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18"/>
  <workbookPr defaultThemeVersion="166925"/>
  <mc:AlternateContent xmlns:mc="http://schemas.openxmlformats.org/markup-compatibility/2006">
    <mc:Choice Requires="x15">
      <x15ac:absPath xmlns:x15ac="http://schemas.microsoft.com/office/spreadsheetml/2010/11/ac" url="https://afdb-my.sharepoint.com/personal/b_okpe_afdb_org/Documents/BNX-1/KPB4259/BUSINESS ANALYST/WedDev-RDVP Analytics/Database/"/>
    </mc:Choice>
  </mc:AlternateContent>
  <xr:revisionPtr revIDLastSave="0" documentId="8_{7ACB06FB-F42A-4391-A8F5-DEEB336CF462}" xr6:coauthVersionLast="47" xr6:coauthVersionMax="47" xr10:uidLastSave="{00000000-0000-0000-0000-000000000000}"/>
  <bookViews>
    <workbookView xWindow="-110" yWindow="-110" windowWidth="19420" windowHeight="10420" xr2:uid="{96D2D48A-AF02-4247-8073-96254CB0CFD3}"/>
  </bookViews>
  <sheets>
    <sheet name="LenData"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_\LOTDATA\MF94">#REF!</definedName>
    <definedName name="__bookmark_1">#REF!</definedName>
    <definedName name="_fall" hidden="1">#REF!</definedName>
    <definedName name="_Fill" hidden="1">#REF!</definedName>
    <definedName name="_Order1" hidden="1">255</definedName>
    <definedName name="a" hidden="1">#REF!</definedName>
    <definedName name="BGOV" hidden="1">#REF!</definedName>
    <definedName name="BPPS.Id">[1]BPPS!$B$3:$BF$1037</definedName>
    <definedName name="BPPS.SAP">[1]BPPS!$K$3:$BG$1037</definedName>
    <definedName name="Calendrier">JoursEtSemaines + DateOfFirst - WEEKDAY(DateOfFirst,2)</definedName>
    <definedName name="CalendrierAnnée">[2]Calendrier!$X$3</definedName>
    <definedName name="Categories">[3]Helpers!$D$3:$D$13</definedName>
    <definedName name="Category">'[4]Value List'!$A$2:$A$10</definedName>
    <definedName name="CCs">'[5]All Active CCs'!$B$2:$B$257</definedName>
    <definedName name="CHVP" hidden="1">#REF!</definedName>
    <definedName name="Complex">'[6]Lists-pls don''t tamper'!$D$2:$D$6</definedName>
    <definedName name="Countries">'[6]Lists-pls don''t tamper'!$C$2:$C$56</definedName>
    <definedName name="d" hidden="1">#REF!</definedName>
    <definedName name="Data">#REF!</definedName>
    <definedName name="DATA1">#REF!</definedName>
    <definedName name="DATA10">#REF!</definedName>
    <definedName name="DATA11">#REF!</definedName>
    <definedName name="DATA12">#REF!</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#REF!</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#REF!</definedName>
    <definedName name="DATA50">#REF!</definedName>
    <definedName name="DATA51">#REF!</definedName>
    <definedName name="DATA52">#REF!</definedName>
    <definedName name="DATA53">#REF!</definedName>
    <definedName name="DATA54">#REF!</definedName>
    <definedName name="DATA55">#REF!</definedName>
    <definedName name="DATA56">#REF!</definedName>
    <definedName name="DATA57">#REF!</definedName>
    <definedName name="DATA58">#REF!</definedName>
    <definedName name="DATA59">#REF!</definedName>
    <definedName name="DATA6">#REF!</definedName>
    <definedName name="DATA60">#REF!</definedName>
    <definedName name="DATA61">#REF!</definedName>
    <definedName name="DATA62">#REF!</definedName>
    <definedName name="DATA63">#REF!</definedName>
    <definedName name="DATA64">#REF!</definedName>
    <definedName name="DATA65">#REF!</definedName>
    <definedName name="DATA66">#REF!</definedName>
    <definedName name="DATA67">#REF!</definedName>
    <definedName name="DATA68">#REF!</definedName>
    <definedName name="DATA69">#REF!</definedName>
    <definedName name="DATA7">#REF!</definedName>
    <definedName name="DATA70">#REF!</definedName>
    <definedName name="DATA71">#REF!</definedName>
    <definedName name="DATA72">#REF!</definedName>
    <definedName name="DATA73">#REF!</definedName>
    <definedName name="DATA74">#REF!</definedName>
    <definedName name="DATA75">#REF!</definedName>
    <definedName name="DATA76">#REF!</definedName>
    <definedName name="DATA77">#REF!</definedName>
    <definedName name="DATA78">#REF!</definedName>
    <definedName name="DATA8">#REF!</definedName>
    <definedName name="DATA9">#REF!</definedName>
    <definedName name="datak">#REF!</definedName>
    <definedName name="datax">#REF!</definedName>
    <definedName name="dd" hidden="1">#REF!</definedName>
    <definedName name="ddd">#REF!</definedName>
    <definedName name="DébutSemaine">[2]Calendrier!$AE$1</definedName>
    <definedName name="e">'[7]All Active CCs'!$B$2:$B$252</definedName>
    <definedName name="ECVP" hidden="1">#REF!</definedName>
    <definedName name="EUR_April">'[8]2019 LIST OF PROJECTS (DETAILS)'!$I$273</definedName>
    <definedName name="EUR_December">'[8]2019 LIST OF PROJECTS (DETAILS)'!$I$281</definedName>
    <definedName name="EUR_February">'[9]Projects Approved by the Board'!$I$174</definedName>
    <definedName name="EUR_January">'[8]2019 LIST OF PROJECTS (DETAILS)'!$I$270</definedName>
    <definedName name="EUR_July">'[10]2018 LIST OF PROJECTS (DETAILS)'!$I$261</definedName>
    <definedName name="EUR_June">'[10]2018 LIST OF PROJECTS (DETAILS)'!$I$260</definedName>
    <definedName name="EUR_March">'[10]2018 LIST OF PROJECTS (DETAILS)'!$I$257</definedName>
    <definedName name="EUR_May">'[10]2018 LIST OF PROJECTS (DETAILS)'!$I$259</definedName>
    <definedName name="EUR_November">[11]BRAG!$H$168</definedName>
    <definedName name="EUR_October">'[10]2018 LIST OF PROJECTS (DETAILS)'!$I$264</definedName>
    <definedName name="EUR_September">'[10]2018 LIST OF PROJECTS (DETAILS)'!$I$263</definedName>
    <definedName name="EV__LASTREFTIME__" hidden="1">42241.5638078704</definedName>
    <definedName name="Ex">#REF!</definedName>
    <definedName name="Existing_New">[3]Helpers!$C$3:$C$5</definedName>
    <definedName name="FA_Inc_Amt">'[12]Cost Detail'!#REF!</definedName>
    <definedName name="FinSource">[13]Assumptions!$B$25:$C$74</definedName>
    <definedName name="FO">[13]!Table1[#Data]</definedName>
    <definedName name="Grad">#REF!</definedName>
    <definedName name="Grad1">#REF!</definedName>
    <definedName name="Grad2">#REF!</definedName>
    <definedName name="GRADE">'[14]Salary Martix'!#REF!</definedName>
    <definedName name="HR">[3]Dashboards!#REF!</definedName>
    <definedName name="JoursEtSemaines">{0,1,2,3,4,5,6} + {0;1;2;3;4;5}*7</definedName>
    <definedName name="limcount" hidden="1">1</definedName>
    <definedName name="Liste">[15]List_Parameters!$A$2:$A$3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TB_ADB_TOTAL">#REF!</definedName>
    <definedName name="LOTB_ADF_TOTAL">#REF!</definedName>
    <definedName name="Lump_Sum_Amt">'[12]Cost Detail'!#REF!</definedName>
    <definedName name="M">#REF!</definedName>
    <definedName name="Matrix">[16]Matrix_Budget!$B$14:$G$17</definedName>
    <definedName name="MBP_Inc_Amt">'[12]Cost Detail'!#REF!</definedName>
    <definedName name="Merit_Inc_Amt">'[12]Cost Detail'!#REF!</definedName>
    <definedName name="Merit_IncPercent">'[12]Cost Detail'!#REF!</definedName>
    <definedName name="Nature">[13]NATURE!$D$1:$K$1900</definedName>
    <definedName name="Nature2">[13]NATURE!$C$1:$H$1900</definedName>
    <definedName name="NEW_SALARY">'[12]Cost Detail'!#REF!</definedName>
    <definedName name="p">#REF!</definedName>
    <definedName name="Performance">[3]Dashboards!#REF!</definedName>
    <definedName name="_xlnm.Print_Area" localSheetId="0">Table2[[#All],[Country]:[Complex]]</definedName>
    <definedName name="_xlnm.Print_Area">#N/A</definedName>
    <definedName name="Print_Area_MI">'[17]30 June 1998'!$A$1:$G$57</definedName>
    <definedName name="Priority">[3]Helpers!$E$3:$E$6</definedName>
    <definedName name="q">'[18]All Active CCs'!$B$2:$B$257</definedName>
    <definedName name="qS">#REF!</definedName>
    <definedName name="qss">[19]Summary!#REF!</definedName>
    <definedName name="RD.Exps">[1]Exceptions!$C$3:$D$109</definedName>
    <definedName name="RDGE">#REF!</definedName>
    <definedName name="Recruitment">[3]Dashboards!#REF!</definedName>
    <definedName name="refdate">[13]Assumptions!$D$4</definedName>
    <definedName name="Region">'[6]Lists-pls don''t tamper'!$E$2:$E$9</definedName>
    <definedName name="rrr">#REF!</definedName>
    <definedName name="s">'[20]All Active CCs'!$B$2:$B$252</definedName>
    <definedName name="SalaryMartix">'[14]Salary Martix'!$A:$D</definedName>
    <definedName name="SAPCrosstab1">#REF!</definedName>
    <definedName name="SD.Excep">[1]Exceptions!$F$3:$G$39</definedName>
    <definedName name="Sectors">'[6]Lists-pls don''t tamper'!$A$2:$A$13</definedName>
    <definedName name="Seniority">#REF!</definedName>
    <definedName name="SRP_Inc_Amt">'[12]Cost Detail'!#REF!</definedName>
    <definedName name="sss">'[21]Salary Martix'!$H$2:$H$30</definedName>
    <definedName name="States">[22]Lists!$A$2:$A$38</definedName>
    <definedName name="Status">'[6]Lists-pls don''t tamper'!$G$2:$G$4</definedName>
    <definedName name="SubCategory">'[4]Value List'!$C$2:$C$31</definedName>
    <definedName name="Table1">#REF!</definedName>
    <definedName name="TableXXX">#REF!</definedName>
    <definedName name="Task_Managers">'[6]Lists-pls don''t tamper'!$F$2:$F$729</definedName>
    <definedName name="TEST0">#REF!</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6">#REF!</definedName>
    <definedName name="TEST17">#REF!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t">#REF!</definedName>
    <definedName name="TESTVKEY">#REF!</definedName>
    <definedName name="ttt">#REF!</definedName>
    <definedName name="Type">'[6]Lists-pls don''t tamper'!$H$2:$H$4</definedName>
    <definedName name="USD_April">'[10]2018 LIST OF PROJECTS (DETAILS)'!$H$258</definedName>
    <definedName name="USD_August">'[8]2019 LIST OF PROJECTS (DETAILS)'!$H$277</definedName>
    <definedName name="USD_December">'[8]2019 LIST OF PROJECTS (DETAILS)'!$H$281</definedName>
    <definedName name="USD_February">#REF!</definedName>
    <definedName name="USD_January">[23]BRAG!$G$40</definedName>
    <definedName name="USD_July">'[10]2018 LIST OF PROJECTS (DETAILS)'!$H$261</definedName>
    <definedName name="USD_June">'[10]2018 LIST OF PROJECTS (DETAILS)'!$H$260</definedName>
    <definedName name="USD_March">[24]BRAG!$I$26</definedName>
    <definedName name="USD_May">'[10]2018 LIST OF PROJECTS (DETAILS)'!$H$259</definedName>
    <definedName name="USD_November">'[10]2018 LIST OF PROJECTS (DETAILS)'!$H$265</definedName>
    <definedName name="USD_October">'[10]2018 LIST OF PROJECTS (DETAILS)'!$H$264</definedName>
    <definedName name="USD_September">'[10]2018 LIST OF PROJECTS (DETAILS)'!$H$263</definedName>
    <definedName name="w" hidden="1">#REF!</definedName>
    <definedName name="wxw">#REF!</definedName>
    <definedName name="X">#REF!</definedName>
    <definedName name="XXX">#REF!</definedName>
    <definedName name="xxxxxx" hidden="1">#REF!</definedName>
    <definedName name="xxxxxxx">#REF!</definedName>
    <definedName name="Year">#REF!</definedName>
    <definedName name="Years">'[6]Lists-pls don''t tamper'!$B$2:$B$34</definedName>
    <definedName name="Yes_No">[3]Helpers!$B$3:$B$5</definedName>
    <definedName name="z" hidden="1">#REF!</definedName>
    <definedName name="zzz" hidden="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G2026" i="1" l="1"/>
  <c r="BH2026" i="1" s="1"/>
  <c r="BF2026" i="1"/>
  <c r="BE2026" i="1"/>
  <c r="BD2026" i="1"/>
  <c r="BC2026" i="1"/>
  <c r="BB2026" i="1"/>
  <c r="BA2026" i="1"/>
  <c r="AZ2026" i="1"/>
  <c r="AY2026" i="1"/>
  <c r="AX2026" i="1"/>
  <c r="AW2026" i="1"/>
  <c r="AV2026" i="1"/>
  <c r="AQ2026" i="1"/>
  <c r="AP2026" i="1"/>
  <c r="AR2026" i="1" s="1"/>
  <c r="AN2026" i="1"/>
  <c r="AK2026" i="1"/>
  <c r="AL2026" i="1" s="1" a="1"/>
  <c r="AL2026" i="1" s="1"/>
  <c r="AH2026" i="1"/>
  <c r="AG2026" i="1"/>
  <c r="AI2026" i="1" s="1"/>
  <c r="AD2026" i="1"/>
  <c r="AE2026" i="1" s="1"/>
  <c r="X2026" i="1"/>
  <c r="W2026" i="1"/>
  <c r="V2026" i="1"/>
  <c r="U2026" i="1"/>
  <c r="T2026" i="1"/>
  <c r="S2026" i="1"/>
  <c r="R2026" i="1"/>
  <c r="BG2025" i="1"/>
  <c r="BH2025" i="1" s="1"/>
  <c r="BF2025" i="1"/>
  <c r="BE2025" i="1"/>
  <c r="BD2025" i="1"/>
  <c r="BC2025" i="1"/>
  <c r="BB2025" i="1"/>
  <c r="BA2025" i="1"/>
  <c r="AZ2025" i="1"/>
  <c r="AY2025" i="1"/>
  <c r="AX2025" i="1"/>
  <c r="AW2025" i="1"/>
  <c r="AV2025" i="1"/>
  <c r="AQ2025" i="1"/>
  <c r="AP2025" i="1"/>
  <c r="AS2025" i="1" s="1"/>
  <c r="AN2025" i="1"/>
  <c r="AL2025" i="1" a="1"/>
  <c r="AL2025" i="1" s="1"/>
  <c r="AH2025" i="1"/>
  <c r="AG2025" i="1"/>
  <c r="AI2025" i="1" s="1"/>
  <c r="AD2025" i="1"/>
  <c r="AE2025" i="1" s="1"/>
  <c r="X2025" i="1"/>
  <c r="W2025" i="1"/>
  <c r="V2025" i="1"/>
  <c r="U2025" i="1"/>
  <c r="T2025" i="1"/>
  <c r="S2025" i="1"/>
  <c r="R2025" i="1"/>
  <c r="BG2024" i="1"/>
  <c r="BH2024" i="1" s="1"/>
  <c r="BF2024" i="1"/>
  <c r="BE2024" i="1"/>
  <c r="BD2024" i="1"/>
  <c r="BC2024" i="1"/>
  <c r="BB2024" i="1"/>
  <c r="BA2024" i="1"/>
  <c r="AZ2024" i="1"/>
  <c r="AY2024" i="1"/>
  <c r="AX2024" i="1"/>
  <c r="AW2024" i="1"/>
  <c r="AV2024" i="1"/>
  <c r="AQ2024" i="1"/>
  <c r="AP2024" i="1"/>
  <c r="AU2024" i="1" s="1"/>
  <c r="AN2024" i="1"/>
  <c r="AL2024" i="1"/>
  <c r="AL2024" i="1" a="1"/>
  <c r="AH2024" i="1"/>
  <c r="AG2024" i="1"/>
  <c r="AD2024" i="1"/>
  <c r="AE2024" i="1" s="1"/>
  <c r="X2024" i="1"/>
  <c r="W2024" i="1"/>
  <c r="V2024" i="1"/>
  <c r="U2024" i="1"/>
  <c r="T2024" i="1"/>
  <c r="S2024" i="1"/>
  <c r="R2024" i="1"/>
  <c r="BG2023" i="1"/>
  <c r="BH2023" i="1" s="1"/>
  <c r="BF2023" i="1"/>
  <c r="BE2023" i="1"/>
  <c r="BD2023" i="1"/>
  <c r="BC2023" i="1"/>
  <c r="BB2023" i="1"/>
  <c r="BA2023" i="1"/>
  <c r="AZ2023" i="1"/>
  <c r="AY2023" i="1"/>
  <c r="AX2023" i="1"/>
  <c r="AW2023" i="1"/>
  <c r="AV2023" i="1"/>
  <c r="AQ2023" i="1"/>
  <c r="AP2023" i="1"/>
  <c r="AU2023" i="1" s="1"/>
  <c r="AN2023" i="1"/>
  <c r="AL2023" i="1" a="1"/>
  <c r="AL2023" i="1" s="1"/>
  <c r="AH2023" i="1"/>
  <c r="AG2023" i="1"/>
  <c r="AD2023" i="1"/>
  <c r="AE2023" i="1" s="1"/>
  <c r="X2023" i="1"/>
  <c r="W2023" i="1"/>
  <c r="V2023" i="1"/>
  <c r="U2023" i="1"/>
  <c r="T2023" i="1"/>
  <c r="S2023" i="1"/>
  <c r="R2023" i="1"/>
  <c r="BG2022" i="1"/>
  <c r="BH2022" i="1" s="1"/>
  <c r="BF2022" i="1"/>
  <c r="BE2022" i="1"/>
  <c r="BD2022" i="1"/>
  <c r="BC2022" i="1"/>
  <c r="BB2022" i="1"/>
  <c r="BA2022" i="1"/>
  <c r="AZ2022" i="1"/>
  <c r="AY2022" i="1"/>
  <c r="AX2022" i="1"/>
  <c r="AW2022" i="1"/>
  <c r="AV2022" i="1"/>
  <c r="AQ2022" i="1"/>
  <c r="AP2022" i="1"/>
  <c r="AT2022" i="1" s="1"/>
  <c r="AN2022" i="1"/>
  <c r="AL2022" i="1" a="1"/>
  <c r="AL2022" i="1" s="1"/>
  <c r="AH2022" i="1"/>
  <c r="AG2022" i="1"/>
  <c r="AI2022" i="1" s="1"/>
  <c r="AD2022" i="1"/>
  <c r="AE2022" i="1" s="1"/>
  <c r="X2022" i="1"/>
  <c r="W2022" i="1"/>
  <c r="V2022" i="1"/>
  <c r="U2022" i="1"/>
  <c r="T2022" i="1"/>
  <c r="S2022" i="1"/>
  <c r="R2022" i="1"/>
  <c r="BG2021" i="1"/>
  <c r="BH2021" i="1" s="1"/>
  <c r="BF2021" i="1"/>
  <c r="BE2021" i="1"/>
  <c r="BD2021" i="1"/>
  <c r="BC2021" i="1"/>
  <c r="BB2021" i="1"/>
  <c r="BA2021" i="1"/>
  <c r="AZ2021" i="1"/>
  <c r="AY2021" i="1"/>
  <c r="AX2021" i="1"/>
  <c r="AW2021" i="1"/>
  <c r="AV2021" i="1"/>
  <c r="AQ2021" i="1"/>
  <c r="AP2021" i="1"/>
  <c r="AS2021" i="1" s="1"/>
  <c r="AN2021" i="1"/>
  <c r="AL2021" i="1" a="1"/>
  <c r="AL2021" i="1" s="1"/>
  <c r="AH2021" i="1"/>
  <c r="AG2021" i="1"/>
  <c r="AI2021" i="1" s="1"/>
  <c r="AD2021" i="1"/>
  <c r="AE2021" i="1" s="1"/>
  <c r="X2021" i="1"/>
  <c r="W2021" i="1"/>
  <c r="V2021" i="1"/>
  <c r="U2021" i="1"/>
  <c r="T2021" i="1"/>
  <c r="S2021" i="1"/>
  <c r="R2021" i="1"/>
  <c r="BG2020" i="1"/>
  <c r="BH2020" i="1" s="1"/>
  <c r="BF2020" i="1"/>
  <c r="BE2020" i="1"/>
  <c r="BD2020" i="1"/>
  <c r="BC2020" i="1"/>
  <c r="BB2020" i="1"/>
  <c r="BA2020" i="1"/>
  <c r="AZ2020" i="1"/>
  <c r="AY2020" i="1"/>
  <c r="AX2020" i="1"/>
  <c r="AW2020" i="1"/>
  <c r="AV2020" i="1"/>
  <c r="AQ2020" i="1"/>
  <c r="AP2020" i="1"/>
  <c r="AS2020" i="1" s="1"/>
  <c r="AN2020" i="1"/>
  <c r="AL2020" i="1"/>
  <c r="AL2020" i="1" a="1"/>
  <c r="AH2020" i="1"/>
  <c r="AG2020" i="1"/>
  <c r="AD2020" i="1"/>
  <c r="AE2020" i="1" s="1"/>
  <c r="X2020" i="1"/>
  <c r="W2020" i="1"/>
  <c r="V2020" i="1"/>
  <c r="U2020" i="1"/>
  <c r="T2020" i="1"/>
  <c r="S2020" i="1"/>
  <c r="R2020" i="1"/>
  <c r="BG2019" i="1"/>
  <c r="BH2019" i="1" s="1"/>
  <c r="BF2019" i="1"/>
  <c r="BE2019" i="1"/>
  <c r="BD2019" i="1"/>
  <c r="BC2019" i="1"/>
  <c r="BB2019" i="1"/>
  <c r="BA2019" i="1"/>
  <c r="AZ2019" i="1"/>
  <c r="AY2019" i="1"/>
  <c r="AX2019" i="1"/>
  <c r="AW2019" i="1"/>
  <c r="AV2019" i="1"/>
  <c r="AQ2019" i="1"/>
  <c r="AP2019" i="1"/>
  <c r="AU2019" i="1" s="1"/>
  <c r="AN2019" i="1"/>
  <c r="AK2019" i="1"/>
  <c r="AL2019" i="1" s="1" a="1"/>
  <c r="AL2019" i="1" s="1"/>
  <c r="AH2019" i="1"/>
  <c r="AG2019" i="1"/>
  <c r="AI2019" i="1" s="1"/>
  <c r="AD2019" i="1"/>
  <c r="AE2019" i="1" s="1"/>
  <c r="X2019" i="1"/>
  <c r="W2019" i="1"/>
  <c r="V2019" i="1"/>
  <c r="U2019" i="1"/>
  <c r="T2019" i="1"/>
  <c r="S2019" i="1"/>
  <c r="R2019" i="1"/>
  <c r="BG2018" i="1"/>
  <c r="BH2018" i="1" s="1"/>
  <c r="BF2018" i="1"/>
  <c r="BE2018" i="1"/>
  <c r="BD2018" i="1"/>
  <c r="BC2018" i="1"/>
  <c r="BB2018" i="1"/>
  <c r="BA2018" i="1"/>
  <c r="AZ2018" i="1"/>
  <c r="AY2018" i="1"/>
  <c r="AX2018" i="1"/>
  <c r="AW2018" i="1"/>
  <c r="AV2018" i="1"/>
  <c r="AQ2018" i="1"/>
  <c r="AP2018" i="1"/>
  <c r="AS2018" i="1" s="1"/>
  <c r="AN2018" i="1"/>
  <c r="AK2018" i="1"/>
  <c r="AL2018" i="1" s="1" a="1"/>
  <c r="AL2018" i="1" s="1"/>
  <c r="AH2018" i="1"/>
  <c r="AG2018" i="1"/>
  <c r="AI2018" i="1" s="1"/>
  <c r="AD2018" i="1"/>
  <c r="AE2018" i="1" s="1"/>
  <c r="X2018" i="1"/>
  <c r="W2018" i="1"/>
  <c r="V2018" i="1"/>
  <c r="U2018" i="1"/>
  <c r="T2018" i="1"/>
  <c r="S2018" i="1"/>
  <c r="R2018" i="1"/>
  <c r="BG2017" i="1"/>
  <c r="BH2017" i="1" s="1"/>
  <c r="BF2017" i="1"/>
  <c r="BE2017" i="1"/>
  <c r="BD2017" i="1"/>
  <c r="BC2017" i="1"/>
  <c r="BB2017" i="1"/>
  <c r="BA2017" i="1"/>
  <c r="AZ2017" i="1"/>
  <c r="AY2017" i="1"/>
  <c r="AX2017" i="1"/>
  <c r="AW2017" i="1"/>
  <c r="AV2017" i="1"/>
  <c r="AQ2017" i="1"/>
  <c r="AP2017" i="1"/>
  <c r="AT2017" i="1" s="1"/>
  <c r="AN2017" i="1"/>
  <c r="AL2017" i="1" a="1"/>
  <c r="AL2017" i="1" s="1"/>
  <c r="AK2017" i="1"/>
  <c r="AH2017" i="1"/>
  <c r="AG2017" i="1"/>
  <c r="AI2017" i="1" s="1"/>
  <c r="AD2017" i="1"/>
  <c r="AE2017" i="1" s="1"/>
  <c r="X2017" i="1"/>
  <c r="W2017" i="1"/>
  <c r="V2017" i="1"/>
  <c r="U2017" i="1"/>
  <c r="T2017" i="1"/>
  <c r="S2017" i="1"/>
  <c r="R2017" i="1"/>
  <c r="BG2016" i="1"/>
  <c r="BH2016" i="1" s="1"/>
  <c r="BF2016" i="1"/>
  <c r="BE2016" i="1"/>
  <c r="BD2016" i="1"/>
  <c r="BC2016" i="1"/>
  <c r="BB2016" i="1"/>
  <c r="BA2016" i="1"/>
  <c r="AZ2016" i="1"/>
  <c r="AY2016" i="1"/>
  <c r="AX2016" i="1"/>
  <c r="AW2016" i="1"/>
  <c r="AV2016" i="1"/>
  <c r="AQ2016" i="1"/>
  <c r="AP2016" i="1"/>
  <c r="AR2016" i="1" s="1"/>
  <c r="AN2016" i="1"/>
  <c r="AL2016" i="1" a="1"/>
  <c r="AL2016" i="1" s="1"/>
  <c r="AH2016" i="1"/>
  <c r="AG2016" i="1"/>
  <c r="AI2016" i="1" s="1"/>
  <c r="AD2016" i="1"/>
  <c r="AE2016" i="1" s="1"/>
  <c r="X2016" i="1"/>
  <c r="W2016" i="1"/>
  <c r="V2016" i="1"/>
  <c r="U2016" i="1"/>
  <c r="T2016" i="1"/>
  <c r="S2016" i="1"/>
  <c r="R2016" i="1"/>
  <c r="BG2015" i="1"/>
  <c r="BH2015" i="1" s="1"/>
  <c r="BF2015" i="1"/>
  <c r="BE2015" i="1"/>
  <c r="BD2015" i="1"/>
  <c r="BC2015" i="1"/>
  <c r="BB2015" i="1"/>
  <c r="BA2015" i="1"/>
  <c r="AZ2015" i="1"/>
  <c r="AY2015" i="1"/>
  <c r="AX2015" i="1"/>
  <c r="AW2015" i="1"/>
  <c r="AV2015" i="1"/>
  <c r="AQ2015" i="1"/>
  <c r="AP2015" i="1"/>
  <c r="AT2015" i="1" s="1"/>
  <c r="AN2015" i="1"/>
  <c r="AL2015" i="1" a="1"/>
  <c r="AL2015" i="1" s="1"/>
  <c r="AH2015" i="1"/>
  <c r="AG2015" i="1"/>
  <c r="AI2015" i="1" s="1"/>
  <c r="AD2015" i="1"/>
  <c r="AE2015" i="1" s="1"/>
  <c r="X2015" i="1"/>
  <c r="W2015" i="1"/>
  <c r="V2015" i="1"/>
  <c r="U2015" i="1"/>
  <c r="T2015" i="1"/>
  <c r="S2015" i="1"/>
  <c r="R2015" i="1"/>
  <c r="BG2014" i="1"/>
  <c r="BH2014" i="1" s="1"/>
  <c r="BF2014" i="1"/>
  <c r="BE2014" i="1"/>
  <c r="BD2014" i="1"/>
  <c r="BC2014" i="1"/>
  <c r="BB2014" i="1"/>
  <c r="BA2014" i="1"/>
  <c r="AZ2014" i="1"/>
  <c r="AY2014" i="1"/>
  <c r="AX2014" i="1"/>
  <c r="AW2014" i="1"/>
  <c r="AV2014" i="1"/>
  <c r="AQ2014" i="1"/>
  <c r="AP2014" i="1"/>
  <c r="AS2014" i="1" s="1"/>
  <c r="AN2014" i="1"/>
  <c r="AL2014" i="1" a="1"/>
  <c r="AL2014" i="1" s="1"/>
  <c r="AH2014" i="1"/>
  <c r="AG2014" i="1"/>
  <c r="AI2014" i="1" s="1"/>
  <c r="AD2014" i="1"/>
  <c r="AE2014" i="1" s="1"/>
  <c r="X2014" i="1"/>
  <c r="W2014" i="1"/>
  <c r="V2014" i="1"/>
  <c r="U2014" i="1"/>
  <c r="T2014" i="1"/>
  <c r="S2014" i="1"/>
  <c r="R2014" i="1"/>
  <c r="BG2013" i="1"/>
  <c r="BH2013" i="1" s="1"/>
  <c r="BF2013" i="1"/>
  <c r="BE2013" i="1"/>
  <c r="BD2013" i="1"/>
  <c r="BC2013" i="1"/>
  <c r="BB2013" i="1"/>
  <c r="BA2013" i="1"/>
  <c r="AZ2013" i="1"/>
  <c r="AY2013" i="1"/>
  <c r="AX2013" i="1"/>
  <c r="AW2013" i="1"/>
  <c r="AV2013" i="1"/>
  <c r="AQ2013" i="1"/>
  <c r="AP2013" i="1"/>
  <c r="AU2013" i="1" s="1"/>
  <c r="AN2013" i="1"/>
  <c r="AL2013" i="1"/>
  <c r="AL2013" i="1" a="1"/>
  <c r="AH2013" i="1"/>
  <c r="AG2013" i="1"/>
  <c r="AI2013" i="1" s="1"/>
  <c r="AD2013" i="1"/>
  <c r="AE2013" i="1" s="1"/>
  <c r="X2013" i="1"/>
  <c r="W2013" i="1"/>
  <c r="V2013" i="1"/>
  <c r="U2013" i="1"/>
  <c r="T2013" i="1"/>
  <c r="S2013" i="1"/>
  <c r="R2013" i="1"/>
  <c r="BG2012" i="1"/>
  <c r="BH2012" i="1" s="1"/>
  <c r="BF2012" i="1"/>
  <c r="BE2012" i="1"/>
  <c r="BD2012" i="1"/>
  <c r="BC2012" i="1"/>
  <c r="BB2012" i="1"/>
  <c r="BA2012" i="1"/>
  <c r="AZ2012" i="1"/>
  <c r="AY2012" i="1"/>
  <c r="AX2012" i="1"/>
  <c r="AW2012" i="1"/>
  <c r="AV2012" i="1"/>
  <c r="AQ2012" i="1"/>
  <c r="AP2012" i="1"/>
  <c r="AR2012" i="1" s="1"/>
  <c r="AN2012" i="1"/>
  <c r="AL2012" i="1" a="1"/>
  <c r="AL2012" i="1" s="1"/>
  <c r="AH2012" i="1"/>
  <c r="AG2012" i="1"/>
  <c r="AI2012" i="1" s="1"/>
  <c r="AD2012" i="1"/>
  <c r="AE2012" i="1" s="1"/>
  <c r="X2012" i="1"/>
  <c r="W2012" i="1"/>
  <c r="V2012" i="1"/>
  <c r="U2012" i="1"/>
  <c r="T2012" i="1"/>
  <c r="S2012" i="1"/>
  <c r="R2012" i="1"/>
  <c r="BG2011" i="1"/>
  <c r="BH2011" i="1" s="1"/>
  <c r="BF2011" i="1"/>
  <c r="BE2011" i="1"/>
  <c r="BD2011" i="1"/>
  <c r="BC2011" i="1"/>
  <c r="BB2011" i="1"/>
  <c r="BA2011" i="1"/>
  <c r="AZ2011" i="1"/>
  <c r="AY2011" i="1"/>
  <c r="AX2011" i="1"/>
  <c r="AW2011" i="1"/>
  <c r="AV2011" i="1"/>
  <c r="AQ2011" i="1"/>
  <c r="AP2011" i="1"/>
  <c r="AT2011" i="1" s="1"/>
  <c r="AN2011" i="1"/>
  <c r="AL2011" i="1" a="1"/>
  <c r="AL2011" i="1" s="1"/>
  <c r="AH2011" i="1"/>
  <c r="AG2011" i="1"/>
  <c r="AI2011" i="1" s="1"/>
  <c r="AD2011" i="1"/>
  <c r="AE2011" i="1" s="1"/>
  <c r="X2011" i="1"/>
  <c r="W2011" i="1"/>
  <c r="V2011" i="1"/>
  <c r="U2011" i="1"/>
  <c r="T2011" i="1"/>
  <c r="S2011" i="1"/>
  <c r="R2011" i="1"/>
  <c r="BG2010" i="1"/>
  <c r="BH2010" i="1" s="1"/>
  <c r="BF2010" i="1"/>
  <c r="BE2010" i="1"/>
  <c r="BD2010" i="1"/>
  <c r="BC2010" i="1"/>
  <c r="BB2010" i="1"/>
  <c r="BA2010" i="1"/>
  <c r="AZ2010" i="1"/>
  <c r="AY2010" i="1"/>
  <c r="AX2010" i="1"/>
  <c r="AW2010" i="1"/>
  <c r="AV2010" i="1"/>
  <c r="AQ2010" i="1"/>
  <c r="AP2010" i="1"/>
  <c r="AS2010" i="1" s="1"/>
  <c r="AN2010" i="1"/>
  <c r="AL2010" i="1" a="1"/>
  <c r="AL2010" i="1" s="1"/>
  <c r="AH2010" i="1"/>
  <c r="AG2010" i="1"/>
  <c r="AI2010" i="1" s="1"/>
  <c r="AD2010" i="1"/>
  <c r="AE2010" i="1" s="1"/>
  <c r="X2010" i="1"/>
  <c r="W2010" i="1"/>
  <c r="V2010" i="1"/>
  <c r="U2010" i="1"/>
  <c r="T2010" i="1"/>
  <c r="S2010" i="1"/>
  <c r="R2010" i="1"/>
  <c r="BG2009" i="1"/>
  <c r="BH2009" i="1" s="1"/>
  <c r="BF2009" i="1"/>
  <c r="BE2009" i="1"/>
  <c r="BD2009" i="1"/>
  <c r="BC2009" i="1"/>
  <c r="BB2009" i="1"/>
  <c r="BA2009" i="1"/>
  <c r="AZ2009" i="1"/>
  <c r="AY2009" i="1"/>
  <c r="AX2009" i="1"/>
  <c r="AW2009" i="1"/>
  <c r="AV2009" i="1"/>
  <c r="AQ2009" i="1"/>
  <c r="AP2009" i="1"/>
  <c r="AT2009" i="1" s="1"/>
  <c r="AN2009" i="1"/>
  <c r="AL2009" i="1"/>
  <c r="AL2009" i="1" a="1"/>
  <c r="AH2009" i="1"/>
  <c r="AG2009" i="1"/>
  <c r="AI2009" i="1" s="1"/>
  <c r="AD2009" i="1"/>
  <c r="AE2009" i="1" s="1"/>
  <c r="X2009" i="1"/>
  <c r="W2009" i="1"/>
  <c r="V2009" i="1"/>
  <c r="U2009" i="1"/>
  <c r="T2009" i="1"/>
  <c r="S2009" i="1"/>
  <c r="R2009" i="1"/>
  <c r="BG2008" i="1"/>
  <c r="BH2008" i="1" s="1"/>
  <c r="BF2008" i="1"/>
  <c r="BE2008" i="1"/>
  <c r="BD2008" i="1"/>
  <c r="BC2008" i="1"/>
  <c r="BB2008" i="1"/>
  <c r="BA2008" i="1"/>
  <c r="AZ2008" i="1"/>
  <c r="AY2008" i="1"/>
  <c r="AX2008" i="1"/>
  <c r="AW2008" i="1"/>
  <c r="AV2008" i="1"/>
  <c r="AQ2008" i="1"/>
  <c r="AP2008" i="1"/>
  <c r="AR2008" i="1" s="1"/>
  <c r="AN2008" i="1"/>
  <c r="AL2008" i="1" a="1"/>
  <c r="AL2008" i="1" s="1"/>
  <c r="AH2008" i="1"/>
  <c r="AG2008" i="1"/>
  <c r="AI2008" i="1" s="1"/>
  <c r="AD2008" i="1"/>
  <c r="AE2008" i="1" s="1"/>
  <c r="X2008" i="1"/>
  <c r="W2008" i="1"/>
  <c r="V2008" i="1"/>
  <c r="U2008" i="1"/>
  <c r="T2008" i="1"/>
  <c r="S2008" i="1"/>
  <c r="R2008" i="1"/>
  <c r="BG2007" i="1"/>
  <c r="BH2007" i="1" s="1"/>
  <c r="BF2007" i="1"/>
  <c r="BE2007" i="1"/>
  <c r="BD2007" i="1"/>
  <c r="BC2007" i="1"/>
  <c r="BB2007" i="1"/>
  <c r="BA2007" i="1"/>
  <c r="AZ2007" i="1"/>
  <c r="AY2007" i="1"/>
  <c r="AX2007" i="1"/>
  <c r="AW2007" i="1"/>
  <c r="AV2007" i="1"/>
  <c r="AQ2007" i="1"/>
  <c r="AP2007" i="1"/>
  <c r="AS2007" i="1" s="1"/>
  <c r="AN2007" i="1"/>
  <c r="AL2007" i="1" a="1"/>
  <c r="AL2007" i="1" s="1"/>
  <c r="AH2007" i="1"/>
  <c r="AG2007" i="1"/>
  <c r="AI2007" i="1" s="1"/>
  <c r="AD2007" i="1"/>
  <c r="AE2007" i="1" s="1"/>
  <c r="X2007" i="1"/>
  <c r="W2007" i="1"/>
  <c r="V2007" i="1"/>
  <c r="U2007" i="1"/>
  <c r="T2007" i="1"/>
  <c r="S2007" i="1"/>
  <c r="R2007" i="1"/>
  <c r="BG2006" i="1"/>
  <c r="BH2006" i="1" s="1"/>
  <c r="BF2006" i="1"/>
  <c r="BE2006" i="1"/>
  <c r="BD2006" i="1"/>
  <c r="BC2006" i="1"/>
  <c r="BB2006" i="1"/>
  <c r="BA2006" i="1"/>
  <c r="AZ2006" i="1"/>
  <c r="AY2006" i="1"/>
  <c r="AX2006" i="1"/>
  <c r="AW2006" i="1"/>
  <c r="AV2006" i="1"/>
  <c r="AQ2006" i="1"/>
  <c r="AP2006" i="1"/>
  <c r="AR2006" i="1" s="1"/>
  <c r="AN2006" i="1"/>
  <c r="AL2006" i="1" a="1"/>
  <c r="AL2006" i="1" s="1"/>
  <c r="AH2006" i="1"/>
  <c r="AG2006" i="1"/>
  <c r="AI2006" i="1" s="1"/>
  <c r="AD2006" i="1"/>
  <c r="AE2006" i="1" s="1"/>
  <c r="X2006" i="1"/>
  <c r="W2006" i="1"/>
  <c r="V2006" i="1"/>
  <c r="U2006" i="1"/>
  <c r="T2006" i="1"/>
  <c r="S2006" i="1"/>
  <c r="R2006" i="1"/>
  <c r="BG2005" i="1"/>
  <c r="BH2005" i="1" s="1"/>
  <c r="BF2005" i="1"/>
  <c r="BE2005" i="1"/>
  <c r="BD2005" i="1"/>
  <c r="BC2005" i="1"/>
  <c r="BB2005" i="1"/>
  <c r="BA2005" i="1"/>
  <c r="AZ2005" i="1"/>
  <c r="AY2005" i="1"/>
  <c r="AX2005" i="1"/>
  <c r="AW2005" i="1"/>
  <c r="AV2005" i="1"/>
  <c r="AQ2005" i="1"/>
  <c r="AP2005" i="1"/>
  <c r="AT2005" i="1" s="1"/>
  <c r="AN2005" i="1"/>
  <c r="AL2005" i="1"/>
  <c r="AL2005" i="1" a="1"/>
  <c r="AH2005" i="1"/>
  <c r="AG2005" i="1"/>
  <c r="AI2005" i="1" s="1"/>
  <c r="AD2005" i="1"/>
  <c r="AE2005" i="1" s="1"/>
  <c r="X2005" i="1"/>
  <c r="W2005" i="1"/>
  <c r="V2005" i="1"/>
  <c r="U2005" i="1"/>
  <c r="T2005" i="1"/>
  <c r="S2005" i="1"/>
  <c r="R2005" i="1"/>
  <c r="BG2004" i="1"/>
  <c r="BH2004" i="1" s="1"/>
  <c r="BF2004" i="1"/>
  <c r="BE2004" i="1"/>
  <c r="BD2004" i="1"/>
  <c r="BC2004" i="1"/>
  <c r="BB2004" i="1"/>
  <c r="BA2004" i="1"/>
  <c r="AZ2004" i="1"/>
  <c r="AY2004" i="1"/>
  <c r="AX2004" i="1"/>
  <c r="AW2004" i="1"/>
  <c r="AV2004" i="1"/>
  <c r="AQ2004" i="1"/>
  <c r="AP2004" i="1"/>
  <c r="AR2004" i="1" s="1"/>
  <c r="AN2004" i="1"/>
  <c r="AL2004" i="1" a="1"/>
  <c r="AL2004" i="1" s="1"/>
  <c r="AH2004" i="1"/>
  <c r="AG2004" i="1"/>
  <c r="AI2004" i="1" s="1"/>
  <c r="AD2004" i="1"/>
  <c r="AE2004" i="1" s="1"/>
  <c r="X2004" i="1"/>
  <c r="W2004" i="1"/>
  <c r="V2004" i="1"/>
  <c r="U2004" i="1"/>
  <c r="T2004" i="1"/>
  <c r="S2004" i="1"/>
  <c r="R2004" i="1"/>
  <c r="BG2003" i="1"/>
  <c r="BH2003" i="1" s="1"/>
  <c r="BF2003" i="1"/>
  <c r="BE2003" i="1"/>
  <c r="BD2003" i="1"/>
  <c r="BC2003" i="1"/>
  <c r="BB2003" i="1"/>
  <c r="BA2003" i="1"/>
  <c r="AZ2003" i="1"/>
  <c r="AY2003" i="1"/>
  <c r="AX2003" i="1"/>
  <c r="AW2003" i="1"/>
  <c r="AV2003" i="1"/>
  <c r="AQ2003" i="1"/>
  <c r="AP2003" i="1"/>
  <c r="AT2003" i="1" s="1"/>
  <c r="AN2003" i="1"/>
  <c r="AL2003" i="1" a="1"/>
  <c r="AL2003" i="1" s="1"/>
  <c r="AH2003" i="1"/>
  <c r="AG2003" i="1"/>
  <c r="AI2003" i="1" s="1"/>
  <c r="AD2003" i="1"/>
  <c r="AE2003" i="1" s="1"/>
  <c r="X2003" i="1"/>
  <c r="W2003" i="1"/>
  <c r="V2003" i="1"/>
  <c r="U2003" i="1"/>
  <c r="T2003" i="1"/>
  <c r="S2003" i="1"/>
  <c r="R2003" i="1"/>
  <c r="BG2002" i="1"/>
  <c r="BH2002" i="1" s="1"/>
  <c r="BF2002" i="1"/>
  <c r="BE2002" i="1"/>
  <c r="BD2002" i="1"/>
  <c r="BC2002" i="1"/>
  <c r="BB2002" i="1"/>
  <c r="BA2002" i="1"/>
  <c r="AZ2002" i="1"/>
  <c r="AY2002" i="1"/>
  <c r="AX2002" i="1"/>
  <c r="AW2002" i="1"/>
  <c r="AV2002" i="1"/>
  <c r="AQ2002" i="1"/>
  <c r="AP2002" i="1"/>
  <c r="AR2002" i="1" s="1"/>
  <c r="AN2002" i="1"/>
  <c r="AL2002" i="1" a="1"/>
  <c r="AL2002" i="1" s="1"/>
  <c r="AH2002" i="1"/>
  <c r="AG2002" i="1"/>
  <c r="AI2002" i="1" s="1"/>
  <c r="AD2002" i="1"/>
  <c r="AE2002" i="1" s="1"/>
  <c r="X2002" i="1"/>
  <c r="W2002" i="1"/>
  <c r="V2002" i="1"/>
  <c r="U2002" i="1"/>
  <c r="T2002" i="1"/>
  <c r="S2002" i="1"/>
  <c r="R2002" i="1"/>
  <c r="BG2001" i="1"/>
  <c r="BH2001" i="1" s="1"/>
  <c r="BF2001" i="1"/>
  <c r="BE2001" i="1"/>
  <c r="BD2001" i="1"/>
  <c r="BC2001" i="1"/>
  <c r="BB2001" i="1"/>
  <c r="BA2001" i="1"/>
  <c r="AZ2001" i="1"/>
  <c r="AY2001" i="1"/>
  <c r="AX2001" i="1"/>
  <c r="AW2001" i="1"/>
  <c r="AV2001" i="1"/>
  <c r="AQ2001" i="1"/>
  <c r="AP2001" i="1"/>
  <c r="AT2001" i="1" s="1"/>
  <c r="AN2001" i="1"/>
  <c r="AL2001" i="1"/>
  <c r="AL2001" i="1" a="1"/>
  <c r="AH2001" i="1"/>
  <c r="AG2001" i="1"/>
  <c r="AI2001" i="1" s="1"/>
  <c r="AD2001" i="1"/>
  <c r="AE2001" i="1" s="1"/>
  <c r="X2001" i="1"/>
  <c r="W2001" i="1"/>
  <c r="V2001" i="1"/>
  <c r="U2001" i="1"/>
  <c r="T2001" i="1"/>
  <c r="S2001" i="1"/>
  <c r="R2001" i="1"/>
  <c r="BG2000" i="1"/>
  <c r="BH2000" i="1" s="1"/>
  <c r="BF2000" i="1"/>
  <c r="BE2000" i="1"/>
  <c r="BD2000" i="1"/>
  <c r="BC2000" i="1"/>
  <c r="BB2000" i="1"/>
  <c r="BA2000" i="1"/>
  <c r="AZ2000" i="1"/>
  <c r="AY2000" i="1"/>
  <c r="AX2000" i="1"/>
  <c r="AW2000" i="1"/>
  <c r="AV2000" i="1"/>
  <c r="AQ2000" i="1"/>
  <c r="AP2000" i="1"/>
  <c r="AR2000" i="1" s="1"/>
  <c r="AN2000" i="1"/>
  <c r="AL2000" i="1" a="1"/>
  <c r="AL2000" i="1" s="1"/>
  <c r="AH2000" i="1"/>
  <c r="AG2000" i="1"/>
  <c r="AI2000" i="1" s="1"/>
  <c r="AD2000" i="1"/>
  <c r="AE2000" i="1" s="1"/>
  <c r="X2000" i="1"/>
  <c r="W2000" i="1"/>
  <c r="V2000" i="1"/>
  <c r="U2000" i="1"/>
  <c r="T2000" i="1"/>
  <c r="S2000" i="1"/>
  <c r="R2000" i="1"/>
  <c r="BG1999" i="1"/>
  <c r="BH1999" i="1" s="1"/>
  <c r="BF1999" i="1"/>
  <c r="BE1999" i="1"/>
  <c r="BD1999" i="1"/>
  <c r="BC1999" i="1"/>
  <c r="BB1999" i="1"/>
  <c r="BA1999" i="1"/>
  <c r="AZ1999" i="1"/>
  <c r="AY1999" i="1"/>
  <c r="AX1999" i="1"/>
  <c r="AW1999" i="1"/>
  <c r="AV1999" i="1"/>
  <c r="AR1999" i="1"/>
  <c r="AQ1999" i="1"/>
  <c r="AP1999" i="1"/>
  <c r="AS1999" i="1" s="1"/>
  <c r="AN1999" i="1"/>
  <c r="AL1999" i="1" a="1"/>
  <c r="AL1999" i="1" s="1"/>
  <c r="AH1999" i="1"/>
  <c r="AG1999" i="1"/>
  <c r="AI1999" i="1" s="1"/>
  <c r="AD1999" i="1"/>
  <c r="AE1999" i="1" s="1"/>
  <c r="X1999" i="1"/>
  <c r="W1999" i="1"/>
  <c r="V1999" i="1"/>
  <c r="U1999" i="1"/>
  <c r="T1999" i="1"/>
  <c r="S1999" i="1"/>
  <c r="R1999" i="1"/>
  <c r="BG1998" i="1"/>
  <c r="BH1998" i="1" s="1"/>
  <c r="BF1998" i="1"/>
  <c r="BE1998" i="1"/>
  <c r="BD1998" i="1"/>
  <c r="BC1998" i="1"/>
  <c r="BB1998" i="1"/>
  <c r="BA1998" i="1"/>
  <c r="AZ1998" i="1"/>
  <c r="AY1998" i="1"/>
  <c r="AX1998" i="1"/>
  <c r="AW1998" i="1"/>
  <c r="AV1998" i="1"/>
  <c r="AS1998" i="1"/>
  <c r="AQ1998" i="1"/>
  <c r="AP1998" i="1"/>
  <c r="AR1998" i="1" s="1"/>
  <c r="AN1998" i="1"/>
  <c r="AL1998" i="1" a="1"/>
  <c r="AL1998" i="1" s="1"/>
  <c r="AH1998" i="1"/>
  <c r="AG1998" i="1"/>
  <c r="AI1998" i="1" s="1"/>
  <c r="AD1998" i="1"/>
  <c r="AE1998" i="1" s="1"/>
  <c r="X1998" i="1"/>
  <c r="W1998" i="1"/>
  <c r="V1998" i="1"/>
  <c r="U1998" i="1"/>
  <c r="T1998" i="1"/>
  <c r="S1998" i="1"/>
  <c r="R1998" i="1"/>
  <c r="BG1997" i="1"/>
  <c r="BH1997" i="1" s="1"/>
  <c r="BF1997" i="1"/>
  <c r="BE1997" i="1"/>
  <c r="BD1997" i="1"/>
  <c r="BC1997" i="1"/>
  <c r="BB1997" i="1"/>
  <c r="BA1997" i="1"/>
  <c r="AZ1997" i="1"/>
  <c r="AY1997" i="1"/>
  <c r="AX1997" i="1"/>
  <c r="AW1997" i="1"/>
  <c r="AV1997" i="1"/>
  <c r="AS1997" i="1"/>
  <c r="AQ1997" i="1"/>
  <c r="AP1997" i="1"/>
  <c r="AT1997" i="1" s="1"/>
  <c r="AN1997" i="1"/>
  <c r="AL1997" i="1"/>
  <c r="AL1997" i="1" a="1"/>
  <c r="AH1997" i="1"/>
  <c r="AG1997" i="1"/>
  <c r="AI1997" i="1" s="1"/>
  <c r="AD1997" i="1"/>
  <c r="AE1997" i="1" s="1"/>
  <c r="X1997" i="1"/>
  <c r="W1997" i="1"/>
  <c r="V1997" i="1"/>
  <c r="U1997" i="1"/>
  <c r="T1997" i="1"/>
  <c r="S1997" i="1"/>
  <c r="R1997" i="1"/>
  <c r="BG1996" i="1"/>
  <c r="BH1996" i="1" s="1"/>
  <c r="BF1996" i="1"/>
  <c r="BE1996" i="1"/>
  <c r="BD1996" i="1"/>
  <c r="BC1996" i="1"/>
  <c r="BB1996" i="1"/>
  <c r="BA1996" i="1"/>
  <c r="AZ1996" i="1"/>
  <c r="AY1996" i="1"/>
  <c r="AX1996" i="1"/>
  <c r="AW1996" i="1"/>
  <c r="AV1996" i="1"/>
  <c r="AQ1996" i="1"/>
  <c r="AP1996" i="1"/>
  <c r="AR1996" i="1" s="1"/>
  <c r="AN1996" i="1"/>
  <c r="AL1996" i="1" a="1"/>
  <c r="AL1996" i="1" s="1"/>
  <c r="AH1996" i="1"/>
  <c r="AG1996" i="1"/>
  <c r="AI1996" i="1" s="1"/>
  <c r="AD1996" i="1"/>
  <c r="AE1996" i="1" s="1"/>
  <c r="X1996" i="1"/>
  <c r="W1996" i="1"/>
  <c r="V1996" i="1"/>
  <c r="U1996" i="1"/>
  <c r="T1996" i="1"/>
  <c r="S1996" i="1"/>
  <c r="R1996" i="1"/>
  <c r="BG1995" i="1"/>
  <c r="BH1995" i="1" s="1"/>
  <c r="BF1995" i="1"/>
  <c r="BE1995" i="1"/>
  <c r="BD1995" i="1"/>
  <c r="BC1995" i="1"/>
  <c r="BB1995" i="1"/>
  <c r="BA1995" i="1"/>
  <c r="AZ1995" i="1"/>
  <c r="AY1995" i="1"/>
  <c r="AX1995" i="1"/>
  <c r="AW1995" i="1"/>
  <c r="AV1995" i="1"/>
  <c r="AQ1995" i="1"/>
  <c r="AP1995" i="1"/>
  <c r="AS1995" i="1" s="1"/>
  <c r="AN1995" i="1"/>
  <c r="AL1995" i="1" a="1"/>
  <c r="AL1995" i="1" s="1"/>
  <c r="AH1995" i="1"/>
  <c r="AG1995" i="1"/>
  <c r="AI1995" i="1" s="1"/>
  <c r="AD1995" i="1"/>
  <c r="AE1995" i="1" s="1"/>
  <c r="X1995" i="1"/>
  <c r="W1995" i="1"/>
  <c r="V1995" i="1"/>
  <c r="U1995" i="1"/>
  <c r="T1995" i="1"/>
  <c r="S1995" i="1"/>
  <c r="R1995" i="1"/>
  <c r="BG1994" i="1"/>
  <c r="BH1994" i="1" s="1"/>
  <c r="BF1994" i="1"/>
  <c r="BE1994" i="1"/>
  <c r="BD1994" i="1"/>
  <c r="BC1994" i="1"/>
  <c r="BB1994" i="1"/>
  <c r="BA1994" i="1"/>
  <c r="AZ1994" i="1"/>
  <c r="AY1994" i="1"/>
  <c r="AX1994" i="1"/>
  <c r="AW1994" i="1"/>
  <c r="AV1994" i="1"/>
  <c r="AQ1994" i="1"/>
  <c r="AP1994" i="1"/>
  <c r="AR1994" i="1" s="1"/>
  <c r="AN1994" i="1"/>
  <c r="AL1994" i="1" a="1"/>
  <c r="AL1994" i="1" s="1"/>
  <c r="AI1994" i="1"/>
  <c r="AH1994" i="1"/>
  <c r="AG1994" i="1"/>
  <c r="AD1994" i="1"/>
  <c r="AE1994" i="1" s="1"/>
  <c r="X1994" i="1"/>
  <c r="W1994" i="1"/>
  <c r="V1994" i="1"/>
  <c r="U1994" i="1"/>
  <c r="T1994" i="1"/>
  <c r="S1994" i="1"/>
  <c r="R1994" i="1"/>
  <c r="BG1993" i="1"/>
  <c r="BH1993" i="1" s="1"/>
  <c r="BF1993" i="1"/>
  <c r="BE1993" i="1"/>
  <c r="BD1993" i="1"/>
  <c r="BC1993" i="1"/>
  <c r="BB1993" i="1"/>
  <c r="BA1993" i="1"/>
  <c r="AZ1993" i="1"/>
  <c r="AY1993" i="1"/>
  <c r="AX1993" i="1"/>
  <c r="AW1993" i="1"/>
  <c r="AV1993" i="1"/>
  <c r="AQ1993" i="1"/>
  <c r="AP1993" i="1"/>
  <c r="AT1993" i="1" s="1"/>
  <c r="AN1993" i="1"/>
  <c r="AL1993" i="1"/>
  <c r="AL1993" i="1" a="1"/>
  <c r="AH1993" i="1"/>
  <c r="AG1993" i="1"/>
  <c r="AI1993" i="1" s="1"/>
  <c r="AD1993" i="1"/>
  <c r="AE1993" i="1" s="1"/>
  <c r="X1993" i="1"/>
  <c r="W1993" i="1"/>
  <c r="V1993" i="1"/>
  <c r="U1993" i="1"/>
  <c r="T1993" i="1"/>
  <c r="S1993" i="1"/>
  <c r="R1993" i="1"/>
  <c r="BG1992" i="1"/>
  <c r="BH1992" i="1" s="1"/>
  <c r="BF1992" i="1"/>
  <c r="BE1992" i="1"/>
  <c r="BD1992" i="1"/>
  <c r="BC1992" i="1"/>
  <c r="BB1992" i="1"/>
  <c r="BA1992" i="1"/>
  <c r="AZ1992" i="1"/>
  <c r="AY1992" i="1"/>
  <c r="AX1992" i="1"/>
  <c r="AW1992" i="1"/>
  <c r="AV1992" i="1"/>
  <c r="AQ1992" i="1"/>
  <c r="AP1992" i="1"/>
  <c r="AR1992" i="1" s="1"/>
  <c r="AN1992" i="1"/>
  <c r="AK1992" i="1"/>
  <c r="AL1992" i="1" s="1" a="1"/>
  <c r="AL1992" i="1" s="1"/>
  <c r="AH1992" i="1"/>
  <c r="AG1992" i="1"/>
  <c r="AI1992" i="1" s="1"/>
  <c r="AD1992" i="1"/>
  <c r="AE1992" i="1" s="1"/>
  <c r="X1992" i="1"/>
  <c r="W1992" i="1"/>
  <c r="V1992" i="1"/>
  <c r="U1992" i="1"/>
  <c r="T1992" i="1"/>
  <c r="S1992" i="1"/>
  <c r="R1992" i="1"/>
  <c r="BG1991" i="1"/>
  <c r="BH1991" i="1" s="1"/>
  <c r="BF1991" i="1"/>
  <c r="BE1991" i="1"/>
  <c r="BD1991" i="1"/>
  <c r="BC1991" i="1"/>
  <c r="BB1991" i="1"/>
  <c r="BA1991" i="1"/>
  <c r="AZ1991" i="1"/>
  <c r="AY1991" i="1"/>
  <c r="AX1991" i="1"/>
  <c r="AW1991" i="1"/>
  <c r="AV1991" i="1"/>
  <c r="AS1991" i="1"/>
  <c r="AQ1991" i="1"/>
  <c r="AP1991" i="1"/>
  <c r="AU1991" i="1" s="1"/>
  <c r="AN1991" i="1"/>
  <c r="AL1991" i="1"/>
  <c r="AL1991" i="1" a="1"/>
  <c r="AI1991" i="1"/>
  <c r="AH1991" i="1"/>
  <c r="AG1991" i="1"/>
  <c r="AD1991" i="1"/>
  <c r="AE1991" i="1" s="1"/>
  <c r="X1991" i="1"/>
  <c r="W1991" i="1"/>
  <c r="V1991" i="1"/>
  <c r="U1991" i="1"/>
  <c r="T1991" i="1"/>
  <c r="S1991" i="1"/>
  <c r="R1991" i="1"/>
  <c r="BG1990" i="1"/>
  <c r="BH1990" i="1" s="1"/>
  <c r="BF1990" i="1"/>
  <c r="BE1990" i="1"/>
  <c r="BD1990" i="1"/>
  <c r="BC1990" i="1"/>
  <c r="BB1990" i="1"/>
  <c r="BA1990" i="1"/>
  <c r="AZ1990" i="1"/>
  <c r="AY1990" i="1"/>
  <c r="AX1990" i="1"/>
  <c r="AW1990" i="1"/>
  <c r="AV1990" i="1"/>
  <c r="AQ1990" i="1"/>
  <c r="AP1990" i="1"/>
  <c r="AT1990" i="1" s="1"/>
  <c r="AN1990" i="1"/>
  <c r="AK1990" i="1"/>
  <c r="AL1990" i="1" s="1" a="1"/>
  <c r="AL1990" i="1" s="1"/>
  <c r="AH1990" i="1"/>
  <c r="AG1990" i="1"/>
  <c r="AI1990" i="1" s="1"/>
  <c r="AD1990" i="1"/>
  <c r="AE1990" i="1" s="1"/>
  <c r="X1990" i="1"/>
  <c r="W1990" i="1"/>
  <c r="V1990" i="1"/>
  <c r="U1990" i="1"/>
  <c r="T1990" i="1"/>
  <c r="S1990" i="1"/>
  <c r="R1990" i="1"/>
  <c r="BG1989" i="1"/>
  <c r="BH1989" i="1" s="1"/>
  <c r="BF1989" i="1"/>
  <c r="BE1989" i="1"/>
  <c r="BD1989" i="1"/>
  <c r="BC1989" i="1"/>
  <c r="BB1989" i="1"/>
  <c r="BA1989" i="1"/>
  <c r="AZ1989" i="1"/>
  <c r="AY1989" i="1"/>
  <c r="AX1989" i="1"/>
  <c r="AW1989" i="1"/>
  <c r="AV1989" i="1"/>
  <c r="AQ1989" i="1"/>
  <c r="AP1989" i="1"/>
  <c r="AR1989" i="1" s="1"/>
  <c r="AN1989" i="1"/>
  <c r="AK1989" i="1"/>
  <c r="AL1989" i="1" s="1" a="1"/>
  <c r="AL1989" i="1" s="1"/>
  <c r="AH1989" i="1"/>
  <c r="AG1989" i="1"/>
  <c r="AI1989" i="1" s="1"/>
  <c r="Y1989" i="1"/>
  <c r="AD1989" i="1" s="1"/>
  <c r="AE1989" i="1" s="1"/>
  <c r="X1989" i="1"/>
  <c r="W1989" i="1"/>
  <c r="V1989" i="1"/>
  <c r="U1989" i="1"/>
  <c r="T1989" i="1"/>
  <c r="S1989" i="1"/>
  <c r="R1989" i="1"/>
  <c r="BG1988" i="1"/>
  <c r="BH1988" i="1" s="1"/>
  <c r="BF1988" i="1"/>
  <c r="BE1988" i="1"/>
  <c r="BD1988" i="1"/>
  <c r="BC1988" i="1"/>
  <c r="BB1988" i="1"/>
  <c r="BA1988" i="1"/>
  <c r="AZ1988" i="1"/>
  <c r="AY1988" i="1"/>
  <c r="AX1988" i="1"/>
  <c r="AW1988" i="1"/>
  <c r="AV1988" i="1"/>
  <c r="AQ1988" i="1"/>
  <c r="AP1988" i="1"/>
  <c r="AR1988" i="1" s="1"/>
  <c r="AN1988" i="1"/>
  <c r="AK1988" i="1"/>
  <c r="AL1988" i="1" s="1" a="1"/>
  <c r="AL1988" i="1" s="1"/>
  <c r="AH1988" i="1"/>
  <c r="AG1988" i="1"/>
  <c r="AI1988" i="1" s="1"/>
  <c r="Y1988" i="1"/>
  <c r="AD1988" i="1" s="1"/>
  <c r="AE1988" i="1" s="1"/>
  <c r="X1988" i="1"/>
  <c r="W1988" i="1"/>
  <c r="V1988" i="1"/>
  <c r="U1988" i="1"/>
  <c r="T1988" i="1"/>
  <c r="S1988" i="1"/>
  <c r="R1988" i="1"/>
  <c r="BG1987" i="1"/>
  <c r="BH1987" i="1" s="1"/>
  <c r="BF1987" i="1"/>
  <c r="BE1987" i="1"/>
  <c r="BD1987" i="1"/>
  <c r="BC1987" i="1"/>
  <c r="BB1987" i="1"/>
  <c r="BA1987" i="1"/>
  <c r="AZ1987" i="1"/>
  <c r="AY1987" i="1"/>
  <c r="AX1987" i="1"/>
  <c r="AW1987" i="1"/>
  <c r="AV1987" i="1"/>
  <c r="AQ1987" i="1"/>
  <c r="AP1987" i="1"/>
  <c r="AR1987" i="1" s="1"/>
  <c r="AN1987" i="1"/>
  <c r="AK1987" i="1"/>
  <c r="AL1987" i="1" s="1" a="1"/>
  <c r="AL1987" i="1" s="1"/>
  <c r="AH1987" i="1"/>
  <c r="AG1987" i="1"/>
  <c r="AI1987" i="1" s="1"/>
  <c r="AC1987" i="1"/>
  <c r="AB1987" i="1"/>
  <c r="AA1987" i="1"/>
  <c r="Z1987" i="1"/>
  <c r="Y1987" i="1"/>
  <c r="X1987" i="1"/>
  <c r="W1987" i="1"/>
  <c r="V1987" i="1"/>
  <c r="U1987" i="1"/>
  <c r="T1987" i="1"/>
  <c r="S1987" i="1"/>
  <c r="R1987" i="1"/>
  <c r="BG1986" i="1"/>
  <c r="BH1986" i="1" s="1"/>
  <c r="BF1986" i="1"/>
  <c r="BE1986" i="1"/>
  <c r="BD1986" i="1"/>
  <c r="BC1986" i="1"/>
  <c r="BB1986" i="1"/>
  <c r="BA1986" i="1"/>
  <c r="AZ1986" i="1"/>
  <c r="AY1986" i="1"/>
  <c r="AX1986" i="1"/>
  <c r="AW1986" i="1"/>
  <c r="AV1986" i="1"/>
  <c r="AQ1986" i="1"/>
  <c r="AP1986" i="1"/>
  <c r="AT1986" i="1" s="1"/>
  <c r="AN1986" i="1"/>
  <c r="AK1986" i="1"/>
  <c r="AL1986" i="1" s="1" a="1"/>
  <c r="AL1986" i="1" s="1"/>
  <c r="AH1986" i="1"/>
  <c r="AG1986" i="1"/>
  <c r="AI1986" i="1" s="1"/>
  <c r="Z1986" i="1"/>
  <c r="AD1986" i="1" s="1"/>
  <c r="AE1986" i="1" s="1"/>
  <c r="X1986" i="1"/>
  <c r="W1986" i="1"/>
  <c r="V1986" i="1"/>
  <c r="U1986" i="1"/>
  <c r="T1986" i="1"/>
  <c r="S1986" i="1"/>
  <c r="R1986" i="1"/>
  <c r="BG1985" i="1"/>
  <c r="BH1985" i="1" s="1"/>
  <c r="BF1985" i="1"/>
  <c r="BE1985" i="1"/>
  <c r="BD1985" i="1"/>
  <c r="BC1985" i="1"/>
  <c r="BB1985" i="1"/>
  <c r="BA1985" i="1"/>
  <c r="AZ1985" i="1"/>
  <c r="AY1985" i="1"/>
  <c r="AX1985" i="1"/>
  <c r="AW1985" i="1"/>
  <c r="AV1985" i="1"/>
  <c r="AQ1985" i="1"/>
  <c r="AP1985" i="1"/>
  <c r="AR1985" i="1" s="1"/>
  <c r="AN1985" i="1"/>
  <c r="AK1985" i="1"/>
  <c r="AL1985" i="1" s="1" a="1"/>
  <c r="AL1985" i="1" s="1"/>
  <c r="AH1985" i="1"/>
  <c r="AG1985" i="1"/>
  <c r="AI1985" i="1" s="1"/>
  <c r="Z1985" i="1"/>
  <c r="AD1985" i="1" s="1"/>
  <c r="AE1985" i="1" s="1"/>
  <c r="X1985" i="1"/>
  <c r="W1985" i="1"/>
  <c r="V1985" i="1"/>
  <c r="U1985" i="1"/>
  <c r="T1985" i="1"/>
  <c r="S1985" i="1"/>
  <c r="R1985" i="1"/>
  <c r="BG1984" i="1"/>
  <c r="BH1984" i="1" s="1"/>
  <c r="BF1984" i="1"/>
  <c r="BE1984" i="1"/>
  <c r="BD1984" i="1"/>
  <c r="BC1984" i="1"/>
  <c r="BB1984" i="1"/>
  <c r="BA1984" i="1"/>
  <c r="AZ1984" i="1"/>
  <c r="AY1984" i="1"/>
  <c r="AX1984" i="1"/>
  <c r="AW1984" i="1"/>
  <c r="AV1984" i="1"/>
  <c r="AQ1984" i="1"/>
  <c r="AP1984" i="1"/>
  <c r="AT1984" i="1" s="1"/>
  <c r="AN1984" i="1"/>
  <c r="AL1984" i="1" a="1"/>
  <c r="AL1984" i="1" s="1"/>
  <c r="AK1984" i="1"/>
  <c r="AH1984" i="1"/>
  <c r="AG1984" i="1"/>
  <c r="AI1984" i="1" s="1"/>
  <c r="Z1984" i="1"/>
  <c r="AD1984" i="1" s="1"/>
  <c r="AE1984" i="1" s="1"/>
  <c r="X1984" i="1"/>
  <c r="W1984" i="1"/>
  <c r="V1984" i="1"/>
  <c r="U1984" i="1"/>
  <c r="T1984" i="1"/>
  <c r="S1984" i="1"/>
  <c r="R1984" i="1"/>
  <c r="BG1983" i="1"/>
  <c r="BH1983" i="1" s="1"/>
  <c r="BF1983" i="1"/>
  <c r="BE1983" i="1"/>
  <c r="BD1983" i="1"/>
  <c r="BC1983" i="1"/>
  <c r="BB1983" i="1"/>
  <c r="BA1983" i="1"/>
  <c r="AZ1983" i="1"/>
  <c r="AY1983" i="1"/>
  <c r="AX1983" i="1"/>
  <c r="AW1983" i="1"/>
  <c r="AV1983" i="1"/>
  <c r="AQ1983" i="1"/>
  <c r="AP1983" i="1"/>
  <c r="AT1983" i="1" s="1"/>
  <c r="AN1983" i="1"/>
  <c r="AK1983" i="1"/>
  <c r="AL1983" i="1" s="1" a="1"/>
  <c r="AL1983" i="1" s="1"/>
  <c r="AH1983" i="1"/>
  <c r="AG1983" i="1"/>
  <c r="AI1983" i="1" s="1"/>
  <c r="Y1983" i="1"/>
  <c r="AD1983" i="1" s="1"/>
  <c r="AE1983" i="1" s="1"/>
  <c r="X1983" i="1"/>
  <c r="W1983" i="1"/>
  <c r="V1983" i="1"/>
  <c r="U1983" i="1"/>
  <c r="T1983" i="1"/>
  <c r="S1983" i="1"/>
  <c r="R1983" i="1"/>
  <c r="BG1982" i="1"/>
  <c r="BH1982" i="1" s="1"/>
  <c r="BF1982" i="1"/>
  <c r="BE1982" i="1"/>
  <c r="BD1982" i="1"/>
  <c r="BC1982" i="1"/>
  <c r="BB1982" i="1"/>
  <c r="BA1982" i="1"/>
  <c r="AZ1982" i="1"/>
  <c r="AY1982" i="1"/>
  <c r="AX1982" i="1"/>
  <c r="AW1982" i="1"/>
  <c r="AV1982" i="1"/>
  <c r="AQ1982" i="1"/>
  <c r="AP1982" i="1"/>
  <c r="AT1982" i="1" s="1"/>
  <c r="AN1982" i="1"/>
  <c r="AK1982" i="1"/>
  <c r="AL1982" i="1" s="1" a="1"/>
  <c r="AL1982" i="1" s="1"/>
  <c r="AH1982" i="1"/>
  <c r="AG1982" i="1"/>
  <c r="AC1982" i="1"/>
  <c r="AD1982" i="1" s="1"/>
  <c r="AE1982" i="1" s="1"/>
  <c r="X1982" i="1"/>
  <c r="W1982" i="1"/>
  <c r="V1982" i="1"/>
  <c r="U1982" i="1"/>
  <c r="T1982" i="1"/>
  <c r="S1982" i="1"/>
  <c r="R1982" i="1"/>
  <c r="BG1981" i="1"/>
  <c r="BH1981" i="1" s="1"/>
  <c r="BF1981" i="1"/>
  <c r="BE1981" i="1"/>
  <c r="BD1981" i="1"/>
  <c r="BC1981" i="1"/>
  <c r="BB1981" i="1"/>
  <c r="BA1981" i="1"/>
  <c r="AZ1981" i="1"/>
  <c r="AY1981" i="1"/>
  <c r="AX1981" i="1"/>
  <c r="AW1981" i="1"/>
  <c r="AV1981" i="1"/>
  <c r="AQ1981" i="1"/>
  <c r="AP1981" i="1"/>
  <c r="AS1981" i="1" s="1"/>
  <c r="AN1981" i="1"/>
  <c r="AK1981" i="1"/>
  <c r="AL1981" i="1" s="1" a="1"/>
  <c r="AL1981" i="1" s="1"/>
  <c r="AH1981" i="1"/>
  <c r="AG1981" i="1"/>
  <c r="AI1981" i="1" s="1"/>
  <c r="AC1981" i="1"/>
  <c r="AD1981" i="1" s="1"/>
  <c r="AE1981" i="1" s="1"/>
  <c r="X1981" i="1"/>
  <c r="W1981" i="1"/>
  <c r="V1981" i="1"/>
  <c r="U1981" i="1"/>
  <c r="T1981" i="1"/>
  <c r="S1981" i="1"/>
  <c r="R1981" i="1"/>
  <c r="BG1980" i="1"/>
  <c r="BH1980" i="1" s="1"/>
  <c r="BF1980" i="1"/>
  <c r="BE1980" i="1"/>
  <c r="BD1980" i="1"/>
  <c r="BC1980" i="1"/>
  <c r="BB1980" i="1"/>
  <c r="BA1980" i="1"/>
  <c r="AZ1980" i="1"/>
  <c r="AY1980" i="1"/>
  <c r="AX1980" i="1"/>
  <c r="AW1980" i="1"/>
  <c r="AV1980" i="1"/>
  <c r="AQ1980" i="1"/>
  <c r="AP1980" i="1"/>
  <c r="AT1980" i="1" s="1"/>
  <c r="AN1980" i="1"/>
  <c r="AK1980" i="1"/>
  <c r="AL1980" i="1" s="1" a="1"/>
  <c r="AL1980" i="1" s="1"/>
  <c r="AH1980" i="1"/>
  <c r="AG1980" i="1"/>
  <c r="AI1980" i="1" s="1"/>
  <c r="AC1980" i="1"/>
  <c r="AB1980" i="1"/>
  <c r="AA1980" i="1"/>
  <c r="Z1980" i="1"/>
  <c r="Y1980" i="1"/>
  <c r="X1980" i="1"/>
  <c r="W1980" i="1"/>
  <c r="V1980" i="1"/>
  <c r="U1980" i="1"/>
  <c r="T1980" i="1"/>
  <c r="S1980" i="1"/>
  <c r="R1980" i="1"/>
  <c r="BG1979" i="1"/>
  <c r="BH1979" i="1" s="1"/>
  <c r="BF1979" i="1"/>
  <c r="BE1979" i="1"/>
  <c r="BD1979" i="1"/>
  <c r="BC1979" i="1"/>
  <c r="BB1979" i="1"/>
  <c r="BA1979" i="1"/>
  <c r="AZ1979" i="1"/>
  <c r="AY1979" i="1"/>
  <c r="AX1979" i="1"/>
  <c r="AW1979" i="1"/>
  <c r="AV1979" i="1"/>
  <c r="AQ1979" i="1"/>
  <c r="AP1979" i="1"/>
  <c r="AT1979" i="1" s="1"/>
  <c r="AN1979" i="1"/>
  <c r="AK1979" i="1"/>
  <c r="AL1979" i="1" s="1" a="1"/>
  <c r="AL1979" i="1" s="1"/>
  <c r="AH1979" i="1"/>
  <c r="AG1979" i="1"/>
  <c r="AI1979" i="1" s="1"/>
  <c r="AC1979" i="1"/>
  <c r="AB1979" i="1"/>
  <c r="AA1979" i="1"/>
  <c r="Z1979" i="1"/>
  <c r="Y1979" i="1"/>
  <c r="X1979" i="1"/>
  <c r="W1979" i="1"/>
  <c r="V1979" i="1"/>
  <c r="U1979" i="1"/>
  <c r="T1979" i="1"/>
  <c r="S1979" i="1"/>
  <c r="R1979" i="1"/>
  <c r="BG1978" i="1"/>
  <c r="BH1978" i="1" s="1"/>
  <c r="BF1978" i="1"/>
  <c r="BE1978" i="1"/>
  <c r="BD1978" i="1"/>
  <c r="BC1978" i="1"/>
  <c r="BB1978" i="1"/>
  <c r="BA1978" i="1"/>
  <c r="AZ1978" i="1"/>
  <c r="AY1978" i="1"/>
  <c r="AX1978" i="1"/>
  <c r="AW1978" i="1"/>
  <c r="AV1978" i="1"/>
  <c r="AQ1978" i="1"/>
  <c r="AP1978" i="1"/>
  <c r="AT1978" i="1" s="1"/>
  <c r="AN1978" i="1"/>
  <c r="AK1978" i="1"/>
  <c r="AL1978" i="1" s="1" a="1"/>
  <c r="AL1978" i="1" s="1"/>
  <c r="AH1978" i="1"/>
  <c r="AG1978" i="1"/>
  <c r="AA1978" i="1"/>
  <c r="AD1978" i="1" s="1"/>
  <c r="AE1978" i="1" s="1"/>
  <c r="X1978" i="1"/>
  <c r="W1978" i="1"/>
  <c r="V1978" i="1"/>
  <c r="U1978" i="1"/>
  <c r="T1978" i="1"/>
  <c r="S1978" i="1"/>
  <c r="R1978" i="1"/>
  <c r="BG1977" i="1"/>
  <c r="BH1977" i="1" s="1"/>
  <c r="BF1977" i="1"/>
  <c r="BE1977" i="1"/>
  <c r="BD1977" i="1"/>
  <c r="BC1977" i="1"/>
  <c r="BB1977" i="1"/>
  <c r="BA1977" i="1"/>
  <c r="AZ1977" i="1"/>
  <c r="AY1977" i="1"/>
  <c r="AX1977" i="1"/>
  <c r="AW1977" i="1"/>
  <c r="AV1977" i="1"/>
  <c r="AQ1977" i="1"/>
  <c r="AP1977" i="1"/>
  <c r="AS1977" i="1" s="1"/>
  <c r="AN1977" i="1"/>
  <c r="AK1977" i="1"/>
  <c r="AL1977" i="1" s="1" a="1"/>
  <c r="AL1977" i="1" s="1"/>
  <c r="AH1977" i="1"/>
  <c r="AG1977" i="1"/>
  <c r="AI1977" i="1" s="1"/>
  <c r="AC1977" i="1"/>
  <c r="AD1977" i="1" s="1"/>
  <c r="AE1977" i="1" s="1"/>
  <c r="X1977" i="1"/>
  <c r="W1977" i="1"/>
  <c r="V1977" i="1"/>
  <c r="U1977" i="1"/>
  <c r="T1977" i="1"/>
  <c r="S1977" i="1"/>
  <c r="R1977" i="1"/>
  <c r="BG1976" i="1"/>
  <c r="BH1976" i="1" s="1"/>
  <c r="BF1976" i="1"/>
  <c r="BE1976" i="1"/>
  <c r="BD1976" i="1"/>
  <c r="BC1976" i="1"/>
  <c r="BB1976" i="1"/>
  <c r="BA1976" i="1"/>
  <c r="AZ1976" i="1"/>
  <c r="AY1976" i="1"/>
  <c r="AX1976" i="1"/>
  <c r="AW1976" i="1"/>
  <c r="AV1976" i="1"/>
  <c r="AQ1976" i="1"/>
  <c r="AP1976" i="1"/>
  <c r="AR1976" i="1" s="1"/>
  <c r="AN1976" i="1"/>
  <c r="AK1976" i="1"/>
  <c r="AL1976" i="1" s="1" a="1"/>
  <c r="AL1976" i="1" s="1"/>
  <c r="AH1976" i="1"/>
  <c r="AG1976" i="1"/>
  <c r="AC1976" i="1"/>
  <c r="AD1976" i="1" s="1"/>
  <c r="AE1976" i="1" s="1"/>
  <c r="X1976" i="1"/>
  <c r="W1976" i="1"/>
  <c r="V1976" i="1"/>
  <c r="U1976" i="1"/>
  <c r="T1976" i="1"/>
  <c r="S1976" i="1"/>
  <c r="R1976" i="1"/>
  <c r="BG1975" i="1"/>
  <c r="BH1975" i="1" s="1"/>
  <c r="BF1975" i="1"/>
  <c r="BE1975" i="1"/>
  <c r="BD1975" i="1"/>
  <c r="BC1975" i="1"/>
  <c r="BB1975" i="1"/>
  <c r="BA1975" i="1"/>
  <c r="AZ1975" i="1"/>
  <c r="AY1975" i="1"/>
  <c r="AX1975" i="1"/>
  <c r="AW1975" i="1"/>
  <c r="AV1975" i="1"/>
  <c r="AQ1975" i="1"/>
  <c r="AP1975" i="1"/>
  <c r="AS1975" i="1" s="1"/>
  <c r="AN1975" i="1"/>
  <c r="AK1975" i="1"/>
  <c r="AL1975" i="1" s="1" a="1"/>
  <c r="AL1975" i="1" s="1"/>
  <c r="AH1975" i="1"/>
  <c r="AG1975" i="1"/>
  <c r="AI1975" i="1" s="1"/>
  <c r="AC1975" i="1"/>
  <c r="AD1975" i="1" s="1"/>
  <c r="AE1975" i="1" s="1"/>
  <c r="X1975" i="1"/>
  <c r="W1975" i="1"/>
  <c r="V1975" i="1"/>
  <c r="U1975" i="1"/>
  <c r="T1975" i="1"/>
  <c r="S1975" i="1"/>
  <c r="R1975" i="1"/>
  <c r="BG1974" i="1"/>
  <c r="BH1974" i="1" s="1"/>
  <c r="BF1974" i="1"/>
  <c r="BE1974" i="1"/>
  <c r="BD1974" i="1"/>
  <c r="BC1974" i="1"/>
  <c r="BB1974" i="1"/>
  <c r="BA1974" i="1"/>
  <c r="AZ1974" i="1"/>
  <c r="AY1974" i="1"/>
  <c r="AX1974" i="1"/>
  <c r="AW1974" i="1"/>
  <c r="AV1974" i="1"/>
  <c r="AQ1974" i="1"/>
  <c r="AP1974" i="1"/>
  <c r="AU1974" i="1" s="1"/>
  <c r="AN1974" i="1"/>
  <c r="AK1974" i="1"/>
  <c r="AL1974" i="1" s="1" a="1"/>
  <c r="AL1974" i="1" s="1"/>
  <c r="AH1974" i="1"/>
  <c r="AG1974" i="1"/>
  <c r="AI1974" i="1" s="1"/>
  <c r="Z1974" i="1"/>
  <c r="AD1974" i="1" s="1"/>
  <c r="AE1974" i="1" s="1"/>
  <c r="X1974" i="1"/>
  <c r="W1974" i="1"/>
  <c r="V1974" i="1"/>
  <c r="U1974" i="1"/>
  <c r="T1974" i="1"/>
  <c r="S1974" i="1"/>
  <c r="R1974" i="1"/>
  <c r="BG1973" i="1"/>
  <c r="BH1973" i="1" s="1"/>
  <c r="BF1973" i="1"/>
  <c r="BE1973" i="1"/>
  <c r="BD1973" i="1"/>
  <c r="BC1973" i="1"/>
  <c r="BB1973" i="1"/>
  <c r="BA1973" i="1"/>
  <c r="AZ1973" i="1"/>
  <c r="AY1973" i="1"/>
  <c r="AX1973" i="1"/>
  <c r="AW1973" i="1"/>
  <c r="AV1973" i="1"/>
  <c r="AQ1973" i="1"/>
  <c r="AP1973" i="1"/>
  <c r="AT1973" i="1" s="1"/>
  <c r="AN1973" i="1"/>
  <c r="AK1973" i="1"/>
  <c r="AL1973" i="1" s="1" a="1"/>
  <c r="AL1973" i="1" s="1"/>
  <c r="AH1973" i="1"/>
  <c r="AG1973" i="1"/>
  <c r="AI1973" i="1" s="1"/>
  <c r="AC1973" i="1"/>
  <c r="AB1973" i="1"/>
  <c r="AA1973" i="1"/>
  <c r="Z1973" i="1"/>
  <c r="Y1973" i="1"/>
  <c r="X1973" i="1"/>
  <c r="W1973" i="1"/>
  <c r="V1973" i="1"/>
  <c r="U1973" i="1"/>
  <c r="T1973" i="1"/>
  <c r="S1973" i="1"/>
  <c r="R1973" i="1"/>
  <c r="BG1972" i="1"/>
  <c r="BH1972" i="1" s="1"/>
  <c r="BF1972" i="1"/>
  <c r="BE1972" i="1"/>
  <c r="BD1972" i="1"/>
  <c r="BC1972" i="1"/>
  <c r="BB1972" i="1"/>
  <c r="BA1972" i="1"/>
  <c r="AZ1972" i="1"/>
  <c r="AY1972" i="1"/>
  <c r="AX1972" i="1"/>
  <c r="AW1972" i="1"/>
  <c r="AV1972" i="1"/>
  <c r="AQ1972" i="1"/>
  <c r="AP1972" i="1"/>
  <c r="AS1972" i="1" s="1"/>
  <c r="AN1972" i="1"/>
  <c r="AK1972" i="1"/>
  <c r="AL1972" i="1" s="1" a="1"/>
  <c r="AL1972" i="1" s="1"/>
  <c r="AH1972" i="1"/>
  <c r="AG1972" i="1"/>
  <c r="AI1972" i="1" s="1"/>
  <c r="AC1972" i="1"/>
  <c r="AB1972" i="1"/>
  <c r="AA1972" i="1"/>
  <c r="Z1972" i="1"/>
  <c r="Y1972" i="1"/>
  <c r="X1972" i="1"/>
  <c r="W1972" i="1"/>
  <c r="V1972" i="1"/>
  <c r="U1972" i="1"/>
  <c r="T1972" i="1"/>
  <c r="S1972" i="1"/>
  <c r="R1972" i="1"/>
  <c r="BG1971" i="1"/>
  <c r="BH1971" i="1" s="1"/>
  <c r="BF1971" i="1"/>
  <c r="BE1971" i="1"/>
  <c r="BD1971" i="1"/>
  <c r="BC1971" i="1"/>
  <c r="BB1971" i="1"/>
  <c r="BA1971" i="1"/>
  <c r="AZ1971" i="1"/>
  <c r="AY1971" i="1"/>
  <c r="AX1971" i="1"/>
  <c r="AW1971" i="1"/>
  <c r="AV1971" i="1"/>
  <c r="AQ1971" i="1"/>
  <c r="AP1971" i="1"/>
  <c r="AS1971" i="1" s="1"/>
  <c r="AN1971" i="1"/>
  <c r="AK1971" i="1"/>
  <c r="AL1971" i="1" s="1" a="1"/>
  <c r="AL1971" i="1" s="1"/>
  <c r="AH1971" i="1"/>
  <c r="AG1971" i="1"/>
  <c r="AI1971" i="1" s="1"/>
  <c r="AB1971" i="1"/>
  <c r="AD1971" i="1" s="1"/>
  <c r="AE1971" i="1" s="1"/>
  <c r="X1971" i="1"/>
  <c r="W1971" i="1"/>
  <c r="V1971" i="1"/>
  <c r="U1971" i="1"/>
  <c r="T1971" i="1"/>
  <c r="S1971" i="1"/>
  <c r="R1971" i="1"/>
  <c r="BG1970" i="1"/>
  <c r="BH1970" i="1" s="1"/>
  <c r="BF1970" i="1"/>
  <c r="BE1970" i="1"/>
  <c r="BD1970" i="1"/>
  <c r="BC1970" i="1"/>
  <c r="BB1970" i="1"/>
  <c r="BA1970" i="1"/>
  <c r="AZ1970" i="1"/>
  <c r="AY1970" i="1"/>
  <c r="AX1970" i="1"/>
  <c r="AW1970" i="1"/>
  <c r="AV1970" i="1"/>
  <c r="AQ1970" i="1"/>
  <c r="AP1970" i="1"/>
  <c r="AU1970" i="1" s="1"/>
  <c r="AN1970" i="1"/>
  <c r="AK1970" i="1"/>
  <c r="AL1970" i="1" s="1" a="1"/>
  <c r="AL1970" i="1" s="1"/>
  <c r="AH1970" i="1"/>
  <c r="AG1970" i="1"/>
  <c r="AA1970" i="1"/>
  <c r="AD1970" i="1" s="1"/>
  <c r="AE1970" i="1" s="1"/>
  <c r="X1970" i="1"/>
  <c r="W1970" i="1"/>
  <c r="V1970" i="1"/>
  <c r="U1970" i="1"/>
  <c r="T1970" i="1"/>
  <c r="S1970" i="1"/>
  <c r="R1970" i="1"/>
  <c r="BG1969" i="1"/>
  <c r="BH1969" i="1" s="1"/>
  <c r="BF1969" i="1"/>
  <c r="BE1969" i="1"/>
  <c r="BD1969" i="1"/>
  <c r="BC1969" i="1"/>
  <c r="BB1969" i="1"/>
  <c r="BA1969" i="1"/>
  <c r="AZ1969" i="1"/>
  <c r="AY1969" i="1"/>
  <c r="AX1969" i="1"/>
  <c r="AW1969" i="1"/>
  <c r="AV1969" i="1"/>
  <c r="AQ1969" i="1"/>
  <c r="AP1969" i="1"/>
  <c r="AS1969" i="1" s="1"/>
  <c r="AN1969" i="1"/>
  <c r="AK1969" i="1"/>
  <c r="AL1969" i="1" s="1" a="1"/>
  <c r="AL1969" i="1" s="1"/>
  <c r="AH1969" i="1"/>
  <c r="AG1969" i="1"/>
  <c r="AI1969" i="1" s="1"/>
  <c r="AB1969" i="1"/>
  <c r="AD1969" i="1" s="1"/>
  <c r="AE1969" i="1" s="1"/>
  <c r="X1969" i="1"/>
  <c r="W1969" i="1"/>
  <c r="V1969" i="1"/>
  <c r="U1969" i="1"/>
  <c r="T1969" i="1"/>
  <c r="S1969" i="1"/>
  <c r="R1969" i="1"/>
  <c r="BG1968" i="1"/>
  <c r="BH1968" i="1" s="1"/>
  <c r="BF1968" i="1"/>
  <c r="BE1968" i="1"/>
  <c r="BD1968" i="1"/>
  <c r="BC1968" i="1"/>
  <c r="BB1968" i="1"/>
  <c r="BA1968" i="1"/>
  <c r="AZ1968" i="1"/>
  <c r="AY1968" i="1"/>
  <c r="AX1968" i="1"/>
  <c r="AW1968" i="1"/>
  <c r="AV1968" i="1"/>
  <c r="AQ1968" i="1"/>
  <c r="AP1968" i="1"/>
  <c r="AN1968" i="1"/>
  <c r="AK1968" i="1"/>
  <c r="AL1968" i="1" s="1" a="1"/>
  <c r="AL1968" i="1" s="1"/>
  <c r="AH1968" i="1"/>
  <c r="AG1968" i="1"/>
  <c r="AB1968" i="1"/>
  <c r="AD1968" i="1" s="1"/>
  <c r="AE1968" i="1" s="1"/>
  <c r="X1968" i="1"/>
  <c r="W1968" i="1"/>
  <c r="V1968" i="1"/>
  <c r="U1968" i="1"/>
  <c r="T1968" i="1"/>
  <c r="S1968" i="1"/>
  <c r="R1968" i="1"/>
  <c r="BG1967" i="1"/>
  <c r="BH1967" i="1" s="1"/>
  <c r="BF1967" i="1"/>
  <c r="BE1967" i="1"/>
  <c r="BD1967" i="1"/>
  <c r="BC1967" i="1"/>
  <c r="BB1967" i="1"/>
  <c r="BA1967" i="1"/>
  <c r="AZ1967" i="1"/>
  <c r="AY1967" i="1"/>
  <c r="AX1967" i="1"/>
  <c r="AW1967" i="1"/>
  <c r="AV1967" i="1"/>
  <c r="AQ1967" i="1"/>
  <c r="AP1967" i="1"/>
  <c r="AN1967" i="1"/>
  <c r="AK1967" i="1"/>
  <c r="AL1967" i="1" s="1" a="1"/>
  <c r="AL1967" i="1" s="1"/>
  <c r="AH1967" i="1"/>
  <c r="AG1967" i="1"/>
  <c r="AI1967" i="1" s="1"/>
  <c r="AC1967" i="1"/>
  <c r="AB1967" i="1"/>
  <c r="AA1967" i="1"/>
  <c r="Z1967" i="1"/>
  <c r="Y1967" i="1"/>
  <c r="X1967" i="1"/>
  <c r="W1967" i="1"/>
  <c r="V1967" i="1"/>
  <c r="U1967" i="1"/>
  <c r="T1967" i="1"/>
  <c r="S1967" i="1"/>
  <c r="R1967" i="1"/>
  <c r="BG1966" i="1"/>
  <c r="BH1966" i="1" s="1"/>
  <c r="BF1966" i="1"/>
  <c r="BE1966" i="1"/>
  <c r="BD1966" i="1"/>
  <c r="BC1966" i="1"/>
  <c r="BB1966" i="1"/>
  <c r="BA1966" i="1"/>
  <c r="AZ1966" i="1"/>
  <c r="AY1966" i="1"/>
  <c r="AX1966" i="1"/>
  <c r="AW1966" i="1"/>
  <c r="AV1966" i="1"/>
  <c r="AQ1966" i="1"/>
  <c r="AP1966" i="1"/>
  <c r="AU1966" i="1" s="1"/>
  <c r="AN1966" i="1"/>
  <c r="AK1966" i="1"/>
  <c r="AL1966" i="1" s="1" a="1"/>
  <c r="AL1966" i="1" s="1"/>
  <c r="AH1966" i="1"/>
  <c r="AG1966" i="1"/>
  <c r="AA1966" i="1"/>
  <c r="AD1966" i="1" s="1"/>
  <c r="AE1966" i="1" s="1"/>
  <c r="X1966" i="1"/>
  <c r="W1966" i="1"/>
  <c r="V1966" i="1"/>
  <c r="U1966" i="1"/>
  <c r="T1966" i="1"/>
  <c r="S1966" i="1"/>
  <c r="R1966" i="1"/>
  <c r="BG1965" i="1"/>
  <c r="BH1965" i="1" s="1"/>
  <c r="BF1965" i="1"/>
  <c r="BE1965" i="1"/>
  <c r="BD1965" i="1"/>
  <c r="BC1965" i="1"/>
  <c r="BB1965" i="1"/>
  <c r="BA1965" i="1"/>
  <c r="AZ1965" i="1"/>
  <c r="AY1965" i="1"/>
  <c r="AX1965" i="1"/>
  <c r="AW1965" i="1"/>
  <c r="AV1965" i="1"/>
  <c r="AQ1965" i="1"/>
  <c r="AP1965" i="1"/>
  <c r="AN1965" i="1"/>
  <c r="AK1965" i="1"/>
  <c r="AL1965" i="1" s="1" a="1"/>
  <c r="AL1965" i="1" s="1"/>
  <c r="AH1965" i="1"/>
  <c r="AG1965" i="1"/>
  <c r="AI1965" i="1" s="1"/>
  <c r="AA1965" i="1"/>
  <c r="AD1965" i="1" s="1"/>
  <c r="AE1965" i="1" s="1"/>
  <c r="X1965" i="1"/>
  <c r="W1965" i="1"/>
  <c r="V1965" i="1"/>
  <c r="U1965" i="1"/>
  <c r="T1965" i="1"/>
  <c r="S1965" i="1"/>
  <c r="R1965" i="1"/>
  <c r="BG1964" i="1"/>
  <c r="BH1964" i="1" s="1"/>
  <c r="BF1964" i="1"/>
  <c r="BE1964" i="1"/>
  <c r="BD1964" i="1"/>
  <c r="BC1964" i="1"/>
  <c r="BB1964" i="1"/>
  <c r="BA1964" i="1"/>
  <c r="AZ1964" i="1"/>
  <c r="AY1964" i="1"/>
  <c r="AX1964" i="1"/>
  <c r="AW1964" i="1"/>
  <c r="AV1964" i="1"/>
  <c r="AQ1964" i="1"/>
  <c r="AP1964" i="1"/>
  <c r="AU1964" i="1" s="1"/>
  <c r="AN1964" i="1"/>
  <c r="AK1964" i="1"/>
  <c r="AL1964" i="1" s="1" a="1"/>
  <c r="AL1964" i="1" s="1"/>
  <c r="AH1964" i="1"/>
  <c r="AG1964" i="1"/>
  <c r="AA1964" i="1"/>
  <c r="AD1964" i="1" s="1"/>
  <c r="AE1964" i="1" s="1"/>
  <c r="X1964" i="1"/>
  <c r="W1964" i="1"/>
  <c r="V1964" i="1"/>
  <c r="U1964" i="1"/>
  <c r="T1964" i="1"/>
  <c r="S1964" i="1"/>
  <c r="R1964" i="1"/>
  <c r="BG1963" i="1"/>
  <c r="BH1963" i="1" s="1"/>
  <c r="BF1963" i="1"/>
  <c r="BE1963" i="1"/>
  <c r="BD1963" i="1"/>
  <c r="BC1963" i="1"/>
  <c r="BB1963" i="1"/>
  <c r="BA1963" i="1"/>
  <c r="AZ1963" i="1"/>
  <c r="AY1963" i="1"/>
  <c r="AX1963" i="1"/>
  <c r="AW1963" i="1"/>
  <c r="AV1963" i="1"/>
  <c r="AU1963" i="1"/>
  <c r="AQ1963" i="1"/>
  <c r="AP1963" i="1"/>
  <c r="AN1963" i="1"/>
  <c r="AK1963" i="1"/>
  <c r="AL1963" i="1" s="1" a="1"/>
  <c r="AL1963" i="1" s="1"/>
  <c r="AH1963" i="1"/>
  <c r="AG1963" i="1"/>
  <c r="AA1963" i="1"/>
  <c r="AD1963" i="1" s="1"/>
  <c r="AE1963" i="1" s="1"/>
  <c r="X1963" i="1"/>
  <c r="W1963" i="1"/>
  <c r="V1963" i="1"/>
  <c r="U1963" i="1"/>
  <c r="T1963" i="1"/>
  <c r="S1963" i="1"/>
  <c r="R1963" i="1"/>
  <c r="BG1962" i="1"/>
  <c r="BH1962" i="1" s="1"/>
  <c r="BF1962" i="1"/>
  <c r="BE1962" i="1"/>
  <c r="BD1962" i="1"/>
  <c r="BC1962" i="1"/>
  <c r="BB1962" i="1"/>
  <c r="BA1962" i="1"/>
  <c r="AZ1962" i="1"/>
  <c r="AY1962" i="1"/>
  <c r="AX1962" i="1"/>
  <c r="AW1962" i="1"/>
  <c r="AV1962" i="1"/>
  <c r="AQ1962" i="1"/>
  <c r="AP1962" i="1"/>
  <c r="AS1962" i="1" s="1"/>
  <c r="AN1962" i="1"/>
  <c r="AK1962" i="1"/>
  <c r="AL1962" i="1" s="1" a="1"/>
  <c r="AL1962" i="1" s="1"/>
  <c r="AH1962" i="1"/>
  <c r="AG1962" i="1"/>
  <c r="AB1962" i="1"/>
  <c r="AD1962" i="1" s="1"/>
  <c r="AE1962" i="1" s="1"/>
  <c r="X1962" i="1"/>
  <c r="W1962" i="1"/>
  <c r="V1962" i="1"/>
  <c r="U1962" i="1"/>
  <c r="T1962" i="1"/>
  <c r="S1962" i="1"/>
  <c r="R1962" i="1"/>
  <c r="BG1961" i="1"/>
  <c r="BH1961" i="1" s="1"/>
  <c r="BF1961" i="1"/>
  <c r="BE1961" i="1"/>
  <c r="BD1961" i="1"/>
  <c r="BC1961" i="1"/>
  <c r="BB1961" i="1"/>
  <c r="BA1961" i="1"/>
  <c r="AZ1961" i="1"/>
  <c r="AY1961" i="1"/>
  <c r="AX1961" i="1"/>
  <c r="AW1961" i="1"/>
  <c r="AV1961" i="1"/>
  <c r="AQ1961" i="1"/>
  <c r="AP1961" i="1"/>
  <c r="AS1961" i="1" s="1"/>
  <c r="AN1961" i="1"/>
  <c r="AK1961" i="1"/>
  <c r="AL1961" i="1" s="1" a="1"/>
  <c r="AL1961" i="1" s="1"/>
  <c r="AH1961" i="1"/>
  <c r="AG1961" i="1"/>
  <c r="Y1961" i="1"/>
  <c r="AD1961" i="1" s="1"/>
  <c r="AE1961" i="1" s="1"/>
  <c r="X1961" i="1"/>
  <c r="W1961" i="1"/>
  <c r="V1961" i="1"/>
  <c r="U1961" i="1"/>
  <c r="T1961" i="1"/>
  <c r="S1961" i="1"/>
  <c r="R1961" i="1"/>
  <c r="BG1960" i="1"/>
  <c r="BH1960" i="1" s="1"/>
  <c r="BF1960" i="1"/>
  <c r="BE1960" i="1"/>
  <c r="BD1960" i="1"/>
  <c r="BC1960" i="1"/>
  <c r="BB1960" i="1"/>
  <c r="BA1960" i="1"/>
  <c r="AZ1960" i="1"/>
  <c r="AY1960" i="1"/>
  <c r="AX1960" i="1"/>
  <c r="AW1960" i="1"/>
  <c r="AV1960" i="1"/>
  <c r="AQ1960" i="1"/>
  <c r="AP1960" i="1"/>
  <c r="AN1960" i="1"/>
  <c r="AK1960" i="1"/>
  <c r="AL1960" i="1" s="1" a="1"/>
  <c r="AL1960" i="1" s="1"/>
  <c r="AH1960" i="1"/>
  <c r="AG1960" i="1"/>
  <c r="Y1960" i="1"/>
  <c r="AD1960" i="1" s="1"/>
  <c r="AE1960" i="1" s="1"/>
  <c r="X1960" i="1"/>
  <c r="W1960" i="1"/>
  <c r="V1960" i="1"/>
  <c r="U1960" i="1"/>
  <c r="T1960" i="1"/>
  <c r="S1960" i="1"/>
  <c r="R1960" i="1"/>
  <c r="BG1959" i="1"/>
  <c r="BH1959" i="1" s="1"/>
  <c r="BF1959" i="1"/>
  <c r="BE1959" i="1"/>
  <c r="BD1959" i="1"/>
  <c r="BC1959" i="1"/>
  <c r="BB1959" i="1"/>
  <c r="BA1959" i="1"/>
  <c r="AZ1959" i="1"/>
  <c r="AY1959" i="1"/>
  <c r="AX1959" i="1"/>
  <c r="AW1959" i="1"/>
  <c r="AV1959" i="1"/>
  <c r="AQ1959" i="1"/>
  <c r="AP1959" i="1"/>
  <c r="AS1959" i="1" s="1"/>
  <c r="AN1959" i="1"/>
  <c r="AK1959" i="1"/>
  <c r="AL1959" i="1" s="1" a="1"/>
  <c r="AL1959" i="1" s="1"/>
  <c r="AH1959" i="1"/>
  <c r="AG1959" i="1"/>
  <c r="AI1959" i="1" s="1"/>
  <c r="Y1959" i="1"/>
  <c r="AD1959" i="1" s="1"/>
  <c r="AE1959" i="1" s="1"/>
  <c r="X1959" i="1"/>
  <c r="W1959" i="1"/>
  <c r="V1959" i="1"/>
  <c r="U1959" i="1"/>
  <c r="T1959" i="1"/>
  <c r="S1959" i="1"/>
  <c r="R1959" i="1"/>
  <c r="BG1958" i="1"/>
  <c r="BH1958" i="1" s="1"/>
  <c r="BF1958" i="1"/>
  <c r="BE1958" i="1"/>
  <c r="BD1958" i="1"/>
  <c r="BC1958" i="1"/>
  <c r="BB1958" i="1"/>
  <c r="BA1958" i="1"/>
  <c r="AZ1958" i="1"/>
  <c r="AY1958" i="1"/>
  <c r="AX1958" i="1"/>
  <c r="AW1958" i="1"/>
  <c r="AV1958" i="1"/>
  <c r="AQ1958" i="1"/>
  <c r="AP1958" i="1"/>
  <c r="AT1958" i="1" s="1"/>
  <c r="AN1958" i="1"/>
  <c r="AK1958" i="1"/>
  <c r="AL1958" i="1" s="1" a="1"/>
  <c r="AL1958" i="1" s="1"/>
  <c r="AH1958" i="1"/>
  <c r="AG1958" i="1"/>
  <c r="AI1958" i="1" s="1"/>
  <c r="Y1958" i="1"/>
  <c r="AD1958" i="1" s="1"/>
  <c r="AE1958" i="1" s="1"/>
  <c r="X1958" i="1"/>
  <c r="W1958" i="1"/>
  <c r="V1958" i="1"/>
  <c r="U1958" i="1"/>
  <c r="T1958" i="1"/>
  <c r="S1958" i="1"/>
  <c r="R1958" i="1"/>
  <c r="BG1957" i="1"/>
  <c r="BH1957" i="1" s="1"/>
  <c r="BF1957" i="1"/>
  <c r="BE1957" i="1"/>
  <c r="BD1957" i="1"/>
  <c r="BC1957" i="1"/>
  <c r="BB1957" i="1"/>
  <c r="BA1957" i="1"/>
  <c r="AZ1957" i="1"/>
  <c r="AY1957" i="1"/>
  <c r="AX1957" i="1"/>
  <c r="AW1957" i="1"/>
  <c r="AV1957" i="1"/>
  <c r="AQ1957" i="1"/>
  <c r="AP1957" i="1"/>
  <c r="AU1957" i="1" s="1"/>
  <c r="AN1957" i="1"/>
  <c r="AK1957" i="1"/>
  <c r="AL1957" i="1" s="1" a="1"/>
  <c r="AL1957" i="1" s="1"/>
  <c r="AH1957" i="1"/>
  <c r="AG1957" i="1"/>
  <c r="AI1957" i="1" s="1"/>
  <c r="Y1957" i="1"/>
  <c r="AD1957" i="1" s="1"/>
  <c r="AE1957" i="1" s="1"/>
  <c r="X1957" i="1"/>
  <c r="W1957" i="1"/>
  <c r="V1957" i="1"/>
  <c r="U1957" i="1"/>
  <c r="T1957" i="1"/>
  <c r="S1957" i="1"/>
  <c r="R1957" i="1"/>
  <c r="BG1956" i="1"/>
  <c r="BH1956" i="1" s="1"/>
  <c r="BF1956" i="1"/>
  <c r="BE1956" i="1"/>
  <c r="BD1956" i="1"/>
  <c r="BC1956" i="1"/>
  <c r="BB1956" i="1"/>
  <c r="BA1956" i="1"/>
  <c r="AZ1956" i="1"/>
  <c r="AY1956" i="1"/>
  <c r="AX1956" i="1"/>
  <c r="AW1956" i="1"/>
  <c r="AV1956" i="1"/>
  <c r="AQ1956" i="1"/>
  <c r="AP1956" i="1"/>
  <c r="AN1956" i="1"/>
  <c r="AK1956" i="1"/>
  <c r="AL1956" i="1" s="1" a="1"/>
  <c r="AL1956" i="1" s="1"/>
  <c r="AH1956" i="1"/>
  <c r="AG1956" i="1"/>
  <c r="AC1956" i="1"/>
  <c r="AD1956" i="1" s="1"/>
  <c r="AE1956" i="1" s="1"/>
  <c r="X1956" i="1"/>
  <c r="W1956" i="1"/>
  <c r="V1956" i="1"/>
  <c r="U1956" i="1"/>
  <c r="T1956" i="1"/>
  <c r="S1956" i="1"/>
  <c r="R1956" i="1"/>
  <c r="BG1955" i="1"/>
  <c r="BH1955" i="1" s="1"/>
  <c r="BF1955" i="1"/>
  <c r="BE1955" i="1"/>
  <c r="BD1955" i="1"/>
  <c r="BC1955" i="1"/>
  <c r="BB1955" i="1"/>
  <c r="BA1955" i="1"/>
  <c r="AZ1955" i="1"/>
  <c r="AY1955" i="1"/>
  <c r="AX1955" i="1"/>
  <c r="AW1955" i="1"/>
  <c r="AV1955" i="1"/>
  <c r="AQ1955" i="1"/>
  <c r="AP1955" i="1"/>
  <c r="AN1955" i="1"/>
  <c r="AK1955" i="1"/>
  <c r="AL1955" i="1" s="1" a="1"/>
  <c r="AL1955" i="1" s="1"/>
  <c r="AH1955" i="1"/>
  <c r="AG1955" i="1"/>
  <c r="AC1955" i="1"/>
  <c r="AD1955" i="1" s="1"/>
  <c r="AE1955" i="1" s="1"/>
  <c r="X1955" i="1"/>
  <c r="W1955" i="1"/>
  <c r="V1955" i="1"/>
  <c r="U1955" i="1"/>
  <c r="T1955" i="1"/>
  <c r="S1955" i="1"/>
  <c r="R1955" i="1"/>
  <c r="BG1954" i="1"/>
  <c r="BH1954" i="1" s="1"/>
  <c r="BF1954" i="1"/>
  <c r="BE1954" i="1"/>
  <c r="BD1954" i="1"/>
  <c r="BC1954" i="1"/>
  <c r="BB1954" i="1"/>
  <c r="BA1954" i="1"/>
  <c r="AZ1954" i="1"/>
  <c r="AY1954" i="1"/>
  <c r="AX1954" i="1"/>
  <c r="AW1954" i="1"/>
  <c r="AV1954" i="1"/>
  <c r="AQ1954" i="1"/>
  <c r="AP1954" i="1"/>
  <c r="AS1954" i="1" s="1"/>
  <c r="AN1954" i="1"/>
  <c r="AK1954" i="1"/>
  <c r="AL1954" i="1" s="1" a="1"/>
  <c r="AL1954" i="1" s="1"/>
  <c r="AH1954" i="1"/>
  <c r="AG1954" i="1"/>
  <c r="AC1954" i="1"/>
  <c r="AD1954" i="1" s="1"/>
  <c r="AE1954" i="1" s="1"/>
  <c r="X1954" i="1"/>
  <c r="W1954" i="1"/>
  <c r="V1954" i="1"/>
  <c r="U1954" i="1"/>
  <c r="T1954" i="1"/>
  <c r="S1954" i="1"/>
  <c r="R1954" i="1"/>
  <c r="BG1953" i="1"/>
  <c r="BH1953" i="1" s="1"/>
  <c r="BF1953" i="1"/>
  <c r="BE1953" i="1"/>
  <c r="BD1953" i="1"/>
  <c r="BC1953" i="1"/>
  <c r="BB1953" i="1"/>
  <c r="BA1953" i="1"/>
  <c r="AZ1953" i="1"/>
  <c r="AY1953" i="1"/>
  <c r="AX1953" i="1"/>
  <c r="AW1953" i="1"/>
  <c r="AV1953" i="1"/>
  <c r="AQ1953" i="1"/>
  <c r="AP1953" i="1"/>
  <c r="AS1953" i="1" s="1"/>
  <c r="AN1953" i="1"/>
  <c r="AK1953" i="1"/>
  <c r="AL1953" i="1" s="1" a="1"/>
  <c r="AL1953" i="1" s="1"/>
  <c r="AH1953" i="1"/>
  <c r="AG1953" i="1"/>
  <c r="AI1953" i="1" s="1"/>
  <c r="AC1953" i="1"/>
  <c r="AB1953" i="1"/>
  <c r="AA1953" i="1"/>
  <c r="Z1953" i="1"/>
  <c r="Y1953" i="1"/>
  <c r="X1953" i="1"/>
  <c r="W1953" i="1"/>
  <c r="V1953" i="1"/>
  <c r="U1953" i="1"/>
  <c r="T1953" i="1"/>
  <c r="S1953" i="1"/>
  <c r="R1953" i="1"/>
  <c r="BG1952" i="1"/>
  <c r="BH1952" i="1" s="1"/>
  <c r="BF1952" i="1"/>
  <c r="BE1952" i="1"/>
  <c r="BD1952" i="1"/>
  <c r="BC1952" i="1"/>
  <c r="BB1952" i="1"/>
  <c r="BA1952" i="1"/>
  <c r="AZ1952" i="1"/>
  <c r="AY1952" i="1"/>
  <c r="AX1952" i="1"/>
  <c r="AW1952" i="1"/>
  <c r="AV1952" i="1"/>
  <c r="AQ1952" i="1"/>
  <c r="AP1952" i="1"/>
  <c r="AN1952" i="1"/>
  <c r="AK1952" i="1"/>
  <c r="AL1952" i="1" s="1" a="1"/>
  <c r="AL1952" i="1" s="1"/>
  <c r="AH1952" i="1"/>
  <c r="AG1952" i="1"/>
  <c r="AC1952" i="1"/>
  <c r="AD1952" i="1" s="1"/>
  <c r="AE1952" i="1" s="1"/>
  <c r="X1952" i="1"/>
  <c r="W1952" i="1"/>
  <c r="V1952" i="1"/>
  <c r="U1952" i="1"/>
  <c r="T1952" i="1"/>
  <c r="S1952" i="1"/>
  <c r="R1952" i="1"/>
  <c r="BG1951" i="1"/>
  <c r="BH1951" i="1" s="1"/>
  <c r="BF1951" i="1"/>
  <c r="BE1951" i="1"/>
  <c r="BD1951" i="1"/>
  <c r="BC1951" i="1"/>
  <c r="BB1951" i="1"/>
  <c r="BA1951" i="1"/>
  <c r="AZ1951" i="1"/>
  <c r="AY1951" i="1"/>
  <c r="AX1951" i="1"/>
  <c r="AW1951" i="1"/>
  <c r="AV1951" i="1"/>
  <c r="AQ1951" i="1"/>
  <c r="AP1951" i="1"/>
  <c r="AN1951" i="1"/>
  <c r="AK1951" i="1"/>
  <c r="AL1951" i="1" s="1" a="1"/>
  <c r="AL1951" i="1" s="1"/>
  <c r="AH1951" i="1"/>
  <c r="AG1951" i="1"/>
  <c r="AI1951" i="1" s="1"/>
  <c r="AC1951" i="1"/>
  <c r="AB1951" i="1"/>
  <c r="AA1951" i="1"/>
  <c r="Z1951" i="1"/>
  <c r="Y1951" i="1"/>
  <c r="X1951" i="1"/>
  <c r="W1951" i="1"/>
  <c r="V1951" i="1"/>
  <c r="U1951" i="1"/>
  <c r="T1951" i="1"/>
  <c r="S1951" i="1"/>
  <c r="R1951" i="1"/>
  <c r="BG1950" i="1"/>
  <c r="BH1950" i="1" s="1"/>
  <c r="BF1950" i="1"/>
  <c r="BE1950" i="1"/>
  <c r="BD1950" i="1"/>
  <c r="BC1950" i="1"/>
  <c r="BB1950" i="1"/>
  <c r="BA1950" i="1"/>
  <c r="AZ1950" i="1"/>
  <c r="AY1950" i="1"/>
  <c r="AX1950" i="1"/>
  <c r="AW1950" i="1"/>
  <c r="AV1950" i="1"/>
  <c r="AQ1950" i="1"/>
  <c r="AP1950" i="1"/>
  <c r="AT1950" i="1" s="1"/>
  <c r="AN1950" i="1"/>
  <c r="AK1950" i="1"/>
  <c r="AL1950" i="1" s="1" a="1"/>
  <c r="AL1950" i="1" s="1"/>
  <c r="AH1950" i="1"/>
  <c r="AG1950" i="1"/>
  <c r="AI1950" i="1" s="1"/>
  <c r="AC1950" i="1"/>
  <c r="AB1950" i="1"/>
  <c r="AA1950" i="1"/>
  <c r="Z1950" i="1"/>
  <c r="Y1950" i="1"/>
  <c r="X1950" i="1"/>
  <c r="W1950" i="1"/>
  <c r="V1950" i="1"/>
  <c r="U1950" i="1"/>
  <c r="T1950" i="1"/>
  <c r="S1950" i="1"/>
  <c r="R1950" i="1"/>
  <c r="BG1949" i="1"/>
  <c r="BH1949" i="1" s="1"/>
  <c r="BF1949" i="1"/>
  <c r="BE1949" i="1"/>
  <c r="BD1949" i="1"/>
  <c r="BC1949" i="1"/>
  <c r="BB1949" i="1"/>
  <c r="BA1949" i="1"/>
  <c r="AZ1949" i="1"/>
  <c r="AY1949" i="1"/>
  <c r="AX1949" i="1"/>
  <c r="AW1949" i="1"/>
  <c r="AV1949" i="1"/>
  <c r="AQ1949" i="1"/>
  <c r="AP1949" i="1"/>
  <c r="AS1949" i="1" s="1"/>
  <c r="AN1949" i="1"/>
  <c r="AK1949" i="1"/>
  <c r="AL1949" i="1" s="1" a="1"/>
  <c r="AL1949" i="1" s="1"/>
  <c r="AH1949" i="1"/>
  <c r="AG1949" i="1"/>
  <c r="AC1949" i="1"/>
  <c r="AD1949" i="1" s="1"/>
  <c r="AE1949" i="1" s="1"/>
  <c r="X1949" i="1"/>
  <c r="W1949" i="1"/>
  <c r="V1949" i="1"/>
  <c r="U1949" i="1"/>
  <c r="T1949" i="1"/>
  <c r="S1949" i="1"/>
  <c r="R1949" i="1"/>
  <c r="BG1948" i="1"/>
  <c r="BH1948" i="1" s="1"/>
  <c r="BF1948" i="1"/>
  <c r="BE1948" i="1"/>
  <c r="BD1948" i="1"/>
  <c r="BC1948" i="1"/>
  <c r="BB1948" i="1"/>
  <c r="BA1948" i="1"/>
  <c r="AZ1948" i="1"/>
  <c r="AY1948" i="1"/>
  <c r="AX1948" i="1"/>
  <c r="AW1948" i="1"/>
  <c r="AV1948" i="1"/>
  <c r="AQ1948" i="1"/>
  <c r="AP1948" i="1"/>
  <c r="AN1948" i="1"/>
  <c r="AK1948" i="1"/>
  <c r="AL1948" i="1" s="1" a="1"/>
  <c r="AL1948" i="1" s="1"/>
  <c r="AH1948" i="1"/>
  <c r="AG1948" i="1"/>
  <c r="AA1948" i="1"/>
  <c r="AD1948" i="1" s="1"/>
  <c r="AE1948" i="1" s="1"/>
  <c r="X1948" i="1"/>
  <c r="W1948" i="1"/>
  <c r="V1948" i="1"/>
  <c r="U1948" i="1"/>
  <c r="T1948" i="1"/>
  <c r="S1948" i="1"/>
  <c r="R1948" i="1"/>
  <c r="BG1947" i="1"/>
  <c r="BH1947" i="1" s="1"/>
  <c r="BF1947" i="1"/>
  <c r="BE1947" i="1"/>
  <c r="BD1947" i="1"/>
  <c r="BC1947" i="1"/>
  <c r="BB1947" i="1"/>
  <c r="BA1947" i="1"/>
  <c r="AZ1947" i="1"/>
  <c r="AY1947" i="1"/>
  <c r="AX1947" i="1"/>
  <c r="AW1947" i="1"/>
  <c r="AV1947" i="1"/>
  <c r="AQ1947" i="1"/>
  <c r="AP1947" i="1"/>
  <c r="AN1947" i="1"/>
  <c r="AK1947" i="1"/>
  <c r="AL1947" i="1" s="1" a="1"/>
  <c r="AL1947" i="1" s="1"/>
  <c r="AH1947" i="1"/>
  <c r="AG1947" i="1"/>
  <c r="AI1947" i="1" s="1"/>
  <c r="Y1947" i="1"/>
  <c r="AD1947" i="1" s="1"/>
  <c r="AE1947" i="1" s="1"/>
  <c r="X1947" i="1"/>
  <c r="W1947" i="1"/>
  <c r="V1947" i="1"/>
  <c r="U1947" i="1"/>
  <c r="T1947" i="1"/>
  <c r="S1947" i="1"/>
  <c r="R1947" i="1"/>
  <c r="BG1946" i="1"/>
  <c r="BH1946" i="1" s="1"/>
  <c r="BF1946" i="1"/>
  <c r="BE1946" i="1"/>
  <c r="BD1946" i="1"/>
  <c r="BC1946" i="1"/>
  <c r="BB1946" i="1"/>
  <c r="BA1946" i="1"/>
  <c r="AZ1946" i="1"/>
  <c r="AY1946" i="1"/>
  <c r="AX1946" i="1"/>
  <c r="AW1946" i="1"/>
  <c r="AV1946" i="1"/>
  <c r="AQ1946" i="1"/>
  <c r="AP1946" i="1"/>
  <c r="AR1946" i="1" s="1"/>
  <c r="AN1946" i="1"/>
  <c r="AK1946" i="1"/>
  <c r="AL1946" i="1" s="1" a="1"/>
  <c r="AL1946" i="1" s="1"/>
  <c r="AH1946" i="1"/>
  <c r="AG1946" i="1"/>
  <c r="AI1946" i="1" s="1"/>
  <c r="Y1946" i="1"/>
  <c r="AD1946" i="1" s="1"/>
  <c r="AE1946" i="1" s="1"/>
  <c r="X1946" i="1"/>
  <c r="W1946" i="1"/>
  <c r="V1946" i="1"/>
  <c r="U1946" i="1"/>
  <c r="T1946" i="1"/>
  <c r="S1946" i="1"/>
  <c r="R1946" i="1"/>
  <c r="BG1945" i="1"/>
  <c r="BH1945" i="1" s="1"/>
  <c r="BF1945" i="1"/>
  <c r="BE1945" i="1"/>
  <c r="BD1945" i="1"/>
  <c r="BC1945" i="1"/>
  <c r="BB1945" i="1"/>
  <c r="BA1945" i="1"/>
  <c r="AZ1945" i="1"/>
  <c r="AY1945" i="1"/>
  <c r="AX1945" i="1"/>
  <c r="AW1945" i="1"/>
  <c r="AV1945" i="1"/>
  <c r="AQ1945" i="1"/>
  <c r="AP1945" i="1"/>
  <c r="AN1945" i="1"/>
  <c r="AK1945" i="1"/>
  <c r="AL1945" i="1" s="1" a="1"/>
  <c r="AL1945" i="1" s="1"/>
  <c r="AH1945" i="1"/>
  <c r="AG1945" i="1"/>
  <c r="AI1945" i="1" s="1"/>
  <c r="Y1945" i="1"/>
  <c r="AD1945" i="1" s="1"/>
  <c r="AE1945" i="1" s="1"/>
  <c r="X1945" i="1"/>
  <c r="W1945" i="1"/>
  <c r="V1945" i="1"/>
  <c r="U1945" i="1"/>
  <c r="T1945" i="1"/>
  <c r="S1945" i="1"/>
  <c r="R1945" i="1"/>
  <c r="BG1944" i="1"/>
  <c r="BH1944" i="1" s="1"/>
  <c r="BF1944" i="1"/>
  <c r="BE1944" i="1"/>
  <c r="BD1944" i="1"/>
  <c r="BC1944" i="1"/>
  <c r="BB1944" i="1"/>
  <c r="BA1944" i="1"/>
  <c r="AZ1944" i="1"/>
  <c r="AY1944" i="1"/>
  <c r="AX1944" i="1"/>
  <c r="AW1944" i="1"/>
  <c r="AV1944" i="1"/>
  <c r="AQ1944" i="1"/>
  <c r="AP1944" i="1"/>
  <c r="AN1944" i="1"/>
  <c r="AK1944" i="1"/>
  <c r="AL1944" i="1" s="1" a="1"/>
  <c r="AL1944" i="1" s="1"/>
  <c r="AH1944" i="1"/>
  <c r="AG1944" i="1"/>
  <c r="AI1944" i="1" s="1"/>
  <c r="Y1944" i="1"/>
  <c r="AD1944" i="1" s="1"/>
  <c r="AE1944" i="1" s="1"/>
  <c r="X1944" i="1"/>
  <c r="W1944" i="1"/>
  <c r="V1944" i="1"/>
  <c r="U1944" i="1"/>
  <c r="T1944" i="1"/>
  <c r="S1944" i="1"/>
  <c r="R1944" i="1"/>
  <c r="BG1943" i="1"/>
  <c r="BH1943" i="1" s="1"/>
  <c r="BF1943" i="1"/>
  <c r="BE1943" i="1"/>
  <c r="BD1943" i="1"/>
  <c r="BC1943" i="1"/>
  <c r="BB1943" i="1"/>
  <c r="BA1943" i="1"/>
  <c r="AZ1943" i="1"/>
  <c r="AY1943" i="1"/>
  <c r="AX1943" i="1"/>
  <c r="AW1943" i="1"/>
  <c r="AV1943" i="1"/>
  <c r="AQ1943" i="1"/>
  <c r="AP1943" i="1"/>
  <c r="AN1943" i="1"/>
  <c r="AK1943" i="1"/>
  <c r="AL1943" i="1" s="1" a="1"/>
  <c r="AL1943" i="1" s="1"/>
  <c r="AH1943" i="1"/>
  <c r="AG1943" i="1"/>
  <c r="AI1943" i="1" s="1"/>
  <c r="AA1943" i="1"/>
  <c r="AD1943" i="1" s="1"/>
  <c r="AE1943" i="1" s="1"/>
  <c r="X1943" i="1"/>
  <c r="W1943" i="1"/>
  <c r="V1943" i="1"/>
  <c r="U1943" i="1"/>
  <c r="T1943" i="1"/>
  <c r="S1943" i="1"/>
  <c r="R1943" i="1"/>
  <c r="BG1942" i="1"/>
  <c r="BH1942" i="1" s="1"/>
  <c r="BF1942" i="1"/>
  <c r="BE1942" i="1"/>
  <c r="BD1942" i="1"/>
  <c r="BC1942" i="1"/>
  <c r="BB1942" i="1"/>
  <c r="BA1942" i="1"/>
  <c r="AZ1942" i="1"/>
  <c r="AY1942" i="1"/>
  <c r="AX1942" i="1"/>
  <c r="AW1942" i="1"/>
  <c r="AV1942" i="1"/>
  <c r="AQ1942" i="1"/>
  <c r="AP1942" i="1"/>
  <c r="AS1942" i="1" s="1"/>
  <c r="AN1942" i="1"/>
  <c r="AK1942" i="1"/>
  <c r="AL1942" i="1" s="1" a="1"/>
  <c r="AL1942" i="1" s="1"/>
  <c r="AH1942" i="1"/>
  <c r="AG1942" i="1"/>
  <c r="AI1942" i="1" s="1"/>
  <c r="AA1942" i="1"/>
  <c r="AD1942" i="1" s="1"/>
  <c r="AE1942" i="1" s="1"/>
  <c r="X1942" i="1"/>
  <c r="W1942" i="1"/>
  <c r="V1942" i="1"/>
  <c r="U1942" i="1"/>
  <c r="T1942" i="1"/>
  <c r="S1942" i="1"/>
  <c r="R1942" i="1"/>
  <c r="BG1941" i="1"/>
  <c r="BH1941" i="1" s="1"/>
  <c r="BF1941" i="1"/>
  <c r="BE1941" i="1"/>
  <c r="BD1941" i="1"/>
  <c r="BC1941" i="1"/>
  <c r="BB1941" i="1"/>
  <c r="BA1941" i="1"/>
  <c r="AZ1941" i="1"/>
  <c r="AY1941" i="1"/>
  <c r="AX1941" i="1"/>
  <c r="AW1941" i="1"/>
  <c r="AV1941" i="1"/>
  <c r="AQ1941" i="1"/>
  <c r="AP1941" i="1"/>
  <c r="AN1941" i="1"/>
  <c r="AK1941" i="1"/>
  <c r="AL1941" i="1" s="1" a="1"/>
  <c r="AL1941" i="1" s="1"/>
  <c r="AH1941" i="1"/>
  <c r="AG1941" i="1"/>
  <c r="AI1941" i="1" s="1"/>
  <c r="AC1941" i="1"/>
  <c r="AD1941" i="1" s="1"/>
  <c r="AE1941" i="1" s="1"/>
  <c r="X1941" i="1"/>
  <c r="W1941" i="1"/>
  <c r="V1941" i="1"/>
  <c r="U1941" i="1"/>
  <c r="T1941" i="1"/>
  <c r="S1941" i="1"/>
  <c r="R1941" i="1"/>
  <c r="BG1940" i="1"/>
  <c r="BH1940" i="1" s="1"/>
  <c r="BF1940" i="1"/>
  <c r="BE1940" i="1"/>
  <c r="BD1940" i="1"/>
  <c r="BC1940" i="1"/>
  <c r="BB1940" i="1"/>
  <c r="BA1940" i="1"/>
  <c r="AZ1940" i="1"/>
  <c r="AY1940" i="1"/>
  <c r="AX1940" i="1"/>
  <c r="AW1940" i="1"/>
  <c r="AV1940" i="1"/>
  <c r="AQ1940" i="1"/>
  <c r="AP1940" i="1"/>
  <c r="AS1940" i="1" s="1"/>
  <c r="AN1940" i="1"/>
  <c r="AK1940" i="1"/>
  <c r="AL1940" i="1" s="1" a="1"/>
  <c r="AL1940" i="1" s="1"/>
  <c r="AH1940" i="1"/>
  <c r="AG1940" i="1"/>
  <c r="AI1940" i="1" s="1"/>
  <c r="AC1940" i="1"/>
  <c r="AB1940" i="1"/>
  <c r="AA1940" i="1"/>
  <c r="Z1940" i="1"/>
  <c r="Y1940" i="1"/>
  <c r="X1940" i="1"/>
  <c r="W1940" i="1"/>
  <c r="V1940" i="1"/>
  <c r="U1940" i="1"/>
  <c r="T1940" i="1"/>
  <c r="S1940" i="1"/>
  <c r="R1940" i="1"/>
  <c r="BG1939" i="1"/>
  <c r="BH1939" i="1" s="1"/>
  <c r="BF1939" i="1"/>
  <c r="BE1939" i="1"/>
  <c r="BD1939" i="1"/>
  <c r="BC1939" i="1"/>
  <c r="BB1939" i="1"/>
  <c r="BA1939" i="1"/>
  <c r="AZ1939" i="1"/>
  <c r="AY1939" i="1"/>
  <c r="AX1939" i="1"/>
  <c r="AW1939" i="1"/>
  <c r="AV1939" i="1"/>
  <c r="AQ1939" i="1"/>
  <c r="AP1939" i="1"/>
  <c r="AT1939" i="1" s="1"/>
  <c r="AN1939" i="1"/>
  <c r="AK1939" i="1"/>
  <c r="AL1939" i="1" s="1" a="1"/>
  <c r="AL1939" i="1" s="1"/>
  <c r="AH1939" i="1"/>
  <c r="AG1939" i="1"/>
  <c r="Y1939" i="1"/>
  <c r="AD1939" i="1" s="1"/>
  <c r="AE1939" i="1" s="1"/>
  <c r="X1939" i="1"/>
  <c r="W1939" i="1"/>
  <c r="V1939" i="1"/>
  <c r="U1939" i="1"/>
  <c r="T1939" i="1"/>
  <c r="S1939" i="1"/>
  <c r="R1939" i="1"/>
  <c r="BG1938" i="1"/>
  <c r="BH1938" i="1" s="1"/>
  <c r="BF1938" i="1"/>
  <c r="BE1938" i="1"/>
  <c r="BD1938" i="1"/>
  <c r="BC1938" i="1"/>
  <c r="BB1938" i="1"/>
  <c r="BA1938" i="1"/>
  <c r="AZ1938" i="1"/>
  <c r="AY1938" i="1"/>
  <c r="AX1938" i="1"/>
  <c r="AW1938" i="1"/>
  <c r="AV1938" i="1"/>
  <c r="AQ1938" i="1"/>
  <c r="AP1938" i="1"/>
  <c r="AN1938" i="1"/>
  <c r="AK1938" i="1"/>
  <c r="AL1938" i="1" s="1" a="1"/>
  <c r="AL1938" i="1" s="1"/>
  <c r="AH1938" i="1"/>
  <c r="AG1938" i="1"/>
  <c r="AI1938" i="1" s="1"/>
  <c r="AC1938" i="1"/>
  <c r="AD1938" i="1" s="1"/>
  <c r="AE1938" i="1" s="1"/>
  <c r="X1938" i="1"/>
  <c r="W1938" i="1"/>
  <c r="V1938" i="1"/>
  <c r="U1938" i="1"/>
  <c r="T1938" i="1"/>
  <c r="S1938" i="1"/>
  <c r="R1938" i="1"/>
  <c r="BG1937" i="1"/>
  <c r="BH1937" i="1" s="1"/>
  <c r="BF1937" i="1"/>
  <c r="BE1937" i="1"/>
  <c r="BD1937" i="1"/>
  <c r="BC1937" i="1"/>
  <c r="BB1937" i="1"/>
  <c r="BA1937" i="1"/>
  <c r="AZ1937" i="1"/>
  <c r="AY1937" i="1"/>
  <c r="AX1937" i="1"/>
  <c r="AW1937" i="1"/>
  <c r="AV1937" i="1"/>
  <c r="AR1937" i="1"/>
  <c r="AQ1937" i="1"/>
  <c r="AP1937" i="1"/>
  <c r="AN1937" i="1"/>
  <c r="AK1937" i="1"/>
  <c r="AL1937" i="1" s="1" a="1"/>
  <c r="AL1937" i="1" s="1"/>
  <c r="AH1937" i="1"/>
  <c r="AG1937" i="1"/>
  <c r="AI1937" i="1" s="1"/>
  <c r="Z1937" i="1"/>
  <c r="AD1937" i="1" s="1"/>
  <c r="AE1937" i="1" s="1"/>
  <c r="X1937" i="1"/>
  <c r="W1937" i="1"/>
  <c r="V1937" i="1"/>
  <c r="U1937" i="1"/>
  <c r="T1937" i="1"/>
  <c r="S1937" i="1"/>
  <c r="R1937" i="1"/>
  <c r="BG1936" i="1"/>
  <c r="BH1936" i="1" s="1"/>
  <c r="BF1936" i="1"/>
  <c r="BE1936" i="1"/>
  <c r="BD1936" i="1"/>
  <c r="BC1936" i="1"/>
  <c r="BB1936" i="1"/>
  <c r="BA1936" i="1"/>
  <c r="AZ1936" i="1"/>
  <c r="AY1936" i="1"/>
  <c r="AX1936" i="1"/>
  <c r="AW1936" i="1"/>
  <c r="AV1936" i="1"/>
  <c r="AQ1936" i="1"/>
  <c r="AP1936" i="1"/>
  <c r="AN1936" i="1"/>
  <c r="AK1936" i="1"/>
  <c r="AL1936" i="1" s="1" a="1"/>
  <c r="AL1936" i="1" s="1"/>
  <c r="AH1936" i="1"/>
  <c r="AG1936" i="1"/>
  <c r="AI1936" i="1" s="1"/>
  <c r="AC1936" i="1"/>
  <c r="AB1936" i="1"/>
  <c r="AA1936" i="1"/>
  <c r="Z1936" i="1"/>
  <c r="Y1936" i="1"/>
  <c r="X1936" i="1"/>
  <c r="W1936" i="1"/>
  <c r="V1936" i="1"/>
  <c r="U1936" i="1"/>
  <c r="T1936" i="1"/>
  <c r="S1936" i="1"/>
  <c r="R1936" i="1"/>
  <c r="BG1935" i="1"/>
  <c r="BH1935" i="1" s="1"/>
  <c r="BF1935" i="1"/>
  <c r="BE1935" i="1"/>
  <c r="BD1935" i="1"/>
  <c r="BC1935" i="1"/>
  <c r="BB1935" i="1"/>
  <c r="BA1935" i="1"/>
  <c r="AZ1935" i="1"/>
  <c r="AY1935" i="1"/>
  <c r="AX1935" i="1"/>
  <c r="AW1935" i="1"/>
  <c r="AV1935" i="1"/>
  <c r="AQ1935" i="1"/>
  <c r="AP1935" i="1"/>
  <c r="AN1935" i="1"/>
  <c r="AK1935" i="1"/>
  <c r="AL1935" i="1" s="1" a="1"/>
  <c r="AL1935" i="1" s="1"/>
  <c r="AH1935" i="1"/>
  <c r="AG1935" i="1"/>
  <c r="AC1935" i="1"/>
  <c r="AB1935" i="1"/>
  <c r="AA1935" i="1"/>
  <c r="Z1935" i="1"/>
  <c r="Y1935" i="1"/>
  <c r="X1935" i="1"/>
  <c r="W1935" i="1"/>
  <c r="V1935" i="1"/>
  <c r="U1935" i="1"/>
  <c r="T1935" i="1"/>
  <c r="S1935" i="1"/>
  <c r="R1935" i="1"/>
  <c r="BG1934" i="1"/>
  <c r="BH1934" i="1" s="1"/>
  <c r="BF1934" i="1"/>
  <c r="BE1934" i="1"/>
  <c r="BD1934" i="1"/>
  <c r="BC1934" i="1"/>
  <c r="BB1934" i="1"/>
  <c r="BA1934" i="1"/>
  <c r="AZ1934" i="1"/>
  <c r="AY1934" i="1"/>
  <c r="AX1934" i="1"/>
  <c r="AW1934" i="1"/>
  <c r="AV1934" i="1"/>
  <c r="AQ1934" i="1"/>
  <c r="AP1934" i="1"/>
  <c r="AU1934" i="1" s="1"/>
  <c r="AN1934" i="1"/>
  <c r="AK1934" i="1"/>
  <c r="AL1934" i="1" s="1" a="1"/>
  <c r="AL1934" i="1" s="1"/>
  <c r="AH1934" i="1"/>
  <c r="AG1934" i="1"/>
  <c r="Z1934" i="1"/>
  <c r="AD1934" i="1" s="1"/>
  <c r="AE1934" i="1" s="1"/>
  <c r="X1934" i="1"/>
  <c r="W1934" i="1"/>
  <c r="V1934" i="1"/>
  <c r="U1934" i="1"/>
  <c r="T1934" i="1"/>
  <c r="S1934" i="1"/>
  <c r="R1934" i="1"/>
  <c r="BG1933" i="1"/>
  <c r="BH1933" i="1" s="1"/>
  <c r="BF1933" i="1"/>
  <c r="BE1933" i="1"/>
  <c r="BD1933" i="1"/>
  <c r="BC1933" i="1"/>
  <c r="BB1933" i="1"/>
  <c r="BA1933" i="1"/>
  <c r="AZ1933" i="1"/>
  <c r="AY1933" i="1"/>
  <c r="AX1933" i="1"/>
  <c r="AW1933" i="1"/>
  <c r="AV1933" i="1"/>
  <c r="AR1933" i="1"/>
  <c r="AQ1933" i="1"/>
  <c r="AP1933" i="1"/>
  <c r="AT1933" i="1" s="1"/>
  <c r="AN1933" i="1"/>
  <c r="AK1933" i="1"/>
  <c r="AL1933" i="1" s="1" a="1"/>
  <c r="AL1933" i="1" s="1"/>
  <c r="AH1933" i="1"/>
  <c r="AG1933" i="1"/>
  <c r="AI1933" i="1" s="1"/>
  <c r="Z1933" i="1"/>
  <c r="AD1933" i="1" s="1"/>
  <c r="AE1933" i="1" s="1"/>
  <c r="X1933" i="1"/>
  <c r="W1933" i="1"/>
  <c r="V1933" i="1"/>
  <c r="U1933" i="1"/>
  <c r="T1933" i="1"/>
  <c r="S1933" i="1"/>
  <c r="R1933" i="1"/>
  <c r="BG1932" i="1"/>
  <c r="BH1932" i="1" s="1"/>
  <c r="BF1932" i="1"/>
  <c r="BE1932" i="1"/>
  <c r="BD1932" i="1"/>
  <c r="BC1932" i="1"/>
  <c r="BB1932" i="1"/>
  <c r="BA1932" i="1"/>
  <c r="AZ1932" i="1"/>
  <c r="AY1932" i="1"/>
  <c r="AX1932" i="1"/>
  <c r="AW1932" i="1"/>
  <c r="AV1932" i="1"/>
  <c r="AQ1932" i="1"/>
  <c r="AP1932" i="1"/>
  <c r="AU1932" i="1" s="1"/>
  <c r="AN1932" i="1"/>
  <c r="AK1932" i="1"/>
  <c r="AL1932" i="1" s="1" a="1"/>
  <c r="AL1932" i="1" s="1"/>
  <c r="AH1932" i="1"/>
  <c r="AG1932" i="1"/>
  <c r="AI1932" i="1" s="1"/>
  <c r="AC1932" i="1"/>
  <c r="AD1932" i="1" s="1"/>
  <c r="AE1932" i="1" s="1"/>
  <c r="X1932" i="1"/>
  <c r="W1932" i="1"/>
  <c r="V1932" i="1"/>
  <c r="U1932" i="1"/>
  <c r="T1932" i="1"/>
  <c r="S1932" i="1"/>
  <c r="R1932" i="1"/>
  <c r="BG1931" i="1"/>
  <c r="BH1931" i="1" s="1"/>
  <c r="BF1931" i="1"/>
  <c r="BE1931" i="1"/>
  <c r="BD1931" i="1"/>
  <c r="BC1931" i="1"/>
  <c r="BB1931" i="1"/>
  <c r="BA1931" i="1"/>
  <c r="AZ1931" i="1"/>
  <c r="AY1931" i="1"/>
  <c r="AX1931" i="1"/>
  <c r="AW1931" i="1"/>
  <c r="AV1931" i="1"/>
  <c r="AQ1931" i="1"/>
  <c r="AP1931" i="1"/>
  <c r="AT1931" i="1" s="1"/>
  <c r="AN1931" i="1"/>
  <c r="AK1931" i="1"/>
  <c r="AL1931" i="1" s="1" a="1"/>
  <c r="AL1931" i="1" s="1"/>
  <c r="AH1931" i="1"/>
  <c r="AG1931" i="1"/>
  <c r="AI1931" i="1" s="1"/>
  <c r="AC1931" i="1"/>
  <c r="AB1931" i="1"/>
  <c r="AA1931" i="1"/>
  <c r="Z1931" i="1"/>
  <c r="Y1931" i="1"/>
  <c r="X1931" i="1"/>
  <c r="W1931" i="1"/>
  <c r="V1931" i="1"/>
  <c r="U1931" i="1"/>
  <c r="T1931" i="1"/>
  <c r="S1931" i="1"/>
  <c r="R1931" i="1"/>
  <c r="BG1930" i="1"/>
  <c r="BH1930" i="1" s="1"/>
  <c r="BF1930" i="1"/>
  <c r="BE1930" i="1"/>
  <c r="BD1930" i="1"/>
  <c r="BC1930" i="1"/>
  <c r="BB1930" i="1"/>
  <c r="BA1930" i="1"/>
  <c r="AZ1930" i="1"/>
  <c r="AY1930" i="1"/>
  <c r="AX1930" i="1"/>
  <c r="AW1930" i="1"/>
  <c r="AV1930" i="1"/>
  <c r="AQ1930" i="1"/>
  <c r="AP1930" i="1"/>
  <c r="AT1930" i="1" s="1"/>
  <c r="AN1930" i="1"/>
  <c r="AK1930" i="1"/>
  <c r="AL1930" i="1" s="1" a="1"/>
  <c r="AL1930" i="1" s="1"/>
  <c r="AH1930" i="1"/>
  <c r="AG1930" i="1"/>
  <c r="AI1930" i="1" s="1"/>
  <c r="AA1930" i="1"/>
  <c r="AD1930" i="1" s="1"/>
  <c r="AE1930" i="1" s="1"/>
  <c r="X1930" i="1"/>
  <c r="W1930" i="1"/>
  <c r="V1930" i="1"/>
  <c r="U1930" i="1"/>
  <c r="T1930" i="1"/>
  <c r="S1930" i="1"/>
  <c r="R1930" i="1"/>
  <c r="BG1929" i="1"/>
  <c r="BH1929" i="1" s="1"/>
  <c r="BF1929" i="1"/>
  <c r="BE1929" i="1"/>
  <c r="BD1929" i="1"/>
  <c r="BC1929" i="1"/>
  <c r="BB1929" i="1"/>
  <c r="BA1929" i="1"/>
  <c r="AZ1929" i="1"/>
  <c r="AY1929" i="1"/>
  <c r="AX1929" i="1"/>
  <c r="AW1929" i="1"/>
  <c r="AV1929" i="1"/>
  <c r="AQ1929" i="1"/>
  <c r="AP1929" i="1"/>
  <c r="AN1929" i="1"/>
  <c r="AK1929" i="1"/>
  <c r="AL1929" i="1" s="1" a="1"/>
  <c r="AL1929" i="1" s="1"/>
  <c r="AH1929" i="1"/>
  <c r="AG1929" i="1"/>
  <c r="AI1929" i="1" s="1"/>
  <c r="Y1929" i="1"/>
  <c r="AD1929" i="1" s="1"/>
  <c r="AE1929" i="1" s="1"/>
  <c r="X1929" i="1"/>
  <c r="W1929" i="1"/>
  <c r="V1929" i="1"/>
  <c r="U1929" i="1"/>
  <c r="T1929" i="1"/>
  <c r="S1929" i="1"/>
  <c r="R1929" i="1"/>
  <c r="BG1928" i="1"/>
  <c r="BH1928" i="1" s="1"/>
  <c r="BF1928" i="1"/>
  <c r="BE1928" i="1"/>
  <c r="BD1928" i="1"/>
  <c r="BC1928" i="1"/>
  <c r="BB1928" i="1"/>
  <c r="BA1928" i="1"/>
  <c r="AZ1928" i="1"/>
  <c r="AY1928" i="1"/>
  <c r="AX1928" i="1"/>
  <c r="AW1928" i="1"/>
  <c r="AV1928" i="1"/>
  <c r="AQ1928" i="1"/>
  <c r="AP1928" i="1"/>
  <c r="AN1928" i="1"/>
  <c r="AK1928" i="1"/>
  <c r="AL1928" i="1" s="1" a="1"/>
  <c r="AL1928" i="1" s="1"/>
  <c r="AH1928" i="1"/>
  <c r="AG1928" i="1"/>
  <c r="AI1928" i="1" s="1"/>
  <c r="Y1928" i="1"/>
  <c r="AD1928" i="1" s="1"/>
  <c r="AE1928" i="1" s="1"/>
  <c r="X1928" i="1"/>
  <c r="W1928" i="1"/>
  <c r="V1928" i="1"/>
  <c r="U1928" i="1"/>
  <c r="T1928" i="1"/>
  <c r="S1928" i="1"/>
  <c r="R1928" i="1"/>
  <c r="BG1927" i="1"/>
  <c r="BH1927" i="1" s="1"/>
  <c r="BF1927" i="1"/>
  <c r="BE1927" i="1"/>
  <c r="BD1927" i="1"/>
  <c r="BC1927" i="1"/>
  <c r="BB1927" i="1"/>
  <c r="BA1927" i="1"/>
  <c r="AZ1927" i="1"/>
  <c r="AY1927" i="1"/>
  <c r="AX1927" i="1"/>
  <c r="AW1927" i="1"/>
  <c r="AV1927" i="1"/>
  <c r="AQ1927" i="1"/>
  <c r="AP1927" i="1"/>
  <c r="AN1927" i="1"/>
  <c r="AK1927" i="1"/>
  <c r="AL1927" i="1" s="1" a="1"/>
  <c r="AL1927" i="1" s="1"/>
  <c r="AH1927" i="1"/>
  <c r="AG1927" i="1"/>
  <c r="AI1927" i="1" s="1"/>
  <c r="Z1927" i="1"/>
  <c r="AD1927" i="1" s="1"/>
  <c r="AE1927" i="1" s="1"/>
  <c r="X1927" i="1"/>
  <c r="W1927" i="1"/>
  <c r="V1927" i="1"/>
  <c r="U1927" i="1"/>
  <c r="T1927" i="1"/>
  <c r="S1927" i="1"/>
  <c r="R1927" i="1"/>
  <c r="BG1926" i="1"/>
  <c r="BH1926" i="1" s="1"/>
  <c r="BF1926" i="1"/>
  <c r="BE1926" i="1"/>
  <c r="BD1926" i="1"/>
  <c r="BC1926" i="1"/>
  <c r="BB1926" i="1"/>
  <c r="BA1926" i="1"/>
  <c r="AZ1926" i="1"/>
  <c r="AY1926" i="1"/>
  <c r="AX1926" i="1"/>
  <c r="AW1926" i="1"/>
  <c r="AV1926" i="1"/>
  <c r="AT1926" i="1"/>
  <c r="AQ1926" i="1"/>
  <c r="AP1926" i="1"/>
  <c r="AN1926" i="1"/>
  <c r="AK1926" i="1"/>
  <c r="AL1926" i="1" s="1" a="1"/>
  <c r="AL1926" i="1" s="1"/>
  <c r="AH1926" i="1"/>
  <c r="AG1926" i="1"/>
  <c r="AI1926" i="1" s="1"/>
  <c r="Z1926" i="1"/>
  <c r="AD1926" i="1" s="1"/>
  <c r="AE1926" i="1" s="1"/>
  <c r="X1926" i="1"/>
  <c r="W1926" i="1"/>
  <c r="V1926" i="1"/>
  <c r="U1926" i="1"/>
  <c r="T1926" i="1"/>
  <c r="S1926" i="1"/>
  <c r="R1926" i="1"/>
  <c r="BG1925" i="1"/>
  <c r="BH1925" i="1" s="1"/>
  <c r="BF1925" i="1"/>
  <c r="BE1925" i="1"/>
  <c r="BD1925" i="1"/>
  <c r="BC1925" i="1"/>
  <c r="BB1925" i="1"/>
  <c r="BA1925" i="1"/>
  <c r="AZ1925" i="1"/>
  <c r="AY1925" i="1"/>
  <c r="AX1925" i="1"/>
  <c r="AW1925" i="1"/>
  <c r="AV1925" i="1"/>
  <c r="AQ1925" i="1"/>
  <c r="AP1925" i="1"/>
  <c r="AN1925" i="1"/>
  <c r="AK1925" i="1"/>
  <c r="AL1925" i="1" s="1" a="1"/>
  <c r="AL1925" i="1" s="1"/>
  <c r="AH1925" i="1"/>
  <c r="AG1925" i="1"/>
  <c r="Y1925" i="1"/>
  <c r="AD1925" i="1" s="1"/>
  <c r="AE1925" i="1" s="1"/>
  <c r="X1925" i="1"/>
  <c r="W1925" i="1"/>
  <c r="V1925" i="1"/>
  <c r="U1925" i="1"/>
  <c r="T1925" i="1"/>
  <c r="S1925" i="1"/>
  <c r="R1925" i="1"/>
  <c r="BG1924" i="1"/>
  <c r="BH1924" i="1" s="1"/>
  <c r="BF1924" i="1"/>
  <c r="BE1924" i="1"/>
  <c r="BD1924" i="1"/>
  <c r="BC1924" i="1"/>
  <c r="BB1924" i="1"/>
  <c r="BA1924" i="1"/>
  <c r="AZ1924" i="1"/>
  <c r="AY1924" i="1"/>
  <c r="AX1924" i="1"/>
  <c r="AW1924" i="1"/>
  <c r="AV1924" i="1"/>
  <c r="AQ1924" i="1"/>
  <c r="AP1924" i="1"/>
  <c r="AS1924" i="1" s="1"/>
  <c r="AN1924" i="1"/>
  <c r="AK1924" i="1"/>
  <c r="AL1924" i="1" s="1" a="1"/>
  <c r="AL1924" i="1" s="1"/>
  <c r="AH1924" i="1"/>
  <c r="AG1924" i="1"/>
  <c r="AI1924" i="1" s="1"/>
  <c r="AA1924" i="1"/>
  <c r="AD1924" i="1" s="1"/>
  <c r="AE1924" i="1" s="1"/>
  <c r="X1924" i="1"/>
  <c r="W1924" i="1"/>
  <c r="V1924" i="1"/>
  <c r="U1924" i="1"/>
  <c r="T1924" i="1"/>
  <c r="S1924" i="1"/>
  <c r="R1924" i="1"/>
  <c r="BG1923" i="1"/>
  <c r="BH1923" i="1" s="1"/>
  <c r="BF1923" i="1"/>
  <c r="BE1923" i="1"/>
  <c r="BD1923" i="1"/>
  <c r="BC1923" i="1"/>
  <c r="BB1923" i="1"/>
  <c r="BA1923" i="1"/>
  <c r="AZ1923" i="1"/>
  <c r="AY1923" i="1"/>
  <c r="AX1923" i="1"/>
  <c r="AW1923" i="1"/>
  <c r="AV1923" i="1"/>
  <c r="AQ1923" i="1"/>
  <c r="AP1923" i="1"/>
  <c r="AU1923" i="1" s="1"/>
  <c r="AN1923" i="1"/>
  <c r="AK1923" i="1"/>
  <c r="AL1923" i="1" s="1" a="1"/>
  <c r="AL1923" i="1" s="1"/>
  <c r="AH1923" i="1"/>
  <c r="AG1923" i="1"/>
  <c r="AI1923" i="1" s="1"/>
  <c r="Y1923" i="1"/>
  <c r="AD1923" i="1" s="1"/>
  <c r="AE1923" i="1" s="1"/>
  <c r="X1923" i="1"/>
  <c r="W1923" i="1"/>
  <c r="V1923" i="1"/>
  <c r="U1923" i="1"/>
  <c r="T1923" i="1"/>
  <c r="S1923" i="1"/>
  <c r="R1923" i="1"/>
  <c r="BG1922" i="1"/>
  <c r="BH1922" i="1" s="1"/>
  <c r="BF1922" i="1"/>
  <c r="BE1922" i="1"/>
  <c r="BD1922" i="1"/>
  <c r="BC1922" i="1"/>
  <c r="BB1922" i="1"/>
  <c r="BA1922" i="1"/>
  <c r="AZ1922" i="1"/>
  <c r="AY1922" i="1"/>
  <c r="AX1922" i="1"/>
  <c r="AW1922" i="1"/>
  <c r="AV1922" i="1"/>
  <c r="AQ1922" i="1"/>
  <c r="AP1922" i="1"/>
  <c r="AN1922" i="1"/>
  <c r="AK1922" i="1"/>
  <c r="AL1922" i="1" s="1" a="1"/>
  <c r="AL1922" i="1" s="1"/>
  <c r="AH1922" i="1"/>
  <c r="AG1922" i="1"/>
  <c r="AI1922" i="1" s="1"/>
  <c r="Y1922" i="1"/>
  <c r="AD1922" i="1" s="1"/>
  <c r="AE1922" i="1" s="1"/>
  <c r="X1922" i="1"/>
  <c r="W1922" i="1"/>
  <c r="V1922" i="1"/>
  <c r="U1922" i="1"/>
  <c r="T1922" i="1"/>
  <c r="S1922" i="1"/>
  <c r="R1922" i="1"/>
  <c r="BG1921" i="1"/>
  <c r="BH1921" i="1" s="1"/>
  <c r="BF1921" i="1"/>
  <c r="BE1921" i="1"/>
  <c r="BD1921" i="1"/>
  <c r="BC1921" i="1"/>
  <c r="BB1921" i="1"/>
  <c r="BA1921" i="1"/>
  <c r="AZ1921" i="1"/>
  <c r="AY1921" i="1"/>
  <c r="AX1921" i="1"/>
  <c r="AW1921" i="1"/>
  <c r="AV1921" i="1"/>
  <c r="AQ1921" i="1"/>
  <c r="AP1921" i="1"/>
  <c r="AN1921" i="1"/>
  <c r="AK1921" i="1"/>
  <c r="AL1921" i="1" s="1" a="1"/>
  <c r="AL1921" i="1" s="1"/>
  <c r="AH1921" i="1"/>
  <c r="AG1921" i="1"/>
  <c r="AB1921" i="1"/>
  <c r="AD1921" i="1" s="1"/>
  <c r="AE1921" i="1" s="1"/>
  <c r="X1921" i="1"/>
  <c r="W1921" i="1"/>
  <c r="V1921" i="1"/>
  <c r="U1921" i="1"/>
  <c r="T1921" i="1"/>
  <c r="S1921" i="1"/>
  <c r="R1921" i="1"/>
  <c r="BG1920" i="1"/>
  <c r="BH1920" i="1" s="1"/>
  <c r="BF1920" i="1"/>
  <c r="BE1920" i="1"/>
  <c r="BD1920" i="1"/>
  <c r="BC1920" i="1"/>
  <c r="BB1920" i="1"/>
  <c r="BA1920" i="1"/>
  <c r="AZ1920" i="1"/>
  <c r="AY1920" i="1"/>
  <c r="AX1920" i="1"/>
  <c r="AW1920" i="1"/>
  <c r="AV1920" i="1"/>
  <c r="AQ1920" i="1"/>
  <c r="AP1920" i="1"/>
  <c r="AN1920" i="1"/>
  <c r="AK1920" i="1"/>
  <c r="AL1920" i="1" s="1" a="1"/>
  <c r="AL1920" i="1" s="1"/>
  <c r="AH1920" i="1"/>
  <c r="AG1920" i="1"/>
  <c r="AI1920" i="1" s="1"/>
  <c r="AC1920" i="1"/>
  <c r="AD1920" i="1" s="1"/>
  <c r="AE1920" i="1" s="1"/>
  <c r="X1920" i="1"/>
  <c r="W1920" i="1"/>
  <c r="V1920" i="1"/>
  <c r="U1920" i="1"/>
  <c r="T1920" i="1"/>
  <c r="S1920" i="1"/>
  <c r="R1920" i="1"/>
  <c r="BG1919" i="1"/>
  <c r="BH1919" i="1" s="1"/>
  <c r="BF1919" i="1"/>
  <c r="BE1919" i="1"/>
  <c r="BD1919" i="1"/>
  <c r="BC1919" i="1"/>
  <c r="BB1919" i="1"/>
  <c r="BA1919" i="1"/>
  <c r="AZ1919" i="1"/>
  <c r="AY1919" i="1"/>
  <c r="AX1919" i="1"/>
  <c r="AW1919" i="1"/>
  <c r="AV1919" i="1"/>
  <c r="AQ1919" i="1"/>
  <c r="AP1919" i="1"/>
  <c r="AN1919" i="1"/>
  <c r="AK1919" i="1"/>
  <c r="AL1919" i="1" s="1" a="1"/>
  <c r="AL1919" i="1" s="1"/>
  <c r="AH1919" i="1"/>
  <c r="AG1919" i="1"/>
  <c r="AA1919" i="1"/>
  <c r="AD1919" i="1" s="1"/>
  <c r="AE1919" i="1" s="1"/>
  <c r="X1919" i="1"/>
  <c r="W1919" i="1"/>
  <c r="V1919" i="1"/>
  <c r="U1919" i="1"/>
  <c r="T1919" i="1"/>
  <c r="S1919" i="1"/>
  <c r="R1919" i="1"/>
  <c r="BG1918" i="1"/>
  <c r="BH1918" i="1" s="1"/>
  <c r="BF1918" i="1"/>
  <c r="BE1918" i="1"/>
  <c r="BD1918" i="1"/>
  <c r="BC1918" i="1"/>
  <c r="BB1918" i="1"/>
  <c r="BA1918" i="1"/>
  <c r="AZ1918" i="1"/>
  <c r="AY1918" i="1"/>
  <c r="AX1918" i="1"/>
  <c r="AW1918" i="1"/>
  <c r="AV1918" i="1"/>
  <c r="AQ1918" i="1"/>
  <c r="AP1918" i="1"/>
  <c r="AT1918" i="1" s="1"/>
  <c r="AN1918" i="1"/>
  <c r="AK1918" i="1"/>
  <c r="AL1918" i="1" s="1" a="1"/>
  <c r="AL1918" i="1" s="1"/>
  <c r="AH1918" i="1"/>
  <c r="AG1918" i="1"/>
  <c r="AI1918" i="1" s="1"/>
  <c r="AB1918" i="1"/>
  <c r="AD1918" i="1" s="1"/>
  <c r="AE1918" i="1" s="1"/>
  <c r="X1918" i="1"/>
  <c r="W1918" i="1"/>
  <c r="V1918" i="1"/>
  <c r="U1918" i="1"/>
  <c r="T1918" i="1"/>
  <c r="S1918" i="1"/>
  <c r="R1918" i="1"/>
  <c r="BG1917" i="1"/>
  <c r="BH1917" i="1" s="1"/>
  <c r="BF1917" i="1"/>
  <c r="BE1917" i="1"/>
  <c r="BD1917" i="1"/>
  <c r="BC1917" i="1"/>
  <c r="BB1917" i="1"/>
  <c r="BA1917" i="1"/>
  <c r="AZ1917" i="1"/>
  <c r="AY1917" i="1"/>
  <c r="AX1917" i="1"/>
  <c r="AW1917" i="1"/>
  <c r="AV1917" i="1"/>
  <c r="AQ1917" i="1"/>
  <c r="AP1917" i="1"/>
  <c r="AN1917" i="1"/>
  <c r="AK1917" i="1"/>
  <c r="AL1917" i="1" s="1" a="1"/>
  <c r="AL1917" i="1" s="1"/>
  <c r="AH1917" i="1"/>
  <c r="AG1917" i="1"/>
  <c r="AC1917" i="1"/>
  <c r="AB1917" i="1"/>
  <c r="AA1917" i="1"/>
  <c r="Z1917" i="1"/>
  <c r="Y1917" i="1"/>
  <c r="X1917" i="1"/>
  <c r="W1917" i="1"/>
  <c r="V1917" i="1"/>
  <c r="U1917" i="1"/>
  <c r="T1917" i="1"/>
  <c r="S1917" i="1"/>
  <c r="R1917" i="1"/>
  <c r="BG1916" i="1"/>
  <c r="BH1916" i="1" s="1"/>
  <c r="BF1916" i="1"/>
  <c r="BE1916" i="1"/>
  <c r="BD1916" i="1"/>
  <c r="BC1916" i="1"/>
  <c r="BB1916" i="1"/>
  <c r="BA1916" i="1"/>
  <c r="AZ1916" i="1"/>
  <c r="AY1916" i="1"/>
  <c r="AX1916" i="1"/>
  <c r="AW1916" i="1"/>
  <c r="AV1916" i="1"/>
  <c r="AQ1916" i="1"/>
  <c r="AP1916" i="1"/>
  <c r="AN1916" i="1"/>
  <c r="AK1916" i="1"/>
  <c r="AL1916" i="1" s="1" a="1"/>
  <c r="AL1916" i="1" s="1"/>
  <c r="AH1916" i="1"/>
  <c r="AG1916" i="1"/>
  <c r="Z1916" i="1"/>
  <c r="AD1916" i="1" s="1"/>
  <c r="AE1916" i="1" s="1"/>
  <c r="X1916" i="1"/>
  <c r="W1916" i="1"/>
  <c r="V1916" i="1"/>
  <c r="U1916" i="1"/>
  <c r="T1916" i="1"/>
  <c r="S1916" i="1"/>
  <c r="R1916" i="1"/>
  <c r="BG1915" i="1"/>
  <c r="BH1915" i="1" s="1"/>
  <c r="BF1915" i="1"/>
  <c r="BE1915" i="1"/>
  <c r="BD1915" i="1"/>
  <c r="BC1915" i="1"/>
  <c r="BB1915" i="1"/>
  <c r="BA1915" i="1"/>
  <c r="AZ1915" i="1"/>
  <c r="AY1915" i="1"/>
  <c r="AX1915" i="1"/>
  <c r="AW1915" i="1"/>
  <c r="AV1915" i="1"/>
  <c r="AQ1915" i="1"/>
  <c r="AP1915" i="1"/>
  <c r="AN1915" i="1"/>
  <c r="AK1915" i="1"/>
  <c r="AL1915" i="1" s="1" a="1"/>
  <c r="AL1915" i="1" s="1"/>
  <c r="AH1915" i="1"/>
  <c r="AG1915" i="1"/>
  <c r="AI1915" i="1" s="1"/>
  <c r="Z1915" i="1"/>
  <c r="AD1915" i="1" s="1"/>
  <c r="AE1915" i="1" s="1"/>
  <c r="X1915" i="1"/>
  <c r="W1915" i="1"/>
  <c r="V1915" i="1"/>
  <c r="U1915" i="1"/>
  <c r="T1915" i="1"/>
  <c r="S1915" i="1"/>
  <c r="R1915" i="1"/>
  <c r="BG1914" i="1"/>
  <c r="BH1914" i="1" s="1"/>
  <c r="BF1914" i="1"/>
  <c r="BE1914" i="1"/>
  <c r="BD1914" i="1"/>
  <c r="BC1914" i="1"/>
  <c r="BB1914" i="1"/>
  <c r="BA1914" i="1"/>
  <c r="AZ1914" i="1"/>
  <c r="AY1914" i="1"/>
  <c r="AX1914" i="1"/>
  <c r="AW1914" i="1"/>
  <c r="AV1914" i="1"/>
  <c r="AQ1914" i="1"/>
  <c r="AP1914" i="1"/>
  <c r="AN1914" i="1"/>
  <c r="AK1914" i="1"/>
  <c r="AL1914" i="1" s="1" a="1"/>
  <c r="AL1914" i="1" s="1"/>
  <c r="AH1914" i="1"/>
  <c r="AG1914" i="1"/>
  <c r="AI1914" i="1" s="1"/>
  <c r="Y1914" i="1"/>
  <c r="AD1914" i="1" s="1"/>
  <c r="AE1914" i="1" s="1"/>
  <c r="X1914" i="1"/>
  <c r="W1914" i="1"/>
  <c r="V1914" i="1"/>
  <c r="U1914" i="1"/>
  <c r="T1914" i="1"/>
  <c r="S1914" i="1"/>
  <c r="R1914" i="1"/>
  <c r="BG1913" i="1"/>
  <c r="BH1913" i="1" s="1"/>
  <c r="BF1913" i="1"/>
  <c r="BE1913" i="1"/>
  <c r="BD1913" i="1"/>
  <c r="BC1913" i="1"/>
  <c r="BB1913" i="1"/>
  <c r="BA1913" i="1"/>
  <c r="AZ1913" i="1"/>
  <c r="AY1913" i="1"/>
  <c r="AX1913" i="1"/>
  <c r="AW1913" i="1"/>
  <c r="AV1913" i="1"/>
  <c r="AQ1913" i="1"/>
  <c r="AP1913" i="1"/>
  <c r="AN1913" i="1"/>
  <c r="AK1913" i="1"/>
  <c r="AL1913" i="1" s="1" a="1"/>
  <c r="AL1913" i="1" s="1"/>
  <c r="AH1913" i="1"/>
  <c r="AG1913" i="1"/>
  <c r="AI1913" i="1" s="1"/>
  <c r="AA1913" i="1"/>
  <c r="AD1913" i="1" s="1"/>
  <c r="AE1913" i="1" s="1"/>
  <c r="X1913" i="1"/>
  <c r="W1913" i="1"/>
  <c r="V1913" i="1"/>
  <c r="U1913" i="1"/>
  <c r="T1913" i="1"/>
  <c r="S1913" i="1"/>
  <c r="R1913" i="1"/>
  <c r="BG1912" i="1"/>
  <c r="BH1912" i="1" s="1"/>
  <c r="BF1912" i="1"/>
  <c r="BE1912" i="1"/>
  <c r="BD1912" i="1"/>
  <c r="BC1912" i="1"/>
  <c r="BB1912" i="1"/>
  <c r="BA1912" i="1"/>
  <c r="AZ1912" i="1"/>
  <c r="AY1912" i="1"/>
  <c r="AX1912" i="1"/>
  <c r="AW1912" i="1"/>
  <c r="AV1912" i="1"/>
  <c r="AU1912" i="1"/>
  <c r="AQ1912" i="1"/>
  <c r="AP1912" i="1"/>
  <c r="AR1912" i="1" s="1"/>
  <c r="AN1912" i="1"/>
  <c r="AK1912" i="1"/>
  <c r="AL1912" i="1" s="1" a="1"/>
  <c r="AL1912" i="1" s="1"/>
  <c r="AH1912" i="1"/>
  <c r="AG1912" i="1"/>
  <c r="AC1912" i="1"/>
  <c r="AD1912" i="1" s="1"/>
  <c r="AE1912" i="1" s="1"/>
  <c r="X1912" i="1"/>
  <c r="W1912" i="1"/>
  <c r="V1912" i="1"/>
  <c r="U1912" i="1"/>
  <c r="T1912" i="1"/>
  <c r="S1912" i="1"/>
  <c r="R1912" i="1"/>
  <c r="BG1911" i="1"/>
  <c r="BH1911" i="1" s="1"/>
  <c r="BF1911" i="1"/>
  <c r="BE1911" i="1"/>
  <c r="BD1911" i="1"/>
  <c r="BC1911" i="1"/>
  <c r="BB1911" i="1"/>
  <c r="BA1911" i="1"/>
  <c r="AZ1911" i="1"/>
  <c r="AY1911" i="1"/>
  <c r="AX1911" i="1"/>
  <c r="AW1911" i="1"/>
  <c r="AV1911" i="1"/>
  <c r="AQ1911" i="1"/>
  <c r="AP1911" i="1"/>
  <c r="AN1911" i="1"/>
  <c r="AK1911" i="1"/>
  <c r="AL1911" i="1" s="1" a="1"/>
  <c r="AL1911" i="1" s="1"/>
  <c r="AH1911" i="1"/>
  <c r="AG1911" i="1"/>
  <c r="AI1911" i="1" s="1"/>
  <c r="AC1911" i="1"/>
  <c r="AD1911" i="1" s="1"/>
  <c r="AE1911" i="1" s="1"/>
  <c r="X1911" i="1"/>
  <c r="W1911" i="1"/>
  <c r="V1911" i="1"/>
  <c r="U1911" i="1"/>
  <c r="T1911" i="1"/>
  <c r="S1911" i="1"/>
  <c r="R1911" i="1"/>
  <c r="BG1910" i="1"/>
  <c r="BH1910" i="1" s="1"/>
  <c r="BF1910" i="1"/>
  <c r="BE1910" i="1"/>
  <c r="BD1910" i="1"/>
  <c r="BC1910" i="1"/>
  <c r="BB1910" i="1"/>
  <c r="BA1910" i="1"/>
  <c r="AZ1910" i="1"/>
  <c r="AY1910" i="1"/>
  <c r="AX1910" i="1"/>
  <c r="AW1910" i="1"/>
  <c r="AV1910" i="1"/>
  <c r="AQ1910" i="1"/>
  <c r="AP1910" i="1"/>
  <c r="AN1910" i="1"/>
  <c r="AK1910" i="1"/>
  <c r="AL1910" i="1" s="1" a="1"/>
  <c r="AL1910" i="1" s="1"/>
  <c r="AH1910" i="1"/>
  <c r="AG1910" i="1"/>
  <c r="AI1910" i="1" s="1"/>
  <c r="AC1910" i="1"/>
  <c r="AD1910" i="1" s="1"/>
  <c r="AE1910" i="1" s="1"/>
  <c r="X1910" i="1"/>
  <c r="W1910" i="1"/>
  <c r="V1910" i="1"/>
  <c r="U1910" i="1"/>
  <c r="T1910" i="1"/>
  <c r="S1910" i="1"/>
  <c r="R1910" i="1"/>
  <c r="BG1909" i="1"/>
  <c r="BH1909" i="1" s="1"/>
  <c r="BF1909" i="1"/>
  <c r="BE1909" i="1"/>
  <c r="BD1909" i="1"/>
  <c r="BC1909" i="1"/>
  <c r="BB1909" i="1"/>
  <c r="BA1909" i="1"/>
  <c r="AZ1909" i="1"/>
  <c r="AY1909" i="1"/>
  <c r="AX1909" i="1"/>
  <c r="AW1909" i="1"/>
  <c r="AV1909" i="1"/>
  <c r="AQ1909" i="1"/>
  <c r="AP1909" i="1"/>
  <c r="AN1909" i="1"/>
  <c r="AK1909" i="1"/>
  <c r="AL1909" i="1" s="1" a="1"/>
  <c r="AL1909" i="1" s="1"/>
  <c r="AH1909" i="1"/>
  <c r="AG1909" i="1"/>
  <c r="AI1909" i="1" s="1"/>
  <c r="AC1909" i="1"/>
  <c r="AD1909" i="1" s="1"/>
  <c r="AE1909" i="1" s="1"/>
  <c r="X1909" i="1"/>
  <c r="W1909" i="1"/>
  <c r="V1909" i="1"/>
  <c r="U1909" i="1"/>
  <c r="T1909" i="1"/>
  <c r="S1909" i="1"/>
  <c r="R1909" i="1"/>
  <c r="BG1908" i="1"/>
  <c r="BH1908" i="1" s="1"/>
  <c r="BF1908" i="1"/>
  <c r="BE1908" i="1"/>
  <c r="BD1908" i="1"/>
  <c r="BC1908" i="1"/>
  <c r="BB1908" i="1"/>
  <c r="BA1908" i="1"/>
  <c r="AZ1908" i="1"/>
  <c r="AY1908" i="1"/>
  <c r="AX1908" i="1"/>
  <c r="AW1908" i="1"/>
  <c r="AV1908" i="1"/>
  <c r="AQ1908" i="1"/>
  <c r="AP1908" i="1"/>
  <c r="AN1908" i="1"/>
  <c r="AK1908" i="1"/>
  <c r="AL1908" i="1" s="1" a="1"/>
  <c r="AL1908" i="1" s="1"/>
  <c r="AH1908" i="1"/>
  <c r="AG1908" i="1"/>
  <c r="AI1908" i="1" s="1"/>
  <c r="AC1908" i="1"/>
  <c r="AD1908" i="1" s="1"/>
  <c r="AE1908" i="1" s="1"/>
  <c r="X1908" i="1"/>
  <c r="W1908" i="1"/>
  <c r="V1908" i="1"/>
  <c r="U1908" i="1"/>
  <c r="T1908" i="1"/>
  <c r="S1908" i="1"/>
  <c r="R1908" i="1"/>
  <c r="BG1907" i="1"/>
  <c r="BH1907" i="1" s="1"/>
  <c r="BF1907" i="1"/>
  <c r="BE1907" i="1"/>
  <c r="BD1907" i="1"/>
  <c r="BC1907" i="1"/>
  <c r="BB1907" i="1"/>
  <c r="BA1907" i="1"/>
  <c r="AZ1907" i="1"/>
  <c r="AY1907" i="1"/>
  <c r="AX1907" i="1"/>
  <c r="AW1907" i="1"/>
  <c r="AV1907" i="1"/>
  <c r="AR1907" i="1"/>
  <c r="AQ1907" i="1"/>
  <c r="AP1907" i="1"/>
  <c r="AT1907" i="1" s="1"/>
  <c r="AN1907" i="1"/>
  <c r="AK1907" i="1"/>
  <c r="AL1907" i="1" s="1" a="1"/>
  <c r="AL1907" i="1" s="1"/>
  <c r="AH1907" i="1"/>
  <c r="AG1907" i="1"/>
  <c r="AC1907" i="1"/>
  <c r="AB1907" i="1"/>
  <c r="AA1907" i="1"/>
  <c r="Z1907" i="1"/>
  <c r="Y1907" i="1"/>
  <c r="X1907" i="1"/>
  <c r="W1907" i="1"/>
  <c r="V1907" i="1"/>
  <c r="U1907" i="1"/>
  <c r="T1907" i="1"/>
  <c r="S1907" i="1"/>
  <c r="R1907" i="1"/>
  <c r="BG1906" i="1"/>
  <c r="BH1906" i="1" s="1"/>
  <c r="BF1906" i="1"/>
  <c r="BE1906" i="1"/>
  <c r="BD1906" i="1"/>
  <c r="BC1906" i="1"/>
  <c r="BB1906" i="1"/>
  <c r="BA1906" i="1"/>
  <c r="AZ1906" i="1"/>
  <c r="AY1906" i="1"/>
  <c r="AX1906" i="1"/>
  <c r="AW1906" i="1"/>
  <c r="AV1906" i="1"/>
  <c r="AQ1906" i="1"/>
  <c r="AP1906" i="1"/>
  <c r="AN1906" i="1"/>
  <c r="AK1906" i="1"/>
  <c r="AL1906" i="1" s="1" a="1"/>
  <c r="AL1906" i="1" s="1"/>
  <c r="AH1906" i="1"/>
  <c r="AG1906" i="1"/>
  <c r="AI1906" i="1" s="1"/>
  <c r="Y1906" i="1"/>
  <c r="AD1906" i="1" s="1"/>
  <c r="AE1906" i="1" s="1"/>
  <c r="X1906" i="1"/>
  <c r="W1906" i="1"/>
  <c r="V1906" i="1"/>
  <c r="U1906" i="1"/>
  <c r="T1906" i="1"/>
  <c r="S1906" i="1"/>
  <c r="R1906" i="1"/>
  <c r="BG1905" i="1"/>
  <c r="BH1905" i="1" s="1"/>
  <c r="BF1905" i="1"/>
  <c r="BE1905" i="1"/>
  <c r="BD1905" i="1"/>
  <c r="BC1905" i="1"/>
  <c r="BB1905" i="1"/>
  <c r="BA1905" i="1"/>
  <c r="AZ1905" i="1"/>
  <c r="AY1905" i="1"/>
  <c r="AX1905" i="1"/>
  <c r="AW1905" i="1"/>
  <c r="AV1905" i="1"/>
  <c r="AR1905" i="1"/>
  <c r="AQ1905" i="1"/>
  <c r="AP1905" i="1"/>
  <c r="AU1905" i="1" s="1"/>
  <c r="AN1905" i="1"/>
  <c r="AK1905" i="1"/>
  <c r="AL1905" i="1" s="1" a="1"/>
  <c r="AL1905" i="1" s="1"/>
  <c r="AH1905" i="1"/>
  <c r="AG1905" i="1"/>
  <c r="AI1905" i="1" s="1"/>
  <c r="AC1905" i="1"/>
  <c r="AD1905" i="1" s="1"/>
  <c r="AE1905" i="1" s="1"/>
  <c r="X1905" i="1"/>
  <c r="W1905" i="1"/>
  <c r="V1905" i="1"/>
  <c r="U1905" i="1"/>
  <c r="T1905" i="1"/>
  <c r="S1905" i="1"/>
  <c r="R1905" i="1"/>
  <c r="BG1904" i="1"/>
  <c r="BH1904" i="1" s="1"/>
  <c r="BF1904" i="1"/>
  <c r="BE1904" i="1"/>
  <c r="BD1904" i="1"/>
  <c r="BC1904" i="1"/>
  <c r="BB1904" i="1"/>
  <c r="BA1904" i="1"/>
  <c r="AZ1904" i="1"/>
  <c r="AY1904" i="1"/>
  <c r="AX1904" i="1"/>
  <c r="AW1904" i="1"/>
  <c r="AV1904" i="1"/>
  <c r="AQ1904" i="1"/>
  <c r="AP1904" i="1"/>
  <c r="AS1904" i="1" s="1"/>
  <c r="AN1904" i="1"/>
  <c r="AK1904" i="1"/>
  <c r="AL1904" i="1" s="1" a="1"/>
  <c r="AL1904" i="1" s="1"/>
  <c r="AH1904" i="1"/>
  <c r="AG1904" i="1"/>
  <c r="AI1904" i="1" s="1"/>
  <c r="AC1904" i="1"/>
  <c r="AB1904" i="1"/>
  <c r="AA1904" i="1"/>
  <c r="Z1904" i="1"/>
  <c r="Y1904" i="1"/>
  <c r="X1904" i="1"/>
  <c r="W1904" i="1"/>
  <c r="V1904" i="1"/>
  <c r="U1904" i="1"/>
  <c r="T1904" i="1"/>
  <c r="S1904" i="1"/>
  <c r="R1904" i="1"/>
  <c r="BG1903" i="1"/>
  <c r="BH1903" i="1" s="1"/>
  <c r="BF1903" i="1"/>
  <c r="BE1903" i="1"/>
  <c r="BD1903" i="1"/>
  <c r="BC1903" i="1"/>
  <c r="BB1903" i="1"/>
  <c r="BA1903" i="1"/>
  <c r="AZ1903" i="1"/>
  <c r="AY1903" i="1"/>
  <c r="AX1903" i="1"/>
  <c r="AW1903" i="1"/>
  <c r="AV1903" i="1"/>
  <c r="AS1903" i="1"/>
  <c r="AQ1903" i="1"/>
  <c r="AP1903" i="1"/>
  <c r="AN1903" i="1"/>
  <c r="AK1903" i="1"/>
  <c r="AL1903" i="1" s="1" a="1"/>
  <c r="AL1903" i="1" s="1"/>
  <c r="AH1903" i="1"/>
  <c r="AG1903" i="1"/>
  <c r="AI1903" i="1" s="1"/>
  <c r="Z1903" i="1"/>
  <c r="AD1903" i="1" s="1"/>
  <c r="AE1903" i="1" s="1"/>
  <c r="X1903" i="1"/>
  <c r="W1903" i="1"/>
  <c r="V1903" i="1"/>
  <c r="U1903" i="1"/>
  <c r="T1903" i="1"/>
  <c r="S1903" i="1"/>
  <c r="R1903" i="1"/>
  <c r="BG1902" i="1"/>
  <c r="BH1902" i="1" s="1"/>
  <c r="BF1902" i="1"/>
  <c r="BE1902" i="1"/>
  <c r="BD1902" i="1"/>
  <c r="BC1902" i="1"/>
  <c r="BB1902" i="1"/>
  <c r="BA1902" i="1"/>
  <c r="AZ1902" i="1"/>
  <c r="AY1902" i="1"/>
  <c r="AX1902" i="1"/>
  <c r="AW1902" i="1"/>
  <c r="AV1902" i="1"/>
  <c r="AU1902" i="1"/>
  <c r="AQ1902" i="1"/>
  <c r="AP1902" i="1"/>
  <c r="AN1902" i="1"/>
  <c r="AK1902" i="1"/>
  <c r="AL1902" i="1" s="1" a="1"/>
  <c r="AL1902" i="1" s="1"/>
  <c r="AH1902" i="1"/>
  <c r="AG1902" i="1"/>
  <c r="AC1902" i="1"/>
  <c r="AB1902" i="1"/>
  <c r="AA1902" i="1"/>
  <c r="Z1902" i="1"/>
  <c r="Y1902" i="1"/>
  <c r="X1902" i="1"/>
  <c r="W1902" i="1"/>
  <c r="V1902" i="1"/>
  <c r="U1902" i="1"/>
  <c r="T1902" i="1"/>
  <c r="S1902" i="1"/>
  <c r="R1902" i="1"/>
  <c r="BG1901" i="1"/>
  <c r="BH1901" i="1" s="1"/>
  <c r="BF1901" i="1"/>
  <c r="BE1901" i="1"/>
  <c r="BD1901" i="1"/>
  <c r="BC1901" i="1"/>
  <c r="BB1901" i="1"/>
  <c r="BA1901" i="1"/>
  <c r="AZ1901" i="1"/>
  <c r="AY1901" i="1"/>
  <c r="AX1901" i="1"/>
  <c r="AW1901" i="1"/>
  <c r="AV1901" i="1"/>
  <c r="AQ1901" i="1"/>
  <c r="AP1901" i="1"/>
  <c r="AN1901" i="1"/>
  <c r="AK1901" i="1"/>
  <c r="AL1901" i="1" s="1" a="1"/>
  <c r="AL1901" i="1" s="1"/>
  <c r="AH1901" i="1"/>
  <c r="AG1901" i="1"/>
  <c r="AI1901" i="1" s="1"/>
  <c r="Z1901" i="1"/>
  <c r="AD1901" i="1" s="1"/>
  <c r="AE1901" i="1" s="1"/>
  <c r="X1901" i="1"/>
  <c r="W1901" i="1"/>
  <c r="V1901" i="1"/>
  <c r="U1901" i="1"/>
  <c r="T1901" i="1"/>
  <c r="S1901" i="1"/>
  <c r="R1901" i="1"/>
  <c r="BG1900" i="1"/>
  <c r="BH1900" i="1" s="1"/>
  <c r="BF1900" i="1"/>
  <c r="BE1900" i="1"/>
  <c r="BD1900" i="1"/>
  <c r="BC1900" i="1"/>
  <c r="BB1900" i="1"/>
  <c r="BA1900" i="1"/>
  <c r="AZ1900" i="1"/>
  <c r="AY1900" i="1"/>
  <c r="AX1900" i="1"/>
  <c r="AW1900" i="1"/>
  <c r="AV1900" i="1"/>
  <c r="AR1900" i="1"/>
  <c r="AQ1900" i="1"/>
  <c r="AP1900" i="1"/>
  <c r="AS1900" i="1" s="1"/>
  <c r="AN1900" i="1"/>
  <c r="AL1900" i="1"/>
  <c r="AL1900" i="1" a="1"/>
  <c r="AI1900" i="1"/>
  <c r="AH1900" i="1"/>
  <c r="AG1900" i="1"/>
  <c r="Z1900" i="1"/>
  <c r="AD1900" i="1" s="1"/>
  <c r="AE1900" i="1" s="1"/>
  <c r="X1900" i="1"/>
  <c r="W1900" i="1"/>
  <c r="V1900" i="1"/>
  <c r="U1900" i="1"/>
  <c r="T1900" i="1"/>
  <c r="S1900" i="1"/>
  <c r="R1900" i="1"/>
  <c r="BG1899" i="1"/>
  <c r="BH1899" i="1" s="1"/>
  <c r="BF1899" i="1"/>
  <c r="BE1899" i="1"/>
  <c r="BD1899" i="1"/>
  <c r="BC1899" i="1"/>
  <c r="BB1899" i="1"/>
  <c r="BA1899" i="1"/>
  <c r="AZ1899" i="1"/>
  <c r="AY1899" i="1"/>
  <c r="AX1899" i="1"/>
  <c r="AW1899" i="1"/>
  <c r="AV1899" i="1"/>
  <c r="AQ1899" i="1"/>
  <c r="AP1899" i="1"/>
  <c r="AN1899" i="1"/>
  <c r="AL1899" i="1" a="1"/>
  <c r="AL1899" i="1" s="1"/>
  <c r="AH1899" i="1"/>
  <c r="AG1899" i="1"/>
  <c r="AI1899" i="1" s="1"/>
  <c r="AC1899" i="1"/>
  <c r="AD1899" i="1" s="1"/>
  <c r="AE1899" i="1" s="1"/>
  <c r="X1899" i="1"/>
  <c r="W1899" i="1"/>
  <c r="V1899" i="1"/>
  <c r="U1899" i="1"/>
  <c r="T1899" i="1"/>
  <c r="S1899" i="1"/>
  <c r="R1899" i="1"/>
  <c r="BG1898" i="1"/>
  <c r="BH1898" i="1" s="1"/>
  <c r="BF1898" i="1"/>
  <c r="BE1898" i="1"/>
  <c r="BD1898" i="1"/>
  <c r="BC1898" i="1"/>
  <c r="BB1898" i="1"/>
  <c r="BA1898" i="1"/>
  <c r="AZ1898" i="1"/>
  <c r="AY1898" i="1"/>
  <c r="AX1898" i="1"/>
  <c r="AW1898" i="1"/>
  <c r="AV1898" i="1"/>
  <c r="AQ1898" i="1"/>
  <c r="AP1898" i="1"/>
  <c r="AN1898" i="1"/>
  <c r="AL1898" i="1" a="1"/>
  <c r="AL1898" i="1" s="1"/>
  <c r="AH1898" i="1"/>
  <c r="AG1898" i="1"/>
  <c r="AI1898" i="1" s="1"/>
  <c r="AC1898" i="1"/>
  <c r="AB1898" i="1"/>
  <c r="AA1898" i="1"/>
  <c r="Z1898" i="1"/>
  <c r="Y1898" i="1"/>
  <c r="X1898" i="1"/>
  <c r="W1898" i="1"/>
  <c r="V1898" i="1"/>
  <c r="U1898" i="1"/>
  <c r="T1898" i="1"/>
  <c r="S1898" i="1"/>
  <c r="R1898" i="1"/>
  <c r="BG1897" i="1"/>
  <c r="BH1897" i="1" s="1"/>
  <c r="BF1897" i="1"/>
  <c r="BE1897" i="1"/>
  <c r="BD1897" i="1"/>
  <c r="BC1897" i="1"/>
  <c r="BB1897" i="1"/>
  <c r="BA1897" i="1"/>
  <c r="AZ1897" i="1"/>
  <c r="AY1897" i="1"/>
  <c r="AX1897" i="1"/>
  <c r="AW1897" i="1"/>
  <c r="AV1897" i="1"/>
  <c r="AQ1897" i="1"/>
  <c r="AP1897" i="1"/>
  <c r="AN1897" i="1"/>
  <c r="AL1897" i="1" a="1"/>
  <c r="AL1897" i="1" s="1"/>
  <c r="AH1897" i="1"/>
  <c r="AG1897" i="1"/>
  <c r="AI1897" i="1" s="1"/>
  <c r="AC1897" i="1"/>
  <c r="AB1897" i="1"/>
  <c r="AA1897" i="1"/>
  <c r="Z1897" i="1"/>
  <c r="Y1897" i="1"/>
  <c r="X1897" i="1"/>
  <c r="W1897" i="1"/>
  <c r="V1897" i="1"/>
  <c r="U1897" i="1"/>
  <c r="T1897" i="1"/>
  <c r="S1897" i="1"/>
  <c r="R1897" i="1"/>
  <c r="BG1896" i="1"/>
  <c r="BH1896" i="1" s="1"/>
  <c r="BF1896" i="1"/>
  <c r="BE1896" i="1"/>
  <c r="BD1896" i="1"/>
  <c r="BC1896" i="1"/>
  <c r="BB1896" i="1"/>
  <c r="BA1896" i="1"/>
  <c r="AZ1896" i="1"/>
  <c r="AY1896" i="1"/>
  <c r="AX1896" i="1"/>
  <c r="AW1896" i="1"/>
  <c r="AV1896" i="1"/>
  <c r="AQ1896" i="1"/>
  <c r="AP1896" i="1"/>
  <c r="AN1896" i="1"/>
  <c r="AL1896" i="1" a="1"/>
  <c r="AL1896" i="1" s="1"/>
  <c r="AH1896" i="1"/>
  <c r="AG1896" i="1"/>
  <c r="AI1896" i="1" s="1"/>
  <c r="AA1896" i="1"/>
  <c r="AD1896" i="1" s="1"/>
  <c r="AE1896" i="1" s="1"/>
  <c r="X1896" i="1"/>
  <c r="W1896" i="1"/>
  <c r="V1896" i="1"/>
  <c r="U1896" i="1"/>
  <c r="T1896" i="1"/>
  <c r="S1896" i="1"/>
  <c r="R1896" i="1"/>
  <c r="BG1895" i="1"/>
  <c r="BH1895" i="1" s="1"/>
  <c r="BF1895" i="1"/>
  <c r="BE1895" i="1"/>
  <c r="BD1895" i="1"/>
  <c r="BC1895" i="1"/>
  <c r="BB1895" i="1"/>
  <c r="BA1895" i="1"/>
  <c r="AZ1895" i="1"/>
  <c r="AY1895" i="1"/>
  <c r="AX1895" i="1"/>
  <c r="AW1895" i="1"/>
  <c r="AV1895" i="1"/>
  <c r="AQ1895" i="1"/>
  <c r="AP1895" i="1"/>
  <c r="AN1895" i="1"/>
  <c r="AL1895" i="1"/>
  <c r="AL1895" i="1" a="1"/>
  <c r="AH1895" i="1"/>
  <c r="AG1895" i="1"/>
  <c r="Y1895" i="1"/>
  <c r="AD1895" i="1" s="1"/>
  <c r="AE1895" i="1" s="1"/>
  <c r="X1895" i="1"/>
  <c r="W1895" i="1"/>
  <c r="V1895" i="1"/>
  <c r="U1895" i="1"/>
  <c r="T1895" i="1"/>
  <c r="S1895" i="1"/>
  <c r="R1895" i="1"/>
  <c r="BG1894" i="1"/>
  <c r="BH1894" i="1" s="1"/>
  <c r="BF1894" i="1"/>
  <c r="BE1894" i="1"/>
  <c r="BD1894" i="1"/>
  <c r="BC1894" i="1"/>
  <c r="BB1894" i="1"/>
  <c r="BA1894" i="1"/>
  <c r="AZ1894" i="1"/>
  <c r="AY1894" i="1"/>
  <c r="AX1894" i="1"/>
  <c r="AW1894" i="1"/>
  <c r="AV1894" i="1"/>
  <c r="AQ1894" i="1"/>
  <c r="AP1894" i="1"/>
  <c r="AS1894" i="1" s="1"/>
  <c r="AN1894" i="1"/>
  <c r="AL1894" i="1"/>
  <c r="AL1894" i="1" a="1"/>
  <c r="AH1894" i="1"/>
  <c r="AG1894" i="1"/>
  <c r="Y1894" i="1"/>
  <c r="AD1894" i="1" s="1"/>
  <c r="AE1894" i="1" s="1"/>
  <c r="X1894" i="1"/>
  <c r="W1894" i="1"/>
  <c r="V1894" i="1"/>
  <c r="U1894" i="1"/>
  <c r="T1894" i="1"/>
  <c r="S1894" i="1"/>
  <c r="R1894" i="1"/>
  <c r="BG1893" i="1"/>
  <c r="BH1893" i="1" s="1"/>
  <c r="BF1893" i="1"/>
  <c r="BE1893" i="1"/>
  <c r="BD1893" i="1"/>
  <c r="BC1893" i="1"/>
  <c r="BB1893" i="1"/>
  <c r="BA1893" i="1"/>
  <c r="AZ1893" i="1"/>
  <c r="AY1893" i="1"/>
  <c r="AX1893" i="1"/>
  <c r="AW1893" i="1"/>
  <c r="AV1893" i="1"/>
  <c r="AQ1893" i="1"/>
  <c r="AP1893" i="1"/>
  <c r="AN1893" i="1"/>
  <c r="AL1893" i="1" a="1"/>
  <c r="AL1893" i="1" s="1"/>
  <c r="AH1893" i="1"/>
  <c r="AG1893" i="1"/>
  <c r="AI1893" i="1" s="1"/>
  <c r="AC1893" i="1"/>
  <c r="AB1893" i="1"/>
  <c r="AA1893" i="1"/>
  <c r="Z1893" i="1"/>
  <c r="Y1893" i="1"/>
  <c r="X1893" i="1"/>
  <c r="W1893" i="1"/>
  <c r="V1893" i="1"/>
  <c r="U1893" i="1"/>
  <c r="T1893" i="1"/>
  <c r="S1893" i="1"/>
  <c r="R1893" i="1"/>
  <c r="BG1892" i="1"/>
  <c r="BH1892" i="1" s="1"/>
  <c r="BF1892" i="1"/>
  <c r="BE1892" i="1"/>
  <c r="BD1892" i="1"/>
  <c r="BC1892" i="1"/>
  <c r="BB1892" i="1"/>
  <c r="BA1892" i="1"/>
  <c r="AZ1892" i="1"/>
  <c r="AY1892" i="1"/>
  <c r="AX1892" i="1"/>
  <c r="AW1892" i="1"/>
  <c r="AV1892" i="1"/>
  <c r="AQ1892" i="1"/>
  <c r="AP1892" i="1"/>
  <c r="AN1892" i="1"/>
  <c r="AL1892" i="1" a="1"/>
  <c r="AL1892" i="1" s="1"/>
  <c r="AH1892" i="1"/>
  <c r="AG1892" i="1"/>
  <c r="AI1892" i="1" s="1"/>
  <c r="Y1892" i="1"/>
  <c r="AD1892" i="1" s="1"/>
  <c r="AE1892" i="1" s="1"/>
  <c r="X1892" i="1"/>
  <c r="W1892" i="1"/>
  <c r="V1892" i="1"/>
  <c r="U1892" i="1"/>
  <c r="T1892" i="1"/>
  <c r="S1892" i="1"/>
  <c r="R1892" i="1"/>
  <c r="BG1891" i="1"/>
  <c r="BH1891" i="1" s="1"/>
  <c r="BF1891" i="1"/>
  <c r="BE1891" i="1"/>
  <c r="BD1891" i="1"/>
  <c r="BC1891" i="1"/>
  <c r="BB1891" i="1"/>
  <c r="BA1891" i="1"/>
  <c r="AZ1891" i="1"/>
  <c r="AY1891" i="1"/>
  <c r="AX1891" i="1"/>
  <c r="AW1891" i="1"/>
  <c r="AV1891" i="1"/>
  <c r="AQ1891" i="1"/>
  <c r="AP1891" i="1"/>
  <c r="AS1891" i="1" s="1"/>
  <c r="AN1891" i="1"/>
  <c r="AL1891" i="1"/>
  <c r="AL1891" i="1" a="1"/>
  <c r="AH1891" i="1"/>
  <c r="AG1891" i="1"/>
  <c r="AI1891" i="1" s="1"/>
  <c r="Y1891" i="1"/>
  <c r="AD1891" i="1" s="1"/>
  <c r="AE1891" i="1" s="1"/>
  <c r="X1891" i="1"/>
  <c r="W1891" i="1"/>
  <c r="V1891" i="1"/>
  <c r="U1891" i="1"/>
  <c r="T1891" i="1"/>
  <c r="S1891" i="1"/>
  <c r="R1891" i="1"/>
  <c r="BG1890" i="1"/>
  <c r="BH1890" i="1" s="1"/>
  <c r="BF1890" i="1"/>
  <c r="BE1890" i="1"/>
  <c r="BD1890" i="1"/>
  <c r="BC1890" i="1"/>
  <c r="BB1890" i="1"/>
  <c r="BA1890" i="1"/>
  <c r="AZ1890" i="1"/>
  <c r="AY1890" i="1"/>
  <c r="AX1890" i="1"/>
  <c r="AW1890" i="1"/>
  <c r="AV1890" i="1"/>
  <c r="AQ1890" i="1"/>
  <c r="AP1890" i="1"/>
  <c r="AN1890" i="1"/>
  <c r="AL1890" i="1"/>
  <c r="AL1890" i="1" a="1"/>
  <c r="AH1890" i="1"/>
  <c r="AG1890" i="1"/>
  <c r="AC1890" i="1"/>
  <c r="AD1890" i="1" s="1"/>
  <c r="AE1890" i="1" s="1"/>
  <c r="X1890" i="1"/>
  <c r="W1890" i="1"/>
  <c r="V1890" i="1"/>
  <c r="U1890" i="1"/>
  <c r="T1890" i="1"/>
  <c r="S1890" i="1"/>
  <c r="R1890" i="1"/>
  <c r="BG1889" i="1"/>
  <c r="BH1889" i="1" s="1"/>
  <c r="BF1889" i="1"/>
  <c r="BE1889" i="1"/>
  <c r="BD1889" i="1"/>
  <c r="BC1889" i="1"/>
  <c r="BB1889" i="1"/>
  <c r="BA1889" i="1"/>
  <c r="AZ1889" i="1"/>
  <c r="AY1889" i="1"/>
  <c r="AX1889" i="1"/>
  <c r="AW1889" i="1"/>
  <c r="AV1889" i="1"/>
  <c r="AQ1889" i="1"/>
  <c r="AP1889" i="1"/>
  <c r="AT1889" i="1" s="1"/>
  <c r="AN1889" i="1"/>
  <c r="AL1889" i="1"/>
  <c r="AL1889" i="1" a="1"/>
  <c r="AH1889" i="1"/>
  <c r="AG1889" i="1"/>
  <c r="AI1889" i="1" s="1"/>
  <c r="AC1889" i="1"/>
  <c r="AB1889" i="1"/>
  <c r="AA1889" i="1"/>
  <c r="Z1889" i="1"/>
  <c r="Y1889" i="1"/>
  <c r="X1889" i="1"/>
  <c r="W1889" i="1"/>
  <c r="V1889" i="1"/>
  <c r="U1889" i="1"/>
  <c r="T1889" i="1"/>
  <c r="S1889" i="1"/>
  <c r="R1889" i="1"/>
  <c r="BG1888" i="1"/>
  <c r="BH1888" i="1" s="1"/>
  <c r="BF1888" i="1"/>
  <c r="BE1888" i="1"/>
  <c r="BD1888" i="1"/>
  <c r="BC1888" i="1"/>
  <c r="BB1888" i="1"/>
  <c r="BA1888" i="1"/>
  <c r="AZ1888" i="1"/>
  <c r="AY1888" i="1"/>
  <c r="AX1888" i="1"/>
  <c r="AW1888" i="1"/>
  <c r="AV1888" i="1"/>
  <c r="AQ1888" i="1"/>
  <c r="AP1888" i="1"/>
  <c r="AN1888" i="1"/>
  <c r="AL1888" i="1" a="1"/>
  <c r="AL1888" i="1" s="1"/>
  <c r="AH1888" i="1"/>
  <c r="AG1888" i="1"/>
  <c r="AI1888" i="1" s="1"/>
  <c r="AA1888" i="1"/>
  <c r="AD1888" i="1" s="1"/>
  <c r="AE1888" i="1" s="1"/>
  <c r="X1888" i="1"/>
  <c r="W1888" i="1"/>
  <c r="V1888" i="1"/>
  <c r="U1888" i="1"/>
  <c r="T1888" i="1"/>
  <c r="S1888" i="1"/>
  <c r="R1888" i="1"/>
  <c r="BG1887" i="1"/>
  <c r="BH1887" i="1" s="1"/>
  <c r="BF1887" i="1"/>
  <c r="BE1887" i="1"/>
  <c r="BD1887" i="1"/>
  <c r="BC1887" i="1"/>
  <c r="BB1887" i="1"/>
  <c r="BA1887" i="1"/>
  <c r="AZ1887" i="1"/>
  <c r="AY1887" i="1"/>
  <c r="AX1887" i="1"/>
  <c r="AW1887" i="1"/>
  <c r="AV1887" i="1"/>
  <c r="AQ1887" i="1"/>
  <c r="AP1887" i="1"/>
  <c r="AN1887" i="1"/>
  <c r="AL1887" i="1"/>
  <c r="AL1887" i="1" a="1"/>
  <c r="AH1887" i="1"/>
  <c r="AG1887" i="1"/>
  <c r="AA1887" i="1"/>
  <c r="AD1887" i="1" s="1"/>
  <c r="AE1887" i="1" s="1"/>
  <c r="X1887" i="1"/>
  <c r="W1887" i="1"/>
  <c r="V1887" i="1"/>
  <c r="U1887" i="1"/>
  <c r="T1887" i="1"/>
  <c r="S1887" i="1"/>
  <c r="R1887" i="1"/>
  <c r="BG1886" i="1"/>
  <c r="BH1886" i="1" s="1"/>
  <c r="BF1886" i="1"/>
  <c r="BE1886" i="1"/>
  <c r="BD1886" i="1"/>
  <c r="BC1886" i="1"/>
  <c r="BB1886" i="1"/>
  <c r="BA1886" i="1"/>
  <c r="AZ1886" i="1"/>
  <c r="AY1886" i="1"/>
  <c r="AX1886" i="1"/>
  <c r="AW1886" i="1"/>
  <c r="AV1886" i="1"/>
  <c r="AQ1886" i="1"/>
  <c r="AP1886" i="1"/>
  <c r="AN1886" i="1"/>
  <c r="AL1886" i="1"/>
  <c r="AL1886" i="1" a="1"/>
  <c r="AH1886" i="1"/>
  <c r="AG1886" i="1"/>
  <c r="Y1886" i="1"/>
  <c r="AD1886" i="1" s="1"/>
  <c r="AE1886" i="1" s="1"/>
  <c r="X1886" i="1"/>
  <c r="W1886" i="1"/>
  <c r="V1886" i="1"/>
  <c r="U1886" i="1"/>
  <c r="T1886" i="1"/>
  <c r="S1886" i="1"/>
  <c r="R1886" i="1"/>
  <c r="BG1885" i="1"/>
  <c r="BH1885" i="1" s="1"/>
  <c r="BF1885" i="1"/>
  <c r="BE1885" i="1"/>
  <c r="BD1885" i="1"/>
  <c r="BC1885" i="1"/>
  <c r="BB1885" i="1"/>
  <c r="BA1885" i="1"/>
  <c r="AZ1885" i="1"/>
  <c r="AY1885" i="1"/>
  <c r="AX1885" i="1"/>
  <c r="AW1885" i="1"/>
  <c r="AV1885" i="1"/>
  <c r="AQ1885" i="1"/>
  <c r="AP1885" i="1"/>
  <c r="AS1885" i="1" s="1"/>
  <c r="AN1885" i="1"/>
  <c r="AL1885" i="1" a="1"/>
  <c r="AL1885" i="1" s="1"/>
  <c r="AH1885" i="1"/>
  <c r="AG1885" i="1"/>
  <c r="Y1885" i="1"/>
  <c r="AD1885" i="1" s="1"/>
  <c r="AE1885" i="1" s="1"/>
  <c r="X1885" i="1"/>
  <c r="W1885" i="1"/>
  <c r="V1885" i="1"/>
  <c r="U1885" i="1"/>
  <c r="T1885" i="1"/>
  <c r="S1885" i="1"/>
  <c r="R1885" i="1"/>
  <c r="BG1884" i="1"/>
  <c r="BH1884" i="1" s="1"/>
  <c r="BF1884" i="1"/>
  <c r="BE1884" i="1"/>
  <c r="BD1884" i="1"/>
  <c r="BC1884" i="1"/>
  <c r="BB1884" i="1"/>
  <c r="BA1884" i="1"/>
  <c r="AZ1884" i="1"/>
  <c r="AY1884" i="1"/>
  <c r="AX1884" i="1"/>
  <c r="AW1884" i="1"/>
  <c r="AV1884" i="1"/>
  <c r="AQ1884" i="1"/>
  <c r="AP1884" i="1"/>
  <c r="AN1884" i="1"/>
  <c r="AL1884" i="1"/>
  <c r="AL1884" i="1" a="1"/>
  <c r="AH1884" i="1"/>
  <c r="AG1884" i="1"/>
  <c r="AI1884" i="1" s="1"/>
  <c r="AC1884" i="1"/>
  <c r="AB1884" i="1"/>
  <c r="AA1884" i="1"/>
  <c r="Z1884" i="1"/>
  <c r="Y1884" i="1"/>
  <c r="X1884" i="1"/>
  <c r="W1884" i="1"/>
  <c r="V1884" i="1"/>
  <c r="U1884" i="1"/>
  <c r="T1884" i="1"/>
  <c r="S1884" i="1"/>
  <c r="R1884" i="1"/>
  <c r="BG1883" i="1"/>
  <c r="BH1883" i="1" s="1"/>
  <c r="BF1883" i="1"/>
  <c r="BE1883" i="1"/>
  <c r="BD1883" i="1"/>
  <c r="BC1883" i="1"/>
  <c r="BB1883" i="1"/>
  <c r="BA1883" i="1"/>
  <c r="AZ1883" i="1"/>
  <c r="AY1883" i="1"/>
  <c r="AX1883" i="1"/>
  <c r="AW1883" i="1"/>
  <c r="AV1883" i="1"/>
  <c r="AQ1883" i="1"/>
  <c r="AP1883" i="1"/>
  <c r="AS1883" i="1" s="1"/>
  <c r="AN1883" i="1"/>
  <c r="AL1883" i="1"/>
  <c r="AL1883" i="1" a="1"/>
  <c r="AH1883" i="1"/>
  <c r="AG1883" i="1"/>
  <c r="AI1883" i="1" s="1"/>
  <c r="AC1883" i="1"/>
  <c r="AD1883" i="1" s="1"/>
  <c r="AE1883" i="1" s="1"/>
  <c r="X1883" i="1"/>
  <c r="W1883" i="1"/>
  <c r="V1883" i="1"/>
  <c r="U1883" i="1"/>
  <c r="T1883" i="1"/>
  <c r="S1883" i="1"/>
  <c r="R1883" i="1"/>
  <c r="BG1882" i="1"/>
  <c r="BH1882" i="1" s="1"/>
  <c r="BF1882" i="1"/>
  <c r="BE1882" i="1"/>
  <c r="BD1882" i="1"/>
  <c r="BC1882" i="1"/>
  <c r="BB1882" i="1"/>
  <c r="BA1882" i="1"/>
  <c r="AZ1882" i="1"/>
  <c r="AY1882" i="1"/>
  <c r="AX1882" i="1"/>
  <c r="AW1882" i="1"/>
  <c r="AV1882" i="1"/>
  <c r="AQ1882" i="1"/>
  <c r="AP1882" i="1"/>
  <c r="AS1882" i="1" s="1"/>
  <c r="AN1882" i="1"/>
  <c r="AL1882" i="1" a="1"/>
  <c r="AL1882" i="1" s="1"/>
  <c r="AH1882" i="1"/>
  <c r="AG1882" i="1"/>
  <c r="AI1882" i="1" s="1"/>
  <c r="AC1882" i="1"/>
  <c r="AD1882" i="1" s="1"/>
  <c r="AE1882" i="1" s="1"/>
  <c r="X1882" i="1"/>
  <c r="W1882" i="1"/>
  <c r="V1882" i="1"/>
  <c r="U1882" i="1"/>
  <c r="T1882" i="1"/>
  <c r="S1882" i="1"/>
  <c r="R1882" i="1"/>
  <c r="BG1881" i="1"/>
  <c r="BH1881" i="1" s="1"/>
  <c r="BF1881" i="1"/>
  <c r="BE1881" i="1"/>
  <c r="BD1881" i="1"/>
  <c r="BC1881" i="1"/>
  <c r="BB1881" i="1"/>
  <c r="BA1881" i="1"/>
  <c r="AZ1881" i="1"/>
  <c r="AY1881" i="1"/>
  <c r="AX1881" i="1"/>
  <c r="AW1881" i="1"/>
  <c r="AV1881" i="1"/>
  <c r="AQ1881" i="1"/>
  <c r="AP1881" i="1"/>
  <c r="AN1881" i="1"/>
  <c r="AL1881" i="1"/>
  <c r="AL1881" i="1" a="1"/>
  <c r="AH1881" i="1"/>
  <c r="AG1881" i="1"/>
  <c r="AA1881" i="1"/>
  <c r="AD1881" i="1" s="1"/>
  <c r="AE1881" i="1" s="1"/>
  <c r="X1881" i="1"/>
  <c r="W1881" i="1"/>
  <c r="V1881" i="1"/>
  <c r="U1881" i="1"/>
  <c r="T1881" i="1"/>
  <c r="S1881" i="1"/>
  <c r="R1881" i="1"/>
  <c r="BG1880" i="1"/>
  <c r="BH1880" i="1" s="1"/>
  <c r="BF1880" i="1"/>
  <c r="BE1880" i="1"/>
  <c r="BD1880" i="1"/>
  <c r="BC1880" i="1"/>
  <c r="BB1880" i="1"/>
  <c r="BA1880" i="1"/>
  <c r="AZ1880" i="1"/>
  <c r="AY1880" i="1"/>
  <c r="AX1880" i="1"/>
  <c r="AW1880" i="1"/>
  <c r="AV1880" i="1"/>
  <c r="AQ1880" i="1"/>
  <c r="AP1880" i="1"/>
  <c r="AT1880" i="1" s="1"/>
  <c r="AN1880" i="1"/>
  <c r="AL1880" i="1"/>
  <c r="AL1880" i="1" a="1"/>
  <c r="AH1880" i="1"/>
  <c r="AG1880" i="1"/>
  <c r="AI1880" i="1" s="1"/>
  <c r="AC1880" i="1"/>
  <c r="AB1880" i="1"/>
  <c r="AA1880" i="1"/>
  <c r="Z1880" i="1"/>
  <c r="Y1880" i="1"/>
  <c r="X1880" i="1"/>
  <c r="W1880" i="1"/>
  <c r="V1880" i="1"/>
  <c r="U1880" i="1"/>
  <c r="T1880" i="1"/>
  <c r="S1880" i="1"/>
  <c r="R1880" i="1"/>
  <c r="BG1879" i="1"/>
  <c r="BH1879" i="1" s="1"/>
  <c r="BF1879" i="1"/>
  <c r="BE1879" i="1"/>
  <c r="BD1879" i="1"/>
  <c r="BC1879" i="1"/>
  <c r="BB1879" i="1"/>
  <c r="BA1879" i="1"/>
  <c r="AZ1879" i="1"/>
  <c r="AY1879" i="1"/>
  <c r="AX1879" i="1"/>
  <c r="AW1879" i="1"/>
  <c r="AV1879" i="1"/>
  <c r="AQ1879" i="1"/>
  <c r="AP1879" i="1"/>
  <c r="AN1879" i="1"/>
  <c r="AL1879" i="1"/>
  <c r="AL1879" i="1" a="1"/>
  <c r="AH1879" i="1"/>
  <c r="AG1879" i="1"/>
  <c r="AI1879" i="1" s="1"/>
  <c r="Z1879" i="1"/>
  <c r="AD1879" i="1" s="1"/>
  <c r="AE1879" i="1" s="1"/>
  <c r="X1879" i="1"/>
  <c r="W1879" i="1"/>
  <c r="V1879" i="1"/>
  <c r="U1879" i="1"/>
  <c r="T1879" i="1"/>
  <c r="S1879" i="1"/>
  <c r="R1879" i="1"/>
  <c r="BG1878" i="1"/>
  <c r="BH1878" i="1" s="1"/>
  <c r="BF1878" i="1"/>
  <c r="BE1878" i="1"/>
  <c r="BD1878" i="1"/>
  <c r="BC1878" i="1"/>
  <c r="BB1878" i="1"/>
  <c r="BA1878" i="1"/>
  <c r="AZ1878" i="1"/>
  <c r="AY1878" i="1"/>
  <c r="AX1878" i="1"/>
  <c r="AW1878" i="1"/>
  <c r="AV1878" i="1"/>
  <c r="AQ1878" i="1"/>
  <c r="AP1878" i="1"/>
  <c r="AN1878" i="1"/>
  <c r="AL1878" i="1"/>
  <c r="AL1878" i="1" a="1"/>
  <c r="AH1878" i="1"/>
  <c r="AG1878" i="1"/>
  <c r="AI1878" i="1" s="1"/>
  <c r="Z1878" i="1"/>
  <c r="AD1878" i="1" s="1"/>
  <c r="AE1878" i="1" s="1"/>
  <c r="X1878" i="1"/>
  <c r="W1878" i="1"/>
  <c r="V1878" i="1"/>
  <c r="U1878" i="1"/>
  <c r="T1878" i="1"/>
  <c r="S1878" i="1"/>
  <c r="R1878" i="1"/>
  <c r="BG1877" i="1"/>
  <c r="BH1877" i="1" s="1"/>
  <c r="BF1877" i="1"/>
  <c r="BE1877" i="1"/>
  <c r="BD1877" i="1"/>
  <c r="BC1877" i="1"/>
  <c r="BB1877" i="1"/>
  <c r="BA1877" i="1"/>
  <c r="AZ1877" i="1"/>
  <c r="AY1877" i="1"/>
  <c r="AX1877" i="1"/>
  <c r="AW1877" i="1"/>
  <c r="AV1877" i="1"/>
  <c r="AQ1877" i="1"/>
  <c r="AP1877" i="1"/>
  <c r="AN1877" i="1"/>
  <c r="AL1877" i="1"/>
  <c r="AL1877" i="1" a="1"/>
  <c r="AH1877" i="1"/>
  <c r="AG1877" i="1"/>
  <c r="AI1877" i="1" s="1"/>
  <c r="AC1877" i="1"/>
  <c r="AB1877" i="1"/>
  <c r="AA1877" i="1"/>
  <c r="Z1877" i="1"/>
  <c r="Y1877" i="1"/>
  <c r="X1877" i="1"/>
  <c r="W1877" i="1"/>
  <c r="V1877" i="1"/>
  <c r="U1877" i="1"/>
  <c r="T1877" i="1"/>
  <c r="S1877" i="1"/>
  <c r="R1877" i="1"/>
  <c r="BG1876" i="1"/>
  <c r="BH1876" i="1" s="1"/>
  <c r="BF1876" i="1"/>
  <c r="BE1876" i="1"/>
  <c r="BD1876" i="1"/>
  <c r="BC1876" i="1"/>
  <c r="BB1876" i="1"/>
  <c r="BA1876" i="1"/>
  <c r="AZ1876" i="1"/>
  <c r="AY1876" i="1"/>
  <c r="AX1876" i="1"/>
  <c r="AW1876" i="1"/>
  <c r="AV1876" i="1"/>
  <c r="AQ1876" i="1"/>
  <c r="AP1876" i="1"/>
  <c r="AR1876" i="1" s="1"/>
  <c r="AN1876" i="1"/>
  <c r="AL1876" i="1" a="1"/>
  <c r="AL1876" i="1" s="1"/>
  <c r="AH1876" i="1"/>
  <c r="AG1876" i="1"/>
  <c r="AI1876" i="1" s="1"/>
  <c r="AB1876" i="1"/>
  <c r="AD1876" i="1" s="1"/>
  <c r="AE1876" i="1" s="1"/>
  <c r="X1876" i="1"/>
  <c r="W1876" i="1"/>
  <c r="V1876" i="1"/>
  <c r="U1876" i="1"/>
  <c r="T1876" i="1"/>
  <c r="S1876" i="1"/>
  <c r="R1876" i="1"/>
  <c r="BG1875" i="1"/>
  <c r="BH1875" i="1" s="1"/>
  <c r="BF1875" i="1"/>
  <c r="BE1875" i="1"/>
  <c r="BD1875" i="1"/>
  <c r="BC1875" i="1"/>
  <c r="BB1875" i="1"/>
  <c r="BA1875" i="1"/>
  <c r="AZ1875" i="1"/>
  <c r="AY1875" i="1"/>
  <c r="AX1875" i="1"/>
  <c r="AW1875" i="1"/>
  <c r="AV1875" i="1"/>
  <c r="AQ1875" i="1"/>
  <c r="AP1875" i="1"/>
  <c r="AR1875" i="1" s="1"/>
  <c r="AN1875" i="1"/>
  <c r="AL1875" i="1" a="1"/>
  <c r="AL1875" i="1" s="1"/>
  <c r="AH1875" i="1"/>
  <c r="AG1875" i="1"/>
  <c r="AI1875" i="1" s="1"/>
  <c r="AA1875" i="1"/>
  <c r="AD1875" i="1" s="1"/>
  <c r="AE1875" i="1" s="1"/>
  <c r="X1875" i="1"/>
  <c r="W1875" i="1"/>
  <c r="V1875" i="1"/>
  <c r="U1875" i="1"/>
  <c r="T1875" i="1"/>
  <c r="S1875" i="1"/>
  <c r="R1875" i="1"/>
  <c r="BG1874" i="1"/>
  <c r="BH1874" i="1" s="1"/>
  <c r="BF1874" i="1"/>
  <c r="BE1874" i="1"/>
  <c r="BD1874" i="1"/>
  <c r="BC1874" i="1"/>
  <c r="BB1874" i="1"/>
  <c r="BA1874" i="1"/>
  <c r="AZ1874" i="1"/>
  <c r="AY1874" i="1"/>
  <c r="AX1874" i="1"/>
  <c r="AW1874" i="1"/>
  <c r="AV1874" i="1"/>
  <c r="AQ1874" i="1"/>
  <c r="AP1874" i="1"/>
  <c r="AS1874" i="1" s="1"/>
  <c r="AN1874" i="1"/>
  <c r="AL1874" i="1" a="1"/>
  <c r="AL1874" i="1" s="1"/>
  <c r="AH1874" i="1"/>
  <c r="AG1874" i="1"/>
  <c r="AI1874" i="1" s="1"/>
  <c r="AC1874" i="1"/>
  <c r="AD1874" i="1" s="1"/>
  <c r="AE1874" i="1" s="1"/>
  <c r="X1874" i="1"/>
  <c r="W1874" i="1"/>
  <c r="V1874" i="1"/>
  <c r="U1874" i="1"/>
  <c r="T1874" i="1"/>
  <c r="S1874" i="1"/>
  <c r="R1874" i="1"/>
  <c r="BG1873" i="1"/>
  <c r="BH1873" i="1" s="1"/>
  <c r="BF1873" i="1"/>
  <c r="BE1873" i="1"/>
  <c r="BD1873" i="1"/>
  <c r="BC1873" i="1"/>
  <c r="BB1873" i="1"/>
  <c r="BA1873" i="1"/>
  <c r="AZ1873" i="1"/>
  <c r="AY1873" i="1"/>
  <c r="AX1873" i="1"/>
  <c r="AW1873" i="1"/>
  <c r="AV1873" i="1"/>
  <c r="AQ1873" i="1"/>
  <c r="AP1873" i="1"/>
  <c r="AN1873" i="1"/>
  <c r="AL1873" i="1" a="1"/>
  <c r="AL1873" i="1" s="1"/>
  <c r="AH1873" i="1"/>
  <c r="AG1873" i="1"/>
  <c r="AI1873" i="1" s="1"/>
  <c r="Z1873" i="1"/>
  <c r="AD1873" i="1" s="1"/>
  <c r="AE1873" i="1" s="1"/>
  <c r="X1873" i="1"/>
  <c r="W1873" i="1"/>
  <c r="V1873" i="1"/>
  <c r="U1873" i="1"/>
  <c r="T1873" i="1"/>
  <c r="S1873" i="1"/>
  <c r="R1873" i="1"/>
  <c r="BG1872" i="1"/>
  <c r="BH1872" i="1" s="1"/>
  <c r="BF1872" i="1"/>
  <c r="BE1872" i="1"/>
  <c r="BD1872" i="1"/>
  <c r="BC1872" i="1"/>
  <c r="BB1872" i="1"/>
  <c r="BA1872" i="1"/>
  <c r="AZ1872" i="1"/>
  <c r="AY1872" i="1"/>
  <c r="AX1872" i="1"/>
  <c r="AW1872" i="1"/>
  <c r="AV1872" i="1"/>
  <c r="AQ1872" i="1"/>
  <c r="AP1872" i="1"/>
  <c r="AN1872" i="1"/>
  <c r="AL1872" i="1"/>
  <c r="AL1872" i="1" a="1"/>
  <c r="AH1872" i="1"/>
  <c r="AG1872" i="1"/>
  <c r="AI1872" i="1" s="1"/>
  <c r="Y1872" i="1"/>
  <c r="AD1872" i="1" s="1"/>
  <c r="AE1872" i="1" s="1"/>
  <c r="X1872" i="1"/>
  <c r="W1872" i="1"/>
  <c r="V1872" i="1"/>
  <c r="U1872" i="1"/>
  <c r="T1872" i="1"/>
  <c r="S1872" i="1"/>
  <c r="R1872" i="1"/>
  <c r="BG1871" i="1"/>
  <c r="BH1871" i="1" s="1"/>
  <c r="BF1871" i="1"/>
  <c r="BE1871" i="1"/>
  <c r="BD1871" i="1"/>
  <c r="BC1871" i="1"/>
  <c r="BB1871" i="1"/>
  <c r="BA1871" i="1"/>
  <c r="AZ1871" i="1"/>
  <c r="AY1871" i="1"/>
  <c r="AX1871" i="1"/>
  <c r="AW1871" i="1"/>
  <c r="AV1871" i="1"/>
  <c r="AQ1871" i="1"/>
  <c r="AP1871" i="1"/>
  <c r="AN1871" i="1"/>
  <c r="AL1871" i="1"/>
  <c r="AL1871" i="1" a="1"/>
  <c r="AH1871" i="1"/>
  <c r="AG1871" i="1"/>
  <c r="AI1871" i="1" s="1"/>
  <c r="AB1871" i="1"/>
  <c r="AD1871" i="1" s="1"/>
  <c r="AE1871" i="1" s="1"/>
  <c r="X1871" i="1"/>
  <c r="W1871" i="1"/>
  <c r="V1871" i="1"/>
  <c r="U1871" i="1"/>
  <c r="T1871" i="1"/>
  <c r="S1871" i="1"/>
  <c r="R1871" i="1"/>
  <c r="BG1870" i="1"/>
  <c r="BH1870" i="1" s="1"/>
  <c r="BF1870" i="1"/>
  <c r="BE1870" i="1"/>
  <c r="BD1870" i="1"/>
  <c r="BC1870" i="1"/>
  <c r="BB1870" i="1"/>
  <c r="BA1870" i="1"/>
  <c r="AZ1870" i="1"/>
  <c r="AY1870" i="1"/>
  <c r="AX1870" i="1"/>
  <c r="AW1870" i="1"/>
  <c r="AV1870" i="1"/>
  <c r="AQ1870" i="1"/>
  <c r="AP1870" i="1"/>
  <c r="AN1870" i="1"/>
  <c r="AL1870" i="1"/>
  <c r="AL1870" i="1" a="1"/>
  <c r="AH1870" i="1"/>
  <c r="AG1870" i="1"/>
  <c r="AI1870" i="1" s="1"/>
  <c r="Y1870" i="1"/>
  <c r="AD1870" i="1" s="1"/>
  <c r="AE1870" i="1" s="1"/>
  <c r="X1870" i="1"/>
  <c r="W1870" i="1"/>
  <c r="V1870" i="1"/>
  <c r="U1870" i="1"/>
  <c r="T1870" i="1"/>
  <c r="S1870" i="1"/>
  <c r="R1870" i="1"/>
  <c r="BG1869" i="1"/>
  <c r="BH1869" i="1" s="1"/>
  <c r="BF1869" i="1"/>
  <c r="BE1869" i="1"/>
  <c r="BD1869" i="1"/>
  <c r="BC1869" i="1"/>
  <c r="BB1869" i="1"/>
  <c r="BA1869" i="1"/>
  <c r="AZ1869" i="1"/>
  <c r="AY1869" i="1"/>
  <c r="AX1869" i="1"/>
  <c r="AW1869" i="1"/>
  <c r="AV1869" i="1"/>
  <c r="AQ1869" i="1"/>
  <c r="AP1869" i="1"/>
  <c r="AN1869" i="1"/>
  <c r="AL1869" i="1" a="1"/>
  <c r="AL1869" i="1" s="1"/>
  <c r="AH1869" i="1"/>
  <c r="AG1869" i="1"/>
  <c r="AI1869" i="1" s="1"/>
  <c r="AC1869" i="1"/>
  <c r="AD1869" i="1" s="1"/>
  <c r="AE1869" i="1" s="1"/>
  <c r="X1869" i="1"/>
  <c r="W1869" i="1"/>
  <c r="V1869" i="1"/>
  <c r="U1869" i="1"/>
  <c r="T1869" i="1"/>
  <c r="S1869" i="1"/>
  <c r="R1869" i="1"/>
  <c r="BG1868" i="1"/>
  <c r="BH1868" i="1" s="1"/>
  <c r="BF1868" i="1"/>
  <c r="BE1868" i="1"/>
  <c r="BD1868" i="1"/>
  <c r="BC1868" i="1"/>
  <c r="BB1868" i="1"/>
  <c r="BA1868" i="1"/>
  <c r="AZ1868" i="1"/>
  <c r="AY1868" i="1"/>
  <c r="AX1868" i="1"/>
  <c r="AW1868" i="1"/>
  <c r="AV1868" i="1"/>
  <c r="AQ1868" i="1"/>
  <c r="AP1868" i="1"/>
  <c r="AR1868" i="1" s="1"/>
  <c r="AN1868" i="1"/>
  <c r="AL1868" i="1"/>
  <c r="AL1868" i="1" a="1"/>
  <c r="AH1868" i="1"/>
  <c r="AG1868" i="1"/>
  <c r="AI1868" i="1" s="1"/>
  <c r="Z1868" i="1"/>
  <c r="AD1868" i="1" s="1"/>
  <c r="AE1868" i="1" s="1"/>
  <c r="X1868" i="1"/>
  <c r="W1868" i="1"/>
  <c r="V1868" i="1"/>
  <c r="U1868" i="1"/>
  <c r="T1868" i="1"/>
  <c r="S1868" i="1"/>
  <c r="R1868" i="1"/>
  <c r="BG1867" i="1"/>
  <c r="BH1867" i="1" s="1"/>
  <c r="BF1867" i="1"/>
  <c r="BE1867" i="1"/>
  <c r="BD1867" i="1"/>
  <c r="BC1867" i="1"/>
  <c r="BB1867" i="1"/>
  <c r="BA1867" i="1"/>
  <c r="AZ1867" i="1"/>
  <c r="AY1867" i="1"/>
  <c r="AX1867" i="1"/>
  <c r="AW1867" i="1"/>
  <c r="AV1867" i="1"/>
  <c r="AQ1867" i="1"/>
  <c r="AP1867" i="1"/>
  <c r="AN1867" i="1"/>
  <c r="AL1867" i="1" a="1"/>
  <c r="AL1867" i="1" s="1"/>
  <c r="AH1867" i="1"/>
  <c r="AG1867" i="1"/>
  <c r="AI1867" i="1" s="1"/>
  <c r="AC1867" i="1"/>
  <c r="AD1867" i="1" s="1"/>
  <c r="AE1867" i="1" s="1"/>
  <c r="X1867" i="1"/>
  <c r="W1867" i="1"/>
  <c r="V1867" i="1"/>
  <c r="U1867" i="1"/>
  <c r="T1867" i="1"/>
  <c r="S1867" i="1"/>
  <c r="R1867" i="1"/>
  <c r="BG1866" i="1"/>
  <c r="BH1866" i="1" s="1"/>
  <c r="BF1866" i="1"/>
  <c r="BE1866" i="1"/>
  <c r="BD1866" i="1"/>
  <c r="BC1866" i="1"/>
  <c r="BB1866" i="1"/>
  <c r="BA1866" i="1"/>
  <c r="AZ1866" i="1"/>
  <c r="AY1866" i="1"/>
  <c r="AX1866" i="1"/>
  <c r="AW1866" i="1"/>
  <c r="AV1866" i="1"/>
  <c r="AR1866" i="1"/>
  <c r="AQ1866" i="1"/>
  <c r="AP1866" i="1"/>
  <c r="AN1866" i="1"/>
  <c r="AL1866" i="1"/>
  <c r="AL1866" i="1" a="1"/>
  <c r="AH1866" i="1"/>
  <c r="AG1866" i="1"/>
  <c r="AI1866" i="1" s="1"/>
  <c r="AC1866" i="1"/>
  <c r="AD1866" i="1" s="1"/>
  <c r="AE1866" i="1" s="1"/>
  <c r="X1866" i="1"/>
  <c r="W1866" i="1"/>
  <c r="V1866" i="1"/>
  <c r="U1866" i="1"/>
  <c r="T1866" i="1"/>
  <c r="S1866" i="1"/>
  <c r="R1866" i="1"/>
  <c r="BG1865" i="1"/>
  <c r="BH1865" i="1" s="1"/>
  <c r="BF1865" i="1"/>
  <c r="BE1865" i="1"/>
  <c r="BD1865" i="1"/>
  <c r="BC1865" i="1"/>
  <c r="BB1865" i="1"/>
  <c r="BA1865" i="1"/>
  <c r="AZ1865" i="1"/>
  <c r="AY1865" i="1"/>
  <c r="AX1865" i="1"/>
  <c r="AW1865" i="1"/>
  <c r="AV1865" i="1"/>
  <c r="AQ1865" i="1"/>
  <c r="AP1865" i="1"/>
  <c r="AT1865" i="1" s="1"/>
  <c r="AN1865" i="1"/>
  <c r="AL1865" i="1" a="1"/>
  <c r="AL1865" i="1" s="1"/>
  <c r="AH1865" i="1"/>
  <c r="AG1865" i="1"/>
  <c r="AC1865" i="1"/>
  <c r="AD1865" i="1" s="1"/>
  <c r="AE1865" i="1" s="1"/>
  <c r="X1865" i="1"/>
  <c r="W1865" i="1"/>
  <c r="V1865" i="1"/>
  <c r="U1865" i="1"/>
  <c r="T1865" i="1"/>
  <c r="S1865" i="1"/>
  <c r="R1865" i="1"/>
  <c r="BG1864" i="1"/>
  <c r="BH1864" i="1" s="1"/>
  <c r="BF1864" i="1"/>
  <c r="BE1864" i="1"/>
  <c r="BD1864" i="1"/>
  <c r="BC1864" i="1"/>
  <c r="BB1864" i="1"/>
  <c r="BA1864" i="1"/>
  <c r="AZ1864" i="1"/>
  <c r="AY1864" i="1"/>
  <c r="AX1864" i="1"/>
  <c r="AW1864" i="1"/>
  <c r="AV1864" i="1"/>
  <c r="AQ1864" i="1"/>
  <c r="AP1864" i="1"/>
  <c r="AN1864" i="1"/>
  <c r="AK1864" i="1"/>
  <c r="AL1864" i="1" s="1" a="1"/>
  <c r="AL1864" i="1" s="1"/>
  <c r="AH1864" i="1"/>
  <c r="AG1864" i="1"/>
  <c r="AI1864" i="1" s="1"/>
  <c r="AB1864" i="1"/>
  <c r="AD1864" i="1" s="1"/>
  <c r="AE1864" i="1" s="1"/>
  <c r="X1864" i="1"/>
  <c r="W1864" i="1"/>
  <c r="V1864" i="1"/>
  <c r="U1864" i="1"/>
  <c r="T1864" i="1"/>
  <c r="S1864" i="1"/>
  <c r="R1864" i="1"/>
  <c r="BG1863" i="1"/>
  <c r="BH1863" i="1" s="1"/>
  <c r="BF1863" i="1"/>
  <c r="BE1863" i="1"/>
  <c r="BD1863" i="1"/>
  <c r="BC1863" i="1"/>
  <c r="BB1863" i="1"/>
  <c r="BA1863" i="1"/>
  <c r="AZ1863" i="1"/>
  <c r="AY1863" i="1"/>
  <c r="AX1863" i="1"/>
  <c r="AW1863" i="1"/>
  <c r="AV1863" i="1"/>
  <c r="AQ1863" i="1"/>
  <c r="AP1863" i="1"/>
  <c r="AN1863" i="1"/>
  <c r="AK1863" i="1"/>
  <c r="AL1863" i="1" s="1" a="1"/>
  <c r="AL1863" i="1" s="1"/>
  <c r="AH1863" i="1"/>
  <c r="AG1863" i="1"/>
  <c r="Y1863" i="1"/>
  <c r="AD1863" i="1" s="1"/>
  <c r="AE1863" i="1" s="1"/>
  <c r="X1863" i="1"/>
  <c r="W1863" i="1"/>
  <c r="V1863" i="1"/>
  <c r="U1863" i="1"/>
  <c r="T1863" i="1"/>
  <c r="S1863" i="1"/>
  <c r="R1863" i="1"/>
  <c r="BG1862" i="1"/>
  <c r="BH1862" i="1" s="1"/>
  <c r="BF1862" i="1"/>
  <c r="BE1862" i="1"/>
  <c r="BD1862" i="1"/>
  <c r="BC1862" i="1"/>
  <c r="BB1862" i="1"/>
  <c r="BA1862" i="1"/>
  <c r="AZ1862" i="1"/>
  <c r="AY1862" i="1"/>
  <c r="AX1862" i="1"/>
  <c r="AW1862" i="1"/>
  <c r="AV1862" i="1"/>
  <c r="AQ1862" i="1"/>
  <c r="AP1862" i="1"/>
  <c r="AS1862" i="1" s="1"/>
  <c r="AN1862" i="1"/>
  <c r="AK1862" i="1"/>
  <c r="AL1862" i="1" s="1" a="1"/>
  <c r="AL1862" i="1" s="1"/>
  <c r="AH1862" i="1"/>
  <c r="AG1862" i="1"/>
  <c r="AI1862" i="1" s="1"/>
  <c r="Y1862" i="1"/>
  <c r="AD1862" i="1" s="1"/>
  <c r="AE1862" i="1" s="1"/>
  <c r="X1862" i="1"/>
  <c r="W1862" i="1"/>
  <c r="V1862" i="1"/>
  <c r="U1862" i="1"/>
  <c r="T1862" i="1"/>
  <c r="S1862" i="1"/>
  <c r="R1862" i="1"/>
  <c r="BG1861" i="1"/>
  <c r="BH1861" i="1" s="1"/>
  <c r="BF1861" i="1"/>
  <c r="BE1861" i="1"/>
  <c r="BD1861" i="1"/>
  <c r="BC1861" i="1"/>
  <c r="BB1861" i="1"/>
  <c r="BA1861" i="1"/>
  <c r="AZ1861" i="1"/>
  <c r="AY1861" i="1"/>
  <c r="AX1861" i="1"/>
  <c r="AW1861" i="1"/>
  <c r="AV1861" i="1"/>
  <c r="AQ1861" i="1"/>
  <c r="AP1861" i="1"/>
  <c r="AR1861" i="1" s="1"/>
  <c r="AN1861" i="1"/>
  <c r="AK1861" i="1"/>
  <c r="AL1861" i="1" s="1" a="1"/>
  <c r="AL1861" i="1" s="1"/>
  <c r="AH1861" i="1"/>
  <c r="AG1861" i="1"/>
  <c r="AI1861" i="1" s="1"/>
  <c r="Z1861" i="1"/>
  <c r="AD1861" i="1" s="1"/>
  <c r="AE1861" i="1" s="1"/>
  <c r="X1861" i="1"/>
  <c r="W1861" i="1"/>
  <c r="V1861" i="1"/>
  <c r="U1861" i="1"/>
  <c r="T1861" i="1"/>
  <c r="S1861" i="1"/>
  <c r="R1861" i="1"/>
  <c r="BG1860" i="1"/>
  <c r="BH1860" i="1" s="1"/>
  <c r="BF1860" i="1"/>
  <c r="BE1860" i="1"/>
  <c r="BD1860" i="1"/>
  <c r="BC1860" i="1"/>
  <c r="BB1860" i="1"/>
  <c r="BA1860" i="1"/>
  <c r="AZ1860" i="1"/>
  <c r="AY1860" i="1"/>
  <c r="AX1860" i="1"/>
  <c r="AW1860" i="1"/>
  <c r="AV1860" i="1"/>
  <c r="AQ1860" i="1"/>
  <c r="AP1860" i="1"/>
  <c r="AN1860" i="1"/>
  <c r="AK1860" i="1"/>
  <c r="AL1860" i="1" s="1" a="1"/>
  <c r="AL1860" i="1" s="1"/>
  <c r="AH1860" i="1"/>
  <c r="AG1860" i="1"/>
  <c r="AI1860" i="1" s="1"/>
  <c r="Z1860" i="1"/>
  <c r="AD1860" i="1" s="1"/>
  <c r="AE1860" i="1" s="1"/>
  <c r="X1860" i="1"/>
  <c r="W1860" i="1"/>
  <c r="V1860" i="1"/>
  <c r="U1860" i="1"/>
  <c r="T1860" i="1"/>
  <c r="S1860" i="1"/>
  <c r="R1860" i="1"/>
  <c r="BG1859" i="1"/>
  <c r="BH1859" i="1" s="1"/>
  <c r="BF1859" i="1"/>
  <c r="BE1859" i="1"/>
  <c r="BD1859" i="1"/>
  <c r="BC1859" i="1"/>
  <c r="BB1859" i="1"/>
  <c r="BA1859" i="1"/>
  <c r="AZ1859" i="1"/>
  <c r="AY1859" i="1"/>
  <c r="AX1859" i="1"/>
  <c r="AW1859" i="1"/>
  <c r="AV1859" i="1"/>
  <c r="AQ1859" i="1"/>
  <c r="AP1859" i="1"/>
  <c r="AN1859" i="1"/>
  <c r="AK1859" i="1"/>
  <c r="AL1859" i="1" s="1" a="1"/>
  <c r="AL1859" i="1" s="1"/>
  <c r="AH1859" i="1"/>
  <c r="AG1859" i="1"/>
  <c r="AI1859" i="1" s="1"/>
  <c r="AB1859" i="1"/>
  <c r="AD1859" i="1" s="1"/>
  <c r="AE1859" i="1" s="1"/>
  <c r="X1859" i="1"/>
  <c r="W1859" i="1"/>
  <c r="V1859" i="1"/>
  <c r="U1859" i="1"/>
  <c r="T1859" i="1"/>
  <c r="S1859" i="1"/>
  <c r="R1859" i="1"/>
  <c r="BG1858" i="1"/>
  <c r="BH1858" i="1" s="1"/>
  <c r="BF1858" i="1"/>
  <c r="BE1858" i="1"/>
  <c r="BD1858" i="1"/>
  <c r="BC1858" i="1"/>
  <c r="BB1858" i="1"/>
  <c r="BA1858" i="1"/>
  <c r="AZ1858" i="1"/>
  <c r="AY1858" i="1"/>
  <c r="AX1858" i="1"/>
  <c r="AW1858" i="1"/>
  <c r="AV1858" i="1"/>
  <c r="AQ1858" i="1"/>
  <c r="AP1858" i="1"/>
  <c r="AN1858" i="1"/>
  <c r="AK1858" i="1"/>
  <c r="AL1858" i="1" s="1" a="1"/>
  <c r="AL1858" i="1" s="1"/>
  <c r="AH1858" i="1"/>
  <c r="AG1858" i="1"/>
  <c r="AI1858" i="1" s="1"/>
  <c r="Z1858" i="1"/>
  <c r="AD1858" i="1" s="1"/>
  <c r="AE1858" i="1" s="1"/>
  <c r="X1858" i="1"/>
  <c r="W1858" i="1"/>
  <c r="V1858" i="1"/>
  <c r="U1858" i="1"/>
  <c r="T1858" i="1"/>
  <c r="S1858" i="1"/>
  <c r="R1858" i="1"/>
  <c r="BG1857" i="1"/>
  <c r="BH1857" i="1" s="1"/>
  <c r="BF1857" i="1"/>
  <c r="BE1857" i="1"/>
  <c r="BD1857" i="1"/>
  <c r="BC1857" i="1"/>
  <c r="BB1857" i="1"/>
  <c r="BA1857" i="1"/>
  <c r="AZ1857" i="1"/>
  <c r="AY1857" i="1"/>
  <c r="AX1857" i="1"/>
  <c r="AW1857" i="1"/>
  <c r="AV1857" i="1"/>
  <c r="AQ1857" i="1"/>
  <c r="AP1857" i="1"/>
  <c r="AS1857" i="1" s="1"/>
  <c r="AN1857" i="1"/>
  <c r="AK1857" i="1"/>
  <c r="AL1857" i="1" s="1" a="1"/>
  <c r="AL1857" i="1" s="1"/>
  <c r="AH1857" i="1"/>
  <c r="AG1857" i="1"/>
  <c r="Z1857" i="1"/>
  <c r="AD1857" i="1" s="1"/>
  <c r="AE1857" i="1" s="1"/>
  <c r="X1857" i="1"/>
  <c r="W1857" i="1"/>
  <c r="V1857" i="1"/>
  <c r="U1857" i="1"/>
  <c r="T1857" i="1"/>
  <c r="S1857" i="1"/>
  <c r="R1857" i="1"/>
  <c r="BG1856" i="1"/>
  <c r="BH1856" i="1" s="1"/>
  <c r="BF1856" i="1"/>
  <c r="BE1856" i="1"/>
  <c r="BD1856" i="1"/>
  <c r="BC1856" i="1"/>
  <c r="BB1856" i="1"/>
  <c r="BA1856" i="1"/>
  <c r="AZ1856" i="1"/>
  <c r="AY1856" i="1"/>
  <c r="AX1856" i="1"/>
  <c r="AW1856" i="1"/>
  <c r="AV1856" i="1"/>
  <c r="AQ1856" i="1"/>
  <c r="AP1856" i="1"/>
  <c r="AN1856" i="1"/>
  <c r="AK1856" i="1"/>
  <c r="AL1856" i="1" s="1" a="1"/>
  <c r="AL1856" i="1" s="1"/>
  <c r="AH1856" i="1"/>
  <c r="AG1856" i="1"/>
  <c r="AI1856" i="1" s="1"/>
  <c r="AB1856" i="1"/>
  <c r="AD1856" i="1" s="1"/>
  <c r="AE1856" i="1" s="1"/>
  <c r="X1856" i="1"/>
  <c r="W1856" i="1"/>
  <c r="V1856" i="1"/>
  <c r="U1856" i="1"/>
  <c r="T1856" i="1"/>
  <c r="S1856" i="1"/>
  <c r="R1856" i="1"/>
  <c r="BG1855" i="1"/>
  <c r="BH1855" i="1" s="1"/>
  <c r="BF1855" i="1"/>
  <c r="BE1855" i="1"/>
  <c r="BD1855" i="1"/>
  <c r="BC1855" i="1"/>
  <c r="BB1855" i="1"/>
  <c r="BA1855" i="1"/>
  <c r="AZ1855" i="1"/>
  <c r="AY1855" i="1"/>
  <c r="AX1855" i="1"/>
  <c r="AW1855" i="1"/>
  <c r="AV1855" i="1"/>
  <c r="AQ1855" i="1"/>
  <c r="AP1855" i="1"/>
  <c r="AN1855" i="1"/>
  <c r="AK1855" i="1"/>
  <c r="AL1855" i="1" s="1" a="1"/>
  <c r="AL1855" i="1" s="1"/>
  <c r="AH1855" i="1"/>
  <c r="AG1855" i="1"/>
  <c r="AI1855" i="1" s="1"/>
  <c r="AB1855" i="1"/>
  <c r="AD1855" i="1" s="1"/>
  <c r="AE1855" i="1" s="1"/>
  <c r="X1855" i="1"/>
  <c r="W1855" i="1"/>
  <c r="V1855" i="1"/>
  <c r="U1855" i="1"/>
  <c r="T1855" i="1"/>
  <c r="S1855" i="1"/>
  <c r="R1855" i="1"/>
  <c r="BG1854" i="1"/>
  <c r="BH1854" i="1" s="1"/>
  <c r="BF1854" i="1"/>
  <c r="BE1854" i="1"/>
  <c r="BD1854" i="1"/>
  <c r="BC1854" i="1"/>
  <c r="BB1854" i="1"/>
  <c r="BA1854" i="1"/>
  <c r="AZ1854" i="1"/>
  <c r="AY1854" i="1"/>
  <c r="AX1854" i="1"/>
  <c r="AW1854" i="1"/>
  <c r="AV1854" i="1"/>
  <c r="AQ1854" i="1"/>
  <c r="AP1854" i="1"/>
  <c r="AN1854" i="1"/>
  <c r="AK1854" i="1"/>
  <c r="AL1854" i="1" s="1" a="1"/>
  <c r="AL1854" i="1" s="1"/>
  <c r="AH1854" i="1"/>
  <c r="AG1854" i="1"/>
  <c r="AI1854" i="1" s="1"/>
  <c r="Z1854" i="1"/>
  <c r="AD1854" i="1" s="1"/>
  <c r="AE1854" i="1" s="1"/>
  <c r="X1854" i="1"/>
  <c r="W1854" i="1"/>
  <c r="V1854" i="1"/>
  <c r="U1854" i="1"/>
  <c r="T1854" i="1"/>
  <c r="S1854" i="1"/>
  <c r="R1854" i="1"/>
  <c r="BG1853" i="1"/>
  <c r="BH1853" i="1" s="1"/>
  <c r="BF1853" i="1"/>
  <c r="BE1853" i="1"/>
  <c r="BD1853" i="1"/>
  <c r="BC1853" i="1"/>
  <c r="BB1853" i="1"/>
  <c r="BA1853" i="1"/>
  <c r="AZ1853" i="1"/>
  <c r="AY1853" i="1"/>
  <c r="AX1853" i="1"/>
  <c r="AW1853" i="1"/>
  <c r="AV1853" i="1"/>
  <c r="AR1853" i="1"/>
  <c r="AQ1853" i="1"/>
  <c r="AP1853" i="1"/>
  <c r="AS1853" i="1" s="1"/>
  <c r="AN1853" i="1"/>
  <c r="AK1853" i="1"/>
  <c r="AL1853" i="1" s="1" a="1"/>
  <c r="AL1853" i="1" s="1"/>
  <c r="AH1853" i="1"/>
  <c r="AG1853" i="1"/>
  <c r="AI1853" i="1" s="1"/>
  <c r="AC1853" i="1"/>
  <c r="AD1853" i="1" s="1"/>
  <c r="AE1853" i="1" s="1"/>
  <c r="X1853" i="1"/>
  <c r="W1853" i="1"/>
  <c r="V1853" i="1"/>
  <c r="U1853" i="1"/>
  <c r="T1853" i="1"/>
  <c r="S1853" i="1"/>
  <c r="R1853" i="1"/>
  <c r="BG1852" i="1"/>
  <c r="BH1852" i="1" s="1"/>
  <c r="BF1852" i="1"/>
  <c r="BE1852" i="1"/>
  <c r="BD1852" i="1"/>
  <c r="BC1852" i="1"/>
  <c r="BB1852" i="1"/>
  <c r="BA1852" i="1"/>
  <c r="AZ1852" i="1"/>
  <c r="AY1852" i="1"/>
  <c r="AX1852" i="1"/>
  <c r="AW1852" i="1"/>
  <c r="AV1852" i="1"/>
  <c r="AR1852" i="1"/>
  <c r="AQ1852" i="1"/>
  <c r="AP1852" i="1"/>
  <c r="AN1852" i="1"/>
  <c r="AK1852" i="1"/>
  <c r="AL1852" i="1" s="1" a="1"/>
  <c r="AL1852" i="1" s="1"/>
  <c r="AH1852" i="1"/>
  <c r="AG1852" i="1"/>
  <c r="AI1852" i="1" s="1"/>
  <c r="Y1852" i="1"/>
  <c r="AD1852" i="1" s="1"/>
  <c r="AE1852" i="1" s="1"/>
  <c r="X1852" i="1"/>
  <c r="W1852" i="1"/>
  <c r="V1852" i="1"/>
  <c r="U1852" i="1"/>
  <c r="T1852" i="1"/>
  <c r="S1852" i="1"/>
  <c r="R1852" i="1"/>
  <c r="BG1851" i="1"/>
  <c r="BH1851" i="1" s="1"/>
  <c r="BF1851" i="1"/>
  <c r="BE1851" i="1"/>
  <c r="BD1851" i="1"/>
  <c r="BC1851" i="1"/>
  <c r="BB1851" i="1"/>
  <c r="BA1851" i="1"/>
  <c r="AZ1851" i="1"/>
  <c r="AY1851" i="1"/>
  <c r="AX1851" i="1"/>
  <c r="AW1851" i="1"/>
  <c r="AV1851" i="1"/>
  <c r="AQ1851" i="1"/>
  <c r="AP1851" i="1"/>
  <c r="AN1851" i="1"/>
  <c r="AK1851" i="1"/>
  <c r="AL1851" i="1" s="1" a="1"/>
  <c r="AL1851" i="1" s="1"/>
  <c r="AH1851" i="1"/>
  <c r="AG1851" i="1"/>
  <c r="Z1851" i="1"/>
  <c r="AD1851" i="1" s="1"/>
  <c r="AE1851" i="1" s="1"/>
  <c r="X1851" i="1"/>
  <c r="W1851" i="1"/>
  <c r="V1851" i="1"/>
  <c r="U1851" i="1"/>
  <c r="T1851" i="1"/>
  <c r="S1851" i="1"/>
  <c r="R1851" i="1"/>
  <c r="BG1850" i="1"/>
  <c r="BH1850" i="1" s="1"/>
  <c r="BF1850" i="1"/>
  <c r="BE1850" i="1"/>
  <c r="BD1850" i="1"/>
  <c r="BC1850" i="1"/>
  <c r="BB1850" i="1"/>
  <c r="BA1850" i="1"/>
  <c r="AZ1850" i="1"/>
  <c r="AY1850" i="1"/>
  <c r="AX1850" i="1"/>
  <c r="AW1850" i="1"/>
  <c r="AV1850" i="1"/>
  <c r="AQ1850" i="1"/>
  <c r="AP1850" i="1"/>
  <c r="AN1850" i="1"/>
  <c r="AK1850" i="1"/>
  <c r="AL1850" i="1" s="1" a="1"/>
  <c r="AL1850" i="1" s="1"/>
  <c r="AI1850" i="1"/>
  <c r="AH1850" i="1"/>
  <c r="AG1850" i="1"/>
  <c r="Z1850" i="1"/>
  <c r="AD1850" i="1" s="1"/>
  <c r="AE1850" i="1" s="1"/>
  <c r="X1850" i="1"/>
  <c r="W1850" i="1"/>
  <c r="V1850" i="1"/>
  <c r="U1850" i="1"/>
  <c r="T1850" i="1"/>
  <c r="S1850" i="1"/>
  <c r="R1850" i="1"/>
  <c r="BG1849" i="1"/>
  <c r="BH1849" i="1" s="1"/>
  <c r="BF1849" i="1"/>
  <c r="BE1849" i="1"/>
  <c r="BD1849" i="1"/>
  <c r="BC1849" i="1"/>
  <c r="BB1849" i="1"/>
  <c r="BA1849" i="1"/>
  <c r="AZ1849" i="1"/>
  <c r="AY1849" i="1"/>
  <c r="AX1849" i="1"/>
  <c r="AW1849" i="1"/>
  <c r="AV1849" i="1"/>
  <c r="AQ1849" i="1"/>
  <c r="AP1849" i="1"/>
  <c r="AN1849" i="1"/>
  <c r="AK1849" i="1"/>
  <c r="AL1849" i="1" s="1" a="1"/>
  <c r="AL1849" i="1" s="1"/>
  <c r="AH1849" i="1"/>
  <c r="AG1849" i="1"/>
  <c r="AI1849" i="1" s="1"/>
  <c r="Y1849" i="1"/>
  <c r="AD1849" i="1" s="1"/>
  <c r="AE1849" i="1" s="1"/>
  <c r="X1849" i="1"/>
  <c r="W1849" i="1"/>
  <c r="V1849" i="1"/>
  <c r="U1849" i="1"/>
  <c r="T1849" i="1"/>
  <c r="S1849" i="1"/>
  <c r="R1849" i="1"/>
  <c r="BG1848" i="1"/>
  <c r="BH1848" i="1" s="1"/>
  <c r="BF1848" i="1"/>
  <c r="BE1848" i="1"/>
  <c r="BD1848" i="1"/>
  <c r="BC1848" i="1"/>
  <c r="BB1848" i="1"/>
  <c r="BA1848" i="1"/>
  <c r="AZ1848" i="1"/>
  <c r="AY1848" i="1"/>
  <c r="AX1848" i="1"/>
  <c r="AW1848" i="1"/>
  <c r="AV1848" i="1"/>
  <c r="AQ1848" i="1"/>
  <c r="AP1848" i="1"/>
  <c r="AR1848" i="1" s="1"/>
  <c r="AN1848" i="1"/>
  <c r="AK1848" i="1"/>
  <c r="AL1848" i="1" s="1" a="1"/>
  <c r="AL1848" i="1" s="1"/>
  <c r="AH1848" i="1"/>
  <c r="AG1848" i="1"/>
  <c r="AI1848" i="1" s="1"/>
  <c r="Z1848" i="1"/>
  <c r="AD1848" i="1" s="1"/>
  <c r="AE1848" i="1" s="1"/>
  <c r="X1848" i="1"/>
  <c r="W1848" i="1"/>
  <c r="V1848" i="1"/>
  <c r="U1848" i="1"/>
  <c r="T1848" i="1"/>
  <c r="S1848" i="1"/>
  <c r="R1848" i="1"/>
  <c r="BG1847" i="1"/>
  <c r="BH1847" i="1" s="1"/>
  <c r="BF1847" i="1"/>
  <c r="BE1847" i="1"/>
  <c r="BD1847" i="1"/>
  <c r="BC1847" i="1"/>
  <c r="BB1847" i="1"/>
  <c r="BA1847" i="1"/>
  <c r="AZ1847" i="1"/>
  <c r="AY1847" i="1"/>
  <c r="AX1847" i="1"/>
  <c r="AW1847" i="1"/>
  <c r="AV1847" i="1"/>
  <c r="AQ1847" i="1"/>
  <c r="AP1847" i="1"/>
  <c r="AN1847" i="1"/>
  <c r="AK1847" i="1"/>
  <c r="AL1847" i="1" s="1" a="1"/>
  <c r="AL1847" i="1" s="1"/>
  <c r="AH1847" i="1"/>
  <c r="AG1847" i="1"/>
  <c r="AI1847" i="1" s="1"/>
  <c r="Z1847" i="1"/>
  <c r="AD1847" i="1" s="1"/>
  <c r="AE1847" i="1" s="1"/>
  <c r="X1847" i="1"/>
  <c r="W1847" i="1"/>
  <c r="V1847" i="1"/>
  <c r="U1847" i="1"/>
  <c r="T1847" i="1"/>
  <c r="S1847" i="1"/>
  <c r="R1847" i="1"/>
  <c r="BG1846" i="1"/>
  <c r="BH1846" i="1" s="1"/>
  <c r="BF1846" i="1"/>
  <c r="BE1846" i="1"/>
  <c r="BD1846" i="1"/>
  <c r="BC1846" i="1"/>
  <c r="BB1846" i="1"/>
  <c r="BA1846" i="1"/>
  <c r="AZ1846" i="1"/>
  <c r="AY1846" i="1"/>
  <c r="AX1846" i="1"/>
  <c r="AW1846" i="1"/>
  <c r="AV1846" i="1"/>
  <c r="AQ1846" i="1"/>
  <c r="AP1846" i="1"/>
  <c r="AN1846" i="1"/>
  <c r="AK1846" i="1"/>
  <c r="AL1846" i="1" s="1" a="1"/>
  <c r="AL1846" i="1" s="1"/>
  <c r="AH1846" i="1"/>
  <c r="AG1846" i="1"/>
  <c r="AI1846" i="1" s="1"/>
  <c r="AA1846" i="1"/>
  <c r="AD1846" i="1" s="1"/>
  <c r="AE1846" i="1" s="1"/>
  <c r="X1846" i="1"/>
  <c r="W1846" i="1"/>
  <c r="V1846" i="1"/>
  <c r="U1846" i="1"/>
  <c r="T1846" i="1"/>
  <c r="S1846" i="1"/>
  <c r="R1846" i="1"/>
  <c r="BG1845" i="1"/>
  <c r="BH1845" i="1" s="1"/>
  <c r="BF1845" i="1"/>
  <c r="BE1845" i="1"/>
  <c r="BD1845" i="1"/>
  <c r="BC1845" i="1"/>
  <c r="BB1845" i="1"/>
  <c r="BA1845" i="1"/>
  <c r="AZ1845" i="1"/>
  <c r="AY1845" i="1"/>
  <c r="AX1845" i="1"/>
  <c r="AW1845" i="1"/>
  <c r="AV1845" i="1"/>
  <c r="AQ1845" i="1"/>
  <c r="AP1845" i="1"/>
  <c r="AR1845" i="1" s="1"/>
  <c r="AN1845" i="1"/>
  <c r="AK1845" i="1"/>
  <c r="AL1845" i="1" s="1" a="1"/>
  <c r="AL1845" i="1" s="1"/>
  <c r="AH1845" i="1"/>
  <c r="AG1845" i="1"/>
  <c r="AI1845" i="1" s="1"/>
  <c r="Y1845" i="1"/>
  <c r="AD1845" i="1" s="1"/>
  <c r="AE1845" i="1" s="1"/>
  <c r="X1845" i="1"/>
  <c r="W1845" i="1"/>
  <c r="V1845" i="1"/>
  <c r="U1845" i="1"/>
  <c r="T1845" i="1"/>
  <c r="S1845" i="1"/>
  <c r="R1845" i="1"/>
  <c r="BG1844" i="1"/>
  <c r="BH1844" i="1" s="1"/>
  <c r="BF1844" i="1"/>
  <c r="BE1844" i="1"/>
  <c r="BD1844" i="1"/>
  <c r="BC1844" i="1"/>
  <c r="BB1844" i="1"/>
  <c r="BA1844" i="1"/>
  <c r="AZ1844" i="1"/>
  <c r="AY1844" i="1"/>
  <c r="AX1844" i="1"/>
  <c r="AW1844" i="1"/>
  <c r="AV1844" i="1"/>
  <c r="AQ1844" i="1"/>
  <c r="AP1844" i="1"/>
  <c r="AS1844" i="1" s="1"/>
  <c r="AN1844" i="1"/>
  <c r="AK1844" i="1"/>
  <c r="AL1844" i="1" s="1" a="1"/>
  <c r="AL1844" i="1" s="1"/>
  <c r="AH1844" i="1"/>
  <c r="AG1844" i="1"/>
  <c r="AI1844" i="1" s="1"/>
  <c r="Y1844" i="1"/>
  <c r="AD1844" i="1" s="1"/>
  <c r="AE1844" i="1" s="1"/>
  <c r="X1844" i="1"/>
  <c r="W1844" i="1"/>
  <c r="V1844" i="1"/>
  <c r="U1844" i="1"/>
  <c r="T1844" i="1"/>
  <c r="S1844" i="1"/>
  <c r="R1844" i="1"/>
  <c r="BG1843" i="1"/>
  <c r="BH1843" i="1" s="1"/>
  <c r="BF1843" i="1"/>
  <c r="BE1843" i="1"/>
  <c r="BD1843" i="1"/>
  <c r="BC1843" i="1"/>
  <c r="BB1843" i="1"/>
  <c r="BA1843" i="1"/>
  <c r="AZ1843" i="1"/>
  <c r="AY1843" i="1"/>
  <c r="AX1843" i="1"/>
  <c r="AW1843" i="1"/>
  <c r="AV1843" i="1"/>
  <c r="AQ1843" i="1"/>
  <c r="AP1843" i="1"/>
  <c r="AN1843" i="1"/>
  <c r="AK1843" i="1"/>
  <c r="AL1843" i="1" s="1" a="1"/>
  <c r="AL1843" i="1" s="1"/>
  <c r="AH1843" i="1"/>
  <c r="AG1843" i="1"/>
  <c r="AA1843" i="1"/>
  <c r="AD1843" i="1" s="1"/>
  <c r="AE1843" i="1" s="1"/>
  <c r="X1843" i="1"/>
  <c r="AI1843" i="1" s="1"/>
  <c r="W1843" i="1"/>
  <c r="V1843" i="1"/>
  <c r="U1843" i="1"/>
  <c r="T1843" i="1"/>
  <c r="S1843" i="1"/>
  <c r="R1843" i="1"/>
  <c r="BG1842" i="1"/>
  <c r="BH1842" i="1" s="1"/>
  <c r="BF1842" i="1"/>
  <c r="BE1842" i="1"/>
  <c r="BD1842" i="1"/>
  <c r="BC1842" i="1"/>
  <c r="BB1842" i="1"/>
  <c r="BA1842" i="1"/>
  <c r="AZ1842" i="1"/>
  <c r="AY1842" i="1"/>
  <c r="AX1842" i="1"/>
  <c r="AW1842" i="1"/>
  <c r="AV1842" i="1"/>
  <c r="AQ1842" i="1"/>
  <c r="AP1842" i="1"/>
  <c r="AN1842" i="1"/>
  <c r="AK1842" i="1"/>
  <c r="AL1842" i="1" s="1" a="1"/>
  <c r="AL1842" i="1" s="1"/>
  <c r="AH1842" i="1"/>
  <c r="AG1842" i="1"/>
  <c r="AI1842" i="1" s="1"/>
  <c r="AA1842" i="1"/>
  <c r="AD1842" i="1" s="1"/>
  <c r="AE1842" i="1" s="1"/>
  <c r="X1842" i="1"/>
  <c r="W1842" i="1"/>
  <c r="V1842" i="1"/>
  <c r="U1842" i="1"/>
  <c r="T1842" i="1"/>
  <c r="S1842" i="1"/>
  <c r="R1842" i="1"/>
  <c r="BG1841" i="1"/>
  <c r="BH1841" i="1" s="1"/>
  <c r="BF1841" i="1"/>
  <c r="BE1841" i="1"/>
  <c r="BD1841" i="1"/>
  <c r="BC1841" i="1"/>
  <c r="BB1841" i="1"/>
  <c r="BA1841" i="1"/>
  <c r="AZ1841" i="1"/>
  <c r="AY1841" i="1"/>
  <c r="AX1841" i="1"/>
  <c r="AW1841" i="1"/>
  <c r="AV1841" i="1"/>
  <c r="AQ1841" i="1"/>
  <c r="AP1841" i="1"/>
  <c r="AR1841" i="1" s="1"/>
  <c r="AN1841" i="1"/>
  <c r="AK1841" i="1"/>
  <c r="AL1841" i="1" s="1" a="1"/>
  <c r="AL1841" i="1" s="1"/>
  <c r="AH1841" i="1"/>
  <c r="AG1841" i="1"/>
  <c r="AI1841" i="1" s="1"/>
  <c r="AA1841" i="1"/>
  <c r="AD1841" i="1" s="1"/>
  <c r="AE1841" i="1" s="1"/>
  <c r="X1841" i="1"/>
  <c r="W1841" i="1"/>
  <c r="V1841" i="1"/>
  <c r="U1841" i="1"/>
  <c r="T1841" i="1"/>
  <c r="S1841" i="1"/>
  <c r="R1841" i="1"/>
  <c r="BG1840" i="1"/>
  <c r="BH1840" i="1" s="1"/>
  <c r="BF1840" i="1"/>
  <c r="BE1840" i="1"/>
  <c r="BD1840" i="1"/>
  <c r="BC1840" i="1"/>
  <c r="BB1840" i="1"/>
  <c r="BA1840" i="1"/>
  <c r="AZ1840" i="1"/>
  <c r="AY1840" i="1"/>
  <c r="AX1840" i="1"/>
  <c r="AW1840" i="1"/>
  <c r="AV1840" i="1"/>
  <c r="AQ1840" i="1"/>
  <c r="AP1840" i="1"/>
  <c r="AR1840" i="1" s="1"/>
  <c r="AN1840" i="1"/>
  <c r="AK1840" i="1"/>
  <c r="AL1840" i="1" s="1" a="1"/>
  <c r="AL1840" i="1" s="1"/>
  <c r="AH1840" i="1"/>
  <c r="AG1840" i="1"/>
  <c r="AI1840" i="1" s="1"/>
  <c r="AA1840" i="1"/>
  <c r="AD1840" i="1" s="1"/>
  <c r="AE1840" i="1" s="1"/>
  <c r="X1840" i="1"/>
  <c r="W1840" i="1"/>
  <c r="V1840" i="1"/>
  <c r="U1840" i="1"/>
  <c r="T1840" i="1"/>
  <c r="S1840" i="1"/>
  <c r="R1840" i="1"/>
  <c r="BG1839" i="1"/>
  <c r="BH1839" i="1" s="1"/>
  <c r="BF1839" i="1"/>
  <c r="BE1839" i="1"/>
  <c r="BD1839" i="1"/>
  <c r="BC1839" i="1"/>
  <c r="BB1839" i="1"/>
  <c r="BA1839" i="1"/>
  <c r="AZ1839" i="1"/>
  <c r="AY1839" i="1"/>
  <c r="AX1839" i="1"/>
  <c r="AW1839" i="1"/>
  <c r="AV1839" i="1"/>
  <c r="AQ1839" i="1"/>
  <c r="AP1839" i="1"/>
  <c r="AN1839" i="1"/>
  <c r="AK1839" i="1"/>
  <c r="AL1839" i="1" s="1" a="1"/>
  <c r="AL1839" i="1" s="1"/>
  <c r="AH1839" i="1"/>
  <c r="AG1839" i="1"/>
  <c r="AI1839" i="1" s="1"/>
  <c r="AA1839" i="1"/>
  <c r="AD1839" i="1" s="1"/>
  <c r="AE1839" i="1" s="1"/>
  <c r="X1839" i="1"/>
  <c r="W1839" i="1"/>
  <c r="V1839" i="1"/>
  <c r="U1839" i="1"/>
  <c r="T1839" i="1"/>
  <c r="S1839" i="1"/>
  <c r="R1839" i="1"/>
  <c r="BG1838" i="1"/>
  <c r="BH1838" i="1" s="1"/>
  <c r="BF1838" i="1"/>
  <c r="BE1838" i="1"/>
  <c r="BD1838" i="1"/>
  <c r="BC1838" i="1"/>
  <c r="BB1838" i="1"/>
  <c r="BA1838" i="1"/>
  <c r="AZ1838" i="1"/>
  <c r="AY1838" i="1"/>
  <c r="AX1838" i="1"/>
  <c r="AW1838" i="1"/>
  <c r="AV1838" i="1"/>
  <c r="AQ1838" i="1"/>
  <c r="AP1838" i="1"/>
  <c r="AT1838" i="1" s="1"/>
  <c r="AN1838" i="1"/>
  <c r="AK1838" i="1"/>
  <c r="AL1838" i="1" s="1" a="1"/>
  <c r="AL1838" i="1" s="1"/>
  <c r="AH1838" i="1"/>
  <c r="AG1838" i="1"/>
  <c r="AI1838" i="1" s="1"/>
  <c r="AA1838" i="1"/>
  <c r="AD1838" i="1" s="1"/>
  <c r="AE1838" i="1" s="1"/>
  <c r="X1838" i="1"/>
  <c r="W1838" i="1"/>
  <c r="V1838" i="1"/>
  <c r="U1838" i="1"/>
  <c r="T1838" i="1"/>
  <c r="S1838" i="1"/>
  <c r="R1838" i="1"/>
  <c r="BG1837" i="1"/>
  <c r="BH1837" i="1" s="1"/>
  <c r="BF1837" i="1"/>
  <c r="BE1837" i="1"/>
  <c r="BD1837" i="1"/>
  <c r="BC1837" i="1"/>
  <c r="BB1837" i="1"/>
  <c r="BA1837" i="1"/>
  <c r="AZ1837" i="1"/>
  <c r="AY1837" i="1"/>
  <c r="AX1837" i="1"/>
  <c r="AW1837" i="1"/>
  <c r="AV1837" i="1"/>
  <c r="AQ1837" i="1"/>
  <c r="AP1837" i="1"/>
  <c r="AS1837" i="1" s="1"/>
  <c r="AN1837" i="1"/>
  <c r="AK1837" i="1"/>
  <c r="AL1837" i="1" s="1" a="1"/>
  <c r="AL1837" i="1" s="1"/>
  <c r="AH1837" i="1"/>
  <c r="AG1837" i="1"/>
  <c r="AI1837" i="1" s="1"/>
  <c r="AA1837" i="1"/>
  <c r="AD1837" i="1" s="1"/>
  <c r="AE1837" i="1" s="1"/>
  <c r="X1837" i="1"/>
  <c r="W1837" i="1"/>
  <c r="V1837" i="1"/>
  <c r="U1837" i="1"/>
  <c r="T1837" i="1"/>
  <c r="S1837" i="1"/>
  <c r="R1837" i="1"/>
  <c r="BG1836" i="1"/>
  <c r="BH1836" i="1" s="1"/>
  <c r="BF1836" i="1"/>
  <c r="BE1836" i="1"/>
  <c r="BD1836" i="1"/>
  <c r="BC1836" i="1"/>
  <c r="BB1836" i="1"/>
  <c r="BA1836" i="1"/>
  <c r="AZ1836" i="1"/>
  <c r="AY1836" i="1"/>
  <c r="AX1836" i="1"/>
  <c r="AW1836" i="1"/>
  <c r="AV1836" i="1"/>
  <c r="AQ1836" i="1"/>
  <c r="AP1836" i="1"/>
  <c r="AN1836" i="1"/>
  <c r="AK1836" i="1"/>
  <c r="AL1836" i="1" s="1" a="1"/>
  <c r="AL1836" i="1" s="1"/>
  <c r="AH1836" i="1"/>
  <c r="AG1836" i="1"/>
  <c r="AI1836" i="1" s="1"/>
  <c r="AA1836" i="1"/>
  <c r="AD1836" i="1" s="1"/>
  <c r="AE1836" i="1" s="1"/>
  <c r="X1836" i="1"/>
  <c r="W1836" i="1"/>
  <c r="V1836" i="1"/>
  <c r="U1836" i="1"/>
  <c r="T1836" i="1"/>
  <c r="S1836" i="1"/>
  <c r="R1836" i="1"/>
  <c r="BG1835" i="1"/>
  <c r="BH1835" i="1" s="1"/>
  <c r="BF1835" i="1"/>
  <c r="BE1835" i="1"/>
  <c r="BD1835" i="1"/>
  <c r="BC1835" i="1"/>
  <c r="BB1835" i="1"/>
  <c r="BA1835" i="1"/>
  <c r="AZ1835" i="1"/>
  <c r="AY1835" i="1"/>
  <c r="AX1835" i="1"/>
  <c r="AW1835" i="1"/>
  <c r="AV1835" i="1"/>
  <c r="AQ1835" i="1"/>
  <c r="AP1835" i="1"/>
  <c r="AU1835" i="1" s="1"/>
  <c r="AN1835" i="1"/>
  <c r="AK1835" i="1"/>
  <c r="AL1835" i="1" s="1" a="1"/>
  <c r="AL1835" i="1" s="1"/>
  <c r="AH1835" i="1"/>
  <c r="AG1835" i="1"/>
  <c r="AA1835" i="1"/>
  <c r="AD1835" i="1" s="1"/>
  <c r="AE1835" i="1" s="1"/>
  <c r="X1835" i="1"/>
  <c r="W1835" i="1"/>
  <c r="V1835" i="1"/>
  <c r="U1835" i="1"/>
  <c r="T1835" i="1"/>
  <c r="S1835" i="1"/>
  <c r="R1835" i="1"/>
  <c r="BG1834" i="1"/>
  <c r="BH1834" i="1" s="1"/>
  <c r="BF1834" i="1"/>
  <c r="BE1834" i="1"/>
  <c r="BD1834" i="1"/>
  <c r="BC1834" i="1"/>
  <c r="BB1834" i="1"/>
  <c r="BA1834" i="1"/>
  <c r="AZ1834" i="1"/>
  <c r="AY1834" i="1"/>
  <c r="AX1834" i="1"/>
  <c r="AW1834" i="1"/>
  <c r="AV1834" i="1"/>
  <c r="AQ1834" i="1"/>
  <c r="AP1834" i="1"/>
  <c r="AN1834" i="1"/>
  <c r="AK1834" i="1"/>
  <c r="AL1834" i="1" s="1" a="1"/>
  <c r="AL1834" i="1" s="1"/>
  <c r="AH1834" i="1"/>
  <c r="AG1834" i="1"/>
  <c r="AI1834" i="1" s="1"/>
  <c r="Y1834" i="1"/>
  <c r="AD1834" i="1" s="1"/>
  <c r="AE1834" i="1" s="1"/>
  <c r="X1834" i="1"/>
  <c r="W1834" i="1"/>
  <c r="V1834" i="1"/>
  <c r="U1834" i="1"/>
  <c r="T1834" i="1"/>
  <c r="S1834" i="1"/>
  <c r="R1834" i="1"/>
  <c r="BG1833" i="1"/>
  <c r="BH1833" i="1" s="1"/>
  <c r="BF1833" i="1"/>
  <c r="BE1833" i="1"/>
  <c r="BD1833" i="1"/>
  <c r="BC1833" i="1"/>
  <c r="BB1833" i="1"/>
  <c r="BA1833" i="1"/>
  <c r="AZ1833" i="1"/>
  <c r="AY1833" i="1"/>
  <c r="AX1833" i="1"/>
  <c r="AW1833" i="1"/>
  <c r="AV1833" i="1"/>
  <c r="AQ1833" i="1"/>
  <c r="AP1833" i="1"/>
  <c r="AU1833" i="1" s="1"/>
  <c r="AN1833" i="1"/>
  <c r="AL1833" i="1"/>
  <c r="AL1833" i="1" a="1"/>
  <c r="AH1833" i="1"/>
  <c r="AG1833" i="1"/>
  <c r="AI1833" i="1" s="1"/>
  <c r="AC1833" i="1"/>
  <c r="AD1833" i="1" s="1"/>
  <c r="AE1833" i="1" s="1"/>
  <c r="X1833" i="1"/>
  <c r="W1833" i="1"/>
  <c r="V1833" i="1"/>
  <c r="U1833" i="1"/>
  <c r="T1833" i="1"/>
  <c r="S1833" i="1"/>
  <c r="R1833" i="1"/>
  <c r="BG1832" i="1"/>
  <c r="BH1832" i="1" s="1"/>
  <c r="BF1832" i="1"/>
  <c r="BE1832" i="1"/>
  <c r="BD1832" i="1"/>
  <c r="BC1832" i="1"/>
  <c r="BB1832" i="1"/>
  <c r="BA1832" i="1"/>
  <c r="AZ1832" i="1"/>
  <c r="AY1832" i="1"/>
  <c r="AX1832" i="1"/>
  <c r="AW1832" i="1"/>
  <c r="AV1832" i="1"/>
  <c r="AQ1832" i="1"/>
  <c r="AP1832" i="1"/>
  <c r="AU1832" i="1" s="1"/>
  <c r="AN1832" i="1"/>
  <c r="AL1832" i="1" a="1"/>
  <c r="AL1832" i="1" s="1"/>
  <c r="AH1832" i="1"/>
  <c r="AG1832" i="1"/>
  <c r="AI1832" i="1" s="1"/>
  <c r="AC1832" i="1"/>
  <c r="AD1832" i="1" s="1"/>
  <c r="AE1832" i="1" s="1"/>
  <c r="X1832" i="1"/>
  <c r="W1832" i="1"/>
  <c r="V1832" i="1"/>
  <c r="U1832" i="1"/>
  <c r="T1832" i="1"/>
  <c r="S1832" i="1"/>
  <c r="R1832" i="1"/>
  <c r="BG1831" i="1"/>
  <c r="BH1831" i="1" s="1"/>
  <c r="BF1831" i="1"/>
  <c r="BE1831" i="1"/>
  <c r="BD1831" i="1"/>
  <c r="BC1831" i="1"/>
  <c r="BB1831" i="1"/>
  <c r="BA1831" i="1"/>
  <c r="AZ1831" i="1"/>
  <c r="AY1831" i="1"/>
  <c r="AX1831" i="1"/>
  <c r="AW1831" i="1"/>
  <c r="AV1831" i="1"/>
  <c r="AQ1831" i="1"/>
  <c r="AP1831" i="1"/>
  <c r="AN1831" i="1"/>
  <c r="AL1831" i="1"/>
  <c r="AL1831" i="1" a="1"/>
  <c r="AH1831" i="1"/>
  <c r="AG1831" i="1"/>
  <c r="AI1831" i="1" s="1"/>
  <c r="AC1831" i="1"/>
  <c r="AD1831" i="1" s="1"/>
  <c r="AE1831" i="1" s="1"/>
  <c r="X1831" i="1"/>
  <c r="W1831" i="1"/>
  <c r="V1831" i="1"/>
  <c r="U1831" i="1"/>
  <c r="T1831" i="1"/>
  <c r="S1831" i="1"/>
  <c r="R1831" i="1"/>
  <c r="BG1830" i="1"/>
  <c r="BH1830" i="1" s="1"/>
  <c r="BF1830" i="1"/>
  <c r="BE1830" i="1"/>
  <c r="BD1830" i="1"/>
  <c r="BC1830" i="1"/>
  <c r="BB1830" i="1"/>
  <c r="BA1830" i="1"/>
  <c r="AZ1830" i="1"/>
  <c r="AY1830" i="1"/>
  <c r="AX1830" i="1"/>
  <c r="AW1830" i="1"/>
  <c r="AV1830" i="1"/>
  <c r="AQ1830" i="1"/>
  <c r="AP1830" i="1"/>
  <c r="AT1830" i="1" s="1"/>
  <c r="AN1830" i="1"/>
  <c r="AL1830" i="1" a="1"/>
  <c r="AL1830" i="1" s="1"/>
  <c r="AH1830" i="1"/>
  <c r="AG1830" i="1"/>
  <c r="AI1830" i="1" s="1"/>
  <c r="AC1830" i="1"/>
  <c r="AD1830" i="1" s="1"/>
  <c r="AE1830" i="1" s="1"/>
  <c r="X1830" i="1"/>
  <c r="W1830" i="1"/>
  <c r="V1830" i="1"/>
  <c r="U1830" i="1"/>
  <c r="T1830" i="1"/>
  <c r="S1830" i="1"/>
  <c r="R1830" i="1"/>
  <c r="BG1829" i="1"/>
  <c r="BH1829" i="1" s="1"/>
  <c r="BF1829" i="1"/>
  <c r="BE1829" i="1"/>
  <c r="BD1829" i="1"/>
  <c r="BC1829" i="1"/>
  <c r="BB1829" i="1"/>
  <c r="BA1829" i="1"/>
  <c r="AZ1829" i="1"/>
  <c r="AY1829" i="1"/>
  <c r="AX1829" i="1"/>
  <c r="AW1829" i="1"/>
  <c r="AV1829" i="1"/>
  <c r="AQ1829" i="1"/>
  <c r="AP1829" i="1"/>
  <c r="AU1829" i="1" s="1"/>
  <c r="AN1829" i="1"/>
  <c r="AL1829" i="1"/>
  <c r="AL1829" i="1" a="1"/>
  <c r="AH1829" i="1"/>
  <c r="AG1829" i="1"/>
  <c r="Y1829" i="1"/>
  <c r="AD1829" i="1" s="1"/>
  <c r="AE1829" i="1" s="1"/>
  <c r="X1829" i="1"/>
  <c r="W1829" i="1"/>
  <c r="V1829" i="1"/>
  <c r="U1829" i="1"/>
  <c r="T1829" i="1"/>
  <c r="S1829" i="1"/>
  <c r="R1829" i="1"/>
  <c r="BG1828" i="1"/>
  <c r="BH1828" i="1" s="1"/>
  <c r="BF1828" i="1"/>
  <c r="BE1828" i="1"/>
  <c r="BD1828" i="1"/>
  <c r="BC1828" i="1"/>
  <c r="BB1828" i="1"/>
  <c r="BA1828" i="1"/>
  <c r="AZ1828" i="1"/>
  <c r="AY1828" i="1"/>
  <c r="AX1828" i="1"/>
  <c r="AW1828" i="1"/>
  <c r="AV1828" i="1"/>
  <c r="AQ1828" i="1"/>
  <c r="AP1828" i="1"/>
  <c r="AN1828" i="1"/>
  <c r="AL1828" i="1"/>
  <c r="AL1828" i="1" a="1"/>
  <c r="AH1828" i="1"/>
  <c r="AG1828" i="1"/>
  <c r="Y1828" i="1"/>
  <c r="AD1828" i="1" s="1"/>
  <c r="AE1828" i="1" s="1"/>
  <c r="X1828" i="1"/>
  <c r="W1828" i="1"/>
  <c r="V1828" i="1"/>
  <c r="U1828" i="1"/>
  <c r="T1828" i="1"/>
  <c r="S1828" i="1"/>
  <c r="R1828" i="1"/>
  <c r="BG1827" i="1"/>
  <c r="BH1827" i="1" s="1"/>
  <c r="BF1827" i="1"/>
  <c r="BE1827" i="1"/>
  <c r="BD1827" i="1"/>
  <c r="BC1827" i="1"/>
  <c r="BB1827" i="1"/>
  <c r="BA1827" i="1"/>
  <c r="AZ1827" i="1"/>
  <c r="AY1827" i="1"/>
  <c r="AX1827" i="1"/>
  <c r="AW1827" i="1"/>
  <c r="AV1827" i="1"/>
  <c r="AQ1827" i="1"/>
  <c r="AP1827" i="1"/>
  <c r="AN1827" i="1"/>
  <c r="AL1827" i="1"/>
  <c r="AL1827" i="1" a="1"/>
  <c r="AH1827" i="1"/>
  <c r="AG1827" i="1"/>
  <c r="Y1827" i="1"/>
  <c r="AD1827" i="1" s="1"/>
  <c r="AE1827" i="1" s="1"/>
  <c r="X1827" i="1"/>
  <c r="W1827" i="1"/>
  <c r="V1827" i="1"/>
  <c r="U1827" i="1"/>
  <c r="T1827" i="1"/>
  <c r="S1827" i="1"/>
  <c r="R1827" i="1"/>
  <c r="BG1826" i="1"/>
  <c r="BH1826" i="1" s="1"/>
  <c r="BF1826" i="1"/>
  <c r="BE1826" i="1"/>
  <c r="BD1826" i="1"/>
  <c r="BC1826" i="1"/>
  <c r="BB1826" i="1"/>
  <c r="BA1826" i="1"/>
  <c r="AZ1826" i="1"/>
  <c r="AY1826" i="1"/>
  <c r="AX1826" i="1"/>
  <c r="AW1826" i="1"/>
  <c r="AV1826" i="1"/>
  <c r="AQ1826" i="1"/>
  <c r="AP1826" i="1"/>
  <c r="AN1826" i="1"/>
  <c r="AL1826" i="1"/>
  <c r="AL1826" i="1" a="1"/>
  <c r="AH1826" i="1"/>
  <c r="AG1826" i="1"/>
  <c r="Y1826" i="1"/>
  <c r="AD1826" i="1" s="1"/>
  <c r="AE1826" i="1" s="1"/>
  <c r="X1826" i="1"/>
  <c r="W1826" i="1"/>
  <c r="V1826" i="1"/>
  <c r="U1826" i="1"/>
  <c r="T1826" i="1"/>
  <c r="S1826" i="1"/>
  <c r="R1826" i="1"/>
  <c r="BG1825" i="1"/>
  <c r="BH1825" i="1" s="1"/>
  <c r="BF1825" i="1"/>
  <c r="BE1825" i="1"/>
  <c r="BD1825" i="1"/>
  <c r="BC1825" i="1"/>
  <c r="BB1825" i="1"/>
  <c r="BA1825" i="1"/>
  <c r="AZ1825" i="1"/>
  <c r="AY1825" i="1"/>
  <c r="AX1825" i="1"/>
  <c r="AW1825" i="1"/>
  <c r="AV1825" i="1"/>
  <c r="AQ1825" i="1"/>
  <c r="AP1825" i="1"/>
  <c r="AN1825" i="1"/>
  <c r="AL1825" i="1"/>
  <c r="AL1825" i="1" a="1"/>
  <c r="AH1825" i="1"/>
  <c r="AG1825" i="1"/>
  <c r="AI1825" i="1" s="1"/>
  <c r="AA1825" i="1"/>
  <c r="AD1825" i="1" s="1"/>
  <c r="AE1825" i="1" s="1"/>
  <c r="X1825" i="1"/>
  <c r="W1825" i="1"/>
  <c r="V1825" i="1"/>
  <c r="U1825" i="1"/>
  <c r="T1825" i="1"/>
  <c r="S1825" i="1"/>
  <c r="R1825" i="1"/>
  <c r="BG1824" i="1"/>
  <c r="BH1824" i="1" s="1"/>
  <c r="BF1824" i="1"/>
  <c r="BE1824" i="1"/>
  <c r="BD1824" i="1"/>
  <c r="BC1824" i="1"/>
  <c r="BB1824" i="1"/>
  <c r="BA1824" i="1"/>
  <c r="AZ1824" i="1"/>
  <c r="AY1824" i="1"/>
  <c r="AX1824" i="1"/>
  <c r="AW1824" i="1"/>
  <c r="AV1824" i="1"/>
  <c r="AQ1824" i="1"/>
  <c r="AP1824" i="1"/>
  <c r="AN1824" i="1"/>
  <c r="AL1824" i="1" a="1"/>
  <c r="AL1824" i="1" s="1"/>
  <c r="AH1824" i="1"/>
  <c r="AG1824" i="1"/>
  <c r="AI1824" i="1" s="1"/>
  <c r="Y1824" i="1"/>
  <c r="AD1824" i="1" s="1"/>
  <c r="AE1824" i="1" s="1"/>
  <c r="X1824" i="1"/>
  <c r="W1824" i="1"/>
  <c r="V1824" i="1"/>
  <c r="U1824" i="1"/>
  <c r="T1824" i="1"/>
  <c r="S1824" i="1"/>
  <c r="R1824" i="1"/>
  <c r="BG1823" i="1"/>
  <c r="BH1823" i="1" s="1"/>
  <c r="BF1823" i="1"/>
  <c r="BE1823" i="1"/>
  <c r="BD1823" i="1"/>
  <c r="BC1823" i="1"/>
  <c r="BB1823" i="1"/>
  <c r="BA1823" i="1"/>
  <c r="AZ1823" i="1"/>
  <c r="AY1823" i="1"/>
  <c r="AX1823" i="1"/>
  <c r="AW1823" i="1"/>
  <c r="AV1823" i="1"/>
  <c r="AQ1823" i="1"/>
  <c r="AP1823" i="1"/>
  <c r="AN1823" i="1"/>
  <c r="AL1823" i="1"/>
  <c r="AL1823" i="1" a="1"/>
  <c r="AH1823" i="1"/>
  <c r="AG1823" i="1"/>
  <c r="AI1823" i="1" s="1"/>
  <c r="Z1823" i="1"/>
  <c r="AD1823" i="1" s="1"/>
  <c r="AE1823" i="1" s="1"/>
  <c r="X1823" i="1"/>
  <c r="W1823" i="1"/>
  <c r="V1823" i="1"/>
  <c r="U1823" i="1"/>
  <c r="T1823" i="1"/>
  <c r="S1823" i="1"/>
  <c r="R1823" i="1"/>
  <c r="BG1822" i="1"/>
  <c r="BH1822" i="1" s="1"/>
  <c r="BF1822" i="1"/>
  <c r="BE1822" i="1"/>
  <c r="BD1822" i="1"/>
  <c r="BC1822" i="1"/>
  <c r="BB1822" i="1"/>
  <c r="BA1822" i="1"/>
  <c r="AZ1822" i="1"/>
  <c r="AY1822" i="1"/>
  <c r="AX1822" i="1"/>
  <c r="AW1822" i="1"/>
  <c r="AV1822" i="1"/>
  <c r="AQ1822" i="1"/>
  <c r="AP1822" i="1"/>
  <c r="AN1822" i="1"/>
  <c r="AL1822" i="1" a="1"/>
  <c r="AL1822" i="1" s="1"/>
  <c r="AH1822" i="1"/>
  <c r="AG1822" i="1"/>
  <c r="AI1822" i="1" s="1"/>
  <c r="AB1822" i="1"/>
  <c r="AD1822" i="1" s="1"/>
  <c r="AE1822" i="1" s="1"/>
  <c r="X1822" i="1"/>
  <c r="W1822" i="1"/>
  <c r="V1822" i="1"/>
  <c r="U1822" i="1"/>
  <c r="T1822" i="1"/>
  <c r="S1822" i="1"/>
  <c r="R1822" i="1"/>
  <c r="BG1821" i="1"/>
  <c r="BH1821" i="1" s="1"/>
  <c r="BF1821" i="1"/>
  <c r="BE1821" i="1"/>
  <c r="BD1821" i="1"/>
  <c r="BC1821" i="1"/>
  <c r="BB1821" i="1"/>
  <c r="BA1821" i="1"/>
  <c r="AZ1821" i="1"/>
  <c r="AY1821" i="1"/>
  <c r="AX1821" i="1"/>
  <c r="AW1821" i="1"/>
  <c r="AV1821" i="1"/>
  <c r="AQ1821" i="1"/>
  <c r="AP1821" i="1"/>
  <c r="AN1821" i="1"/>
  <c r="AL1821" i="1" a="1"/>
  <c r="AL1821" i="1" s="1"/>
  <c r="AH1821" i="1"/>
  <c r="AG1821" i="1"/>
  <c r="AC1821" i="1"/>
  <c r="AD1821" i="1" s="1"/>
  <c r="AE1821" i="1" s="1"/>
  <c r="X1821" i="1"/>
  <c r="W1821" i="1"/>
  <c r="V1821" i="1"/>
  <c r="U1821" i="1"/>
  <c r="T1821" i="1"/>
  <c r="S1821" i="1"/>
  <c r="R1821" i="1"/>
  <c r="BG1820" i="1"/>
  <c r="BH1820" i="1" s="1"/>
  <c r="BF1820" i="1"/>
  <c r="BE1820" i="1"/>
  <c r="BD1820" i="1"/>
  <c r="BC1820" i="1"/>
  <c r="BB1820" i="1"/>
  <c r="BA1820" i="1"/>
  <c r="AZ1820" i="1"/>
  <c r="AY1820" i="1"/>
  <c r="AX1820" i="1"/>
  <c r="AW1820" i="1"/>
  <c r="AV1820" i="1"/>
  <c r="AQ1820" i="1"/>
  <c r="AP1820" i="1"/>
  <c r="AR1820" i="1" s="1"/>
  <c r="AN1820" i="1"/>
  <c r="AL1820" i="1"/>
  <c r="AL1820" i="1" a="1"/>
  <c r="AH1820" i="1"/>
  <c r="AG1820" i="1"/>
  <c r="AB1820" i="1"/>
  <c r="AD1820" i="1" s="1"/>
  <c r="AE1820" i="1" s="1"/>
  <c r="X1820" i="1"/>
  <c r="W1820" i="1"/>
  <c r="V1820" i="1"/>
  <c r="U1820" i="1"/>
  <c r="T1820" i="1"/>
  <c r="S1820" i="1"/>
  <c r="R1820" i="1"/>
  <c r="BG1819" i="1"/>
  <c r="BH1819" i="1" s="1"/>
  <c r="BF1819" i="1"/>
  <c r="BE1819" i="1"/>
  <c r="BD1819" i="1"/>
  <c r="BC1819" i="1"/>
  <c r="BB1819" i="1"/>
  <c r="BA1819" i="1"/>
  <c r="AZ1819" i="1"/>
  <c r="AY1819" i="1"/>
  <c r="AX1819" i="1"/>
  <c r="AW1819" i="1"/>
  <c r="AV1819" i="1"/>
  <c r="AQ1819" i="1"/>
  <c r="AP1819" i="1"/>
  <c r="AN1819" i="1"/>
  <c r="AL1819" i="1"/>
  <c r="AL1819" i="1" a="1"/>
  <c r="AH1819" i="1"/>
  <c r="AG1819" i="1"/>
  <c r="AI1819" i="1" s="1"/>
  <c r="AA1819" i="1"/>
  <c r="AD1819" i="1" s="1"/>
  <c r="AE1819" i="1" s="1"/>
  <c r="X1819" i="1"/>
  <c r="W1819" i="1"/>
  <c r="V1819" i="1"/>
  <c r="U1819" i="1"/>
  <c r="T1819" i="1"/>
  <c r="S1819" i="1"/>
  <c r="R1819" i="1"/>
  <c r="BG1818" i="1"/>
  <c r="BH1818" i="1" s="1"/>
  <c r="BF1818" i="1"/>
  <c r="BE1818" i="1"/>
  <c r="BD1818" i="1"/>
  <c r="BC1818" i="1"/>
  <c r="BB1818" i="1"/>
  <c r="BA1818" i="1"/>
  <c r="AZ1818" i="1"/>
  <c r="AY1818" i="1"/>
  <c r="AX1818" i="1"/>
  <c r="AW1818" i="1"/>
  <c r="AV1818" i="1"/>
  <c r="AQ1818" i="1"/>
  <c r="AP1818" i="1"/>
  <c r="AN1818" i="1"/>
  <c r="AL1818" i="1"/>
  <c r="AL1818" i="1" a="1"/>
  <c r="AH1818" i="1"/>
  <c r="AG1818" i="1"/>
  <c r="AI1818" i="1" s="1"/>
  <c r="AA1818" i="1"/>
  <c r="AD1818" i="1" s="1"/>
  <c r="AE1818" i="1" s="1"/>
  <c r="X1818" i="1"/>
  <c r="W1818" i="1"/>
  <c r="V1818" i="1"/>
  <c r="U1818" i="1"/>
  <c r="T1818" i="1"/>
  <c r="S1818" i="1"/>
  <c r="R1818" i="1"/>
  <c r="BG1817" i="1"/>
  <c r="BH1817" i="1" s="1"/>
  <c r="BF1817" i="1"/>
  <c r="BE1817" i="1"/>
  <c r="BD1817" i="1"/>
  <c r="BC1817" i="1"/>
  <c r="BB1817" i="1"/>
  <c r="BA1817" i="1"/>
  <c r="AZ1817" i="1"/>
  <c r="AY1817" i="1"/>
  <c r="AX1817" i="1"/>
  <c r="AW1817" i="1"/>
  <c r="AV1817" i="1"/>
  <c r="AQ1817" i="1"/>
  <c r="AP1817" i="1"/>
  <c r="AR1817" i="1" s="1"/>
  <c r="AN1817" i="1"/>
  <c r="AL1817" i="1"/>
  <c r="AL1817" i="1" a="1"/>
  <c r="AH1817" i="1"/>
  <c r="AG1817" i="1"/>
  <c r="AI1817" i="1" s="1"/>
  <c r="AD1817" i="1"/>
  <c r="AE1817" i="1" s="1"/>
  <c r="AB1817" i="1"/>
  <c r="X1817" i="1"/>
  <c r="W1817" i="1"/>
  <c r="V1817" i="1"/>
  <c r="U1817" i="1"/>
  <c r="T1817" i="1"/>
  <c r="S1817" i="1"/>
  <c r="R1817" i="1"/>
  <c r="BG1816" i="1"/>
  <c r="BH1816" i="1" s="1"/>
  <c r="BF1816" i="1"/>
  <c r="BE1816" i="1"/>
  <c r="BD1816" i="1"/>
  <c r="BC1816" i="1"/>
  <c r="BB1816" i="1"/>
  <c r="BA1816" i="1"/>
  <c r="AZ1816" i="1"/>
  <c r="AY1816" i="1"/>
  <c r="AX1816" i="1"/>
  <c r="AW1816" i="1"/>
  <c r="AV1816" i="1"/>
  <c r="AQ1816" i="1"/>
  <c r="AP1816" i="1"/>
  <c r="AS1816" i="1" s="1"/>
  <c r="AN1816" i="1"/>
  <c r="AL1816" i="1"/>
  <c r="AL1816" i="1" a="1"/>
  <c r="AH1816" i="1"/>
  <c r="AG1816" i="1"/>
  <c r="AI1816" i="1" s="1"/>
  <c r="AC1816" i="1"/>
  <c r="AD1816" i="1" s="1"/>
  <c r="AE1816" i="1" s="1"/>
  <c r="X1816" i="1"/>
  <c r="W1816" i="1"/>
  <c r="V1816" i="1"/>
  <c r="U1816" i="1"/>
  <c r="T1816" i="1"/>
  <c r="S1816" i="1"/>
  <c r="R1816" i="1"/>
  <c r="BG1815" i="1"/>
  <c r="BH1815" i="1" s="1"/>
  <c r="BF1815" i="1"/>
  <c r="BE1815" i="1"/>
  <c r="BD1815" i="1"/>
  <c r="BC1815" i="1"/>
  <c r="BB1815" i="1"/>
  <c r="BA1815" i="1"/>
  <c r="AZ1815" i="1"/>
  <c r="AY1815" i="1"/>
  <c r="AX1815" i="1"/>
  <c r="AW1815" i="1"/>
  <c r="AV1815" i="1"/>
  <c r="AQ1815" i="1"/>
  <c r="AP1815" i="1"/>
  <c r="AN1815" i="1"/>
  <c r="AL1815" i="1"/>
  <c r="AL1815" i="1" a="1"/>
  <c r="AH1815" i="1"/>
  <c r="AG1815" i="1"/>
  <c r="AI1815" i="1" s="1"/>
  <c r="AC1815" i="1"/>
  <c r="AD1815" i="1" s="1"/>
  <c r="AE1815" i="1" s="1"/>
  <c r="X1815" i="1"/>
  <c r="W1815" i="1"/>
  <c r="V1815" i="1"/>
  <c r="U1815" i="1"/>
  <c r="T1815" i="1"/>
  <c r="S1815" i="1"/>
  <c r="R1815" i="1"/>
  <c r="BG1814" i="1"/>
  <c r="BH1814" i="1" s="1"/>
  <c r="BF1814" i="1"/>
  <c r="BE1814" i="1"/>
  <c r="BD1814" i="1"/>
  <c r="BC1814" i="1"/>
  <c r="BB1814" i="1"/>
  <c r="BA1814" i="1"/>
  <c r="AZ1814" i="1"/>
  <c r="AY1814" i="1"/>
  <c r="AX1814" i="1"/>
  <c r="AW1814" i="1"/>
  <c r="AV1814" i="1"/>
  <c r="AQ1814" i="1"/>
  <c r="AP1814" i="1"/>
  <c r="AN1814" i="1"/>
  <c r="AL1814" i="1" a="1"/>
  <c r="AL1814" i="1" s="1"/>
  <c r="AH1814" i="1"/>
  <c r="AG1814" i="1"/>
  <c r="AI1814" i="1" s="1"/>
  <c r="Y1814" i="1"/>
  <c r="AD1814" i="1" s="1"/>
  <c r="AE1814" i="1" s="1"/>
  <c r="X1814" i="1"/>
  <c r="W1814" i="1"/>
  <c r="V1814" i="1"/>
  <c r="U1814" i="1"/>
  <c r="T1814" i="1"/>
  <c r="S1814" i="1"/>
  <c r="R1814" i="1"/>
  <c r="BG1813" i="1"/>
  <c r="BH1813" i="1" s="1"/>
  <c r="BF1813" i="1"/>
  <c r="BE1813" i="1"/>
  <c r="BD1813" i="1"/>
  <c r="BC1813" i="1"/>
  <c r="BB1813" i="1"/>
  <c r="BA1813" i="1"/>
  <c r="AZ1813" i="1"/>
  <c r="AY1813" i="1"/>
  <c r="AX1813" i="1"/>
  <c r="AW1813" i="1"/>
  <c r="AV1813" i="1"/>
  <c r="AQ1813" i="1"/>
  <c r="AP1813" i="1"/>
  <c r="AT1813" i="1" s="1"/>
  <c r="AN1813" i="1"/>
  <c r="AL1813" i="1" a="1"/>
  <c r="AL1813" i="1" s="1"/>
  <c r="AH1813" i="1"/>
  <c r="AG1813" i="1"/>
  <c r="Y1813" i="1"/>
  <c r="AD1813" i="1" s="1"/>
  <c r="AE1813" i="1" s="1"/>
  <c r="X1813" i="1"/>
  <c r="AI1813" i="1" s="1"/>
  <c r="W1813" i="1"/>
  <c r="V1813" i="1"/>
  <c r="U1813" i="1"/>
  <c r="T1813" i="1"/>
  <c r="S1813" i="1"/>
  <c r="R1813" i="1"/>
  <c r="BG1812" i="1"/>
  <c r="BH1812" i="1" s="1"/>
  <c r="BF1812" i="1"/>
  <c r="BE1812" i="1"/>
  <c r="BD1812" i="1"/>
  <c r="BC1812" i="1"/>
  <c r="BB1812" i="1"/>
  <c r="BA1812" i="1"/>
  <c r="AZ1812" i="1"/>
  <c r="AY1812" i="1"/>
  <c r="AX1812" i="1"/>
  <c r="AW1812" i="1"/>
  <c r="AV1812" i="1"/>
  <c r="AQ1812" i="1"/>
  <c r="AP1812" i="1"/>
  <c r="AN1812" i="1"/>
  <c r="AL1812" i="1"/>
  <c r="AL1812" i="1" a="1"/>
  <c r="AH1812" i="1"/>
  <c r="AG1812" i="1"/>
  <c r="AI1812" i="1" s="1"/>
  <c r="AB1812" i="1"/>
  <c r="AD1812" i="1" s="1"/>
  <c r="AE1812" i="1" s="1"/>
  <c r="X1812" i="1"/>
  <c r="W1812" i="1"/>
  <c r="V1812" i="1"/>
  <c r="U1812" i="1"/>
  <c r="T1812" i="1"/>
  <c r="S1812" i="1"/>
  <c r="R1812" i="1"/>
  <c r="BG1811" i="1"/>
  <c r="BH1811" i="1" s="1"/>
  <c r="BF1811" i="1"/>
  <c r="BE1811" i="1"/>
  <c r="BD1811" i="1"/>
  <c r="BC1811" i="1"/>
  <c r="BB1811" i="1"/>
  <c r="BA1811" i="1"/>
  <c r="AZ1811" i="1"/>
  <c r="AY1811" i="1"/>
  <c r="AX1811" i="1"/>
  <c r="AW1811" i="1"/>
  <c r="AV1811" i="1"/>
  <c r="AQ1811" i="1"/>
  <c r="AP1811" i="1"/>
  <c r="AN1811" i="1"/>
  <c r="AL1811" i="1"/>
  <c r="AL1811" i="1" a="1"/>
  <c r="AH1811" i="1"/>
  <c r="AG1811" i="1"/>
  <c r="AI1811" i="1" s="1"/>
  <c r="Y1811" i="1"/>
  <c r="AD1811" i="1" s="1"/>
  <c r="AE1811" i="1" s="1"/>
  <c r="X1811" i="1"/>
  <c r="W1811" i="1"/>
  <c r="V1811" i="1"/>
  <c r="U1811" i="1"/>
  <c r="T1811" i="1"/>
  <c r="S1811" i="1"/>
  <c r="R1811" i="1"/>
  <c r="BG1810" i="1"/>
  <c r="BH1810" i="1" s="1"/>
  <c r="BF1810" i="1"/>
  <c r="BE1810" i="1"/>
  <c r="BD1810" i="1"/>
  <c r="BC1810" i="1"/>
  <c r="BB1810" i="1"/>
  <c r="BA1810" i="1"/>
  <c r="AZ1810" i="1"/>
  <c r="AY1810" i="1"/>
  <c r="AX1810" i="1"/>
  <c r="AW1810" i="1"/>
  <c r="AV1810" i="1"/>
  <c r="AQ1810" i="1"/>
  <c r="AP1810" i="1"/>
  <c r="AN1810" i="1"/>
  <c r="AL1810" i="1"/>
  <c r="AL1810" i="1" a="1"/>
  <c r="AH1810" i="1"/>
  <c r="AG1810" i="1"/>
  <c r="Y1810" i="1"/>
  <c r="AD1810" i="1" s="1"/>
  <c r="AE1810" i="1" s="1"/>
  <c r="X1810" i="1"/>
  <c r="W1810" i="1"/>
  <c r="V1810" i="1"/>
  <c r="U1810" i="1"/>
  <c r="T1810" i="1"/>
  <c r="S1810" i="1"/>
  <c r="R1810" i="1"/>
  <c r="BG1809" i="1"/>
  <c r="BH1809" i="1" s="1"/>
  <c r="BF1809" i="1"/>
  <c r="BE1809" i="1"/>
  <c r="BD1809" i="1"/>
  <c r="BC1809" i="1"/>
  <c r="BB1809" i="1"/>
  <c r="BA1809" i="1"/>
  <c r="AZ1809" i="1"/>
  <c r="AY1809" i="1"/>
  <c r="AX1809" i="1"/>
  <c r="AW1809" i="1"/>
  <c r="AV1809" i="1"/>
  <c r="AQ1809" i="1"/>
  <c r="AP1809" i="1"/>
  <c r="AN1809" i="1"/>
  <c r="AL1809" i="1"/>
  <c r="AL1809" i="1" a="1"/>
  <c r="AH1809" i="1"/>
  <c r="AG1809" i="1"/>
  <c r="AI1809" i="1" s="1"/>
  <c r="Z1809" i="1"/>
  <c r="AD1809" i="1" s="1"/>
  <c r="AE1809" i="1" s="1"/>
  <c r="X1809" i="1"/>
  <c r="W1809" i="1"/>
  <c r="V1809" i="1"/>
  <c r="U1809" i="1"/>
  <c r="T1809" i="1"/>
  <c r="S1809" i="1"/>
  <c r="R1809" i="1"/>
  <c r="BG1808" i="1"/>
  <c r="BH1808" i="1" s="1"/>
  <c r="BF1808" i="1"/>
  <c r="BE1808" i="1"/>
  <c r="BD1808" i="1"/>
  <c r="BC1808" i="1"/>
  <c r="BB1808" i="1"/>
  <c r="BA1808" i="1"/>
  <c r="AZ1808" i="1"/>
  <c r="AY1808" i="1"/>
  <c r="AX1808" i="1"/>
  <c r="AW1808" i="1"/>
  <c r="AV1808" i="1"/>
  <c r="AQ1808" i="1"/>
  <c r="AP1808" i="1"/>
  <c r="AN1808" i="1"/>
  <c r="AL1808" i="1" a="1"/>
  <c r="AL1808" i="1" s="1"/>
  <c r="AH1808" i="1"/>
  <c r="AG1808" i="1"/>
  <c r="AI1808" i="1" s="1"/>
  <c r="Z1808" i="1"/>
  <c r="AD1808" i="1" s="1"/>
  <c r="AE1808" i="1" s="1"/>
  <c r="X1808" i="1"/>
  <c r="W1808" i="1"/>
  <c r="V1808" i="1"/>
  <c r="U1808" i="1"/>
  <c r="T1808" i="1"/>
  <c r="S1808" i="1"/>
  <c r="R1808" i="1"/>
  <c r="BG1807" i="1"/>
  <c r="BH1807" i="1" s="1"/>
  <c r="BF1807" i="1"/>
  <c r="BE1807" i="1"/>
  <c r="BD1807" i="1"/>
  <c r="BC1807" i="1"/>
  <c r="BB1807" i="1"/>
  <c r="BA1807" i="1"/>
  <c r="AZ1807" i="1"/>
  <c r="AY1807" i="1"/>
  <c r="AX1807" i="1"/>
  <c r="AW1807" i="1"/>
  <c r="AV1807" i="1"/>
  <c r="AQ1807" i="1"/>
  <c r="AP1807" i="1"/>
  <c r="AU1807" i="1" s="1"/>
  <c r="AN1807" i="1"/>
  <c r="AL1807" i="1" a="1"/>
  <c r="AL1807" i="1" s="1"/>
  <c r="AH1807" i="1"/>
  <c r="AG1807" i="1"/>
  <c r="AI1807" i="1" s="1"/>
  <c r="AA1807" i="1"/>
  <c r="AD1807" i="1" s="1"/>
  <c r="AE1807" i="1" s="1"/>
  <c r="X1807" i="1"/>
  <c r="W1807" i="1"/>
  <c r="V1807" i="1"/>
  <c r="U1807" i="1"/>
  <c r="T1807" i="1"/>
  <c r="S1807" i="1"/>
  <c r="R1807" i="1"/>
  <c r="BG1806" i="1"/>
  <c r="BH1806" i="1" s="1"/>
  <c r="BF1806" i="1"/>
  <c r="BE1806" i="1"/>
  <c r="BD1806" i="1"/>
  <c r="BC1806" i="1"/>
  <c r="BB1806" i="1"/>
  <c r="BA1806" i="1"/>
  <c r="AZ1806" i="1"/>
  <c r="AY1806" i="1"/>
  <c r="AX1806" i="1"/>
  <c r="AW1806" i="1"/>
  <c r="AV1806" i="1"/>
  <c r="AQ1806" i="1"/>
  <c r="AP1806" i="1"/>
  <c r="AT1806" i="1" s="1"/>
  <c r="AN1806" i="1"/>
  <c r="AL1806" i="1" a="1"/>
  <c r="AL1806" i="1" s="1"/>
  <c r="AH1806" i="1"/>
  <c r="AG1806" i="1"/>
  <c r="AI1806" i="1" s="1"/>
  <c r="AA1806" i="1"/>
  <c r="AD1806" i="1" s="1"/>
  <c r="AE1806" i="1" s="1"/>
  <c r="X1806" i="1"/>
  <c r="W1806" i="1"/>
  <c r="V1806" i="1"/>
  <c r="U1806" i="1"/>
  <c r="T1806" i="1"/>
  <c r="S1806" i="1"/>
  <c r="R1806" i="1"/>
  <c r="BG1805" i="1"/>
  <c r="BH1805" i="1" s="1"/>
  <c r="BF1805" i="1"/>
  <c r="BE1805" i="1"/>
  <c r="BD1805" i="1"/>
  <c r="BC1805" i="1"/>
  <c r="BB1805" i="1"/>
  <c r="BA1805" i="1"/>
  <c r="AZ1805" i="1"/>
  <c r="AY1805" i="1"/>
  <c r="AX1805" i="1"/>
  <c r="AW1805" i="1"/>
  <c r="AV1805" i="1"/>
  <c r="AQ1805" i="1"/>
  <c r="AP1805" i="1"/>
  <c r="AT1805" i="1" s="1"/>
  <c r="AN1805" i="1"/>
  <c r="AL1805" i="1"/>
  <c r="AL1805" i="1" a="1"/>
  <c r="AH1805" i="1"/>
  <c r="AG1805" i="1"/>
  <c r="AI1805" i="1" s="1"/>
  <c r="Z1805" i="1"/>
  <c r="AD1805" i="1" s="1"/>
  <c r="AE1805" i="1" s="1"/>
  <c r="X1805" i="1"/>
  <c r="W1805" i="1"/>
  <c r="V1805" i="1"/>
  <c r="U1805" i="1"/>
  <c r="T1805" i="1"/>
  <c r="S1805" i="1"/>
  <c r="R1805" i="1"/>
  <c r="BG1804" i="1"/>
  <c r="BH1804" i="1" s="1"/>
  <c r="BF1804" i="1"/>
  <c r="BE1804" i="1"/>
  <c r="BD1804" i="1"/>
  <c r="BC1804" i="1"/>
  <c r="BB1804" i="1"/>
  <c r="BA1804" i="1"/>
  <c r="AZ1804" i="1"/>
  <c r="AY1804" i="1"/>
  <c r="AX1804" i="1"/>
  <c r="AW1804" i="1"/>
  <c r="AV1804" i="1"/>
  <c r="AQ1804" i="1"/>
  <c r="AP1804" i="1"/>
  <c r="AN1804" i="1"/>
  <c r="AL1804" i="1"/>
  <c r="AL1804" i="1" a="1"/>
  <c r="AH1804" i="1"/>
  <c r="AG1804" i="1"/>
  <c r="Z1804" i="1"/>
  <c r="AD1804" i="1" s="1"/>
  <c r="AE1804" i="1" s="1"/>
  <c r="X1804" i="1"/>
  <c r="W1804" i="1"/>
  <c r="V1804" i="1"/>
  <c r="U1804" i="1"/>
  <c r="T1804" i="1"/>
  <c r="S1804" i="1"/>
  <c r="R1804" i="1"/>
  <c r="BG1803" i="1"/>
  <c r="BH1803" i="1" s="1"/>
  <c r="BF1803" i="1"/>
  <c r="BE1803" i="1"/>
  <c r="BD1803" i="1"/>
  <c r="BC1803" i="1"/>
  <c r="BB1803" i="1"/>
  <c r="BA1803" i="1"/>
  <c r="AZ1803" i="1"/>
  <c r="AY1803" i="1"/>
  <c r="AX1803" i="1"/>
  <c r="AW1803" i="1"/>
  <c r="AV1803" i="1"/>
  <c r="AQ1803" i="1"/>
  <c r="AP1803" i="1"/>
  <c r="AN1803" i="1"/>
  <c r="AL1803" i="1" a="1"/>
  <c r="AL1803" i="1" s="1"/>
  <c r="AH1803" i="1"/>
  <c r="AG1803" i="1"/>
  <c r="AA1803" i="1"/>
  <c r="AD1803" i="1" s="1"/>
  <c r="AE1803" i="1" s="1"/>
  <c r="X1803" i="1"/>
  <c r="W1803" i="1"/>
  <c r="V1803" i="1"/>
  <c r="U1803" i="1"/>
  <c r="T1803" i="1"/>
  <c r="S1803" i="1"/>
  <c r="R1803" i="1"/>
  <c r="BG1802" i="1"/>
  <c r="BH1802" i="1" s="1"/>
  <c r="BF1802" i="1"/>
  <c r="BE1802" i="1"/>
  <c r="BD1802" i="1"/>
  <c r="BC1802" i="1"/>
  <c r="BB1802" i="1"/>
  <c r="BA1802" i="1"/>
  <c r="AZ1802" i="1"/>
  <c r="AY1802" i="1"/>
  <c r="AX1802" i="1"/>
  <c r="AW1802" i="1"/>
  <c r="AV1802" i="1"/>
  <c r="AQ1802" i="1"/>
  <c r="AP1802" i="1"/>
  <c r="AN1802" i="1"/>
  <c r="AL1802" i="1" a="1"/>
  <c r="AL1802" i="1" s="1"/>
  <c r="AH1802" i="1"/>
  <c r="AG1802" i="1"/>
  <c r="Z1802" i="1"/>
  <c r="AD1802" i="1" s="1"/>
  <c r="AE1802" i="1" s="1"/>
  <c r="X1802" i="1"/>
  <c r="W1802" i="1"/>
  <c r="V1802" i="1"/>
  <c r="U1802" i="1"/>
  <c r="T1802" i="1"/>
  <c r="S1802" i="1"/>
  <c r="R1802" i="1"/>
  <c r="BG1801" i="1"/>
  <c r="BH1801" i="1" s="1"/>
  <c r="BF1801" i="1"/>
  <c r="BE1801" i="1"/>
  <c r="BD1801" i="1"/>
  <c r="BC1801" i="1"/>
  <c r="BB1801" i="1"/>
  <c r="BA1801" i="1"/>
  <c r="AZ1801" i="1"/>
  <c r="AY1801" i="1"/>
  <c r="AX1801" i="1"/>
  <c r="AW1801" i="1"/>
  <c r="AV1801" i="1"/>
  <c r="AQ1801" i="1"/>
  <c r="AP1801" i="1"/>
  <c r="AN1801" i="1"/>
  <c r="AL1801" i="1"/>
  <c r="AL1801" i="1" a="1"/>
  <c r="AH1801" i="1"/>
  <c r="AG1801" i="1"/>
  <c r="AI1801" i="1" s="1"/>
  <c r="Y1801" i="1"/>
  <c r="AD1801" i="1" s="1"/>
  <c r="AE1801" i="1" s="1"/>
  <c r="X1801" i="1"/>
  <c r="W1801" i="1"/>
  <c r="V1801" i="1"/>
  <c r="U1801" i="1"/>
  <c r="T1801" i="1"/>
  <c r="S1801" i="1"/>
  <c r="R1801" i="1"/>
  <c r="BG1800" i="1"/>
  <c r="BH1800" i="1" s="1"/>
  <c r="BF1800" i="1"/>
  <c r="BE1800" i="1"/>
  <c r="BD1800" i="1"/>
  <c r="BC1800" i="1"/>
  <c r="BB1800" i="1"/>
  <c r="BA1800" i="1"/>
  <c r="AZ1800" i="1"/>
  <c r="AY1800" i="1"/>
  <c r="AX1800" i="1"/>
  <c r="AW1800" i="1"/>
  <c r="AV1800" i="1"/>
  <c r="AQ1800" i="1"/>
  <c r="AP1800" i="1"/>
  <c r="AN1800" i="1"/>
  <c r="AL1800" i="1" a="1"/>
  <c r="AL1800" i="1" s="1"/>
  <c r="AH1800" i="1"/>
  <c r="AG1800" i="1"/>
  <c r="AI1800" i="1" s="1"/>
  <c r="Y1800" i="1"/>
  <c r="AD1800" i="1" s="1"/>
  <c r="AE1800" i="1" s="1"/>
  <c r="X1800" i="1"/>
  <c r="W1800" i="1"/>
  <c r="V1800" i="1"/>
  <c r="U1800" i="1"/>
  <c r="T1800" i="1"/>
  <c r="S1800" i="1"/>
  <c r="R1800" i="1"/>
  <c r="BG1799" i="1"/>
  <c r="BH1799" i="1" s="1"/>
  <c r="BF1799" i="1"/>
  <c r="BE1799" i="1"/>
  <c r="BD1799" i="1"/>
  <c r="BC1799" i="1"/>
  <c r="BB1799" i="1"/>
  <c r="BA1799" i="1"/>
  <c r="AZ1799" i="1"/>
  <c r="AY1799" i="1"/>
  <c r="AX1799" i="1"/>
  <c r="AW1799" i="1"/>
  <c r="AV1799" i="1"/>
  <c r="AQ1799" i="1"/>
  <c r="AP1799" i="1"/>
  <c r="AN1799" i="1"/>
  <c r="AL1799" i="1"/>
  <c r="AL1799" i="1" a="1"/>
  <c r="AH1799" i="1"/>
  <c r="AG1799" i="1"/>
  <c r="Y1799" i="1"/>
  <c r="AD1799" i="1" s="1"/>
  <c r="AE1799" i="1" s="1"/>
  <c r="X1799" i="1"/>
  <c r="W1799" i="1"/>
  <c r="V1799" i="1"/>
  <c r="U1799" i="1"/>
  <c r="T1799" i="1"/>
  <c r="S1799" i="1"/>
  <c r="R1799" i="1"/>
  <c r="BG1798" i="1"/>
  <c r="BH1798" i="1" s="1"/>
  <c r="BF1798" i="1"/>
  <c r="BE1798" i="1"/>
  <c r="BD1798" i="1"/>
  <c r="BC1798" i="1"/>
  <c r="BB1798" i="1"/>
  <c r="BA1798" i="1"/>
  <c r="AZ1798" i="1"/>
  <c r="AY1798" i="1"/>
  <c r="AX1798" i="1"/>
  <c r="AW1798" i="1"/>
  <c r="AV1798" i="1"/>
  <c r="AQ1798" i="1"/>
  <c r="AP1798" i="1"/>
  <c r="AS1798" i="1" s="1"/>
  <c r="AN1798" i="1"/>
  <c r="AL1798" i="1" a="1"/>
  <c r="AL1798" i="1" s="1"/>
  <c r="AH1798" i="1"/>
  <c r="AG1798" i="1"/>
  <c r="AI1798" i="1" s="1"/>
  <c r="Y1798" i="1"/>
  <c r="AD1798" i="1" s="1"/>
  <c r="AE1798" i="1" s="1"/>
  <c r="X1798" i="1"/>
  <c r="W1798" i="1"/>
  <c r="V1798" i="1"/>
  <c r="U1798" i="1"/>
  <c r="T1798" i="1"/>
  <c r="S1798" i="1"/>
  <c r="R1798" i="1"/>
  <c r="BG1797" i="1"/>
  <c r="BH1797" i="1" s="1"/>
  <c r="BF1797" i="1"/>
  <c r="BE1797" i="1"/>
  <c r="BD1797" i="1"/>
  <c r="BC1797" i="1"/>
  <c r="BB1797" i="1"/>
  <c r="BA1797" i="1"/>
  <c r="AZ1797" i="1"/>
  <c r="AY1797" i="1"/>
  <c r="AX1797" i="1"/>
  <c r="AW1797" i="1"/>
  <c r="AV1797" i="1"/>
  <c r="AQ1797" i="1"/>
  <c r="AP1797" i="1"/>
  <c r="AN1797" i="1"/>
  <c r="AL1797" i="1"/>
  <c r="AL1797" i="1" a="1"/>
  <c r="AH1797" i="1"/>
  <c r="AG1797" i="1"/>
  <c r="AI1797" i="1" s="1"/>
  <c r="Y1797" i="1"/>
  <c r="AD1797" i="1" s="1"/>
  <c r="AE1797" i="1" s="1"/>
  <c r="X1797" i="1"/>
  <c r="W1797" i="1"/>
  <c r="V1797" i="1"/>
  <c r="U1797" i="1"/>
  <c r="T1797" i="1"/>
  <c r="S1797" i="1"/>
  <c r="R1797" i="1"/>
  <c r="BG1796" i="1"/>
  <c r="BH1796" i="1" s="1"/>
  <c r="BF1796" i="1"/>
  <c r="BE1796" i="1"/>
  <c r="BD1796" i="1"/>
  <c r="BC1796" i="1"/>
  <c r="BB1796" i="1"/>
  <c r="BA1796" i="1"/>
  <c r="AZ1796" i="1"/>
  <c r="AY1796" i="1"/>
  <c r="AX1796" i="1"/>
  <c r="AW1796" i="1"/>
  <c r="AV1796" i="1"/>
  <c r="AQ1796" i="1"/>
  <c r="AP1796" i="1"/>
  <c r="AN1796" i="1"/>
  <c r="AL1796" i="1" a="1"/>
  <c r="AL1796" i="1" s="1"/>
  <c r="AH1796" i="1"/>
  <c r="AG1796" i="1"/>
  <c r="Y1796" i="1"/>
  <c r="AD1796" i="1" s="1"/>
  <c r="AE1796" i="1" s="1"/>
  <c r="X1796" i="1"/>
  <c r="W1796" i="1"/>
  <c r="V1796" i="1"/>
  <c r="U1796" i="1"/>
  <c r="T1796" i="1"/>
  <c r="S1796" i="1"/>
  <c r="R1796" i="1"/>
  <c r="BG1795" i="1"/>
  <c r="BH1795" i="1" s="1"/>
  <c r="BF1795" i="1"/>
  <c r="BE1795" i="1"/>
  <c r="BD1795" i="1"/>
  <c r="BC1795" i="1"/>
  <c r="BB1795" i="1"/>
  <c r="BA1795" i="1"/>
  <c r="AZ1795" i="1"/>
  <c r="AY1795" i="1"/>
  <c r="AX1795" i="1"/>
  <c r="AW1795" i="1"/>
  <c r="AV1795" i="1"/>
  <c r="AQ1795" i="1"/>
  <c r="AP1795" i="1"/>
  <c r="AU1795" i="1" s="1"/>
  <c r="AN1795" i="1"/>
  <c r="AL1795" i="1"/>
  <c r="AL1795" i="1" a="1"/>
  <c r="AH1795" i="1"/>
  <c r="AG1795" i="1"/>
  <c r="AI1795" i="1" s="1"/>
  <c r="Y1795" i="1"/>
  <c r="AD1795" i="1" s="1"/>
  <c r="AE1795" i="1" s="1"/>
  <c r="X1795" i="1"/>
  <c r="W1795" i="1"/>
  <c r="V1795" i="1"/>
  <c r="U1795" i="1"/>
  <c r="T1795" i="1"/>
  <c r="S1795" i="1"/>
  <c r="R1795" i="1"/>
  <c r="BG1794" i="1"/>
  <c r="BH1794" i="1" s="1"/>
  <c r="BF1794" i="1"/>
  <c r="BE1794" i="1"/>
  <c r="BD1794" i="1"/>
  <c r="BC1794" i="1"/>
  <c r="BB1794" i="1"/>
  <c r="BA1794" i="1"/>
  <c r="AZ1794" i="1"/>
  <c r="AY1794" i="1"/>
  <c r="AX1794" i="1"/>
  <c r="AW1794" i="1"/>
  <c r="AV1794" i="1"/>
  <c r="AQ1794" i="1"/>
  <c r="AP1794" i="1"/>
  <c r="AN1794" i="1"/>
  <c r="AL1794" i="1" a="1"/>
  <c r="AL1794" i="1" s="1"/>
  <c r="AH1794" i="1"/>
  <c r="AG1794" i="1"/>
  <c r="AI1794" i="1" s="1"/>
  <c r="Y1794" i="1"/>
  <c r="AD1794" i="1" s="1"/>
  <c r="AE1794" i="1" s="1"/>
  <c r="X1794" i="1"/>
  <c r="W1794" i="1"/>
  <c r="V1794" i="1"/>
  <c r="U1794" i="1"/>
  <c r="T1794" i="1"/>
  <c r="S1794" i="1"/>
  <c r="R1794" i="1"/>
  <c r="BG1793" i="1"/>
  <c r="BH1793" i="1" s="1"/>
  <c r="BF1793" i="1"/>
  <c r="BE1793" i="1"/>
  <c r="BD1793" i="1"/>
  <c r="BC1793" i="1"/>
  <c r="BB1793" i="1"/>
  <c r="BA1793" i="1"/>
  <c r="AZ1793" i="1"/>
  <c r="AY1793" i="1"/>
  <c r="AX1793" i="1"/>
  <c r="AW1793" i="1"/>
  <c r="AV1793" i="1"/>
  <c r="AQ1793" i="1"/>
  <c r="AP1793" i="1"/>
  <c r="AS1793" i="1" s="1"/>
  <c r="AN1793" i="1"/>
  <c r="AL1793" i="1" a="1"/>
  <c r="AL1793" i="1" s="1"/>
  <c r="AH1793" i="1"/>
  <c r="AG1793" i="1"/>
  <c r="AI1793" i="1" s="1"/>
  <c r="Y1793" i="1"/>
  <c r="AD1793" i="1" s="1"/>
  <c r="AE1793" i="1" s="1"/>
  <c r="X1793" i="1"/>
  <c r="W1793" i="1"/>
  <c r="V1793" i="1"/>
  <c r="U1793" i="1"/>
  <c r="T1793" i="1"/>
  <c r="S1793" i="1"/>
  <c r="R1793" i="1"/>
  <c r="BG1792" i="1"/>
  <c r="BH1792" i="1" s="1"/>
  <c r="BF1792" i="1"/>
  <c r="BE1792" i="1"/>
  <c r="BD1792" i="1"/>
  <c r="BC1792" i="1"/>
  <c r="BB1792" i="1"/>
  <c r="BA1792" i="1"/>
  <c r="AZ1792" i="1"/>
  <c r="AY1792" i="1"/>
  <c r="AX1792" i="1"/>
  <c r="AW1792" i="1"/>
  <c r="AV1792" i="1"/>
  <c r="AQ1792" i="1"/>
  <c r="AP1792" i="1"/>
  <c r="AS1792" i="1" s="1"/>
  <c r="AN1792" i="1"/>
  <c r="AL1792" i="1"/>
  <c r="AL1792" i="1" a="1"/>
  <c r="AH1792" i="1"/>
  <c r="AG1792" i="1"/>
  <c r="AI1792" i="1" s="1"/>
  <c r="AA1792" i="1"/>
  <c r="AD1792" i="1" s="1"/>
  <c r="AE1792" i="1" s="1"/>
  <c r="X1792" i="1"/>
  <c r="W1792" i="1"/>
  <c r="V1792" i="1"/>
  <c r="U1792" i="1"/>
  <c r="T1792" i="1"/>
  <c r="S1792" i="1"/>
  <c r="R1792" i="1"/>
  <c r="BG1791" i="1"/>
  <c r="BH1791" i="1" s="1"/>
  <c r="BF1791" i="1"/>
  <c r="BE1791" i="1"/>
  <c r="BD1791" i="1"/>
  <c r="BC1791" i="1"/>
  <c r="BB1791" i="1"/>
  <c r="BA1791" i="1"/>
  <c r="AZ1791" i="1"/>
  <c r="AY1791" i="1"/>
  <c r="AX1791" i="1"/>
  <c r="AW1791" i="1"/>
  <c r="AV1791" i="1"/>
  <c r="AQ1791" i="1"/>
  <c r="AP1791" i="1"/>
  <c r="AU1791" i="1" s="1"/>
  <c r="AN1791" i="1"/>
  <c r="AL1791" i="1"/>
  <c r="AL1791" i="1" a="1"/>
  <c r="AH1791" i="1"/>
  <c r="AG1791" i="1"/>
  <c r="AI1791" i="1" s="1"/>
  <c r="Y1791" i="1"/>
  <c r="AD1791" i="1" s="1"/>
  <c r="AE1791" i="1" s="1"/>
  <c r="X1791" i="1"/>
  <c r="W1791" i="1"/>
  <c r="V1791" i="1"/>
  <c r="U1791" i="1"/>
  <c r="T1791" i="1"/>
  <c r="S1791" i="1"/>
  <c r="R1791" i="1"/>
  <c r="BG1790" i="1"/>
  <c r="BH1790" i="1" s="1"/>
  <c r="BF1790" i="1"/>
  <c r="BE1790" i="1"/>
  <c r="BD1790" i="1"/>
  <c r="BC1790" i="1"/>
  <c r="BB1790" i="1"/>
  <c r="BA1790" i="1"/>
  <c r="AZ1790" i="1"/>
  <c r="AY1790" i="1"/>
  <c r="AX1790" i="1"/>
  <c r="AW1790" i="1"/>
  <c r="AV1790" i="1"/>
  <c r="AQ1790" i="1"/>
  <c r="AP1790" i="1"/>
  <c r="AN1790" i="1"/>
  <c r="AL1790" i="1"/>
  <c r="AL1790" i="1" a="1"/>
  <c r="AH1790" i="1"/>
  <c r="AG1790" i="1"/>
  <c r="Y1790" i="1"/>
  <c r="AD1790" i="1" s="1"/>
  <c r="AE1790" i="1" s="1"/>
  <c r="X1790" i="1"/>
  <c r="W1790" i="1"/>
  <c r="V1790" i="1"/>
  <c r="U1790" i="1"/>
  <c r="T1790" i="1"/>
  <c r="S1790" i="1"/>
  <c r="R1790" i="1"/>
  <c r="BG1789" i="1"/>
  <c r="BH1789" i="1" s="1"/>
  <c r="BF1789" i="1"/>
  <c r="BE1789" i="1"/>
  <c r="BD1789" i="1"/>
  <c r="BC1789" i="1"/>
  <c r="BB1789" i="1"/>
  <c r="BA1789" i="1"/>
  <c r="AZ1789" i="1"/>
  <c r="AY1789" i="1"/>
  <c r="AX1789" i="1"/>
  <c r="AW1789" i="1"/>
  <c r="AV1789" i="1"/>
  <c r="AQ1789" i="1"/>
  <c r="AP1789" i="1"/>
  <c r="AN1789" i="1"/>
  <c r="AL1789" i="1"/>
  <c r="AL1789" i="1" a="1"/>
  <c r="AH1789" i="1"/>
  <c r="AG1789" i="1"/>
  <c r="AI1789" i="1" s="1"/>
  <c r="Y1789" i="1"/>
  <c r="AD1789" i="1" s="1"/>
  <c r="AE1789" i="1" s="1"/>
  <c r="X1789" i="1"/>
  <c r="W1789" i="1"/>
  <c r="V1789" i="1"/>
  <c r="U1789" i="1"/>
  <c r="T1789" i="1"/>
  <c r="S1789" i="1"/>
  <c r="R1789" i="1"/>
  <c r="BG1788" i="1"/>
  <c r="BH1788" i="1" s="1"/>
  <c r="BF1788" i="1"/>
  <c r="BE1788" i="1"/>
  <c r="BD1788" i="1"/>
  <c r="BC1788" i="1"/>
  <c r="BB1788" i="1"/>
  <c r="BA1788" i="1"/>
  <c r="AZ1788" i="1"/>
  <c r="AY1788" i="1"/>
  <c r="AX1788" i="1"/>
  <c r="AW1788" i="1"/>
  <c r="AV1788" i="1"/>
  <c r="AQ1788" i="1"/>
  <c r="AP1788" i="1"/>
  <c r="AN1788" i="1"/>
  <c r="AL1788" i="1"/>
  <c r="AL1788" i="1" a="1"/>
  <c r="AH1788" i="1"/>
  <c r="AG1788" i="1"/>
  <c r="AI1788" i="1" s="1"/>
  <c r="AA1788" i="1"/>
  <c r="AD1788" i="1" s="1"/>
  <c r="AE1788" i="1" s="1"/>
  <c r="X1788" i="1"/>
  <c r="W1788" i="1"/>
  <c r="V1788" i="1"/>
  <c r="U1788" i="1"/>
  <c r="T1788" i="1"/>
  <c r="S1788" i="1"/>
  <c r="R1788" i="1"/>
  <c r="BG1787" i="1"/>
  <c r="BH1787" i="1" s="1"/>
  <c r="BF1787" i="1"/>
  <c r="BE1787" i="1"/>
  <c r="BD1787" i="1"/>
  <c r="BC1787" i="1"/>
  <c r="BB1787" i="1"/>
  <c r="BA1787" i="1"/>
  <c r="AZ1787" i="1"/>
  <c r="AY1787" i="1"/>
  <c r="AX1787" i="1"/>
  <c r="AW1787" i="1"/>
  <c r="AV1787" i="1"/>
  <c r="AQ1787" i="1"/>
  <c r="AP1787" i="1"/>
  <c r="AU1787" i="1" s="1"/>
  <c r="AN1787" i="1"/>
  <c r="AL1787" i="1"/>
  <c r="AL1787" i="1" a="1"/>
  <c r="AH1787" i="1"/>
  <c r="AG1787" i="1"/>
  <c r="AI1787" i="1" s="1"/>
  <c r="Z1787" i="1"/>
  <c r="AD1787" i="1" s="1"/>
  <c r="AE1787" i="1" s="1"/>
  <c r="X1787" i="1"/>
  <c r="W1787" i="1"/>
  <c r="V1787" i="1"/>
  <c r="U1787" i="1"/>
  <c r="T1787" i="1"/>
  <c r="S1787" i="1"/>
  <c r="R1787" i="1"/>
  <c r="BG1786" i="1"/>
  <c r="BH1786" i="1" s="1"/>
  <c r="BF1786" i="1"/>
  <c r="BE1786" i="1"/>
  <c r="BD1786" i="1"/>
  <c r="BC1786" i="1"/>
  <c r="BB1786" i="1"/>
  <c r="BA1786" i="1"/>
  <c r="AZ1786" i="1"/>
  <c r="AY1786" i="1"/>
  <c r="AX1786" i="1"/>
  <c r="AW1786" i="1"/>
  <c r="AV1786" i="1"/>
  <c r="AQ1786" i="1"/>
  <c r="AP1786" i="1"/>
  <c r="AR1786" i="1" s="1"/>
  <c r="AN1786" i="1"/>
  <c r="AL1786" i="1" a="1"/>
  <c r="AL1786" i="1" s="1"/>
  <c r="AH1786" i="1"/>
  <c r="AG1786" i="1"/>
  <c r="AI1786" i="1" s="1"/>
  <c r="Z1786" i="1"/>
  <c r="AD1786" i="1" s="1"/>
  <c r="AE1786" i="1" s="1"/>
  <c r="X1786" i="1"/>
  <c r="W1786" i="1"/>
  <c r="V1786" i="1"/>
  <c r="U1786" i="1"/>
  <c r="T1786" i="1"/>
  <c r="S1786" i="1"/>
  <c r="R1786" i="1"/>
  <c r="BG1785" i="1"/>
  <c r="BH1785" i="1" s="1"/>
  <c r="BF1785" i="1"/>
  <c r="BE1785" i="1"/>
  <c r="BD1785" i="1"/>
  <c r="BC1785" i="1"/>
  <c r="BB1785" i="1"/>
  <c r="BA1785" i="1"/>
  <c r="AZ1785" i="1"/>
  <c r="AY1785" i="1"/>
  <c r="AX1785" i="1"/>
  <c r="AW1785" i="1"/>
  <c r="AV1785" i="1"/>
  <c r="AQ1785" i="1"/>
  <c r="AP1785" i="1"/>
  <c r="AN1785" i="1"/>
  <c r="AL1785" i="1" a="1"/>
  <c r="AL1785" i="1" s="1"/>
  <c r="AH1785" i="1"/>
  <c r="AG1785" i="1"/>
  <c r="AI1785" i="1" s="1"/>
  <c r="AA1785" i="1"/>
  <c r="AD1785" i="1" s="1"/>
  <c r="AE1785" i="1" s="1"/>
  <c r="X1785" i="1"/>
  <c r="W1785" i="1"/>
  <c r="V1785" i="1"/>
  <c r="U1785" i="1"/>
  <c r="T1785" i="1"/>
  <c r="S1785" i="1"/>
  <c r="R1785" i="1"/>
  <c r="BG1784" i="1"/>
  <c r="BH1784" i="1" s="1"/>
  <c r="BF1784" i="1"/>
  <c r="BE1784" i="1"/>
  <c r="BD1784" i="1"/>
  <c r="BC1784" i="1"/>
  <c r="BB1784" i="1"/>
  <c r="BA1784" i="1"/>
  <c r="AZ1784" i="1"/>
  <c r="AY1784" i="1"/>
  <c r="AX1784" i="1"/>
  <c r="AW1784" i="1"/>
  <c r="AV1784" i="1"/>
  <c r="AQ1784" i="1"/>
  <c r="AP1784" i="1"/>
  <c r="AU1784" i="1" s="1"/>
  <c r="AN1784" i="1"/>
  <c r="AL1784" i="1" a="1"/>
  <c r="AL1784" i="1" s="1"/>
  <c r="AH1784" i="1"/>
  <c r="AG1784" i="1"/>
  <c r="AI1784" i="1" s="1"/>
  <c r="Y1784" i="1"/>
  <c r="AD1784" i="1" s="1"/>
  <c r="AE1784" i="1" s="1"/>
  <c r="X1784" i="1"/>
  <c r="W1784" i="1"/>
  <c r="V1784" i="1"/>
  <c r="U1784" i="1"/>
  <c r="T1784" i="1"/>
  <c r="S1784" i="1"/>
  <c r="R1784" i="1"/>
  <c r="BG1783" i="1"/>
  <c r="BH1783" i="1" s="1"/>
  <c r="BF1783" i="1"/>
  <c r="BE1783" i="1"/>
  <c r="BD1783" i="1"/>
  <c r="BC1783" i="1"/>
  <c r="BB1783" i="1"/>
  <c r="BA1783" i="1"/>
  <c r="AZ1783" i="1"/>
  <c r="AY1783" i="1"/>
  <c r="AX1783" i="1"/>
  <c r="AW1783" i="1"/>
  <c r="AV1783" i="1"/>
  <c r="AQ1783" i="1"/>
  <c r="AP1783" i="1"/>
  <c r="AT1783" i="1" s="1"/>
  <c r="AN1783" i="1"/>
  <c r="AL1783" i="1"/>
  <c r="AL1783" i="1" a="1"/>
  <c r="AH1783" i="1"/>
  <c r="AG1783" i="1"/>
  <c r="Y1783" i="1"/>
  <c r="AD1783" i="1" s="1"/>
  <c r="AE1783" i="1" s="1"/>
  <c r="X1783" i="1"/>
  <c r="W1783" i="1"/>
  <c r="V1783" i="1"/>
  <c r="U1783" i="1"/>
  <c r="T1783" i="1"/>
  <c r="S1783" i="1"/>
  <c r="R1783" i="1"/>
  <c r="BG1782" i="1"/>
  <c r="BH1782" i="1" s="1"/>
  <c r="BF1782" i="1"/>
  <c r="BE1782" i="1"/>
  <c r="BD1782" i="1"/>
  <c r="BC1782" i="1"/>
  <c r="BB1782" i="1"/>
  <c r="BA1782" i="1"/>
  <c r="AZ1782" i="1"/>
  <c r="AY1782" i="1"/>
  <c r="AX1782" i="1"/>
  <c r="AW1782" i="1"/>
  <c r="AV1782" i="1"/>
  <c r="AQ1782" i="1"/>
  <c r="AP1782" i="1"/>
  <c r="AU1782" i="1" s="1"/>
  <c r="AN1782" i="1"/>
  <c r="AL1782" i="1" a="1"/>
  <c r="AL1782" i="1" s="1"/>
  <c r="AH1782" i="1"/>
  <c r="AG1782" i="1"/>
  <c r="AI1782" i="1" s="1"/>
  <c r="Y1782" i="1"/>
  <c r="AD1782" i="1" s="1"/>
  <c r="AE1782" i="1" s="1"/>
  <c r="X1782" i="1"/>
  <c r="W1782" i="1"/>
  <c r="V1782" i="1"/>
  <c r="U1782" i="1"/>
  <c r="T1782" i="1"/>
  <c r="S1782" i="1"/>
  <c r="R1782" i="1"/>
  <c r="BG1781" i="1"/>
  <c r="BH1781" i="1" s="1"/>
  <c r="BF1781" i="1"/>
  <c r="BE1781" i="1"/>
  <c r="BD1781" i="1"/>
  <c r="BC1781" i="1"/>
  <c r="BB1781" i="1"/>
  <c r="BA1781" i="1"/>
  <c r="AZ1781" i="1"/>
  <c r="AY1781" i="1"/>
  <c r="AX1781" i="1"/>
  <c r="AW1781" i="1"/>
  <c r="AV1781" i="1"/>
  <c r="AQ1781" i="1"/>
  <c r="AP1781" i="1"/>
  <c r="AR1781" i="1" s="1"/>
  <c r="AN1781" i="1"/>
  <c r="AL1781" i="1"/>
  <c r="AL1781" i="1" a="1"/>
  <c r="AH1781" i="1"/>
  <c r="AG1781" i="1"/>
  <c r="Y1781" i="1"/>
  <c r="AD1781" i="1" s="1"/>
  <c r="AE1781" i="1" s="1"/>
  <c r="X1781" i="1"/>
  <c r="W1781" i="1"/>
  <c r="V1781" i="1"/>
  <c r="U1781" i="1"/>
  <c r="T1781" i="1"/>
  <c r="S1781" i="1"/>
  <c r="R1781" i="1"/>
  <c r="BG1780" i="1"/>
  <c r="BH1780" i="1" s="1"/>
  <c r="BF1780" i="1"/>
  <c r="BE1780" i="1"/>
  <c r="BD1780" i="1"/>
  <c r="BC1780" i="1"/>
  <c r="BB1780" i="1"/>
  <c r="BA1780" i="1"/>
  <c r="AZ1780" i="1"/>
  <c r="AY1780" i="1"/>
  <c r="AX1780" i="1"/>
  <c r="AW1780" i="1"/>
  <c r="AV1780" i="1"/>
  <c r="AQ1780" i="1"/>
  <c r="AP1780" i="1"/>
  <c r="AN1780" i="1"/>
  <c r="AL1780" i="1" a="1"/>
  <c r="AL1780" i="1" s="1"/>
  <c r="AH1780" i="1"/>
  <c r="AG1780" i="1"/>
  <c r="AI1780" i="1" s="1"/>
  <c r="Y1780" i="1"/>
  <c r="AD1780" i="1" s="1"/>
  <c r="AE1780" i="1" s="1"/>
  <c r="X1780" i="1"/>
  <c r="W1780" i="1"/>
  <c r="V1780" i="1"/>
  <c r="U1780" i="1"/>
  <c r="T1780" i="1"/>
  <c r="S1780" i="1"/>
  <c r="R1780" i="1"/>
  <c r="BG1779" i="1"/>
  <c r="BH1779" i="1" s="1"/>
  <c r="BF1779" i="1"/>
  <c r="BE1779" i="1"/>
  <c r="BD1779" i="1"/>
  <c r="BC1779" i="1"/>
  <c r="BB1779" i="1"/>
  <c r="BA1779" i="1"/>
  <c r="AZ1779" i="1"/>
  <c r="AY1779" i="1"/>
  <c r="AX1779" i="1"/>
  <c r="AW1779" i="1"/>
  <c r="AV1779" i="1"/>
  <c r="AQ1779" i="1"/>
  <c r="AP1779" i="1"/>
  <c r="AN1779" i="1"/>
  <c r="AL1779" i="1"/>
  <c r="AL1779" i="1" a="1"/>
  <c r="AH1779" i="1"/>
  <c r="AG1779" i="1"/>
  <c r="AI1779" i="1" s="1"/>
  <c r="Y1779" i="1"/>
  <c r="AD1779" i="1" s="1"/>
  <c r="AE1779" i="1" s="1"/>
  <c r="X1779" i="1"/>
  <c r="W1779" i="1"/>
  <c r="V1779" i="1"/>
  <c r="U1779" i="1"/>
  <c r="T1779" i="1"/>
  <c r="S1779" i="1"/>
  <c r="R1779" i="1"/>
  <c r="BG1778" i="1"/>
  <c r="BH1778" i="1" s="1"/>
  <c r="BF1778" i="1"/>
  <c r="BE1778" i="1"/>
  <c r="BD1778" i="1"/>
  <c r="BC1778" i="1"/>
  <c r="BB1778" i="1"/>
  <c r="BA1778" i="1"/>
  <c r="AZ1778" i="1"/>
  <c r="AY1778" i="1"/>
  <c r="AX1778" i="1"/>
  <c r="AW1778" i="1"/>
  <c r="AV1778" i="1"/>
  <c r="AQ1778" i="1"/>
  <c r="AP1778" i="1"/>
  <c r="AN1778" i="1"/>
  <c r="AL1778" i="1" a="1"/>
  <c r="AL1778" i="1" s="1"/>
  <c r="AH1778" i="1"/>
  <c r="AG1778" i="1"/>
  <c r="AI1778" i="1" s="1"/>
  <c r="Y1778" i="1"/>
  <c r="AD1778" i="1" s="1"/>
  <c r="AE1778" i="1" s="1"/>
  <c r="X1778" i="1"/>
  <c r="W1778" i="1"/>
  <c r="V1778" i="1"/>
  <c r="U1778" i="1"/>
  <c r="T1778" i="1"/>
  <c r="S1778" i="1"/>
  <c r="R1778" i="1"/>
  <c r="BG1777" i="1"/>
  <c r="BH1777" i="1" s="1"/>
  <c r="BF1777" i="1"/>
  <c r="BE1777" i="1"/>
  <c r="BD1777" i="1"/>
  <c r="BC1777" i="1"/>
  <c r="BB1777" i="1"/>
  <c r="BA1777" i="1"/>
  <c r="AZ1777" i="1"/>
  <c r="AY1777" i="1"/>
  <c r="AX1777" i="1"/>
  <c r="AW1777" i="1"/>
  <c r="AV1777" i="1"/>
  <c r="AQ1777" i="1"/>
  <c r="AP1777" i="1"/>
  <c r="AN1777" i="1"/>
  <c r="AL1777" i="1"/>
  <c r="AL1777" i="1" a="1"/>
  <c r="AH1777" i="1"/>
  <c r="AG1777" i="1"/>
  <c r="AI1777" i="1" s="1"/>
  <c r="AC1777" i="1"/>
  <c r="AD1777" i="1" s="1"/>
  <c r="AE1777" i="1" s="1"/>
  <c r="X1777" i="1"/>
  <c r="W1777" i="1"/>
  <c r="V1777" i="1"/>
  <c r="U1777" i="1"/>
  <c r="T1777" i="1"/>
  <c r="S1777" i="1"/>
  <c r="R1777" i="1"/>
  <c r="BG1776" i="1"/>
  <c r="BH1776" i="1" s="1"/>
  <c r="BF1776" i="1"/>
  <c r="BE1776" i="1"/>
  <c r="BD1776" i="1"/>
  <c r="BC1776" i="1"/>
  <c r="BB1776" i="1"/>
  <c r="BA1776" i="1"/>
  <c r="AZ1776" i="1"/>
  <c r="AY1776" i="1"/>
  <c r="AX1776" i="1"/>
  <c r="AW1776" i="1"/>
  <c r="AV1776" i="1"/>
  <c r="AQ1776" i="1"/>
  <c r="AP1776" i="1"/>
  <c r="AN1776" i="1"/>
  <c r="AL1776" i="1" a="1"/>
  <c r="AL1776" i="1" s="1"/>
  <c r="AH1776" i="1"/>
  <c r="AG1776" i="1"/>
  <c r="AI1776" i="1" s="1"/>
  <c r="Y1776" i="1"/>
  <c r="AD1776" i="1" s="1"/>
  <c r="AE1776" i="1" s="1"/>
  <c r="X1776" i="1"/>
  <c r="W1776" i="1"/>
  <c r="V1776" i="1"/>
  <c r="U1776" i="1"/>
  <c r="T1776" i="1"/>
  <c r="S1776" i="1"/>
  <c r="R1776" i="1"/>
  <c r="BG1775" i="1"/>
  <c r="BH1775" i="1" s="1"/>
  <c r="BF1775" i="1"/>
  <c r="BE1775" i="1"/>
  <c r="BD1775" i="1"/>
  <c r="BC1775" i="1"/>
  <c r="BB1775" i="1"/>
  <c r="BA1775" i="1"/>
  <c r="AZ1775" i="1"/>
  <c r="AY1775" i="1"/>
  <c r="AX1775" i="1"/>
  <c r="AW1775" i="1"/>
  <c r="AV1775" i="1"/>
  <c r="AQ1775" i="1"/>
  <c r="AP1775" i="1"/>
  <c r="AS1775" i="1" s="1"/>
  <c r="AN1775" i="1"/>
  <c r="AL1775" i="1" a="1"/>
  <c r="AL1775" i="1" s="1"/>
  <c r="AH1775" i="1"/>
  <c r="AG1775" i="1"/>
  <c r="Y1775" i="1"/>
  <c r="AD1775" i="1" s="1"/>
  <c r="AE1775" i="1" s="1"/>
  <c r="X1775" i="1"/>
  <c r="W1775" i="1"/>
  <c r="V1775" i="1"/>
  <c r="U1775" i="1"/>
  <c r="T1775" i="1"/>
  <c r="S1775" i="1"/>
  <c r="R1775" i="1"/>
  <c r="BG1774" i="1"/>
  <c r="BH1774" i="1" s="1"/>
  <c r="BF1774" i="1"/>
  <c r="BE1774" i="1"/>
  <c r="BD1774" i="1"/>
  <c r="BC1774" i="1"/>
  <c r="BB1774" i="1"/>
  <c r="BA1774" i="1"/>
  <c r="AZ1774" i="1"/>
  <c r="AY1774" i="1"/>
  <c r="AX1774" i="1"/>
  <c r="AW1774" i="1"/>
  <c r="AV1774" i="1"/>
  <c r="AQ1774" i="1"/>
  <c r="AP1774" i="1"/>
  <c r="AR1774" i="1" s="1"/>
  <c r="AN1774" i="1"/>
  <c r="AL1774" i="1"/>
  <c r="AL1774" i="1" a="1"/>
  <c r="AH1774" i="1"/>
  <c r="AG1774" i="1"/>
  <c r="AI1774" i="1" s="1"/>
  <c r="AA1774" i="1"/>
  <c r="AD1774" i="1" s="1"/>
  <c r="AE1774" i="1" s="1"/>
  <c r="X1774" i="1"/>
  <c r="W1774" i="1"/>
  <c r="V1774" i="1"/>
  <c r="U1774" i="1"/>
  <c r="T1774" i="1"/>
  <c r="S1774" i="1"/>
  <c r="R1774" i="1"/>
  <c r="BG1773" i="1"/>
  <c r="BH1773" i="1" s="1"/>
  <c r="BF1773" i="1"/>
  <c r="BE1773" i="1"/>
  <c r="BD1773" i="1"/>
  <c r="BC1773" i="1"/>
  <c r="BB1773" i="1"/>
  <c r="BA1773" i="1"/>
  <c r="AZ1773" i="1"/>
  <c r="AY1773" i="1"/>
  <c r="AX1773" i="1"/>
  <c r="AW1773" i="1"/>
  <c r="AV1773" i="1"/>
  <c r="AQ1773" i="1"/>
  <c r="AP1773" i="1"/>
  <c r="AT1773" i="1" s="1"/>
  <c r="AN1773" i="1"/>
  <c r="AL1773" i="1"/>
  <c r="AL1773" i="1" a="1"/>
  <c r="AH1773" i="1"/>
  <c r="AG1773" i="1"/>
  <c r="AI1773" i="1" s="1"/>
  <c r="AC1773" i="1"/>
  <c r="AD1773" i="1" s="1"/>
  <c r="AE1773" i="1" s="1"/>
  <c r="X1773" i="1"/>
  <c r="W1773" i="1"/>
  <c r="V1773" i="1"/>
  <c r="U1773" i="1"/>
  <c r="T1773" i="1"/>
  <c r="S1773" i="1"/>
  <c r="R1773" i="1"/>
  <c r="BG1772" i="1"/>
  <c r="BH1772" i="1" s="1"/>
  <c r="BF1772" i="1"/>
  <c r="BE1772" i="1"/>
  <c r="BD1772" i="1"/>
  <c r="BC1772" i="1"/>
  <c r="BB1772" i="1"/>
  <c r="BA1772" i="1"/>
  <c r="AZ1772" i="1"/>
  <c r="AY1772" i="1"/>
  <c r="AX1772" i="1"/>
  <c r="AW1772" i="1"/>
  <c r="AV1772" i="1"/>
  <c r="AQ1772" i="1"/>
  <c r="AP1772" i="1"/>
  <c r="AN1772" i="1"/>
  <c r="AL1772" i="1" a="1"/>
  <c r="AL1772" i="1" s="1"/>
  <c r="AH1772" i="1"/>
  <c r="AG1772" i="1"/>
  <c r="AC1772" i="1"/>
  <c r="AD1772" i="1" s="1"/>
  <c r="AE1772" i="1" s="1"/>
  <c r="X1772" i="1"/>
  <c r="W1772" i="1"/>
  <c r="V1772" i="1"/>
  <c r="U1772" i="1"/>
  <c r="T1772" i="1"/>
  <c r="S1772" i="1"/>
  <c r="R1772" i="1"/>
  <c r="BG1771" i="1"/>
  <c r="BH1771" i="1" s="1"/>
  <c r="BF1771" i="1"/>
  <c r="BE1771" i="1"/>
  <c r="BD1771" i="1"/>
  <c r="BC1771" i="1"/>
  <c r="BB1771" i="1"/>
  <c r="BA1771" i="1"/>
  <c r="AZ1771" i="1"/>
  <c r="AY1771" i="1"/>
  <c r="AX1771" i="1"/>
  <c r="AW1771" i="1"/>
  <c r="AV1771" i="1"/>
  <c r="AQ1771" i="1"/>
  <c r="AP1771" i="1"/>
  <c r="AU1771" i="1" s="1"/>
  <c r="AN1771" i="1"/>
  <c r="AL1771" i="1" a="1"/>
  <c r="AL1771" i="1" s="1"/>
  <c r="AH1771" i="1"/>
  <c r="AG1771" i="1"/>
  <c r="AI1771" i="1" s="1"/>
  <c r="AC1771" i="1"/>
  <c r="AD1771" i="1" s="1"/>
  <c r="AE1771" i="1" s="1"/>
  <c r="X1771" i="1"/>
  <c r="W1771" i="1"/>
  <c r="V1771" i="1"/>
  <c r="U1771" i="1"/>
  <c r="T1771" i="1"/>
  <c r="S1771" i="1"/>
  <c r="R1771" i="1"/>
  <c r="BG1770" i="1"/>
  <c r="BH1770" i="1" s="1"/>
  <c r="BF1770" i="1"/>
  <c r="BE1770" i="1"/>
  <c r="BD1770" i="1"/>
  <c r="BC1770" i="1"/>
  <c r="BB1770" i="1"/>
  <c r="BA1770" i="1"/>
  <c r="AZ1770" i="1"/>
  <c r="AY1770" i="1"/>
  <c r="AX1770" i="1"/>
  <c r="AW1770" i="1"/>
  <c r="AV1770" i="1"/>
  <c r="AQ1770" i="1"/>
  <c r="AP1770" i="1"/>
  <c r="AU1770" i="1" s="1"/>
  <c r="AN1770" i="1"/>
  <c r="AL1770" i="1" a="1"/>
  <c r="AL1770" i="1" s="1"/>
  <c r="AH1770" i="1"/>
  <c r="AG1770" i="1"/>
  <c r="AI1770" i="1" s="1"/>
  <c r="Z1770" i="1"/>
  <c r="AD1770" i="1" s="1"/>
  <c r="AE1770" i="1" s="1"/>
  <c r="X1770" i="1"/>
  <c r="W1770" i="1"/>
  <c r="V1770" i="1"/>
  <c r="U1770" i="1"/>
  <c r="T1770" i="1"/>
  <c r="S1770" i="1"/>
  <c r="R1770" i="1"/>
  <c r="BG1769" i="1"/>
  <c r="BH1769" i="1" s="1"/>
  <c r="BF1769" i="1"/>
  <c r="BE1769" i="1"/>
  <c r="BD1769" i="1"/>
  <c r="BC1769" i="1"/>
  <c r="BB1769" i="1"/>
  <c r="BA1769" i="1"/>
  <c r="AZ1769" i="1"/>
  <c r="AY1769" i="1"/>
  <c r="AX1769" i="1"/>
  <c r="AW1769" i="1"/>
  <c r="AV1769" i="1"/>
  <c r="AQ1769" i="1"/>
  <c r="AP1769" i="1"/>
  <c r="AN1769" i="1"/>
  <c r="AL1769" i="1"/>
  <c r="AL1769" i="1" a="1"/>
  <c r="AH1769" i="1"/>
  <c r="AG1769" i="1"/>
  <c r="AI1769" i="1" s="1"/>
  <c r="Z1769" i="1"/>
  <c r="AD1769" i="1" s="1"/>
  <c r="AE1769" i="1" s="1"/>
  <c r="X1769" i="1"/>
  <c r="W1769" i="1"/>
  <c r="V1769" i="1"/>
  <c r="U1769" i="1"/>
  <c r="T1769" i="1"/>
  <c r="S1769" i="1"/>
  <c r="R1769" i="1"/>
  <c r="BG1768" i="1"/>
  <c r="BH1768" i="1" s="1"/>
  <c r="BF1768" i="1"/>
  <c r="BE1768" i="1"/>
  <c r="BD1768" i="1"/>
  <c r="BC1768" i="1"/>
  <c r="BB1768" i="1"/>
  <c r="BA1768" i="1"/>
  <c r="AZ1768" i="1"/>
  <c r="AY1768" i="1"/>
  <c r="AX1768" i="1"/>
  <c r="AW1768" i="1"/>
  <c r="AV1768" i="1"/>
  <c r="AQ1768" i="1"/>
  <c r="AP1768" i="1"/>
  <c r="AN1768" i="1"/>
  <c r="AL1768" i="1"/>
  <c r="AL1768" i="1" a="1"/>
  <c r="AH1768" i="1"/>
  <c r="AG1768" i="1"/>
  <c r="Y1768" i="1"/>
  <c r="AD1768" i="1" s="1"/>
  <c r="AE1768" i="1" s="1"/>
  <c r="X1768" i="1"/>
  <c r="W1768" i="1"/>
  <c r="V1768" i="1"/>
  <c r="U1768" i="1"/>
  <c r="T1768" i="1"/>
  <c r="S1768" i="1"/>
  <c r="R1768" i="1"/>
  <c r="BG1767" i="1"/>
  <c r="BH1767" i="1" s="1"/>
  <c r="BF1767" i="1"/>
  <c r="BE1767" i="1"/>
  <c r="BD1767" i="1"/>
  <c r="BC1767" i="1"/>
  <c r="BB1767" i="1"/>
  <c r="BA1767" i="1"/>
  <c r="AZ1767" i="1"/>
  <c r="AY1767" i="1"/>
  <c r="AX1767" i="1"/>
  <c r="AW1767" i="1"/>
  <c r="AV1767" i="1"/>
  <c r="AQ1767" i="1"/>
  <c r="AP1767" i="1"/>
  <c r="AN1767" i="1"/>
  <c r="AL1767" i="1" a="1"/>
  <c r="AL1767" i="1" s="1"/>
  <c r="AH1767" i="1"/>
  <c r="AG1767" i="1"/>
  <c r="AI1767" i="1" s="1"/>
  <c r="Y1767" i="1"/>
  <c r="AD1767" i="1" s="1"/>
  <c r="AE1767" i="1" s="1"/>
  <c r="X1767" i="1"/>
  <c r="W1767" i="1"/>
  <c r="V1767" i="1"/>
  <c r="U1767" i="1"/>
  <c r="T1767" i="1"/>
  <c r="S1767" i="1"/>
  <c r="R1767" i="1"/>
  <c r="BG1766" i="1"/>
  <c r="BH1766" i="1" s="1"/>
  <c r="BF1766" i="1"/>
  <c r="BE1766" i="1"/>
  <c r="BD1766" i="1"/>
  <c r="BC1766" i="1"/>
  <c r="BB1766" i="1"/>
  <c r="BA1766" i="1"/>
  <c r="AZ1766" i="1"/>
  <c r="AY1766" i="1"/>
  <c r="AX1766" i="1"/>
  <c r="AW1766" i="1"/>
  <c r="AV1766" i="1"/>
  <c r="AQ1766" i="1"/>
  <c r="AP1766" i="1"/>
  <c r="AN1766" i="1"/>
  <c r="AL1766" i="1"/>
  <c r="AL1766" i="1" a="1"/>
  <c r="AH1766" i="1"/>
  <c r="AG1766" i="1"/>
  <c r="AI1766" i="1" s="1"/>
  <c r="Y1766" i="1"/>
  <c r="AD1766" i="1" s="1"/>
  <c r="AE1766" i="1" s="1"/>
  <c r="X1766" i="1"/>
  <c r="W1766" i="1"/>
  <c r="V1766" i="1"/>
  <c r="U1766" i="1"/>
  <c r="T1766" i="1"/>
  <c r="S1766" i="1"/>
  <c r="R1766" i="1"/>
  <c r="BG1765" i="1"/>
  <c r="BH1765" i="1" s="1"/>
  <c r="BF1765" i="1"/>
  <c r="BE1765" i="1"/>
  <c r="BD1765" i="1"/>
  <c r="BC1765" i="1"/>
  <c r="BB1765" i="1"/>
  <c r="BA1765" i="1"/>
  <c r="AZ1765" i="1"/>
  <c r="AY1765" i="1"/>
  <c r="AX1765" i="1"/>
  <c r="AW1765" i="1"/>
  <c r="AV1765" i="1"/>
  <c r="AQ1765" i="1"/>
  <c r="AP1765" i="1"/>
  <c r="AN1765" i="1"/>
  <c r="AL1765" i="1"/>
  <c r="AL1765" i="1" a="1"/>
  <c r="AH1765" i="1"/>
  <c r="AG1765" i="1"/>
  <c r="AI1765" i="1" s="1"/>
  <c r="Y1765" i="1"/>
  <c r="AD1765" i="1" s="1"/>
  <c r="AE1765" i="1" s="1"/>
  <c r="X1765" i="1"/>
  <c r="W1765" i="1"/>
  <c r="V1765" i="1"/>
  <c r="U1765" i="1"/>
  <c r="T1765" i="1"/>
  <c r="S1765" i="1"/>
  <c r="R1765" i="1"/>
  <c r="BG1764" i="1"/>
  <c r="BH1764" i="1" s="1"/>
  <c r="BF1764" i="1"/>
  <c r="BE1764" i="1"/>
  <c r="BD1764" i="1"/>
  <c r="BC1764" i="1"/>
  <c r="BB1764" i="1"/>
  <c r="BA1764" i="1"/>
  <c r="AZ1764" i="1"/>
  <c r="AY1764" i="1"/>
  <c r="AX1764" i="1"/>
  <c r="AW1764" i="1"/>
  <c r="AV1764" i="1"/>
  <c r="AQ1764" i="1"/>
  <c r="AP1764" i="1"/>
  <c r="AT1764" i="1" s="1"/>
  <c r="AN1764" i="1"/>
  <c r="AL1764" i="1"/>
  <c r="AL1764" i="1" a="1"/>
  <c r="AH1764" i="1"/>
  <c r="AG1764" i="1"/>
  <c r="AB1764" i="1"/>
  <c r="AD1764" i="1" s="1"/>
  <c r="AE1764" i="1" s="1"/>
  <c r="X1764" i="1"/>
  <c r="W1764" i="1"/>
  <c r="V1764" i="1"/>
  <c r="U1764" i="1"/>
  <c r="T1764" i="1"/>
  <c r="S1764" i="1"/>
  <c r="R1764" i="1"/>
  <c r="BG1763" i="1"/>
  <c r="BH1763" i="1" s="1"/>
  <c r="BF1763" i="1"/>
  <c r="BE1763" i="1"/>
  <c r="BD1763" i="1"/>
  <c r="BC1763" i="1"/>
  <c r="BB1763" i="1"/>
  <c r="BA1763" i="1"/>
  <c r="AZ1763" i="1"/>
  <c r="AY1763" i="1"/>
  <c r="AX1763" i="1"/>
  <c r="AW1763" i="1"/>
  <c r="AV1763" i="1"/>
  <c r="AQ1763" i="1"/>
  <c r="AP1763" i="1"/>
  <c r="AU1763" i="1" s="1"/>
  <c r="AN1763" i="1"/>
  <c r="AL1763" i="1" a="1"/>
  <c r="AL1763" i="1" s="1"/>
  <c r="AH1763" i="1"/>
  <c r="AG1763" i="1"/>
  <c r="AI1763" i="1" s="1"/>
  <c r="AB1763" i="1"/>
  <c r="AD1763" i="1" s="1"/>
  <c r="AE1763" i="1" s="1"/>
  <c r="X1763" i="1"/>
  <c r="W1763" i="1"/>
  <c r="V1763" i="1"/>
  <c r="U1763" i="1"/>
  <c r="T1763" i="1"/>
  <c r="S1763" i="1"/>
  <c r="R1763" i="1"/>
  <c r="BG1762" i="1"/>
  <c r="BH1762" i="1" s="1"/>
  <c r="BF1762" i="1"/>
  <c r="BE1762" i="1"/>
  <c r="BD1762" i="1"/>
  <c r="BC1762" i="1"/>
  <c r="BB1762" i="1"/>
  <c r="BA1762" i="1"/>
  <c r="AZ1762" i="1"/>
  <c r="AY1762" i="1"/>
  <c r="AX1762" i="1"/>
  <c r="AW1762" i="1"/>
  <c r="AV1762" i="1"/>
  <c r="AQ1762" i="1"/>
  <c r="AP1762" i="1"/>
  <c r="AS1762" i="1" s="1"/>
  <c r="AN1762" i="1"/>
  <c r="AL1762" i="1" a="1"/>
  <c r="AL1762" i="1" s="1"/>
  <c r="AH1762" i="1"/>
  <c r="AG1762" i="1"/>
  <c r="AI1762" i="1" s="1"/>
  <c r="AB1762" i="1"/>
  <c r="AD1762" i="1" s="1"/>
  <c r="AE1762" i="1" s="1"/>
  <c r="X1762" i="1"/>
  <c r="W1762" i="1"/>
  <c r="V1762" i="1"/>
  <c r="U1762" i="1"/>
  <c r="T1762" i="1"/>
  <c r="S1762" i="1"/>
  <c r="R1762" i="1"/>
  <c r="BG1761" i="1"/>
  <c r="BH1761" i="1" s="1"/>
  <c r="BF1761" i="1"/>
  <c r="BE1761" i="1"/>
  <c r="BD1761" i="1"/>
  <c r="BC1761" i="1"/>
  <c r="BB1761" i="1"/>
  <c r="BA1761" i="1"/>
  <c r="AZ1761" i="1"/>
  <c r="AY1761" i="1"/>
  <c r="AX1761" i="1"/>
  <c r="AW1761" i="1"/>
  <c r="AV1761" i="1"/>
  <c r="AQ1761" i="1"/>
  <c r="AP1761" i="1"/>
  <c r="AN1761" i="1"/>
  <c r="AL1761" i="1" a="1"/>
  <c r="AL1761" i="1" s="1"/>
  <c r="AH1761" i="1"/>
  <c r="AG1761" i="1"/>
  <c r="AI1761" i="1" s="1"/>
  <c r="AC1761" i="1"/>
  <c r="AB1761" i="1"/>
  <c r="AA1761" i="1"/>
  <c r="Z1761" i="1"/>
  <c r="Y1761" i="1"/>
  <c r="X1761" i="1"/>
  <c r="W1761" i="1"/>
  <c r="V1761" i="1"/>
  <c r="U1761" i="1"/>
  <c r="T1761" i="1"/>
  <c r="S1761" i="1"/>
  <c r="R1761" i="1"/>
  <c r="BG1760" i="1"/>
  <c r="BH1760" i="1" s="1"/>
  <c r="BF1760" i="1"/>
  <c r="BE1760" i="1"/>
  <c r="BD1760" i="1"/>
  <c r="BC1760" i="1"/>
  <c r="BB1760" i="1"/>
  <c r="BA1760" i="1"/>
  <c r="AZ1760" i="1"/>
  <c r="AY1760" i="1"/>
  <c r="AX1760" i="1"/>
  <c r="AW1760" i="1"/>
  <c r="AV1760" i="1"/>
  <c r="AQ1760" i="1"/>
  <c r="AP1760" i="1"/>
  <c r="AN1760" i="1"/>
  <c r="AL1760" i="1"/>
  <c r="AL1760" i="1" a="1"/>
  <c r="AH1760" i="1"/>
  <c r="AG1760" i="1"/>
  <c r="AI1760" i="1" s="1"/>
  <c r="Z1760" i="1"/>
  <c r="AD1760" i="1" s="1"/>
  <c r="AE1760" i="1" s="1"/>
  <c r="X1760" i="1"/>
  <c r="W1760" i="1"/>
  <c r="V1760" i="1"/>
  <c r="U1760" i="1"/>
  <c r="T1760" i="1"/>
  <c r="S1760" i="1"/>
  <c r="R1760" i="1"/>
  <c r="BG1759" i="1"/>
  <c r="BH1759" i="1" s="1"/>
  <c r="BF1759" i="1"/>
  <c r="BE1759" i="1"/>
  <c r="BD1759" i="1"/>
  <c r="BC1759" i="1"/>
  <c r="BB1759" i="1"/>
  <c r="BA1759" i="1"/>
  <c r="AZ1759" i="1"/>
  <c r="AY1759" i="1"/>
  <c r="AX1759" i="1"/>
  <c r="AW1759" i="1"/>
  <c r="AV1759" i="1"/>
  <c r="AQ1759" i="1"/>
  <c r="AP1759" i="1"/>
  <c r="AN1759" i="1"/>
  <c r="AL1759" i="1" a="1"/>
  <c r="AL1759" i="1" s="1"/>
  <c r="AH1759" i="1"/>
  <c r="AG1759" i="1"/>
  <c r="AI1759" i="1" s="1"/>
  <c r="Z1759" i="1"/>
  <c r="AD1759" i="1" s="1"/>
  <c r="AE1759" i="1" s="1"/>
  <c r="X1759" i="1"/>
  <c r="W1759" i="1"/>
  <c r="V1759" i="1"/>
  <c r="U1759" i="1"/>
  <c r="T1759" i="1"/>
  <c r="S1759" i="1"/>
  <c r="R1759" i="1"/>
  <c r="BG1758" i="1"/>
  <c r="BH1758" i="1" s="1"/>
  <c r="BF1758" i="1"/>
  <c r="BE1758" i="1"/>
  <c r="BD1758" i="1"/>
  <c r="BC1758" i="1"/>
  <c r="BB1758" i="1"/>
  <c r="BA1758" i="1"/>
  <c r="AZ1758" i="1"/>
  <c r="AY1758" i="1"/>
  <c r="AX1758" i="1"/>
  <c r="AW1758" i="1"/>
  <c r="AV1758" i="1"/>
  <c r="AQ1758" i="1"/>
  <c r="AP1758" i="1"/>
  <c r="AN1758" i="1"/>
  <c r="AL1758" i="1" a="1"/>
  <c r="AL1758" i="1" s="1"/>
  <c r="AH1758" i="1"/>
  <c r="AG1758" i="1"/>
  <c r="AI1758" i="1" s="1"/>
  <c r="Z1758" i="1"/>
  <c r="AD1758" i="1" s="1"/>
  <c r="AE1758" i="1" s="1"/>
  <c r="X1758" i="1"/>
  <c r="W1758" i="1"/>
  <c r="V1758" i="1"/>
  <c r="U1758" i="1"/>
  <c r="T1758" i="1"/>
  <c r="S1758" i="1"/>
  <c r="R1758" i="1"/>
  <c r="BG1757" i="1"/>
  <c r="BH1757" i="1" s="1"/>
  <c r="BF1757" i="1"/>
  <c r="BE1757" i="1"/>
  <c r="BD1757" i="1"/>
  <c r="BC1757" i="1"/>
  <c r="BB1757" i="1"/>
  <c r="BA1757" i="1"/>
  <c r="AZ1757" i="1"/>
  <c r="AY1757" i="1"/>
  <c r="AX1757" i="1"/>
  <c r="AW1757" i="1"/>
  <c r="AV1757" i="1"/>
  <c r="AQ1757" i="1"/>
  <c r="AP1757" i="1"/>
  <c r="AN1757" i="1"/>
  <c r="AL1757" i="1" a="1"/>
  <c r="AL1757" i="1" s="1"/>
  <c r="AH1757" i="1"/>
  <c r="AG1757" i="1"/>
  <c r="AI1757" i="1" s="1"/>
  <c r="Z1757" i="1"/>
  <c r="AD1757" i="1" s="1"/>
  <c r="AE1757" i="1" s="1"/>
  <c r="X1757" i="1"/>
  <c r="W1757" i="1"/>
  <c r="V1757" i="1"/>
  <c r="U1757" i="1"/>
  <c r="T1757" i="1"/>
  <c r="S1757" i="1"/>
  <c r="R1757" i="1"/>
  <c r="BG1756" i="1"/>
  <c r="BH1756" i="1" s="1"/>
  <c r="BF1756" i="1"/>
  <c r="BE1756" i="1"/>
  <c r="BD1756" i="1"/>
  <c r="BC1756" i="1"/>
  <c r="BB1756" i="1"/>
  <c r="BA1756" i="1"/>
  <c r="AZ1756" i="1"/>
  <c r="AY1756" i="1"/>
  <c r="AX1756" i="1"/>
  <c r="AW1756" i="1"/>
  <c r="AV1756" i="1"/>
  <c r="AQ1756" i="1"/>
  <c r="AP1756" i="1"/>
  <c r="AS1756" i="1" s="1"/>
  <c r="AN1756" i="1"/>
  <c r="AL1756" i="1"/>
  <c r="AL1756" i="1" a="1"/>
  <c r="AH1756" i="1"/>
  <c r="AG1756" i="1"/>
  <c r="AI1756" i="1" s="1"/>
  <c r="Z1756" i="1"/>
  <c r="AD1756" i="1" s="1"/>
  <c r="AE1756" i="1" s="1"/>
  <c r="X1756" i="1"/>
  <c r="W1756" i="1"/>
  <c r="V1756" i="1"/>
  <c r="U1756" i="1"/>
  <c r="T1756" i="1"/>
  <c r="S1756" i="1"/>
  <c r="R1756" i="1"/>
  <c r="BG1755" i="1"/>
  <c r="BH1755" i="1" s="1"/>
  <c r="BF1755" i="1"/>
  <c r="BE1755" i="1"/>
  <c r="BD1755" i="1"/>
  <c r="BC1755" i="1"/>
  <c r="BB1755" i="1"/>
  <c r="BA1755" i="1"/>
  <c r="AZ1755" i="1"/>
  <c r="AY1755" i="1"/>
  <c r="AX1755" i="1"/>
  <c r="AW1755" i="1"/>
  <c r="AV1755" i="1"/>
  <c r="AQ1755" i="1"/>
  <c r="AP1755" i="1"/>
  <c r="AN1755" i="1"/>
  <c r="AL1755" i="1"/>
  <c r="AL1755" i="1" a="1"/>
  <c r="AH1755" i="1"/>
  <c r="AG1755" i="1"/>
  <c r="AI1755" i="1" s="1"/>
  <c r="AA1755" i="1"/>
  <c r="AD1755" i="1" s="1"/>
  <c r="AE1755" i="1" s="1"/>
  <c r="X1755" i="1"/>
  <c r="W1755" i="1"/>
  <c r="V1755" i="1"/>
  <c r="U1755" i="1"/>
  <c r="T1755" i="1"/>
  <c r="S1755" i="1"/>
  <c r="R1755" i="1"/>
  <c r="BG1754" i="1"/>
  <c r="BH1754" i="1" s="1"/>
  <c r="BF1754" i="1"/>
  <c r="BE1754" i="1"/>
  <c r="BD1754" i="1"/>
  <c r="BC1754" i="1"/>
  <c r="BB1754" i="1"/>
  <c r="BA1754" i="1"/>
  <c r="AZ1754" i="1"/>
  <c r="AY1754" i="1"/>
  <c r="AX1754" i="1"/>
  <c r="AW1754" i="1"/>
  <c r="AV1754" i="1"/>
  <c r="AQ1754" i="1"/>
  <c r="AP1754" i="1"/>
  <c r="AN1754" i="1"/>
  <c r="AL1754" i="1"/>
  <c r="AL1754" i="1" a="1"/>
  <c r="AH1754" i="1"/>
  <c r="AG1754" i="1"/>
  <c r="AC1754" i="1"/>
  <c r="Z1754" i="1"/>
  <c r="Y1754" i="1"/>
  <c r="X1754" i="1"/>
  <c r="W1754" i="1"/>
  <c r="V1754" i="1"/>
  <c r="U1754" i="1"/>
  <c r="T1754" i="1"/>
  <c r="S1754" i="1"/>
  <c r="R1754" i="1"/>
  <c r="BG1753" i="1"/>
  <c r="BH1753" i="1" s="1"/>
  <c r="BF1753" i="1"/>
  <c r="BE1753" i="1"/>
  <c r="BD1753" i="1"/>
  <c r="BC1753" i="1"/>
  <c r="BB1753" i="1"/>
  <c r="BA1753" i="1"/>
  <c r="AZ1753" i="1"/>
  <c r="AY1753" i="1"/>
  <c r="AX1753" i="1"/>
  <c r="AW1753" i="1"/>
  <c r="AV1753" i="1"/>
  <c r="AQ1753" i="1"/>
  <c r="AP1753" i="1"/>
  <c r="AN1753" i="1"/>
  <c r="AL1753" i="1" a="1"/>
  <c r="AL1753" i="1" s="1"/>
  <c r="AH1753" i="1"/>
  <c r="AG1753" i="1"/>
  <c r="AI1753" i="1" s="1"/>
  <c r="AC1753" i="1"/>
  <c r="Z1753" i="1"/>
  <c r="Y1753" i="1"/>
  <c r="X1753" i="1"/>
  <c r="W1753" i="1"/>
  <c r="V1753" i="1"/>
  <c r="U1753" i="1"/>
  <c r="T1753" i="1"/>
  <c r="S1753" i="1"/>
  <c r="R1753" i="1"/>
  <c r="BG1752" i="1"/>
  <c r="BH1752" i="1" s="1"/>
  <c r="BF1752" i="1"/>
  <c r="BE1752" i="1"/>
  <c r="BD1752" i="1"/>
  <c r="BC1752" i="1"/>
  <c r="BB1752" i="1"/>
  <c r="BA1752" i="1"/>
  <c r="AZ1752" i="1"/>
  <c r="AY1752" i="1"/>
  <c r="AX1752" i="1"/>
  <c r="AW1752" i="1"/>
  <c r="AV1752" i="1"/>
  <c r="AQ1752" i="1"/>
  <c r="AP1752" i="1"/>
  <c r="AR1752" i="1" s="1"/>
  <c r="AN1752" i="1"/>
  <c r="AL1752" i="1"/>
  <c r="AL1752" i="1" a="1"/>
  <c r="AH1752" i="1"/>
  <c r="AG1752" i="1"/>
  <c r="AB1752" i="1"/>
  <c r="AD1752" i="1" s="1"/>
  <c r="AE1752" i="1" s="1"/>
  <c r="X1752" i="1"/>
  <c r="W1752" i="1"/>
  <c r="V1752" i="1"/>
  <c r="U1752" i="1"/>
  <c r="T1752" i="1"/>
  <c r="S1752" i="1"/>
  <c r="R1752" i="1"/>
  <c r="BG1751" i="1"/>
  <c r="BH1751" i="1" s="1"/>
  <c r="BF1751" i="1"/>
  <c r="BE1751" i="1"/>
  <c r="BD1751" i="1"/>
  <c r="BC1751" i="1"/>
  <c r="BB1751" i="1"/>
  <c r="BA1751" i="1"/>
  <c r="AZ1751" i="1"/>
  <c r="AY1751" i="1"/>
  <c r="AX1751" i="1"/>
  <c r="AW1751" i="1"/>
  <c r="AV1751" i="1"/>
  <c r="AQ1751" i="1"/>
  <c r="AP1751" i="1"/>
  <c r="AN1751" i="1"/>
  <c r="AL1751" i="1" a="1"/>
  <c r="AL1751" i="1" s="1"/>
  <c r="AH1751" i="1"/>
  <c r="AG1751" i="1"/>
  <c r="AI1751" i="1" s="1"/>
  <c r="AB1751" i="1"/>
  <c r="AD1751" i="1" s="1"/>
  <c r="AE1751" i="1" s="1"/>
  <c r="X1751" i="1"/>
  <c r="W1751" i="1"/>
  <c r="V1751" i="1"/>
  <c r="U1751" i="1"/>
  <c r="T1751" i="1"/>
  <c r="S1751" i="1"/>
  <c r="R1751" i="1"/>
  <c r="BG1750" i="1"/>
  <c r="BH1750" i="1" s="1"/>
  <c r="BF1750" i="1"/>
  <c r="BE1750" i="1"/>
  <c r="BD1750" i="1"/>
  <c r="BC1750" i="1"/>
  <c r="BB1750" i="1"/>
  <c r="BA1750" i="1"/>
  <c r="AZ1750" i="1"/>
  <c r="AY1750" i="1"/>
  <c r="AX1750" i="1"/>
  <c r="AW1750" i="1"/>
  <c r="AV1750" i="1"/>
  <c r="AQ1750" i="1"/>
  <c r="AP1750" i="1"/>
  <c r="AN1750" i="1"/>
  <c r="AL1750" i="1" a="1"/>
  <c r="AL1750" i="1" s="1"/>
  <c r="AH1750" i="1"/>
  <c r="AG1750" i="1"/>
  <c r="AI1750" i="1" s="1"/>
  <c r="AB1750" i="1"/>
  <c r="AD1750" i="1" s="1"/>
  <c r="AE1750" i="1" s="1"/>
  <c r="X1750" i="1"/>
  <c r="W1750" i="1"/>
  <c r="V1750" i="1"/>
  <c r="U1750" i="1"/>
  <c r="T1750" i="1"/>
  <c r="S1750" i="1"/>
  <c r="R1750" i="1"/>
  <c r="BG1749" i="1"/>
  <c r="BH1749" i="1" s="1"/>
  <c r="BF1749" i="1"/>
  <c r="BE1749" i="1"/>
  <c r="BD1749" i="1"/>
  <c r="BC1749" i="1"/>
  <c r="BB1749" i="1"/>
  <c r="BA1749" i="1"/>
  <c r="AZ1749" i="1"/>
  <c r="AY1749" i="1"/>
  <c r="AX1749" i="1"/>
  <c r="AW1749" i="1"/>
  <c r="AV1749" i="1"/>
  <c r="AQ1749" i="1"/>
  <c r="AP1749" i="1"/>
  <c r="AN1749" i="1"/>
  <c r="AL1749" i="1"/>
  <c r="AL1749" i="1" a="1"/>
  <c r="AH1749" i="1"/>
  <c r="AG1749" i="1"/>
  <c r="AI1749" i="1" s="1"/>
  <c r="AC1749" i="1"/>
  <c r="AB1749" i="1"/>
  <c r="AA1749" i="1"/>
  <c r="Z1749" i="1"/>
  <c r="Y1749" i="1"/>
  <c r="X1749" i="1"/>
  <c r="W1749" i="1"/>
  <c r="V1749" i="1"/>
  <c r="U1749" i="1"/>
  <c r="T1749" i="1"/>
  <c r="S1749" i="1"/>
  <c r="R1749" i="1"/>
  <c r="BG1748" i="1"/>
  <c r="BH1748" i="1" s="1"/>
  <c r="BF1748" i="1"/>
  <c r="BE1748" i="1"/>
  <c r="BD1748" i="1"/>
  <c r="BC1748" i="1"/>
  <c r="BB1748" i="1"/>
  <c r="BA1748" i="1"/>
  <c r="AZ1748" i="1"/>
  <c r="AY1748" i="1"/>
  <c r="AX1748" i="1"/>
  <c r="AW1748" i="1"/>
  <c r="AV1748" i="1"/>
  <c r="AQ1748" i="1"/>
  <c r="AP1748" i="1"/>
  <c r="AT1748" i="1" s="1"/>
  <c r="AN1748" i="1"/>
  <c r="AL1748" i="1" a="1"/>
  <c r="AL1748" i="1" s="1"/>
  <c r="AH1748" i="1"/>
  <c r="AG1748" i="1"/>
  <c r="AI1748" i="1" s="1"/>
  <c r="AB1748" i="1"/>
  <c r="AD1748" i="1" s="1"/>
  <c r="AE1748" i="1" s="1"/>
  <c r="X1748" i="1"/>
  <c r="W1748" i="1"/>
  <c r="V1748" i="1"/>
  <c r="U1748" i="1"/>
  <c r="T1748" i="1"/>
  <c r="S1748" i="1"/>
  <c r="R1748" i="1"/>
  <c r="BG1747" i="1"/>
  <c r="BH1747" i="1" s="1"/>
  <c r="BF1747" i="1"/>
  <c r="BE1747" i="1"/>
  <c r="BD1747" i="1"/>
  <c r="BC1747" i="1"/>
  <c r="BB1747" i="1"/>
  <c r="BA1747" i="1"/>
  <c r="AZ1747" i="1"/>
  <c r="AY1747" i="1"/>
  <c r="AX1747" i="1"/>
  <c r="AW1747" i="1"/>
  <c r="AV1747" i="1"/>
  <c r="AQ1747" i="1"/>
  <c r="AP1747" i="1"/>
  <c r="AT1747" i="1" s="1"/>
  <c r="AN1747" i="1"/>
  <c r="AL1747" i="1" a="1"/>
  <c r="AL1747" i="1" s="1"/>
  <c r="AH1747" i="1"/>
  <c r="AG1747" i="1"/>
  <c r="AB1747" i="1"/>
  <c r="AD1747" i="1" s="1"/>
  <c r="AE1747" i="1" s="1"/>
  <c r="X1747" i="1"/>
  <c r="W1747" i="1"/>
  <c r="V1747" i="1"/>
  <c r="U1747" i="1"/>
  <c r="T1747" i="1"/>
  <c r="S1747" i="1"/>
  <c r="R1747" i="1"/>
  <c r="BG1746" i="1"/>
  <c r="BH1746" i="1" s="1"/>
  <c r="BF1746" i="1"/>
  <c r="BE1746" i="1"/>
  <c r="BD1746" i="1"/>
  <c r="BC1746" i="1"/>
  <c r="BB1746" i="1"/>
  <c r="BA1746" i="1"/>
  <c r="AZ1746" i="1"/>
  <c r="AY1746" i="1"/>
  <c r="AX1746" i="1"/>
  <c r="AW1746" i="1"/>
  <c r="AV1746" i="1"/>
  <c r="AQ1746" i="1"/>
  <c r="AP1746" i="1"/>
  <c r="AU1746" i="1" s="1"/>
  <c r="AN1746" i="1"/>
  <c r="AL1746" i="1"/>
  <c r="AL1746" i="1" a="1"/>
  <c r="AH1746" i="1"/>
  <c r="AG1746" i="1"/>
  <c r="AI1746" i="1" s="1"/>
  <c r="AC1746" i="1"/>
  <c r="Z1746" i="1"/>
  <c r="Y1746" i="1"/>
  <c r="X1746" i="1"/>
  <c r="W1746" i="1"/>
  <c r="V1746" i="1"/>
  <c r="U1746" i="1"/>
  <c r="T1746" i="1"/>
  <c r="S1746" i="1"/>
  <c r="R1746" i="1"/>
  <c r="BG1745" i="1"/>
  <c r="BH1745" i="1" s="1"/>
  <c r="BF1745" i="1"/>
  <c r="BE1745" i="1"/>
  <c r="BD1745" i="1"/>
  <c r="BC1745" i="1"/>
  <c r="BB1745" i="1"/>
  <c r="BA1745" i="1"/>
  <c r="AZ1745" i="1"/>
  <c r="AY1745" i="1"/>
  <c r="AX1745" i="1"/>
  <c r="AW1745" i="1"/>
  <c r="AV1745" i="1"/>
  <c r="AQ1745" i="1"/>
  <c r="AP1745" i="1"/>
  <c r="AN1745" i="1"/>
  <c r="AL1745" i="1" a="1"/>
  <c r="AL1745" i="1" s="1"/>
  <c r="AH1745" i="1"/>
  <c r="AG1745" i="1"/>
  <c r="AI1745" i="1" s="1"/>
  <c r="AC1745" i="1"/>
  <c r="AB1745" i="1"/>
  <c r="AA1745" i="1"/>
  <c r="Z1745" i="1"/>
  <c r="Y1745" i="1"/>
  <c r="X1745" i="1"/>
  <c r="W1745" i="1"/>
  <c r="V1745" i="1"/>
  <c r="U1745" i="1"/>
  <c r="T1745" i="1"/>
  <c r="S1745" i="1"/>
  <c r="R1745" i="1"/>
  <c r="BG1744" i="1"/>
  <c r="BH1744" i="1" s="1"/>
  <c r="BF1744" i="1"/>
  <c r="BE1744" i="1"/>
  <c r="AY1744" i="1"/>
  <c r="AX1744" i="1"/>
  <c r="AW1744" i="1"/>
  <c r="AV1744" i="1"/>
  <c r="AQ1744" i="1"/>
  <c r="AP1744" i="1"/>
  <c r="AT1744" i="1" s="1"/>
  <c r="AN1744" i="1"/>
  <c r="AL1744" i="1"/>
  <c r="AL1744" i="1" a="1"/>
  <c r="AH1744" i="1"/>
  <c r="AG1744" i="1"/>
  <c r="AI1744" i="1" s="1"/>
  <c r="AC1744" i="1"/>
  <c r="Z1744" i="1"/>
  <c r="Y1744" i="1"/>
  <c r="X1744" i="1"/>
  <c r="W1744" i="1"/>
  <c r="V1744" i="1"/>
  <c r="U1744" i="1"/>
  <c r="T1744" i="1"/>
  <c r="S1744" i="1"/>
  <c r="R1744" i="1"/>
  <c r="BG1743" i="1"/>
  <c r="BH1743" i="1" s="1"/>
  <c r="BF1743" i="1"/>
  <c r="BE1743" i="1"/>
  <c r="BD1743" i="1"/>
  <c r="BC1743" i="1"/>
  <c r="BB1743" i="1"/>
  <c r="BA1743" i="1"/>
  <c r="AZ1743" i="1"/>
  <c r="AY1743" i="1"/>
  <c r="AX1743" i="1"/>
  <c r="AW1743" i="1"/>
  <c r="AV1743" i="1"/>
  <c r="AQ1743" i="1"/>
  <c r="AP1743" i="1"/>
  <c r="AN1743" i="1"/>
  <c r="AL1743" i="1" a="1"/>
  <c r="AL1743" i="1" s="1"/>
  <c r="AH1743" i="1"/>
  <c r="AG1743" i="1"/>
  <c r="AI1743" i="1" s="1"/>
  <c r="AA1743" i="1"/>
  <c r="AD1743" i="1" s="1"/>
  <c r="AE1743" i="1" s="1"/>
  <c r="X1743" i="1"/>
  <c r="W1743" i="1"/>
  <c r="V1743" i="1"/>
  <c r="U1743" i="1"/>
  <c r="T1743" i="1"/>
  <c r="S1743" i="1"/>
  <c r="R1743" i="1"/>
  <c r="BG1742" i="1"/>
  <c r="BH1742" i="1" s="1"/>
  <c r="BF1742" i="1"/>
  <c r="BE1742" i="1"/>
  <c r="BD1742" i="1"/>
  <c r="BC1742" i="1"/>
  <c r="BB1742" i="1"/>
  <c r="BA1742" i="1"/>
  <c r="AZ1742" i="1"/>
  <c r="AY1742" i="1"/>
  <c r="AX1742" i="1"/>
  <c r="AW1742" i="1"/>
  <c r="AV1742" i="1"/>
  <c r="AQ1742" i="1"/>
  <c r="AP1742" i="1"/>
  <c r="AT1742" i="1" s="1"/>
  <c r="AN1742" i="1"/>
  <c r="AL1742" i="1" a="1"/>
  <c r="AL1742" i="1" s="1"/>
  <c r="AH1742" i="1"/>
  <c r="AG1742" i="1"/>
  <c r="AI1742" i="1" s="1"/>
  <c r="AA1742" i="1"/>
  <c r="AD1742" i="1" s="1"/>
  <c r="AE1742" i="1" s="1"/>
  <c r="X1742" i="1"/>
  <c r="W1742" i="1"/>
  <c r="V1742" i="1"/>
  <c r="U1742" i="1"/>
  <c r="T1742" i="1"/>
  <c r="S1742" i="1"/>
  <c r="R1742" i="1"/>
  <c r="BG1741" i="1"/>
  <c r="BH1741" i="1" s="1"/>
  <c r="BF1741" i="1"/>
  <c r="BE1741" i="1"/>
  <c r="BD1741" i="1"/>
  <c r="BC1741" i="1"/>
  <c r="BB1741" i="1"/>
  <c r="BA1741" i="1"/>
  <c r="AZ1741" i="1"/>
  <c r="AY1741" i="1"/>
  <c r="AX1741" i="1"/>
  <c r="AW1741" i="1"/>
  <c r="AV1741" i="1"/>
  <c r="AQ1741" i="1"/>
  <c r="AP1741" i="1"/>
  <c r="AU1741" i="1" s="1"/>
  <c r="AN1741" i="1"/>
  <c r="AL1741" i="1" a="1"/>
  <c r="AL1741" i="1" s="1"/>
  <c r="AH1741" i="1"/>
  <c r="AG1741" i="1"/>
  <c r="AI1741" i="1" s="1"/>
  <c r="AB1741" i="1"/>
  <c r="AD1741" i="1" s="1"/>
  <c r="AE1741" i="1" s="1"/>
  <c r="X1741" i="1"/>
  <c r="W1741" i="1"/>
  <c r="V1741" i="1"/>
  <c r="U1741" i="1"/>
  <c r="T1741" i="1"/>
  <c r="S1741" i="1"/>
  <c r="R1741" i="1"/>
  <c r="BG1740" i="1"/>
  <c r="BH1740" i="1" s="1"/>
  <c r="BF1740" i="1"/>
  <c r="BE1740" i="1"/>
  <c r="BD1740" i="1"/>
  <c r="BC1740" i="1"/>
  <c r="BB1740" i="1"/>
  <c r="BA1740" i="1"/>
  <c r="AZ1740" i="1"/>
  <c r="AY1740" i="1"/>
  <c r="AX1740" i="1"/>
  <c r="AW1740" i="1"/>
  <c r="AV1740" i="1"/>
  <c r="AQ1740" i="1"/>
  <c r="AP1740" i="1"/>
  <c r="AN1740" i="1"/>
  <c r="AL1740" i="1" a="1"/>
  <c r="AL1740" i="1" s="1"/>
  <c r="AH1740" i="1"/>
  <c r="AG1740" i="1"/>
  <c r="AI1740" i="1" s="1"/>
  <c r="AB1740" i="1"/>
  <c r="AD1740" i="1" s="1"/>
  <c r="AE1740" i="1" s="1"/>
  <c r="X1740" i="1"/>
  <c r="W1740" i="1"/>
  <c r="V1740" i="1"/>
  <c r="U1740" i="1"/>
  <c r="T1740" i="1"/>
  <c r="S1740" i="1"/>
  <c r="R1740" i="1"/>
  <c r="BG1739" i="1"/>
  <c r="BH1739" i="1" s="1"/>
  <c r="BF1739" i="1"/>
  <c r="BE1739" i="1"/>
  <c r="BD1739" i="1"/>
  <c r="BC1739" i="1"/>
  <c r="BB1739" i="1"/>
  <c r="BA1739" i="1"/>
  <c r="AZ1739" i="1"/>
  <c r="AY1739" i="1"/>
  <c r="AX1739" i="1"/>
  <c r="AW1739" i="1"/>
  <c r="AV1739" i="1"/>
  <c r="AQ1739" i="1"/>
  <c r="AP1739" i="1"/>
  <c r="AU1739" i="1" s="1"/>
  <c r="AN1739" i="1"/>
  <c r="AL1739" i="1"/>
  <c r="AL1739" i="1" a="1"/>
  <c r="AH1739" i="1"/>
  <c r="AG1739" i="1"/>
  <c r="AI1739" i="1" s="1"/>
  <c r="Z1739" i="1"/>
  <c r="AD1739" i="1" s="1"/>
  <c r="AE1739" i="1" s="1"/>
  <c r="X1739" i="1"/>
  <c r="W1739" i="1"/>
  <c r="V1739" i="1"/>
  <c r="U1739" i="1"/>
  <c r="T1739" i="1"/>
  <c r="S1739" i="1"/>
  <c r="R1739" i="1"/>
  <c r="BG1738" i="1"/>
  <c r="BH1738" i="1" s="1"/>
  <c r="BF1738" i="1"/>
  <c r="BE1738" i="1"/>
  <c r="BD1738" i="1"/>
  <c r="BC1738" i="1"/>
  <c r="BB1738" i="1"/>
  <c r="BA1738" i="1"/>
  <c r="AZ1738" i="1"/>
  <c r="AY1738" i="1"/>
  <c r="AX1738" i="1"/>
  <c r="AW1738" i="1"/>
  <c r="AV1738" i="1"/>
  <c r="AQ1738" i="1"/>
  <c r="AP1738" i="1"/>
  <c r="AN1738" i="1"/>
  <c r="AL1738" i="1"/>
  <c r="AL1738" i="1" a="1"/>
  <c r="AH1738" i="1"/>
  <c r="AG1738" i="1"/>
  <c r="AI1738" i="1" s="1"/>
  <c r="Z1738" i="1"/>
  <c r="AD1738" i="1" s="1"/>
  <c r="AE1738" i="1" s="1"/>
  <c r="X1738" i="1"/>
  <c r="W1738" i="1"/>
  <c r="V1738" i="1"/>
  <c r="U1738" i="1"/>
  <c r="T1738" i="1"/>
  <c r="S1738" i="1"/>
  <c r="R1738" i="1"/>
  <c r="BG1737" i="1"/>
  <c r="BH1737" i="1" s="1"/>
  <c r="BF1737" i="1"/>
  <c r="BE1737" i="1"/>
  <c r="BD1737" i="1"/>
  <c r="BC1737" i="1"/>
  <c r="BB1737" i="1"/>
  <c r="BA1737" i="1"/>
  <c r="AZ1737" i="1"/>
  <c r="AY1737" i="1"/>
  <c r="AX1737" i="1"/>
  <c r="AW1737" i="1"/>
  <c r="AV1737" i="1"/>
  <c r="AQ1737" i="1"/>
  <c r="AP1737" i="1"/>
  <c r="AS1737" i="1" s="1"/>
  <c r="AN1737" i="1"/>
  <c r="AL1737" i="1" a="1"/>
  <c r="AL1737" i="1" s="1"/>
  <c r="AH1737" i="1"/>
  <c r="AG1737" i="1"/>
  <c r="AI1737" i="1" s="1"/>
  <c r="Y1737" i="1"/>
  <c r="AD1737" i="1" s="1"/>
  <c r="AE1737" i="1" s="1"/>
  <c r="X1737" i="1"/>
  <c r="W1737" i="1"/>
  <c r="V1737" i="1"/>
  <c r="U1737" i="1"/>
  <c r="T1737" i="1"/>
  <c r="S1737" i="1"/>
  <c r="R1737" i="1"/>
  <c r="BG1736" i="1"/>
  <c r="BH1736" i="1" s="1"/>
  <c r="BF1736" i="1"/>
  <c r="BE1736" i="1"/>
  <c r="BD1736" i="1"/>
  <c r="BC1736" i="1"/>
  <c r="BB1736" i="1"/>
  <c r="BA1736" i="1"/>
  <c r="AZ1736" i="1"/>
  <c r="AY1736" i="1"/>
  <c r="AX1736" i="1"/>
  <c r="AW1736" i="1"/>
  <c r="AV1736" i="1"/>
  <c r="AQ1736" i="1"/>
  <c r="AP1736" i="1"/>
  <c r="AN1736" i="1"/>
  <c r="AL1736" i="1" a="1"/>
  <c r="AL1736" i="1" s="1"/>
  <c r="AH1736" i="1"/>
  <c r="AG1736" i="1"/>
  <c r="AI1736" i="1" s="1"/>
  <c r="Y1736" i="1"/>
  <c r="AD1736" i="1" s="1"/>
  <c r="AE1736" i="1" s="1"/>
  <c r="X1736" i="1"/>
  <c r="W1736" i="1"/>
  <c r="V1736" i="1"/>
  <c r="U1736" i="1"/>
  <c r="T1736" i="1"/>
  <c r="S1736" i="1"/>
  <c r="R1736" i="1"/>
  <c r="BG1735" i="1"/>
  <c r="BH1735" i="1" s="1"/>
  <c r="BF1735" i="1"/>
  <c r="BE1735" i="1"/>
  <c r="BD1735" i="1"/>
  <c r="BC1735" i="1"/>
  <c r="BB1735" i="1"/>
  <c r="BA1735" i="1"/>
  <c r="AZ1735" i="1"/>
  <c r="AY1735" i="1"/>
  <c r="AX1735" i="1"/>
  <c r="AW1735" i="1"/>
  <c r="AV1735" i="1"/>
  <c r="AQ1735" i="1"/>
  <c r="AP1735" i="1"/>
  <c r="AN1735" i="1"/>
  <c r="AL1735" i="1" a="1"/>
  <c r="AL1735" i="1" s="1"/>
  <c r="AH1735" i="1"/>
  <c r="AG1735" i="1"/>
  <c r="AI1735" i="1" s="1"/>
  <c r="AB1735" i="1"/>
  <c r="AD1735" i="1" s="1"/>
  <c r="AE1735" i="1" s="1"/>
  <c r="X1735" i="1"/>
  <c r="W1735" i="1"/>
  <c r="V1735" i="1"/>
  <c r="U1735" i="1"/>
  <c r="T1735" i="1"/>
  <c r="S1735" i="1"/>
  <c r="R1735" i="1"/>
  <c r="BG1734" i="1"/>
  <c r="BH1734" i="1" s="1"/>
  <c r="BF1734" i="1"/>
  <c r="BE1734" i="1"/>
  <c r="BD1734" i="1"/>
  <c r="BC1734" i="1"/>
  <c r="BB1734" i="1"/>
  <c r="BA1734" i="1"/>
  <c r="AZ1734" i="1"/>
  <c r="AY1734" i="1"/>
  <c r="AX1734" i="1"/>
  <c r="AW1734" i="1"/>
  <c r="AV1734" i="1"/>
  <c r="AQ1734" i="1"/>
  <c r="AP1734" i="1"/>
  <c r="AN1734" i="1"/>
  <c r="AL1734" i="1" a="1"/>
  <c r="AL1734" i="1" s="1"/>
  <c r="AH1734" i="1"/>
  <c r="AG1734" i="1"/>
  <c r="AI1734" i="1" s="1"/>
  <c r="Y1734" i="1"/>
  <c r="AD1734" i="1" s="1"/>
  <c r="AE1734" i="1" s="1"/>
  <c r="X1734" i="1"/>
  <c r="W1734" i="1"/>
  <c r="V1734" i="1"/>
  <c r="U1734" i="1"/>
  <c r="T1734" i="1"/>
  <c r="S1734" i="1"/>
  <c r="R1734" i="1"/>
  <c r="BG1733" i="1"/>
  <c r="BH1733" i="1" s="1"/>
  <c r="BF1733" i="1"/>
  <c r="BE1733" i="1"/>
  <c r="BD1733" i="1"/>
  <c r="BC1733" i="1"/>
  <c r="BB1733" i="1"/>
  <c r="BA1733" i="1"/>
  <c r="AZ1733" i="1"/>
  <c r="AY1733" i="1"/>
  <c r="AX1733" i="1"/>
  <c r="AW1733" i="1"/>
  <c r="AV1733" i="1"/>
  <c r="AQ1733" i="1"/>
  <c r="AP1733" i="1"/>
  <c r="AU1733" i="1" s="1"/>
  <c r="AN1733" i="1"/>
  <c r="AL1733" i="1" a="1"/>
  <c r="AL1733" i="1" s="1"/>
  <c r="AH1733" i="1"/>
  <c r="AG1733" i="1"/>
  <c r="AI1733" i="1" s="1"/>
  <c r="AC1733" i="1"/>
  <c r="Z1733" i="1"/>
  <c r="Y1733" i="1"/>
  <c r="X1733" i="1"/>
  <c r="W1733" i="1"/>
  <c r="V1733" i="1"/>
  <c r="U1733" i="1"/>
  <c r="T1733" i="1"/>
  <c r="S1733" i="1"/>
  <c r="R1733" i="1"/>
  <c r="BG1732" i="1"/>
  <c r="BH1732" i="1" s="1"/>
  <c r="BF1732" i="1"/>
  <c r="BE1732" i="1"/>
  <c r="BD1732" i="1"/>
  <c r="BC1732" i="1"/>
  <c r="BB1732" i="1"/>
  <c r="BA1732" i="1"/>
  <c r="AZ1732" i="1"/>
  <c r="AY1732" i="1"/>
  <c r="AX1732" i="1"/>
  <c r="AW1732" i="1"/>
  <c r="AV1732" i="1"/>
  <c r="AQ1732" i="1"/>
  <c r="AP1732" i="1"/>
  <c r="AN1732" i="1"/>
  <c r="AL1732" i="1" a="1"/>
  <c r="AL1732" i="1" s="1"/>
  <c r="AH1732" i="1"/>
  <c r="AG1732" i="1"/>
  <c r="Y1732" i="1"/>
  <c r="AD1732" i="1" s="1"/>
  <c r="AE1732" i="1" s="1"/>
  <c r="X1732" i="1"/>
  <c r="W1732" i="1"/>
  <c r="V1732" i="1"/>
  <c r="U1732" i="1"/>
  <c r="T1732" i="1"/>
  <c r="S1732" i="1"/>
  <c r="R1732" i="1"/>
  <c r="BG1731" i="1"/>
  <c r="BH1731" i="1" s="1"/>
  <c r="BF1731" i="1"/>
  <c r="BE1731" i="1"/>
  <c r="BD1731" i="1"/>
  <c r="BC1731" i="1"/>
  <c r="BB1731" i="1"/>
  <c r="BA1731" i="1"/>
  <c r="AZ1731" i="1"/>
  <c r="AY1731" i="1"/>
  <c r="AX1731" i="1"/>
  <c r="AW1731" i="1"/>
  <c r="AV1731" i="1"/>
  <c r="AQ1731" i="1"/>
  <c r="AP1731" i="1"/>
  <c r="AN1731" i="1"/>
  <c r="AL1731" i="1" a="1"/>
  <c r="AL1731" i="1" s="1"/>
  <c r="AH1731" i="1"/>
  <c r="AG1731" i="1"/>
  <c r="Y1731" i="1"/>
  <c r="AD1731" i="1" s="1"/>
  <c r="AE1731" i="1" s="1"/>
  <c r="X1731" i="1"/>
  <c r="W1731" i="1"/>
  <c r="V1731" i="1"/>
  <c r="U1731" i="1"/>
  <c r="T1731" i="1"/>
  <c r="S1731" i="1"/>
  <c r="R1731" i="1"/>
  <c r="BG1730" i="1"/>
  <c r="BH1730" i="1" s="1"/>
  <c r="BF1730" i="1"/>
  <c r="BE1730" i="1"/>
  <c r="BD1730" i="1"/>
  <c r="BC1730" i="1"/>
  <c r="BB1730" i="1"/>
  <c r="BA1730" i="1"/>
  <c r="AZ1730" i="1"/>
  <c r="AY1730" i="1"/>
  <c r="AX1730" i="1"/>
  <c r="AW1730" i="1"/>
  <c r="AV1730" i="1"/>
  <c r="AQ1730" i="1"/>
  <c r="AP1730" i="1"/>
  <c r="AN1730" i="1"/>
  <c r="AL1730" i="1" a="1"/>
  <c r="AL1730" i="1" s="1"/>
  <c r="AH1730" i="1"/>
  <c r="AG1730" i="1"/>
  <c r="AI1730" i="1" s="1"/>
  <c r="AA1730" i="1"/>
  <c r="AD1730" i="1" s="1"/>
  <c r="AE1730" i="1" s="1"/>
  <c r="X1730" i="1"/>
  <c r="W1730" i="1"/>
  <c r="V1730" i="1"/>
  <c r="U1730" i="1"/>
  <c r="T1730" i="1"/>
  <c r="S1730" i="1"/>
  <c r="R1730" i="1"/>
  <c r="BG1729" i="1"/>
  <c r="BH1729" i="1" s="1"/>
  <c r="BF1729" i="1"/>
  <c r="BE1729" i="1"/>
  <c r="BD1729" i="1"/>
  <c r="BC1729" i="1"/>
  <c r="BB1729" i="1"/>
  <c r="BA1729" i="1"/>
  <c r="AZ1729" i="1"/>
  <c r="AY1729" i="1"/>
  <c r="AX1729" i="1"/>
  <c r="AW1729" i="1"/>
  <c r="AV1729" i="1"/>
  <c r="AQ1729" i="1"/>
  <c r="AP1729" i="1"/>
  <c r="AN1729" i="1"/>
  <c r="AL1729" i="1" a="1"/>
  <c r="AL1729" i="1" s="1"/>
  <c r="AH1729" i="1"/>
  <c r="AG1729" i="1"/>
  <c r="AI1729" i="1" s="1"/>
  <c r="AA1729" i="1"/>
  <c r="AD1729" i="1" s="1"/>
  <c r="AE1729" i="1" s="1"/>
  <c r="X1729" i="1"/>
  <c r="W1729" i="1"/>
  <c r="V1729" i="1"/>
  <c r="U1729" i="1"/>
  <c r="T1729" i="1"/>
  <c r="S1729" i="1"/>
  <c r="R1729" i="1"/>
  <c r="BG1728" i="1"/>
  <c r="BH1728" i="1" s="1"/>
  <c r="BF1728" i="1"/>
  <c r="BE1728" i="1"/>
  <c r="BD1728" i="1"/>
  <c r="BC1728" i="1"/>
  <c r="BB1728" i="1"/>
  <c r="BA1728" i="1"/>
  <c r="AZ1728" i="1"/>
  <c r="AY1728" i="1"/>
  <c r="AX1728" i="1"/>
  <c r="AW1728" i="1"/>
  <c r="AV1728" i="1"/>
  <c r="AQ1728" i="1"/>
  <c r="AP1728" i="1"/>
  <c r="AN1728" i="1"/>
  <c r="AL1728" i="1"/>
  <c r="AL1728" i="1" a="1"/>
  <c r="AH1728" i="1"/>
  <c r="AG1728" i="1"/>
  <c r="Z1728" i="1"/>
  <c r="AD1728" i="1" s="1"/>
  <c r="AE1728" i="1" s="1"/>
  <c r="X1728" i="1"/>
  <c r="W1728" i="1"/>
  <c r="V1728" i="1"/>
  <c r="U1728" i="1"/>
  <c r="T1728" i="1"/>
  <c r="S1728" i="1"/>
  <c r="R1728" i="1"/>
  <c r="BG1727" i="1"/>
  <c r="BH1727" i="1" s="1"/>
  <c r="BF1727" i="1"/>
  <c r="BE1727" i="1"/>
  <c r="BD1727" i="1"/>
  <c r="BC1727" i="1"/>
  <c r="BB1727" i="1"/>
  <c r="BA1727" i="1"/>
  <c r="AZ1727" i="1"/>
  <c r="AY1727" i="1"/>
  <c r="AX1727" i="1"/>
  <c r="AW1727" i="1"/>
  <c r="AV1727" i="1"/>
  <c r="AQ1727" i="1"/>
  <c r="AP1727" i="1"/>
  <c r="AS1727" i="1" s="1"/>
  <c r="AN1727" i="1"/>
  <c r="AL1727" i="1"/>
  <c r="AL1727" i="1" a="1"/>
  <c r="AH1727" i="1"/>
  <c r="AG1727" i="1"/>
  <c r="Y1727" i="1"/>
  <c r="AD1727" i="1" s="1"/>
  <c r="AE1727" i="1" s="1"/>
  <c r="X1727" i="1"/>
  <c r="W1727" i="1"/>
  <c r="V1727" i="1"/>
  <c r="U1727" i="1"/>
  <c r="T1727" i="1"/>
  <c r="S1727" i="1"/>
  <c r="R1727" i="1"/>
  <c r="BG1726" i="1"/>
  <c r="BH1726" i="1" s="1"/>
  <c r="BF1726" i="1"/>
  <c r="BE1726" i="1"/>
  <c r="BD1726" i="1"/>
  <c r="BC1726" i="1"/>
  <c r="BB1726" i="1"/>
  <c r="BA1726" i="1"/>
  <c r="AZ1726" i="1"/>
  <c r="AY1726" i="1"/>
  <c r="AX1726" i="1"/>
  <c r="AW1726" i="1"/>
  <c r="AV1726" i="1"/>
  <c r="AQ1726" i="1"/>
  <c r="AP1726" i="1"/>
  <c r="AN1726" i="1"/>
  <c r="AL1726" i="1"/>
  <c r="AL1726" i="1" a="1"/>
  <c r="AH1726" i="1"/>
  <c r="AG1726" i="1"/>
  <c r="Y1726" i="1"/>
  <c r="AD1726" i="1" s="1"/>
  <c r="AE1726" i="1" s="1"/>
  <c r="X1726" i="1"/>
  <c r="W1726" i="1"/>
  <c r="V1726" i="1"/>
  <c r="U1726" i="1"/>
  <c r="T1726" i="1"/>
  <c r="S1726" i="1"/>
  <c r="R1726" i="1"/>
  <c r="BG1725" i="1"/>
  <c r="BH1725" i="1" s="1"/>
  <c r="BF1725" i="1"/>
  <c r="BE1725" i="1"/>
  <c r="BD1725" i="1"/>
  <c r="BC1725" i="1"/>
  <c r="BB1725" i="1"/>
  <c r="BA1725" i="1"/>
  <c r="AZ1725" i="1"/>
  <c r="AY1725" i="1"/>
  <c r="AX1725" i="1"/>
  <c r="AW1725" i="1"/>
  <c r="AV1725" i="1"/>
  <c r="AQ1725" i="1"/>
  <c r="AP1725" i="1"/>
  <c r="AN1725" i="1"/>
  <c r="AL1725" i="1" a="1"/>
  <c r="AL1725" i="1" s="1"/>
  <c r="AH1725" i="1"/>
  <c r="AG1725" i="1"/>
  <c r="AI1725" i="1" s="1"/>
  <c r="AB1725" i="1"/>
  <c r="AD1725" i="1" s="1"/>
  <c r="AE1725" i="1" s="1"/>
  <c r="X1725" i="1"/>
  <c r="W1725" i="1"/>
  <c r="V1725" i="1"/>
  <c r="U1725" i="1"/>
  <c r="T1725" i="1"/>
  <c r="S1725" i="1"/>
  <c r="R1725" i="1"/>
  <c r="BG1724" i="1"/>
  <c r="BH1724" i="1" s="1"/>
  <c r="BF1724" i="1"/>
  <c r="BE1724" i="1"/>
  <c r="BD1724" i="1"/>
  <c r="BC1724" i="1"/>
  <c r="BB1724" i="1"/>
  <c r="BA1724" i="1"/>
  <c r="AZ1724" i="1"/>
  <c r="AY1724" i="1"/>
  <c r="AX1724" i="1"/>
  <c r="AW1724" i="1"/>
  <c r="AV1724" i="1"/>
  <c r="AQ1724" i="1"/>
  <c r="AP1724" i="1"/>
  <c r="AN1724" i="1"/>
  <c r="AL1724" i="1" a="1"/>
  <c r="AL1724" i="1" s="1"/>
  <c r="AH1724" i="1"/>
  <c r="AG1724" i="1"/>
  <c r="AB1724" i="1"/>
  <c r="AD1724" i="1" s="1"/>
  <c r="AE1724" i="1" s="1"/>
  <c r="X1724" i="1"/>
  <c r="W1724" i="1"/>
  <c r="V1724" i="1"/>
  <c r="U1724" i="1"/>
  <c r="T1724" i="1"/>
  <c r="S1724" i="1"/>
  <c r="R1724" i="1"/>
  <c r="BG1723" i="1"/>
  <c r="BH1723" i="1" s="1"/>
  <c r="BF1723" i="1"/>
  <c r="BE1723" i="1"/>
  <c r="BD1723" i="1"/>
  <c r="BC1723" i="1"/>
  <c r="BB1723" i="1"/>
  <c r="BA1723" i="1"/>
  <c r="AZ1723" i="1"/>
  <c r="AY1723" i="1"/>
  <c r="AX1723" i="1"/>
  <c r="AW1723" i="1"/>
  <c r="AV1723" i="1"/>
  <c r="AQ1723" i="1"/>
  <c r="AP1723" i="1"/>
  <c r="AN1723" i="1"/>
  <c r="AL1723" i="1" a="1"/>
  <c r="AL1723" i="1" s="1"/>
  <c r="AH1723" i="1"/>
  <c r="AG1723" i="1"/>
  <c r="AB1723" i="1"/>
  <c r="AD1723" i="1" s="1"/>
  <c r="AE1723" i="1" s="1"/>
  <c r="X1723" i="1"/>
  <c r="W1723" i="1"/>
  <c r="V1723" i="1"/>
  <c r="U1723" i="1"/>
  <c r="T1723" i="1"/>
  <c r="S1723" i="1"/>
  <c r="R1723" i="1"/>
  <c r="BG1722" i="1"/>
  <c r="BH1722" i="1" s="1"/>
  <c r="BF1722" i="1"/>
  <c r="BE1722" i="1"/>
  <c r="BD1722" i="1"/>
  <c r="BC1722" i="1"/>
  <c r="BB1722" i="1"/>
  <c r="BA1722" i="1"/>
  <c r="AZ1722" i="1"/>
  <c r="AY1722" i="1"/>
  <c r="AX1722" i="1"/>
  <c r="AW1722" i="1"/>
  <c r="AV1722" i="1"/>
  <c r="AQ1722" i="1"/>
  <c r="AP1722" i="1"/>
  <c r="AN1722" i="1"/>
  <c r="AL1722" i="1"/>
  <c r="AL1722" i="1" a="1"/>
  <c r="AH1722" i="1"/>
  <c r="AG1722" i="1"/>
  <c r="AC1722" i="1"/>
  <c r="AB1722" i="1"/>
  <c r="AA1722" i="1"/>
  <c r="Z1722" i="1"/>
  <c r="Y1722" i="1"/>
  <c r="X1722" i="1"/>
  <c r="W1722" i="1"/>
  <c r="V1722" i="1"/>
  <c r="U1722" i="1"/>
  <c r="T1722" i="1"/>
  <c r="S1722" i="1"/>
  <c r="R1722" i="1"/>
  <c r="BG1721" i="1"/>
  <c r="BH1721" i="1" s="1"/>
  <c r="BF1721" i="1"/>
  <c r="BE1721" i="1"/>
  <c r="BD1721" i="1"/>
  <c r="BC1721" i="1"/>
  <c r="BB1721" i="1"/>
  <c r="BA1721" i="1"/>
  <c r="AZ1721" i="1"/>
  <c r="AY1721" i="1"/>
  <c r="AX1721" i="1"/>
  <c r="AW1721" i="1"/>
  <c r="AV1721" i="1"/>
  <c r="AQ1721" i="1"/>
  <c r="AP1721" i="1"/>
  <c r="AU1721" i="1" s="1"/>
  <c r="AN1721" i="1"/>
  <c r="AL1721" i="1" a="1"/>
  <c r="AL1721" i="1" s="1"/>
  <c r="AH1721" i="1"/>
  <c r="AG1721" i="1"/>
  <c r="AI1721" i="1" s="1"/>
  <c r="AC1721" i="1"/>
  <c r="AB1721" i="1"/>
  <c r="AA1721" i="1"/>
  <c r="Z1721" i="1"/>
  <c r="Y1721" i="1"/>
  <c r="X1721" i="1"/>
  <c r="W1721" i="1"/>
  <c r="V1721" i="1"/>
  <c r="U1721" i="1"/>
  <c r="T1721" i="1"/>
  <c r="S1721" i="1"/>
  <c r="R1721" i="1"/>
  <c r="BG1720" i="1"/>
  <c r="BH1720" i="1" s="1"/>
  <c r="BF1720" i="1"/>
  <c r="BE1720" i="1"/>
  <c r="BD1720" i="1"/>
  <c r="BC1720" i="1"/>
  <c r="BB1720" i="1"/>
  <c r="BA1720" i="1"/>
  <c r="AZ1720" i="1"/>
  <c r="AY1720" i="1"/>
  <c r="AX1720" i="1"/>
  <c r="AW1720" i="1"/>
  <c r="AV1720" i="1"/>
  <c r="AQ1720" i="1"/>
  <c r="AP1720" i="1"/>
  <c r="AT1720" i="1" s="1"/>
  <c r="AN1720" i="1"/>
  <c r="AL1720" i="1"/>
  <c r="AL1720" i="1" a="1"/>
  <c r="AH1720" i="1"/>
  <c r="AG1720" i="1"/>
  <c r="AI1720" i="1" s="1"/>
  <c r="AC1720" i="1"/>
  <c r="AB1720" i="1"/>
  <c r="AA1720" i="1"/>
  <c r="Z1720" i="1"/>
  <c r="Y1720" i="1"/>
  <c r="X1720" i="1"/>
  <c r="W1720" i="1"/>
  <c r="V1720" i="1"/>
  <c r="U1720" i="1"/>
  <c r="T1720" i="1"/>
  <c r="S1720" i="1"/>
  <c r="R1720" i="1"/>
  <c r="BG1719" i="1"/>
  <c r="BH1719" i="1" s="1"/>
  <c r="BF1719" i="1"/>
  <c r="BE1719" i="1"/>
  <c r="BD1719" i="1"/>
  <c r="BC1719" i="1"/>
  <c r="BB1719" i="1"/>
  <c r="BA1719" i="1"/>
  <c r="AZ1719" i="1"/>
  <c r="AY1719" i="1"/>
  <c r="AX1719" i="1"/>
  <c r="AW1719" i="1"/>
  <c r="AV1719" i="1"/>
  <c r="AQ1719" i="1"/>
  <c r="AP1719" i="1"/>
  <c r="AR1719" i="1" s="1"/>
  <c r="AN1719" i="1"/>
  <c r="AL1719" i="1" a="1"/>
  <c r="AL1719" i="1" s="1"/>
  <c r="AH1719" i="1"/>
  <c r="AG1719" i="1"/>
  <c r="AI1719" i="1" s="1"/>
  <c r="AC1719" i="1"/>
  <c r="Z1719" i="1"/>
  <c r="Y1719" i="1"/>
  <c r="X1719" i="1"/>
  <c r="W1719" i="1"/>
  <c r="V1719" i="1"/>
  <c r="U1719" i="1"/>
  <c r="T1719" i="1"/>
  <c r="S1719" i="1"/>
  <c r="R1719" i="1"/>
  <c r="BG1718" i="1"/>
  <c r="BH1718" i="1" s="1"/>
  <c r="BF1718" i="1"/>
  <c r="BE1718" i="1"/>
  <c r="BD1718" i="1"/>
  <c r="BC1718" i="1"/>
  <c r="BB1718" i="1"/>
  <c r="BA1718" i="1"/>
  <c r="AZ1718" i="1"/>
  <c r="AY1718" i="1"/>
  <c r="AX1718" i="1"/>
  <c r="AW1718" i="1"/>
  <c r="AV1718" i="1"/>
  <c r="AQ1718" i="1"/>
  <c r="AP1718" i="1"/>
  <c r="AN1718" i="1"/>
  <c r="AL1718" i="1" a="1"/>
  <c r="AL1718" i="1" s="1"/>
  <c r="AH1718" i="1"/>
  <c r="AG1718" i="1"/>
  <c r="AC1718" i="1"/>
  <c r="Z1718" i="1"/>
  <c r="Y1718" i="1"/>
  <c r="X1718" i="1"/>
  <c r="W1718" i="1"/>
  <c r="V1718" i="1"/>
  <c r="U1718" i="1"/>
  <c r="T1718" i="1"/>
  <c r="S1718" i="1"/>
  <c r="R1718" i="1"/>
  <c r="BG1717" i="1"/>
  <c r="BH1717" i="1" s="1"/>
  <c r="BF1717" i="1"/>
  <c r="BE1717" i="1"/>
  <c r="BD1717" i="1"/>
  <c r="BC1717" i="1"/>
  <c r="BB1717" i="1"/>
  <c r="BA1717" i="1"/>
  <c r="AZ1717" i="1"/>
  <c r="AY1717" i="1"/>
  <c r="AX1717" i="1"/>
  <c r="AW1717" i="1"/>
  <c r="AV1717" i="1"/>
  <c r="AQ1717" i="1"/>
  <c r="AP1717" i="1"/>
  <c r="AN1717" i="1"/>
  <c r="AL1717" i="1" a="1"/>
  <c r="AL1717" i="1" s="1"/>
  <c r="AH1717" i="1"/>
  <c r="AG1717" i="1"/>
  <c r="AI1717" i="1" s="1"/>
  <c r="AA1717" i="1"/>
  <c r="AD1717" i="1" s="1"/>
  <c r="AE1717" i="1" s="1"/>
  <c r="X1717" i="1"/>
  <c r="W1717" i="1"/>
  <c r="V1717" i="1"/>
  <c r="U1717" i="1"/>
  <c r="T1717" i="1"/>
  <c r="S1717" i="1"/>
  <c r="R1717" i="1"/>
  <c r="BG1716" i="1"/>
  <c r="BH1716" i="1" s="1"/>
  <c r="BF1716" i="1"/>
  <c r="BE1716" i="1"/>
  <c r="BD1716" i="1"/>
  <c r="BC1716" i="1"/>
  <c r="BB1716" i="1"/>
  <c r="BA1716" i="1"/>
  <c r="AZ1716" i="1"/>
  <c r="AY1716" i="1"/>
  <c r="AX1716" i="1"/>
  <c r="AW1716" i="1"/>
  <c r="AV1716" i="1"/>
  <c r="AQ1716" i="1"/>
  <c r="AP1716" i="1"/>
  <c r="AT1716" i="1" s="1"/>
  <c r="AN1716" i="1"/>
  <c r="AL1716" i="1" a="1"/>
  <c r="AL1716" i="1" s="1"/>
  <c r="AH1716" i="1"/>
  <c r="AG1716" i="1"/>
  <c r="AI1716" i="1" s="1"/>
  <c r="AA1716" i="1"/>
  <c r="AD1716" i="1" s="1"/>
  <c r="AE1716" i="1" s="1"/>
  <c r="X1716" i="1"/>
  <c r="W1716" i="1"/>
  <c r="V1716" i="1"/>
  <c r="U1716" i="1"/>
  <c r="T1716" i="1"/>
  <c r="S1716" i="1"/>
  <c r="R1716" i="1"/>
  <c r="BG1715" i="1"/>
  <c r="BH1715" i="1" s="1"/>
  <c r="BF1715" i="1"/>
  <c r="BE1715" i="1"/>
  <c r="BD1715" i="1"/>
  <c r="BC1715" i="1"/>
  <c r="BB1715" i="1"/>
  <c r="BA1715" i="1"/>
  <c r="AZ1715" i="1"/>
  <c r="AY1715" i="1"/>
  <c r="AX1715" i="1"/>
  <c r="AW1715" i="1"/>
  <c r="AV1715" i="1"/>
  <c r="AQ1715" i="1"/>
  <c r="AP1715" i="1"/>
  <c r="AN1715" i="1"/>
  <c r="AL1715" i="1"/>
  <c r="AL1715" i="1" a="1"/>
  <c r="AH1715" i="1"/>
  <c r="AG1715" i="1"/>
  <c r="Y1715" i="1"/>
  <c r="AD1715" i="1" s="1"/>
  <c r="AE1715" i="1" s="1"/>
  <c r="X1715" i="1"/>
  <c r="W1715" i="1"/>
  <c r="V1715" i="1"/>
  <c r="U1715" i="1"/>
  <c r="T1715" i="1"/>
  <c r="S1715" i="1"/>
  <c r="R1715" i="1"/>
  <c r="BG1714" i="1"/>
  <c r="BH1714" i="1" s="1"/>
  <c r="BF1714" i="1"/>
  <c r="BE1714" i="1"/>
  <c r="BD1714" i="1"/>
  <c r="BC1714" i="1"/>
  <c r="BB1714" i="1"/>
  <c r="BA1714" i="1"/>
  <c r="AZ1714" i="1"/>
  <c r="AY1714" i="1"/>
  <c r="AX1714" i="1"/>
  <c r="AW1714" i="1"/>
  <c r="AV1714" i="1"/>
  <c r="AQ1714" i="1"/>
  <c r="AP1714" i="1"/>
  <c r="AU1714" i="1" s="1"/>
  <c r="AN1714" i="1"/>
  <c r="AL1714" i="1" a="1"/>
  <c r="AL1714" i="1" s="1"/>
  <c r="AH1714" i="1"/>
  <c r="AG1714" i="1"/>
  <c r="AI1714" i="1" s="1"/>
  <c r="Y1714" i="1"/>
  <c r="AD1714" i="1" s="1"/>
  <c r="AE1714" i="1" s="1"/>
  <c r="X1714" i="1"/>
  <c r="W1714" i="1"/>
  <c r="V1714" i="1"/>
  <c r="U1714" i="1"/>
  <c r="T1714" i="1"/>
  <c r="S1714" i="1"/>
  <c r="R1714" i="1"/>
  <c r="BG1713" i="1"/>
  <c r="BH1713" i="1" s="1"/>
  <c r="BF1713" i="1"/>
  <c r="BE1713" i="1"/>
  <c r="BD1713" i="1"/>
  <c r="BC1713" i="1"/>
  <c r="BB1713" i="1"/>
  <c r="BA1713" i="1"/>
  <c r="AZ1713" i="1"/>
  <c r="AY1713" i="1"/>
  <c r="AX1713" i="1"/>
  <c r="AW1713" i="1"/>
  <c r="AV1713" i="1"/>
  <c r="AQ1713" i="1"/>
  <c r="AP1713" i="1"/>
  <c r="AN1713" i="1"/>
  <c r="AL1713" i="1"/>
  <c r="AL1713" i="1" a="1"/>
  <c r="AH1713" i="1"/>
  <c r="AG1713" i="1"/>
  <c r="AI1713" i="1" s="1"/>
  <c r="AC1713" i="1"/>
  <c r="AB1713" i="1"/>
  <c r="AA1713" i="1"/>
  <c r="Z1713" i="1"/>
  <c r="Y1713" i="1"/>
  <c r="X1713" i="1"/>
  <c r="W1713" i="1"/>
  <c r="V1713" i="1"/>
  <c r="U1713" i="1"/>
  <c r="T1713" i="1"/>
  <c r="S1713" i="1"/>
  <c r="R1713" i="1"/>
  <c r="BG1712" i="1"/>
  <c r="BH1712" i="1" s="1"/>
  <c r="BF1712" i="1"/>
  <c r="BE1712" i="1"/>
  <c r="BD1712" i="1"/>
  <c r="BC1712" i="1"/>
  <c r="BB1712" i="1"/>
  <c r="BA1712" i="1"/>
  <c r="AZ1712" i="1"/>
  <c r="AY1712" i="1"/>
  <c r="AX1712" i="1"/>
  <c r="AW1712" i="1"/>
  <c r="AV1712" i="1"/>
  <c r="AQ1712" i="1"/>
  <c r="AP1712" i="1"/>
  <c r="AU1712" i="1" s="1"/>
  <c r="AN1712" i="1"/>
  <c r="AL1712" i="1" a="1"/>
  <c r="AL1712" i="1" s="1"/>
  <c r="AH1712" i="1"/>
  <c r="AG1712" i="1"/>
  <c r="AI1712" i="1" s="1"/>
  <c r="Y1712" i="1"/>
  <c r="AD1712" i="1" s="1"/>
  <c r="AE1712" i="1" s="1"/>
  <c r="X1712" i="1"/>
  <c r="W1712" i="1"/>
  <c r="V1712" i="1"/>
  <c r="U1712" i="1"/>
  <c r="T1712" i="1"/>
  <c r="S1712" i="1"/>
  <c r="R1712" i="1"/>
  <c r="BG1711" i="1"/>
  <c r="BH1711" i="1" s="1"/>
  <c r="BF1711" i="1"/>
  <c r="BE1711" i="1"/>
  <c r="BD1711" i="1"/>
  <c r="BC1711" i="1"/>
  <c r="BB1711" i="1"/>
  <c r="BA1711" i="1"/>
  <c r="AZ1711" i="1"/>
  <c r="AY1711" i="1"/>
  <c r="AX1711" i="1"/>
  <c r="AW1711" i="1"/>
  <c r="AV1711" i="1"/>
  <c r="AQ1711" i="1"/>
  <c r="AP1711" i="1"/>
  <c r="AN1711" i="1"/>
  <c r="AL1711" i="1"/>
  <c r="AL1711" i="1" a="1"/>
  <c r="AH1711" i="1"/>
  <c r="AG1711" i="1"/>
  <c r="AI1711" i="1" s="1"/>
  <c r="Y1711" i="1"/>
  <c r="AD1711" i="1" s="1"/>
  <c r="AE1711" i="1" s="1"/>
  <c r="X1711" i="1"/>
  <c r="W1711" i="1"/>
  <c r="V1711" i="1"/>
  <c r="U1711" i="1"/>
  <c r="T1711" i="1"/>
  <c r="S1711" i="1"/>
  <c r="R1711" i="1"/>
  <c r="BG1710" i="1"/>
  <c r="BH1710" i="1" s="1"/>
  <c r="BF1710" i="1"/>
  <c r="BE1710" i="1"/>
  <c r="BD1710" i="1"/>
  <c r="BC1710" i="1"/>
  <c r="BB1710" i="1"/>
  <c r="BA1710" i="1"/>
  <c r="AZ1710" i="1"/>
  <c r="AY1710" i="1"/>
  <c r="AX1710" i="1"/>
  <c r="AW1710" i="1"/>
  <c r="AV1710" i="1"/>
  <c r="AQ1710" i="1"/>
  <c r="AP1710" i="1"/>
  <c r="AU1710" i="1" s="1"/>
  <c r="AN1710" i="1"/>
  <c r="AL1710" i="1" a="1"/>
  <c r="AL1710" i="1" s="1"/>
  <c r="AH1710" i="1"/>
  <c r="AG1710" i="1"/>
  <c r="AI1710" i="1" s="1"/>
  <c r="Y1710" i="1"/>
  <c r="AD1710" i="1" s="1"/>
  <c r="AE1710" i="1" s="1"/>
  <c r="X1710" i="1"/>
  <c r="W1710" i="1"/>
  <c r="V1710" i="1"/>
  <c r="U1710" i="1"/>
  <c r="T1710" i="1"/>
  <c r="S1710" i="1"/>
  <c r="R1710" i="1"/>
  <c r="BG1709" i="1"/>
  <c r="BH1709" i="1" s="1"/>
  <c r="BF1709" i="1"/>
  <c r="BE1709" i="1"/>
  <c r="BD1709" i="1"/>
  <c r="BC1709" i="1"/>
  <c r="BB1709" i="1"/>
  <c r="BA1709" i="1"/>
  <c r="AZ1709" i="1"/>
  <c r="AY1709" i="1"/>
  <c r="AX1709" i="1"/>
  <c r="AW1709" i="1"/>
  <c r="AV1709" i="1"/>
  <c r="AQ1709" i="1"/>
  <c r="AP1709" i="1"/>
  <c r="AN1709" i="1"/>
  <c r="AL1709" i="1" a="1"/>
  <c r="AL1709" i="1" s="1"/>
  <c r="AH1709" i="1"/>
  <c r="AG1709" i="1"/>
  <c r="AI1709" i="1" s="1"/>
  <c r="Y1709" i="1"/>
  <c r="AD1709" i="1" s="1"/>
  <c r="AE1709" i="1" s="1"/>
  <c r="X1709" i="1"/>
  <c r="W1709" i="1"/>
  <c r="V1709" i="1"/>
  <c r="U1709" i="1"/>
  <c r="T1709" i="1"/>
  <c r="S1709" i="1"/>
  <c r="R1709" i="1"/>
  <c r="BG1708" i="1"/>
  <c r="BH1708" i="1" s="1"/>
  <c r="BF1708" i="1"/>
  <c r="BE1708" i="1"/>
  <c r="BD1708" i="1"/>
  <c r="BC1708" i="1"/>
  <c r="BB1708" i="1"/>
  <c r="BA1708" i="1"/>
  <c r="AZ1708" i="1"/>
  <c r="AY1708" i="1"/>
  <c r="AX1708" i="1"/>
  <c r="AW1708" i="1"/>
  <c r="AV1708" i="1"/>
  <c r="AQ1708" i="1"/>
  <c r="AP1708" i="1"/>
  <c r="AN1708" i="1"/>
  <c r="AL1708" i="1"/>
  <c r="AL1708" i="1" a="1"/>
  <c r="AH1708" i="1"/>
  <c r="AG1708" i="1"/>
  <c r="AI1708" i="1" s="1"/>
  <c r="Y1708" i="1"/>
  <c r="AD1708" i="1" s="1"/>
  <c r="AE1708" i="1" s="1"/>
  <c r="X1708" i="1"/>
  <c r="W1708" i="1"/>
  <c r="V1708" i="1"/>
  <c r="U1708" i="1"/>
  <c r="T1708" i="1"/>
  <c r="S1708" i="1"/>
  <c r="R1708" i="1"/>
  <c r="BG1707" i="1"/>
  <c r="BH1707" i="1" s="1"/>
  <c r="BF1707" i="1"/>
  <c r="BE1707" i="1"/>
  <c r="BD1707" i="1"/>
  <c r="BC1707" i="1"/>
  <c r="BB1707" i="1"/>
  <c r="BA1707" i="1"/>
  <c r="AZ1707" i="1"/>
  <c r="AY1707" i="1"/>
  <c r="AX1707" i="1"/>
  <c r="AW1707" i="1"/>
  <c r="AV1707" i="1"/>
  <c r="AQ1707" i="1"/>
  <c r="AP1707" i="1"/>
  <c r="AN1707" i="1"/>
  <c r="AL1707" i="1"/>
  <c r="AL1707" i="1" a="1"/>
  <c r="AH1707" i="1"/>
  <c r="AG1707" i="1"/>
  <c r="AI1707" i="1" s="1"/>
  <c r="Y1707" i="1"/>
  <c r="AD1707" i="1" s="1"/>
  <c r="AE1707" i="1" s="1"/>
  <c r="X1707" i="1"/>
  <c r="W1707" i="1"/>
  <c r="V1707" i="1"/>
  <c r="U1707" i="1"/>
  <c r="T1707" i="1"/>
  <c r="S1707" i="1"/>
  <c r="R1707" i="1"/>
  <c r="BG1706" i="1"/>
  <c r="BH1706" i="1" s="1"/>
  <c r="BF1706" i="1"/>
  <c r="BE1706" i="1"/>
  <c r="BD1706" i="1"/>
  <c r="BC1706" i="1"/>
  <c r="BB1706" i="1"/>
  <c r="BA1706" i="1"/>
  <c r="AZ1706" i="1"/>
  <c r="AY1706" i="1"/>
  <c r="AX1706" i="1"/>
  <c r="AW1706" i="1"/>
  <c r="AV1706" i="1"/>
  <c r="AQ1706" i="1"/>
  <c r="AP1706" i="1"/>
  <c r="AT1706" i="1" s="1"/>
  <c r="AN1706" i="1"/>
  <c r="AL1706" i="1" a="1"/>
  <c r="AL1706" i="1" s="1"/>
  <c r="AH1706" i="1"/>
  <c r="AG1706" i="1"/>
  <c r="AI1706" i="1" s="1"/>
  <c r="AC1706" i="1"/>
  <c r="AD1706" i="1" s="1"/>
  <c r="AE1706" i="1" s="1"/>
  <c r="X1706" i="1"/>
  <c r="W1706" i="1"/>
  <c r="V1706" i="1"/>
  <c r="U1706" i="1"/>
  <c r="T1706" i="1"/>
  <c r="S1706" i="1"/>
  <c r="R1706" i="1"/>
  <c r="BG1705" i="1"/>
  <c r="BH1705" i="1" s="1"/>
  <c r="BF1705" i="1"/>
  <c r="BE1705" i="1"/>
  <c r="BD1705" i="1"/>
  <c r="BC1705" i="1"/>
  <c r="BB1705" i="1"/>
  <c r="BA1705" i="1"/>
  <c r="AZ1705" i="1"/>
  <c r="AY1705" i="1"/>
  <c r="AX1705" i="1"/>
  <c r="AW1705" i="1"/>
  <c r="AV1705" i="1"/>
  <c r="AQ1705" i="1"/>
  <c r="AP1705" i="1"/>
  <c r="AN1705" i="1"/>
  <c r="AL1705" i="1" a="1"/>
  <c r="AL1705" i="1" s="1"/>
  <c r="AH1705" i="1"/>
  <c r="AG1705" i="1"/>
  <c r="AI1705" i="1" s="1"/>
  <c r="Y1705" i="1"/>
  <c r="AD1705" i="1" s="1"/>
  <c r="AE1705" i="1" s="1"/>
  <c r="X1705" i="1"/>
  <c r="W1705" i="1"/>
  <c r="V1705" i="1"/>
  <c r="U1705" i="1"/>
  <c r="T1705" i="1"/>
  <c r="S1705" i="1"/>
  <c r="R1705" i="1"/>
  <c r="BG1704" i="1"/>
  <c r="BH1704" i="1" s="1"/>
  <c r="BF1704" i="1"/>
  <c r="BE1704" i="1"/>
  <c r="AY1704" i="1"/>
  <c r="AX1704" i="1"/>
  <c r="AW1704" i="1"/>
  <c r="AV1704" i="1"/>
  <c r="AQ1704" i="1"/>
  <c r="AP1704" i="1"/>
  <c r="AN1704" i="1"/>
  <c r="AL1704" i="1"/>
  <c r="AL1704" i="1" a="1"/>
  <c r="AH1704" i="1"/>
  <c r="AG1704" i="1"/>
  <c r="AI1704" i="1" s="1"/>
  <c r="Z1704" i="1"/>
  <c r="AD1704" i="1" s="1"/>
  <c r="AE1704" i="1" s="1"/>
  <c r="X1704" i="1"/>
  <c r="W1704" i="1"/>
  <c r="V1704" i="1"/>
  <c r="U1704" i="1"/>
  <c r="T1704" i="1"/>
  <c r="S1704" i="1"/>
  <c r="R1704" i="1"/>
  <c r="BG1703" i="1"/>
  <c r="BH1703" i="1" s="1"/>
  <c r="BF1703" i="1"/>
  <c r="BE1703" i="1"/>
  <c r="AY1703" i="1"/>
  <c r="AX1703" i="1"/>
  <c r="AW1703" i="1"/>
  <c r="AV1703" i="1"/>
  <c r="AQ1703" i="1"/>
  <c r="AP1703" i="1"/>
  <c r="AR1703" i="1" s="1"/>
  <c r="AN1703" i="1"/>
  <c r="AL1703" i="1"/>
  <c r="AL1703" i="1" a="1"/>
  <c r="AH1703" i="1"/>
  <c r="AG1703" i="1"/>
  <c r="AI1703" i="1" s="1"/>
  <c r="Z1703" i="1"/>
  <c r="AD1703" i="1" s="1"/>
  <c r="AE1703" i="1" s="1"/>
  <c r="X1703" i="1"/>
  <c r="W1703" i="1"/>
  <c r="V1703" i="1"/>
  <c r="U1703" i="1"/>
  <c r="T1703" i="1"/>
  <c r="S1703" i="1"/>
  <c r="R1703" i="1"/>
  <c r="BG1702" i="1"/>
  <c r="BH1702" i="1" s="1"/>
  <c r="BF1702" i="1"/>
  <c r="BE1702" i="1"/>
  <c r="AY1702" i="1"/>
  <c r="AX1702" i="1"/>
  <c r="AW1702" i="1"/>
  <c r="AV1702" i="1"/>
  <c r="AQ1702" i="1"/>
  <c r="AP1702" i="1"/>
  <c r="AS1702" i="1" s="1"/>
  <c r="AN1702" i="1"/>
  <c r="AL1702" i="1" a="1"/>
  <c r="AL1702" i="1" s="1"/>
  <c r="AH1702" i="1"/>
  <c r="AG1702" i="1"/>
  <c r="AI1702" i="1" s="1"/>
  <c r="Z1702" i="1"/>
  <c r="AD1702" i="1" s="1"/>
  <c r="AE1702" i="1" s="1"/>
  <c r="X1702" i="1"/>
  <c r="W1702" i="1"/>
  <c r="V1702" i="1"/>
  <c r="U1702" i="1"/>
  <c r="T1702" i="1"/>
  <c r="S1702" i="1"/>
  <c r="R1702" i="1"/>
  <c r="BG1701" i="1"/>
  <c r="BH1701" i="1" s="1"/>
  <c r="BF1701" i="1"/>
  <c r="BE1701" i="1"/>
  <c r="BD1701" i="1"/>
  <c r="BC1701" i="1"/>
  <c r="BB1701" i="1"/>
  <c r="BA1701" i="1"/>
  <c r="AZ1701" i="1"/>
  <c r="AY1701" i="1"/>
  <c r="AX1701" i="1"/>
  <c r="AW1701" i="1"/>
  <c r="AV1701" i="1"/>
  <c r="AQ1701" i="1"/>
  <c r="AP1701" i="1"/>
  <c r="AN1701" i="1"/>
  <c r="AL1701" i="1"/>
  <c r="AL1701" i="1" a="1"/>
  <c r="AH1701" i="1"/>
  <c r="AG1701" i="1"/>
  <c r="AI1701" i="1" s="1"/>
  <c r="AC1701" i="1"/>
  <c r="AB1701" i="1"/>
  <c r="AA1701" i="1"/>
  <c r="Z1701" i="1"/>
  <c r="Y1701" i="1"/>
  <c r="X1701" i="1"/>
  <c r="W1701" i="1"/>
  <c r="V1701" i="1"/>
  <c r="U1701" i="1"/>
  <c r="T1701" i="1"/>
  <c r="S1701" i="1"/>
  <c r="R1701" i="1"/>
  <c r="BG1700" i="1"/>
  <c r="BH1700" i="1" s="1"/>
  <c r="BF1700" i="1"/>
  <c r="BE1700" i="1"/>
  <c r="BD1700" i="1"/>
  <c r="BC1700" i="1"/>
  <c r="BB1700" i="1"/>
  <c r="BA1700" i="1"/>
  <c r="AZ1700" i="1"/>
  <c r="AY1700" i="1"/>
  <c r="AX1700" i="1"/>
  <c r="AW1700" i="1"/>
  <c r="AV1700" i="1"/>
  <c r="AQ1700" i="1"/>
  <c r="AP1700" i="1"/>
  <c r="AN1700" i="1"/>
  <c r="AL1700" i="1"/>
  <c r="AL1700" i="1" a="1"/>
  <c r="AH1700" i="1"/>
  <c r="AG1700" i="1"/>
  <c r="AI1700" i="1" s="1"/>
  <c r="AC1700" i="1"/>
  <c r="AB1700" i="1"/>
  <c r="AA1700" i="1"/>
  <c r="Z1700" i="1"/>
  <c r="Y1700" i="1"/>
  <c r="X1700" i="1"/>
  <c r="W1700" i="1"/>
  <c r="V1700" i="1"/>
  <c r="U1700" i="1"/>
  <c r="T1700" i="1"/>
  <c r="S1700" i="1"/>
  <c r="R1700" i="1"/>
  <c r="BG1699" i="1"/>
  <c r="BH1699" i="1" s="1"/>
  <c r="BF1699" i="1"/>
  <c r="BE1699" i="1"/>
  <c r="BD1699" i="1"/>
  <c r="BC1699" i="1"/>
  <c r="BB1699" i="1"/>
  <c r="BA1699" i="1"/>
  <c r="AZ1699" i="1"/>
  <c r="AY1699" i="1"/>
  <c r="AX1699" i="1"/>
  <c r="AW1699" i="1"/>
  <c r="AV1699" i="1"/>
  <c r="AQ1699" i="1"/>
  <c r="AP1699" i="1"/>
  <c r="AR1699" i="1" s="1"/>
  <c r="AN1699" i="1"/>
  <c r="AL1699" i="1"/>
  <c r="AL1699" i="1" a="1"/>
  <c r="AH1699" i="1"/>
  <c r="AG1699" i="1"/>
  <c r="AA1699" i="1"/>
  <c r="AD1699" i="1" s="1"/>
  <c r="AE1699" i="1" s="1"/>
  <c r="X1699" i="1"/>
  <c r="W1699" i="1"/>
  <c r="V1699" i="1"/>
  <c r="U1699" i="1"/>
  <c r="T1699" i="1"/>
  <c r="S1699" i="1"/>
  <c r="R1699" i="1"/>
  <c r="BG1698" i="1"/>
  <c r="BH1698" i="1" s="1"/>
  <c r="BF1698" i="1"/>
  <c r="BE1698" i="1"/>
  <c r="BD1698" i="1"/>
  <c r="BC1698" i="1"/>
  <c r="BB1698" i="1"/>
  <c r="BA1698" i="1"/>
  <c r="AZ1698" i="1"/>
  <c r="AY1698" i="1"/>
  <c r="AX1698" i="1"/>
  <c r="AW1698" i="1"/>
  <c r="AV1698" i="1"/>
  <c r="AQ1698" i="1"/>
  <c r="AP1698" i="1"/>
  <c r="AN1698" i="1"/>
  <c r="AL1698" i="1"/>
  <c r="AL1698" i="1" a="1"/>
  <c r="AH1698" i="1"/>
  <c r="AG1698" i="1"/>
  <c r="Y1698" i="1"/>
  <c r="AD1698" i="1" s="1"/>
  <c r="AE1698" i="1" s="1"/>
  <c r="X1698" i="1"/>
  <c r="W1698" i="1"/>
  <c r="V1698" i="1"/>
  <c r="U1698" i="1"/>
  <c r="T1698" i="1"/>
  <c r="S1698" i="1"/>
  <c r="R1698" i="1"/>
  <c r="BG1697" i="1"/>
  <c r="BH1697" i="1" s="1"/>
  <c r="BF1697" i="1"/>
  <c r="BE1697" i="1"/>
  <c r="BD1697" i="1"/>
  <c r="BC1697" i="1"/>
  <c r="BB1697" i="1"/>
  <c r="BA1697" i="1"/>
  <c r="AZ1697" i="1"/>
  <c r="AY1697" i="1"/>
  <c r="AX1697" i="1"/>
  <c r="AW1697" i="1"/>
  <c r="AV1697" i="1"/>
  <c r="AQ1697" i="1"/>
  <c r="AP1697" i="1"/>
  <c r="AN1697" i="1"/>
  <c r="AL1697" i="1" a="1"/>
  <c r="AL1697" i="1" s="1"/>
  <c r="AH1697" i="1"/>
  <c r="AG1697" i="1"/>
  <c r="AC1697" i="1"/>
  <c r="AB1697" i="1"/>
  <c r="AA1697" i="1"/>
  <c r="Z1697" i="1"/>
  <c r="Y1697" i="1"/>
  <c r="X1697" i="1"/>
  <c r="W1697" i="1"/>
  <c r="V1697" i="1"/>
  <c r="U1697" i="1"/>
  <c r="T1697" i="1"/>
  <c r="S1697" i="1"/>
  <c r="R1697" i="1"/>
  <c r="BG1696" i="1"/>
  <c r="BH1696" i="1" s="1"/>
  <c r="BF1696" i="1"/>
  <c r="BE1696" i="1"/>
  <c r="BD1696" i="1"/>
  <c r="BC1696" i="1"/>
  <c r="BB1696" i="1"/>
  <c r="BA1696" i="1"/>
  <c r="AZ1696" i="1"/>
  <c r="AY1696" i="1"/>
  <c r="AX1696" i="1"/>
  <c r="AW1696" i="1"/>
  <c r="AV1696" i="1"/>
  <c r="AQ1696" i="1"/>
  <c r="AP1696" i="1"/>
  <c r="AN1696" i="1"/>
  <c r="AL1696" i="1" a="1"/>
  <c r="AL1696" i="1" s="1"/>
  <c r="AH1696" i="1"/>
  <c r="AG1696" i="1"/>
  <c r="AI1696" i="1" s="1"/>
  <c r="AC1696" i="1"/>
  <c r="AB1696" i="1"/>
  <c r="X1696" i="1"/>
  <c r="W1696" i="1"/>
  <c r="V1696" i="1"/>
  <c r="U1696" i="1"/>
  <c r="T1696" i="1"/>
  <c r="S1696" i="1"/>
  <c r="R1696" i="1"/>
  <c r="BG1695" i="1"/>
  <c r="BH1695" i="1" s="1"/>
  <c r="BF1695" i="1"/>
  <c r="BE1695" i="1"/>
  <c r="BD1695" i="1"/>
  <c r="BC1695" i="1"/>
  <c r="BB1695" i="1"/>
  <c r="BA1695" i="1"/>
  <c r="AZ1695" i="1"/>
  <c r="AY1695" i="1"/>
  <c r="AX1695" i="1"/>
  <c r="AW1695" i="1"/>
  <c r="AV1695" i="1"/>
  <c r="AQ1695" i="1"/>
  <c r="AP1695" i="1"/>
  <c r="AT1695" i="1" s="1"/>
  <c r="AN1695" i="1"/>
  <c r="AL1695" i="1" a="1"/>
  <c r="AL1695" i="1" s="1"/>
  <c r="AH1695" i="1"/>
  <c r="AG1695" i="1"/>
  <c r="AI1695" i="1" s="1"/>
  <c r="AA1695" i="1"/>
  <c r="AD1695" i="1" s="1"/>
  <c r="AE1695" i="1" s="1"/>
  <c r="X1695" i="1"/>
  <c r="W1695" i="1"/>
  <c r="V1695" i="1"/>
  <c r="U1695" i="1"/>
  <c r="T1695" i="1"/>
  <c r="S1695" i="1"/>
  <c r="R1695" i="1"/>
  <c r="BG1694" i="1"/>
  <c r="BH1694" i="1" s="1"/>
  <c r="BF1694" i="1"/>
  <c r="BE1694" i="1"/>
  <c r="BD1694" i="1"/>
  <c r="BC1694" i="1"/>
  <c r="BB1694" i="1"/>
  <c r="BA1694" i="1"/>
  <c r="AZ1694" i="1"/>
  <c r="AY1694" i="1"/>
  <c r="AX1694" i="1"/>
  <c r="AW1694" i="1"/>
  <c r="AV1694" i="1"/>
  <c r="AQ1694" i="1"/>
  <c r="AP1694" i="1"/>
  <c r="AN1694" i="1"/>
  <c r="AL1694" i="1"/>
  <c r="AL1694" i="1" a="1"/>
  <c r="AH1694" i="1"/>
  <c r="AG1694" i="1"/>
  <c r="AB1694" i="1"/>
  <c r="AD1694" i="1" s="1"/>
  <c r="AE1694" i="1" s="1"/>
  <c r="X1694" i="1"/>
  <c r="W1694" i="1"/>
  <c r="V1694" i="1"/>
  <c r="U1694" i="1"/>
  <c r="T1694" i="1"/>
  <c r="S1694" i="1"/>
  <c r="R1694" i="1"/>
  <c r="BG1693" i="1"/>
  <c r="BH1693" i="1" s="1"/>
  <c r="BF1693" i="1"/>
  <c r="BE1693" i="1"/>
  <c r="BD1693" i="1"/>
  <c r="BC1693" i="1"/>
  <c r="BB1693" i="1"/>
  <c r="BA1693" i="1"/>
  <c r="AZ1693" i="1"/>
  <c r="AY1693" i="1"/>
  <c r="AX1693" i="1"/>
  <c r="AW1693" i="1"/>
  <c r="AV1693" i="1"/>
  <c r="AQ1693" i="1"/>
  <c r="AP1693" i="1"/>
  <c r="AN1693" i="1"/>
  <c r="AL1693" i="1"/>
  <c r="AL1693" i="1" a="1"/>
  <c r="AH1693" i="1"/>
  <c r="AG1693" i="1"/>
  <c r="AB1693" i="1"/>
  <c r="AD1693" i="1" s="1"/>
  <c r="AE1693" i="1" s="1"/>
  <c r="X1693" i="1"/>
  <c r="W1693" i="1"/>
  <c r="V1693" i="1"/>
  <c r="U1693" i="1"/>
  <c r="T1693" i="1"/>
  <c r="S1693" i="1"/>
  <c r="R1693" i="1"/>
  <c r="BG1692" i="1"/>
  <c r="BH1692" i="1" s="1"/>
  <c r="BF1692" i="1"/>
  <c r="BE1692" i="1"/>
  <c r="BD1692" i="1"/>
  <c r="BC1692" i="1"/>
  <c r="BB1692" i="1"/>
  <c r="BA1692" i="1"/>
  <c r="AZ1692" i="1"/>
  <c r="AY1692" i="1"/>
  <c r="AX1692" i="1"/>
  <c r="AW1692" i="1"/>
  <c r="AV1692" i="1"/>
  <c r="AQ1692" i="1"/>
  <c r="AP1692" i="1"/>
  <c r="AN1692" i="1"/>
  <c r="AL1692" i="1"/>
  <c r="AL1692" i="1" a="1"/>
  <c r="AH1692" i="1"/>
  <c r="AG1692" i="1"/>
  <c r="AB1692" i="1"/>
  <c r="AD1692" i="1" s="1"/>
  <c r="AE1692" i="1" s="1"/>
  <c r="X1692" i="1"/>
  <c r="W1692" i="1"/>
  <c r="V1692" i="1"/>
  <c r="U1692" i="1"/>
  <c r="T1692" i="1"/>
  <c r="S1692" i="1"/>
  <c r="R1692" i="1"/>
  <c r="BG1691" i="1"/>
  <c r="BH1691" i="1" s="1"/>
  <c r="BF1691" i="1"/>
  <c r="BE1691" i="1"/>
  <c r="BD1691" i="1"/>
  <c r="BC1691" i="1"/>
  <c r="BB1691" i="1"/>
  <c r="BA1691" i="1"/>
  <c r="AZ1691" i="1"/>
  <c r="AY1691" i="1"/>
  <c r="AX1691" i="1"/>
  <c r="AW1691" i="1"/>
  <c r="AV1691" i="1"/>
  <c r="AQ1691" i="1"/>
  <c r="AP1691" i="1"/>
  <c r="AT1691" i="1" s="1"/>
  <c r="AN1691" i="1"/>
  <c r="AL1691" i="1" a="1"/>
  <c r="AL1691" i="1" s="1"/>
  <c r="AH1691" i="1"/>
  <c r="AG1691" i="1"/>
  <c r="AI1691" i="1" s="1"/>
  <c r="AC1691" i="1"/>
  <c r="AD1691" i="1" s="1"/>
  <c r="AE1691" i="1" s="1"/>
  <c r="X1691" i="1"/>
  <c r="W1691" i="1"/>
  <c r="V1691" i="1"/>
  <c r="U1691" i="1"/>
  <c r="T1691" i="1"/>
  <c r="S1691" i="1"/>
  <c r="R1691" i="1"/>
  <c r="BG1690" i="1"/>
  <c r="BH1690" i="1" s="1"/>
  <c r="BF1690" i="1"/>
  <c r="BE1690" i="1"/>
  <c r="BD1690" i="1"/>
  <c r="BC1690" i="1"/>
  <c r="BB1690" i="1"/>
  <c r="BA1690" i="1"/>
  <c r="AZ1690" i="1"/>
  <c r="AY1690" i="1"/>
  <c r="AX1690" i="1"/>
  <c r="AW1690" i="1"/>
  <c r="AV1690" i="1"/>
  <c r="AQ1690" i="1"/>
  <c r="AP1690" i="1"/>
  <c r="AS1690" i="1" s="1"/>
  <c r="AN1690" i="1"/>
  <c r="AL1690" i="1"/>
  <c r="AL1690" i="1" a="1"/>
  <c r="AH1690" i="1"/>
  <c r="AG1690" i="1"/>
  <c r="Y1690" i="1"/>
  <c r="AD1690" i="1" s="1"/>
  <c r="AE1690" i="1" s="1"/>
  <c r="X1690" i="1"/>
  <c r="W1690" i="1"/>
  <c r="V1690" i="1"/>
  <c r="U1690" i="1"/>
  <c r="T1690" i="1"/>
  <c r="S1690" i="1"/>
  <c r="R1690" i="1"/>
  <c r="BG1689" i="1"/>
  <c r="BH1689" i="1" s="1"/>
  <c r="BF1689" i="1"/>
  <c r="BE1689" i="1"/>
  <c r="BD1689" i="1"/>
  <c r="BC1689" i="1"/>
  <c r="BB1689" i="1"/>
  <c r="BA1689" i="1"/>
  <c r="AZ1689" i="1"/>
  <c r="AY1689" i="1"/>
  <c r="AX1689" i="1"/>
  <c r="AW1689" i="1"/>
  <c r="AV1689" i="1"/>
  <c r="AQ1689" i="1"/>
  <c r="AP1689" i="1"/>
  <c r="AN1689" i="1"/>
  <c r="AL1689" i="1"/>
  <c r="AL1689" i="1" a="1"/>
  <c r="AH1689" i="1"/>
  <c r="AG1689" i="1"/>
  <c r="AC1689" i="1"/>
  <c r="AB1689" i="1"/>
  <c r="AA1689" i="1"/>
  <c r="Z1689" i="1"/>
  <c r="Y1689" i="1"/>
  <c r="X1689" i="1"/>
  <c r="W1689" i="1"/>
  <c r="V1689" i="1"/>
  <c r="U1689" i="1"/>
  <c r="T1689" i="1"/>
  <c r="S1689" i="1"/>
  <c r="R1689" i="1"/>
  <c r="BG1688" i="1"/>
  <c r="BH1688" i="1" s="1"/>
  <c r="BF1688" i="1"/>
  <c r="BE1688" i="1"/>
  <c r="AY1688" i="1"/>
  <c r="AX1688" i="1"/>
  <c r="AW1688" i="1"/>
  <c r="AV1688" i="1"/>
  <c r="AQ1688" i="1"/>
  <c r="AP1688" i="1"/>
  <c r="AN1688" i="1"/>
  <c r="AL1688" i="1" a="1"/>
  <c r="AL1688" i="1" s="1"/>
  <c r="AH1688" i="1"/>
  <c r="AG1688" i="1"/>
  <c r="AI1688" i="1" s="1"/>
  <c r="AB1688" i="1"/>
  <c r="AD1688" i="1" s="1"/>
  <c r="AE1688" i="1" s="1"/>
  <c r="X1688" i="1"/>
  <c r="W1688" i="1"/>
  <c r="V1688" i="1"/>
  <c r="U1688" i="1"/>
  <c r="T1688" i="1"/>
  <c r="S1688" i="1"/>
  <c r="R1688" i="1"/>
  <c r="BG1687" i="1"/>
  <c r="BH1687" i="1" s="1"/>
  <c r="BF1687" i="1"/>
  <c r="BE1687" i="1"/>
  <c r="BD1687" i="1"/>
  <c r="BC1687" i="1"/>
  <c r="BB1687" i="1"/>
  <c r="BA1687" i="1"/>
  <c r="AZ1687" i="1"/>
  <c r="AY1687" i="1"/>
  <c r="AX1687" i="1"/>
  <c r="AW1687" i="1"/>
  <c r="AV1687" i="1"/>
  <c r="AQ1687" i="1"/>
  <c r="AP1687" i="1"/>
  <c r="AT1687" i="1" s="1"/>
  <c r="AN1687" i="1"/>
  <c r="AL1687" i="1" a="1"/>
  <c r="AL1687" i="1" s="1"/>
  <c r="AH1687" i="1"/>
  <c r="AG1687" i="1"/>
  <c r="AI1687" i="1" s="1"/>
  <c r="AB1687" i="1"/>
  <c r="AD1687" i="1" s="1"/>
  <c r="AE1687" i="1" s="1"/>
  <c r="X1687" i="1"/>
  <c r="W1687" i="1"/>
  <c r="V1687" i="1"/>
  <c r="U1687" i="1"/>
  <c r="T1687" i="1"/>
  <c r="S1687" i="1"/>
  <c r="R1687" i="1"/>
  <c r="BG1686" i="1"/>
  <c r="BH1686" i="1" s="1"/>
  <c r="BF1686" i="1"/>
  <c r="BE1686" i="1"/>
  <c r="BD1686" i="1"/>
  <c r="BC1686" i="1"/>
  <c r="BB1686" i="1"/>
  <c r="BA1686" i="1"/>
  <c r="AZ1686" i="1"/>
  <c r="AY1686" i="1"/>
  <c r="AX1686" i="1"/>
  <c r="AW1686" i="1"/>
  <c r="AV1686" i="1"/>
  <c r="AQ1686" i="1"/>
  <c r="AP1686" i="1"/>
  <c r="AN1686" i="1"/>
  <c r="AL1686" i="1" a="1"/>
  <c r="AL1686" i="1" s="1"/>
  <c r="AH1686" i="1"/>
  <c r="AG1686" i="1"/>
  <c r="AI1686" i="1" s="1"/>
  <c r="Y1686" i="1"/>
  <c r="AD1686" i="1" s="1"/>
  <c r="AE1686" i="1" s="1"/>
  <c r="X1686" i="1"/>
  <c r="W1686" i="1"/>
  <c r="V1686" i="1"/>
  <c r="U1686" i="1"/>
  <c r="T1686" i="1"/>
  <c r="S1686" i="1"/>
  <c r="R1686" i="1"/>
  <c r="BG1685" i="1"/>
  <c r="BH1685" i="1" s="1"/>
  <c r="BF1685" i="1"/>
  <c r="BE1685" i="1"/>
  <c r="BD1685" i="1"/>
  <c r="BC1685" i="1"/>
  <c r="BB1685" i="1"/>
  <c r="BA1685" i="1"/>
  <c r="AZ1685" i="1"/>
  <c r="AY1685" i="1"/>
  <c r="AX1685" i="1"/>
  <c r="AW1685" i="1"/>
  <c r="AV1685" i="1"/>
  <c r="AQ1685" i="1"/>
  <c r="AP1685" i="1"/>
  <c r="AT1685" i="1" s="1"/>
  <c r="AN1685" i="1"/>
  <c r="AL1685" i="1"/>
  <c r="AL1685" i="1" a="1"/>
  <c r="AH1685" i="1"/>
  <c r="AG1685" i="1"/>
  <c r="AA1685" i="1"/>
  <c r="AD1685" i="1" s="1"/>
  <c r="AE1685" i="1" s="1"/>
  <c r="X1685" i="1"/>
  <c r="W1685" i="1"/>
  <c r="V1685" i="1"/>
  <c r="U1685" i="1"/>
  <c r="T1685" i="1"/>
  <c r="S1685" i="1"/>
  <c r="R1685" i="1"/>
  <c r="BG1684" i="1"/>
  <c r="BH1684" i="1" s="1"/>
  <c r="BF1684" i="1"/>
  <c r="BE1684" i="1"/>
  <c r="BD1684" i="1"/>
  <c r="BC1684" i="1"/>
  <c r="BB1684" i="1"/>
  <c r="BA1684" i="1"/>
  <c r="AZ1684" i="1"/>
  <c r="AY1684" i="1"/>
  <c r="AX1684" i="1"/>
  <c r="AW1684" i="1"/>
  <c r="AV1684" i="1"/>
  <c r="AQ1684" i="1"/>
  <c r="AP1684" i="1"/>
  <c r="AN1684" i="1"/>
  <c r="AL1684" i="1" a="1"/>
  <c r="AL1684" i="1" s="1"/>
  <c r="AH1684" i="1"/>
  <c r="AG1684" i="1"/>
  <c r="Y1684" i="1"/>
  <c r="AD1684" i="1" s="1"/>
  <c r="AE1684" i="1" s="1"/>
  <c r="X1684" i="1"/>
  <c r="W1684" i="1"/>
  <c r="V1684" i="1"/>
  <c r="U1684" i="1"/>
  <c r="T1684" i="1"/>
  <c r="S1684" i="1"/>
  <c r="R1684" i="1"/>
  <c r="BG1683" i="1"/>
  <c r="BH1683" i="1" s="1"/>
  <c r="BF1683" i="1"/>
  <c r="BE1683" i="1"/>
  <c r="BD1683" i="1"/>
  <c r="BC1683" i="1"/>
  <c r="BB1683" i="1"/>
  <c r="BA1683" i="1"/>
  <c r="AZ1683" i="1"/>
  <c r="AY1683" i="1"/>
  <c r="AX1683" i="1"/>
  <c r="AW1683" i="1"/>
  <c r="AV1683" i="1"/>
  <c r="AQ1683" i="1"/>
  <c r="AP1683" i="1"/>
  <c r="AN1683" i="1"/>
  <c r="AL1683" i="1"/>
  <c r="AL1683" i="1" a="1"/>
  <c r="AH1683" i="1"/>
  <c r="AG1683" i="1"/>
  <c r="Y1683" i="1"/>
  <c r="AD1683" i="1" s="1"/>
  <c r="AE1683" i="1" s="1"/>
  <c r="X1683" i="1"/>
  <c r="W1683" i="1"/>
  <c r="V1683" i="1"/>
  <c r="U1683" i="1"/>
  <c r="T1683" i="1"/>
  <c r="S1683" i="1"/>
  <c r="R1683" i="1"/>
  <c r="BG1682" i="1"/>
  <c r="BH1682" i="1" s="1"/>
  <c r="BF1682" i="1"/>
  <c r="BE1682" i="1"/>
  <c r="BD1682" i="1"/>
  <c r="BC1682" i="1"/>
  <c r="BB1682" i="1"/>
  <c r="BA1682" i="1"/>
  <c r="AZ1682" i="1"/>
  <c r="AY1682" i="1"/>
  <c r="AX1682" i="1"/>
  <c r="AW1682" i="1"/>
  <c r="AV1682" i="1"/>
  <c r="AQ1682" i="1"/>
  <c r="AP1682" i="1"/>
  <c r="AS1682" i="1" s="1"/>
  <c r="AN1682" i="1"/>
  <c r="AL1682" i="1"/>
  <c r="AL1682" i="1" a="1"/>
  <c r="AH1682" i="1"/>
  <c r="AG1682" i="1"/>
  <c r="AI1682" i="1" s="1"/>
  <c r="Y1682" i="1"/>
  <c r="AD1682" i="1" s="1"/>
  <c r="AE1682" i="1" s="1"/>
  <c r="X1682" i="1"/>
  <c r="W1682" i="1"/>
  <c r="V1682" i="1"/>
  <c r="U1682" i="1"/>
  <c r="T1682" i="1"/>
  <c r="S1682" i="1"/>
  <c r="R1682" i="1"/>
  <c r="BG1681" i="1"/>
  <c r="BH1681" i="1" s="1"/>
  <c r="BF1681" i="1"/>
  <c r="BE1681" i="1"/>
  <c r="BD1681" i="1"/>
  <c r="BC1681" i="1"/>
  <c r="BB1681" i="1"/>
  <c r="BA1681" i="1"/>
  <c r="AZ1681" i="1"/>
  <c r="AY1681" i="1"/>
  <c r="AX1681" i="1"/>
  <c r="AW1681" i="1"/>
  <c r="AV1681" i="1"/>
  <c r="AQ1681" i="1"/>
  <c r="AP1681" i="1"/>
  <c r="AN1681" i="1"/>
  <c r="AL1681" i="1" a="1"/>
  <c r="AL1681" i="1" s="1"/>
  <c r="AH1681" i="1"/>
  <c r="AG1681" i="1"/>
  <c r="Z1681" i="1"/>
  <c r="AD1681" i="1" s="1"/>
  <c r="AE1681" i="1" s="1"/>
  <c r="X1681" i="1"/>
  <c r="W1681" i="1"/>
  <c r="V1681" i="1"/>
  <c r="U1681" i="1"/>
  <c r="T1681" i="1"/>
  <c r="S1681" i="1"/>
  <c r="R1681" i="1"/>
  <c r="BG1680" i="1"/>
  <c r="BH1680" i="1" s="1"/>
  <c r="BF1680" i="1"/>
  <c r="BE1680" i="1"/>
  <c r="BD1680" i="1"/>
  <c r="BC1680" i="1"/>
  <c r="BB1680" i="1"/>
  <c r="BA1680" i="1"/>
  <c r="AZ1680" i="1"/>
  <c r="AY1680" i="1"/>
  <c r="AX1680" i="1"/>
  <c r="AW1680" i="1"/>
  <c r="AV1680" i="1"/>
  <c r="AQ1680" i="1"/>
  <c r="AP1680" i="1"/>
  <c r="AT1680" i="1" s="1"/>
  <c r="AN1680" i="1"/>
  <c r="AL1680" i="1" a="1"/>
  <c r="AL1680" i="1" s="1"/>
  <c r="AH1680" i="1"/>
  <c r="AG1680" i="1"/>
  <c r="AI1680" i="1" s="1"/>
  <c r="AC1680" i="1"/>
  <c r="AD1680" i="1" s="1"/>
  <c r="AE1680" i="1" s="1"/>
  <c r="X1680" i="1"/>
  <c r="W1680" i="1"/>
  <c r="V1680" i="1"/>
  <c r="U1680" i="1"/>
  <c r="T1680" i="1"/>
  <c r="S1680" i="1"/>
  <c r="R1680" i="1"/>
  <c r="BG1679" i="1"/>
  <c r="BH1679" i="1" s="1"/>
  <c r="BF1679" i="1"/>
  <c r="BE1679" i="1"/>
  <c r="BD1679" i="1"/>
  <c r="BC1679" i="1"/>
  <c r="BB1679" i="1"/>
  <c r="BA1679" i="1"/>
  <c r="AZ1679" i="1"/>
  <c r="AY1679" i="1"/>
  <c r="AX1679" i="1"/>
  <c r="AW1679" i="1"/>
  <c r="AV1679" i="1"/>
  <c r="AQ1679" i="1"/>
  <c r="AP1679" i="1"/>
  <c r="AN1679" i="1"/>
  <c r="AL1679" i="1" a="1"/>
  <c r="AL1679" i="1" s="1"/>
  <c r="AH1679" i="1"/>
  <c r="AG1679" i="1"/>
  <c r="AI1679" i="1" s="1"/>
  <c r="AC1679" i="1"/>
  <c r="AD1679" i="1" s="1"/>
  <c r="AE1679" i="1" s="1"/>
  <c r="X1679" i="1"/>
  <c r="W1679" i="1"/>
  <c r="V1679" i="1"/>
  <c r="U1679" i="1"/>
  <c r="T1679" i="1"/>
  <c r="S1679" i="1"/>
  <c r="R1679" i="1"/>
  <c r="BG1678" i="1"/>
  <c r="BH1678" i="1" s="1"/>
  <c r="BF1678" i="1"/>
  <c r="BE1678" i="1"/>
  <c r="BD1678" i="1"/>
  <c r="BC1678" i="1"/>
  <c r="BB1678" i="1"/>
  <c r="BA1678" i="1"/>
  <c r="AZ1678" i="1"/>
  <c r="AY1678" i="1"/>
  <c r="AX1678" i="1"/>
  <c r="AW1678" i="1"/>
  <c r="AV1678" i="1"/>
  <c r="AQ1678" i="1"/>
  <c r="AP1678" i="1"/>
  <c r="AN1678" i="1"/>
  <c r="AL1678" i="1" a="1"/>
  <c r="AL1678" i="1" s="1"/>
  <c r="AH1678" i="1"/>
  <c r="AG1678" i="1"/>
  <c r="AI1678" i="1" s="1"/>
  <c r="AC1678" i="1"/>
  <c r="AB1678" i="1"/>
  <c r="AA1678" i="1"/>
  <c r="Z1678" i="1"/>
  <c r="Y1678" i="1"/>
  <c r="X1678" i="1"/>
  <c r="W1678" i="1"/>
  <c r="V1678" i="1"/>
  <c r="U1678" i="1"/>
  <c r="T1678" i="1"/>
  <c r="S1678" i="1"/>
  <c r="R1678" i="1"/>
  <c r="BG1677" i="1"/>
  <c r="BH1677" i="1" s="1"/>
  <c r="BF1677" i="1"/>
  <c r="BE1677" i="1"/>
  <c r="BD1677" i="1"/>
  <c r="BC1677" i="1"/>
  <c r="BB1677" i="1"/>
  <c r="BA1677" i="1"/>
  <c r="AZ1677" i="1"/>
  <c r="AY1677" i="1"/>
  <c r="AX1677" i="1"/>
  <c r="AW1677" i="1"/>
  <c r="AV1677" i="1"/>
  <c r="AQ1677" i="1"/>
  <c r="AP1677" i="1"/>
  <c r="AU1677" i="1" s="1"/>
  <c r="AN1677" i="1"/>
  <c r="AL1677" i="1" a="1"/>
  <c r="AL1677" i="1" s="1"/>
  <c r="AH1677" i="1"/>
  <c r="AG1677" i="1"/>
  <c r="Z1677" i="1"/>
  <c r="AD1677" i="1" s="1"/>
  <c r="AE1677" i="1" s="1"/>
  <c r="X1677" i="1"/>
  <c r="W1677" i="1"/>
  <c r="V1677" i="1"/>
  <c r="U1677" i="1"/>
  <c r="T1677" i="1"/>
  <c r="S1677" i="1"/>
  <c r="R1677" i="1"/>
  <c r="BG1676" i="1"/>
  <c r="BH1676" i="1" s="1"/>
  <c r="BF1676" i="1"/>
  <c r="BE1676" i="1"/>
  <c r="BD1676" i="1"/>
  <c r="BC1676" i="1"/>
  <c r="BB1676" i="1"/>
  <c r="BA1676" i="1"/>
  <c r="AZ1676" i="1"/>
  <c r="AY1676" i="1"/>
  <c r="AX1676" i="1"/>
  <c r="AW1676" i="1"/>
  <c r="AV1676" i="1"/>
  <c r="AQ1676" i="1"/>
  <c r="AP1676" i="1"/>
  <c r="AN1676" i="1"/>
  <c r="AL1676" i="1" a="1"/>
  <c r="AL1676" i="1" s="1"/>
  <c r="AH1676" i="1"/>
  <c r="AG1676" i="1"/>
  <c r="AI1676" i="1" s="1"/>
  <c r="Z1676" i="1"/>
  <c r="AD1676" i="1" s="1"/>
  <c r="AE1676" i="1" s="1"/>
  <c r="X1676" i="1"/>
  <c r="W1676" i="1"/>
  <c r="V1676" i="1"/>
  <c r="U1676" i="1"/>
  <c r="T1676" i="1"/>
  <c r="S1676" i="1"/>
  <c r="R1676" i="1"/>
  <c r="BG1675" i="1"/>
  <c r="BH1675" i="1" s="1"/>
  <c r="BF1675" i="1"/>
  <c r="BE1675" i="1"/>
  <c r="BD1675" i="1"/>
  <c r="BC1675" i="1"/>
  <c r="BB1675" i="1"/>
  <c r="BA1675" i="1"/>
  <c r="AZ1675" i="1"/>
  <c r="AY1675" i="1"/>
  <c r="AX1675" i="1"/>
  <c r="AW1675" i="1"/>
  <c r="AV1675" i="1"/>
  <c r="AQ1675" i="1"/>
  <c r="AP1675" i="1"/>
  <c r="AN1675" i="1"/>
  <c r="AL1675" i="1"/>
  <c r="AL1675" i="1" a="1"/>
  <c r="AH1675" i="1"/>
  <c r="AG1675" i="1"/>
  <c r="AI1675" i="1" s="1"/>
  <c r="AA1675" i="1"/>
  <c r="AD1675" i="1" s="1"/>
  <c r="AE1675" i="1" s="1"/>
  <c r="X1675" i="1"/>
  <c r="W1675" i="1"/>
  <c r="V1675" i="1"/>
  <c r="U1675" i="1"/>
  <c r="T1675" i="1"/>
  <c r="S1675" i="1"/>
  <c r="R1675" i="1"/>
  <c r="BG1674" i="1"/>
  <c r="BH1674" i="1" s="1"/>
  <c r="BF1674" i="1"/>
  <c r="BE1674" i="1"/>
  <c r="BD1674" i="1"/>
  <c r="BC1674" i="1"/>
  <c r="BB1674" i="1"/>
  <c r="BA1674" i="1"/>
  <c r="AZ1674" i="1"/>
  <c r="AY1674" i="1"/>
  <c r="AX1674" i="1"/>
  <c r="AW1674" i="1"/>
  <c r="AV1674" i="1"/>
  <c r="AQ1674" i="1"/>
  <c r="AP1674" i="1"/>
  <c r="AN1674" i="1"/>
  <c r="AL1674" i="1"/>
  <c r="AL1674" i="1" a="1"/>
  <c r="AH1674" i="1"/>
  <c r="AG1674" i="1"/>
  <c r="AI1674" i="1" s="1"/>
  <c r="AA1674" i="1"/>
  <c r="AD1674" i="1" s="1"/>
  <c r="AE1674" i="1" s="1"/>
  <c r="X1674" i="1"/>
  <c r="W1674" i="1"/>
  <c r="V1674" i="1"/>
  <c r="U1674" i="1"/>
  <c r="T1674" i="1"/>
  <c r="S1674" i="1"/>
  <c r="R1674" i="1"/>
  <c r="BG1673" i="1"/>
  <c r="BH1673" i="1" s="1"/>
  <c r="BF1673" i="1"/>
  <c r="BE1673" i="1"/>
  <c r="BD1673" i="1"/>
  <c r="BC1673" i="1"/>
  <c r="BB1673" i="1"/>
  <c r="BA1673" i="1"/>
  <c r="AZ1673" i="1"/>
  <c r="AY1673" i="1"/>
  <c r="AX1673" i="1"/>
  <c r="AW1673" i="1"/>
  <c r="AV1673" i="1"/>
  <c r="AQ1673" i="1"/>
  <c r="AP1673" i="1"/>
  <c r="AU1673" i="1" s="1"/>
  <c r="AN1673" i="1"/>
  <c r="AL1673" i="1" a="1"/>
  <c r="AL1673" i="1" s="1"/>
  <c r="AH1673" i="1"/>
  <c r="AG1673" i="1"/>
  <c r="AI1673" i="1" s="1"/>
  <c r="AA1673" i="1"/>
  <c r="AD1673" i="1" s="1"/>
  <c r="AE1673" i="1" s="1"/>
  <c r="X1673" i="1"/>
  <c r="W1673" i="1"/>
  <c r="V1673" i="1"/>
  <c r="U1673" i="1"/>
  <c r="T1673" i="1"/>
  <c r="S1673" i="1"/>
  <c r="R1673" i="1"/>
  <c r="BG1672" i="1"/>
  <c r="BH1672" i="1" s="1"/>
  <c r="BF1672" i="1"/>
  <c r="BE1672" i="1"/>
  <c r="BD1672" i="1"/>
  <c r="BC1672" i="1"/>
  <c r="BB1672" i="1"/>
  <c r="BA1672" i="1"/>
  <c r="AZ1672" i="1"/>
  <c r="AY1672" i="1"/>
  <c r="AX1672" i="1"/>
  <c r="AW1672" i="1"/>
  <c r="AV1672" i="1"/>
  <c r="AQ1672" i="1"/>
  <c r="AP1672" i="1"/>
  <c r="AN1672" i="1"/>
  <c r="AL1672" i="1" a="1"/>
  <c r="AL1672" i="1" s="1"/>
  <c r="AH1672" i="1"/>
  <c r="AG1672" i="1"/>
  <c r="AI1672" i="1" s="1"/>
  <c r="AB1672" i="1"/>
  <c r="AD1672" i="1" s="1"/>
  <c r="AE1672" i="1" s="1"/>
  <c r="X1672" i="1"/>
  <c r="W1672" i="1"/>
  <c r="V1672" i="1"/>
  <c r="U1672" i="1"/>
  <c r="T1672" i="1"/>
  <c r="S1672" i="1"/>
  <c r="R1672" i="1"/>
  <c r="BG1671" i="1"/>
  <c r="BH1671" i="1" s="1"/>
  <c r="BF1671" i="1"/>
  <c r="BE1671" i="1"/>
  <c r="BD1671" i="1"/>
  <c r="BC1671" i="1"/>
  <c r="BB1671" i="1"/>
  <c r="BA1671" i="1"/>
  <c r="AZ1671" i="1"/>
  <c r="AY1671" i="1"/>
  <c r="AX1671" i="1"/>
  <c r="AW1671" i="1"/>
  <c r="AV1671" i="1"/>
  <c r="AQ1671" i="1"/>
  <c r="AP1671" i="1"/>
  <c r="AN1671" i="1"/>
  <c r="AL1671" i="1"/>
  <c r="AL1671" i="1" a="1"/>
  <c r="AH1671" i="1"/>
  <c r="AG1671" i="1"/>
  <c r="AI1671" i="1" s="1"/>
  <c r="AC1671" i="1"/>
  <c r="AB1671" i="1"/>
  <c r="AA1671" i="1"/>
  <c r="Z1671" i="1"/>
  <c r="Y1671" i="1"/>
  <c r="X1671" i="1"/>
  <c r="W1671" i="1"/>
  <c r="V1671" i="1"/>
  <c r="U1671" i="1"/>
  <c r="T1671" i="1"/>
  <c r="S1671" i="1"/>
  <c r="R1671" i="1"/>
  <c r="BG1670" i="1"/>
  <c r="BH1670" i="1" s="1"/>
  <c r="BF1670" i="1"/>
  <c r="BE1670" i="1"/>
  <c r="BD1670" i="1"/>
  <c r="BC1670" i="1"/>
  <c r="BB1670" i="1"/>
  <c r="BA1670" i="1"/>
  <c r="AZ1670" i="1"/>
  <c r="AY1670" i="1"/>
  <c r="AX1670" i="1"/>
  <c r="AW1670" i="1"/>
  <c r="AV1670" i="1"/>
  <c r="AQ1670" i="1"/>
  <c r="AP1670" i="1"/>
  <c r="AN1670" i="1"/>
  <c r="AL1670" i="1"/>
  <c r="AL1670" i="1" a="1"/>
  <c r="AH1670" i="1"/>
  <c r="AG1670" i="1"/>
  <c r="AI1670" i="1" s="1"/>
  <c r="Y1670" i="1"/>
  <c r="AD1670" i="1" s="1"/>
  <c r="AE1670" i="1" s="1"/>
  <c r="X1670" i="1"/>
  <c r="W1670" i="1"/>
  <c r="V1670" i="1"/>
  <c r="U1670" i="1"/>
  <c r="T1670" i="1"/>
  <c r="S1670" i="1"/>
  <c r="R1670" i="1"/>
  <c r="BG1669" i="1"/>
  <c r="BH1669" i="1" s="1"/>
  <c r="BF1669" i="1"/>
  <c r="BE1669" i="1"/>
  <c r="BD1669" i="1"/>
  <c r="BC1669" i="1"/>
  <c r="BB1669" i="1"/>
  <c r="BA1669" i="1"/>
  <c r="AZ1669" i="1"/>
  <c r="AY1669" i="1"/>
  <c r="AX1669" i="1"/>
  <c r="AW1669" i="1"/>
  <c r="AV1669" i="1"/>
  <c r="AQ1669" i="1"/>
  <c r="AP1669" i="1"/>
  <c r="AR1669" i="1" s="1"/>
  <c r="AN1669" i="1"/>
  <c r="AL1669" i="1" a="1"/>
  <c r="AL1669" i="1" s="1"/>
  <c r="AH1669" i="1"/>
  <c r="AG1669" i="1"/>
  <c r="AI1669" i="1" s="1"/>
  <c r="AC1669" i="1"/>
  <c r="AB1669" i="1"/>
  <c r="AA1669" i="1"/>
  <c r="Z1669" i="1"/>
  <c r="Y1669" i="1"/>
  <c r="X1669" i="1"/>
  <c r="W1669" i="1"/>
  <c r="V1669" i="1"/>
  <c r="U1669" i="1"/>
  <c r="T1669" i="1"/>
  <c r="S1669" i="1"/>
  <c r="R1669" i="1"/>
  <c r="BG1668" i="1"/>
  <c r="BH1668" i="1" s="1"/>
  <c r="BF1668" i="1"/>
  <c r="BE1668" i="1"/>
  <c r="BD1668" i="1"/>
  <c r="BC1668" i="1"/>
  <c r="BB1668" i="1"/>
  <c r="BA1668" i="1"/>
  <c r="AZ1668" i="1"/>
  <c r="AY1668" i="1"/>
  <c r="AX1668" i="1"/>
  <c r="AW1668" i="1"/>
  <c r="AV1668" i="1"/>
  <c r="AQ1668" i="1"/>
  <c r="AP1668" i="1"/>
  <c r="AN1668" i="1"/>
  <c r="AL1668" i="1" a="1"/>
  <c r="AL1668" i="1" s="1"/>
  <c r="AH1668" i="1"/>
  <c r="AG1668" i="1"/>
  <c r="AI1668" i="1" s="1"/>
  <c r="AA1668" i="1"/>
  <c r="AD1668" i="1" s="1"/>
  <c r="AE1668" i="1" s="1"/>
  <c r="X1668" i="1"/>
  <c r="W1668" i="1"/>
  <c r="V1668" i="1"/>
  <c r="U1668" i="1"/>
  <c r="T1668" i="1"/>
  <c r="S1668" i="1"/>
  <c r="R1668" i="1"/>
  <c r="BG1667" i="1"/>
  <c r="BH1667" i="1" s="1"/>
  <c r="BF1667" i="1"/>
  <c r="BE1667" i="1"/>
  <c r="AY1667" i="1"/>
  <c r="AX1667" i="1"/>
  <c r="AW1667" i="1"/>
  <c r="AV1667" i="1"/>
  <c r="AQ1667" i="1"/>
  <c r="AP1667" i="1"/>
  <c r="AR1667" i="1" s="1"/>
  <c r="AN1667" i="1"/>
  <c r="AL1667" i="1"/>
  <c r="AL1667" i="1" a="1"/>
  <c r="AH1667" i="1"/>
  <c r="AG1667" i="1"/>
  <c r="AI1667" i="1" s="1"/>
  <c r="AB1667" i="1"/>
  <c r="AD1667" i="1" s="1"/>
  <c r="AE1667" i="1" s="1"/>
  <c r="X1667" i="1"/>
  <c r="W1667" i="1"/>
  <c r="V1667" i="1"/>
  <c r="U1667" i="1"/>
  <c r="T1667" i="1"/>
  <c r="S1667" i="1"/>
  <c r="R1667" i="1"/>
  <c r="BG1666" i="1"/>
  <c r="BH1666" i="1" s="1"/>
  <c r="BF1666" i="1"/>
  <c r="BE1666" i="1"/>
  <c r="BD1666" i="1"/>
  <c r="BC1666" i="1"/>
  <c r="BB1666" i="1"/>
  <c r="BA1666" i="1"/>
  <c r="AZ1666" i="1"/>
  <c r="AY1666" i="1"/>
  <c r="AX1666" i="1"/>
  <c r="AW1666" i="1"/>
  <c r="AV1666" i="1"/>
  <c r="AQ1666" i="1"/>
  <c r="AP1666" i="1"/>
  <c r="AN1666" i="1"/>
  <c r="AL1666" i="1" a="1"/>
  <c r="AL1666" i="1" s="1"/>
  <c r="AH1666" i="1"/>
  <c r="AG1666" i="1"/>
  <c r="AI1666" i="1" s="1"/>
  <c r="AC1666" i="1"/>
  <c r="AB1666" i="1"/>
  <c r="X1666" i="1"/>
  <c r="W1666" i="1"/>
  <c r="V1666" i="1"/>
  <c r="U1666" i="1"/>
  <c r="T1666" i="1"/>
  <c r="S1666" i="1"/>
  <c r="R1666" i="1"/>
  <c r="BG1665" i="1"/>
  <c r="BH1665" i="1" s="1"/>
  <c r="BF1665" i="1"/>
  <c r="BE1665" i="1"/>
  <c r="BD1665" i="1"/>
  <c r="BC1665" i="1"/>
  <c r="BB1665" i="1"/>
  <c r="BA1665" i="1"/>
  <c r="AZ1665" i="1"/>
  <c r="AY1665" i="1"/>
  <c r="AX1665" i="1"/>
  <c r="AW1665" i="1"/>
  <c r="AV1665" i="1"/>
  <c r="AU1665" i="1"/>
  <c r="AQ1665" i="1"/>
  <c r="AP1665" i="1"/>
  <c r="AT1665" i="1" s="1"/>
  <c r="AN1665" i="1"/>
  <c r="AL1665" i="1" a="1"/>
  <c r="AL1665" i="1" s="1"/>
  <c r="AH1665" i="1"/>
  <c r="AG1665" i="1"/>
  <c r="AI1665" i="1" s="1"/>
  <c r="Z1665" i="1"/>
  <c r="AD1665" i="1" s="1"/>
  <c r="AE1665" i="1" s="1"/>
  <c r="X1665" i="1"/>
  <c r="W1665" i="1"/>
  <c r="V1665" i="1"/>
  <c r="U1665" i="1"/>
  <c r="T1665" i="1"/>
  <c r="S1665" i="1"/>
  <c r="R1665" i="1"/>
  <c r="BG1664" i="1"/>
  <c r="BH1664" i="1" s="1"/>
  <c r="BF1664" i="1"/>
  <c r="BE1664" i="1"/>
  <c r="BD1664" i="1"/>
  <c r="BC1664" i="1"/>
  <c r="BB1664" i="1"/>
  <c r="BA1664" i="1"/>
  <c r="AZ1664" i="1"/>
  <c r="AY1664" i="1"/>
  <c r="AX1664" i="1"/>
  <c r="AW1664" i="1"/>
  <c r="AV1664" i="1"/>
  <c r="AR1664" i="1"/>
  <c r="AQ1664" i="1"/>
  <c r="AP1664" i="1"/>
  <c r="AS1664" i="1" s="1"/>
  <c r="AN1664" i="1"/>
  <c r="AL1664" i="1" a="1"/>
  <c r="AL1664" i="1" s="1"/>
  <c r="AH1664" i="1"/>
  <c r="AG1664" i="1"/>
  <c r="AI1664" i="1" s="1"/>
  <c r="Z1664" i="1"/>
  <c r="AD1664" i="1" s="1"/>
  <c r="AE1664" i="1" s="1"/>
  <c r="X1664" i="1"/>
  <c r="W1664" i="1"/>
  <c r="V1664" i="1"/>
  <c r="U1664" i="1"/>
  <c r="T1664" i="1"/>
  <c r="S1664" i="1"/>
  <c r="R1664" i="1"/>
  <c r="BG1663" i="1"/>
  <c r="BH1663" i="1" s="1"/>
  <c r="BF1663" i="1"/>
  <c r="BE1663" i="1"/>
  <c r="BD1663" i="1"/>
  <c r="BC1663" i="1"/>
  <c r="BB1663" i="1"/>
  <c r="BA1663" i="1"/>
  <c r="AZ1663" i="1"/>
  <c r="AY1663" i="1"/>
  <c r="AX1663" i="1"/>
  <c r="AW1663" i="1"/>
  <c r="AV1663" i="1"/>
  <c r="AQ1663" i="1"/>
  <c r="AP1663" i="1"/>
  <c r="AN1663" i="1"/>
  <c r="AL1663" i="1"/>
  <c r="AL1663" i="1" a="1"/>
  <c r="AH1663" i="1"/>
  <c r="AG1663" i="1"/>
  <c r="AI1663" i="1" s="1"/>
  <c r="Z1663" i="1"/>
  <c r="AD1663" i="1" s="1"/>
  <c r="AE1663" i="1" s="1"/>
  <c r="X1663" i="1"/>
  <c r="W1663" i="1"/>
  <c r="V1663" i="1"/>
  <c r="U1663" i="1"/>
  <c r="T1663" i="1"/>
  <c r="S1663" i="1"/>
  <c r="R1663" i="1"/>
  <c r="BG1662" i="1"/>
  <c r="BH1662" i="1" s="1"/>
  <c r="BF1662" i="1"/>
  <c r="BE1662" i="1"/>
  <c r="BD1662" i="1"/>
  <c r="BC1662" i="1"/>
  <c r="BB1662" i="1"/>
  <c r="BA1662" i="1"/>
  <c r="AZ1662" i="1"/>
  <c r="AY1662" i="1"/>
  <c r="AX1662" i="1"/>
  <c r="AW1662" i="1"/>
  <c r="AV1662" i="1"/>
  <c r="AQ1662" i="1"/>
  <c r="AP1662" i="1"/>
  <c r="AU1662" i="1" s="1"/>
  <c r="AN1662" i="1"/>
  <c r="AL1662" i="1"/>
  <c r="AL1662" i="1" a="1"/>
  <c r="AH1662" i="1"/>
  <c r="AG1662" i="1"/>
  <c r="Y1662" i="1"/>
  <c r="AD1662" i="1" s="1"/>
  <c r="AE1662" i="1" s="1"/>
  <c r="X1662" i="1"/>
  <c r="W1662" i="1"/>
  <c r="V1662" i="1"/>
  <c r="U1662" i="1"/>
  <c r="T1662" i="1"/>
  <c r="S1662" i="1"/>
  <c r="R1662" i="1"/>
  <c r="BG1661" i="1"/>
  <c r="BH1661" i="1" s="1"/>
  <c r="BF1661" i="1"/>
  <c r="BE1661" i="1"/>
  <c r="BD1661" i="1"/>
  <c r="BC1661" i="1"/>
  <c r="BB1661" i="1"/>
  <c r="BA1661" i="1"/>
  <c r="AZ1661" i="1"/>
  <c r="AY1661" i="1"/>
  <c r="AX1661" i="1"/>
  <c r="AW1661" i="1"/>
  <c r="AV1661" i="1"/>
  <c r="AQ1661" i="1"/>
  <c r="AP1661" i="1"/>
  <c r="AN1661" i="1"/>
  <c r="AL1661" i="1" a="1"/>
  <c r="AL1661" i="1" s="1"/>
  <c r="AH1661" i="1"/>
  <c r="AG1661" i="1"/>
  <c r="AI1661" i="1" s="1"/>
  <c r="Y1661" i="1"/>
  <c r="AD1661" i="1" s="1"/>
  <c r="AE1661" i="1" s="1"/>
  <c r="X1661" i="1"/>
  <c r="W1661" i="1"/>
  <c r="V1661" i="1"/>
  <c r="U1661" i="1"/>
  <c r="T1661" i="1"/>
  <c r="S1661" i="1"/>
  <c r="R1661" i="1"/>
  <c r="BG1660" i="1"/>
  <c r="BH1660" i="1" s="1"/>
  <c r="BF1660" i="1"/>
  <c r="BE1660" i="1"/>
  <c r="BD1660" i="1"/>
  <c r="BC1660" i="1"/>
  <c r="BB1660" i="1"/>
  <c r="BA1660" i="1"/>
  <c r="AZ1660" i="1"/>
  <c r="AY1660" i="1"/>
  <c r="AX1660" i="1"/>
  <c r="AW1660" i="1"/>
  <c r="AV1660" i="1"/>
  <c r="AQ1660" i="1"/>
  <c r="AP1660" i="1"/>
  <c r="AN1660" i="1"/>
  <c r="AL1660" i="1" a="1"/>
  <c r="AL1660" i="1" s="1"/>
  <c r="AH1660" i="1"/>
  <c r="AG1660" i="1"/>
  <c r="Y1660" i="1"/>
  <c r="AD1660" i="1" s="1"/>
  <c r="AE1660" i="1" s="1"/>
  <c r="X1660" i="1"/>
  <c r="W1660" i="1"/>
  <c r="V1660" i="1"/>
  <c r="U1660" i="1"/>
  <c r="T1660" i="1"/>
  <c r="S1660" i="1"/>
  <c r="R1660" i="1"/>
  <c r="BG1659" i="1"/>
  <c r="BH1659" i="1" s="1"/>
  <c r="BF1659" i="1"/>
  <c r="BE1659" i="1"/>
  <c r="BD1659" i="1"/>
  <c r="BC1659" i="1"/>
  <c r="BB1659" i="1"/>
  <c r="BA1659" i="1"/>
  <c r="AZ1659" i="1"/>
  <c r="AY1659" i="1"/>
  <c r="AX1659" i="1"/>
  <c r="AW1659" i="1"/>
  <c r="AV1659" i="1"/>
  <c r="AQ1659" i="1"/>
  <c r="AP1659" i="1"/>
  <c r="AN1659" i="1"/>
  <c r="AL1659" i="1"/>
  <c r="AL1659" i="1" a="1"/>
  <c r="AH1659" i="1"/>
  <c r="AG1659" i="1"/>
  <c r="Y1659" i="1"/>
  <c r="AD1659" i="1" s="1"/>
  <c r="AE1659" i="1" s="1"/>
  <c r="X1659" i="1"/>
  <c r="W1659" i="1"/>
  <c r="V1659" i="1"/>
  <c r="U1659" i="1"/>
  <c r="T1659" i="1"/>
  <c r="S1659" i="1"/>
  <c r="R1659" i="1"/>
  <c r="BG1658" i="1"/>
  <c r="BH1658" i="1" s="1"/>
  <c r="BF1658" i="1"/>
  <c r="BE1658" i="1"/>
  <c r="BD1658" i="1"/>
  <c r="BC1658" i="1"/>
  <c r="BB1658" i="1"/>
  <c r="BA1658" i="1"/>
  <c r="AZ1658" i="1"/>
  <c r="AY1658" i="1"/>
  <c r="AX1658" i="1"/>
  <c r="AW1658" i="1"/>
  <c r="AV1658" i="1"/>
  <c r="AQ1658" i="1"/>
  <c r="AP1658" i="1"/>
  <c r="AS1658" i="1" s="1"/>
  <c r="AN1658" i="1"/>
  <c r="AL1658" i="1"/>
  <c r="AL1658" i="1" a="1"/>
  <c r="AH1658" i="1"/>
  <c r="AG1658" i="1"/>
  <c r="Y1658" i="1"/>
  <c r="AD1658" i="1" s="1"/>
  <c r="AE1658" i="1" s="1"/>
  <c r="X1658" i="1"/>
  <c r="W1658" i="1"/>
  <c r="V1658" i="1"/>
  <c r="U1658" i="1"/>
  <c r="T1658" i="1"/>
  <c r="S1658" i="1"/>
  <c r="R1658" i="1"/>
  <c r="BG1657" i="1"/>
  <c r="BH1657" i="1" s="1"/>
  <c r="BF1657" i="1"/>
  <c r="BE1657" i="1"/>
  <c r="BD1657" i="1"/>
  <c r="BC1657" i="1"/>
  <c r="BB1657" i="1"/>
  <c r="BA1657" i="1"/>
  <c r="AZ1657" i="1"/>
  <c r="AY1657" i="1"/>
  <c r="AX1657" i="1"/>
  <c r="AW1657" i="1"/>
  <c r="AV1657" i="1"/>
  <c r="AQ1657" i="1"/>
  <c r="AP1657" i="1"/>
  <c r="AT1657" i="1" s="1"/>
  <c r="AN1657" i="1"/>
  <c r="AL1657" i="1"/>
  <c r="AL1657" i="1" a="1"/>
  <c r="AH1657" i="1"/>
  <c r="AG1657" i="1"/>
  <c r="Y1657" i="1"/>
  <c r="AD1657" i="1" s="1"/>
  <c r="AE1657" i="1" s="1"/>
  <c r="X1657" i="1"/>
  <c r="W1657" i="1"/>
  <c r="V1657" i="1"/>
  <c r="U1657" i="1"/>
  <c r="T1657" i="1"/>
  <c r="S1657" i="1"/>
  <c r="R1657" i="1"/>
  <c r="BG1656" i="1"/>
  <c r="BH1656" i="1" s="1"/>
  <c r="BF1656" i="1"/>
  <c r="BE1656" i="1"/>
  <c r="BD1656" i="1"/>
  <c r="BC1656" i="1"/>
  <c r="BB1656" i="1"/>
  <c r="BA1656" i="1"/>
  <c r="AZ1656" i="1"/>
  <c r="AY1656" i="1"/>
  <c r="AX1656" i="1"/>
  <c r="AW1656" i="1"/>
  <c r="AV1656" i="1"/>
  <c r="AQ1656" i="1"/>
  <c r="AP1656" i="1"/>
  <c r="AS1656" i="1" s="1"/>
  <c r="AN1656" i="1"/>
  <c r="AL1656" i="1" a="1"/>
  <c r="AL1656" i="1" s="1"/>
  <c r="AH1656" i="1"/>
  <c r="AG1656" i="1"/>
  <c r="AI1656" i="1" s="1"/>
  <c r="Y1656" i="1"/>
  <c r="AD1656" i="1" s="1"/>
  <c r="AE1656" i="1" s="1"/>
  <c r="X1656" i="1"/>
  <c r="W1656" i="1"/>
  <c r="V1656" i="1"/>
  <c r="U1656" i="1"/>
  <c r="T1656" i="1"/>
  <c r="S1656" i="1"/>
  <c r="R1656" i="1"/>
  <c r="BG1655" i="1"/>
  <c r="BH1655" i="1" s="1"/>
  <c r="BF1655" i="1"/>
  <c r="BE1655" i="1"/>
  <c r="BD1655" i="1"/>
  <c r="BC1655" i="1"/>
  <c r="BB1655" i="1"/>
  <c r="BA1655" i="1"/>
  <c r="AZ1655" i="1"/>
  <c r="AY1655" i="1"/>
  <c r="AX1655" i="1"/>
  <c r="AW1655" i="1"/>
  <c r="AV1655" i="1"/>
  <c r="AQ1655" i="1"/>
  <c r="AP1655" i="1"/>
  <c r="AN1655" i="1"/>
  <c r="AL1655" i="1" a="1"/>
  <c r="AL1655" i="1" s="1"/>
  <c r="AH1655" i="1"/>
  <c r="AG1655" i="1"/>
  <c r="AI1655" i="1" s="1"/>
  <c r="Y1655" i="1"/>
  <c r="AD1655" i="1" s="1"/>
  <c r="AE1655" i="1" s="1"/>
  <c r="X1655" i="1"/>
  <c r="W1655" i="1"/>
  <c r="V1655" i="1"/>
  <c r="U1655" i="1"/>
  <c r="T1655" i="1"/>
  <c r="S1655" i="1"/>
  <c r="R1655" i="1"/>
  <c r="BG1654" i="1"/>
  <c r="BH1654" i="1" s="1"/>
  <c r="BF1654" i="1"/>
  <c r="BE1654" i="1"/>
  <c r="BD1654" i="1"/>
  <c r="BC1654" i="1"/>
  <c r="BB1654" i="1"/>
  <c r="BA1654" i="1"/>
  <c r="AZ1654" i="1"/>
  <c r="AY1654" i="1"/>
  <c r="AX1654" i="1"/>
  <c r="AW1654" i="1"/>
  <c r="AV1654" i="1"/>
  <c r="AQ1654" i="1"/>
  <c r="AP1654" i="1"/>
  <c r="AU1654" i="1" s="1"/>
  <c r="AN1654" i="1"/>
  <c r="AL1654" i="1" a="1"/>
  <c r="AL1654" i="1" s="1"/>
  <c r="AH1654" i="1"/>
  <c r="AG1654" i="1"/>
  <c r="AI1654" i="1" s="1"/>
  <c r="Y1654" i="1"/>
  <c r="AD1654" i="1" s="1"/>
  <c r="AE1654" i="1" s="1"/>
  <c r="X1654" i="1"/>
  <c r="W1654" i="1"/>
  <c r="V1654" i="1"/>
  <c r="U1654" i="1"/>
  <c r="T1654" i="1"/>
  <c r="S1654" i="1"/>
  <c r="R1654" i="1"/>
  <c r="BG1653" i="1"/>
  <c r="BH1653" i="1" s="1"/>
  <c r="BF1653" i="1"/>
  <c r="BE1653" i="1"/>
  <c r="BD1653" i="1"/>
  <c r="BC1653" i="1"/>
  <c r="BB1653" i="1"/>
  <c r="BA1653" i="1"/>
  <c r="AZ1653" i="1"/>
  <c r="AY1653" i="1"/>
  <c r="AX1653" i="1"/>
  <c r="AW1653" i="1"/>
  <c r="AV1653" i="1"/>
  <c r="AQ1653" i="1"/>
  <c r="AP1653" i="1"/>
  <c r="AN1653" i="1"/>
  <c r="AL1653" i="1" a="1"/>
  <c r="AL1653" i="1" s="1"/>
  <c r="AH1653" i="1"/>
  <c r="AG1653" i="1"/>
  <c r="AI1653" i="1" s="1"/>
  <c r="Y1653" i="1"/>
  <c r="AD1653" i="1" s="1"/>
  <c r="AE1653" i="1" s="1"/>
  <c r="X1653" i="1"/>
  <c r="W1653" i="1"/>
  <c r="V1653" i="1"/>
  <c r="U1653" i="1"/>
  <c r="T1653" i="1"/>
  <c r="S1653" i="1"/>
  <c r="R1653" i="1"/>
  <c r="BG1652" i="1"/>
  <c r="BH1652" i="1" s="1"/>
  <c r="BF1652" i="1"/>
  <c r="BE1652" i="1"/>
  <c r="BD1652" i="1"/>
  <c r="BC1652" i="1"/>
  <c r="BB1652" i="1"/>
  <c r="BA1652" i="1"/>
  <c r="AZ1652" i="1"/>
  <c r="AY1652" i="1"/>
  <c r="AX1652" i="1"/>
  <c r="AW1652" i="1"/>
  <c r="AV1652" i="1"/>
  <c r="AQ1652" i="1"/>
  <c r="AP1652" i="1"/>
  <c r="AN1652" i="1"/>
  <c r="AL1652" i="1"/>
  <c r="AL1652" i="1" a="1"/>
  <c r="AH1652" i="1"/>
  <c r="AG1652" i="1"/>
  <c r="AI1652" i="1" s="1"/>
  <c r="Y1652" i="1"/>
  <c r="AD1652" i="1" s="1"/>
  <c r="AE1652" i="1" s="1"/>
  <c r="X1652" i="1"/>
  <c r="W1652" i="1"/>
  <c r="V1652" i="1"/>
  <c r="U1652" i="1"/>
  <c r="T1652" i="1"/>
  <c r="S1652" i="1"/>
  <c r="R1652" i="1"/>
  <c r="BG1651" i="1"/>
  <c r="BH1651" i="1" s="1"/>
  <c r="BF1651" i="1"/>
  <c r="BE1651" i="1"/>
  <c r="BD1651" i="1"/>
  <c r="BC1651" i="1"/>
  <c r="BB1651" i="1"/>
  <c r="BA1651" i="1"/>
  <c r="AZ1651" i="1"/>
  <c r="AY1651" i="1"/>
  <c r="AX1651" i="1"/>
  <c r="AW1651" i="1"/>
  <c r="AV1651" i="1"/>
  <c r="AQ1651" i="1"/>
  <c r="AP1651" i="1"/>
  <c r="AS1651" i="1" s="1"/>
  <c r="AN1651" i="1"/>
  <c r="AL1651" i="1"/>
  <c r="AL1651" i="1" a="1"/>
  <c r="AH1651" i="1"/>
  <c r="AG1651" i="1"/>
  <c r="AI1651" i="1" s="1"/>
  <c r="Y1651" i="1"/>
  <c r="AD1651" i="1" s="1"/>
  <c r="AE1651" i="1" s="1"/>
  <c r="X1651" i="1"/>
  <c r="W1651" i="1"/>
  <c r="V1651" i="1"/>
  <c r="U1651" i="1"/>
  <c r="T1651" i="1"/>
  <c r="S1651" i="1"/>
  <c r="R1651" i="1"/>
  <c r="BG1650" i="1"/>
  <c r="BH1650" i="1" s="1"/>
  <c r="BF1650" i="1"/>
  <c r="BE1650" i="1"/>
  <c r="BD1650" i="1"/>
  <c r="BC1650" i="1"/>
  <c r="BB1650" i="1"/>
  <c r="BA1650" i="1"/>
  <c r="AZ1650" i="1"/>
  <c r="AY1650" i="1"/>
  <c r="AX1650" i="1"/>
  <c r="AW1650" i="1"/>
  <c r="AV1650" i="1"/>
  <c r="AQ1650" i="1"/>
  <c r="AP1650" i="1"/>
  <c r="AS1650" i="1" s="1"/>
  <c r="AN1650" i="1"/>
  <c r="AL1650" i="1" a="1"/>
  <c r="AL1650" i="1" s="1"/>
  <c r="AH1650" i="1"/>
  <c r="AG1650" i="1"/>
  <c r="Y1650" i="1"/>
  <c r="AD1650" i="1" s="1"/>
  <c r="AE1650" i="1" s="1"/>
  <c r="X1650" i="1"/>
  <c r="W1650" i="1"/>
  <c r="V1650" i="1"/>
  <c r="U1650" i="1"/>
  <c r="T1650" i="1"/>
  <c r="S1650" i="1"/>
  <c r="R1650" i="1"/>
  <c r="BG1649" i="1"/>
  <c r="BH1649" i="1" s="1"/>
  <c r="BF1649" i="1"/>
  <c r="BE1649" i="1"/>
  <c r="BD1649" i="1"/>
  <c r="BC1649" i="1"/>
  <c r="BB1649" i="1"/>
  <c r="BA1649" i="1"/>
  <c r="AZ1649" i="1"/>
  <c r="AY1649" i="1"/>
  <c r="AX1649" i="1"/>
  <c r="AW1649" i="1"/>
  <c r="AV1649" i="1"/>
  <c r="AQ1649" i="1"/>
  <c r="AP1649" i="1"/>
  <c r="AN1649" i="1"/>
  <c r="AL1649" i="1"/>
  <c r="AL1649" i="1" a="1"/>
  <c r="AH1649" i="1"/>
  <c r="AG1649" i="1"/>
  <c r="AI1649" i="1" s="1"/>
  <c r="Y1649" i="1"/>
  <c r="AD1649" i="1" s="1"/>
  <c r="AE1649" i="1" s="1"/>
  <c r="X1649" i="1"/>
  <c r="W1649" i="1"/>
  <c r="V1649" i="1"/>
  <c r="U1649" i="1"/>
  <c r="T1649" i="1"/>
  <c r="S1649" i="1"/>
  <c r="R1649" i="1"/>
  <c r="BG1648" i="1"/>
  <c r="BH1648" i="1" s="1"/>
  <c r="BF1648" i="1"/>
  <c r="BE1648" i="1"/>
  <c r="BD1648" i="1"/>
  <c r="BC1648" i="1"/>
  <c r="BB1648" i="1"/>
  <c r="BA1648" i="1"/>
  <c r="AZ1648" i="1"/>
  <c r="AY1648" i="1"/>
  <c r="AX1648" i="1"/>
  <c r="AW1648" i="1"/>
  <c r="AV1648" i="1"/>
  <c r="AR1648" i="1"/>
  <c r="AQ1648" i="1"/>
  <c r="AP1648" i="1"/>
  <c r="AN1648" i="1"/>
  <c r="AL1648" i="1" a="1"/>
  <c r="AL1648" i="1" s="1"/>
  <c r="AH1648" i="1"/>
  <c r="AG1648" i="1"/>
  <c r="AI1648" i="1" s="1"/>
  <c r="Y1648" i="1"/>
  <c r="AD1648" i="1" s="1"/>
  <c r="AE1648" i="1" s="1"/>
  <c r="X1648" i="1"/>
  <c r="W1648" i="1"/>
  <c r="V1648" i="1"/>
  <c r="U1648" i="1"/>
  <c r="T1648" i="1"/>
  <c r="S1648" i="1"/>
  <c r="R1648" i="1"/>
  <c r="BG1647" i="1"/>
  <c r="BH1647" i="1" s="1"/>
  <c r="BF1647" i="1"/>
  <c r="BE1647" i="1"/>
  <c r="BD1647" i="1"/>
  <c r="BC1647" i="1"/>
  <c r="BB1647" i="1"/>
  <c r="BA1647" i="1"/>
  <c r="AZ1647" i="1"/>
  <c r="AY1647" i="1"/>
  <c r="AX1647" i="1"/>
  <c r="AW1647" i="1"/>
  <c r="AV1647" i="1"/>
  <c r="AS1647" i="1"/>
  <c r="AQ1647" i="1"/>
  <c r="AP1647" i="1"/>
  <c r="AT1647" i="1" s="1"/>
  <c r="AN1647" i="1"/>
  <c r="AL1647" i="1" a="1"/>
  <c r="AL1647" i="1" s="1"/>
  <c r="AH1647" i="1"/>
  <c r="AG1647" i="1"/>
  <c r="AI1647" i="1" s="1"/>
  <c r="Y1647" i="1"/>
  <c r="AD1647" i="1" s="1"/>
  <c r="AE1647" i="1" s="1"/>
  <c r="X1647" i="1"/>
  <c r="W1647" i="1"/>
  <c r="V1647" i="1"/>
  <c r="U1647" i="1"/>
  <c r="T1647" i="1"/>
  <c r="S1647" i="1"/>
  <c r="R1647" i="1"/>
  <c r="BG1646" i="1"/>
  <c r="BH1646" i="1" s="1"/>
  <c r="BF1646" i="1"/>
  <c r="BE1646" i="1"/>
  <c r="BD1646" i="1"/>
  <c r="BC1646" i="1"/>
  <c r="BB1646" i="1"/>
  <c r="BA1646" i="1"/>
  <c r="AZ1646" i="1"/>
  <c r="AY1646" i="1"/>
  <c r="AX1646" i="1"/>
  <c r="AW1646" i="1"/>
  <c r="AV1646" i="1"/>
  <c r="AR1646" i="1"/>
  <c r="AQ1646" i="1"/>
  <c r="AP1646" i="1"/>
  <c r="AU1646" i="1" s="1"/>
  <c r="AN1646" i="1"/>
  <c r="AL1646" i="1"/>
  <c r="AL1646" i="1" a="1"/>
  <c r="AH1646" i="1"/>
  <c r="AG1646" i="1"/>
  <c r="AI1646" i="1" s="1"/>
  <c r="Y1646" i="1"/>
  <c r="AD1646" i="1" s="1"/>
  <c r="AE1646" i="1" s="1"/>
  <c r="X1646" i="1"/>
  <c r="W1646" i="1"/>
  <c r="V1646" i="1"/>
  <c r="U1646" i="1"/>
  <c r="T1646" i="1"/>
  <c r="S1646" i="1"/>
  <c r="R1646" i="1"/>
  <c r="BG1645" i="1"/>
  <c r="BH1645" i="1" s="1"/>
  <c r="BF1645" i="1"/>
  <c r="BE1645" i="1"/>
  <c r="BD1645" i="1"/>
  <c r="BC1645" i="1"/>
  <c r="BB1645" i="1"/>
  <c r="BA1645" i="1"/>
  <c r="AZ1645" i="1"/>
  <c r="AY1645" i="1"/>
  <c r="AX1645" i="1"/>
  <c r="AW1645" i="1"/>
  <c r="AV1645" i="1"/>
  <c r="AQ1645" i="1"/>
  <c r="AP1645" i="1"/>
  <c r="AU1645" i="1" s="1"/>
  <c r="AN1645" i="1"/>
  <c r="AL1645" i="1" a="1"/>
  <c r="AL1645" i="1" s="1"/>
  <c r="AH1645" i="1"/>
  <c r="AG1645" i="1"/>
  <c r="AI1645" i="1" s="1"/>
  <c r="Y1645" i="1"/>
  <c r="AD1645" i="1" s="1"/>
  <c r="AE1645" i="1" s="1"/>
  <c r="X1645" i="1"/>
  <c r="W1645" i="1"/>
  <c r="V1645" i="1"/>
  <c r="U1645" i="1"/>
  <c r="T1645" i="1"/>
  <c r="S1645" i="1"/>
  <c r="R1645" i="1"/>
  <c r="BG1644" i="1"/>
  <c r="BH1644" i="1" s="1"/>
  <c r="BF1644" i="1"/>
  <c r="BE1644" i="1"/>
  <c r="BD1644" i="1"/>
  <c r="BC1644" i="1"/>
  <c r="BB1644" i="1"/>
  <c r="BA1644" i="1"/>
  <c r="AZ1644" i="1"/>
  <c r="AY1644" i="1"/>
  <c r="AX1644" i="1"/>
  <c r="AW1644" i="1"/>
  <c r="AV1644" i="1"/>
  <c r="AQ1644" i="1"/>
  <c r="AP1644" i="1"/>
  <c r="AU1644" i="1" s="1"/>
  <c r="AN1644" i="1"/>
  <c r="AL1644" i="1" a="1"/>
  <c r="AL1644" i="1" s="1"/>
  <c r="AH1644" i="1"/>
  <c r="AG1644" i="1"/>
  <c r="AI1644" i="1" s="1"/>
  <c r="Y1644" i="1"/>
  <c r="AD1644" i="1" s="1"/>
  <c r="AE1644" i="1" s="1"/>
  <c r="X1644" i="1"/>
  <c r="W1644" i="1"/>
  <c r="V1644" i="1"/>
  <c r="U1644" i="1"/>
  <c r="T1644" i="1"/>
  <c r="S1644" i="1"/>
  <c r="R1644" i="1"/>
  <c r="BG1643" i="1"/>
  <c r="BH1643" i="1" s="1"/>
  <c r="BF1643" i="1"/>
  <c r="BE1643" i="1"/>
  <c r="BD1643" i="1"/>
  <c r="BC1643" i="1"/>
  <c r="BB1643" i="1"/>
  <c r="BA1643" i="1"/>
  <c r="AZ1643" i="1"/>
  <c r="AY1643" i="1"/>
  <c r="AX1643" i="1"/>
  <c r="AW1643" i="1"/>
  <c r="AV1643" i="1"/>
  <c r="AQ1643" i="1"/>
  <c r="AP1643" i="1"/>
  <c r="AN1643" i="1"/>
  <c r="AL1643" i="1"/>
  <c r="AL1643" i="1" a="1"/>
  <c r="AH1643" i="1"/>
  <c r="AG1643" i="1"/>
  <c r="AI1643" i="1" s="1"/>
  <c r="AC1643" i="1"/>
  <c r="AB1643" i="1"/>
  <c r="AA1643" i="1"/>
  <c r="Z1643" i="1"/>
  <c r="Y1643" i="1"/>
  <c r="X1643" i="1"/>
  <c r="W1643" i="1"/>
  <c r="V1643" i="1"/>
  <c r="U1643" i="1"/>
  <c r="T1643" i="1"/>
  <c r="S1643" i="1"/>
  <c r="R1643" i="1"/>
  <c r="BG1642" i="1"/>
  <c r="BH1642" i="1" s="1"/>
  <c r="BF1642" i="1"/>
  <c r="BE1642" i="1"/>
  <c r="BD1642" i="1"/>
  <c r="BC1642" i="1"/>
  <c r="BB1642" i="1"/>
  <c r="BA1642" i="1"/>
  <c r="AZ1642" i="1"/>
  <c r="AY1642" i="1"/>
  <c r="AX1642" i="1"/>
  <c r="AW1642" i="1"/>
  <c r="AV1642" i="1"/>
  <c r="AQ1642" i="1"/>
  <c r="AP1642" i="1"/>
  <c r="AN1642" i="1"/>
  <c r="AL1642" i="1" a="1"/>
  <c r="AL1642" i="1" s="1"/>
  <c r="AH1642" i="1"/>
  <c r="AG1642" i="1"/>
  <c r="AI1642" i="1" s="1"/>
  <c r="AC1642" i="1"/>
  <c r="AB1642" i="1"/>
  <c r="AA1642" i="1"/>
  <c r="Z1642" i="1"/>
  <c r="Y1642" i="1"/>
  <c r="X1642" i="1"/>
  <c r="W1642" i="1"/>
  <c r="V1642" i="1"/>
  <c r="U1642" i="1"/>
  <c r="T1642" i="1"/>
  <c r="S1642" i="1"/>
  <c r="R1642" i="1"/>
  <c r="BG1641" i="1"/>
  <c r="BH1641" i="1" s="1"/>
  <c r="BF1641" i="1"/>
  <c r="BE1641" i="1"/>
  <c r="BD1641" i="1"/>
  <c r="BC1641" i="1"/>
  <c r="BB1641" i="1"/>
  <c r="BA1641" i="1"/>
  <c r="AZ1641" i="1"/>
  <c r="AY1641" i="1"/>
  <c r="AX1641" i="1"/>
  <c r="AW1641" i="1"/>
  <c r="AV1641" i="1"/>
  <c r="AQ1641" i="1"/>
  <c r="AP1641" i="1"/>
  <c r="AN1641" i="1"/>
  <c r="AL1641" i="1" a="1"/>
  <c r="AL1641" i="1" s="1"/>
  <c r="AH1641" i="1"/>
  <c r="AG1641" i="1"/>
  <c r="AI1641" i="1" s="1"/>
  <c r="Y1641" i="1"/>
  <c r="AD1641" i="1" s="1"/>
  <c r="AE1641" i="1" s="1"/>
  <c r="X1641" i="1"/>
  <c r="W1641" i="1"/>
  <c r="V1641" i="1"/>
  <c r="U1641" i="1"/>
  <c r="T1641" i="1"/>
  <c r="S1641" i="1"/>
  <c r="R1641" i="1"/>
  <c r="BG1640" i="1"/>
  <c r="BH1640" i="1" s="1"/>
  <c r="BF1640" i="1"/>
  <c r="BE1640" i="1"/>
  <c r="BD1640" i="1"/>
  <c r="BC1640" i="1"/>
  <c r="BB1640" i="1"/>
  <c r="BA1640" i="1"/>
  <c r="AZ1640" i="1"/>
  <c r="AY1640" i="1"/>
  <c r="AX1640" i="1"/>
  <c r="AW1640" i="1"/>
  <c r="AV1640" i="1"/>
  <c r="AQ1640" i="1"/>
  <c r="AP1640" i="1"/>
  <c r="AN1640" i="1"/>
  <c r="AL1640" i="1" a="1"/>
  <c r="AL1640" i="1" s="1"/>
  <c r="AH1640" i="1"/>
  <c r="AG1640" i="1"/>
  <c r="AI1640" i="1" s="1"/>
  <c r="Y1640" i="1"/>
  <c r="AD1640" i="1" s="1"/>
  <c r="AE1640" i="1" s="1"/>
  <c r="X1640" i="1"/>
  <c r="W1640" i="1"/>
  <c r="V1640" i="1"/>
  <c r="U1640" i="1"/>
  <c r="T1640" i="1"/>
  <c r="S1640" i="1"/>
  <c r="R1640" i="1"/>
  <c r="BG1639" i="1"/>
  <c r="BH1639" i="1" s="1"/>
  <c r="BF1639" i="1"/>
  <c r="BE1639" i="1"/>
  <c r="BD1639" i="1"/>
  <c r="BC1639" i="1"/>
  <c r="BB1639" i="1"/>
  <c r="BA1639" i="1"/>
  <c r="AZ1639" i="1"/>
  <c r="AY1639" i="1"/>
  <c r="AX1639" i="1"/>
  <c r="AW1639" i="1"/>
  <c r="AV1639" i="1"/>
  <c r="AQ1639" i="1"/>
  <c r="AP1639" i="1"/>
  <c r="AN1639" i="1"/>
  <c r="AL1639" i="1"/>
  <c r="AL1639" i="1" a="1"/>
  <c r="AH1639" i="1"/>
  <c r="AG1639" i="1"/>
  <c r="AI1639" i="1" s="1"/>
  <c r="Y1639" i="1"/>
  <c r="AD1639" i="1" s="1"/>
  <c r="AE1639" i="1" s="1"/>
  <c r="X1639" i="1"/>
  <c r="W1639" i="1"/>
  <c r="V1639" i="1"/>
  <c r="U1639" i="1"/>
  <c r="T1639" i="1"/>
  <c r="S1639" i="1"/>
  <c r="R1639" i="1"/>
  <c r="BG1638" i="1"/>
  <c r="BH1638" i="1" s="1"/>
  <c r="BF1638" i="1"/>
  <c r="BE1638" i="1"/>
  <c r="BD1638" i="1"/>
  <c r="BC1638" i="1"/>
  <c r="BB1638" i="1"/>
  <c r="BA1638" i="1"/>
  <c r="AZ1638" i="1"/>
  <c r="AY1638" i="1"/>
  <c r="AX1638" i="1"/>
  <c r="AW1638" i="1"/>
  <c r="AV1638" i="1"/>
  <c r="AQ1638" i="1"/>
  <c r="AP1638" i="1"/>
  <c r="AN1638" i="1"/>
  <c r="AL1638" i="1"/>
  <c r="AL1638" i="1" a="1"/>
  <c r="AH1638" i="1"/>
  <c r="AG1638" i="1"/>
  <c r="Y1638" i="1"/>
  <c r="AD1638" i="1" s="1"/>
  <c r="AE1638" i="1" s="1"/>
  <c r="X1638" i="1"/>
  <c r="W1638" i="1"/>
  <c r="V1638" i="1"/>
  <c r="U1638" i="1"/>
  <c r="T1638" i="1"/>
  <c r="S1638" i="1"/>
  <c r="R1638" i="1"/>
  <c r="BG1637" i="1"/>
  <c r="BH1637" i="1" s="1"/>
  <c r="BF1637" i="1"/>
  <c r="BE1637" i="1"/>
  <c r="BD1637" i="1"/>
  <c r="BC1637" i="1"/>
  <c r="BB1637" i="1"/>
  <c r="BA1637" i="1"/>
  <c r="AZ1637" i="1"/>
  <c r="AY1637" i="1"/>
  <c r="AX1637" i="1"/>
  <c r="AW1637" i="1"/>
  <c r="AV1637" i="1"/>
  <c r="AQ1637" i="1"/>
  <c r="AP1637" i="1"/>
  <c r="AN1637" i="1"/>
  <c r="AL1637" i="1"/>
  <c r="AL1637" i="1" a="1"/>
  <c r="AH1637" i="1"/>
  <c r="AG1637" i="1"/>
  <c r="Y1637" i="1"/>
  <c r="AD1637" i="1" s="1"/>
  <c r="AE1637" i="1" s="1"/>
  <c r="X1637" i="1"/>
  <c r="W1637" i="1"/>
  <c r="V1637" i="1"/>
  <c r="U1637" i="1"/>
  <c r="T1637" i="1"/>
  <c r="S1637" i="1"/>
  <c r="R1637" i="1"/>
  <c r="BG1636" i="1"/>
  <c r="BH1636" i="1" s="1"/>
  <c r="BF1636" i="1"/>
  <c r="BE1636" i="1"/>
  <c r="BD1636" i="1"/>
  <c r="BC1636" i="1"/>
  <c r="BB1636" i="1"/>
  <c r="BA1636" i="1"/>
  <c r="AZ1636" i="1"/>
  <c r="AY1636" i="1"/>
  <c r="AX1636" i="1"/>
  <c r="AW1636" i="1"/>
  <c r="AV1636" i="1"/>
  <c r="AQ1636" i="1"/>
  <c r="AP1636" i="1"/>
  <c r="AN1636" i="1"/>
  <c r="AL1636" i="1"/>
  <c r="AL1636" i="1" a="1"/>
  <c r="AH1636" i="1"/>
  <c r="AG1636" i="1"/>
  <c r="AI1636" i="1" s="1"/>
  <c r="AC1636" i="1"/>
  <c r="AB1636" i="1"/>
  <c r="AA1636" i="1"/>
  <c r="Z1636" i="1"/>
  <c r="Y1636" i="1"/>
  <c r="X1636" i="1"/>
  <c r="W1636" i="1"/>
  <c r="V1636" i="1"/>
  <c r="U1636" i="1"/>
  <c r="T1636" i="1"/>
  <c r="S1636" i="1"/>
  <c r="R1636" i="1"/>
  <c r="BG1635" i="1"/>
  <c r="BH1635" i="1" s="1"/>
  <c r="BF1635" i="1"/>
  <c r="BE1635" i="1"/>
  <c r="BD1635" i="1"/>
  <c r="BC1635" i="1"/>
  <c r="BB1635" i="1"/>
  <c r="BA1635" i="1"/>
  <c r="AZ1635" i="1"/>
  <c r="AY1635" i="1"/>
  <c r="AX1635" i="1"/>
  <c r="AW1635" i="1"/>
  <c r="AV1635" i="1"/>
  <c r="AQ1635" i="1"/>
  <c r="AP1635" i="1"/>
  <c r="AR1635" i="1" s="1"/>
  <c r="AN1635" i="1"/>
  <c r="AL1635" i="1"/>
  <c r="AL1635" i="1" a="1"/>
  <c r="AH1635" i="1"/>
  <c r="AG1635" i="1"/>
  <c r="AI1635" i="1" s="1"/>
  <c r="AA1635" i="1"/>
  <c r="AD1635" i="1" s="1"/>
  <c r="AE1635" i="1" s="1"/>
  <c r="X1635" i="1"/>
  <c r="W1635" i="1"/>
  <c r="V1635" i="1"/>
  <c r="U1635" i="1"/>
  <c r="T1635" i="1"/>
  <c r="S1635" i="1"/>
  <c r="R1635" i="1"/>
  <c r="BG1634" i="1"/>
  <c r="BH1634" i="1" s="1"/>
  <c r="BF1634" i="1"/>
  <c r="BE1634" i="1"/>
  <c r="BD1634" i="1"/>
  <c r="BC1634" i="1"/>
  <c r="BB1634" i="1"/>
  <c r="BA1634" i="1"/>
  <c r="AZ1634" i="1"/>
  <c r="AY1634" i="1"/>
  <c r="AX1634" i="1"/>
  <c r="AW1634" i="1"/>
  <c r="AV1634" i="1"/>
  <c r="AQ1634" i="1"/>
  <c r="AP1634" i="1"/>
  <c r="AN1634" i="1"/>
  <c r="AL1634" i="1"/>
  <c r="AL1634" i="1" a="1"/>
  <c r="AH1634" i="1"/>
  <c r="AG1634" i="1"/>
  <c r="AI1634" i="1" s="1"/>
  <c r="Y1634" i="1"/>
  <c r="AD1634" i="1" s="1"/>
  <c r="AE1634" i="1" s="1"/>
  <c r="X1634" i="1"/>
  <c r="W1634" i="1"/>
  <c r="V1634" i="1"/>
  <c r="U1634" i="1"/>
  <c r="T1634" i="1"/>
  <c r="S1634" i="1"/>
  <c r="R1634" i="1"/>
  <c r="BG1633" i="1"/>
  <c r="BH1633" i="1" s="1"/>
  <c r="BF1633" i="1"/>
  <c r="BE1633" i="1"/>
  <c r="BD1633" i="1"/>
  <c r="BC1633" i="1"/>
  <c r="BB1633" i="1"/>
  <c r="BA1633" i="1"/>
  <c r="AZ1633" i="1"/>
  <c r="AY1633" i="1"/>
  <c r="AX1633" i="1"/>
  <c r="AW1633" i="1"/>
  <c r="AV1633" i="1"/>
  <c r="AQ1633" i="1"/>
  <c r="AP1633" i="1"/>
  <c r="AN1633" i="1"/>
  <c r="AL1633" i="1" a="1"/>
  <c r="AL1633" i="1" s="1"/>
  <c r="AH1633" i="1"/>
  <c r="AG1633" i="1"/>
  <c r="AI1633" i="1" s="1"/>
  <c r="Y1633" i="1"/>
  <c r="AD1633" i="1" s="1"/>
  <c r="AE1633" i="1" s="1"/>
  <c r="X1633" i="1"/>
  <c r="W1633" i="1"/>
  <c r="V1633" i="1"/>
  <c r="U1633" i="1"/>
  <c r="T1633" i="1"/>
  <c r="S1633" i="1"/>
  <c r="R1633" i="1"/>
  <c r="BG1632" i="1"/>
  <c r="BH1632" i="1" s="1"/>
  <c r="BF1632" i="1"/>
  <c r="BE1632" i="1"/>
  <c r="BD1632" i="1"/>
  <c r="BC1632" i="1"/>
  <c r="BB1632" i="1"/>
  <c r="BA1632" i="1"/>
  <c r="AZ1632" i="1"/>
  <c r="AY1632" i="1"/>
  <c r="AX1632" i="1"/>
  <c r="AW1632" i="1"/>
  <c r="AV1632" i="1"/>
  <c r="AQ1632" i="1"/>
  <c r="AP1632" i="1"/>
  <c r="AN1632" i="1"/>
  <c r="AL1632" i="1" a="1"/>
  <c r="AL1632" i="1" s="1"/>
  <c r="AH1632" i="1"/>
  <c r="AG1632" i="1"/>
  <c r="AI1632" i="1" s="1"/>
  <c r="AB1632" i="1"/>
  <c r="AD1632" i="1" s="1"/>
  <c r="AE1632" i="1" s="1"/>
  <c r="X1632" i="1"/>
  <c r="W1632" i="1"/>
  <c r="V1632" i="1"/>
  <c r="U1632" i="1"/>
  <c r="T1632" i="1"/>
  <c r="S1632" i="1"/>
  <c r="R1632" i="1"/>
  <c r="BG1631" i="1"/>
  <c r="BH1631" i="1" s="1"/>
  <c r="BF1631" i="1"/>
  <c r="BE1631" i="1"/>
  <c r="BD1631" i="1"/>
  <c r="BC1631" i="1"/>
  <c r="BB1631" i="1"/>
  <c r="BA1631" i="1"/>
  <c r="AZ1631" i="1"/>
  <c r="AY1631" i="1"/>
  <c r="AX1631" i="1"/>
  <c r="AW1631" i="1"/>
  <c r="AV1631" i="1"/>
  <c r="AQ1631" i="1"/>
  <c r="AP1631" i="1"/>
  <c r="AN1631" i="1"/>
  <c r="AL1631" i="1"/>
  <c r="AL1631" i="1" a="1"/>
  <c r="AH1631" i="1"/>
  <c r="AG1631" i="1"/>
  <c r="AI1631" i="1" s="1"/>
  <c r="Y1631" i="1"/>
  <c r="AD1631" i="1" s="1"/>
  <c r="AE1631" i="1" s="1"/>
  <c r="X1631" i="1"/>
  <c r="W1631" i="1"/>
  <c r="V1631" i="1"/>
  <c r="U1631" i="1"/>
  <c r="T1631" i="1"/>
  <c r="S1631" i="1"/>
  <c r="R1631" i="1"/>
  <c r="BG1630" i="1"/>
  <c r="BH1630" i="1" s="1"/>
  <c r="BF1630" i="1"/>
  <c r="BE1630" i="1"/>
  <c r="BD1630" i="1"/>
  <c r="BC1630" i="1"/>
  <c r="BB1630" i="1"/>
  <c r="BA1630" i="1"/>
  <c r="AZ1630" i="1"/>
  <c r="AY1630" i="1"/>
  <c r="AX1630" i="1"/>
  <c r="AW1630" i="1"/>
  <c r="AV1630" i="1"/>
  <c r="AQ1630" i="1"/>
  <c r="AP1630" i="1"/>
  <c r="AN1630" i="1"/>
  <c r="AL1630" i="1"/>
  <c r="AL1630" i="1" a="1"/>
  <c r="AH1630" i="1"/>
  <c r="AG1630" i="1"/>
  <c r="AI1630" i="1" s="1"/>
  <c r="Z1630" i="1"/>
  <c r="AD1630" i="1" s="1"/>
  <c r="AE1630" i="1" s="1"/>
  <c r="X1630" i="1"/>
  <c r="W1630" i="1"/>
  <c r="V1630" i="1"/>
  <c r="U1630" i="1"/>
  <c r="T1630" i="1"/>
  <c r="S1630" i="1"/>
  <c r="R1630" i="1"/>
  <c r="BG1629" i="1"/>
  <c r="BH1629" i="1" s="1"/>
  <c r="BF1629" i="1"/>
  <c r="BE1629" i="1"/>
  <c r="BD1629" i="1"/>
  <c r="BC1629" i="1"/>
  <c r="BB1629" i="1"/>
  <c r="BA1629" i="1"/>
  <c r="AZ1629" i="1"/>
  <c r="AY1629" i="1"/>
  <c r="AX1629" i="1"/>
  <c r="AW1629" i="1"/>
  <c r="AV1629" i="1"/>
  <c r="AQ1629" i="1"/>
  <c r="AP1629" i="1"/>
  <c r="AN1629" i="1"/>
  <c r="AL1629" i="1" a="1"/>
  <c r="AL1629" i="1" s="1"/>
  <c r="AH1629" i="1"/>
  <c r="AG1629" i="1"/>
  <c r="Z1629" i="1"/>
  <c r="AD1629" i="1" s="1"/>
  <c r="AE1629" i="1" s="1"/>
  <c r="X1629" i="1"/>
  <c r="W1629" i="1"/>
  <c r="V1629" i="1"/>
  <c r="U1629" i="1"/>
  <c r="T1629" i="1"/>
  <c r="S1629" i="1"/>
  <c r="R1629" i="1"/>
  <c r="BG1628" i="1"/>
  <c r="BH1628" i="1" s="1"/>
  <c r="BF1628" i="1"/>
  <c r="BE1628" i="1"/>
  <c r="BD1628" i="1"/>
  <c r="BC1628" i="1"/>
  <c r="BB1628" i="1"/>
  <c r="BA1628" i="1"/>
  <c r="AZ1628" i="1"/>
  <c r="AY1628" i="1"/>
  <c r="AX1628" i="1"/>
  <c r="AW1628" i="1"/>
  <c r="AV1628" i="1"/>
  <c r="AQ1628" i="1"/>
  <c r="AP1628" i="1"/>
  <c r="AN1628" i="1"/>
  <c r="AL1628" i="1" a="1"/>
  <c r="AL1628" i="1" s="1"/>
  <c r="AH1628" i="1"/>
  <c r="AG1628" i="1"/>
  <c r="AI1628" i="1" s="1"/>
  <c r="Z1628" i="1"/>
  <c r="AD1628" i="1" s="1"/>
  <c r="AE1628" i="1" s="1"/>
  <c r="X1628" i="1"/>
  <c r="W1628" i="1"/>
  <c r="V1628" i="1"/>
  <c r="U1628" i="1"/>
  <c r="T1628" i="1"/>
  <c r="S1628" i="1"/>
  <c r="R1628" i="1"/>
  <c r="BG1627" i="1"/>
  <c r="BH1627" i="1" s="1"/>
  <c r="BF1627" i="1"/>
  <c r="BE1627" i="1"/>
  <c r="BD1627" i="1"/>
  <c r="BC1627" i="1"/>
  <c r="BB1627" i="1"/>
  <c r="BA1627" i="1"/>
  <c r="AZ1627" i="1"/>
  <c r="AY1627" i="1"/>
  <c r="AX1627" i="1"/>
  <c r="AW1627" i="1"/>
  <c r="AV1627" i="1"/>
  <c r="AQ1627" i="1"/>
  <c r="AP1627" i="1"/>
  <c r="AU1627" i="1" s="1"/>
  <c r="AN1627" i="1"/>
  <c r="AL1627" i="1" a="1"/>
  <c r="AL1627" i="1" s="1"/>
  <c r="AH1627" i="1"/>
  <c r="AG1627" i="1"/>
  <c r="AI1627" i="1" s="1"/>
  <c r="Z1627" i="1"/>
  <c r="AD1627" i="1" s="1"/>
  <c r="AE1627" i="1" s="1"/>
  <c r="X1627" i="1"/>
  <c r="W1627" i="1"/>
  <c r="V1627" i="1"/>
  <c r="U1627" i="1"/>
  <c r="T1627" i="1"/>
  <c r="S1627" i="1"/>
  <c r="R1627" i="1"/>
  <c r="BG1626" i="1"/>
  <c r="BH1626" i="1" s="1"/>
  <c r="BF1626" i="1"/>
  <c r="BE1626" i="1"/>
  <c r="BD1626" i="1"/>
  <c r="BC1626" i="1"/>
  <c r="BB1626" i="1"/>
  <c r="BA1626" i="1"/>
  <c r="AZ1626" i="1"/>
  <c r="AY1626" i="1"/>
  <c r="AX1626" i="1"/>
  <c r="AW1626" i="1"/>
  <c r="AV1626" i="1"/>
  <c r="AQ1626" i="1"/>
  <c r="AP1626" i="1"/>
  <c r="AU1626" i="1" s="1"/>
  <c r="AN1626" i="1"/>
  <c r="AL1626" i="1" a="1"/>
  <c r="AL1626" i="1" s="1"/>
  <c r="AH1626" i="1"/>
  <c r="AG1626" i="1"/>
  <c r="Y1626" i="1"/>
  <c r="AD1626" i="1" s="1"/>
  <c r="AE1626" i="1" s="1"/>
  <c r="X1626" i="1"/>
  <c r="AI1626" i="1" s="1"/>
  <c r="W1626" i="1"/>
  <c r="V1626" i="1"/>
  <c r="U1626" i="1"/>
  <c r="T1626" i="1"/>
  <c r="S1626" i="1"/>
  <c r="R1626" i="1"/>
  <c r="BG1625" i="1"/>
  <c r="BH1625" i="1" s="1"/>
  <c r="BF1625" i="1"/>
  <c r="BE1625" i="1"/>
  <c r="BD1625" i="1"/>
  <c r="BC1625" i="1"/>
  <c r="BB1625" i="1"/>
  <c r="BA1625" i="1"/>
  <c r="AZ1625" i="1"/>
  <c r="AY1625" i="1"/>
  <c r="AX1625" i="1"/>
  <c r="AW1625" i="1"/>
  <c r="AV1625" i="1"/>
  <c r="AQ1625" i="1"/>
  <c r="AP1625" i="1"/>
  <c r="AR1625" i="1" s="1"/>
  <c r="AN1625" i="1"/>
  <c r="AL1625" i="1"/>
  <c r="AL1625" i="1" a="1"/>
  <c r="AH1625" i="1"/>
  <c r="AG1625" i="1"/>
  <c r="AI1625" i="1" s="1"/>
  <c r="AA1625" i="1"/>
  <c r="AD1625" i="1" s="1"/>
  <c r="AE1625" i="1" s="1"/>
  <c r="X1625" i="1"/>
  <c r="W1625" i="1"/>
  <c r="V1625" i="1"/>
  <c r="U1625" i="1"/>
  <c r="T1625" i="1"/>
  <c r="S1625" i="1"/>
  <c r="R1625" i="1"/>
  <c r="BG1624" i="1"/>
  <c r="BH1624" i="1" s="1"/>
  <c r="BF1624" i="1"/>
  <c r="BE1624" i="1"/>
  <c r="BD1624" i="1"/>
  <c r="BC1624" i="1"/>
  <c r="BB1624" i="1"/>
  <c r="BA1624" i="1"/>
  <c r="AZ1624" i="1"/>
  <c r="AY1624" i="1"/>
  <c r="AX1624" i="1"/>
  <c r="AW1624" i="1"/>
  <c r="AV1624" i="1"/>
  <c r="AQ1624" i="1"/>
  <c r="AP1624" i="1"/>
  <c r="AN1624" i="1"/>
  <c r="AL1624" i="1" a="1"/>
  <c r="AL1624" i="1" s="1"/>
  <c r="AH1624" i="1"/>
  <c r="AG1624" i="1"/>
  <c r="AI1624" i="1" s="1"/>
  <c r="AA1624" i="1"/>
  <c r="AD1624" i="1" s="1"/>
  <c r="AE1624" i="1" s="1"/>
  <c r="X1624" i="1"/>
  <c r="W1624" i="1"/>
  <c r="V1624" i="1"/>
  <c r="U1624" i="1"/>
  <c r="T1624" i="1"/>
  <c r="S1624" i="1"/>
  <c r="R1624" i="1"/>
  <c r="BG1623" i="1"/>
  <c r="BH1623" i="1" s="1"/>
  <c r="BF1623" i="1"/>
  <c r="BE1623" i="1"/>
  <c r="BD1623" i="1"/>
  <c r="BC1623" i="1"/>
  <c r="BB1623" i="1"/>
  <c r="BA1623" i="1"/>
  <c r="AZ1623" i="1"/>
  <c r="AY1623" i="1"/>
  <c r="AX1623" i="1"/>
  <c r="AW1623" i="1"/>
  <c r="AV1623" i="1"/>
  <c r="AQ1623" i="1"/>
  <c r="AP1623" i="1"/>
  <c r="AN1623" i="1"/>
  <c r="AL1623" i="1"/>
  <c r="AL1623" i="1" a="1"/>
  <c r="AH1623" i="1"/>
  <c r="AG1623" i="1"/>
  <c r="AI1623" i="1" s="1"/>
  <c r="Y1623" i="1"/>
  <c r="AD1623" i="1" s="1"/>
  <c r="AE1623" i="1" s="1"/>
  <c r="X1623" i="1"/>
  <c r="W1623" i="1"/>
  <c r="V1623" i="1"/>
  <c r="U1623" i="1"/>
  <c r="T1623" i="1"/>
  <c r="S1623" i="1"/>
  <c r="R1623" i="1"/>
  <c r="BG1622" i="1"/>
  <c r="BH1622" i="1" s="1"/>
  <c r="BF1622" i="1"/>
  <c r="BE1622" i="1"/>
  <c r="BD1622" i="1"/>
  <c r="BC1622" i="1"/>
  <c r="BB1622" i="1"/>
  <c r="BA1622" i="1"/>
  <c r="AZ1622" i="1"/>
  <c r="AY1622" i="1"/>
  <c r="AX1622" i="1"/>
  <c r="AW1622" i="1"/>
  <c r="AV1622" i="1"/>
  <c r="AQ1622" i="1"/>
  <c r="AP1622" i="1"/>
  <c r="AS1622" i="1" s="1"/>
  <c r="AN1622" i="1"/>
  <c r="AL1622" i="1"/>
  <c r="AL1622" i="1" a="1"/>
  <c r="AH1622" i="1"/>
  <c r="AG1622" i="1"/>
  <c r="AI1622" i="1" s="1"/>
  <c r="Y1622" i="1"/>
  <c r="AD1622" i="1" s="1"/>
  <c r="AE1622" i="1" s="1"/>
  <c r="X1622" i="1"/>
  <c r="W1622" i="1"/>
  <c r="V1622" i="1"/>
  <c r="U1622" i="1"/>
  <c r="T1622" i="1"/>
  <c r="S1622" i="1"/>
  <c r="R1622" i="1"/>
  <c r="BG1621" i="1"/>
  <c r="BH1621" i="1" s="1"/>
  <c r="BF1621" i="1"/>
  <c r="BE1621" i="1"/>
  <c r="BD1621" i="1"/>
  <c r="BC1621" i="1"/>
  <c r="BB1621" i="1"/>
  <c r="BA1621" i="1"/>
  <c r="AZ1621" i="1"/>
  <c r="AY1621" i="1"/>
  <c r="AX1621" i="1"/>
  <c r="AW1621" i="1"/>
  <c r="AV1621" i="1"/>
  <c r="AQ1621" i="1"/>
  <c r="AP1621" i="1"/>
  <c r="AS1621" i="1" s="1"/>
  <c r="AN1621" i="1"/>
  <c r="AL1621" i="1" a="1"/>
  <c r="AL1621" i="1" s="1"/>
  <c r="AH1621" i="1"/>
  <c r="AG1621" i="1"/>
  <c r="AI1621" i="1" s="1"/>
  <c r="Y1621" i="1"/>
  <c r="AD1621" i="1" s="1"/>
  <c r="AE1621" i="1" s="1"/>
  <c r="X1621" i="1"/>
  <c r="W1621" i="1"/>
  <c r="V1621" i="1"/>
  <c r="U1621" i="1"/>
  <c r="T1621" i="1"/>
  <c r="S1621" i="1"/>
  <c r="R1621" i="1"/>
  <c r="BG1620" i="1"/>
  <c r="BH1620" i="1" s="1"/>
  <c r="BF1620" i="1"/>
  <c r="BE1620" i="1"/>
  <c r="BD1620" i="1"/>
  <c r="BC1620" i="1"/>
  <c r="BB1620" i="1"/>
  <c r="BA1620" i="1"/>
  <c r="AZ1620" i="1"/>
  <c r="AY1620" i="1"/>
  <c r="AX1620" i="1"/>
  <c r="AW1620" i="1"/>
  <c r="AV1620" i="1"/>
  <c r="AQ1620" i="1"/>
  <c r="AP1620" i="1"/>
  <c r="AN1620" i="1"/>
  <c r="AL1620" i="1" a="1"/>
  <c r="AL1620" i="1" s="1"/>
  <c r="AH1620" i="1"/>
  <c r="AG1620" i="1"/>
  <c r="AI1620" i="1" s="1"/>
  <c r="AC1620" i="1"/>
  <c r="AD1620" i="1" s="1"/>
  <c r="AE1620" i="1" s="1"/>
  <c r="X1620" i="1"/>
  <c r="W1620" i="1"/>
  <c r="V1620" i="1"/>
  <c r="U1620" i="1"/>
  <c r="T1620" i="1"/>
  <c r="S1620" i="1"/>
  <c r="R1620" i="1"/>
  <c r="BG1619" i="1"/>
  <c r="BH1619" i="1" s="1"/>
  <c r="BF1619" i="1"/>
  <c r="BE1619" i="1"/>
  <c r="BD1619" i="1"/>
  <c r="BC1619" i="1"/>
  <c r="BB1619" i="1"/>
  <c r="BA1619" i="1"/>
  <c r="AZ1619" i="1"/>
  <c r="AY1619" i="1"/>
  <c r="AX1619" i="1"/>
  <c r="AW1619" i="1"/>
  <c r="AV1619" i="1"/>
  <c r="AQ1619" i="1"/>
  <c r="AP1619" i="1"/>
  <c r="AN1619" i="1"/>
  <c r="AL1619" i="1" a="1"/>
  <c r="AL1619" i="1" s="1"/>
  <c r="AH1619" i="1"/>
  <c r="AG1619" i="1"/>
  <c r="AI1619" i="1" s="1"/>
  <c r="AC1619" i="1"/>
  <c r="AB1619" i="1"/>
  <c r="AA1619" i="1"/>
  <c r="Z1619" i="1"/>
  <c r="Y1619" i="1"/>
  <c r="X1619" i="1"/>
  <c r="W1619" i="1"/>
  <c r="V1619" i="1"/>
  <c r="U1619" i="1"/>
  <c r="T1619" i="1"/>
  <c r="S1619" i="1"/>
  <c r="R1619" i="1"/>
  <c r="BG1618" i="1"/>
  <c r="BH1618" i="1" s="1"/>
  <c r="BF1618" i="1"/>
  <c r="BE1618" i="1"/>
  <c r="BD1618" i="1"/>
  <c r="BC1618" i="1"/>
  <c r="BB1618" i="1"/>
  <c r="BA1618" i="1"/>
  <c r="AZ1618" i="1"/>
  <c r="AY1618" i="1"/>
  <c r="AX1618" i="1"/>
  <c r="AW1618" i="1"/>
  <c r="AV1618" i="1"/>
  <c r="AQ1618" i="1"/>
  <c r="AP1618" i="1"/>
  <c r="AR1618" i="1" s="1"/>
  <c r="AN1618" i="1"/>
  <c r="AL1618" i="1"/>
  <c r="AL1618" i="1" a="1"/>
  <c r="AH1618" i="1"/>
  <c r="AG1618" i="1"/>
  <c r="AI1618" i="1" s="1"/>
  <c r="AC1618" i="1"/>
  <c r="AD1618" i="1" s="1"/>
  <c r="AE1618" i="1" s="1"/>
  <c r="X1618" i="1"/>
  <c r="W1618" i="1"/>
  <c r="V1618" i="1"/>
  <c r="U1618" i="1"/>
  <c r="T1618" i="1"/>
  <c r="S1618" i="1"/>
  <c r="R1618" i="1"/>
  <c r="BG1617" i="1"/>
  <c r="BH1617" i="1" s="1"/>
  <c r="BF1617" i="1"/>
  <c r="BE1617" i="1"/>
  <c r="BD1617" i="1"/>
  <c r="BC1617" i="1"/>
  <c r="BB1617" i="1"/>
  <c r="BA1617" i="1"/>
  <c r="AZ1617" i="1"/>
  <c r="AY1617" i="1"/>
  <c r="AX1617" i="1"/>
  <c r="AW1617" i="1"/>
  <c r="AV1617" i="1"/>
  <c r="AQ1617" i="1"/>
  <c r="AP1617" i="1"/>
  <c r="AN1617" i="1"/>
  <c r="AL1617" i="1" a="1"/>
  <c r="AL1617" i="1" s="1"/>
  <c r="AH1617" i="1"/>
  <c r="AG1617" i="1"/>
  <c r="AI1617" i="1" s="1"/>
  <c r="AC1617" i="1"/>
  <c r="AB1617" i="1"/>
  <c r="AA1617" i="1"/>
  <c r="Z1617" i="1"/>
  <c r="Y1617" i="1"/>
  <c r="X1617" i="1"/>
  <c r="W1617" i="1"/>
  <c r="V1617" i="1"/>
  <c r="U1617" i="1"/>
  <c r="T1617" i="1"/>
  <c r="S1617" i="1"/>
  <c r="R1617" i="1"/>
  <c r="BG1616" i="1"/>
  <c r="BH1616" i="1" s="1"/>
  <c r="BF1616" i="1"/>
  <c r="BE1616" i="1"/>
  <c r="BD1616" i="1"/>
  <c r="BC1616" i="1"/>
  <c r="BB1616" i="1"/>
  <c r="BA1616" i="1"/>
  <c r="AZ1616" i="1"/>
  <c r="AY1616" i="1"/>
  <c r="AX1616" i="1"/>
  <c r="AW1616" i="1"/>
  <c r="AV1616" i="1"/>
  <c r="AQ1616" i="1"/>
  <c r="AP1616" i="1"/>
  <c r="AT1616" i="1" s="1"/>
  <c r="AN1616" i="1"/>
  <c r="AL1616" i="1" a="1"/>
  <c r="AL1616" i="1" s="1"/>
  <c r="AH1616" i="1"/>
  <c r="AG1616" i="1"/>
  <c r="AI1616" i="1" s="1"/>
  <c r="Z1616" i="1"/>
  <c r="AD1616" i="1" s="1"/>
  <c r="AE1616" i="1" s="1"/>
  <c r="X1616" i="1"/>
  <c r="W1616" i="1"/>
  <c r="V1616" i="1"/>
  <c r="U1616" i="1"/>
  <c r="T1616" i="1"/>
  <c r="S1616" i="1"/>
  <c r="R1616" i="1"/>
  <c r="BG1615" i="1"/>
  <c r="BH1615" i="1" s="1"/>
  <c r="BF1615" i="1"/>
  <c r="BE1615" i="1"/>
  <c r="BD1615" i="1"/>
  <c r="BC1615" i="1"/>
  <c r="BB1615" i="1"/>
  <c r="BA1615" i="1"/>
  <c r="AZ1615" i="1"/>
  <c r="AY1615" i="1"/>
  <c r="AX1615" i="1"/>
  <c r="AW1615" i="1"/>
  <c r="AV1615" i="1"/>
  <c r="AQ1615" i="1"/>
  <c r="AP1615" i="1"/>
  <c r="AN1615" i="1"/>
  <c r="AL1615" i="1"/>
  <c r="AL1615" i="1" a="1"/>
  <c r="AH1615" i="1"/>
  <c r="AG1615" i="1"/>
  <c r="AA1615" i="1"/>
  <c r="AD1615" i="1" s="1"/>
  <c r="AE1615" i="1" s="1"/>
  <c r="X1615" i="1"/>
  <c r="W1615" i="1"/>
  <c r="V1615" i="1"/>
  <c r="U1615" i="1"/>
  <c r="T1615" i="1"/>
  <c r="S1615" i="1"/>
  <c r="R1615" i="1"/>
  <c r="BG1614" i="1"/>
  <c r="BH1614" i="1" s="1"/>
  <c r="BF1614" i="1"/>
  <c r="BE1614" i="1"/>
  <c r="BD1614" i="1"/>
  <c r="BC1614" i="1"/>
  <c r="BB1614" i="1"/>
  <c r="BA1614" i="1"/>
  <c r="AZ1614" i="1"/>
  <c r="AY1614" i="1"/>
  <c r="AX1614" i="1"/>
  <c r="AW1614" i="1"/>
  <c r="AV1614" i="1"/>
  <c r="AQ1614" i="1"/>
  <c r="AP1614" i="1"/>
  <c r="AR1614" i="1" s="1"/>
  <c r="AN1614" i="1"/>
  <c r="AL1614" i="1"/>
  <c r="AL1614" i="1" a="1"/>
  <c r="AH1614" i="1"/>
  <c r="AG1614" i="1"/>
  <c r="AI1614" i="1" s="1"/>
  <c r="AB1614" i="1"/>
  <c r="AD1614" i="1" s="1"/>
  <c r="AE1614" i="1" s="1"/>
  <c r="X1614" i="1"/>
  <c r="W1614" i="1"/>
  <c r="V1614" i="1"/>
  <c r="U1614" i="1"/>
  <c r="T1614" i="1"/>
  <c r="S1614" i="1"/>
  <c r="R1614" i="1"/>
  <c r="BG1613" i="1"/>
  <c r="BH1613" i="1" s="1"/>
  <c r="BF1613" i="1"/>
  <c r="BE1613" i="1"/>
  <c r="BD1613" i="1"/>
  <c r="BC1613" i="1"/>
  <c r="BB1613" i="1"/>
  <c r="BA1613" i="1"/>
  <c r="AZ1613" i="1"/>
  <c r="AY1613" i="1"/>
  <c r="AX1613" i="1"/>
  <c r="AW1613" i="1"/>
  <c r="AV1613" i="1"/>
  <c r="AQ1613" i="1"/>
  <c r="AP1613" i="1"/>
  <c r="AT1613" i="1" s="1"/>
  <c r="AN1613" i="1"/>
  <c r="AL1613" i="1" a="1"/>
  <c r="AL1613" i="1" s="1"/>
  <c r="AH1613" i="1"/>
  <c r="AG1613" i="1"/>
  <c r="Y1613" i="1"/>
  <c r="AD1613" i="1" s="1"/>
  <c r="AE1613" i="1" s="1"/>
  <c r="X1613" i="1"/>
  <c r="W1613" i="1"/>
  <c r="V1613" i="1"/>
  <c r="U1613" i="1"/>
  <c r="T1613" i="1"/>
  <c r="S1613" i="1"/>
  <c r="R1613" i="1"/>
  <c r="BG1612" i="1"/>
  <c r="BH1612" i="1" s="1"/>
  <c r="BF1612" i="1"/>
  <c r="BE1612" i="1"/>
  <c r="BD1612" i="1"/>
  <c r="BC1612" i="1"/>
  <c r="BB1612" i="1"/>
  <c r="BA1612" i="1"/>
  <c r="AZ1612" i="1"/>
  <c r="AY1612" i="1"/>
  <c r="AX1612" i="1"/>
  <c r="AW1612" i="1"/>
  <c r="AV1612" i="1"/>
  <c r="AQ1612" i="1"/>
  <c r="AP1612" i="1"/>
  <c r="AN1612" i="1"/>
  <c r="AL1612" i="1" a="1"/>
  <c r="AL1612" i="1" s="1"/>
  <c r="AH1612" i="1"/>
  <c r="AG1612" i="1"/>
  <c r="AI1612" i="1" s="1"/>
  <c r="Y1612" i="1"/>
  <c r="AD1612" i="1" s="1"/>
  <c r="AE1612" i="1" s="1"/>
  <c r="X1612" i="1"/>
  <c r="W1612" i="1"/>
  <c r="V1612" i="1"/>
  <c r="U1612" i="1"/>
  <c r="T1612" i="1"/>
  <c r="S1612" i="1"/>
  <c r="R1612" i="1"/>
  <c r="BG1611" i="1"/>
  <c r="BH1611" i="1" s="1"/>
  <c r="BF1611" i="1"/>
  <c r="BE1611" i="1"/>
  <c r="BD1611" i="1"/>
  <c r="BC1611" i="1"/>
  <c r="BB1611" i="1"/>
  <c r="BA1611" i="1"/>
  <c r="AZ1611" i="1"/>
  <c r="AY1611" i="1"/>
  <c r="AX1611" i="1"/>
  <c r="AW1611" i="1"/>
  <c r="AV1611" i="1"/>
  <c r="AQ1611" i="1"/>
  <c r="AP1611" i="1"/>
  <c r="AU1611" i="1" s="1"/>
  <c r="AN1611" i="1"/>
  <c r="AL1611" i="1" a="1"/>
  <c r="AL1611" i="1" s="1"/>
  <c r="AH1611" i="1"/>
  <c r="AG1611" i="1"/>
  <c r="AI1611" i="1" s="1"/>
  <c r="Y1611" i="1"/>
  <c r="AD1611" i="1" s="1"/>
  <c r="AE1611" i="1" s="1"/>
  <c r="X1611" i="1"/>
  <c r="W1611" i="1"/>
  <c r="V1611" i="1"/>
  <c r="U1611" i="1"/>
  <c r="T1611" i="1"/>
  <c r="S1611" i="1"/>
  <c r="R1611" i="1"/>
  <c r="BG1610" i="1"/>
  <c r="BH1610" i="1" s="1"/>
  <c r="BF1610" i="1"/>
  <c r="BE1610" i="1"/>
  <c r="BD1610" i="1"/>
  <c r="BC1610" i="1"/>
  <c r="BB1610" i="1"/>
  <c r="BA1610" i="1"/>
  <c r="AZ1610" i="1"/>
  <c r="AY1610" i="1"/>
  <c r="AX1610" i="1"/>
  <c r="AW1610" i="1"/>
  <c r="AV1610" i="1"/>
  <c r="AQ1610" i="1"/>
  <c r="AP1610" i="1"/>
  <c r="AN1610" i="1"/>
  <c r="AL1610" i="1"/>
  <c r="AL1610" i="1" a="1"/>
  <c r="AH1610" i="1"/>
  <c r="AG1610" i="1"/>
  <c r="Y1610" i="1"/>
  <c r="AD1610" i="1" s="1"/>
  <c r="AE1610" i="1" s="1"/>
  <c r="X1610" i="1"/>
  <c r="W1610" i="1"/>
  <c r="V1610" i="1"/>
  <c r="U1610" i="1"/>
  <c r="T1610" i="1"/>
  <c r="S1610" i="1"/>
  <c r="R1610" i="1"/>
  <c r="BG1609" i="1"/>
  <c r="BH1609" i="1" s="1"/>
  <c r="BF1609" i="1"/>
  <c r="BE1609" i="1"/>
  <c r="BD1609" i="1"/>
  <c r="BC1609" i="1"/>
  <c r="BB1609" i="1"/>
  <c r="BA1609" i="1"/>
  <c r="AZ1609" i="1"/>
  <c r="AY1609" i="1"/>
  <c r="AX1609" i="1"/>
  <c r="AW1609" i="1"/>
  <c r="AV1609" i="1"/>
  <c r="AQ1609" i="1"/>
  <c r="AP1609" i="1"/>
  <c r="AR1609" i="1" s="1"/>
  <c r="AN1609" i="1"/>
  <c r="AL1609" i="1"/>
  <c r="AL1609" i="1" a="1"/>
  <c r="AH1609" i="1"/>
  <c r="AG1609" i="1"/>
  <c r="AI1609" i="1" s="1"/>
  <c r="AB1609" i="1"/>
  <c r="AD1609" i="1" s="1"/>
  <c r="AE1609" i="1" s="1"/>
  <c r="X1609" i="1"/>
  <c r="W1609" i="1"/>
  <c r="V1609" i="1"/>
  <c r="U1609" i="1"/>
  <c r="T1609" i="1"/>
  <c r="S1609" i="1"/>
  <c r="R1609" i="1"/>
  <c r="BG1608" i="1"/>
  <c r="BH1608" i="1" s="1"/>
  <c r="BF1608" i="1"/>
  <c r="BE1608" i="1"/>
  <c r="BD1608" i="1"/>
  <c r="BC1608" i="1"/>
  <c r="BB1608" i="1"/>
  <c r="BA1608" i="1"/>
  <c r="AZ1608" i="1"/>
  <c r="AY1608" i="1"/>
  <c r="AX1608" i="1"/>
  <c r="AW1608" i="1"/>
  <c r="AV1608" i="1"/>
  <c r="AQ1608" i="1"/>
  <c r="AP1608" i="1"/>
  <c r="AR1608" i="1" s="1"/>
  <c r="AN1608" i="1"/>
  <c r="AL1608" i="1" a="1"/>
  <c r="AL1608" i="1" s="1"/>
  <c r="AH1608" i="1"/>
  <c r="AG1608" i="1"/>
  <c r="AI1608" i="1" s="1"/>
  <c r="AB1608" i="1"/>
  <c r="AD1608" i="1" s="1"/>
  <c r="AE1608" i="1" s="1"/>
  <c r="X1608" i="1"/>
  <c r="W1608" i="1"/>
  <c r="V1608" i="1"/>
  <c r="U1608" i="1"/>
  <c r="T1608" i="1"/>
  <c r="S1608" i="1"/>
  <c r="R1608" i="1"/>
  <c r="BG1607" i="1"/>
  <c r="BH1607" i="1" s="1"/>
  <c r="BF1607" i="1"/>
  <c r="BE1607" i="1"/>
  <c r="AY1607" i="1"/>
  <c r="AX1607" i="1"/>
  <c r="AW1607" i="1"/>
  <c r="AV1607" i="1"/>
  <c r="AQ1607" i="1"/>
  <c r="AP1607" i="1"/>
  <c r="AN1607" i="1"/>
  <c r="AL1607" i="1"/>
  <c r="AL1607" i="1" a="1"/>
  <c r="AH1607" i="1"/>
  <c r="AG1607" i="1"/>
  <c r="AI1607" i="1" s="1"/>
  <c r="AA1607" i="1"/>
  <c r="AD1607" i="1" s="1"/>
  <c r="AE1607" i="1" s="1"/>
  <c r="X1607" i="1"/>
  <c r="W1607" i="1"/>
  <c r="V1607" i="1"/>
  <c r="U1607" i="1"/>
  <c r="T1607" i="1"/>
  <c r="S1607" i="1"/>
  <c r="R1607" i="1"/>
  <c r="BG1606" i="1"/>
  <c r="BH1606" i="1" s="1"/>
  <c r="BF1606" i="1"/>
  <c r="BE1606" i="1"/>
  <c r="AZ1606" i="1"/>
  <c r="AY1606" i="1"/>
  <c r="AX1606" i="1"/>
  <c r="AW1606" i="1"/>
  <c r="AV1606" i="1"/>
  <c r="AQ1606" i="1"/>
  <c r="AP1606" i="1"/>
  <c r="AN1606" i="1"/>
  <c r="AL1606" i="1"/>
  <c r="AL1606" i="1" a="1"/>
  <c r="AH1606" i="1"/>
  <c r="AG1606" i="1"/>
  <c r="Z1606" i="1"/>
  <c r="AD1606" i="1" s="1"/>
  <c r="AE1606" i="1" s="1"/>
  <c r="X1606" i="1"/>
  <c r="W1606" i="1"/>
  <c r="V1606" i="1"/>
  <c r="U1606" i="1"/>
  <c r="T1606" i="1"/>
  <c r="S1606" i="1"/>
  <c r="R1606" i="1"/>
  <c r="BG1605" i="1"/>
  <c r="BH1605" i="1" s="1"/>
  <c r="BF1605" i="1"/>
  <c r="BE1605" i="1"/>
  <c r="AZ1605" i="1"/>
  <c r="AY1605" i="1"/>
  <c r="AX1605" i="1"/>
  <c r="AW1605" i="1"/>
  <c r="AV1605" i="1"/>
  <c r="AQ1605" i="1"/>
  <c r="AP1605" i="1"/>
  <c r="AU1605" i="1" s="1"/>
  <c r="AN1605" i="1"/>
  <c r="AL1605" i="1" a="1"/>
  <c r="AL1605" i="1" s="1"/>
  <c r="AH1605" i="1"/>
  <c r="AG1605" i="1"/>
  <c r="AI1605" i="1" s="1"/>
  <c r="Z1605" i="1"/>
  <c r="AD1605" i="1" s="1"/>
  <c r="AE1605" i="1" s="1"/>
  <c r="X1605" i="1"/>
  <c r="W1605" i="1"/>
  <c r="V1605" i="1"/>
  <c r="U1605" i="1"/>
  <c r="T1605" i="1"/>
  <c r="S1605" i="1"/>
  <c r="R1605" i="1"/>
  <c r="BG1604" i="1"/>
  <c r="BH1604" i="1" s="1"/>
  <c r="BF1604" i="1"/>
  <c r="BE1604" i="1"/>
  <c r="BD1604" i="1"/>
  <c r="BC1604" i="1"/>
  <c r="BB1604" i="1"/>
  <c r="BA1604" i="1"/>
  <c r="AZ1604" i="1"/>
  <c r="AY1604" i="1"/>
  <c r="AX1604" i="1"/>
  <c r="AW1604" i="1"/>
  <c r="AV1604" i="1"/>
  <c r="AQ1604" i="1"/>
  <c r="AP1604" i="1"/>
  <c r="AN1604" i="1"/>
  <c r="AL1604" i="1" a="1"/>
  <c r="AL1604" i="1" s="1"/>
  <c r="AH1604" i="1"/>
  <c r="AG1604" i="1"/>
  <c r="AI1604" i="1" s="1"/>
  <c r="AA1604" i="1"/>
  <c r="AD1604" i="1" s="1"/>
  <c r="AE1604" i="1" s="1"/>
  <c r="X1604" i="1"/>
  <c r="W1604" i="1"/>
  <c r="V1604" i="1"/>
  <c r="U1604" i="1"/>
  <c r="T1604" i="1"/>
  <c r="S1604" i="1"/>
  <c r="R1604" i="1"/>
  <c r="BG1603" i="1"/>
  <c r="BH1603" i="1" s="1"/>
  <c r="BF1603" i="1"/>
  <c r="BE1603" i="1"/>
  <c r="BD1603" i="1"/>
  <c r="BC1603" i="1"/>
  <c r="BB1603" i="1"/>
  <c r="BA1603" i="1"/>
  <c r="AZ1603" i="1"/>
  <c r="AY1603" i="1"/>
  <c r="AX1603" i="1"/>
  <c r="AW1603" i="1"/>
  <c r="AV1603" i="1"/>
  <c r="AQ1603" i="1"/>
  <c r="AP1603" i="1"/>
  <c r="AU1603" i="1" s="1"/>
  <c r="AN1603" i="1"/>
  <c r="AL1603" i="1" a="1"/>
  <c r="AL1603" i="1" s="1"/>
  <c r="AH1603" i="1"/>
  <c r="AG1603" i="1"/>
  <c r="AA1603" i="1"/>
  <c r="AD1603" i="1" s="1"/>
  <c r="AE1603" i="1" s="1"/>
  <c r="X1603" i="1"/>
  <c r="W1603" i="1"/>
  <c r="V1603" i="1"/>
  <c r="U1603" i="1"/>
  <c r="T1603" i="1"/>
  <c r="S1603" i="1"/>
  <c r="R1603" i="1"/>
  <c r="BG1602" i="1"/>
  <c r="BH1602" i="1" s="1"/>
  <c r="BF1602" i="1"/>
  <c r="BE1602" i="1"/>
  <c r="BD1602" i="1"/>
  <c r="BC1602" i="1"/>
  <c r="BB1602" i="1"/>
  <c r="BA1602" i="1"/>
  <c r="AZ1602" i="1"/>
  <c r="AY1602" i="1"/>
  <c r="AX1602" i="1"/>
  <c r="AW1602" i="1"/>
  <c r="AV1602" i="1"/>
  <c r="AQ1602" i="1"/>
  <c r="AP1602" i="1"/>
  <c r="AN1602" i="1"/>
  <c r="AL1602" i="1"/>
  <c r="AL1602" i="1" a="1"/>
  <c r="AH1602" i="1"/>
  <c r="AG1602" i="1"/>
  <c r="AC1602" i="1"/>
  <c r="AB1602" i="1"/>
  <c r="AA1602" i="1"/>
  <c r="Z1602" i="1"/>
  <c r="Y1602" i="1"/>
  <c r="X1602" i="1"/>
  <c r="W1602" i="1"/>
  <c r="V1602" i="1"/>
  <c r="U1602" i="1"/>
  <c r="T1602" i="1"/>
  <c r="S1602" i="1"/>
  <c r="R1602" i="1"/>
  <c r="BG1601" i="1"/>
  <c r="BH1601" i="1" s="1"/>
  <c r="BF1601" i="1"/>
  <c r="BE1601" i="1"/>
  <c r="BD1601" i="1"/>
  <c r="BC1601" i="1"/>
  <c r="BB1601" i="1"/>
  <c r="BA1601" i="1"/>
  <c r="AZ1601" i="1"/>
  <c r="AY1601" i="1"/>
  <c r="AX1601" i="1"/>
  <c r="AW1601" i="1"/>
  <c r="AV1601" i="1"/>
  <c r="AQ1601" i="1"/>
  <c r="AP1601" i="1"/>
  <c r="AN1601" i="1"/>
  <c r="AL1601" i="1" a="1"/>
  <c r="AL1601" i="1" s="1"/>
  <c r="AH1601" i="1"/>
  <c r="AG1601" i="1"/>
  <c r="AI1601" i="1" s="1"/>
  <c r="AC1601" i="1"/>
  <c r="AB1601" i="1"/>
  <c r="AA1601" i="1"/>
  <c r="Z1601" i="1"/>
  <c r="Y1601" i="1"/>
  <c r="X1601" i="1"/>
  <c r="W1601" i="1"/>
  <c r="V1601" i="1"/>
  <c r="U1601" i="1"/>
  <c r="T1601" i="1"/>
  <c r="S1601" i="1"/>
  <c r="R1601" i="1"/>
  <c r="BG1600" i="1"/>
  <c r="BH1600" i="1" s="1"/>
  <c r="BF1600" i="1"/>
  <c r="BE1600" i="1"/>
  <c r="BD1600" i="1"/>
  <c r="BC1600" i="1"/>
  <c r="BB1600" i="1"/>
  <c r="BA1600" i="1"/>
  <c r="AZ1600" i="1"/>
  <c r="AY1600" i="1"/>
  <c r="AX1600" i="1"/>
  <c r="AW1600" i="1"/>
  <c r="AV1600" i="1"/>
  <c r="AQ1600" i="1"/>
  <c r="AP1600" i="1"/>
  <c r="AN1600" i="1"/>
  <c r="AL1600" i="1"/>
  <c r="AL1600" i="1" a="1"/>
  <c r="AH1600" i="1"/>
  <c r="AG1600" i="1"/>
  <c r="AI1600" i="1" s="1"/>
  <c r="AB1600" i="1"/>
  <c r="AD1600" i="1" s="1"/>
  <c r="AE1600" i="1" s="1"/>
  <c r="X1600" i="1"/>
  <c r="W1600" i="1"/>
  <c r="V1600" i="1"/>
  <c r="U1600" i="1"/>
  <c r="T1600" i="1"/>
  <c r="S1600" i="1"/>
  <c r="R1600" i="1"/>
  <c r="BG1599" i="1"/>
  <c r="BH1599" i="1" s="1"/>
  <c r="BF1599" i="1"/>
  <c r="BE1599" i="1"/>
  <c r="BD1599" i="1"/>
  <c r="BC1599" i="1"/>
  <c r="BB1599" i="1"/>
  <c r="BA1599" i="1"/>
  <c r="AZ1599" i="1"/>
  <c r="AY1599" i="1"/>
  <c r="AX1599" i="1"/>
  <c r="AW1599" i="1"/>
  <c r="AV1599" i="1"/>
  <c r="AQ1599" i="1"/>
  <c r="AP1599" i="1"/>
  <c r="AN1599" i="1"/>
  <c r="AL1599" i="1"/>
  <c r="AL1599" i="1" a="1"/>
  <c r="AH1599" i="1"/>
  <c r="AG1599" i="1"/>
  <c r="AI1599" i="1" s="1"/>
  <c r="AB1599" i="1"/>
  <c r="AD1599" i="1" s="1"/>
  <c r="AE1599" i="1" s="1"/>
  <c r="X1599" i="1"/>
  <c r="W1599" i="1"/>
  <c r="V1599" i="1"/>
  <c r="U1599" i="1"/>
  <c r="T1599" i="1"/>
  <c r="S1599" i="1"/>
  <c r="R1599" i="1"/>
  <c r="BG1598" i="1"/>
  <c r="BH1598" i="1" s="1"/>
  <c r="BF1598" i="1"/>
  <c r="BE1598" i="1"/>
  <c r="BD1598" i="1"/>
  <c r="BC1598" i="1"/>
  <c r="BB1598" i="1"/>
  <c r="BA1598" i="1"/>
  <c r="AZ1598" i="1"/>
  <c r="AY1598" i="1"/>
  <c r="AX1598" i="1"/>
  <c r="AW1598" i="1"/>
  <c r="AV1598" i="1"/>
  <c r="AQ1598" i="1"/>
  <c r="AP1598" i="1"/>
  <c r="AN1598" i="1"/>
  <c r="AL1598" i="1" a="1"/>
  <c r="AL1598" i="1" s="1"/>
  <c r="AH1598" i="1"/>
  <c r="AG1598" i="1"/>
  <c r="AI1598" i="1" s="1"/>
  <c r="Z1598" i="1"/>
  <c r="AD1598" i="1" s="1"/>
  <c r="AE1598" i="1" s="1"/>
  <c r="X1598" i="1"/>
  <c r="W1598" i="1"/>
  <c r="V1598" i="1"/>
  <c r="U1598" i="1"/>
  <c r="T1598" i="1"/>
  <c r="S1598" i="1"/>
  <c r="R1598" i="1"/>
  <c r="BG1597" i="1"/>
  <c r="BH1597" i="1" s="1"/>
  <c r="BF1597" i="1"/>
  <c r="BE1597" i="1"/>
  <c r="BD1597" i="1"/>
  <c r="BC1597" i="1"/>
  <c r="BB1597" i="1"/>
  <c r="BA1597" i="1"/>
  <c r="AZ1597" i="1"/>
  <c r="AY1597" i="1"/>
  <c r="AX1597" i="1"/>
  <c r="AW1597" i="1"/>
  <c r="AV1597" i="1"/>
  <c r="AQ1597" i="1"/>
  <c r="AP1597" i="1"/>
  <c r="AN1597" i="1"/>
  <c r="AL1597" i="1" a="1"/>
  <c r="AL1597" i="1" s="1"/>
  <c r="AH1597" i="1"/>
  <c r="AG1597" i="1"/>
  <c r="AI1597" i="1" s="1"/>
  <c r="Y1597" i="1"/>
  <c r="AD1597" i="1" s="1"/>
  <c r="AE1597" i="1" s="1"/>
  <c r="X1597" i="1"/>
  <c r="W1597" i="1"/>
  <c r="V1597" i="1"/>
  <c r="U1597" i="1"/>
  <c r="T1597" i="1"/>
  <c r="S1597" i="1"/>
  <c r="R1597" i="1"/>
  <c r="BG1596" i="1"/>
  <c r="BH1596" i="1" s="1"/>
  <c r="BF1596" i="1"/>
  <c r="BE1596" i="1"/>
  <c r="BD1596" i="1"/>
  <c r="BC1596" i="1"/>
  <c r="BB1596" i="1"/>
  <c r="BA1596" i="1"/>
  <c r="AZ1596" i="1"/>
  <c r="AY1596" i="1"/>
  <c r="AX1596" i="1"/>
  <c r="AW1596" i="1"/>
  <c r="AV1596" i="1"/>
  <c r="AQ1596" i="1"/>
  <c r="AP1596" i="1"/>
  <c r="AN1596" i="1"/>
  <c r="AL1596" i="1" a="1"/>
  <c r="AL1596" i="1" s="1"/>
  <c r="AH1596" i="1"/>
  <c r="AG1596" i="1"/>
  <c r="AI1596" i="1" s="1"/>
  <c r="AA1596" i="1"/>
  <c r="AD1596" i="1" s="1"/>
  <c r="AE1596" i="1" s="1"/>
  <c r="X1596" i="1"/>
  <c r="W1596" i="1"/>
  <c r="V1596" i="1"/>
  <c r="U1596" i="1"/>
  <c r="T1596" i="1"/>
  <c r="S1596" i="1"/>
  <c r="R1596" i="1"/>
  <c r="BG1595" i="1"/>
  <c r="BH1595" i="1" s="1"/>
  <c r="BF1595" i="1"/>
  <c r="BE1595" i="1"/>
  <c r="BD1595" i="1"/>
  <c r="BC1595" i="1"/>
  <c r="BB1595" i="1"/>
  <c r="BA1595" i="1"/>
  <c r="AZ1595" i="1"/>
  <c r="AY1595" i="1"/>
  <c r="AX1595" i="1"/>
  <c r="AW1595" i="1"/>
  <c r="AV1595" i="1"/>
  <c r="AQ1595" i="1"/>
  <c r="AP1595" i="1"/>
  <c r="AN1595" i="1"/>
  <c r="AL1595" i="1"/>
  <c r="AL1595" i="1" a="1"/>
  <c r="AH1595" i="1"/>
  <c r="AG1595" i="1"/>
  <c r="AB1595" i="1"/>
  <c r="AD1595" i="1" s="1"/>
  <c r="AE1595" i="1" s="1"/>
  <c r="X1595" i="1"/>
  <c r="W1595" i="1"/>
  <c r="V1595" i="1"/>
  <c r="U1595" i="1"/>
  <c r="T1595" i="1"/>
  <c r="S1595" i="1"/>
  <c r="R1595" i="1"/>
  <c r="BG1594" i="1"/>
  <c r="BH1594" i="1" s="1"/>
  <c r="BF1594" i="1"/>
  <c r="BE1594" i="1"/>
  <c r="BD1594" i="1"/>
  <c r="BC1594" i="1"/>
  <c r="BB1594" i="1"/>
  <c r="BA1594" i="1"/>
  <c r="AZ1594" i="1"/>
  <c r="AY1594" i="1"/>
  <c r="AX1594" i="1"/>
  <c r="AW1594" i="1"/>
  <c r="AV1594" i="1"/>
  <c r="AQ1594" i="1"/>
  <c r="AP1594" i="1"/>
  <c r="AN1594" i="1"/>
  <c r="AL1594" i="1"/>
  <c r="AL1594" i="1" a="1"/>
  <c r="AH1594" i="1"/>
  <c r="AG1594" i="1"/>
  <c r="AI1594" i="1" s="1"/>
  <c r="AB1594" i="1"/>
  <c r="AD1594" i="1" s="1"/>
  <c r="AE1594" i="1" s="1"/>
  <c r="X1594" i="1"/>
  <c r="W1594" i="1"/>
  <c r="V1594" i="1"/>
  <c r="U1594" i="1"/>
  <c r="T1594" i="1"/>
  <c r="S1594" i="1"/>
  <c r="R1594" i="1"/>
  <c r="BG1593" i="1"/>
  <c r="BH1593" i="1" s="1"/>
  <c r="BF1593" i="1"/>
  <c r="BE1593" i="1"/>
  <c r="BD1593" i="1"/>
  <c r="BC1593" i="1"/>
  <c r="BB1593" i="1"/>
  <c r="BA1593" i="1"/>
  <c r="AZ1593" i="1"/>
  <c r="AY1593" i="1"/>
  <c r="AX1593" i="1"/>
  <c r="AW1593" i="1"/>
  <c r="AV1593" i="1"/>
  <c r="AT1593" i="1"/>
  <c r="AQ1593" i="1"/>
  <c r="AP1593" i="1"/>
  <c r="AN1593" i="1"/>
  <c r="AL1593" i="1" a="1"/>
  <c r="AL1593" i="1" s="1"/>
  <c r="AH1593" i="1"/>
  <c r="AG1593" i="1"/>
  <c r="AI1593" i="1" s="1"/>
  <c r="AB1593" i="1"/>
  <c r="AD1593" i="1" s="1"/>
  <c r="AE1593" i="1" s="1"/>
  <c r="X1593" i="1"/>
  <c r="W1593" i="1"/>
  <c r="V1593" i="1"/>
  <c r="U1593" i="1"/>
  <c r="T1593" i="1"/>
  <c r="S1593" i="1"/>
  <c r="R1593" i="1"/>
  <c r="BG1592" i="1"/>
  <c r="BH1592" i="1" s="1"/>
  <c r="BF1592" i="1"/>
  <c r="BE1592" i="1"/>
  <c r="BD1592" i="1"/>
  <c r="BC1592" i="1"/>
  <c r="BB1592" i="1"/>
  <c r="BA1592" i="1"/>
  <c r="AZ1592" i="1"/>
  <c r="AY1592" i="1"/>
  <c r="AX1592" i="1"/>
  <c r="AW1592" i="1"/>
  <c r="AV1592" i="1"/>
  <c r="AQ1592" i="1"/>
  <c r="AP1592" i="1"/>
  <c r="AN1592" i="1"/>
  <c r="AL1592" i="1"/>
  <c r="AL1592" i="1" a="1"/>
  <c r="AH1592" i="1"/>
  <c r="AG1592" i="1"/>
  <c r="AI1592" i="1" s="1"/>
  <c r="AB1592" i="1"/>
  <c r="AD1592" i="1" s="1"/>
  <c r="AE1592" i="1" s="1"/>
  <c r="X1592" i="1"/>
  <c r="W1592" i="1"/>
  <c r="V1592" i="1"/>
  <c r="U1592" i="1"/>
  <c r="T1592" i="1"/>
  <c r="S1592" i="1"/>
  <c r="R1592" i="1"/>
  <c r="BG1591" i="1"/>
  <c r="BH1591" i="1" s="1"/>
  <c r="BF1591" i="1"/>
  <c r="BE1591" i="1"/>
  <c r="BD1591" i="1"/>
  <c r="BC1591" i="1"/>
  <c r="BB1591" i="1"/>
  <c r="BA1591" i="1"/>
  <c r="AZ1591" i="1"/>
  <c r="AY1591" i="1"/>
  <c r="AX1591" i="1"/>
  <c r="AW1591" i="1"/>
  <c r="AV1591" i="1"/>
  <c r="AQ1591" i="1"/>
  <c r="AP1591" i="1"/>
  <c r="AU1591" i="1" s="1"/>
  <c r="AN1591" i="1"/>
  <c r="AL1591" i="1"/>
  <c r="AL1591" i="1" a="1"/>
  <c r="AH1591" i="1"/>
  <c r="AG1591" i="1"/>
  <c r="AI1591" i="1" s="1"/>
  <c r="AC1591" i="1"/>
  <c r="AB1591" i="1"/>
  <c r="AA1591" i="1"/>
  <c r="Z1591" i="1"/>
  <c r="Y1591" i="1"/>
  <c r="X1591" i="1"/>
  <c r="W1591" i="1"/>
  <c r="V1591" i="1"/>
  <c r="U1591" i="1"/>
  <c r="T1591" i="1"/>
  <c r="S1591" i="1"/>
  <c r="R1591" i="1"/>
  <c r="BG1590" i="1"/>
  <c r="BH1590" i="1" s="1"/>
  <c r="BF1590" i="1"/>
  <c r="BE1590" i="1"/>
  <c r="BD1590" i="1"/>
  <c r="BC1590" i="1"/>
  <c r="BB1590" i="1"/>
  <c r="BA1590" i="1"/>
  <c r="AZ1590" i="1"/>
  <c r="AY1590" i="1"/>
  <c r="AX1590" i="1"/>
  <c r="AW1590" i="1"/>
  <c r="AV1590" i="1"/>
  <c r="AQ1590" i="1"/>
  <c r="AP1590" i="1"/>
  <c r="AN1590" i="1"/>
  <c r="AL1590" i="1"/>
  <c r="AL1590" i="1" a="1"/>
  <c r="AH1590" i="1"/>
  <c r="AG1590" i="1"/>
  <c r="AI1590" i="1" s="1"/>
  <c r="AC1590" i="1"/>
  <c r="Z1590" i="1"/>
  <c r="Y1590" i="1"/>
  <c r="X1590" i="1"/>
  <c r="W1590" i="1"/>
  <c r="V1590" i="1"/>
  <c r="U1590" i="1"/>
  <c r="T1590" i="1"/>
  <c r="S1590" i="1"/>
  <c r="R1590" i="1"/>
  <c r="BG1589" i="1"/>
  <c r="BH1589" i="1" s="1"/>
  <c r="BF1589" i="1"/>
  <c r="BE1589" i="1"/>
  <c r="BD1589" i="1"/>
  <c r="BC1589" i="1"/>
  <c r="BB1589" i="1"/>
  <c r="BA1589" i="1"/>
  <c r="AZ1589" i="1"/>
  <c r="AY1589" i="1"/>
  <c r="AX1589" i="1"/>
  <c r="AW1589" i="1"/>
  <c r="AV1589" i="1"/>
  <c r="AQ1589" i="1"/>
  <c r="AP1589" i="1"/>
  <c r="AU1589" i="1" s="1"/>
  <c r="AN1589" i="1"/>
  <c r="AL1589" i="1" a="1"/>
  <c r="AL1589" i="1" s="1"/>
  <c r="AH1589" i="1"/>
  <c r="AG1589" i="1"/>
  <c r="AB1589" i="1"/>
  <c r="AD1589" i="1" s="1"/>
  <c r="AE1589" i="1" s="1"/>
  <c r="X1589" i="1"/>
  <c r="W1589" i="1"/>
  <c r="V1589" i="1"/>
  <c r="U1589" i="1"/>
  <c r="T1589" i="1"/>
  <c r="S1589" i="1"/>
  <c r="R1589" i="1"/>
  <c r="BG1588" i="1"/>
  <c r="BH1588" i="1" s="1"/>
  <c r="BF1588" i="1"/>
  <c r="BE1588" i="1"/>
  <c r="BD1588" i="1"/>
  <c r="BC1588" i="1"/>
  <c r="BB1588" i="1"/>
  <c r="BA1588" i="1"/>
  <c r="AZ1588" i="1"/>
  <c r="AY1588" i="1"/>
  <c r="AX1588" i="1"/>
  <c r="AW1588" i="1"/>
  <c r="AV1588" i="1"/>
  <c r="AQ1588" i="1"/>
  <c r="AP1588" i="1"/>
  <c r="AR1588" i="1" s="1"/>
  <c r="AN1588" i="1"/>
  <c r="AL1588" i="1"/>
  <c r="AL1588" i="1" a="1"/>
  <c r="AH1588" i="1"/>
  <c r="AG1588" i="1"/>
  <c r="AI1588" i="1" s="1"/>
  <c r="AB1588" i="1"/>
  <c r="AD1588" i="1" s="1"/>
  <c r="AE1588" i="1" s="1"/>
  <c r="X1588" i="1"/>
  <c r="W1588" i="1"/>
  <c r="V1588" i="1"/>
  <c r="U1588" i="1"/>
  <c r="T1588" i="1"/>
  <c r="S1588" i="1"/>
  <c r="R1588" i="1"/>
  <c r="BG1587" i="1"/>
  <c r="BH1587" i="1" s="1"/>
  <c r="BF1587" i="1"/>
  <c r="BE1587" i="1"/>
  <c r="BD1587" i="1"/>
  <c r="BC1587" i="1"/>
  <c r="BB1587" i="1"/>
  <c r="BA1587" i="1"/>
  <c r="AZ1587" i="1"/>
  <c r="AY1587" i="1"/>
  <c r="AX1587" i="1"/>
  <c r="AW1587" i="1"/>
  <c r="AV1587" i="1"/>
  <c r="AQ1587" i="1"/>
  <c r="AP1587" i="1"/>
  <c r="AN1587" i="1"/>
  <c r="AL1587" i="1" a="1"/>
  <c r="AL1587" i="1" s="1"/>
  <c r="AH1587" i="1"/>
  <c r="AG1587" i="1"/>
  <c r="AI1587" i="1" s="1"/>
  <c r="Z1587" i="1"/>
  <c r="AD1587" i="1" s="1"/>
  <c r="AE1587" i="1" s="1"/>
  <c r="X1587" i="1"/>
  <c r="W1587" i="1"/>
  <c r="V1587" i="1"/>
  <c r="U1587" i="1"/>
  <c r="T1587" i="1"/>
  <c r="S1587" i="1"/>
  <c r="R1587" i="1"/>
  <c r="BG1586" i="1"/>
  <c r="BH1586" i="1" s="1"/>
  <c r="BF1586" i="1"/>
  <c r="BE1586" i="1"/>
  <c r="BD1586" i="1"/>
  <c r="BC1586" i="1"/>
  <c r="BB1586" i="1"/>
  <c r="BA1586" i="1"/>
  <c r="AZ1586" i="1"/>
  <c r="AY1586" i="1"/>
  <c r="AX1586" i="1"/>
  <c r="AW1586" i="1"/>
  <c r="AV1586" i="1"/>
  <c r="AQ1586" i="1"/>
  <c r="AP1586" i="1"/>
  <c r="AT1586" i="1" s="1"/>
  <c r="AN1586" i="1"/>
  <c r="AL1586" i="1"/>
  <c r="AL1586" i="1" a="1"/>
  <c r="AH1586" i="1"/>
  <c r="AG1586" i="1"/>
  <c r="AI1586" i="1" s="1"/>
  <c r="Z1586" i="1"/>
  <c r="AD1586" i="1" s="1"/>
  <c r="AE1586" i="1" s="1"/>
  <c r="X1586" i="1"/>
  <c r="W1586" i="1"/>
  <c r="V1586" i="1"/>
  <c r="U1586" i="1"/>
  <c r="T1586" i="1"/>
  <c r="S1586" i="1"/>
  <c r="R1586" i="1"/>
  <c r="BG1585" i="1"/>
  <c r="BH1585" i="1" s="1"/>
  <c r="BF1585" i="1"/>
  <c r="BE1585" i="1"/>
  <c r="BD1585" i="1"/>
  <c r="BC1585" i="1"/>
  <c r="BB1585" i="1"/>
  <c r="BA1585" i="1"/>
  <c r="AZ1585" i="1"/>
  <c r="AY1585" i="1"/>
  <c r="AX1585" i="1"/>
  <c r="AW1585" i="1"/>
  <c r="AV1585" i="1"/>
  <c r="AQ1585" i="1"/>
  <c r="AP1585" i="1"/>
  <c r="AT1585" i="1" s="1"/>
  <c r="AN1585" i="1"/>
  <c r="AL1585" i="1"/>
  <c r="AL1585" i="1" a="1"/>
  <c r="AH1585" i="1"/>
  <c r="AG1585" i="1"/>
  <c r="AI1585" i="1" s="1"/>
  <c r="AC1585" i="1"/>
  <c r="AB1585" i="1"/>
  <c r="AA1585" i="1"/>
  <c r="Z1585" i="1"/>
  <c r="Y1585" i="1"/>
  <c r="X1585" i="1"/>
  <c r="W1585" i="1"/>
  <c r="V1585" i="1"/>
  <c r="U1585" i="1"/>
  <c r="T1585" i="1"/>
  <c r="S1585" i="1"/>
  <c r="R1585" i="1"/>
  <c r="BG1584" i="1"/>
  <c r="BH1584" i="1" s="1"/>
  <c r="BF1584" i="1"/>
  <c r="BE1584" i="1"/>
  <c r="BD1584" i="1"/>
  <c r="BC1584" i="1"/>
  <c r="BB1584" i="1"/>
  <c r="BA1584" i="1"/>
  <c r="AZ1584" i="1"/>
  <c r="AY1584" i="1"/>
  <c r="AX1584" i="1"/>
  <c r="AW1584" i="1"/>
  <c r="AV1584" i="1"/>
  <c r="AQ1584" i="1"/>
  <c r="AP1584" i="1"/>
  <c r="AN1584" i="1"/>
  <c r="AL1584" i="1"/>
  <c r="AL1584" i="1" a="1"/>
  <c r="AH1584" i="1"/>
  <c r="AG1584" i="1"/>
  <c r="AC1584" i="1"/>
  <c r="AB1584" i="1"/>
  <c r="AA1584" i="1"/>
  <c r="Z1584" i="1"/>
  <c r="Y1584" i="1"/>
  <c r="X1584" i="1"/>
  <c r="W1584" i="1"/>
  <c r="V1584" i="1"/>
  <c r="U1584" i="1"/>
  <c r="T1584" i="1"/>
  <c r="S1584" i="1"/>
  <c r="R1584" i="1"/>
  <c r="BG1583" i="1"/>
  <c r="BH1583" i="1" s="1"/>
  <c r="BF1583" i="1"/>
  <c r="BE1583" i="1"/>
  <c r="BD1583" i="1"/>
  <c r="BC1583" i="1"/>
  <c r="BB1583" i="1"/>
  <c r="BA1583" i="1"/>
  <c r="AZ1583" i="1"/>
  <c r="AY1583" i="1"/>
  <c r="AX1583" i="1"/>
  <c r="AW1583" i="1"/>
  <c r="AV1583" i="1"/>
  <c r="AQ1583" i="1"/>
  <c r="AP1583" i="1"/>
  <c r="AN1583" i="1"/>
  <c r="AL1583" i="1" a="1"/>
  <c r="AL1583" i="1" s="1"/>
  <c r="AH1583" i="1"/>
  <c r="AG1583" i="1"/>
  <c r="AI1583" i="1" s="1"/>
  <c r="AA1583" i="1"/>
  <c r="AD1583" i="1" s="1"/>
  <c r="AE1583" i="1" s="1"/>
  <c r="X1583" i="1"/>
  <c r="W1583" i="1"/>
  <c r="V1583" i="1"/>
  <c r="U1583" i="1"/>
  <c r="T1583" i="1"/>
  <c r="S1583" i="1"/>
  <c r="R1583" i="1"/>
  <c r="BG1582" i="1"/>
  <c r="BH1582" i="1" s="1"/>
  <c r="BF1582" i="1"/>
  <c r="BE1582" i="1"/>
  <c r="BD1582" i="1"/>
  <c r="BC1582" i="1"/>
  <c r="BB1582" i="1"/>
  <c r="BA1582" i="1"/>
  <c r="AZ1582" i="1"/>
  <c r="AY1582" i="1"/>
  <c r="AX1582" i="1"/>
  <c r="AW1582" i="1"/>
  <c r="AV1582" i="1"/>
  <c r="AQ1582" i="1"/>
  <c r="AP1582" i="1"/>
  <c r="AT1582" i="1" s="1"/>
  <c r="AN1582" i="1"/>
  <c r="AL1582" i="1" a="1"/>
  <c r="AL1582" i="1" s="1"/>
  <c r="AH1582" i="1"/>
  <c r="AG1582" i="1"/>
  <c r="AI1582" i="1" s="1"/>
  <c r="AC1582" i="1"/>
  <c r="AB1582" i="1"/>
  <c r="AA1582" i="1"/>
  <c r="Z1582" i="1"/>
  <c r="Y1582" i="1"/>
  <c r="X1582" i="1"/>
  <c r="W1582" i="1"/>
  <c r="V1582" i="1"/>
  <c r="U1582" i="1"/>
  <c r="T1582" i="1"/>
  <c r="S1582" i="1"/>
  <c r="R1582" i="1"/>
  <c r="BG1581" i="1"/>
  <c r="BH1581" i="1" s="1"/>
  <c r="BF1581" i="1"/>
  <c r="BE1581" i="1"/>
  <c r="BD1581" i="1"/>
  <c r="BC1581" i="1"/>
  <c r="BB1581" i="1"/>
  <c r="BA1581" i="1"/>
  <c r="AZ1581" i="1"/>
  <c r="AY1581" i="1"/>
  <c r="AX1581" i="1"/>
  <c r="AW1581" i="1"/>
  <c r="AV1581" i="1"/>
  <c r="AQ1581" i="1"/>
  <c r="AP1581" i="1"/>
  <c r="AN1581" i="1"/>
  <c r="AL1581" i="1"/>
  <c r="AL1581" i="1" a="1"/>
  <c r="AH1581" i="1"/>
  <c r="AG1581" i="1"/>
  <c r="AI1581" i="1" s="1"/>
  <c r="Z1581" i="1"/>
  <c r="AD1581" i="1" s="1"/>
  <c r="AE1581" i="1" s="1"/>
  <c r="X1581" i="1"/>
  <c r="W1581" i="1"/>
  <c r="V1581" i="1"/>
  <c r="U1581" i="1"/>
  <c r="T1581" i="1"/>
  <c r="S1581" i="1"/>
  <c r="R1581" i="1"/>
  <c r="BG1580" i="1"/>
  <c r="BH1580" i="1" s="1"/>
  <c r="BF1580" i="1"/>
  <c r="BE1580" i="1"/>
  <c r="BD1580" i="1"/>
  <c r="BC1580" i="1"/>
  <c r="BB1580" i="1"/>
  <c r="BA1580" i="1"/>
  <c r="AZ1580" i="1"/>
  <c r="AY1580" i="1"/>
  <c r="AX1580" i="1"/>
  <c r="AW1580" i="1"/>
  <c r="AV1580" i="1"/>
  <c r="AQ1580" i="1"/>
  <c r="AP1580" i="1"/>
  <c r="AN1580" i="1"/>
  <c r="AL1580" i="1"/>
  <c r="AL1580" i="1" a="1"/>
  <c r="AH1580" i="1"/>
  <c r="AG1580" i="1"/>
  <c r="AI1580" i="1" s="1"/>
  <c r="AC1580" i="1"/>
  <c r="AB1580" i="1"/>
  <c r="AA1580" i="1"/>
  <c r="Z1580" i="1"/>
  <c r="Y1580" i="1"/>
  <c r="X1580" i="1"/>
  <c r="W1580" i="1"/>
  <c r="V1580" i="1"/>
  <c r="U1580" i="1"/>
  <c r="T1580" i="1"/>
  <c r="S1580" i="1"/>
  <c r="R1580" i="1"/>
  <c r="BG1579" i="1"/>
  <c r="BH1579" i="1" s="1"/>
  <c r="BF1579" i="1"/>
  <c r="BE1579" i="1"/>
  <c r="BD1579" i="1"/>
  <c r="BC1579" i="1"/>
  <c r="BB1579" i="1"/>
  <c r="BA1579" i="1"/>
  <c r="AZ1579" i="1"/>
  <c r="AY1579" i="1"/>
  <c r="AX1579" i="1"/>
  <c r="AW1579" i="1"/>
  <c r="AV1579" i="1"/>
  <c r="AQ1579" i="1"/>
  <c r="AP1579" i="1"/>
  <c r="AN1579" i="1"/>
  <c r="AL1579" i="1" a="1"/>
  <c r="AL1579" i="1" s="1"/>
  <c r="AH1579" i="1"/>
  <c r="AG1579" i="1"/>
  <c r="AI1579" i="1" s="1"/>
  <c r="AC1579" i="1"/>
  <c r="AB1579" i="1"/>
  <c r="AA1579" i="1"/>
  <c r="Z1579" i="1"/>
  <c r="Y1579" i="1"/>
  <c r="X1579" i="1"/>
  <c r="W1579" i="1"/>
  <c r="V1579" i="1"/>
  <c r="U1579" i="1"/>
  <c r="T1579" i="1"/>
  <c r="S1579" i="1"/>
  <c r="R1579" i="1"/>
  <c r="BG1578" i="1"/>
  <c r="BH1578" i="1" s="1"/>
  <c r="BF1578" i="1"/>
  <c r="BE1578" i="1"/>
  <c r="BD1578" i="1"/>
  <c r="BC1578" i="1"/>
  <c r="BB1578" i="1"/>
  <c r="BA1578" i="1"/>
  <c r="AZ1578" i="1"/>
  <c r="AY1578" i="1"/>
  <c r="AX1578" i="1"/>
  <c r="AW1578" i="1"/>
  <c r="AV1578" i="1"/>
  <c r="AQ1578" i="1"/>
  <c r="AP1578" i="1"/>
  <c r="AN1578" i="1"/>
  <c r="AL1578" i="1" a="1"/>
  <c r="AL1578" i="1" s="1"/>
  <c r="AH1578" i="1"/>
  <c r="AG1578" i="1"/>
  <c r="AI1578" i="1" s="1"/>
  <c r="AC1578" i="1"/>
  <c r="AB1578" i="1"/>
  <c r="AA1578" i="1"/>
  <c r="Z1578" i="1"/>
  <c r="Y1578" i="1"/>
  <c r="X1578" i="1"/>
  <c r="W1578" i="1"/>
  <c r="V1578" i="1"/>
  <c r="U1578" i="1"/>
  <c r="T1578" i="1"/>
  <c r="S1578" i="1"/>
  <c r="R1578" i="1"/>
  <c r="BG1577" i="1"/>
  <c r="BH1577" i="1" s="1"/>
  <c r="BF1577" i="1"/>
  <c r="BE1577" i="1"/>
  <c r="BD1577" i="1"/>
  <c r="BC1577" i="1"/>
  <c r="BB1577" i="1"/>
  <c r="BA1577" i="1"/>
  <c r="AZ1577" i="1"/>
  <c r="AY1577" i="1"/>
  <c r="AX1577" i="1"/>
  <c r="AW1577" i="1"/>
  <c r="AV1577" i="1"/>
  <c r="AQ1577" i="1"/>
  <c r="AP1577" i="1"/>
  <c r="AU1577" i="1" s="1"/>
  <c r="AN1577" i="1"/>
  <c r="AL1577" i="1"/>
  <c r="AL1577" i="1" a="1"/>
  <c r="AH1577" i="1"/>
  <c r="AG1577" i="1"/>
  <c r="AI1577" i="1" s="1"/>
  <c r="AC1577" i="1"/>
  <c r="AB1577" i="1"/>
  <c r="AA1577" i="1"/>
  <c r="Z1577" i="1"/>
  <c r="Y1577" i="1"/>
  <c r="X1577" i="1"/>
  <c r="W1577" i="1"/>
  <c r="V1577" i="1"/>
  <c r="U1577" i="1"/>
  <c r="T1577" i="1"/>
  <c r="S1577" i="1"/>
  <c r="R1577" i="1"/>
  <c r="BG1576" i="1"/>
  <c r="BH1576" i="1" s="1"/>
  <c r="BF1576" i="1"/>
  <c r="BE1576" i="1"/>
  <c r="BD1576" i="1"/>
  <c r="BC1576" i="1"/>
  <c r="BB1576" i="1"/>
  <c r="BA1576" i="1"/>
  <c r="AZ1576" i="1"/>
  <c r="AY1576" i="1"/>
  <c r="AX1576" i="1"/>
  <c r="AW1576" i="1"/>
  <c r="AV1576" i="1"/>
  <c r="AQ1576" i="1"/>
  <c r="AP1576" i="1"/>
  <c r="AU1576" i="1" s="1"/>
  <c r="AN1576" i="1"/>
  <c r="AL1576" i="1" a="1"/>
  <c r="AL1576" i="1" s="1"/>
  <c r="AH1576" i="1"/>
  <c r="AG1576" i="1"/>
  <c r="AI1576" i="1" s="1"/>
  <c r="AA1576" i="1"/>
  <c r="AD1576" i="1" s="1"/>
  <c r="AE1576" i="1" s="1"/>
  <c r="X1576" i="1"/>
  <c r="W1576" i="1"/>
  <c r="V1576" i="1"/>
  <c r="U1576" i="1"/>
  <c r="T1576" i="1"/>
  <c r="S1576" i="1"/>
  <c r="R1576" i="1"/>
  <c r="BG1575" i="1"/>
  <c r="BH1575" i="1" s="1"/>
  <c r="BF1575" i="1"/>
  <c r="BE1575" i="1"/>
  <c r="BD1575" i="1"/>
  <c r="BC1575" i="1"/>
  <c r="BB1575" i="1"/>
  <c r="BA1575" i="1"/>
  <c r="AZ1575" i="1"/>
  <c r="AY1575" i="1"/>
  <c r="AX1575" i="1"/>
  <c r="AW1575" i="1"/>
  <c r="AV1575" i="1"/>
  <c r="AQ1575" i="1"/>
  <c r="AP1575" i="1"/>
  <c r="AN1575" i="1"/>
  <c r="AL1575" i="1"/>
  <c r="AL1575" i="1" a="1"/>
  <c r="AH1575" i="1"/>
  <c r="AG1575" i="1"/>
  <c r="AA1575" i="1"/>
  <c r="AD1575" i="1" s="1"/>
  <c r="AE1575" i="1" s="1"/>
  <c r="X1575" i="1"/>
  <c r="W1575" i="1"/>
  <c r="V1575" i="1"/>
  <c r="U1575" i="1"/>
  <c r="T1575" i="1"/>
  <c r="S1575" i="1"/>
  <c r="R1575" i="1"/>
  <c r="BG1574" i="1"/>
  <c r="BH1574" i="1" s="1"/>
  <c r="BF1574" i="1"/>
  <c r="BE1574" i="1"/>
  <c r="BD1574" i="1"/>
  <c r="BC1574" i="1"/>
  <c r="BB1574" i="1"/>
  <c r="BA1574" i="1"/>
  <c r="AZ1574" i="1"/>
  <c r="AY1574" i="1"/>
  <c r="AX1574" i="1"/>
  <c r="AW1574" i="1"/>
  <c r="AV1574" i="1"/>
  <c r="AQ1574" i="1"/>
  <c r="AP1574" i="1"/>
  <c r="AN1574" i="1"/>
  <c r="AL1574" i="1" a="1"/>
  <c r="AL1574" i="1" s="1"/>
  <c r="AH1574" i="1"/>
  <c r="AG1574" i="1"/>
  <c r="AI1574" i="1" s="1"/>
  <c r="AC1574" i="1"/>
  <c r="AB1574" i="1"/>
  <c r="AA1574" i="1"/>
  <c r="Z1574" i="1"/>
  <c r="Y1574" i="1"/>
  <c r="X1574" i="1"/>
  <c r="W1574" i="1"/>
  <c r="V1574" i="1"/>
  <c r="U1574" i="1"/>
  <c r="T1574" i="1"/>
  <c r="S1574" i="1"/>
  <c r="R1574" i="1"/>
  <c r="BG1573" i="1"/>
  <c r="BH1573" i="1" s="1"/>
  <c r="BF1573" i="1"/>
  <c r="BE1573" i="1"/>
  <c r="BD1573" i="1"/>
  <c r="BC1573" i="1"/>
  <c r="BB1573" i="1"/>
  <c r="BA1573" i="1"/>
  <c r="AZ1573" i="1"/>
  <c r="AY1573" i="1"/>
  <c r="AX1573" i="1"/>
  <c r="AW1573" i="1"/>
  <c r="AV1573" i="1"/>
  <c r="AQ1573" i="1"/>
  <c r="AP1573" i="1"/>
  <c r="AN1573" i="1"/>
  <c r="AL1573" i="1"/>
  <c r="AL1573" i="1" a="1"/>
  <c r="AH1573" i="1"/>
  <c r="AG1573" i="1"/>
  <c r="AI1573" i="1" s="1"/>
  <c r="AC1573" i="1"/>
  <c r="AB1573" i="1"/>
  <c r="AA1573" i="1"/>
  <c r="Z1573" i="1"/>
  <c r="Y1573" i="1"/>
  <c r="X1573" i="1"/>
  <c r="W1573" i="1"/>
  <c r="V1573" i="1"/>
  <c r="U1573" i="1"/>
  <c r="T1573" i="1"/>
  <c r="S1573" i="1"/>
  <c r="R1573" i="1"/>
  <c r="BG1572" i="1"/>
  <c r="BH1572" i="1" s="1"/>
  <c r="BF1572" i="1"/>
  <c r="BE1572" i="1"/>
  <c r="BD1572" i="1"/>
  <c r="BC1572" i="1"/>
  <c r="BB1572" i="1"/>
  <c r="BA1572" i="1"/>
  <c r="AZ1572" i="1"/>
  <c r="AY1572" i="1"/>
  <c r="AX1572" i="1"/>
  <c r="AW1572" i="1"/>
  <c r="AV1572" i="1"/>
  <c r="AQ1572" i="1"/>
  <c r="AP1572" i="1"/>
  <c r="AN1572" i="1"/>
  <c r="AL1572" i="1" a="1"/>
  <c r="AL1572" i="1" s="1"/>
  <c r="AH1572" i="1"/>
  <c r="AG1572" i="1"/>
  <c r="AI1572" i="1" s="1"/>
  <c r="Y1572" i="1"/>
  <c r="AD1572" i="1" s="1"/>
  <c r="AE1572" i="1" s="1"/>
  <c r="X1572" i="1"/>
  <c r="W1572" i="1"/>
  <c r="V1572" i="1"/>
  <c r="U1572" i="1"/>
  <c r="T1572" i="1"/>
  <c r="S1572" i="1"/>
  <c r="R1572" i="1"/>
  <c r="BG1571" i="1"/>
  <c r="BH1571" i="1" s="1"/>
  <c r="BF1571" i="1"/>
  <c r="BE1571" i="1"/>
  <c r="BD1571" i="1"/>
  <c r="BC1571" i="1"/>
  <c r="BB1571" i="1"/>
  <c r="BA1571" i="1"/>
  <c r="AZ1571" i="1"/>
  <c r="AY1571" i="1"/>
  <c r="AX1571" i="1"/>
  <c r="AW1571" i="1"/>
  <c r="AV1571" i="1"/>
  <c r="AQ1571" i="1"/>
  <c r="AP1571" i="1"/>
  <c r="AR1571" i="1" s="1"/>
  <c r="AN1571" i="1"/>
  <c r="AL1571" i="1" a="1"/>
  <c r="AL1571" i="1" s="1"/>
  <c r="AH1571" i="1"/>
  <c r="AG1571" i="1"/>
  <c r="AI1571" i="1" s="1"/>
  <c r="AB1571" i="1"/>
  <c r="AD1571" i="1" s="1"/>
  <c r="AE1571" i="1" s="1"/>
  <c r="X1571" i="1"/>
  <c r="W1571" i="1"/>
  <c r="V1571" i="1"/>
  <c r="U1571" i="1"/>
  <c r="T1571" i="1"/>
  <c r="S1571" i="1"/>
  <c r="R1571" i="1"/>
  <c r="BG1570" i="1"/>
  <c r="BH1570" i="1" s="1"/>
  <c r="BF1570" i="1"/>
  <c r="BE1570" i="1"/>
  <c r="BD1570" i="1"/>
  <c r="BC1570" i="1"/>
  <c r="BB1570" i="1"/>
  <c r="BA1570" i="1"/>
  <c r="AZ1570" i="1"/>
  <c r="AY1570" i="1"/>
  <c r="AX1570" i="1"/>
  <c r="AW1570" i="1"/>
  <c r="AV1570" i="1"/>
  <c r="AQ1570" i="1"/>
  <c r="AP1570" i="1"/>
  <c r="AN1570" i="1"/>
  <c r="AL1570" i="1" a="1"/>
  <c r="AL1570" i="1" s="1"/>
  <c r="AH1570" i="1"/>
  <c r="AG1570" i="1"/>
  <c r="AI1570" i="1" s="1"/>
  <c r="AB1570" i="1"/>
  <c r="AD1570" i="1" s="1"/>
  <c r="AE1570" i="1" s="1"/>
  <c r="X1570" i="1"/>
  <c r="W1570" i="1"/>
  <c r="V1570" i="1"/>
  <c r="U1570" i="1"/>
  <c r="T1570" i="1"/>
  <c r="S1570" i="1"/>
  <c r="R1570" i="1"/>
  <c r="BG1569" i="1"/>
  <c r="BH1569" i="1" s="1"/>
  <c r="BF1569" i="1"/>
  <c r="BE1569" i="1"/>
  <c r="BD1569" i="1"/>
  <c r="BC1569" i="1"/>
  <c r="BB1569" i="1"/>
  <c r="BA1569" i="1"/>
  <c r="AZ1569" i="1"/>
  <c r="AY1569" i="1"/>
  <c r="AX1569" i="1"/>
  <c r="AW1569" i="1"/>
  <c r="AV1569" i="1"/>
  <c r="AQ1569" i="1"/>
  <c r="AP1569" i="1"/>
  <c r="AN1569" i="1"/>
  <c r="AL1569" i="1"/>
  <c r="AL1569" i="1" a="1"/>
  <c r="AH1569" i="1"/>
  <c r="AG1569" i="1"/>
  <c r="AI1569" i="1" s="1"/>
  <c r="Y1569" i="1"/>
  <c r="AD1569" i="1" s="1"/>
  <c r="AE1569" i="1" s="1"/>
  <c r="X1569" i="1"/>
  <c r="W1569" i="1"/>
  <c r="V1569" i="1"/>
  <c r="U1569" i="1"/>
  <c r="T1569" i="1"/>
  <c r="S1569" i="1"/>
  <c r="R1569" i="1"/>
  <c r="BG1568" i="1"/>
  <c r="BH1568" i="1" s="1"/>
  <c r="BF1568" i="1"/>
  <c r="BE1568" i="1"/>
  <c r="BD1568" i="1"/>
  <c r="BC1568" i="1"/>
  <c r="BB1568" i="1"/>
  <c r="BA1568" i="1"/>
  <c r="AZ1568" i="1"/>
  <c r="AY1568" i="1"/>
  <c r="AX1568" i="1"/>
  <c r="AW1568" i="1"/>
  <c r="AV1568" i="1"/>
  <c r="AQ1568" i="1"/>
  <c r="AP1568" i="1"/>
  <c r="AN1568" i="1"/>
  <c r="AL1568" i="1" a="1"/>
  <c r="AL1568" i="1" s="1"/>
  <c r="AH1568" i="1"/>
  <c r="AG1568" i="1"/>
  <c r="AI1568" i="1" s="1"/>
  <c r="Y1568" i="1"/>
  <c r="AD1568" i="1" s="1"/>
  <c r="AE1568" i="1" s="1"/>
  <c r="X1568" i="1"/>
  <c r="W1568" i="1"/>
  <c r="V1568" i="1"/>
  <c r="U1568" i="1"/>
  <c r="T1568" i="1"/>
  <c r="S1568" i="1"/>
  <c r="R1568" i="1"/>
  <c r="BG1567" i="1"/>
  <c r="BH1567" i="1" s="1"/>
  <c r="BF1567" i="1"/>
  <c r="BE1567" i="1"/>
  <c r="BD1567" i="1"/>
  <c r="BC1567" i="1"/>
  <c r="BB1567" i="1"/>
  <c r="BA1567" i="1"/>
  <c r="AZ1567" i="1"/>
  <c r="AY1567" i="1"/>
  <c r="AX1567" i="1"/>
  <c r="AW1567" i="1"/>
  <c r="AV1567" i="1"/>
  <c r="AQ1567" i="1"/>
  <c r="AP1567" i="1"/>
  <c r="AN1567" i="1"/>
  <c r="AL1567" i="1" a="1"/>
  <c r="AL1567" i="1" s="1"/>
  <c r="AH1567" i="1"/>
  <c r="AG1567" i="1"/>
  <c r="AC1567" i="1"/>
  <c r="Z1567" i="1"/>
  <c r="Y1567" i="1"/>
  <c r="X1567" i="1"/>
  <c r="W1567" i="1"/>
  <c r="V1567" i="1"/>
  <c r="U1567" i="1"/>
  <c r="T1567" i="1"/>
  <c r="S1567" i="1"/>
  <c r="R1567" i="1"/>
  <c r="BG1566" i="1"/>
  <c r="BH1566" i="1" s="1"/>
  <c r="BF1566" i="1"/>
  <c r="BE1566" i="1"/>
  <c r="BD1566" i="1"/>
  <c r="BC1566" i="1"/>
  <c r="BB1566" i="1"/>
  <c r="BA1566" i="1"/>
  <c r="AZ1566" i="1"/>
  <c r="AY1566" i="1"/>
  <c r="AX1566" i="1"/>
  <c r="AW1566" i="1"/>
  <c r="AV1566" i="1"/>
  <c r="AQ1566" i="1"/>
  <c r="AP1566" i="1"/>
  <c r="AS1566" i="1" s="1"/>
  <c r="AN1566" i="1"/>
  <c r="AL1566" i="1" a="1"/>
  <c r="AL1566" i="1" s="1"/>
  <c r="AH1566" i="1"/>
  <c r="AG1566" i="1"/>
  <c r="AI1566" i="1" s="1"/>
  <c r="AC1566" i="1"/>
  <c r="AB1566" i="1"/>
  <c r="AA1566" i="1"/>
  <c r="Z1566" i="1"/>
  <c r="Y1566" i="1"/>
  <c r="X1566" i="1"/>
  <c r="W1566" i="1"/>
  <c r="V1566" i="1"/>
  <c r="U1566" i="1"/>
  <c r="T1566" i="1"/>
  <c r="S1566" i="1"/>
  <c r="R1566" i="1"/>
  <c r="BG1565" i="1"/>
  <c r="BH1565" i="1" s="1"/>
  <c r="BF1565" i="1"/>
  <c r="BE1565" i="1"/>
  <c r="BD1565" i="1"/>
  <c r="BC1565" i="1"/>
  <c r="BB1565" i="1"/>
  <c r="BA1565" i="1"/>
  <c r="AZ1565" i="1"/>
  <c r="AY1565" i="1"/>
  <c r="AX1565" i="1"/>
  <c r="AW1565" i="1"/>
  <c r="AV1565" i="1"/>
  <c r="AQ1565" i="1"/>
  <c r="AP1565" i="1"/>
  <c r="AR1565" i="1" s="1"/>
  <c r="AN1565" i="1"/>
  <c r="AL1565" i="1" a="1"/>
  <c r="AL1565" i="1" s="1"/>
  <c r="AH1565" i="1"/>
  <c r="AG1565" i="1"/>
  <c r="AC1565" i="1"/>
  <c r="AB1565" i="1"/>
  <c r="AA1565" i="1"/>
  <c r="Z1565" i="1"/>
  <c r="Y1565" i="1"/>
  <c r="X1565" i="1"/>
  <c r="W1565" i="1"/>
  <c r="V1565" i="1"/>
  <c r="U1565" i="1"/>
  <c r="T1565" i="1"/>
  <c r="S1565" i="1"/>
  <c r="R1565" i="1"/>
  <c r="BG1564" i="1"/>
  <c r="BH1564" i="1" s="1"/>
  <c r="BF1564" i="1"/>
  <c r="BE1564" i="1"/>
  <c r="BD1564" i="1"/>
  <c r="BC1564" i="1"/>
  <c r="BB1564" i="1"/>
  <c r="BA1564" i="1"/>
  <c r="AZ1564" i="1"/>
  <c r="AY1564" i="1"/>
  <c r="AX1564" i="1"/>
  <c r="AW1564" i="1"/>
  <c r="AV1564" i="1"/>
  <c r="AQ1564" i="1"/>
  <c r="AP1564" i="1"/>
  <c r="AN1564" i="1"/>
  <c r="AL1564" i="1" a="1"/>
  <c r="AL1564" i="1" s="1"/>
  <c r="AH1564" i="1"/>
  <c r="AG1564" i="1"/>
  <c r="AI1564" i="1" s="1"/>
  <c r="AC1564" i="1"/>
  <c r="AB1564" i="1"/>
  <c r="X1564" i="1"/>
  <c r="W1564" i="1"/>
  <c r="V1564" i="1"/>
  <c r="U1564" i="1"/>
  <c r="T1564" i="1"/>
  <c r="S1564" i="1"/>
  <c r="R1564" i="1"/>
  <c r="BG1563" i="1"/>
  <c r="BH1563" i="1" s="1"/>
  <c r="BF1563" i="1"/>
  <c r="BE1563" i="1"/>
  <c r="BD1563" i="1"/>
  <c r="BC1563" i="1"/>
  <c r="BB1563" i="1"/>
  <c r="BA1563" i="1"/>
  <c r="AZ1563" i="1"/>
  <c r="AY1563" i="1"/>
  <c r="AX1563" i="1"/>
  <c r="AW1563" i="1"/>
  <c r="AV1563" i="1"/>
  <c r="AQ1563" i="1"/>
  <c r="AP1563" i="1"/>
  <c r="AN1563" i="1"/>
  <c r="AL1563" i="1" a="1"/>
  <c r="AL1563" i="1" s="1"/>
  <c r="AH1563" i="1"/>
  <c r="AG1563" i="1"/>
  <c r="AI1563" i="1" s="1"/>
  <c r="AB1563" i="1"/>
  <c r="AD1563" i="1" s="1"/>
  <c r="AE1563" i="1" s="1"/>
  <c r="X1563" i="1"/>
  <c r="W1563" i="1"/>
  <c r="V1563" i="1"/>
  <c r="U1563" i="1"/>
  <c r="T1563" i="1"/>
  <c r="S1563" i="1"/>
  <c r="R1563" i="1"/>
  <c r="BG1562" i="1"/>
  <c r="BH1562" i="1" s="1"/>
  <c r="BF1562" i="1"/>
  <c r="BE1562" i="1"/>
  <c r="BD1562" i="1"/>
  <c r="BC1562" i="1"/>
  <c r="BB1562" i="1"/>
  <c r="BA1562" i="1"/>
  <c r="AZ1562" i="1"/>
  <c r="AY1562" i="1"/>
  <c r="AX1562" i="1"/>
  <c r="AW1562" i="1"/>
  <c r="AV1562" i="1"/>
  <c r="AQ1562" i="1"/>
  <c r="AP1562" i="1"/>
  <c r="AN1562" i="1"/>
  <c r="AL1562" i="1"/>
  <c r="AL1562" i="1" a="1"/>
  <c r="AH1562" i="1"/>
  <c r="AG1562" i="1"/>
  <c r="AI1562" i="1" s="1"/>
  <c r="AC1562" i="1"/>
  <c r="Z1562" i="1"/>
  <c r="Y1562" i="1"/>
  <c r="X1562" i="1"/>
  <c r="W1562" i="1"/>
  <c r="V1562" i="1"/>
  <c r="U1562" i="1"/>
  <c r="T1562" i="1"/>
  <c r="S1562" i="1"/>
  <c r="R1562" i="1"/>
  <c r="BG1561" i="1"/>
  <c r="BH1561" i="1" s="1"/>
  <c r="BF1561" i="1"/>
  <c r="BE1561" i="1"/>
  <c r="BD1561" i="1"/>
  <c r="BC1561" i="1"/>
  <c r="BB1561" i="1"/>
  <c r="BA1561" i="1"/>
  <c r="AZ1561" i="1"/>
  <c r="AY1561" i="1"/>
  <c r="AX1561" i="1"/>
  <c r="AW1561" i="1"/>
  <c r="AV1561" i="1"/>
  <c r="AQ1561" i="1"/>
  <c r="AP1561" i="1"/>
  <c r="AT1561" i="1" s="1"/>
  <c r="AN1561" i="1"/>
  <c r="AL1561" i="1" a="1"/>
  <c r="AL1561" i="1" s="1"/>
  <c r="AH1561" i="1"/>
  <c r="AG1561" i="1"/>
  <c r="AC1561" i="1"/>
  <c r="Z1561" i="1"/>
  <c r="Y1561" i="1"/>
  <c r="X1561" i="1"/>
  <c r="W1561" i="1"/>
  <c r="V1561" i="1"/>
  <c r="U1561" i="1"/>
  <c r="T1561" i="1"/>
  <c r="S1561" i="1"/>
  <c r="R1561" i="1"/>
  <c r="BG1560" i="1"/>
  <c r="BH1560" i="1" s="1"/>
  <c r="BF1560" i="1"/>
  <c r="BE1560" i="1"/>
  <c r="BD1560" i="1"/>
  <c r="BC1560" i="1"/>
  <c r="BB1560" i="1"/>
  <c r="BA1560" i="1"/>
  <c r="AZ1560" i="1"/>
  <c r="AY1560" i="1"/>
  <c r="AX1560" i="1"/>
  <c r="AW1560" i="1"/>
  <c r="AV1560" i="1"/>
  <c r="AQ1560" i="1"/>
  <c r="AP1560" i="1"/>
  <c r="AN1560" i="1"/>
  <c r="AL1560" i="1" a="1"/>
  <c r="AL1560" i="1" s="1"/>
  <c r="AH1560" i="1"/>
  <c r="AG1560" i="1"/>
  <c r="AI1560" i="1" s="1"/>
  <c r="AA1560" i="1"/>
  <c r="AD1560" i="1" s="1"/>
  <c r="AE1560" i="1" s="1"/>
  <c r="X1560" i="1"/>
  <c r="W1560" i="1"/>
  <c r="V1560" i="1"/>
  <c r="U1560" i="1"/>
  <c r="T1560" i="1"/>
  <c r="S1560" i="1"/>
  <c r="R1560" i="1"/>
  <c r="BG1559" i="1"/>
  <c r="BH1559" i="1" s="1"/>
  <c r="BF1559" i="1"/>
  <c r="BE1559" i="1"/>
  <c r="BD1559" i="1"/>
  <c r="BC1559" i="1"/>
  <c r="BB1559" i="1"/>
  <c r="BA1559" i="1"/>
  <c r="AZ1559" i="1"/>
  <c r="AY1559" i="1"/>
  <c r="AX1559" i="1"/>
  <c r="AW1559" i="1"/>
  <c r="AV1559" i="1"/>
  <c r="AQ1559" i="1"/>
  <c r="AP1559" i="1"/>
  <c r="AN1559" i="1"/>
  <c r="AL1559" i="1" a="1"/>
  <c r="AL1559" i="1" s="1"/>
  <c r="AH1559" i="1"/>
  <c r="AG1559" i="1"/>
  <c r="AI1559" i="1" s="1"/>
  <c r="AA1559" i="1"/>
  <c r="AD1559" i="1" s="1"/>
  <c r="AE1559" i="1" s="1"/>
  <c r="X1559" i="1"/>
  <c r="W1559" i="1"/>
  <c r="V1559" i="1"/>
  <c r="U1559" i="1"/>
  <c r="T1559" i="1"/>
  <c r="S1559" i="1"/>
  <c r="R1559" i="1"/>
  <c r="BG1558" i="1"/>
  <c r="BH1558" i="1" s="1"/>
  <c r="BF1558" i="1"/>
  <c r="BE1558" i="1"/>
  <c r="BD1558" i="1"/>
  <c r="BC1558" i="1"/>
  <c r="BB1558" i="1"/>
  <c r="BA1558" i="1"/>
  <c r="AZ1558" i="1"/>
  <c r="AY1558" i="1"/>
  <c r="AX1558" i="1"/>
  <c r="AW1558" i="1"/>
  <c r="AV1558" i="1"/>
  <c r="AQ1558" i="1"/>
  <c r="AP1558" i="1"/>
  <c r="AN1558" i="1"/>
  <c r="AL1558" i="1"/>
  <c r="AL1558" i="1" a="1"/>
  <c r="AH1558" i="1"/>
  <c r="AG1558" i="1"/>
  <c r="AI1558" i="1" s="1"/>
  <c r="AC1558" i="1"/>
  <c r="AB1558" i="1"/>
  <c r="AA1558" i="1"/>
  <c r="Z1558" i="1"/>
  <c r="Y1558" i="1"/>
  <c r="X1558" i="1"/>
  <c r="W1558" i="1"/>
  <c r="V1558" i="1"/>
  <c r="U1558" i="1"/>
  <c r="T1558" i="1"/>
  <c r="S1558" i="1"/>
  <c r="R1558" i="1"/>
  <c r="BG1557" i="1"/>
  <c r="BH1557" i="1" s="1"/>
  <c r="BF1557" i="1"/>
  <c r="BE1557" i="1"/>
  <c r="BD1557" i="1"/>
  <c r="BC1557" i="1"/>
  <c r="BB1557" i="1"/>
  <c r="BA1557" i="1"/>
  <c r="AZ1557" i="1"/>
  <c r="AY1557" i="1"/>
  <c r="AX1557" i="1"/>
  <c r="AW1557" i="1"/>
  <c r="AV1557" i="1"/>
  <c r="AQ1557" i="1"/>
  <c r="AP1557" i="1"/>
  <c r="AN1557" i="1"/>
  <c r="AL1557" i="1" a="1"/>
  <c r="AL1557" i="1" s="1"/>
  <c r="AH1557" i="1"/>
  <c r="AG1557" i="1"/>
  <c r="AI1557" i="1" s="1"/>
  <c r="Y1557" i="1"/>
  <c r="AD1557" i="1" s="1"/>
  <c r="AE1557" i="1" s="1"/>
  <c r="X1557" i="1"/>
  <c r="W1557" i="1"/>
  <c r="V1557" i="1"/>
  <c r="U1557" i="1"/>
  <c r="T1557" i="1"/>
  <c r="S1557" i="1"/>
  <c r="R1557" i="1"/>
  <c r="BG1556" i="1"/>
  <c r="BH1556" i="1" s="1"/>
  <c r="BF1556" i="1"/>
  <c r="BE1556" i="1"/>
  <c r="BD1556" i="1"/>
  <c r="BC1556" i="1"/>
  <c r="BB1556" i="1"/>
  <c r="BA1556" i="1"/>
  <c r="AZ1556" i="1"/>
  <c r="AY1556" i="1"/>
  <c r="AX1556" i="1"/>
  <c r="AW1556" i="1"/>
  <c r="AV1556" i="1"/>
  <c r="AQ1556" i="1"/>
  <c r="AP1556" i="1"/>
  <c r="AN1556" i="1"/>
  <c r="AL1556" i="1" a="1"/>
  <c r="AL1556" i="1" s="1"/>
  <c r="AH1556" i="1"/>
  <c r="AG1556" i="1"/>
  <c r="AI1556" i="1" s="1"/>
  <c r="Y1556" i="1"/>
  <c r="AD1556" i="1" s="1"/>
  <c r="AE1556" i="1" s="1"/>
  <c r="X1556" i="1"/>
  <c r="W1556" i="1"/>
  <c r="V1556" i="1"/>
  <c r="U1556" i="1"/>
  <c r="T1556" i="1"/>
  <c r="S1556" i="1"/>
  <c r="R1556" i="1"/>
  <c r="BG1555" i="1"/>
  <c r="BH1555" i="1" s="1"/>
  <c r="BF1555" i="1"/>
  <c r="BE1555" i="1"/>
  <c r="BD1555" i="1"/>
  <c r="BC1555" i="1"/>
  <c r="BB1555" i="1"/>
  <c r="BA1555" i="1"/>
  <c r="AZ1555" i="1"/>
  <c r="AY1555" i="1"/>
  <c r="AX1555" i="1"/>
  <c r="AW1555" i="1"/>
  <c r="AV1555" i="1"/>
  <c r="AQ1555" i="1"/>
  <c r="AP1555" i="1"/>
  <c r="AN1555" i="1"/>
  <c r="AL1555" i="1" a="1"/>
  <c r="AL1555" i="1" s="1"/>
  <c r="AH1555" i="1"/>
  <c r="AG1555" i="1"/>
  <c r="AI1555" i="1" s="1"/>
  <c r="Y1555" i="1"/>
  <c r="AD1555" i="1" s="1"/>
  <c r="AE1555" i="1" s="1"/>
  <c r="X1555" i="1"/>
  <c r="W1555" i="1"/>
  <c r="V1555" i="1"/>
  <c r="U1555" i="1"/>
  <c r="T1555" i="1"/>
  <c r="S1555" i="1"/>
  <c r="R1555" i="1"/>
  <c r="BG1554" i="1"/>
  <c r="BH1554" i="1" s="1"/>
  <c r="BF1554" i="1"/>
  <c r="BE1554" i="1"/>
  <c r="BD1554" i="1"/>
  <c r="BC1554" i="1"/>
  <c r="BB1554" i="1"/>
  <c r="BA1554" i="1"/>
  <c r="AZ1554" i="1"/>
  <c r="AY1554" i="1"/>
  <c r="AX1554" i="1"/>
  <c r="AW1554" i="1"/>
  <c r="AV1554" i="1"/>
  <c r="AQ1554" i="1"/>
  <c r="AP1554" i="1"/>
  <c r="AN1554" i="1"/>
  <c r="AL1554" i="1"/>
  <c r="AL1554" i="1" a="1"/>
  <c r="AH1554" i="1"/>
  <c r="AG1554" i="1"/>
  <c r="AI1554" i="1" s="1"/>
  <c r="AC1554" i="1"/>
  <c r="AB1554" i="1"/>
  <c r="AA1554" i="1"/>
  <c r="Z1554" i="1"/>
  <c r="Y1554" i="1"/>
  <c r="X1554" i="1"/>
  <c r="W1554" i="1"/>
  <c r="V1554" i="1"/>
  <c r="U1554" i="1"/>
  <c r="T1554" i="1"/>
  <c r="S1554" i="1"/>
  <c r="R1554" i="1"/>
  <c r="BG1553" i="1"/>
  <c r="BH1553" i="1" s="1"/>
  <c r="BF1553" i="1"/>
  <c r="BE1553" i="1"/>
  <c r="BD1553" i="1"/>
  <c r="BC1553" i="1"/>
  <c r="BB1553" i="1"/>
  <c r="BA1553" i="1"/>
  <c r="AZ1553" i="1"/>
  <c r="AY1553" i="1"/>
  <c r="AX1553" i="1"/>
  <c r="AW1553" i="1"/>
  <c r="AV1553" i="1"/>
  <c r="AQ1553" i="1"/>
  <c r="AP1553" i="1"/>
  <c r="AN1553" i="1"/>
  <c r="AL1553" i="1" a="1"/>
  <c r="AL1553" i="1" s="1"/>
  <c r="AH1553" i="1"/>
  <c r="AG1553" i="1"/>
  <c r="AI1553" i="1" s="1"/>
  <c r="AC1553" i="1"/>
  <c r="AD1553" i="1" s="1"/>
  <c r="AE1553" i="1" s="1"/>
  <c r="X1553" i="1"/>
  <c r="W1553" i="1"/>
  <c r="V1553" i="1"/>
  <c r="U1553" i="1"/>
  <c r="T1553" i="1"/>
  <c r="S1553" i="1"/>
  <c r="R1553" i="1"/>
  <c r="BG1552" i="1"/>
  <c r="BH1552" i="1" s="1"/>
  <c r="BF1552" i="1"/>
  <c r="BE1552" i="1"/>
  <c r="BD1552" i="1"/>
  <c r="BC1552" i="1"/>
  <c r="BB1552" i="1"/>
  <c r="BA1552" i="1"/>
  <c r="AZ1552" i="1"/>
  <c r="AY1552" i="1"/>
  <c r="AX1552" i="1"/>
  <c r="AW1552" i="1"/>
  <c r="AV1552" i="1"/>
  <c r="AQ1552" i="1"/>
  <c r="AP1552" i="1"/>
  <c r="AN1552" i="1"/>
  <c r="AL1552" i="1" a="1"/>
  <c r="AL1552" i="1" s="1"/>
  <c r="AH1552" i="1"/>
  <c r="AG1552" i="1"/>
  <c r="AI1552" i="1" s="1"/>
  <c r="Y1552" i="1"/>
  <c r="AD1552" i="1" s="1"/>
  <c r="AE1552" i="1" s="1"/>
  <c r="X1552" i="1"/>
  <c r="W1552" i="1"/>
  <c r="V1552" i="1"/>
  <c r="U1552" i="1"/>
  <c r="T1552" i="1"/>
  <c r="S1552" i="1"/>
  <c r="R1552" i="1"/>
  <c r="BG1551" i="1"/>
  <c r="BH1551" i="1" s="1"/>
  <c r="BF1551" i="1"/>
  <c r="BE1551" i="1"/>
  <c r="BD1551" i="1"/>
  <c r="BC1551" i="1"/>
  <c r="BB1551" i="1"/>
  <c r="BA1551" i="1"/>
  <c r="AZ1551" i="1"/>
  <c r="AY1551" i="1"/>
  <c r="AX1551" i="1"/>
  <c r="AW1551" i="1"/>
  <c r="AV1551" i="1"/>
  <c r="AQ1551" i="1"/>
  <c r="AP1551" i="1"/>
  <c r="AN1551" i="1"/>
  <c r="AL1551" i="1" a="1"/>
  <c r="AL1551" i="1" s="1"/>
  <c r="AH1551" i="1"/>
  <c r="AG1551" i="1"/>
  <c r="AI1551" i="1" s="1"/>
  <c r="AC1551" i="1"/>
  <c r="AD1551" i="1" s="1"/>
  <c r="AE1551" i="1" s="1"/>
  <c r="X1551" i="1"/>
  <c r="W1551" i="1"/>
  <c r="V1551" i="1"/>
  <c r="U1551" i="1"/>
  <c r="T1551" i="1"/>
  <c r="S1551" i="1"/>
  <c r="R1551" i="1"/>
  <c r="BG1550" i="1"/>
  <c r="BH1550" i="1" s="1"/>
  <c r="BF1550" i="1"/>
  <c r="BE1550" i="1"/>
  <c r="BD1550" i="1"/>
  <c r="BC1550" i="1"/>
  <c r="BB1550" i="1"/>
  <c r="BA1550" i="1"/>
  <c r="AZ1550" i="1"/>
  <c r="AY1550" i="1"/>
  <c r="AX1550" i="1"/>
  <c r="AW1550" i="1"/>
  <c r="AV1550" i="1"/>
  <c r="AQ1550" i="1"/>
  <c r="AP1550" i="1"/>
  <c r="AN1550" i="1"/>
  <c r="AL1550" i="1"/>
  <c r="AL1550" i="1" a="1"/>
  <c r="AH1550" i="1"/>
  <c r="AG1550" i="1"/>
  <c r="AI1550" i="1" s="1"/>
  <c r="Y1550" i="1"/>
  <c r="AD1550" i="1" s="1"/>
  <c r="AE1550" i="1" s="1"/>
  <c r="X1550" i="1"/>
  <c r="W1550" i="1"/>
  <c r="V1550" i="1"/>
  <c r="U1550" i="1"/>
  <c r="T1550" i="1"/>
  <c r="S1550" i="1"/>
  <c r="R1550" i="1"/>
  <c r="BG1549" i="1"/>
  <c r="BH1549" i="1" s="1"/>
  <c r="BF1549" i="1"/>
  <c r="BE1549" i="1"/>
  <c r="BD1549" i="1"/>
  <c r="BC1549" i="1"/>
  <c r="BB1549" i="1"/>
  <c r="BA1549" i="1"/>
  <c r="AZ1549" i="1"/>
  <c r="AY1549" i="1"/>
  <c r="AX1549" i="1"/>
  <c r="AW1549" i="1"/>
  <c r="AV1549" i="1"/>
  <c r="AQ1549" i="1"/>
  <c r="AP1549" i="1"/>
  <c r="AS1549" i="1" s="1"/>
  <c r="AN1549" i="1"/>
  <c r="AL1549" i="1" a="1"/>
  <c r="AL1549" i="1" s="1"/>
  <c r="AH1549" i="1"/>
  <c r="AG1549" i="1"/>
  <c r="AI1549" i="1" s="1"/>
  <c r="Y1549" i="1"/>
  <c r="AD1549" i="1" s="1"/>
  <c r="AE1549" i="1" s="1"/>
  <c r="X1549" i="1"/>
  <c r="W1549" i="1"/>
  <c r="V1549" i="1"/>
  <c r="U1549" i="1"/>
  <c r="T1549" i="1"/>
  <c r="S1549" i="1"/>
  <c r="R1549" i="1"/>
  <c r="BG1548" i="1"/>
  <c r="BH1548" i="1" s="1"/>
  <c r="BF1548" i="1"/>
  <c r="BE1548" i="1"/>
  <c r="BD1548" i="1"/>
  <c r="BC1548" i="1"/>
  <c r="BB1548" i="1"/>
  <c r="BA1548" i="1"/>
  <c r="AZ1548" i="1"/>
  <c r="AY1548" i="1"/>
  <c r="AX1548" i="1"/>
  <c r="AW1548" i="1"/>
  <c r="AV1548" i="1"/>
  <c r="AQ1548" i="1"/>
  <c r="AP1548" i="1"/>
  <c r="AU1548" i="1" s="1"/>
  <c r="AN1548" i="1"/>
  <c r="AL1548" i="1"/>
  <c r="AL1548" i="1" a="1"/>
  <c r="AH1548" i="1"/>
  <c r="AG1548" i="1"/>
  <c r="AA1548" i="1"/>
  <c r="AD1548" i="1" s="1"/>
  <c r="AE1548" i="1" s="1"/>
  <c r="X1548" i="1"/>
  <c r="W1548" i="1"/>
  <c r="V1548" i="1"/>
  <c r="U1548" i="1"/>
  <c r="T1548" i="1"/>
  <c r="S1548" i="1"/>
  <c r="R1548" i="1"/>
  <c r="BG1547" i="1"/>
  <c r="BH1547" i="1" s="1"/>
  <c r="BF1547" i="1"/>
  <c r="BE1547" i="1"/>
  <c r="BD1547" i="1"/>
  <c r="BC1547" i="1"/>
  <c r="BB1547" i="1"/>
  <c r="BA1547" i="1"/>
  <c r="AZ1547" i="1"/>
  <c r="AY1547" i="1"/>
  <c r="AX1547" i="1"/>
  <c r="AW1547" i="1"/>
  <c r="AV1547" i="1"/>
  <c r="AQ1547" i="1"/>
  <c r="AP1547" i="1"/>
  <c r="AN1547" i="1"/>
  <c r="AL1547" i="1"/>
  <c r="AL1547" i="1" a="1"/>
  <c r="AH1547" i="1"/>
  <c r="AG1547" i="1"/>
  <c r="AI1547" i="1" s="1"/>
  <c r="AA1547" i="1"/>
  <c r="AD1547" i="1" s="1"/>
  <c r="AE1547" i="1" s="1"/>
  <c r="X1547" i="1"/>
  <c r="W1547" i="1"/>
  <c r="V1547" i="1"/>
  <c r="U1547" i="1"/>
  <c r="T1547" i="1"/>
  <c r="S1547" i="1"/>
  <c r="R1547" i="1"/>
  <c r="BG1546" i="1"/>
  <c r="BH1546" i="1" s="1"/>
  <c r="BF1546" i="1"/>
  <c r="BE1546" i="1"/>
  <c r="BD1546" i="1"/>
  <c r="BC1546" i="1"/>
  <c r="BB1546" i="1"/>
  <c r="BA1546" i="1"/>
  <c r="AZ1546" i="1"/>
  <c r="AY1546" i="1"/>
  <c r="AX1546" i="1"/>
  <c r="AW1546" i="1"/>
  <c r="AV1546" i="1"/>
  <c r="AU1546" i="1"/>
  <c r="AQ1546" i="1"/>
  <c r="AP1546" i="1"/>
  <c r="AS1546" i="1" s="1"/>
  <c r="AN1546" i="1"/>
  <c r="AL1546" i="1" a="1"/>
  <c r="AL1546" i="1" s="1"/>
  <c r="AH1546" i="1"/>
  <c r="AG1546" i="1"/>
  <c r="AI1546" i="1" s="1"/>
  <c r="AA1546" i="1"/>
  <c r="AD1546" i="1" s="1"/>
  <c r="AE1546" i="1" s="1"/>
  <c r="X1546" i="1"/>
  <c r="W1546" i="1"/>
  <c r="V1546" i="1"/>
  <c r="U1546" i="1"/>
  <c r="T1546" i="1"/>
  <c r="S1546" i="1"/>
  <c r="R1546" i="1"/>
  <c r="BG1545" i="1"/>
  <c r="BH1545" i="1" s="1"/>
  <c r="BF1545" i="1"/>
  <c r="BE1545" i="1"/>
  <c r="BD1545" i="1"/>
  <c r="BC1545" i="1"/>
  <c r="BB1545" i="1"/>
  <c r="BA1545" i="1"/>
  <c r="AZ1545" i="1"/>
  <c r="AY1545" i="1"/>
  <c r="AX1545" i="1"/>
  <c r="AW1545" i="1"/>
  <c r="AV1545" i="1"/>
  <c r="AU1545" i="1"/>
  <c r="AQ1545" i="1"/>
  <c r="AP1545" i="1"/>
  <c r="AT1545" i="1" s="1"/>
  <c r="AN1545" i="1"/>
  <c r="AL1545" i="1" a="1"/>
  <c r="AL1545" i="1" s="1"/>
  <c r="AH1545" i="1"/>
  <c r="AG1545" i="1"/>
  <c r="AI1545" i="1" s="1"/>
  <c r="AA1545" i="1"/>
  <c r="AD1545" i="1" s="1"/>
  <c r="AE1545" i="1" s="1"/>
  <c r="X1545" i="1"/>
  <c r="W1545" i="1"/>
  <c r="V1545" i="1"/>
  <c r="U1545" i="1"/>
  <c r="T1545" i="1"/>
  <c r="S1545" i="1"/>
  <c r="R1545" i="1"/>
  <c r="BG1544" i="1"/>
  <c r="BH1544" i="1" s="1"/>
  <c r="BF1544" i="1"/>
  <c r="BE1544" i="1"/>
  <c r="BD1544" i="1"/>
  <c r="BC1544" i="1"/>
  <c r="BB1544" i="1"/>
  <c r="BA1544" i="1"/>
  <c r="AZ1544" i="1"/>
  <c r="AY1544" i="1"/>
  <c r="AX1544" i="1"/>
  <c r="AW1544" i="1"/>
  <c r="AV1544" i="1"/>
  <c r="AR1544" i="1"/>
  <c r="AQ1544" i="1"/>
  <c r="AP1544" i="1"/>
  <c r="AN1544" i="1"/>
  <c r="AL1544" i="1" a="1"/>
  <c r="AL1544" i="1" s="1"/>
  <c r="AH1544" i="1"/>
  <c r="AG1544" i="1"/>
  <c r="AI1544" i="1" s="1"/>
  <c r="AB1544" i="1"/>
  <c r="AD1544" i="1" s="1"/>
  <c r="AE1544" i="1" s="1"/>
  <c r="X1544" i="1"/>
  <c r="W1544" i="1"/>
  <c r="V1544" i="1"/>
  <c r="U1544" i="1"/>
  <c r="T1544" i="1"/>
  <c r="S1544" i="1"/>
  <c r="R1544" i="1"/>
  <c r="BG1543" i="1"/>
  <c r="BH1543" i="1" s="1"/>
  <c r="BF1543" i="1"/>
  <c r="BE1543" i="1"/>
  <c r="BD1543" i="1"/>
  <c r="BC1543" i="1"/>
  <c r="BB1543" i="1"/>
  <c r="BA1543" i="1"/>
  <c r="AZ1543" i="1"/>
  <c r="AY1543" i="1"/>
  <c r="AX1543" i="1"/>
  <c r="AW1543" i="1"/>
  <c r="AV1543" i="1"/>
  <c r="AQ1543" i="1"/>
  <c r="AP1543" i="1"/>
  <c r="AT1543" i="1" s="1"/>
  <c r="AN1543" i="1"/>
  <c r="AL1543" i="1" a="1"/>
  <c r="AL1543" i="1" s="1"/>
  <c r="AH1543" i="1"/>
  <c r="AG1543" i="1"/>
  <c r="AI1543" i="1" s="1"/>
  <c r="AB1543" i="1"/>
  <c r="AD1543" i="1" s="1"/>
  <c r="AE1543" i="1" s="1"/>
  <c r="X1543" i="1"/>
  <c r="W1543" i="1"/>
  <c r="V1543" i="1"/>
  <c r="U1543" i="1"/>
  <c r="T1543" i="1"/>
  <c r="S1543" i="1"/>
  <c r="R1543" i="1"/>
  <c r="BG1542" i="1"/>
  <c r="BH1542" i="1" s="1"/>
  <c r="BF1542" i="1"/>
  <c r="BE1542" i="1"/>
  <c r="BD1542" i="1"/>
  <c r="BC1542" i="1"/>
  <c r="BB1542" i="1"/>
  <c r="BA1542" i="1"/>
  <c r="AZ1542" i="1"/>
  <c r="AY1542" i="1"/>
  <c r="AX1542" i="1"/>
  <c r="AW1542" i="1"/>
  <c r="AV1542" i="1"/>
  <c r="AQ1542" i="1"/>
  <c r="AP1542" i="1"/>
  <c r="AN1542" i="1"/>
  <c r="AL1542" i="1"/>
  <c r="AL1542" i="1" a="1"/>
  <c r="AH1542" i="1"/>
  <c r="AG1542" i="1"/>
  <c r="AI1542" i="1" s="1"/>
  <c r="AB1542" i="1"/>
  <c r="AD1542" i="1" s="1"/>
  <c r="AE1542" i="1" s="1"/>
  <c r="X1542" i="1"/>
  <c r="W1542" i="1"/>
  <c r="V1542" i="1"/>
  <c r="U1542" i="1"/>
  <c r="T1542" i="1"/>
  <c r="S1542" i="1"/>
  <c r="R1542" i="1"/>
  <c r="BG1541" i="1"/>
  <c r="BH1541" i="1" s="1"/>
  <c r="BF1541" i="1"/>
  <c r="BE1541" i="1"/>
  <c r="BD1541" i="1"/>
  <c r="BC1541" i="1"/>
  <c r="BB1541" i="1"/>
  <c r="BA1541" i="1"/>
  <c r="AZ1541" i="1"/>
  <c r="AY1541" i="1"/>
  <c r="AX1541" i="1"/>
  <c r="AW1541" i="1"/>
  <c r="AV1541" i="1"/>
  <c r="AQ1541" i="1"/>
  <c r="AP1541" i="1"/>
  <c r="AN1541" i="1"/>
  <c r="AL1541" i="1" a="1"/>
  <c r="AL1541" i="1" s="1"/>
  <c r="AH1541" i="1"/>
  <c r="AG1541" i="1"/>
  <c r="AI1541" i="1" s="1"/>
  <c r="Y1541" i="1"/>
  <c r="AD1541" i="1" s="1"/>
  <c r="AE1541" i="1" s="1"/>
  <c r="X1541" i="1"/>
  <c r="W1541" i="1"/>
  <c r="V1541" i="1"/>
  <c r="U1541" i="1"/>
  <c r="T1541" i="1"/>
  <c r="S1541" i="1"/>
  <c r="R1541" i="1"/>
  <c r="BG1540" i="1"/>
  <c r="BH1540" i="1" s="1"/>
  <c r="BF1540" i="1"/>
  <c r="BE1540" i="1"/>
  <c r="BD1540" i="1"/>
  <c r="BC1540" i="1"/>
  <c r="BB1540" i="1"/>
  <c r="BA1540" i="1"/>
  <c r="AZ1540" i="1"/>
  <c r="AY1540" i="1"/>
  <c r="AX1540" i="1"/>
  <c r="AW1540" i="1"/>
  <c r="AV1540" i="1"/>
  <c r="AQ1540" i="1"/>
  <c r="AP1540" i="1"/>
  <c r="AU1540" i="1" s="1"/>
  <c r="AN1540" i="1"/>
  <c r="AL1540" i="1" a="1"/>
  <c r="AL1540" i="1" s="1"/>
  <c r="AH1540" i="1"/>
  <c r="AG1540" i="1"/>
  <c r="AI1540" i="1" s="1"/>
  <c r="Y1540" i="1"/>
  <c r="AD1540" i="1" s="1"/>
  <c r="AE1540" i="1" s="1"/>
  <c r="X1540" i="1"/>
  <c r="W1540" i="1"/>
  <c r="V1540" i="1"/>
  <c r="U1540" i="1"/>
  <c r="T1540" i="1"/>
  <c r="S1540" i="1"/>
  <c r="R1540" i="1"/>
  <c r="BG1539" i="1"/>
  <c r="BH1539" i="1" s="1"/>
  <c r="BF1539" i="1"/>
  <c r="BE1539" i="1"/>
  <c r="BD1539" i="1"/>
  <c r="BC1539" i="1"/>
  <c r="BB1539" i="1"/>
  <c r="BA1539" i="1"/>
  <c r="AZ1539" i="1"/>
  <c r="AY1539" i="1"/>
  <c r="AX1539" i="1"/>
  <c r="AW1539" i="1"/>
  <c r="AV1539" i="1"/>
  <c r="AQ1539" i="1"/>
  <c r="AP1539" i="1"/>
  <c r="AN1539" i="1"/>
  <c r="AL1539" i="1"/>
  <c r="AL1539" i="1" a="1"/>
  <c r="AH1539" i="1"/>
  <c r="AG1539" i="1"/>
  <c r="AI1539" i="1" s="1"/>
  <c r="Y1539" i="1"/>
  <c r="AD1539" i="1" s="1"/>
  <c r="AE1539" i="1" s="1"/>
  <c r="X1539" i="1"/>
  <c r="W1539" i="1"/>
  <c r="V1539" i="1"/>
  <c r="U1539" i="1"/>
  <c r="T1539" i="1"/>
  <c r="S1539" i="1"/>
  <c r="R1539" i="1"/>
  <c r="BG1538" i="1"/>
  <c r="BH1538" i="1" s="1"/>
  <c r="BF1538" i="1"/>
  <c r="BE1538" i="1"/>
  <c r="BD1538" i="1"/>
  <c r="BC1538" i="1"/>
  <c r="BB1538" i="1"/>
  <c r="BA1538" i="1"/>
  <c r="AZ1538" i="1"/>
  <c r="AY1538" i="1"/>
  <c r="AX1538" i="1"/>
  <c r="AW1538" i="1"/>
  <c r="AV1538" i="1"/>
  <c r="AQ1538" i="1"/>
  <c r="AP1538" i="1"/>
  <c r="AU1538" i="1" s="1"/>
  <c r="AN1538" i="1"/>
  <c r="AL1538" i="1" a="1"/>
  <c r="AL1538" i="1" s="1"/>
  <c r="AH1538" i="1"/>
  <c r="AG1538" i="1"/>
  <c r="AI1538" i="1" s="1"/>
  <c r="Y1538" i="1"/>
  <c r="AD1538" i="1" s="1"/>
  <c r="AE1538" i="1" s="1"/>
  <c r="X1538" i="1"/>
  <c r="W1538" i="1"/>
  <c r="V1538" i="1"/>
  <c r="U1538" i="1"/>
  <c r="T1538" i="1"/>
  <c r="S1538" i="1"/>
  <c r="R1538" i="1"/>
  <c r="BG1537" i="1"/>
  <c r="BH1537" i="1" s="1"/>
  <c r="BF1537" i="1"/>
  <c r="BE1537" i="1"/>
  <c r="BD1537" i="1"/>
  <c r="BC1537" i="1"/>
  <c r="BB1537" i="1"/>
  <c r="BA1537" i="1"/>
  <c r="AZ1537" i="1"/>
  <c r="AY1537" i="1"/>
  <c r="AX1537" i="1"/>
  <c r="AW1537" i="1"/>
  <c r="AV1537" i="1"/>
  <c r="AQ1537" i="1"/>
  <c r="AP1537" i="1"/>
  <c r="AN1537" i="1"/>
  <c r="AL1537" i="1"/>
  <c r="AL1537" i="1" a="1"/>
  <c r="AH1537" i="1"/>
  <c r="AG1537" i="1"/>
  <c r="AI1537" i="1" s="1"/>
  <c r="Y1537" i="1"/>
  <c r="AD1537" i="1" s="1"/>
  <c r="AE1537" i="1" s="1"/>
  <c r="X1537" i="1"/>
  <c r="W1537" i="1"/>
  <c r="V1537" i="1"/>
  <c r="U1537" i="1"/>
  <c r="T1537" i="1"/>
  <c r="S1537" i="1"/>
  <c r="R1537" i="1"/>
  <c r="BG1536" i="1"/>
  <c r="BH1536" i="1" s="1"/>
  <c r="BF1536" i="1"/>
  <c r="BE1536" i="1"/>
  <c r="BD1536" i="1"/>
  <c r="BC1536" i="1"/>
  <c r="BB1536" i="1"/>
  <c r="BA1536" i="1"/>
  <c r="AZ1536" i="1"/>
  <c r="AY1536" i="1"/>
  <c r="AX1536" i="1"/>
  <c r="AW1536" i="1"/>
  <c r="AV1536" i="1"/>
  <c r="AQ1536" i="1"/>
  <c r="AP1536" i="1"/>
  <c r="AR1536" i="1" s="1"/>
  <c r="AN1536" i="1"/>
  <c r="AL1536" i="1" a="1"/>
  <c r="AL1536" i="1" s="1"/>
  <c r="AH1536" i="1"/>
  <c r="AG1536" i="1"/>
  <c r="AI1536" i="1" s="1"/>
  <c r="Y1536" i="1"/>
  <c r="AD1536" i="1" s="1"/>
  <c r="AE1536" i="1" s="1"/>
  <c r="X1536" i="1"/>
  <c r="W1536" i="1"/>
  <c r="V1536" i="1"/>
  <c r="U1536" i="1"/>
  <c r="T1536" i="1"/>
  <c r="S1536" i="1"/>
  <c r="R1536" i="1"/>
  <c r="BG1535" i="1"/>
  <c r="BH1535" i="1" s="1"/>
  <c r="BF1535" i="1"/>
  <c r="BE1535" i="1"/>
  <c r="BD1535" i="1"/>
  <c r="BC1535" i="1"/>
  <c r="BB1535" i="1"/>
  <c r="BA1535" i="1"/>
  <c r="AZ1535" i="1"/>
  <c r="AY1535" i="1"/>
  <c r="AX1535" i="1"/>
  <c r="AW1535" i="1"/>
  <c r="AV1535" i="1"/>
  <c r="AQ1535" i="1"/>
  <c r="AP1535" i="1"/>
  <c r="AS1535" i="1" s="1"/>
  <c r="AN1535" i="1"/>
  <c r="AL1535" i="1" a="1"/>
  <c r="AL1535" i="1" s="1"/>
  <c r="AH1535" i="1"/>
  <c r="AG1535" i="1"/>
  <c r="AI1535" i="1" s="1"/>
  <c r="Y1535" i="1"/>
  <c r="AD1535" i="1" s="1"/>
  <c r="AE1535" i="1" s="1"/>
  <c r="X1535" i="1"/>
  <c r="W1535" i="1"/>
  <c r="V1535" i="1"/>
  <c r="U1535" i="1"/>
  <c r="T1535" i="1"/>
  <c r="S1535" i="1"/>
  <c r="R1535" i="1"/>
  <c r="BG1534" i="1"/>
  <c r="BH1534" i="1" s="1"/>
  <c r="BF1534" i="1"/>
  <c r="BE1534" i="1"/>
  <c r="BD1534" i="1"/>
  <c r="BC1534" i="1"/>
  <c r="BB1534" i="1"/>
  <c r="BA1534" i="1"/>
  <c r="AZ1534" i="1"/>
  <c r="AY1534" i="1"/>
  <c r="AX1534" i="1"/>
  <c r="AW1534" i="1"/>
  <c r="AV1534" i="1"/>
  <c r="AQ1534" i="1"/>
  <c r="AP1534" i="1"/>
  <c r="AN1534" i="1"/>
  <c r="AL1534" i="1"/>
  <c r="AL1534" i="1" a="1"/>
  <c r="AH1534" i="1"/>
  <c r="AG1534" i="1"/>
  <c r="AI1534" i="1" s="1"/>
  <c r="AC1534" i="1"/>
  <c r="AB1534" i="1"/>
  <c r="AA1534" i="1"/>
  <c r="Z1534" i="1"/>
  <c r="Y1534" i="1"/>
  <c r="X1534" i="1"/>
  <c r="W1534" i="1"/>
  <c r="V1534" i="1"/>
  <c r="U1534" i="1"/>
  <c r="T1534" i="1"/>
  <c r="S1534" i="1"/>
  <c r="R1534" i="1"/>
  <c r="BG1533" i="1"/>
  <c r="BH1533" i="1" s="1"/>
  <c r="BF1533" i="1"/>
  <c r="BE1533" i="1"/>
  <c r="BD1533" i="1"/>
  <c r="BC1533" i="1"/>
  <c r="BB1533" i="1"/>
  <c r="BA1533" i="1"/>
  <c r="AZ1533" i="1"/>
  <c r="AY1533" i="1"/>
  <c r="AX1533" i="1"/>
  <c r="AW1533" i="1"/>
  <c r="AV1533" i="1"/>
  <c r="AQ1533" i="1"/>
  <c r="AP1533" i="1"/>
  <c r="AN1533" i="1"/>
  <c r="AL1533" i="1"/>
  <c r="AL1533" i="1" a="1"/>
  <c r="AH1533" i="1"/>
  <c r="AG1533" i="1"/>
  <c r="AI1533" i="1" s="1"/>
  <c r="AA1533" i="1"/>
  <c r="AD1533" i="1" s="1"/>
  <c r="AE1533" i="1" s="1"/>
  <c r="X1533" i="1"/>
  <c r="W1533" i="1"/>
  <c r="V1533" i="1"/>
  <c r="U1533" i="1"/>
  <c r="T1533" i="1"/>
  <c r="S1533" i="1"/>
  <c r="R1533" i="1"/>
  <c r="BG1532" i="1"/>
  <c r="BH1532" i="1" s="1"/>
  <c r="BF1532" i="1"/>
  <c r="BE1532" i="1"/>
  <c r="BD1532" i="1"/>
  <c r="BC1532" i="1"/>
  <c r="BB1532" i="1"/>
  <c r="BA1532" i="1"/>
  <c r="AZ1532" i="1"/>
  <c r="AY1532" i="1"/>
  <c r="AX1532" i="1"/>
  <c r="AW1532" i="1"/>
  <c r="AV1532" i="1"/>
  <c r="AQ1532" i="1"/>
  <c r="AP1532" i="1"/>
  <c r="AN1532" i="1"/>
  <c r="AL1532" i="1" a="1"/>
  <c r="AL1532" i="1" s="1"/>
  <c r="AH1532" i="1"/>
  <c r="AG1532" i="1"/>
  <c r="AC1532" i="1"/>
  <c r="AB1532" i="1"/>
  <c r="AA1532" i="1"/>
  <c r="Z1532" i="1"/>
  <c r="Y1532" i="1"/>
  <c r="X1532" i="1"/>
  <c r="W1532" i="1"/>
  <c r="V1532" i="1"/>
  <c r="U1532" i="1"/>
  <c r="T1532" i="1"/>
  <c r="S1532" i="1"/>
  <c r="R1532" i="1"/>
  <c r="BG1531" i="1"/>
  <c r="BH1531" i="1" s="1"/>
  <c r="BF1531" i="1"/>
  <c r="BE1531" i="1"/>
  <c r="BD1531" i="1"/>
  <c r="BC1531" i="1"/>
  <c r="BB1531" i="1"/>
  <c r="BA1531" i="1"/>
  <c r="AZ1531" i="1"/>
  <c r="AY1531" i="1"/>
  <c r="AX1531" i="1"/>
  <c r="AW1531" i="1"/>
  <c r="AV1531" i="1"/>
  <c r="AQ1531" i="1"/>
  <c r="AP1531" i="1"/>
  <c r="AN1531" i="1"/>
  <c r="AL1531" i="1"/>
  <c r="AL1531" i="1" a="1"/>
  <c r="AH1531" i="1"/>
  <c r="AG1531" i="1"/>
  <c r="AI1531" i="1" s="1"/>
  <c r="AA1531" i="1"/>
  <c r="AD1531" i="1" s="1"/>
  <c r="AE1531" i="1" s="1"/>
  <c r="X1531" i="1"/>
  <c r="W1531" i="1"/>
  <c r="V1531" i="1"/>
  <c r="U1531" i="1"/>
  <c r="T1531" i="1"/>
  <c r="S1531" i="1"/>
  <c r="R1531" i="1"/>
  <c r="BG1530" i="1"/>
  <c r="BH1530" i="1" s="1"/>
  <c r="BF1530" i="1"/>
  <c r="BE1530" i="1"/>
  <c r="BD1530" i="1"/>
  <c r="BC1530" i="1"/>
  <c r="BB1530" i="1"/>
  <c r="BA1530" i="1"/>
  <c r="AZ1530" i="1"/>
  <c r="AY1530" i="1"/>
  <c r="AX1530" i="1"/>
  <c r="AW1530" i="1"/>
  <c r="AV1530" i="1"/>
  <c r="AQ1530" i="1"/>
  <c r="AP1530" i="1"/>
  <c r="AN1530" i="1"/>
  <c r="AL1530" i="1" a="1"/>
  <c r="AL1530" i="1" s="1"/>
  <c r="AH1530" i="1"/>
  <c r="AG1530" i="1"/>
  <c r="AC1530" i="1"/>
  <c r="Z1530" i="1"/>
  <c r="Y1530" i="1"/>
  <c r="X1530" i="1"/>
  <c r="W1530" i="1"/>
  <c r="V1530" i="1"/>
  <c r="U1530" i="1"/>
  <c r="T1530" i="1"/>
  <c r="S1530" i="1"/>
  <c r="R1530" i="1"/>
  <c r="BG1529" i="1"/>
  <c r="BH1529" i="1" s="1"/>
  <c r="BF1529" i="1"/>
  <c r="BE1529" i="1"/>
  <c r="BD1529" i="1"/>
  <c r="BC1529" i="1"/>
  <c r="BB1529" i="1"/>
  <c r="BA1529" i="1"/>
  <c r="AZ1529" i="1"/>
  <c r="AY1529" i="1"/>
  <c r="AX1529" i="1"/>
  <c r="AW1529" i="1"/>
  <c r="AV1529" i="1"/>
  <c r="AQ1529" i="1"/>
  <c r="AP1529" i="1"/>
  <c r="AN1529" i="1"/>
  <c r="AL1529" i="1"/>
  <c r="AL1529" i="1" a="1"/>
  <c r="AH1529" i="1"/>
  <c r="AG1529" i="1"/>
  <c r="AI1529" i="1" s="1"/>
  <c r="AC1529" i="1"/>
  <c r="Z1529" i="1"/>
  <c r="Y1529" i="1"/>
  <c r="X1529" i="1"/>
  <c r="W1529" i="1"/>
  <c r="V1529" i="1"/>
  <c r="U1529" i="1"/>
  <c r="T1529" i="1"/>
  <c r="S1529" i="1"/>
  <c r="R1529" i="1"/>
  <c r="BG1528" i="1"/>
  <c r="BH1528" i="1" s="1"/>
  <c r="BF1528" i="1"/>
  <c r="BE1528" i="1"/>
  <c r="BD1528" i="1"/>
  <c r="BC1528" i="1"/>
  <c r="BB1528" i="1"/>
  <c r="BA1528" i="1"/>
  <c r="AZ1528" i="1"/>
  <c r="AY1528" i="1"/>
  <c r="AX1528" i="1"/>
  <c r="AW1528" i="1"/>
  <c r="AV1528" i="1"/>
  <c r="AQ1528" i="1"/>
  <c r="AP1528" i="1"/>
  <c r="AN1528" i="1"/>
  <c r="AL1528" i="1" a="1"/>
  <c r="AL1528" i="1" s="1"/>
  <c r="AH1528" i="1"/>
  <c r="AG1528" i="1"/>
  <c r="AI1528" i="1" s="1"/>
  <c r="AC1528" i="1"/>
  <c r="AB1528" i="1"/>
  <c r="AA1528" i="1"/>
  <c r="Z1528" i="1"/>
  <c r="Y1528" i="1"/>
  <c r="X1528" i="1"/>
  <c r="W1528" i="1"/>
  <c r="V1528" i="1"/>
  <c r="U1528" i="1"/>
  <c r="T1528" i="1"/>
  <c r="S1528" i="1"/>
  <c r="R1528" i="1"/>
  <c r="BG1527" i="1"/>
  <c r="BH1527" i="1" s="1"/>
  <c r="BF1527" i="1"/>
  <c r="BE1527" i="1"/>
  <c r="BD1527" i="1"/>
  <c r="BC1527" i="1"/>
  <c r="BB1527" i="1"/>
  <c r="BA1527" i="1"/>
  <c r="AZ1527" i="1"/>
  <c r="AY1527" i="1"/>
  <c r="AX1527" i="1"/>
  <c r="AW1527" i="1"/>
  <c r="AV1527" i="1"/>
  <c r="AQ1527" i="1"/>
  <c r="AP1527" i="1"/>
  <c r="AT1527" i="1" s="1"/>
  <c r="AN1527" i="1"/>
  <c r="AL1527" i="1" a="1"/>
  <c r="AL1527" i="1" s="1"/>
  <c r="AH1527" i="1"/>
  <c r="AG1527" i="1"/>
  <c r="AI1527" i="1" s="1"/>
  <c r="Y1527" i="1"/>
  <c r="AD1527" i="1" s="1"/>
  <c r="AE1527" i="1" s="1"/>
  <c r="X1527" i="1"/>
  <c r="W1527" i="1"/>
  <c r="V1527" i="1"/>
  <c r="U1527" i="1"/>
  <c r="T1527" i="1"/>
  <c r="S1527" i="1"/>
  <c r="R1527" i="1"/>
  <c r="BG1526" i="1"/>
  <c r="BH1526" i="1" s="1"/>
  <c r="BF1526" i="1"/>
  <c r="BE1526" i="1"/>
  <c r="BD1526" i="1"/>
  <c r="BC1526" i="1"/>
  <c r="BB1526" i="1"/>
  <c r="BA1526" i="1"/>
  <c r="AZ1526" i="1"/>
  <c r="AY1526" i="1"/>
  <c r="AX1526" i="1"/>
  <c r="AW1526" i="1"/>
  <c r="AV1526" i="1"/>
  <c r="AQ1526" i="1"/>
  <c r="AP1526" i="1"/>
  <c r="AN1526" i="1"/>
  <c r="AL1526" i="1"/>
  <c r="AL1526" i="1" a="1"/>
  <c r="AH1526" i="1"/>
  <c r="AG1526" i="1"/>
  <c r="AI1526" i="1" s="1"/>
  <c r="Y1526" i="1"/>
  <c r="AD1526" i="1" s="1"/>
  <c r="AE1526" i="1" s="1"/>
  <c r="X1526" i="1"/>
  <c r="W1526" i="1"/>
  <c r="V1526" i="1"/>
  <c r="U1526" i="1"/>
  <c r="T1526" i="1"/>
  <c r="S1526" i="1"/>
  <c r="R1526" i="1"/>
  <c r="BG1525" i="1"/>
  <c r="BH1525" i="1" s="1"/>
  <c r="BF1525" i="1"/>
  <c r="BE1525" i="1"/>
  <c r="BD1525" i="1"/>
  <c r="BC1525" i="1"/>
  <c r="BB1525" i="1"/>
  <c r="BA1525" i="1"/>
  <c r="AZ1525" i="1"/>
  <c r="AY1525" i="1"/>
  <c r="AX1525" i="1"/>
  <c r="AW1525" i="1"/>
  <c r="AV1525" i="1"/>
  <c r="AQ1525" i="1"/>
  <c r="AP1525" i="1"/>
  <c r="AR1525" i="1" s="1"/>
  <c r="AN1525" i="1"/>
  <c r="AL1525" i="1" a="1"/>
  <c r="AL1525" i="1" s="1"/>
  <c r="AH1525" i="1"/>
  <c r="AG1525" i="1"/>
  <c r="AI1525" i="1" s="1"/>
  <c r="Y1525" i="1"/>
  <c r="AD1525" i="1" s="1"/>
  <c r="AE1525" i="1" s="1"/>
  <c r="X1525" i="1"/>
  <c r="W1525" i="1"/>
  <c r="V1525" i="1"/>
  <c r="U1525" i="1"/>
  <c r="T1525" i="1"/>
  <c r="S1525" i="1"/>
  <c r="R1525" i="1"/>
  <c r="BG1524" i="1"/>
  <c r="BH1524" i="1" s="1"/>
  <c r="BF1524" i="1"/>
  <c r="BE1524" i="1"/>
  <c r="BD1524" i="1"/>
  <c r="BC1524" i="1"/>
  <c r="BB1524" i="1"/>
  <c r="BA1524" i="1"/>
  <c r="AZ1524" i="1"/>
  <c r="AY1524" i="1"/>
  <c r="AX1524" i="1"/>
  <c r="AW1524" i="1"/>
  <c r="AV1524" i="1"/>
  <c r="AQ1524" i="1"/>
  <c r="AP1524" i="1"/>
  <c r="AN1524" i="1"/>
  <c r="AL1524" i="1"/>
  <c r="AL1524" i="1" a="1"/>
  <c r="AH1524" i="1"/>
  <c r="AG1524" i="1"/>
  <c r="Y1524" i="1"/>
  <c r="AD1524" i="1" s="1"/>
  <c r="AE1524" i="1" s="1"/>
  <c r="X1524" i="1"/>
  <c r="W1524" i="1"/>
  <c r="V1524" i="1"/>
  <c r="U1524" i="1"/>
  <c r="T1524" i="1"/>
  <c r="S1524" i="1"/>
  <c r="R1524" i="1"/>
  <c r="BG1523" i="1"/>
  <c r="BH1523" i="1" s="1"/>
  <c r="BF1523" i="1"/>
  <c r="BE1523" i="1"/>
  <c r="BD1523" i="1"/>
  <c r="BC1523" i="1"/>
  <c r="BB1523" i="1"/>
  <c r="BA1523" i="1"/>
  <c r="AZ1523" i="1"/>
  <c r="AY1523" i="1"/>
  <c r="AX1523" i="1"/>
  <c r="AW1523" i="1"/>
  <c r="AV1523" i="1"/>
  <c r="AQ1523" i="1"/>
  <c r="AP1523" i="1"/>
  <c r="AN1523" i="1"/>
  <c r="AL1523" i="1"/>
  <c r="AL1523" i="1" a="1"/>
  <c r="AH1523" i="1"/>
  <c r="AG1523" i="1"/>
  <c r="AI1523" i="1" s="1"/>
  <c r="Z1523" i="1"/>
  <c r="AD1523" i="1" s="1"/>
  <c r="AE1523" i="1" s="1"/>
  <c r="X1523" i="1"/>
  <c r="W1523" i="1"/>
  <c r="V1523" i="1"/>
  <c r="U1523" i="1"/>
  <c r="T1523" i="1"/>
  <c r="S1523" i="1"/>
  <c r="R1523" i="1"/>
  <c r="BG1522" i="1"/>
  <c r="BH1522" i="1" s="1"/>
  <c r="BF1522" i="1"/>
  <c r="BE1522" i="1"/>
  <c r="BD1522" i="1"/>
  <c r="BC1522" i="1"/>
  <c r="BB1522" i="1"/>
  <c r="BA1522" i="1"/>
  <c r="AZ1522" i="1"/>
  <c r="AY1522" i="1"/>
  <c r="AX1522" i="1"/>
  <c r="AW1522" i="1"/>
  <c r="AV1522" i="1"/>
  <c r="AQ1522" i="1"/>
  <c r="AP1522" i="1"/>
  <c r="AN1522" i="1"/>
  <c r="AL1522" i="1"/>
  <c r="AL1522" i="1" a="1"/>
  <c r="AH1522" i="1"/>
  <c r="AG1522" i="1"/>
  <c r="AI1522" i="1" s="1"/>
  <c r="AB1522" i="1"/>
  <c r="AD1522" i="1" s="1"/>
  <c r="AE1522" i="1" s="1"/>
  <c r="X1522" i="1"/>
  <c r="W1522" i="1"/>
  <c r="V1522" i="1"/>
  <c r="U1522" i="1"/>
  <c r="T1522" i="1"/>
  <c r="S1522" i="1"/>
  <c r="R1522" i="1"/>
  <c r="BG1521" i="1"/>
  <c r="BH1521" i="1" s="1"/>
  <c r="BF1521" i="1"/>
  <c r="BE1521" i="1"/>
  <c r="BD1521" i="1"/>
  <c r="BC1521" i="1"/>
  <c r="BB1521" i="1"/>
  <c r="BA1521" i="1"/>
  <c r="AZ1521" i="1"/>
  <c r="AY1521" i="1"/>
  <c r="AX1521" i="1"/>
  <c r="AW1521" i="1"/>
  <c r="AV1521" i="1"/>
  <c r="AQ1521" i="1"/>
  <c r="AP1521" i="1"/>
  <c r="AN1521" i="1"/>
  <c r="AL1521" i="1" a="1"/>
  <c r="AL1521" i="1" s="1"/>
  <c r="AH1521" i="1"/>
  <c r="AG1521" i="1"/>
  <c r="AI1521" i="1" s="1"/>
  <c r="AB1521" i="1"/>
  <c r="AD1521" i="1" s="1"/>
  <c r="AE1521" i="1" s="1"/>
  <c r="X1521" i="1"/>
  <c r="W1521" i="1"/>
  <c r="V1521" i="1"/>
  <c r="U1521" i="1"/>
  <c r="T1521" i="1"/>
  <c r="S1521" i="1"/>
  <c r="R1521" i="1"/>
  <c r="BG1520" i="1"/>
  <c r="BH1520" i="1" s="1"/>
  <c r="BF1520" i="1"/>
  <c r="BE1520" i="1"/>
  <c r="BD1520" i="1"/>
  <c r="BC1520" i="1"/>
  <c r="BB1520" i="1"/>
  <c r="BA1520" i="1"/>
  <c r="AZ1520" i="1"/>
  <c r="AY1520" i="1"/>
  <c r="AX1520" i="1"/>
  <c r="AW1520" i="1"/>
  <c r="AV1520" i="1"/>
  <c r="AQ1520" i="1"/>
  <c r="AP1520" i="1"/>
  <c r="AR1520" i="1" s="1"/>
  <c r="AN1520" i="1"/>
  <c r="AL1520" i="1" a="1"/>
  <c r="AL1520" i="1" s="1"/>
  <c r="AH1520" i="1"/>
  <c r="AG1520" i="1"/>
  <c r="AI1520" i="1" s="1"/>
  <c r="Y1520" i="1"/>
  <c r="AD1520" i="1" s="1"/>
  <c r="AE1520" i="1" s="1"/>
  <c r="X1520" i="1"/>
  <c r="W1520" i="1"/>
  <c r="V1520" i="1"/>
  <c r="U1520" i="1"/>
  <c r="T1520" i="1"/>
  <c r="S1520" i="1"/>
  <c r="R1520" i="1"/>
  <c r="BG1519" i="1"/>
  <c r="BH1519" i="1" s="1"/>
  <c r="BF1519" i="1"/>
  <c r="BE1519" i="1"/>
  <c r="BD1519" i="1"/>
  <c r="BC1519" i="1"/>
  <c r="BB1519" i="1"/>
  <c r="BA1519" i="1"/>
  <c r="AZ1519" i="1"/>
  <c r="AY1519" i="1"/>
  <c r="AX1519" i="1"/>
  <c r="AW1519" i="1"/>
  <c r="AV1519" i="1"/>
  <c r="AQ1519" i="1"/>
  <c r="AP1519" i="1"/>
  <c r="AR1519" i="1" s="1"/>
  <c r="AN1519" i="1"/>
  <c r="AL1519" i="1" a="1"/>
  <c r="AL1519" i="1" s="1"/>
  <c r="AH1519" i="1"/>
  <c r="AG1519" i="1"/>
  <c r="AI1519" i="1" s="1"/>
  <c r="Y1519" i="1"/>
  <c r="AD1519" i="1" s="1"/>
  <c r="AE1519" i="1" s="1"/>
  <c r="X1519" i="1"/>
  <c r="W1519" i="1"/>
  <c r="V1519" i="1"/>
  <c r="U1519" i="1"/>
  <c r="T1519" i="1"/>
  <c r="S1519" i="1"/>
  <c r="R1519" i="1"/>
  <c r="BG1518" i="1"/>
  <c r="BH1518" i="1" s="1"/>
  <c r="BF1518" i="1"/>
  <c r="BE1518" i="1"/>
  <c r="BD1518" i="1"/>
  <c r="BC1518" i="1"/>
  <c r="BB1518" i="1"/>
  <c r="BA1518" i="1"/>
  <c r="AZ1518" i="1"/>
  <c r="AY1518" i="1"/>
  <c r="AX1518" i="1"/>
  <c r="AW1518" i="1"/>
  <c r="AV1518" i="1"/>
  <c r="AQ1518" i="1"/>
  <c r="AP1518" i="1"/>
  <c r="AN1518" i="1"/>
  <c r="AL1518" i="1"/>
  <c r="AL1518" i="1" a="1"/>
  <c r="AH1518" i="1"/>
  <c r="AG1518" i="1"/>
  <c r="AA1518" i="1"/>
  <c r="AD1518" i="1" s="1"/>
  <c r="AE1518" i="1" s="1"/>
  <c r="X1518" i="1"/>
  <c r="W1518" i="1"/>
  <c r="V1518" i="1"/>
  <c r="U1518" i="1"/>
  <c r="T1518" i="1"/>
  <c r="S1518" i="1"/>
  <c r="R1518" i="1"/>
  <c r="BG1517" i="1"/>
  <c r="BH1517" i="1" s="1"/>
  <c r="BF1517" i="1"/>
  <c r="BE1517" i="1"/>
  <c r="BD1517" i="1"/>
  <c r="BC1517" i="1"/>
  <c r="BB1517" i="1"/>
  <c r="BA1517" i="1"/>
  <c r="AZ1517" i="1"/>
  <c r="AY1517" i="1"/>
  <c r="AX1517" i="1"/>
  <c r="AW1517" i="1"/>
  <c r="AV1517" i="1"/>
  <c r="AQ1517" i="1"/>
  <c r="AP1517" i="1"/>
  <c r="AT1517" i="1" s="1"/>
  <c r="AN1517" i="1"/>
  <c r="AL1517" i="1" a="1"/>
  <c r="AL1517" i="1" s="1"/>
  <c r="AH1517" i="1"/>
  <c r="AG1517" i="1"/>
  <c r="AI1517" i="1" s="1"/>
  <c r="Z1517" i="1"/>
  <c r="AD1517" i="1" s="1"/>
  <c r="AE1517" i="1" s="1"/>
  <c r="X1517" i="1"/>
  <c r="W1517" i="1"/>
  <c r="V1517" i="1"/>
  <c r="U1517" i="1"/>
  <c r="T1517" i="1"/>
  <c r="S1517" i="1"/>
  <c r="R1517" i="1"/>
  <c r="BG1516" i="1"/>
  <c r="BH1516" i="1" s="1"/>
  <c r="BF1516" i="1"/>
  <c r="BE1516" i="1"/>
  <c r="BD1516" i="1"/>
  <c r="BC1516" i="1"/>
  <c r="BB1516" i="1"/>
  <c r="BA1516" i="1"/>
  <c r="AZ1516" i="1"/>
  <c r="AY1516" i="1"/>
  <c r="AX1516" i="1"/>
  <c r="AW1516" i="1"/>
  <c r="AV1516" i="1"/>
  <c r="AQ1516" i="1"/>
  <c r="AP1516" i="1"/>
  <c r="AT1516" i="1" s="1"/>
  <c r="AN1516" i="1"/>
  <c r="AL1516" i="1"/>
  <c r="AL1516" i="1" a="1"/>
  <c r="AH1516" i="1"/>
  <c r="AG1516" i="1"/>
  <c r="AB1516" i="1"/>
  <c r="AD1516" i="1" s="1"/>
  <c r="AE1516" i="1" s="1"/>
  <c r="X1516" i="1"/>
  <c r="W1516" i="1"/>
  <c r="V1516" i="1"/>
  <c r="U1516" i="1"/>
  <c r="T1516" i="1"/>
  <c r="S1516" i="1"/>
  <c r="R1516" i="1"/>
  <c r="BG1515" i="1"/>
  <c r="BH1515" i="1" s="1"/>
  <c r="BF1515" i="1"/>
  <c r="BE1515" i="1"/>
  <c r="BD1515" i="1"/>
  <c r="BC1515" i="1"/>
  <c r="BB1515" i="1"/>
  <c r="BA1515" i="1"/>
  <c r="AZ1515" i="1"/>
  <c r="AY1515" i="1"/>
  <c r="AX1515" i="1"/>
  <c r="AW1515" i="1"/>
  <c r="AV1515" i="1"/>
  <c r="AQ1515" i="1"/>
  <c r="AP1515" i="1"/>
  <c r="AN1515" i="1"/>
  <c r="AL1515" i="1"/>
  <c r="AL1515" i="1" a="1"/>
  <c r="AH1515" i="1"/>
  <c r="AG1515" i="1"/>
  <c r="AI1515" i="1" s="1"/>
  <c r="AB1515" i="1"/>
  <c r="AD1515" i="1" s="1"/>
  <c r="AE1515" i="1" s="1"/>
  <c r="X1515" i="1"/>
  <c r="W1515" i="1"/>
  <c r="V1515" i="1"/>
  <c r="U1515" i="1"/>
  <c r="T1515" i="1"/>
  <c r="S1515" i="1"/>
  <c r="R1515" i="1"/>
  <c r="BG1514" i="1"/>
  <c r="BH1514" i="1" s="1"/>
  <c r="BF1514" i="1"/>
  <c r="BE1514" i="1"/>
  <c r="BD1514" i="1"/>
  <c r="BC1514" i="1"/>
  <c r="BB1514" i="1"/>
  <c r="BA1514" i="1"/>
  <c r="AZ1514" i="1"/>
  <c r="AY1514" i="1"/>
  <c r="AX1514" i="1"/>
  <c r="AW1514" i="1"/>
  <c r="AV1514" i="1"/>
  <c r="AQ1514" i="1"/>
  <c r="AP1514" i="1"/>
  <c r="AR1514" i="1" s="1"/>
  <c r="AN1514" i="1"/>
  <c r="AL1514" i="1"/>
  <c r="AL1514" i="1" a="1"/>
  <c r="AH1514" i="1"/>
  <c r="AG1514" i="1"/>
  <c r="AI1514" i="1" s="1"/>
  <c r="Y1514" i="1"/>
  <c r="AD1514" i="1" s="1"/>
  <c r="AE1514" i="1" s="1"/>
  <c r="X1514" i="1"/>
  <c r="W1514" i="1"/>
  <c r="V1514" i="1"/>
  <c r="U1514" i="1"/>
  <c r="T1514" i="1"/>
  <c r="S1514" i="1"/>
  <c r="R1514" i="1"/>
  <c r="BG1513" i="1"/>
  <c r="BH1513" i="1" s="1"/>
  <c r="BF1513" i="1"/>
  <c r="BE1513" i="1"/>
  <c r="BD1513" i="1"/>
  <c r="BC1513" i="1"/>
  <c r="BB1513" i="1"/>
  <c r="BA1513" i="1"/>
  <c r="AZ1513" i="1"/>
  <c r="AY1513" i="1"/>
  <c r="AX1513" i="1"/>
  <c r="AW1513" i="1"/>
  <c r="AV1513" i="1"/>
  <c r="AQ1513" i="1"/>
  <c r="AP1513" i="1"/>
  <c r="AN1513" i="1"/>
  <c r="AL1513" i="1"/>
  <c r="AL1513" i="1" a="1"/>
  <c r="AH1513" i="1"/>
  <c r="AG1513" i="1"/>
  <c r="AI1513" i="1" s="1"/>
  <c r="Y1513" i="1"/>
  <c r="AD1513" i="1" s="1"/>
  <c r="AE1513" i="1" s="1"/>
  <c r="X1513" i="1"/>
  <c r="W1513" i="1"/>
  <c r="V1513" i="1"/>
  <c r="U1513" i="1"/>
  <c r="T1513" i="1"/>
  <c r="S1513" i="1"/>
  <c r="R1513" i="1"/>
  <c r="BG1512" i="1"/>
  <c r="BH1512" i="1" s="1"/>
  <c r="BF1512" i="1"/>
  <c r="BE1512" i="1"/>
  <c r="BD1512" i="1"/>
  <c r="BC1512" i="1"/>
  <c r="BB1512" i="1"/>
  <c r="BA1512" i="1"/>
  <c r="AZ1512" i="1"/>
  <c r="AY1512" i="1"/>
  <c r="AX1512" i="1"/>
  <c r="AW1512" i="1"/>
  <c r="AV1512" i="1"/>
  <c r="AQ1512" i="1"/>
  <c r="AP1512" i="1"/>
  <c r="AN1512" i="1"/>
  <c r="AL1512" i="1" a="1"/>
  <c r="AL1512" i="1" s="1"/>
  <c r="AH1512" i="1"/>
  <c r="AG1512" i="1"/>
  <c r="AI1512" i="1" s="1"/>
  <c r="Y1512" i="1"/>
  <c r="AD1512" i="1" s="1"/>
  <c r="AE1512" i="1" s="1"/>
  <c r="X1512" i="1"/>
  <c r="W1512" i="1"/>
  <c r="V1512" i="1"/>
  <c r="U1512" i="1"/>
  <c r="T1512" i="1"/>
  <c r="S1512" i="1"/>
  <c r="R1512" i="1"/>
  <c r="BG1511" i="1"/>
  <c r="BH1511" i="1" s="1"/>
  <c r="BF1511" i="1"/>
  <c r="BE1511" i="1"/>
  <c r="BD1511" i="1"/>
  <c r="BC1511" i="1"/>
  <c r="BB1511" i="1"/>
  <c r="BA1511" i="1"/>
  <c r="AZ1511" i="1"/>
  <c r="AY1511" i="1"/>
  <c r="AX1511" i="1"/>
  <c r="AW1511" i="1"/>
  <c r="AV1511" i="1"/>
  <c r="AQ1511" i="1"/>
  <c r="AP1511" i="1"/>
  <c r="AN1511" i="1"/>
  <c r="AL1511" i="1" a="1"/>
  <c r="AL1511" i="1" s="1"/>
  <c r="AH1511" i="1"/>
  <c r="AG1511" i="1"/>
  <c r="AI1511" i="1" s="1"/>
  <c r="Y1511" i="1"/>
  <c r="AD1511" i="1" s="1"/>
  <c r="AE1511" i="1" s="1"/>
  <c r="X1511" i="1"/>
  <c r="W1511" i="1"/>
  <c r="V1511" i="1"/>
  <c r="U1511" i="1"/>
  <c r="T1511" i="1"/>
  <c r="S1511" i="1"/>
  <c r="R1511" i="1"/>
  <c r="BG1510" i="1"/>
  <c r="BH1510" i="1" s="1"/>
  <c r="BF1510" i="1"/>
  <c r="BE1510" i="1"/>
  <c r="BD1510" i="1"/>
  <c r="BC1510" i="1"/>
  <c r="BB1510" i="1"/>
  <c r="BA1510" i="1"/>
  <c r="AZ1510" i="1"/>
  <c r="AY1510" i="1"/>
  <c r="AX1510" i="1"/>
  <c r="AW1510" i="1"/>
  <c r="AV1510" i="1"/>
  <c r="AQ1510" i="1"/>
  <c r="AP1510" i="1"/>
  <c r="AN1510" i="1"/>
  <c r="AL1510" i="1"/>
  <c r="AL1510" i="1" a="1"/>
  <c r="AH1510" i="1"/>
  <c r="AG1510" i="1"/>
  <c r="Y1510" i="1"/>
  <c r="AD1510" i="1" s="1"/>
  <c r="AE1510" i="1" s="1"/>
  <c r="X1510" i="1"/>
  <c r="W1510" i="1"/>
  <c r="V1510" i="1"/>
  <c r="U1510" i="1"/>
  <c r="T1510" i="1"/>
  <c r="S1510" i="1"/>
  <c r="R1510" i="1"/>
  <c r="BG1509" i="1"/>
  <c r="BH1509" i="1" s="1"/>
  <c r="BF1509" i="1"/>
  <c r="BE1509" i="1"/>
  <c r="BD1509" i="1"/>
  <c r="BC1509" i="1"/>
  <c r="BB1509" i="1"/>
  <c r="BA1509" i="1"/>
  <c r="AZ1509" i="1"/>
  <c r="AY1509" i="1"/>
  <c r="AX1509" i="1"/>
  <c r="AW1509" i="1"/>
  <c r="AV1509" i="1"/>
  <c r="AQ1509" i="1"/>
  <c r="AP1509" i="1"/>
  <c r="AN1509" i="1"/>
  <c r="AL1509" i="1" a="1"/>
  <c r="AL1509" i="1" s="1"/>
  <c r="AH1509" i="1"/>
  <c r="AG1509" i="1"/>
  <c r="AI1509" i="1" s="1"/>
  <c r="AC1509" i="1"/>
  <c r="Z1509" i="1"/>
  <c r="Y1509" i="1"/>
  <c r="X1509" i="1"/>
  <c r="W1509" i="1"/>
  <c r="V1509" i="1"/>
  <c r="U1509" i="1"/>
  <c r="T1509" i="1"/>
  <c r="S1509" i="1"/>
  <c r="R1509" i="1"/>
  <c r="BG1508" i="1"/>
  <c r="BH1508" i="1" s="1"/>
  <c r="BF1508" i="1"/>
  <c r="BE1508" i="1"/>
  <c r="BD1508" i="1"/>
  <c r="BC1508" i="1"/>
  <c r="BB1508" i="1"/>
  <c r="BA1508" i="1"/>
  <c r="AZ1508" i="1"/>
  <c r="AY1508" i="1"/>
  <c r="AX1508" i="1"/>
  <c r="AW1508" i="1"/>
  <c r="AV1508" i="1"/>
  <c r="AQ1508" i="1"/>
  <c r="AP1508" i="1"/>
  <c r="AN1508" i="1"/>
  <c r="AL1508" i="1"/>
  <c r="AL1508" i="1" a="1"/>
  <c r="AH1508" i="1"/>
  <c r="AG1508" i="1"/>
  <c r="Z1508" i="1"/>
  <c r="AD1508" i="1" s="1"/>
  <c r="AE1508" i="1" s="1"/>
  <c r="X1508" i="1"/>
  <c r="W1508" i="1"/>
  <c r="V1508" i="1"/>
  <c r="U1508" i="1"/>
  <c r="T1508" i="1"/>
  <c r="S1508" i="1"/>
  <c r="R1508" i="1"/>
  <c r="BG1507" i="1"/>
  <c r="BH1507" i="1" s="1"/>
  <c r="BF1507" i="1"/>
  <c r="BE1507" i="1"/>
  <c r="BD1507" i="1"/>
  <c r="BC1507" i="1"/>
  <c r="BB1507" i="1"/>
  <c r="BA1507" i="1"/>
  <c r="AZ1507" i="1"/>
  <c r="AY1507" i="1"/>
  <c r="AX1507" i="1"/>
  <c r="AW1507" i="1"/>
  <c r="AV1507" i="1"/>
  <c r="AQ1507" i="1"/>
  <c r="AP1507" i="1"/>
  <c r="AR1507" i="1" s="1"/>
  <c r="AN1507" i="1"/>
  <c r="AL1507" i="1" a="1"/>
  <c r="AL1507" i="1" s="1"/>
  <c r="AH1507" i="1"/>
  <c r="AG1507" i="1"/>
  <c r="AI1507" i="1" s="1"/>
  <c r="AC1507" i="1"/>
  <c r="AD1507" i="1" s="1"/>
  <c r="AE1507" i="1" s="1"/>
  <c r="X1507" i="1"/>
  <c r="W1507" i="1"/>
  <c r="V1507" i="1"/>
  <c r="U1507" i="1"/>
  <c r="T1507" i="1"/>
  <c r="S1507" i="1"/>
  <c r="R1507" i="1"/>
  <c r="BG1506" i="1"/>
  <c r="BH1506" i="1" s="1"/>
  <c r="BF1506" i="1"/>
  <c r="BE1506" i="1"/>
  <c r="BD1506" i="1"/>
  <c r="BC1506" i="1"/>
  <c r="BB1506" i="1"/>
  <c r="BA1506" i="1"/>
  <c r="AZ1506" i="1"/>
  <c r="AY1506" i="1"/>
  <c r="AX1506" i="1"/>
  <c r="AW1506" i="1"/>
  <c r="AV1506" i="1"/>
  <c r="AQ1506" i="1"/>
  <c r="AP1506" i="1"/>
  <c r="AN1506" i="1"/>
  <c r="AL1506" i="1"/>
  <c r="AL1506" i="1" a="1"/>
  <c r="AH1506" i="1"/>
  <c r="AG1506" i="1"/>
  <c r="AC1506" i="1"/>
  <c r="AD1506" i="1" s="1"/>
  <c r="AE1506" i="1" s="1"/>
  <c r="X1506" i="1"/>
  <c r="W1506" i="1"/>
  <c r="V1506" i="1"/>
  <c r="U1506" i="1"/>
  <c r="T1506" i="1"/>
  <c r="S1506" i="1"/>
  <c r="R1506" i="1"/>
  <c r="BG1505" i="1"/>
  <c r="BH1505" i="1" s="1"/>
  <c r="BF1505" i="1"/>
  <c r="BE1505" i="1"/>
  <c r="BD1505" i="1"/>
  <c r="BC1505" i="1"/>
  <c r="BB1505" i="1"/>
  <c r="BA1505" i="1"/>
  <c r="AZ1505" i="1"/>
  <c r="AY1505" i="1"/>
  <c r="AX1505" i="1"/>
  <c r="AW1505" i="1"/>
  <c r="AV1505" i="1"/>
  <c r="AQ1505" i="1"/>
  <c r="AP1505" i="1"/>
  <c r="AN1505" i="1"/>
  <c r="AL1505" i="1"/>
  <c r="AL1505" i="1" a="1"/>
  <c r="AH1505" i="1"/>
  <c r="AG1505" i="1"/>
  <c r="AI1505" i="1" s="1"/>
  <c r="Z1505" i="1"/>
  <c r="AD1505" i="1" s="1"/>
  <c r="AE1505" i="1" s="1"/>
  <c r="X1505" i="1"/>
  <c r="W1505" i="1"/>
  <c r="V1505" i="1"/>
  <c r="U1505" i="1"/>
  <c r="T1505" i="1"/>
  <c r="S1505" i="1"/>
  <c r="R1505" i="1"/>
  <c r="BG1504" i="1"/>
  <c r="BH1504" i="1" s="1"/>
  <c r="BF1504" i="1"/>
  <c r="BE1504" i="1"/>
  <c r="BD1504" i="1"/>
  <c r="BC1504" i="1"/>
  <c r="BB1504" i="1"/>
  <c r="BA1504" i="1"/>
  <c r="AZ1504" i="1"/>
  <c r="AY1504" i="1"/>
  <c r="AX1504" i="1"/>
  <c r="AW1504" i="1"/>
  <c r="AV1504" i="1"/>
  <c r="AQ1504" i="1"/>
  <c r="AP1504" i="1"/>
  <c r="AN1504" i="1"/>
  <c r="AL1504" i="1" a="1"/>
  <c r="AL1504" i="1" s="1"/>
  <c r="AH1504" i="1"/>
  <c r="AG1504" i="1"/>
  <c r="AC1504" i="1"/>
  <c r="AD1504" i="1" s="1"/>
  <c r="AE1504" i="1" s="1"/>
  <c r="X1504" i="1"/>
  <c r="W1504" i="1"/>
  <c r="V1504" i="1"/>
  <c r="U1504" i="1"/>
  <c r="T1504" i="1"/>
  <c r="S1504" i="1"/>
  <c r="R1504" i="1"/>
  <c r="BG1503" i="1"/>
  <c r="BH1503" i="1" s="1"/>
  <c r="BF1503" i="1"/>
  <c r="BE1503" i="1"/>
  <c r="BD1503" i="1"/>
  <c r="BC1503" i="1"/>
  <c r="BB1503" i="1"/>
  <c r="BA1503" i="1"/>
  <c r="AZ1503" i="1"/>
  <c r="AY1503" i="1"/>
  <c r="AX1503" i="1"/>
  <c r="AW1503" i="1"/>
  <c r="AV1503" i="1"/>
  <c r="AQ1503" i="1"/>
  <c r="AP1503" i="1"/>
  <c r="AU1503" i="1" s="1"/>
  <c r="AN1503" i="1"/>
  <c r="AL1503" i="1" a="1"/>
  <c r="AL1503" i="1" s="1"/>
  <c r="AH1503" i="1"/>
  <c r="AG1503" i="1"/>
  <c r="AI1503" i="1" s="1"/>
  <c r="Y1503" i="1"/>
  <c r="AD1503" i="1" s="1"/>
  <c r="AE1503" i="1" s="1"/>
  <c r="X1503" i="1"/>
  <c r="W1503" i="1"/>
  <c r="V1503" i="1"/>
  <c r="U1503" i="1"/>
  <c r="T1503" i="1"/>
  <c r="S1503" i="1"/>
  <c r="R1503" i="1"/>
  <c r="BG1502" i="1"/>
  <c r="BH1502" i="1" s="1"/>
  <c r="BF1502" i="1"/>
  <c r="BE1502" i="1"/>
  <c r="BD1502" i="1"/>
  <c r="BC1502" i="1"/>
  <c r="BB1502" i="1"/>
  <c r="BA1502" i="1"/>
  <c r="AZ1502" i="1"/>
  <c r="AY1502" i="1"/>
  <c r="AX1502" i="1"/>
  <c r="AW1502" i="1"/>
  <c r="AV1502" i="1"/>
  <c r="AQ1502" i="1"/>
  <c r="AP1502" i="1"/>
  <c r="AN1502" i="1"/>
  <c r="AL1502" i="1" a="1"/>
  <c r="AL1502" i="1" s="1"/>
  <c r="AH1502" i="1"/>
  <c r="AG1502" i="1"/>
  <c r="AI1502" i="1" s="1"/>
  <c r="AB1502" i="1"/>
  <c r="AD1502" i="1" s="1"/>
  <c r="AE1502" i="1" s="1"/>
  <c r="X1502" i="1"/>
  <c r="W1502" i="1"/>
  <c r="V1502" i="1"/>
  <c r="U1502" i="1"/>
  <c r="T1502" i="1"/>
  <c r="S1502" i="1"/>
  <c r="R1502" i="1"/>
  <c r="BG1501" i="1"/>
  <c r="BH1501" i="1" s="1"/>
  <c r="BF1501" i="1"/>
  <c r="BE1501" i="1"/>
  <c r="BD1501" i="1"/>
  <c r="BC1501" i="1"/>
  <c r="BB1501" i="1"/>
  <c r="BA1501" i="1"/>
  <c r="AZ1501" i="1"/>
  <c r="AY1501" i="1"/>
  <c r="AX1501" i="1"/>
  <c r="AW1501" i="1"/>
  <c r="AV1501" i="1"/>
  <c r="AQ1501" i="1"/>
  <c r="AP1501" i="1"/>
  <c r="AN1501" i="1"/>
  <c r="AL1501" i="1" a="1"/>
  <c r="AL1501" i="1" s="1"/>
  <c r="AH1501" i="1"/>
  <c r="AG1501" i="1"/>
  <c r="Y1501" i="1"/>
  <c r="AD1501" i="1" s="1"/>
  <c r="AE1501" i="1" s="1"/>
  <c r="X1501" i="1"/>
  <c r="W1501" i="1"/>
  <c r="V1501" i="1"/>
  <c r="U1501" i="1"/>
  <c r="T1501" i="1"/>
  <c r="S1501" i="1"/>
  <c r="R1501" i="1"/>
  <c r="BG1500" i="1"/>
  <c r="BH1500" i="1" s="1"/>
  <c r="BF1500" i="1"/>
  <c r="BE1500" i="1"/>
  <c r="BD1500" i="1"/>
  <c r="BC1500" i="1"/>
  <c r="BB1500" i="1"/>
  <c r="BA1500" i="1"/>
  <c r="AZ1500" i="1"/>
  <c r="AY1500" i="1"/>
  <c r="AX1500" i="1"/>
  <c r="AW1500" i="1"/>
  <c r="AV1500" i="1"/>
  <c r="AQ1500" i="1"/>
  <c r="AP1500" i="1"/>
  <c r="AR1500" i="1" s="1"/>
  <c r="AN1500" i="1"/>
  <c r="AL1500" i="1"/>
  <c r="AL1500" i="1" a="1"/>
  <c r="AH1500" i="1"/>
  <c r="AG1500" i="1"/>
  <c r="Y1500" i="1"/>
  <c r="AD1500" i="1" s="1"/>
  <c r="AE1500" i="1" s="1"/>
  <c r="X1500" i="1"/>
  <c r="W1500" i="1"/>
  <c r="V1500" i="1"/>
  <c r="U1500" i="1"/>
  <c r="T1500" i="1"/>
  <c r="S1500" i="1"/>
  <c r="R1500" i="1"/>
  <c r="BG1499" i="1"/>
  <c r="BH1499" i="1" s="1"/>
  <c r="BF1499" i="1"/>
  <c r="BE1499" i="1"/>
  <c r="BD1499" i="1"/>
  <c r="BC1499" i="1"/>
  <c r="BB1499" i="1"/>
  <c r="BA1499" i="1"/>
  <c r="AZ1499" i="1"/>
  <c r="AY1499" i="1"/>
  <c r="AX1499" i="1"/>
  <c r="AW1499" i="1"/>
  <c r="AV1499" i="1"/>
  <c r="AQ1499" i="1"/>
  <c r="AP1499" i="1"/>
  <c r="AN1499" i="1"/>
  <c r="AL1499" i="1" a="1"/>
  <c r="AL1499" i="1" s="1"/>
  <c r="AH1499" i="1"/>
  <c r="AG1499" i="1"/>
  <c r="AI1499" i="1" s="1"/>
  <c r="Y1499" i="1"/>
  <c r="AD1499" i="1" s="1"/>
  <c r="AE1499" i="1" s="1"/>
  <c r="X1499" i="1"/>
  <c r="W1499" i="1"/>
  <c r="V1499" i="1"/>
  <c r="U1499" i="1"/>
  <c r="T1499" i="1"/>
  <c r="S1499" i="1"/>
  <c r="R1499" i="1"/>
  <c r="BG1498" i="1"/>
  <c r="BH1498" i="1" s="1"/>
  <c r="BF1498" i="1"/>
  <c r="BE1498" i="1"/>
  <c r="BD1498" i="1"/>
  <c r="BC1498" i="1"/>
  <c r="BB1498" i="1"/>
  <c r="BA1498" i="1"/>
  <c r="AZ1498" i="1"/>
  <c r="AY1498" i="1"/>
  <c r="AX1498" i="1"/>
  <c r="AW1498" i="1"/>
  <c r="AV1498" i="1"/>
  <c r="AQ1498" i="1"/>
  <c r="AP1498" i="1"/>
  <c r="AN1498" i="1"/>
  <c r="AL1498" i="1"/>
  <c r="AL1498" i="1" a="1"/>
  <c r="AH1498" i="1"/>
  <c r="AG1498" i="1"/>
  <c r="Y1498" i="1"/>
  <c r="AD1498" i="1" s="1"/>
  <c r="AE1498" i="1" s="1"/>
  <c r="X1498" i="1"/>
  <c r="W1498" i="1"/>
  <c r="V1498" i="1"/>
  <c r="U1498" i="1"/>
  <c r="T1498" i="1"/>
  <c r="S1498" i="1"/>
  <c r="R1498" i="1"/>
  <c r="BG1497" i="1"/>
  <c r="BH1497" i="1" s="1"/>
  <c r="BF1497" i="1"/>
  <c r="BE1497" i="1"/>
  <c r="BD1497" i="1"/>
  <c r="BC1497" i="1"/>
  <c r="BB1497" i="1"/>
  <c r="BA1497" i="1"/>
  <c r="AZ1497" i="1"/>
  <c r="AY1497" i="1"/>
  <c r="AX1497" i="1"/>
  <c r="AW1497" i="1"/>
  <c r="AV1497" i="1"/>
  <c r="AQ1497" i="1"/>
  <c r="AP1497" i="1"/>
  <c r="AN1497" i="1"/>
  <c r="AL1497" i="1"/>
  <c r="AL1497" i="1" a="1"/>
  <c r="AH1497" i="1"/>
  <c r="AG1497" i="1"/>
  <c r="AI1497" i="1" s="1"/>
  <c r="AB1497" i="1"/>
  <c r="AD1497" i="1" s="1"/>
  <c r="AE1497" i="1" s="1"/>
  <c r="X1497" i="1"/>
  <c r="W1497" i="1"/>
  <c r="V1497" i="1"/>
  <c r="U1497" i="1"/>
  <c r="T1497" i="1"/>
  <c r="S1497" i="1"/>
  <c r="R1497" i="1"/>
  <c r="BG1496" i="1"/>
  <c r="BH1496" i="1" s="1"/>
  <c r="BF1496" i="1"/>
  <c r="BE1496" i="1"/>
  <c r="BD1496" i="1"/>
  <c r="BC1496" i="1"/>
  <c r="BB1496" i="1"/>
  <c r="BA1496" i="1"/>
  <c r="AZ1496" i="1"/>
  <c r="AY1496" i="1"/>
  <c r="AX1496" i="1"/>
  <c r="AW1496" i="1"/>
  <c r="AV1496" i="1"/>
  <c r="AQ1496" i="1"/>
  <c r="AP1496" i="1"/>
  <c r="AN1496" i="1"/>
  <c r="AL1496" i="1" a="1"/>
  <c r="AL1496" i="1" s="1"/>
  <c r="AH1496" i="1"/>
  <c r="AG1496" i="1"/>
  <c r="AI1496" i="1" s="1"/>
  <c r="AC1496" i="1"/>
  <c r="AB1496" i="1"/>
  <c r="AA1496" i="1"/>
  <c r="Z1496" i="1"/>
  <c r="Y1496" i="1"/>
  <c r="X1496" i="1"/>
  <c r="W1496" i="1"/>
  <c r="V1496" i="1"/>
  <c r="U1496" i="1"/>
  <c r="T1496" i="1"/>
  <c r="S1496" i="1"/>
  <c r="R1496" i="1"/>
  <c r="BG1495" i="1"/>
  <c r="BH1495" i="1" s="1"/>
  <c r="BF1495" i="1"/>
  <c r="BE1495" i="1"/>
  <c r="BD1495" i="1"/>
  <c r="BC1495" i="1"/>
  <c r="BB1495" i="1"/>
  <c r="BA1495" i="1"/>
  <c r="AZ1495" i="1"/>
  <c r="AY1495" i="1"/>
  <c r="AX1495" i="1"/>
  <c r="AW1495" i="1"/>
  <c r="AV1495" i="1"/>
  <c r="AQ1495" i="1"/>
  <c r="AP1495" i="1"/>
  <c r="AN1495" i="1"/>
  <c r="AL1495" i="1" a="1"/>
  <c r="AL1495" i="1" s="1"/>
  <c r="AH1495" i="1"/>
  <c r="AG1495" i="1"/>
  <c r="AI1495" i="1" s="1"/>
  <c r="Y1495" i="1"/>
  <c r="AD1495" i="1" s="1"/>
  <c r="AE1495" i="1" s="1"/>
  <c r="X1495" i="1"/>
  <c r="W1495" i="1"/>
  <c r="V1495" i="1"/>
  <c r="U1495" i="1"/>
  <c r="T1495" i="1"/>
  <c r="S1495" i="1"/>
  <c r="R1495" i="1"/>
  <c r="BG1494" i="1"/>
  <c r="BH1494" i="1" s="1"/>
  <c r="BF1494" i="1"/>
  <c r="BE1494" i="1"/>
  <c r="BD1494" i="1"/>
  <c r="BC1494" i="1"/>
  <c r="BB1494" i="1"/>
  <c r="BA1494" i="1"/>
  <c r="AZ1494" i="1"/>
  <c r="AY1494" i="1"/>
  <c r="AX1494" i="1"/>
  <c r="AW1494" i="1"/>
  <c r="AV1494" i="1"/>
  <c r="AQ1494" i="1"/>
  <c r="AP1494" i="1"/>
  <c r="AN1494" i="1"/>
  <c r="AL1494" i="1"/>
  <c r="AL1494" i="1" a="1"/>
  <c r="AH1494" i="1"/>
  <c r="AG1494" i="1"/>
  <c r="AI1494" i="1" s="1"/>
  <c r="AC1494" i="1"/>
  <c r="Z1494" i="1"/>
  <c r="Y1494" i="1"/>
  <c r="X1494" i="1"/>
  <c r="W1494" i="1"/>
  <c r="V1494" i="1"/>
  <c r="U1494" i="1"/>
  <c r="T1494" i="1"/>
  <c r="S1494" i="1"/>
  <c r="R1494" i="1"/>
  <c r="BG1493" i="1"/>
  <c r="BH1493" i="1" s="1"/>
  <c r="BF1493" i="1"/>
  <c r="BE1493" i="1"/>
  <c r="BD1493" i="1"/>
  <c r="BC1493" i="1"/>
  <c r="BB1493" i="1"/>
  <c r="BA1493" i="1"/>
  <c r="AZ1493" i="1"/>
  <c r="AY1493" i="1"/>
  <c r="AX1493" i="1"/>
  <c r="AW1493" i="1"/>
  <c r="AV1493" i="1"/>
  <c r="AQ1493" i="1"/>
  <c r="AP1493" i="1"/>
  <c r="AN1493" i="1"/>
  <c r="AL1493" i="1" a="1"/>
  <c r="AL1493" i="1" s="1"/>
  <c r="AH1493" i="1"/>
  <c r="AG1493" i="1"/>
  <c r="AI1493" i="1" s="1"/>
  <c r="Z1493" i="1"/>
  <c r="AD1493" i="1" s="1"/>
  <c r="AE1493" i="1" s="1"/>
  <c r="X1493" i="1"/>
  <c r="W1493" i="1"/>
  <c r="V1493" i="1"/>
  <c r="U1493" i="1"/>
  <c r="T1493" i="1"/>
  <c r="S1493" i="1"/>
  <c r="R1493" i="1"/>
  <c r="BG1492" i="1"/>
  <c r="BH1492" i="1" s="1"/>
  <c r="BF1492" i="1"/>
  <c r="BE1492" i="1"/>
  <c r="BD1492" i="1"/>
  <c r="BC1492" i="1"/>
  <c r="BB1492" i="1"/>
  <c r="BA1492" i="1"/>
  <c r="AZ1492" i="1"/>
  <c r="AY1492" i="1"/>
  <c r="AX1492" i="1"/>
  <c r="AW1492" i="1"/>
  <c r="AV1492" i="1"/>
  <c r="AQ1492" i="1"/>
  <c r="AP1492" i="1"/>
  <c r="AN1492" i="1"/>
  <c r="AL1492" i="1" a="1"/>
  <c r="AL1492" i="1" s="1"/>
  <c r="AH1492" i="1"/>
  <c r="AG1492" i="1"/>
  <c r="AA1492" i="1"/>
  <c r="AD1492" i="1" s="1"/>
  <c r="AE1492" i="1" s="1"/>
  <c r="X1492" i="1"/>
  <c r="W1492" i="1"/>
  <c r="V1492" i="1"/>
  <c r="U1492" i="1"/>
  <c r="T1492" i="1"/>
  <c r="S1492" i="1"/>
  <c r="R1492" i="1"/>
  <c r="BG1491" i="1"/>
  <c r="BH1491" i="1" s="1"/>
  <c r="BF1491" i="1"/>
  <c r="BE1491" i="1"/>
  <c r="BD1491" i="1"/>
  <c r="BC1491" i="1"/>
  <c r="BB1491" i="1"/>
  <c r="BA1491" i="1"/>
  <c r="AZ1491" i="1"/>
  <c r="AY1491" i="1"/>
  <c r="AX1491" i="1"/>
  <c r="AW1491" i="1"/>
  <c r="AV1491" i="1"/>
  <c r="AQ1491" i="1"/>
  <c r="AP1491" i="1"/>
  <c r="AN1491" i="1"/>
  <c r="AL1491" i="1"/>
  <c r="AL1491" i="1" a="1"/>
  <c r="AH1491" i="1"/>
  <c r="AG1491" i="1"/>
  <c r="AI1491" i="1" s="1"/>
  <c r="AC1491" i="1"/>
  <c r="AD1491" i="1" s="1"/>
  <c r="AE1491" i="1" s="1"/>
  <c r="X1491" i="1"/>
  <c r="W1491" i="1"/>
  <c r="V1491" i="1"/>
  <c r="U1491" i="1"/>
  <c r="T1491" i="1"/>
  <c r="S1491" i="1"/>
  <c r="R1491" i="1"/>
  <c r="BG1490" i="1"/>
  <c r="BH1490" i="1" s="1"/>
  <c r="BF1490" i="1"/>
  <c r="BE1490" i="1"/>
  <c r="BD1490" i="1"/>
  <c r="BC1490" i="1"/>
  <c r="BB1490" i="1"/>
  <c r="BA1490" i="1"/>
  <c r="AZ1490" i="1"/>
  <c r="AY1490" i="1"/>
  <c r="AX1490" i="1"/>
  <c r="AW1490" i="1"/>
  <c r="AV1490" i="1"/>
  <c r="AQ1490" i="1"/>
  <c r="AP1490" i="1"/>
  <c r="AN1490" i="1"/>
  <c r="AL1490" i="1"/>
  <c r="AL1490" i="1" a="1"/>
  <c r="AH1490" i="1"/>
  <c r="AG1490" i="1"/>
  <c r="AI1490" i="1" s="1"/>
  <c r="Z1490" i="1"/>
  <c r="AD1490" i="1" s="1"/>
  <c r="AE1490" i="1" s="1"/>
  <c r="X1490" i="1"/>
  <c r="W1490" i="1"/>
  <c r="V1490" i="1"/>
  <c r="U1490" i="1"/>
  <c r="T1490" i="1"/>
  <c r="S1490" i="1"/>
  <c r="R1490" i="1"/>
  <c r="BG1489" i="1"/>
  <c r="BH1489" i="1" s="1"/>
  <c r="BF1489" i="1"/>
  <c r="BE1489" i="1"/>
  <c r="BD1489" i="1"/>
  <c r="BC1489" i="1"/>
  <c r="BB1489" i="1"/>
  <c r="BA1489" i="1"/>
  <c r="AZ1489" i="1"/>
  <c r="AY1489" i="1"/>
  <c r="AX1489" i="1"/>
  <c r="AW1489" i="1"/>
  <c r="AV1489" i="1"/>
  <c r="AQ1489" i="1"/>
  <c r="AP1489" i="1"/>
  <c r="AN1489" i="1"/>
  <c r="AL1489" i="1"/>
  <c r="AL1489" i="1" a="1"/>
  <c r="AH1489" i="1"/>
  <c r="AG1489" i="1"/>
  <c r="Z1489" i="1"/>
  <c r="AD1489" i="1" s="1"/>
  <c r="AE1489" i="1" s="1"/>
  <c r="X1489" i="1"/>
  <c r="W1489" i="1"/>
  <c r="V1489" i="1"/>
  <c r="U1489" i="1"/>
  <c r="T1489" i="1"/>
  <c r="S1489" i="1"/>
  <c r="R1489" i="1"/>
  <c r="BG1488" i="1"/>
  <c r="BH1488" i="1" s="1"/>
  <c r="BF1488" i="1"/>
  <c r="BE1488" i="1"/>
  <c r="BD1488" i="1"/>
  <c r="BC1488" i="1"/>
  <c r="BB1488" i="1"/>
  <c r="BA1488" i="1"/>
  <c r="AZ1488" i="1"/>
  <c r="AY1488" i="1"/>
  <c r="AX1488" i="1"/>
  <c r="AW1488" i="1"/>
  <c r="AV1488" i="1"/>
  <c r="AQ1488" i="1"/>
  <c r="AP1488" i="1"/>
  <c r="AN1488" i="1"/>
  <c r="AL1488" i="1" a="1"/>
  <c r="AL1488" i="1" s="1"/>
  <c r="AH1488" i="1"/>
  <c r="AG1488" i="1"/>
  <c r="AI1488" i="1" s="1"/>
  <c r="Z1488" i="1"/>
  <c r="AD1488" i="1" s="1"/>
  <c r="AE1488" i="1" s="1"/>
  <c r="X1488" i="1"/>
  <c r="W1488" i="1"/>
  <c r="V1488" i="1"/>
  <c r="U1488" i="1"/>
  <c r="T1488" i="1"/>
  <c r="S1488" i="1"/>
  <c r="R1488" i="1"/>
  <c r="BG1487" i="1"/>
  <c r="BH1487" i="1" s="1"/>
  <c r="BF1487" i="1"/>
  <c r="BE1487" i="1"/>
  <c r="BD1487" i="1"/>
  <c r="BC1487" i="1"/>
  <c r="BB1487" i="1"/>
  <c r="BA1487" i="1"/>
  <c r="AZ1487" i="1"/>
  <c r="AY1487" i="1"/>
  <c r="AX1487" i="1"/>
  <c r="AW1487" i="1"/>
  <c r="AV1487" i="1"/>
  <c r="AQ1487" i="1"/>
  <c r="AP1487" i="1"/>
  <c r="AT1487" i="1" s="1"/>
  <c r="AN1487" i="1"/>
  <c r="AL1487" i="1" a="1"/>
  <c r="AL1487" i="1" s="1"/>
  <c r="AH1487" i="1"/>
  <c r="AG1487" i="1"/>
  <c r="AC1487" i="1"/>
  <c r="Z1487" i="1"/>
  <c r="Y1487" i="1"/>
  <c r="X1487" i="1"/>
  <c r="W1487" i="1"/>
  <c r="V1487" i="1"/>
  <c r="U1487" i="1"/>
  <c r="T1487" i="1"/>
  <c r="S1487" i="1"/>
  <c r="R1487" i="1"/>
  <c r="BG1486" i="1"/>
  <c r="BH1486" i="1" s="1"/>
  <c r="BF1486" i="1"/>
  <c r="BE1486" i="1"/>
  <c r="BD1486" i="1"/>
  <c r="BC1486" i="1"/>
  <c r="BB1486" i="1"/>
  <c r="BA1486" i="1"/>
  <c r="AZ1486" i="1"/>
  <c r="AY1486" i="1"/>
  <c r="AX1486" i="1"/>
  <c r="AW1486" i="1"/>
  <c r="AV1486" i="1"/>
  <c r="AT1486" i="1"/>
  <c r="AQ1486" i="1"/>
  <c r="AP1486" i="1"/>
  <c r="AR1486" i="1" s="1"/>
  <c r="AN1486" i="1"/>
  <c r="AL1486" i="1" a="1"/>
  <c r="AL1486" i="1" s="1"/>
  <c r="AH1486" i="1"/>
  <c r="AG1486" i="1"/>
  <c r="AI1486" i="1" s="1"/>
  <c r="AC1486" i="1"/>
  <c r="AB1486" i="1"/>
  <c r="AA1486" i="1"/>
  <c r="Z1486" i="1"/>
  <c r="Y1486" i="1"/>
  <c r="X1486" i="1"/>
  <c r="W1486" i="1"/>
  <c r="V1486" i="1"/>
  <c r="U1486" i="1"/>
  <c r="T1486" i="1"/>
  <c r="S1486" i="1"/>
  <c r="R1486" i="1"/>
  <c r="BG1485" i="1"/>
  <c r="BH1485" i="1" s="1"/>
  <c r="BF1485" i="1"/>
  <c r="BE1485" i="1"/>
  <c r="BD1485" i="1"/>
  <c r="BC1485" i="1"/>
  <c r="BB1485" i="1"/>
  <c r="BA1485" i="1"/>
  <c r="AZ1485" i="1"/>
  <c r="AY1485" i="1"/>
  <c r="AX1485" i="1"/>
  <c r="AW1485" i="1"/>
  <c r="AV1485" i="1"/>
  <c r="AQ1485" i="1"/>
  <c r="AP1485" i="1"/>
  <c r="AN1485" i="1"/>
  <c r="AL1485" i="1"/>
  <c r="AL1485" i="1" a="1"/>
  <c r="AH1485" i="1"/>
  <c r="AG1485" i="1"/>
  <c r="AI1485" i="1" s="1"/>
  <c r="AC1485" i="1"/>
  <c r="AB1485" i="1"/>
  <c r="AA1485" i="1"/>
  <c r="Z1485" i="1"/>
  <c r="Y1485" i="1"/>
  <c r="X1485" i="1"/>
  <c r="W1485" i="1"/>
  <c r="V1485" i="1"/>
  <c r="U1485" i="1"/>
  <c r="T1485" i="1"/>
  <c r="S1485" i="1"/>
  <c r="R1485" i="1"/>
  <c r="BG1484" i="1"/>
  <c r="BH1484" i="1" s="1"/>
  <c r="BF1484" i="1"/>
  <c r="BE1484" i="1"/>
  <c r="BD1484" i="1"/>
  <c r="BC1484" i="1"/>
  <c r="BB1484" i="1"/>
  <c r="BA1484" i="1"/>
  <c r="AZ1484" i="1"/>
  <c r="AY1484" i="1"/>
  <c r="AX1484" i="1"/>
  <c r="AW1484" i="1"/>
  <c r="AV1484" i="1"/>
  <c r="AQ1484" i="1"/>
  <c r="AP1484" i="1"/>
  <c r="AR1484" i="1" s="1"/>
  <c r="AN1484" i="1"/>
  <c r="AL1484" i="1"/>
  <c r="AL1484" i="1" a="1"/>
  <c r="AH1484" i="1"/>
  <c r="AG1484" i="1"/>
  <c r="AI1484" i="1" s="1"/>
  <c r="Y1484" i="1"/>
  <c r="AD1484" i="1" s="1"/>
  <c r="AE1484" i="1" s="1"/>
  <c r="X1484" i="1"/>
  <c r="W1484" i="1"/>
  <c r="V1484" i="1"/>
  <c r="U1484" i="1"/>
  <c r="T1484" i="1"/>
  <c r="S1484" i="1"/>
  <c r="R1484" i="1"/>
  <c r="BG1483" i="1"/>
  <c r="BH1483" i="1" s="1"/>
  <c r="BF1483" i="1"/>
  <c r="BE1483" i="1"/>
  <c r="BD1483" i="1"/>
  <c r="BC1483" i="1"/>
  <c r="BB1483" i="1"/>
  <c r="BA1483" i="1"/>
  <c r="AZ1483" i="1"/>
  <c r="AY1483" i="1"/>
  <c r="AX1483" i="1"/>
  <c r="AW1483" i="1"/>
  <c r="AV1483" i="1"/>
  <c r="AQ1483" i="1"/>
  <c r="AP1483" i="1"/>
  <c r="AN1483" i="1"/>
  <c r="AL1483" i="1" a="1"/>
  <c r="AL1483" i="1" s="1"/>
  <c r="AH1483" i="1"/>
  <c r="AG1483" i="1"/>
  <c r="AI1483" i="1" s="1"/>
  <c r="AB1483" i="1"/>
  <c r="AD1483" i="1" s="1"/>
  <c r="AE1483" i="1" s="1"/>
  <c r="X1483" i="1"/>
  <c r="W1483" i="1"/>
  <c r="V1483" i="1"/>
  <c r="U1483" i="1"/>
  <c r="S1483" i="1"/>
  <c r="R1483" i="1"/>
  <c r="BG1482" i="1"/>
  <c r="BH1482" i="1" s="1"/>
  <c r="BF1482" i="1"/>
  <c r="BE1482" i="1"/>
  <c r="BD1482" i="1"/>
  <c r="BC1482" i="1"/>
  <c r="BB1482" i="1"/>
  <c r="BA1482" i="1"/>
  <c r="AZ1482" i="1"/>
  <c r="AY1482" i="1"/>
  <c r="AX1482" i="1"/>
  <c r="AW1482" i="1"/>
  <c r="AV1482" i="1"/>
  <c r="AQ1482" i="1"/>
  <c r="AP1482" i="1"/>
  <c r="AN1482" i="1"/>
  <c r="AL1482" i="1" a="1"/>
  <c r="AL1482" i="1" s="1"/>
  <c r="AH1482" i="1"/>
  <c r="AG1482" i="1"/>
  <c r="AI1482" i="1" s="1"/>
  <c r="Y1482" i="1"/>
  <c r="AD1482" i="1" s="1"/>
  <c r="AE1482" i="1" s="1"/>
  <c r="X1482" i="1"/>
  <c r="W1482" i="1"/>
  <c r="V1482" i="1"/>
  <c r="U1482" i="1"/>
  <c r="T1482" i="1"/>
  <c r="S1482" i="1"/>
  <c r="R1482" i="1"/>
  <c r="BG1481" i="1"/>
  <c r="BH1481" i="1" s="1"/>
  <c r="BF1481" i="1"/>
  <c r="BE1481" i="1"/>
  <c r="BD1481" i="1"/>
  <c r="BC1481" i="1"/>
  <c r="BB1481" i="1"/>
  <c r="BA1481" i="1"/>
  <c r="AZ1481" i="1"/>
  <c r="AY1481" i="1"/>
  <c r="AX1481" i="1"/>
  <c r="AW1481" i="1"/>
  <c r="AV1481" i="1"/>
  <c r="AQ1481" i="1"/>
  <c r="AP1481" i="1"/>
  <c r="AR1481" i="1" s="1"/>
  <c r="AN1481" i="1"/>
  <c r="AL1481" i="1"/>
  <c r="AL1481" i="1" a="1"/>
  <c r="AH1481" i="1"/>
  <c r="AG1481" i="1"/>
  <c r="AI1481" i="1" s="1"/>
  <c r="AC1481" i="1"/>
  <c r="AD1481" i="1" s="1"/>
  <c r="AE1481" i="1" s="1"/>
  <c r="X1481" i="1"/>
  <c r="W1481" i="1"/>
  <c r="V1481" i="1"/>
  <c r="U1481" i="1"/>
  <c r="T1481" i="1"/>
  <c r="S1481" i="1"/>
  <c r="R1481" i="1"/>
  <c r="BG1480" i="1"/>
  <c r="BH1480" i="1" s="1"/>
  <c r="BF1480" i="1"/>
  <c r="BE1480" i="1"/>
  <c r="BD1480" i="1"/>
  <c r="BC1480" i="1"/>
  <c r="BB1480" i="1"/>
  <c r="BA1480" i="1"/>
  <c r="AZ1480" i="1"/>
  <c r="AY1480" i="1"/>
  <c r="AX1480" i="1"/>
  <c r="AW1480" i="1"/>
  <c r="AV1480" i="1"/>
  <c r="AQ1480" i="1"/>
  <c r="AP1480" i="1"/>
  <c r="AS1480" i="1" s="1"/>
  <c r="AN1480" i="1"/>
  <c r="AL1480" i="1" a="1"/>
  <c r="AL1480" i="1" s="1"/>
  <c r="AH1480" i="1"/>
  <c r="AG1480" i="1"/>
  <c r="AI1480" i="1" s="1"/>
  <c r="AC1480" i="1"/>
  <c r="AB1480" i="1"/>
  <c r="AA1480" i="1"/>
  <c r="Z1480" i="1"/>
  <c r="Y1480" i="1"/>
  <c r="X1480" i="1"/>
  <c r="W1480" i="1"/>
  <c r="V1480" i="1"/>
  <c r="U1480" i="1"/>
  <c r="T1480" i="1"/>
  <c r="S1480" i="1"/>
  <c r="R1480" i="1"/>
  <c r="BG1479" i="1"/>
  <c r="BH1479" i="1" s="1"/>
  <c r="BF1479" i="1"/>
  <c r="BE1479" i="1"/>
  <c r="BD1479" i="1"/>
  <c r="BC1479" i="1"/>
  <c r="BB1479" i="1"/>
  <c r="BA1479" i="1"/>
  <c r="AZ1479" i="1"/>
  <c r="AY1479" i="1"/>
  <c r="AX1479" i="1"/>
  <c r="AW1479" i="1"/>
  <c r="AV1479" i="1"/>
  <c r="AQ1479" i="1"/>
  <c r="AP1479" i="1"/>
  <c r="AN1479" i="1"/>
  <c r="AL1479" i="1" a="1"/>
  <c r="AL1479" i="1" s="1"/>
  <c r="AH1479" i="1"/>
  <c r="AG1479" i="1"/>
  <c r="AI1479" i="1" s="1"/>
  <c r="AA1479" i="1"/>
  <c r="AD1479" i="1" s="1"/>
  <c r="AE1479" i="1" s="1"/>
  <c r="X1479" i="1"/>
  <c r="W1479" i="1"/>
  <c r="V1479" i="1"/>
  <c r="U1479" i="1"/>
  <c r="T1479" i="1"/>
  <c r="S1479" i="1"/>
  <c r="R1479" i="1"/>
  <c r="BG1478" i="1"/>
  <c r="BH1478" i="1" s="1"/>
  <c r="BF1478" i="1"/>
  <c r="BE1478" i="1"/>
  <c r="BD1478" i="1"/>
  <c r="BC1478" i="1"/>
  <c r="BB1478" i="1"/>
  <c r="BA1478" i="1"/>
  <c r="AZ1478" i="1"/>
  <c r="AY1478" i="1"/>
  <c r="AX1478" i="1"/>
  <c r="AW1478" i="1"/>
  <c r="AV1478" i="1"/>
  <c r="AQ1478" i="1"/>
  <c r="AP1478" i="1"/>
  <c r="AN1478" i="1"/>
  <c r="AL1478" i="1" a="1"/>
  <c r="AL1478" i="1" s="1"/>
  <c r="AH1478" i="1"/>
  <c r="AG1478" i="1"/>
  <c r="AA1478" i="1"/>
  <c r="AD1478" i="1" s="1"/>
  <c r="AE1478" i="1" s="1"/>
  <c r="X1478" i="1"/>
  <c r="W1478" i="1"/>
  <c r="V1478" i="1"/>
  <c r="U1478" i="1"/>
  <c r="T1478" i="1"/>
  <c r="S1478" i="1"/>
  <c r="R1478" i="1"/>
  <c r="BG1477" i="1"/>
  <c r="BH1477" i="1" s="1"/>
  <c r="BF1477" i="1"/>
  <c r="BE1477" i="1"/>
  <c r="BD1477" i="1"/>
  <c r="BC1477" i="1"/>
  <c r="BB1477" i="1"/>
  <c r="BA1477" i="1"/>
  <c r="AZ1477" i="1"/>
  <c r="AY1477" i="1"/>
  <c r="AX1477" i="1"/>
  <c r="AW1477" i="1"/>
  <c r="AV1477" i="1"/>
  <c r="AQ1477" i="1"/>
  <c r="AP1477" i="1"/>
  <c r="AN1477" i="1"/>
  <c r="AL1477" i="1"/>
  <c r="AL1477" i="1" a="1"/>
  <c r="AH1477" i="1"/>
  <c r="AG1477" i="1"/>
  <c r="AA1477" i="1"/>
  <c r="AD1477" i="1" s="1"/>
  <c r="AE1477" i="1" s="1"/>
  <c r="X1477" i="1"/>
  <c r="W1477" i="1"/>
  <c r="V1477" i="1"/>
  <c r="U1477" i="1"/>
  <c r="T1477" i="1"/>
  <c r="S1477" i="1"/>
  <c r="R1477" i="1"/>
  <c r="BG1476" i="1"/>
  <c r="BH1476" i="1" s="1"/>
  <c r="BF1476" i="1"/>
  <c r="BE1476" i="1"/>
  <c r="BD1476" i="1"/>
  <c r="BC1476" i="1"/>
  <c r="BB1476" i="1"/>
  <c r="BA1476" i="1"/>
  <c r="AZ1476" i="1"/>
  <c r="AY1476" i="1"/>
  <c r="AX1476" i="1"/>
  <c r="AW1476" i="1"/>
  <c r="AV1476" i="1"/>
  <c r="AQ1476" i="1"/>
  <c r="AP1476" i="1"/>
  <c r="AR1476" i="1" s="1"/>
  <c r="AN1476" i="1"/>
  <c r="AL1476" i="1" a="1"/>
  <c r="AL1476" i="1" s="1"/>
  <c r="AH1476" i="1"/>
  <c r="AG1476" i="1"/>
  <c r="AI1476" i="1" s="1"/>
  <c r="AA1476" i="1"/>
  <c r="AD1476" i="1" s="1"/>
  <c r="AE1476" i="1" s="1"/>
  <c r="X1476" i="1"/>
  <c r="W1476" i="1"/>
  <c r="V1476" i="1"/>
  <c r="U1476" i="1"/>
  <c r="T1476" i="1"/>
  <c r="S1476" i="1"/>
  <c r="R1476" i="1"/>
  <c r="BG1475" i="1"/>
  <c r="BH1475" i="1" s="1"/>
  <c r="BF1475" i="1"/>
  <c r="BE1475" i="1"/>
  <c r="BD1475" i="1"/>
  <c r="BC1475" i="1"/>
  <c r="BB1475" i="1"/>
  <c r="BA1475" i="1"/>
  <c r="AZ1475" i="1"/>
  <c r="AY1475" i="1"/>
  <c r="AX1475" i="1"/>
  <c r="AW1475" i="1"/>
  <c r="AV1475" i="1"/>
  <c r="AQ1475" i="1"/>
  <c r="AP1475" i="1"/>
  <c r="AN1475" i="1"/>
  <c r="AL1475" i="1" a="1"/>
  <c r="AL1475" i="1" s="1"/>
  <c r="AH1475" i="1"/>
  <c r="AG1475" i="1"/>
  <c r="AB1475" i="1"/>
  <c r="AD1475" i="1" s="1"/>
  <c r="AE1475" i="1" s="1"/>
  <c r="X1475" i="1"/>
  <c r="W1475" i="1"/>
  <c r="V1475" i="1"/>
  <c r="U1475" i="1"/>
  <c r="T1475" i="1"/>
  <c r="S1475" i="1"/>
  <c r="R1475" i="1"/>
  <c r="BG1474" i="1"/>
  <c r="BH1474" i="1" s="1"/>
  <c r="BF1474" i="1"/>
  <c r="BE1474" i="1"/>
  <c r="BD1474" i="1"/>
  <c r="BC1474" i="1"/>
  <c r="BB1474" i="1"/>
  <c r="BA1474" i="1"/>
  <c r="AZ1474" i="1"/>
  <c r="AY1474" i="1"/>
  <c r="AX1474" i="1"/>
  <c r="AW1474" i="1"/>
  <c r="AV1474" i="1"/>
  <c r="AQ1474" i="1"/>
  <c r="AP1474" i="1"/>
  <c r="AN1474" i="1"/>
  <c r="AL1474" i="1"/>
  <c r="AL1474" i="1" a="1"/>
  <c r="AH1474" i="1"/>
  <c r="AG1474" i="1"/>
  <c r="AI1474" i="1" s="1"/>
  <c r="Z1474" i="1"/>
  <c r="AD1474" i="1" s="1"/>
  <c r="AE1474" i="1" s="1"/>
  <c r="X1474" i="1"/>
  <c r="W1474" i="1"/>
  <c r="V1474" i="1"/>
  <c r="U1474" i="1"/>
  <c r="T1474" i="1"/>
  <c r="S1474" i="1"/>
  <c r="R1474" i="1"/>
  <c r="BG1473" i="1"/>
  <c r="BH1473" i="1" s="1"/>
  <c r="BF1473" i="1"/>
  <c r="BE1473" i="1"/>
  <c r="BD1473" i="1"/>
  <c r="BC1473" i="1"/>
  <c r="BB1473" i="1"/>
  <c r="BA1473" i="1"/>
  <c r="AZ1473" i="1"/>
  <c r="AY1473" i="1"/>
  <c r="AX1473" i="1"/>
  <c r="AW1473" i="1"/>
  <c r="AV1473" i="1"/>
  <c r="AQ1473" i="1"/>
  <c r="AP1473" i="1"/>
  <c r="AN1473" i="1"/>
  <c r="AL1473" i="1"/>
  <c r="AL1473" i="1" a="1"/>
  <c r="AH1473" i="1"/>
  <c r="AG1473" i="1"/>
  <c r="AI1473" i="1" s="1"/>
  <c r="Z1473" i="1"/>
  <c r="AD1473" i="1" s="1"/>
  <c r="AE1473" i="1" s="1"/>
  <c r="X1473" i="1"/>
  <c r="W1473" i="1"/>
  <c r="V1473" i="1"/>
  <c r="U1473" i="1"/>
  <c r="T1473" i="1"/>
  <c r="S1473" i="1"/>
  <c r="R1473" i="1"/>
  <c r="BG1472" i="1"/>
  <c r="BH1472" i="1" s="1"/>
  <c r="BF1472" i="1"/>
  <c r="BE1472" i="1"/>
  <c r="BD1472" i="1"/>
  <c r="BC1472" i="1"/>
  <c r="BB1472" i="1"/>
  <c r="BA1472" i="1"/>
  <c r="AZ1472" i="1"/>
  <c r="AY1472" i="1"/>
  <c r="AX1472" i="1"/>
  <c r="AW1472" i="1"/>
  <c r="AV1472" i="1"/>
  <c r="AQ1472" i="1"/>
  <c r="AP1472" i="1"/>
  <c r="AN1472" i="1"/>
  <c r="AL1472" i="1" a="1"/>
  <c r="AL1472" i="1" s="1"/>
  <c r="AH1472" i="1"/>
  <c r="AG1472" i="1"/>
  <c r="AI1472" i="1" s="1"/>
  <c r="AC1472" i="1"/>
  <c r="Z1472" i="1"/>
  <c r="Y1472" i="1"/>
  <c r="X1472" i="1"/>
  <c r="W1472" i="1"/>
  <c r="V1472" i="1"/>
  <c r="U1472" i="1"/>
  <c r="T1472" i="1"/>
  <c r="S1472" i="1"/>
  <c r="R1472" i="1"/>
  <c r="BG1471" i="1"/>
  <c r="BH1471" i="1" s="1"/>
  <c r="BF1471" i="1"/>
  <c r="BE1471" i="1"/>
  <c r="BD1471" i="1"/>
  <c r="BC1471" i="1"/>
  <c r="BB1471" i="1"/>
  <c r="BA1471" i="1"/>
  <c r="AZ1471" i="1"/>
  <c r="AY1471" i="1"/>
  <c r="AX1471" i="1"/>
  <c r="AW1471" i="1"/>
  <c r="AV1471" i="1"/>
  <c r="AQ1471" i="1"/>
  <c r="AP1471" i="1"/>
  <c r="AN1471" i="1"/>
  <c r="AL1471" i="1" a="1"/>
  <c r="AL1471" i="1" s="1"/>
  <c r="AH1471" i="1"/>
  <c r="AG1471" i="1"/>
  <c r="AI1471" i="1" s="1"/>
  <c r="Z1471" i="1"/>
  <c r="AD1471" i="1" s="1"/>
  <c r="AE1471" i="1" s="1"/>
  <c r="X1471" i="1"/>
  <c r="W1471" i="1"/>
  <c r="V1471" i="1"/>
  <c r="U1471" i="1"/>
  <c r="T1471" i="1"/>
  <c r="S1471" i="1"/>
  <c r="R1471" i="1"/>
  <c r="BG1470" i="1"/>
  <c r="BH1470" i="1" s="1"/>
  <c r="BF1470" i="1"/>
  <c r="BE1470" i="1"/>
  <c r="BD1470" i="1"/>
  <c r="BC1470" i="1"/>
  <c r="BB1470" i="1"/>
  <c r="BA1470" i="1"/>
  <c r="AZ1470" i="1"/>
  <c r="AY1470" i="1"/>
  <c r="AX1470" i="1"/>
  <c r="AW1470" i="1"/>
  <c r="AV1470" i="1"/>
  <c r="AQ1470" i="1"/>
  <c r="AP1470" i="1"/>
  <c r="AN1470" i="1"/>
  <c r="AL1470" i="1"/>
  <c r="AL1470" i="1" a="1"/>
  <c r="AH1470" i="1"/>
  <c r="AG1470" i="1"/>
  <c r="AI1470" i="1" s="1"/>
  <c r="Z1470" i="1"/>
  <c r="AD1470" i="1" s="1"/>
  <c r="AE1470" i="1" s="1"/>
  <c r="X1470" i="1"/>
  <c r="W1470" i="1"/>
  <c r="V1470" i="1"/>
  <c r="U1470" i="1"/>
  <c r="T1470" i="1"/>
  <c r="S1470" i="1"/>
  <c r="R1470" i="1"/>
  <c r="BG1469" i="1"/>
  <c r="BH1469" i="1" s="1"/>
  <c r="BF1469" i="1"/>
  <c r="BE1469" i="1"/>
  <c r="BD1469" i="1"/>
  <c r="BC1469" i="1"/>
  <c r="BB1469" i="1"/>
  <c r="BA1469" i="1"/>
  <c r="AZ1469" i="1"/>
  <c r="AY1469" i="1"/>
  <c r="AX1469" i="1"/>
  <c r="AW1469" i="1"/>
  <c r="AV1469" i="1"/>
  <c r="AQ1469" i="1"/>
  <c r="AP1469" i="1"/>
  <c r="AT1469" i="1" s="1"/>
  <c r="AN1469" i="1"/>
  <c r="AL1469" i="1" a="1"/>
  <c r="AL1469" i="1" s="1"/>
  <c r="AH1469" i="1"/>
  <c r="AG1469" i="1"/>
  <c r="AI1469" i="1" s="1"/>
  <c r="Y1469" i="1"/>
  <c r="AD1469" i="1" s="1"/>
  <c r="AE1469" i="1" s="1"/>
  <c r="X1469" i="1"/>
  <c r="W1469" i="1"/>
  <c r="V1469" i="1"/>
  <c r="U1469" i="1"/>
  <c r="T1469" i="1"/>
  <c r="S1469" i="1"/>
  <c r="R1469" i="1"/>
  <c r="BG1468" i="1"/>
  <c r="BH1468" i="1" s="1"/>
  <c r="BF1468" i="1"/>
  <c r="BE1468" i="1"/>
  <c r="BD1468" i="1"/>
  <c r="BC1468" i="1"/>
  <c r="BB1468" i="1"/>
  <c r="BA1468" i="1"/>
  <c r="AZ1468" i="1"/>
  <c r="AY1468" i="1"/>
  <c r="AX1468" i="1"/>
  <c r="AW1468" i="1"/>
  <c r="AV1468" i="1"/>
  <c r="AQ1468" i="1"/>
  <c r="AP1468" i="1"/>
  <c r="AN1468" i="1"/>
  <c r="AL1468" i="1"/>
  <c r="AL1468" i="1" a="1"/>
  <c r="AH1468" i="1"/>
  <c r="AG1468" i="1"/>
  <c r="AA1468" i="1"/>
  <c r="AD1468" i="1" s="1"/>
  <c r="AE1468" i="1" s="1"/>
  <c r="X1468" i="1"/>
  <c r="W1468" i="1"/>
  <c r="V1468" i="1"/>
  <c r="U1468" i="1"/>
  <c r="T1468" i="1"/>
  <c r="S1468" i="1"/>
  <c r="R1468" i="1"/>
  <c r="BG1467" i="1"/>
  <c r="BH1467" i="1" s="1"/>
  <c r="BF1467" i="1"/>
  <c r="BE1467" i="1"/>
  <c r="BD1467" i="1"/>
  <c r="BC1467" i="1"/>
  <c r="BB1467" i="1"/>
  <c r="BA1467" i="1"/>
  <c r="AZ1467" i="1"/>
  <c r="AY1467" i="1"/>
  <c r="AX1467" i="1"/>
  <c r="AW1467" i="1"/>
  <c r="AV1467" i="1"/>
  <c r="AQ1467" i="1"/>
  <c r="AP1467" i="1"/>
  <c r="AN1467" i="1"/>
  <c r="AL1467" i="1" a="1"/>
  <c r="AL1467" i="1" s="1"/>
  <c r="AH1467" i="1"/>
  <c r="AG1467" i="1"/>
  <c r="AA1467" i="1"/>
  <c r="AD1467" i="1" s="1"/>
  <c r="AE1467" i="1" s="1"/>
  <c r="X1467" i="1"/>
  <c r="W1467" i="1"/>
  <c r="V1467" i="1"/>
  <c r="U1467" i="1"/>
  <c r="S1467" i="1"/>
  <c r="R1467" i="1"/>
  <c r="BG1466" i="1"/>
  <c r="BH1466" i="1" s="1"/>
  <c r="BF1466" i="1"/>
  <c r="BE1466" i="1"/>
  <c r="BD1466" i="1"/>
  <c r="BC1466" i="1"/>
  <c r="BB1466" i="1"/>
  <c r="BA1466" i="1"/>
  <c r="AZ1466" i="1"/>
  <c r="AY1466" i="1"/>
  <c r="AX1466" i="1"/>
  <c r="AW1466" i="1"/>
  <c r="AV1466" i="1"/>
  <c r="AQ1466" i="1"/>
  <c r="AP1466" i="1"/>
  <c r="AN1466" i="1"/>
  <c r="AL1466" i="1" a="1"/>
  <c r="AL1466" i="1" s="1"/>
  <c r="AH1466" i="1"/>
  <c r="AG1466" i="1"/>
  <c r="AI1466" i="1" s="1"/>
  <c r="AA1466" i="1"/>
  <c r="AD1466" i="1" s="1"/>
  <c r="AE1466" i="1" s="1"/>
  <c r="X1466" i="1"/>
  <c r="W1466" i="1"/>
  <c r="V1466" i="1"/>
  <c r="U1466" i="1"/>
  <c r="S1466" i="1"/>
  <c r="R1466" i="1"/>
  <c r="BG1465" i="1"/>
  <c r="BH1465" i="1" s="1"/>
  <c r="BF1465" i="1"/>
  <c r="BE1465" i="1"/>
  <c r="BD1465" i="1"/>
  <c r="BC1465" i="1"/>
  <c r="BB1465" i="1"/>
  <c r="BA1465" i="1"/>
  <c r="AZ1465" i="1"/>
  <c r="AY1465" i="1"/>
  <c r="AX1465" i="1"/>
  <c r="AW1465" i="1"/>
  <c r="AV1465" i="1"/>
  <c r="AU1465" i="1"/>
  <c r="AQ1465" i="1"/>
  <c r="AP1465" i="1"/>
  <c r="AT1465" i="1" s="1"/>
  <c r="AN1465" i="1"/>
  <c r="AL1465" i="1"/>
  <c r="AL1465" i="1" a="1"/>
  <c r="AH1465" i="1"/>
  <c r="AG1465" i="1"/>
  <c r="AI1465" i="1" s="1"/>
  <c r="AC1465" i="1"/>
  <c r="AB1465" i="1"/>
  <c r="AA1465" i="1"/>
  <c r="Z1465" i="1"/>
  <c r="Y1465" i="1"/>
  <c r="X1465" i="1"/>
  <c r="W1465" i="1"/>
  <c r="V1465" i="1"/>
  <c r="U1465" i="1"/>
  <c r="T1465" i="1"/>
  <c r="S1465" i="1"/>
  <c r="R1465" i="1"/>
  <c r="BG1464" i="1"/>
  <c r="BH1464" i="1" s="1"/>
  <c r="BF1464" i="1"/>
  <c r="BE1464" i="1"/>
  <c r="BD1464" i="1"/>
  <c r="BC1464" i="1"/>
  <c r="BB1464" i="1"/>
  <c r="BA1464" i="1"/>
  <c r="AZ1464" i="1"/>
  <c r="AY1464" i="1"/>
  <c r="AX1464" i="1"/>
  <c r="AW1464" i="1"/>
  <c r="AV1464" i="1"/>
  <c r="AQ1464" i="1"/>
  <c r="AP1464" i="1"/>
  <c r="AN1464" i="1"/>
  <c r="AL1464" i="1" a="1"/>
  <c r="AL1464" i="1" s="1"/>
  <c r="AH1464" i="1"/>
  <c r="AG1464" i="1"/>
  <c r="AI1464" i="1" s="1"/>
  <c r="AA1464" i="1"/>
  <c r="AD1464" i="1" s="1"/>
  <c r="AE1464" i="1" s="1"/>
  <c r="X1464" i="1"/>
  <c r="W1464" i="1"/>
  <c r="V1464" i="1"/>
  <c r="U1464" i="1"/>
  <c r="T1464" i="1"/>
  <c r="S1464" i="1"/>
  <c r="R1464" i="1"/>
  <c r="BG1463" i="1"/>
  <c r="BH1463" i="1" s="1"/>
  <c r="BF1463" i="1"/>
  <c r="BE1463" i="1"/>
  <c r="BD1463" i="1"/>
  <c r="BC1463" i="1"/>
  <c r="BB1463" i="1"/>
  <c r="BA1463" i="1"/>
  <c r="AZ1463" i="1"/>
  <c r="AY1463" i="1"/>
  <c r="AX1463" i="1"/>
  <c r="AW1463" i="1"/>
  <c r="AV1463" i="1"/>
  <c r="AQ1463" i="1"/>
  <c r="AP1463" i="1"/>
  <c r="AN1463" i="1"/>
  <c r="AL1463" i="1" a="1"/>
  <c r="AL1463" i="1" s="1"/>
  <c r="AH1463" i="1"/>
  <c r="AG1463" i="1"/>
  <c r="Z1463" i="1"/>
  <c r="AD1463" i="1" s="1"/>
  <c r="AE1463" i="1" s="1"/>
  <c r="X1463" i="1"/>
  <c r="W1463" i="1"/>
  <c r="V1463" i="1"/>
  <c r="U1463" i="1"/>
  <c r="T1463" i="1"/>
  <c r="S1463" i="1"/>
  <c r="R1463" i="1"/>
  <c r="BG1462" i="1"/>
  <c r="BH1462" i="1" s="1"/>
  <c r="BF1462" i="1"/>
  <c r="BE1462" i="1"/>
  <c r="BD1462" i="1"/>
  <c r="BC1462" i="1"/>
  <c r="BB1462" i="1"/>
  <c r="BA1462" i="1"/>
  <c r="AZ1462" i="1"/>
  <c r="AY1462" i="1"/>
  <c r="AX1462" i="1"/>
  <c r="AW1462" i="1"/>
  <c r="AV1462" i="1"/>
  <c r="AS1462" i="1"/>
  <c r="AQ1462" i="1"/>
  <c r="AP1462" i="1"/>
  <c r="AR1462" i="1" s="1"/>
  <c r="AN1462" i="1"/>
  <c r="AL1462" i="1"/>
  <c r="AL1462" i="1" a="1"/>
  <c r="AH1462" i="1"/>
  <c r="AG1462" i="1"/>
  <c r="AI1462" i="1" s="1"/>
  <c r="Z1462" i="1"/>
  <c r="AD1462" i="1" s="1"/>
  <c r="AE1462" i="1" s="1"/>
  <c r="X1462" i="1"/>
  <c r="W1462" i="1"/>
  <c r="V1462" i="1"/>
  <c r="U1462" i="1"/>
  <c r="T1462" i="1"/>
  <c r="S1462" i="1"/>
  <c r="R1462" i="1"/>
  <c r="BG1461" i="1"/>
  <c r="BH1461" i="1" s="1"/>
  <c r="BF1461" i="1"/>
  <c r="BE1461" i="1"/>
  <c r="BD1461" i="1"/>
  <c r="BC1461" i="1"/>
  <c r="BB1461" i="1"/>
  <c r="BA1461" i="1"/>
  <c r="AZ1461" i="1"/>
  <c r="AY1461" i="1"/>
  <c r="AX1461" i="1"/>
  <c r="AW1461" i="1"/>
  <c r="AV1461" i="1"/>
  <c r="AQ1461" i="1"/>
  <c r="AP1461" i="1"/>
  <c r="AU1461" i="1" s="1"/>
  <c r="AN1461" i="1"/>
  <c r="AL1461" i="1" a="1"/>
  <c r="AL1461" i="1" s="1"/>
  <c r="AH1461" i="1"/>
  <c r="AG1461" i="1"/>
  <c r="AI1461" i="1" s="1"/>
  <c r="AC1461" i="1"/>
  <c r="AB1461" i="1"/>
  <c r="AA1461" i="1"/>
  <c r="Z1461" i="1"/>
  <c r="Y1461" i="1"/>
  <c r="X1461" i="1"/>
  <c r="W1461" i="1"/>
  <c r="V1461" i="1"/>
  <c r="U1461" i="1"/>
  <c r="T1461" i="1"/>
  <c r="S1461" i="1"/>
  <c r="R1461" i="1"/>
  <c r="BG1460" i="1"/>
  <c r="BH1460" i="1" s="1"/>
  <c r="BF1460" i="1"/>
  <c r="BE1460" i="1"/>
  <c r="BD1460" i="1"/>
  <c r="BC1460" i="1"/>
  <c r="BB1460" i="1"/>
  <c r="BA1460" i="1"/>
  <c r="AZ1460" i="1"/>
  <c r="AY1460" i="1"/>
  <c r="AX1460" i="1"/>
  <c r="AW1460" i="1"/>
  <c r="AV1460" i="1"/>
  <c r="AQ1460" i="1"/>
  <c r="AP1460" i="1"/>
  <c r="AN1460" i="1"/>
  <c r="AL1460" i="1" a="1"/>
  <c r="AL1460" i="1" s="1"/>
  <c r="AH1460" i="1"/>
  <c r="AG1460" i="1"/>
  <c r="AI1460" i="1" s="1"/>
  <c r="Y1460" i="1"/>
  <c r="AD1460" i="1" s="1"/>
  <c r="AE1460" i="1" s="1"/>
  <c r="X1460" i="1"/>
  <c r="W1460" i="1"/>
  <c r="V1460" i="1"/>
  <c r="U1460" i="1"/>
  <c r="T1460" i="1"/>
  <c r="S1460" i="1"/>
  <c r="R1460" i="1"/>
  <c r="BG1459" i="1"/>
  <c r="BH1459" i="1" s="1"/>
  <c r="BF1459" i="1"/>
  <c r="BE1459" i="1"/>
  <c r="BD1459" i="1"/>
  <c r="BC1459" i="1"/>
  <c r="BB1459" i="1"/>
  <c r="BA1459" i="1"/>
  <c r="AZ1459" i="1"/>
  <c r="AY1459" i="1"/>
  <c r="AX1459" i="1"/>
  <c r="AW1459" i="1"/>
  <c r="AV1459" i="1"/>
  <c r="AQ1459" i="1"/>
  <c r="AP1459" i="1"/>
  <c r="AN1459" i="1"/>
  <c r="AL1459" i="1"/>
  <c r="AL1459" i="1" a="1"/>
  <c r="AH1459" i="1"/>
  <c r="AG1459" i="1"/>
  <c r="Z1459" i="1"/>
  <c r="AD1459" i="1" s="1"/>
  <c r="AE1459" i="1" s="1"/>
  <c r="X1459" i="1"/>
  <c r="W1459" i="1"/>
  <c r="V1459" i="1"/>
  <c r="U1459" i="1"/>
  <c r="T1459" i="1"/>
  <c r="S1459" i="1"/>
  <c r="R1459" i="1"/>
  <c r="BG1458" i="1"/>
  <c r="BH1458" i="1" s="1"/>
  <c r="BF1458" i="1"/>
  <c r="BE1458" i="1"/>
  <c r="BD1458" i="1"/>
  <c r="BC1458" i="1"/>
  <c r="BB1458" i="1"/>
  <c r="BA1458" i="1"/>
  <c r="AZ1458" i="1"/>
  <c r="AY1458" i="1"/>
  <c r="AX1458" i="1"/>
  <c r="AW1458" i="1"/>
  <c r="AV1458" i="1"/>
  <c r="AQ1458" i="1"/>
  <c r="AP1458" i="1"/>
  <c r="AN1458" i="1"/>
  <c r="AL1458" i="1"/>
  <c r="AL1458" i="1" a="1"/>
  <c r="AH1458" i="1"/>
  <c r="AG1458" i="1"/>
  <c r="AI1458" i="1" s="1"/>
  <c r="Z1458" i="1"/>
  <c r="AD1458" i="1" s="1"/>
  <c r="AE1458" i="1" s="1"/>
  <c r="X1458" i="1"/>
  <c r="W1458" i="1"/>
  <c r="V1458" i="1"/>
  <c r="U1458" i="1"/>
  <c r="T1458" i="1"/>
  <c r="S1458" i="1"/>
  <c r="R1458" i="1"/>
  <c r="BG1457" i="1"/>
  <c r="BH1457" i="1" s="1"/>
  <c r="BF1457" i="1"/>
  <c r="BE1457" i="1"/>
  <c r="BD1457" i="1"/>
  <c r="BC1457" i="1"/>
  <c r="BB1457" i="1"/>
  <c r="BA1457" i="1"/>
  <c r="AZ1457" i="1"/>
  <c r="AY1457" i="1"/>
  <c r="AX1457" i="1"/>
  <c r="AW1457" i="1"/>
  <c r="AV1457" i="1"/>
  <c r="AQ1457" i="1"/>
  <c r="AP1457" i="1"/>
  <c r="AN1457" i="1"/>
  <c r="AL1457" i="1" a="1"/>
  <c r="AL1457" i="1" s="1"/>
  <c r="AH1457" i="1"/>
  <c r="AG1457" i="1"/>
  <c r="AI1457" i="1" s="1"/>
  <c r="AC1457" i="1"/>
  <c r="AB1457" i="1"/>
  <c r="AA1457" i="1"/>
  <c r="Z1457" i="1"/>
  <c r="Y1457" i="1"/>
  <c r="X1457" i="1"/>
  <c r="W1457" i="1"/>
  <c r="V1457" i="1"/>
  <c r="U1457" i="1"/>
  <c r="T1457" i="1"/>
  <c r="S1457" i="1"/>
  <c r="R1457" i="1"/>
  <c r="BG1456" i="1"/>
  <c r="BH1456" i="1" s="1"/>
  <c r="BF1456" i="1"/>
  <c r="BE1456" i="1"/>
  <c r="BD1456" i="1"/>
  <c r="BC1456" i="1"/>
  <c r="BB1456" i="1"/>
  <c r="BA1456" i="1"/>
  <c r="AZ1456" i="1"/>
  <c r="AY1456" i="1"/>
  <c r="AX1456" i="1"/>
  <c r="AW1456" i="1"/>
  <c r="AV1456" i="1"/>
  <c r="AQ1456" i="1"/>
  <c r="AP1456" i="1"/>
  <c r="AN1456" i="1"/>
  <c r="AL1456" i="1" a="1"/>
  <c r="AL1456" i="1" s="1"/>
  <c r="AH1456" i="1"/>
  <c r="AG1456" i="1"/>
  <c r="AI1456" i="1" s="1"/>
  <c r="Y1456" i="1"/>
  <c r="AD1456" i="1" s="1"/>
  <c r="AE1456" i="1" s="1"/>
  <c r="X1456" i="1"/>
  <c r="W1456" i="1"/>
  <c r="V1456" i="1"/>
  <c r="U1456" i="1"/>
  <c r="T1456" i="1"/>
  <c r="S1456" i="1"/>
  <c r="R1456" i="1"/>
  <c r="BG1455" i="1"/>
  <c r="BH1455" i="1" s="1"/>
  <c r="BF1455" i="1"/>
  <c r="BE1455" i="1"/>
  <c r="BD1455" i="1"/>
  <c r="BC1455" i="1"/>
  <c r="BB1455" i="1"/>
  <c r="BA1455" i="1"/>
  <c r="AZ1455" i="1"/>
  <c r="AY1455" i="1"/>
  <c r="AX1455" i="1"/>
  <c r="AW1455" i="1"/>
  <c r="AV1455" i="1"/>
  <c r="AQ1455" i="1"/>
  <c r="AP1455" i="1"/>
  <c r="AN1455" i="1"/>
  <c r="AL1455" i="1"/>
  <c r="AL1455" i="1" a="1"/>
  <c r="AH1455" i="1"/>
  <c r="AG1455" i="1"/>
  <c r="Y1455" i="1"/>
  <c r="AD1455" i="1" s="1"/>
  <c r="AE1455" i="1" s="1"/>
  <c r="X1455" i="1"/>
  <c r="W1455" i="1"/>
  <c r="V1455" i="1"/>
  <c r="U1455" i="1"/>
  <c r="T1455" i="1"/>
  <c r="S1455" i="1"/>
  <c r="R1455" i="1"/>
  <c r="BG1454" i="1"/>
  <c r="BH1454" i="1" s="1"/>
  <c r="BF1454" i="1"/>
  <c r="BE1454" i="1"/>
  <c r="BD1454" i="1"/>
  <c r="BC1454" i="1"/>
  <c r="BB1454" i="1"/>
  <c r="BA1454" i="1"/>
  <c r="AZ1454" i="1"/>
  <c r="AY1454" i="1"/>
  <c r="AX1454" i="1"/>
  <c r="AW1454" i="1"/>
  <c r="AV1454" i="1"/>
  <c r="AQ1454" i="1"/>
  <c r="AP1454" i="1"/>
  <c r="AR1454" i="1" s="1"/>
  <c r="AN1454" i="1"/>
  <c r="AL1454" i="1"/>
  <c r="AL1454" i="1" a="1"/>
  <c r="AH1454" i="1"/>
  <c r="AG1454" i="1"/>
  <c r="AI1454" i="1" s="1"/>
  <c r="Y1454" i="1"/>
  <c r="AD1454" i="1" s="1"/>
  <c r="AE1454" i="1" s="1"/>
  <c r="X1454" i="1"/>
  <c r="W1454" i="1"/>
  <c r="V1454" i="1"/>
  <c r="U1454" i="1"/>
  <c r="T1454" i="1"/>
  <c r="S1454" i="1"/>
  <c r="R1454" i="1"/>
  <c r="BG1453" i="1"/>
  <c r="BH1453" i="1" s="1"/>
  <c r="BF1453" i="1"/>
  <c r="BE1453" i="1"/>
  <c r="BD1453" i="1"/>
  <c r="BC1453" i="1"/>
  <c r="BB1453" i="1"/>
  <c r="BA1453" i="1"/>
  <c r="AZ1453" i="1"/>
  <c r="AY1453" i="1"/>
  <c r="AX1453" i="1"/>
  <c r="AW1453" i="1"/>
  <c r="AV1453" i="1"/>
  <c r="AQ1453" i="1"/>
  <c r="AP1453" i="1"/>
  <c r="AN1453" i="1"/>
  <c r="AL1453" i="1"/>
  <c r="AL1453" i="1" a="1"/>
  <c r="AH1453" i="1"/>
  <c r="AG1453" i="1"/>
  <c r="AI1453" i="1" s="1"/>
  <c r="Y1453" i="1"/>
  <c r="AD1453" i="1" s="1"/>
  <c r="AE1453" i="1" s="1"/>
  <c r="X1453" i="1"/>
  <c r="W1453" i="1"/>
  <c r="V1453" i="1"/>
  <c r="U1453" i="1"/>
  <c r="T1453" i="1"/>
  <c r="S1453" i="1"/>
  <c r="R1453" i="1"/>
  <c r="BG1452" i="1"/>
  <c r="BH1452" i="1" s="1"/>
  <c r="BF1452" i="1"/>
  <c r="BE1452" i="1"/>
  <c r="BD1452" i="1"/>
  <c r="BC1452" i="1"/>
  <c r="BB1452" i="1"/>
  <c r="BA1452" i="1"/>
  <c r="AZ1452" i="1"/>
  <c r="AY1452" i="1"/>
  <c r="AX1452" i="1"/>
  <c r="AW1452" i="1"/>
  <c r="AV1452" i="1"/>
  <c r="AQ1452" i="1"/>
  <c r="AP1452" i="1"/>
  <c r="AN1452" i="1"/>
  <c r="AL1452" i="1" a="1"/>
  <c r="AL1452" i="1" s="1"/>
  <c r="AH1452" i="1"/>
  <c r="AG1452" i="1"/>
  <c r="AI1452" i="1" s="1"/>
  <c r="Z1452" i="1"/>
  <c r="AD1452" i="1" s="1"/>
  <c r="AE1452" i="1" s="1"/>
  <c r="X1452" i="1"/>
  <c r="W1452" i="1"/>
  <c r="V1452" i="1"/>
  <c r="U1452" i="1"/>
  <c r="T1452" i="1"/>
  <c r="S1452" i="1"/>
  <c r="R1452" i="1"/>
  <c r="BG1451" i="1"/>
  <c r="BH1451" i="1" s="1"/>
  <c r="BF1451" i="1"/>
  <c r="BE1451" i="1"/>
  <c r="BD1451" i="1"/>
  <c r="BC1451" i="1"/>
  <c r="BB1451" i="1"/>
  <c r="BA1451" i="1"/>
  <c r="AZ1451" i="1"/>
  <c r="AY1451" i="1"/>
  <c r="AX1451" i="1"/>
  <c r="AW1451" i="1"/>
  <c r="AV1451" i="1"/>
  <c r="AQ1451" i="1"/>
  <c r="AP1451" i="1"/>
  <c r="AN1451" i="1"/>
  <c r="AL1451" i="1"/>
  <c r="AL1451" i="1" a="1"/>
  <c r="AH1451" i="1"/>
  <c r="AG1451" i="1"/>
  <c r="AI1451" i="1" s="1"/>
  <c r="Z1451" i="1"/>
  <c r="AD1451" i="1" s="1"/>
  <c r="AE1451" i="1" s="1"/>
  <c r="X1451" i="1"/>
  <c r="W1451" i="1"/>
  <c r="V1451" i="1"/>
  <c r="U1451" i="1"/>
  <c r="T1451" i="1"/>
  <c r="S1451" i="1"/>
  <c r="R1451" i="1"/>
  <c r="BG1450" i="1"/>
  <c r="BH1450" i="1" s="1"/>
  <c r="BF1450" i="1"/>
  <c r="BE1450" i="1"/>
  <c r="BD1450" i="1"/>
  <c r="BC1450" i="1"/>
  <c r="BB1450" i="1"/>
  <c r="BA1450" i="1"/>
  <c r="AZ1450" i="1"/>
  <c r="AY1450" i="1"/>
  <c r="AX1450" i="1"/>
  <c r="AW1450" i="1"/>
  <c r="AV1450" i="1"/>
  <c r="AQ1450" i="1"/>
  <c r="AP1450" i="1"/>
  <c r="AR1450" i="1" s="1"/>
  <c r="AN1450" i="1"/>
  <c r="AL1450" i="1"/>
  <c r="AL1450" i="1" a="1"/>
  <c r="AH1450" i="1"/>
  <c r="AG1450" i="1"/>
  <c r="AI1450" i="1" s="1"/>
  <c r="AC1450" i="1"/>
  <c r="AB1450" i="1"/>
  <c r="AA1450" i="1"/>
  <c r="Z1450" i="1"/>
  <c r="Y1450" i="1"/>
  <c r="X1450" i="1"/>
  <c r="W1450" i="1"/>
  <c r="V1450" i="1"/>
  <c r="U1450" i="1"/>
  <c r="T1450" i="1"/>
  <c r="S1450" i="1"/>
  <c r="R1450" i="1"/>
  <c r="BG1449" i="1"/>
  <c r="BH1449" i="1" s="1"/>
  <c r="BF1449" i="1"/>
  <c r="BE1449" i="1"/>
  <c r="BD1449" i="1"/>
  <c r="BC1449" i="1"/>
  <c r="BB1449" i="1"/>
  <c r="BA1449" i="1"/>
  <c r="AZ1449" i="1"/>
  <c r="AY1449" i="1"/>
  <c r="AX1449" i="1"/>
  <c r="AW1449" i="1"/>
  <c r="AV1449" i="1"/>
  <c r="AQ1449" i="1"/>
  <c r="AP1449" i="1"/>
  <c r="AU1449" i="1" s="1"/>
  <c r="AN1449" i="1"/>
  <c r="AL1449" i="1" a="1"/>
  <c r="AL1449" i="1" s="1"/>
  <c r="AH1449" i="1"/>
  <c r="AG1449" i="1"/>
  <c r="Y1449" i="1"/>
  <c r="AD1449" i="1" s="1"/>
  <c r="AE1449" i="1" s="1"/>
  <c r="X1449" i="1"/>
  <c r="W1449" i="1"/>
  <c r="V1449" i="1"/>
  <c r="U1449" i="1"/>
  <c r="T1449" i="1"/>
  <c r="S1449" i="1"/>
  <c r="R1449" i="1"/>
  <c r="BG1448" i="1"/>
  <c r="BH1448" i="1" s="1"/>
  <c r="BF1448" i="1"/>
  <c r="BE1448" i="1"/>
  <c r="BD1448" i="1"/>
  <c r="BC1448" i="1"/>
  <c r="BB1448" i="1"/>
  <c r="BA1448" i="1"/>
  <c r="AZ1448" i="1"/>
  <c r="AY1448" i="1"/>
  <c r="AX1448" i="1"/>
  <c r="AW1448" i="1"/>
  <c r="AV1448" i="1"/>
  <c r="AQ1448" i="1"/>
  <c r="AP1448" i="1"/>
  <c r="AN1448" i="1"/>
  <c r="AL1448" i="1" a="1"/>
  <c r="AL1448" i="1" s="1"/>
  <c r="AH1448" i="1"/>
  <c r="AG1448" i="1"/>
  <c r="AI1448" i="1" s="1"/>
  <c r="AA1448" i="1"/>
  <c r="AD1448" i="1" s="1"/>
  <c r="AE1448" i="1" s="1"/>
  <c r="X1448" i="1"/>
  <c r="W1448" i="1"/>
  <c r="V1448" i="1"/>
  <c r="U1448" i="1"/>
  <c r="T1448" i="1"/>
  <c r="S1448" i="1"/>
  <c r="R1448" i="1"/>
  <c r="BG1447" i="1"/>
  <c r="BH1447" i="1" s="1"/>
  <c r="BF1447" i="1"/>
  <c r="BE1447" i="1"/>
  <c r="BD1447" i="1"/>
  <c r="BC1447" i="1"/>
  <c r="BB1447" i="1"/>
  <c r="BA1447" i="1"/>
  <c r="AZ1447" i="1"/>
  <c r="AY1447" i="1"/>
  <c r="AX1447" i="1"/>
  <c r="AW1447" i="1"/>
  <c r="AV1447" i="1"/>
  <c r="AQ1447" i="1"/>
  <c r="AP1447" i="1"/>
  <c r="AN1447" i="1"/>
  <c r="AL1447" i="1"/>
  <c r="AL1447" i="1" a="1"/>
  <c r="AH1447" i="1"/>
  <c r="AG1447" i="1"/>
  <c r="AC1447" i="1"/>
  <c r="AB1447" i="1"/>
  <c r="AA1447" i="1"/>
  <c r="Z1447" i="1"/>
  <c r="Y1447" i="1"/>
  <c r="X1447" i="1"/>
  <c r="W1447" i="1"/>
  <c r="V1447" i="1"/>
  <c r="U1447" i="1"/>
  <c r="T1447" i="1"/>
  <c r="S1447" i="1"/>
  <c r="R1447" i="1"/>
  <c r="BG1446" i="1"/>
  <c r="BH1446" i="1" s="1"/>
  <c r="BF1446" i="1"/>
  <c r="BE1446" i="1"/>
  <c r="BD1446" i="1"/>
  <c r="BC1446" i="1"/>
  <c r="BB1446" i="1"/>
  <c r="BA1446" i="1"/>
  <c r="AZ1446" i="1"/>
  <c r="AY1446" i="1"/>
  <c r="AX1446" i="1"/>
  <c r="AW1446" i="1"/>
  <c r="AV1446" i="1"/>
  <c r="AQ1446" i="1"/>
  <c r="AP1446" i="1"/>
  <c r="AS1446" i="1" s="1"/>
  <c r="AN1446" i="1"/>
  <c r="AL1446" i="1"/>
  <c r="AL1446" i="1" a="1"/>
  <c r="AH1446" i="1"/>
  <c r="AG1446" i="1"/>
  <c r="AI1446" i="1" s="1"/>
  <c r="Z1446" i="1"/>
  <c r="AD1446" i="1" s="1"/>
  <c r="AE1446" i="1" s="1"/>
  <c r="X1446" i="1"/>
  <c r="W1446" i="1"/>
  <c r="V1446" i="1"/>
  <c r="U1446" i="1"/>
  <c r="T1446" i="1"/>
  <c r="S1446" i="1"/>
  <c r="R1446" i="1"/>
  <c r="BG1445" i="1"/>
  <c r="BH1445" i="1" s="1"/>
  <c r="BF1445" i="1"/>
  <c r="BE1445" i="1"/>
  <c r="BD1445" i="1"/>
  <c r="BC1445" i="1"/>
  <c r="BB1445" i="1"/>
  <c r="BA1445" i="1"/>
  <c r="AZ1445" i="1"/>
  <c r="AY1445" i="1"/>
  <c r="AX1445" i="1"/>
  <c r="AW1445" i="1"/>
  <c r="AV1445" i="1"/>
  <c r="AQ1445" i="1"/>
  <c r="AP1445" i="1"/>
  <c r="AU1445" i="1" s="1"/>
  <c r="AN1445" i="1"/>
  <c r="AL1445" i="1" a="1"/>
  <c r="AL1445" i="1" s="1"/>
  <c r="AH1445" i="1"/>
  <c r="AG1445" i="1"/>
  <c r="Z1445" i="1"/>
  <c r="AD1445" i="1" s="1"/>
  <c r="AE1445" i="1" s="1"/>
  <c r="X1445" i="1"/>
  <c r="W1445" i="1"/>
  <c r="V1445" i="1"/>
  <c r="U1445" i="1"/>
  <c r="T1445" i="1"/>
  <c r="S1445" i="1"/>
  <c r="R1445" i="1"/>
  <c r="BG1444" i="1"/>
  <c r="BH1444" i="1" s="1"/>
  <c r="BF1444" i="1"/>
  <c r="BE1444" i="1"/>
  <c r="BD1444" i="1"/>
  <c r="BC1444" i="1"/>
  <c r="BB1444" i="1"/>
  <c r="BA1444" i="1"/>
  <c r="AZ1444" i="1"/>
  <c r="AY1444" i="1"/>
  <c r="AX1444" i="1"/>
  <c r="AW1444" i="1"/>
  <c r="AV1444" i="1"/>
  <c r="AQ1444" i="1"/>
  <c r="AP1444" i="1"/>
  <c r="AN1444" i="1"/>
  <c r="AL1444" i="1" a="1"/>
  <c r="AL1444" i="1" s="1"/>
  <c r="AH1444" i="1"/>
  <c r="AG1444" i="1"/>
  <c r="AI1444" i="1" s="1"/>
  <c r="Z1444" i="1"/>
  <c r="AD1444" i="1" s="1"/>
  <c r="AE1444" i="1" s="1"/>
  <c r="X1444" i="1"/>
  <c r="W1444" i="1"/>
  <c r="V1444" i="1"/>
  <c r="U1444" i="1"/>
  <c r="T1444" i="1"/>
  <c r="S1444" i="1"/>
  <c r="R1444" i="1"/>
  <c r="BG1443" i="1"/>
  <c r="BH1443" i="1" s="1"/>
  <c r="BF1443" i="1"/>
  <c r="BE1443" i="1"/>
  <c r="BD1443" i="1"/>
  <c r="BC1443" i="1"/>
  <c r="BB1443" i="1"/>
  <c r="BA1443" i="1"/>
  <c r="AZ1443" i="1"/>
  <c r="AY1443" i="1"/>
  <c r="AX1443" i="1"/>
  <c r="AW1443" i="1"/>
  <c r="AV1443" i="1"/>
  <c r="AQ1443" i="1"/>
  <c r="AP1443" i="1"/>
  <c r="AN1443" i="1"/>
  <c r="AL1443" i="1"/>
  <c r="AL1443" i="1" a="1"/>
  <c r="AH1443" i="1"/>
  <c r="AG1443" i="1"/>
  <c r="AI1443" i="1" s="1"/>
  <c r="AA1443" i="1"/>
  <c r="AD1443" i="1" s="1"/>
  <c r="AE1443" i="1" s="1"/>
  <c r="X1443" i="1"/>
  <c r="W1443" i="1"/>
  <c r="V1443" i="1"/>
  <c r="U1443" i="1"/>
  <c r="T1443" i="1"/>
  <c r="S1443" i="1"/>
  <c r="R1443" i="1"/>
  <c r="BG1442" i="1"/>
  <c r="BH1442" i="1" s="1"/>
  <c r="BF1442" i="1"/>
  <c r="BE1442" i="1"/>
  <c r="BD1442" i="1"/>
  <c r="BC1442" i="1"/>
  <c r="BB1442" i="1"/>
  <c r="BA1442" i="1"/>
  <c r="AZ1442" i="1"/>
  <c r="AY1442" i="1"/>
  <c r="AX1442" i="1"/>
  <c r="AW1442" i="1"/>
  <c r="AV1442" i="1"/>
  <c r="AQ1442" i="1"/>
  <c r="AP1442" i="1"/>
  <c r="AN1442" i="1"/>
  <c r="AL1442" i="1"/>
  <c r="AL1442" i="1" a="1"/>
  <c r="AH1442" i="1"/>
  <c r="AG1442" i="1"/>
  <c r="AI1442" i="1" s="1"/>
  <c r="AC1442" i="1"/>
  <c r="AB1442" i="1"/>
  <c r="AA1442" i="1"/>
  <c r="Z1442" i="1"/>
  <c r="Y1442" i="1"/>
  <c r="X1442" i="1"/>
  <c r="W1442" i="1"/>
  <c r="V1442" i="1"/>
  <c r="U1442" i="1"/>
  <c r="T1442" i="1"/>
  <c r="S1442" i="1"/>
  <c r="R1442" i="1"/>
  <c r="BG1441" i="1"/>
  <c r="BH1441" i="1" s="1"/>
  <c r="BF1441" i="1"/>
  <c r="BE1441" i="1"/>
  <c r="BD1441" i="1"/>
  <c r="BC1441" i="1"/>
  <c r="BB1441" i="1"/>
  <c r="BA1441" i="1"/>
  <c r="AZ1441" i="1"/>
  <c r="AY1441" i="1"/>
  <c r="AX1441" i="1"/>
  <c r="AW1441" i="1"/>
  <c r="AV1441" i="1"/>
  <c r="AQ1441" i="1"/>
  <c r="AP1441" i="1"/>
  <c r="AR1441" i="1" s="1"/>
  <c r="AN1441" i="1"/>
  <c r="AL1441" i="1" a="1"/>
  <c r="AL1441" i="1" s="1"/>
  <c r="AI1441" i="1"/>
  <c r="AH1441" i="1"/>
  <c r="AG1441" i="1"/>
  <c r="Z1441" i="1"/>
  <c r="AD1441" i="1" s="1"/>
  <c r="AE1441" i="1" s="1"/>
  <c r="X1441" i="1"/>
  <c r="W1441" i="1"/>
  <c r="V1441" i="1"/>
  <c r="U1441" i="1"/>
  <c r="T1441" i="1"/>
  <c r="S1441" i="1"/>
  <c r="R1441" i="1"/>
  <c r="BG1440" i="1"/>
  <c r="BH1440" i="1" s="1"/>
  <c r="BF1440" i="1"/>
  <c r="BE1440" i="1"/>
  <c r="BD1440" i="1"/>
  <c r="BC1440" i="1"/>
  <c r="BB1440" i="1"/>
  <c r="BA1440" i="1"/>
  <c r="AZ1440" i="1"/>
  <c r="AY1440" i="1"/>
  <c r="AX1440" i="1"/>
  <c r="AW1440" i="1"/>
  <c r="AV1440" i="1"/>
  <c r="AQ1440" i="1"/>
  <c r="AP1440" i="1"/>
  <c r="AN1440" i="1"/>
  <c r="AL1440" i="1" a="1"/>
  <c r="AL1440" i="1" s="1"/>
  <c r="AI1440" i="1"/>
  <c r="AH1440" i="1"/>
  <c r="AG1440" i="1"/>
  <c r="AC1440" i="1"/>
  <c r="AD1440" i="1" s="1"/>
  <c r="AE1440" i="1" s="1"/>
  <c r="X1440" i="1"/>
  <c r="W1440" i="1"/>
  <c r="V1440" i="1"/>
  <c r="U1440" i="1"/>
  <c r="T1440" i="1"/>
  <c r="S1440" i="1"/>
  <c r="R1440" i="1"/>
  <c r="BG1439" i="1"/>
  <c r="BH1439" i="1" s="1"/>
  <c r="BF1439" i="1"/>
  <c r="BE1439" i="1"/>
  <c r="BD1439" i="1"/>
  <c r="BC1439" i="1"/>
  <c r="BB1439" i="1"/>
  <c r="BA1439" i="1"/>
  <c r="AZ1439" i="1"/>
  <c r="AY1439" i="1"/>
  <c r="AX1439" i="1"/>
  <c r="AW1439" i="1"/>
  <c r="AV1439" i="1"/>
  <c r="AQ1439" i="1"/>
  <c r="AP1439" i="1"/>
  <c r="AN1439" i="1"/>
  <c r="AL1439" i="1"/>
  <c r="AL1439" i="1" a="1"/>
  <c r="AH1439" i="1"/>
  <c r="AG1439" i="1"/>
  <c r="AI1439" i="1" s="1"/>
  <c r="Y1439" i="1"/>
  <c r="AD1439" i="1" s="1"/>
  <c r="AE1439" i="1" s="1"/>
  <c r="X1439" i="1"/>
  <c r="W1439" i="1"/>
  <c r="V1439" i="1"/>
  <c r="U1439" i="1"/>
  <c r="T1439" i="1"/>
  <c r="S1439" i="1"/>
  <c r="R1439" i="1"/>
  <c r="BG1438" i="1"/>
  <c r="BH1438" i="1" s="1"/>
  <c r="BF1438" i="1"/>
  <c r="BE1438" i="1"/>
  <c r="BD1438" i="1"/>
  <c r="BC1438" i="1"/>
  <c r="BB1438" i="1"/>
  <c r="BA1438" i="1"/>
  <c r="AZ1438" i="1"/>
  <c r="AY1438" i="1"/>
  <c r="AX1438" i="1"/>
  <c r="AW1438" i="1"/>
  <c r="AV1438" i="1"/>
  <c r="AQ1438" i="1"/>
  <c r="AP1438" i="1"/>
  <c r="AT1438" i="1" s="1"/>
  <c r="AN1438" i="1"/>
  <c r="AL1438" i="1" a="1"/>
  <c r="AL1438" i="1" s="1"/>
  <c r="AH1438" i="1"/>
  <c r="AG1438" i="1"/>
  <c r="AI1438" i="1" s="1"/>
  <c r="Y1438" i="1"/>
  <c r="AD1438" i="1" s="1"/>
  <c r="AE1438" i="1" s="1"/>
  <c r="X1438" i="1"/>
  <c r="W1438" i="1"/>
  <c r="V1438" i="1"/>
  <c r="U1438" i="1"/>
  <c r="T1438" i="1"/>
  <c r="S1438" i="1"/>
  <c r="R1438" i="1"/>
  <c r="BG1437" i="1"/>
  <c r="BH1437" i="1" s="1"/>
  <c r="BF1437" i="1"/>
  <c r="BE1437" i="1"/>
  <c r="BD1437" i="1"/>
  <c r="BC1437" i="1"/>
  <c r="BB1437" i="1"/>
  <c r="BA1437" i="1"/>
  <c r="AZ1437" i="1"/>
  <c r="AY1437" i="1"/>
  <c r="AX1437" i="1"/>
  <c r="AW1437" i="1"/>
  <c r="AV1437" i="1"/>
  <c r="AQ1437" i="1"/>
  <c r="AP1437" i="1"/>
  <c r="AR1437" i="1" s="1"/>
  <c r="AN1437" i="1"/>
  <c r="AL1437" i="1"/>
  <c r="AL1437" i="1" a="1"/>
  <c r="AH1437" i="1"/>
  <c r="AG1437" i="1"/>
  <c r="AI1437" i="1" s="1"/>
  <c r="AC1437" i="1"/>
  <c r="AD1437" i="1" s="1"/>
  <c r="AE1437" i="1" s="1"/>
  <c r="X1437" i="1"/>
  <c r="W1437" i="1"/>
  <c r="V1437" i="1"/>
  <c r="U1437" i="1"/>
  <c r="T1437" i="1"/>
  <c r="S1437" i="1"/>
  <c r="R1437" i="1"/>
  <c r="BG1436" i="1"/>
  <c r="BH1436" i="1" s="1"/>
  <c r="BF1436" i="1"/>
  <c r="BE1436" i="1"/>
  <c r="BD1436" i="1"/>
  <c r="BC1436" i="1"/>
  <c r="BB1436" i="1"/>
  <c r="BA1436" i="1"/>
  <c r="AZ1436" i="1"/>
  <c r="AY1436" i="1"/>
  <c r="AX1436" i="1"/>
  <c r="AW1436" i="1"/>
  <c r="AV1436" i="1"/>
  <c r="AQ1436" i="1"/>
  <c r="AP1436" i="1"/>
  <c r="AN1436" i="1"/>
  <c r="AL1436" i="1" a="1"/>
  <c r="AL1436" i="1" s="1"/>
  <c r="AH1436" i="1"/>
  <c r="AG1436" i="1"/>
  <c r="AI1436" i="1" s="1"/>
  <c r="Z1436" i="1"/>
  <c r="AD1436" i="1" s="1"/>
  <c r="AE1436" i="1" s="1"/>
  <c r="X1436" i="1"/>
  <c r="W1436" i="1"/>
  <c r="V1436" i="1"/>
  <c r="U1436" i="1"/>
  <c r="T1436" i="1"/>
  <c r="S1436" i="1"/>
  <c r="R1436" i="1"/>
  <c r="BG1435" i="1"/>
  <c r="BH1435" i="1" s="1"/>
  <c r="BF1435" i="1"/>
  <c r="BE1435" i="1"/>
  <c r="BD1435" i="1"/>
  <c r="BC1435" i="1"/>
  <c r="BB1435" i="1"/>
  <c r="BA1435" i="1"/>
  <c r="AZ1435" i="1"/>
  <c r="AY1435" i="1"/>
  <c r="AX1435" i="1"/>
  <c r="AW1435" i="1"/>
  <c r="AV1435" i="1"/>
  <c r="AQ1435" i="1"/>
  <c r="AP1435" i="1"/>
  <c r="AN1435" i="1"/>
  <c r="AL1435" i="1"/>
  <c r="AL1435" i="1" a="1"/>
  <c r="AH1435" i="1"/>
  <c r="AG1435" i="1"/>
  <c r="Z1435" i="1"/>
  <c r="AD1435" i="1" s="1"/>
  <c r="AE1435" i="1" s="1"/>
  <c r="X1435" i="1"/>
  <c r="W1435" i="1"/>
  <c r="V1435" i="1"/>
  <c r="U1435" i="1"/>
  <c r="T1435" i="1"/>
  <c r="S1435" i="1"/>
  <c r="R1435" i="1"/>
  <c r="BG1434" i="1"/>
  <c r="BH1434" i="1" s="1"/>
  <c r="BF1434" i="1"/>
  <c r="BE1434" i="1"/>
  <c r="BD1434" i="1"/>
  <c r="BC1434" i="1"/>
  <c r="BB1434" i="1"/>
  <c r="BA1434" i="1"/>
  <c r="AZ1434" i="1"/>
  <c r="AY1434" i="1"/>
  <c r="AX1434" i="1"/>
  <c r="AW1434" i="1"/>
  <c r="AV1434" i="1"/>
  <c r="AQ1434" i="1"/>
  <c r="AP1434" i="1"/>
  <c r="AN1434" i="1"/>
  <c r="AL1434" i="1"/>
  <c r="AL1434" i="1" a="1"/>
  <c r="AH1434" i="1"/>
  <c r="AG1434" i="1"/>
  <c r="AI1434" i="1" s="1"/>
  <c r="AC1434" i="1"/>
  <c r="AD1434" i="1" s="1"/>
  <c r="AE1434" i="1" s="1"/>
  <c r="X1434" i="1"/>
  <c r="W1434" i="1"/>
  <c r="V1434" i="1"/>
  <c r="U1434" i="1"/>
  <c r="T1434" i="1"/>
  <c r="S1434" i="1"/>
  <c r="R1434" i="1"/>
  <c r="BG1433" i="1"/>
  <c r="BH1433" i="1" s="1"/>
  <c r="BF1433" i="1"/>
  <c r="BE1433" i="1"/>
  <c r="BD1433" i="1"/>
  <c r="BC1433" i="1"/>
  <c r="BB1433" i="1"/>
  <c r="BA1433" i="1"/>
  <c r="AZ1433" i="1"/>
  <c r="AY1433" i="1"/>
  <c r="AX1433" i="1"/>
  <c r="AW1433" i="1"/>
  <c r="AV1433" i="1"/>
  <c r="AQ1433" i="1"/>
  <c r="AP1433" i="1"/>
  <c r="AT1433" i="1" s="1"/>
  <c r="AN1433" i="1"/>
  <c r="AL1433" i="1" a="1"/>
  <c r="AL1433" i="1" s="1"/>
  <c r="AH1433" i="1"/>
  <c r="AG1433" i="1"/>
  <c r="AC1433" i="1"/>
  <c r="Z1433" i="1"/>
  <c r="Y1433" i="1"/>
  <c r="X1433" i="1"/>
  <c r="W1433" i="1"/>
  <c r="V1433" i="1"/>
  <c r="U1433" i="1"/>
  <c r="T1433" i="1"/>
  <c r="S1433" i="1"/>
  <c r="R1433" i="1"/>
  <c r="BG1432" i="1"/>
  <c r="BH1432" i="1" s="1"/>
  <c r="BF1432" i="1"/>
  <c r="BE1432" i="1"/>
  <c r="BD1432" i="1"/>
  <c r="BC1432" i="1"/>
  <c r="BB1432" i="1"/>
  <c r="BA1432" i="1"/>
  <c r="AZ1432" i="1"/>
  <c r="AY1432" i="1"/>
  <c r="AX1432" i="1"/>
  <c r="AW1432" i="1"/>
  <c r="AV1432" i="1"/>
  <c r="AQ1432" i="1"/>
  <c r="AP1432" i="1"/>
  <c r="AN1432" i="1"/>
  <c r="AL1432" i="1"/>
  <c r="AL1432" i="1" a="1"/>
  <c r="AH1432" i="1"/>
  <c r="AG1432" i="1"/>
  <c r="AI1432" i="1" s="1"/>
  <c r="AC1432" i="1"/>
  <c r="AB1432" i="1"/>
  <c r="AA1432" i="1"/>
  <c r="Z1432" i="1"/>
  <c r="Y1432" i="1"/>
  <c r="X1432" i="1"/>
  <c r="W1432" i="1"/>
  <c r="V1432" i="1"/>
  <c r="U1432" i="1"/>
  <c r="T1432" i="1"/>
  <c r="S1432" i="1"/>
  <c r="R1432" i="1"/>
  <c r="BG1431" i="1"/>
  <c r="BH1431" i="1" s="1"/>
  <c r="BF1431" i="1"/>
  <c r="BE1431" i="1"/>
  <c r="BD1431" i="1"/>
  <c r="BC1431" i="1"/>
  <c r="BB1431" i="1"/>
  <c r="BA1431" i="1"/>
  <c r="AZ1431" i="1"/>
  <c r="AY1431" i="1"/>
  <c r="AX1431" i="1"/>
  <c r="AW1431" i="1"/>
  <c r="AV1431" i="1"/>
  <c r="AQ1431" i="1"/>
  <c r="AP1431" i="1"/>
  <c r="AR1431" i="1" s="1"/>
  <c r="AN1431" i="1"/>
  <c r="AL1431" i="1"/>
  <c r="AL1431" i="1" a="1"/>
  <c r="AH1431" i="1"/>
  <c r="AG1431" i="1"/>
  <c r="AI1431" i="1" s="1"/>
  <c r="Y1431" i="1"/>
  <c r="AD1431" i="1" s="1"/>
  <c r="AE1431" i="1" s="1"/>
  <c r="X1431" i="1"/>
  <c r="W1431" i="1"/>
  <c r="V1431" i="1"/>
  <c r="U1431" i="1"/>
  <c r="T1431" i="1"/>
  <c r="S1431" i="1"/>
  <c r="R1431" i="1"/>
  <c r="BG1430" i="1"/>
  <c r="BH1430" i="1" s="1"/>
  <c r="BF1430" i="1"/>
  <c r="BE1430" i="1"/>
  <c r="BD1430" i="1"/>
  <c r="BC1430" i="1"/>
  <c r="BB1430" i="1"/>
  <c r="BA1430" i="1"/>
  <c r="AZ1430" i="1"/>
  <c r="AY1430" i="1"/>
  <c r="AX1430" i="1"/>
  <c r="AW1430" i="1"/>
  <c r="AV1430" i="1"/>
  <c r="AQ1430" i="1"/>
  <c r="AP1430" i="1"/>
  <c r="AS1430" i="1" s="1"/>
  <c r="AN1430" i="1"/>
  <c r="AL1430" i="1" a="1"/>
  <c r="AL1430" i="1" s="1"/>
  <c r="AH1430" i="1"/>
  <c r="AG1430" i="1"/>
  <c r="AI1430" i="1" s="1"/>
  <c r="AC1430" i="1"/>
  <c r="AD1430" i="1" s="1"/>
  <c r="AE1430" i="1" s="1"/>
  <c r="X1430" i="1"/>
  <c r="W1430" i="1"/>
  <c r="V1430" i="1"/>
  <c r="U1430" i="1"/>
  <c r="T1430" i="1"/>
  <c r="S1430" i="1"/>
  <c r="R1430" i="1"/>
  <c r="BG1429" i="1"/>
  <c r="BH1429" i="1" s="1"/>
  <c r="BF1429" i="1"/>
  <c r="BE1429" i="1"/>
  <c r="BD1429" i="1"/>
  <c r="BC1429" i="1"/>
  <c r="BB1429" i="1"/>
  <c r="BA1429" i="1"/>
  <c r="AZ1429" i="1"/>
  <c r="AY1429" i="1"/>
  <c r="AX1429" i="1"/>
  <c r="AW1429" i="1"/>
  <c r="AV1429" i="1"/>
  <c r="AQ1429" i="1"/>
  <c r="AP1429" i="1"/>
  <c r="AN1429" i="1"/>
  <c r="AL1429" i="1"/>
  <c r="AL1429" i="1" a="1"/>
  <c r="AH1429" i="1"/>
  <c r="AG1429" i="1"/>
  <c r="AI1429" i="1" s="1"/>
  <c r="AC1429" i="1"/>
  <c r="AB1429" i="1"/>
  <c r="AA1429" i="1"/>
  <c r="Z1429" i="1"/>
  <c r="Y1429" i="1"/>
  <c r="X1429" i="1"/>
  <c r="W1429" i="1"/>
  <c r="V1429" i="1"/>
  <c r="U1429" i="1"/>
  <c r="T1429" i="1"/>
  <c r="S1429" i="1"/>
  <c r="R1429" i="1"/>
  <c r="BG1428" i="1"/>
  <c r="BH1428" i="1" s="1"/>
  <c r="BF1428" i="1"/>
  <c r="BE1428" i="1"/>
  <c r="BD1428" i="1"/>
  <c r="BC1428" i="1"/>
  <c r="BB1428" i="1"/>
  <c r="BA1428" i="1"/>
  <c r="AZ1428" i="1"/>
  <c r="AY1428" i="1"/>
  <c r="AX1428" i="1"/>
  <c r="AW1428" i="1"/>
  <c r="AV1428" i="1"/>
  <c r="AQ1428" i="1"/>
  <c r="AP1428" i="1"/>
  <c r="AN1428" i="1"/>
  <c r="AL1428" i="1"/>
  <c r="AL1428" i="1" a="1"/>
  <c r="AH1428" i="1"/>
  <c r="AG1428" i="1"/>
  <c r="AI1428" i="1" s="1"/>
  <c r="AC1428" i="1"/>
  <c r="AB1428" i="1"/>
  <c r="AA1428" i="1"/>
  <c r="Z1428" i="1"/>
  <c r="Y1428" i="1"/>
  <c r="X1428" i="1"/>
  <c r="W1428" i="1"/>
  <c r="V1428" i="1"/>
  <c r="U1428" i="1"/>
  <c r="T1428" i="1"/>
  <c r="S1428" i="1"/>
  <c r="R1428" i="1"/>
  <c r="BG1427" i="1"/>
  <c r="BH1427" i="1" s="1"/>
  <c r="BF1427" i="1"/>
  <c r="BE1427" i="1"/>
  <c r="BD1427" i="1"/>
  <c r="BC1427" i="1"/>
  <c r="BB1427" i="1"/>
  <c r="BA1427" i="1"/>
  <c r="AZ1427" i="1"/>
  <c r="AY1427" i="1"/>
  <c r="AX1427" i="1"/>
  <c r="AW1427" i="1"/>
  <c r="AV1427" i="1"/>
  <c r="AQ1427" i="1"/>
  <c r="AP1427" i="1"/>
  <c r="AU1427" i="1" s="1"/>
  <c r="AN1427" i="1"/>
  <c r="AL1427" i="1"/>
  <c r="AL1427" i="1" a="1"/>
  <c r="AH1427" i="1"/>
  <c r="AG1427" i="1"/>
  <c r="AI1427" i="1" s="1"/>
  <c r="AC1427" i="1"/>
  <c r="AB1427" i="1"/>
  <c r="AA1427" i="1"/>
  <c r="Z1427" i="1"/>
  <c r="Y1427" i="1"/>
  <c r="X1427" i="1"/>
  <c r="W1427" i="1"/>
  <c r="V1427" i="1"/>
  <c r="U1427" i="1"/>
  <c r="T1427" i="1"/>
  <c r="S1427" i="1"/>
  <c r="R1427" i="1"/>
  <c r="BG1426" i="1"/>
  <c r="BH1426" i="1" s="1"/>
  <c r="BF1426" i="1"/>
  <c r="BE1426" i="1"/>
  <c r="BD1426" i="1"/>
  <c r="BC1426" i="1"/>
  <c r="BB1426" i="1"/>
  <c r="BA1426" i="1"/>
  <c r="AZ1426" i="1"/>
  <c r="AY1426" i="1"/>
  <c r="AX1426" i="1"/>
  <c r="AW1426" i="1"/>
  <c r="AV1426" i="1"/>
  <c r="AQ1426" i="1"/>
  <c r="AP1426" i="1"/>
  <c r="AU1426" i="1" s="1"/>
  <c r="AN1426" i="1"/>
  <c r="AL1426" i="1" a="1"/>
  <c r="AL1426" i="1" s="1"/>
  <c r="AH1426" i="1"/>
  <c r="AG1426" i="1"/>
  <c r="AI1426" i="1" s="1"/>
  <c r="AB1426" i="1"/>
  <c r="AD1426" i="1" s="1"/>
  <c r="AE1426" i="1" s="1"/>
  <c r="X1426" i="1"/>
  <c r="W1426" i="1"/>
  <c r="V1426" i="1"/>
  <c r="U1426" i="1"/>
  <c r="T1426" i="1"/>
  <c r="S1426" i="1"/>
  <c r="R1426" i="1"/>
  <c r="BG1425" i="1"/>
  <c r="BH1425" i="1" s="1"/>
  <c r="BF1425" i="1"/>
  <c r="BE1425" i="1"/>
  <c r="BD1425" i="1"/>
  <c r="BC1425" i="1"/>
  <c r="BB1425" i="1"/>
  <c r="BA1425" i="1"/>
  <c r="AZ1425" i="1"/>
  <c r="AY1425" i="1"/>
  <c r="AX1425" i="1"/>
  <c r="AW1425" i="1"/>
  <c r="AV1425" i="1"/>
  <c r="AQ1425" i="1"/>
  <c r="AP1425" i="1"/>
  <c r="AN1425" i="1"/>
  <c r="AL1425" i="1"/>
  <c r="AL1425" i="1" a="1"/>
  <c r="AH1425" i="1"/>
  <c r="AG1425" i="1"/>
  <c r="Y1425" i="1"/>
  <c r="AD1425" i="1" s="1"/>
  <c r="AE1425" i="1" s="1"/>
  <c r="X1425" i="1"/>
  <c r="W1425" i="1"/>
  <c r="V1425" i="1"/>
  <c r="U1425" i="1"/>
  <c r="T1425" i="1"/>
  <c r="S1425" i="1"/>
  <c r="R1425" i="1"/>
  <c r="BG1424" i="1"/>
  <c r="BH1424" i="1" s="1"/>
  <c r="BF1424" i="1"/>
  <c r="BE1424" i="1"/>
  <c r="BD1424" i="1"/>
  <c r="BC1424" i="1"/>
  <c r="BB1424" i="1"/>
  <c r="BA1424" i="1"/>
  <c r="AZ1424" i="1"/>
  <c r="AY1424" i="1"/>
  <c r="AX1424" i="1"/>
  <c r="AW1424" i="1"/>
  <c r="AV1424" i="1"/>
  <c r="AQ1424" i="1"/>
  <c r="AP1424" i="1"/>
  <c r="AU1424" i="1" s="1"/>
  <c r="AN1424" i="1"/>
  <c r="AL1424" i="1"/>
  <c r="AL1424" i="1" a="1"/>
  <c r="AH1424" i="1"/>
  <c r="AG1424" i="1"/>
  <c r="AI1424" i="1" s="1"/>
  <c r="Y1424" i="1"/>
  <c r="AD1424" i="1" s="1"/>
  <c r="AE1424" i="1" s="1"/>
  <c r="X1424" i="1"/>
  <c r="W1424" i="1"/>
  <c r="V1424" i="1"/>
  <c r="U1424" i="1"/>
  <c r="T1424" i="1"/>
  <c r="S1424" i="1"/>
  <c r="R1424" i="1"/>
  <c r="BG1423" i="1"/>
  <c r="BH1423" i="1" s="1"/>
  <c r="BF1423" i="1"/>
  <c r="BE1423" i="1"/>
  <c r="BD1423" i="1"/>
  <c r="BC1423" i="1"/>
  <c r="BB1423" i="1"/>
  <c r="BA1423" i="1"/>
  <c r="AZ1423" i="1"/>
  <c r="AY1423" i="1"/>
  <c r="AX1423" i="1"/>
  <c r="AW1423" i="1"/>
  <c r="AV1423" i="1"/>
  <c r="AQ1423" i="1"/>
  <c r="AP1423" i="1"/>
  <c r="AN1423" i="1"/>
  <c r="AL1423" i="1" a="1"/>
  <c r="AL1423" i="1" s="1"/>
  <c r="AH1423" i="1"/>
  <c r="AG1423" i="1"/>
  <c r="AI1423" i="1" s="1"/>
  <c r="AC1423" i="1"/>
  <c r="AB1423" i="1"/>
  <c r="AA1423" i="1"/>
  <c r="Z1423" i="1"/>
  <c r="Y1423" i="1"/>
  <c r="X1423" i="1"/>
  <c r="W1423" i="1"/>
  <c r="V1423" i="1"/>
  <c r="U1423" i="1"/>
  <c r="T1423" i="1"/>
  <c r="S1423" i="1"/>
  <c r="R1423" i="1"/>
  <c r="BG1422" i="1"/>
  <c r="BH1422" i="1" s="1"/>
  <c r="BF1422" i="1"/>
  <c r="BE1422" i="1"/>
  <c r="BD1422" i="1"/>
  <c r="BC1422" i="1"/>
  <c r="BB1422" i="1"/>
  <c r="BA1422" i="1"/>
  <c r="AZ1422" i="1"/>
  <c r="AY1422" i="1"/>
  <c r="AX1422" i="1"/>
  <c r="AW1422" i="1"/>
  <c r="AV1422" i="1"/>
  <c r="AQ1422" i="1"/>
  <c r="AP1422" i="1"/>
  <c r="AN1422" i="1"/>
  <c r="AL1422" i="1" a="1"/>
  <c r="AL1422" i="1" s="1"/>
  <c r="AH1422" i="1"/>
  <c r="AG1422" i="1"/>
  <c r="AI1422" i="1" s="1"/>
  <c r="AC1422" i="1"/>
  <c r="AD1422" i="1" s="1"/>
  <c r="AE1422" i="1" s="1"/>
  <c r="X1422" i="1"/>
  <c r="W1422" i="1"/>
  <c r="V1422" i="1"/>
  <c r="U1422" i="1"/>
  <c r="T1422" i="1"/>
  <c r="S1422" i="1"/>
  <c r="R1422" i="1"/>
  <c r="BG1421" i="1"/>
  <c r="BH1421" i="1" s="1"/>
  <c r="BF1421" i="1"/>
  <c r="BE1421" i="1"/>
  <c r="BD1421" i="1"/>
  <c r="BC1421" i="1"/>
  <c r="BB1421" i="1"/>
  <c r="BA1421" i="1"/>
  <c r="AZ1421" i="1"/>
  <c r="AY1421" i="1"/>
  <c r="AX1421" i="1"/>
  <c r="AW1421" i="1"/>
  <c r="AV1421" i="1"/>
  <c r="AQ1421" i="1"/>
  <c r="AP1421" i="1"/>
  <c r="AN1421" i="1"/>
  <c r="AL1421" i="1"/>
  <c r="AL1421" i="1" a="1"/>
  <c r="AH1421" i="1"/>
  <c r="AG1421" i="1"/>
  <c r="AA1421" i="1"/>
  <c r="AD1421" i="1" s="1"/>
  <c r="AE1421" i="1" s="1"/>
  <c r="X1421" i="1"/>
  <c r="W1421" i="1"/>
  <c r="V1421" i="1"/>
  <c r="U1421" i="1"/>
  <c r="T1421" i="1"/>
  <c r="S1421" i="1"/>
  <c r="R1421" i="1"/>
  <c r="BG1420" i="1"/>
  <c r="BH1420" i="1" s="1"/>
  <c r="BF1420" i="1"/>
  <c r="BE1420" i="1"/>
  <c r="BD1420" i="1"/>
  <c r="BC1420" i="1"/>
  <c r="BB1420" i="1"/>
  <c r="BA1420" i="1"/>
  <c r="AZ1420" i="1"/>
  <c r="AY1420" i="1"/>
  <c r="AX1420" i="1"/>
  <c r="AW1420" i="1"/>
  <c r="AV1420" i="1"/>
  <c r="AQ1420" i="1"/>
  <c r="AP1420" i="1"/>
  <c r="AS1420" i="1" s="1"/>
  <c r="AN1420" i="1"/>
  <c r="AL1420" i="1"/>
  <c r="AL1420" i="1" a="1"/>
  <c r="AH1420" i="1"/>
  <c r="AG1420" i="1"/>
  <c r="AI1420" i="1" s="1"/>
  <c r="AC1420" i="1"/>
  <c r="AD1420" i="1" s="1"/>
  <c r="AE1420" i="1" s="1"/>
  <c r="X1420" i="1"/>
  <c r="W1420" i="1"/>
  <c r="V1420" i="1"/>
  <c r="U1420" i="1"/>
  <c r="T1420" i="1"/>
  <c r="S1420" i="1"/>
  <c r="R1420" i="1"/>
  <c r="BG1419" i="1"/>
  <c r="BH1419" i="1" s="1"/>
  <c r="BF1419" i="1"/>
  <c r="BE1419" i="1"/>
  <c r="BD1419" i="1"/>
  <c r="BC1419" i="1"/>
  <c r="BB1419" i="1"/>
  <c r="BA1419" i="1"/>
  <c r="AZ1419" i="1"/>
  <c r="AY1419" i="1"/>
  <c r="AX1419" i="1"/>
  <c r="AW1419" i="1"/>
  <c r="AV1419" i="1"/>
  <c r="AQ1419" i="1"/>
  <c r="AP1419" i="1"/>
  <c r="AN1419" i="1"/>
  <c r="AL1419" i="1"/>
  <c r="AL1419" i="1" a="1"/>
  <c r="AH1419" i="1"/>
  <c r="AG1419" i="1"/>
  <c r="Z1419" i="1"/>
  <c r="AD1419" i="1" s="1"/>
  <c r="AE1419" i="1" s="1"/>
  <c r="X1419" i="1"/>
  <c r="W1419" i="1"/>
  <c r="V1419" i="1"/>
  <c r="U1419" i="1"/>
  <c r="T1419" i="1"/>
  <c r="S1419" i="1"/>
  <c r="R1419" i="1"/>
  <c r="BG1418" i="1"/>
  <c r="BH1418" i="1" s="1"/>
  <c r="BF1418" i="1"/>
  <c r="BE1418" i="1"/>
  <c r="BD1418" i="1"/>
  <c r="BC1418" i="1"/>
  <c r="BB1418" i="1"/>
  <c r="BA1418" i="1"/>
  <c r="AZ1418" i="1"/>
  <c r="AY1418" i="1"/>
  <c r="AX1418" i="1"/>
  <c r="AW1418" i="1"/>
  <c r="AV1418" i="1"/>
  <c r="AQ1418" i="1"/>
  <c r="AP1418" i="1"/>
  <c r="AN1418" i="1"/>
  <c r="AL1418" i="1" a="1"/>
  <c r="AL1418" i="1" s="1"/>
  <c r="AH1418" i="1"/>
  <c r="AG1418" i="1"/>
  <c r="AI1418" i="1" s="1"/>
  <c r="AA1418" i="1"/>
  <c r="AD1418" i="1" s="1"/>
  <c r="AE1418" i="1" s="1"/>
  <c r="X1418" i="1"/>
  <c r="W1418" i="1"/>
  <c r="V1418" i="1"/>
  <c r="U1418" i="1"/>
  <c r="T1418" i="1"/>
  <c r="S1418" i="1"/>
  <c r="R1418" i="1"/>
  <c r="BG1417" i="1"/>
  <c r="BH1417" i="1" s="1"/>
  <c r="BF1417" i="1"/>
  <c r="BE1417" i="1"/>
  <c r="BD1417" i="1"/>
  <c r="BC1417" i="1"/>
  <c r="BB1417" i="1"/>
  <c r="BA1417" i="1"/>
  <c r="AZ1417" i="1"/>
  <c r="AY1417" i="1"/>
  <c r="AX1417" i="1"/>
  <c r="AW1417" i="1"/>
  <c r="AV1417" i="1"/>
  <c r="AQ1417" i="1"/>
  <c r="AP1417" i="1"/>
  <c r="AS1417" i="1" s="1"/>
  <c r="AN1417" i="1"/>
  <c r="AL1417" i="1"/>
  <c r="AL1417" i="1" a="1"/>
  <c r="AH1417" i="1"/>
  <c r="AG1417" i="1"/>
  <c r="AI1417" i="1" s="1"/>
  <c r="Z1417" i="1"/>
  <c r="AD1417" i="1" s="1"/>
  <c r="AE1417" i="1" s="1"/>
  <c r="X1417" i="1"/>
  <c r="W1417" i="1"/>
  <c r="V1417" i="1"/>
  <c r="U1417" i="1"/>
  <c r="T1417" i="1"/>
  <c r="S1417" i="1"/>
  <c r="R1417" i="1"/>
  <c r="BG1416" i="1"/>
  <c r="BH1416" i="1" s="1"/>
  <c r="BF1416" i="1"/>
  <c r="BE1416" i="1"/>
  <c r="BD1416" i="1"/>
  <c r="BC1416" i="1"/>
  <c r="BB1416" i="1"/>
  <c r="BA1416" i="1"/>
  <c r="AZ1416" i="1"/>
  <c r="AY1416" i="1"/>
  <c r="AX1416" i="1"/>
  <c r="AW1416" i="1"/>
  <c r="AV1416" i="1"/>
  <c r="AQ1416" i="1"/>
  <c r="AP1416" i="1"/>
  <c r="AN1416" i="1"/>
  <c r="AL1416" i="1"/>
  <c r="AL1416" i="1" a="1"/>
  <c r="AH1416" i="1"/>
  <c r="AG1416" i="1"/>
  <c r="Z1416" i="1"/>
  <c r="AD1416" i="1" s="1"/>
  <c r="AE1416" i="1" s="1"/>
  <c r="X1416" i="1"/>
  <c r="W1416" i="1"/>
  <c r="V1416" i="1"/>
  <c r="U1416" i="1"/>
  <c r="T1416" i="1"/>
  <c r="S1416" i="1"/>
  <c r="R1416" i="1"/>
  <c r="BG1415" i="1"/>
  <c r="BH1415" i="1" s="1"/>
  <c r="BF1415" i="1"/>
  <c r="BE1415" i="1"/>
  <c r="BD1415" i="1"/>
  <c r="BC1415" i="1"/>
  <c r="BB1415" i="1"/>
  <c r="BA1415" i="1"/>
  <c r="AZ1415" i="1"/>
  <c r="AY1415" i="1"/>
  <c r="AX1415" i="1"/>
  <c r="AW1415" i="1"/>
  <c r="AV1415" i="1"/>
  <c r="AQ1415" i="1"/>
  <c r="AP1415" i="1"/>
  <c r="AR1415" i="1" s="1"/>
  <c r="AN1415" i="1"/>
  <c r="AL1415" i="1" a="1"/>
  <c r="AL1415" i="1" s="1"/>
  <c r="AH1415" i="1"/>
  <c r="AG1415" i="1"/>
  <c r="AI1415" i="1" s="1"/>
  <c r="AA1415" i="1"/>
  <c r="AD1415" i="1" s="1"/>
  <c r="AE1415" i="1" s="1"/>
  <c r="X1415" i="1"/>
  <c r="W1415" i="1"/>
  <c r="V1415" i="1"/>
  <c r="U1415" i="1"/>
  <c r="T1415" i="1"/>
  <c r="S1415" i="1"/>
  <c r="R1415" i="1"/>
  <c r="BG1414" i="1"/>
  <c r="BH1414" i="1" s="1"/>
  <c r="BF1414" i="1"/>
  <c r="BE1414" i="1"/>
  <c r="BD1414" i="1"/>
  <c r="BC1414" i="1"/>
  <c r="BB1414" i="1"/>
  <c r="BA1414" i="1"/>
  <c r="AZ1414" i="1"/>
  <c r="AY1414" i="1"/>
  <c r="AX1414" i="1"/>
  <c r="AW1414" i="1"/>
  <c r="AV1414" i="1"/>
  <c r="AQ1414" i="1"/>
  <c r="AP1414" i="1"/>
  <c r="AS1414" i="1" s="1"/>
  <c r="AN1414" i="1"/>
  <c r="AL1414" i="1" a="1"/>
  <c r="AL1414" i="1" s="1"/>
  <c r="AH1414" i="1"/>
  <c r="AG1414" i="1"/>
  <c r="AI1414" i="1" s="1"/>
  <c r="Y1414" i="1"/>
  <c r="AD1414" i="1" s="1"/>
  <c r="AE1414" i="1" s="1"/>
  <c r="X1414" i="1"/>
  <c r="W1414" i="1"/>
  <c r="V1414" i="1"/>
  <c r="U1414" i="1"/>
  <c r="T1414" i="1"/>
  <c r="S1414" i="1"/>
  <c r="R1414" i="1"/>
  <c r="BG1413" i="1"/>
  <c r="BH1413" i="1" s="1"/>
  <c r="BF1413" i="1"/>
  <c r="BE1413" i="1"/>
  <c r="BD1413" i="1"/>
  <c r="BC1413" i="1"/>
  <c r="BB1413" i="1"/>
  <c r="BA1413" i="1"/>
  <c r="AZ1413" i="1"/>
  <c r="AY1413" i="1"/>
  <c r="AX1413" i="1"/>
  <c r="AW1413" i="1"/>
  <c r="AV1413" i="1"/>
  <c r="AQ1413" i="1"/>
  <c r="AP1413" i="1"/>
  <c r="AN1413" i="1"/>
  <c r="AL1413" i="1"/>
  <c r="AL1413" i="1" a="1"/>
  <c r="AH1413" i="1"/>
  <c r="AG1413" i="1"/>
  <c r="Y1413" i="1"/>
  <c r="AD1413" i="1" s="1"/>
  <c r="AE1413" i="1" s="1"/>
  <c r="X1413" i="1"/>
  <c r="W1413" i="1"/>
  <c r="V1413" i="1"/>
  <c r="U1413" i="1"/>
  <c r="T1413" i="1"/>
  <c r="S1413" i="1"/>
  <c r="R1413" i="1"/>
  <c r="BG1412" i="1"/>
  <c r="BH1412" i="1" s="1"/>
  <c r="BF1412" i="1"/>
  <c r="BE1412" i="1"/>
  <c r="BD1412" i="1"/>
  <c r="BC1412" i="1"/>
  <c r="BB1412" i="1"/>
  <c r="BA1412" i="1"/>
  <c r="AZ1412" i="1"/>
  <c r="AY1412" i="1"/>
  <c r="AX1412" i="1"/>
  <c r="AW1412" i="1"/>
  <c r="AV1412" i="1"/>
  <c r="AQ1412" i="1"/>
  <c r="AP1412" i="1"/>
  <c r="AN1412" i="1"/>
  <c r="AL1412" i="1"/>
  <c r="AL1412" i="1" a="1"/>
  <c r="AH1412" i="1"/>
  <c r="AG1412" i="1"/>
  <c r="AI1412" i="1" s="1"/>
  <c r="Y1412" i="1"/>
  <c r="AD1412" i="1" s="1"/>
  <c r="AE1412" i="1" s="1"/>
  <c r="X1412" i="1"/>
  <c r="W1412" i="1"/>
  <c r="V1412" i="1"/>
  <c r="U1412" i="1"/>
  <c r="T1412" i="1"/>
  <c r="S1412" i="1"/>
  <c r="R1412" i="1"/>
  <c r="BG1411" i="1"/>
  <c r="BH1411" i="1" s="1"/>
  <c r="BF1411" i="1"/>
  <c r="BE1411" i="1"/>
  <c r="BD1411" i="1"/>
  <c r="BC1411" i="1"/>
  <c r="BB1411" i="1"/>
  <c r="BA1411" i="1"/>
  <c r="AZ1411" i="1"/>
  <c r="AY1411" i="1"/>
  <c r="AX1411" i="1"/>
  <c r="AW1411" i="1"/>
  <c r="AV1411" i="1"/>
  <c r="AQ1411" i="1"/>
  <c r="AP1411" i="1"/>
  <c r="AS1411" i="1" s="1"/>
  <c r="AN1411" i="1"/>
  <c r="AL1411" i="1"/>
  <c r="AL1411" i="1" a="1"/>
  <c r="AH1411" i="1"/>
  <c r="AG1411" i="1"/>
  <c r="Z1411" i="1"/>
  <c r="AD1411" i="1" s="1"/>
  <c r="AE1411" i="1" s="1"/>
  <c r="X1411" i="1"/>
  <c r="W1411" i="1"/>
  <c r="V1411" i="1"/>
  <c r="U1411" i="1"/>
  <c r="T1411" i="1"/>
  <c r="S1411" i="1"/>
  <c r="R1411" i="1"/>
  <c r="BG1410" i="1"/>
  <c r="BH1410" i="1" s="1"/>
  <c r="BF1410" i="1"/>
  <c r="BE1410" i="1"/>
  <c r="BD1410" i="1"/>
  <c r="BC1410" i="1"/>
  <c r="BB1410" i="1"/>
  <c r="BA1410" i="1"/>
  <c r="AZ1410" i="1"/>
  <c r="AY1410" i="1"/>
  <c r="AX1410" i="1"/>
  <c r="AW1410" i="1"/>
  <c r="AV1410" i="1"/>
  <c r="AQ1410" i="1"/>
  <c r="AP1410" i="1"/>
  <c r="AN1410" i="1"/>
  <c r="AL1410" i="1" a="1"/>
  <c r="AL1410" i="1" s="1"/>
  <c r="AH1410" i="1"/>
  <c r="AG1410" i="1"/>
  <c r="AI1410" i="1" s="1"/>
  <c r="AA1410" i="1"/>
  <c r="AD1410" i="1" s="1"/>
  <c r="AE1410" i="1" s="1"/>
  <c r="X1410" i="1"/>
  <c r="W1410" i="1"/>
  <c r="V1410" i="1"/>
  <c r="U1410" i="1"/>
  <c r="T1410" i="1"/>
  <c r="S1410" i="1"/>
  <c r="R1410" i="1"/>
  <c r="BG1409" i="1"/>
  <c r="BH1409" i="1" s="1"/>
  <c r="BF1409" i="1"/>
  <c r="BE1409" i="1"/>
  <c r="BD1409" i="1"/>
  <c r="BC1409" i="1"/>
  <c r="BB1409" i="1"/>
  <c r="BA1409" i="1"/>
  <c r="AZ1409" i="1"/>
  <c r="AY1409" i="1"/>
  <c r="AX1409" i="1"/>
  <c r="AW1409" i="1"/>
  <c r="AV1409" i="1"/>
  <c r="AQ1409" i="1"/>
  <c r="AP1409" i="1"/>
  <c r="AU1409" i="1" s="1"/>
  <c r="AN1409" i="1"/>
  <c r="AL1409" i="1"/>
  <c r="AL1409" i="1" a="1"/>
  <c r="AH1409" i="1"/>
  <c r="AG1409" i="1"/>
  <c r="AI1409" i="1" s="1"/>
  <c r="AA1409" i="1"/>
  <c r="AD1409" i="1" s="1"/>
  <c r="AE1409" i="1" s="1"/>
  <c r="X1409" i="1"/>
  <c r="W1409" i="1"/>
  <c r="V1409" i="1"/>
  <c r="U1409" i="1"/>
  <c r="T1409" i="1"/>
  <c r="S1409" i="1"/>
  <c r="R1409" i="1"/>
  <c r="BG1408" i="1"/>
  <c r="BH1408" i="1" s="1"/>
  <c r="BF1408" i="1"/>
  <c r="BE1408" i="1"/>
  <c r="BD1408" i="1"/>
  <c r="BC1408" i="1"/>
  <c r="BB1408" i="1"/>
  <c r="BA1408" i="1"/>
  <c r="AZ1408" i="1"/>
  <c r="AY1408" i="1"/>
  <c r="AX1408" i="1"/>
  <c r="AW1408" i="1"/>
  <c r="AV1408" i="1"/>
  <c r="AQ1408" i="1"/>
  <c r="AP1408" i="1"/>
  <c r="AN1408" i="1"/>
  <c r="AL1408" i="1"/>
  <c r="AL1408" i="1" a="1"/>
  <c r="AH1408" i="1"/>
  <c r="AG1408" i="1"/>
  <c r="Y1408" i="1"/>
  <c r="AD1408" i="1" s="1"/>
  <c r="AE1408" i="1" s="1"/>
  <c r="X1408" i="1"/>
  <c r="W1408" i="1"/>
  <c r="V1408" i="1"/>
  <c r="U1408" i="1"/>
  <c r="T1408" i="1"/>
  <c r="S1408" i="1"/>
  <c r="R1408" i="1"/>
  <c r="BG1407" i="1"/>
  <c r="BH1407" i="1" s="1"/>
  <c r="BF1407" i="1"/>
  <c r="BE1407" i="1"/>
  <c r="BD1407" i="1"/>
  <c r="BC1407" i="1"/>
  <c r="BB1407" i="1"/>
  <c r="BA1407" i="1"/>
  <c r="AZ1407" i="1"/>
  <c r="AY1407" i="1"/>
  <c r="AX1407" i="1"/>
  <c r="AW1407" i="1"/>
  <c r="AV1407" i="1"/>
  <c r="AQ1407" i="1"/>
  <c r="AP1407" i="1"/>
  <c r="AR1407" i="1" s="1"/>
  <c r="AN1407" i="1"/>
  <c r="AL1407" i="1" a="1"/>
  <c r="AL1407" i="1" s="1"/>
  <c r="AH1407" i="1"/>
  <c r="AG1407" i="1"/>
  <c r="AI1407" i="1" s="1"/>
  <c r="Y1407" i="1"/>
  <c r="AD1407" i="1" s="1"/>
  <c r="AE1407" i="1" s="1"/>
  <c r="X1407" i="1"/>
  <c r="W1407" i="1"/>
  <c r="V1407" i="1"/>
  <c r="U1407" i="1"/>
  <c r="T1407" i="1"/>
  <c r="S1407" i="1"/>
  <c r="R1407" i="1"/>
  <c r="BG1406" i="1"/>
  <c r="BH1406" i="1" s="1"/>
  <c r="BF1406" i="1"/>
  <c r="BE1406" i="1"/>
  <c r="BD1406" i="1"/>
  <c r="BC1406" i="1"/>
  <c r="BB1406" i="1"/>
  <c r="BA1406" i="1"/>
  <c r="AZ1406" i="1"/>
  <c r="AY1406" i="1"/>
  <c r="AX1406" i="1"/>
  <c r="AW1406" i="1"/>
  <c r="AV1406" i="1"/>
  <c r="AQ1406" i="1"/>
  <c r="AP1406" i="1"/>
  <c r="AN1406" i="1"/>
  <c r="AL1406" i="1" a="1"/>
  <c r="AL1406" i="1" s="1"/>
  <c r="AH1406" i="1"/>
  <c r="AG1406" i="1"/>
  <c r="AI1406" i="1" s="1"/>
  <c r="AA1406" i="1"/>
  <c r="AD1406" i="1" s="1"/>
  <c r="AE1406" i="1" s="1"/>
  <c r="X1406" i="1"/>
  <c r="W1406" i="1"/>
  <c r="V1406" i="1"/>
  <c r="U1406" i="1"/>
  <c r="T1406" i="1"/>
  <c r="S1406" i="1"/>
  <c r="R1406" i="1"/>
  <c r="BG1405" i="1"/>
  <c r="BH1405" i="1" s="1"/>
  <c r="BF1405" i="1"/>
  <c r="BE1405" i="1"/>
  <c r="BD1405" i="1"/>
  <c r="BC1405" i="1"/>
  <c r="BB1405" i="1"/>
  <c r="BA1405" i="1"/>
  <c r="AZ1405" i="1"/>
  <c r="AY1405" i="1"/>
  <c r="AX1405" i="1"/>
  <c r="AW1405" i="1"/>
  <c r="AV1405" i="1"/>
  <c r="AQ1405" i="1"/>
  <c r="AP1405" i="1"/>
  <c r="AN1405" i="1"/>
  <c r="AL1405" i="1"/>
  <c r="AL1405" i="1" a="1"/>
  <c r="AH1405" i="1"/>
  <c r="AG1405" i="1"/>
  <c r="Y1405" i="1"/>
  <c r="AD1405" i="1" s="1"/>
  <c r="AE1405" i="1" s="1"/>
  <c r="X1405" i="1"/>
  <c r="W1405" i="1"/>
  <c r="V1405" i="1"/>
  <c r="U1405" i="1"/>
  <c r="T1405" i="1"/>
  <c r="S1405" i="1"/>
  <c r="R1405" i="1"/>
  <c r="BG1404" i="1"/>
  <c r="BH1404" i="1" s="1"/>
  <c r="BF1404" i="1"/>
  <c r="BE1404" i="1"/>
  <c r="BD1404" i="1"/>
  <c r="BC1404" i="1"/>
  <c r="BB1404" i="1"/>
  <c r="BA1404" i="1"/>
  <c r="AZ1404" i="1"/>
  <c r="AY1404" i="1"/>
  <c r="AX1404" i="1"/>
  <c r="AW1404" i="1"/>
  <c r="AV1404" i="1"/>
  <c r="AQ1404" i="1"/>
  <c r="AP1404" i="1"/>
  <c r="AN1404" i="1"/>
  <c r="AL1404" i="1"/>
  <c r="AL1404" i="1" a="1"/>
  <c r="AH1404" i="1"/>
  <c r="AG1404" i="1"/>
  <c r="AI1404" i="1" s="1"/>
  <c r="AC1404" i="1"/>
  <c r="AD1404" i="1" s="1"/>
  <c r="AE1404" i="1" s="1"/>
  <c r="X1404" i="1"/>
  <c r="W1404" i="1"/>
  <c r="V1404" i="1"/>
  <c r="U1404" i="1"/>
  <c r="T1404" i="1"/>
  <c r="S1404" i="1"/>
  <c r="R1404" i="1"/>
  <c r="BG1403" i="1"/>
  <c r="BH1403" i="1" s="1"/>
  <c r="BF1403" i="1"/>
  <c r="BE1403" i="1"/>
  <c r="BD1403" i="1"/>
  <c r="BC1403" i="1"/>
  <c r="BB1403" i="1"/>
  <c r="BA1403" i="1"/>
  <c r="AZ1403" i="1"/>
  <c r="AY1403" i="1"/>
  <c r="AX1403" i="1"/>
  <c r="AW1403" i="1"/>
  <c r="AV1403" i="1"/>
  <c r="AQ1403" i="1"/>
  <c r="AP1403" i="1"/>
  <c r="AN1403" i="1"/>
  <c r="AL1403" i="1"/>
  <c r="AL1403" i="1" a="1"/>
  <c r="AH1403" i="1"/>
  <c r="AG1403" i="1"/>
  <c r="AC1403" i="1"/>
  <c r="AD1403" i="1" s="1"/>
  <c r="AE1403" i="1" s="1"/>
  <c r="X1403" i="1"/>
  <c r="W1403" i="1"/>
  <c r="V1403" i="1"/>
  <c r="U1403" i="1"/>
  <c r="T1403" i="1"/>
  <c r="S1403" i="1"/>
  <c r="R1403" i="1"/>
  <c r="BG1402" i="1"/>
  <c r="BH1402" i="1" s="1"/>
  <c r="BF1402" i="1"/>
  <c r="BE1402" i="1"/>
  <c r="BD1402" i="1"/>
  <c r="BC1402" i="1"/>
  <c r="BB1402" i="1"/>
  <c r="BA1402" i="1"/>
  <c r="AZ1402" i="1"/>
  <c r="AY1402" i="1"/>
  <c r="AX1402" i="1"/>
  <c r="AW1402" i="1"/>
  <c r="AV1402" i="1"/>
  <c r="AQ1402" i="1"/>
  <c r="AP1402" i="1"/>
  <c r="AN1402" i="1"/>
  <c r="AL1402" i="1" a="1"/>
  <c r="AL1402" i="1" s="1"/>
  <c r="AH1402" i="1"/>
  <c r="AG1402" i="1"/>
  <c r="AI1402" i="1" s="1"/>
  <c r="AA1402" i="1"/>
  <c r="AD1402" i="1" s="1"/>
  <c r="AE1402" i="1" s="1"/>
  <c r="X1402" i="1"/>
  <c r="W1402" i="1"/>
  <c r="V1402" i="1"/>
  <c r="U1402" i="1"/>
  <c r="T1402" i="1"/>
  <c r="S1402" i="1"/>
  <c r="R1402" i="1"/>
  <c r="BG1401" i="1"/>
  <c r="BH1401" i="1" s="1"/>
  <c r="BF1401" i="1"/>
  <c r="BE1401" i="1"/>
  <c r="BD1401" i="1"/>
  <c r="BC1401" i="1"/>
  <c r="BB1401" i="1"/>
  <c r="BA1401" i="1"/>
  <c r="AZ1401" i="1"/>
  <c r="AY1401" i="1"/>
  <c r="AX1401" i="1"/>
  <c r="AW1401" i="1"/>
  <c r="AV1401" i="1"/>
  <c r="AQ1401" i="1"/>
  <c r="AP1401" i="1"/>
  <c r="AT1401" i="1" s="1"/>
  <c r="AN1401" i="1"/>
  <c r="AL1401" i="1"/>
  <c r="AL1401" i="1" a="1"/>
  <c r="AH1401" i="1"/>
  <c r="AG1401" i="1"/>
  <c r="AI1401" i="1" s="1"/>
  <c r="AA1401" i="1"/>
  <c r="AD1401" i="1" s="1"/>
  <c r="AE1401" i="1" s="1"/>
  <c r="X1401" i="1"/>
  <c r="W1401" i="1"/>
  <c r="V1401" i="1"/>
  <c r="U1401" i="1"/>
  <c r="T1401" i="1"/>
  <c r="S1401" i="1"/>
  <c r="R1401" i="1"/>
  <c r="BG1400" i="1"/>
  <c r="BH1400" i="1" s="1"/>
  <c r="BF1400" i="1"/>
  <c r="BE1400" i="1"/>
  <c r="BD1400" i="1"/>
  <c r="BC1400" i="1"/>
  <c r="BB1400" i="1"/>
  <c r="BA1400" i="1"/>
  <c r="AZ1400" i="1"/>
  <c r="AY1400" i="1"/>
  <c r="AX1400" i="1"/>
  <c r="AW1400" i="1"/>
  <c r="AV1400" i="1"/>
  <c r="AQ1400" i="1"/>
  <c r="AP1400" i="1"/>
  <c r="AR1400" i="1" s="1"/>
  <c r="AN1400" i="1"/>
  <c r="AL1400" i="1"/>
  <c r="AL1400" i="1" a="1"/>
  <c r="AH1400" i="1"/>
  <c r="AG1400" i="1"/>
  <c r="AA1400" i="1"/>
  <c r="AD1400" i="1" s="1"/>
  <c r="AE1400" i="1" s="1"/>
  <c r="X1400" i="1"/>
  <c r="W1400" i="1"/>
  <c r="V1400" i="1"/>
  <c r="U1400" i="1"/>
  <c r="T1400" i="1"/>
  <c r="S1400" i="1"/>
  <c r="R1400" i="1"/>
  <c r="BG1399" i="1"/>
  <c r="BH1399" i="1" s="1"/>
  <c r="BF1399" i="1"/>
  <c r="BE1399" i="1"/>
  <c r="BD1399" i="1"/>
  <c r="BC1399" i="1"/>
  <c r="BB1399" i="1"/>
  <c r="BA1399" i="1"/>
  <c r="AZ1399" i="1"/>
  <c r="AY1399" i="1"/>
  <c r="AX1399" i="1"/>
  <c r="AW1399" i="1"/>
  <c r="AV1399" i="1"/>
  <c r="AQ1399" i="1"/>
  <c r="AP1399" i="1"/>
  <c r="AR1399" i="1" s="1"/>
  <c r="AN1399" i="1"/>
  <c r="AL1399" i="1" a="1"/>
  <c r="AL1399" i="1" s="1"/>
  <c r="AH1399" i="1"/>
  <c r="AG1399" i="1"/>
  <c r="AI1399" i="1" s="1"/>
  <c r="AA1399" i="1"/>
  <c r="AD1399" i="1" s="1"/>
  <c r="AE1399" i="1" s="1"/>
  <c r="X1399" i="1"/>
  <c r="W1399" i="1"/>
  <c r="V1399" i="1"/>
  <c r="U1399" i="1"/>
  <c r="T1399" i="1"/>
  <c r="R1399" i="1"/>
  <c r="BG1398" i="1"/>
  <c r="BH1398" i="1" s="1"/>
  <c r="BF1398" i="1"/>
  <c r="BE1398" i="1"/>
  <c r="BD1398" i="1"/>
  <c r="BC1398" i="1"/>
  <c r="BB1398" i="1"/>
  <c r="BA1398" i="1"/>
  <c r="AZ1398" i="1"/>
  <c r="AY1398" i="1"/>
  <c r="AX1398" i="1"/>
  <c r="AW1398" i="1"/>
  <c r="AV1398" i="1"/>
  <c r="AQ1398" i="1"/>
  <c r="AP1398" i="1"/>
  <c r="AN1398" i="1"/>
  <c r="AL1398" i="1"/>
  <c r="AL1398" i="1" a="1"/>
  <c r="AH1398" i="1"/>
  <c r="AG1398" i="1"/>
  <c r="AI1398" i="1" s="1"/>
  <c r="AC1398" i="1"/>
  <c r="AB1398" i="1"/>
  <c r="AA1398" i="1"/>
  <c r="Z1398" i="1"/>
  <c r="Y1398" i="1"/>
  <c r="X1398" i="1"/>
  <c r="W1398" i="1"/>
  <c r="V1398" i="1"/>
  <c r="U1398" i="1"/>
  <c r="T1398" i="1"/>
  <c r="S1398" i="1"/>
  <c r="R1398" i="1"/>
  <c r="BG1397" i="1"/>
  <c r="BH1397" i="1" s="1"/>
  <c r="BF1397" i="1"/>
  <c r="BE1397" i="1"/>
  <c r="BD1397" i="1"/>
  <c r="BC1397" i="1"/>
  <c r="BB1397" i="1"/>
  <c r="BA1397" i="1"/>
  <c r="AZ1397" i="1"/>
  <c r="AY1397" i="1"/>
  <c r="AX1397" i="1"/>
  <c r="AW1397" i="1"/>
  <c r="AV1397" i="1"/>
  <c r="AQ1397" i="1"/>
  <c r="AP1397" i="1"/>
  <c r="AN1397" i="1"/>
  <c r="AL1397" i="1"/>
  <c r="AL1397" i="1" a="1"/>
  <c r="AH1397" i="1"/>
  <c r="AG1397" i="1"/>
  <c r="AI1397" i="1" s="1"/>
  <c r="Z1397" i="1"/>
  <c r="AD1397" i="1" s="1"/>
  <c r="AE1397" i="1" s="1"/>
  <c r="X1397" i="1"/>
  <c r="W1397" i="1"/>
  <c r="V1397" i="1"/>
  <c r="U1397" i="1"/>
  <c r="T1397" i="1"/>
  <c r="S1397" i="1"/>
  <c r="R1397" i="1"/>
  <c r="BG1396" i="1"/>
  <c r="BH1396" i="1" s="1"/>
  <c r="BF1396" i="1"/>
  <c r="BE1396" i="1"/>
  <c r="BD1396" i="1"/>
  <c r="BC1396" i="1"/>
  <c r="BB1396" i="1"/>
  <c r="BA1396" i="1"/>
  <c r="AZ1396" i="1"/>
  <c r="AY1396" i="1"/>
  <c r="AX1396" i="1"/>
  <c r="AW1396" i="1"/>
  <c r="AV1396" i="1"/>
  <c r="AQ1396" i="1"/>
  <c r="AP1396" i="1"/>
  <c r="AN1396" i="1"/>
  <c r="AL1396" i="1"/>
  <c r="AL1396" i="1" a="1"/>
  <c r="AH1396" i="1"/>
  <c r="AG1396" i="1"/>
  <c r="Z1396" i="1"/>
  <c r="AD1396" i="1" s="1"/>
  <c r="AE1396" i="1" s="1"/>
  <c r="X1396" i="1"/>
  <c r="W1396" i="1"/>
  <c r="V1396" i="1"/>
  <c r="U1396" i="1"/>
  <c r="T1396" i="1"/>
  <c r="S1396" i="1"/>
  <c r="R1396" i="1"/>
  <c r="BG1395" i="1"/>
  <c r="BH1395" i="1" s="1"/>
  <c r="BF1395" i="1"/>
  <c r="BE1395" i="1"/>
  <c r="BD1395" i="1"/>
  <c r="BC1395" i="1"/>
  <c r="BB1395" i="1"/>
  <c r="BA1395" i="1"/>
  <c r="AZ1395" i="1"/>
  <c r="AY1395" i="1"/>
  <c r="AX1395" i="1"/>
  <c r="AW1395" i="1"/>
  <c r="AV1395" i="1"/>
  <c r="AQ1395" i="1"/>
  <c r="AP1395" i="1"/>
  <c r="AN1395" i="1"/>
  <c r="AL1395" i="1" a="1"/>
  <c r="AL1395" i="1" s="1"/>
  <c r="AH1395" i="1"/>
  <c r="AG1395" i="1"/>
  <c r="AI1395" i="1" s="1"/>
  <c r="AC1395" i="1"/>
  <c r="AB1395" i="1"/>
  <c r="AA1395" i="1"/>
  <c r="Z1395" i="1"/>
  <c r="Y1395" i="1"/>
  <c r="X1395" i="1"/>
  <c r="W1395" i="1"/>
  <c r="V1395" i="1"/>
  <c r="U1395" i="1"/>
  <c r="T1395" i="1"/>
  <c r="S1395" i="1"/>
  <c r="R1395" i="1"/>
  <c r="BG1394" i="1"/>
  <c r="BH1394" i="1" s="1"/>
  <c r="BF1394" i="1"/>
  <c r="BE1394" i="1"/>
  <c r="BD1394" i="1"/>
  <c r="BC1394" i="1"/>
  <c r="BB1394" i="1"/>
  <c r="BA1394" i="1"/>
  <c r="AZ1394" i="1"/>
  <c r="AY1394" i="1"/>
  <c r="AX1394" i="1"/>
  <c r="AW1394" i="1"/>
  <c r="AV1394" i="1"/>
  <c r="AQ1394" i="1"/>
  <c r="AP1394" i="1"/>
  <c r="AN1394" i="1"/>
  <c r="AL1394" i="1"/>
  <c r="AL1394" i="1" a="1"/>
  <c r="AH1394" i="1"/>
  <c r="AG1394" i="1"/>
  <c r="Z1394" i="1"/>
  <c r="AD1394" i="1" s="1"/>
  <c r="AE1394" i="1" s="1"/>
  <c r="X1394" i="1"/>
  <c r="W1394" i="1"/>
  <c r="V1394" i="1"/>
  <c r="U1394" i="1"/>
  <c r="T1394" i="1"/>
  <c r="S1394" i="1"/>
  <c r="R1394" i="1"/>
  <c r="BG1393" i="1"/>
  <c r="BH1393" i="1" s="1"/>
  <c r="BF1393" i="1"/>
  <c r="BE1393" i="1"/>
  <c r="BD1393" i="1"/>
  <c r="BC1393" i="1"/>
  <c r="BB1393" i="1"/>
  <c r="BA1393" i="1"/>
  <c r="AZ1393" i="1"/>
  <c r="AY1393" i="1"/>
  <c r="AX1393" i="1"/>
  <c r="AW1393" i="1"/>
  <c r="AV1393" i="1"/>
  <c r="AQ1393" i="1"/>
  <c r="AP1393" i="1"/>
  <c r="AN1393" i="1"/>
  <c r="AL1393" i="1"/>
  <c r="AL1393" i="1" a="1"/>
  <c r="AH1393" i="1"/>
  <c r="AG1393" i="1"/>
  <c r="AI1393" i="1" s="1"/>
  <c r="Z1393" i="1"/>
  <c r="AD1393" i="1" s="1"/>
  <c r="AE1393" i="1" s="1"/>
  <c r="X1393" i="1"/>
  <c r="W1393" i="1"/>
  <c r="V1393" i="1"/>
  <c r="U1393" i="1"/>
  <c r="T1393" i="1"/>
  <c r="S1393" i="1"/>
  <c r="R1393" i="1"/>
  <c r="BG1392" i="1"/>
  <c r="BH1392" i="1" s="1"/>
  <c r="BF1392" i="1"/>
  <c r="BE1392" i="1"/>
  <c r="BD1392" i="1"/>
  <c r="BC1392" i="1"/>
  <c r="BB1392" i="1"/>
  <c r="BA1392" i="1"/>
  <c r="AZ1392" i="1"/>
  <c r="AY1392" i="1"/>
  <c r="AX1392" i="1"/>
  <c r="AW1392" i="1"/>
  <c r="AV1392" i="1"/>
  <c r="AQ1392" i="1"/>
  <c r="AP1392" i="1"/>
  <c r="AT1392" i="1" s="1"/>
  <c r="AN1392" i="1"/>
  <c r="AL1392" i="1" a="1"/>
  <c r="AL1392" i="1" s="1"/>
  <c r="AH1392" i="1"/>
  <c r="AG1392" i="1"/>
  <c r="AI1392" i="1" s="1"/>
  <c r="Z1392" i="1"/>
  <c r="AD1392" i="1" s="1"/>
  <c r="AE1392" i="1" s="1"/>
  <c r="X1392" i="1"/>
  <c r="W1392" i="1"/>
  <c r="V1392" i="1"/>
  <c r="U1392" i="1"/>
  <c r="T1392" i="1"/>
  <c r="S1392" i="1"/>
  <c r="R1392" i="1"/>
  <c r="BG1391" i="1"/>
  <c r="BH1391" i="1" s="1"/>
  <c r="BF1391" i="1"/>
  <c r="BE1391" i="1"/>
  <c r="BD1391" i="1"/>
  <c r="BC1391" i="1"/>
  <c r="BB1391" i="1"/>
  <c r="BA1391" i="1"/>
  <c r="AZ1391" i="1"/>
  <c r="AY1391" i="1"/>
  <c r="AX1391" i="1"/>
  <c r="AW1391" i="1"/>
  <c r="AV1391" i="1"/>
  <c r="AQ1391" i="1"/>
  <c r="AP1391" i="1"/>
  <c r="AN1391" i="1"/>
  <c r="AL1391" i="1" a="1"/>
  <c r="AL1391" i="1" s="1"/>
  <c r="AH1391" i="1"/>
  <c r="AG1391" i="1"/>
  <c r="AI1391" i="1" s="1"/>
  <c r="AC1391" i="1"/>
  <c r="AD1391" i="1" s="1"/>
  <c r="AE1391" i="1" s="1"/>
  <c r="X1391" i="1"/>
  <c r="W1391" i="1"/>
  <c r="V1391" i="1"/>
  <c r="U1391" i="1"/>
  <c r="T1391" i="1"/>
  <c r="S1391" i="1"/>
  <c r="R1391" i="1"/>
  <c r="BG1390" i="1"/>
  <c r="BH1390" i="1" s="1"/>
  <c r="BF1390" i="1"/>
  <c r="BE1390" i="1"/>
  <c r="BD1390" i="1"/>
  <c r="BC1390" i="1"/>
  <c r="BB1390" i="1"/>
  <c r="BA1390" i="1"/>
  <c r="AZ1390" i="1"/>
  <c r="AY1390" i="1"/>
  <c r="AX1390" i="1"/>
  <c r="AW1390" i="1"/>
  <c r="AV1390" i="1"/>
  <c r="AQ1390" i="1"/>
  <c r="AP1390" i="1"/>
  <c r="AN1390" i="1"/>
  <c r="AL1390" i="1"/>
  <c r="AL1390" i="1" a="1"/>
  <c r="AH1390" i="1"/>
  <c r="AG1390" i="1"/>
  <c r="AI1390" i="1" s="1"/>
  <c r="Z1390" i="1"/>
  <c r="AD1390" i="1" s="1"/>
  <c r="AE1390" i="1" s="1"/>
  <c r="X1390" i="1"/>
  <c r="W1390" i="1"/>
  <c r="V1390" i="1"/>
  <c r="U1390" i="1"/>
  <c r="T1390" i="1"/>
  <c r="S1390" i="1"/>
  <c r="R1390" i="1"/>
  <c r="BG1389" i="1"/>
  <c r="BH1389" i="1" s="1"/>
  <c r="BF1389" i="1"/>
  <c r="BE1389" i="1"/>
  <c r="BD1389" i="1"/>
  <c r="BC1389" i="1"/>
  <c r="BB1389" i="1"/>
  <c r="BA1389" i="1"/>
  <c r="AZ1389" i="1"/>
  <c r="AY1389" i="1"/>
  <c r="AX1389" i="1"/>
  <c r="AW1389" i="1"/>
  <c r="AV1389" i="1"/>
  <c r="AQ1389" i="1"/>
  <c r="AP1389" i="1"/>
  <c r="AN1389" i="1"/>
  <c r="AL1389" i="1" a="1"/>
  <c r="AL1389" i="1" s="1"/>
  <c r="AH1389" i="1"/>
  <c r="AG1389" i="1"/>
  <c r="AI1389" i="1" s="1"/>
  <c r="Z1389" i="1"/>
  <c r="AD1389" i="1" s="1"/>
  <c r="AE1389" i="1" s="1"/>
  <c r="X1389" i="1"/>
  <c r="W1389" i="1"/>
  <c r="V1389" i="1"/>
  <c r="U1389" i="1"/>
  <c r="T1389" i="1"/>
  <c r="S1389" i="1"/>
  <c r="R1389" i="1"/>
  <c r="BG1388" i="1"/>
  <c r="BH1388" i="1" s="1"/>
  <c r="BF1388" i="1"/>
  <c r="BE1388" i="1"/>
  <c r="BD1388" i="1"/>
  <c r="BC1388" i="1"/>
  <c r="BB1388" i="1"/>
  <c r="BA1388" i="1"/>
  <c r="AZ1388" i="1"/>
  <c r="AY1388" i="1"/>
  <c r="AX1388" i="1"/>
  <c r="AW1388" i="1"/>
  <c r="AV1388" i="1"/>
  <c r="AQ1388" i="1"/>
  <c r="AP1388" i="1"/>
  <c r="AR1388" i="1" s="1"/>
  <c r="AN1388" i="1"/>
  <c r="AL1388" i="1" a="1"/>
  <c r="AL1388" i="1" s="1"/>
  <c r="AH1388" i="1"/>
  <c r="AG1388" i="1"/>
  <c r="AI1388" i="1" s="1"/>
  <c r="AC1388" i="1"/>
  <c r="AD1388" i="1" s="1"/>
  <c r="AE1388" i="1" s="1"/>
  <c r="X1388" i="1"/>
  <c r="W1388" i="1"/>
  <c r="V1388" i="1"/>
  <c r="U1388" i="1"/>
  <c r="T1388" i="1"/>
  <c r="S1388" i="1"/>
  <c r="R1388" i="1"/>
  <c r="BG1387" i="1"/>
  <c r="BH1387" i="1" s="1"/>
  <c r="BF1387" i="1"/>
  <c r="BE1387" i="1"/>
  <c r="BD1387" i="1"/>
  <c r="BC1387" i="1"/>
  <c r="BB1387" i="1"/>
  <c r="BA1387" i="1"/>
  <c r="AZ1387" i="1"/>
  <c r="AY1387" i="1"/>
  <c r="AX1387" i="1"/>
  <c r="AW1387" i="1"/>
  <c r="AV1387" i="1"/>
  <c r="AQ1387" i="1"/>
  <c r="AP1387" i="1"/>
  <c r="AN1387" i="1"/>
  <c r="AL1387" i="1" a="1"/>
  <c r="AL1387" i="1" s="1"/>
  <c r="AH1387" i="1"/>
  <c r="AG1387" i="1"/>
  <c r="AI1387" i="1" s="1"/>
  <c r="AB1387" i="1"/>
  <c r="AD1387" i="1" s="1"/>
  <c r="AE1387" i="1" s="1"/>
  <c r="X1387" i="1"/>
  <c r="W1387" i="1"/>
  <c r="V1387" i="1"/>
  <c r="U1387" i="1"/>
  <c r="T1387" i="1"/>
  <c r="S1387" i="1"/>
  <c r="R1387" i="1"/>
  <c r="BG1386" i="1"/>
  <c r="BH1386" i="1" s="1"/>
  <c r="BF1386" i="1"/>
  <c r="BE1386" i="1"/>
  <c r="BD1386" i="1"/>
  <c r="BC1386" i="1"/>
  <c r="BB1386" i="1"/>
  <c r="BA1386" i="1"/>
  <c r="AZ1386" i="1"/>
  <c r="AY1386" i="1"/>
  <c r="AX1386" i="1"/>
  <c r="AW1386" i="1"/>
  <c r="AV1386" i="1"/>
  <c r="AQ1386" i="1"/>
  <c r="AP1386" i="1"/>
  <c r="AN1386" i="1"/>
  <c r="AL1386" i="1"/>
  <c r="AL1386" i="1" a="1"/>
  <c r="AH1386" i="1"/>
  <c r="AG1386" i="1"/>
  <c r="Z1386" i="1"/>
  <c r="AD1386" i="1" s="1"/>
  <c r="AE1386" i="1" s="1"/>
  <c r="X1386" i="1"/>
  <c r="W1386" i="1"/>
  <c r="V1386" i="1"/>
  <c r="U1386" i="1"/>
  <c r="T1386" i="1"/>
  <c r="S1386" i="1"/>
  <c r="R1386" i="1"/>
  <c r="BG1385" i="1"/>
  <c r="BH1385" i="1" s="1"/>
  <c r="BF1385" i="1"/>
  <c r="BE1385" i="1"/>
  <c r="BD1385" i="1"/>
  <c r="BC1385" i="1"/>
  <c r="BB1385" i="1"/>
  <c r="BA1385" i="1"/>
  <c r="AZ1385" i="1"/>
  <c r="AY1385" i="1"/>
  <c r="AX1385" i="1"/>
  <c r="AW1385" i="1"/>
  <c r="AV1385" i="1"/>
  <c r="AQ1385" i="1"/>
  <c r="AP1385" i="1"/>
  <c r="AN1385" i="1"/>
  <c r="AL1385" i="1"/>
  <c r="AL1385" i="1" a="1"/>
  <c r="AH1385" i="1"/>
  <c r="AG1385" i="1"/>
  <c r="AI1385" i="1" s="1"/>
  <c r="Z1385" i="1"/>
  <c r="AD1385" i="1" s="1"/>
  <c r="AE1385" i="1" s="1"/>
  <c r="X1385" i="1"/>
  <c r="W1385" i="1"/>
  <c r="V1385" i="1"/>
  <c r="U1385" i="1"/>
  <c r="T1385" i="1"/>
  <c r="S1385" i="1"/>
  <c r="R1385" i="1"/>
  <c r="BG1384" i="1"/>
  <c r="BH1384" i="1" s="1"/>
  <c r="BF1384" i="1"/>
  <c r="BE1384" i="1"/>
  <c r="BD1384" i="1"/>
  <c r="BC1384" i="1"/>
  <c r="BB1384" i="1"/>
  <c r="BA1384" i="1"/>
  <c r="AZ1384" i="1"/>
  <c r="AY1384" i="1"/>
  <c r="AX1384" i="1"/>
  <c r="AW1384" i="1"/>
  <c r="AV1384" i="1"/>
  <c r="AQ1384" i="1"/>
  <c r="AP1384" i="1"/>
  <c r="AN1384" i="1"/>
  <c r="AL1384" i="1" a="1"/>
  <c r="AL1384" i="1" s="1"/>
  <c r="AH1384" i="1"/>
  <c r="AG1384" i="1"/>
  <c r="AI1384" i="1" s="1"/>
  <c r="Z1384" i="1"/>
  <c r="AD1384" i="1" s="1"/>
  <c r="AE1384" i="1" s="1"/>
  <c r="X1384" i="1"/>
  <c r="W1384" i="1"/>
  <c r="V1384" i="1"/>
  <c r="U1384" i="1"/>
  <c r="T1384" i="1"/>
  <c r="S1384" i="1"/>
  <c r="R1384" i="1"/>
  <c r="BG1383" i="1"/>
  <c r="BH1383" i="1" s="1"/>
  <c r="BF1383" i="1"/>
  <c r="BE1383" i="1"/>
  <c r="BD1383" i="1"/>
  <c r="BC1383" i="1"/>
  <c r="BB1383" i="1"/>
  <c r="BA1383" i="1"/>
  <c r="AZ1383" i="1"/>
  <c r="AY1383" i="1"/>
  <c r="AX1383" i="1"/>
  <c r="AW1383" i="1"/>
  <c r="AV1383" i="1"/>
  <c r="AQ1383" i="1"/>
  <c r="AP1383" i="1"/>
  <c r="AN1383" i="1"/>
  <c r="AL1383" i="1" a="1"/>
  <c r="AL1383" i="1" s="1"/>
  <c r="AH1383" i="1"/>
  <c r="AG1383" i="1"/>
  <c r="AI1383" i="1" s="1"/>
  <c r="Z1383" i="1"/>
  <c r="AD1383" i="1" s="1"/>
  <c r="AE1383" i="1" s="1"/>
  <c r="X1383" i="1"/>
  <c r="W1383" i="1"/>
  <c r="V1383" i="1"/>
  <c r="U1383" i="1"/>
  <c r="T1383" i="1"/>
  <c r="S1383" i="1"/>
  <c r="R1383" i="1"/>
  <c r="BG1382" i="1"/>
  <c r="BH1382" i="1" s="1"/>
  <c r="BF1382" i="1"/>
  <c r="BE1382" i="1"/>
  <c r="BD1382" i="1"/>
  <c r="BC1382" i="1"/>
  <c r="BB1382" i="1"/>
  <c r="BA1382" i="1"/>
  <c r="AZ1382" i="1"/>
  <c r="AY1382" i="1"/>
  <c r="AX1382" i="1"/>
  <c r="AW1382" i="1"/>
  <c r="AV1382" i="1"/>
  <c r="AQ1382" i="1"/>
  <c r="AP1382" i="1"/>
  <c r="AU1382" i="1" s="1"/>
  <c r="AN1382" i="1"/>
  <c r="AL1382" i="1"/>
  <c r="AL1382" i="1" a="1"/>
  <c r="AH1382" i="1"/>
  <c r="AG1382" i="1"/>
  <c r="AI1382" i="1" s="1"/>
  <c r="Z1382" i="1"/>
  <c r="AD1382" i="1" s="1"/>
  <c r="AE1382" i="1" s="1"/>
  <c r="X1382" i="1"/>
  <c r="W1382" i="1"/>
  <c r="V1382" i="1"/>
  <c r="U1382" i="1"/>
  <c r="T1382" i="1"/>
  <c r="S1382" i="1"/>
  <c r="R1382" i="1"/>
  <c r="BG1381" i="1"/>
  <c r="BH1381" i="1" s="1"/>
  <c r="BF1381" i="1"/>
  <c r="BE1381" i="1"/>
  <c r="BD1381" i="1"/>
  <c r="BC1381" i="1"/>
  <c r="BB1381" i="1"/>
  <c r="BA1381" i="1"/>
  <c r="AZ1381" i="1"/>
  <c r="AY1381" i="1"/>
  <c r="AX1381" i="1"/>
  <c r="AW1381" i="1"/>
  <c r="AV1381" i="1"/>
  <c r="AQ1381" i="1"/>
  <c r="AP1381" i="1"/>
  <c r="AN1381" i="1"/>
  <c r="AL1381" i="1" a="1"/>
  <c r="AL1381" i="1" s="1"/>
  <c r="AH1381" i="1"/>
  <c r="AG1381" i="1"/>
  <c r="AI1381" i="1" s="1"/>
  <c r="Z1381" i="1"/>
  <c r="AD1381" i="1" s="1"/>
  <c r="AE1381" i="1" s="1"/>
  <c r="X1381" i="1"/>
  <c r="W1381" i="1"/>
  <c r="V1381" i="1"/>
  <c r="U1381" i="1"/>
  <c r="T1381" i="1"/>
  <c r="S1381" i="1"/>
  <c r="R1381" i="1"/>
  <c r="BG1380" i="1"/>
  <c r="BH1380" i="1" s="1"/>
  <c r="BF1380" i="1"/>
  <c r="BE1380" i="1"/>
  <c r="BD1380" i="1"/>
  <c r="BC1380" i="1"/>
  <c r="BB1380" i="1"/>
  <c r="BA1380" i="1"/>
  <c r="AZ1380" i="1"/>
  <c r="AY1380" i="1"/>
  <c r="AX1380" i="1"/>
  <c r="AW1380" i="1"/>
  <c r="AV1380" i="1"/>
  <c r="AQ1380" i="1"/>
  <c r="AP1380" i="1"/>
  <c r="AR1380" i="1" s="1"/>
  <c r="AN1380" i="1"/>
  <c r="AL1380" i="1" a="1"/>
  <c r="AL1380" i="1" s="1"/>
  <c r="AH1380" i="1"/>
  <c r="AG1380" i="1"/>
  <c r="AI1380" i="1" s="1"/>
  <c r="Z1380" i="1"/>
  <c r="AD1380" i="1" s="1"/>
  <c r="AE1380" i="1" s="1"/>
  <c r="X1380" i="1"/>
  <c r="W1380" i="1"/>
  <c r="V1380" i="1"/>
  <c r="U1380" i="1"/>
  <c r="S1380" i="1"/>
  <c r="R1380" i="1"/>
  <c r="BG1379" i="1"/>
  <c r="BH1379" i="1" s="1"/>
  <c r="BF1379" i="1"/>
  <c r="BE1379" i="1"/>
  <c r="BD1379" i="1"/>
  <c r="BC1379" i="1"/>
  <c r="BB1379" i="1"/>
  <c r="BA1379" i="1"/>
  <c r="AZ1379" i="1"/>
  <c r="AY1379" i="1"/>
  <c r="AX1379" i="1"/>
  <c r="AW1379" i="1"/>
  <c r="AV1379" i="1"/>
  <c r="AQ1379" i="1"/>
  <c r="AP1379" i="1"/>
  <c r="AN1379" i="1"/>
  <c r="AL1379" i="1"/>
  <c r="AL1379" i="1" a="1"/>
  <c r="AH1379" i="1"/>
  <c r="AG1379" i="1"/>
  <c r="AI1379" i="1" s="1"/>
  <c r="Z1379" i="1"/>
  <c r="AD1379" i="1" s="1"/>
  <c r="AE1379" i="1" s="1"/>
  <c r="X1379" i="1"/>
  <c r="W1379" i="1"/>
  <c r="V1379" i="1"/>
  <c r="U1379" i="1"/>
  <c r="S1379" i="1"/>
  <c r="R1379" i="1"/>
  <c r="BG1378" i="1"/>
  <c r="BH1378" i="1" s="1"/>
  <c r="BF1378" i="1"/>
  <c r="BE1378" i="1"/>
  <c r="BD1378" i="1"/>
  <c r="BC1378" i="1"/>
  <c r="BB1378" i="1"/>
  <c r="BA1378" i="1"/>
  <c r="AZ1378" i="1"/>
  <c r="AY1378" i="1"/>
  <c r="AX1378" i="1"/>
  <c r="AW1378" i="1"/>
  <c r="AV1378" i="1"/>
  <c r="AQ1378" i="1"/>
  <c r="AP1378" i="1"/>
  <c r="AS1378" i="1" s="1"/>
  <c r="AN1378" i="1"/>
  <c r="AL1378" i="1"/>
  <c r="AL1378" i="1" a="1"/>
  <c r="AH1378" i="1"/>
  <c r="AG1378" i="1"/>
  <c r="Y1378" i="1"/>
  <c r="AD1378" i="1" s="1"/>
  <c r="AE1378" i="1" s="1"/>
  <c r="X1378" i="1"/>
  <c r="W1378" i="1"/>
  <c r="V1378" i="1"/>
  <c r="U1378" i="1"/>
  <c r="T1378" i="1"/>
  <c r="S1378" i="1"/>
  <c r="R1378" i="1"/>
  <c r="BG1377" i="1"/>
  <c r="BH1377" i="1" s="1"/>
  <c r="BF1377" i="1"/>
  <c r="BE1377" i="1"/>
  <c r="BD1377" i="1"/>
  <c r="BC1377" i="1"/>
  <c r="BB1377" i="1"/>
  <c r="BA1377" i="1"/>
  <c r="AZ1377" i="1"/>
  <c r="AY1377" i="1"/>
  <c r="AX1377" i="1"/>
  <c r="AW1377" i="1"/>
  <c r="AV1377" i="1"/>
  <c r="AQ1377" i="1"/>
  <c r="AP1377" i="1"/>
  <c r="AN1377" i="1"/>
  <c r="AL1377" i="1" a="1"/>
  <c r="AL1377" i="1" s="1"/>
  <c r="AH1377" i="1"/>
  <c r="AG1377" i="1"/>
  <c r="AI1377" i="1" s="1"/>
  <c r="Y1377" i="1"/>
  <c r="AD1377" i="1" s="1"/>
  <c r="AE1377" i="1" s="1"/>
  <c r="X1377" i="1"/>
  <c r="W1377" i="1"/>
  <c r="V1377" i="1"/>
  <c r="U1377" i="1"/>
  <c r="T1377" i="1"/>
  <c r="S1377" i="1"/>
  <c r="R1377" i="1"/>
  <c r="BG1376" i="1"/>
  <c r="BH1376" i="1" s="1"/>
  <c r="BF1376" i="1"/>
  <c r="BE1376" i="1"/>
  <c r="BD1376" i="1"/>
  <c r="BC1376" i="1"/>
  <c r="BB1376" i="1"/>
  <c r="BA1376" i="1"/>
  <c r="AZ1376" i="1"/>
  <c r="AY1376" i="1"/>
  <c r="AX1376" i="1"/>
  <c r="AW1376" i="1"/>
  <c r="AV1376" i="1"/>
  <c r="AQ1376" i="1"/>
  <c r="AP1376" i="1"/>
  <c r="AN1376" i="1"/>
  <c r="AL1376" i="1"/>
  <c r="AL1376" i="1" a="1"/>
  <c r="AH1376" i="1"/>
  <c r="AG1376" i="1"/>
  <c r="AI1376" i="1" s="1"/>
  <c r="Z1376" i="1"/>
  <c r="AD1376" i="1" s="1"/>
  <c r="AE1376" i="1" s="1"/>
  <c r="X1376" i="1"/>
  <c r="W1376" i="1"/>
  <c r="V1376" i="1"/>
  <c r="U1376" i="1"/>
  <c r="T1376" i="1"/>
  <c r="S1376" i="1"/>
  <c r="R1376" i="1"/>
  <c r="BG1375" i="1"/>
  <c r="BH1375" i="1" s="1"/>
  <c r="BF1375" i="1"/>
  <c r="BE1375" i="1"/>
  <c r="BD1375" i="1"/>
  <c r="BC1375" i="1"/>
  <c r="BB1375" i="1"/>
  <c r="BA1375" i="1"/>
  <c r="AZ1375" i="1"/>
  <c r="AY1375" i="1"/>
  <c r="AX1375" i="1"/>
  <c r="AW1375" i="1"/>
  <c r="AV1375" i="1"/>
  <c r="AQ1375" i="1"/>
  <c r="AP1375" i="1"/>
  <c r="AN1375" i="1"/>
  <c r="AL1375" i="1"/>
  <c r="AL1375" i="1" a="1"/>
  <c r="AH1375" i="1"/>
  <c r="AG1375" i="1"/>
  <c r="AI1375" i="1" s="1"/>
  <c r="AC1375" i="1"/>
  <c r="AB1375" i="1"/>
  <c r="AA1375" i="1"/>
  <c r="Z1375" i="1"/>
  <c r="Y1375" i="1"/>
  <c r="X1375" i="1"/>
  <c r="W1375" i="1"/>
  <c r="V1375" i="1"/>
  <c r="U1375" i="1"/>
  <c r="T1375" i="1"/>
  <c r="S1375" i="1"/>
  <c r="R1375" i="1"/>
  <c r="BG1374" i="1"/>
  <c r="BH1374" i="1" s="1"/>
  <c r="BF1374" i="1"/>
  <c r="BE1374" i="1"/>
  <c r="BD1374" i="1"/>
  <c r="BC1374" i="1"/>
  <c r="BB1374" i="1"/>
  <c r="BA1374" i="1"/>
  <c r="AZ1374" i="1"/>
  <c r="AY1374" i="1"/>
  <c r="AX1374" i="1"/>
  <c r="AW1374" i="1"/>
  <c r="AV1374" i="1"/>
  <c r="AQ1374" i="1"/>
  <c r="AP1374" i="1"/>
  <c r="AU1374" i="1" s="1"/>
  <c r="AN1374" i="1"/>
  <c r="AL1374" i="1"/>
  <c r="AL1374" i="1" a="1"/>
  <c r="AH1374" i="1"/>
  <c r="AG1374" i="1"/>
  <c r="AI1374" i="1" s="1"/>
  <c r="AC1374" i="1"/>
  <c r="AB1374" i="1"/>
  <c r="AA1374" i="1"/>
  <c r="Z1374" i="1"/>
  <c r="Y1374" i="1"/>
  <c r="X1374" i="1"/>
  <c r="W1374" i="1"/>
  <c r="V1374" i="1"/>
  <c r="U1374" i="1"/>
  <c r="T1374" i="1"/>
  <c r="S1374" i="1"/>
  <c r="R1374" i="1"/>
  <c r="BG1373" i="1"/>
  <c r="BH1373" i="1" s="1"/>
  <c r="BF1373" i="1"/>
  <c r="BE1373" i="1"/>
  <c r="BD1373" i="1"/>
  <c r="BC1373" i="1"/>
  <c r="BB1373" i="1"/>
  <c r="BA1373" i="1"/>
  <c r="AZ1373" i="1"/>
  <c r="AY1373" i="1"/>
  <c r="AX1373" i="1"/>
  <c r="AW1373" i="1"/>
  <c r="AV1373" i="1"/>
  <c r="AQ1373" i="1"/>
  <c r="AP1373" i="1"/>
  <c r="AN1373" i="1"/>
  <c r="AL1373" i="1" a="1"/>
  <c r="AL1373" i="1" s="1"/>
  <c r="AH1373" i="1"/>
  <c r="AG1373" i="1"/>
  <c r="AI1373" i="1" s="1"/>
  <c r="AC1373" i="1"/>
  <c r="AD1373" i="1" s="1"/>
  <c r="AE1373" i="1" s="1"/>
  <c r="X1373" i="1"/>
  <c r="W1373" i="1"/>
  <c r="V1373" i="1"/>
  <c r="U1373" i="1"/>
  <c r="T1373" i="1"/>
  <c r="S1373" i="1"/>
  <c r="R1373" i="1"/>
  <c r="BG1372" i="1"/>
  <c r="BH1372" i="1" s="1"/>
  <c r="BF1372" i="1"/>
  <c r="BE1372" i="1"/>
  <c r="BD1372" i="1"/>
  <c r="BC1372" i="1"/>
  <c r="BB1372" i="1"/>
  <c r="BA1372" i="1"/>
  <c r="AZ1372" i="1"/>
  <c r="AY1372" i="1"/>
  <c r="AX1372" i="1"/>
  <c r="AW1372" i="1"/>
  <c r="AV1372" i="1"/>
  <c r="AQ1372" i="1"/>
  <c r="AP1372" i="1"/>
  <c r="AN1372" i="1"/>
  <c r="AL1372" i="1"/>
  <c r="AL1372" i="1" a="1"/>
  <c r="AH1372" i="1"/>
  <c r="AG1372" i="1"/>
  <c r="AC1372" i="1"/>
  <c r="AD1372" i="1" s="1"/>
  <c r="AE1372" i="1" s="1"/>
  <c r="X1372" i="1"/>
  <c r="W1372" i="1"/>
  <c r="V1372" i="1"/>
  <c r="U1372" i="1"/>
  <c r="T1372" i="1"/>
  <c r="S1372" i="1"/>
  <c r="R1372" i="1"/>
  <c r="BG1371" i="1"/>
  <c r="BH1371" i="1" s="1"/>
  <c r="BF1371" i="1"/>
  <c r="BE1371" i="1"/>
  <c r="BD1371" i="1"/>
  <c r="BC1371" i="1"/>
  <c r="BB1371" i="1"/>
  <c r="BA1371" i="1"/>
  <c r="AZ1371" i="1"/>
  <c r="AY1371" i="1"/>
  <c r="AX1371" i="1"/>
  <c r="AW1371" i="1"/>
  <c r="AV1371" i="1"/>
  <c r="AQ1371" i="1"/>
  <c r="AP1371" i="1"/>
  <c r="AN1371" i="1"/>
  <c r="AL1371" i="1"/>
  <c r="AL1371" i="1" a="1"/>
  <c r="AH1371" i="1"/>
  <c r="AG1371" i="1"/>
  <c r="AI1371" i="1" s="1"/>
  <c r="Y1371" i="1"/>
  <c r="AD1371" i="1" s="1"/>
  <c r="AE1371" i="1" s="1"/>
  <c r="X1371" i="1"/>
  <c r="W1371" i="1"/>
  <c r="V1371" i="1"/>
  <c r="U1371" i="1"/>
  <c r="T1371" i="1"/>
  <c r="S1371" i="1"/>
  <c r="R1371" i="1"/>
  <c r="BG1370" i="1"/>
  <c r="BH1370" i="1" s="1"/>
  <c r="BF1370" i="1"/>
  <c r="BE1370" i="1"/>
  <c r="BD1370" i="1"/>
  <c r="BC1370" i="1"/>
  <c r="BB1370" i="1"/>
  <c r="BA1370" i="1"/>
  <c r="AZ1370" i="1"/>
  <c r="AY1370" i="1"/>
  <c r="AX1370" i="1"/>
  <c r="AW1370" i="1"/>
  <c r="AV1370" i="1"/>
  <c r="AQ1370" i="1"/>
  <c r="AP1370" i="1"/>
  <c r="AN1370" i="1"/>
  <c r="AL1370" i="1"/>
  <c r="AL1370" i="1" a="1"/>
  <c r="AH1370" i="1"/>
  <c r="AG1370" i="1"/>
  <c r="Y1370" i="1"/>
  <c r="AD1370" i="1" s="1"/>
  <c r="AE1370" i="1" s="1"/>
  <c r="X1370" i="1"/>
  <c r="W1370" i="1"/>
  <c r="V1370" i="1"/>
  <c r="U1370" i="1"/>
  <c r="T1370" i="1"/>
  <c r="S1370" i="1"/>
  <c r="R1370" i="1"/>
  <c r="BG1369" i="1"/>
  <c r="BH1369" i="1" s="1"/>
  <c r="BF1369" i="1"/>
  <c r="BE1369" i="1"/>
  <c r="BD1369" i="1"/>
  <c r="BC1369" i="1"/>
  <c r="BB1369" i="1"/>
  <c r="BA1369" i="1"/>
  <c r="AZ1369" i="1"/>
  <c r="AY1369" i="1"/>
  <c r="AX1369" i="1"/>
  <c r="AW1369" i="1"/>
  <c r="AV1369" i="1"/>
  <c r="AQ1369" i="1"/>
  <c r="AP1369" i="1"/>
  <c r="AN1369" i="1"/>
  <c r="AL1369" i="1" a="1"/>
  <c r="AL1369" i="1" s="1"/>
  <c r="AH1369" i="1"/>
  <c r="AG1369" i="1"/>
  <c r="AI1369" i="1" s="1"/>
  <c r="AC1369" i="1"/>
  <c r="AB1369" i="1"/>
  <c r="AA1369" i="1"/>
  <c r="Z1369" i="1"/>
  <c r="Y1369" i="1"/>
  <c r="X1369" i="1"/>
  <c r="W1369" i="1"/>
  <c r="V1369" i="1"/>
  <c r="U1369" i="1"/>
  <c r="T1369" i="1"/>
  <c r="S1369" i="1"/>
  <c r="R1369" i="1"/>
  <c r="BG1368" i="1"/>
  <c r="BH1368" i="1" s="1"/>
  <c r="BF1368" i="1"/>
  <c r="BE1368" i="1"/>
  <c r="BD1368" i="1"/>
  <c r="BC1368" i="1"/>
  <c r="BB1368" i="1"/>
  <c r="BA1368" i="1"/>
  <c r="AZ1368" i="1"/>
  <c r="AY1368" i="1"/>
  <c r="AX1368" i="1"/>
  <c r="AW1368" i="1"/>
  <c r="AV1368" i="1"/>
  <c r="AQ1368" i="1"/>
  <c r="AP1368" i="1"/>
  <c r="AN1368" i="1"/>
  <c r="AL1368" i="1"/>
  <c r="AL1368" i="1" a="1"/>
  <c r="AH1368" i="1"/>
  <c r="AG1368" i="1"/>
  <c r="AI1368" i="1" s="1"/>
  <c r="AC1368" i="1"/>
  <c r="AB1368" i="1"/>
  <c r="AA1368" i="1"/>
  <c r="Z1368" i="1"/>
  <c r="Y1368" i="1"/>
  <c r="X1368" i="1"/>
  <c r="W1368" i="1"/>
  <c r="V1368" i="1"/>
  <c r="U1368" i="1"/>
  <c r="T1368" i="1"/>
  <c r="S1368" i="1"/>
  <c r="R1368" i="1"/>
  <c r="BG1367" i="1"/>
  <c r="BH1367" i="1" s="1"/>
  <c r="BF1367" i="1"/>
  <c r="BE1367" i="1"/>
  <c r="BD1367" i="1"/>
  <c r="BC1367" i="1"/>
  <c r="BB1367" i="1"/>
  <c r="BA1367" i="1"/>
  <c r="AZ1367" i="1"/>
  <c r="AY1367" i="1"/>
  <c r="AX1367" i="1"/>
  <c r="AW1367" i="1"/>
  <c r="AV1367" i="1"/>
  <c r="AQ1367" i="1"/>
  <c r="AP1367" i="1"/>
  <c r="AS1367" i="1" s="1"/>
  <c r="AN1367" i="1"/>
  <c r="AL1367" i="1"/>
  <c r="AL1367" i="1" a="1"/>
  <c r="AH1367" i="1"/>
  <c r="AG1367" i="1"/>
  <c r="AI1367" i="1" s="1"/>
  <c r="AC1367" i="1"/>
  <c r="AB1367" i="1"/>
  <c r="AA1367" i="1"/>
  <c r="Z1367" i="1"/>
  <c r="Y1367" i="1"/>
  <c r="X1367" i="1"/>
  <c r="W1367" i="1"/>
  <c r="V1367" i="1"/>
  <c r="U1367" i="1"/>
  <c r="T1367" i="1"/>
  <c r="S1367" i="1"/>
  <c r="R1367" i="1"/>
  <c r="BG1366" i="1"/>
  <c r="BH1366" i="1" s="1"/>
  <c r="BF1366" i="1"/>
  <c r="BE1366" i="1"/>
  <c r="BD1366" i="1"/>
  <c r="BC1366" i="1"/>
  <c r="BB1366" i="1"/>
  <c r="BA1366" i="1"/>
  <c r="AZ1366" i="1"/>
  <c r="AY1366" i="1"/>
  <c r="AX1366" i="1"/>
  <c r="AW1366" i="1"/>
  <c r="AV1366" i="1"/>
  <c r="AQ1366" i="1"/>
  <c r="AP1366" i="1"/>
  <c r="AN1366" i="1"/>
  <c r="AL1366" i="1"/>
  <c r="AL1366" i="1" a="1"/>
  <c r="AH1366" i="1"/>
  <c r="AG1366" i="1"/>
  <c r="AI1366" i="1" s="1"/>
  <c r="AC1366" i="1"/>
  <c r="AD1366" i="1" s="1"/>
  <c r="AE1366" i="1" s="1"/>
  <c r="X1366" i="1"/>
  <c r="W1366" i="1"/>
  <c r="V1366" i="1"/>
  <c r="U1366" i="1"/>
  <c r="T1366" i="1"/>
  <c r="S1366" i="1"/>
  <c r="R1366" i="1"/>
  <c r="BG1365" i="1"/>
  <c r="BH1365" i="1" s="1"/>
  <c r="BF1365" i="1"/>
  <c r="BE1365" i="1"/>
  <c r="BD1365" i="1"/>
  <c r="BC1365" i="1"/>
  <c r="BB1365" i="1"/>
  <c r="BA1365" i="1"/>
  <c r="AZ1365" i="1"/>
  <c r="AY1365" i="1"/>
  <c r="AX1365" i="1"/>
  <c r="AW1365" i="1"/>
  <c r="AV1365" i="1"/>
  <c r="AQ1365" i="1"/>
  <c r="AP1365" i="1"/>
  <c r="AN1365" i="1"/>
  <c r="AL1365" i="1" a="1"/>
  <c r="AL1365" i="1" s="1"/>
  <c r="AH1365" i="1"/>
  <c r="AG1365" i="1"/>
  <c r="AI1365" i="1" s="1"/>
  <c r="Y1365" i="1"/>
  <c r="AD1365" i="1" s="1"/>
  <c r="AE1365" i="1" s="1"/>
  <c r="X1365" i="1"/>
  <c r="W1365" i="1"/>
  <c r="V1365" i="1"/>
  <c r="U1365" i="1"/>
  <c r="T1365" i="1"/>
  <c r="S1365" i="1"/>
  <c r="R1365" i="1"/>
  <c r="BG1364" i="1"/>
  <c r="BH1364" i="1" s="1"/>
  <c r="BF1364" i="1"/>
  <c r="BE1364" i="1"/>
  <c r="BD1364" i="1"/>
  <c r="BC1364" i="1"/>
  <c r="BB1364" i="1"/>
  <c r="BA1364" i="1"/>
  <c r="AZ1364" i="1"/>
  <c r="AY1364" i="1"/>
  <c r="AX1364" i="1"/>
  <c r="AW1364" i="1"/>
  <c r="AV1364" i="1"/>
  <c r="AQ1364" i="1"/>
  <c r="AP1364" i="1"/>
  <c r="AU1364" i="1" s="1"/>
  <c r="AN1364" i="1"/>
  <c r="AL1364" i="1"/>
  <c r="AL1364" i="1" a="1"/>
  <c r="AH1364" i="1"/>
  <c r="AG1364" i="1"/>
  <c r="AI1364" i="1" s="1"/>
  <c r="Y1364" i="1"/>
  <c r="AD1364" i="1" s="1"/>
  <c r="AE1364" i="1" s="1"/>
  <c r="X1364" i="1"/>
  <c r="W1364" i="1"/>
  <c r="V1364" i="1"/>
  <c r="U1364" i="1"/>
  <c r="T1364" i="1"/>
  <c r="S1364" i="1"/>
  <c r="R1364" i="1"/>
  <c r="BG1363" i="1"/>
  <c r="BH1363" i="1" s="1"/>
  <c r="BF1363" i="1"/>
  <c r="BE1363" i="1"/>
  <c r="BD1363" i="1"/>
  <c r="BC1363" i="1"/>
  <c r="BB1363" i="1"/>
  <c r="BA1363" i="1"/>
  <c r="AZ1363" i="1"/>
  <c r="AY1363" i="1"/>
  <c r="AX1363" i="1"/>
  <c r="AW1363" i="1"/>
  <c r="AV1363" i="1"/>
  <c r="AQ1363" i="1"/>
  <c r="AP1363" i="1"/>
  <c r="AT1363" i="1" s="1"/>
  <c r="AN1363" i="1"/>
  <c r="AL1363" i="1" a="1"/>
  <c r="AL1363" i="1" s="1"/>
  <c r="AH1363" i="1"/>
  <c r="AG1363" i="1"/>
  <c r="Y1363" i="1"/>
  <c r="AD1363" i="1" s="1"/>
  <c r="AE1363" i="1" s="1"/>
  <c r="X1363" i="1"/>
  <c r="W1363" i="1"/>
  <c r="V1363" i="1"/>
  <c r="U1363" i="1"/>
  <c r="T1363" i="1"/>
  <c r="S1363" i="1"/>
  <c r="R1363" i="1"/>
  <c r="BG1362" i="1"/>
  <c r="BH1362" i="1" s="1"/>
  <c r="BF1362" i="1"/>
  <c r="BE1362" i="1"/>
  <c r="BD1362" i="1"/>
  <c r="BC1362" i="1"/>
  <c r="BB1362" i="1"/>
  <c r="BA1362" i="1"/>
  <c r="AZ1362" i="1"/>
  <c r="AY1362" i="1"/>
  <c r="AX1362" i="1"/>
  <c r="AW1362" i="1"/>
  <c r="AV1362" i="1"/>
  <c r="AQ1362" i="1"/>
  <c r="AP1362" i="1"/>
  <c r="AN1362" i="1"/>
  <c r="AL1362" i="1" a="1"/>
  <c r="AL1362" i="1" s="1"/>
  <c r="AH1362" i="1"/>
  <c r="AG1362" i="1"/>
  <c r="AI1362" i="1" s="1"/>
  <c r="AA1362" i="1"/>
  <c r="AD1362" i="1" s="1"/>
  <c r="AE1362" i="1" s="1"/>
  <c r="X1362" i="1"/>
  <c r="W1362" i="1"/>
  <c r="V1362" i="1"/>
  <c r="U1362" i="1"/>
  <c r="T1362" i="1"/>
  <c r="S1362" i="1"/>
  <c r="R1362" i="1"/>
  <c r="BG1361" i="1"/>
  <c r="BH1361" i="1" s="1"/>
  <c r="BF1361" i="1"/>
  <c r="BE1361" i="1"/>
  <c r="BD1361" i="1"/>
  <c r="BC1361" i="1"/>
  <c r="BB1361" i="1"/>
  <c r="BA1361" i="1"/>
  <c r="AZ1361" i="1"/>
  <c r="AY1361" i="1"/>
  <c r="AX1361" i="1"/>
  <c r="AW1361" i="1"/>
  <c r="AV1361" i="1"/>
  <c r="AQ1361" i="1"/>
  <c r="AP1361" i="1"/>
  <c r="AR1361" i="1" s="1"/>
  <c r="AN1361" i="1"/>
  <c r="AL1361" i="1" a="1"/>
  <c r="AL1361" i="1" s="1"/>
  <c r="AH1361" i="1"/>
  <c r="AG1361" i="1"/>
  <c r="AC1361" i="1"/>
  <c r="Z1361" i="1"/>
  <c r="Y1361" i="1"/>
  <c r="X1361" i="1"/>
  <c r="W1361" i="1"/>
  <c r="V1361" i="1"/>
  <c r="U1361" i="1"/>
  <c r="T1361" i="1"/>
  <c r="S1361" i="1"/>
  <c r="R1361" i="1"/>
  <c r="BG1360" i="1"/>
  <c r="BH1360" i="1" s="1"/>
  <c r="BF1360" i="1"/>
  <c r="BE1360" i="1"/>
  <c r="BD1360" i="1"/>
  <c r="BC1360" i="1"/>
  <c r="BB1360" i="1"/>
  <c r="BA1360" i="1"/>
  <c r="AZ1360" i="1"/>
  <c r="AY1360" i="1"/>
  <c r="AX1360" i="1"/>
  <c r="AW1360" i="1"/>
  <c r="AV1360" i="1"/>
  <c r="AQ1360" i="1"/>
  <c r="AP1360" i="1"/>
  <c r="AN1360" i="1"/>
  <c r="AL1360" i="1"/>
  <c r="AL1360" i="1" a="1"/>
  <c r="AH1360" i="1"/>
  <c r="AG1360" i="1"/>
  <c r="AI1360" i="1" s="1"/>
  <c r="AC1360" i="1"/>
  <c r="AB1360" i="1"/>
  <c r="AA1360" i="1"/>
  <c r="Z1360" i="1"/>
  <c r="Y1360" i="1"/>
  <c r="X1360" i="1"/>
  <c r="W1360" i="1"/>
  <c r="V1360" i="1"/>
  <c r="U1360" i="1"/>
  <c r="S1360" i="1"/>
  <c r="R1360" i="1"/>
  <c r="BG1359" i="1"/>
  <c r="BH1359" i="1" s="1"/>
  <c r="BF1359" i="1"/>
  <c r="BE1359" i="1"/>
  <c r="BD1359" i="1"/>
  <c r="BC1359" i="1"/>
  <c r="BB1359" i="1"/>
  <c r="BA1359" i="1"/>
  <c r="AZ1359" i="1"/>
  <c r="AY1359" i="1"/>
  <c r="AX1359" i="1"/>
  <c r="AW1359" i="1"/>
  <c r="AV1359" i="1"/>
  <c r="AQ1359" i="1"/>
  <c r="AP1359" i="1"/>
  <c r="AN1359" i="1"/>
  <c r="AL1359" i="1"/>
  <c r="AL1359" i="1" a="1"/>
  <c r="AH1359" i="1"/>
  <c r="AG1359" i="1"/>
  <c r="AI1359" i="1" s="1"/>
  <c r="AC1359" i="1"/>
  <c r="Z1359" i="1"/>
  <c r="Y1359" i="1"/>
  <c r="X1359" i="1"/>
  <c r="W1359" i="1"/>
  <c r="V1359" i="1"/>
  <c r="U1359" i="1"/>
  <c r="T1359" i="1"/>
  <c r="S1359" i="1"/>
  <c r="R1359" i="1"/>
  <c r="BG1358" i="1"/>
  <c r="BH1358" i="1" s="1"/>
  <c r="BF1358" i="1"/>
  <c r="BE1358" i="1"/>
  <c r="BD1358" i="1"/>
  <c r="BC1358" i="1"/>
  <c r="BB1358" i="1"/>
  <c r="BA1358" i="1"/>
  <c r="AZ1358" i="1"/>
  <c r="AY1358" i="1"/>
  <c r="AX1358" i="1"/>
  <c r="AW1358" i="1"/>
  <c r="AV1358" i="1"/>
  <c r="AQ1358" i="1"/>
  <c r="AP1358" i="1"/>
  <c r="AR1358" i="1" s="1"/>
  <c r="AN1358" i="1"/>
  <c r="AL1358" i="1" a="1"/>
  <c r="AL1358" i="1" s="1"/>
  <c r="AH1358" i="1"/>
  <c r="AG1358" i="1"/>
  <c r="AI1358" i="1" s="1"/>
  <c r="AB1358" i="1"/>
  <c r="AD1358" i="1" s="1"/>
  <c r="AE1358" i="1" s="1"/>
  <c r="X1358" i="1"/>
  <c r="W1358" i="1"/>
  <c r="V1358" i="1"/>
  <c r="U1358" i="1"/>
  <c r="T1358" i="1"/>
  <c r="S1358" i="1"/>
  <c r="R1358" i="1"/>
  <c r="BG1357" i="1"/>
  <c r="BH1357" i="1" s="1"/>
  <c r="BF1357" i="1"/>
  <c r="BE1357" i="1"/>
  <c r="BD1357" i="1"/>
  <c r="BC1357" i="1"/>
  <c r="BB1357" i="1"/>
  <c r="BA1357" i="1"/>
  <c r="AZ1357" i="1"/>
  <c r="AY1357" i="1"/>
  <c r="AX1357" i="1"/>
  <c r="AW1357" i="1"/>
  <c r="AV1357" i="1"/>
  <c r="AQ1357" i="1"/>
  <c r="AP1357" i="1"/>
  <c r="AN1357" i="1"/>
  <c r="AL1357" i="1"/>
  <c r="AL1357" i="1" a="1"/>
  <c r="AH1357" i="1"/>
  <c r="AG1357" i="1"/>
  <c r="AD1357" i="1"/>
  <c r="AE1357" i="1" s="1"/>
  <c r="Y1357" i="1"/>
  <c r="X1357" i="1"/>
  <c r="AI1357" i="1" s="1"/>
  <c r="W1357" i="1"/>
  <c r="V1357" i="1"/>
  <c r="U1357" i="1"/>
  <c r="T1357" i="1"/>
  <c r="S1357" i="1"/>
  <c r="R1357" i="1"/>
  <c r="BG1356" i="1"/>
  <c r="BH1356" i="1" s="1"/>
  <c r="BF1356" i="1"/>
  <c r="BE1356" i="1"/>
  <c r="BD1356" i="1"/>
  <c r="BC1356" i="1"/>
  <c r="BB1356" i="1"/>
  <c r="BA1356" i="1"/>
  <c r="AZ1356" i="1"/>
  <c r="AY1356" i="1"/>
  <c r="AX1356" i="1"/>
  <c r="AW1356" i="1"/>
  <c r="AV1356" i="1"/>
  <c r="AQ1356" i="1"/>
  <c r="AP1356" i="1"/>
  <c r="AN1356" i="1"/>
  <c r="AL1356" i="1"/>
  <c r="AL1356" i="1" a="1"/>
  <c r="AH1356" i="1"/>
  <c r="AG1356" i="1"/>
  <c r="Y1356" i="1"/>
  <c r="AD1356" i="1" s="1"/>
  <c r="AE1356" i="1" s="1"/>
  <c r="X1356" i="1"/>
  <c r="W1356" i="1"/>
  <c r="V1356" i="1"/>
  <c r="U1356" i="1"/>
  <c r="T1356" i="1"/>
  <c r="S1356" i="1"/>
  <c r="R1356" i="1"/>
  <c r="BG1355" i="1"/>
  <c r="BH1355" i="1" s="1"/>
  <c r="BF1355" i="1"/>
  <c r="BE1355" i="1"/>
  <c r="BD1355" i="1"/>
  <c r="BC1355" i="1"/>
  <c r="BB1355" i="1"/>
  <c r="BA1355" i="1"/>
  <c r="AZ1355" i="1"/>
  <c r="AY1355" i="1"/>
  <c r="AX1355" i="1"/>
  <c r="AW1355" i="1"/>
  <c r="AV1355" i="1"/>
  <c r="AU1355" i="1"/>
  <c r="AQ1355" i="1"/>
  <c r="AP1355" i="1"/>
  <c r="AR1355" i="1" s="1"/>
  <c r="AN1355" i="1"/>
  <c r="AL1355" i="1"/>
  <c r="AL1355" i="1" a="1"/>
  <c r="AH1355" i="1"/>
  <c r="AG1355" i="1"/>
  <c r="AI1355" i="1" s="1"/>
  <c r="AC1355" i="1"/>
  <c r="AB1355" i="1"/>
  <c r="AA1355" i="1"/>
  <c r="Z1355" i="1"/>
  <c r="Y1355" i="1"/>
  <c r="X1355" i="1"/>
  <c r="W1355" i="1"/>
  <c r="V1355" i="1"/>
  <c r="U1355" i="1"/>
  <c r="T1355" i="1"/>
  <c r="S1355" i="1"/>
  <c r="R1355" i="1"/>
  <c r="BG1354" i="1"/>
  <c r="BH1354" i="1" s="1"/>
  <c r="BF1354" i="1"/>
  <c r="BE1354" i="1"/>
  <c r="BD1354" i="1"/>
  <c r="BC1354" i="1"/>
  <c r="BB1354" i="1"/>
  <c r="BA1354" i="1"/>
  <c r="AZ1354" i="1"/>
  <c r="AY1354" i="1"/>
  <c r="AX1354" i="1"/>
  <c r="AW1354" i="1"/>
  <c r="AV1354" i="1"/>
  <c r="AQ1354" i="1"/>
  <c r="AP1354" i="1"/>
  <c r="AN1354" i="1"/>
  <c r="AL1354" i="1" a="1"/>
  <c r="AL1354" i="1" s="1"/>
  <c r="AH1354" i="1"/>
  <c r="AG1354" i="1"/>
  <c r="AI1354" i="1" s="1"/>
  <c r="AC1354" i="1"/>
  <c r="AB1354" i="1"/>
  <c r="AA1354" i="1"/>
  <c r="Z1354" i="1"/>
  <c r="Y1354" i="1"/>
  <c r="X1354" i="1"/>
  <c r="W1354" i="1"/>
  <c r="V1354" i="1"/>
  <c r="U1354" i="1"/>
  <c r="T1354" i="1"/>
  <c r="S1354" i="1"/>
  <c r="R1354" i="1"/>
  <c r="BG1353" i="1"/>
  <c r="BH1353" i="1" s="1"/>
  <c r="BF1353" i="1"/>
  <c r="BE1353" i="1"/>
  <c r="BD1353" i="1"/>
  <c r="BC1353" i="1"/>
  <c r="BB1353" i="1"/>
  <c r="BA1353" i="1"/>
  <c r="AZ1353" i="1"/>
  <c r="AY1353" i="1"/>
  <c r="AX1353" i="1"/>
  <c r="AW1353" i="1"/>
  <c r="AV1353" i="1"/>
  <c r="AQ1353" i="1"/>
  <c r="AP1353" i="1"/>
  <c r="AN1353" i="1"/>
  <c r="AL1353" i="1"/>
  <c r="AL1353" i="1" a="1"/>
  <c r="AH1353" i="1"/>
  <c r="AG1353" i="1"/>
  <c r="AI1353" i="1" s="1"/>
  <c r="AC1353" i="1"/>
  <c r="AB1353" i="1"/>
  <c r="AA1353" i="1"/>
  <c r="Z1353" i="1"/>
  <c r="Y1353" i="1"/>
  <c r="X1353" i="1"/>
  <c r="W1353" i="1"/>
  <c r="V1353" i="1"/>
  <c r="U1353" i="1"/>
  <c r="T1353" i="1"/>
  <c r="S1353" i="1"/>
  <c r="R1353" i="1"/>
  <c r="BG1352" i="1"/>
  <c r="BH1352" i="1" s="1"/>
  <c r="BF1352" i="1"/>
  <c r="BE1352" i="1"/>
  <c r="BD1352" i="1"/>
  <c r="BC1352" i="1"/>
  <c r="BB1352" i="1"/>
  <c r="BA1352" i="1"/>
  <c r="AZ1352" i="1"/>
  <c r="AY1352" i="1"/>
  <c r="AX1352" i="1"/>
  <c r="AW1352" i="1"/>
  <c r="AV1352" i="1"/>
  <c r="AQ1352" i="1"/>
  <c r="AP1352" i="1"/>
  <c r="AN1352" i="1"/>
  <c r="AL1352" i="1"/>
  <c r="AL1352" i="1" a="1"/>
  <c r="AH1352" i="1"/>
  <c r="AG1352" i="1"/>
  <c r="Y1352" i="1"/>
  <c r="AD1352" i="1" s="1"/>
  <c r="AE1352" i="1" s="1"/>
  <c r="X1352" i="1"/>
  <c r="W1352" i="1"/>
  <c r="V1352" i="1"/>
  <c r="U1352" i="1"/>
  <c r="T1352" i="1"/>
  <c r="S1352" i="1"/>
  <c r="R1352" i="1"/>
  <c r="BG1351" i="1"/>
  <c r="BH1351" i="1" s="1"/>
  <c r="BF1351" i="1"/>
  <c r="BE1351" i="1"/>
  <c r="BD1351" i="1"/>
  <c r="BC1351" i="1"/>
  <c r="BB1351" i="1"/>
  <c r="BA1351" i="1"/>
  <c r="AZ1351" i="1"/>
  <c r="AY1351" i="1"/>
  <c r="AX1351" i="1"/>
  <c r="AW1351" i="1"/>
  <c r="AV1351" i="1"/>
  <c r="AQ1351" i="1"/>
  <c r="AP1351" i="1"/>
  <c r="AN1351" i="1"/>
  <c r="AL1351" i="1" a="1"/>
  <c r="AL1351" i="1" s="1"/>
  <c r="AH1351" i="1"/>
  <c r="AG1351" i="1"/>
  <c r="AI1351" i="1" s="1"/>
  <c r="Y1351" i="1"/>
  <c r="AD1351" i="1" s="1"/>
  <c r="AE1351" i="1" s="1"/>
  <c r="X1351" i="1"/>
  <c r="W1351" i="1"/>
  <c r="V1351" i="1"/>
  <c r="U1351" i="1"/>
  <c r="T1351" i="1"/>
  <c r="S1351" i="1"/>
  <c r="R1351" i="1"/>
  <c r="BG1350" i="1"/>
  <c r="BH1350" i="1" s="1"/>
  <c r="BF1350" i="1"/>
  <c r="BE1350" i="1"/>
  <c r="BD1350" i="1"/>
  <c r="BC1350" i="1"/>
  <c r="BB1350" i="1"/>
  <c r="BA1350" i="1"/>
  <c r="AZ1350" i="1"/>
  <c r="AY1350" i="1"/>
  <c r="AX1350" i="1"/>
  <c r="AW1350" i="1"/>
  <c r="AV1350" i="1"/>
  <c r="AQ1350" i="1"/>
  <c r="AP1350" i="1"/>
  <c r="AN1350" i="1"/>
  <c r="AL1350" i="1" a="1"/>
  <c r="AL1350" i="1" s="1"/>
  <c r="AH1350" i="1"/>
  <c r="AG1350" i="1"/>
  <c r="AI1350" i="1" s="1"/>
  <c r="AC1350" i="1"/>
  <c r="AD1350" i="1" s="1"/>
  <c r="AE1350" i="1" s="1"/>
  <c r="X1350" i="1"/>
  <c r="W1350" i="1"/>
  <c r="V1350" i="1"/>
  <c r="U1350" i="1"/>
  <c r="T1350" i="1"/>
  <c r="S1350" i="1"/>
  <c r="R1350" i="1"/>
  <c r="BG1349" i="1"/>
  <c r="BH1349" i="1" s="1"/>
  <c r="BF1349" i="1"/>
  <c r="BE1349" i="1"/>
  <c r="BD1349" i="1"/>
  <c r="BC1349" i="1"/>
  <c r="BB1349" i="1"/>
  <c r="BA1349" i="1"/>
  <c r="AZ1349" i="1"/>
  <c r="AY1349" i="1"/>
  <c r="AX1349" i="1"/>
  <c r="AW1349" i="1"/>
  <c r="AV1349" i="1"/>
  <c r="AQ1349" i="1"/>
  <c r="AP1349" i="1"/>
  <c r="AU1349" i="1" s="1"/>
  <c r="AN1349" i="1"/>
  <c r="AL1349" i="1"/>
  <c r="AL1349" i="1" a="1"/>
  <c r="AH1349" i="1"/>
  <c r="AG1349" i="1"/>
  <c r="AI1349" i="1" s="1"/>
  <c r="AC1349" i="1"/>
  <c r="AD1349" i="1" s="1"/>
  <c r="AE1349" i="1" s="1"/>
  <c r="X1349" i="1"/>
  <c r="W1349" i="1"/>
  <c r="V1349" i="1"/>
  <c r="U1349" i="1"/>
  <c r="T1349" i="1"/>
  <c r="S1349" i="1"/>
  <c r="R1349" i="1"/>
  <c r="BG1348" i="1"/>
  <c r="BH1348" i="1" s="1"/>
  <c r="BF1348" i="1"/>
  <c r="BE1348" i="1"/>
  <c r="BD1348" i="1"/>
  <c r="BC1348" i="1"/>
  <c r="BB1348" i="1"/>
  <c r="BA1348" i="1"/>
  <c r="AZ1348" i="1"/>
  <c r="AY1348" i="1"/>
  <c r="AX1348" i="1"/>
  <c r="AW1348" i="1"/>
  <c r="AV1348" i="1"/>
  <c r="AQ1348" i="1"/>
  <c r="AP1348" i="1"/>
  <c r="AU1348" i="1" s="1"/>
  <c r="AN1348" i="1"/>
  <c r="AL1348" i="1"/>
  <c r="AL1348" i="1" a="1"/>
  <c r="AH1348" i="1"/>
  <c r="AG1348" i="1"/>
  <c r="AI1348" i="1" s="1"/>
  <c r="AC1348" i="1"/>
  <c r="Z1348" i="1"/>
  <c r="Y1348" i="1"/>
  <c r="X1348" i="1"/>
  <c r="W1348" i="1"/>
  <c r="V1348" i="1"/>
  <c r="U1348" i="1"/>
  <c r="T1348" i="1"/>
  <c r="S1348" i="1"/>
  <c r="R1348" i="1"/>
  <c r="BG1347" i="1"/>
  <c r="BH1347" i="1" s="1"/>
  <c r="BF1347" i="1"/>
  <c r="BE1347" i="1"/>
  <c r="BD1347" i="1"/>
  <c r="BC1347" i="1"/>
  <c r="BB1347" i="1"/>
  <c r="BA1347" i="1"/>
  <c r="AZ1347" i="1"/>
  <c r="AY1347" i="1"/>
  <c r="AX1347" i="1"/>
  <c r="AW1347" i="1"/>
  <c r="AV1347" i="1"/>
  <c r="AQ1347" i="1"/>
  <c r="AP1347" i="1"/>
  <c r="AN1347" i="1"/>
  <c r="AL1347" i="1"/>
  <c r="AL1347" i="1" a="1"/>
  <c r="AH1347" i="1"/>
  <c r="AG1347" i="1"/>
  <c r="AI1347" i="1" s="1"/>
  <c r="AC1347" i="1"/>
  <c r="AB1347" i="1"/>
  <c r="AA1347" i="1"/>
  <c r="Z1347" i="1"/>
  <c r="Y1347" i="1"/>
  <c r="X1347" i="1"/>
  <c r="W1347" i="1"/>
  <c r="V1347" i="1"/>
  <c r="U1347" i="1"/>
  <c r="T1347" i="1"/>
  <c r="S1347" i="1"/>
  <c r="R1347" i="1"/>
  <c r="BG1346" i="1"/>
  <c r="BH1346" i="1" s="1"/>
  <c r="BF1346" i="1"/>
  <c r="BE1346" i="1"/>
  <c r="BD1346" i="1"/>
  <c r="BC1346" i="1"/>
  <c r="BB1346" i="1"/>
  <c r="BA1346" i="1"/>
  <c r="AZ1346" i="1"/>
  <c r="AY1346" i="1"/>
  <c r="AX1346" i="1"/>
  <c r="AW1346" i="1"/>
  <c r="AV1346" i="1"/>
  <c r="AQ1346" i="1"/>
  <c r="AP1346" i="1"/>
  <c r="AN1346" i="1"/>
  <c r="AL1346" i="1"/>
  <c r="AL1346" i="1" a="1"/>
  <c r="AH1346" i="1"/>
  <c r="AG1346" i="1"/>
  <c r="AI1346" i="1" s="1"/>
  <c r="AC1346" i="1"/>
  <c r="AB1346" i="1"/>
  <c r="AA1346" i="1"/>
  <c r="Z1346" i="1"/>
  <c r="Y1346" i="1"/>
  <c r="X1346" i="1"/>
  <c r="W1346" i="1"/>
  <c r="V1346" i="1"/>
  <c r="U1346" i="1"/>
  <c r="T1346" i="1"/>
  <c r="S1346" i="1"/>
  <c r="R1346" i="1"/>
  <c r="BG1345" i="1"/>
  <c r="BH1345" i="1" s="1"/>
  <c r="BF1345" i="1"/>
  <c r="BE1345" i="1"/>
  <c r="BD1345" i="1"/>
  <c r="BC1345" i="1"/>
  <c r="BB1345" i="1"/>
  <c r="BA1345" i="1"/>
  <c r="AZ1345" i="1"/>
  <c r="AY1345" i="1"/>
  <c r="AX1345" i="1"/>
  <c r="AW1345" i="1"/>
  <c r="AV1345" i="1"/>
  <c r="AQ1345" i="1"/>
  <c r="AP1345" i="1"/>
  <c r="AN1345" i="1"/>
  <c r="AL1345" i="1"/>
  <c r="AL1345" i="1" a="1"/>
  <c r="AH1345" i="1"/>
  <c r="AG1345" i="1"/>
  <c r="AI1345" i="1" s="1"/>
  <c r="AC1345" i="1"/>
  <c r="AB1345" i="1"/>
  <c r="AA1345" i="1"/>
  <c r="Z1345" i="1"/>
  <c r="Y1345" i="1"/>
  <c r="X1345" i="1"/>
  <c r="W1345" i="1"/>
  <c r="V1345" i="1"/>
  <c r="U1345" i="1"/>
  <c r="T1345" i="1"/>
  <c r="S1345" i="1"/>
  <c r="R1345" i="1"/>
  <c r="BG1344" i="1"/>
  <c r="BH1344" i="1" s="1"/>
  <c r="BF1344" i="1"/>
  <c r="BE1344" i="1"/>
  <c r="BD1344" i="1"/>
  <c r="BC1344" i="1"/>
  <c r="BB1344" i="1"/>
  <c r="BA1344" i="1"/>
  <c r="AZ1344" i="1"/>
  <c r="AY1344" i="1"/>
  <c r="AX1344" i="1"/>
  <c r="AW1344" i="1"/>
  <c r="AV1344" i="1"/>
  <c r="AQ1344" i="1"/>
  <c r="AP1344" i="1"/>
  <c r="AN1344" i="1"/>
  <c r="AL1344" i="1" a="1"/>
  <c r="AL1344" i="1" s="1"/>
  <c r="AH1344" i="1"/>
  <c r="AG1344" i="1"/>
  <c r="AI1344" i="1" s="1"/>
  <c r="AC1344" i="1"/>
  <c r="AB1344" i="1"/>
  <c r="AA1344" i="1"/>
  <c r="Z1344" i="1"/>
  <c r="Y1344" i="1"/>
  <c r="X1344" i="1"/>
  <c r="W1344" i="1"/>
  <c r="V1344" i="1"/>
  <c r="U1344" i="1"/>
  <c r="T1344" i="1"/>
  <c r="S1344" i="1"/>
  <c r="R1344" i="1"/>
  <c r="BG1343" i="1"/>
  <c r="BH1343" i="1" s="1"/>
  <c r="BF1343" i="1"/>
  <c r="BE1343" i="1"/>
  <c r="BD1343" i="1"/>
  <c r="BC1343" i="1"/>
  <c r="BB1343" i="1"/>
  <c r="BA1343" i="1"/>
  <c r="AZ1343" i="1"/>
  <c r="AY1343" i="1"/>
  <c r="AX1343" i="1"/>
  <c r="AW1343" i="1"/>
  <c r="AV1343" i="1"/>
  <c r="AQ1343" i="1"/>
  <c r="AP1343" i="1"/>
  <c r="AN1343" i="1"/>
  <c r="AL1343" i="1"/>
  <c r="AL1343" i="1" a="1"/>
  <c r="AH1343" i="1"/>
  <c r="AG1343" i="1"/>
  <c r="AI1343" i="1" s="1"/>
  <c r="AC1343" i="1"/>
  <c r="AB1343" i="1"/>
  <c r="AA1343" i="1"/>
  <c r="Z1343" i="1"/>
  <c r="Y1343" i="1"/>
  <c r="X1343" i="1"/>
  <c r="W1343" i="1"/>
  <c r="V1343" i="1"/>
  <c r="U1343" i="1"/>
  <c r="T1343" i="1"/>
  <c r="S1343" i="1"/>
  <c r="R1343" i="1"/>
  <c r="BG1342" i="1"/>
  <c r="BH1342" i="1" s="1"/>
  <c r="BF1342" i="1"/>
  <c r="BE1342" i="1"/>
  <c r="BD1342" i="1"/>
  <c r="BC1342" i="1"/>
  <c r="BB1342" i="1"/>
  <c r="BA1342" i="1"/>
  <c r="AZ1342" i="1"/>
  <c r="AY1342" i="1"/>
  <c r="AX1342" i="1"/>
  <c r="AW1342" i="1"/>
  <c r="AV1342" i="1"/>
  <c r="AQ1342" i="1"/>
  <c r="AP1342" i="1"/>
  <c r="AN1342" i="1"/>
  <c r="AL1342" i="1"/>
  <c r="AL1342" i="1" a="1"/>
  <c r="AH1342" i="1"/>
  <c r="AG1342" i="1"/>
  <c r="AI1342" i="1" s="1"/>
  <c r="AC1342" i="1"/>
  <c r="AB1342" i="1"/>
  <c r="AA1342" i="1"/>
  <c r="Z1342" i="1"/>
  <c r="Y1342" i="1"/>
  <c r="X1342" i="1"/>
  <c r="W1342" i="1"/>
  <c r="V1342" i="1"/>
  <c r="U1342" i="1"/>
  <c r="T1342" i="1"/>
  <c r="S1342" i="1"/>
  <c r="R1342" i="1"/>
  <c r="BG1341" i="1"/>
  <c r="BH1341" i="1" s="1"/>
  <c r="BF1341" i="1"/>
  <c r="BE1341" i="1"/>
  <c r="BD1341" i="1"/>
  <c r="BC1341" i="1"/>
  <c r="BB1341" i="1"/>
  <c r="BA1341" i="1"/>
  <c r="AZ1341" i="1"/>
  <c r="AY1341" i="1"/>
  <c r="AX1341" i="1"/>
  <c r="AW1341" i="1"/>
  <c r="AV1341" i="1"/>
  <c r="AQ1341" i="1"/>
  <c r="AP1341" i="1"/>
  <c r="AN1341" i="1"/>
  <c r="AL1341" i="1"/>
  <c r="AL1341" i="1" a="1"/>
  <c r="AH1341" i="1"/>
  <c r="AG1341" i="1"/>
  <c r="AI1341" i="1" s="1"/>
  <c r="AC1341" i="1"/>
  <c r="AB1341" i="1"/>
  <c r="AA1341" i="1"/>
  <c r="Z1341" i="1"/>
  <c r="Y1341" i="1"/>
  <c r="X1341" i="1"/>
  <c r="W1341" i="1"/>
  <c r="V1341" i="1"/>
  <c r="U1341" i="1"/>
  <c r="T1341" i="1"/>
  <c r="S1341" i="1"/>
  <c r="R1341" i="1"/>
  <c r="BG1340" i="1"/>
  <c r="BH1340" i="1" s="1"/>
  <c r="BF1340" i="1"/>
  <c r="BE1340" i="1"/>
  <c r="BD1340" i="1"/>
  <c r="BC1340" i="1"/>
  <c r="BB1340" i="1"/>
  <c r="BA1340" i="1"/>
  <c r="AZ1340" i="1"/>
  <c r="AY1340" i="1"/>
  <c r="AX1340" i="1"/>
  <c r="AW1340" i="1"/>
  <c r="AV1340" i="1"/>
  <c r="AQ1340" i="1"/>
  <c r="AP1340" i="1"/>
  <c r="AT1340" i="1" s="1"/>
  <c r="AN1340" i="1"/>
  <c r="AL1340" i="1" a="1"/>
  <c r="AL1340" i="1" s="1"/>
  <c r="AH1340" i="1"/>
  <c r="AG1340" i="1"/>
  <c r="AI1340" i="1" s="1"/>
  <c r="AC1340" i="1"/>
  <c r="AB1340" i="1"/>
  <c r="AA1340" i="1"/>
  <c r="Z1340" i="1"/>
  <c r="Y1340" i="1"/>
  <c r="X1340" i="1"/>
  <c r="W1340" i="1"/>
  <c r="V1340" i="1"/>
  <c r="U1340" i="1"/>
  <c r="T1340" i="1"/>
  <c r="S1340" i="1"/>
  <c r="R1340" i="1"/>
  <c r="BG1339" i="1"/>
  <c r="BH1339" i="1" s="1"/>
  <c r="BF1339" i="1"/>
  <c r="BE1339" i="1"/>
  <c r="BD1339" i="1"/>
  <c r="BC1339" i="1"/>
  <c r="BB1339" i="1"/>
  <c r="BA1339" i="1"/>
  <c r="AZ1339" i="1"/>
  <c r="AY1339" i="1"/>
  <c r="AX1339" i="1"/>
  <c r="AW1339" i="1"/>
  <c r="AV1339" i="1"/>
  <c r="AQ1339" i="1"/>
  <c r="AP1339" i="1"/>
  <c r="AN1339" i="1"/>
  <c r="AL1339" i="1"/>
  <c r="AL1339" i="1" a="1"/>
  <c r="AH1339" i="1"/>
  <c r="AG1339" i="1"/>
  <c r="AI1339" i="1" s="1"/>
  <c r="AC1339" i="1"/>
  <c r="AB1339" i="1"/>
  <c r="AA1339" i="1"/>
  <c r="Z1339" i="1"/>
  <c r="Y1339" i="1"/>
  <c r="X1339" i="1"/>
  <c r="W1339" i="1"/>
  <c r="V1339" i="1"/>
  <c r="U1339" i="1"/>
  <c r="T1339" i="1"/>
  <c r="S1339" i="1"/>
  <c r="R1339" i="1"/>
  <c r="BG1338" i="1"/>
  <c r="BH1338" i="1" s="1"/>
  <c r="BF1338" i="1"/>
  <c r="BE1338" i="1"/>
  <c r="BD1338" i="1"/>
  <c r="BC1338" i="1"/>
  <c r="BB1338" i="1"/>
  <c r="BA1338" i="1"/>
  <c r="AZ1338" i="1"/>
  <c r="AY1338" i="1"/>
  <c r="AX1338" i="1"/>
  <c r="AW1338" i="1"/>
  <c r="AV1338" i="1"/>
  <c r="AQ1338" i="1"/>
  <c r="AP1338" i="1"/>
  <c r="AN1338" i="1"/>
  <c r="AL1338" i="1" a="1"/>
  <c r="AL1338" i="1" s="1"/>
  <c r="AH1338" i="1"/>
  <c r="AG1338" i="1"/>
  <c r="AI1338" i="1" s="1"/>
  <c r="AC1338" i="1"/>
  <c r="AB1338" i="1"/>
  <c r="AA1338" i="1"/>
  <c r="Z1338" i="1"/>
  <c r="Y1338" i="1"/>
  <c r="X1338" i="1"/>
  <c r="W1338" i="1"/>
  <c r="V1338" i="1"/>
  <c r="U1338" i="1"/>
  <c r="T1338" i="1"/>
  <c r="S1338" i="1"/>
  <c r="R1338" i="1"/>
  <c r="BG1337" i="1"/>
  <c r="BH1337" i="1" s="1"/>
  <c r="BF1337" i="1"/>
  <c r="BE1337" i="1"/>
  <c r="BD1337" i="1"/>
  <c r="BC1337" i="1"/>
  <c r="BB1337" i="1"/>
  <c r="BA1337" i="1"/>
  <c r="AZ1337" i="1"/>
  <c r="AY1337" i="1"/>
  <c r="AX1337" i="1"/>
  <c r="AW1337" i="1"/>
  <c r="AV1337" i="1"/>
  <c r="AQ1337" i="1"/>
  <c r="AP1337" i="1"/>
  <c r="AN1337" i="1"/>
  <c r="AL1337" i="1"/>
  <c r="AL1337" i="1" a="1"/>
  <c r="AH1337" i="1"/>
  <c r="AG1337" i="1"/>
  <c r="AI1337" i="1" s="1"/>
  <c r="AC1337" i="1"/>
  <c r="AB1337" i="1"/>
  <c r="AA1337" i="1"/>
  <c r="Z1337" i="1"/>
  <c r="Y1337" i="1"/>
  <c r="X1337" i="1"/>
  <c r="W1337" i="1"/>
  <c r="V1337" i="1"/>
  <c r="U1337" i="1"/>
  <c r="T1337" i="1"/>
  <c r="S1337" i="1"/>
  <c r="R1337" i="1"/>
  <c r="BG1336" i="1"/>
  <c r="BH1336" i="1" s="1"/>
  <c r="BF1336" i="1"/>
  <c r="BE1336" i="1"/>
  <c r="BD1336" i="1"/>
  <c r="BC1336" i="1"/>
  <c r="BB1336" i="1"/>
  <c r="BA1336" i="1"/>
  <c r="AZ1336" i="1"/>
  <c r="AY1336" i="1"/>
  <c r="AX1336" i="1"/>
  <c r="AW1336" i="1"/>
  <c r="AV1336" i="1"/>
  <c r="AQ1336" i="1"/>
  <c r="AP1336" i="1"/>
  <c r="AN1336" i="1"/>
  <c r="AL1336" i="1"/>
  <c r="AL1336" i="1" a="1"/>
  <c r="AH1336" i="1"/>
  <c r="AG1336" i="1"/>
  <c r="AI1336" i="1" s="1"/>
  <c r="AC1336" i="1"/>
  <c r="AB1336" i="1"/>
  <c r="AA1336" i="1"/>
  <c r="Z1336" i="1"/>
  <c r="Y1336" i="1"/>
  <c r="X1336" i="1"/>
  <c r="W1336" i="1"/>
  <c r="V1336" i="1"/>
  <c r="U1336" i="1"/>
  <c r="T1336" i="1"/>
  <c r="S1336" i="1"/>
  <c r="R1336" i="1"/>
  <c r="BG1335" i="1"/>
  <c r="BH1335" i="1" s="1"/>
  <c r="BF1335" i="1"/>
  <c r="BE1335" i="1"/>
  <c r="BD1335" i="1"/>
  <c r="BC1335" i="1"/>
  <c r="BB1335" i="1"/>
  <c r="BA1335" i="1"/>
  <c r="AZ1335" i="1"/>
  <c r="AY1335" i="1"/>
  <c r="AX1335" i="1"/>
  <c r="AW1335" i="1"/>
  <c r="AV1335" i="1"/>
  <c r="AQ1335" i="1"/>
  <c r="AP1335" i="1"/>
  <c r="AU1335" i="1" s="1"/>
  <c r="AN1335" i="1"/>
  <c r="AL1335" i="1"/>
  <c r="AL1335" i="1" a="1"/>
  <c r="AH1335" i="1"/>
  <c r="AG1335" i="1"/>
  <c r="AI1335" i="1" s="1"/>
  <c r="AC1335" i="1"/>
  <c r="AB1335" i="1"/>
  <c r="AA1335" i="1"/>
  <c r="Z1335" i="1"/>
  <c r="Y1335" i="1"/>
  <c r="X1335" i="1"/>
  <c r="W1335" i="1"/>
  <c r="V1335" i="1"/>
  <c r="U1335" i="1"/>
  <c r="T1335" i="1"/>
  <c r="S1335" i="1"/>
  <c r="R1335" i="1"/>
  <c r="BG1334" i="1"/>
  <c r="BH1334" i="1" s="1"/>
  <c r="BF1334" i="1"/>
  <c r="BE1334" i="1"/>
  <c r="BD1334" i="1"/>
  <c r="BC1334" i="1"/>
  <c r="BB1334" i="1"/>
  <c r="BA1334" i="1"/>
  <c r="AZ1334" i="1"/>
  <c r="AY1334" i="1"/>
  <c r="AX1334" i="1"/>
  <c r="AW1334" i="1"/>
  <c r="AV1334" i="1"/>
  <c r="AQ1334" i="1"/>
  <c r="AP1334" i="1"/>
  <c r="AN1334" i="1"/>
  <c r="AL1334" i="1" a="1"/>
  <c r="AL1334" i="1" s="1"/>
  <c r="AH1334" i="1"/>
  <c r="AG1334" i="1"/>
  <c r="AI1334" i="1" s="1"/>
  <c r="AC1334" i="1"/>
  <c r="AB1334" i="1"/>
  <c r="AA1334" i="1"/>
  <c r="Z1334" i="1"/>
  <c r="Y1334" i="1"/>
  <c r="X1334" i="1"/>
  <c r="W1334" i="1"/>
  <c r="V1334" i="1"/>
  <c r="U1334" i="1"/>
  <c r="T1334" i="1"/>
  <c r="S1334" i="1"/>
  <c r="R1334" i="1"/>
  <c r="BG1333" i="1"/>
  <c r="BH1333" i="1" s="1"/>
  <c r="BF1333" i="1"/>
  <c r="BE1333" i="1"/>
  <c r="BD1333" i="1"/>
  <c r="BC1333" i="1"/>
  <c r="BB1333" i="1"/>
  <c r="BA1333" i="1"/>
  <c r="AZ1333" i="1"/>
  <c r="AY1333" i="1"/>
  <c r="AX1333" i="1"/>
  <c r="AW1333" i="1"/>
  <c r="AV1333" i="1"/>
  <c r="AQ1333" i="1"/>
  <c r="AP1333" i="1"/>
  <c r="AN1333" i="1"/>
  <c r="AL1333" i="1" a="1"/>
  <c r="AL1333" i="1" s="1"/>
  <c r="AH1333" i="1"/>
  <c r="AG1333" i="1"/>
  <c r="AI1333" i="1" s="1"/>
  <c r="AC1333" i="1"/>
  <c r="AB1333" i="1"/>
  <c r="AA1333" i="1"/>
  <c r="Z1333" i="1"/>
  <c r="Y1333" i="1"/>
  <c r="X1333" i="1"/>
  <c r="W1333" i="1"/>
  <c r="V1333" i="1"/>
  <c r="U1333" i="1"/>
  <c r="T1333" i="1"/>
  <c r="S1333" i="1"/>
  <c r="R1333" i="1"/>
  <c r="BG1332" i="1"/>
  <c r="BH1332" i="1" s="1"/>
  <c r="BF1332" i="1"/>
  <c r="BE1332" i="1"/>
  <c r="BD1332" i="1"/>
  <c r="BC1332" i="1"/>
  <c r="BB1332" i="1"/>
  <c r="BA1332" i="1"/>
  <c r="AZ1332" i="1"/>
  <c r="AY1332" i="1"/>
  <c r="AX1332" i="1"/>
  <c r="AW1332" i="1"/>
  <c r="AV1332" i="1"/>
  <c r="AQ1332" i="1"/>
  <c r="AP1332" i="1"/>
  <c r="AN1332" i="1"/>
  <c r="AL1332" i="1" a="1"/>
  <c r="AL1332" i="1" s="1"/>
  <c r="AH1332" i="1"/>
  <c r="AG1332" i="1"/>
  <c r="AI1332" i="1" s="1"/>
  <c r="AC1332" i="1"/>
  <c r="AB1332" i="1"/>
  <c r="AA1332" i="1"/>
  <c r="Z1332" i="1"/>
  <c r="Y1332" i="1"/>
  <c r="X1332" i="1"/>
  <c r="W1332" i="1"/>
  <c r="V1332" i="1"/>
  <c r="U1332" i="1"/>
  <c r="T1332" i="1"/>
  <c r="S1332" i="1"/>
  <c r="R1332" i="1"/>
  <c r="BG1331" i="1"/>
  <c r="BH1331" i="1" s="1"/>
  <c r="BF1331" i="1"/>
  <c r="BE1331" i="1"/>
  <c r="BD1331" i="1"/>
  <c r="BC1331" i="1"/>
  <c r="BB1331" i="1"/>
  <c r="BA1331" i="1"/>
  <c r="AZ1331" i="1"/>
  <c r="AY1331" i="1"/>
  <c r="AX1331" i="1"/>
  <c r="AW1331" i="1"/>
  <c r="AV1331" i="1"/>
  <c r="AQ1331" i="1"/>
  <c r="AP1331" i="1"/>
  <c r="AR1331" i="1" s="1"/>
  <c r="AN1331" i="1"/>
  <c r="AL1331" i="1"/>
  <c r="AL1331" i="1" a="1"/>
  <c r="AH1331" i="1"/>
  <c r="AG1331" i="1"/>
  <c r="AI1331" i="1" s="1"/>
  <c r="AC1331" i="1"/>
  <c r="AB1331" i="1"/>
  <c r="AA1331" i="1"/>
  <c r="Z1331" i="1"/>
  <c r="Y1331" i="1"/>
  <c r="X1331" i="1"/>
  <c r="W1331" i="1"/>
  <c r="V1331" i="1"/>
  <c r="U1331" i="1"/>
  <c r="T1331" i="1"/>
  <c r="S1331" i="1"/>
  <c r="R1331" i="1"/>
  <c r="BG1330" i="1"/>
  <c r="BH1330" i="1" s="1"/>
  <c r="BF1330" i="1"/>
  <c r="BE1330" i="1"/>
  <c r="BD1330" i="1"/>
  <c r="BC1330" i="1"/>
  <c r="BB1330" i="1"/>
  <c r="BA1330" i="1"/>
  <c r="AZ1330" i="1"/>
  <c r="AY1330" i="1"/>
  <c r="AX1330" i="1"/>
  <c r="AW1330" i="1"/>
  <c r="AV1330" i="1"/>
  <c r="AQ1330" i="1"/>
  <c r="AP1330" i="1"/>
  <c r="AN1330" i="1"/>
  <c r="AL1330" i="1" a="1"/>
  <c r="AL1330" i="1" s="1"/>
  <c r="AH1330" i="1"/>
  <c r="AG1330" i="1"/>
  <c r="AI1330" i="1" s="1"/>
  <c r="AC1330" i="1"/>
  <c r="AB1330" i="1"/>
  <c r="AA1330" i="1"/>
  <c r="Z1330" i="1"/>
  <c r="Y1330" i="1"/>
  <c r="X1330" i="1"/>
  <c r="W1330" i="1"/>
  <c r="V1330" i="1"/>
  <c r="U1330" i="1"/>
  <c r="T1330" i="1"/>
  <c r="S1330" i="1"/>
  <c r="R1330" i="1"/>
  <c r="BG1329" i="1"/>
  <c r="BH1329" i="1" s="1"/>
  <c r="BF1329" i="1"/>
  <c r="BE1329" i="1"/>
  <c r="BD1329" i="1"/>
  <c r="BC1329" i="1"/>
  <c r="BB1329" i="1"/>
  <c r="BA1329" i="1"/>
  <c r="AZ1329" i="1"/>
  <c r="AY1329" i="1"/>
  <c r="AX1329" i="1"/>
  <c r="AW1329" i="1"/>
  <c r="AV1329" i="1"/>
  <c r="AQ1329" i="1"/>
  <c r="AP1329" i="1"/>
  <c r="AN1329" i="1"/>
  <c r="AL1329" i="1"/>
  <c r="AL1329" i="1" a="1"/>
  <c r="AH1329" i="1"/>
  <c r="AG1329" i="1"/>
  <c r="AI1329" i="1" s="1"/>
  <c r="AC1329" i="1"/>
  <c r="AB1329" i="1"/>
  <c r="AA1329" i="1"/>
  <c r="Z1329" i="1"/>
  <c r="Y1329" i="1"/>
  <c r="X1329" i="1"/>
  <c r="W1329" i="1"/>
  <c r="V1329" i="1"/>
  <c r="U1329" i="1"/>
  <c r="T1329" i="1"/>
  <c r="S1329" i="1"/>
  <c r="R1329" i="1"/>
  <c r="BG1328" i="1"/>
  <c r="BH1328" i="1" s="1"/>
  <c r="BF1328" i="1"/>
  <c r="BE1328" i="1"/>
  <c r="BD1328" i="1"/>
  <c r="BC1328" i="1"/>
  <c r="BB1328" i="1"/>
  <c r="BA1328" i="1"/>
  <c r="AZ1328" i="1"/>
  <c r="AY1328" i="1"/>
  <c r="AX1328" i="1"/>
  <c r="AW1328" i="1"/>
  <c r="AV1328" i="1"/>
  <c r="AQ1328" i="1"/>
  <c r="AP1328" i="1"/>
  <c r="AN1328" i="1"/>
  <c r="AL1328" i="1"/>
  <c r="AL1328" i="1" a="1"/>
  <c r="AH1328" i="1"/>
  <c r="AG1328" i="1"/>
  <c r="AI1328" i="1" s="1"/>
  <c r="AC1328" i="1"/>
  <c r="AB1328" i="1"/>
  <c r="AA1328" i="1"/>
  <c r="Z1328" i="1"/>
  <c r="Y1328" i="1"/>
  <c r="X1328" i="1"/>
  <c r="W1328" i="1"/>
  <c r="V1328" i="1"/>
  <c r="U1328" i="1"/>
  <c r="T1328" i="1"/>
  <c r="S1328" i="1"/>
  <c r="R1328" i="1"/>
  <c r="BG1327" i="1"/>
  <c r="BH1327" i="1" s="1"/>
  <c r="BF1327" i="1"/>
  <c r="BE1327" i="1"/>
  <c r="BD1327" i="1"/>
  <c r="BC1327" i="1"/>
  <c r="BB1327" i="1"/>
  <c r="BA1327" i="1"/>
  <c r="AZ1327" i="1"/>
  <c r="AY1327" i="1"/>
  <c r="AX1327" i="1"/>
  <c r="AW1327" i="1"/>
  <c r="AV1327" i="1"/>
  <c r="AQ1327" i="1"/>
  <c r="AP1327" i="1"/>
  <c r="AU1327" i="1" s="1"/>
  <c r="AN1327" i="1"/>
  <c r="AL1327" i="1"/>
  <c r="AL1327" i="1" a="1"/>
  <c r="AH1327" i="1"/>
  <c r="AG1327" i="1"/>
  <c r="AI1327" i="1" s="1"/>
  <c r="AC1327" i="1"/>
  <c r="AB1327" i="1"/>
  <c r="AA1327" i="1"/>
  <c r="Z1327" i="1"/>
  <c r="Y1327" i="1"/>
  <c r="X1327" i="1"/>
  <c r="W1327" i="1"/>
  <c r="V1327" i="1"/>
  <c r="U1327" i="1"/>
  <c r="T1327" i="1"/>
  <c r="S1327" i="1"/>
  <c r="R1327" i="1"/>
  <c r="BG1326" i="1"/>
  <c r="BH1326" i="1" s="1"/>
  <c r="BF1326" i="1"/>
  <c r="BE1326" i="1"/>
  <c r="BD1326" i="1"/>
  <c r="BC1326" i="1"/>
  <c r="BB1326" i="1"/>
  <c r="BA1326" i="1"/>
  <c r="AZ1326" i="1"/>
  <c r="AY1326" i="1"/>
  <c r="AX1326" i="1"/>
  <c r="AW1326" i="1"/>
  <c r="AV1326" i="1"/>
  <c r="AQ1326" i="1"/>
  <c r="AP1326" i="1"/>
  <c r="AN1326" i="1"/>
  <c r="AL1326" i="1" a="1"/>
  <c r="AL1326" i="1" s="1"/>
  <c r="AH1326" i="1"/>
  <c r="AG1326" i="1"/>
  <c r="AI1326" i="1" s="1"/>
  <c r="AC1326" i="1"/>
  <c r="AB1326" i="1"/>
  <c r="AA1326" i="1"/>
  <c r="Z1326" i="1"/>
  <c r="Y1326" i="1"/>
  <c r="X1326" i="1"/>
  <c r="W1326" i="1"/>
  <c r="V1326" i="1"/>
  <c r="U1326" i="1"/>
  <c r="T1326" i="1"/>
  <c r="S1326" i="1"/>
  <c r="R1326" i="1"/>
  <c r="BG1325" i="1"/>
  <c r="BH1325" i="1" s="1"/>
  <c r="BF1325" i="1"/>
  <c r="BE1325" i="1"/>
  <c r="BD1325" i="1"/>
  <c r="BC1325" i="1"/>
  <c r="BB1325" i="1"/>
  <c r="BA1325" i="1"/>
  <c r="AZ1325" i="1"/>
  <c r="AY1325" i="1"/>
  <c r="AX1325" i="1"/>
  <c r="AW1325" i="1"/>
  <c r="AV1325" i="1"/>
  <c r="AQ1325" i="1"/>
  <c r="AP1325" i="1"/>
  <c r="AN1325" i="1"/>
  <c r="AL1325" i="1" a="1"/>
  <c r="AL1325" i="1" s="1"/>
  <c r="AH1325" i="1"/>
  <c r="AG1325" i="1"/>
  <c r="AI1325" i="1" s="1"/>
  <c r="AC1325" i="1"/>
  <c r="AB1325" i="1"/>
  <c r="AA1325" i="1"/>
  <c r="Z1325" i="1"/>
  <c r="Y1325" i="1"/>
  <c r="X1325" i="1"/>
  <c r="W1325" i="1"/>
  <c r="V1325" i="1"/>
  <c r="U1325" i="1"/>
  <c r="T1325" i="1"/>
  <c r="S1325" i="1"/>
  <c r="R1325" i="1"/>
  <c r="BG1324" i="1"/>
  <c r="BH1324" i="1" s="1"/>
  <c r="BF1324" i="1"/>
  <c r="BE1324" i="1"/>
  <c r="BD1324" i="1"/>
  <c r="BC1324" i="1"/>
  <c r="BB1324" i="1"/>
  <c r="BA1324" i="1"/>
  <c r="AZ1324" i="1"/>
  <c r="AY1324" i="1"/>
  <c r="AX1324" i="1"/>
  <c r="AW1324" i="1"/>
  <c r="AV1324" i="1"/>
  <c r="AQ1324" i="1"/>
  <c r="AP1324" i="1"/>
  <c r="AN1324" i="1"/>
  <c r="AL1324" i="1" a="1"/>
  <c r="AL1324" i="1" s="1"/>
  <c r="AH1324" i="1"/>
  <c r="AG1324" i="1"/>
  <c r="AI1324" i="1" s="1"/>
  <c r="AC1324" i="1"/>
  <c r="AB1324" i="1"/>
  <c r="AA1324" i="1"/>
  <c r="Z1324" i="1"/>
  <c r="Y1324" i="1"/>
  <c r="X1324" i="1"/>
  <c r="W1324" i="1"/>
  <c r="V1324" i="1"/>
  <c r="U1324" i="1"/>
  <c r="T1324" i="1"/>
  <c r="S1324" i="1"/>
  <c r="R1324" i="1"/>
  <c r="BG1323" i="1"/>
  <c r="BH1323" i="1" s="1"/>
  <c r="BF1323" i="1"/>
  <c r="BE1323" i="1"/>
  <c r="BD1323" i="1"/>
  <c r="BC1323" i="1"/>
  <c r="BB1323" i="1"/>
  <c r="BA1323" i="1"/>
  <c r="AZ1323" i="1"/>
  <c r="AY1323" i="1"/>
  <c r="AX1323" i="1"/>
  <c r="AW1323" i="1"/>
  <c r="AV1323" i="1"/>
  <c r="AQ1323" i="1"/>
  <c r="AP1323" i="1"/>
  <c r="AN1323" i="1"/>
  <c r="AL1323" i="1"/>
  <c r="AL1323" i="1" a="1"/>
  <c r="AH1323" i="1"/>
  <c r="AG1323" i="1"/>
  <c r="AI1323" i="1" s="1"/>
  <c r="AC1323" i="1"/>
  <c r="AB1323" i="1"/>
  <c r="AA1323" i="1"/>
  <c r="Z1323" i="1"/>
  <c r="Y1323" i="1"/>
  <c r="X1323" i="1"/>
  <c r="W1323" i="1"/>
  <c r="V1323" i="1"/>
  <c r="U1323" i="1"/>
  <c r="T1323" i="1"/>
  <c r="S1323" i="1"/>
  <c r="R1323" i="1"/>
  <c r="BG1322" i="1"/>
  <c r="BH1322" i="1" s="1"/>
  <c r="BF1322" i="1"/>
  <c r="BE1322" i="1"/>
  <c r="BD1322" i="1"/>
  <c r="BC1322" i="1"/>
  <c r="BB1322" i="1"/>
  <c r="BA1322" i="1"/>
  <c r="AZ1322" i="1"/>
  <c r="AY1322" i="1"/>
  <c r="AX1322" i="1"/>
  <c r="AW1322" i="1"/>
  <c r="AV1322" i="1"/>
  <c r="AQ1322" i="1"/>
  <c r="AP1322" i="1"/>
  <c r="AN1322" i="1"/>
  <c r="AL1322" i="1" a="1"/>
  <c r="AL1322" i="1" s="1"/>
  <c r="AH1322" i="1"/>
  <c r="AG1322" i="1"/>
  <c r="AI1322" i="1" s="1"/>
  <c r="AC1322" i="1"/>
  <c r="AB1322" i="1"/>
  <c r="AA1322" i="1"/>
  <c r="Z1322" i="1"/>
  <c r="Y1322" i="1"/>
  <c r="X1322" i="1"/>
  <c r="W1322" i="1"/>
  <c r="V1322" i="1"/>
  <c r="U1322" i="1"/>
  <c r="T1322" i="1"/>
  <c r="S1322" i="1"/>
  <c r="R1322" i="1"/>
  <c r="BG1321" i="1"/>
  <c r="BH1321" i="1" s="1"/>
  <c r="BF1321" i="1"/>
  <c r="BE1321" i="1"/>
  <c r="BD1321" i="1"/>
  <c r="BC1321" i="1"/>
  <c r="BB1321" i="1"/>
  <c r="BA1321" i="1"/>
  <c r="AZ1321" i="1"/>
  <c r="AY1321" i="1"/>
  <c r="AX1321" i="1"/>
  <c r="AW1321" i="1"/>
  <c r="AV1321" i="1"/>
  <c r="AQ1321" i="1"/>
  <c r="AP1321" i="1"/>
  <c r="AN1321" i="1"/>
  <c r="AL1321" i="1"/>
  <c r="AL1321" i="1" a="1"/>
  <c r="AH1321" i="1"/>
  <c r="AG1321" i="1"/>
  <c r="AI1321" i="1" s="1"/>
  <c r="AC1321" i="1"/>
  <c r="AB1321" i="1"/>
  <c r="AA1321" i="1"/>
  <c r="Z1321" i="1"/>
  <c r="Y1321" i="1"/>
  <c r="X1321" i="1"/>
  <c r="W1321" i="1"/>
  <c r="V1321" i="1"/>
  <c r="U1321" i="1"/>
  <c r="T1321" i="1"/>
  <c r="S1321" i="1"/>
  <c r="R1321" i="1"/>
  <c r="BG1320" i="1"/>
  <c r="BH1320" i="1" s="1"/>
  <c r="BF1320" i="1"/>
  <c r="BE1320" i="1"/>
  <c r="BD1320" i="1"/>
  <c r="BC1320" i="1"/>
  <c r="BB1320" i="1"/>
  <c r="BA1320" i="1"/>
  <c r="AZ1320" i="1"/>
  <c r="AY1320" i="1"/>
  <c r="AX1320" i="1"/>
  <c r="AW1320" i="1"/>
  <c r="AV1320" i="1"/>
  <c r="AQ1320" i="1"/>
  <c r="AP1320" i="1"/>
  <c r="AN1320" i="1"/>
  <c r="AL1320" i="1"/>
  <c r="AL1320" i="1" a="1"/>
  <c r="AH1320" i="1"/>
  <c r="AG1320" i="1"/>
  <c r="AI1320" i="1" s="1"/>
  <c r="AC1320" i="1"/>
  <c r="AB1320" i="1"/>
  <c r="AA1320" i="1"/>
  <c r="Z1320" i="1"/>
  <c r="Y1320" i="1"/>
  <c r="X1320" i="1"/>
  <c r="W1320" i="1"/>
  <c r="V1320" i="1"/>
  <c r="U1320" i="1"/>
  <c r="T1320" i="1"/>
  <c r="S1320" i="1"/>
  <c r="R1320" i="1"/>
  <c r="BG1319" i="1"/>
  <c r="BH1319" i="1" s="1"/>
  <c r="BF1319" i="1"/>
  <c r="BE1319" i="1"/>
  <c r="BD1319" i="1"/>
  <c r="BC1319" i="1"/>
  <c r="BB1319" i="1"/>
  <c r="BA1319" i="1"/>
  <c r="AZ1319" i="1"/>
  <c r="AY1319" i="1"/>
  <c r="AX1319" i="1"/>
  <c r="AW1319" i="1"/>
  <c r="AV1319" i="1"/>
  <c r="AQ1319" i="1"/>
  <c r="AP1319" i="1"/>
  <c r="AU1319" i="1" s="1"/>
  <c r="AN1319" i="1"/>
  <c r="AL1319" i="1"/>
  <c r="AL1319" i="1" a="1"/>
  <c r="AH1319" i="1"/>
  <c r="AG1319" i="1"/>
  <c r="AI1319" i="1" s="1"/>
  <c r="AC1319" i="1"/>
  <c r="AB1319" i="1"/>
  <c r="AA1319" i="1"/>
  <c r="Z1319" i="1"/>
  <c r="Y1319" i="1"/>
  <c r="X1319" i="1"/>
  <c r="W1319" i="1"/>
  <c r="V1319" i="1"/>
  <c r="U1319" i="1"/>
  <c r="T1319" i="1"/>
  <c r="S1319" i="1"/>
  <c r="R1319" i="1"/>
  <c r="BG1318" i="1"/>
  <c r="BH1318" i="1" s="1"/>
  <c r="BF1318" i="1"/>
  <c r="BE1318" i="1"/>
  <c r="BD1318" i="1"/>
  <c r="BC1318" i="1"/>
  <c r="BB1318" i="1"/>
  <c r="BA1318" i="1"/>
  <c r="AZ1318" i="1"/>
  <c r="AY1318" i="1"/>
  <c r="AX1318" i="1"/>
  <c r="AW1318" i="1"/>
  <c r="AV1318" i="1"/>
  <c r="AQ1318" i="1"/>
  <c r="AP1318" i="1"/>
  <c r="AT1318" i="1" s="1"/>
  <c r="AN1318" i="1"/>
  <c r="AL1318" i="1" a="1"/>
  <c r="AL1318" i="1" s="1"/>
  <c r="AH1318" i="1"/>
  <c r="AG1318" i="1"/>
  <c r="AI1318" i="1" s="1"/>
  <c r="AC1318" i="1"/>
  <c r="AB1318" i="1"/>
  <c r="AA1318" i="1"/>
  <c r="Z1318" i="1"/>
  <c r="Y1318" i="1"/>
  <c r="X1318" i="1"/>
  <c r="W1318" i="1"/>
  <c r="V1318" i="1"/>
  <c r="U1318" i="1"/>
  <c r="T1318" i="1"/>
  <c r="S1318" i="1"/>
  <c r="R1318" i="1"/>
  <c r="BG1317" i="1"/>
  <c r="BH1317" i="1" s="1"/>
  <c r="BF1317" i="1"/>
  <c r="BE1317" i="1"/>
  <c r="BD1317" i="1"/>
  <c r="BC1317" i="1"/>
  <c r="BB1317" i="1"/>
  <c r="BA1317" i="1"/>
  <c r="AZ1317" i="1"/>
  <c r="AY1317" i="1"/>
  <c r="AX1317" i="1"/>
  <c r="AW1317" i="1"/>
  <c r="AV1317" i="1"/>
  <c r="AQ1317" i="1"/>
  <c r="AP1317" i="1"/>
  <c r="AN1317" i="1"/>
  <c r="AL1317" i="1" a="1"/>
  <c r="AL1317" i="1" s="1"/>
  <c r="AH1317" i="1"/>
  <c r="AG1317" i="1"/>
  <c r="AI1317" i="1" s="1"/>
  <c r="AC1317" i="1"/>
  <c r="AB1317" i="1"/>
  <c r="AA1317" i="1"/>
  <c r="Z1317" i="1"/>
  <c r="Y1317" i="1"/>
  <c r="X1317" i="1"/>
  <c r="W1317" i="1"/>
  <c r="V1317" i="1"/>
  <c r="U1317" i="1"/>
  <c r="T1317" i="1"/>
  <c r="S1317" i="1"/>
  <c r="R1317" i="1"/>
  <c r="BG1316" i="1"/>
  <c r="BH1316" i="1" s="1"/>
  <c r="BF1316" i="1"/>
  <c r="BE1316" i="1"/>
  <c r="BD1316" i="1"/>
  <c r="BC1316" i="1"/>
  <c r="BB1316" i="1"/>
  <c r="BA1316" i="1"/>
  <c r="AZ1316" i="1"/>
  <c r="AY1316" i="1"/>
  <c r="AX1316" i="1"/>
  <c r="AW1316" i="1"/>
  <c r="AV1316" i="1"/>
  <c r="AQ1316" i="1"/>
  <c r="AP1316" i="1"/>
  <c r="AU1316" i="1" s="1"/>
  <c r="AN1316" i="1"/>
  <c r="AL1316" i="1" a="1"/>
  <c r="AL1316" i="1" s="1"/>
  <c r="AH1316" i="1"/>
  <c r="AG1316" i="1"/>
  <c r="AI1316" i="1" s="1"/>
  <c r="AC1316" i="1"/>
  <c r="AB1316" i="1"/>
  <c r="AA1316" i="1"/>
  <c r="Z1316" i="1"/>
  <c r="Y1316" i="1"/>
  <c r="X1316" i="1"/>
  <c r="W1316" i="1"/>
  <c r="V1316" i="1"/>
  <c r="U1316" i="1"/>
  <c r="T1316" i="1"/>
  <c r="S1316" i="1"/>
  <c r="R1316" i="1"/>
  <c r="BG1315" i="1"/>
  <c r="BH1315" i="1" s="1"/>
  <c r="BF1315" i="1"/>
  <c r="BE1315" i="1"/>
  <c r="BD1315" i="1"/>
  <c r="BC1315" i="1"/>
  <c r="BB1315" i="1"/>
  <c r="BA1315" i="1"/>
  <c r="AZ1315" i="1"/>
  <c r="AY1315" i="1"/>
  <c r="AX1315" i="1"/>
  <c r="AW1315" i="1"/>
  <c r="AV1315" i="1"/>
  <c r="AQ1315" i="1"/>
  <c r="AP1315" i="1"/>
  <c r="AN1315" i="1"/>
  <c r="AL1315" i="1"/>
  <c r="AL1315" i="1" a="1"/>
  <c r="AH1315" i="1"/>
  <c r="AG1315" i="1"/>
  <c r="AI1315" i="1" s="1"/>
  <c r="AC1315" i="1"/>
  <c r="AB1315" i="1"/>
  <c r="AA1315" i="1"/>
  <c r="Z1315" i="1"/>
  <c r="Y1315" i="1"/>
  <c r="X1315" i="1"/>
  <c r="W1315" i="1"/>
  <c r="V1315" i="1"/>
  <c r="U1315" i="1"/>
  <c r="T1315" i="1"/>
  <c r="S1315" i="1"/>
  <c r="R1315" i="1"/>
  <c r="BG1314" i="1"/>
  <c r="BH1314" i="1" s="1"/>
  <c r="BF1314" i="1"/>
  <c r="BE1314" i="1"/>
  <c r="BD1314" i="1"/>
  <c r="BC1314" i="1"/>
  <c r="BB1314" i="1"/>
  <c r="BA1314" i="1"/>
  <c r="AZ1314" i="1"/>
  <c r="AY1314" i="1"/>
  <c r="AX1314" i="1"/>
  <c r="AW1314" i="1"/>
  <c r="AV1314" i="1"/>
  <c r="AT1314" i="1"/>
  <c r="AQ1314" i="1"/>
  <c r="AP1314" i="1"/>
  <c r="AR1314" i="1" s="1"/>
  <c r="AN1314" i="1"/>
  <c r="AL1314" i="1" a="1"/>
  <c r="AL1314" i="1" s="1"/>
  <c r="AH1314" i="1"/>
  <c r="AG1314" i="1"/>
  <c r="AI1314" i="1" s="1"/>
  <c r="AC1314" i="1"/>
  <c r="AB1314" i="1"/>
  <c r="AA1314" i="1"/>
  <c r="Z1314" i="1"/>
  <c r="Y1314" i="1"/>
  <c r="X1314" i="1"/>
  <c r="W1314" i="1"/>
  <c r="V1314" i="1"/>
  <c r="U1314" i="1"/>
  <c r="T1314" i="1"/>
  <c r="S1314" i="1"/>
  <c r="R1314" i="1"/>
  <c r="BG1313" i="1"/>
  <c r="BH1313" i="1" s="1"/>
  <c r="BF1313" i="1"/>
  <c r="BE1313" i="1"/>
  <c r="BD1313" i="1"/>
  <c r="BC1313" i="1"/>
  <c r="BB1313" i="1"/>
  <c r="BA1313" i="1"/>
  <c r="AZ1313" i="1"/>
  <c r="AY1313" i="1"/>
  <c r="AX1313" i="1"/>
  <c r="AW1313" i="1"/>
  <c r="AV1313" i="1"/>
  <c r="AQ1313" i="1"/>
  <c r="AP1313" i="1"/>
  <c r="AN1313" i="1"/>
  <c r="AL1313" i="1"/>
  <c r="AL1313" i="1" a="1"/>
  <c r="AH1313" i="1"/>
  <c r="AG1313" i="1"/>
  <c r="AI1313" i="1" s="1"/>
  <c r="AC1313" i="1"/>
  <c r="AB1313" i="1"/>
  <c r="AA1313" i="1"/>
  <c r="Z1313" i="1"/>
  <c r="Y1313" i="1"/>
  <c r="X1313" i="1"/>
  <c r="W1313" i="1"/>
  <c r="V1313" i="1"/>
  <c r="U1313" i="1"/>
  <c r="T1313" i="1"/>
  <c r="S1313" i="1"/>
  <c r="R1313" i="1"/>
  <c r="BG1312" i="1"/>
  <c r="BH1312" i="1" s="1"/>
  <c r="BF1312" i="1"/>
  <c r="BE1312" i="1"/>
  <c r="BD1312" i="1"/>
  <c r="BC1312" i="1"/>
  <c r="BB1312" i="1"/>
  <c r="BA1312" i="1"/>
  <c r="AZ1312" i="1"/>
  <c r="AY1312" i="1"/>
  <c r="AX1312" i="1"/>
  <c r="AW1312" i="1"/>
  <c r="AV1312" i="1"/>
  <c r="AQ1312" i="1"/>
  <c r="AP1312" i="1"/>
  <c r="AN1312" i="1"/>
  <c r="AL1312" i="1"/>
  <c r="AL1312" i="1" a="1"/>
  <c r="AH1312" i="1"/>
  <c r="AG1312" i="1"/>
  <c r="AI1312" i="1" s="1"/>
  <c r="AC1312" i="1"/>
  <c r="AB1312" i="1"/>
  <c r="AA1312" i="1"/>
  <c r="Z1312" i="1"/>
  <c r="Y1312" i="1"/>
  <c r="X1312" i="1"/>
  <c r="W1312" i="1"/>
  <c r="V1312" i="1"/>
  <c r="U1312" i="1"/>
  <c r="T1312" i="1"/>
  <c r="S1312" i="1"/>
  <c r="R1312" i="1"/>
  <c r="BG1311" i="1"/>
  <c r="BH1311" i="1" s="1"/>
  <c r="BF1311" i="1"/>
  <c r="BE1311" i="1"/>
  <c r="BD1311" i="1"/>
  <c r="BC1311" i="1"/>
  <c r="BB1311" i="1"/>
  <c r="BA1311" i="1"/>
  <c r="AZ1311" i="1"/>
  <c r="AY1311" i="1"/>
  <c r="AX1311" i="1"/>
  <c r="AW1311" i="1"/>
  <c r="AV1311" i="1"/>
  <c r="AQ1311" i="1"/>
  <c r="AP1311" i="1"/>
  <c r="AU1311" i="1" s="1"/>
  <c r="AN1311" i="1"/>
  <c r="AL1311" i="1"/>
  <c r="AL1311" i="1" a="1"/>
  <c r="AH1311" i="1"/>
  <c r="AG1311" i="1"/>
  <c r="AI1311" i="1" s="1"/>
  <c r="AC1311" i="1"/>
  <c r="AB1311" i="1"/>
  <c r="AA1311" i="1"/>
  <c r="Z1311" i="1"/>
  <c r="Y1311" i="1"/>
  <c r="X1311" i="1"/>
  <c r="W1311" i="1"/>
  <c r="V1311" i="1"/>
  <c r="U1311" i="1"/>
  <c r="T1311" i="1"/>
  <c r="S1311" i="1"/>
  <c r="R1311" i="1"/>
  <c r="BG1310" i="1"/>
  <c r="BH1310" i="1" s="1"/>
  <c r="BF1310" i="1"/>
  <c r="BE1310" i="1"/>
  <c r="BD1310" i="1"/>
  <c r="BC1310" i="1"/>
  <c r="BB1310" i="1"/>
  <c r="BA1310" i="1"/>
  <c r="AZ1310" i="1"/>
  <c r="AY1310" i="1"/>
  <c r="AX1310" i="1"/>
  <c r="AW1310" i="1"/>
  <c r="AV1310" i="1"/>
  <c r="AQ1310" i="1"/>
  <c r="AP1310" i="1"/>
  <c r="AN1310" i="1"/>
  <c r="AL1310" i="1" a="1"/>
  <c r="AL1310" i="1" s="1"/>
  <c r="AH1310" i="1"/>
  <c r="AG1310" i="1"/>
  <c r="AI1310" i="1" s="1"/>
  <c r="AC1310" i="1"/>
  <c r="AB1310" i="1"/>
  <c r="AA1310" i="1"/>
  <c r="Z1310" i="1"/>
  <c r="Y1310" i="1"/>
  <c r="X1310" i="1"/>
  <c r="W1310" i="1"/>
  <c r="V1310" i="1"/>
  <c r="U1310" i="1"/>
  <c r="T1310" i="1"/>
  <c r="S1310" i="1"/>
  <c r="R1310" i="1"/>
  <c r="BG1309" i="1"/>
  <c r="BH1309" i="1" s="1"/>
  <c r="BF1309" i="1"/>
  <c r="BE1309" i="1"/>
  <c r="BD1309" i="1"/>
  <c r="BC1309" i="1"/>
  <c r="BB1309" i="1"/>
  <c r="BA1309" i="1"/>
  <c r="AZ1309" i="1"/>
  <c r="AY1309" i="1"/>
  <c r="AX1309" i="1"/>
  <c r="AW1309" i="1"/>
  <c r="AV1309" i="1"/>
  <c r="AQ1309" i="1"/>
  <c r="AP1309" i="1"/>
  <c r="AT1309" i="1" s="1"/>
  <c r="AN1309" i="1"/>
  <c r="AL1309" i="1" a="1"/>
  <c r="AL1309" i="1" s="1"/>
  <c r="AH1309" i="1"/>
  <c r="AG1309" i="1"/>
  <c r="AI1309" i="1" s="1"/>
  <c r="AB1309" i="1"/>
  <c r="AD1309" i="1" s="1"/>
  <c r="AE1309" i="1" s="1"/>
  <c r="X1309" i="1"/>
  <c r="W1309" i="1"/>
  <c r="V1309" i="1"/>
  <c r="U1309" i="1"/>
  <c r="T1309" i="1"/>
  <c r="S1309" i="1"/>
  <c r="R1309" i="1"/>
  <c r="BG1308" i="1"/>
  <c r="BH1308" i="1" s="1"/>
  <c r="BF1308" i="1"/>
  <c r="BE1308" i="1"/>
  <c r="BD1308" i="1"/>
  <c r="BC1308" i="1"/>
  <c r="BB1308" i="1"/>
  <c r="BA1308" i="1"/>
  <c r="AZ1308" i="1"/>
  <c r="AY1308" i="1"/>
  <c r="AX1308" i="1"/>
  <c r="AW1308" i="1"/>
  <c r="AV1308" i="1"/>
  <c r="AQ1308" i="1"/>
  <c r="AP1308" i="1"/>
  <c r="AN1308" i="1"/>
  <c r="AL1308" i="1"/>
  <c r="AL1308" i="1" a="1"/>
  <c r="AH1308" i="1"/>
  <c r="AG1308" i="1"/>
  <c r="AI1308" i="1" s="1"/>
  <c r="AB1308" i="1"/>
  <c r="AD1308" i="1" s="1"/>
  <c r="AE1308" i="1" s="1"/>
  <c r="X1308" i="1"/>
  <c r="W1308" i="1"/>
  <c r="V1308" i="1"/>
  <c r="U1308" i="1"/>
  <c r="T1308" i="1"/>
  <c r="S1308" i="1"/>
  <c r="R1308" i="1"/>
  <c r="BG1307" i="1"/>
  <c r="BH1307" i="1" s="1"/>
  <c r="BF1307" i="1"/>
  <c r="BE1307" i="1"/>
  <c r="BD1307" i="1"/>
  <c r="BC1307" i="1"/>
  <c r="BB1307" i="1"/>
  <c r="BA1307" i="1"/>
  <c r="AZ1307" i="1"/>
  <c r="AY1307" i="1"/>
  <c r="AX1307" i="1"/>
  <c r="AW1307" i="1"/>
  <c r="AV1307" i="1"/>
  <c r="AQ1307" i="1"/>
  <c r="AP1307" i="1"/>
  <c r="AN1307" i="1"/>
  <c r="AL1307" i="1"/>
  <c r="AL1307" i="1" a="1"/>
  <c r="AH1307" i="1"/>
  <c r="AG1307" i="1"/>
  <c r="AI1307" i="1" s="1"/>
  <c r="AC1307" i="1"/>
  <c r="AD1307" i="1" s="1"/>
  <c r="AE1307" i="1" s="1"/>
  <c r="X1307" i="1"/>
  <c r="W1307" i="1"/>
  <c r="V1307" i="1"/>
  <c r="U1307" i="1"/>
  <c r="T1307" i="1"/>
  <c r="S1307" i="1"/>
  <c r="R1307" i="1"/>
  <c r="BG1306" i="1"/>
  <c r="BH1306" i="1" s="1"/>
  <c r="BF1306" i="1"/>
  <c r="BE1306" i="1"/>
  <c r="BD1306" i="1"/>
  <c r="BC1306" i="1"/>
  <c r="BB1306" i="1"/>
  <c r="BA1306" i="1"/>
  <c r="AZ1306" i="1"/>
  <c r="AY1306" i="1"/>
  <c r="AX1306" i="1"/>
  <c r="AW1306" i="1"/>
  <c r="AV1306" i="1"/>
  <c r="AQ1306" i="1"/>
  <c r="AP1306" i="1"/>
  <c r="AT1306" i="1" s="1"/>
  <c r="AN1306" i="1"/>
  <c r="AL1306" i="1" a="1"/>
  <c r="AL1306" i="1" s="1"/>
  <c r="AH1306" i="1"/>
  <c r="AG1306" i="1"/>
  <c r="AI1306" i="1" s="1"/>
  <c r="AC1306" i="1"/>
  <c r="AB1306" i="1"/>
  <c r="AA1306" i="1"/>
  <c r="Z1306" i="1"/>
  <c r="Y1306" i="1"/>
  <c r="X1306" i="1"/>
  <c r="W1306" i="1"/>
  <c r="V1306" i="1"/>
  <c r="U1306" i="1"/>
  <c r="T1306" i="1"/>
  <c r="S1306" i="1"/>
  <c r="R1306" i="1"/>
  <c r="BG1305" i="1"/>
  <c r="BH1305" i="1" s="1"/>
  <c r="BF1305" i="1"/>
  <c r="BE1305" i="1"/>
  <c r="BD1305" i="1"/>
  <c r="BC1305" i="1"/>
  <c r="BB1305" i="1"/>
  <c r="BA1305" i="1"/>
  <c r="AZ1305" i="1"/>
  <c r="AY1305" i="1"/>
  <c r="AX1305" i="1"/>
  <c r="AW1305" i="1"/>
  <c r="AV1305" i="1"/>
  <c r="AQ1305" i="1"/>
  <c r="AP1305" i="1"/>
  <c r="AT1305" i="1" s="1"/>
  <c r="AN1305" i="1"/>
  <c r="AL1305" i="1" a="1"/>
  <c r="AL1305" i="1" s="1"/>
  <c r="AH1305" i="1"/>
  <c r="AG1305" i="1"/>
  <c r="AI1305" i="1" s="1"/>
  <c r="AC1305" i="1"/>
  <c r="AD1305" i="1" s="1"/>
  <c r="AE1305" i="1" s="1"/>
  <c r="X1305" i="1"/>
  <c r="W1305" i="1"/>
  <c r="V1305" i="1"/>
  <c r="U1305" i="1"/>
  <c r="T1305" i="1"/>
  <c r="S1305" i="1"/>
  <c r="R1305" i="1"/>
  <c r="BG1304" i="1"/>
  <c r="BH1304" i="1" s="1"/>
  <c r="BF1304" i="1"/>
  <c r="BE1304" i="1"/>
  <c r="BD1304" i="1"/>
  <c r="BC1304" i="1"/>
  <c r="BB1304" i="1"/>
  <c r="BA1304" i="1"/>
  <c r="AZ1304" i="1"/>
  <c r="AY1304" i="1"/>
  <c r="AX1304" i="1"/>
  <c r="AW1304" i="1"/>
  <c r="AV1304" i="1"/>
  <c r="AQ1304" i="1"/>
  <c r="AP1304" i="1"/>
  <c r="AN1304" i="1"/>
  <c r="AL1304" i="1"/>
  <c r="AL1304" i="1" a="1"/>
  <c r="AH1304" i="1"/>
  <c r="AG1304" i="1"/>
  <c r="AI1304" i="1" s="1"/>
  <c r="AC1304" i="1"/>
  <c r="AD1304" i="1" s="1"/>
  <c r="AE1304" i="1" s="1"/>
  <c r="X1304" i="1"/>
  <c r="W1304" i="1"/>
  <c r="V1304" i="1"/>
  <c r="U1304" i="1"/>
  <c r="T1304" i="1"/>
  <c r="S1304" i="1"/>
  <c r="R1304" i="1"/>
  <c r="BG1303" i="1"/>
  <c r="BH1303" i="1" s="1"/>
  <c r="BF1303" i="1"/>
  <c r="BE1303" i="1"/>
  <c r="BD1303" i="1"/>
  <c r="BC1303" i="1"/>
  <c r="BB1303" i="1"/>
  <c r="BA1303" i="1"/>
  <c r="AZ1303" i="1"/>
  <c r="AY1303" i="1"/>
  <c r="AX1303" i="1"/>
  <c r="AW1303" i="1"/>
  <c r="AV1303" i="1"/>
  <c r="AQ1303" i="1"/>
  <c r="AP1303" i="1"/>
  <c r="AU1303" i="1" s="1"/>
  <c r="AN1303" i="1"/>
  <c r="AL1303" i="1"/>
  <c r="AL1303" i="1" a="1"/>
  <c r="AH1303" i="1"/>
  <c r="AG1303" i="1"/>
  <c r="AI1303" i="1" s="1"/>
  <c r="AC1303" i="1"/>
  <c r="AD1303" i="1" s="1"/>
  <c r="AE1303" i="1" s="1"/>
  <c r="X1303" i="1"/>
  <c r="W1303" i="1"/>
  <c r="V1303" i="1"/>
  <c r="U1303" i="1"/>
  <c r="T1303" i="1"/>
  <c r="S1303" i="1"/>
  <c r="R1303" i="1"/>
  <c r="BG1302" i="1"/>
  <c r="BH1302" i="1" s="1"/>
  <c r="BF1302" i="1"/>
  <c r="BE1302" i="1"/>
  <c r="BD1302" i="1"/>
  <c r="BC1302" i="1"/>
  <c r="BB1302" i="1"/>
  <c r="BA1302" i="1"/>
  <c r="AZ1302" i="1"/>
  <c r="AY1302" i="1"/>
  <c r="AX1302" i="1"/>
  <c r="AW1302" i="1"/>
  <c r="AV1302" i="1"/>
  <c r="AQ1302" i="1"/>
  <c r="AP1302" i="1"/>
  <c r="AN1302" i="1"/>
  <c r="AL1302" i="1"/>
  <c r="AL1302" i="1" a="1"/>
  <c r="AH1302" i="1"/>
  <c r="AG1302" i="1"/>
  <c r="AC1302" i="1"/>
  <c r="AD1302" i="1" s="1"/>
  <c r="AE1302" i="1" s="1"/>
  <c r="X1302" i="1"/>
  <c r="W1302" i="1"/>
  <c r="V1302" i="1"/>
  <c r="U1302" i="1"/>
  <c r="T1302" i="1"/>
  <c r="S1302" i="1"/>
  <c r="R1302" i="1"/>
  <c r="BG1301" i="1"/>
  <c r="BH1301" i="1" s="1"/>
  <c r="BF1301" i="1"/>
  <c r="BE1301" i="1"/>
  <c r="BD1301" i="1"/>
  <c r="BC1301" i="1"/>
  <c r="BB1301" i="1"/>
  <c r="BA1301" i="1"/>
  <c r="AZ1301" i="1"/>
  <c r="AY1301" i="1"/>
  <c r="AX1301" i="1"/>
  <c r="AW1301" i="1"/>
  <c r="AV1301" i="1"/>
  <c r="AQ1301" i="1"/>
  <c r="AP1301" i="1"/>
  <c r="AN1301" i="1"/>
  <c r="AL1301" i="1"/>
  <c r="AL1301" i="1" a="1"/>
  <c r="AH1301" i="1"/>
  <c r="AG1301" i="1"/>
  <c r="AI1301" i="1" s="1"/>
  <c r="AC1301" i="1"/>
  <c r="AD1301" i="1" s="1"/>
  <c r="AE1301" i="1" s="1"/>
  <c r="X1301" i="1"/>
  <c r="W1301" i="1"/>
  <c r="V1301" i="1"/>
  <c r="U1301" i="1"/>
  <c r="T1301" i="1"/>
  <c r="S1301" i="1"/>
  <c r="R1301" i="1"/>
  <c r="BG1300" i="1"/>
  <c r="BH1300" i="1" s="1"/>
  <c r="BF1300" i="1"/>
  <c r="BE1300" i="1"/>
  <c r="BD1300" i="1"/>
  <c r="BC1300" i="1"/>
  <c r="BB1300" i="1"/>
  <c r="BA1300" i="1"/>
  <c r="AZ1300" i="1"/>
  <c r="AY1300" i="1"/>
  <c r="AX1300" i="1"/>
  <c r="AW1300" i="1"/>
  <c r="AV1300" i="1"/>
  <c r="AQ1300" i="1"/>
  <c r="AP1300" i="1"/>
  <c r="AN1300" i="1"/>
  <c r="AL1300" i="1" a="1"/>
  <c r="AL1300" i="1" s="1"/>
  <c r="AH1300" i="1"/>
  <c r="AG1300" i="1"/>
  <c r="AI1300" i="1" s="1"/>
  <c r="AC1300" i="1"/>
  <c r="AD1300" i="1" s="1"/>
  <c r="AE1300" i="1" s="1"/>
  <c r="X1300" i="1"/>
  <c r="W1300" i="1"/>
  <c r="V1300" i="1"/>
  <c r="U1300" i="1"/>
  <c r="T1300" i="1"/>
  <c r="S1300" i="1"/>
  <c r="R1300" i="1"/>
  <c r="BG1299" i="1"/>
  <c r="BH1299" i="1" s="1"/>
  <c r="BF1299" i="1"/>
  <c r="BE1299" i="1"/>
  <c r="BD1299" i="1"/>
  <c r="BC1299" i="1"/>
  <c r="BB1299" i="1"/>
  <c r="BA1299" i="1"/>
  <c r="AZ1299" i="1"/>
  <c r="AY1299" i="1"/>
  <c r="AX1299" i="1"/>
  <c r="AW1299" i="1"/>
  <c r="AV1299" i="1"/>
  <c r="AQ1299" i="1"/>
  <c r="AP1299" i="1"/>
  <c r="AU1299" i="1" s="1"/>
  <c r="AN1299" i="1"/>
  <c r="AL1299" i="1"/>
  <c r="AL1299" i="1" a="1"/>
  <c r="AH1299" i="1"/>
  <c r="AG1299" i="1"/>
  <c r="AI1299" i="1" s="1"/>
  <c r="AC1299" i="1"/>
  <c r="AB1299" i="1"/>
  <c r="AA1299" i="1"/>
  <c r="Z1299" i="1"/>
  <c r="Y1299" i="1"/>
  <c r="X1299" i="1"/>
  <c r="W1299" i="1"/>
  <c r="V1299" i="1"/>
  <c r="U1299" i="1"/>
  <c r="T1299" i="1"/>
  <c r="S1299" i="1"/>
  <c r="R1299" i="1"/>
  <c r="BG1298" i="1"/>
  <c r="BH1298" i="1" s="1"/>
  <c r="BF1298" i="1"/>
  <c r="BE1298" i="1"/>
  <c r="BD1298" i="1"/>
  <c r="BC1298" i="1"/>
  <c r="BB1298" i="1"/>
  <c r="BA1298" i="1"/>
  <c r="AZ1298" i="1"/>
  <c r="AY1298" i="1"/>
  <c r="AX1298" i="1"/>
  <c r="AW1298" i="1"/>
  <c r="AV1298" i="1"/>
  <c r="AQ1298" i="1"/>
  <c r="AP1298" i="1"/>
  <c r="AN1298" i="1"/>
  <c r="AL1298" i="1"/>
  <c r="AL1298" i="1" a="1"/>
  <c r="AH1298" i="1"/>
  <c r="AG1298" i="1"/>
  <c r="Z1298" i="1"/>
  <c r="AD1298" i="1" s="1"/>
  <c r="AE1298" i="1" s="1"/>
  <c r="X1298" i="1"/>
  <c r="W1298" i="1"/>
  <c r="V1298" i="1"/>
  <c r="U1298" i="1"/>
  <c r="T1298" i="1"/>
  <c r="S1298" i="1"/>
  <c r="R1298" i="1"/>
  <c r="BG1297" i="1"/>
  <c r="BH1297" i="1" s="1"/>
  <c r="BF1297" i="1"/>
  <c r="BE1297" i="1"/>
  <c r="BD1297" i="1"/>
  <c r="BC1297" i="1"/>
  <c r="BB1297" i="1"/>
  <c r="BA1297" i="1"/>
  <c r="AZ1297" i="1"/>
  <c r="AY1297" i="1"/>
  <c r="AX1297" i="1"/>
  <c r="AW1297" i="1"/>
  <c r="AV1297" i="1"/>
  <c r="AQ1297" i="1"/>
  <c r="AP1297" i="1"/>
  <c r="AN1297" i="1"/>
  <c r="AL1297" i="1"/>
  <c r="AL1297" i="1" a="1"/>
  <c r="AH1297" i="1"/>
  <c r="AG1297" i="1"/>
  <c r="AI1297" i="1" s="1"/>
  <c r="AC1297" i="1"/>
  <c r="AB1297" i="1"/>
  <c r="AA1297" i="1"/>
  <c r="Z1297" i="1"/>
  <c r="Y1297" i="1"/>
  <c r="X1297" i="1"/>
  <c r="W1297" i="1"/>
  <c r="V1297" i="1"/>
  <c r="U1297" i="1"/>
  <c r="T1297" i="1"/>
  <c r="S1297" i="1"/>
  <c r="R1297" i="1"/>
  <c r="BG1296" i="1"/>
  <c r="BH1296" i="1" s="1"/>
  <c r="BF1296" i="1"/>
  <c r="BE1296" i="1"/>
  <c r="BD1296" i="1"/>
  <c r="BC1296" i="1"/>
  <c r="BB1296" i="1"/>
  <c r="BA1296" i="1"/>
  <c r="AZ1296" i="1"/>
  <c r="AY1296" i="1"/>
  <c r="AX1296" i="1"/>
  <c r="AW1296" i="1"/>
  <c r="AV1296" i="1"/>
  <c r="AQ1296" i="1"/>
  <c r="AP1296" i="1"/>
  <c r="AN1296" i="1"/>
  <c r="AL1296" i="1"/>
  <c r="AL1296" i="1" a="1"/>
  <c r="AH1296" i="1"/>
  <c r="AG1296" i="1"/>
  <c r="AI1296" i="1" s="1"/>
  <c r="AC1296" i="1"/>
  <c r="AB1296" i="1"/>
  <c r="AA1296" i="1"/>
  <c r="Z1296" i="1"/>
  <c r="Y1296" i="1"/>
  <c r="X1296" i="1"/>
  <c r="W1296" i="1"/>
  <c r="V1296" i="1"/>
  <c r="U1296" i="1"/>
  <c r="T1296" i="1"/>
  <c r="S1296" i="1"/>
  <c r="R1296" i="1"/>
  <c r="BG1295" i="1"/>
  <c r="BH1295" i="1" s="1"/>
  <c r="BF1295" i="1"/>
  <c r="BE1295" i="1"/>
  <c r="BD1295" i="1"/>
  <c r="BC1295" i="1"/>
  <c r="BB1295" i="1"/>
  <c r="BA1295" i="1"/>
  <c r="AZ1295" i="1"/>
  <c r="AY1295" i="1"/>
  <c r="AX1295" i="1"/>
  <c r="AW1295" i="1"/>
  <c r="AV1295" i="1"/>
  <c r="AQ1295" i="1"/>
  <c r="AP1295" i="1"/>
  <c r="AU1295" i="1" s="1"/>
  <c r="AN1295" i="1"/>
  <c r="AL1295" i="1"/>
  <c r="AL1295" i="1" a="1"/>
  <c r="AH1295" i="1"/>
  <c r="AG1295" i="1"/>
  <c r="AC1295" i="1"/>
  <c r="AD1295" i="1" s="1"/>
  <c r="AE1295" i="1" s="1"/>
  <c r="X1295" i="1"/>
  <c r="W1295" i="1"/>
  <c r="V1295" i="1"/>
  <c r="U1295" i="1"/>
  <c r="T1295" i="1"/>
  <c r="S1295" i="1"/>
  <c r="R1295" i="1"/>
  <c r="BG1294" i="1"/>
  <c r="BH1294" i="1" s="1"/>
  <c r="BF1294" i="1"/>
  <c r="BE1294" i="1"/>
  <c r="BD1294" i="1"/>
  <c r="BC1294" i="1"/>
  <c r="BB1294" i="1"/>
  <c r="BA1294" i="1"/>
  <c r="AZ1294" i="1"/>
  <c r="AY1294" i="1"/>
  <c r="AX1294" i="1"/>
  <c r="AW1294" i="1"/>
  <c r="AV1294" i="1"/>
  <c r="AQ1294" i="1"/>
  <c r="AP1294" i="1"/>
  <c r="AU1294" i="1" s="1"/>
  <c r="AN1294" i="1"/>
  <c r="AL1294" i="1" a="1"/>
  <c r="AL1294" i="1" s="1"/>
  <c r="AH1294" i="1"/>
  <c r="AG1294" i="1"/>
  <c r="AI1294" i="1" s="1"/>
  <c r="Z1294" i="1"/>
  <c r="AD1294" i="1" s="1"/>
  <c r="AE1294" i="1" s="1"/>
  <c r="X1294" i="1"/>
  <c r="W1294" i="1"/>
  <c r="V1294" i="1"/>
  <c r="U1294" i="1"/>
  <c r="T1294" i="1"/>
  <c r="S1294" i="1"/>
  <c r="R1294" i="1"/>
  <c r="BG1293" i="1"/>
  <c r="BH1293" i="1" s="1"/>
  <c r="BF1293" i="1"/>
  <c r="BE1293" i="1"/>
  <c r="BD1293" i="1"/>
  <c r="BC1293" i="1"/>
  <c r="BB1293" i="1"/>
  <c r="BA1293" i="1"/>
  <c r="AZ1293" i="1"/>
  <c r="AY1293" i="1"/>
  <c r="AX1293" i="1"/>
  <c r="AW1293" i="1"/>
  <c r="AV1293" i="1"/>
  <c r="AQ1293" i="1"/>
  <c r="AP1293" i="1"/>
  <c r="AU1293" i="1" s="1"/>
  <c r="AN1293" i="1"/>
  <c r="AL1293" i="1" a="1"/>
  <c r="AL1293" i="1" s="1"/>
  <c r="AH1293" i="1"/>
  <c r="AG1293" i="1"/>
  <c r="AI1293" i="1" s="1"/>
  <c r="AC1293" i="1"/>
  <c r="AD1293" i="1" s="1"/>
  <c r="AE1293" i="1" s="1"/>
  <c r="X1293" i="1"/>
  <c r="W1293" i="1"/>
  <c r="V1293" i="1"/>
  <c r="U1293" i="1"/>
  <c r="T1293" i="1"/>
  <c r="S1293" i="1"/>
  <c r="R1293" i="1"/>
  <c r="BG1292" i="1"/>
  <c r="BH1292" i="1" s="1"/>
  <c r="BF1292" i="1"/>
  <c r="BE1292" i="1"/>
  <c r="BD1292" i="1"/>
  <c r="BC1292" i="1"/>
  <c r="BB1292" i="1"/>
  <c r="BA1292" i="1"/>
  <c r="AZ1292" i="1"/>
  <c r="AY1292" i="1"/>
  <c r="AX1292" i="1"/>
  <c r="AW1292" i="1"/>
  <c r="AV1292" i="1"/>
  <c r="AQ1292" i="1"/>
  <c r="AP1292" i="1"/>
  <c r="AN1292" i="1"/>
  <c r="AL1292" i="1"/>
  <c r="AL1292" i="1" a="1"/>
  <c r="AH1292" i="1"/>
  <c r="AG1292" i="1"/>
  <c r="AI1292" i="1" s="1"/>
  <c r="AC1292" i="1"/>
  <c r="AB1292" i="1"/>
  <c r="AA1292" i="1"/>
  <c r="Z1292" i="1"/>
  <c r="Y1292" i="1"/>
  <c r="X1292" i="1"/>
  <c r="W1292" i="1"/>
  <c r="V1292" i="1"/>
  <c r="U1292" i="1"/>
  <c r="T1292" i="1"/>
  <c r="S1292" i="1"/>
  <c r="R1292" i="1"/>
  <c r="BG1291" i="1"/>
  <c r="BH1291" i="1" s="1"/>
  <c r="BF1291" i="1"/>
  <c r="BE1291" i="1"/>
  <c r="BD1291" i="1"/>
  <c r="BC1291" i="1"/>
  <c r="BB1291" i="1"/>
  <c r="BA1291" i="1"/>
  <c r="AZ1291" i="1"/>
  <c r="AY1291" i="1"/>
  <c r="AX1291" i="1"/>
  <c r="AW1291" i="1"/>
  <c r="AV1291" i="1"/>
  <c r="AQ1291" i="1"/>
  <c r="AP1291" i="1"/>
  <c r="AU1291" i="1" s="1"/>
  <c r="AN1291" i="1"/>
  <c r="AL1291" i="1"/>
  <c r="AL1291" i="1" a="1"/>
  <c r="AH1291" i="1"/>
  <c r="AG1291" i="1"/>
  <c r="AI1291" i="1" s="1"/>
  <c r="AC1291" i="1"/>
  <c r="AB1291" i="1"/>
  <c r="AA1291" i="1"/>
  <c r="Z1291" i="1"/>
  <c r="Y1291" i="1"/>
  <c r="X1291" i="1"/>
  <c r="W1291" i="1"/>
  <c r="V1291" i="1"/>
  <c r="U1291" i="1"/>
  <c r="T1291" i="1"/>
  <c r="S1291" i="1"/>
  <c r="R1291" i="1"/>
  <c r="BG1290" i="1"/>
  <c r="BH1290" i="1" s="1"/>
  <c r="BF1290" i="1"/>
  <c r="BE1290" i="1"/>
  <c r="BD1290" i="1"/>
  <c r="BC1290" i="1"/>
  <c r="BB1290" i="1"/>
  <c r="BA1290" i="1"/>
  <c r="AZ1290" i="1"/>
  <c r="AY1290" i="1"/>
  <c r="AX1290" i="1"/>
  <c r="AW1290" i="1"/>
  <c r="AV1290" i="1"/>
  <c r="AQ1290" i="1"/>
  <c r="AP1290" i="1"/>
  <c r="AN1290" i="1"/>
  <c r="AL1290" i="1" a="1"/>
  <c r="AL1290" i="1" s="1"/>
  <c r="AH1290" i="1"/>
  <c r="AG1290" i="1"/>
  <c r="AI1290" i="1" s="1"/>
  <c r="AC1290" i="1"/>
  <c r="AB1290" i="1"/>
  <c r="AA1290" i="1"/>
  <c r="Z1290" i="1"/>
  <c r="Y1290" i="1"/>
  <c r="X1290" i="1"/>
  <c r="W1290" i="1"/>
  <c r="V1290" i="1"/>
  <c r="U1290" i="1"/>
  <c r="T1290" i="1"/>
  <c r="S1290" i="1"/>
  <c r="R1290" i="1"/>
  <c r="BG1289" i="1"/>
  <c r="BH1289" i="1" s="1"/>
  <c r="BF1289" i="1"/>
  <c r="BE1289" i="1"/>
  <c r="BD1289" i="1"/>
  <c r="BC1289" i="1"/>
  <c r="BB1289" i="1"/>
  <c r="BA1289" i="1"/>
  <c r="AZ1289" i="1"/>
  <c r="AY1289" i="1"/>
  <c r="AX1289" i="1"/>
  <c r="AW1289" i="1"/>
  <c r="AV1289" i="1"/>
  <c r="AQ1289" i="1"/>
  <c r="AP1289" i="1"/>
  <c r="AN1289" i="1"/>
  <c r="AL1289" i="1" a="1"/>
  <c r="AL1289" i="1" s="1"/>
  <c r="AH1289" i="1"/>
  <c r="AG1289" i="1"/>
  <c r="AI1289" i="1" s="1"/>
  <c r="AC1289" i="1"/>
  <c r="AD1289" i="1" s="1"/>
  <c r="AE1289" i="1" s="1"/>
  <c r="X1289" i="1"/>
  <c r="W1289" i="1"/>
  <c r="V1289" i="1"/>
  <c r="U1289" i="1"/>
  <c r="T1289" i="1"/>
  <c r="S1289" i="1"/>
  <c r="R1289" i="1"/>
  <c r="BG1288" i="1"/>
  <c r="BH1288" i="1" s="1"/>
  <c r="BF1288" i="1"/>
  <c r="BE1288" i="1"/>
  <c r="BD1288" i="1"/>
  <c r="BC1288" i="1"/>
  <c r="BB1288" i="1"/>
  <c r="BA1288" i="1"/>
  <c r="AZ1288" i="1"/>
  <c r="AY1288" i="1"/>
  <c r="AX1288" i="1"/>
  <c r="AW1288" i="1"/>
  <c r="AV1288" i="1"/>
  <c r="AQ1288" i="1"/>
  <c r="AP1288" i="1"/>
  <c r="AN1288" i="1"/>
  <c r="AL1288" i="1"/>
  <c r="AL1288" i="1" a="1"/>
  <c r="AH1288" i="1"/>
  <c r="AG1288" i="1"/>
  <c r="AI1288" i="1" s="1"/>
  <c r="AC1288" i="1"/>
  <c r="AD1288" i="1" s="1"/>
  <c r="AE1288" i="1" s="1"/>
  <c r="X1288" i="1"/>
  <c r="W1288" i="1"/>
  <c r="V1288" i="1"/>
  <c r="U1288" i="1"/>
  <c r="T1288" i="1"/>
  <c r="S1288" i="1"/>
  <c r="R1288" i="1"/>
  <c r="BG1287" i="1"/>
  <c r="BH1287" i="1" s="1"/>
  <c r="BF1287" i="1"/>
  <c r="BE1287" i="1"/>
  <c r="BD1287" i="1"/>
  <c r="BC1287" i="1"/>
  <c r="BB1287" i="1"/>
  <c r="BA1287" i="1"/>
  <c r="AZ1287" i="1"/>
  <c r="AY1287" i="1"/>
  <c r="AX1287" i="1"/>
  <c r="AW1287" i="1"/>
  <c r="AV1287" i="1"/>
  <c r="AQ1287" i="1"/>
  <c r="AP1287" i="1"/>
  <c r="AN1287" i="1"/>
  <c r="AL1287" i="1"/>
  <c r="AL1287" i="1" a="1"/>
  <c r="AH1287" i="1"/>
  <c r="AG1287" i="1"/>
  <c r="AI1287" i="1" s="1"/>
  <c r="AC1287" i="1"/>
  <c r="AD1287" i="1" s="1"/>
  <c r="AE1287" i="1" s="1"/>
  <c r="X1287" i="1"/>
  <c r="W1287" i="1"/>
  <c r="V1287" i="1"/>
  <c r="U1287" i="1"/>
  <c r="T1287" i="1"/>
  <c r="S1287" i="1"/>
  <c r="R1287" i="1"/>
  <c r="BG1286" i="1"/>
  <c r="BH1286" i="1" s="1"/>
  <c r="BF1286" i="1"/>
  <c r="BE1286" i="1"/>
  <c r="BD1286" i="1"/>
  <c r="BC1286" i="1"/>
  <c r="BB1286" i="1"/>
  <c r="BA1286" i="1"/>
  <c r="AZ1286" i="1"/>
  <c r="AY1286" i="1"/>
  <c r="AX1286" i="1"/>
  <c r="AW1286" i="1"/>
  <c r="AV1286" i="1"/>
  <c r="AQ1286" i="1"/>
  <c r="AP1286" i="1"/>
  <c r="AN1286" i="1"/>
  <c r="AL1286" i="1"/>
  <c r="AL1286" i="1" a="1"/>
  <c r="AH1286" i="1"/>
  <c r="AG1286" i="1"/>
  <c r="AC1286" i="1"/>
  <c r="AD1286" i="1" s="1"/>
  <c r="AE1286" i="1" s="1"/>
  <c r="X1286" i="1"/>
  <c r="W1286" i="1"/>
  <c r="V1286" i="1"/>
  <c r="U1286" i="1"/>
  <c r="T1286" i="1"/>
  <c r="S1286" i="1"/>
  <c r="R1286" i="1"/>
  <c r="BG1285" i="1"/>
  <c r="BH1285" i="1" s="1"/>
  <c r="BF1285" i="1"/>
  <c r="BE1285" i="1"/>
  <c r="BD1285" i="1"/>
  <c r="BC1285" i="1"/>
  <c r="BB1285" i="1"/>
  <c r="BA1285" i="1"/>
  <c r="AZ1285" i="1"/>
  <c r="AY1285" i="1"/>
  <c r="AX1285" i="1"/>
  <c r="AW1285" i="1"/>
  <c r="AV1285" i="1"/>
  <c r="AQ1285" i="1"/>
  <c r="AP1285" i="1"/>
  <c r="AR1285" i="1" s="1"/>
  <c r="AN1285" i="1"/>
  <c r="AL1285" i="1"/>
  <c r="AL1285" i="1" a="1"/>
  <c r="AH1285" i="1"/>
  <c r="AG1285" i="1"/>
  <c r="AI1285" i="1" s="1"/>
  <c r="AC1285" i="1"/>
  <c r="AD1285" i="1" s="1"/>
  <c r="AE1285" i="1" s="1"/>
  <c r="X1285" i="1"/>
  <c r="W1285" i="1"/>
  <c r="V1285" i="1"/>
  <c r="U1285" i="1"/>
  <c r="T1285" i="1"/>
  <c r="S1285" i="1"/>
  <c r="R1285" i="1"/>
  <c r="BG1284" i="1"/>
  <c r="BH1284" i="1" s="1"/>
  <c r="BF1284" i="1"/>
  <c r="BE1284" i="1"/>
  <c r="BD1284" i="1"/>
  <c r="BC1284" i="1"/>
  <c r="BB1284" i="1"/>
  <c r="BA1284" i="1"/>
  <c r="AZ1284" i="1"/>
  <c r="AY1284" i="1"/>
  <c r="AX1284" i="1"/>
  <c r="AW1284" i="1"/>
  <c r="AV1284" i="1"/>
  <c r="AQ1284" i="1"/>
  <c r="AP1284" i="1"/>
  <c r="AU1284" i="1" s="1"/>
  <c r="AN1284" i="1"/>
  <c r="AL1284" i="1" a="1"/>
  <c r="AL1284" i="1" s="1"/>
  <c r="AH1284" i="1"/>
  <c r="AG1284" i="1"/>
  <c r="AI1284" i="1" s="1"/>
  <c r="AC1284" i="1"/>
  <c r="AB1284" i="1"/>
  <c r="AA1284" i="1"/>
  <c r="Z1284" i="1"/>
  <c r="Y1284" i="1"/>
  <c r="X1284" i="1"/>
  <c r="W1284" i="1"/>
  <c r="V1284" i="1"/>
  <c r="U1284" i="1"/>
  <c r="T1284" i="1"/>
  <c r="S1284" i="1"/>
  <c r="R1284" i="1"/>
  <c r="BG1283" i="1"/>
  <c r="BH1283" i="1" s="1"/>
  <c r="BF1283" i="1"/>
  <c r="BE1283" i="1"/>
  <c r="BD1283" i="1"/>
  <c r="BC1283" i="1"/>
  <c r="BB1283" i="1"/>
  <c r="BA1283" i="1"/>
  <c r="AZ1283" i="1"/>
  <c r="AY1283" i="1"/>
  <c r="AX1283" i="1"/>
  <c r="AW1283" i="1"/>
  <c r="AV1283" i="1"/>
  <c r="AQ1283" i="1"/>
  <c r="AP1283" i="1"/>
  <c r="AR1283" i="1" s="1"/>
  <c r="AN1283" i="1"/>
  <c r="AL1283" i="1"/>
  <c r="AL1283" i="1" a="1"/>
  <c r="AH1283" i="1"/>
  <c r="AG1283" i="1"/>
  <c r="AI1283" i="1" s="1"/>
  <c r="AC1283" i="1"/>
  <c r="AB1283" i="1"/>
  <c r="AA1283" i="1"/>
  <c r="Z1283" i="1"/>
  <c r="Y1283" i="1"/>
  <c r="X1283" i="1"/>
  <c r="W1283" i="1"/>
  <c r="V1283" i="1"/>
  <c r="U1283" i="1"/>
  <c r="T1283" i="1"/>
  <c r="S1283" i="1"/>
  <c r="R1283" i="1"/>
  <c r="BG1282" i="1"/>
  <c r="BH1282" i="1" s="1"/>
  <c r="BF1282" i="1"/>
  <c r="BE1282" i="1"/>
  <c r="BD1282" i="1"/>
  <c r="BC1282" i="1"/>
  <c r="BB1282" i="1"/>
  <c r="BA1282" i="1"/>
  <c r="AZ1282" i="1"/>
  <c r="AY1282" i="1"/>
  <c r="AX1282" i="1"/>
  <c r="AW1282" i="1"/>
  <c r="AV1282" i="1"/>
  <c r="AQ1282" i="1"/>
  <c r="AP1282" i="1"/>
  <c r="AU1282" i="1" s="1"/>
  <c r="AN1282" i="1"/>
  <c r="AL1282" i="1" a="1"/>
  <c r="AL1282" i="1" s="1"/>
  <c r="AH1282" i="1"/>
  <c r="AG1282" i="1"/>
  <c r="AI1282" i="1" s="1"/>
  <c r="AC1282" i="1"/>
  <c r="AB1282" i="1"/>
  <c r="AA1282" i="1"/>
  <c r="Z1282" i="1"/>
  <c r="Y1282" i="1"/>
  <c r="X1282" i="1"/>
  <c r="W1282" i="1"/>
  <c r="V1282" i="1"/>
  <c r="U1282" i="1"/>
  <c r="T1282" i="1"/>
  <c r="S1282" i="1"/>
  <c r="R1282" i="1"/>
  <c r="BG1281" i="1"/>
  <c r="BH1281" i="1" s="1"/>
  <c r="BF1281" i="1"/>
  <c r="BE1281" i="1"/>
  <c r="BD1281" i="1"/>
  <c r="BC1281" i="1"/>
  <c r="BB1281" i="1"/>
  <c r="BA1281" i="1"/>
  <c r="AZ1281" i="1"/>
  <c r="AY1281" i="1"/>
  <c r="AX1281" i="1"/>
  <c r="AW1281" i="1"/>
  <c r="AV1281" i="1"/>
  <c r="AQ1281" i="1"/>
  <c r="AP1281" i="1"/>
  <c r="AN1281" i="1"/>
  <c r="AL1281" i="1"/>
  <c r="AL1281" i="1" a="1"/>
  <c r="AH1281" i="1"/>
  <c r="AG1281" i="1"/>
  <c r="AI1281" i="1" s="1"/>
  <c r="AC1281" i="1"/>
  <c r="AD1281" i="1" s="1"/>
  <c r="AE1281" i="1" s="1"/>
  <c r="X1281" i="1"/>
  <c r="W1281" i="1"/>
  <c r="V1281" i="1"/>
  <c r="U1281" i="1"/>
  <c r="T1281" i="1"/>
  <c r="S1281" i="1"/>
  <c r="R1281" i="1"/>
  <c r="BG1280" i="1"/>
  <c r="BH1280" i="1" s="1"/>
  <c r="BF1280" i="1"/>
  <c r="BE1280" i="1"/>
  <c r="BD1280" i="1"/>
  <c r="BC1280" i="1"/>
  <c r="BB1280" i="1"/>
  <c r="BA1280" i="1"/>
  <c r="AZ1280" i="1"/>
  <c r="AY1280" i="1"/>
  <c r="AX1280" i="1"/>
  <c r="AW1280" i="1"/>
  <c r="AV1280" i="1"/>
  <c r="AR1280" i="1"/>
  <c r="AQ1280" i="1"/>
  <c r="AP1280" i="1"/>
  <c r="AT1280" i="1" s="1"/>
  <c r="AN1280" i="1"/>
  <c r="AL1280" i="1" a="1"/>
  <c r="AL1280" i="1" s="1"/>
  <c r="AH1280" i="1"/>
  <c r="AG1280" i="1"/>
  <c r="AI1280" i="1" s="1"/>
  <c r="AC1280" i="1"/>
  <c r="AD1280" i="1" s="1"/>
  <c r="AE1280" i="1" s="1"/>
  <c r="X1280" i="1"/>
  <c r="W1280" i="1"/>
  <c r="V1280" i="1"/>
  <c r="U1280" i="1"/>
  <c r="T1280" i="1"/>
  <c r="S1280" i="1"/>
  <c r="R1280" i="1"/>
  <c r="BG1279" i="1"/>
  <c r="BH1279" i="1" s="1"/>
  <c r="BF1279" i="1"/>
  <c r="BE1279" i="1"/>
  <c r="BD1279" i="1"/>
  <c r="BC1279" i="1"/>
  <c r="BB1279" i="1"/>
  <c r="BA1279" i="1"/>
  <c r="AZ1279" i="1"/>
  <c r="AY1279" i="1"/>
  <c r="AX1279" i="1"/>
  <c r="AW1279" i="1"/>
  <c r="AV1279" i="1"/>
  <c r="AQ1279" i="1"/>
  <c r="AP1279" i="1"/>
  <c r="AN1279" i="1"/>
  <c r="AL1279" i="1"/>
  <c r="AL1279" i="1" a="1"/>
  <c r="AH1279" i="1"/>
  <c r="AG1279" i="1"/>
  <c r="AC1279" i="1"/>
  <c r="AD1279" i="1" s="1"/>
  <c r="AE1279" i="1" s="1"/>
  <c r="X1279" i="1"/>
  <c r="W1279" i="1"/>
  <c r="V1279" i="1"/>
  <c r="U1279" i="1"/>
  <c r="T1279" i="1"/>
  <c r="S1279" i="1"/>
  <c r="R1279" i="1"/>
  <c r="BG1278" i="1"/>
  <c r="BH1278" i="1" s="1"/>
  <c r="BF1278" i="1"/>
  <c r="BE1278" i="1"/>
  <c r="BD1278" i="1"/>
  <c r="BC1278" i="1"/>
  <c r="BB1278" i="1"/>
  <c r="BA1278" i="1"/>
  <c r="AZ1278" i="1"/>
  <c r="AY1278" i="1"/>
  <c r="AX1278" i="1"/>
  <c r="AW1278" i="1"/>
  <c r="AV1278" i="1"/>
  <c r="AQ1278" i="1"/>
  <c r="AP1278" i="1"/>
  <c r="AR1278" i="1" s="1"/>
  <c r="AN1278" i="1"/>
  <c r="AL1278" i="1" a="1"/>
  <c r="AL1278" i="1" s="1"/>
  <c r="AH1278" i="1"/>
  <c r="AG1278" i="1"/>
  <c r="AI1278" i="1" s="1"/>
  <c r="AC1278" i="1"/>
  <c r="AD1278" i="1" s="1"/>
  <c r="AE1278" i="1" s="1"/>
  <c r="X1278" i="1"/>
  <c r="W1278" i="1"/>
  <c r="V1278" i="1"/>
  <c r="U1278" i="1"/>
  <c r="T1278" i="1"/>
  <c r="S1278" i="1"/>
  <c r="R1278" i="1"/>
  <c r="BG1277" i="1"/>
  <c r="BH1277" i="1" s="1"/>
  <c r="BF1277" i="1"/>
  <c r="BE1277" i="1"/>
  <c r="BD1277" i="1"/>
  <c r="BC1277" i="1"/>
  <c r="BB1277" i="1"/>
  <c r="BA1277" i="1"/>
  <c r="AZ1277" i="1"/>
  <c r="AY1277" i="1"/>
  <c r="AX1277" i="1"/>
  <c r="AW1277" i="1"/>
  <c r="AV1277" i="1"/>
  <c r="AQ1277" i="1"/>
  <c r="AP1277" i="1"/>
  <c r="AN1277" i="1"/>
  <c r="AL1277" i="1" a="1"/>
  <c r="AL1277" i="1" s="1"/>
  <c r="AH1277" i="1"/>
  <c r="AG1277" i="1"/>
  <c r="AI1277" i="1" s="1"/>
  <c r="AC1277" i="1"/>
  <c r="AD1277" i="1" s="1"/>
  <c r="AE1277" i="1" s="1"/>
  <c r="X1277" i="1"/>
  <c r="W1277" i="1"/>
  <c r="V1277" i="1"/>
  <c r="U1277" i="1"/>
  <c r="T1277" i="1"/>
  <c r="S1277" i="1"/>
  <c r="R1277" i="1"/>
  <c r="BG1276" i="1"/>
  <c r="BH1276" i="1" s="1"/>
  <c r="BF1276" i="1"/>
  <c r="BE1276" i="1"/>
  <c r="BD1276" i="1"/>
  <c r="BC1276" i="1"/>
  <c r="BB1276" i="1"/>
  <c r="BA1276" i="1"/>
  <c r="AZ1276" i="1"/>
  <c r="AY1276" i="1"/>
  <c r="AX1276" i="1"/>
  <c r="AW1276" i="1"/>
  <c r="AV1276" i="1"/>
  <c r="AQ1276" i="1"/>
  <c r="AP1276" i="1"/>
  <c r="AN1276" i="1"/>
  <c r="AL1276" i="1"/>
  <c r="AL1276" i="1" a="1"/>
  <c r="AH1276" i="1"/>
  <c r="AG1276" i="1"/>
  <c r="AI1276" i="1" s="1"/>
  <c r="AB1276" i="1"/>
  <c r="AD1276" i="1" s="1"/>
  <c r="AE1276" i="1" s="1"/>
  <c r="X1276" i="1"/>
  <c r="W1276" i="1"/>
  <c r="V1276" i="1"/>
  <c r="U1276" i="1"/>
  <c r="T1276" i="1"/>
  <c r="S1276" i="1"/>
  <c r="R1276" i="1"/>
  <c r="BG1275" i="1"/>
  <c r="BH1275" i="1" s="1"/>
  <c r="BF1275" i="1"/>
  <c r="BE1275" i="1"/>
  <c r="BD1275" i="1"/>
  <c r="BC1275" i="1"/>
  <c r="BB1275" i="1"/>
  <c r="BA1275" i="1"/>
  <c r="AZ1275" i="1"/>
  <c r="AY1275" i="1"/>
  <c r="AX1275" i="1"/>
  <c r="AW1275" i="1"/>
  <c r="AV1275" i="1"/>
  <c r="AQ1275" i="1"/>
  <c r="AP1275" i="1"/>
  <c r="AN1275" i="1"/>
  <c r="AL1275" i="1"/>
  <c r="AL1275" i="1" a="1"/>
  <c r="AH1275" i="1"/>
  <c r="AG1275" i="1"/>
  <c r="AI1275" i="1" s="1"/>
  <c r="AC1275" i="1"/>
  <c r="AB1275" i="1"/>
  <c r="AA1275" i="1"/>
  <c r="Z1275" i="1"/>
  <c r="Y1275" i="1"/>
  <c r="X1275" i="1"/>
  <c r="W1275" i="1"/>
  <c r="V1275" i="1"/>
  <c r="U1275" i="1"/>
  <c r="T1275" i="1"/>
  <c r="S1275" i="1"/>
  <c r="R1275" i="1"/>
  <c r="BG1274" i="1"/>
  <c r="BH1274" i="1" s="1"/>
  <c r="BF1274" i="1"/>
  <c r="BE1274" i="1"/>
  <c r="BD1274" i="1"/>
  <c r="BC1274" i="1"/>
  <c r="BB1274" i="1"/>
  <c r="BA1274" i="1"/>
  <c r="AZ1274" i="1"/>
  <c r="AY1274" i="1"/>
  <c r="AX1274" i="1"/>
  <c r="AW1274" i="1"/>
  <c r="AV1274" i="1"/>
  <c r="AQ1274" i="1"/>
  <c r="AP1274" i="1"/>
  <c r="AN1274" i="1"/>
  <c r="AL1274" i="1" a="1"/>
  <c r="AL1274" i="1" s="1"/>
  <c r="AH1274" i="1"/>
  <c r="AG1274" i="1"/>
  <c r="AI1274" i="1" s="1"/>
  <c r="AC1274" i="1"/>
  <c r="AB1274" i="1"/>
  <c r="AA1274" i="1"/>
  <c r="Z1274" i="1"/>
  <c r="Y1274" i="1"/>
  <c r="X1274" i="1"/>
  <c r="W1274" i="1"/>
  <c r="V1274" i="1"/>
  <c r="U1274" i="1"/>
  <c r="T1274" i="1"/>
  <c r="S1274" i="1"/>
  <c r="R1274" i="1"/>
  <c r="BG1273" i="1"/>
  <c r="BH1273" i="1" s="1"/>
  <c r="BF1273" i="1"/>
  <c r="BE1273" i="1"/>
  <c r="BD1273" i="1"/>
  <c r="BC1273" i="1"/>
  <c r="BB1273" i="1"/>
  <c r="BA1273" i="1"/>
  <c r="AZ1273" i="1"/>
  <c r="AY1273" i="1"/>
  <c r="AX1273" i="1"/>
  <c r="AW1273" i="1"/>
  <c r="AV1273" i="1"/>
  <c r="AQ1273" i="1"/>
  <c r="AP1273" i="1"/>
  <c r="AR1273" i="1" s="1"/>
  <c r="AN1273" i="1"/>
  <c r="AL1273" i="1"/>
  <c r="AL1273" i="1" a="1"/>
  <c r="AH1273" i="1"/>
  <c r="AG1273" i="1"/>
  <c r="AI1273" i="1" s="1"/>
  <c r="AC1273" i="1"/>
  <c r="AD1273" i="1" s="1"/>
  <c r="AE1273" i="1" s="1"/>
  <c r="X1273" i="1"/>
  <c r="W1273" i="1"/>
  <c r="V1273" i="1"/>
  <c r="U1273" i="1"/>
  <c r="T1273" i="1"/>
  <c r="S1273" i="1"/>
  <c r="R1273" i="1"/>
  <c r="BG1272" i="1"/>
  <c r="BH1272" i="1" s="1"/>
  <c r="BF1272" i="1"/>
  <c r="BE1272" i="1"/>
  <c r="BD1272" i="1"/>
  <c r="BC1272" i="1"/>
  <c r="BB1272" i="1"/>
  <c r="BA1272" i="1"/>
  <c r="AZ1272" i="1"/>
  <c r="AY1272" i="1"/>
  <c r="AX1272" i="1"/>
  <c r="AW1272" i="1"/>
  <c r="AV1272" i="1"/>
  <c r="AQ1272" i="1"/>
  <c r="AP1272" i="1"/>
  <c r="AT1272" i="1" s="1"/>
  <c r="AN1272" i="1"/>
  <c r="AL1272" i="1" a="1"/>
  <c r="AL1272" i="1" s="1"/>
  <c r="AH1272" i="1"/>
  <c r="AG1272" i="1"/>
  <c r="AI1272" i="1" s="1"/>
  <c r="Z1272" i="1"/>
  <c r="AD1272" i="1" s="1"/>
  <c r="AE1272" i="1" s="1"/>
  <c r="X1272" i="1"/>
  <c r="W1272" i="1"/>
  <c r="V1272" i="1"/>
  <c r="U1272" i="1"/>
  <c r="T1272" i="1"/>
  <c r="S1272" i="1"/>
  <c r="R1272" i="1"/>
  <c r="BG1271" i="1"/>
  <c r="BH1271" i="1" s="1"/>
  <c r="BF1271" i="1"/>
  <c r="BE1271" i="1"/>
  <c r="BD1271" i="1"/>
  <c r="BC1271" i="1"/>
  <c r="BB1271" i="1"/>
  <c r="BA1271" i="1"/>
  <c r="AZ1271" i="1"/>
  <c r="AY1271" i="1"/>
  <c r="AX1271" i="1"/>
  <c r="AW1271" i="1"/>
  <c r="AV1271" i="1"/>
  <c r="AQ1271" i="1"/>
  <c r="AP1271" i="1"/>
  <c r="AN1271" i="1"/>
  <c r="AL1271" i="1"/>
  <c r="AL1271" i="1" a="1"/>
  <c r="AH1271" i="1"/>
  <c r="AG1271" i="1"/>
  <c r="Z1271" i="1"/>
  <c r="AD1271" i="1" s="1"/>
  <c r="AE1271" i="1" s="1"/>
  <c r="X1271" i="1"/>
  <c r="W1271" i="1"/>
  <c r="V1271" i="1"/>
  <c r="U1271" i="1"/>
  <c r="T1271" i="1"/>
  <c r="S1271" i="1"/>
  <c r="R1271" i="1"/>
  <c r="BG1270" i="1"/>
  <c r="BH1270" i="1" s="1"/>
  <c r="BF1270" i="1"/>
  <c r="BE1270" i="1"/>
  <c r="BD1270" i="1"/>
  <c r="BC1270" i="1"/>
  <c r="BB1270" i="1"/>
  <c r="BA1270" i="1"/>
  <c r="AZ1270" i="1"/>
  <c r="AY1270" i="1"/>
  <c r="AX1270" i="1"/>
  <c r="AW1270" i="1"/>
  <c r="AV1270" i="1"/>
  <c r="AQ1270" i="1"/>
  <c r="AP1270" i="1"/>
  <c r="AU1270" i="1" s="1"/>
  <c r="AN1270" i="1"/>
  <c r="AL1270" i="1" a="1"/>
  <c r="AL1270" i="1" s="1"/>
  <c r="AH1270" i="1"/>
  <c r="AG1270" i="1"/>
  <c r="AI1270" i="1" s="1"/>
  <c r="Y1270" i="1"/>
  <c r="AD1270" i="1" s="1"/>
  <c r="AE1270" i="1" s="1"/>
  <c r="X1270" i="1"/>
  <c r="W1270" i="1"/>
  <c r="V1270" i="1"/>
  <c r="U1270" i="1"/>
  <c r="T1270" i="1"/>
  <c r="S1270" i="1"/>
  <c r="R1270" i="1"/>
  <c r="BG1269" i="1"/>
  <c r="BH1269" i="1" s="1"/>
  <c r="BF1269" i="1"/>
  <c r="BE1269" i="1"/>
  <c r="BD1269" i="1"/>
  <c r="BC1269" i="1"/>
  <c r="BB1269" i="1"/>
  <c r="BA1269" i="1"/>
  <c r="AZ1269" i="1"/>
  <c r="AY1269" i="1"/>
  <c r="AX1269" i="1"/>
  <c r="AW1269" i="1"/>
  <c r="AV1269" i="1"/>
  <c r="AQ1269" i="1"/>
  <c r="AP1269" i="1"/>
  <c r="AN1269" i="1"/>
  <c r="AL1269" i="1"/>
  <c r="AL1269" i="1" a="1"/>
  <c r="AH1269" i="1"/>
  <c r="AG1269" i="1"/>
  <c r="AB1269" i="1"/>
  <c r="AD1269" i="1" s="1"/>
  <c r="AE1269" i="1" s="1"/>
  <c r="X1269" i="1"/>
  <c r="W1269" i="1"/>
  <c r="V1269" i="1"/>
  <c r="U1269" i="1"/>
  <c r="T1269" i="1"/>
  <c r="S1269" i="1"/>
  <c r="R1269" i="1"/>
  <c r="BG1268" i="1"/>
  <c r="BH1268" i="1" s="1"/>
  <c r="BF1268" i="1"/>
  <c r="BE1268" i="1"/>
  <c r="BD1268" i="1"/>
  <c r="BC1268" i="1"/>
  <c r="BB1268" i="1"/>
  <c r="BA1268" i="1"/>
  <c r="AZ1268" i="1"/>
  <c r="AY1268" i="1"/>
  <c r="AX1268" i="1"/>
  <c r="AW1268" i="1"/>
  <c r="AV1268" i="1"/>
  <c r="AQ1268" i="1"/>
  <c r="AP1268" i="1"/>
  <c r="AN1268" i="1"/>
  <c r="AL1268" i="1"/>
  <c r="AL1268" i="1" a="1"/>
  <c r="AH1268" i="1"/>
  <c r="AG1268" i="1"/>
  <c r="AI1268" i="1" s="1"/>
  <c r="AB1268" i="1"/>
  <c r="AD1268" i="1" s="1"/>
  <c r="AE1268" i="1" s="1"/>
  <c r="X1268" i="1"/>
  <c r="W1268" i="1"/>
  <c r="V1268" i="1"/>
  <c r="U1268" i="1"/>
  <c r="T1268" i="1"/>
  <c r="S1268" i="1"/>
  <c r="R1268" i="1"/>
  <c r="BG1267" i="1"/>
  <c r="BH1267" i="1" s="1"/>
  <c r="BF1267" i="1"/>
  <c r="BE1267" i="1"/>
  <c r="BD1267" i="1"/>
  <c r="BC1267" i="1"/>
  <c r="BB1267" i="1"/>
  <c r="BA1267" i="1"/>
  <c r="AZ1267" i="1"/>
  <c r="AY1267" i="1"/>
  <c r="AX1267" i="1"/>
  <c r="AW1267" i="1"/>
  <c r="AV1267" i="1"/>
  <c r="AT1267" i="1"/>
  <c r="AQ1267" i="1"/>
  <c r="AP1267" i="1"/>
  <c r="AN1267" i="1"/>
  <c r="AL1267" i="1"/>
  <c r="AL1267" i="1" a="1"/>
  <c r="AH1267" i="1"/>
  <c r="AG1267" i="1"/>
  <c r="AI1267" i="1" s="1"/>
  <c r="AB1267" i="1"/>
  <c r="AD1267" i="1" s="1"/>
  <c r="AE1267" i="1" s="1"/>
  <c r="X1267" i="1"/>
  <c r="W1267" i="1"/>
  <c r="V1267" i="1"/>
  <c r="U1267" i="1"/>
  <c r="T1267" i="1"/>
  <c r="S1267" i="1"/>
  <c r="R1267" i="1"/>
  <c r="BG1266" i="1"/>
  <c r="BH1266" i="1" s="1"/>
  <c r="BF1266" i="1"/>
  <c r="BE1266" i="1"/>
  <c r="BD1266" i="1"/>
  <c r="BC1266" i="1"/>
  <c r="BB1266" i="1"/>
  <c r="BA1266" i="1"/>
  <c r="AZ1266" i="1"/>
  <c r="AY1266" i="1"/>
  <c r="AX1266" i="1"/>
  <c r="AW1266" i="1"/>
  <c r="AV1266" i="1"/>
  <c r="AQ1266" i="1"/>
  <c r="AP1266" i="1"/>
  <c r="AN1266" i="1"/>
  <c r="AL1266" i="1" a="1"/>
  <c r="AL1266" i="1" s="1"/>
  <c r="AH1266" i="1"/>
  <c r="AG1266" i="1"/>
  <c r="AI1266" i="1" s="1"/>
  <c r="AC1266" i="1"/>
  <c r="AB1266" i="1"/>
  <c r="AA1266" i="1"/>
  <c r="Z1266" i="1"/>
  <c r="Y1266" i="1"/>
  <c r="X1266" i="1"/>
  <c r="W1266" i="1"/>
  <c r="V1266" i="1"/>
  <c r="U1266" i="1"/>
  <c r="T1266" i="1"/>
  <c r="S1266" i="1"/>
  <c r="R1266" i="1"/>
  <c r="BH1265" i="1"/>
  <c r="BG1265" i="1"/>
  <c r="BF1265" i="1"/>
  <c r="BE1265" i="1"/>
  <c r="BD1265" i="1"/>
  <c r="BC1265" i="1"/>
  <c r="BB1265" i="1"/>
  <c r="BA1265" i="1"/>
  <c r="AZ1265" i="1"/>
  <c r="AY1265" i="1"/>
  <c r="AX1265" i="1"/>
  <c r="AW1265" i="1"/>
  <c r="AV1265" i="1"/>
  <c r="AQ1265" i="1"/>
  <c r="AP1265" i="1"/>
  <c r="AN1265" i="1"/>
  <c r="AL1265" i="1" a="1"/>
  <c r="AL1265" i="1" s="1"/>
  <c r="AH1265" i="1"/>
  <c r="AG1265" i="1"/>
  <c r="AI1265" i="1" s="1"/>
  <c r="AC1265" i="1"/>
  <c r="AB1265" i="1"/>
  <c r="AA1265" i="1"/>
  <c r="Z1265" i="1"/>
  <c r="Y1265" i="1"/>
  <c r="X1265" i="1"/>
  <c r="W1265" i="1"/>
  <c r="V1265" i="1"/>
  <c r="U1265" i="1"/>
  <c r="T1265" i="1"/>
  <c r="S1265" i="1"/>
  <c r="R1265" i="1"/>
  <c r="BG1264" i="1"/>
  <c r="BH1264" i="1" s="1"/>
  <c r="BF1264" i="1"/>
  <c r="BE1264" i="1"/>
  <c r="BD1264" i="1"/>
  <c r="BC1264" i="1"/>
  <c r="BB1264" i="1"/>
  <c r="BA1264" i="1"/>
  <c r="AZ1264" i="1"/>
  <c r="AY1264" i="1"/>
  <c r="AX1264" i="1"/>
  <c r="AW1264" i="1"/>
  <c r="AV1264" i="1"/>
  <c r="AQ1264" i="1"/>
  <c r="AP1264" i="1"/>
  <c r="AN1264" i="1"/>
  <c r="AL1264" i="1" a="1"/>
  <c r="AL1264" i="1" s="1"/>
  <c r="AH1264" i="1"/>
  <c r="AG1264" i="1"/>
  <c r="AI1264" i="1" s="1"/>
  <c r="AB1264" i="1"/>
  <c r="AD1264" i="1" s="1"/>
  <c r="AE1264" i="1" s="1"/>
  <c r="X1264" i="1"/>
  <c r="W1264" i="1"/>
  <c r="V1264" i="1"/>
  <c r="U1264" i="1"/>
  <c r="T1264" i="1"/>
  <c r="S1264" i="1"/>
  <c r="R1264" i="1"/>
  <c r="BG1263" i="1"/>
  <c r="BH1263" i="1" s="1"/>
  <c r="BF1263" i="1"/>
  <c r="BE1263" i="1"/>
  <c r="BD1263" i="1"/>
  <c r="BC1263" i="1"/>
  <c r="BB1263" i="1"/>
  <c r="BA1263" i="1"/>
  <c r="AZ1263" i="1"/>
  <c r="AY1263" i="1"/>
  <c r="AX1263" i="1"/>
  <c r="AW1263" i="1"/>
  <c r="AV1263" i="1"/>
  <c r="AQ1263" i="1"/>
  <c r="AP1263" i="1"/>
  <c r="AN1263" i="1"/>
  <c r="AL1263" i="1"/>
  <c r="AL1263" i="1" a="1"/>
  <c r="AH1263" i="1"/>
  <c r="AG1263" i="1"/>
  <c r="AA1263" i="1"/>
  <c r="AD1263" i="1" s="1"/>
  <c r="AE1263" i="1" s="1"/>
  <c r="X1263" i="1"/>
  <c r="W1263" i="1"/>
  <c r="V1263" i="1"/>
  <c r="U1263" i="1"/>
  <c r="T1263" i="1"/>
  <c r="S1263" i="1"/>
  <c r="R1263" i="1"/>
  <c r="BG1262" i="1"/>
  <c r="BH1262" i="1" s="1"/>
  <c r="BF1262" i="1"/>
  <c r="BE1262" i="1"/>
  <c r="BD1262" i="1"/>
  <c r="BC1262" i="1"/>
  <c r="BB1262" i="1"/>
  <c r="BA1262" i="1"/>
  <c r="AZ1262" i="1"/>
  <c r="AY1262" i="1"/>
  <c r="AX1262" i="1"/>
  <c r="AW1262" i="1"/>
  <c r="AV1262" i="1"/>
  <c r="AQ1262" i="1"/>
  <c r="AP1262" i="1"/>
  <c r="AN1262" i="1"/>
  <c r="AL1262" i="1" a="1"/>
  <c r="AL1262" i="1" s="1"/>
  <c r="AH1262" i="1"/>
  <c r="AG1262" i="1"/>
  <c r="AI1262" i="1" s="1"/>
  <c r="AA1262" i="1"/>
  <c r="AD1262" i="1" s="1"/>
  <c r="AE1262" i="1" s="1"/>
  <c r="X1262" i="1"/>
  <c r="W1262" i="1"/>
  <c r="V1262" i="1"/>
  <c r="U1262" i="1"/>
  <c r="T1262" i="1"/>
  <c r="S1262" i="1"/>
  <c r="R1262" i="1"/>
  <c r="BG1261" i="1"/>
  <c r="BH1261" i="1" s="1"/>
  <c r="BF1261" i="1"/>
  <c r="BE1261" i="1"/>
  <c r="BD1261" i="1"/>
  <c r="BC1261" i="1"/>
  <c r="BB1261" i="1"/>
  <c r="BA1261" i="1"/>
  <c r="AZ1261" i="1"/>
  <c r="AY1261" i="1"/>
  <c r="AX1261" i="1"/>
  <c r="AW1261" i="1"/>
  <c r="AV1261" i="1"/>
  <c r="AQ1261" i="1"/>
  <c r="AP1261" i="1"/>
  <c r="AN1261" i="1"/>
  <c r="AL1261" i="1" a="1"/>
  <c r="AL1261" i="1" s="1"/>
  <c r="AH1261" i="1"/>
  <c r="AG1261" i="1"/>
  <c r="AI1261" i="1" s="1"/>
  <c r="Y1261" i="1"/>
  <c r="AD1261" i="1" s="1"/>
  <c r="AE1261" i="1" s="1"/>
  <c r="X1261" i="1"/>
  <c r="W1261" i="1"/>
  <c r="V1261" i="1"/>
  <c r="U1261" i="1"/>
  <c r="T1261" i="1"/>
  <c r="S1261" i="1"/>
  <c r="R1261" i="1"/>
  <c r="BG1260" i="1"/>
  <c r="BH1260" i="1" s="1"/>
  <c r="BF1260" i="1"/>
  <c r="BE1260" i="1"/>
  <c r="BD1260" i="1"/>
  <c r="BC1260" i="1"/>
  <c r="BB1260" i="1"/>
  <c r="BA1260" i="1"/>
  <c r="AZ1260" i="1"/>
  <c r="AY1260" i="1"/>
  <c r="AX1260" i="1"/>
  <c r="AW1260" i="1"/>
  <c r="AV1260" i="1"/>
  <c r="AQ1260" i="1"/>
  <c r="AP1260" i="1"/>
  <c r="AN1260" i="1"/>
  <c r="AL1260" i="1"/>
  <c r="AL1260" i="1" a="1"/>
  <c r="AH1260" i="1"/>
  <c r="AG1260" i="1"/>
  <c r="AI1260" i="1" s="1"/>
  <c r="AA1260" i="1"/>
  <c r="AD1260" i="1" s="1"/>
  <c r="AE1260" i="1" s="1"/>
  <c r="X1260" i="1"/>
  <c r="W1260" i="1"/>
  <c r="V1260" i="1"/>
  <c r="U1260" i="1"/>
  <c r="T1260" i="1"/>
  <c r="S1260" i="1"/>
  <c r="R1260" i="1"/>
  <c r="BG1259" i="1"/>
  <c r="BH1259" i="1" s="1"/>
  <c r="BF1259" i="1"/>
  <c r="BE1259" i="1"/>
  <c r="BD1259" i="1"/>
  <c r="BC1259" i="1"/>
  <c r="BB1259" i="1"/>
  <c r="BA1259" i="1"/>
  <c r="AZ1259" i="1"/>
  <c r="AY1259" i="1"/>
  <c r="AX1259" i="1"/>
  <c r="AW1259" i="1"/>
  <c r="AV1259" i="1"/>
  <c r="AQ1259" i="1"/>
  <c r="AP1259" i="1"/>
  <c r="AR1259" i="1" s="1"/>
  <c r="AN1259" i="1"/>
  <c r="AL1259" i="1"/>
  <c r="AL1259" i="1" a="1"/>
  <c r="AH1259" i="1"/>
  <c r="AG1259" i="1"/>
  <c r="AI1259" i="1" s="1"/>
  <c r="AC1259" i="1"/>
  <c r="AD1259" i="1" s="1"/>
  <c r="AE1259" i="1" s="1"/>
  <c r="X1259" i="1"/>
  <c r="W1259" i="1"/>
  <c r="V1259" i="1"/>
  <c r="U1259" i="1"/>
  <c r="T1259" i="1"/>
  <c r="S1259" i="1"/>
  <c r="R1259" i="1"/>
  <c r="BG1258" i="1"/>
  <c r="BH1258" i="1" s="1"/>
  <c r="BF1258" i="1"/>
  <c r="BE1258" i="1"/>
  <c r="BD1258" i="1"/>
  <c r="BC1258" i="1"/>
  <c r="BB1258" i="1"/>
  <c r="BA1258" i="1"/>
  <c r="AZ1258" i="1"/>
  <c r="AY1258" i="1"/>
  <c r="AX1258" i="1"/>
  <c r="AW1258" i="1"/>
  <c r="AV1258" i="1"/>
  <c r="AQ1258" i="1"/>
  <c r="AP1258" i="1"/>
  <c r="AN1258" i="1"/>
  <c r="AL1258" i="1"/>
  <c r="AL1258" i="1" a="1"/>
  <c r="AH1258" i="1"/>
  <c r="AG1258" i="1"/>
  <c r="AA1258" i="1"/>
  <c r="AD1258" i="1" s="1"/>
  <c r="AE1258" i="1" s="1"/>
  <c r="X1258" i="1"/>
  <c r="W1258" i="1"/>
  <c r="V1258" i="1"/>
  <c r="U1258" i="1"/>
  <c r="T1258" i="1"/>
  <c r="S1258" i="1"/>
  <c r="R1258" i="1"/>
  <c r="BG1257" i="1"/>
  <c r="BH1257" i="1" s="1"/>
  <c r="BF1257" i="1"/>
  <c r="BE1257" i="1"/>
  <c r="BD1257" i="1"/>
  <c r="BC1257" i="1"/>
  <c r="BB1257" i="1"/>
  <c r="BA1257" i="1"/>
  <c r="AZ1257" i="1"/>
  <c r="AY1257" i="1"/>
  <c r="AX1257" i="1"/>
  <c r="AW1257" i="1"/>
  <c r="AV1257" i="1"/>
  <c r="AQ1257" i="1"/>
  <c r="AP1257" i="1"/>
  <c r="AN1257" i="1"/>
  <c r="AL1257" i="1"/>
  <c r="AL1257" i="1" a="1"/>
  <c r="AH1257" i="1"/>
  <c r="AG1257" i="1"/>
  <c r="AI1257" i="1" s="1"/>
  <c r="Y1257" i="1"/>
  <c r="AD1257" i="1" s="1"/>
  <c r="AE1257" i="1" s="1"/>
  <c r="X1257" i="1"/>
  <c r="W1257" i="1"/>
  <c r="V1257" i="1"/>
  <c r="U1257" i="1"/>
  <c r="T1257" i="1"/>
  <c r="S1257" i="1"/>
  <c r="R1257" i="1"/>
  <c r="BG1256" i="1"/>
  <c r="BH1256" i="1" s="1"/>
  <c r="BF1256" i="1"/>
  <c r="BE1256" i="1"/>
  <c r="BD1256" i="1"/>
  <c r="BC1256" i="1"/>
  <c r="BB1256" i="1"/>
  <c r="BA1256" i="1"/>
  <c r="AZ1256" i="1"/>
  <c r="AY1256" i="1"/>
  <c r="AX1256" i="1"/>
  <c r="AW1256" i="1"/>
  <c r="AV1256" i="1"/>
  <c r="AQ1256" i="1"/>
  <c r="AP1256" i="1"/>
  <c r="AT1256" i="1" s="1"/>
  <c r="AN1256" i="1"/>
  <c r="AL1256" i="1" a="1"/>
  <c r="AL1256" i="1" s="1"/>
  <c r="AH1256" i="1"/>
  <c r="AG1256" i="1"/>
  <c r="AI1256" i="1" s="1"/>
  <c r="Y1256" i="1"/>
  <c r="AD1256" i="1" s="1"/>
  <c r="AE1256" i="1" s="1"/>
  <c r="X1256" i="1"/>
  <c r="W1256" i="1"/>
  <c r="V1256" i="1"/>
  <c r="U1256" i="1"/>
  <c r="T1256" i="1"/>
  <c r="S1256" i="1"/>
  <c r="R1256" i="1"/>
  <c r="BG1255" i="1"/>
  <c r="BH1255" i="1" s="1"/>
  <c r="BF1255" i="1"/>
  <c r="BE1255" i="1"/>
  <c r="BD1255" i="1"/>
  <c r="BC1255" i="1"/>
  <c r="BB1255" i="1"/>
  <c r="BA1255" i="1"/>
  <c r="AZ1255" i="1"/>
  <c r="AY1255" i="1"/>
  <c r="AX1255" i="1"/>
  <c r="AW1255" i="1"/>
  <c r="AV1255" i="1"/>
  <c r="AQ1255" i="1"/>
  <c r="AP1255" i="1"/>
  <c r="AN1255" i="1"/>
  <c r="AL1255" i="1"/>
  <c r="AL1255" i="1" a="1"/>
  <c r="AH1255" i="1"/>
  <c r="AG1255" i="1"/>
  <c r="AI1255" i="1" s="1"/>
  <c r="Z1255" i="1"/>
  <c r="AD1255" i="1" s="1"/>
  <c r="AE1255" i="1" s="1"/>
  <c r="X1255" i="1"/>
  <c r="W1255" i="1"/>
  <c r="V1255" i="1"/>
  <c r="U1255" i="1"/>
  <c r="T1255" i="1"/>
  <c r="S1255" i="1"/>
  <c r="R1255" i="1"/>
  <c r="BG1254" i="1"/>
  <c r="BH1254" i="1" s="1"/>
  <c r="BF1254" i="1"/>
  <c r="BE1254" i="1"/>
  <c r="BD1254" i="1"/>
  <c r="BC1254" i="1"/>
  <c r="BB1254" i="1"/>
  <c r="BA1254" i="1"/>
  <c r="AZ1254" i="1"/>
  <c r="AY1254" i="1"/>
  <c r="AX1254" i="1"/>
  <c r="AW1254" i="1"/>
  <c r="AV1254" i="1"/>
  <c r="AQ1254" i="1"/>
  <c r="AP1254" i="1"/>
  <c r="AN1254" i="1"/>
  <c r="AL1254" i="1" a="1"/>
  <c r="AL1254" i="1" s="1"/>
  <c r="AH1254" i="1"/>
  <c r="AG1254" i="1"/>
  <c r="AI1254" i="1" s="1"/>
  <c r="Z1254" i="1"/>
  <c r="AD1254" i="1" s="1"/>
  <c r="AE1254" i="1" s="1"/>
  <c r="X1254" i="1"/>
  <c r="W1254" i="1"/>
  <c r="V1254" i="1"/>
  <c r="U1254" i="1"/>
  <c r="T1254" i="1"/>
  <c r="S1254" i="1"/>
  <c r="R1254" i="1"/>
  <c r="BG1253" i="1"/>
  <c r="BH1253" i="1" s="1"/>
  <c r="BF1253" i="1"/>
  <c r="BE1253" i="1"/>
  <c r="BD1253" i="1"/>
  <c r="BC1253" i="1"/>
  <c r="BB1253" i="1"/>
  <c r="BA1253" i="1"/>
  <c r="AZ1253" i="1"/>
  <c r="AY1253" i="1"/>
  <c r="AX1253" i="1"/>
  <c r="AW1253" i="1"/>
  <c r="AV1253" i="1"/>
  <c r="AQ1253" i="1"/>
  <c r="AP1253" i="1"/>
  <c r="AT1253" i="1" s="1"/>
  <c r="AN1253" i="1"/>
  <c r="AL1253" i="1" a="1"/>
  <c r="AL1253" i="1" s="1"/>
  <c r="AH1253" i="1"/>
  <c r="AG1253" i="1"/>
  <c r="AI1253" i="1" s="1"/>
  <c r="AA1253" i="1"/>
  <c r="AD1253" i="1" s="1"/>
  <c r="AE1253" i="1" s="1"/>
  <c r="X1253" i="1"/>
  <c r="W1253" i="1"/>
  <c r="V1253" i="1"/>
  <c r="U1253" i="1"/>
  <c r="T1253" i="1"/>
  <c r="S1253" i="1"/>
  <c r="R1253" i="1"/>
  <c r="BG1252" i="1"/>
  <c r="BH1252" i="1" s="1"/>
  <c r="BF1252" i="1"/>
  <c r="BE1252" i="1"/>
  <c r="BD1252" i="1"/>
  <c r="BC1252" i="1"/>
  <c r="BB1252" i="1"/>
  <c r="BA1252" i="1"/>
  <c r="AZ1252" i="1"/>
  <c r="AY1252" i="1"/>
  <c r="AX1252" i="1"/>
  <c r="AW1252" i="1"/>
  <c r="AV1252" i="1"/>
  <c r="AQ1252" i="1"/>
  <c r="AP1252" i="1"/>
  <c r="AN1252" i="1"/>
  <c r="AL1252" i="1"/>
  <c r="AL1252" i="1" a="1"/>
  <c r="AH1252" i="1"/>
  <c r="AG1252" i="1"/>
  <c r="AI1252" i="1" s="1"/>
  <c r="AA1252" i="1"/>
  <c r="AD1252" i="1" s="1"/>
  <c r="AE1252" i="1" s="1"/>
  <c r="X1252" i="1"/>
  <c r="W1252" i="1"/>
  <c r="V1252" i="1"/>
  <c r="U1252" i="1"/>
  <c r="T1252" i="1"/>
  <c r="S1252" i="1"/>
  <c r="R1252" i="1"/>
  <c r="BG1251" i="1"/>
  <c r="BH1251" i="1" s="1"/>
  <c r="BF1251" i="1"/>
  <c r="BE1251" i="1"/>
  <c r="BD1251" i="1"/>
  <c r="BC1251" i="1"/>
  <c r="BB1251" i="1"/>
  <c r="BA1251" i="1"/>
  <c r="AZ1251" i="1"/>
  <c r="AY1251" i="1"/>
  <c r="AX1251" i="1"/>
  <c r="AW1251" i="1"/>
  <c r="AV1251" i="1"/>
  <c r="AQ1251" i="1"/>
  <c r="AP1251" i="1"/>
  <c r="AN1251" i="1"/>
  <c r="AL1251" i="1"/>
  <c r="AL1251" i="1" a="1"/>
  <c r="AH1251" i="1"/>
  <c r="AG1251" i="1"/>
  <c r="AI1251" i="1" s="1"/>
  <c r="AA1251" i="1"/>
  <c r="AD1251" i="1" s="1"/>
  <c r="AE1251" i="1" s="1"/>
  <c r="X1251" i="1"/>
  <c r="W1251" i="1"/>
  <c r="V1251" i="1"/>
  <c r="U1251" i="1"/>
  <c r="T1251" i="1"/>
  <c r="S1251" i="1"/>
  <c r="R1251" i="1"/>
  <c r="BG1250" i="1"/>
  <c r="BH1250" i="1" s="1"/>
  <c r="BF1250" i="1"/>
  <c r="BE1250" i="1"/>
  <c r="BD1250" i="1"/>
  <c r="BC1250" i="1"/>
  <c r="BB1250" i="1"/>
  <c r="BA1250" i="1"/>
  <c r="AZ1250" i="1"/>
  <c r="AY1250" i="1"/>
  <c r="AX1250" i="1"/>
  <c r="AW1250" i="1"/>
  <c r="AV1250" i="1"/>
  <c r="AQ1250" i="1"/>
  <c r="AP1250" i="1"/>
  <c r="AN1250" i="1"/>
  <c r="AL1250" i="1"/>
  <c r="AL1250" i="1" a="1"/>
  <c r="AH1250" i="1"/>
  <c r="AG1250" i="1"/>
  <c r="AA1250" i="1"/>
  <c r="AD1250" i="1" s="1"/>
  <c r="AE1250" i="1" s="1"/>
  <c r="X1250" i="1"/>
  <c r="W1250" i="1"/>
  <c r="V1250" i="1"/>
  <c r="U1250" i="1"/>
  <c r="T1250" i="1"/>
  <c r="S1250" i="1"/>
  <c r="R1250" i="1"/>
  <c r="BG1249" i="1"/>
  <c r="BH1249" i="1" s="1"/>
  <c r="BF1249" i="1"/>
  <c r="BE1249" i="1"/>
  <c r="BD1249" i="1"/>
  <c r="BC1249" i="1"/>
  <c r="BB1249" i="1"/>
  <c r="BA1249" i="1"/>
  <c r="AZ1249" i="1"/>
  <c r="AY1249" i="1"/>
  <c r="AX1249" i="1"/>
  <c r="AW1249" i="1"/>
  <c r="AV1249" i="1"/>
  <c r="AQ1249" i="1"/>
  <c r="AP1249" i="1"/>
  <c r="AN1249" i="1"/>
  <c r="AL1249" i="1"/>
  <c r="AL1249" i="1" a="1"/>
  <c r="AH1249" i="1"/>
  <c r="AG1249" i="1"/>
  <c r="AI1249" i="1" s="1"/>
  <c r="AA1249" i="1"/>
  <c r="AD1249" i="1" s="1"/>
  <c r="AE1249" i="1" s="1"/>
  <c r="X1249" i="1"/>
  <c r="W1249" i="1"/>
  <c r="V1249" i="1"/>
  <c r="U1249" i="1"/>
  <c r="T1249" i="1"/>
  <c r="S1249" i="1"/>
  <c r="R1249" i="1"/>
  <c r="BG1248" i="1"/>
  <c r="BH1248" i="1" s="1"/>
  <c r="BF1248" i="1"/>
  <c r="BE1248" i="1"/>
  <c r="BD1248" i="1"/>
  <c r="BC1248" i="1"/>
  <c r="BB1248" i="1"/>
  <c r="BA1248" i="1"/>
  <c r="AZ1248" i="1"/>
  <c r="AY1248" i="1"/>
  <c r="AX1248" i="1"/>
  <c r="AW1248" i="1"/>
  <c r="AV1248" i="1"/>
  <c r="AQ1248" i="1"/>
  <c r="AP1248" i="1"/>
  <c r="AU1248" i="1" s="1"/>
  <c r="AN1248" i="1"/>
  <c r="AL1248" i="1" a="1"/>
  <c r="AL1248" i="1" s="1"/>
  <c r="AH1248" i="1"/>
  <c r="AG1248" i="1"/>
  <c r="AI1248" i="1" s="1"/>
  <c r="AC1248" i="1"/>
  <c r="AB1248" i="1"/>
  <c r="AA1248" i="1"/>
  <c r="Z1248" i="1"/>
  <c r="Y1248" i="1"/>
  <c r="X1248" i="1"/>
  <c r="W1248" i="1"/>
  <c r="V1248" i="1"/>
  <c r="U1248" i="1"/>
  <c r="T1248" i="1"/>
  <c r="S1248" i="1"/>
  <c r="R1248" i="1"/>
  <c r="BG1247" i="1"/>
  <c r="BH1247" i="1" s="1"/>
  <c r="BF1247" i="1"/>
  <c r="BE1247" i="1"/>
  <c r="BD1247" i="1"/>
  <c r="BC1247" i="1"/>
  <c r="BB1247" i="1"/>
  <c r="BA1247" i="1"/>
  <c r="AZ1247" i="1"/>
  <c r="AY1247" i="1"/>
  <c r="AX1247" i="1"/>
  <c r="AW1247" i="1"/>
  <c r="AV1247" i="1"/>
  <c r="AQ1247" i="1"/>
  <c r="AP1247" i="1"/>
  <c r="AN1247" i="1"/>
  <c r="AL1247" i="1"/>
  <c r="AL1247" i="1" a="1"/>
  <c r="AH1247" i="1"/>
  <c r="AG1247" i="1"/>
  <c r="AI1247" i="1" s="1"/>
  <c r="AC1247" i="1"/>
  <c r="Z1247" i="1"/>
  <c r="Y1247" i="1"/>
  <c r="X1247" i="1"/>
  <c r="W1247" i="1"/>
  <c r="V1247" i="1"/>
  <c r="U1247" i="1"/>
  <c r="T1247" i="1"/>
  <c r="S1247" i="1"/>
  <c r="R1247" i="1"/>
  <c r="BG1246" i="1"/>
  <c r="BH1246" i="1" s="1"/>
  <c r="BF1246" i="1"/>
  <c r="BE1246" i="1"/>
  <c r="BD1246" i="1"/>
  <c r="BC1246" i="1"/>
  <c r="BB1246" i="1"/>
  <c r="BA1246" i="1"/>
  <c r="AZ1246" i="1"/>
  <c r="AY1246" i="1"/>
  <c r="AX1246" i="1"/>
  <c r="AW1246" i="1"/>
  <c r="AV1246" i="1"/>
  <c r="AQ1246" i="1"/>
  <c r="AP1246" i="1"/>
  <c r="AN1246" i="1"/>
  <c r="AL1246" i="1"/>
  <c r="AL1246" i="1" a="1"/>
  <c r="AH1246" i="1"/>
  <c r="AG1246" i="1"/>
  <c r="AI1246" i="1" s="1"/>
  <c r="AC1246" i="1"/>
  <c r="Z1246" i="1"/>
  <c r="Y1246" i="1"/>
  <c r="X1246" i="1"/>
  <c r="W1246" i="1"/>
  <c r="V1246" i="1"/>
  <c r="U1246" i="1"/>
  <c r="T1246" i="1"/>
  <c r="S1246" i="1"/>
  <c r="R1246" i="1"/>
  <c r="BG1245" i="1"/>
  <c r="BH1245" i="1" s="1"/>
  <c r="BF1245" i="1"/>
  <c r="BE1245" i="1"/>
  <c r="BD1245" i="1"/>
  <c r="BC1245" i="1"/>
  <c r="BB1245" i="1"/>
  <c r="BA1245" i="1"/>
  <c r="AZ1245" i="1"/>
  <c r="AY1245" i="1"/>
  <c r="AX1245" i="1"/>
  <c r="AW1245" i="1"/>
  <c r="AV1245" i="1"/>
  <c r="AT1245" i="1"/>
  <c r="AQ1245" i="1"/>
  <c r="AP1245" i="1"/>
  <c r="AS1245" i="1" s="1"/>
  <c r="AN1245" i="1"/>
  <c r="AL1245" i="1" a="1"/>
  <c r="AL1245" i="1" s="1"/>
  <c r="AH1245" i="1"/>
  <c r="AG1245" i="1"/>
  <c r="AI1245" i="1" s="1"/>
  <c r="AB1245" i="1"/>
  <c r="AD1245" i="1" s="1"/>
  <c r="AE1245" i="1" s="1"/>
  <c r="X1245" i="1"/>
  <c r="W1245" i="1"/>
  <c r="V1245" i="1"/>
  <c r="U1245" i="1"/>
  <c r="T1245" i="1"/>
  <c r="S1245" i="1"/>
  <c r="R1245" i="1"/>
  <c r="BG1244" i="1"/>
  <c r="BH1244" i="1" s="1"/>
  <c r="BF1244" i="1"/>
  <c r="BE1244" i="1"/>
  <c r="BD1244" i="1"/>
  <c r="BC1244" i="1"/>
  <c r="BB1244" i="1"/>
  <c r="BA1244" i="1"/>
  <c r="AZ1244" i="1"/>
  <c r="AY1244" i="1"/>
  <c r="AX1244" i="1"/>
  <c r="AW1244" i="1"/>
  <c r="AV1244" i="1"/>
  <c r="AQ1244" i="1"/>
  <c r="AP1244" i="1"/>
  <c r="AN1244" i="1"/>
  <c r="AL1244" i="1"/>
  <c r="AL1244" i="1" a="1"/>
  <c r="AH1244" i="1"/>
  <c r="AG1244" i="1"/>
  <c r="AI1244" i="1" s="1"/>
  <c r="AC1244" i="1"/>
  <c r="AD1244" i="1" s="1"/>
  <c r="AE1244" i="1" s="1"/>
  <c r="X1244" i="1"/>
  <c r="W1244" i="1"/>
  <c r="V1244" i="1"/>
  <c r="U1244" i="1"/>
  <c r="T1244" i="1"/>
  <c r="S1244" i="1"/>
  <c r="R1244" i="1"/>
  <c r="BG1243" i="1"/>
  <c r="BH1243" i="1" s="1"/>
  <c r="BF1243" i="1"/>
  <c r="BE1243" i="1"/>
  <c r="BD1243" i="1"/>
  <c r="BC1243" i="1"/>
  <c r="BB1243" i="1"/>
  <c r="BA1243" i="1"/>
  <c r="AZ1243" i="1"/>
  <c r="AY1243" i="1"/>
  <c r="AX1243" i="1"/>
  <c r="AW1243" i="1"/>
  <c r="AV1243" i="1"/>
  <c r="AQ1243" i="1"/>
  <c r="AP1243" i="1"/>
  <c r="AN1243" i="1"/>
  <c r="AL1243" i="1"/>
  <c r="AL1243" i="1" a="1"/>
  <c r="AH1243" i="1"/>
  <c r="AG1243" i="1"/>
  <c r="AI1243" i="1" s="1"/>
  <c r="AC1243" i="1"/>
  <c r="AB1243" i="1"/>
  <c r="AA1243" i="1"/>
  <c r="Z1243" i="1"/>
  <c r="Y1243" i="1"/>
  <c r="X1243" i="1"/>
  <c r="W1243" i="1"/>
  <c r="V1243" i="1"/>
  <c r="U1243" i="1"/>
  <c r="T1243" i="1"/>
  <c r="S1243" i="1"/>
  <c r="R1243" i="1"/>
  <c r="BG1242" i="1"/>
  <c r="BH1242" i="1" s="1"/>
  <c r="BF1242" i="1"/>
  <c r="BE1242" i="1"/>
  <c r="BD1242" i="1"/>
  <c r="BC1242" i="1"/>
  <c r="BB1242" i="1"/>
  <c r="BA1242" i="1"/>
  <c r="AZ1242" i="1"/>
  <c r="AY1242" i="1"/>
  <c r="AX1242" i="1"/>
  <c r="AW1242" i="1"/>
  <c r="AV1242" i="1"/>
  <c r="AQ1242" i="1"/>
  <c r="AP1242" i="1"/>
  <c r="AT1242" i="1" s="1"/>
  <c r="AN1242" i="1"/>
  <c r="AL1242" i="1" a="1"/>
  <c r="AL1242" i="1" s="1"/>
  <c r="AH1242" i="1"/>
  <c r="AG1242" i="1"/>
  <c r="AI1242" i="1" s="1"/>
  <c r="Y1242" i="1"/>
  <c r="AD1242" i="1" s="1"/>
  <c r="AE1242" i="1" s="1"/>
  <c r="X1242" i="1"/>
  <c r="W1242" i="1"/>
  <c r="V1242" i="1"/>
  <c r="U1242" i="1"/>
  <c r="T1242" i="1"/>
  <c r="S1242" i="1"/>
  <c r="R1242" i="1"/>
  <c r="BG1241" i="1"/>
  <c r="BH1241" i="1" s="1"/>
  <c r="BF1241" i="1"/>
  <c r="BE1241" i="1"/>
  <c r="BD1241" i="1"/>
  <c r="BC1241" i="1"/>
  <c r="BB1241" i="1"/>
  <c r="BA1241" i="1"/>
  <c r="AZ1241" i="1"/>
  <c r="AY1241" i="1"/>
  <c r="AX1241" i="1"/>
  <c r="AW1241" i="1"/>
  <c r="AV1241" i="1"/>
  <c r="AQ1241" i="1"/>
  <c r="AP1241" i="1"/>
  <c r="AN1241" i="1"/>
  <c r="AL1241" i="1" a="1"/>
  <c r="AL1241" i="1" s="1"/>
  <c r="AH1241" i="1"/>
  <c r="AG1241" i="1"/>
  <c r="AB1241" i="1"/>
  <c r="AD1241" i="1" s="1"/>
  <c r="AE1241" i="1" s="1"/>
  <c r="X1241" i="1"/>
  <c r="W1241" i="1"/>
  <c r="V1241" i="1"/>
  <c r="U1241" i="1"/>
  <c r="T1241" i="1"/>
  <c r="S1241" i="1"/>
  <c r="R1241" i="1"/>
  <c r="BG1240" i="1"/>
  <c r="BH1240" i="1" s="1"/>
  <c r="BF1240" i="1"/>
  <c r="BE1240" i="1"/>
  <c r="BD1240" i="1"/>
  <c r="BC1240" i="1"/>
  <c r="BB1240" i="1"/>
  <c r="BA1240" i="1"/>
  <c r="AZ1240" i="1"/>
  <c r="AY1240" i="1"/>
  <c r="AX1240" i="1"/>
  <c r="AW1240" i="1"/>
  <c r="AV1240" i="1"/>
  <c r="AQ1240" i="1"/>
  <c r="AP1240" i="1"/>
  <c r="AN1240" i="1"/>
  <c r="AL1240" i="1"/>
  <c r="AL1240" i="1" a="1"/>
  <c r="AH1240" i="1"/>
  <c r="AG1240" i="1"/>
  <c r="AI1240" i="1" s="1"/>
  <c r="AB1240" i="1"/>
  <c r="AD1240" i="1" s="1"/>
  <c r="AE1240" i="1" s="1"/>
  <c r="X1240" i="1"/>
  <c r="W1240" i="1"/>
  <c r="V1240" i="1"/>
  <c r="U1240" i="1"/>
  <c r="T1240" i="1"/>
  <c r="S1240" i="1"/>
  <c r="R1240" i="1"/>
  <c r="BG1239" i="1"/>
  <c r="BH1239" i="1" s="1"/>
  <c r="BF1239" i="1"/>
  <c r="BE1239" i="1"/>
  <c r="BD1239" i="1"/>
  <c r="BC1239" i="1"/>
  <c r="BB1239" i="1"/>
  <c r="BA1239" i="1"/>
  <c r="AZ1239" i="1"/>
  <c r="AY1239" i="1"/>
  <c r="AX1239" i="1"/>
  <c r="AW1239" i="1"/>
  <c r="AV1239" i="1"/>
  <c r="AQ1239" i="1"/>
  <c r="AP1239" i="1"/>
  <c r="AN1239" i="1"/>
  <c r="AL1239" i="1"/>
  <c r="AL1239" i="1" a="1"/>
  <c r="AH1239" i="1"/>
  <c r="AG1239" i="1"/>
  <c r="AI1239" i="1" s="1"/>
  <c r="AA1239" i="1"/>
  <c r="AD1239" i="1" s="1"/>
  <c r="AE1239" i="1" s="1"/>
  <c r="X1239" i="1"/>
  <c r="W1239" i="1"/>
  <c r="V1239" i="1"/>
  <c r="U1239" i="1"/>
  <c r="T1239" i="1"/>
  <c r="S1239" i="1"/>
  <c r="R1239" i="1"/>
  <c r="BG1238" i="1"/>
  <c r="BH1238" i="1" s="1"/>
  <c r="BF1238" i="1"/>
  <c r="BE1238" i="1"/>
  <c r="BD1238" i="1"/>
  <c r="BC1238" i="1"/>
  <c r="BB1238" i="1"/>
  <c r="BA1238" i="1"/>
  <c r="AZ1238" i="1"/>
  <c r="AY1238" i="1"/>
  <c r="AX1238" i="1"/>
  <c r="AW1238" i="1"/>
  <c r="AV1238" i="1"/>
  <c r="AQ1238" i="1"/>
  <c r="AP1238" i="1"/>
  <c r="AN1238" i="1"/>
  <c r="AL1238" i="1" a="1"/>
  <c r="AL1238" i="1" s="1"/>
  <c r="AH1238" i="1"/>
  <c r="AG1238" i="1"/>
  <c r="AA1238" i="1"/>
  <c r="AD1238" i="1" s="1"/>
  <c r="AE1238" i="1" s="1"/>
  <c r="X1238" i="1"/>
  <c r="W1238" i="1"/>
  <c r="V1238" i="1"/>
  <c r="U1238" i="1"/>
  <c r="T1238" i="1"/>
  <c r="S1238" i="1"/>
  <c r="R1238" i="1"/>
  <c r="BG1237" i="1"/>
  <c r="BH1237" i="1" s="1"/>
  <c r="BF1237" i="1"/>
  <c r="BE1237" i="1"/>
  <c r="BD1237" i="1"/>
  <c r="BC1237" i="1"/>
  <c r="BB1237" i="1"/>
  <c r="BA1237" i="1"/>
  <c r="AZ1237" i="1"/>
  <c r="AY1237" i="1"/>
  <c r="AX1237" i="1"/>
  <c r="AW1237" i="1"/>
  <c r="AV1237" i="1"/>
  <c r="AQ1237" i="1"/>
  <c r="AP1237" i="1"/>
  <c r="AU1237" i="1" s="1"/>
  <c r="AN1237" i="1"/>
  <c r="AL1237" i="1" a="1"/>
  <c r="AL1237" i="1" s="1"/>
  <c r="AH1237" i="1"/>
  <c r="AG1237" i="1"/>
  <c r="AI1237" i="1" s="1"/>
  <c r="Y1237" i="1"/>
  <c r="AD1237" i="1" s="1"/>
  <c r="AE1237" i="1" s="1"/>
  <c r="X1237" i="1"/>
  <c r="W1237" i="1"/>
  <c r="V1237" i="1"/>
  <c r="U1237" i="1"/>
  <c r="T1237" i="1"/>
  <c r="S1237" i="1"/>
  <c r="R1237" i="1"/>
  <c r="BG1236" i="1"/>
  <c r="BH1236" i="1" s="1"/>
  <c r="BF1236" i="1"/>
  <c r="BE1236" i="1"/>
  <c r="BD1236" i="1"/>
  <c r="BC1236" i="1"/>
  <c r="BB1236" i="1"/>
  <c r="BA1236" i="1"/>
  <c r="AZ1236" i="1"/>
  <c r="AY1236" i="1"/>
  <c r="AX1236" i="1"/>
  <c r="AW1236" i="1"/>
  <c r="AV1236" i="1"/>
  <c r="AQ1236" i="1"/>
  <c r="AP1236" i="1"/>
  <c r="AN1236" i="1"/>
  <c r="AL1236" i="1" a="1"/>
  <c r="AL1236" i="1" s="1"/>
  <c r="AH1236" i="1"/>
  <c r="AG1236" i="1"/>
  <c r="AI1236" i="1" s="1"/>
  <c r="AC1236" i="1"/>
  <c r="AB1236" i="1"/>
  <c r="AA1236" i="1"/>
  <c r="Z1236" i="1"/>
  <c r="Y1236" i="1"/>
  <c r="X1236" i="1"/>
  <c r="W1236" i="1"/>
  <c r="V1236" i="1"/>
  <c r="U1236" i="1"/>
  <c r="T1236" i="1"/>
  <c r="S1236" i="1"/>
  <c r="R1236" i="1"/>
  <c r="BG1235" i="1"/>
  <c r="BH1235" i="1" s="1"/>
  <c r="BF1235" i="1"/>
  <c r="BE1235" i="1"/>
  <c r="BD1235" i="1"/>
  <c r="BC1235" i="1"/>
  <c r="BB1235" i="1"/>
  <c r="BA1235" i="1"/>
  <c r="AZ1235" i="1"/>
  <c r="AY1235" i="1"/>
  <c r="AX1235" i="1"/>
  <c r="AW1235" i="1"/>
  <c r="AV1235" i="1"/>
  <c r="AQ1235" i="1"/>
  <c r="AP1235" i="1"/>
  <c r="AN1235" i="1"/>
  <c r="AL1235" i="1" a="1"/>
  <c r="AL1235" i="1" s="1"/>
  <c r="AH1235" i="1"/>
  <c r="AG1235" i="1"/>
  <c r="AI1235" i="1" s="1"/>
  <c r="AC1235" i="1"/>
  <c r="AB1235" i="1"/>
  <c r="AA1235" i="1"/>
  <c r="Z1235" i="1"/>
  <c r="Y1235" i="1"/>
  <c r="X1235" i="1"/>
  <c r="W1235" i="1"/>
  <c r="V1235" i="1"/>
  <c r="U1235" i="1"/>
  <c r="T1235" i="1"/>
  <c r="S1235" i="1"/>
  <c r="R1235" i="1"/>
  <c r="BG1234" i="1"/>
  <c r="BH1234" i="1" s="1"/>
  <c r="BF1234" i="1"/>
  <c r="BE1234" i="1"/>
  <c r="BD1234" i="1"/>
  <c r="BC1234" i="1"/>
  <c r="BB1234" i="1"/>
  <c r="BA1234" i="1"/>
  <c r="AZ1234" i="1"/>
  <c r="AY1234" i="1"/>
  <c r="AX1234" i="1"/>
  <c r="AW1234" i="1"/>
  <c r="AV1234" i="1"/>
  <c r="AQ1234" i="1"/>
  <c r="AP1234" i="1"/>
  <c r="AN1234" i="1"/>
  <c r="AL1234" i="1"/>
  <c r="AL1234" i="1" a="1"/>
  <c r="AH1234" i="1"/>
  <c r="AG1234" i="1"/>
  <c r="AA1234" i="1"/>
  <c r="AD1234" i="1" s="1"/>
  <c r="AE1234" i="1" s="1"/>
  <c r="X1234" i="1"/>
  <c r="W1234" i="1"/>
  <c r="V1234" i="1"/>
  <c r="U1234" i="1"/>
  <c r="T1234" i="1"/>
  <c r="S1234" i="1"/>
  <c r="R1234" i="1"/>
  <c r="BG1233" i="1"/>
  <c r="BH1233" i="1" s="1"/>
  <c r="BF1233" i="1"/>
  <c r="BE1233" i="1"/>
  <c r="BD1233" i="1"/>
  <c r="BC1233" i="1"/>
  <c r="BB1233" i="1"/>
  <c r="BA1233" i="1"/>
  <c r="AZ1233" i="1"/>
  <c r="AY1233" i="1"/>
  <c r="AX1233" i="1"/>
  <c r="AW1233" i="1"/>
  <c r="AV1233" i="1"/>
  <c r="AQ1233" i="1"/>
  <c r="AP1233" i="1"/>
  <c r="AN1233" i="1"/>
  <c r="AL1233" i="1"/>
  <c r="AL1233" i="1" a="1"/>
  <c r="AH1233" i="1"/>
  <c r="AG1233" i="1"/>
  <c r="AI1233" i="1" s="1"/>
  <c r="Y1233" i="1"/>
  <c r="AD1233" i="1" s="1"/>
  <c r="AE1233" i="1" s="1"/>
  <c r="X1233" i="1"/>
  <c r="W1233" i="1"/>
  <c r="V1233" i="1"/>
  <c r="U1233" i="1"/>
  <c r="T1233" i="1"/>
  <c r="S1233" i="1"/>
  <c r="R1233" i="1"/>
  <c r="BG1232" i="1"/>
  <c r="BH1232" i="1" s="1"/>
  <c r="BF1232" i="1"/>
  <c r="BE1232" i="1"/>
  <c r="BD1232" i="1"/>
  <c r="BC1232" i="1"/>
  <c r="BB1232" i="1"/>
  <c r="BA1232" i="1"/>
  <c r="AZ1232" i="1"/>
  <c r="AY1232" i="1"/>
  <c r="AX1232" i="1"/>
  <c r="AW1232" i="1"/>
  <c r="AV1232" i="1"/>
  <c r="AQ1232" i="1"/>
  <c r="AP1232" i="1"/>
  <c r="AT1232" i="1" s="1"/>
  <c r="AN1232" i="1"/>
  <c r="AL1232" i="1"/>
  <c r="AL1232" i="1" a="1"/>
  <c r="AH1232" i="1"/>
  <c r="AG1232" i="1"/>
  <c r="AI1232" i="1" s="1"/>
  <c r="AA1232" i="1"/>
  <c r="AD1232" i="1" s="1"/>
  <c r="AE1232" i="1" s="1"/>
  <c r="X1232" i="1"/>
  <c r="W1232" i="1"/>
  <c r="V1232" i="1"/>
  <c r="U1232" i="1"/>
  <c r="T1232" i="1"/>
  <c r="S1232" i="1"/>
  <c r="R1232" i="1"/>
  <c r="BG1231" i="1"/>
  <c r="BH1231" i="1" s="1"/>
  <c r="BF1231" i="1"/>
  <c r="BE1231" i="1"/>
  <c r="BD1231" i="1"/>
  <c r="BC1231" i="1"/>
  <c r="BB1231" i="1"/>
  <c r="BA1231" i="1"/>
  <c r="AZ1231" i="1"/>
  <c r="AY1231" i="1"/>
  <c r="AX1231" i="1"/>
  <c r="AW1231" i="1"/>
  <c r="AV1231" i="1"/>
  <c r="AQ1231" i="1"/>
  <c r="AP1231" i="1"/>
  <c r="AN1231" i="1"/>
  <c r="AL1231" i="1"/>
  <c r="AL1231" i="1" a="1"/>
  <c r="AH1231" i="1"/>
  <c r="AG1231" i="1"/>
  <c r="AI1231" i="1" s="1"/>
  <c r="Z1231" i="1"/>
  <c r="AD1231" i="1" s="1"/>
  <c r="AE1231" i="1" s="1"/>
  <c r="X1231" i="1"/>
  <c r="W1231" i="1"/>
  <c r="V1231" i="1"/>
  <c r="U1231" i="1"/>
  <c r="T1231" i="1"/>
  <c r="S1231" i="1"/>
  <c r="R1231" i="1"/>
  <c r="BG1230" i="1"/>
  <c r="BH1230" i="1" s="1"/>
  <c r="BF1230" i="1"/>
  <c r="BE1230" i="1"/>
  <c r="BD1230" i="1"/>
  <c r="BC1230" i="1"/>
  <c r="BB1230" i="1"/>
  <c r="BA1230" i="1"/>
  <c r="AZ1230" i="1"/>
  <c r="AY1230" i="1"/>
  <c r="AX1230" i="1"/>
  <c r="AW1230" i="1"/>
  <c r="AV1230" i="1"/>
  <c r="AQ1230" i="1"/>
  <c r="AP1230" i="1"/>
  <c r="AU1230" i="1" s="1"/>
  <c r="AN1230" i="1"/>
  <c r="AL1230" i="1" a="1"/>
  <c r="AL1230" i="1" s="1"/>
  <c r="AH1230" i="1"/>
  <c r="AG1230" i="1"/>
  <c r="AB1230" i="1"/>
  <c r="AD1230" i="1" s="1"/>
  <c r="AE1230" i="1" s="1"/>
  <c r="X1230" i="1"/>
  <c r="W1230" i="1"/>
  <c r="V1230" i="1"/>
  <c r="U1230" i="1"/>
  <c r="T1230" i="1"/>
  <c r="S1230" i="1"/>
  <c r="R1230" i="1"/>
  <c r="BG1229" i="1"/>
  <c r="BH1229" i="1" s="1"/>
  <c r="BF1229" i="1"/>
  <c r="BE1229" i="1"/>
  <c r="BD1229" i="1"/>
  <c r="BC1229" i="1"/>
  <c r="BB1229" i="1"/>
  <c r="BA1229" i="1"/>
  <c r="AZ1229" i="1"/>
  <c r="AY1229" i="1"/>
  <c r="AX1229" i="1"/>
  <c r="AW1229" i="1"/>
  <c r="AV1229" i="1"/>
  <c r="AQ1229" i="1"/>
  <c r="AP1229" i="1"/>
  <c r="AN1229" i="1"/>
  <c r="AL1229" i="1" a="1"/>
  <c r="AL1229" i="1" s="1"/>
  <c r="AH1229" i="1"/>
  <c r="AG1229" i="1"/>
  <c r="AI1229" i="1" s="1"/>
  <c r="AC1229" i="1"/>
  <c r="AB1229" i="1"/>
  <c r="AA1229" i="1"/>
  <c r="Z1229" i="1"/>
  <c r="Y1229" i="1"/>
  <c r="X1229" i="1"/>
  <c r="W1229" i="1"/>
  <c r="V1229" i="1"/>
  <c r="U1229" i="1"/>
  <c r="T1229" i="1"/>
  <c r="S1229" i="1"/>
  <c r="R1229" i="1"/>
  <c r="BG1228" i="1"/>
  <c r="BH1228" i="1" s="1"/>
  <c r="BF1228" i="1"/>
  <c r="BE1228" i="1"/>
  <c r="BD1228" i="1"/>
  <c r="BC1228" i="1"/>
  <c r="BB1228" i="1"/>
  <c r="BA1228" i="1"/>
  <c r="AZ1228" i="1"/>
  <c r="AY1228" i="1"/>
  <c r="AX1228" i="1"/>
  <c r="AW1228" i="1"/>
  <c r="AV1228" i="1"/>
  <c r="AQ1228" i="1"/>
  <c r="AP1228" i="1"/>
  <c r="AN1228" i="1"/>
  <c r="AL1228" i="1"/>
  <c r="AL1228" i="1" a="1"/>
  <c r="AH1228" i="1"/>
  <c r="AG1228" i="1"/>
  <c r="AI1228" i="1" s="1"/>
  <c r="AC1228" i="1"/>
  <c r="AB1228" i="1"/>
  <c r="AA1228" i="1"/>
  <c r="Z1228" i="1"/>
  <c r="Y1228" i="1"/>
  <c r="X1228" i="1"/>
  <c r="W1228" i="1"/>
  <c r="V1228" i="1"/>
  <c r="U1228" i="1"/>
  <c r="T1228" i="1"/>
  <c r="S1228" i="1"/>
  <c r="R1228" i="1"/>
  <c r="BG1227" i="1"/>
  <c r="BH1227" i="1" s="1"/>
  <c r="BF1227" i="1"/>
  <c r="BE1227" i="1"/>
  <c r="BD1227" i="1"/>
  <c r="BC1227" i="1"/>
  <c r="BB1227" i="1"/>
  <c r="BA1227" i="1"/>
  <c r="AZ1227" i="1"/>
  <c r="AY1227" i="1"/>
  <c r="AX1227" i="1"/>
  <c r="AW1227" i="1"/>
  <c r="AV1227" i="1"/>
  <c r="AQ1227" i="1"/>
  <c r="AP1227" i="1"/>
  <c r="AN1227" i="1"/>
  <c r="AL1227" i="1"/>
  <c r="AL1227" i="1" a="1"/>
  <c r="AH1227" i="1"/>
  <c r="AG1227" i="1"/>
  <c r="AI1227" i="1" s="1"/>
  <c r="AC1227" i="1"/>
  <c r="AB1227" i="1"/>
  <c r="AA1227" i="1"/>
  <c r="Z1227" i="1"/>
  <c r="Y1227" i="1"/>
  <c r="X1227" i="1"/>
  <c r="W1227" i="1"/>
  <c r="V1227" i="1"/>
  <c r="U1227" i="1"/>
  <c r="S1227" i="1"/>
  <c r="R1227" i="1"/>
  <c r="BG1226" i="1"/>
  <c r="BH1226" i="1" s="1"/>
  <c r="BF1226" i="1"/>
  <c r="BE1226" i="1"/>
  <c r="BD1226" i="1"/>
  <c r="BC1226" i="1"/>
  <c r="BB1226" i="1"/>
  <c r="BA1226" i="1"/>
  <c r="AZ1226" i="1"/>
  <c r="AY1226" i="1"/>
  <c r="AX1226" i="1"/>
  <c r="AW1226" i="1"/>
  <c r="AV1226" i="1"/>
  <c r="AQ1226" i="1"/>
  <c r="AP1226" i="1"/>
  <c r="AU1226" i="1" s="1"/>
  <c r="AN1226" i="1"/>
  <c r="AL1226" i="1" a="1"/>
  <c r="AL1226" i="1" s="1"/>
  <c r="AH1226" i="1"/>
  <c r="AG1226" i="1"/>
  <c r="AI1226" i="1" s="1"/>
  <c r="AB1226" i="1"/>
  <c r="AD1226" i="1" s="1"/>
  <c r="AE1226" i="1" s="1"/>
  <c r="X1226" i="1"/>
  <c r="W1226" i="1"/>
  <c r="V1226" i="1"/>
  <c r="U1226" i="1"/>
  <c r="S1226" i="1"/>
  <c r="R1226" i="1"/>
  <c r="BG1225" i="1"/>
  <c r="BH1225" i="1" s="1"/>
  <c r="BF1225" i="1"/>
  <c r="BE1225" i="1"/>
  <c r="BD1225" i="1"/>
  <c r="BC1225" i="1"/>
  <c r="BB1225" i="1"/>
  <c r="BA1225" i="1"/>
  <c r="AZ1225" i="1"/>
  <c r="AY1225" i="1"/>
  <c r="AX1225" i="1"/>
  <c r="AW1225" i="1"/>
  <c r="AV1225" i="1"/>
  <c r="AQ1225" i="1"/>
  <c r="AP1225" i="1"/>
  <c r="AN1225" i="1"/>
  <c r="AL1225" i="1"/>
  <c r="AL1225" i="1" a="1"/>
  <c r="AH1225" i="1"/>
  <c r="AG1225" i="1"/>
  <c r="AB1225" i="1"/>
  <c r="AD1225" i="1" s="1"/>
  <c r="AE1225" i="1" s="1"/>
  <c r="X1225" i="1"/>
  <c r="W1225" i="1"/>
  <c r="V1225" i="1"/>
  <c r="U1225" i="1"/>
  <c r="S1225" i="1"/>
  <c r="R1225" i="1"/>
  <c r="BG1224" i="1"/>
  <c r="BH1224" i="1" s="1"/>
  <c r="BF1224" i="1"/>
  <c r="BE1224" i="1"/>
  <c r="BD1224" i="1"/>
  <c r="BC1224" i="1"/>
  <c r="BB1224" i="1"/>
  <c r="BA1224" i="1"/>
  <c r="AZ1224" i="1"/>
  <c r="AY1224" i="1"/>
  <c r="AX1224" i="1"/>
  <c r="AW1224" i="1"/>
  <c r="AV1224" i="1"/>
  <c r="AQ1224" i="1"/>
  <c r="AP1224" i="1"/>
  <c r="AN1224" i="1"/>
  <c r="AL1224" i="1" a="1"/>
  <c r="AL1224" i="1" s="1"/>
  <c r="AH1224" i="1"/>
  <c r="AG1224" i="1"/>
  <c r="AI1224" i="1" s="1"/>
  <c r="AB1224" i="1"/>
  <c r="AD1224" i="1" s="1"/>
  <c r="AE1224" i="1" s="1"/>
  <c r="X1224" i="1"/>
  <c r="W1224" i="1"/>
  <c r="V1224" i="1"/>
  <c r="U1224" i="1"/>
  <c r="S1224" i="1"/>
  <c r="R1224" i="1"/>
  <c r="BG1223" i="1"/>
  <c r="BH1223" i="1" s="1"/>
  <c r="BF1223" i="1"/>
  <c r="BE1223" i="1"/>
  <c r="BD1223" i="1"/>
  <c r="BC1223" i="1"/>
  <c r="BB1223" i="1"/>
  <c r="BA1223" i="1"/>
  <c r="AZ1223" i="1"/>
  <c r="AY1223" i="1"/>
  <c r="AX1223" i="1"/>
  <c r="AW1223" i="1"/>
  <c r="AV1223" i="1"/>
  <c r="AQ1223" i="1"/>
  <c r="AP1223" i="1"/>
  <c r="AR1223" i="1" s="1"/>
  <c r="AN1223" i="1"/>
  <c r="AL1223" i="1" a="1"/>
  <c r="AL1223" i="1" s="1"/>
  <c r="AH1223" i="1"/>
  <c r="AG1223" i="1"/>
  <c r="AI1223" i="1" s="1"/>
  <c r="Y1223" i="1"/>
  <c r="AD1223" i="1" s="1"/>
  <c r="AE1223" i="1" s="1"/>
  <c r="X1223" i="1"/>
  <c r="W1223" i="1"/>
  <c r="V1223" i="1"/>
  <c r="U1223" i="1"/>
  <c r="T1223" i="1"/>
  <c r="S1223" i="1"/>
  <c r="R1223" i="1"/>
  <c r="BG1222" i="1"/>
  <c r="BH1222" i="1" s="1"/>
  <c r="BF1222" i="1"/>
  <c r="BE1222" i="1"/>
  <c r="BD1222" i="1"/>
  <c r="BC1222" i="1"/>
  <c r="BB1222" i="1"/>
  <c r="BA1222" i="1"/>
  <c r="AZ1222" i="1"/>
  <c r="AY1222" i="1"/>
  <c r="AX1222" i="1"/>
  <c r="AW1222" i="1"/>
  <c r="AV1222" i="1"/>
  <c r="AQ1222" i="1"/>
  <c r="AP1222" i="1"/>
  <c r="AT1222" i="1" s="1"/>
  <c r="AN1222" i="1"/>
  <c r="AL1222" i="1"/>
  <c r="AL1222" i="1" a="1"/>
  <c r="AH1222" i="1"/>
  <c r="AG1222" i="1"/>
  <c r="AI1222" i="1" s="1"/>
  <c r="Z1222" i="1"/>
  <c r="AD1222" i="1" s="1"/>
  <c r="AE1222" i="1" s="1"/>
  <c r="X1222" i="1"/>
  <c r="W1222" i="1"/>
  <c r="V1222" i="1"/>
  <c r="U1222" i="1"/>
  <c r="T1222" i="1"/>
  <c r="S1222" i="1"/>
  <c r="R1222" i="1"/>
  <c r="BG1221" i="1"/>
  <c r="BH1221" i="1" s="1"/>
  <c r="BF1221" i="1"/>
  <c r="BE1221" i="1"/>
  <c r="BD1221" i="1"/>
  <c r="BC1221" i="1"/>
  <c r="BB1221" i="1"/>
  <c r="BA1221" i="1"/>
  <c r="AZ1221" i="1"/>
  <c r="AY1221" i="1"/>
  <c r="AX1221" i="1"/>
  <c r="AW1221" i="1"/>
  <c r="AV1221" i="1"/>
  <c r="AQ1221" i="1"/>
  <c r="AP1221" i="1"/>
  <c r="AN1221" i="1"/>
  <c r="AL1221" i="1" a="1"/>
  <c r="AL1221" i="1" s="1"/>
  <c r="AH1221" i="1"/>
  <c r="AG1221" i="1"/>
  <c r="AI1221" i="1" s="1"/>
  <c r="Z1221" i="1"/>
  <c r="AD1221" i="1" s="1"/>
  <c r="AE1221" i="1" s="1"/>
  <c r="X1221" i="1"/>
  <c r="W1221" i="1"/>
  <c r="V1221" i="1"/>
  <c r="U1221" i="1"/>
  <c r="T1221" i="1"/>
  <c r="S1221" i="1"/>
  <c r="R1221" i="1"/>
  <c r="BG1220" i="1"/>
  <c r="BH1220" i="1" s="1"/>
  <c r="BF1220" i="1"/>
  <c r="BE1220" i="1"/>
  <c r="BD1220" i="1"/>
  <c r="BC1220" i="1"/>
  <c r="BB1220" i="1"/>
  <c r="BA1220" i="1"/>
  <c r="AZ1220" i="1"/>
  <c r="AY1220" i="1"/>
  <c r="AX1220" i="1"/>
  <c r="AW1220" i="1"/>
  <c r="AV1220" i="1"/>
  <c r="AQ1220" i="1"/>
  <c r="AP1220" i="1"/>
  <c r="AN1220" i="1"/>
  <c r="AL1220" i="1" a="1"/>
  <c r="AL1220" i="1" s="1"/>
  <c r="AH1220" i="1"/>
  <c r="AG1220" i="1"/>
  <c r="AI1220" i="1" s="1"/>
  <c r="AA1220" i="1"/>
  <c r="AD1220" i="1" s="1"/>
  <c r="AE1220" i="1" s="1"/>
  <c r="X1220" i="1"/>
  <c r="W1220" i="1"/>
  <c r="V1220" i="1"/>
  <c r="U1220" i="1"/>
  <c r="T1220" i="1"/>
  <c r="S1220" i="1"/>
  <c r="R1220" i="1"/>
  <c r="BG1219" i="1"/>
  <c r="BH1219" i="1" s="1"/>
  <c r="BF1219" i="1"/>
  <c r="BE1219" i="1"/>
  <c r="BD1219" i="1"/>
  <c r="BC1219" i="1"/>
  <c r="BB1219" i="1"/>
  <c r="BA1219" i="1"/>
  <c r="AZ1219" i="1"/>
  <c r="AY1219" i="1"/>
  <c r="AX1219" i="1"/>
  <c r="AW1219" i="1"/>
  <c r="AV1219" i="1"/>
  <c r="AQ1219" i="1"/>
  <c r="AP1219" i="1"/>
  <c r="AN1219" i="1"/>
  <c r="AL1219" i="1"/>
  <c r="AL1219" i="1" a="1"/>
  <c r="AH1219" i="1"/>
  <c r="AG1219" i="1"/>
  <c r="Y1219" i="1"/>
  <c r="AD1219" i="1" s="1"/>
  <c r="AE1219" i="1" s="1"/>
  <c r="X1219" i="1"/>
  <c r="W1219" i="1"/>
  <c r="V1219" i="1"/>
  <c r="U1219" i="1"/>
  <c r="T1219" i="1"/>
  <c r="S1219" i="1"/>
  <c r="R1219" i="1"/>
  <c r="BG1218" i="1"/>
  <c r="BH1218" i="1" s="1"/>
  <c r="BF1218" i="1"/>
  <c r="BE1218" i="1"/>
  <c r="BD1218" i="1"/>
  <c r="BC1218" i="1"/>
  <c r="BB1218" i="1"/>
  <c r="BA1218" i="1"/>
  <c r="AZ1218" i="1"/>
  <c r="AY1218" i="1"/>
  <c r="AX1218" i="1"/>
  <c r="AW1218" i="1"/>
  <c r="AV1218" i="1"/>
  <c r="AQ1218" i="1"/>
  <c r="AP1218" i="1"/>
  <c r="AN1218" i="1"/>
  <c r="AL1218" i="1"/>
  <c r="AL1218" i="1" a="1"/>
  <c r="AH1218" i="1"/>
  <c r="AG1218" i="1"/>
  <c r="Y1218" i="1"/>
  <c r="AD1218" i="1" s="1"/>
  <c r="AE1218" i="1" s="1"/>
  <c r="X1218" i="1"/>
  <c r="W1218" i="1"/>
  <c r="V1218" i="1"/>
  <c r="U1218" i="1"/>
  <c r="T1218" i="1"/>
  <c r="S1218" i="1"/>
  <c r="R1218" i="1"/>
  <c r="BG1217" i="1"/>
  <c r="BH1217" i="1" s="1"/>
  <c r="BF1217" i="1"/>
  <c r="BE1217" i="1"/>
  <c r="BD1217" i="1"/>
  <c r="BC1217" i="1"/>
  <c r="BB1217" i="1"/>
  <c r="BA1217" i="1"/>
  <c r="AZ1217" i="1"/>
  <c r="AY1217" i="1"/>
  <c r="AX1217" i="1"/>
  <c r="AW1217" i="1"/>
  <c r="AV1217" i="1"/>
  <c r="AQ1217" i="1"/>
  <c r="AP1217" i="1"/>
  <c r="AN1217" i="1"/>
  <c r="AL1217" i="1"/>
  <c r="AL1217" i="1" a="1"/>
  <c r="AH1217" i="1"/>
  <c r="AG1217" i="1"/>
  <c r="Y1217" i="1"/>
  <c r="AD1217" i="1" s="1"/>
  <c r="AE1217" i="1" s="1"/>
  <c r="X1217" i="1"/>
  <c r="W1217" i="1"/>
  <c r="V1217" i="1"/>
  <c r="U1217" i="1"/>
  <c r="T1217" i="1"/>
  <c r="S1217" i="1"/>
  <c r="R1217" i="1"/>
  <c r="BG1216" i="1"/>
  <c r="BH1216" i="1" s="1"/>
  <c r="BF1216" i="1"/>
  <c r="BE1216" i="1"/>
  <c r="BD1216" i="1"/>
  <c r="BC1216" i="1"/>
  <c r="BB1216" i="1"/>
  <c r="BA1216" i="1"/>
  <c r="AZ1216" i="1"/>
  <c r="AY1216" i="1"/>
  <c r="AX1216" i="1"/>
  <c r="AW1216" i="1"/>
  <c r="AV1216" i="1"/>
  <c r="AQ1216" i="1"/>
  <c r="AP1216" i="1"/>
  <c r="AN1216" i="1"/>
  <c r="AL1216" i="1"/>
  <c r="AL1216" i="1" a="1"/>
  <c r="AH1216" i="1"/>
  <c r="AG1216" i="1"/>
  <c r="AI1216" i="1" s="1"/>
  <c r="Y1216" i="1"/>
  <c r="AD1216" i="1" s="1"/>
  <c r="AE1216" i="1" s="1"/>
  <c r="X1216" i="1"/>
  <c r="W1216" i="1"/>
  <c r="V1216" i="1"/>
  <c r="U1216" i="1"/>
  <c r="T1216" i="1"/>
  <c r="S1216" i="1"/>
  <c r="R1216" i="1"/>
  <c r="BG1215" i="1"/>
  <c r="BH1215" i="1" s="1"/>
  <c r="BF1215" i="1"/>
  <c r="BE1215" i="1"/>
  <c r="BD1215" i="1"/>
  <c r="BC1215" i="1"/>
  <c r="BB1215" i="1"/>
  <c r="BA1215" i="1"/>
  <c r="AZ1215" i="1"/>
  <c r="AY1215" i="1"/>
  <c r="AX1215" i="1"/>
  <c r="AW1215" i="1"/>
  <c r="AV1215" i="1"/>
  <c r="AQ1215" i="1"/>
  <c r="AP1215" i="1"/>
  <c r="AN1215" i="1"/>
  <c r="AL1215" i="1" a="1"/>
  <c r="AL1215" i="1" s="1"/>
  <c r="AH1215" i="1"/>
  <c r="AG1215" i="1"/>
  <c r="AI1215" i="1" s="1"/>
  <c r="AC1215" i="1"/>
  <c r="AB1215" i="1"/>
  <c r="AA1215" i="1"/>
  <c r="Z1215" i="1"/>
  <c r="Y1215" i="1"/>
  <c r="X1215" i="1"/>
  <c r="W1215" i="1"/>
  <c r="V1215" i="1"/>
  <c r="U1215" i="1"/>
  <c r="T1215" i="1"/>
  <c r="S1215" i="1"/>
  <c r="R1215" i="1"/>
  <c r="BG1214" i="1"/>
  <c r="BH1214" i="1" s="1"/>
  <c r="BF1214" i="1"/>
  <c r="BE1214" i="1"/>
  <c r="BD1214" i="1"/>
  <c r="BC1214" i="1"/>
  <c r="BB1214" i="1"/>
  <c r="BA1214" i="1"/>
  <c r="AZ1214" i="1"/>
  <c r="AY1214" i="1"/>
  <c r="AX1214" i="1"/>
  <c r="AW1214" i="1"/>
  <c r="AV1214" i="1"/>
  <c r="AQ1214" i="1"/>
  <c r="AP1214" i="1"/>
  <c r="AN1214" i="1"/>
  <c r="AL1214" i="1"/>
  <c r="AL1214" i="1" a="1"/>
  <c r="AH1214" i="1"/>
  <c r="AG1214" i="1"/>
  <c r="AI1214" i="1" s="1"/>
  <c r="AC1214" i="1"/>
  <c r="AB1214" i="1"/>
  <c r="AA1214" i="1"/>
  <c r="Z1214" i="1"/>
  <c r="Y1214" i="1"/>
  <c r="X1214" i="1"/>
  <c r="W1214" i="1"/>
  <c r="V1214" i="1"/>
  <c r="U1214" i="1"/>
  <c r="T1214" i="1"/>
  <c r="S1214" i="1"/>
  <c r="R1214" i="1"/>
  <c r="BG1213" i="1"/>
  <c r="BH1213" i="1" s="1"/>
  <c r="BF1213" i="1"/>
  <c r="BE1213" i="1"/>
  <c r="BD1213" i="1"/>
  <c r="BC1213" i="1"/>
  <c r="BB1213" i="1"/>
  <c r="BA1213" i="1"/>
  <c r="AZ1213" i="1"/>
  <c r="AY1213" i="1"/>
  <c r="AX1213" i="1"/>
  <c r="AW1213" i="1"/>
  <c r="AV1213" i="1"/>
  <c r="AQ1213" i="1"/>
  <c r="AP1213" i="1"/>
  <c r="AN1213" i="1"/>
  <c r="AL1213" i="1" a="1"/>
  <c r="AL1213" i="1" s="1"/>
  <c r="AH1213" i="1"/>
  <c r="AG1213" i="1"/>
  <c r="AC1213" i="1"/>
  <c r="AB1213" i="1"/>
  <c r="AA1213" i="1"/>
  <c r="Z1213" i="1"/>
  <c r="Y1213" i="1"/>
  <c r="X1213" i="1"/>
  <c r="W1213" i="1"/>
  <c r="V1213" i="1"/>
  <c r="U1213" i="1"/>
  <c r="T1213" i="1"/>
  <c r="S1213" i="1"/>
  <c r="R1213" i="1"/>
  <c r="BG1212" i="1"/>
  <c r="BH1212" i="1" s="1"/>
  <c r="BF1212" i="1"/>
  <c r="BE1212" i="1"/>
  <c r="BD1212" i="1"/>
  <c r="BC1212" i="1"/>
  <c r="BB1212" i="1"/>
  <c r="BA1212" i="1"/>
  <c r="AZ1212" i="1"/>
  <c r="AY1212" i="1"/>
  <c r="AX1212" i="1"/>
  <c r="AW1212" i="1"/>
  <c r="AV1212" i="1"/>
  <c r="AQ1212" i="1"/>
  <c r="AP1212" i="1"/>
  <c r="AN1212" i="1"/>
  <c r="AL1212" i="1"/>
  <c r="AL1212" i="1" a="1"/>
  <c r="AH1212" i="1"/>
  <c r="AG1212" i="1"/>
  <c r="AI1212" i="1" s="1"/>
  <c r="AB1212" i="1"/>
  <c r="AD1212" i="1" s="1"/>
  <c r="AE1212" i="1" s="1"/>
  <c r="X1212" i="1"/>
  <c r="W1212" i="1"/>
  <c r="V1212" i="1"/>
  <c r="U1212" i="1"/>
  <c r="T1212" i="1"/>
  <c r="S1212" i="1"/>
  <c r="R1212" i="1"/>
  <c r="BG1211" i="1"/>
  <c r="BH1211" i="1" s="1"/>
  <c r="BF1211" i="1"/>
  <c r="BE1211" i="1"/>
  <c r="BD1211" i="1"/>
  <c r="BC1211" i="1"/>
  <c r="BB1211" i="1"/>
  <c r="BA1211" i="1"/>
  <c r="AZ1211" i="1"/>
  <c r="AY1211" i="1"/>
  <c r="AX1211" i="1"/>
  <c r="AW1211" i="1"/>
  <c r="AV1211" i="1"/>
  <c r="AQ1211" i="1"/>
  <c r="AP1211" i="1"/>
  <c r="AN1211" i="1"/>
  <c r="AL1211" i="1" a="1"/>
  <c r="AL1211" i="1" s="1"/>
  <c r="AH1211" i="1"/>
  <c r="AG1211" i="1"/>
  <c r="AI1211" i="1" s="1"/>
  <c r="AB1211" i="1"/>
  <c r="AD1211" i="1" s="1"/>
  <c r="AE1211" i="1" s="1"/>
  <c r="X1211" i="1"/>
  <c r="W1211" i="1"/>
  <c r="V1211" i="1"/>
  <c r="U1211" i="1"/>
  <c r="T1211" i="1"/>
  <c r="S1211" i="1"/>
  <c r="R1211" i="1"/>
  <c r="BG1210" i="1"/>
  <c r="BH1210" i="1" s="1"/>
  <c r="BF1210" i="1"/>
  <c r="BE1210" i="1"/>
  <c r="BD1210" i="1"/>
  <c r="BC1210" i="1"/>
  <c r="BB1210" i="1"/>
  <c r="BA1210" i="1"/>
  <c r="AZ1210" i="1"/>
  <c r="AY1210" i="1"/>
  <c r="AX1210" i="1"/>
  <c r="AW1210" i="1"/>
  <c r="AV1210" i="1"/>
  <c r="AQ1210" i="1"/>
  <c r="AP1210" i="1"/>
  <c r="AN1210" i="1"/>
  <c r="AL1210" i="1" a="1"/>
  <c r="AL1210" i="1" s="1"/>
  <c r="AH1210" i="1"/>
  <c r="AG1210" i="1"/>
  <c r="AC1210" i="1"/>
  <c r="AD1210" i="1" s="1"/>
  <c r="AE1210" i="1" s="1"/>
  <c r="X1210" i="1"/>
  <c r="W1210" i="1"/>
  <c r="V1210" i="1"/>
  <c r="U1210" i="1"/>
  <c r="T1210" i="1"/>
  <c r="S1210" i="1"/>
  <c r="R1210" i="1"/>
  <c r="BG1209" i="1"/>
  <c r="BH1209" i="1" s="1"/>
  <c r="BF1209" i="1"/>
  <c r="BE1209" i="1"/>
  <c r="BD1209" i="1"/>
  <c r="BC1209" i="1"/>
  <c r="BB1209" i="1"/>
  <c r="BA1209" i="1"/>
  <c r="AZ1209" i="1"/>
  <c r="AY1209" i="1"/>
  <c r="AX1209" i="1"/>
  <c r="AW1209" i="1"/>
  <c r="AV1209" i="1"/>
  <c r="AQ1209" i="1"/>
  <c r="AP1209" i="1"/>
  <c r="AN1209" i="1"/>
  <c r="AL1209" i="1" a="1"/>
  <c r="AL1209" i="1" s="1"/>
  <c r="AH1209" i="1"/>
  <c r="AG1209" i="1"/>
  <c r="AI1209" i="1" s="1"/>
  <c r="Z1209" i="1"/>
  <c r="AD1209" i="1" s="1"/>
  <c r="AE1209" i="1" s="1"/>
  <c r="X1209" i="1"/>
  <c r="W1209" i="1"/>
  <c r="V1209" i="1"/>
  <c r="U1209" i="1"/>
  <c r="T1209" i="1"/>
  <c r="S1209" i="1"/>
  <c r="R1209" i="1"/>
  <c r="BG1208" i="1"/>
  <c r="BH1208" i="1" s="1"/>
  <c r="BF1208" i="1"/>
  <c r="BE1208" i="1"/>
  <c r="BD1208" i="1"/>
  <c r="BC1208" i="1"/>
  <c r="BB1208" i="1"/>
  <c r="BA1208" i="1"/>
  <c r="AZ1208" i="1"/>
  <c r="AY1208" i="1"/>
  <c r="AX1208" i="1"/>
  <c r="AW1208" i="1"/>
  <c r="AV1208" i="1"/>
  <c r="AQ1208" i="1"/>
  <c r="AP1208" i="1"/>
  <c r="AR1208" i="1" s="1"/>
  <c r="AN1208" i="1"/>
  <c r="AL1208" i="1" a="1"/>
  <c r="AL1208" i="1" s="1"/>
  <c r="AH1208" i="1"/>
  <c r="AG1208" i="1"/>
  <c r="AI1208" i="1" s="1"/>
  <c r="Z1208" i="1"/>
  <c r="AD1208" i="1" s="1"/>
  <c r="AE1208" i="1" s="1"/>
  <c r="X1208" i="1"/>
  <c r="W1208" i="1"/>
  <c r="V1208" i="1"/>
  <c r="U1208" i="1"/>
  <c r="T1208" i="1"/>
  <c r="S1208" i="1"/>
  <c r="R1208" i="1"/>
  <c r="BG1207" i="1"/>
  <c r="BH1207" i="1" s="1"/>
  <c r="BF1207" i="1"/>
  <c r="BE1207" i="1"/>
  <c r="BD1207" i="1"/>
  <c r="BC1207" i="1"/>
  <c r="BB1207" i="1"/>
  <c r="BA1207" i="1"/>
  <c r="AZ1207" i="1"/>
  <c r="AY1207" i="1"/>
  <c r="AX1207" i="1"/>
  <c r="AW1207" i="1"/>
  <c r="AV1207" i="1"/>
  <c r="AQ1207" i="1"/>
  <c r="AP1207" i="1"/>
  <c r="AN1207" i="1"/>
  <c r="AL1207" i="1"/>
  <c r="AL1207" i="1" a="1"/>
  <c r="AH1207" i="1"/>
  <c r="AG1207" i="1"/>
  <c r="AI1207" i="1" s="1"/>
  <c r="AB1207" i="1"/>
  <c r="AD1207" i="1" s="1"/>
  <c r="AE1207" i="1" s="1"/>
  <c r="X1207" i="1"/>
  <c r="W1207" i="1"/>
  <c r="V1207" i="1"/>
  <c r="U1207" i="1"/>
  <c r="T1207" i="1"/>
  <c r="S1207" i="1"/>
  <c r="R1207" i="1"/>
  <c r="BG1206" i="1"/>
  <c r="BH1206" i="1" s="1"/>
  <c r="BF1206" i="1"/>
  <c r="BE1206" i="1"/>
  <c r="BD1206" i="1"/>
  <c r="BC1206" i="1"/>
  <c r="BB1206" i="1"/>
  <c r="BA1206" i="1"/>
  <c r="AZ1206" i="1"/>
  <c r="AY1206" i="1"/>
  <c r="AX1206" i="1"/>
  <c r="AW1206" i="1"/>
  <c r="AV1206" i="1"/>
  <c r="AQ1206" i="1"/>
  <c r="AP1206" i="1"/>
  <c r="AN1206" i="1"/>
  <c r="AL1206" i="1"/>
  <c r="AL1206" i="1" a="1"/>
  <c r="AH1206" i="1"/>
  <c r="AG1206" i="1"/>
  <c r="Y1206" i="1"/>
  <c r="AD1206" i="1" s="1"/>
  <c r="AE1206" i="1" s="1"/>
  <c r="X1206" i="1"/>
  <c r="W1206" i="1"/>
  <c r="V1206" i="1"/>
  <c r="U1206" i="1"/>
  <c r="T1206" i="1"/>
  <c r="S1206" i="1"/>
  <c r="R1206" i="1"/>
  <c r="BG1205" i="1"/>
  <c r="BH1205" i="1" s="1"/>
  <c r="BF1205" i="1"/>
  <c r="BE1205" i="1"/>
  <c r="BD1205" i="1"/>
  <c r="BC1205" i="1"/>
  <c r="BB1205" i="1"/>
  <c r="BA1205" i="1"/>
  <c r="AZ1205" i="1"/>
  <c r="AY1205" i="1"/>
  <c r="AX1205" i="1"/>
  <c r="AW1205" i="1"/>
  <c r="AV1205" i="1"/>
  <c r="AQ1205" i="1"/>
  <c r="AP1205" i="1"/>
  <c r="AN1205" i="1"/>
  <c r="AL1205" i="1"/>
  <c r="AL1205" i="1" a="1"/>
  <c r="AH1205" i="1"/>
  <c r="AG1205" i="1"/>
  <c r="AI1205" i="1" s="1"/>
  <c r="Z1205" i="1"/>
  <c r="AD1205" i="1" s="1"/>
  <c r="AE1205" i="1" s="1"/>
  <c r="X1205" i="1"/>
  <c r="W1205" i="1"/>
  <c r="V1205" i="1"/>
  <c r="U1205" i="1"/>
  <c r="T1205" i="1"/>
  <c r="S1205" i="1"/>
  <c r="R1205" i="1"/>
  <c r="BG1204" i="1"/>
  <c r="BH1204" i="1" s="1"/>
  <c r="BF1204" i="1"/>
  <c r="BE1204" i="1"/>
  <c r="BD1204" i="1"/>
  <c r="BC1204" i="1"/>
  <c r="BB1204" i="1"/>
  <c r="BA1204" i="1"/>
  <c r="AZ1204" i="1"/>
  <c r="AY1204" i="1"/>
  <c r="AX1204" i="1"/>
  <c r="AW1204" i="1"/>
  <c r="AV1204" i="1"/>
  <c r="AQ1204" i="1"/>
  <c r="AP1204" i="1"/>
  <c r="AT1204" i="1" s="1"/>
  <c r="AN1204" i="1"/>
  <c r="AL1204" i="1"/>
  <c r="AL1204" i="1" a="1"/>
  <c r="AH1204" i="1"/>
  <c r="AG1204" i="1"/>
  <c r="AI1204" i="1" s="1"/>
  <c r="Z1204" i="1"/>
  <c r="AD1204" i="1" s="1"/>
  <c r="AE1204" i="1" s="1"/>
  <c r="X1204" i="1"/>
  <c r="W1204" i="1"/>
  <c r="V1204" i="1"/>
  <c r="U1204" i="1"/>
  <c r="T1204" i="1"/>
  <c r="S1204" i="1"/>
  <c r="R1204" i="1"/>
  <c r="BG1203" i="1"/>
  <c r="BH1203" i="1" s="1"/>
  <c r="BF1203" i="1"/>
  <c r="BE1203" i="1"/>
  <c r="BD1203" i="1"/>
  <c r="BC1203" i="1"/>
  <c r="BB1203" i="1"/>
  <c r="BA1203" i="1"/>
  <c r="AZ1203" i="1"/>
  <c r="AY1203" i="1"/>
  <c r="AX1203" i="1"/>
  <c r="AW1203" i="1"/>
  <c r="AV1203" i="1"/>
  <c r="AQ1203" i="1"/>
  <c r="AP1203" i="1"/>
  <c r="AN1203" i="1"/>
  <c r="AL1203" i="1" a="1"/>
  <c r="AL1203" i="1" s="1"/>
  <c r="AH1203" i="1"/>
  <c r="AG1203" i="1"/>
  <c r="AI1203" i="1" s="1"/>
  <c r="AC1203" i="1"/>
  <c r="AD1203" i="1" s="1"/>
  <c r="AE1203" i="1" s="1"/>
  <c r="X1203" i="1"/>
  <c r="W1203" i="1"/>
  <c r="V1203" i="1"/>
  <c r="U1203" i="1"/>
  <c r="T1203" i="1"/>
  <c r="S1203" i="1"/>
  <c r="R1203" i="1"/>
  <c r="BG1202" i="1"/>
  <c r="BH1202" i="1" s="1"/>
  <c r="BF1202" i="1"/>
  <c r="BE1202" i="1"/>
  <c r="BD1202" i="1"/>
  <c r="BC1202" i="1"/>
  <c r="BB1202" i="1"/>
  <c r="BA1202" i="1"/>
  <c r="AZ1202" i="1"/>
  <c r="AY1202" i="1"/>
  <c r="AX1202" i="1"/>
  <c r="AW1202" i="1"/>
  <c r="AV1202" i="1"/>
  <c r="AQ1202" i="1"/>
  <c r="AP1202" i="1"/>
  <c r="AU1202" i="1" s="1"/>
  <c r="AN1202" i="1"/>
  <c r="AL1202" i="1" a="1"/>
  <c r="AL1202" i="1" s="1"/>
  <c r="AH1202" i="1"/>
  <c r="AG1202" i="1"/>
  <c r="AI1202" i="1" s="1"/>
  <c r="AC1202" i="1"/>
  <c r="Z1202" i="1"/>
  <c r="Y1202" i="1"/>
  <c r="X1202" i="1"/>
  <c r="W1202" i="1"/>
  <c r="V1202" i="1"/>
  <c r="U1202" i="1"/>
  <c r="T1202" i="1"/>
  <c r="S1202" i="1"/>
  <c r="R1202" i="1"/>
  <c r="BG1201" i="1"/>
  <c r="BH1201" i="1" s="1"/>
  <c r="BF1201" i="1"/>
  <c r="BE1201" i="1"/>
  <c r="BD1201" i="1"/>
  <c r="BC1201" i="1"/>
  <c r="BB1201" i="1"/>
  <c r="BA1201" i="1"/>
  <c r="AZ1201" i="1"/>
  <c r="AY1201" i="1"/>
  <c r="AX1201" i="1"/>
  <c r="AW1201" i="1"/>
  <c r="AV1201" i="1"/>
  <c r="AQ1201" i="1"/>
  <c r="AP1201" i="1"/>
  <c r="AN1201" i="1"/>
  <c r="AL1201" i="1" a="1"/>
  <c r="AL1201" i="1" s="1"/>
  <c r="AH1201" i="1"/>
  <c r="AG1201" i="1"/>
  <c r="AI1201" i="1" s="1"/>
  <c r="AC1201" i="1"/>
  <c r="Z1201" i="1"/>
  <c r="Y1201" i="1"/>
  <c r="X1201" i="1"/>
  <c r="W1201" i="1"/>
  <c r="V1201" i="1"/>
  <c r="U1201" i="1"/>
  <c r="T1201" i="1"/>
  <c r="S1201" i="1"/>
  <c r="R1201" i="1"/>
  <c r="BG1200" i="1"/>
  <c r="BH1200" i="1" s="1"/>
  <c r="BF1200" i="1"/>
  <c r="BE1200" i="1"/>
  <c r="BD1200" i="1"/>
  <c r="BC1200" i="1"/>
  <c r="BB1200" i="1"/>
  <c r="BA1200" i="1"/>
  <c r="AZ1200" i="1"/>
  <c r="AY1200" i="1"/>
  <c r="AX1200" i="1"/>
  <c r="AW1200" i="1"/>
  <c r="AV1200" i="1"/>
  <c r="AQ1200" i="1"/>
  <c r="AP1200" i="1"/>
  <c r="AT1200" i="1" s="1"/>
  <c r="AN1200" i="1"/>
  <c r="AL1200" i="1"/>
  <c r="AL1200" i="1" a="1"/>
  <c r="AH1200" i="1"/>
  <c r="AG1200" i="1"/>
  <c r="AI1200" i="1" s="1"/>
  <c r="Y1200" i="1"/>
  <c r="AD1200" i="1" s="1"/>
  <c r="AE1200" i="1" s="1"/>
  <c r="X1200" i="1"/>
  <c r="W1200" i="1"/>
  <c r="V1200" i="1"/>
  <c r="U1200" i="1"/>
  <c r="T1200" i="1"/>
  <c r="S1200" i="1"/>
  <c r="R1200" i="1"/>
  <c r="BG1199" i="1"/>
  <c r="BH1199" i="1" s="1"/>
  <c r="BF1199" i="1"/>
  <c r="BE1199" i="1"/>
  <c r="BD1199" i="1"/>
  <c r="BC1199" i="1"/>
  <c r="BB1199" i="1"/>
  <c r="BA1199" i="1"/>
  <c r="AZ1199" i="1"/>
  <c r="AY1199" i="1"/>
  <c r="AX1199" i="1"/>
  <c r="AW1199" i="1"/>
  <c r="AV1199" i="1"/>
  <c r="AQ1199" i="1"/>
  <c r="AP1199" i="1"/>
  <c r="AN1199" i="1"/>
  <c r="AL1199" i="1" a="1"/>
  <c r="AL1199" i="1" s="1"/>
  <c r="AH1199" i="1"/>
  <c r="AG1199" i="1"/>
  <c r="AC1199" i="1"/>
  <c r="AB1199" i="1"/>
  <c r="AA1199" i="1"/>
  <c r="Z1199" i="1"/>
  <c r="Y1199" i="1"/>
  <c r="X1199" i="1"/>
  <c r="W1199" i="1"/>
  <c r="V1199" i="1"/>
  <c r="U1199" i="1"/>
  <c r="T1199" i="1"/>
  <c r="S1199" i="1"/>
  <c r="R1199" i="1"/>
  <c r="BG1198" i="1"/>
  <c r="BH1198" i="1" s="1"/>
  <c r="BF1198" i="1"/>
  <c r="BE1198" i="1"/>
  <c r="BD1198" i="1"/>
  <c r="BC1198" i="1"/>
  <c r="BB1198" i="1"/>
  <c r="BA1198" i="1"/>
  <c r="AZ1198" i="1"/>
  <c r="AY1198" i="1"/>
  <c r="AX1198" i="1"/>
  <c r="AW1198" i="1"/>
  <c r="AV1198" i="1"/>
  <c r="AQ1198" i="1"/>
  <c r="AP1198" i="1"/>
  <c r="AN1198" i="1"/>
  <c r="AL1198" i="1"/>
  <c r="AL1198" i="1" a="1"/>
  <c r="AH1198" i="1"/>
  <c r="AG1198" i="1"/>
  <c r="AI1198" i="1" s="1"/>
  <c r="Z1198" i="1"/>
  <c r="AD1198" i="1" s="1"/>
  <c r="AE1198" i="1" s="1"/>
  <c r="X1198" i="1"/>
  <c r="W1198" i="1"/>
  <c r="V1198" i="1"/>
  <c r="U1198" i="1"/>
  <c r="T1198" i="1"/>
  <c r="S1198" i="1"/>
  <c r="R1198" i="1"/>
  <c r="BG1197" i="1"/>
  <c r="BH1197" i="1" s="1"/>
  <c r="BF1197" i="1"/>
  <c r="BE1197" i="1"/>
  <c r="BD1197" i="1"/>
  <c r="BC1197" i="1"/>
  <c r="BB1197" i="1"/>
  <c r="BA1197" i="1"/>
  <c r="AZ1197" i="1"/>
  <c r="AY1197" i="1"/>
  <c r="AX1197" i="1"/>
  <c r="AW1197" i="1"/>
  <c r="AV1197" i="1"/>
  <c r="AQ1197" i="1"/>
  <c r="AP1197" i="1"/>
  <c r="AT1197" i="1" s="1"/>
  <c r="AN1197" i="1"/>
  <c r="AL1197" i="1" a="1"/>
  <c r="AL1197" i="1" s="1"/>
  <c r="AH1197" i="1"/>
  <c r="AG1197" i="1"/>
  <c r="AI1197" i="1" s="1"/>
  <c r="AC1197" i="1"/>
  <c r="AB1197" i="1"/>
  <c r="AA1197" i="1"/>
  <c r="Z1197" i="1"/>
  <c r="Y1197" i="1"/>
  <c r="X1197" i="1"/>
  <c r="W1197" i="1"/>
  <c r="V1197" i="1"/>
  <c r="U1197" i="1"/>
  <c r="T1197" i="1"/>
  <c r="S1197" i="1"/>
  <c r="R1197" i="1"/>
  <c r="BG1196" i="1"/>
  <c r="BH1196" i="1" s="1"/>
  <c r="BF1196" i="1"/>
  <c r="BE1196" i="1"/>
  <c r="BD1196" i="1"/>
  <c r="BC1196" i="1"/>
  <c r="BB1196" i="1"/>
  <c r="BA1196" i="1"/>
  <c r="AZ1196" i="1"/>
  <c r="AY1196" i="1"/>
  <c r="AX1196" i="1"/>
  <c r="AW1196" i="1"/>
  <c r="AV1196" i="1"/>
  <c r="AQ1196" i="1"/>
  <c r="AP1196" i="1"/>
  <c r="AR1196" i="1" s="1"/>
  <c r="AN1196" i="1"/>
  <c r="AL1196" i="1" a="1"/>
  <c r="AL1196" i="1" s="1"/>
  <c r="AH1196" i="1"/>
  <c r="AG1196" i="1"/>
  <c r="AI1196" i="1" s="1"/>
  <c r="Z1196" i="1"/>
  <c r="AD1196" i="1" s="1"/>
  <c r="AE1196" i="1" s="1"/>
  <c r="X1196" i="1"/>
  <c r="W1196" i="1"/>
  <c r="V1196" i="1"/>
  <c r="U1196" i="1"/>
  <c r="T1196" i="1"/>
  <c r="S1196" i="1"/>
  <c r="R1196" i="1"/>
  <c r="BG1195" i="1"/>
  <c r="BH1195" i="1" s="1"/>
  <c r="BF1195" i="1"/>
  <c r="BE1195" i="1"/>
  <c r="BD1195" i="1"/>
  <c r="BC1195" i="1"/>
  <c r="BB1195" i="1"/>
  <c r="BA1195" i="1"/>
  <c r="AZ1195" i="1"/>
  <c r="AY1195" i="1"/>
  <c r="AX1195" i="1"/>
  <c r="AW1195" i="1"/>
  <c r="AV1195" i="1"/>
  <c r="AQ1195" i="1"/>
  <c r="AP1195" i="1"/>
  <c r="AS1195" i="1" s="1"/>
  <c r="AN1195" i="1"/>
  <c r="AL1195" i="1"/>
  <c r="AL1195" i="1" a="1"/>
  <c r="AH1195" i="1"/>
  <c r="AG1195" i="1"/>
  <c r="AI1195" i="1" s="1"/>
  <c r="Z1195" i="1"/>
  <c r="AD1195" i="1" s="1"/>
  <c r="AE1195" i="1" s="1"/>
  <c r="X1195" i="1"/>
  <c r="W1195" i="1"/>
  <c r="V1195" i="1"/>
  <c r="U1195" i="1"/>
  <c r="T1195" i="1"/>
  <c r="S1195" i="1"/>
  <c r="R1195" i="1"/>
  <c r="BG1194" i="1"/>
  <c r="BH1194" i="1" s="1"/>
  <c r="BF1194" i="1"/>
  <c r="BE1194" i="1"/>
  <c r="BD1194" i="1"/>
  <c r="BC1194" i="1"/>
  <c r="BB1194" i="1"/>
  <c r="BA1194" i="1"/>
  <c r="AZ1194" i="1"/>
  <c r="AY1194" i="1"/>
  <c r="AX1194" i="1"/>
  <c r="AW1194" i="1"/>
  <c r="AV1194" i="1"/>
  <c r="AQ1194" i="1"/>
  <c r="AP1194" i="1"/>
  <c r="AT1194" i="1" s="1"/>
  <c r="AN1194" i="1"/>
  <c r="AL1194" i="1"/>
  <c r="AL1194" i="1" a="1"/>
  <c r="AH1194" i="1"/>
  <c r="AG1194" i="1"/>
  <c r="AI1194" i="1" s="1"/>
  <c r="AB1194" i="1"/>
  <c r="AD1194" i="1" s="1"/>
  <c r="AE1194" i="1" s="1"/>
  <c r="X1194" i="1"/>
  <c r="W1194" i="1"/>
  <c r="V1194" i="1"/>
  <c r="U1194" i="1"/>
  <c r="S1194" i="1"/>
  <c r="R1194" i="1"/>
  <c r="BG1193" i="1"/>
  <c r="BH1193" i="1" s="1"/>
  <c r="BF1193" i="1"/>
  <c r="BE1193" i="1"/>
  <c r="BD1193" i="1"/>
  <c r="BC1193" i="1"/>
  <c r="BB1193" i="1"/>
  <c r="BA1193" i="1"/>
  <c r="AZ1193" i="1"/>
  <c r="AY1193" i="1"/>
  <c r="AX1193" i="1"/>
  <c r="AW1193" i="1"/>
  <c r="AV1193" i="1"/>
  <c r="AQ1193" i="1"/>
  <c r="AP1193" i="1"/>
  <c r="AU1193" i="1" s="1"/>
  <c r="AN1193" i="1"/>
  <c r="AL1193" i="1" a="1"/>
  <c r="AL1193" i="1" s="1"/>
  <c r="AH1193" i="1"/>
  <c r="AG1193" i="1"/>
  <c r="AI1193" i="1" s="1"/>
  <c r="AB1193" i="1"/>
  <c r="AD1193" i="1" s="1"/>
  <c r="AE1193" i="1" s="1"/>
  <c r="X1193" i="1"/>
  <c r="W1193" i="1"/>
  <c r="V1193" i="1"/>
  <c r="U1193" i="1"/>
  <c r="T1193" i="1"/>
  <c r="S1193" i="1"/>
  <c r="R1193" i="1"/>
  <c r="BG1192" i="1"/>
  <c r="BH1192" i="1" s="1"/>
  <c r="BF1192" i="1"/>
  <c r="BE1192" i="1"/>
  <c r="BD1192" i="1"/>
  <c r="BC1192" i="1"/>
  <c r="BB1192" i="1"/>
  <c r="BA1192" i="1"/>
  <c r="AZ1192" i="1"/>
  <c r="AY1192" i="1"/>
  <c r="AX1192" i="1"/>
  <c r="AW1192" i="1"/>
  <c r="AV1192" i="1"/>
  <c r="AQ1192" i="1"/>
  <c r="AP1192" i="1"/>
  <c r="AN1192" i="1"/>
  <c r="AL1192" i="1"/>
  <c r="AL1192" i="1" a="1"/>
  <c r="AH1192" i="1"/>
  <c r="AG1192" i="1"/>
  <c r="AB1192" i="1"/>
  <c r="AD1192" i="1" s="1"/>
  <c r="AE1192" i="1" s="1"/>
  <c r="X1192" i="1"/>
  <c r="W1192" i="1"/>
  <c r="V1192" i="1"/>
  <c r="U1192" i="1"/>
  <c r="T1192" i="1"/>
  <c r="S1192" i="1"/>
  <c r="R1192" i="1"/>
  <c r="BG1191" i="1"/>
  <c r="BH1191" i="1" s="1"/>
  <c r="BF1191" i="1"/>
  <c r="BE1191" i="1"/>
  <c r="BD1191" i="1"/>
  <c r="BC1191" i="1"/>
  <c r="BB1191" i="1"/>
  <c r="BA1191" i="1"/>
  <c r="AZ1191" i="1"/>
  <c r="AY1191" i="1"/>
  <c r="AX1191" i="1"/>
  <c r="AW1191" i="1"/>
  <c r="AV1191" i="1"/>
  <c r="AQ1191" i="1"/>
  <c r="AP1191" i="1"/>
  <c r="AN1191" i="1"/>
  <c r="AL1191" i="1"/>
  <c r="AL1191" i="1" a="1"/>
  <c r="AH1191" i="1"/>
  <c r="AG1191" i="1"/>
  <c r="AI1191" i="1" s="1"/>
  <c r="AB1191" i="1"/>
  <c r="AD1191" i="1" s="1"/>
  <c r="AE1191" i="1" s="1"/>
  <c r="X1191" i="1"/>
  <c r="W1191" i="1"/>
  <c r="V1191" i="1"/>
  <c r="U1191" i="1"/>
  <c r="T1191" i="1"/>
  <c r="S1191" i="1"/>
  <c r="R1191" i="1"/>
  <c r="BG1190" i="1"/>
  <c r="BH1190" i="1" s="1"/>
  <c r="BF1190" i="1"/>
  <c r="BE1190" i="1"/>
  <c r="BD1190" i="1"/>
  <c r="BC1190" i="1"/>
  <c r="BB1190" i="1"/>
  <c r="BA1190" i="1"/>
  <c r="AZ1190" i="1"/>
  <c r="AY1190" i="1"/>
  <c r="AX1190" i="1"/>
  <c r="AW1190" i="1"/>
  <c r="AV1190" i="1"/>
  <c r="AQ1190" i="1"/>
  <c r="AP1190" i="1"/>
  <c r="AU1190" i="1" s="1"/>
  <c r="AN1190" i="1"/>
  <c r="AL1190" i="1" a="1"/>
  <c r="AL1190" i="1" s="1"/>
  <c r="AH1190" i="1"/>
  <c r="AG1190" i="1"/>
  <c r="AC1190" i="1"/>
  <c r="Z1190" i="1"/>
  <c r="Y1190" i="1"/>
  <c r="X1190" i="1"/>
  <c r="W1190" i="1"/>
  <c r="V1190" i="1"/>
  <c r="U1190" i="1"/>
  <c r="T1190" i="1"/>
  <c r="S1190" i="1"/>
  <c r="R1190" i="1"/>
  <c r="BG1189" i="1"/>
  <c r="BH1189" i="1" s="1"/>
  <c r="BF1189" i="1"/>
  <c r="BE1189" i="1"/>
  <c r="BD1189" i="1"/>
  <c r="BC1189" i="1"/>
  <c r="BB1189" i="1"/>
  <c r="BA1189" i="1"/>
  <c r="AZ1189" i="1"/>
  <c r="AY1189" i="1"/>
  <c r="AX1189" i="1"/>
  <c r="AW1189" i="1"/>
  <c r="AV1189" i="1"/>
  <c r="AQ1189" i="1"/>
  <c r="AP1189" i="1"/>
  <c r="AT1189" i="1" s="1"/>
  <c r="AN1189" i="1"/>
  <c r="AL1189" i="1"/>
  <c r="AL1189" i="1" a="1"/>
  <c r="AH1189" i="1"/>
  <c r="AG1189" i="1"/>
  <c r="AI1189" i="1" s="1"/>
  <c r="AC1189" i="1"/>
  <c r="Z1189" i="1"/>
  <c r="Y1189" i="1"/>
  <c r="X1189" i="1"/>
  <c r="W1189" i="1"/>
  <c r="V1189" i="1"/>
  <c r="U1189" i="1"/>
  <c r="T1189" i="1"/>
  <c r="S1189" i="1"/>
  <c r="R1189" i="1"/>
  <c r="BG1188" i="1"/>
  <c r="BH1188" i="1" s="1"/>
  <c r="BF1188" i="1"/>
  <c r="BE1188" i="1"/>
  <c r="BD1188" i="1"/>
  <c r="BC1188" i="1"/>
  <c r="BB1188" i="1"/>
  <c r="BA1188" i="1"/>
  <c r="AZ1188" i="1"/>
  <c r="AY1188" i="1"/>
  <c r="AX1188" i="1"/>
  <c r="AW1188" i="1"/>
  <c r="AV1188" i="1"/>
  <c r="AQ1188" i="1"/>
  <c r="AP1188" i="1"/>
  <c r="AN1188" i="1"/>
  <c r="AL1188" i="1"/>
  <c r="AL1188" i="1" a="1"/>
  <c r="AH1188" i="1"/>
  <c r="AG1188" i="1"/>
  <c r="AB1188" i="1"/>
  <c r="AD1188" i="1" s="1"/>
  <c r="AE1188" i="1" s="1"/>
  <c r="X1188" i="1"/>
  <c r="W1188" i="1"/>
  <c r="V1188" i="1"/>
  <c r="U1188" i="1"/>
  <c r="T1188" i="1"/>
  <c r="S1188" i="1"/>
  <c r="R1188" i="1"/>
  <c r="BG1187" i="1"/>
  <c r="BH1187" i="1" s="1"/>
  <c r="BF1187" i="1"/>
  <c r="BE1187" i="1"/>
  <c r="BD1187" i="1"/>
  <c r="BC1187" i="1"/>
  <c r="BB1187" i="1"/>
  <c r="BA1187" i="1"/>
  <c r="AZ1187" i="1"/>
  <c r="AY1187" i="1"/>
  <c r="AX1187" i="1"/>
  <c r="AW1187" i="1"/>
  <c r="AV1187" i="1"/>
  <c r="AQ1187" i="1"/>
  <c r="AP1187" i="1"/>
  <c r="AN1187" i="1"/>
  <c r="AL1187" i="1"/>
  <c r="AL1187" i="1" a="1"/>
  <c r="AH1187" i="1"/>
  <c r="AG1187" i="1"/>
  <c r="AB1187" i="1"/>
  <c r="AD1187" i="1" s="1"/>
  <c r="AE1187" i="1" s="1"/>
  <c r="X1187" i="1"/>
  <c r="W1187" i="1"/>
  <c r="V1187" i="1"/>
  <c r="U1187" i="1"/>
  <c r="T1187" i="1"/>
  <c r="S1187" i="1"/>
  <c r="R1187" i="1"/>
  <c r="BG1186" i="1"/>
  <c r="BH1186" i="1" s="1"/>
  <c r="BF1186" i="1"/>
  <c r="BE1186" i="1"/>
  <c r="BD1186" i="1"/>
  <c r="BC1186" i="1"/>
  <c r="BB1186" i="1"/>
  <c r="BA1186" i="1"/>
  <c r="AZ1186" i="1"/>
  <c r="AY1186" i="1"/>
  <c r="AX1186" i="1"/>
  <c r="AW1186" i="1"/>
  <c r="AV1186" i="1"/>
  <c r="AQ1186" i="1"/>
  <c r="AP1186" i="1"/>
  <c r="AN1186" i="1"/>
  <c r="AL1186" i="1" a="1"/>
  <c r="AL1186" i="1" s="1"/>
  <c r="AH1186" i="1"/>
  <c r="AG1186" i="1"/>
  <c r="AI1186" i="1" s="1"/>
  <c r="AC1186" i="1"/>
  <c r="AB1186" i="1"/>
  <c r="AA1186" i="1"/>
  <c r="Z1186" i="1"/>
  <c r="Y1186" i="1"/>
  <c r="X1186" i="1"/>
  <c r="W1186" i="1"/>
  <c r="V1186" i="1"/>
  <c r="U1186" i="1"/>
  <c r="T1186" i="1"/>
  <c r="S1186" i="1"/>
  <c r="R1186" i="1"/>
  <c r="BG1185" i="1"/>
  <c r="BH1185" i="1" s="1"/>
  <c r="BF1185" i="1"/>
  <c r="BE1185" i="1"/>
  <c r="BD1185" i="1"/>
  <c r="BC1185" i="1"/>
  <c r="BB1185" i="1"/>
  <c r="BA1185" i="1"/>
  <c r="AZ1185" i="1"/>
  <c r="AY1185" i="1"/>
  <c r="AX1185" i="1"/>
  <c r="AW1185" i="1"/>
  <c r="AV1185" i="1"/>
  <c r="AQ1185" i="1"/>
  <c r="AP1185" i="1"/>
  <c r="AN1185" i="1"/>
  <c r="AL1185" i="1" a="1"/>
  <c r="AL1185" i="1" s="1"/>
  <c r="AH1185" i="1"/>
  <c r="AG1185" i="1"/>
  <c r="AI1185" i="1" s="1"/>
  <c r="AA1185" i="1"/>
  <c r="AD1185" i="1" s="1"/>
  <c r="AE1185" i="1" s="1"/>
  <c r="X1185" i="1"/>
  <c r="W1185" i="1"/>
  <c r="V1185" i="1"/>
  <c r="U1185" i="1"/>
  <c r="T1185" i="1"/>
  <c r="S1185" i="1"/>
  <c r="R1185" i="1"/>
  <c r="BG1184" i="1"/>
  <c r="BH1184" i="1" s="1"/>
  <c r="BF1184" i="1"/>
  <c r="BE1184" i="1"/>
  <c r="BD1184" i="1"/>
  <c r="BC1184" i="1"/>
  <c r="BB1184" i="1"/>
  <c r="BA1184" i="1"/>
  <c r="AZ1184" i="1"/>
  <c r="AY1184" i="1"/>
  <c r="AX1184" i="1"/>
  <c r="AW1184" i="1"/>
  <c r="AV1184" i="1"/>
  <c r="AQ1184" i="1"/>
  <c r="AP1184" i="1"/>
  <c r="AN1184" i="1"/>
  <c r="AL1184" i="1"/>
  <c r="AL1184" i="1" a="1"/>
  <c r="AH1184" i="1"/>
  <c r="AG1184" i="1"/>
  <c r="Y1184" i="1"/>
  <c r="AD1184" i="1" s="1"/>
  <c r="AE1184" i="1" s="1"/>
  <c r="X1184" i="1"/>
  <c r="W1184" i="1"/>
  <c r="V1184" i="1"/>
  <c r="U1184" i="1"/>
  <c r="T1184" i="1"/>
  <c r="S1184" i="1"/>
  <c r="R1184" i="1"/>
  <c r="BG1183" i="1"/>
  <c r="BH1183" i="1" s="1"/>
  <c r="BF1183" i="1"/>
  <c r="BE1183" i="1"/>
  <c r="BD1183" i="1"/>
  <c r="BC1183" i="1"/>
  <c r="BB1183" i="1"/>
  <c r="BA1183" i="1"/>
  <c r="AZ1183" i="1"/>
  <c r="AY1183" i="1"/>
  <c r="AX1183" i="1"/>
  <c r="AW1183" i="1"/>
  <c r="AV1183" i="1"/>
  <c r="AQ1183" i="1"/>
  <c r="AP1183" i="1"/>
  <c r="AS1183" i="1" s="1"/>
  <c r="AN1183" i="1"/>
  <c r="AL1183" i="1"/>
  <c r="AL1183" i="1" a="1"/>
  <c r="AH1183" i="1"/>
  <c r="AG1183" i="1"/>
  <c r="AI1183" i="1" s="1"/>
  <c r="AC1183" i="1"/>
  <c r="AD1183" i="1" s="1"/>
  <c r="AE1183" i="1" s="1"/>
  <c r="X1183" i="1"/>
  <c r="W1183" i="1"/>
  <c r="V1183" i="1"/>
  <c r="U1183" i="1"/>
  <c r="T1183" i="1"/>
  <c r="S1183" i="1"/>
  <c r="R1183" i="1"/>
  <c r="BG1182" i="1"/>
  <c r="BH1182" i="1" s="1"/>
  <c r="BF1182" i="1"/>
  <c r="BE1182" i="1"/>
  <c r="BD1182" i="1"/>
  <c r="BC1182" i="1"/>
  <c r="BB1182" i="1"/>
  <c r="BA1182" i="1"/>
  <c r="AZ1182" i="1"/>
  <c r="AY1182" i="1"/>
  <c r="AX1182" i="1"/>
  <c r="AW1182" i="1"/>
  <c r="AV1182" i="1"/>
  <c r="AQ1182" i="1"/>
  <c r="AP1182" i="1"/>
  <c r="AU1182" i="1" s="1"/>
  <c r="AN1182" i="1"/>
  <c r="AL1182" i="1"/>
  <c r="AL1182" i="1" a="1"/>
  <c r="AH1182" i="1"/>
  <c r="AG1182" i="1"/>
  <c r="AI1182" i="1" s="1"/>
  <c r="AC1182" i="1"/>
  <c r="AD1182" i="1" s="1"/>
  <c r="AE1182" i="1" s="1"/>
  <c r="X1182" i="1"/>
  <c r="W1182" i="1"/>
  <c r="V1182" i="1"/>
  <c r="U1182" i="1"/>
  <c r="T1182" i="1"/>
  <c r="S1182" i="1"/>
  <c r="R1182" i="1"/>
  <c r="BG1181" i="1"/>
  <c r="BH1181" i="1" s="1"/>
  <c r="BF1181" i="1"/>
  <c r="BE1181" i="1"/>
  <c r="BD1181" i="1"/>
  <c r="BC1181" i="1"/>
  <c r="BB1181" i="1"/>
  <c r="BA1181" i="1"/>
  <c r="AZ1181" i="1"/>
  <c r="AY1181" i="1"/>
  <c r="AX1181" i="1"/>
  <c r="AW1181" i="1"/>
  <c r="AV1181" i="1"/>
  <c r="AQ1181" i="1"/>
  <c r="AP1181" i="1"/>
  <c r="AN1181" i="1"/>
  <c r="AL1181" i="1"/>
  <c r="AL1181" i="1" a="1"/>
  <c r="AH1181" i="1"/>
  <c r="AG1181" i="1"/>
  <c r="AI1181" i="1" s="1"/>
  <c r="Z1181" i="1"/>
  <c r="AD1181" i="1" s="1"/>
  <c r="AE1181" i="1" s="1"/>
  <c r="X1181" i="1"/>
  <c r="W1181" i="1"/>
  <c r="V1181" i="1"/>
  <c r="U1181" i="1"/>
  <c r="T1181" i="1"/>
  <c r="S1181" i="1"/>
  <c r="R1181" i="1"/>
  <c r="BG1180" i="1"/>
  <c r="BH1180" i="1" s="1"/>
  <c r="BF1180" i="1"/>
  <c r="BE1180" i="1"/>
  <c r="BD1180" i="1"/>
  <c r="BC1180" i="1"/>
  <c r="BB1180" i="1"/>
  <c r="BA1180" i="1"/>
  <c r="AZ1180" i="1"/>
  <c r="AY1180" i="1"/>
  <c r="AX1180" i="1"/>
  <c r="AW1180" i="1"/>
  <c r="AV1180" i="1"/>
  <c r="AQ1180" i="1"/>
  <c r="AP1180" i="1"/>
  <c r="AN1180" i="1"/>
  <c r="AL1180" i="1"/>
  <c r="AL1180" i="1" a="1"/>
  <c r="AH1180" i="1"/>
  <c r="AG1180" i="1"/>
  <c r="AI1180" i="1" s="1"/>
  <c r="AB1180" i="1"/>
  <c r="AD1180" i="1" s="1"/>
  <c r="AE1180" i="1" s="1"/>
  <c r="X1180" i="1"/>
  <c r="W1180" i="1"/>
  <c r="V1180" i="1"/>
  <c r="U1180" i="1"/>
  <c r="T1180" i="1"/>
  <c r="S1180" i="1"/>
  <c r="R1180" i="1"/>
  <c r="BG1179" i="1"/>
  <c r="BH1179" i="1" s="1"/>
  <c r="BF1179" i="1"/>
  <c r="BE1179" i="1"/>
  <c r="BD1179" i="1"/>
  <c r="BC1179" i="1"/>
  <c r="BB1179" i="1"/>
  <c r="BA1179" i="1"/>
  <c r="AZ1179" i="1"/>
  <c r="AY1179" i="1"/>
  <c r="AX1179" i="1"/>
  <c r="AW1179" i="1"/>
  <c r="AV1179" i="1"/>
  <c r="AQ1179" i="1"/>
  <c r="AP1179" i="1"/>
  <c r="AR1179" i="1" s="1"/>
  <c r="AN1179" i="1"/>
  <c r="AL1179" i="1" a="1"/>
  <c r="AL1179" i="1" s="1"/>
  <c r="AH1179" i="1"/>
  <c r="AG1179" i="1"/>
  <c r="AB1179" i="1"/>
  <c r="AD1179" i="1" s="1"/>
  <c r="AE1179" i="1" s="1"/>
  <c r="X1179" i="1"/>
  <c r="W1179" i="1"/>
  <c r="V1179" i="1"/>
  <c r="U1179" i="1"/>
  <c r="T1179" i="1"/>
  <c r="S1179" i="1"/>
  <c r="R1179" i="1"/>
  <c r="BG1178" i="1"/>
  <c r="BH1178" i="1" s="1"/>
  <c r="BF1178" i="1"/>
  <c r="BE1178" i="1"/>
  <c r="BD1178" i="1"/>
  <c r="BC1178" i="1"/>
  <c r="BB1178" i="1"/>
  <c r="BA1178" i="1"/>
  <c r="AZ1178" i="1"/>
  <c r="AY1178" i="1"/>
  <c r="AX1178" i="1"/>
  <c r="AW1178" i="1"/>
  <c r="AV1178" i="1"/>
  <c r="AQ1178" i="1"/>
  <c r="AP1178" i="1"/>
  <c r="AN1178" i="1"/>
  <c r="AL1178" i="1" a="1"/>
  <c r="AL1178" i="1" s="1"/>
  <c r="AH1178" i="1"/>
  <c r="AG1178" i="1"/>
  <c r="AI1178" i="1" s="1"/>
  <c r="AB1178" i="1"/>
  <c r="AD1178" i="1" s="1"/>
  <c r="AE1178" i="1" s="1"/>
  <c r="X1178" i="1"/>
  <c r="W1178" i="1"/>
  <c r="V1178" i="1"/>
  <c r="U1178" i="1"/>
  <c r="T1178" i="1"/>
  <c r="S1178" i="1"/>
  <c r="R1178" i="1"/>
  <c r="BG1177" i="1"/>
  <c r="BH1177" i="1" s="1"/>
  <c r="BF1177" i="1"/>
  <c r="BE1177" i="1"/>
  <c r="BD1177" i="1"/>
  <c r="BC1177" i="1"/>
  <c r="BB1177" i="1"/>
  <c r="BA1177" i="1"/>
  <c r="AZ1177" i="1"/>
  <c r="AY1177" i="1"/>
  <c r="AX1177" i="1"/>
  <c r="AW1177" i="1"/>
  <c r="AV1177" i="1"/>
  <c r="AQ1177" i="1"/>
  <c r="AP1177" i="1"/>
  <c r="AR1177" i="1" s="1"/>
  <c r="AN1177" i="1"/>
  <c r="AL1177" i="1" a="1"/>
  <c r="AL1177" i="1" s="1"/>
  <c r="AH1177" i="1"/>
  <c r="AG1177" i="1"/>
  <c r="AI1177" i="1" s="1"/>
  <c r="AB1177" i="1"/>
  <c r="AD1177" i="1" s="1"/>
  <c r="AE1177" i="1" s="1"/>
  <c r="X1177" i="1"/>
  <c r="W1177" i="1"/>
  <c r="V1177" i="1"/>
  <c r="U1177" i="1"/>
  <c r="T1177" i="1"/>
  <c r="S1177" i="1"/>
  <c r="R1177" i="1"/>
  <c r="BG1176" i="1"/>
  <c r="BH1176" i="1" s="1"/>
  <c r="BF1176" i="1"/>
  <c r="BE1176" i="1"/>
  <c r="BD1176" i="1"/>
  <c r="BC1176" i="1"/>
  <c r="BB1176" i="1"/>
  <c r="BA1176" i="1"/>
  <c r="AZ1176" i="1"/>
  <c r="AY1176" i="1"/>
  <c r="AX1176" i="1"/>
  <c r="AW1176" i="1"/>
  <c r="AV1176" i="1"/>
  <c r="AQ1176" i="1"/>
  <c r="AP1176" i="1"/>
  <c r="AN1176" i="1"/>
  <c r="AL1176" i="1"/>
  <c r="AL1176" i="1" a="1"/>
  <c r="AH1176" i="1"/>
  <c r="AG1176" i="1"/>
  <c r="AB1176" i="1"/>
  <c r="AD1176" i="1" s="1"/>
  <c r="AE1176" i="1" s="1"/>
  <c r="X1176" i="1"/>
  <c r="W1176" i="1"/>
  <c r="V1176" i="1"/>
  <c r="U1176" i="1"/>
  <c r="T1176" i="1"/>
  <c r="S1176" i="1"/>
  <c r="R1176" i="1"/>
  <c r="BG1175" i="1"/>
  <c r="BH1175" i="1" s="1"/>
  <c r="BF1175" i="1"/>
  <c r="BE1175" i="1"/>
  <c r="BD1175" i="1"/>
  <c r="BC1175" i="1"/>
  <c r="BB1175" i="1"/>
  <c r="BA1175" i="1"/>
  <c r="AZ1175" i="1"/>
  <c r="AY1175" i="1"/>
  <c r="AX1175" i="1"/>
  <c r="AW1175" i="1"/>
  <c r="AV1175" i="1"/>
  <c r="AQ1175" i="1"/>
  <c r="AP1175" i="1"/>
  <c r="AN1175" i="1"/>
  <c r="AL1175" i="1"/>
  <c r="AL1175" i="1" a="1"/>
  <c r="AH1175" i="1"/>
  <c r="AG1175" i="1"/>
  <c r="AA1175" i="1"/>
  <c r="AD1175" i="1" s="1"/>
  <c r="AE1175" i="1" s="1"/>
  <c r="X1175" i="1"/>
  <c r="W1175" i="1"/>
  <c r="V1175" i="1"/>
  <c r="U1175" i="1"/>
  <c r="T1175" i="1"/>
  <c r="S1175" i="1"/>
  <c r="R1175" i="1"/>
  <c r="BG1174" i="1"/>
  <c r="BH1174" i="1" s="1"/>
  <c r="BF1174" i="1"/>
  <c r="BE1174" i="1"/>
  <c r="BD1174" i="1"/>
  <c r="BC1174" i="1"/>
  <c r="BB1174" i="1"/>
  <c r="BA1174" i="1"/>
  <c r="AZ1174" i="1"/>
  <c r="AY1174" i="1"/>
  <c r="AX1174" i="1"/>
  <c r="AW1174" i="1"/>
  <c r="AV1174" i="1"/>
  <c r="AQ1174" i="1"/>
  <c r="AP1174" i="1"/>
  <c r="AN1174" i="1"/>
  <c r="AL1174" i="1" a="1"/>
  <c r="AL1174" i="1" s="1"/>
  <c r="AH1174" i="1"/>
  <c r="AG1174" i="1"/>
  <c r="AI1174" i="1" s="1"/>
  <c r="AC1174" i="1"/>
  <c r="Z1174" i="1"/>
  <c r="Y1174" i="1"/>
  <c r="X1174" i="1"/>
  <c r="W1174" i="1"/>
  <c r="V1174" i="1"/>
  <c r="U1174" i="1"/>
  <c r="T1174" i="1"/>
  <c r="S1174" i="1"/>
  <c r="R1174" i="1"/>
  <c r="BG1173" i="1"/>
  <c r="BH1173" i="1" s="1"/>
  <c r="BF1173" i="1"/>
  <c r="BE1173" i="1"/>
  <c r="BD1173" i="1"/>
  <c r="BC1173" i="1"/>
  <c r="BB1173" i="1"/>
  <c r="BA1173" i="1"/>
  <c r="AZ1173" i="1"/>
  <c r="AY1173" i="1"/>
  <c r="AX1173" i="1"/>
  <c r="AW1173" i="1"/>
  <c r="AV1173" i="1"/>
  <c r="AQ1173" i="1"/>
  <c r="AP1173" i="1"/>
  <c r="AS1173" i="1" s="1"/>
  <c r="AN1173" i="1"/>
  <c r="AL1173" i="1"/>
  <c r="AL1173" i="1" a="1"/>
  <c r="AH1173" i="1"/>
  <c r="AG1173" i="1"/>
  <c r="AI1173" i="1" s="1"/>
  <c r="AC1173" i="1"/>
  <c r="Z1173" i="1"/>
  <c r="Y1173" i="1"/>
  <c r="X1173" i="1"/>
  <c r="W1173" i="1"/>
  <c r="V1173" i="1"/>
  <c r="U1173" i="1"/>
  <c r="T1173" i="1"/>
  <c r="S1173" i="1"/>
  <c r="R1173" i="1"/>
  <c r="BG1172" i="1"/>
  <c r="BH1172" i="1" s="1"/>
  <c r="BF1172" i="1"/>
  <c r="BE1172" i="1"/>
  <c r="BD1172" i="1"/>
  <c r="BC1172" i="1"/>
  <c r="BB1172" i="1"/>
  <c r="BA1172" i="1"/>
  <c r="AZ1172" i="1"/>
  <c r="AY1172" i="1"/>
  <c r="AX1172" i="1"/>
  <c r="AW1172" i="1"/>
  <c r="AV1172" i="1"/>
  <c r="AQ1172" i="1"/>
  <c r="AP1172" i="1"/>
  <c r="AN1172" i="1"/>
  <c r="AL1172" i="1"/>
  <c r="AL1172" i="1" a="1"/>
  <c r="AH1172" i="1"/>
  <c r="AG1172" i="1"/>
  <c r="AI1172" i="1" s="1"/>
  <c r="AC1172" i="1"/>
  <c r="Z1172" i="1"/>
  <c r="Y1172" i="1"/>
  <c r="X1172" i="1"/>
  <c r="W1172" i="1"/>
  <c r="V1172" i="1"/>
  <c r="U1172" i="1"/>
  <c r="T1172" i="1"/>
  <c r="S1172" i="1"/>
  <c r="R1172" i="1"/>
  <c r="BG1171" i="1"/>
  <c r="BH1171" i="1" s="1"/>
  <c r="BF1171" i="1"/>
  <c r="BE1171" i="1"/>
  <c r="BD1171" i="1"/>
  <c r="BC1171" i="1"/>
  <c r="BB1171" i="1"/>
  <c r="BA1171" i="1"/>
  <c r="AZ1171" i="1"/>
  <c r="AY1171" i="1"/>
  <c r="AX1171" i="1"/>
  <c r="AW1171" i="1"/>
  <c r="AV1171" i="1"/>
  <c r="AQ1171" i="1"/>
  <c r="AP1171" i="1"/>
  <c r="AN1171" i="1"/>
  <c r="AL1171" i="1" a="1"/>
  <c r="AL1171" i="1" s="1"/>
  <c r="AH1171" i="1"/>
  <c r="AG1171" i="1"/>
  <c r="AI1171" i="1" s="1"/>
  <c r="Y1171" i="1"/>
  <c r="AD1171" i="1" s="1"/>
  <c r="AE1171" i="1" s="1"/>
  <c r="X1171" i="1"/>
  <c r="W1171" i="1"/>
  <c r="V1171" i="1"/>
  <c r="U1171" i="1"/>
  <c r="T1171" i="1"/>
  <c r="S1171" i="1"/>
  <c r="R1171" i="1"/>
  <c r="BG1170" i="1"/>
  <c r="BH1170" i="1" s="1"/>
  <c r="BF1170" i="1"/>
  <c r="BE1170" i="1"/>
  <c r="BD1170" i="1"/>
  <c r="BC1170" i="1"/>
  <c r="BB1170" i="1"/>
  <c r="BA1170" i="1"/>
  <c r="AZ1170" i="1"/>
  <c r="AY1170" i="1"/>
  <c r="AX1170" i="1"/>
  <c r="AW1170" i="1"/>
  <c r="AV1170" i="1"/>
  <c r="AQ1170" i="1"/>
  <c r="AP1170" i="1"/>
  <c r="AN1170" i="1"/>
  <c r="AL1170" i="1"/>
  <c r="AL1170" i="1" a="1"/>
  <c r="AH1170" i="1"/>
  <c r="AG1170" i="1"/>
  <c r="AC1170" i="1"/>
  <c r="AD1170" i="1" s="1"/>
  <c r="AE1170" i="1" s="1"/>
  <c r="X1170" i="1"/>
  <c r="W1170" i="1"/>
  <c r="V1170" i="1"/>
  <c r="U1170" i="1"/>
  <c r="T1170" i="1"/>
  <c r="S1170" i="1"/>
  <c r="R1170" i="1"/>
  <c r="BG1169" i="1"/>
  <c r="BH1169" i="1" s="1"/>
  <c r="BF1169" i="1"/>
  <c r="BE1169" i="1"/>
  <c r="BD1169" i="1"/>
  <c r="BC1169" i="1"/>
  <c r="BB1169" i="1"/>
  <c r="BA1169" i="1"/>
  <c r="AZ1169" i="1"/>
  <c r="AY1169" i="1"/>
  <c r="AX1169" i="1"/>
  <c r="AW1169" i="1"/>
  <c r="AV1169" i="1"/>
  <c r="AT1169" i="1"/>
  <c r="AQ1169" i="1"/>
  <c r="AP1169" i="1"/>
  <c r="AS1169" i="1" s="1"/>
  <c r="AN1169" i="1"/>
  <c r="AL1169" i="1"/>
  <c r="AL1169" i="1" a="1"/>
  <c r="AH1169" i="1"/>
  <c r="AG1169" i="1"/>
  <c r="AI1169" i="1" s="1"/>
  <c r="AA1169" i="1"/>
  <c r="AD1169" i="1" s="1"/>
  <c r="AE1169" i="1" s="1"/>
  <c r="X1169" i="1"/>
  <c r="W1169" i="1"/>
  <c r="V1169" i="1"/>
  <c r="U1169" i="1"/>
  <c r="T1169" i="1"/>
  <c r="S1169" i="1"/>
  <c r="R1169" i="1"/>
  <c r="BG1168" i="1"/>
  <c r="BH1168" i="1" s="1"/>
  <c r="BF1168" i="1"/>
  <c r="BE1168" i="1"/>
  <c r="BD1168" i="1"/>
  <c r="BC1168" i="1"/>
  <c r="BB1168" i="1"/>
  <c r="BA1168" i="1"/>
  <c r="AZ1168" i="1"/>
  <c r="AY1168" i="1"/>
  <c r="AX1168" i="1"/>
  <c r="AW1168" i="1"/>
  <c r="AV1168" i="1"/>
  <c r="AQ1168" i="1"/>
  <c r="AP1168" i="1"/>
  <c r="AU1168" i="1" s="1"/>
  <c r="AN1168" i="1"/>
  <c r="AL1168" i="1" a="1"/>
  <c r="AL1168" i="1" s="1"/>
  <c r="AH1168" i="1"/>
  <c r="AG1168" i="1"/>
  <c r="AI1168" i="1" s="1"/>
  <c r="Z1168" i="1"/>
  <c r="AD1168" i="1" s="1"/>
  <c r="AE1168" i="1" s="1"/>
  <c r="X1168" i="1"/>
  <c r="W1168" i="1"/>
  <c r="V1168" i="1"/>
  <c r="U1168" i="1"/>
  <c r="T1168" i="1"/>
  <c r="S1168" i="1"/>
  <c r="R1168" i="1"/>
  <c r="BG1167" i="1"/>
  <c r="BH1167" i="1" s="1"/>
  <c r="BF1167" i="1"/>
  <c r="BE1167" i="1"/>
  <c r="BD1167" i="1"/>
  <c r="BC1167" i="1"/>
  <c r="BB1167" i="1"/>
  <c r="BA1167" i="1"/>
  <c r="AZ1167" i="1"/>
  <c r="AY1167" i="1"/>
  <c r="AX1167" i="1"/>
  <c r="AW1167" i="1"/>
  <c r="AV1167" i="1"/>
  <c r="AQ1167" i="1"/>
  <c r="AP1167" i="1"/>
  <c r="AN1167" i="1"/>
  <c r="AL1167" i="1"/>
  <c r="AL1167" i="1" a="1"/>
  <c r="AH1167" i="1"/>
  <c r="AG1167" i="1"/>
  <c r="AI1167" i="1" s="1"/>
  <c r="AB1167" i="1"/>
  <c r="AD1167" i="1" s="1"/>
  <c r="AE1167" i="1" s="1"/>
  <c r="X1167" i="1"/>
  <c r="W1167" i="1"/>
  <c r="V1167" i="1"/>
  <c r="U1167" i="1"/>
  <c r="T1167" i="1"/>
  <c r="S1167" i="1"/>
  <c r="R1167" i="1"/>
  <c r="BG1166" i="1"/>
  <c r="BH1166" i="1" s="1"/>
  <c r="BF1166" i="1"/>
  <c r="BE1166" i="1"/>
  <c r="BD1166" i="1"/>
  <c r="BC1166" i="1"/>
  <c r="BB1166" i="1"/>
  <c r="BA1166" i="1"/>
  <c r="AZ1166" i="1"/>
  <c r="AY1166" i="1"/>
  <c r="AX1166" i="1"/>
  <c r="AW1166" i="1"/>
  <c r="AV1166" i="1"/>
  <c r="AQ1166" i="1"/>
  <c r="AP1166" i="1"/>
  <c r="AN1166" i="1"/>
  <c r="AL1166" i="1"/>
  <c r="AL1166" i="1" a="1"/>
  <c r="AH1166" i="1"/>
  <c r="AG1166" i="1"/>
  <c r="AI1166" i="1" s="1"/>
  <c r="Z1166" i="1"/>
  <c r="AD1166" i="1" s="1"/>
  <c r="AE1166" i="1" s="1"/>
  <c r="X1166" i="1"/>
  <c r="W1166" i="1"/>
  <c r="V1166" i="1"/>
  <c r="U1166" i="1"/>
  <c r="T1166" i="1"/>
  <c r="S1166" i="1"/>
  <c r="R1166" i="1"/>
  <c r="BH1165" i="1"/>
  <c r="BG1165" i="1"/>
  <c r="BF1165" i="1"/>
  <c r="BE1165" i="1"/>
  <c r="BD1165" i="1"/>
  <c r="BC1165" i="1"/>
  <c r="BB1165" i="1"/>
  <c r="BA1165" i="1"/>
  <c r="AZ1165" i="1"/>
  <c r="AY1165" i="1"/>
  <c r="AX1165" i="1"/>
  <c r="AW1165" i="1"/>
  <c r="AV1165" i="1"/>
  <c r="AQ1165" i="1"/>
  <c r="AP1165" i="1"/>
  <c r="AR1165" i="1" s="1"/>
  <c r="AN1165" i="1"/>
  <c r="AL1165" i="1"/>
  <c r="AL1165" i="1" a="1"/>
  <c r="AH1165" i="1"/>
  <c r="AG1165" i="1"/>
  <c r="Z1165" i="1"/>
  <c r="AD1165" i="1" s="1"/>
  <c r="AE1165" i="1" s="1"/>
  <c r="X1165" i="1"/>
  <c r="W1165" i="1"/>
  <c r="V1165" i="1"/>
  <c r="U1165" i="1"/>
  <c r="T1165" i="1"/>
  <c r="S1165" i="1"/>
  <c r="R1165" i="1"/>
  <c r="BG1164" i="1"/>
  <c r="BH1164" i="1" s="1"/>
  <c r="BF1164" i="1"/>
  <c r="BE1164" i="1"/>
  <c r="BD1164" i="1"/>
  <c r="BC1164" i="1"/>
  <c r="BB1164" i="1"/>
  <c r="BA1164" i="1"/>
  <c r="AZ1164" i="1"/>
  <c r="AY1164" i="1"/>
  <c r="AX1164" i="1"/>
  <c r="AW1164" i="1"/>
  <c r="AV1164" i="1"/>
  <c r="AQ1164" i="1"/>
  <c r="AP1164" i="1"/>
  <c r="AN1164" i="1"/>
  <c r="AL1164" i="1" a="1"/>
  <c r="AL1164" i="1" s="1"/>
  <c r="AH1164" i="1"/>
  <c r="AG1164" i="1"/>
  <c r="AI1164" i="1" s="1"/>
  <c r="Z1164" i="1"/>
  <c r="AD1164" i="1" s="1"/>
  <c r="AE1164" i="1" s="1"/>
  <c r="X1164" i="1"/>
  <c r="W1164" i="1"/>
  <c r="V1164" i="1"/>
  <c r="U1164" i="1"/>
  <c r="T1164" i="1"/>
  <c r="S1164" i="1"/>
  <c r="R1164" i="1"/>
  <c r="BG1163" i="1"/>
  <c r="BH1163" i="1" s="1"/>
  <c r="BF1163" i="1"/>
  <c r="BE1163" i="1"/>
  <c r="BD1163" i="1"/>
  <c r="BC1163" i="1"/>
  <c r="BB1163" i="1"/>
  <c r="BA1163" i="1"/>
  <c r="AZ1163" i="1"/>
  <c r="AY1163" i="1"/>
  <c r="AX1163" i="1"/>
  <c r="AW1163" i="1"/>
  <c r="AV1163" i="1"/>
  <c r="AQ1163" i="1"/>
  <c r="AP1163" i="1"/>
  <c r="AN1163" i="1"/>
  <c r="AL1163" i="1" a="1"/>
  <c r="AL1163" i="1" s="1"/>
  <c r="AH1163" i="1"/>
  <c r="AG1163" i="1"/>
  <c r="AI1163" i="1" s="1"/>
  <c r="AA1163" i="1"/>
  <c r="AD1163" i="1" s="1"/>
  <c r="AE1163" i="1" s="1"/>
  <c r="X1163" i="1"/>
  <c r="W1163" i="1"/>
  <c r="V1163" i="1"/>
  <c r="U1163" i="1"/>
  <c r="T1163" i="1"/>
  <c r="S1163" i="1"/>
  <c r="R1163" i="1"/>
  <c r="BG1162" i="1"/>
  <c r="BH1162" i="1" s="1"/>
  <c r="BF1162" i="1"/>
  <c r="BE1162" i="1"/>
  <c r="BD1162" i="1"/>
  <c r="BC1162" i="1"/>
  <c r="BB1162" i="1"/>
  <c r="BA1162" i="1"/>
  <c r="AZ1162" i="1"/>
  <c r="AY1162" i="1"/>
  <c r="AX1162" i="1"/>
  <c r="AW1162" i="1"/>
  <c r="AV1162" i="1"/>
  <c r="AQ1162" i="1"/>
  <c r="AP1162" i="1"/>
  <c r="AN1162" i="1"/>
  <c r="AL1162" i="1"/>
  <c r="AL1162" i="1" a="1"/>
  <c r="AH1162" i="1"/>
  <c r="AG1162" i="1"/>
  <c r="AA1162" i="1"/>
  <c r="AD1162" i="1" s="1"/>
  <c r="AE1162" i="1" s="1"/>
  <c r="X1162" i="1"/>
  <c r="W1162" i="1"/>
  <c r="V1162" i="1"/>
  <c r="U1162" i="1"/>
  <c r="T1162" i="1"/>
  <c r="S1162" i="1"/>
  <c r="R1162" i="1"/>
  <c r="BG1161" i="1"/>
  <c r="BH1161" i="1" s="1"/>
  <c r="BF1161" i="1"/>
  <c r="BE1161" i="1"/>
  <c r="BD1161" i="1"/>
  <c r="BC1161" i="1"/>
  <c r="BB1161" i="1"/>
  <c r="BA1161" i="1"/>
  <c r="AZ1161" i="1"/>
  <c r="AY1161" i="1"/>
  <c r="AX1161" i="1"/>
  <c r="AW1161" i="1"/>
  <c r="AV1161" i="1"/>
  <c r="AQ1161" i="1"/>
  <c r="AP1161" i="1"/>
  <c r="AN1161" i="1"/>
  <c r="AL1161" i="1"/>
  <c r="AL1161" i="1" a="1"/>
  <c r="AH1161" i="1"/>
  <c r="AG1161" i="1"/>
  <c r="Z1161" i="1"/>
  <c r="AD1161" i="1" s="1"/>
  <c r="AE1161" i="1" s="1"/>
  <c r="X1161" i="1"/>
  <c r="W1161" i="1"/>
  <c r="V1161" i="1"/>
  <c r="U1161" i="1"/>
  <c r="T1161" i="1"/>
  <c r="S1161" i="1"/>
  <c r="R1161" i="1"/>
  <c r="BG1160" i="1"/>
  <c r="BH1160" i="1" s="1"/>
  <c r="BF1160" i="1"/>
  <c r="BE1160" i="1"/>
  <c r="BD1160" i="1"/>
  <c r="BC1160" i="1"/>
  <c r="BB1160" i="1"/>
  <c r="BA1160" i="1"/>
  <c r="AZ1160" i="1"/>
  <c r="AY1160" i="1"/>
  <c r="AX1160" i="1"/>
  <c r="AW1160" i="1"/>
  <c r="AV1160" i="1"/>
  <c r="AQ1160" i="1"/>
  <c r="AP1160" i="1"/>
  <c r="AN1160" i="1"/>
  <c r="AL1160" i="1" a="1"/>
  <c r="AL1160" i="1" s="1"/>
  <c r="AH1160" i="1"/>
  <c r="AG1160" i="1"/>
  <c r="Z1160" i="1"/>
  <c r="AD1160" i="1" s="1"/>
  <c r="AE1160" i="1" s="1"/>
  <c r="X1160" i="1"/>
  <c r="W1160" i="1"/>
  <c r="V1160" i="1"/>
  <c r="U1160" i="1"/>
  <c r="T1160" i="1"/>
  <c r="S1160" i="1"/>
  <c r="R1160" i="1"/>
  <c r="BG1159" i="1"/>
  <c r="BH1159" i="1" s="1"/>
  <c r="BF1159" i="1"/>
  <c r="BE1159" i="1"/>
  <c r="BD1159" i="1"/>
  <c r="BC1159" i="1"/>
  <c r="BB1159" i="1"/>
  <c r="BA1159" i="1"/>
  <c r="AZ1159" i="1"/>
  <c r="AY1159" i="1"/>
  <c r="AX1159" i="1"/>
  <c r="AW1159" i="1"/>
  <c r="AV1159" i="1"/>
  <c r="AQ1159" i="1"/>
  <c r="AP1159" i="1"/>
  <c r="AN1159" i="1"/>
  <c r="AL1159" i="1"/>
  <c r="AL1159" i="1" a="1"/>
  <c r="AH1159" i="1"/>
  <c r="AG1159" i="1"/>
  <c r="AI1159" i="1" s="1"/>
  <c r="Z1159" i="1"/>
  <c r="AD1159" i="1" s="1"/>
  <c r="AE1159" i="1" s="1"/>
  <c r="X1159" i="1"/>
  <c r="W1159" i="1"/>
  <c r="V1159" i="1"/>
  <c r="U1159" i="1"/>
  <c r="T1159" i="1"/>
  <c r="S1159" i="1"/>
  <c r="R1159" i="1"/>
  <c r="BG1158" i="1"/>
  <c r="BH1158" i="1" s="1"/>
  <c r="BF1158" i="1"/>
  <c r="BE1158" i="1"/>
  <c r="BD1158" i="1"/>
  <c r="BC1158" i="1"/>
  <c r="BB1158" i="1"/>
  <c r="BA1158" i="1"/>
  <c r="AZ1158" i="1"/>
  <c r="AY1158" i="1"/>
  <c r="AX1158" i="1"/>
  <c r="AW1158" i="1"/>
  <c r="AV1158" i="1"/>
  <c r="AQ1158" i="1"/>
  <c r="AP1158" i="1"/>
  <c r="AU1158" i="1" s="1"/>
  <c r="AN1158" i="1"/>
  <c r="AL1158" i="1"/>
  <c r="AL1158" i="1" a="1"/>
  <c r="AH1158" i="1"/>
  <c r="AG1158" i="1"/>
  <c r="AI1158" i="1" s="1"/>
  <c r="AC1158" i="1"/>
  <c r="AB1158" i="1"/>
  <c r="AA1158" i="1"/>
  <c r="Z1158" i="1"/>
  <c r="Y1158" i="1"/>
  <c r="X1158" i="1"/>
  <c r="W1158" i="1"/>
  <c r="V1158" i="1"/>
  <c r="U1158" i="1"/>
  <c r="T1158" i="1"/>
  <c r="S1158" i="1"/>
  <c r="R1158" i="1"/>
  <c r="BG1157" i="1"/>
  <c r="BH1157" i="1" s="1"/>
  <c r="BF1157" i="1"/>
  <c r="BE1157" i="1"/>
  <c r="BD1157" i="1"/>
  <c r="BC1157" i="1"/>
  <c r="BB1157" i="1"/>
  <c r="BA1157" i="1"/>
  <c r="AZ1157" i="1"/>
  <c r="AY1157" i="1"/>
  <c r="AX1157" i="1"/>
  <c r="AW1157" i="1"/>
  <c r="AV1157" i="1"/>
  <c r="AQ1157" i="1"/>
  <c r="AP1157" i="1"/>
  <c r="AU1157" i="1" s="1"/>
  <c r="AN1157" i="1"/>
  <c r="AL1157" i="1"/>
  <c r="AL1157" i="1" a="1"/>
  <c r="AH1157" i="1"/>
  <c r="AG1157" i="1"/>
  <c r="AI1157" i="1" s="1"/>
  <c r="AC1157" i="1"/>
  <c r="AB1157" i="1"/>
  <c r="AA1157" i="1"/>
  <c r="Z1157" i="1"/>
  <c r="Y1157" i="1"/>
  <c r="X1157" i="1"/>
  <c r="W1157" i="1"/>
  <c r="V1157" i="1"/>
  <c r="U1157" i="1"/>
  <c r="T1157" i="1"/>
  <c r="S1157" i="1"/>
  <c r="R1157" i="1"/>
  <c r="BG1156" i="1"/>
  <c r="BH1156" i="1" s="1"/>
  <c r="BF1156" i="1"/>
  <c r="BE1156" i="1"/>
  <c r="BD1156" i="1"/>
  <c r="BC1156" i="1"/>
  <c r="BB1156" i="1"/>
  <c r="BA1156" i="1"/>
  <c r="AZ1156" i="1"/>
  <c r="AY1156" i="1"/>
  <c r="AX1156" i="1"/>
  <c r="AW1156" i="1"/>
  <c r="AV1156" i="1"/>
  <c r="AQ1156" i="1"/>
  <c r="AP1156" i="1"/>
  <c r="AN1156" i="1"/>
  <c r="AL1156" i="1" a="1"/>
  <c r="AL1156" i="1" s="1"/>
  <c r="AH1156" i="1"/>
  <c r="AG1156" i="1"/>
  <c r="AI1156" i="1" s="1"/>
  <c r="AD1156" i="1"/>
  <c r="AE1156" i="1" s="1"/>
  <c r="Y1156" i="1"/>
  <c r="X1156" i="1"/>
  <c r="W1156" i="1"/>
  <c r="V1156" i="1"/>
  <c r="U1156" i="1"/>
  <c r="T1156" i="1"/>
  <c r="S1156" i="1"/>
  <c r="R1156" i="1"/>
  <c r="BG1155" i="1"/>
  <c r="BH1155" i="1" s="1"/>
  <c r="BF1155" i="1"/>
  <c r="BE1155" i="1"/>
  <c r="BD1155" i="1"/>
  <c r="BC1155" i="1"/>
  <c r="BB1155" i="1"/>
  <c r="BA1155" i="1"/>
  <c r="AZ1155" i="1"/>
  <c r="AY1155" i="1"/>
  <c r="AX1155" i="1"/>
  <c r="AW1155" i="1"/>
  <c r="AV1155" i="1"/>
  <c r="AQ1155" i="1"/>
  <c r="AP1155" i="1"/>
  <c r="AN1155" i="1"/>
  <c r="AL1155" i="1" a="1"/>
  <c r="AL1155" i="1" s="1"/>
  <c r="AH1155" i="1"/>
  <c r="AG1155" i="1"/>
  <c r="AI1155" i="1" s="1"/>
  <c r="Y1155" i="1"/>
  <c r="AD1155" i="1" s="1"/>
  <c r="AE1155" i="1" s="1"/>
  <c r="X1155" i="1"/>
  <c r="W1155" i="1"/>
  <c r="V1155" i="1"/>
  <c r="U1155" i="1"/>
  <c r="T1155" i="1"/>
  <c r="S1155" i="1"/>
  <c r="R1155" i="1"/>
  <c r="BG1154" i="1"/>
  <c r="BH1154" i="1" s="1"/>
  <c r="BF1154" i="1"/>
  <c r="BE1154" i="1"/>
  <c r="BD1154" i="1"/>
  <c r="BC1154" i="1"/>
  <c r="BB1154" i="1"/>
  <c r="BA1154" i="1"/>
  <c r="AZ1154" i="1"/>
  <c r="AY1154" i="1"/>
  <c r="AX1154" i="1"/>
  <c r="AW1154" i="1"/>
  <c r="AV1154" i="1"/>
  <c r="AQ1154" i="1"/>
  <c r="AP1154" i="1"/>
  <c r="AN1154" i="1"/>
  <c r="AL1154" i="1"/>
  <c r="AL1154" i="1" a="1"/>
  <c r="AH1154" i="1"/>
  <c r="AG1154" i="1"/>
  <c r="AI1154" i="1" s="1"/>
  <c r="AC1154" i="1"/>
  <c r="AB1154" i="1"/>
  <c r="AA1154" i="1"/>
  <c r="Z1154" i="1"/>
  <c r="Y1154" i="1"/>
  <c r="X1154" i="1"/>
  <c r="W1154" i="1"/>
  <c r="V1154" i="1"/>
  <c r="U1154" i="1"/>
  <c r="T1154" i="1"/>
  <c r="S1154" i="1"/>
  <c r="R1154" i="1"/>
  <c r="BG1153" i="1"/>
  <c r="BH1153" i="1" s="1"/>
  <c r="BF1153" i="1"/>
  <c r="BE1153" i="1"/>
  <c r="BD1153" i="1"/>
  <c r="BC1153" i="1"/>
  <c r="BB1153" i="1"/>
  <c r="BA1153" i="1"/>
  <c r="AZ1153" i="1"/>
  <c r="AY1153" i="1"/>
  <c r="AX1153" i="1"/>
  <c r="AW1153" i="1"/>
  <c r="AV1153" i="1"/>
  <c r="AQ1153" i="1"/>
  <c r="AP1153" i="1"/>
  <c r="AU1153" i="1" s="1"/>
  <c r="AN1153" i="1"/>
  <c r="AL1153" i="1" a="1"/>
  <c r="AL1153" i="1" s="1"/>
  <c r="AH1153" i="1"/>
  <c r="AG1153" i="1"/>
  <c r="AI1153" i="1" s="1"/>
  <c r="AC1153" i="1"/>
  <c r="AB1153" i="1"/>
  <c r="AA1153" i="1"/>
  <c r="Z1153" i="1"/>
  <c r="Y1153" i="1"/>
  <c r="X1153" i="1"/>
  <c r="W1153" i="1"/>
  <c r="V1153" i="1"/>
  <c r="U1153" i="1"/>
  <c r="T1153" i="1"/>
  <c r="S1153" i="1"/>
  <c r="R1153" i="1"/>
  <c r="BG1152" i="1"/>
  <c r="BH1152" i="1" s="1"/>
  <c r="BF1152" i="1"/>
  <c r="BE1152" i="1"/>
  <c r="BD1152" i="1"/>
  <c r="BC1152" i="1"/>
  <c r="BB1152" i="1"/>
  <c r="BA1152" i="1"/>
  <c r="AZ1152" i="1"/>
  <c r="AY1152" i="1"/>
  <c r="AX1152" i="1"/>
  <c r="AW1152" i="1"/>
  <c r="AV1152" i="1"/>
  <c r="AQ1152" i="1"/>
  <c r="AP1152" i="1"/>
  <c r="AT1152" i="1" s="1"/>
  <c r="AN1152" i="1"/>
  <c r="AL1152" i="1"/>
  <c r="AL1152" i="1" a="1"/>
  <c r="AH1152" i="1"/>
  <c r="AG1152" i="1"/>
  <c r="AI1152" i="1" s="1"/>
  <c r="AB1152" i="1"/>
  <c r="AD1152" i="1" s="1"/>
  <c r="AE1152" i="1" s="1"/>
  <c r="X1152" i="1"/>
  <c r="W1152" i="1"/>
  <c r="V1152" i="1"/>
  <c r="U1152" i="1"/>
  <c r="T1152" i="1"/>
  <c r="S1152" i="1"/>
  <c r="R1152" i="1"/>
  <c r="BG1151" i="1"/>
  <c r="BH1151" i="1" s="1"/>
  <c r="BF1151" i="1"/>
  <c r="BE1151" i="1"/>
  <c r="BD1151" i="1"/>
  <c r="BC1151" i="1"/>
  <c r="BB1151" i="1"/>
  <c r="BA1151" i="1"/>
  <c r="AZ1151" i="1"/>
  <c r="AY1151" i="1"/>
  <c r="AX1151" i="1"/>
  <c r="AW1151" i="1"/>
  <c r="AV1151" i="1"/>
  <c r="AQ1151" i="1"/>
  <c r="AP1151" i="1"/>
  <c r="AN1151" i="1"/>
  <c r="AL1151" i="1"/>
  <c r="AL1151" i="1" a="1"/>
  <c r="AH1151" i="1"/>
  <c r="AG1151" i="1"/>
  <c r="AI1151" i="1" s="1"/>
  <c r="AB1151" i="1"/>
  <c r="AD1151" i="1" s="1"/>
  <c r="AE1151" i="1" s="1"/>
  <c r="X1151" i="1"/>
  <c r="W1151" i="1"/>
  <c r="V1151" i="1"/>
  <c r="U1151" i="1"/>
  <c r="T1151" i="1"/>
  <c r="S1151" i="1"/>
  <c r="R1151" i="1"/>
  <c r="BG1150" i="1"/>
  <c r="BH1150" i="1" s="1"/>
  <c r="BF1150" i="1"/>
  <c r="BE1150" i="1"/>
  <c r="BD1150" i="1"/>
  <c r="BC1150" i="1"/>
  <c r="BB1150" i="1"/>
  <c r="BA1150" i="1"/>
  <c r="AZ1150" i="1"/>
  <c r="AY1150" i="1"/>
  <c r="AX1150" i="1"/>
  <c r="AW1150" i="1"/>
  <c r="AV1150" i="1"/>
  <c r="AQ1150" i="1"/>
  <c r="AP1150" i="1"/>
  <c r="AN1150" i="1"/>
  <c r="AL1150" i="1"/>
  <c r="AL1150" i="1" a="1"/>
  <c r="AH1150" i="1"/>
  <c r="AG1150" i="1"/>
  <c r="AI1150" i="1" s="1"/>
  <c r="AB1150" i="1"/>
  <c r="AD1150" i="1" s="1"/>
  <c r="AE1150" i="1" s="1"/>
  <c r="X1150" i="1"/>
  <c r="W1150" i="1"/>
  <c r="V1150" i="1"/>
  <c r="U1150" i="1"/>
  <c r="T1150" i="1"/>
  <c r="S1150" i="1"/>
  <c r="R1150" i="1"/>
  <c r="BG1149" i="1"/>
  <c r="BH1149" i="1" s="1"/>
  <c r="BF1149" i="1"/>
  <c r="BE1149" i="1"/>
  <c r="BD1149" i="1"/>
  <c r="BC1149" i="1"/>
  <c r="BB1149" i="1"/>
  <c r="BA1149" i="1"/>
  <c r="AZ1149" i="1"/>
  <c r="AY1149" i="1"/>
  <c r="AX1149" i="1"/>
  <c r="AW1149" i="1"/>
  <c r="AV1149" i="1"/>
  <c r="AQ1149" i="1"/>
  <c r="AP1149" i="1"/>
  <c r="AU1149" i="1" s="1"/>
  <c r="AN1149" i="1"/>
  <c r="AL1149" i="1" a="1"/>
  <c r="AL1149" i="1" s="1"/>
  <c r="AH1149" i="1"/>
  <c r="AG1149" i="1"/>
  <c r="AI1149" i="1" s="1"/>
  <c r="AC1149" i="1"/>
  <c r="AD1149" i="1" s="1"/>
  <c r="AE1149" i="1" s="1"/>
  <c r="X1149" i="1"/>
  <c r="W1149" i="1"/>
  <c r="V1149" i="1"/>
  <c r="U1149" i="1"/>
  <c r="T1149" i="1"/>
  <c r="S1149" i="1"/>
  <c r="R1149" i="1"/>
  <c r="BG1148" i="1"/>
  <c r="BH1148" i="1" s="1"/>
  <c r="BF1148" i="1"/>
  <c r="BE1148" i="1"/>
  <c r="BD1148" i="1"/>
  <c r="BC1148" i="1"/>
  <c r="BB1148" i="1"/>
  <c r="BA1148" i="1"/>
  <c r="AZ1148" i="1"/>
  <c r="AY1148" i="1"/>
  <c r="AX1148" i="1"/>
  <c r="AW1148" i="1"/>
  <c r="AV1148" i="1"/>
  <c r="AQ1148" i="1"/>
  <c r="AP1148" i="1"/>
  <c r="AN1148" i="1"/>
  <c r="AL1148" i="1" a="1"/>
  <c r="AL1148" i="1" s="1"/>
  <c r="AH1148" i="1"/>
  <c r="AG1148" i="1"/>
  <c r="AC1148" i="1"/>
  <c r="AB1148" i="1"/>
  <c r="AA1148" i="1"/>
  <c r="Z1148" i="1"/>
  <c r="Y1148" i="1"/>
  <c r="X1148" i="1"/>
  <c r="W1148" i="1"/>
  <c r="V1148" i="1"/>
  <c r="U1148" i="1"/>
  <c r="T1148" i="1"/>
  <c r="S1148" i="1"/>
  <c r="R1148" i="1"/>
  <c r="BG1147" i="1"/>
  <c r="BH1147" i="1" s="1"/>
  <c r="BF1147" i="1"/>
  <c r="BE1147" i="1"/>
  <c r="BD1147" i="1"/>
  <c r="BC1147" i="1"/>
  <c r="BB1147" i="1"/>
  <c r="BA1147" i="1"/>
  <c r="AZ1147" i="1"/>
  <c r="AY1147" i="1"/>
  <c r="AX1147" i="1"/>
  <c r="AW1147" i="1"/>
  <c r="AV1147" i="1"/>
  <c r="AQ1147" i="1"/>
  <c r="AP1147" i="1"/>
  <c r="AT1147" i="1" s="1"/>
  <c r="AN1147" i="1"/>
  <c r="AL1147" i="1"/>
  <c r="AL1147" i="1" a="1"/>
  <c r="AH1147" i="1"/>
  <c r="AG1147" i="1"/>
  <c r="AI1147" i="1" s="1"/>
  <c r="AC1147" i="1"/>
  <c r="AB1147" i="1"/>
  <c r="X1147" i="1"/>
  <c r="W1147" i="1"/>
  <c r="V1147" i="1"/>
  <c r="U1147" i="1"/>
  <c r="T1147" i="1"/>
  <c r="S1147" i="1"/>
  <c r="R1147" i="1"/>
  <c r="BG1146" i="1"/>
  <c r="BH1146" i="1" s="1"/>
  <c r="BF1146" i="1"/>
  <c r="BE1146" i="1"/>
  <c r="BD1146" i="1"/>
  <c r="BC1146" i="1"/>
  <c r="BB1146" i="1"/>
  <c r="BA1146" i="1"/>
  <c r="AZ1146" i="1"/>
  <c r="AY1146" i="1"/>
  <c r="AX1146" i="1"/>
  <c r="AW1146" i="1"/>
  <c r="AV1146" i="1"/>
  <c r="AQ1146" i="1"/>
  <c r="AP1146" i="1"/>
  <c r="AN1146" i="1"/>
  <c r="AL1146" i="1" a="1"/>
  <c r="AL1146" i="1" s="1"/>
  <c r="AH1146" i="1"/>
  <c r="AG1146" i="1"/>
  <c r="AI1146" i="1" s="1"/>
  <c r="Z1146" i="1"/>
  <c r="AD1146" i="1" s="1"/>
  <c r="AE1146" i="1" s="1"/>
  <c r="X1146" i="1"/>
  <c r="W1146" i="1"/>
  <c r="V1146" i="1"/>
  <c r="U1146" i="1"/>
  <c r="T1146" i="1"/>
  <c r="S1146" i="1"/>
  <c r="R1146" i="1"/>
  <c r="BG1145" i="1"/>
  <c r="BH1145" i="1" s="1"/>
  <c r="BF1145" i="1"/>
  <c r="BE1145" i="1"/>
  <c r="BD1145" i="1"/>
  <c r="BC1145" i="1"/>
  <c r="BB1145" i="1"/>
  <c r="BA1145" i="1"/>
  <c r="AZ1145" i="1"/>
  <c r="AY1145" i="1"/>
  <c r="AX1145" i="1"/>
  <c r="AW1145" i="1"/>
  <c r="AV1145" i="1"/>
  <c r="AQ1145" i="1"/>
  <c r="AP1145" i="1"/>
  <c r="AS1145" i="1" s="1"/>
  <c r="AN1145" i="1"/>
  <c r="AL1145" i="1"/>
  <c r="AL1145" i="1" a="1"/>
  <c r="AH1145" i="1"/>
  <c r="AG1145" i="1"/>
  <c r="AI1145" i="1" s="1"/>
  <c r="AD1145" i="1"/>
  <c r="AE1145" i="1" s="1"/>
  <c r="Y1145" i="1"/>
  <c r="X1145" i="1"/>
  <c r="W1145" i="1"/>
  <c r="V1145" i="1"/>
  <c r="U1145" i="1"/>
  <c r="T1145" i="1"/>
  <c r="S1145" i="1"/>
  <c r="R1145" i="1"/>
  <c r="BG1144" i="1"/>
  <c r="BH1144" i="1" s="1"/>
  <c r="BF1144" i="1"/>
  <c r="BE1144" i="1"/>
  <c r="BD1144" i="1"/>
  <c r="BC1144" i="1"/>
  <c r="BB1144" i="1"/>
  <c r="BA1144" i="1"/>
  <c r="AZ1144" i="1"/>
  <c r="AY1144" i="1"/>
  <c r="AX1144" i="1"/>
  <c r="AW1144" i="1"/>
  <c r="AV1144" i="1"/>
  <c r="AQ1144" i="1"/>
  <c r="AP1144" i="1"/>
  <c r="AR1144" i="1" s="1"/>
  <c r="AN1144" i="1"/>
  <c r="AL1144" i="1"/>
  <c r="AL1144" i="1" a="1"/>
  <c r="AH1144" i="1"/>
  <c r="AG1144" i="1"/>
  <c r="AI1144" i="1" s="1"/>
  <c r="Y1144" i="1"/>
  <c r="AD1144" i="1" s="1"/>
  <c r="AE1144" i="1" s="1"/>
  <c r="X1144" i="1"/>
  <c r="W1144" i="1"/>
  <c r="V1144" i="1"/>
  <c r="U1144" i="1"/>
  <c r="T1144" i="1"/>
  <c r="S1144" i="1"/>
  <c r="R1144" i="1"/>
  <c r="BG1143" i="1"/>
  <c r="BH1143" i="1" s="1"/>
  <c r="BF1143" i="1"/>
  <c r="BE1143" i="1"/>
  <c r="BD1143" i="1"/>
  <c r="BC1143" i="1"/>
  <c r="BB1143" i="1"/>
  <c r="BA1143" i="1"/>
  <c r="AZ1143" i="1"/>
  <c r="AY1143" i="1"/>
  <c r="AX1143" i="1"/>
  <c r="AW1143" i="1"/>
  <c r="AV1143" i="1"/>
  <c r="AQ1143" i="1"/>
  <c r="AP1143" i="1"/>
  <c r="AN1143" i="1"/>
  <c r="AL1143" i="1" a="1"/>
  <c r="AL1143" i="1" s="1"/>
  <c r="AH1143" i="1"/>
  <c r="AG1143" i="1"/>
  <c r="AI1143" i="1" s="1"/>
  <c r="Y1143" i="1"/>
  <c r="AD1143" i="1" s="1"/>
  <c r="AE1143" i="1" s="1"/>
  <c r="X1143" i="1"/>
  <c r="W1143" i="1"/>
  <c r="V1143" i="1"/>
  <c r="U1143" i="1"/>
  <c r="T1143" i="1"/>
  <c r="S1143" i="1"/>
  <c r="R1143" i="1"/>
  <c r="BG1142" i="1"/>
  <c r="BH1142" i="1" s="1"/>
  <c r="BF1142" i="1"/>
  <c r="BE1142" i="1"/>
  <c r="BD1142" i="1"/>
  <c r="BC1142" i="1"/>
  <c r="BB1142" i="1"/>
  <c r="BA1142" i="1"/>
  <c r="AZ1142" i="1"/>
  <c r="AY1142" i="1"/>
  <c r="AX1142" i="1"/>
  <c r="AW1142" i="1"/>
  <c r="AV1142" i="1"/>
  <c r="AQ1142" i="1"/>
  <c r="AP1142" i="1"/>
  <c r="AT1142" i="1" s="1"/>
  <c r="AN1142" i="1"/>
  <c r="AL1142" i="1"/>
  <c r="AL1142" i="1" a="1"/>
  <c r="AH1142" i="1"/>
  <c r="AG1142" i="1"/>
  <c r="AI1142" i="1" s="1"/>
  <c r="AB1142" i="1"/>
  <c r="AD1142" i="1" s="1"/>
  <c r="AE1142" i="1" s="1"/>
  <c r="X1142" i="1"/>
  <c r="W1142" i="1"/>
  <c r="V1142" i="1"/>
  <c r="U1142" i="1"/>
  <c r="T1142" i="1"/>
  <c r="S1142" i="1"/>
  <c r="R1142" i="1"/>
  <c r="BG1141" i="1"/>
  <c r="BH1141" i="1" s="1"/>
  <c r="BF1141" i="1"/>
  <c r="BE1141" i="1"/>
  <c r="BD1141" i="1"/>
  <c r="BC1141" i="1"/>
  <c r="BB1141" i="1"/>
  <c r="BA1141" i="1"/>
  <c r="AZ1141" i="1"/>
  <c r="AY1141" i="1"/>
  <c r="AX1141" i="1"/>
  <c r="AW1141" i="1"/>
  <c r="AV1141" i="1"/>
  <c r="AQ1141" i="1"/>
  <c r="AP1141" i="1"/>
  <c r="AN1141" i="1"/>
  <c r="AL1141" i="1"/>
  <c r="AL1141" i="1" a="1"/>
  <c r="AH1141" i="1"/>
  <c r="AG1141" i="1"/>
  <c r="AI1141" i="1" s="1"/>
  <c r="AB1141" i="1"/>
  <c r="AD1141" i="1" s="1"/>
  <c r="AE1141" i="1" s="1"/>
  <c r="X1141" i="1"/>
  <c r="W1141" i="1"/>
  <c r="V1141" i="1"/>
  <c r="U1141" i="1"/>
  <c r="T1141" i="1"/>
  <c r="S1141" i="1"/>
  <c r="R1141" i="1"/>
  <c r="BG1140" i="1"/>
  <c r="BH1140" i="1" s="1"/>
  <c r="BF1140" i="1"/>
  <c r="BE1140" i="1"/>
  <c r="BD1140" i="1"/>
  <c r="BC1140" i="1"/>
  <c r="BB1140" i="1"/>
  <c r="BA1140" i="1"/>
  <c r="AZ1140" i="1"/>
  <c r="AY1140" i="1"/>
  <c r="AX1140" i="1"/>
  <c r="AW1140" i="1"/>
  <c r="AV1140" i="1"/>
  <c r="AR1140" i="1"/>
  <c r="AQ1140" i="1"/>
  <c r="AP1140" i="1"/>
  <c r="AT1140" i="1" s="1"/>
  <c r="AN1140" i="1"/>
  <c r="AL1140" i="1"/>
  <c r="AL1140" i="1" a="1"/>
  <c r="AH1140" i="1"/>
  <c r="AG1140" i="1"/>
  <c r="AI1140" i="1" s="1"/>
  <c r="Z1140" i="1"/>
  <c r="AD1140" i="1" s="1"/>
  <c r="AE1140" i="1" s="1"/>
  <c r="X1140" i="1"/>
  <c r="W1140" i="1"/>
  <c r="V1140" i="1"/>
  <c r="U1140" i="1"/>
  <c r="T1140" i="1"/>
  <c r="S1140" i="1"/>
  <c r="R1140" i="1"/>
  <c r="BG1139" i="1"/>
  <c r="BH1139" i="1" s="1"/>
  <c r="BF1139" i="1"/>
  <c r="BE1139" i="1"/>
  <c r="BD1139" i="1"/>
  <c r="BC1139" i="1"/>
  <c r="BB1139" i="1"/>
  <c r="BA1139" i="1"/>
  <c r="AZ1139" i="1"/>
  <c r="AY1139" i="1"/>
  <c r="AX1139" i="1"/>
  <c r="AW1139" i="1"/>
  <c r="AV1139" i="1"/>
  <c r="AQ1139" i="1"/>
  <c r="AP1139" i="1"/>
  <c r="AR1139" i="1" s="1"/>
  <c r="AN1139" i="1"/>
  <c r="AL1139" i="1" a="1"/>
  <c r="AL1139" i="1" s="1"/>
  <c r="AH1139" i="1"/>
  <c r="AG1139" i="1"/>
  <c r="AI1139" i="1" s="1"/>
  <c r="AA1139" i="1"/>
  <c r="AD1139" i="1" s="1"/>
  <c r="AE1139" i="1" s="1"/>
  <c r="X1139" i="1"/>
  <c r="W1139" i="1"/>
  <c r="V1139" i="1"/>
  <c r="U1139" i="1"/>
  <c r="T1139" i="1"/>
  <c r="S1139" i="1"/>
  <c r="R1139" i="1"/>
  <c r="BG1138" i="1"/>
  <c r="BH1138" i="1" s="1"/>
  <c r="BF1138" i="1"/>
  <c r="BE1138" i="1"/>
  <c r="BD1138" i="1"/>
  <c r="BC1138" i="1"/>
  <c r="BB1138" i="1"/>
  <c r="BA1138" i="1"/>
  <c r="AZ1138" i="1"/>
  <c r="AY1138" i="1"/>
  <c r="AX1138" i="1"/>
  <c r="AW1138" i="1"/>
  <c r="AV1138" i="1"/>
  <c r="AQ1138" i="1"/>
  <c r="AP1138" i="1"/>
  <c r="AN1138" i="1"/>
  <c r="AL1138" i="1" a="1"/>
  <c r="AL1138" i="1" s="1"/>
  <c r="AH1138" i="1"/>
  <c r="AG1138" i="1"/>
  <c r="AI1138" i="1" s="1"/>
  <c r="AC1138" i="1"/>
  <c r="AB1138" i="1"/>
  <c r="AA1138" i="1"/>
  <c r="Z1138" i="1"/>
  <c r="Y1138" i="1"/>
  <c r="X1138" i="1"/>
  <c r="W1138" i="1"/>
  <c r="V1138" i="1"/>
  <c r="U1138" i="1"/>
  <c r="T1138" i="1"/>
  <c r="S1138" i="1"/>
  <c r="R1138" i="1"/>
  <c r="BG1137" i="1"/>
  <c r="BH1137" i="1" s="1"/>
  <c r="BF1137" i="1"/>
  <c r="BE1137" i="1"/>
  <c r="BD1137" i="1"/>
  <c r="BC1137" i="1"/>
  <c r="BB1137" i="1"/>
  <c r="BA1137" i="1"/>
  <c r="AZ1137" i="1"/>
  <c r="AY1137" i="1"/>
  <c r="AX1137" i="1"/>
  <c r="AW1137" i="1"/>
  <c r="AV1137" i="1"/>
  <c r="AQ1137" i="1"/>
  <c r="AP1137" i="1"/>
  <c r="AN1137" i="1"/>
  <c r="AL1137" i="1" a="1"/>
  <c r="AL1137" i="1" s="1"/>
  <c r="AH1137" i="1"/>
  <c r="AG1137" i="1"/>
  <c r="AI1137" i="1" s="1"/>
  <c r="Y1137" i="1"/>
  <c r="AD1137" i="1" s="1"/>
  <c r="AE1137" i="1" s="1"/>
  <c r="X1137" i="1"/>
  <c r="W1137" i="1"/>
  <c r="V1137" i="1"/>
  <c r="U1137" i="1"/>
  <c r="T1137" i="1"/>
  <c r="S1137" i="1"/>
  <c r="R1137" i="1"/>
  <c r="BG1136" i="1"/>
  <c r="BH1136" i="1" s="1"/>
  <c r="BF1136" i="1"/>
  <c r="BE1136" i="1"/>
  <c r="BD1136" i="1"/>
  <c r="BC1136" i="1"/>
  <c r="BB1136" i="1"/>
  <c r="BA1136" i="1"/>
  <c r="AZ1136" i="1"/>
  <c r="AY1136" i="1"/>
  <c r="AX1136" i="1"/>
  <c r="AW1136" i="1"/>
  <c r="AV1136" i="1"/>
  <c r="AQ1136" i="1"/>
  <c r="AP1136" i="1"/>
  <c r="AN1136" i="1"/>
  <c r="AL1136" i="1" a="1"/>
  <c r="AL1136" i="1" s="1"/>
  <c r="AH1136" i="1"/>
  <c r="AG1136" i="1"/>
  <c r="AA1136" i="1"/>
  <c r="AD1136" i="1" s="1"/>
  <c r="AE1136" i="1" s="1"/>
  <c r="X1136" i="1"/>
  <c r="W1136" i="1"/>
  <c r="V1136" i="1"/>
  <c r="U1136" i="1"/>
  <c r="T1136" i="1"/>
  <c r="S1136" i="1"/>
  <c r="R1136" i="1"/>
  <c r="BG1135" i="1"/>
  <c r="BH1135" i="1" s="1"/>
  <c r="BF1135" i="1"/>
  <c r="BE1135" i="1"/>
  <c r="BD1135" i="1"/>
  <c r="BC1135" i="1"/>
  <c r="BB1135" i="1"/>
  <c r="BA1135" i="1"/>
  <c r="AZ1135" i="1"/>
  <c r="AY1135" i="1"/>
  <c r="AX1135" i="1"/>
  <c r="AW1135" i="1"/>
  <c r="AV1135" i="1"/>
  <c r="AQ1135" i="1"/>
  <c r="AP1135" i="1"/>
  <c r="AU1135" i="1" s="1"/>
  <c r="AN1135" i="1"/>
  <c r="AL1135" i="1" a="1"/>
  <c r="AL1135" i="1" s="1"/>
  <c r="AH1135" i="1"/>
  <c r="AG1135" i="1"/>
  <c r="AC1135" i="1"/>
  <c r="AB1135" i="1"/>
  <c r="AA1135" i="1"/>
  <c r="Z1135" i="1"/>
  <c r="Y1135" i="1"/>
  <c r="X1135" i="1"/>
  <c r="W1135" i="1"/>
  <c r="V1135" i="1"/>
  <c r="U1135" i="1"/>
  <c r="T1135" i="1"/>
  <c r="S1135" i="1"/>
  <c r="R1135" i="1"/>
  <c r="BG1134" i="1"/>
  <c r="BH1134" i="1" s="1"/>
  <c r="BF1134" i="1"/>
  <c r="BE1134" i="1"/>
  <c r="BD1134" i="1"/>
  <c r="BC1134" i="1"/>
  <c r="BB1134" i="1"/>
  <c r="BA1134" i="1"/>
  <c r="AZ1134" i="1"/>
  <c r="AY1134" i="1"/>
  <c r="AX1134" i="1"/>
  <c r="AW1134" i="1"/>
  <c r="AV1134" i="1"/>
  <c r="AQ1134" i="1"/>
  <c r="AP1134" i="1"/>
  <c r="AN1134" i="1"/>
  <c r="AL1134" i="1"/>
  <c r="AL1134" i="1" a="1"/>
  <c r="AH1134" i="1"/>
  <c r="AG1134" i="1"/>
  <c r="AI1134" i="1" s="1"/>
  <c r="AB1134" i="1"/>
  <c r="AD1134" i="1" s="1"/>
  <c r="AE1134" i="1" s="1"/>
  <c r="X1134" i="1"/>
  <c r="W1134" i="1"/>
  <c r="V1134" i="1"/>
  <c r="U1134" i="1"/>
  <c r="T1134" i="1"/>
  <c r="S1134" i="1"/>
  <c r="R1134" i="1"/>
  <c r="BG1133" i="1"/>
  <c r="BH1133" i="1" s="1"/>
  <c r="BF1133" i="1"/>
  <c r="BE1133" i="1"/>
  <c r="BD1133" i="1"/>
  <c r="BC1133" i="1"/>
  <c r="BB1133" i="1"/>
  <c r="BA1133" i="1"/>
  <c r="AZ1133" i="1"/>
  <c r="AY1133" i="1"/>
  <c r="AX1133" i="1"/>
  <c r="AW1133" i="1"/>
  <c r="AV1133" i="1"/>
  <c r="AQ1133" i="1"/>
  <c r="AP1133" i="1"/>
  <c r="AU1133" i="1" s="1"/>
  <c r="AN1133" i="1"/>
  <c r="AL1133" i="1" a="1"/>
  <c r="AL1133" i="1" s="1"/>
  <c r="AH1133" i="1"/>
  <c r="AG1133" i="1"/>
  <c r="AI1133" i="1" s="1"/>
  <c r="AB1133" i="1"/>
  <c r="AD1133" i="1" s="1"/>
  <c r="AE1133" i="1" s="1"/>
  <c r="X1133" i="1"/>
  <c r="W1133" i="1"/>
  <c r="V1133" i="1"/>
  <c r="U1133" i="1"/>
  <c r="T1133" i="1"/>
  <c r="S1133" i="1"/>
  <c r="R1133" i="1"/>
  <c r="BG1132" i="1"/>
  <c r="BH1132" i="1" s="1"/>
  <c r="BF1132" i="1"/>
  <c r="BE1132" i="1"/>
  <c r="BD1132" i="1"/>
  <c r="BC1132" i="1"/>
  <c r="BB1132" i="1"/>
  <c r="BA1132" i="1"/>
  <c r="AZ1132" i="1"/>
  <c r="AY1132" i="1"/>
  <c r="AX1132" i="1"/>
  <c r="AW1132" i="1"/>
  <c r="AV1132" i="1"/>
  <c r="AQ1132" i="1"/>
  <c r="AP1132" i="1"/>
  <c r="AN1132" i="1"/>
  <c r="AL1132" i="1" a="1"/>
  <c r="AL1132" i="1" s="1"/>
  <c r="AH1132" i="1"/>
  <c r="AG1132" i="1"/>
  <c r="AB1132" i="1"/>
  <c r="AD1132" i="1" s="1"/>
  <c r="AE1132" i="1" s="1"/>
  <c r="X1132" i="1"/>
  <c r="W1132" i="1"/>
  <c r="V1132" i="1"/>
  <c r="U1132" i="1"/>
  <c r="T1132" i="1"/>
  <c r="S1132" i="1"/>
  <c r="R1132" i="1"/>
  <c r="BG1131" i="1"/>
  <c r="BH1131" i="1" s="1"/>
  <c r="BF1131" i="1"/>
  <c r="BE1131" i="1"/>
  <c r="BD1131" i="1"/>
  <c r="BC1131" i="1"/>
  <c r="BB1131" i="1"/>
  <c r="BA1131" i="1"/>
  <c r="AZ1131" i="1"/>
  <c r="AY1131" i="1"/>
  <c r="AX1131" i="1"/>
  <c r="AW1131" i="1"/>
  <c r="AV1131" i="1"/>
  <c r="AQ1131" i="1"/>
  <c r="AP1131" i="1"/>
  <c r="AN1131" i="1"/>
  <c r="AL1131" i="1" a="1"/>
  <c r="AL1131" i="1" s="1"/>
  <c r="AH1131" i="1"/>
  <c r="AG1131" i="1"/>
  <c r="AI1131" i="1" s="1"/>
  <c r="Z1131" i="1"/>
  <c r="AD1131" i="1" s="1"/>
  <c r="AE1131" i="1" s="1"/>
  <c r="X1131" i="1"/>
  <c r="W1131" i="1"/>
  <c r="V1131" i="1"/>
  <c r="U1131" i="1"/>
  <c r="T1131" i="1"/>
  <c r="S1131" i="1"/>
  <c r="R1131" i="1"/>
  <c r="BG1130" i="1"/>
  <c r="BH1130" i="1" s="1"/>
  <c r="BF1130" i="1"/>
  <c r="BE1130" i="1"/>
  <c r="BD1130" i="1"/>
  <c r="BC1130" i="1"/>
  <c r="BB1130" i="1"/>
  <c r="BA1130" i="1"/>
  <c r="AZ1130" i="1"/>
  <c r="AY1130" i="1"/>
  <c r="AX1130" i="1"/>
  <c r="AW1130" i="1"/>
  <c r="AV1130" i="1"/>
  <c r="AQ1130" i="1"/>
  <c r="AP1130" i="1"/>
  <c r="AR1130" i="1" s="1"/>
  <c r="AN1130" i="1"/>
  <c r="AL1130" i="1" a="1"/>
  <c r="AL1130" i="1" s="1"/>
  <c r="AH1130" i="1"/>
  <c r="AG1130" i="1"/>
  <c r="AI1130" i="1" s="1"/>
  <c r="Z1130" i="1"/>
  <c r="AD1130" i="1" s="1"/>
  <c r="AE1130" i="1" s="1"/>
  <c r="X1130" i="1"/>
  <c r="W1130" i="1"/>
  <c r="V1130" i="1"/>
  <c r="U1130" i="1"/>
  <c r="T1130" i="1"/>
  <c r="S1130" i="1"/>
  <c r="R1130" i="1"/>
  <c r="BG1129" i="1"/>
  <c r="BH1129" i="1" s="1"/>
  <c r="BF1129" i="1"/>
  <c r="BE1129" i="1"/>
  <c r="BD1129" i="1"/>
  <c r="BC1129" i="1"/>
  <c r="BB1129" i="1"/>
  <c r="BA1129" i="1"/>
  <c r="AZ1129" i="1"/>
  <c r="AY1129" i="1"/>
  <c r="AX1129" i="1"/>
  <c r="AW1129" i="1"/>
  <c r="AV1129" i="1"/>
  <c r="AQ1129" i="1"/>
  <c r="AP1129" i="1"/>
  <c r="AN1129" i="1"/>
  <c r="AL1129" i="1"/>
  <c r="AL1129" i="1" a="1"/>
  <c r="AH1129" i="1"/>
  <c r="AG1129" i="1"/>
  <c r="Z1129" i="1"/>
  <c r="AD1129" i="1" s="1"/>
  <c r="AE1129" i="1" s="1"/>
  <c r="X1129" i="1"/>
  <c r="W1129" i="1"/>
  <c r="V1129" i="1"/>
  <c r="U1129" i="1"/>
  <c r="T1129" i="1"/>
  <c r="S1129" i="1"/>
  <c r="R1129" i="1"/>
  <c r="BG1128" i="1"/>
  <c r="BH1128" i="1" s="1"/>
  <c r="BF1128" i="1"/>
  <c r="BE1128" i="1"/>
  <c r="BD1128" i="1"/>
  <c r="BC1128" i="1"/>
  <c r="BB1128" i="1"/>
  <c r="BA1128" i="1"/>
  <c r="AZ1128" i="1"/>
  <c r="AY1128" i="1"/>
  <c r="AX1128" i="1"/>
  <c r="AW1128" i="1"/>
  <c r="AV1128" i="1"/>
  <c r="AQ1128" i="1"/>
  <c r="AP1128" i="1"/>
  <c r="AN1128" i="1"/>
  <c r="AL1128" i="1"/>
  <c r="AL1128" i="1" a="1"/>
  <c r="AH1128" i="1"/>
  <c r="AG1128" i="1"/>
  <c r="AI1128" i="1" s="1"/>
  <c r="Z1128" i="1"/>
  <c r="AD1128" i="1" s="1"/>
  <c r="AE1128" i="1" s="1"/>
  <c r="X1128" i="1"/>
  <c r="W1128" i="1"/>
  <c r="V1128" i="1"/>
  <c r="U1128" i="1"/>
  <c r="T1128" i="1"/>
  <c r="S1128" i="1"/>
  <c r="R1128" i="1"/>
  <c r="BG1127" i="1"/>
  <c r="BH1127" i="1" s="1"/>
  <c r="BF1127" i="1"/>
  <c r="BE1127" i="1"/>
  <c r="BD1127" i="1"/>
  <c r="BC1127" i="1"/>
  <c r="BB1127" i="1"/>
  <c r="BA1127" i="1"/>
  <c r="AZ1127" i="1"/>
  <c r="AY1127" i="1"/>
  <c r="AX1127" i="1"/>
  <c r="AW1127" i="1"/>
  <c r="AV1127" i="1"/>
  <c r="AQ1127" i="1"/>
  <c r="AP1127" i="1"/>
  <c r="AN1127" i="1"/>
  <c r="AL1127" i="1" a="1"/>
  <c r="AL1127" i="1" s="1"/>
  <c r="AH1127" i="1"/>
  <c r="AG1127" i="1"/>
  <c r="Z1127" i="1"/>
  <c r="AD1127" i="1" s="1"/>
  <c r="AE1127" i="1" s="1"/>
  <c r="X1127" i="1"/>
  <c r="W1127" i="1"/>
  <c r="V1127" i="1"/>
  <c r="U1127" i="1"/>
  <c r="T1127" i="1"/>
  <c r="S1127" i="1"/>
  <c r="R1127" i="1"/>
  <c r="BG1126" i="1"/>
  <c r="BH1126" i="1" s="1"/>
  <c r="BF1126" i="1"/>
  <c r="BE1126" i="1"/>
  <c r="BD1126" i="1"/>
  <c r="BC1126" i="1"/>
  <c r="BB1126" i="1"/>
  <c r="BA1126" i="1"/>
  <c r="AZ1126" i="1"/>
  <c r="AY1126" i="1"/>
  <c r="AX1126" i="1"/>
  <c r="AW1126" i="1"/>
  <c r="AV1126" i="1"/>
  <c r="AQ1126" i="1"/>
  <c r="AP1126" i="1"/>
  <c r="AN1126" i="1"/>
  <c r="AL1126" i="1"/>
  <c r="AL1126" i="1" a="1"/>
  <c r="AH1126" i="1"/>
  <c r="AG1126" i="1"/>
  <c r="AI1126" i="1" s="1"/>
  <c r="AB1126" i="1"/>
  <c r="AD1126" i="1" s="1"/>
  <c r="AE1126" i="1" s="1"/>
  <c r="X1126" i="1"/>
  <c r="W1126" i="1"/>
  <c r="V1126" i="1"/>
  <c r="U1126" i="1"/>
  <c r="T1126" i="1"/>
  <c r="S1126" i="1"/>
  <c r="R1126" i="1"/>
  <c r="BG1125" i="1"/>
  <c r="BH1125" i="1" s="1"/>
  <c r="BF1125" i="1"/>
  <c r="BE1125" i="1"/>
  <c r="BD1125" i="1"/>
  <c r="BC1125" i="1"/>
  <c r="BB1125" i="1"/>
  <c r="BA1125" i="1"/>
  <c r="AZ1125" i="1"/>
  <c r="AY1125" i="1"/>
  <c r="AX1125" i="1"/>
  <c r="AW1125" i="1"/>
  <c r="AV1125" i="1"/>
  <c r="AQ1125" i="1"/>
  <c r="AP1125" i="1"/>
  <c r="AT1125" i="1" s="1"/>
  <c r="AN1125" i="1"/>
  <c r="AL1125" i="1" a="1"/>
  <c r="AL1125" i="1" s="1"/>
  <c r="AH1125" i="1"/>
  <c r="AG1125" i="1"/>
  <c r="AI1125" i="1" s="1"/>
  <c r="Y1125" i="1"/>
  <c r="AD1125" i="1" s="1"/>
  <c r="AE1125" i="1" s="1"/>
  <c r="X1125" i="1"/>
  <c r="W1125" i="1"/>
  <c r="V1125" i="1"/>
  <c r="U1125" i="1"/>
  <c r="T1125" i="1"/>
  <c r="S1125" i="1"/>
  <c r="R1125" i="1"/>
  <c r="BG1124" i="1"/>
  <c r="BH1124" i="1" s="1"/>
  <c r="BF1124" i="1"/>
  <c r="BE1124" i="1"/>
  <c r="BD1124" i="1"/>
  <c r="BC1124" i="1"/>
  <c r="BB1124" i="1"/>
  <c r="BA1124" i="1"/>
  <c r="AZ1124" i="1"/>
  <c r="AY1124" i="1"/>
  <c r="AX1124" i="1"/>
  <c r="AW1124" i="1"/>
  <c r="AV1124" i="1"/>
  <c r="AQ1124" i="1"/>
  <c r="AP1124" i="1"/>
  <c r="AT1124" i="1" s="1"/>
  <c r="AN1124" i="1"/>
  <c r="AL1124" i="1"/>
  <c r="AL1124" i="1" a="1"/>
  <c r="AH1124" i="1"/>
  <c r="AG1124" i="1"/>
  <c r="Y1124" i="1"/>
  <c r="AD1124" i="1" s="1"/>
  <c r="AE1124" i="1" s="1"/>
  <c r="X1124" i="1"/>
  <c r="W1124" i="1"/>
  <c r="V1124" i="1"/>
  <c r="U1124" i="1"/>
  <c r="T1124" i="1"/>
  <c r="S1124" i="1"/>
  <c r="R1124" i="1"/>
  <c r="BG1123" i="1"/>
  <c r="BH1123" i="1" s="1"/>
  <c r="BF1123" i="1"/>
  <c r="BE1123" i="1"/>
  <c r="BD1123" i="1"/>
  <c r="BC1123" i="1"/>
  <c r="BB1123" i="1"/>
  <c r="BA1123" i="1"/>
  <c r="AZ1123" i="1"/>
  <c r="AY1123" i="1"/>
  <c r="AX1123" i="1"/>
  <c r="AW1123" i="1"/>
  <c r="AV1123" i="1"/>
  <c r="AQ1123" i="1"/>
  <c r="AP1123" i="1"/>
  <c r="AN1123" i="1"/>
  <c r="AL1123" i="1" a="1"/>
  <c r="AL1123" i="1" s="1"/>
  <c r="AH1123" i="1"/>
  <c r="AG1123" i="1"/>
  <c r="AI1123" i="1" s="1"/>
  <c r="Z1123" i="1"/>
  <c r="AD1123" i="1" s="1"/>
  <c r="AE1123" i="1" s="1"/>
  <c r="X1123" i="1"/>
  <c r="W1123" i="1"/>
  <c r="V1123" i="1"/>
  <c r="U1123" i="1"/>
  <c r="T1123" i="1"/>
  <c r="S1123" i="1"/>
  <c r="R1123" i="1"/>
  <c r="BG1122" i="1"/>
  <c r="BH1122" i="1" s="1"/>
  <c r="BF1122" i="1"/>
  <c r="BE1122" i="1"/>
  <c r="BD1122" i="1"/>
  <c r="BC1122" i="1"/>
  <c r="BB1122" i="1"/>
  <c r="BA1122" i="1"/>
  <c r="AZ1122" i="1"/>
  <c r="AY1122" i="1"/>
  <c r="AX1122" i="1"/>
  <c r="AW1122" i="1"/>
  <c r="AV1122" i="1"/>
  <c r="AQ1122" i="1"/>
  <c r="AP1122" i="1"/>
  <c r="AR1122" i="1" s="1"/>
  <c r="AN1122" i="1"/>
  <c r="AL1122" i="1" a="1"/>
  <c r="AL1122" i="1" s="1"/>
  <c r="AH1122" i="1"/>
  <c r="AG1122" i="1"/>
  <c r="AI1122" i="1" s="1"/>
  <c r="AC1122" i="1"/>
  <c r="AD1122" i="1" s="1"/>
  <c r="AE1122" i="1" s="1"/>
  <c r="X1122" i="1"/>
  <c r="W1122" i="1"/>
  <c r="V1122" i="1"/>
  <c r="U1122" i="1"/>
  <c r="T1122" i="1"/>
  <c r="S1122" i="1"/>
  <c r="R1122" i="1"/>
  <c r="BG1121" i="1"/>
  <c r="BH1121" i="1" s="1"/>
  <c r="BF1121" i="1"/>
  <c r="BE1121" i="1"/>
  <c r="BD1121" i="1"/>
  <c r="BC1121" i="1"/>
  <c r="BB1121" i="1"/>
  <c r="BA1121" i="1"/>
  <c r="AZ1121" i="1"/>
  <c r="AY1121" i="1"/>
  <c r="AX1121" i="1"/>
  <c r="AW1121" i="1"/>
  <c r="AV1121" i="1"/>
  <c r="AQ1121" i="1"/>
  <c r="AP1121" i="1"/>
  <c r="AS1121" i="1" s="1"/>
  <c r="AN1121" i="1"/>
  <c r="AL1121" i="1"/>
  <c r="AL1121" i="1" a="1"/>
  <c r="AH1121" i="1"/>
  <c r="AG1121" i="1"/>
  <c r="AI1121" i="1" s="1"/>
  <c r="AB1121" i="1"/>
  <c r="AD1121" i="1" s="1"/>
  <c r="AE1121" i="1" s="1"/>
  <c r="X1121" i="1"/>
  <c r="W1121" i="1"/>
  <c r="V1121" i="1"/>
  <c r="U1121" i="1"/>
  <c r="T1121" i="1"/>
  <c r="S1121" i="1"/>
  <c r="R1121" i="1"/>
  <c r="BG1120" i="1"/>
  <c r="BH1120" i="1" s="1"/>
  <c r="BF1120" i="1"/>
  <c r="BE1120" i="1"/>
  <c r="BD1120" i="1"/>
  <c r="BC1120" i="1"/>
  <c r="BB1120" i="1"/>
  <c r="BA1120" i="1"/>
  <c r="AZ1120" i="1"/>
  <c r="AY1120" i="1"/>
  <c r="AX1120" i="1"/>
  <c r="AW1120" i="1"/>
  <c r="AV1120" i="1"/>
  <c r="AQ1120" i="1"/>
  <c r="AP1120" i="1"/>
  <c r="AU1120" i="1" s="1"/>
  <c r="AN1120" i="1"/>
  <c r="AL1120" i="1"/>
  <c r="AL1120" i="1" a="1"/>
  <c r="AH1120" i="1"/>
  <c r="AG1120" i="1"/>
  <c r="AI1120" i="1" s="1"/>
  <c r="AB1120" i="1"/>
  <c r="AD1120" i="1" s="1"/>
  <c r="AE1120" i="1" s="1"/>
  <c r="X1120" i="1"/>
  <c r="W1120" i="1"/>
  <c r="V1120" i="1"/>
  <c r="U1120" i="1"/>
  <c r="T1120" i="1"/>
  <c r="S1120" i="1"/>
  <c r="R1120" i="1"/>
  <c r="BG1119" i="1"/>
  <c r="BH1119" i="1" s="1"/>
  <c r="BF1119" i="1"/>
  <c r="BE1119" i="1"/>
  <c r="BD1119" i="1"/>
  <c r="BC1119" i="1"/>
  <c r="BB1119" i="1"/>
  <c r="BA1119" i="1"/>
  <c r="AZ1119" i="1"/>
  <c r="AY1119" i="1"/>
  <c r="AX1119" i="1"/>
  <c r="AW1119" i="1"/>
  <c r="AV1119" i="1"/>
  <c r="AQ1119" i="1"/>
  <c r="AP1119" i="1"/>
  <c r="AN1119" i="1"/>
  <c r="AL1119" i="1"/>
  <c r="AL1119" i="1" a="1"/>
  <c r="AH1119" i="1"/>
  <c r="AG1119" i="1"/>
  <c r="AI1119" i="1" s="1"/>
  <c r="Z1119" i="1"/>
  <c r="AD1119" i="1" s="1"/>
  <c r="AE1119" i="1" s="1"/>
  <c r="X1119" i="1"/>
  <c r="W1119" i="1"/>
  <c r="V1119" i="1"/>
  <c r="U1119" i="1"/>
  <c r="T1119" i="1"/>
  <c r="S1119" i="1"/>
  <c r="R1119" i="1"/>
  <c r="BG1118" i="1"/>
  <c r="BH1118" i="1" s="1"/>
  <c r="BF1118" i="1"/>
  <c r="BE1118" i="1"/>
  <c r="BD1118" i="1"/>
  <c r="BC1118" i="1"/>
  <c r="BB1118" i="1"/>
  <c r="BA1118" i="1"/>
  <c r="AZ1118" i="1"/>
  <c r="AY1118" i="1"/>
  <c r="AX1118" i="1"/>
  <c r="AW1118" i="1"/>
  <c r="AV1118" i="1"/>
  <c r="AQ1118" i="1"/>
  <c r="AP1118" i="1"/>
  <c r="AN1118" i="1"/>
  <c r="AL1118" i="1"/>
  <c r="AL1118" i="1" a="1"/>
  <c r="AH1118" i="1"/>
  <c r="AG1118" i="1"/>
  <c r="AI1118" i="1" s="1"/>
  <c r="AC1118" i="1"/>
  <c r="AB1118" i="1"/>
  <c r="X1118" i="1"/>
  <c r="W1118" i="1"/>
  <c r="V1118" i="1"/>
  <c r="U1118" i="1"/>
  <c r="T1118" i="1"/>
  <c r="S1118" i="1"/>
  <c r="R1118" i="1"/>
  <c r="BG1117" i="1"/>
  <c r="BH1117" i="1" s="1"/>
  <c r="BF1117" i="1"/>
  <c r="BE1117" i="1"/>
  <c r="BD1117" i="1"/>
  <c r="BC1117" i="1"/>
  <c r="BB1117" i="1"/>
  <c r="BA1117" i="1"/>
  <c r="AZ1117" i="1"/>
  <c r="AY1117" i="1"/>
  <c r="AX1117" i="1"/>
  <c r="AW1117" i="1"/>
  <c r="AV1117" i="1"/>
  <c r="AQ1117" i="1"/>
  <c r="AP1117" i="1"/>
  <c r="AR1117" i="1" s="1"/>
  <c r="AN1117" i="1"/>
  <c r="AL1117" i="1" a="1"/>
  <c r="AL1117" i="1" s="1"/>
  <c r="AH1117" i="1"/>
  <c r="AG1117" i="1"/>
  <c r="AI1117" i="1" s="1"/>
  <c r="AC1117" i="1"/>
  <c r="AB1117" i="1"/>
  <c r="X1117" i="1"/>
  <c r="W1117" i="1"/>
  <c r="V1117" i="1"/>
  <c r="U1117" i="1"/>
  <c r="T1117" i="1"/>
  <c r="S1117" i="1"/>
  <c r="R1117" i="1"/>
  <c r="BG1116" i="1"/>
  <c r="BH1116" i="1" s="1"/>
  <c r="BF1116" i="1"/>
  <c r="BE1116" i="1"/>
  <c r="BD1116" i="1"/>
  <c r="BC1116" i="1"/>
  <c r="BB1116" i="1"/>
  <c r="BA1116" i="1"/>
  <c r="AZ1116" i="1"/>
  <c r="AY1116" i="1"/>
  <c r="AX1116" i="1"/>
  <c r="AW1116" i="1"/>
  <c r="AV1116" i="1"/>
  <c r="AQ1116" i="1"/>
  <c r="AP1116" i="1"/>
  <c r="AN1116" i="1"/>
  <c r="AL1116" i="1"/>
  <c r="AL1116" i="1" a="1"/>
  <c r="AH1116" i="1"/>
  <c r="AG1116" i="1"/>
  <c r="AI1116" i="1" s="1"/>
  <c r="Y1116" i="1"/>
  <c r="AD1116" i="1" s="1"/>
  <c r="AE1116" i="1" s="1"/>
  <c r="X1116" i="1"/>
  <c r="W1116" i="1"/>
  <c r="V1116" i="1"/>
  <c r="U1116" i="1"/>
  <c r="T1116" i="1"/>
  <c r="S1116" i="1"/>
  <c r="R1116" i="1"/>
  <c r="BG1115" i="1"/>
  <c r="BH1115" i="1" s="1"/>
  <c r="BF1115" i="1"/>
  <c r="BE1115" i="1"/>
  <c r="BD1115" i="1"/>
  <c r="BC1115" i="1"/>
  <c r="BB1115" i="1"/>
  <c r="BA1115" i="1"/>
  <c r="AZ1115" i="1"/>
  <c r="AY1115" i="1"/>
  <c r="AX1115" i="1"/>
  <c r="AW1115" i="1"/>
  <c r="AV1115" i="1"/>
  <c r="AQ1115" i="1"/>
  <c r="AP1115" i="1"/>
  <c r="AN1115" i="1"/>
  <c r="AL1115" i="1" a="1"/>
  <c r="AL1115" i="1" s="1"/>
  <c r="AH1115" i="1"/>
  <c r="AG1115" i="1"/>
  <c r="AI1115" i="1" s="1"/>
  <c r="AC1115" i="1"/>
  <c r="AD1115" i="1" s="1"/>
  <c r="AE1115" i="1" s="1"/>
  <c r="X1115" i="1"/>
  <c r="W1115" i="1"/>
  <c r="V1115" i="1"/>
  <c r="U1115" i="1"/>
  <c r="T1115" i="1"/>
  <c r="S1115" i="1"/>
  <c r="R1115" i="1"/>
  <c r="BG1114" i="1"/>
  <c r="BH1114" i="1" s="1"/>
  <c r="BF1114" i="1"/>
  <c r="BE1114" i="1"/>
  <c r="BD1114" i="1"/>
  <c r="BC1114" i="1"/>
  <c r="BB1114" i="1"/>
  <c r="BA1114" i="1"/>
  <c r="AZ1114" i="1"/>
  <c r="AY1114" i="1"/>
  <c r="AX1114" i="1"/>
  <c r="AW1114" i="1"/>
  <c r="AV1114" i="1"/>
  <c r="AQ1114" i="1"/>
  <c r="AP1114" i="1"/>
  <c r="AN1114" i="1"/>
  <c r="AL1114" i="1" a="1"/>
  <c r="AL1114" i="1" s="1"/>
  <c r="AH1114" i="1"/>
  <c r="AG1114" i="1"/>
  <c r="Z1114" i="1"/>
  <c r="AD1114" i="1" s="1"/>
  <c r="AE1114" i="1" s="1"/>
  <c r="X1114" i="1"/>
  <c r="W1114" i="1"/>
  <c r="V1114" i="1"/>
  <c r="U1114" i="1"/>
  <c r="T1114" i="1"/>
  <c r="S1114" i="1"/>
  <c r="R1114" i="1"/>
  <c r="BG1113" i="1"/>
  <c r="BH1113" i="1" s="1"/>
  <c r="BF1113" i="1"/>
  <c r="BE1113" i="1"/>
  <c r="BD1113" i="1"/>
  <c r="BC1113" i="1"/>
  <c r="BB1113" i="1"/>
  <c r="BA1113" i="1"/>
  <c r="AZ1113" i="1"/>
  <c r="AY1113" i="1"/>
  <c r="AX1113" i="1"/>
  <c r="AW1113" i="1"/>
  <c r="AV1113" i="1"/>
  <c r="AQ1113" i="1"/>
  <c r="AP1113" i="1"/>
  <c r="AN1113" i="1"/>
  <c r="AL1113" i="1" a="1"/>
  <c r="AL1113" i="1" s="1"/>
  <c r="AH1113" i="1"/>
  <c r="AG1113" i="1"/>
  <c r="AI1113" i="1" s="1"/>
  <c r="Z1113" i="1"/>
  <c r="AD1113" i="1" s="1"/>
  <c r="AE1113" i="1" s="1"/>
  <c r="X1113" i="1"/>
  <c r="W1113" i="1"/>
  <c r="V1113" i="1"/>
  <c r="U1113" i="1"/>
  <c r="T1113" i="1"/>
  <c r="S1113" i="1"/>
  <c r="R1113" i="1"/>
  <c r="BG1112" i="1"/>
  <c r="BH1112" i="1" s="1"/>
  <c r="BF1112" i="1"/>
  <c r="BE1112" i="1"/>
  <c r="BD1112" i="1"/>
  <c r="BC1112" i="1"/>
  <c r="BB1112" i="1"/>
  <c r="BA1112" i="1"/>
  <c r="AZ1112" i="1"/>
  <c r="AY1112" i="1"/>
  <c r="AX1112" i="1"/>
  <c r="AW1112" i="1"/>
  <c r="AV1112" i="1"/>
  <c r="AQ1112" i="1"/>
  <c r="AP1112" i="1"/>
  <c r="AN1112" i="1"/>
  <c r="AL1112" i="1" a="1"/>
  <c r="AL1112" i="1" s="1"/>
  <c r="AH1112" i="1"/>
  <c r="AG1112" i="1"/>
  <c r="AC1112" i="1"/>
  <c r="Z1112" i="1"/>
  <c r="Y1112" i="1"/>
  <c r="X1112" i="1"/>
  <c r="W1112" i="1"/>
  <c r="V1112" i="1"/>
  <c r="U1112" i="1"/>
  <c r="T1112" i="1"/>
  <c r="S1112" i="1"/>
  <c r="R1112" i="1"/>
  <c r="BG1111" i="1"/>
  <c r="BH1111" i="1" s="1"/>
  <c r="BF1111" i="1"/>
  <c r="BE1111" i="1"/>
  <c r="BD1111" i="1"/>
  <c r="BC1111" i="1"/>
  <c r="BB1111" i="1"/>
  <c r="BA1111" i="1"/>
  <c r="AZ1111" i="1"/>
  <c r="AY1111" i="1"/>
  <c r="AX1111" i="1"/>
  <c r="AW1111" i="1"/>
  <c r="AV1111" i="1"/>
  <c r="AQ1111" i="1"/>
  <c r="AP1111" i="1"/>
  <c r="AN1111" i="1"/>
  <c r="AL1111" i="1" a="1"/>
  <c r="AL1111" i="1" s="1"/>
  <c r="AH1111" i="1"/>
  <c r="AG1111" i="1"/>
  <c r="AI1111" i="1" s="1"/>
  <c r="AC1111" i="1"/>
  <c r="Z1111" i="1"/>
  <c r="Y1111" i="1"/>
  <c r="X1111" i="1"/>
  <c r="W1111" i="1"/>
  <c r="V1111" i="1"/>
  <c r="U1111" i="1"/>
  <c r="T1111" i="1"/>
  <c r="S1111" i="1"/>
  <c r="R1111" i="1"/>
  <c r="BG1110" i="1"/>
  <c r="BH1110" i="1" s="1"/>
  <c r="BF1110" i="1"/>
  <c r="BE1110" i="1"/>
  <c r="BD1110" i="1"/>
  <c r="BC1110" i="1"/>
  <c r="BB1110" i="1"/>
  <c r="BA1110" i="1"/>
  <c r="AZ1110" i="1"/>
  <c r="AY1110" i="1"/>
  <c r="AX1110" i="1"/>
  <c r="AW1110" i="1"/>
  <c r="AV1110" i="1"/>
  <c r="AQ1110" i="1"/>
  <c r="AP1110" i="1"/>
  <c r="AN1110" i="1"/>
  <c r="AL1110" i="1" a="1"/>
  <c r="AL1110" i="1" s="1"/>
  <c r="AH1110" i="1"/>
  <c r="AG1110" i="1"/>
  <c r="Z1110" i="1"/>
  <c r="AD1110" i="1" s="1"/>
  <c r="AE1110" i="1" s="1"/>
  <c r="X1110" i="1"/>
  <c r="W1110" i="1"/>
  <c r="V1110" i="1"/>
  <c r="U1110" i="1"/>
  <c r="T1110" i="1"/>
  <c r="S1110" i="1"/>
  <c r="R1110" i="1"/>
  <c r="BG1109" i="1"/>
  <c r="BH1109" i="1" s="1"/>
  <c r="BF1109" i="1"/>
  <c r="BE1109" i="1"/>
  <c r="BD1109" i="1"/>
  <c r="BC1109" i="1"/>
  <c r="BB1109" i="1"/>
  <c r="BA1109" i="1"/>
  <c r="AZ1109" i="1"/>
  <c r="AY1109" i="1"/>
  <c r="AX1109" i="1"/>
  <c r="AW1109" i="1"/>
  <c r="AV1109" i="1"/>
  <c r="AQ1109" i="1"/>
  <c r="AP1109" i="1"/>
  <c r="AN1109" i="1"/>
  <c r="AL1109" i="1" a="1"/>
  <c r="AL1109" i="1" s="1"/>
  <c r="AH1109" i="1"/>
  <c r="AG1109" i="1"/>
  <c r="AI1109" i="1" s="1"/>
  <c r="Z1109" i="1"/>
  <c r="AD1109" i="1" s="1"/>
  <c r="AE1109" i="1" s="1"/>
  <c r="X1109" i="1"/>
  <c r="W1109" i="1"/>
  <c r="V1109" i="1"/>
  <c r="U1109" i="1"/>
  <c r="T1109" i="1"/>
  <c r="S1109" i="1"/>
  <c r="R1109" i="1"/>
  <c r="BG1108" i="1"/>
  <c r="BH1108" i="1" s="1"/>
  <c r="BF1108" i="1"/>
  <c r="BE1108" i="1"/>
  <c r="BD1108" i="1"/>
  <c r="BC1108" i="1"/>
  <c r="BB1108" i="1"/>
  <c r="BA1108" i="1"/>
  <c r="AZ1108" i="1"/>
  <c r="AY1108" i="1"/>
  <c r="AX1108" i="1"/>
  <c r="AW1108" i="1"/>
  <c r="AV1108" i="1"/>
  <c r="AQ1108" i="1"/>
  <c r="AP1108" i="1"/>
  <c r="AR1108" i="1" s="1"/>
  <c r="AN1108" i="1"/>
  <c r="AL1108" i="1" a="1"/>
  <c r="AL1108" i="1" s="1"/>
  <c r="AH1108" i="1"/>
  <c r="AG1108" i="1"/>
  <c r="AI1108" i="1" s="1"/>
  <c r="Y1108" i="1"/>
  <c r="AD1108" i="1" s="1"/>
  <c r="AE1108" i="1" s="1"/>
  <c r="X1108" i="1"/>
  <c r="W1108" i="1"/>
  <c r="V1108" i="1"/>
  <c r="U1108" i="1"/>
  <c r="T1108" i="1"/>
  <c r="S1108" i="1"/>
  <c r="R1108" i="1"/>
  <c r="BG1107" i="1"/>
  <c r="BH1107" i="1" s="1"/>
  <c r="BF1107" i="1"/>
  <c r="BE1107" i="1"/>
  <c r="BD1107" i="1"/>
  <c r="BC1107" i="1"/>
  <c r="BB1107" i="1"/>
  <c r="BA1107" i="1"/>
  <c r="AZ1107" i="1"/>
  <c r="AY1107" i="1"/>
  <c r="AX1107" i="1"/>
  <c r="AW1107" i="1"/>
  <c r="AV1107" i="1"/>
  <c r="AQ1107" i="1"/>
  <c r="AP1107" i="1"/>
  <c r="AN1107" i="1"/>
  <c r="AL1107" i="1"/>
  <c r="AL1107" i="1" a="1"/>
  <c r="AH1107" i="1"/>
  <c r="AG1107" i="1"/>
  <c r="AI1107" i="1" s="1"/>
  <c r="Y1107" i="1"/>
  <c r="AD1107" i="1" s="1"/>
  <c r="AE1107" i="1" s="1"/>
  <c r="X1107" i="1"/>
  <c r="W1107" i="1"/>
  <c r="V1107" i="1"/>
  <c r="U1107" i="1"/>
  <c r="T1107" i="1"/>
  <c r="S1107" i="1"/>
  <c r="R1107" i="1"/>
  <c r="BG1106" i="1"/>
  <c r="BH1106" i="1" s="1"/>
  <c r="BF1106" i="1"/>
  <c r="BE1106" i="1"/>
  <c r="BD1106" i="1"/>
  <c r="BC1106" i="1"/>
  <c r="BB1106" i="1"/>
  <c r="BA1106" i="1"/>
  <c r="AZ1106" i="1"/>
  <c r="AY1106" i="1"/>
  <c r="AX1106" i="1"/>
  <c r="AW1106" i="1"/>
  <c r="AV1106" i="1"/>
  <c r="AQ1106" i="1"/>
  <c r="AP1106" i="1"/>
  <c r="AN1106" i="1"/>
  <c r="AL1106" i="1"/>
  <c r="AL1106" i="1" a="1"/>
  <c r="AH1106" i="1"/>
  <c r="AG1106" i="1"/>
  <c r="AB1106" i="1"/>
  <c r="AD1106" i="1" s="1"/>
  <c r="AE1106" i="1" s="1"/>
  <c r="X1106" i="1"/>
  <c r="W1106" i="1"/>
  <c r="V1106" i="1"/>
  <c r="U1106" i="1"/>
  <c r="T1106" i="1"/>
  <c r="S1106" i="1"/>
  <c r="R1106" i="1"/>
  <c r="BG1105" i="1"/>
  <c r="BH1105" i="1" s="1"/>
  <c r="BF1105" i="1"/>
  <c r="BE1105" i="1"/>
  <c r="BD1105" i="1"/>
  <c r="BC1105" i="1"/>
  <c r="BB1105" i="1"/>
  <c r="BA1105" i="1"/>
  <c r="AZ1105" i="1"/>
  <c r="AY1105" i="1"/>
  <c r="AX1105" i="1"/>
  <c r="AW1105" i="1"/>
  <c r="AV1105" i="1"/>
  <c r="AQ1105" i="1"/>
  <c r="AP1105" i="1"/>
  <c r="AN1105" i="1"/>
  <c r="AL1105" i="1"/>
  <c r="AL1105" i="1" a="1"/>
  <c r="AH1105" i="1"/>
  <c r="AG1105" i="1"/>
  <c r="AI1105" i="1" s="1"/>
  <c r="AB1105" i="1"/>
  <c r="AD1105" i="1" s="1"/>
  <c r="AE1105" i="1" s="1"/>
  <c r="X1105" i="1"/>
  <c r="W1105" i="1"/>
  <c r="V1105" i="1"/>
  <c r="U1105" i="1"/>
  <c r="T1105" i="1"/>
  <c r="S1105" i="1"/>
  <c r="R1105" i="1"/>
  <c r="BG1104" i="1"/>
  <c r="BH1104" i="1" s="1"/>
  <c r="BF1104" i="1"/>
  <c r="BE1104" i="1"/>
  <c r="BD1104" i="1"/>
  <c r="BC1104" i="1"/>
  <c r="BB1104" i="1"/>
  <c r="BA1104" i="1"/>
  <c r="AZ1104" i="1"/>
  <c r="AY1104" i="1"/>
  <c r="AX1104" i="1"/>
  <c r="AW1104" i="1"/>
  <c r="AV1104" i="1"/>
  <c r="AQ1104" i="1"/>
  <c r="AP1104" i="1"/>
  <c r="AT1104" i="1" s="1"/>
  <c r="AN1104" i="1"/>
  <c r="AL1104" i="1"/>
  <c r="AL1104" i="1" a="1"/>
  <c r="AH1104" i="1"/>
  <c r="AG1104" i="1"/>
  <c r="AI1104" i="1" s="1"/>
  <c r="AB1104" i="1"/>
  <c r="AD1104" i="1" s="1"/>
  <c r="AE1104" i="1" s="1"/>
  <c r="X1104" i="1"/>
  <c r="W1104" i="1"/>
  <c r="V1104" i="1"/>
  <c r="U1104" i="1"/>
  <c r="T1104" i="1"/>
  <c r="S1104" i="1"/>
  <c r="R1104" i="1"/>
  <c r="BG1103" i="1"/>
  <c r="BH1103" i="1" s="1"/>
  <c r="BF1103" i="1"/>
  <c r="BE1103" i="1"/>
  <c r="BD1103" i="1"/>
  <c r="BC1103" i="1"/>
  <c r="BB1103" i="1"/>
  <c r="BA1103" i="1"/>
  <c r="AZ1103" i="1"/>
  <c r="AY1103" i="1"/>
  <c r="AX1103" i="1"/>
  <c r="AW1103" i="1"/>
  <c r="AV1103" i="1"/>
  <c r="AQ1103" i="1"/>
  <c r="AP1103" i="1"/>
  <c r="AT1103" i="1" s="1"/>
  <c r="AN1103" i="1"/>
  <c r="AL1103" i="1" a="1"/>
  <c r="AL1103" i="1" s="1"/>
  <c r="AH1103" i="1"/>
  <c r="AG1103" i="1"/>
  <c r="AI1103" i="1" s="1"/>
  <c r="AB1103" i="1"/>
  <c r="AD1103" i="1" s="1"/>
  <c r="AE1103" i="1" s="1"/>
  <c r="X1103" i="1"/>
  <c r="W1103" i="1"/>
  <c r="V1103" i="1"/>
  <c r="U1103" i="1"/>
  <c r="T1103" i="1"/>
  <c r="S1103" i="1"/>
  <c r="R1103" i="1"/>
  <c r="BG1102" i="1"/>
  <c r="BH1102" i="1" s="1"/>
  <c r="BF1102" i="1"/>
  <c r="BE1102" i="1"/>
  <c r="BD1102" i="1"/>
  <c r="BC1102" i="1"/>
  <c r="BB1102" i="1"/>
  <c r="BA1102" i="1"/>
  <c r="AZ1102" i="1"/>
  <c r="AY1102" i="1"/>
  <c r="AX1102" i="1"/>
  <c r="AW1102" i="1"/>
  <c r="AV1102" i="1"/>
  <c r="AQ1102" i="1"/>
  <c r="AP1102" i="1"/>
  <c r="AN1102" i="1"/>
  <c r="AL1102" i="1" a="1"/>
  <c r="AL1102" i="1" s="1"/>
  <c r="AH1102" i="1"/>
  <c r="AG1102" i="1"/>
  <c r="AI1102" i="1" s="1"/>
  <c r="Y1102" i="1"/>
  <c r="AD1102" i="1" s="1"/>
  <c r="AE1102" i="1" s="1"/>
  <c r="X1102" i="1"/>
  <c r="W1102" i="1"/>
  <c r="V1102" i="1"/>
  <c r="U1102" i="1"/>
  <c r="T1102" i="1"/>
  <c r="S1102" i="1"/>
  <c r="R1102" i="1"/>
  <c r="BG1101" i="1"/>
  <c r="BH1101" i="1" s="1"/>
  <c r="BF1101" i="1"/>
  <c r="BE1101" i="1"/>
  <c r="BD1101" i="1"/>
  <c r="BC1101" i="1"/>
  <c r="BB1101" i="1"/>
  <c r="BA1101" i="1"/>
  <c r="AZ1101" i="1"/>
  <c r="AY1101" i="1"/>
  <c r="AX1101" i="1"/>
  <c r="AW1101" i="1"/>
  <c r="AV1101" i="1"/>
  <c r="AQ1101" i="1"/>
  <c r="AP1101" i="1"/>
  <c r="AN1101" i="1"/>
  <c r="AL1101" i="1" a="1"/>
  <c r="AL1101" i="1" s="1"/>
  <c r="AH1101" i="1"/>
  <c r="AG1101" i="1"/>
  <c r="AI1101" i="1" s="1"/>
  <c r="Y1101" i="1"/>
  <c r="AD1101" i="1" s="1"/>
  <c r="AE1101" i="1" s="1"/>
  <c r="X1101" i="1"/>
  <c r="W1101" i="1"/>
  <c r="V1101" i="1"/>
  <c r="U1101" i="1"/>
  <c r="T1101" i="1"/>
  <c r="S1101" i="1"/>
  <c r="R1101" i="1"/>
  <c r="BG1100" i="1"/>
  <c r="BH1100" i="1" s="1"/>
  <c r="BF1100" i="1"/>
  <c r="BE1100" i="1"/>
  <c r="BD1100" i="1"/>
  <c r="BC1100" i="1"/>
  <c r="BB1100" i="1"/>
  <c r="BA1100" i="1"/>
  <c r="AZ1100" i="1"/>
  <c r="AY1100" i="1"/>
  <c r="AX1100" i="1"/>
  <c r="AW1100" i="1"/>
  <c r="AV1100" i="1"/>
  <c r="AQ1100" i="1"/>
  <c r="AP1100" i="1"/>
  <c r="AN1100" i="1"/>
  <c r="AL1100" i="1" a="1"/>
  <c r="AL1100" i="1" s="1"/>
  <c r="AH1100" i="1"/>
  <c r="AG1100" i="1"/>
  <c r="AI1100" i="1" s="1"/>
  <c r="Y1100" i="1"/>
  <c r="AD1100" i="1" s="1"/>
  <c r="AE1100" i="1" s="1"/>
  <c r="X1100" i="1"/>
  <c r="W1100" i="1"/>
  <c r="V1100" i="1"/>
  <c r="U1100" i="1"/>
  <c r="T1100" i="1"/>
  <c r="S1100" i="1"/>
  <c r="R1100" i="1"/>
  <c r="BG1099" i="1"/>
  <c r="BH1099" i="1" s="1"/>
  <c r="BF1099" i="1"/>
  <c r="BE1099" i="1"/>
  <c r="BD1099" i="1"/>
  <c r="BC1099" i="1"/>
  <c r="BB1099" i="1"/>
  <c r="BA1099" i="1"/>
  <c r="AZ1099" i="1"/>
  <c r="AY1099" i="1"/>
  <c r="AX1099" i="1"/>
  <c r="AW1099" i="1"/>
  <c r="AV1099" i="1"/>
  <c r="AQ1099" i="1"/>
  <c r="AP1099" i="1"/>
  <c r="AN1099" i="1"/>
  <c r="AL1099" i="1"/>
  <c r="AL1099" i="1" a="1"/>
  <c r="AH1099" i="1"/>
  <c r="AG1099" i="1"/>
  <c r="Y1099" i="1"/>
  <c r="AD1099" i="1" s="1"/>
  <c r="AE1099" i="1" s="1"/>
  <c r="X1099" i="1"/>
  <c r="W1099" i="1"/>
  <c r="V1099" i="1"/>
  <c r="U1099" i="1"/>
  <c r="T1099" i="1"/>
  <c r="S1099" i="1"/>
  <c r="R1099" i="1"/>
  <c r="BG1098" i="1"/>
  <c r="BH1098" i="1" s="1"/>
  <c r="BF1098" i="1"/>
  <c r="BE1098" i="1"/>
  <c r="BD1098" i="1"/>
  <c r="BC1098" i="1"/>
  <c r="BB1098" i="1"/>
  <c r="BA1098" i="1"/>
  <c r="AZ1098" i="1"/>
  <c r="AY1098" i="1"/>
  <c r="AX1098" i="1"/>
  <c r="AW1098" i="1"/>
  <c r="AV1098" i="1"/>
  <c r="AQ1098" i="1"/>
  <c r="AP1098" i="1"/>
  <c r="AN1098" i="1"/>
  <c r="AL1098" i="1"/>
  <c r="AL1098" i="1" a="1"/>
  <c r="AH1098" i="1"/>
  <c r="AG1098" i="1"/>
  <c r="Z1098" i="1"/>
  <c r="AD1098" i="1" s="1"/>
  <c r="AE1098" i="1" s="1"/>
  <c r="X1098" i="1"/>
  <c r="W1098" i="1"/>
  <c r="V1098" i="1"/>
  <c r="U1098" i="1"/>
  <c r="T1098" i="1"/>
  <c r="S1098" i="1"/>
  <c r="R1098" i="1"/>
  <c r="BG1097" i="1"/>
  <c r="BH1097" i="1" s="1"/>
  <c r="BF1097" i="1"/>
  <c r="BE1097" i="1"/>
  <c r="BD1097" i="1"/>
  <c r="BC1097" i="1"/>
  <c r="BB1097" i="1"/>
  <c r="BA1097" i="1"/>
  <c r="AZ1097" i="1"/>
  <c r="AY1097" i="1"/>
  <c r="AX1097" i="1"/>
  <c r="AW1097" i="1"/>
  <c r="AV1097" i="1"/>
  <c r="AQ1097" i="1"/>
  <c r="AP1097" i="1"/>
  <c r="AN1097" i="1"/>
  <c r="AL1097" i="1" a="1"/>
  <c r="AL1097" i="1" s="1"/>
  <c r="AH1097" i="1"/>
  <c r="AG1097" i="1"/>
  <c r="AI1097" i="1" s="1"/>
  <c r="Z1097" i="1"/>
  <c r="AD1097" i="1" s="1"/>
  <c r="AE1097" i="1" s="1"/>
  <c r="X1097" i="1"/>
  <c r="W1097" i="1"/>
  <c r="V1097" i="1"/>
  <c r="U1097" i="1"/>
  <c r="T1097" i="1"/>
  <c r="S1097" i="1"/>
  <c r="R1097" i="1"/>
  <c r="BG1096" i="1"/>
  <c r="BH1096" i="1" s="1"/>
  <c r="BF1096" i="1"/>
  <c r="BE1096" i="1"/>
  <c r="BD1096" i="1"/>
  <c r="BC1096" i="1"/>
  <c r="BB1096" i="1"/>
  <c r="BA1096" i="1"/>
  <c r="AZ1096" i="1"/>
  <c r="AY1096" i="1"/>
  <c r="AX1096" i="1"/>
  <c r="AW1096" i="1"/>
  <c r="AV1096" i="1"/>
  <c r="AQ1096" i="1"/>
  <c r="AP1096" i="1"/>
  <c r="AT1096" i="1" s="1"/>
  <c r="AN1096" i="1"/>
  <c r="AL1096" i="1" a="1"/>
  <c r="AL1096" i="1" s="1"/>
  <c r="AH1096" i="1"/>
  <c r="AG1096" i="1"/>
  <c r="AI1096" i="1" s="1"/>
  <c r="AB1096" i="1"/>
  <c r="AD1096" i="1" s="1"/>
  <c r="AE1096" i="1" s="1"/>
  <c r="X1096" i="1"/>
  <c r="W1096" i="1"/>
  <c r="V1096" i="1"/>
  <c r="U1096" i="1"/>
  <c r="T1096" i="1"/>
  <c r="S1096" i="1"/>
  <c r="R1096" i="1"/>
  <c r="BG1095" i="1"/>
  <c r="BH1095" i="1" s="1"/>
  <c r="BF1095" i="1"/>
  <c r="BE1095" i="1"/>
  <c r="BD1095" i="1"/>
  <c r="BC1095" i="1"/>
  <c r="BB1095" i="1"/>
  <c r="BA1095" i="1"/>
  <c r="AZ1095" i="1"/>
  <c r="AY1095" i="1"/>
  <c r="AX1095" i="1"/>
  <c r="AW1095" i="1"/>
  <c r="AV1095" i="1"/>
  <c r="AQ1095" i="1"/>
  <c r="AP1095" i="1"/>
  <c r="AN1095" i="1"/>
  <c r="AL1095" i="1" a="1"/>
  <c r="AL1095" i="1" s="1"/>
  <c r="AH1095" i="1"/>
  <c r="AG1095" i="1"/>
  <c r="AI1095" i="1" s="1"/>
  <c r="AB1095" i="1"/>
  <c r="AD1095" i="1" s="1"/>
  <c r="AE1095" i="1" s="1"/>
  <c r="X1095" i="1"/>
  <c r="W1095" i="1"/>
  <c r="V1095" i="1"/>
  <c r="U1095" i="1"/>
  <c r="T1095" i="1"/>
  <c r="S1095" i="1"/>
  <c r="R1095" i="1"/>
  <c r="BG1094" i="1"/>
  <c r="BH1094" i="1" s="1"/>
  <c r="BF1094" i="1"/>
  <c r="BE1094" i="1"/>
  <c r="BD1094" i="1"/>
  <c r="BC1094" i="1"/>
  <c r="BB1094" i="1"/>
  <c r="BA1094" i="1"/>
  <c r="AZ1094" i="1"/>
  <c r="AY1094" i="1"/>
  <c r="AX1094" i="1"/>
  <c r="AW1094" i="1"/>
  <c r="AV1094" i="1"/>
  <c r="AQ1094" i="1"/>
  <c r="AP1094" i="1"/>
  <c r="AN1094" i="1"/>
  <c r="AL1094" i="1" a="1"/>
  <c r="AL1094" i="1" s="1"/>
  <c r="AH1094" i="1"/>
  <c r="AG1094" i="1"/>
  <c r="AI1094" i="1" s="1"/>
  <c r="AC1094" i="1"/>
  <c r="Z1094" i="1"/>
  <c r="Y1094" i="1"/>
  <c r="X1094" i="1"/>
  <c r="W1094" i="1"/>
  <c r="V1094" i="1"/>
  <c r="U1094" i="1"/>
  <c r="T1094" i="1"/>
  <c r="S1094" i="1"/>
  <c r="R1094" i="1"/>
  <c r="BG1093" i="1"/>
  <c r="BH1093" i="1" s="1"/>
  <c r="BF1093" i="1"/>
  <c r="BE1093" i="1"/>
  <c r="BD1093" i="1"/>
  <c r="BC1093" i="1"/>
  <c r="BB1093" i="1"/>
  <c r="BA1093" i="1"/>
  <c r="AZ1093" i="1"/>
  <c r="AY1093" i="1"/>
  <c r="AX1093" i="1"/>
  <c r="AW1093" i="1"/>
  <c r="AV1093" i="1"/>
  <c r="AQ1093" i="1"/>
  <c r="AP1093" i="1"/>
  <c r="AU1093" i="1" s="1"/>
  <c r="AN1093" i="1"/>
  <c r="AL1093" i="1" a="1"/>
  <c r="AL1093" i="1" s="1"/>
  <c r="AH1093" i="1"/>
  <c r="AG1093" i="1"/>
  <c r="AI1093" i="1" s="1"/>
  <c r="Z1093" i="1"/>
  <c r="AD1093" i="1" s="1"/>
  <c r="AE1093" i="1" s="1"/>
  <c r="X1093" i="1"/>
  <c r="W1093" i="1"/>
  <c r="V1093" i="1"/>
  <c r="U1093" i="1"/>
  <c r="T1093" i="1"/>
  <c r="S1093" i="1"/>
  <c r="R1093" i="1"/>
  <c r="BG1092" i="1"/>
  <c r="BH1092" i="1" s="1"/>
  <c r="BF1092" i="1"/>
  <c r="BE1092" i="1"/>
  <c r="BD1092" i="1"/>
  <c r="BC1092" i="1"/>
  <c r="BB1092" i="1"/>
  <c r="BA1092" i="1"/>
  <c r="AZ1092" i="1"/>
  <c r="AY1092" i="1"/>
  <c r="AX1092" i="1"/>
  <c r="AW1092" i="1"/>
  <c r="AV1092" i="1"/>
  <c r="AQ1092" i="1"/>
  <c r="AP1092" i="1"/>
  <c r="AU1092" i="1" s="1"/>
  <c r="AN1092" i="1"/>
  <c r="AL1092" i="1" a="1"/>
  <c r="AL1092" i="1" s="1"/>
  <c r="AH1092" i="1"/>
  <c r="AG1092" i="1"/>
  <c r="AI1092" i="1" s="1"/>
  <c r="AC1092" i="1"/>
  <c r="Z1092" i="1"/>
  <c r="Y1092" i="1"/>
  <c r="X1092" i="1"/>
  <c r="W1092" i="1"/>
  <c r="V1092" i="1"/>
  <c r="U1092" i="1"/>
  <c r="T1092" i="1"/>
  <c r="S1092" i="1"/>
  <c r="R1092" i="1"/>
  <c r="BG1091" i="1"/>
  <c r="BH1091" i="1" s="1"/>
  <c r="BF1091" i="1"/>
  <c r="BE1091" i="1"/>
  <c r="BD1091" i="1"/>
  <c r="BC1091" i="1"/>
  <c r="BB1091" i="1"/>
  <c r="BA1091" i="1"/>
  <c r="AZ1091" i="1"/>
  <c r="AY1091" i="1"/>
  <c r="AX1091" i="1"/>
  <c r="AW1091" i="1"/>
  <c r="AV1091" i="1"/>
  <c r="AQ1091" i="1"/>
  <c r="AP1091" i="1"/>
  <c r="AS1091" i="1" s="1"/>
  <c r="AN1091" i="1"/>
  <c r="AL1091" i="1" a="1"/>
  <c r="AL1091" i="1" s="1"/>
  <c r="AI1091" i="1"/>
  <c r="AH1091" i="1"/>
  <c r="AG1091" i="1"/>
  <c r="AA1091" i="1"/>
  <c r="AD1091" i="1" s="1"/>
  <c r="AE1091" i="1" s="1"/>
  <c r="X1091" i="1"/>
  <c r="W1091" i="1"/>
  <c r="V1091" i="1"/>
  <c r="U1091" i="1"/>
  <c r="T1091" i="1"/>
  <c r="S1091" i="1"/>
  <c r="R1091" i="1"/>
  <c r="BG1090" i="1"/>
  <c r="BH1090" i="1" s="1"/>
  <c r="BF1090" i="1"/>
  <c r="BE1090" i="1"/>
  <c r="BD1090" i="1"/>
  <c r="BC1090" i="1"/>
  <c r="BB1090" i="1"/>
  <c r="BA1090" i="1"/>
  <c r="AZ1090" i="1"/>
  <c r="AY1090" i="1"/>
  <c r="AX1090" i="1"/>
  <c r="AW1090" i="1"/>
  <c r="AV1090" i="1"/>
  <c r="AQ1090" i="1"/>
  <c r="AP1090" i="1"/>
  <c r="AN1090" i="1"/>
  <c r="AL1090" i="1" a="1"/>
  <c r="AL1090" i="1" s="1"/>
  <c r="AH1090" i="1"/>
  <c r="AG1090" i="1"/>
  <c r="AI1090" i="1" s="1"/>
  <c r="AA1090" i="1"/>
  <c r="AD1090" i="1" s="1"/>
  <c r="AE1090" i="1" s="1"/>
  <c r="X1090" i="1"/>
  <c r="W1090" i="1"/>
  <c r="V1090" i="1"/>
  <c r="U1090" i="1"/>
  <c r="T1090" i="1"/>
  <c r="S1090" i="1"/>
  <c r="R1090" i="1"/>
  <c r="BG1089" i="1"/>
  <c r="BH1089" i="1" s="1"/>
  <c r="BF1089" i="1"/>
  <c r="BE1089" i="1"/>
  <c r="BD1089" i="1"/>
  <c r="BC1089" i="1"/>
  <c r="BB1089" i="1"/>
  <c r="BA1089" i="1"/>
  <c r="AZ1089" i="1"/>
  <c r="AY1089" i="1"/>
  <c r="AX1089" i="1"/>
  <c r="AW1089" i="1"/>
  <c r="AV1089" i="1"/>
  <c r="AQ1089" i="1"/>
  <c r="AP1089" i="1"/>
  <c r="AN1089" i="1"/>
  <c r="AL1089" i="1" a="1"/>
  <c r="AL1089" i="1" s="1"/>
  <c r="AH1089" i="1"/>
  <c r="AG1089" i="1"/>
  <c r="AI1089" i="1" s="1"/>
  <c r="AA1089" i="1"/>
  <c r="AD1089" i="1" s="1"/>
  <c r="AE1089" i="1" s="1"/>
  <c r="X1089" i="1"/>
  <c r="W1089" i="1"/>
  <c r="V1089" i="1"/>
  <c r="U1089" i="1"/>
  <c r="T1089" i="1"/>
  <c r="S1089" i="1"/>
  <c r="R1089" i="1"/>
  <c r="BG1088" i="1"/>
  <c r="BH1088" i="1" s="1"/>
  <c r="BF1088" i="1"/>
  <c r="BE1088" i="1"/>
  <c r="BD1088" i="1"/>
  <c r="BC1088" i="1"/>
  <c r="BB1088" i="1"/>
  <c r="BA1088" i="1"/>
  <c r="AZ1088" i="1"/>
  <c r="AY1088" i="1"/>
  <c r="AX1088" i="1"/>
  <c r="AW1088" i="1"/>
  <c r="AV1088" i="1"/>
  <c r="AQ1088" i="1"/>
  <c r="AP1088" i="1"/>
  <c r="AS1088" i="1" s="1"/>
  <c r="AN1088" i="1"/>
  <c r="AL1088" i="1"/>
  <c r="AL1088" i="1" a="1"/>
  <c r="AH1088" i="1"/>
  <c r="AG1088" i="1"/>
  <c r="AA1088" i="1"/>
  <c r="AD1088" i="1" s="1"/>
  <c r="AE1088" i="1" s="1"/>
  <c r="X1088" i="1"/>
  <c r="W1088" i="1"/>
  <c r="V1088" i="1"/>
  <c r="U1088" i="1"/>
  <c r="T1088" i="1"/>
  <c r="S1088" i="1"/>
  <c r="R1088" i="1"/>
  <c r="BG1087" i="1"/>
  <c r="BH1087" i="1" s="1"/>
  <c r="BF1087" i="1"/>
  <c r="BE1087" i="1"/>
  <c r="BD1087" i="1"/>
  <c r="BC1087" i="1"/>
  <c r="BB1087" i="1"/>
  <c r="BA1087" i="1"/>
  <c r="AZ1087" i="1"/>
  <c r="AY1087" i="1"/>
  <c r="AX1087" i="1"/>
  <c r="AW1087" i="1"/>
  <c r="AV1087" i="1"/>
  <c r="AQ1087" i="1"/>
  <c r="AP1087" i="1"/>
  <c r="AN1087" i="1"/>
  <c r="AL1087" i="1"/>
  <c r="AL1087" i="1" a="1"/>
  <c r="AH1087" i="1"/>
  <c r="AG1087" i="1"/>
  <c r="Y1087" i="1"/>
  <c r="AD1087" i="1" s="1"/>
  <c r="AE1087" i="1" s="1"/>
  <c r="X1087" i="1"/>
  <c r="W1087" i="1"/>
  <c r="V1087" i="1"/>
  <c r="U1087" i="1"/>
  <c r="T1087" i="1"/>
  <c r="S1087" i="1"/>
  <c r="R1087" i="1"/>
  <c r="BG1086" i="1"/>
  <c r="BH1086" i="1" s="1"/>
  <c r="BF1086" i="1"/>
  <c r="BE1086" i="1"/>
  <c r="BD1086" i="1"/>
  <c r="BC1086" i="1"/>
  <c r="BB1086" i="1"/>
  <c r="BA1086" i="1"/>
  <c r="AZ1086" i="1"/>
  <c r="AY1086" i="1"/>
  <c r="AX1086" i="1"/>
  <c r="AW1086" i="1"/>
  <c r="AV1086" i="1"/>
  <c r="AR1086" i="1"/>
  <c r="AQ1086" i="1"/>
  <c r="AP1086" i="1"/>
  <c r="AT1086" i="1" s="1"/>
  <c r="AN1086" i="1"/>
  <c r="AL1086" i="1"/>
  <c r="AL1086" i="1" a="1"/>
  <c r="AH1086" i="1"/>
  <c r="AG1086" i="1"/>
  <c r="Y1086" i="1"/>
  <c r="AD1086" i="1" s="1"/>
  <c r="AE1086" i="1" s="1"/>
  <c r="X1086" i="1"/>
  <c r="W1086" i="1"/>
  <c r="V1086" i="1"/>
  <c r="U1086" i="1"/>
  <c r="T1086" i="1"/>
  <c r="S1086" i="1"/>
  <c r="R1086" i="1"/>
  <c r="BG1085" i="1"/>
  <c r="BH1085" i="1" s="1"/>
  <c r="BF1085" i="1"/>
  <c r="BE1085" i="1"/>
  <c r="BD1085" i="1"/>
  <c r="BC1085" i="1"/>
  <c r="BB1085" i="1"/>
  <c r="BA1085" i="1"/>
  <c r="AZ1085" i="1"/>
  <c r="AY1085" i="1"/>
  <c r="AX1085" i="1"/>
  <c r="AW1085" i="1"/>
  <c r="AV1085" i="1"/>
  <c r="AQ1085" i="1"/>
  <c r="AP1085" i="1"/>
  <c r="AN1085" i="1"/>
  <c r="AL1085" i="1"/>
  <c r="AL1085" i="1" a="1"/>
  <c r="AH1085" i="1"/>
  <c r="AG1085" i="1"/>
  <c r="Y1085" i="1"/>
  <c r="AD1085" i="1" s="1"/>
  <c r="AE1085" i="1" s="1"/>
  <c r="X1085" i="1"/>
  <c r="W1085" i="1"/>
  <c r="V1085" i="1"/>
  <c r="U1085" i="1"/>
  <c r="T1085" i="1"/>
  <c r="S1085" i="1"/>
  <c r="R1085" i="1"/>
  <c r="BG1084" i="1"/>
  <c r="BH1084" i="1" s="1"/>
  <c r="BF1084" i="1"/>
  <c r="BE1084" i="1"/>
  <c r="BD1084" i="1"/>
  <c r="BC1084" i="1"/>
  <c r="BB1084" i="1"/>
  <c r="BA1084" i="1"/>
  <c r="AZ1084" i="1"/>
  <c r="AY1084" i="1"/>
  <c r="AX1084" i="1"/>
  <c r="AW1084" i="1"/>
  <c r="AV1084" i="1"/>
  <c r="AQ1084" i="1"/>
  <c r="AP1084" i="1"/>
  <c r="AN1084" i="1"/>
  <c r="AL1084" i="1" a="1"/>
  <c r="AL1084" i="1" s="1"/>
  <c r="AH1084" i="1"/>
  <c r="AG1084" i="1"/>
  <c r="AI1084" i="1" s="1"/>
  <c r="Y1084" i="1"/>
  <c r="AD1084" i="1" s="1"/>
  <c r="AE1084" i="1" s="1"/>
  <c r="X1084" i="1"/>
  <c r="W1084" i="1"/>
  <c r="V1084" i="1"/>
  <c r="U1084" i="1"/>
  <c r="T1084" i="1"/>
  <c r="S1084" i="1"/>
  <c r="R1084" i="1"/>
  <c r="BG1083" i="1"/>
  <c r="BH1083" i="1" s="1"/>
  <c r="BF1083" i="1"/>
  <c r="BE1083" i="1"/>
  <c r="BD1083" i="1"/>
  <c r="BC1083" i="1"/>
  <c r="BB1083" i="1"/>
  <c r="BA1083" i="1"/>
  <c r="AZ1083" i="1"/>
  <c r="AY1083" i="1"/>
  <c r="AX1083" i="1"/>
  <c r="AW1083" i="1"/>
  <c r="AV1083" i="1"/>
  <c r="AU1083" i="1"/>
  <c r="AQ1083" i="1"/>
  <c r="AP1083" i="1"/>
  <c r="AN1083" i="1"/>
  <c r="AL1083" i="1" a="1"/>
  <c r="AL1083" i="1" s="1"/>
  <c r="AH1083" i="1"/>
  <c r="AG1083" i="1"/>
  <c r="Y1083" i="1"/>
  <c r="AD1083" i="1" s="1"/>
  <c r="AE1083" i="1" s="1"/>
  <c r="X1083" i="1"/>
  <c r="W1083" i="1"/>
  <c r="V1083" i="1"/>
  <c r="U1083" i="1"/>
  <c r="T1083" i="1"/>
  <c r="S1083" i="1"/>
  <c r="R1083" i="1"/>
  <c r="BG1082" i="1"/>
  <c r="BH1082" i="1" s="1"/>
  <c r="BF1082" i="1"/>
  <c r="BE1082" i="1"/>
  <c r="BD1082" i="1"/>
  <c r="BC1082" i="1"/>
  <c r="BB1082" i="1"/>
  <c r="BA1082" i="1"/>
  <c r="AZ1082" i="1"/>
  <c r="AY1082" i="1"/>
  <c r="AX1082" i="1"/>
  <c r="AW1082" i="1"/>
  <c r="AV1082" i="1"/>
  <c r="AQ1082" i="1"/>
  <c r="AP1082" i="1"/>
  <c r="AN1082" i="1"/>
  <c r="AL1082" i="1"/>
  <c r="AL1082" i="1" a="1"/>
  <c r="AH1082" i="1"/>
  <c r="AG1082" i="1"/>
  <c r="AI1082" i="1" s="1"/>
  <c r="AC1082" i="1"/>
  <c r="AD1082" i="1" s="1"/>
  <c r="AE1082" i="1" s="1"/>
  <c r="X1082" i="1"/>
  <c r="W1082" i="1"/>
  <c r="V1082" i="1"/>
  <c r="U1082" i="1"/>
  <c r="T1082" i="1"/>
  <c r="S1082" i="1"/>
  <c r="R1082" i="1"/>
  <c r="BG1081" i="1"/>
  <c r="BH1081" i="1" s="1"/>
  <c r="BF1081" i="1"/>
  <c r="BE1081" i="1"/>
  <c r="BD1081" i="1"/>
  <c r="BC1081" i="1"/>
  <c r="BB1081" i="1"/>
  <c r="BA1081" i="1"/>
  <c r="AZ1081" i="1"/>
  <c r="AY1081" i="1"/>
  <c r="AX1081" i="1"/>
  <c r="AW1081" i="1"/>
  <c r="AV1081" i="1"/>
  <c r="AR1081" i="1"/>
  <c r="AQ1081" i="1"/>
  <c r="AP1081" i="1"/>
  <c r="AU1081" i="1" s="1"/>
  <c r="AN1081" i="1"/>
  <c r="AL1081" i="1" a="1"/>
  <c r="AL1081" i="1" s="1"/>
  <c r="AH1081" i="1"/>
  <c r="AG1081" i="1"/>
  <c r="AI1081" i="1" s="1"/>
  <c r="AC1081" i="1"/>
  <c r="AD1081" i="1" s="1"/>
  <c r="AE1081" i="1" s="1"/>
  <c r="X1081" i="1"/>
  <c r="W1081" i="1"/>
  <c r="V1081" i="1"/>
  <c r="U1081" i="1"/>
  <c r="T1081" i="1"/>
  <c r="S1081" i="1"/>
  <c r="R1081" i="1"/>
  <c r="BG1080" i="1"/>
  <c r="BH1080" i="1" s="1"/>
  <c r="BF1080" i="1"/>
  <c r="BE1080" i="1"/>
  <c r="BD1080" i="1"/>
  <c r="BC1080" i="1"/>
  <c r="BB1080" i="1"/>
  <c r="BA1080" i="1"/>
  <c r="AZ1080" i="1"/>
  <c r="AY1080" i="1"/>
  <c r="AX1080" i="1"/>
  <c r="AW1080" i="1"/>
  <c r="AV1080" i="1"/>
  <c r="AU1080" i="1"/>
  <c r="AQ1080" i="1"/>
  <c r="AP1080" i="1"/>
  <c r="AN1080" i="1"/>
  <c r="AL1080" i="1" a="1"/>
  <c r="AL1080" i="1" s="1"/>
  <c r="AH1080" i="1"/>
  <c r="AG1080" i="1"/>
  <c r="AI1080" i="1" s="1"/>
  <c r="AC1080" i="1"/>
  <c r="AB1080" i="1"/>
  <c r="AA1080" i="1"/>
  <c r="Z1080" i="1"/>
  <c r="Y1080" i="1"/>
  <c r="X1080" i="1"/>
  <c r="W1080" i="1"/>
  <c r="V1080" i="1"/>
  <c r="U1080" i="1"/>
  <c r="T1080" i="1"/>
  <c r="S1080" i="1"/>
  <c r="R1080" i="1"/>
  <c r="BG1079" i="1"/>
  <c r="BH1079" i="1" s="1"/>
  <c r="BF1079" i="1"/>
  <c r="BE1079" i="1"/>
  <c r="BD1079" i="1"/>
  <c r="BC1079" i="1"/>
  <c r="BB1079" i="1"/>
  <c r="BA1079" i="1"/>
  <c r="AZ1079" i="1"/>
  <c r="AY1079" i="1"/>
  <c r="AX1079" i="1"/>
  <c r="AW1079" i="1"/>
  <c r="AV1079" i="1"/>
  <c r="AQ1079" i="1"/>
  <c r="AP1079" i="1"/>
  <c r="AN1079" i="1"/>
  <c r="AL1079" i="1" a="1"/>
  <c r="AL1079" i="1" s="1"/>
  <c r="AH1079" i="1"/>
  <c r="AG1079" i="1"/>
  <c r="AI1079" i="1" s="1"/>
  <c r="Y1079" i="1"/>
  <c r="AD1079" i="1" s="1"/>
  <c r="AE1079" i="1" s="1"/>
  <c r="X1079" i="1"/>
  <c r="W1079" i="1"/>
  <c r="V1079" i="1"/>
  <c r="U1079" i="1"/>
  <c r="T1079" i="1"/>
  <c r="S1079" i="1"/>
  <c r="R1079" i="1"/>
  <c r="BH1078" i="1"/>
  <c r="BG1078" i="1"/>
  <c r="BF1078" i="1"/>
  <c r="BE1078" i="1"/>
  <c r="BD1078" i="1"/>
  <c r="BC1078" i="1"/>
  <c r="BB1078" i="1"/>
  <c r="BA1078" i="1"/>
  <c r="AZ1078" i="1"/>
  <c r="AY1078" i="1"/>
  <c r="AX1078" i="1"/>
  <c r="AW1078" i="1"/>
  <c r="AV1078" i="1"/>
  <c r="AQ1078" i="1"/>
  <c r="AP1078" i="1"/>
  <c r="AN1078" i="1"/>
  <c r="AL1078" i="1"/>
  <c r="AL1078" i="1" a="1"/>
  <c r="AH1078" i="1"/>
  <c r="AG1078" i="1"/>
  <c r="Z1078" i="1"/>
  <c r="AD1078" i="1" s="1"/>
  <c r="AE1078" i="1" s="1"/>
  <c r="X1078" i="1"/>
  <c r="W1078" i="1"/>
  <c r="V1078" i="1"/>
  <c r="U1078" i="1"/>
  <c r="T1078" i="1"/>
  <c r="S1078" i="1"/>
  <c r="R1078" i="1"/>
  <c r="BG1077" i="1"/>
  <c r="BH1077" i="1" s="1"/>
  <c r="BF1077" i="1"/>
  <c r="BE1077" i="1"/>
  <c r="BD1077" i="1"/>
  <c r="BC1077" i="1"/>
  <c r="BB1077" i="1"/>
  <c r="BA1077" i="1"/>
  <c r="AZ1077" i="1"/>
  <c r="AY1077" i="1"/>
  <c r="AX1077" i="1"/>
  <c r="AW1077" i="1"/>
  <c r="AV1077" i="1"/>
  <c r="AQ1077" i="1"/>
  <c r="AP1077" i="1"/>
  <c r="AU1077" i="1" s="1"/>
  <c r="AN1077" i="1"/>
  <c r="AL1077" i="1"/>
  <c r="AL1077" i="1" a="1"/>
  <c r="AH1077" i="1"/>
  <c r="AG1077" i="1"/>
  <c r="AI1077" i="1" s="1"/>
  <c r="AB1077" i="1"/>
  <c r="AD1077" i="1" s="1"/>
  <c r="AE1077" i="1" s="1"/>
  <c r="X1077" i="1"/>
  <c r="W1077" i="1"/>
  <c r="V1077" i="1"/>
  <c r="U1077" i="1"/>
  <c r="T1077" i="1"/>
  <c r="S1077" i="1"/>
  <c r="R1077" i="1"/>
  <c r="BG1076" i="1"/>
  <c r="BH1076" i="1" s="1"/>
  <c r="BF1076" i="1"/>
  <c r="BE1076" i="1"/>
  <c r="BD1076" i="1"/>
  <c r="BC1076" i="1"/>
  <c r="BB1076" i="1"/>
  <c r="BA1076" i="1"/>
  <c r="AZ1076" i="1"/>
  <c r="AY1076" i="1"/>
  <c r="AX1076" i="1"/>
  <c r="AW1076" i="1"/>
  <c r="AV1076" i="1"/>
  <c r="AQ1076" i="1"/>
  <c r="AP1076" i="1"/>
  <c r="AN1076" i="1"/>
  <c r="AL1076" i="1" a="1"/>
  <c r="AL1076" i="1" s="1"/>
  <c r="AH1076" i="1"/>
  <c r="AG1076" i="1"/>
  <c r="AI1076" i="1" s="1"/>
  <c r="AB1076" i="1"/>
  <c r="AD1076" i="1" s="1"/>
  <c r="AE1076" i="1" s="1"/>
  <c r="X1076" i="1"/>
  <c r="W1076" i="1"/>
  <c r="V1076" i="1"/>
  <c r="U1076" i="1"/>
  <c r="T1076" i="1"/>
  <c r="S1076" i="1"/>
  <c r="R1076" i="1"/>
  <c r="BG1075" i="1"/>
  <c r="BH1075" i="1" s="1"/>
  <c r="BF1075" i="1"/>
  <c r="BE1075" i="1"/>
  <c r="BD1075" i="1"/>
  <c r="BC1075" i="1"/>
  <c r="BB1075" i="1"/>
  <c r="BA1075" i="1"/>
  <c r="AZ1075" i="1"/>
  <c r="AY1075" i="1"/>
  <c r="AX1075" i="1"/>
  <c r="AW1075" i="1"/>
  <c r="AV1075" i="1"/>
  <c r="AQ1075" i="1"/>
  <c r="AP1075" i="1"/>
  <c r="AT1075" i="1" s="1"/>
  <c r="AN1075" i="1"/>
  <c r="AL1075" i="1" a="1"/>
  <c r="AL1075" i="1" s="1"/>
  <c r="AH1075" i="1"/>
  <c r="AG1075" i="1"/>
  <c r="AI1075" i="1" s="1"/>
  <c r="AC1075" i="1"/>
  <c r="Z1075" i="1"/>
  <c r="Y1075" i="1"/>
  <c r="X1075" i="1"/>
  <c r="W1075" i="1"/>
  <c r="V1075" i="1"/>
  <c r="U1075" i="1"/>
  <c r="T1075" i="1"/>
  <c r="S1075" i="1"/>
  <c r="R1075" i="1"/>
  <c r="BG1074" i="1"/>
  <c r="BH1074" i="1" s="1"/>
  <c r="BF1074" i="1"/>
  <c r="BE1074" i="1"/>
  <c r="BD1074" i="1"/>
  <c r="BC1074" i="1"/>
  <c r="BB1074" i="1"/>
  <c r="BA1074" i="1"/>
  <c r="AZ1074" i="1"/>
  <c r="AY1074" i="1"/>
  <c r="AX1074" i="1"/>
  <c r="AW1074" i="1"/>
  <c r="AV1074" i="1"/>
  <c r="AQ1074" i="1"/>
  <c r="AP1074" i="1"/>
  <c r="AN1074" i="1"/>
  <c r="AL1074" i="1" a="1"/>
  <c r="AL1074" i="1" s="1"/>
  <c r="AH1074" i="1"/>
  <c r="AG1074" i="1"/>
  <c r="AI1074" i="1" s="1"/>
  <c r="AB1074" i="1"/>
  <c r="AD1074" i="1" s="1"/>
  <c r="AE1074" i="1" s="1"/>
  <c r="X1074" i="1"/>
  <c r="W1074" i="1"/>
  <c r="V1074" i="1"/>
  <c r="U1074" i="1"/>
  <c r="T1074" i="1"/>
  <c r="S1074" i="1"/>
  <c r="R1074" i="1"/>
  <c r="BG1073" i="1"/>
  <c r="BH1073" i="1" s="1"/>
  <c r="BF1073" i="1"/>
  <c r="BE1073" i="1"/>
  <c r="BD1073" i="1"/>
  <c r="BC1073" i="1"/>
  <c r="BB1073" i="1"/>
  <c r="BA1073" i="1"/>
  <c r="AZ1073" i="1"/>
  <c r="AY1073" i="1"/>
  <c r="AX1073" i="1"/>
  <c r="AW1073" i="1"/>
  <c r="AV1073" i="1"/>
  <c r="AQ1073" i="1"/>
  <c r="AP1073" i="1"/>
  <c r="AN1073" i="1"/>
  <c r="AL1073" i="1" a="1"/>
  <c r="AL1073" i="1" s="1"/>
  <c r="AH1073" i="1"/>
  <c r="AG1073" i="1"/>
  <c r="AI1073" i="1" s="1"/>
  <c r="AB1073" i="1"/>
  <c r="AD1073" i="1" s="1"/>
  <c r="AE1073" i="1" s="1"/>
  <c r="X1073" i="1"/>
  <c r="W1073" i="1"/>
  <c r="V1073" i="1"/>
  <c r="U1073" i="1"/>
  <c r="T1073" i="1"/>
  <c r="S1073" i="1"/>
  <c r="R1073" i="1"/>
  <c r="BG1072" i="1"/>
  <c r="BH1072" i="1" s="1"/>
  <c r="BF1072" i="1"/>
  <c r="BE1072" i="1"/>
  <c r="BD1072" i="1"/>
  <c r="BC1072" i="1"/>
  <c r="BB1072" i="1"/>
  <c r="BA1072" i="1"/>
  <c r="AZ1072" i="1"/>
  <c r="AY1072" i="1"/>
  <c r="AX1072" i="1"/>
  <c r="AW1072" i="1"/>
  <c r="AV1072" i="1"/>
  <c r="AQ1072" i="1"/>
  <c r="AP1072" i="1"/>
  <c r="AR1072" i="1" s="1"/>
  <c r="AN1072" i="1"/>
  <c r="AL1072" i="1"/>
  <c r="AL1072" i="1" a="1"/>
  <c r="AH1072" i="1"/>
  <c r="AG1072" i="1"/>
  <c r="AI1072" i="1" s="1"/>
  <c r="Y1072" i="1"/>
  <c r="AD1072" i="1" s="1"/>
  <c r="AE1072" i="1" s="1"/>
  <c r="X1072" i="1"/>
  <c r="W1072" i="1"/>
  <c r="V1072" i="1"/>
  <c r="U1072" i="1"/>
  <c r="T1072" i="1"/>
  <c r="S1072" i="1"/>
  <c r="R1072" i="1"/>
  <c r="BG1071" i="1"/>
  <c r="BH1071" i="1" s="1"/>
  <c r="BF1071" i="1"/>
  <c r="BE1071" i="1"/>
  <c r="BD1071" i="1"/>
  <c r="BC1071" i="1"/>
  <c r="BB1071" i="1"/>
  <c r="BA1071" i="1"/>
  <c r="AZ1071" i="1"/>
  <c r="AY1071" i="1"/>
  <c r="AX1071" i="1"/>
  <c r="AW1071" i="1"/>
  <c r="AV1071" i="1"/>
  <c r="AQ1071" i="1"/>
  <c r="AP1071" i="1"/>
  <c r="AN1071" i="1"/>
  <c r="AL1071" i="1" a="1"/>
  <c r="AL1071" i="1" s="1"/>
  <c r="AH1071" i="1"/>
  <c r="AG1071" i="1"/>
  <c r="AI1071" i="1" s="1"/>
  <c r="Y1071" i="1"/>
  <c r="AD1071" i="1" s="1"/>
  <c r="AE1071" i="1" s="1"/>
  <c r="X1071" i="1"/>
  <c r="W1071" i="1"/>
  <c r="V1071" i="1"/>
  <c r="U1071" i="1"/>
  <c r="T1071" i="1"/>
  <c r="S1071" i="1"/>
  <c r="R1071" i="1"/>
  <c r="BG1070" i="1"/>
  <c r="BH1070" i="1" s="1"/>
  <c r="BF1070" i="1"/>
  <c r="BE1070" i="1"/>
  <c r="BD1070" i="1"/>
  <c r="BC1070" i="1"/>
  <c r="BB1070" i="1"/>
  <c r="BA1070" i="1"/>
  <c r="AZ1070" i="1"/>
  <c r="AY1070" i="1"/>
  <c r="AX1070" i="1"/>
  <c r="AW1070" i="1"/>
  <c r="AV1070" i="1"/>
  <c r="AQ1070" i="1"/>
  <c r="AP1070" i="1"/>
  <c r="AN1070" i="1"/>
  <c r="AL1070" i="1" a="1"/>
  <c r="AL1070" i="1" s="1"/>
  <c r="AH1070" i="1"/>
  <c r="AG1070" i="1"/>
  <c r="AC1070" i="1"/>
  <c r="AD1070" i="1" s="1"/>
  <c r="AE1070" i="1" s="1"/>
  <c r="X1070" i="1"/>
  <c r="W1070" i="1"/>
  <c r="V1070" i="1"/>
  <c r="U1070" i="1"/>
  <c r="T1070" i="1"/>
  <c r="R1070" i="1"/>
  <c r="BG1069" i="1"/>
  <c r="BH1069" i="1" s="1"/>
  <c r="BF1069" i="1"/>
  <c r="BE1069" i="1"/>
  <c r="BD1069" i="1"/>
  <c r="BC1069" i="1"/>
  <c r="BB1069" i="1"/>
  <c r="BA1069" i="1"/>
  <c r="AZ1069" i="1"/>
  <c r="AY1069" i="1"/>
  <c r="AX1069" i="1"/>
  <c r="AW1069" i="1"/>
  <c r="AV1069" i="1"/>
  <c r="AQ1069" i="1"/>
  <c r="AP1069" i="1"/>
  <c r="AR1069" i="1" s="1"/>
  <c r="AN1069" i="1"/>
  <c r="AL1069" i="1"/>
  <c r="AL1069" i="1" a="1"/>
  <c r="AH1069" i="1"/>
  <c r="AG1069" i="1"/>
  <c r="AI1069" i="1" s="1"/>
  <c r="Y1069" i="1"/>
  <c r="AD1069" i="1" s="1"/>
  <c r="AE1069" i="1" s="1"/>
  <c r="X1069" i="1"/>
  <c r="W1069" i="1"/>
  <c r="V1069" i="1"/>
  <c r="U1069" i="1"/>
  <c r="R1069" i="1"/>
  <c r="BG1068" i="1"/>
  <c r="BH1068" i="1" s="1"/>
  <c r="BF1068" i="1"/>
  <c r="BE1068" i="1"/>
  <c r="BD1068" i="1"/>
  <c r="BC1068" i="1"/>
  <c r="BB1068" i="1"/>
  <c r="BA1068" i="1"/>
  <c r="AZ1068" i="1"/>
  <c r="AY1068" i="1"/>
  <c r="AX1068" i="1"/>
  <c r="AW1068" i="1"/>
  <c r="AV1068" i="1"/>
  <c r="AQ1068" i="1"/>
  <c r="AP1068" i="1"/>
  <c r="AN1068" i="1"/>
  <c r="AL1068" i="1" a="1"/>
  <c r="AL1068" i="1" s="1"/>
  <c r="AH1068" i="1"/>
  <c r="AG1068" i="1"/>
  <c r="AI1068" i="1" s="1"/>
  <c r="Y1068" i="1"/>
  <c r="AD1068" i="1" s="1"/>
  <c r="AE1068" i="1" s="1"/>
  <c r="X1068" i="1"/>
  <c r="W1068" i="1"/>
  <c r="V1068" i="1"/>
  <c r="U1068" i="1"/>
  <c r="R1068" i="1"/>
  <c r="BG1067" i="1"/>
  <c r="BH1067" i="1" s="1"/>
  <c r="BF1067" i="1"/>
  <c r="BE1067" i="1"/>
  <c r="BD1067" i="1"/>
  <c r="BC1067" i="1"/>
  <c r="BB1067" i="1"/>
  <c r="BA1067" i="1"/>
  <c r="AZ1067" i="1"/>
  <c r="AY1067" i="1"/>
  <c r="AX1067" i="1"/>
  <c r="AW1067" i="1"/>
  <c r="AV1067" i="1"/>
  <c r="AQ1067" i="1"/>
  <c r="AP1067" i="1"/>
  <c r="AT1067" i="1" s="1"/>
  <c r="AN1067" i="1"/>
  <c r="AL1067" i="1" a="1"/>
  <c r="AL1067" i="1" s="1"/>
  <c r="AH1067" i="1"/>
  <c r="AG1067" i="1"/>
  <c r="AI1067" i="1" s="1"/>
  <c r="AA1067" i="1"/>
  <c r="AD1067" i="1" s="1"/>
  <c r="AE1067" i="1" s="1"/>
  <c r="X1067" i="1"/>
  <c r="W1067" i="1"/>
  <c r="V1067" i="1"/>
  <c r="U1067" i="1"/>
  <c r="T1067" i="1"/>
  <c r="S1067" i="1"/>
  <c r="R1067" i="1"/>
  <c r="BG1066" i="1"/>
  <c r="BH1066" i="1" s="1"/>
  <c r="BF1066" i="1"/>
  <c r="BE1066" i="1"/>
  <c r="BD1066" i="1"/>
  <c r="BC1066" i="1"/>
  <c r="BB1066" i="1"/>
  <c r="BA1066" i="1"/>
  <c r="AZ1066" i="1"/>
  <c r="AY1066" i="1"/>
  <c r="AX1066" i="1"/>
  <c r="AW1066" i="1"/>
  <c r="AV1066" i="1"/>
  <c r="AQ1066" i="1"/>
  <c r="AP1066" i="1"/>
  <c r="AN1066" i="1"/>
  <c r="AL1066" i="1"/>
  <c r="AL1066" i="1" a="1"/>
  <c r="AH1066" i="1"/>
  <c r="AG1066" i="1"/>
  <c r="AI1066" i="1" s="1"/>
  <c r="AA1066" i="1"/>
  <c r="AD1066" i="1" s="1"/>
  <c r="AE1066" i="1" s="1"/>
  <c r="X1066" i="1"/>
  <c r="W1066" i="1"/>
  <c r="V1066" i="1"/>
  <c r="U1066" i="1"/>
  <c r="T1066" i="1"/>
  <c r="S1066" i="1"/>
  <c r="R1066" i="1"/>
  <c r="BG1065" i="1"/>
  <c r="BH1065" i="1" s="1"/>
  <c r="BF1065" i="1"/>
  <c r="BE1065" i="1"/>
  <c r="BD1065" i="1"/>
  <c r="BC1065" i="1"/>
  <c r="BB1065" i="1"/>
  <c r="BA1065" i="1"/>
  <c r="AZ1065" i="1"/>
  <c r="AY1065" i="1"/>
  <c r="AX1065" i="1"/>
  <c r="AW1065" i="1"/>
  <c r="AV1065" i="1"/>
  <c r="AQ1065" i="1"/>
  <c r="AP1065" i="1"/>
  <c r="AR1065" i="1" s="1"/>
  <c r="AN1065" i="1"/>
  <c r="AL1065" i="1"/>
  <c r="AL1065" i="1" a="1"/>
  <c r="AH1065" i="1"/>
  <c r="AG1065" i="1"/>
  <c r="AI1065" i="1" s="1"/>
  <c r="AA1065" i="1"/>
  <c r="AD1065" i="1" s="1"/>
  <c r="AE1065" i="1" s="1"/>
  <c r="X1065" i="1"/>
  <c r="W1065" i="1"/>
  <c r="V1065" i="1"/>
  <c r="U1065" i="1"/>
  <c r="T1065" i="1"/>
  <c r="S1065" i="1"/>
  <c r="R1065" i="1"/>
  <c r="BG1064" i="1"/>
  <c r="BH1064" i="1" s="1"/>
  <c r="BF1064" i="1"/>
  <c r="BE1064" i="1"/>
  <c r="BD1064" i="1"/>
  <c r="BC1064" i="1"/>
  <c r="BB1064" i="1"/>
  <c r="BA1064" i="1"/>
  <c r="AZ1064" i="1"/>
  <c r="AY1064" i="1"/>
  <c r="AX1064" i="1"/>
  <c r="AW1064" i="1"/>
  <c r="AV1064" i="1"/>
  <c r="AT1064" i="1"/>
  <c r="AQ1064" i="1"/>
  <c r="AP1064" i="1"/>
  <c r="AN1064" i="1"/>
  <c r="AL1064" i="1" a="1"/>
  <c r="AL1064" i="1" s="1"/>
  <c r="AH1064" i="1"/>
  <c r="AG1064" i="1"/>
  <c r="AI1064" i="1" s="1"/>
  <c r="AA1064" i="1"/>
  <c r="AD1064" i="1" s="1"/>
  <c r="AE1064" i="1" s="1"/>
  <c r="X1064" i="1"/>
  <c r="W1064" i="1"/>
  <c r="V1064" i="1"/>
  <c r="U1064" i="1"/>
  <c r="T1064" i="1"/>
  <c r="S1064" i="1"/>
  <c r="R1064" i="1"/>
  <c r="BG1063" i="1"/>
  <c r="BH1063" i="1" s="1"/>
  <c r="BF1063" i="1"/>
  <c r="BE1063" i="1"/>
  <c r="BD1063" i="1"/>
  <c r="BC1063" i="1"/>
  <c r="BB1063" i="1"/>
  <c r="BA1063" i="1"/>
  <c r="AZ1063" i="1"/>
  <c r="AY1063" i="1"/>
  <c r="AX1063" i="1"/>
  <c r="AW1063" i="1"/>
  <c r="AV1063" i="1"/>
  <c r="AQ1063" i="1"/>
  <c r="AP1063" i="1"/>
  <c r="AN1063" i="1"/>
  <c r="AL1063" i="1" a="1"/>
  <c r="AL1063" i="1" s="1"/>
  <c r="AH1063" i="1"/>
  <c r="AG1063" i="1"/>
  <c r="AA1063" i="1"/>
  <c r="AD1063" i="1" s="1"/>
  <c r="AE1063" i="1" s="1"/>
  <c r="X1063" i="1"/>
  <c r="W1063" i="1"/>
  <c r="V1063" i="1"/>
  <c r="U1063" i="1"/>
  <c r="T1063" i="1"/>
  <c r="S1063" i="1"/>
  <c r="R1063" i="1"/>
  <c r="BG1062" i="1"/>
  <c r="BH1062" i="1" s="1"/>
  <c r="BF1062" i="1"/>
  <c r="BE1062" i="1"/>
  <c r="BD1062" i="1"/>
  <c r="BC1062" i="1"/>
  <c r="BB1062" i="1"/>
  <c r="BA1062" i="1"/>
  <c r="AZ1062" i="1"/>
  <c r="AY1062" i="1"/>
  <c r="AX1062" i="1"/>
  <c r="AW1062" i="1"/>
  <c r="AV1062" i="1"/>
  <c r="AQ1062" i="1"/>
  <c r="AP1062" i="1"/>
  <c r="AS1062" i="1" s="1"/>
  <c r="AN1062" i="1"/>
  <c r="AL1062" i="1" a="1"/>
  <c r="AL1062" i="1" s="1"/>
  <c r="AH1062" i="1"/>
  <c r="AG1062" i="1"/>
  <c r="AI1062" i="1" s="1"/>
  <c r="AA1062" i="1"/>
  <c r="AD1062" i="1" s="1"/>
  <c r="AE1062" i="1" s="1"/>
  <c r="X1062" i="1"/>
  <c r="W1062" i="1"/>
  <c r="V1062" i="1"/>
  <c r="U1062" i="1"/>
  <c r="T1062" i="1"/>
  <c r="S1062" i="1"/>
  <c r="R1062" i="1"/>
  <c r="BG1061" i="1"/>
  <c r="BH1061" i="1" s="1"/>
  <c r="BF1061" i="1"/>
  <c r="BE1061" i="1"/>
  <c r="BD1061" i="1"/>
  <c r="BC1061" i="1"/>
  <c r="BB1061" i="1"/>
  <c r="BA1061" i="1"/>
  <c r="AZ1061" i="1"/>
  <c r="AY1061" i="1"/>
  <c r="AX1061" i="1"/>
  <c r="AW1061" i="1"/>
  <c r="AV1061" i="1"/>
  <c r="AQ1061" i="1"/>
  <c r="AP1061" i="1"/>
  <c r="AU1061" i="1" s="1"/>
  <c r="AN1061" i="1"/>
  <c r="AL1061" i="1"/>
  <c r="AL1061" i="1" a="1"/>
  <c r="AH1061" i="1"/>
  <c r="AG1061" i="1"/>
  <c r="Y1061" i="1"/>
  <c r="AD1061" i="1" s="1"/>
  <c r="AE1061" i="1" s="1"/>
  <c r="X1061" i="1"/>
  <c r="W1061" i="1"/>
  <c r="V1061" i="1"/>
  <c r="U1061" i="1"/>
  <c r="T1061" i="1"/>
  <c r="S1061" i="1"/>
  <c r="R1061" i="1"/>
  <c r="BG1060" i="1"/>
  <c r="BH1060" i="1" s="1"/>
  <c r="BF1060" i="1"/>
  <c r="BE1060" i="1"/>
  <c r="BD1060" i="1"/>
  <c r="BC1060" i="1"/>
  <c r="BB1060" i="1"/>
  <c r="BA1060" i="1"/>
  <c r="AZ1060" i="1"/>
  <c r="AY1060" i="1"/>
  <c r="AX1060" i="1"/>
  <c r="AW1060" i="1"/>
  <c r="AV1060" i="1"/>
  <c r="AQ1060" i="1"/>
  <c r="AP1060" i="1"/>
  <c r="AN1060" i="1"/>
  <c r="AL1060" i="1"/>
  <c r="AL1060" i="1" a="1"/>
  <c r="AH1060" i="1"/>
  <c r="AG1060" i="1"/>
  <c r="AI1060" i="1" s="1"/>
  <c r="Y1060" i="1"/>
  <c r="AD1060" i="1" s="1"/>
  <c r="AE1060" i="1" s="1"/>
  <c r="X1060" i="1"/>
  <c r="W1060" i="1"/>
  <c r="V1060" i="1"/>
  <c r="U1060" i="1"/>
  <c r="T1060" i="1"/>
  <c r="S1060" i="1"/>
  <c r="R1060" i="1"/>
  <c r="BG1059" i="1"/>
  <c r="BH1059" i="1" s="1"/>
  <c r="BF1059" i="1"/>
  <c r="BE1059" i="1"/>
  <c r="BD1059" i="1"/>
  <c r="BC1059" i="1"/>
  <c r="BB1059" i="1"/>
  <c r="BA1059" i="1"/>
  <c r="AZ1059" i="1"/>
  <c r="AY1059" i="1"/>
  <c r="AX1059" i="1"/>
  <c r="AW1059" i="1"/>
  <c r="AV1059" i="1"/>
  <c r="AR1059" i="1"/>
  <c r="AQ1059" i="1"/>
  <c r="AP1059" i="1"/>
  <c r="AN1059" i="1"/>
  <c r="AL1059" i="1" a="1"/>
  <c r="AL1059" i="1" s="1"/>
  <c r="AH1059" i="1"/>
  <c r="AG1059" i="1"/>
  <c r="AI1059" i="1" s="1"/>
  <c r="Y1059" i="1"/>
  <c r="AD1059" i="1" s="1"/>
  <c r="AE1059" i="1" s="1"/>
  <c r="X1059" i="1"/>
  <c r="W1059" i="1"/>
  <c r="V1059" i="1"/>
  <c r="U1059" i="1"/>
  <c r="T1059" i="1"/>
  <c r="S1059" i="1"/>
  <c r="R1059" i="1"/>
  <c r="BG1058" i="1"/>
  <c r="BH1058" i="1" s="1"/>
  <c r="BF1058" i="1"/>
  <c r="BE1058" i="1"/>
  <c r="BD1058" i="1"/>
  <c r="BC1058" i="1"/>
  <c r="BB1058" i="1"/>
  <c r="BA1058" i="1"/>
  <c r="AZ1058" i="1"/>
  <c r="AY1058" i="1"/>
  <c r="AX1058" i="1"/>
  <c r="AW1058" i="1"/>
  <c r="AV1058" i="1"/>
  <c r="AQ1058" i="1"/>
  <c r="AP1058" i="1"/>
  <c r="AU1058" i="1" s="1"/>
  <c r="AN1058" i="1"/>
  <c r="AL1058" i="1"/>
  <c r="AL1058" i="1" a="1"/>
  <c r="AH1058" i="1"/>
  <c r="AG1058" i="1"/>
  <c r="AI1058" i="1" s="1"/>
  <c r="AA1058" i="1"/>
  <c r="AD1058" i="1" s="1"/>
  <c r="AE1058" i="1" s="1"/>
  <c r="X1058" i="1"/>
  <c r="W1058" i="1"/>
  <c r="V1058" i="1"/>
  <c r="U1058" i="1"/>
  <c r="T1058" i="1"/>
  <c r="S1058" i="1"/>
  <c r="R1058" i="1"/>
  <c r="BG1057" i="1"/>
  <c r="BH1057" i="1" s="1"/>
  <c r="BF1057" i="1"/>
  <c r="BE1057" i="1"/>
  <c r="BD1057" i="1"/>
  <c r="BC1057" i="1"/>
  <c r="BB1057" i="1"/>
  <c r="BA1057" i="1"/>
  <c r="AZ1057" i="1"/>
  <c r="AY1057" i="1"/>
  <c r="AX1057" i="1"/>
  <c r="AW1057" i="1"/>
  <c r="AV1057" i="1"/>
  <c r="AQ1057" i="1"/>
  <c r="AP1057" i="1"/>
  <c r="AS1057" i="1" s="1"/>
  <c r="AN1057" i="1"/>
  <c r="AL1057" i="1"/>
  <c r="AL1057" i="1" a="1"/>
  <c r="AH1057" i="1"/>
  <c r="AG1057" i="1"/>
  <c r="AI1057" i="1" s="1"/>
  <c r="AA1057" i="1"/>
  <c r="AD1057" i="1" s="1"/>
  <c r="AE1057" i="1" s="1"/>
  <c r="X1057" i="1"/>
  <c r="W1057" i="1"/>
  <c r="V1057" i="1"/>
  <c r="U1057" i="1"/>
  <c r="T1057" i="1"/>
  <c r="S1057" i="1"/>
  <c r="R1057" i="1"/>
  <c r="BG1056" i="1"/>
  <c r="BH1056" i="1" s="1"/>
  <c r="BF1056" i="1"/>
  <c r="BE1056" i="1"/>
  <c r="BD1056" i="1"/>
  <c r="BC1056" i="1"/>
  <c r="BB1056" i="1"/>
  <c r="BA1056" i="1"/>
  <c r="AZ1056" i="1"/>
  <c r="AY1056" i="1"/>
  <c r="AX1056" i="1"/>
  <c r="AW1056" i="1"/>
  <c r="AV1056" i="1"/>
  <c r="AQ1056" i="1"/>
  <c r="AP1056" i="1"/>
  <c r="AN1056" i="1"/>
  <c r="AL1056" i="1" a="1"/>
  <c r="AL1056" i="1" s="1"/>
  <c r="AH1056" i="1"/>
  <c r="AG1056" i="1"/>
  <c r="AI1056" i="1" s="1"/>
  <c r="AA1056" i="1"/>
  <c r="AD1056" i="1" s="1"/>
  <c r="AE1056" i="1" s="1"/>
  <c r="X1056" i="1"/>
  <c r="W1056" i="1"/>
  <c r="V1056" i="1"/>
  <c r="U1056" i="1"/>
  <c r="T1056" i="1"/>
  <c r="S1056" i="1"/>
  <c r="R1056" i="1"/>
  <c r="BG1055" i="1"/>
  <c r="BH1055" i="1" s="1"/>
  <c r="BF1055" i="1"/>
  <c r="BE1055" i="1"/>
  <c r="BD1055" i="1"/>
  <c r="BC1055" i="1"/>
  <c r="BB1055" i="1"/>
  <c r="BA1055" i="1"/>
  <c r="AZ1055" i="1"/>
  <c r="AY1055" i="1"/>
  <c r="AX1055" i="1"/>
  <c r="AW1055" i="1"/>
  <c r="AV1055" i="1"/>
  <c r="AQ1055" i="1"/>
  <c r="AP1055" i="1"/>
  <c r="AU1055" i="1" s="1"/>
  <c r="AN1055" i="1"/>
  <c r="AL1055" i="1" a="1"/>
  <c r="AL1055" i="1" s="1"/>
  <c r="AH1055" i="1"/>
  <c r="AG1055" i="1"/>
  <c r="AI1055" i="1" s="1"/>
  <c r="AC1055" i="1"/>
  <c r="AB1055" i="1"/>
  <c r="AA1055" i="1"/>
  <c r="Z1055" i="1"/>
  <c r="Y1055" i="1"/>
  <c r="X1055" i="1"/>
  <c r="W1055" i="1"/>
  <c r="V1055" i="1"/>
  <c r="U1055" i="1"/>
  <c r="T1055" i="1"/>
  <c r="S1055" i="1"/>
  <c r="R1055" i="1"/>
  <c r="BG1054" i="1"/>
  <c r="BH1054" i="1" s="1"/>
  <c r="BF1054" i="1"/>
  <c r="BE1054" i="1"/>
  <c r="BD1054" i="1"/>
  <c r="BC1054" i="1"/>
  <c r="BB1054" i="1"/>
  <c r="BA1054" i="1"/>
  <c r="AZ1054" i="1"/>
  <c r="AY1054" i="1"/>
  <c r="AX1054" i="1"/>
  <c r="AW1054" i="1"/>
  <c r="AV1054" i="1"/>
  <c r="AQ1054" i="1"/>
  <c r="AP1054" i="1"/>
  <c r="AT1054" i="1" s="1"/>
  <c r="AN1054" i="1"/>
  <c r="AL1054" i="1" a="1"/>
  <c r="AL1054" i="1" s="1"/>
  <c r="AH1054" i="1"/>
  <c r="AG1054" i="1"/>
  <c r="AA1054" i="1"/>
  <c r="AD1054" i="1" s="1"/>
  <c r="AE1054" i="1" s="1"/>
  <c r="X1054" i="1"/>
  <c r="W1054" i="1"/>
  <c r="V1054" i="1"/>
  <c r="U1054" i="1"/>
  <c r="T1054" i="1"/>
  <c r="S1054" i="1"/>
  <c r="R1054" i="1"/>
  <c r="BG1053" i="1"/>
  <c r="BH1053" i="1" s="1"/>
  <c r="BF1053" i="1"/>
  <c r="BE1053" i="1"/>
  <c r="BD1053" i="1"/>
  <c r="BC1053" i="1"/>
  <c r="BB1053" i="1"/>
  <c r="BA1053" i="1"/>
  <c r="AZ1053" i="1"/>
  <c r="AY1053" i="1"/>
  <c r="AX1053" i="1"/>
  <c r="AW1053" i="1"/>
  <c r="AV1053" i="1"/>
  <c r="AQ1053" i="1"/>
  <c r="AP1053" i="1"/>
  <c r="AR1053" i="1" s="1"/>
  <c r="AN1053" i="1"/>
  <c r="AL1053" i="1"/>
  <c r="AL1053" i="1" a="1"/>
  <c r="AH1053" i="1"/>
  <c r="AG1053" i="1"/>
  <c r="AI1053" i="1" s="1"/>
  <c r="AA1053" i="1"/>
  <c r="AD1053" i="1" s="1"/>
  <c r="AE1053" i="1" s="1"/>
  <c r="X1053" i="1"/>
  <c r="W1053" i="1"/>
  <c r="V1053" i="1"/>
  <c r="U1053" i="1"/>
  <c r="T1053" i="1"/>
  <c r="S1053" i="1"/>
  <c r="R1053" i="1"/>
  <c r="BG1052" i="1"/>
  <c r="BH1052" i="1" s="1"/>
  <c r="BF1052" i="1"/>
  <c r="BE1052" i="1"/>
  <c r="BD1052" i="1"/>
  <c r="BC1052" i="1"/>
  <c r="BB1052" i="1"/>
  <c r="BA1052" i="1"/>
  <c r="AZ1052" i="1"/>
  <c r="AY1052" i="1"/>
  <c r="AX1052" i="1"/>
  <c r="AW1052" i="1"/>
  <c r="AV1052" i="1"/>
  <c r="AQ1052" i="1"/>
  <c r="AP1052" i="1"/>
  <c r="AN1052" i="1"/>
  <c r="AL1052" i="1" a="1"/>
  <c r="AL1052" i="1" s="1"/>
  <c r="AH1052" i="1"/>
  <c r="AG1052" i="1"/>
  <c r="AA1052" i="1"/>
  <c r="AD1052" i="1" s="1"/>
  <c r="AE1052" i="1" s="1"/>
  <c r="X1052" i="1"/>
  <c r="W1052" i="1"/>
  <c r="V1052" i="1"/>
  <c r="U1052" i="1"/>
  <c r="T1052" i="1"/>
  <c r="S1052" i="1"/>
  <c r="R1052" i="1"/>
  <c r="BG1051" i="1"/>
  <c r="BH1051" i="1" s="1"/>
  <c r="BF1051" i="1"/>
  <c r="BE1051" i="1"/>
  <c r="BD1051" i="1"/>
  <c r="BC1051" i="1"/>
  <c r="BB1051" i="1"/>
  <c r="BA1051" i="1"/>
  <c r="AZ1051" i="1"/>
  <c r="AY1051" i="1"/>
  <c r="AX1051" i="1"/>
  <c r="AW1051" i="1"/>
  <c r="AV1051" i="1"/>
  <c r="AQ1051" i="1"/>
  <c r="AP1051" i="1"/>
  <c r="AR1051" i="1" s="1"/>
  <c r="AN1051" i="1"/>
  <c r="AL1051" i="1" a="1"/>
  <c r="AL1051" i="1" s="1"/>
  <c r="AH1051" i="1"/>
  <c r="AG1051" i="1"/>
  <c r="AI1051" i="1" s="1"/>
  <c r="AC1051" i="1"/>
  <c r="AB1051" i="1"/>
  <c r="AA1051" i="1"/>
  <c r="Z1051" i="1"/>
  <c r="Y1051" i="1"/>
  <c r="X1051" i="1"/>
  <c r="W1051" i="1"/>
  <c r="V1051" i="1"/>
  <c r="U1051" i="1"/>
  <c r="T1051" i="1"/>
  <c r="S1051" i="1"/>
  <c r="R1051" i="1"/>
  <c r="BG1050" i="1"/>
  <c r="BH1050" i="1" s="1"/>
  <c r="BF1050" i="1"/>
  <c r="BE1050" i="1"/>
  <c r="BD1050" i="1"/>
  <c r="BC1050" i="1"/>
  <c r="BB1050" i="1"/>
  <c r="BA1050" i="1"/>
  <c r="AZ1050" i="1"/>
  <c r="AY1050" i="1"/>
  <c r="AX1050" i="1"/>
  <c r="AW1050" i="1"/>
  <c r="AV1050" i="1"/>
  <c r="AQ1050" i="1"/>
  <c r="AP1050" i="1"/>
  <c r="AN1050" i="1"/>
  <c r="AL1050" i="1" a="1"/>
  <c r="AL1050" i="1" s="1"/>
  <c r="AH1050" i="1"/>
  <c r="AG1050" i="1"/>
  <c r="AI1050" i="1" s="1"/>
  <c r="AC1050" i="1"/>
  <c r="AB1050" i="1"/>
  <c r="AA1050" i="1"/>
  <c r="Z1050" i="1"/>
  <c r="Y1050" i="1"/>
  <c r="X1050" i="1"/>
  <c r="W1050" i="1"/>
  <c r="V1050" i="1"/>
  <c r="U1050" i="1"/>
  <c r="T1050" i="1"/>
  <c r="S1050" i="1"/>
  <c r="R1050" i="1"/>
  <c r="BG1049" i="1"/>
  <c r="BH1049" i="1" s="1"/>
  <c r="BF1049" i="1"/>
  <c r="BE1049" i="1"/>
  <c r="BD1049" i="1"/>
  <c r="BC1049" i="1"/>
  <c r="BB1049" i="1"/>
  <c r="BA1049" i="1"/>
  <c r="AZ1049" i="1"/>
  <c r="AY1049" i="1"/>
  <c r="AX1049" i="1"/>
  <c r="AW1049" i="1"/>
  <c r="AV1049" i="1"/>
  <c r="AQ1049" i="1"/>
  <c r="AP1049" i="1"/>
  <c r="AN1049" i="1"/>
  <c r="AL1049" i="1"/>
  <c r="AL1049" i="1" a="1"/>
  <c r="AH1049" i="1"/>
  <c r="AG1049" i="1"/>
  <c r="Y1049" i="1"/>
  <c r="AD1049" i="1" s="1"/>
  <c r="AE1049" i="1" s="1"/>
  <c r="X1049" i="1"/>
  <c r="W1049" i="1"/>
  <c r="V1049" i="1"/>
  <c r="U1049" i="1"/>
  <c r="T1049" i="1"/>
  <c r="R1049" i="1"/>
  <c r="BG1048" i="1"/>
  <c r="BH1048" i="1" s="1"/>
  <c r="BF1048" i="1"/>
  <c r="BE1048" i="1"/>
  <c r="BD1048" i="1"/>
  <c r="BC1048" i="1"/>
  <c r="BB1048" i="1"/>
  <c r="BA1048" i="1"/>
  <c r="AZ1048" i="1"/>
  <c r="AY1048" i="1"/>
  <c r="AX1048" i="1"/>
  <c r="AW1048" i="1"/>
  <c r="AV1048" i="1"/>
  <c r="AQ1048" i="1"/>
  <c r="AP1048" i="1"/>
  <c r="AR1048" i="1" s="1"/>
  <c r="AN1048" i="1"/>
  <c r="AL1048" i="1" a="1"/>
  <c r="AL1048" i="1" s="1"/>
  <c r="AH1048" i="1"/>
  <c r="AG1048" i="1"/>
  <c r="AI1048" i="1" s="1"/>
  <c r="Y1048" i="1"/>
  <c r="AD1048" i="1" s="1"/>
  <c r="AE1048" i="1" s="1"/>
  <c r="X1048" i="1"/>
  <c r="W1048" i="1"/>
  <c r="V1048" i="1"/>
  <c r="U1048" i="1"/>
  <c r="T1048" i="1"/>
  <c r="R1048" i="1"/>
  <c r="BG1047" i="1"/>
  <c r="BH1047" i="1" s="1"/>
  <c r="BF1047" i="1"/>
  <c r="BE1047" i="1"/>
  <c r="BD1047" i="1"/>
  <c r="BC1047" i="1"/>
  <c r="BB1047" i="1"/>
  <c r="BA1047" i="1"/>
  <c r="AZ1047" i="1"/>
  <c r="AY1047" i="1"/>
  <c r="AX1047" i="1"/>
  <c r="AW1047" i="1"/>
  <c r="AV1047" i="1"/>
  <c r="AQ1047" i="1"/>
  <c r="AP1047" i="1"/>
  <c r="AN1047" i="1"/>
  <c r="AL1047" i="1" a="1"/>
  <c r="AL1047" i="1" s="1"/>
  <c r="AH1047" i="1"/>
  <c r="AG1047" i="1"/>
  <c r="AI1047" i="1" s="1"/>
  <c r="Z1047" i="1"/>
  <c r="AD1047" i="1" s="1"/>
  <c r="AE1047" i="1" s="1"/>
  <c r="X1047" i="1"/>
  <c r="W1047" i="1"/>
  <c r="V1047" i="1"/>
  <c r="U1047" i="1"/>
  <c r="T1047" i="1"/>
  <c r="S1047" i="1"/>
  <c r="R1047" i="1"/>
  <c r="BG1046" i="1"/>
  <c r="BH1046" i="1" s="1"/>
  <c r="BF1046" i="1"/>
  <c r="BE1046" i="1"/>
  <c r="BD1046" i="1"/>
  <c r="BC1046" i="1"/>
  <c r="BB1046" i="1"/>
  <c r="BA1046" i="1"/>
  <c r="AZ1046" i="1"/>
  <c r="AY1046" i="1"/>
  <c r="AX1046" i="1"/>
  <c r="AW1046" i="1"/>
  <c r="AV1046" i="1"/>
  <c r="AQ1046" i="1"/>
  <c r="AP1046" i="1"/>
  <c r="AU1046" i="1" s="1"/>
  <c r="AN1046" i="1"/>
  <c r="AL1046" i="1" a="1"/>
  <c r="AL1046" i="1" s="1"/>
  <c r="AH1046" i="1"/>
  <c r="AG1046" i="1"/>
  <c r="AI1046" i="1" s="1"/>
  <c r="Z1046" i="1"/>
  <c r="AD1046" i="1" s="1"/>
  <c r="AE1046" i="1" s="1"/>
  <c r="X1046" i="1"/>
  <c r="W1046" i="1"/>
  <c r="V1046" i="1"/>
  <c r="U1046" i="1"/>
  <c r="T1046" i="1"/>
  <c r="S1046" i="1"/>
  <c r="R1046" i="1"/>
  <c r="BG1045" i="1"/>
  <c r="BH1045" i="1" s="1"/>
  <c r="BF1045" i="1"/>
  <c r="BE1045" i="1"/>
  <c r="BD1045" i="1"/>
  <c r="BC1045" i="1"/>
  <c r="BB1045" i="1"/>
  <c r="BA1045" i="1"/>
  <c r="AZ1045" i="1"/>
  <c r="AY1045" i="1"/>
  <c r="AX1045" i="1"/>
  <c r="AW1045" i="1"/>
  <c r="AV1045" i="1"/>
  <c r="AQ1045" i="1"/>
  <c r="AP1045" i="1"/>
  <c r="AR1045" i="1" s="1"/>
  <c r="AN1045" i="1"/>
  <c r="AL1045" i="1" a="1"/>
  <c r="AL1045" i="1" s="1"/>
  <c r="AH1045" i="1"/>
  <c r="AG1045" i="1"/>
  <c r="AI1045" i="1" s="1"/>
  <c r="Y1045" i="1"/>
  <c r="AD1045" i="1" s="1"/>
  <c r="AE1045" i="1" s="1"/>
  <c r="X1045" i="1"/>
  <c r="W1045" i="1"/>
  <c r="V1045" i="1"/>
  <c r="U1045" i="1"/>
  <c r="T1045" i="1"/>
  <c r="S1045" i="1"/>
  <c r="R1045" i="1"/>
  <c r="BG1044" i="1"/>
  <c r="BH1044" i="1" s="1"/>
  <c r="BF1044" i="1"/>
  <c r="BE1044" i="1"/>
  <c r="BD1044" i="1"/>
  <c r="BC1044" i="1"/>
  <c r="BB1044" i="1"/>
  <c r="BA1044" i="1"/>
  <c r="AZ1044" i="1"/>
  <c r="AY1044" i="1"/>
  <c r="AX1044" i="1"/>
  <c r="AW1044" i="1"/>
  <c r="AV1044" i="1"/>
  <c r="AQ1044" i="1"/>
  <c r="AP1044" i="1"/>
  <c r="AN1044" i="1"/>
  <c r="AL1044" i="1" a="1"/>
  <c r="AL1044" i="1" s="1"/>
  <c r="AH1044" i="1"/>
  <c r="AG1044" i="1"/>
  <c r="AI1044" i="1" s="1"/>
  <c r="Y1044" i="1"/>
  <c r="AD1044" i="1" s="1"/>
  <c r="AE1044" i="1" s="1"/>
  <c r="X1044" i="1"/>
  <c r="W1044" i="1"/>
  <c r="V1044" i="1"/>
  <c r="U1044" i="1"/>
  <c r="T1044" i="1"/>
  <c r="S1044" i="1"/>
  <c r="R1044" i="1"/>
  <c r="BG1043" i="1"/>
  <c r="BH1043" i="1" s="1"/>
  <c r="BF1043" i="1"/>
  <c r="BE1043" i="1"/>
  <c r="BD1043" i="1"/>
  <c r="BC1043" i="1"/>
  <c r="BB1043" i="1"/>
  <c r="BA1043" i="1"/>
  <c r="AZ1043" i="1"/>
  <c r="AY1043" i="1"/>
  <c r="AX1043" i="1"/>
  <c r="AW1043" i="1"/>
  <c r="AV1043" i="1"/>
  <c r="AQ1043" i="1"/>
  <c r="AP1043" i="1"/>
  <c r="AS1043" i="1" s="1"/>
  <c r="AN1043" i="1"/>
  <c r="AL1043" i="1"/>
  <c r="AL1043" i="1" a="1"/>
  <c r="AH1043" i="1"/>
  <c r="AG1043" i="1"/>
  <c r="AI1043" i="1" s="1"/>
  <c r="AA1043" i="1"/>
  <c r="AD1043" i="1" s="1"/>
  <c r="AE1043" i="1" s="1"/>
  <c r="X1043" i="1"/>
  <c r="W1043" i="1"/>
  <c r="V1043" i="1"/>
  <c r="U1043" i="1"/>
  <c r="T1043" i="1"/>
  <c r="S1043" i="1"/>
  <c r="R1043" i="1"/>
  <c r="BG1042" i="1"/>
  <c r="BH1042" i="1" s="1"/>
  <c r="BF1042" i="1"/>
  <c r="BE1042" i="1"/>
  <c r="BD1042" i="1"/>
  <c r="BC1042" i="1"/>
  <c r="BB1042" i="1"/>
  <c r="BA1042" i="1"/>
  <c r="AZ1042" i="1"/>
  <c r="AY1042" i="1"/>
  <c r="AX1042" i="1"/>
  <c r="AW1042" i="1"/>
  <c r="AV1042" i="1"/>
  <c r="AQ1042" i="1"/>
  <c r="AP1042" i="1"/>
  <c r="AN1042" i="1"/>
  <c r="AL1042" i="1"/>
  <c r="AL1042" i="1" a="1"/>
  <c r="AH1042" i="1"/>
  <c r="AG1042" i="1"/>
  <c r="AB1042" i="1"/>
  <c r="AD1042" i="1" s="1"/>
  <c r="AE1042" i="1" s="1"/>
  <c r="X1042" i="1"/>
  <c r="W1042" i="1"/>
  <c r="V1042" i="1"/>
  <c r="U1042" i="1"/>
  <c r="T1042" i="1"/>
  <c r="S1042" i="1"/>
  <c r="R1042" i="1"/>
  <c r="BG1041" i="1"/>
  <c r="BH1041" i="1" s="1"/>
  <c r="BF1041" i="1"/>
  <c r="BE1041" i="1"/>
  <c r="BD1041" i="1"/>
  <c r="BC1041" i="1"/>
  <c r="BB1041" i="1"/>
  <c r="BA1041" i="1"/>
  <c r="AZ1041" i="1"/>
  <c r="AY1041" i="1"/>
  <c r="AX1041" i="1"/>
  <c r="AW1041" i="1"/>
  <c r="AV1041" i="1"/>
  <c r="AQ1041" i="1"/>
  <c r="AP1041" i="1"/>
  <c r="AN1041" i="1"/>
  <c r="AL1041" i="1"/>
  <c r="AL1041" i="1" a="1"/>
  <c r="AH1041" i="1"/>
  <c r="AG1041" i="1"/>
  <c r="AI1041" i="1" s="1"/>
  <c r="AB1041" i="1"/>
  <c r="AD1041" i="1" s="1"/>
  <c r="AE1041" i="1" s="1"/>
  <c r="X1041" i="1"/>
  <c r="W1041" i="1"/>
  <c r="V1041" i="1"/>
  <c r="U1041" i="1"/>
  <c r="T1041" i="1"/>
  <c r="S1041" i="1"/>
  <c r="R1041" i="1"/>
  <c r="BG1040" i="1"/>
  <c r="BH1040" i="1" s="1"/>
  <c r="BF1040" i="1"/>
  <c r="BE1040" i="1"/>
  <c r="BD1040" i="1"/>
  <c r="BC1040" i="1"/>
  <c r="BB1040" i="1"/>
  <c r="BA1040" i="1"/>
  <c r="AZ1040" i="1"/>
  <c r="AY1040" i="1"/>
  <c r="AX1040" i="1"/>
  <c r="AW1040" i="1"/>
  <c r="AV1040" i="1"/>
  <c r="AQ1040" i="1"/>
  <c r="AP1040" i="1"/>
  <c r="AN1040" i="1"/>
  <c r="AL1040" i="1" a="1"/>
  <c r="AL1040" i="1" s="1"/>
  <c r="AH1040" i="1"/>
  <c r="AG1040" i="1"/>
  <c r="AI1040" i="1" s="1"/>
  <c r="AC1040" i="1"/>
  <c r="Z1040" i="1"/>
  <c r="Y1040" i="1"/>
  <c r="X1040" i="1"/>
  <c r="W1040" i="1"/>
  <c r="V1040" i="1"/>
  <c r="U1040" i="1"/>
  <c r="T1040" i="1"/>
  <c r="S1040" i="1"/>
  <c r="R1040" i="1"/>
  <c r="BG1039" i="1"/>
  <c r="BH1039" i="1" s="1"/>
  <c r="BF1039" i="1"/>
  <c r="BE1039" i="1"/>
  <c r="BD1039" i="1"/>
  <c r="BC1039" i="1"/>
  <c r="BB1039" i="1"/>
  <c r="BA1039" i="1"/>
  <c r="AZ1039" i="1"/>
  <c r="AY1039" i="1"/>
  <c r="AX1039" i="1"/>
  <c r="AW1039" i="1"/>
  <c r="AV1039" i="1"/>
  <c r="AQ1039" i="1"/>
  <c r="AP1039" i="1"/>
  <c r="AU1039" i="1" s="1"/>
  <c r="AN1039" i="1"/>
  <c r="AL1039" i="1"/>
  <c r="AL1039" i="1" a="1"/>
  <c r="AH1039" i="1"/>
  <c r="AG1039" i="1"/>
  <c r="AI1039" i="1" s="1"/>
  <c r="AC1039" i="1"/>
  <c r="Z1039" i="1"/>
  <c r="Y1039" i="1"/>
  <c r="X1039" i="1"/>
  <c r="W1039" i="1"/>
  <c r="V1039" i="1"/>
  <c r="U1039" i="1"/>
  <c r="T1039" i="1"/>
  <c r="S1039" i="1"/>
  <c r="R1039" i="1"/>
  <c r="BG1038" i="1"/>
  <c r="BH1038" i="1" s="1"/>
  <c r="BF1038" i="1"/>
  <c r="BE1038" i="1"/>
  <c r="BD1038" i="1"/>
  <c r="BC1038" i="1"/>
  <c r="BB1038" i="1"/>
  <c r="BA1038" i="1"/>
  <c r="AZ1038" i="1"/>
  <c r="AY1038" i="1"/>
  <c r="AX1038" i="1"/>
  <c r="AW1038" i="1"/>
  <c r="AV1038" i="1"/>
  <c r="AQ1038" i="1"/>
  <c r="AP1038" i="1"/>
  <c r="AN1038" i="1"/>
  <c r="AL1038" i="1"/>
  <c r="AL1038" i="1" a="1"/>
  <c r="AH1038" i="1"/>
  <c r="AG1038" i="1"/>
  <c r="AC1038" i="1"/>
  <c r="Z1038" i="1"/>
  <c r="Y1038" i="1"/>
  <c r="X1038" i="1"/>
  <c r="W1038" i="1"/>
  <c r="V1038" i="1"/>
  <c r="U1038" i="1"/>
  <c r="T1038" i="1"/>
  <c r="S1038" i="1"/>
  <c r="R1038" i="1"/>
  <c r="BG1037" i="1"/>
  <c r="BH1037" i="1" s="1"/>
  <c r="BF1037" i="1"/>
  <c r="BE1037" i="1"/>
  <c r="BD1037" i="1"/>
  <c r="BC1037" i="1"/>
  <c r="BB1037" i="1"/>
  <c r="BA1037" i="1"/>
  <c r="AZ1037" i="1"/>
  <c r="AY1037" i="1"/>
  <c r="AX1037" i="1"/>
  <c r="AW1037" i="1"/>
  <c r="AV1037" i="1"/>
  <c r="AQ1037" i="1"/>
  <c r="AP1037" i="1"/>
  <c r="AN1037" i="1"/>
  <c r="AL1037" i="1" a="1"/>
  <c r="AL1037" i="1" s="1"/>
  <c r="AH1037" i="1"/>
  <c r="AG1037" i="1"/>
  <c r="AI1037" i="1" s="1"/>
  <c r="Z1037" i="1"/>
  <c r="AD1037" i="1" s="1"/>
  <c r="AE1037" i="1" s="1"/>
  <c r="X1037" i="1"/>
  <c r="W1037" i="1"/>
  <c r="V1037" i="1"/>
  <c r="U1037" i="1"/>
  <c r="T1037" i="1"/>
  <c r="S1037" i="1"/>
  <c r="R1037" i="1"/>
  <c r="BG1036" i="1"/>
  <c r="BH1036" i="1" s="1"/>
  <c r="BF1036" i="1"/>
  <c r="BE1036" i="1"/>
  <c r="BD1036" i="1"/>
  <c r="BC1036" i="1"/>
  <c r="BB1036" i="1"/>
  <c r="BA1036" i="1"/>
  <c r="AZ1036" i="1"/>
  <c r="AY1036" i="1"/>
  <c r="AX1036" i="1"/>
  <c r="AW1036" i="1"/>
  <c r="AV1036" i="1"/>
  <c r="AQ1036" i="1"/>
  <c r="AP1036" i="1"/>
  <c r="AU1036" i="1" s="1"/>
  <c r="AN1036" i="1"/>
  <c r="AL1036" i="1"/>
  <c r="AL1036" i="1" a="1"/>
  <c r="AH1036" i="1"/>
  <c r="AG1036" i="1"/>
  <c r="AB1036" i="1"/>
  <c r="AD1036" i="1" s="1"/>
  <c r="AE1036" i="1" s="1"/>
  <c r="X1036" i="1"/>
  <c r="W1036" i="1"/>
  <c r="V1036" i="1"/>
  <c r="U1036" i="1"/>
  <c r="T1036" i="1"/>
  <c r="S1036" i="1"/>
  <c r="R1036" i="1"/>
  <c r="BG1035" i="1"/>
  <c r="BH1035" i="1" s="1"/>
  <c r="BF1035" i="1"/>
  <c r="BE1035" i="1"/>
  <c r="BD1035" i="1"/>
  <c r="BC1035" i="1"/>
  <c r="BB1035" i="1"/>
  <c r="BA1035" i="1"/>
  <c r="AZ1035" i="1"/>
  <c r="AY1035" i="1"/>
  <c r="AX1035" i="1"/>
  <c r="AW1035" i="1"/>
  <c r="AV1035" i="1"/>
  <c r="AQ1035" i="1"/>
  <c r="AP1035" i="1"/>
  <c r="AT1035" i="1" s="1"/>
  <c r="AN1035" i="1"/>
  <c r="AL1035" i="1"/>
  <c r="AL1035" i="1" a="1"/>
  <c r="AH1035" i="1"/>
  <c r="AG1035" i="1"/>
  <c r="AI1035" i="1" s="1"/>
  <c r="AB1035" i="1"/>
  <c r="AD1035" i="1" s="1"/>
  <c r="AE1035" i="1" s="1"/>
  <c r="X1035" i="1"/>
  <c r="W1035" i="1"/>
  <c r="V1035" i="1"/>
  <c r="U1035" i="1"/>
  <c r="T1035" i="1"/>
  <c r="S1035" i="1"/>
  <c r="R1035" i="1"/>
  <c r="BG1034" i="1"/>
  <c r="BH1034" i="1" s="1"/>
  <c r="BF1034" i="1"/>
  <c r="BE1034" i="1"/>
  <c r="BD1034" i="1"/>
  <c r="BC1034" i="1"/>
  <c r="BB1034" i="1"/>
  <c r="BA1034" i="1"/>
  <c r="AZ1034" i="1"/>
  <c r="AY1034" i="1"/>
  <c r="AX1034" i="1"/>
  <c r="AW1034" i="1"/>
  <c r="AV1034" i="1"/>
  <c r="AQ1034" i="1"/>
  <c r="AP1034" i="1"/>
  <c r="AN1034" i="1"/>
  <c r="AL1034" i="1" a="1"/>
  <c r="AL1034" i="1" s="1"/>
  <c r="AH1034" i="1"/>
  <c r="AG1034" i="1"/>
  <c r="AI1034" i="1" s="1"/>
  <c r="Y1034" i="1"/>
  <c r="AD1034" i="1" s="1"/>
  <c r="AE1034" i="1" s="1"/>
  <c r="X1034" i="1"/>
  <c r="W1034" i="1"/>
  <c r="V1034" i="1"/>
  <c r="U1034" i="1"/>
  <c r="T1034" i="1"/>
  <c r="S1034" i="1"/>
  <c r="R1034" i="1"/>
  <c r="BG1033" i="1"/>
  <c r="BH1033" i="1" s="1"/>
  <c r="BF1033" i="1"/>
  <c r="BE1033" i="1"/>
  <c r="BD1033" i="1"/>
  <c r="BC1033" i="1"/>
  <c r="BB1033" i="1"/>
  <c r="BA1033" i="1"/>
  <c r="AZ1033" i="1"/>
  <c r="AY1033" i="1"/>
  <c r="AX1033" i="1"/>
  <c r="AW1033" i="1"/>
  <c r="AV1033" i="1"/>
  <c r="AQ1033" i="1"/>
  <c r="AP1033" i="1"/>
  <c r="AN1033" i="1"/>
  <c r="AL1033" i="1" a="1"/>
  <c r="AL1033" i="1" s="1"/>
  <c r="AH1033" i="1"/>
  <c r="AG1033" i="1"/>
  <c r="AI1033" i="1" s="1"/>
  <c r="Y1033" i="1"/>
  <c r="AD1033" i="1" s="1"/>
  <c r="AE1033" i="1" s="1"/>
  <c r="X1033" i="1"/>
  <c r="W1033" i="1"/>
  <c r="V1033" i="1"/>
  <c r="U1033" i="1"/>
  <c r="T1033" i="1"/>
  <c r="S1033" i="1"/>
  <c r="R1033" i="1"/>
  <c r="BG1032" i="1"/>
  <c r="BH1032" i="1" s="1"/>
  <c r="BF1032" i="1"/>
  <c r="BE1032" i="1"/>
  <c r="BD1032" i="1"/>
  <c r="BC1032" i="1"/>
  <c r="BB1032" i="1"/>
  <c r="BA1032" i="1"/>
  <c r="AZ1032" i="1"/>
  <c r="AY1032" i="1"/>
  <c r="AX1032" i="1"/>
  <c r="AW1032" i="1"/>
  <c r="AV1032" i="1"/>
  <c r="AQ1032" i="1"/>
  <c r="AP1032" i="1"/>
  <c r="AN1032" i="1"/>
  <c r="AL1032" i="1" a="1"/>
  <c r="AL1032" i="1" s="1"/>
  <c r="AH1032" i="1"/>
  <c r="AG1032" i="1"/>
  <c r="AI1032" i="1" s="1"/>
  <c r="Y1032" i="1"/>
  <c r="AD1032" i="1" s="1"/>
  <c r="AE1032" i="1" s="1"/>
  <c r="X1032" i="1"/>
  <c r="W1032" i="1"/>
  <c r="V1032" i="1"/>
  <c r="U1032" i="1"/>
  <c r="T1032" i="1"/>
  <c r="S1032" i="1"/>
  <c r="R1032" i="1"/>
  <c r="BG1031" i="1"/>
  <c r="BH1031" i="1" s="1"/>
  <c r="BF1031" i="1"/>
  <c r="BE1031" i="1"/>
  <c r="BD1031" i="1"/>
  <c r="BC1031" i="1"/>
  <c r="BB1031" i="1"/>
  <c r="BA1031" i="1"/>
  <c r="AZ1031" i="1"/>
  <c r="AY1031" i="1"/>
  <c r="AX1031" i="1"/>
  <c r="AW1031" i="1"/>
  <c r="AV1031" i="1"/>
  <c r="AQ1031" i="1"/>
  <c r="AP1031" i="1"/>
  <c r="AN1031" i="1"/>
  <c r="AL1031" i="1" a="1"/>
  <c r="AL1031" i="1" s="1"/>
  <c r="AH1031" i="1"/>
  <c r="AG1031" i="1"/>
  <c r="Y1031" i="1"/>
  <c r="AD1031" i="1" s="1"/>
  <c r="AE1031" i="1" s="1"/>
  <c r="X1031" i="1"/>
  <c r="W1031" i="1"/>
  <c r="V1031" i="1"/>
  <c r="U1031" i="1"/>
  <c r="T1031" i="1"/>
  <c r="S1031" i="1"/>
  <c r="R1031" i="1"/>
  <c r="BG1030" i="1"/>
  <c r="BH1030" i="1" s="1"/>
  <c r="BF1030" i="1"/>
  <c r="BE1030" i="1"/>
  <c r="BD1030" i="1"/>
  <c r="BC1030" i="1"/>
  <c r="BB1030" i="1"/>
  <c r="BA1030" i="1"/>
  <c r="AZ1030" i="1"/>
  <c r="AY1030" i="1"/>
  <c r="AX1030" i="1"/>
  <c r="AW1030" i="1"/>
  <c r="AV1030" i="1"/>
  <c r="AQ1030" i="1"/>
  <c r="AP1030" i="1"/>
  <c r="AN1030" i="1"/>
  <c r="AL1030" i="1" a="1"/>
  <c r="AL1030" i="1" s="1"/>
  <c r="AH1030" i="1"/>
  <c r="AG1030" i="1"/>
  <c r="AI1030" i="1" s="1"/>
  <c r="Y1030" i="1"/>
  <c r="AD1030" i="1" s="1"/>
  <c r="AE1030" i="1" s="1"/>
  <c r="X1030" i="1"/>
  <c r="W1030" i="1"/>
  <c r="V1030" i="1"/>
  <c r="U1030" i="1"/>
  <c r="T1030" i="1"/>
  <c r="S1030" i="1"/>
  <c r="R1030" i="1"/>
  <c r="BG1029" i="1"/>
  <c r="BH1029" i="1" s="1"/>
  <c r="BF1029" i="1"/>
  <c r="BE1029" i="1"/>
  <c r="BD1029" i="1"/>
  <c r="BC1029" i="1"/>
  <c r="BB1029" i="1"/>
  <c r="BA1029" i="1"/>
  <c r="AZ1029" i="1"/>
  <c r="AY1029" i="1"/>
  <c r="AX1029" i="1"/>
  <c r="AW1029" i="1"/>
  <c r="AV1029" i="1"/>
  <c r="AQ1029" i="1"/>
  <c r="AP1029" i="1"/>
  <c r="AN1029" i="1"/>
  <c r="AL1029" i="1" a="1"/>
  <c r="AL1029" i="1" s="1"/>
  <c r="AH1029" i="1"/>
  <c r="AG1029" i="1"/>
  <c r="AI1029" i="1" s="1"/>
  <c r="Y1029" i="1"/>
  <c r="AD1029" i="1" s="1"/>
  <c r="AE1029" i="1" s="1"/>
  <c r="X1029" i="1"/>
  <c r="W1029" i="1"/>
  <c r="V1029" i="1"/>
  <c r="U1029" i="1"/>
  <c r="T1029" i="1"/>
  <c r="S1029" i="1"/>
  <c r="R1029" i="1"/>
  <c r="BG1028" i="1"/>
  <c r="BH1028" i="1" s="1"/>
  <c r="BF1028" i="1"/>
  <c r="BE1028" i="1"/>
  <c r="BD1028" i="1"/>
  <c r="BC1028" i="1"/>
  <c r="BB1028" i="1"/>
  <c r="BA1028" i="1"/>
  <c r="AZ1028" i="1"/>
  <c r="AY1028" i="1"/>
  <c r="AX1028" i="1"/>
  <c r="AW1028" i="1"/>
  <c r="AV1028" i="1"/>
  <c r="AQ1028" i="1"/>
  <c r="AP1028" i="1"/>
  <c r="AN1028" i="1"/>
  <c r="AL1028" i="1"/>
  <c r="AL1028" i="1" a="1"/>
  <c r="AH1028" i="1"/>
  <c r="AG1028" i="1"/>
  <c r="Y1028" i="1"/>
  <c r="AD1028" i="1" s="1"/>
  <c r="AE1028" i="1" s="1"/>
  <c r="X1028" i="1"/>
  <c r="W1028" i="1"/>
  <c r="V1028" i="1"/>
  <c r="U1028" i="1"/>
  <c r="T1028" i="1"/>
  <c r="S1028" i="1"/>
  <c r="R1028" i="1"/>
  <c r="BG1027" i="1"/>
  <c r="BH1027" i="1" s="1"/>
  <c r="BF1027" i="1"/>
  <c r="BE1027" i="1"/>
  <c r="BD1027" i="1"/>
  <c r="BC1027" i="1"/>
  <c r="BB1027" i="1"/>
  <c r="BA1027" i="1"/>
  <c r="AZ1027" i="1"/>
  <c r="AY1027" i="1"/>
  <c r="AX1027" i="1"/>
  <c r="AW1027" i="1"/>
  <c r="AV1027" i="1"/>
  <c r="AQ1027" i="1"/>
  <c r="AP1027" i="1"/>
  <c r="AR1027" i="1" s="1"/>
  <c r="AN1027" i="1"/>
  <c r="AL1027" i="1"/>
  <c r="AL1027" i="1" a="1"/>
  <c r="AH1027" i="1"/>
  <c r="AG1027" i="1"/>
  <c r="AI1027" i="1" s="1"/>
  <c r="AC1027" i="1"/>
  <c r="AB1027" i="1"/>
  <c r="AA1027" i="1"/>
  <c r="Z1027" i="1"/>
  <c r="Y1027" i="1"/>
  <c r="X1027" i="1"/>
  <c r="W1027" i="1"/>
  <c r="V1027" i="1"/>
  <c r="U1027" i="1"/>
  <c r="T1027" i="1"/>
  <c r="S1027" i="1"/>
  <c r="R1027" i="1"/>
  <c r="BG1026" i="1"/>
  <c r="BH1026" i="1" s="1"/>
  <c r="BF1026" i="1"/>
  <c r="BE1026" i="1"/>
  <c r="BD1026" i="1"/>
  <c r="BC1026" i="1"/>
  <c r="BB1026" i="1"/>
  <c r="BA1026" i="1"/>
  <c r="AZ1026" i="1"/>
  <c r="AY1026" i="1"/>
  <c r="AX1026" i="1"/>
  <c r="AW1026" i="1"/>
  <c r="AV1026" i="1"/>
  <c r="AQ1026" i="1"/>
  <c r="AP1026" i="1"/>
  <c r="AN1026" i="1"/>
  <c r="AL1026" i="1" a="1"/>
  <c r="AL1026" i="1" s="1"/>
  <c r="AH1026" i="1"/>
  <c r="AG1026" i="1"/>
  <c r="AI1026" i="1" s="1"/>
  <c r="Y1026" i="1"/>
  <c r="AD1026" i="1" s="1"/>
  <c r="AE1026" i="1" s="1"/>
  <c r="X1026" i="1"/>
  <c r="W1026" i="1"/>
  <c r="V1026" i="1"/>
  <c r="U1026" i="1"/>
  <c r="T1026" i="1"/>
  <c r="S1026" i="1"/>
  <c r="R1026" i="1"/>
  <c r="BG1025" i="1"/>
  <c r="BH1025" i="1" s="1"/>
  <c r="BF1025" i="1"/>
  <c r="BE1025" i="1"/>
  <c r="BD1025" i="1"/>
  <c r="BC1025" i="1"/>
  <c r="BB1025" i="1"/>
  <c r="BA1025" i="1"/>
  <c r="AZ1025" i="1"/>
  <c r="AY1025" i="1"/>
  <c r="AX1025" i="1"/>
  <c r="AW1025" i="1"/>
  <c r="AV1025" i="1"/>
  <c r="AQ1025" i="1"/>
  <c r="AP1025" i="1"/>
  <c r="AT1025" i="1" s="1"/>
  <c r="AN1025" i="1"/>
  <c r="AL1025" i="1" a="1"/>
  <c r="AL1025" i="1" s="1"/>
  <c r="AH1025" i="1"/>
  <c r="AG1025" i="1"/>
  <c r="AI1025" i="1" s="1"/>
  <c r="Z1025" i="1"/>
  <c r="AD1025" i="1" s="1"/>
  <c r="AE1025" i="1" s="1"/>
  <c r="X1025" i="1"/>
  <c r="W1025" i="1"/>
  <c r="V1025" i="1"/>
  <c r="U1025" i="1"/>
  <c r="T1025" i="1"/>
  <c r="S1025" i="1"/>
  <c r="R1025" i="1"/>
  <c r="BG1024" i="1"/>
  <c r="BH1024" i="1" s="1"/>
  <c r="BF1024" i="1"/>
  <c r="BE1024" i="1"/>
  <c r="BD1024" i="1"/>
  <c r="BC1024" i="1"/>
  <c r="BB1024" i="1"/>
  <c r="BA1024" i="1"/>
  <c r="AZ1024" i="1"/>
  <c r="AY1024" i="1"/>
  <c r="AX1024" i="1"/>
  <c r="AW1024" i="1"/>
  <c r="AV1024" i="1"/>
  <c r="AQ1024" i="1"/>
  <c r="AP1024" i="1"/>
  <c r="AN1024" i="1"/>
  <c r="AL1024" i="1"/>
  <c r="AL1024" i="1" a="1"/>
  <c r="AH1024" i="1"/>
  <c r="AG1024" i="1"/>
  <c r="Z1024" i="1"/>
  <c r="AD1024" i="1" s="1"/>
  <c r="AE1024" i="1" s="1"/>
  <c r="X1024" i="1"/>
  <c r="W1024" i="1"/>
  <c r="V1024" i="1"/>
  <c r="U1024" i="1"/>
  <c r="T1024" i="1"/>
  <c r="S1024" i="1"/>
  <c r="R1024" i="1"/>
  <c r="BG1023" i="1"/>
  <c r="BH1023" i="1" s="1"/>
  <c r="BF1023" i="1"/>
  <c r="BE1023" i="1"/>
  <c r="BD1023" i="1"/>
  <c r="BC1023" i="1"/>
  <c r="BB1023" i="1"/>
  <c r="BA1023" i="1"/>
  <c r="AZ1023" i="1"/>
  <c r="AY1023" i="1"/>
  <c r="AX1023" i="1"/>
  <c r="AW1023" i="1"/>
  <c r="AV1023" i="1"/>
  <c r="AQ1023" i="1"/>
  <c r="AP1023" i="1"/>
  <c r="AN1023" i="1"/>
  <c r="AL1023" i="1"/>
  <c r="AL1023" i="1" a="1"/>
  <c r="AH1023" i="1"/>
  <c r="AG1023" i="1"/>
  <c r="AI1023" i="1" s="1"/>
  <c r="Y1023" i="1"/>
  <c r="AD1023" i="1" s="1"/>
  <c r="AE1023" i="1" s="1"/>
  <c r="X1023" i="1"/>
  <c r="W1023" i="1"/>
  <c r="V1023" i="1"/>
  <c r="U1023" i="1"/>
  <c r="T1023" i="1"/>
  <c r="S1023" i="1"/>
  <c r="R1023" i="1"/>
  <c r="BG1022" i="1"/>
  <c r="BH1022" i="1" s="1"/>
  <c r="BF1022" i="1"/>
  <c r="BE1022" i="1"/>
  <c r="BD1022" i="1"/>
  <c r="BC1022" i="1"/>
  <c r="BB1022" i="1"/>
  <c r="BA1022" i="1"/>
  <c r="AZ1022" i="1"/>
  <c r="AY1022" i="1"/>
  <c r="AX1022" i="1"/>
  <c r="AW1022" i="1"/>
  <c r="AV1022" i="1"/>
  <c r="AQ1022" i="1"/>
  <c r="AP1022" i="1"/>
  <c r="AN1022" i="1"/>
  <c r="AL1022" i="1" a="1"/>
  <c r="AL1022" i="1" s="1"/>
  <c r="AH1022" i="1"/>
  <c r="AG1022" i="1"/>
  <c r="AI1022" i="1" s="1"/>
  <c r="Y1022" i="1"/>
  <c r="AD1022" i="1" s="1"/>
  <c r="AE1022" i="1" s="1"/>
  <c r="X1022" i="1"/>
  <c r="W1022" i="1"/>
  <c r="V1022" i="1"/>
  <c r="U1022" i="1"/>
  <c r="T1022" i="1"/>
  <c r="S1022" i="1"/>
  <c r="R1022" i="1"/>
  <c r="BG1021" i="1"/>
  <c r="BH1021" i="1" s="1"/>
  <c r="BF1021" i="1"/>
  <c r="BE1021" i="1"/>
  <c r="BD1021" i="1"/>
  <c r="BC1021" i="1"/>
  <c r="BB1021" i="1"/>
  <c r="BA1021" i="1"/>
  <c r="AZ1021" i="1"/>
  <c r="AY1021" i="1"/>
  <c r="AX1021" i="1"/>
  <c r="AW1021" i="1"/>
  <c r="AV1021" i="1"/>
  <c r="AQ1021" i="1"/>
  <c r="AP1021" i="1"/>
  <c r="AN1021" i="1"/>
  <c r="AL1021" i="1" a="1"/>
  <c r="AL1021" i="1" s="1"/>
  <c r="AH1021" i="1"/>
  <c r="AG1021" i="1"/>
  <c r="AI1021" i="1" s="1"/>
  <c r="Y1021" i="1"/>
  <c r="AD1021" i="1" s="1"/>
  <c r="AE1021" i="1" s="1"/>
  <c r="X1021" i="1"/>
  <c r="W1021" i="1"/>
  <c r="V1021" i="1"/>
  <c r="U1021" i="1"/>
  <c r="T1021" i="1"/>
  <c r="S1021" i="1"/>
  <c r="R1021" i="1"/>
  <c r="BG1020" i="1"/>
  <c r="BH1020" i="1" s="1"/>
  <c r="BF1020" i="1"/>
  <c r="BE1020" i="1"/>
  <c r="BD1020" i="1"/>
  <c r="BC1020" i="1"/>
  <c r="BB1020" i="1"/>
  <c r="BA1020" i="1"/>
  <c r="AZ1020" i="1"/>
  <c r="AY1020" i="1"/>
  <c r="AX1020" i="1"/>
  <c r="AW1020" i="1"/>
  <c r="AV1020" i="1"/>
  <c r="AQ1020" i="1"/>
  <c r="AP1020" i="1"/>
  <c r="AT1020" i="1" s="1"/>
  <c r="AN1020" i="1"/>
  <c r="AL1020" i="1" a="1"/>
  <c r="AL1020" i="1" s="1"/>
  <c r="AH1020" i="1"/>
  <c r="AG1020" i="1"/>
  <c r="AI1020" i="1" s="1"/>
  <c r="AA1020" i="1"/>
  <c r="AD1020" i="1" s="1"/>
  <c r="AE1020" i="1" s="1"/>
  <c r="X1020" i="1"/>
  <c r="W1020" i="1"/>
  <c r="V1020" i="1"/>
  <c r="U1020" i="1"/>
  <c r="T1020" i="1"/>
  <c r="S1020" i="1"/>
  <c r="R1020" i="1"/>
  <c r="BG1019" i="1"/>
  <c r="BH1019" i="1" s="1"/>
  <c r="BF1019" i="1"/>
  <c r="BE1019" i="1"/>
  <c r="BD1019" i="1"/>
  <c r="BC1019" i="1"/>
  <c r="BB1019" i="1"/>
  <c r="BA1019" i="1"/>
  <c r="AZ1019" i="1"/>
  <c r="AY1019" i="1"/>
  <c r="AX1019" i="1"/>
  <c r="AW1019" i="1"/>
  <c r="AV1019" i="1"/>
  <c r="AQ1019" i="1"/>
  <c r="AP1019" i="1"/>
  <c r="AU1019" i="1" s="1"/>
  <c r="AN1019" i="1"/>
  <c r="AL1019" i="1" a="1"/>
  <c r="AL1019" i="1" s="1"/>
  <c r="AH1019" i="1"/>
  <c r="AG1019" i="1"/>
  <c r="AI1019" i="1" s="1"/>
  <c r="AC1019" i="1"/>
  <c r="Z1019" i="1"/>
  <c r="Y1019" i="1"/>
  <c r="X1019" i="1"/>
  <c r="W1019" i="1"/>
  <c r="V1019" i="1"/>
  <c r="U1019" i="1"/>
  <c r="T1019" i="1"/>
  <c r="S1019" i="1"/>
  <c r="R1019" i="1"/>
  <c r="BG1018" i="1"/>
  <c r="BH1018" i="1" s="1"/>
  <c r="BF1018" i="1"/>
  <c r="BE1018" i="1"/>
  <c r="BD1018" i="1"/>
  <c r="BC1018" i="1"/>
  <c r="BB1018" i="1"/>
  <c r="BA1018" i="1"/>
  <c r="AZ1018" i="1"/>
  <c r="AY1018" i="1"/>
  <c r="AX1018" i="1"/>
  <c r="AW1018" i="1"/>
  <c r="AV1018" i="1"/>
  <c r="AQ1018" i="1"/>
  <c r="AP1018" i="1"/>
  <c r="AN1018" i="1"/>
  <c r="AL1018" i="1" a="1"/>
  <c r="AL1018" i="1" s="1"/>
  <c r="AH1018" i="1"/>
  <c r="AG1018" i="1"/>
  <c r="AI1018" i="1" s="1"/>
  <c r="Y1018" i="1"/>
  <c r="AD1018" i="1" s="1"/>
  <c r="AE1018" i="1" s="1"/>
  <c r="X1018" i="1"/>
  <c r="W1018" i="1"/>
  <c r="V1018" i="1"/>
  <c r="U1018" i="1"/>
  <c r="T1018" i="1"/>
  <c r="S1018" i="1"/>
  <c r="R1018" i="1"/>
  <c r="BG1017" i="1"/>
  <c r="BH1017" i="1" s="1"/>
  <c r="BF1017" i="1"/>
  <c r="BE1017" i="1"/>
  <c r="BD1017" i="1"/>
  <c r="BC1017" i="1"/>
  <c r="BB1017" i="1"/>
  <c r="BA1017" i="1"/>
  <c r="AZ1017" i="1"/>
  <c r="AY1017" i="1"/>
  <c r="AX1017" i="1"/>
  <c r="AW1017" i="1"/>
  <c r="AV1017" i="1"/>
  <c r="AQ1017" i="1"/>
  <c r="AP1017" i="1"/>
  <c r="AT1017" i="1" s="1"/>
  <c r="AN1017" i="1"/>
  <c r="AL1017" i="1"/>
  <c r="AL1017" i="1" a="1"/>
  <c r="AH1017" i="1"/>
  <c r="AG1017" i="1"/>
  <c r="AI1017" i="1" s="1"/>
  <c r="AA1017" i="1"/>
  <c r="AD1017" i="1" s="1"/>
  <c r="AE1017" i="1" s="1"/>
  <c r="X1017" i="1"/>
  <c r="W1017" i="1"/>
  <c r="V1017" i="1"/>
  <c r="U1017" i="1"/>
  <c r="T1017" i="1"/>
  <c r="S1017" i="1"/>
  <c r="R1017" i="1"/>
  <c r="BG1016" i="1"/>
  <c r="BH1016" i="1" s="1"/>
  <c r="BF1016" i="1"/>
  <c r="BE1016" i="1"/>
  <c r="BD1016" i="1"/>
  <c r="BC1016" i="1"/>
  <c r="BB1016" i="1"/>
  <c r="BA1016" i="1"/>
  <c r="AZ1016" i="1"/>
  <c r="AY1016" i="1"/>
  <c r="AX1016" i="1"/>
  <c r="AW1016" i="1"/>
  <c r="AV1016" i="1"/>
  <c r="AQ1016" i="1"/>
  <c r="AP1016" i="1"/>
  <c r="AN1016" i="1"/>
  <c r="AL1016" i="1" a="1"/>
  <c r="AL1016" i="1" s="1"/>
  <c r="AH1016" i="1"/>
  <c r="AG1016" i="1"/>
  <c r="AI1016" i="1" s="1"/>
  <c r="AA1016" i="1"/>
  <c r="AD1016" i="1" s="1"/>
  <c r="AE1016" i="1" s="1"/>
  <c r="X1016" i="1"/>
  <c r="W1016" i="1"/>
  <c r="V1016" i="1"/>
  <c r="U1016" i="1"/>
  <c r="T1016" i="1"/>
  <c r="S1016" i="1"/>
  <c r="R1016" i="1"/>
  <c r="BG1015" i="1"/>
  <c r="BH1015" i="1" s="1"/>
  <c r="BF1015" i="1"/>
  <c r="BE1015" i="1"/>
  <c r="BD1015" i="1"/>
  <c r="BC1015" i="1"/>
  <c r="BB1015" i="1"/>
  <c r="BA1015" i="1"/>
  <c r="AZ1015" i="1"/>
  <c r="AY1015" i="1"/>
  <c r="AX1015" i="1"/>
  <c r="AW1015" i="1"/>
  <c r="AV1015" i="1"/>
  <c r="AQ1015" i="1"/>
  <c r="AP1015" i="1"/>
  <c r="AN1015" i="1"/>
  <c r="AL1015" i="1" a="1"/>
  <c r="AL1015" i="1" s="1"/>
  <c r="AH1015" i="1"/>
  <c r="AG1015" i="1"/>
  <c r="AI1015" i="1" s="1"/>
  <c r="AA1015" i="1"/>
  <c r="AD1015" i="1" s="1"/>
  <c r="AE1015" i="1" s="1"/>
  <c r="X1015" i="1"/>
  <c r="W1015" i="1"/>
  <c r="V1015" i="1"/>
  <c r="U1015" i="1"/>
  <c r="T1015" i="1"/>
  <c r="S1015" i="1"/>
  <c r="R1015" i="1"/>
  <c r="BG1014" i="1"/>
  <c r="BH1014" i="1" s="1"/>
  <c r="BF1014" i="1"/>
  <c r="BE1014" i="1"/>
  <c r="BD1014" i="1"/>
  <c r="BC1014" i="1"/>
  <c r="BB1014" i="1"/>
  <c r="BA1014" i="1"/>
  <c r="AZ1014" i="1"/>
  <c r="AY1014" i="1"/>
  <c r="AX1014" i="1"/>
  <c r="AW1014" i="1"/>
  <c r="AV1014" i="1"/>
  <c r="AQ1014" i="1"/>
  <c r="AP1014" i="1"/>
  <c r="AU1014" i="1" s="1"/>
  <c r="AN1014" i="1"/>
  <c r="AL1014" i="1"/>
  <c r="AL1014" i="1" a="1"/>
  <c r="AH1014" i="1"/>
  <c r="AG1014" i="1"/>
  <c r="Y1014" i="1"/>
  <c r="AD1014" i="1" s="1"/>
  <c r="AE1014" i="1" s="1"/>
  <c r="X1014" i="1"/>
  <c r="W1014" i="1"/>
  <c r="V1014" i="1"/>
  <c r="U1014" i="1"/>
  <c r="T1014" i="1"/>
  <c r="S1014" i="1"/>
  <c r="R1014" i="1"/>
  <c r="BG1013" i="1"/>
  <c r="BH1013" i="1" s="1"/>
  <c r="BF1013" i="1"/>
  <c r="BE1013" i="1"/>
  <c r="BD1013" i="1"/>
  <c r="BC1013" i="1"/>
  <c r="BB1013" i="1"/>
  <c r="BA1013" i="1"/>
  <c r="AZ1013" i="1"/>
  <c r="AY1013" i="1"/>
  <c r="AX1013" i="1"/>
  <c r="AW1013" i="1"/>
  <c r="AV1013" i="1"/>
  <c r="AQ1013" i="1"/>
  <c r="AP1013" i="1"/>
  <c r="AR1013" i="1" s="1"/>
  <c r="AN1013" i="1"/>
  <c r="AL1013" i="1"/>
  <c r="AL1013" i="1" a="1"/>
  <c r="AH1013" i="1"/>
  <c r="AG1013" i="1"/>
  <c r="AI1013" i="1" s="1"/>
  <c r="Z1013" i="1"/>
  <c r="AD1013" i="1" s="1"/>
  <c r="AE1013" i="1" s="1"/>
  <c r="X1013" i="1"/>
  <c r="W1013" i="1"/>
  <c r="V1013" i="1"/>
  <c r="U1013" i="1"/>
  <c r="T1013" i="1"/>
  <c r="S1013" i="1"/>
  <c r="R1013" i="1"/>
  <c r="BG1012" i="1"/>
  <c r="BH1012" i="1" s="1"/>
  <c r="BF1012" i="1"/>
  <c r="BE1012" i="1"/>
  <c r="BD1012" i="1"/>
  <c r="BC1012" i="1"/>
  <c r="BB1012" i="1"/>
  <c r="BA1012" i="1"/>
  <c r="AZ1012" i="1"/>
  <c r="AY1012" i="1"/>
  <c r="AX1012" i="1"/>
  <c r="AW1012" i="1"/>
  <c r="AV1012" i="1"/>
  <c r="AQ1012" i="1"/>
  <c r="AP1012" i="1"/>
  <c r="AN1012" i="1"/>
  <c r="AL1012" i="1" a="1"/>
  <c r="AL1012" i="1" s="1"/>
  <c r="AH1012" i="1"/>
  <c r="AG1012" i="1"/>
  <c r="AI1012" i="1" s="1"/>
  <c r="Y1012" i="1"/>
  <c r="AD1012" i="1" s="1"/>
  <c r="AE1012" i="1" s="1"/>
  <c r="X1012" i="1"/>
  <c r="W1012" i="1"/>
  <c r="V1012" i="1"/>
  <c r="U1012" i="1"/>
  <c r="T1012" i="1"/>
  <c r="S1012" i="1"/>
  <c r="R1012" i="1"/>
  <c r="BG1011" i="1"/>
  <c r="BH1011" i="1" s="1"/>
  <c r="BF1011" i="1"/>
  <c r="BE1011" i="1"/>
  <c r="BD1011" i="1"/>
  <c r="BC1011" i="1"/>
  <c r="BB1011" i="1"/>
  <c r="BA1011" i="1"/>
  <c r="AZ1011" i="1"/>
  <c r="AY1011" i="1"/>
  <c r="AX1011" i="1"/>
  <c r="AW1011" i="1"/>
  <c r="AV1011" i="1"/>
  <c r="AQ1011" i="1"/>
  <c r="AP1011" i="1"/>
  <c r="AN1011" i="1"/>
  <c r="AL1011" i="1" a="1"/>
  <c r="AL1011" i="1" s="1"/>
  <c r="AH1011" i="1"/>
  <c r="AG1011" i="1"/>
  <c r="AI1011" i="1" s="1"/>
  <c r="Y1011" i="1"/>
  <c r="AD1011" i="1" s="1"/>
  <c r="AE1011" i="1" s="1"/>
  <c r="X1011" i="1"/>
  <c r="W1011" i="1"/>
  <c r="V1011" i="1"/>
  <c r="U1011" i="1"/>
  <c r="T1011" i="1"/>
  <c r="S1011" i="1"/>
  <c r="R1011" i="1"/>
  <c r="BG1010" i="1"/>
  <c r="BH1010" i="1" s="1"/>
  <c r="BF1010" i="1"/>
  <c r="BE1010" i="1"/>
  <c r="BD1010" i="1"/>
  <c r="BC1010" i="1"/>
  <c r="BB1010" i="1"/>
  <c r="BA1010" i="1"/>
  <c r="AZ1010" i="1"/>
  <c r="AY1010" i="1"/>
  <c r="AX1010" i="1"/>
  <c r="AW1010" i="1"/>
  <c r="AV1010" i="1"/>
  <c r="AQ1010" i="1"/>
  <c r="AP1010" i="1"/>
  <c r="AS1010" i="1" s="1"/>
  <c r="AN1010" i="1"/>
  <c r="AL1010" i="1" a="1"/>
  <c r="AL1010" i="1" s="1"/>
  <c r="AH1010" i="1"/>
  <c r="AG1010" i="1"/>
  <c r="AI1010" i="1" s="1"/>
  <c r="Y1010" i="1"/>
  <c r="AD1010" i="1" s="1"/>
  <c r="AE1010" i="1" s="1"/>
  <c r="X1010" i="1"/>
  <c r="W1010" i="1"/>
  <c r="V1010" i="1"/>
  <c r="U1010" i="1"/>
  <c r="T1010" i="1"/>
  <c r="S1010" i="1"/>
  <c r="R1010" i="1"/>
  <c r="BG1009" i="1"/>
  <c r="BH1009" i="1" s="1"/>
  <c r="BF1009" i="1"/>
  <c r="BE1009" i="1"/>
  <c r="BD1009" i="1"/>
  <c r="BC1009" i="1"/>
  <c r="BB1009" i="1"/>
  <c r="BA1009" i="1"/>
  <c r="AZ1009" i="1"/>
  <c r="AY1009" i="1"/>
  <c r="AX1009" i="1"/>
  <c r="AW1009" i="1"/>
  <c r="AV1009" i="1"/>
  <c r="AQ1009" i="1"/>
  <c r="AP1009" i="1"/>
  <c r="AU1009" i="1" s="1"/>
  <c r="AN1009" i="1"/>
  <c r="AL1009" i="1"/>
  <c r="AL1009" i="1" a="1"/>
  <c r="AH1009" i="1"/>
  <c r="AG1009" i="1"/>
  <c r="AI1009" i="1" s="1"/>
  <c r="Z1009" i="1"/>
  <c r="AD1009" i="1" s="1"/>
  <c r="AE1009" i="1" s="1"/>
  <c r="X1009" i="1"/>
  <c r="W1009" i="1"/>
  <c r="V1009" i="1"/>
  <c r="U1009" i="1"/>
  <c r="T1009" i="1"/>
  <c r="S1009" i="1"/>
  <c r="R1009" i="1"/>
  <c r="BG1008" i="1"/>
  <c r="BH1008" i="1" s="1"/>
  <c r="BF1008" i="1"/>
  <c r="BE1008" i="1"/>
  <c r="BD1008" i="1"/>
  <c r="BC1008" i="1"/>
  <c r="BB1008" i="1"/>
  <c r="BA1008" i="1"/>
  <c r="AZ1008" i="1"/>
  <c r="AY1008" i="1"/>
  <c r="AX1008" i="1"/>
  <c r="AW1008" i="1"/>
  <c r="AV1008" i="1"/>
  <c r="AQ1008" i="1"/>
  <c r="AP1008" i="1"/>
  <c r="AN1008" i="1"/>
  <c r="AL1008" i="1" a="1"/>
  <c r="AL1008" i="1" s="1"/>
  <c r="AH1008" i="1"/>
  <c r="AG1008" i="1"/>
  <c r="AI1008" i="1" s="1"/>
  <c r="AC1008" i="1"/>
  <c r="AB1008" i="1"/>
  <c r="AA1008" i="1"/>
  <c r="Z1008" i="1"/>
  <c r="Y1008" i="1"/>
  <c r="X1008" i="1"/>
  <c r="W1008" i="1"/>
  <c r="V1008" i="1"/>
  <c r="U1008" i="1"/>
  <c r="T1008" i="1"/>
  <c r="S1008" i="1"/>
  <c r="R1008" i="1"/>
  <c r="BG1007" i="1"/>
  <c r="BH1007" i="1" s="1"/>
  <c r="BF1007" i="1"/>
  <c r="BE1007" i="1"/>
  <c r="BD1007" i="1"/>
  <c r="BC1007" i="1"/>
  <c r="BB1007" i="1"/>
  <c r="BA1007" i="1"/>
  <c r="AZ1007" i="1"/>
  <c r="AY1007" i="1"/>
  <c r="AX1007" i="1"/>
  <c r="AW1007" i="1"/>
  <c r="AV1007" i="1"/>
  <c r="AQ1007" i="1"/>
  <c r="AP1007" i="1"/>
  <c r="AN1007" i="1"/>
  <c r="AL1007" i="1" a="1"/>
  <c r="AL1007" i="1" s="1"/>
  <c r="AH1007" i="1"/>
  <c r="AG1007" i="1"/>
  <c r="AC1007" i="1"/>
  <c r="Z1007" i="1"/>
  <c r="Y1007" i="1"/>
  <c r="X1007" i="1"/>
  <c r="AI1007" i="1" s="1"/>
  <c r="W1007" i="1"/>
  <c r="V1007" i="1"/>
  <c r="U1007" i="1"/>
  <c r="T1007" i="1"/>
  <c r="S1007" i="1"/>
  <c r="R1007" i="1"/>
  <c r="BG1006" i="1"/>
  <c r="BH1006" i="1" s="1"/>
  <c r="BF1006" i="1"/>
  <c r="BE1006" i="1"/>
  <c r="BD1006" i="1"/>
  <c r="BC1006" i="1"/>
  <c r="BB1006" i="1"/>
  <c r="BA1006" i="1"/>
  <c r="AZ1006" i="1"/>
  <c r="AY1006" i="1"/>
  <c r="AX1006" i="1"/>
  <c r="AW1006" i="1"/>
  <c r="AV1006" i="1"/>
  <c r="AQ1006" i="1"/>
  <c r="AP1006" i="1"/>
  <c r="AT1006" i="1" s="1"/>
  <c r="AN1006" i="1"/>
  <c r="AL1006" i="1" a="1"/>
  <c r="AL1006" i="1" s="1"/>
  <c r="AH1006" i="1"/>
  <c r="AG1006" i="1"/>
  <c r="AI1006" i="1" s="1"/>
  <c r="AA1006" i="1"/>
  <c r="AD1006" i="1" s="1"/>
  <c r="AE1006" i="1" s="1"/>
  <c r="X1006" i="1"/>
  <c r="W1006" i="1"/>
  <c r="V1006" i="1"/>
  <c r="U1006" i="1"/>
  <c r="T1006" i="1"/>
  <c r="S1006" i="1"/>
  <c r="R1006" i="1"/>
  <c r="BG1005" i="1"/>
  <c r="BH1005" i="1" s="1"/>
  <c r="BF1005" i="1"/>
  <c r="BE1005" i="1"/>
  <c r="BD1005" i="1"/>
  <c r="BC1005" i="1"/>
  <c r="BB1005" i="1"/>
  <c r="BA1005" i="1"/>
  <c r="AZ1005" i="1"/>
  <c r="AY1005" i="1"/>
  <c r="AX1005" i="1"/>
  <c r="AW1005" i="1"/>
  <c r="AV1005" i="1"/>
  <c r="AQ1005" i="1"/>
  <c r="AP1005" i="1"/>
  <c r="AN1005" i="1"/>
  <c r="AL1005" i="1" a="1"/>
  <c r="AL1005" i="1" s="1"/>
  <c r="AH1005" i="1"/>
  <c r="AG1005" i="1"/>
  <c r="AI1005" i="1" s="1"/>
  <c r="AA1005" i="1"/>
  <c r="AD1005" i="1" s="1"/>
  <c r="AE1005" i="1" s="1"/>
  <c r="X1005" i="1"/>
  <c r="W1005" i="1"/>
  <c r="V1005" i="1"/>
  <c r="U1005" i="1"/>
  <c r="T1005" i="1"/>
  <c r="S1005" i="1"/>
  <c r="R1005" i="1"/>
  <c r="BG1004" i="1"/>
  <c r="BH1004" i="1" s="1"/>
  <c r="BF1004" i="1"/>
  <c r="BE1004" i="1"/>
  <c r="BD1004" i="1"/>
  <c r="BC1004" i="1"/>
  <c r="BB1004" i="1"/>
  <c r="BA1004" i="1"/>
  <c r="AZ1004" i="1"/>
  <c r="AY1004" i="1"/>
  <c r="AX1004" i="1"/>
  <c r="AW1004" i="1"/>
  <c r="AV1004" i="1"/>
  <c r="AQ1004" i="1"/>
  <c r="AP1004" i="1"/>
  <c r="AN1004" i="1"/>
  <c r="AL1004" i="1" a="1"/>
  <c r="AL1004" i="1" s="1"/>
  <c r="AH1004" i="1"/>
  <c r="AG1004" i="1"/>
  <c r="AI1004" i="1" s="1"/>
  <c r="AC1004" i="1"/>
  <c r="Z1004" i="1"/>
  <c r="Y1004" i="1"/>
  <c r="X1004" i="1"/>
  <c r="W1004" i="1"/>
  <c r="V1004" i="1"/>
  <c r="U1004" i="1"/>
  <c r="T1004" i="1"/>
  <c r="S1004" i="1"/>
  <c r="R1004" i="1"/>
  <c r="BG1003" i="1"/>
  <c r="BH1003" i="1" s="1"/>
  <c r="BF1003" i="1"/>
  <c r="BE1003" i="1"/>
  <c r="BD1003" i="1"/>
  <c r="BC1003" i="1"/>
  <c r="BB1003" i="1"/>
  <c r="BA1003" i="1"/>
  <c r="AZ1003" i="1"/>
  <c r="AY1003" i="1"/>
  <c r="AX1003" i="1"/>
  <c r="AW1003" i="1"/>
  <c r="AV1003" i="1"/>
  <c r="AQ1003" i="1"/>
  <c r="AP1003" i="1"/>
  <c r="AN1003" i="1"/>
  <c r="AL1003" i="1" a="1"/>
  <c r="AL1003" i="1" s="1"/>
  <c r="AH1003" i="1"/>
  <c r="AG1003" i="1"/>
  <c r="AI1003" i="1" s="1"/>
  <c r="AC1003" i="1"/>
  <c r="AB1003" i="1"/>
  <c r="AA1003" i="1"/>
  <c r="Z1003" i="1"/>
  <c r="Y1003" i="1"/>
  <c r="X1003" i="1"/>
  <c r="W1003" i="1"/>
  <c r="V1003" i="1"/>
  <c r="U1003" i="1"/>
  <c r="T1003" i="1"/>
  <c r="S1003" i="1"/>
  <c r="R1003" i="1"/>
  <c r="BG1002" i="1"/>
  <c r="BH1002" i="1" s="1"/>
  <c r="BF1002" i="1"/>
  <c r="BE1002" i="1"/>
  <c r="BD1002" i="1"/>
  <c r="BC1002" i="1"/>
  <c r="BB1002" i="1"/>
  <c r="BA1002" i="1"/>
  <c r="AZ1002" i="1"/>
  <c r="AY1002" i="1"/>
  <c r="AX1002" i="1"/>
  <c r="AW1002" i="1"/>
  <c r="AV1002" i="1"/>
  <c r="AQ1002" i="1"/>
  <c r="AP1002" i="1"/>
  <c r="AU1002" i="1" s="1"/>
  <c r="AN1002" i="1"/>
  <c r="AL1002" i="1"/>
  <c r="AL1002" i="1" a="1"/>
  <c r="AH1002" i="1"/>
  <c r="AG1002" i="1"/>
  <c r="AB1002" i="1"/>
  <c r="AD1002" i="1" s="1"/>
  <c r="AE1002" i="1" s="1"/>
  <c r="X1002" i="1"/>
  <c r="W1002" i="1"/>
  <c r="V1002" i="1"/>
  <c r="U1002" i="1"/>
  <c r="S1002" i="1"/>
  <c r="R1002" i="1"/>
  <c r="BG1001" i="1"/>
  <c r="BH1001" i="1" s="1"/>
  <c r="BF1001" i="1"/>
  <c r="BE1001" i="1"/>
  <c r="BD1001" i="1"/>
  <c r="BC1001" i="1"/>
  <c r="BB1001" i="1"/>
  <c r="BA1001" i="1"/>
  <c r="AZ1001" i="1"/>
  <c r="AY1001" i="1"/>
  <c r="AX1001" i="1"/>
  <c r="AW1001" i="1"/>
  <c r="AV1001" i="1"/>
  <c r="AQ1001" i="1"/>
  <c r="AP1001" i="1"/>
  <c r="AN1001" i="1"/>
  <c r="AL1001" i="1" a="1"/>
  <c r="AL1001" i="1" s="1"/>
  <c r="AH1001" i="1"/>
  <c r="AG1001" i="1"/>
  <c r="AI1001" i="1" s="1"/>
  <c r="AB1001" i="1"/>
  <c r="AD1001" i="1" s="1"/>
  <c r="AE1001" i="1" s="1"/>
  <c r="X1001" i="1"/>
  <c r="W1001" i="1"/>
  <c r="V1001" i="1"/>
  <c r="U1001" i="1"/>
  <c r="S1001" i="1"/>
  <c r="R1001" i="1"/>
  <c r="BG1000" i="1"/>
  <c r="BH1000" i="1" s="1"/>
  <c r="BF1000" i="1"/>
  <c r="BE1000" i="1"/>
  <c r="BD1000" i="1"/>
  <c r="BC1000" i="1"/>
  <c r="BB1000" i="1"/>
  <c r="BA1000" i="1"/>
  <c r="AZ1000" i="1"/>
  <c r="AY1000" i="1"/>
  <c r="AX1000" i="1"/>
  <c r="AW1000" i="1"/>
  <c r="AV1000" i="1"/>
  <c r="AQ1000" i="1"/>
  <c r="AP1000" i="1"/>
  <c r="AN1000" i="1"/>
  <c r="AL1000" i="1" a="1"/>
  <c r="AL1000" i="1" s="1"/>
  <c r="AH1000" i="1"/>
  <c r="AG1000" i="1"/>
  <c r="AI1000" i="1" s="1"/>
  <c r="AB1000" i="1"/>
  <c r="AD1000" i="1" s="1"/>
  <c r="AE1000" i="1" s="1"/>
  <c r="X1000" i="1"/>
  <c r="W1000" i="1"/>
  <c r="V1000" i="1"/>
  <c r="U1000" i="1"/>
  <c r="T1000" i="1"/>
  <c r="S1000" i="1"/>
  <c r="R1000" i="1"/>
  <c r="BG999" i="1"/>
  <c r="BH999" i="1" s="1"/>
  <c r="BF999" i="1"/>
  <c r="BE999" i="1"/>
  <c r="BD999" i="1"/>
  <c r="BC999" i="1"/>
  <c r="BB999" i="1"/>
  <c r="BA999" i="1"/>
  <c r="AZ999" i="1"/>
  <c r="AY999" i="1"/>
  <c r="AX999" i="1"/>
  <c r="AW999" i="1"/>
  <c r="AV999" i="1"/>
  <c r="AQ999" i="1"/>
  <c r="AP999" i="1"/>
  <c r="AN999" i="1"/>
  <c r="AL999" i="1" a="1"/>
  <c r="AL999" i="1" s="1"/>
  <c r="AH999" i="1"/>
  <c r="AG999" i="1"/>
  <c r="AI999" i="1" s="1"/>
  <c r="AB999" i="1"/>
  <c r="AD999" i="1" s="1"/>
  <c r="AE999" i="1" s="1"/>
  <c r="X999" i="1"/>
  <c r="W999" i="1"/>
  <c r="V999" i="1"/>
  <c r="U999" i="1"/>
  <c r="T999" i="1"/>
  <c r="S999" i="1"/>
  <c r="R999" i="1"/>
  <c r="BG998" i="1"/>
  <c r="BH998" i="1" s="1"/>
  <c r="BF998" i="1"/>
  <c r="BE998" i="1"/>
  <c r="BD998" i="1"/>
  <c r="BC998" i="1"/>
  <c r="BB998" i="1"/>
  <c r="BA998" i="1"/>
  <c r="AZ998" i="1"/>
  <c r="AY998" i="1"/>
  <c r="AX998" i="1"/>
  <c r="AW998" i="1"/>
  <c r="AV998" i="1"/>
  <c r="AQ998" i="1"/>
  <c r="AP998" i="1"/>
  <c r="AN998" i="1"/>
  <c r="AL998" i="1" a="1"/>
  <c r="AL998" i="1" s="1"/>
  <c r="AH998" i="1"/>
  <c r="AG998" i="1"/>
  <c r="AI998" i="1" s="1"/>
  <c r="AA998" i="1"/>
  <c r="AD998" i="1" s="1"/>
  <c r="AE998" i="1" s="1"/>
  <c r="X998" i="1"/>
  <c r="W998" i="1"/>
  <c r="V998" i="1"/>
  <c r="U998" i="1"/>
  <c r="T998" i="1"/>
  <c r="S998" i="1"/>
  <c r="R998" i="1"/>
  <c r="BG997" i="1"/>
  <c r="BH997" i="1" s="1"/>
  <c r="BF997" i="1"/>
  <c r="BE997" i="1"/>
  <c r="BD997" i="1"/>
  <c r="BC997" i="1"/>
  <c r="BB997" i="1"/>
  <c r="BA997" i="1"/>
  <c r="AZ997" i="1"/>
  <c r="AY997" i="1"/>
  <c r="AX997" i="1"/>
  <c r="AW997" i="1"/>
  <c r="AV997" i="1"/>
  <c r="AQ997" i="1"/>
  <c r="AP997" i="1"/>
  <c r="AN997" i="1"/>
  <c r="AL997" i="1" a="1"/>
  <c r="AL997" i="1" s="1"/>
  <c r="AH997" i="1"/>
  <c r="AG997" i="1"/>
  <c r="AI997" i="1" s="1"/>
  <c r="Z997" i="1"/>
  <c r="AD997" i="1" s="1"/>
  <c r="AE997" i="1" s="1"/>
  <c r="X997" i="1"/>
  <c r="W997" i="1"/>
  <c r="V997" i="1"/>
  <c r="U997" i="1"/>
  <c r="T997" i="1"/>
  <c r="S997" i="1"/>
  <c r="R997" i="1"/>
  <c r="BG996" i="1"/>
  <c r="BH996" i="1" s="1"/>
  <c r="BF996" i="1"/>
  <c r="BE996" i="1"/>
  <c r="BD996" i="1"/>
  <c r="BC996" i="1"/>
  <c r="BB996" i="1"/>
  <c r="BA996" i="1"/>
  <c r="AZ996" i="1"/>
  <c r="AY996" i="1"/>
  <c r="AX996" i="1"/>
  <c r="AW996" i="1"/>
  <c r="AV996" i="1"/>
  <c r="AQ996" i="1"/>
  <c r="AP996" i="1"/>
  <c r="AU996" i="1" s="1"/>
  <c r="AN996" i="1"/>
  <c r="AL996" i="1"/>
  <c r="AL996" i="1" a="1"/>
  <c r="AH996" i="1"/>
  <c r="AG996" i="1"/>
  <c r="AI996" i="1" s="1"/>
  <c r="AC996" i="1"/>
  <c r="AB996" i="1"/>
  <c r="X996" i="1"/>
  <c r="W996" i="1"/>
  <c r="V996" i="1"/>
  <c r="U996" i="1"/>
  <c r="T996" i="1"/>
  <c r="S996" i="1"/>
  <c r="R996" i="1"/>
  <c r="BG995" i="1"/>
  <c r="BH995" i="1" s="1"/>
  <c r="BF995" i="1"/>
  <c r="BE995" i="1"/>
  <c r="BD995" i="1"/>
  <c r="BC995" i="1"/>
  <c r="BB995" i="1"/>
  <c r="BA995" i="1"/>
  <c r="AZ995" i="1"/>
  <c r="AY995" i="1"/>
  <c r="AX995" i="1"/>
  <c r="AW995" i="1"/>
  <c r="AV995" i="1"/>
  <c r="AQ995" i="1"/>
  <c r="AP995" i="1"/>
  <c r="AN995" i="1"/>
  <c r="AL995" i="1" a="1"/>
  <c r="AL995" i="1" s="1"/>
  <c r="AH995" i="1"/>
  <c r="AG995" i="1"/>
  <c r="AI995" i="1" s="1"/>
  <c r="AC995" i="1"/>
  <c r="AD995" i="1" s="1"/>
  <c r="AE995" i="1" s="1"/>
  <c r="X995" i="1"/>
  <c r="W995" i="1"/>
  <c r="V995" i="1"/>
  <c r="U995" i="1"/>
  <c r="T995" i="1"/>
  <c r="S995" i="1"/>
  <c r="R995" i="1"/>
  <c r="BG994" i="1"/>
  <c r="BH994" i="1" s="1"/>
  <c r="BF994" i="1"/>
  <c r="BE994" i="1"/>
  <c r="BD994" i="1"/>
  <c r="BC994" i="1"/>
  <c r="BB994" i="1"/>
  <c r="BA994" i="1"/>
  <c r="AZ994" i="1"/>
  <c r="AY994" i="1"/>
  <c r="AX994" i="1"/>
  <c r="AW994" i="1"/>
  <c r="AV994" i="1"/>
  <c r="AQ994" i="1"/>
  <c r="AP994" i="1"/>
  <c r="AU994" i="1" s="1"/>
  <c r="AN994" i="1"/>
  <c r="AL994" i="1"/>
  <c r="AL994" i="1" a="1"/>
  <c r="AH994" i="1"/>
  <c r="AG994" i="1"/>
  <c r="AI994" i="1" s="1"/>
  <c r="AC994" i="1"/>
  <c r="AD994" i="1" s="1"/>
  <c r="AE994" i="1" s="1"/>
  <c r="X994" i="1"/>
  <c r="W994" i="1"/>
  <c r="V994" i="1"/>
  <c r="U994" i="1"/>
  <c r="T994" i="1"/>
  <c r="S994" i="1"/>
  <c r="R994" i="1"/>
  <c r="BG993" i="1"/>
  <c r="BH993" i="1" s="1"/>
  <c r="BF993" i="1"/>
  <c r="BE993" i="1"/>
  <c r="BD993" i="1"/>
  <c r="BC993" i="1"/>
  <c r="BB993" i="1"/>
  <c r="BA993" i="1"/>
  <c r="AZ993" i="1"/>
  <c r="AY993" i="1"/>
  <c r="AX993" i="1"/>
  <c r="AW993" i="1"/>
  <c r="AV993" i="1"/>
  <c r="AQ993" i="1"/>
  <c r="AP993" i="1"/>
  <c r="AN993" i="1"/>
  <c r="AL993" i="1" a="1"/>
  <c r="AL993" i="1" s="1"/>
  <c r="AH993" i="1"/>
  <c r="AG993" i="1"/>
  <c r="AI993" i="1" s="1"/>
  <c r="AC993" i="1"/>
  <c r="AD993" i="1" s="1"/>
  <c r="AE993" i="1" s="1"/>
  <c r="X993" i="1"/>
  <c r="W993" i="1"/>
  <c r="V993" i="1"/>
  <c r="U993" i="1"/>
  <c r="T993" i="1"/>
  <c r="S993" i="1"/>
  <c r="R993" i="1"/>
  <c r="BG992" i="1"/>
  <c r="BH992" i="1" s="1"/>
  <c r="BF992" i="1"/>
  <c r="BE992" i="1"/>
  <c r="BD992" i="1"/>
  <c r="BC992" i="1"/>
  <c r="BB992" i="1"/>
  <c r="BA992" i="1"/>
  <c r="AZ992" i="1"/>
  <c r="AY992" i="1"/>
  <c r="AX992" i="1"/>
  <c r="AW992" i="1"/>
  <c r="AV992" i="1"/>
  <c r="AQ992" i="1"/>
  <c r="AP992" i="1"/>
  <c r="AT992" i="1" s="1"/>
  <c r="AN992" i="1"/>
  <c r="AL992" i="1" a="1"/>
  <c r="AL992" i="1" s="1"/>
  <c r="AH992" i="1"/>
  <c r="AG992" i="1"/>
  <c r="AI992" i="1" s="1"/>
  <c r="Y992" i="1"/>
  <c r="AD992" i="1" s="1"/>
  <c r="AE992" i="1" s="1"/>
  <c r="X992" i="1"/>
  <c r="W992" i="1"/>
  <c r="V992" i="1"/>
  <c r="U992" i="1"/>
  <c r="T992" i="1"/>
  <c r="S992" i="1"/>
  <c r="R992" i="1"/>
  <c r="BG991" i="1"/>
  <c r="BH991" i="1" s="1"/>
  <c r="BF991" i="1"/>
  <c r="BE991" i="1"/>
  <c r="BD991" i="1"/>
  <c r="BC991" i="1"/>
  <c r="BB991" i="1"/>
  <c r="BA991" i="1"/>
  <c r="AZ991" i="1"/>
  <c r="AY991" i="1"/>
  <c r="AX991" i="1"/>
  <c r="AW991" i="1"/>
  <c r="AV991" i="1"/>
  <c r="AQ991" i="1"/>
  <c r="AP991" i="1"/>
  <c r="AU991" i="1" s="1"/>
  <c r="AN991" i="1"/>
  <c r="AL991" i="1"/>
  <c r="AL991" i="1" a="1"/>
  <c r="AH991" i="1"/>
  <c r="AG991" i="1"/>
  <c r="AI991" i="1" s="1"/>
  <c r="AC991" i="1"/>
  <c r="AB991" i="1"/>
  <c r="AA991" i="1"/>
  <c r="Z991" i="1"/>
  <c r="Y991" i="1"/>
  <c r="X991" i="1"/>
  <c r="W991" i="1"/>
  <c r="V991" i="1"/>
  <c r="U991" i="1"/>
  <c r="T991" i="1"/>
  <c r="S991" i="1"/>
  <c r="R991" i="1"/>
  <c r="BG990" i="1"/>
  <c r="BH990" i="1" s="1"/>
  <c r="BF990" i="1"/>
  <c r="BE990" i="1"/>
  <c r="BD990" i="1"/>
  <c r="BC990" i="1"/>
  <c r="BB990" i="1"/>
  <c r="BA990" i="1"/>
  <c r="AZ990" i="1"/>
  <c r="AY990" i="1"/>
  <c r="AX990" i="1"/>
  <c r="AW990" i="1"/>
  <c r="AV990" i="1"/>
  <c r="AQ990" i="1"/>
  <c r="AP990" i="1"/>
  <c r="AN990" i="1"/>
  <c r="AL990" i="1"/>
  <c r="AL990" i="1" a="1"/>
  <c r="AH990" i="1"/>
  <c r="AG990" i="1"/>
  <c r="AI990" i="1" s="1"/>
  <c r="AC990" i="1"/>
  <c r="AB990" i="1"/>
  <c r="AA990" i="1"/>
  <c r="Z990" i="1"/>
  <c r="Y990" i="1"/>
  <c r="X990" i="1"/>
  <c r="W990" i="1"/>
  <c r="V990" i="1"/>
  <c r="U990" i="1"/>
  <c r="T990" i="1"/>
  <c r="S990" i="1"/>
  <c r="R990" i="1"/>
  <c r="BG989" i="1"/>
  <c r="BH989" i="1" s="1"/>
  <c r="BF989" i="1"/>
  <c r="BE989" i="1"/>
  <c r="BD989" i="1"/>
  <c r="BC989" i="1"/>
  <c r="BB989" i="1"/>
  <c r="BA989" i="1"/>
  <c r="AZ989" i="1"/>
  <c r="AY989" i="1"/>
  <c r="AX989" i="1"/>
  <c r="AW989" i="1"/>
  <c r="AV989" i="1"/>
  <c r="AQ989" i="1"/>
  <c r="AP989" i="1"/>
  <c r="AN989" i="1"/>
  <c r="AL989" i="1" a="1"/>
  <c r="AL989" i="1" s="1"/>
  <c r="AH989" i="1"/>
  <c r="AG989" i="1"/>
  <c r="AI989" i="1" s="1"/>
  <c r="AC989" i="1"/>
  <c r="AB989" i="1"/>
  <c r="AA989" i="1"/>
  <c r="Z989" i="1"/>
  <c r="Y989" i="1"/>
  <c r="X989" i="1"/>
  <c r="W989" i="1"/>
  <c r="V989" i="1"/>
  <c r="U989" i="1"/>
  <c r="T989" i="1"/>
  <c r="S989" i="1"/>
  <c r="R989" i="1"/>
  <c r="BG988" i="1"/>
  <c r="BH988" i="1" s="1"/>
  <c r="BF988" i="1"/>
  <c r="BE988" i="1"/>
  <c r="BD988" i="1"/>
  <c r="BC988" i="1"/>
  <c r="BB988" i="1"/>
  <c r="BA988" i="1"/>
  <c r="AZ988" i="1"/>
  <c r="AY988" i="1"/>
  <c r="AX988" i="1"/>
  <c r="AW988" i="1"/>
  <c r="AV988" i="1"/>
  <c r="AQ988" i="1"/>
  <c r="AP988" i="1"/>
  <c r="AN988" i="1"/>
  <c r="AL988" i="1" a="1"/>
  <c r="AL988" i="1" s="1"/>
  <c r="AH988" i="1"/>
  <c r="AG988" i="1"/>
  <c r="AI988" i="1" s="1"/>
  <c r="AA988" i="1"/>
  <c r="AD988" i="1" s="1"/>
  <c r="AE988" i="1" s="1"/>
  <c r="X988" i="1"/>
  <c r="W988" i="1"/>
  <c r="V988" i="1"/>
  <c r="U988" i="1"/>
  <c r="T988" i="1"/>
  <c r="S988" i="1"/>
  <c r="R988" i="1"/>
  <c r="BG987" i="1"/>
  <c r="BH987" i="1" s="1"/>
  <c r="BF987" i="1"/>
  <c r="BE987" i="1"/>
  <c r="BD987" i="1"/>
  <c r="BC987" i="1"/>
  <c r="BB987" i="1"/>
  <c r="BA987" i="1"/>
  <c r="AZ987" i="1"/>
  <c r="AY987" i="1"/>
  <c r="AX987" i="1"/>
  <c r="AW987" i="1"/>
  <c r="AV987" i="1"/>
  <c r="AQ987" i="1"/>
  <c r="AP987" i="1"/>
  <c r="AN987" i="1"/>
  <c r="AL987" i="1"/>
  <c r="AL987" i="1" a="1"/>
  <c r="AH987" i="1"/>
  <c r="AG987" i="1"/>
  <c r="AA987" i="1"/>
  <c r="AD987" i="1" s="1"/>
  <c r="AE987" i="1" s="1"/>
  <c r="X987" i="1"/>
  <c r="W987" i="1"/>
  <c r="V987" i="1"/>
  <c r="U987" i="1"/>
  <c r="T987" i="1"/>
  <c r="S987" i="1"/>
  <c r="R987" i="1"/>
  <c r="BG986" i="1"/>
  <c r="BH986" i="1" s="1"/>
  <c r="BF986" i="1"/>
  <c r="BE986" i="1"/>
  <c r="BD986" i="1"/>
  <c r="BC986" i="1"/>
  <c r="BB986" i="1"/>
  <c r="BA986" i="1"/>
  <c r="AZ986" i="1"/>
  <c r="AY986" i="1"/>
  <c r="AX986" i="1"/>
  <c r="AW986" i="1"/>
  <c r="AV986" i="1"/>
  <c r="AQ986" i="1"/>
  <c r="AP986" i="1"/>
  <c r="AN986" i="1"/>
  <c r="AL986" i="1"/>
  <c r="AL986" i="1" a="1"/>
  <c r="AH986" i="1"/>
  <c r="AG986" i="1"/>
  <c r="AI986" i="1" s="1"/>
  <c r="AC986" i="1"/>
  <c r="AD986" i="1" s="1"/>
  <c r="AE986" i="1" s="1"/>
  <c r="X986" i="1"/>
  <c r="W986" i="1"/>
  <c r="V986" i="1"/>
  <c r="U986" i="1"/>
  <c r="T986" i="1"/>
  <c r="S986" i="1"/>
  <c r="R986" i="1"/>
  <c r="BG985" i="1"/>
  <c r="BH985" i="1" s="1"/>
  <c r="BF985" i="1"/>
  <c r="BE985" i="1"/>
  <c r="BD985" i="1"/>
  <c r="BC985" i="1"/>
  <c r="BB985" i="1"/>
  <c r="BA985" i="1"/>
  <c r="AZ985" i="1"/>
  <c r="AY985" i="1"/>
  <c r="AX985" i="1"/>
  <c r="AW985" i="1"/>
  <c r="AV985" i="1"/>
  <c r="AQ985" i="1"/>
  <c r="AP985" i="1"/>
  <c r="AN985" i="1"/>
  <c r="AL985" i="1" a="1"/>
  <c r="AL985" i="1" s="1"/>
  <c r="AH985" i="1"/>
  <c r="AG985" i="1"/>
  <c r="AI985" i="1" s="1"/>
  <c r="Y985" i="1"/>
  <c r="AD985" i="1" s="1"/>
  <c r="AE985" i="1" s="1"/>
  <c r="X985" i="1"/>
  <c r="W985" i="1"/>
  <c r="V985" i="1"/>
  <c r="U985" i="1"/>
  <c r="T985" i="1"/>
  <c r="S985" i="1"/>
  <c r="R985" i="1"/>
  <c r="BG984" i="1"/>
  <c r="BH984" i="1" s="1"/>
  <c r="BF984" i="1"/>
  <c r="BE984" i="1"/>
  <c r="BD984" i="1"/>
  <c r="BC984" i="1"/>
  <c r="BB984" i="1"/>
  <c r="BA984" i="1"/>
  <c r="AZ984" i="1"/>
  <c r="AY984" i="1"/>
  <c r="AX984" i="1"/>
  <c r="AW984" i="1"/>
  <c r="AV984" i="1"/>
  <c r="AQ984" i="1"/>
  <c r="AP984" i="1"/>
  <c r="AN984" i="1"/>
  <c r="AL984" i="1" a="1"/>
  <c r="AL984" i="1" s="1"/>
  <c r="AH984" i="1"/>
  <c r="AG984" i="1"/>
  <c r="AI984" i="1" s="1"/>
  <c r="Y984" i="1"/>
  <c r="AD984" i="1" s="1"/>
  <c r="AE984" i="1" s="1"/>
  <c r="X984" i="1"/>
  <c r="W984" i="1"/>
  <c r="V984" i="1"/>
  <c r="U984" i="1"/>
  <c r="T984" i="1"/>
  <c r="S984" i="1"/>
  <c r="R984" i="1"/>
  <c r="BG983" i="1"/>
  <c r="BH983" i="1" s="1"/>
  <c r="BF983" i="1"/>
  <c r="BE983" i="1"/>
  <c r="BD983" i="1"/>
  <c r="BC983" i="1"/>
  <c r="BB983" i="1"/>
  <c r="BA983" i="1"/>
  <c r="AZ983" i="1"/>
  <c r="AY983" i="1"/>
  <c r="AX983" i="1"/>
  <c r="AW983" i="1"/>
  <c r="AV983" i="1"/>
  <c r="AQ983" i="1"/>
  <c r="AP983" i="1"/>
  <c r="AN983" i="1"/>
  <c r="AL983" i="1" a="1"/>
  <c r="AL983" i="1" s="1"/>
  <c r="AH983" i="1"/>
  <c r="AG983" i="1"/>
  <c r="AC983" i="1"/>
  <c r="AB983" i="1"/>
  <c r="AA983" i="1"/>
  <c r="Z983" i="1"/>
  <c r="Y983" i="1"/>
  <c r="X983" i="1"/>
  <c r="W983" i="1"/>
  <c r="V983" i="1"/>
  <c r="U983" i="1"/>
  <c r="T983" i="1"/>
  <c r="S983" i="1"/>
  <c r="R983" i="1"/>
  <c r="BG982" i="1"/>
  <c r="BH982" i="1" s="1"/>
  <c r="BF982" i="1"/>
  <c r="BE982" i="1"/>
  <c r="BD982" i="1"/>
  <c r="BC982" i="1"/>
  <c r="BB982" i="1"/>
  <c r="BA982" i="1"/>
  <c r="AZ982" i="1"/>
  <c r="AY982" i="1"/>
  <c r="AX982" i="1"/>
  <c r="AW982" i="1"/>
  <c r="AV982" i="1"/>
  <c r="AQ982" i="1"/>
  <c r="AP982" i="1"/>
  <c r="AN982" i="1"/>
  <c r="AL982" i="1"/>
  <c r="AL982" i="1" a="1"/>
  <c r="AH982" i="1"/>
  <c r="AG982" i="1"/>
  <c r="AI982" i="1" s="1"/>
  <c r="AA982" i="1"/>
  <c r="AD982" i="1" s="1"/>
  <c r="AE982" i="1" s="1"/>
  <c r="X982" i="1"/>
  <c r="W982" i="1"/>
  <c r="V982" i="1"/>
  <c r="U982" i="1"/>
  <c r="T982" i="1"/>
  <c r="S982" i="1"/>
  <c r="R982" i="1"/>
  <c r="BG981" i="1"/>
  <c r="BH981" i="1" s="1"/>
  <c r="BF981" i="1"/>
  <c r="BE981" i="1"/>
  <c r="BD981" i="1"/>
  <c r="BC981" i="1"/>
  <c r="BB981" i="1"/>
  <c r="BA981" i="1"/>
  <c r="AZ981" i="1"/>
  <c r="AY981" i="1"/>
  <c r="AX981" i="1"/>
  <c r="AW981" i="1"/>
  <c r="AV981" i="1"/>
  <c r="AQ981" i="1"/>
  <c r="AP981" i="1"/>
  <c r="AU981" i="1" s="1"/>
  <c r="AN981" i="1"/>
  <c r="AL981" i="1" a="1"/>
  <c r="AL981" i="1" s="1"/>
  <c r="AH981" i="1"/>
  <c r="AG981" i="1"/>
  <c r="AI981" i="1" s="1"/>
  <c r="AA981" i="1"/>
  <c r="AD981" i="1" s="1"/>
  <c r="AE981" i="1" s="1"/>
  <c r="X981" i="1"/>
  <c r="W981" i="1"/>
  <c r="V981" i="1"/>
  <c r="U981" i="1"/>
  <c r="T981" i="1"/>
  <c r="S981" i="1"/>
  <c r="R981" i="1"/>
  <c r="BG980" i="1"/>
  <c r="BH980" i="1" s="1"/>
  <c r="BF980" i="1"/>
  <c r="BE980" i="1"/>
  <c r="BD980" i="1"/>
  <c r="BC980" i="1"/>
  <c r="BB980" i="1"/>
  <c r="BA980" i="1"/>
  <c r="AZ980" i="1"/>
  <c r="AY980" i="1"/>
  <c r="AX980" i="1"/>
  <c r="AW980" i="1"/>
  <c r="AV980" i="1"/>
  <c r="AQ980" i="1"/>
  <c r="AP980" i="1"/>
  <c r="AN980" i="1"/>
  <c r="AL980" i="1" a="1"/>
  <c r="AL980" i="1" s="1"/>
  <c r="AH980" i="1"/>
  <c r="AG980" i="1"/>
  <c r="AI980" i="1" s="1"/>
  <c r="Z980" i="1"/>
  <c r="AD980" i="1" s="1"/>
  <c r="AE980" i="1" s="1"/>
  <c r="X980" i="1"/>
  <c r="W980" i="1"/>
  <c r="V980" i="1"/>
  <c r="U980" i="1"/>
  <c r="T980" i="1"/>
  <c r="S980" i="1"/>
  <c r="R980" i="1"/>
  <c r="BG979" i="1"/>
  <c r="BH979" i="1" s="1"/>
  <c r="BF979" i="1"/>
  <c r="BE979" i="1"/>
  <c r="BD979" i="1"/>
  <c r="BC979" i="1"/>
  <c r="BB979" i="1"/>
  <c r="BA979" i="1"/>
  <c r="AZ979" i="1"/>
  <c r="AY979" i="1"/>
  <c r="AX979" i="1"/>
  <c r="AW979" i="1"/>
  <c r="AV979" i="1"/>
  <c r="AQ979" i="1"/>
  <c r="AP979" i="1"/>
  <c r="AR979" i="1" s="1"/>
  <c r="AN979" i="1"/>
  <c r="AL979" i="1" a="1"/>
  <c r="AL979" i="1" s="1"/>
  <c r="AH979" i="1"/>
  <c r="AG979" i="1"/>
  <c r="AI979" i="1" s="1"/>
  <c r="AC979" i="1"/>
  <c r="AB979" i="1"/>
  <c r="AA979" i="1"/>
  <c r="Z979" i="1"/>
  <c r="Y979" i="1"/>
  <c r="X979" i="1"/>
  <c r="W979" i="1"/>
  <c r="V979" i="1"/>
  <c r="U979" i="1"/>
  <c r="T979" i="1"/>
  <c r="S979" i="1"/>
  <c r="R979" i="1"/>
  <c r="BG978" i="1"/>
  <c r="BH978" i="1" s="1"/>
  <c r="BF978" i="1"/>
  <c r="BE978" i="1"/>
  <c r="BD978" i="1"/>
  <c r="BC978" i="1"/>
  <c r="BB978" i="1"/>
  <c r="BA978" i="1"/>
  <c r="AZ978" i="1"/>
  <c r="AY978" i="1"/>
  <c r="AX978" i="1"/>
  <c r="AW978" i="1"/>
  <c r="AV978" i="1"/>
  <c r="AQ978" i="1"/>
  <c r="AP978" i="1"/>
  <c r="AN978" i="1"/>
  <c r="AL978" i="1"/>
  <c r="AL978" i="1" a="1"/>
  <c r="AH978" i="1"/>
  <c r="AG978" i="1"/>
  <c r="AI978" i="1" s="1"/>
  <c r="AC978" i="1"/>
  <c r="AB978" i="1"/>
  <c r="AA978" i="1"/>
  <c r="Z978" i="1"/>
  <c r="Y978" i="1"/>
  <c r="X978" i="1"/>
  <c r="W978" i="1"/>
  <c r="V978" i="1"/>
  <c r="U978" i="1"/>
  <c r="T978" i="1"/>
  <c r="S978" i="1"/>
  <c r="R978" i="1"/>
  <c r="BG977" i="1"/>
  <c r="BH977" i="1" s="1"/>
  <c r="BF977" i="1"/>
  <c r="BE977" i="1"/>
  <c r="BD977" i="1"/>
  <c r="BC977" i="1"/>
  <c r="BB977" i="1"/>
  <c r="BA977" i="1"/>
  <c r="AZ977" i="1"/>
  <c r="AY977" i="1"/>
  <c r="AX977" i="1"/>
  <c r="AW977" i="1"/>
  <c r="AV977" i="1"/>
  <c r="AQ977" i="1"/>
  <c r="AP977" i="1"/>
  <c r="AN977" i="1"/>
  <c r="AL977" i="1" a="1"/>
  <c r="AL977" i="1" s="1"/>
  <c r="AH977" i="1"/>
  <c r="AG977" i="1"/>
  <c r="AI977" i="1" s="1"/>
  <c r="Y977" i="1"/>
  <c r="AD977" i="1" s="1"/>
  <c r="AE977" i="1" s="1"/>
  <c r="X977" i="1"/>
  <c r="W977" i="1"/>
  <c r="V977" i="1"/>
  <c r="U977" i="1"/>
  <c r="T977" i="1"/>
  <c r="S977" i="1"/>
  <c r="R977" i="1"/>
  <c r="BG976" i="1"/>
  <c r="BH976" i="1" s="1"/>
  <c r="BF976" i="1"/>
  <c r="BE976" i="1"/>
  <c r="BD976" i="1"/>
  <c r="BC976" i="1"/>
  <c r="BB976" i="1"/>
  <c r="BA976" i="1"/>
  <c r="AZ976" i="1"/>
  <c r="AY976" i="1"/>
  <c r="AX976" i="1"/>
  <c r="AW976" i="1"/>
  <c r="AV976" i="1"/>
  <c r="AQ976" i="1"/>
  <c r="AP976" i="1"/>
  <c r="AN976" i="1"/>
  <c r="AL976" i="1" a="1"/>
  <c r="AL976" i="1" s="1"/>
  <c r="AH976" i="1"/>
  <c r="AG976" i="1"/>
  <c r="AI976" i="1" s="1"/>
  <c r="Y976" i="1"/>
  <c r="AD976" i="1" s="1"/>
  <c r="AE976" i="1" s="1"/>
  <c r="X976" i="1"/>
  <c r="W976" i="1"/>
  <c r="V976" i="1"/>
  <c r="U976" i="1"/>
  <c r="T976" i="1"/>
  <c r="S976" i="1"/>
  <c r="R976" i="1"/>
  <c r="BG975" i="1"/>
  <c r="BH975" i="1" s="1"/>
  <c r="BF975" i="1"/>
  <c r="BE975" i="1"/>
  <c r="BD975" i="1"/>
  <c r="BC975" i="1"/>
  <c r="BB975" i="1"/>
  <c r="BA975" i="1"/>
  <c r="AZ975" i="1"/>
  <c r="AY975" i="1"/>
  <c r="AX975" i="1"/>
  <c r="AW975" i="1"/>
  <c r="AV975" i="1"/>
  <c r="AQ975" i="1"/>
  <c r="AP975" i="1"/>
  <c r="AN975" i="1"/>
  <c r="AL975" i="1"/>
  <c r="AL975" i="1" a="1"/>
  <c r="AH975" i="1"/>
  <c r="AG975" i="1"/>
  <c r="Y975" i="1"/>
  <c r="AD975" i="1" s="1"/>
  <c r="AE975" i="1" s="1"/>
  <c r="X975" i="1"/>
  <c r="W975" i="1"/>
  <c r="V975" i="1"/>
  <c r="U975" i="1"/>
  <c r="T975" i="1"/>
  <c r="S975" i="1"/>
  <c r="R975" i="1"/>
  <c r="BG974" i="1"/>
  <c r="BH974" i="1" s="1"/>
  <c r="BF974" i="1"/>
  <c r="BE974" i="1"/>
  <c r="BD974" i="1"/>
  <c r="BC974" i="1"/>
  <c r="BB974" i="1"/>
  <c r="BA974" i="1"/>
  <c r="AZ974" i="1"/>
  <c r="AY974" i="1"/>
  <c r="AX974" i="1"/>
  <c r="AW974" i="1"/>
  <c r="AV974" i="1"/>
  <c r="AQ974" i="1"/>
  <c r="AP974" i="1"/>
  <c r="AN974" i="1"/>
  <c r="AL974" i="1"/>
  <c r="AL974" i="1" a="1"/>
  <c r="AH974" i="1"/>
  <c r="AG974" i="1"/>
  <c r="AI974" i="1" s="1"/>
  <c r="Y974" i="1"/>
  <c r="AD974" i="1" s="1"/>
  <c r="AE974" i="1" s="1"/>
  <c r="X974" i="1"/>
  <c r="W974" i="1"/>
  <c r="V974" i="1"/>
  <c r="U974" i="1"/>
  <c r="T974" i="1"/>
  <c r="S974" i="1"/>
  <c r="R974" i="1"/>
  <c r="BG973" i="1"/>
  <c r="BH973" i="1" s="1"/>
  <c r="BF973" i="1"/>
  <c r="BE973" i="1"/>
  <c r="BD973" i="1"/>
  <c r="BC973" i="1"/>
  <c r="BB973" i="1"/>
  <c r="BA973" i="1"/>
  <c r="AZ973" i="1"/>
  <c r="AY973" i="1"/>
  <c r="AX973" i="1"/>
  <c r="AW973" i="1"/>
  <c r="AV973" i="1"/>
  <c r="AQ973" i="1"/>
  <c r="AP973" i="1"/>
  <c r="AN973" i="1"/>
  <c r="AL973" i="1" a="1"/>
  <c r="AL973" i="1" s="1"/>
  <c r="AH973" i="1"/>
  <c r="AG973" i="1"/>
  <c r="AC973" i="1"/>
  <c r="Z973" i="1"/>
  <c r="Y973" i="1"/>
  <c r="X973" i="1"/>
  <c r="W973" i="1"/>
  <c r="V973" i="1"/>
  <c r="U973" i="1"/>
  <c r="T973" i="1"/>
  <c r="S973" i="1"/>
  <c r="R973" i="1"/>
  <c r="BG972" i="1"/>
  <c r="BH972" i="1" s="1"/>
  <c r="BF972" i="1"/>
  <c r="BE972" i="1"/>
  <c r="BD972" i="1"/>
  <c r="BC972" i="1"/>
  <c r="BB972" i="1"/>
  <c r="BA972" i="1"/>
  <c r="AZ972" i="1"/>
  <c r="AY972" i="1"/>
  <c r="AX972" i="1"/>
  <c r="AW972" i="1"/>
  <c r="AV972" i="1"/>
  <c r="AQ972" i="1"/>
  <c r="AP972" i="1"/>
  <c r="AN972" i="1"/>
  <c r="AL972" i="1"/>
  <c r="AL972" i="1" a="1"/>
  <c r="AH972" i="1"/>
  <c r="AG972" i="1"/>
  <c r="AI972" i="1" s="1"/>
  <c r="AA972" i="1"/>
  <c r="AD972" i="1" s="1"/>
  <c r="AE972" i="1" s="1"/>
  <c r="X972" i="1"/>
  <c r="W972" i="1"/>
  <c r="V972" i="1"/>
  <c r="U972" i="1"/>
  <c r="T972" i="1"/>
  <c r="S972" i="1"/>
  <c r="R972" i="1"/>
  <c r="BG971" i="1"/>
  <c r="BH971" i="1" s="1"/>
  <c r="BF971" i="1"/>
  <c r="BE971" i="1"/>
  <c r="BD971" i="1"/>
  <c r="BC971" i="1"/>
  <c r="BB971" i="1"/>
  <c r="BA971" i="1"/>
  <c r="AZ971" i="1"/>
  <c r="AY971" i="1"/>
  <c r="AX971" i="1"/>
  <c r="AW971" i="1"/>
  <c r="AV971" i="1"/>
  <c r="AQ971" i="1"/>
  <c r="AP971" i="1"/>
  <c r="AN971" i="1"/>
  <c r="AL971" i="1" a="1"/>
  <c r="AL971" i="1" s="1"/>
  <c r="AH971" i="1"/>
  <c r="AG971" i="1"/>
  <c r="AI971" i="1" s="1"/>
  <c r="Z971" i="1"/>
  <c r="AD971" i="1" s="1"/>
  <c r="AE971" i="1" s="1"/>
  <c r="X971" i="1"/>
  <c r="W971" i="1"/>
  <c r="V971" i="1"/>
  <c r="U971" i="1"/>
  <c r="T971" i="1"/>
  <c r="S971" i="1"/>
  <c r="R971" i="1"/>
  <c r="BG970" i="1"/>
  <c r="BH970" i="1" s="1"/>
  <c r="BF970" i="1"/>
  <c r="BE970" i="1"/>
  <c r="BD970" i="1"/>
  <c r="BC970" i="1"/>
  <c r="BB970" i="1"/>
  <c r="BA970" i="1"/>
  <c r="AZ970" i="1"/>
  <c r="AY970" i="1"/>
  <c r="AX970" i="1"/>
  <c r="AW970" i="1"/>
  <c r="AV970" i="1"/>
  <c r="AQ970" i="1"/>
  <c r="AP970" i="1"/>
  <c r="AN970" i="1"/>
  <c r="AL970" i="1" a="1"/>
  <c r="AL970" i="1" s="1"/>
  <c r="AH970" i="1"/>
  <c r="AG970" i="1"/>
  <c r="AI970" i="1" s="1"/>
  <c r="AB970" i="1"/>
  <c r="AD970" i="1" s="1"/>
  <c r="AE970" i="1" s="1"/>
  <c r="X970" i="1"/>
  <c r="W970" i="1"/>
  <c r="V970" i="1"/>
  <c r="U970" i="1"/>
  <c r="T970" i="1"/>
  <c r="S970" i="1"/>
  <c r="R970" i="1"/>
  <c r="BG969" i="1"/>
  <c r="BH969" i="1" s="1"/>
  <c r="BF969" i="1"/>
  <c r="BE969" i="1"/>
  <c r="BD969" i="1"/>
  <c r="BC969" i="1"/>
  <c r="BB969" i="1"/>
  <c r="BA969" i="1"/>
  <c r="AZ969" i="1"/>
  <c r="AY969" i="1"/>
  <c r="AX969" i="1"/>
  <c r="AW969" i="1"/>
  <c r="AV969" i="1"/>
  <c r="AQ969" i="1"/>
  <c r="AP969" i="1"/>
  <c r="AR969" i="1" s="1"/>
  <c r="AN969" i="1"/>
  <c r="AL969" i="1" a="1"/>
  <c r="AL969" i="1" s="1"/>
  <c r="AH969" i="1"/>
  <c r="AG969" i="1"/>
  <c r="AI969" i="1" s="1"/>
  <c r="Y969" i="1"/>
  <c r="AD969" i="1" s="1"/>
  <c r="AE969" i="1" s="1"/>
  <c r="X969" i="1"/>
  <c r="W969" i="1"/>
  <c r="V969" i="1"/>
  <c r="U969" i="1"/>
  <c r="T969" i="1"/>
  <c r="S969" i="1"/>
  <c r="R969" i="1"/>
  <c r="BG968" i="1"/>
  <c r="BH968" i="1" s="1"/>
  <c r="BF968" i="1"/>
  <c r="BE968" i="1"/>
  <c r="BD968" i="1"/>
  <c r="BC968" i="1"/>
  <c r="BB968" i="1"/>
  <c r="BA968" i="1"/>
  <c r="AZ968" i="1"/>
  <c r="AY968" i="1"/>
  <c r="AX968" i="1"/>
  <c r="AW968" i="1"/>
  <c r="AV968" i="1"/>
  <c r="AS968" i="1"/>
  <c r="AQ968" i="1"/>
  <c r="AP968" i="1"/>
  <c r="AN968" i="1"/>
  <c r="AL968" i="1" a="1"/>
  <c r="AL968" i="1" s="1"/>
  <c r="AH968" i="1"/>
  <c r="AG968" i="1"/>
  <c r="AI968" i="1" s="1"/>
  <c r="Y968" i="1"/>
  <c r="AD968" i="1" s="1"/>
  <c r="AE968" i="1" s="1"/>
  <c r="X968" i="1"/>
  <c r="W968" i="1"/>
  <c r="V968" i="1"/>
  <c r="U968" i="1"/>
  <c r="T968" i="1"/>
  <c r="S968" i="1"/>
  <c r="R968" i="1"/>
  <c r="BG967" i="1"/>
  <c r="BH967" i="1" s="1"/>
  <c r="BF967" i="1"/>
  <c r="BE967" i="1"/>
  <c r="BD967" i="1"/>
  <c r="BC967" i="1"/>
  <c r="BB967" i="1"/>
  <c r="BA967" i="1"/>
  <c r="AZ967" i="1"/>
  <c r="AY967" i="1"/>
  <c r="AX967" i="1"/>
  <c r="AW967" i="1"/>
  <c r="AV967" i="1"/>
  <c r="AQ967" i="1"/>
  <c r="AP967" i="1"/>
  <c r="AN967" i="1"/>
  <c r="AL967" i="1" a="1"/>
  <c r="AL967" i="1" s="1"/>
  <c r="AH967" i="1"/>
  <c r="AG967" i="1"/>
  <c r="AI967" i="1" s="1"/>
  <c r="AC967" i="1"/>
  <c r="Z967" i="1"/>
  <c r="Y967" i="1"/>
  <c r="X967" i="1"/>
  <c r="W967" i="1"/>
  <c r="V967" i="1"/>
  <c r="U967" i="1"/>
  <c r="T967" i="1"/>
  <c r="S967" i="1"/>
  <c r="R967" i="1"/>
  <c r="BG966" i="1"/>
  <c r="BH966" i="1" s="1"/>
  <c r="BF966" i="1"/>
  <c r="BE966" i="1"/>
  <c r="BD966" i="1"/>
  <c r="BC966" i="1"/>
  <c r="BB966" i="1"/>
  <c r="BA966" i="1"/>
  <c r="AZ966" i="1"/>
  <c r="AY966" i="1"/>
  <c r="AX966" i="1"/>
  <c r="AW966" i="1"/>
  <c r="AV966" i="1"/>
  <c r="AQ966" i="1"/>
  <c r="AP966" i="1"/>
  <c r="AR966" i="1" s="1"/>
  <c r="AN966" i="1"/>
  <c r="AL966" i="1" a="1"/>
  <c r="AL966" i="1" s="1"/>
  <c r="AH966" i="1"/>
  <c r="AG966" i="1"/>
  <c r="AI966" i="1" s="1"/>
  <c r="AC966" i="1"/>
  <c r="AB966" i="1"/>
  <c r="AA966" i="1"/>
  <c r="Z966" i="1"/>
  <c r="Y966" i="1"/>
  <c r="X966" i="1"/>
  <c r="W966" i="1"/>
  <c r="V966" i="1"/>
  <c r="U966" i="1"/>
  <c r="T966" i="1"/>
  <c r="S966" i="1"/>
  <c r="R966" i="1"/>
  <c r="BG965" i="1"/>
  <c r="BH965" i="1" s="1"/>
  <c r="BF965" i="1"/>
  <c r="BE965" i="1"/>
  <c r="BD965" i="1"/>
  <c r="BC965" i="1"/>
  <c r="BB965" i="1"/>
  <c r="BA965" i="1"/>
  <c r="AZ965" i="1"/>
  <c r="AY965" i="1"/>
  <c r="AX965" i="1"/>
  <c r="AW965" i="1"/>
  <c r="AV965" i="1"/>
  <c r="AQ965" i="1"/>
  <c r="AP965" i="1"/>
  <c r="AN965" i="1"/>
  <c r="AL965" i="1" a="1"/>
  <c r="AL965" i="1" s="1"/>
  <c r="AI965" i="1"/>
  <c r="AH965" i="1"/>
  <c r="AG965" i="1"/>
  <c r="AA965" i="1"/>
  <c r="AD965" i="1" s="1"/>
  <c r="AE965" i="1" s="1"/>
  <c r="X965" i="1"/>
  <c r="W965" i="1"/>
  <c r="V965" i="1"/>
  <c r="U965" i="1"/>
  <c r="T965" i="1"/>
  <c r="S965" i="1"/>
  <c r="R965" i="1"/>
  <c r="BG964" i="1"/>
  <c r="BH964" i="1" s="1"/>
  <c r="BF964" i="1"/>
  <c r="BE964" i="1"/>
  <c r="BD964" i="1"/>
  <c r="BC964" i="1"/>
  <c r="BB964" i="1"/>
  <c r="BA964" i="1"/>
  <c r="AZ964" i="1"/>
  <c r="AY964" i="1"/>
  <c r="AX964" i="1"/>
  <c r="AW964" i="1"/>
  <c r="AV964" i="1"/>
  <c r="AQ964" i="1"/>
  <c r="AP964" i="1"/>
  <c r="AN964" i="1"/>
  <c r="AL964" i="1" a="1"/>
  <c r="AL964" i="1" s="1"/>
  <c r="AH964" i="1"/>
  <c r="AG964" i="1"/>
  <c r="AI964" i="1" s="1"/>
  <c r="Z964" i="1"/>
  <c r="AD964" i="1" s="1"/>
  <c r="AE964" i="1" s="1"/>
  <c r="X964" i="1"/>
  <c r="W964" i="1"/>
  <c r="V964" i="1"/>
  <c r="U964" i="1"/>
  <c r="T964" i="1"/>
  <c r="S964" i="1"/>
  <c r="R964" i="1"/>
  <c r="BG963" i="1"/>
  <c r="BH963" i="1" s="1"/>
  <c r="BF963" i="1"/>
  <c r="BE963" i="1"/>
  <c r="BD963" i="1"/>
  <c r="BC963" i="1"/>
  <c r="BB963" i="1"/>
  <c r="BA963" i="1"/>
  <c r="AZ963" i="1"/>
  <c r="AY963" i="1"/>
  <c r="AX963" i="1"/>
  <c r="AW963" i="1"/>
  <c r="AV963" i="1"/>
  <c r="AQ963" i="1"/>
  <c r="AP963" i="1"/>
  <c r="AN963" i="1"/>
  <c r="AL963" i="1" a="1"/>
  <c r="AL963" i="1" s="1"/>
  <c r="AH963" i="1"/>
  <c r="AG963" i="1"/>
  <c r="AI963" i="1" s="1"/>
  <c r="Z963" i="1"/>
  <c r="AD963" i="1" s="1"/>
  <c r="AE963" i="1" s="1"/>
  <c r="X963" i="1"/>
  <c r="W963" i="1"/>
  <c r="V963" i="1"/>
  <c r="U963" i="1"/>
  <c r="T963" i="1"/>
  <c r="S963" i="1"/>
  <c r="R963" i="1"/>
  <c r="BG962" i="1"/>
  <c r="BH962" i="1" s="1"/>
  <c r="BF962" i="1"/>
  <c r="BE962" i="1"/>
  <c r="BD962" i="1"/>
  <c r="BC962" i="1"/>
  <c r="BB962" i="1"/>
  <c r="BA962" i="1"/>
  <c r="AZ962" i="1"/>
  <c r="AY962" i="1"/>
  <c r="AX962" i="1"/>
  <c r="AW962" i="1"/>
  <c r="AV962" i="1"/>
  <c r="AQ962" i="1"/>
  <c r="AP962" i="1"/>
  <c r="AU962" i="1" s="1"/>
  <c r="AN962" i="1"/>
  <c r="AL962" i="1" a="1"/>
  <c r="AL962" i="1" s="1"/>
  <c r="AH962" i="1"/>
  <c r="AG962" i="1"/>
  <c r="AI962" i="1" s="1"/>
  <c r="Z962" i="1"/>
  <c r="AD962" i="1" s="1"/>
  <c r="AE962" i="1" s="1"/>
  <c r="X962" i="1"/>
  <c r="W962" i="1"/>
  <c r="V962" i="1"/>
  <c r="U962" i="1"/>
  <c r="T962" i="1"/>
  <c r="S962" i="1"/>
  <c r="R962" i="1"/>
  <c r="BG961" i="1"/>
  <c r="BH961" i="1" s="1"/>
  <c r="BF961" i="1"/>
  <c r="BE961" i="1"/>
  <c r="BD961" i="1"/>
  <c r="BC961" i="1"/>
  <c r="BB961" i="1"/>
  <c r="BA961" i="1"/>
  <c r="AZ961" i="1"/>
  <c r="AY961" i="1"/>
  <c r="AX961" i="1"/>
  <c r="AW961" i="1"/>
  <c r="AV961" i="1"/>
  <c r="AQ961" i="1"/>
  <c r="AP961" i="1"/>
  <c r="AN961" i="1"/>
  <c r="AL961" i="1" a="1"/>
  <c r="AL961" i="1" s="1"/>
  <c r="AH961" i="1"/>
  <c r="AG961" i="1"/>
  <c r="AI961" i="1" s="1"/>
  <c r="Z961" i="1"/>
  <c r="AD961" i="1" s="1"/>
  <c r="AE961" i="1" s="1"/>
  <c r="X961" i="1"/>
  <c r="W961" i="1"/>
  <c r="V961" i="1"/>
  <c r="U961" i="1"/>
  <c r="T961" i="1"/>
  <c r="S961" i="1"/>
  <c r="R961" i="1"/>
  <c r="BG960" i="1"/>
  <c r="BH960" i="1" s="1"/>
  <c r="BF960" i="1"/>
  <c r="BE960" i="1"/>
  <c r="BD960" i="1"/>
  <c r="BC960" i="1"/>
  <c r="BB960" i="1"/>
  <c r="BA960" i="1"/>
  <c r="AZ960" i="1"/>
  <c r="AY960" i="1"/>
  <c r="AX960" i="1"/>
  <c r="AW960" i="1"/>
  <c r="AV960" i="1"/>
  <c r="AQ960" i="1"/>
  <c r="AP960" i="1"/>
  <c r="AN960" i="1"/>
  <c r="AL960" i="1" a="1"/>
  <c r="AL960" i="1" s="1"/>
  <c r="AH960" i="1"/>
  <c r="AG960" i="1"/>
  <c r="AI960" i="1" s="1"/>
  <c r="Z960" i="1"/>
  <c r="AD960" i="1" s="1"/>
  <c r="AE960" i="1" s="1"/>
  <c r="X960" i="1"/>
  <c r="W960" i="1"/>
  <c r="V960" i="1"/>
  <c r="U960" i="1"/>
  <c r="T960" i="1"/>
  <c r="S960" i="1"/>
  <c r="R960" i="1"/>
  <c r="BG959" i="1"/>
  <c r="BH959" i="1" s="1"/>
  <c r="BF959" i="1"/>
  <c r="BE959" i="1"/>
  <c r="BD959" i="1"/>
  <c r="BC959" i="1"/>
  <c r="BB959" i="1"/>
  <c r="BA959" i="1"/>
  <c r="AZ959" i="1"/>
  <c r="AY959" i="1"/>
  <c r="AX959" i="1"/>
  <c r="AW959" i="1"/>
  <c r="AV959" i="1"/>
  <c r="AQ959" i="1"/>
  <c r="AP959" i="1"/>
  <c r="AN959" i="1"/>
  <c r="AL959" i="1"/>
  <c r="AL959" i="1" a="1"/>
  <c r="AH959" i="1"/>
  <c r="AG959" i="1"/>
  <c r="Y959" i="1"/>
  <c r="AD959" i="1" s="1"/>
  <c r="AE959" i="1" s="1"/>
  <c r="X959" i="1"/>
  <c r="W959" i="1"/>
  <c r="V959" i="1"/>
  <c r="U959" i="1"/>
  <c r="T959" i="1"/>
  <c r="S959" i="1"/>
  <c r="R959" i="1"/>
  <c r="BG958" i="1"/>
  <c r="BH958" i="1" s="1"/>
  <c r="BF958" i="1"/>
  <c r="BE958" i="1"/>
  <c r="BD958" i="1"/>
  <c r="BC958" i="1"/>
  <c r="BB958" i="1"/>
  <c r="BA958" i="1"/>
  <c r="AZ958" i="1"/>
  <c r="AY958" i="1"/>
  <c r="AX958" i="1"/>
  <c r="AW958" i="1"/>
  <c r="AV958" i="1"/>
  <c r="AT958" i="1"/>
  <c r="AQ958" i="1"/>
  <c r="AP958" i="1"/>
  <c r="AN958" i="1"/>
  <c r="AL958" i="1"/>
  <c r="AL958" i="1" a="1"/>
  <c r="AH958" i="1"/>
  <c r="AG958" i="1"/>
  <c r="AI958" i="1" s="1"/>
  <c r="Y958" i="1"/>
  <c r="AD958" i="1" s="1"/>
  <c r="AE958" i="1" s="1"/>
  <c r="X958" i="1"/>
  <c r="W958" i="1"/>
  <c r="V958" i="1"/>
  <c r="U958" i="1"/>
  <c r="T958" i="1"/>
  <c r="S958" i="1"/>
  <c r="R958" i="1"/>
  <c r="BG957" i="1"/>
  <c r="BH957" i="1" s="1"/>
  <c r="BF957" i="1"/>
  <c r="BE957" i="1"/>
  <c r="BD957" i="1"/>
  <c r="BC957" i="1"/>
  <c r="BB957" i="1"/>
  <c r="BA957" i="1"/>
  <c r="AZ957" i="1"/>
  <c r="AY957" i="1"/>
  <c r="AX957" i="1"/>
  <c r="AW957" i="1"/>
  <c r="AV957" i="1"/>
  <c r="AQ957" i="1"/>
  <c r="AP957" i="1"/>
  <c r="AN957" i="1"/>
  <c r="AL957" i="1" a="1"/>
  <c r="AL957" i="1" s="1"/>
  <c r="AH957" i="1"/>
  <c r="AG957" i="1"/>
  <c r="AI957" i="1" s="1"/>
  <c r="AC957" i="1"/>
  <c r="Z957" i="1"/>
  <c r="Y957" i="1"/>
  <c r="X957" i="1"/>
  <c r="W957" i="1"/>
  <c r="V957" i="1"/>
  <c r="U957" i="1"/>
  <c r="T957" i="1"/>
  <c r="S957" i="1"/>
  <c r="R957" i="1"/>
  <c r="BG956" i="1"/>
  <c r="BH956" i="1" s="1"/>
  <c r="BF956" i="1"/>
  <c r="BE956" i="1"/>
  <c r="BD956" i="1"/>
  <c r="BC956" i="1"/>
  <c r="BB956" i="1"/>
  <c r="BA956" i="1"/>
  <c r="AZ956" i="1"/>
  <c r="AY956" i="1"/>
  <c r="AX956" i="1"/>
  <c r="AW956" i="1"/>
  <c r="AV956" i="1"/>
  <c r="AQ956" i="1"/>
  <c r="AP956" i="1"/>
  <c r="AT956" i="1" s="1"/>
  <c r="AN956" i="1"/>
  <c r="AL956" i="1"/>
  <c r="AL956" i="1" a="1"/>
  <c r="AH956" i="1"/>
  <c r="AG956" i="1"/>
  <c r="AI956" i="1" s="1"/>
  <c r="AC956" i="1"/>
  <c r="Z956" i="1"/>
  <c r="Y956" i="1"/>
  <c r="X956" i="1"/>
  <c r="W956" i="1"/>
  <c r="V956" i="1"/>
  <c r="U956" i="1"/>
  <c r="T956" i="1"/>
  <c r="S956" i="1"/>
  <c r="R956" i="1"/>
  <c r="BG955" i="1"/>
  <c r="BH955" i="1" s="1"/>
  <c r="BF955" i="1"/>
  <c r="BE955" i="1"/>
  <c r="BD955" i="1"/>
  <c r="BC955" i="1"/>
  <c r="BB955" i="1"/>
  <c r="BA955" i="1"/>
  <c r="AZ955" i="1"/>
  <c r="AY955" i="1"/>
  <c r="AX955" i="1"/>
  <c r="AW955" i="1"/>
  <c r="AV955" i="1"/>
  <c r="AQ955" i="1"/>
  <c r="AP955" i="1"/>
  <c r="AN955" i="1"/>
  <c r="AL955" i="1"/>
  <c r="AL955" i="1" a="1"/>
  <c r="AH955" i="1"/>
  <c r="AG955" i="1"/>
  <c r="AI955" i="1" s="1"/>
  <c r="AC955" i="1"/>
  <c r="AB955" i="1"/>
  <c r="AA955" i="1"/>
  <c r="Z955" i="1"/>
  <c r="Y955" i="1"/>
  <c r="X955" i="1"/>
  <c r="W955" i="1"/>
  <c r="V955" i="1"/>
  <c r="U955" i="1"/>
  <c r="T955" i="1"/>
  <c r="S955" i="1"/>
  <c r="R955" i="1"/>
  <c r="BG954" i="1"/>
  <c r="BH954" i="1" s="1"/>
  <c r="BF954" i="1"/>
  <c r="BE954" i="1"/>
  <c r="BD954" i="1"/>
  <c r="BC954" i="1"/>
  <c r="BB954" i="1"/>
  <c r="BA954" i="1"/>
  <c r="AZ954" i="1"/>
  <c r="AY954" i="1"/>
  <c r="AX954" i="1"/>
  <c r="AW954" i="1"/>
  <c r="AV954" i="1"/>
  <c r="AQ954" i="1"/>
  <c r="AP954" i="1"/>
  <c r="AS954" i="1" s="1"/>
  <c r="AN954" i="1"/>
  <c r="AL954" i="1" a="1"/>
  <c r="AL954" i="1" s="1"/>
  <c r="AH954" i="1"/>
  <c r="AG954" i="1"/>
  <c r="AI954" i="1" s="1"/>
  <c r="AC954" i="1"/>
  <c r="AB954" i="1"/>
  <c r="AA954" i="1"/>
  <c r="Z954" i="1"/>
  <c r="Y954" i="1"/>
  <c r="X954" i="1"/>
  <c r="W954" i="1"/>
  <c r="V954" i="1"/>
  <c r="U954" i="1"/>
  <c r="T954" i="1"/>
  <c r="S954" i="1"/>
  <c r="R954" i="1"/>
  <c r="BG953" i="1"/>
  <c r="BH953" i="1" s="1"/>
  <c r="BF953" i="1"/>
  <c r="BE953" i="1"/>
  <c r="BD953" i="1"/>
  <c r="BC953" i="1"/>
  <c r="BB953" i="1"/>
  <c r="BA953" i="1"/>
  <c r="AZ953" i="1"/>
  <c r="AY953" i="1"/>
  <c r="AX953" i="1"/>
  <c r="AW953" i="1"/>
  <c r="AV953" i="1"/>
  <c r="AQ953" i="1"/>
  <c r="AP953" i="1"/>
  <c r="AR953" i="1" s="1"/>
  <c r="AN953" i="1"/>
  <c r="AL953" i="1" a="1"/>
  <c r="AL953" i="1" s="1"/>
  <c r="AH953" i="1"/>
  <c r="AG953" i="1"/>
  <c r="AI953" i="1" s="1"/>
  <c r="AC953" i="1"/>
  <c r="AD953" i="1" s="1"/>
  <c r="AE953" i="1" s="1"/>
  <c r="X953" i="1"/>
  <c r="W953" i="1"/>
  <c r="V953" i="1"/>
  <c r="U953" i="1"/>
  <c r="T953" i="1"/>
  <c r="S953" i="1"/>
  <c r="R953" i="1"/>
  <c r="BG952" i="1"/>
  <c r="BH952" i="1" s="1"/>
  <c r="BF952" i="1"/>
  <c r="BE952" i="1"/>
  <c r="BD952" i="1"/>
  <c r="BC952" i="1"/>
  <c r="BB952" i="1"/>
  <c r="BA952" i="1"/>
  <c r="AZ952" i="1"/>
  <c r="AY952" i="1"/>
  <c r="AX952" i="1"/>
  <c r="AW952" i="1"/>
  <c r="AV952" i="1"/>
  <c r="AQ952" i="1"/>
  <c r="AP952" i="1"/>
  <c r="AN952" i="1"/>
  <c r="AL952" i="1" a="1"/>
  <c r="AL952" i="1" s="1"/>
  <c r="AH952" i="1"/>
  <c r="AG952" i="1"/>
  <c r="AI952" i="1" s="1"/>
  <c r="Y952" i="1"/>
  <c r="AD952" i="1" s="1"/>
  <c r="AE952" i="1" s="1"/>
  <c r="X952" i="1"/>
  <c r="W952" i="1"/>
  <c r="V952" i="1"/>
  <c r="U952" i="1"/>
  <c r="T952" i="1"/>
  <c r="S952" i="1"/>
  <c r="R952" i="1"/>
  <c r="BG951" i="1"/>
  <c r="BH951" i="1" s="1"/>
  <c r="BF951" i="1"/>
  <c r="BE951" i="1"/>
  <c r="BD951" i="1"/>
  <c r="BC951" i="1"/>
  <c r="BB951" i="1"/>
  <c r="BA951" i="1"/>
  <c r="AZ951" i="1"/>
  <c r="AY951" i="1"/>
  <c r="AX951" i="1"/>
  <c r="AW951" i="1"/>
  <c r="AV951" i="1"/>
  <c r="AQ951" i="1"/>
  <c r="AP951" i="1"/>
  <c r="AN951" i="1"/>
  <c r="AL951" i="1" a="1"/>
  <c r="AL951" i="1" s="1"/>
  <c r="AH951" i="1"/>
  <c r="AG951" i="1"/>
  <c r="AI951" i="1" s="1"/>
  <c r="AA951" i="1"/>
  <c r="AD951" i="1" s="1"/>
  <c r="AE951" i="1" s="1"/>
  <c r="X951" i="1"/>
  <c r="W951" i="1"/>
  <c r="V951" i="1"/>
  <c r="U951" i="1"/>
  <c r="T951" i="1"/>
  <c r="S951" i="1"/>
  <c r="R951" i="1"/>
  <c r="BG950" i="1"/>
  <c r="BH950" i="1" s="1"/>
  <c r="BF950" i="1"/>
  <c r="BE950" i="1"/>
  <c r="BD950" i="1"/>
  <c r="BC950" i="1"/>
  <c r="BB950" i="1"/>
  <c r="BA950" i="1"/>
  <c r="AZ950" i="1"/>
  <c r="AY950" i="1"/>
  <c r="AX950" i="1"/>
  <c r="AW950" i="1"/>
  <c r="AV950" i="1"/>
  <c r="AQ950" i="1"/>
  <c r="AP950" i="1"/>
  <c r="AS950" i="1" s="1"/>
  <c r="AN950" i="1"/>
  <c r="AL950" i="1" a="1"/>
  <c r="AL950" i="1" s="1"/>
  <c r="AH950" i="1"/>
  <c r="AG950" i="1"/>
  <c r="AI950" i="1" s="1"/>
  <c r="AA950" i="1"/>
  <c r="AD950" i="1" s="1"/>
  <c r="AE950" i="1" s="1"/>
  <c r="X950" i="1"/>
  <c r="W950" i="1"/>
  <c r="V950" i="1"/>
  <c r="U950" i="1"/>
  <c r="T950" i="1"/>
  <c r="S950" i="1"/>
  <c r="R950" i="1"/>
  <c r="BG949" i="1"/>
  <c r="BH949" i="1" s="1"/>
  <c r="BF949" i="1"/>
  <c r="BE949" i="1"/>
  <c r="BD949" i="1"/>
  <c r="BC949" i="1"/>
  <c r="BB949" i="1"/>
  <c r="BA949" i="1"/>
  <c r="AZ949" i="1"/>
  <c r="AY949" i="1"/>
  <c r="AX949" i="1"/>
  <c r="AW949" i="1"/>
  <c r="AV949" i="1"/>
  <c r="AQ949" i="1"/>
  <c r="AP949" i="1"/>
  <c r="AN949" i="1"/>
  <c r="AL949" i="1" a="1"/>
  <c r="AL949" i="1" s="1"/>
  <c r="AH949" i="1"/>
  <c r="AG949" i="1"/>
  <c r="AI949" i="1" s="1"/>
  <c r="AB949" i="1"/>
  <c r="AD949" i="1" s="1"/>
  <c r="AE949" i="1" s="1"/>
  <c r="X949" i="1"/>
  <c r="W949" i="1"/>
  <c r="V949" i="1"/>
  <c r="U949" i="1"/>
  <c r="T949" i="1"/>
  <c r="S949" i="1"/>
  <c r="R949" i="1"/>
  <c r="BG948" i="1"/>
  <c r="BH948" i="1" s="1"/>
  <c r="BF948" i="1"/>
  <c r="BE948" i="1"/>
  <c r="BD948" i="1"/>
  <c r="BC948" i="1"/>
  <c r="BB948" i="1"/>
  <c r="BA948" i="1"/>
  <c r="AZ948" i="1"/>
  <c r="AY948" i="1"/>
  <c r="AX948" i="1"/>
  <c r="AW948" i="1"/>
  <c r="AV948" i="1"/>
  <c r="AQ948" i="1"/>
  <c r="AP948" i="1"/>
  <c r="AN948" i="1"/>
  <c r="AL948" i="1" a="1"/>
  <c r="AL948" i="1" s="1"/>
  <c r="AH948" i="1"/>
  <c r="AG948" i="1"/>
  <c r="AI948" i="1" s="1"/>
  <c r="Z948" i="1"/>
  <c r="AD948" i="1" s="1"/>
  <c r="AE948" i="1" s="1"/>
  <c r="X948" i="1"/>
  <c r="W948" i="1"/>
  <c r="V948" i="1"/>
  <c r="U948" i="1"/>
  <c r="T948" i="1"/>
  <c r="S948" i="1"/>
  <c r="R948" i="1"/>
  <c r="BG947" i="1"/>
  <c r="BH947" i="1" s="1"/>
  <c r="BF947" i="1"/>
  <c r="BE947" i="1"/>
  <c r="BD947" i="1"/>
  <c r="BC947" i="1"/>
  <c r="BB947" i="1"/>
  <c r="BA947" i="1"/>
  <c r="AZ947" i="1"/>
  <c r="AY947" i="1"/>
  <c r="AX947" i="1"/>
  <c r="AW947" i="1"/>
  <c r="AV947" i="1"/>
  <c r="AQ947" i="1"/>
  <c r="AP947" i="1"/>
  <c r="AU947" i="1" s="1"/>
  <c r="AN947" i="1"/>
  <c r="AL947" i="1"/>
  <c r="AL947" i="1" a="1"/>
  <c r="AH947" i="1"/>
  <c r="AG947" i="1"/>
  <c r="AA947" i="1"/>
  <c r="AD947" i="1" s="1"/>
  <c r="AE947" i="1" s="1"/>
  <c r="X947" i="1"/>
  <c r="W947" i="1"/>
  <c r="V947" i="1"/>
  <c r="U947" i="1"/>
  <c r="T947" i="1"/>
  <c r="S947" i="1"/>
  <c r="R947" i="1"/>
  <c r="BG946" i="1"/>
  <c r="BH946" i="1" s="1"/>
  <c r="BF946" i="1"/>
  <c r="BE946" i="1"/>
  <c r="BD946" i="1"/>
  <c r="BC946" i="1"/>
  <c r="BB946" i="1"/>
  <c r="BA946" i="1"/>
  <c r="AZ946" i="1"/>
  <c r="AY946" i="1"/>
  <c r="AX946" i="1"/>
  <c r="AW946" i="1"/>
  <c r="AV946" i="1"/>
  <c r="AQ946" i="1"/>
  <c r="AP946" i="1"/>
  <c r="AN946" i="1"/>
  <c r="AL946" i="1"/>
  <c r="AL946" i="1" a="1"/>
  <c r="AH946" i="1"/>
  <c r="AG946" i="1"/>
  <c r="AI946" i="1" s="1"/>
  <c r="Z946" i="1"/>
  <c r="AD946" i="1" s="1"/>
  <c r="AE946" i="1" s="1"/>
  <c r="X946" i="1"/>
  <c r="W946" i="1"/>
  <c r="V946" i="1"/>
  <c r="U946" i="1"/>
  <c r="T946" i="1"/>
  <c r="S946" i="1"/>
  <c r="R946" i="1"/>
  <c r="BG945" i="1"/>
  <c r="BH945" i="1" s="1"/>
  <c r="BF945" i="1"/>
  <c r="BE945" i="1"/>
  <c r="BD945" i="1"/>
  <c r="BC945" i="1"/>
  <c r="BB945" i="1"/>
  <c r="BA945" i="1"/>
  <c r="AZ945" i="1"/>
  <c r="AY945" i="1"/>
  <c r="AX945" i="1"/>
  <c r="AW945" i="1"/>
  <c r="AV945" i="1"/>
  <c r="AQ945" i="1"/>
  <c r="AP945" i="1"/>
  <c r="AS945" i="1" s="1"/>
  <c r="AN945" i="1"/>
  <c r="AL945" i="1" a="1"/>
  <c r="AL945" i="1" s="1"/>
  <c r="AH945" i="1"/>
  <c r="AG945" i="1"/>
  <c r="AI945" i="1" s="1"/>
  <c r="Z945" i="1"/>
  <c r="AD945" i="1" s="1"/>
  <c r="AE945" i="1" s="1"/>
  <c r="X945" i="1"/>
  <c r="W945" i="1"/>
  <c r="V945" i="1"/>
  <c r="U945" i="1"/>
  <c r="T945" i="1"/>
  <c r="S945" i="1"/>
  <c r="R945" i="1"/>
  <c r="BG944" i="1"/>
  <c r="BH944" i="1" s="1"/>
  <c r="BF944" i="1"/>
  <c r="BE944" i="1"/>
  <c r="BD944" i="1"/>
  <c r="BC944" i="1"/>
  <c r="BB944" i="1"/>
  <c r="BA944" i="1"/>
  <c r="AZ944" i="1"/>
  <c r="AY944" i="1"/>
  <c r="AX944" i="1"/>
  <c r="AW944" i="1"/>
  <c r="AV944" i="1"/>
  <c r="AQ944" i="1"/>
  <c r="AP944" i="1"/>
  <c r="AN944" i="1"/>
  <c r="AL944" i="1" a="1"/>
  <c r="AL944" i="1" s="1"/>
  <c r="AH944" i="1"/>
  <c r="AG944" i="1"/>
  <c r="AI944" i="1" s="1"/>
  <c r="Z944" i="1"/>
  <c r="AD944" i="1" s="1"/>
  <c r="AE944" i="1" s="1"/>
  <c r="X944" i="1"/>
  <c r="W944" i="1"/>
  <c r="V944" i="1"/>
  <c r="U944" i="1"/>
  <c r="T944" i="1"/>
  <c r="S944" i="1"/>
  <c r="R944" i="1"/>
  <c r="BG943" i="1"/>
  <c r="BH943" i="1" s="1"/>
  <c r="BF943" i="1"/>
  <c r="BE943" i="1"/>
  <c r="BD943" i="1"/>
  <c r="BC943" i="1"/>
  <c r="BB943" i="1"/>
  <c r="BA943" i="1"/>
  <c r="AZ943" i="1"/>
  <c r="AY943" i="1"/>
  <c r="AX943" i="1"/>
  <c r="AW943" i="1"/>
  <c r="AV943" i="1"/>
  <c r="AQ943" i="1"/>
  <c r="AP943" i="1"/>
  <c r="AN943" i="1"/>
  <c r="AL943" i="1" a="1"/>
  <c r="AL943" i="1" s="1"/>
  <c r="AH943" i="1"/>
  <c r="AG943" i="1"/>
  <c r="AI943" i="1" s="1"/>
  <c r="AA943" i="1"/>
  <c r="AD943" i="1" s="1"/>
  <c r="AE943" i="1" s="1"/>
  <c r="X943" i="1"/>
  <c r="W943" i="1"/>
  <c r="V943" i="1"/>
  <c r="U943" i="1"/>
  <c r="T943" i="1"/>
  <c r="S943" i="1"/>
  <c r="R943" i="1"/>
  <c r="BG942" i="1"/>
  <c r="BH942" i="1" s="1"/>
  <c r="BF942" i="1"/>
  <c r="BE942" i="1"/>
  <c r="BD942" i="1"/>
  <c r="BC942" i="1"/>
  <c r="BB942" i="1"/>
  <c r="BA942" i="1"/>
  <c r="AZ942" i="1"/>
  <c r="AY942" i="1"/>
  <c r="AX942" i="1"/>
  <c r="AW942" i="1"/>
  <c r="AV942" i="1"/>
  <c r="AQ942" i="1"/>
  <c r="AP942" i="1"/>
  <c r="AN942" i="1"/>
  <c r="AL942" i="1"/>
  <c r="AL942" i="1" a="1"/>
  <c r="AH942" i="1"/>
  <c r="AG942" i="1"/>
  <c r="AI942" i="1" s="1"/>
  <c r="Z942" i="1"/>
  <c r="AD942" i="1" s="1"/>
  <c r="AE942" i="1" s="1"/>
  <c r="X942" i="1"/>
  <c r="W942" i="1"/>
  <c r="V942" i="1"/>
  <c r="U942" i="1"/>
  <c r="T942" i="1"/>
  <c r="S942" i="1"/>
  <c r="R942" i="1"/>
  <c r="BG941" i="1"/>
  <c r="BH941" i="1" s="1"/>
  <c r="BF941" i="1"/>
  <c r="BE941" i="1"/>
  <c r="BD941" i="1"/>
  <c r="BC941" i="1"/>
  <c r="BB941" i="1"/>
  <c r="BA941" i="1"/>
  <c r="AZ941" i="1"/>
  <c r="AY941" i="1"/>
  <c r="AX941" i="1"/>
  <c r="AW941" i="1"/>
  <c r="AV941" i="1"/>
  <c r="AQ941" i="1"/>
  <c r="AP941" i="1"/>
  <c r="AN941" i="1"/>
  <c r="AL941" i="1" a="1"/>
  <c r="AL941" i="1" s="1"/>
  <c r="AH941" i="1"/>
  <c r="AG941" i="1"/>
  <c r="AI941" i="1" s="1"/>
  <c r="Z941" i="1"/>
  <c r="AD941" i="1" s="1"/>
  <c r="AE941" i="1" s="1"/>
  <c r="X941" i="1"/>
  <c r="W941" i="1"/>
  <c r="V941" i="1"/>
  <c r="U941" i="1"/>
  <c r="T941" i="1"/>
  <c r="S941" i="1"/>
  <c r="R941" i="1"/>
  <c r="BG940" i="1"/>
  <c r="BH940" i="1" s="1"/>
  <c r="BF940" i="1"/>
  <c r="BE940" i="1"/>
  <c r="BD940" i="1"/>
  <c r="BC940" i="1"/>
  <c r="BB940" i="1"/>
  <c r="BA940" i="1"/>
  <c r="AZ940" i="1"/>
  <c r="AY940" i="1"/>
  <c r="AX940" i="1"/>
  <c r="AW940" i="1"/>
  <c r="AV940" i="1"/>
  <c r="AQ940" i="1"/>
  <c r="AP940" i="1"/>
  <c r="AN940" i="1"/>
  <c r="AL940" i="1" a="1"/>
  <c r="AL940" i="1" s="1"/>
  <c r="AH940" i="1"/>
  <c r="AG940" i="1"/>
  <c r="AI940" i="1" s="1"/>
  <c r="Z940" i="1"/>
  <c r="AD940" i="1" s="1"/>
  <c r="AE940" i="1" s="1"/>
  <c r="X940" i="1"/>
  <c r="W940" i="1"/>
  <c r="V940" i="1"/>
  <c r="U940" i="1"/>
  <c r="T940" i="1"/>
  <c r="S940" i="1"/>
  <c r="R940" i="1"/>
  <c r="BG939" i="1"/>
  <c r="BH939" i="1" s="1"/>
  <c r="BF939" i="1"/>
  <c r="BE939" i="1"/>
  <c r="BD939" i="1"/>
  <c r="BC939" i="1"/>
  <c r="BB939" i="1"/>
  <c r="BA939" i="1"/>
  <c r="AZ939" i="1"/>
  <c r="AY939" i="1"/>
  <c r="AX939" i="1"/>
  <c r="AW939" i="1"/>
  <c r="AV939" i="1"/>
  <c r="AQ939" i="1"/>
  <c r="AP939" i="1"/>
  <c r="AT939" i="1" s="1"/>
  <c r="AN939" i="1"/>
  <c r="AL939" i="1"/>
  <c r="AL939" i="1" a="1"/>
  <c r="AH939" i="1"/>
  <c r="AG939" i="1"/>
  <c r="Z939" i="1"/>
  <c r="AD939" i="1" s="1"/>
  <c r="AE939" i="1" s="1"/>
  <c r="X939" i="1"/>
  <c r="W939" i="1"/>
  <c r="V939" i="1"/>
  <c r="U939" i="1"/>
  <c r="T939" i="1"/>
  <c r="S939" i="1"/>
  <c r="R939" i="1"/>
  <c r="BG938" i="1"/>
  <c r="BH938" i="1" s="1"/>
  <c r="BF938" i="1"/>
  <c r="BE938" i="1"/>
  <c r="BD938" i="1"/>
  <c r="BC938" i="1"/>
  <c r="BB938" i="1"/>
  <c r="BA938" i="1"/>
  <c r="AZ938" i="1"/>
  <c r="AY938" i="1"/>
  <c r="AX938" i="1"/>
  <c r="AW938" i="1"/>
  <c r="AV938" i="1"/>
  <c r="AR938" i="1"/>
  <c r="AQ938" i="1"/>
  <c r="AP938" i="1"/>
  <c r="AT938" i="1" s="1"/>
  <c r="AN938" i="1"/>
  <c r="AL938" i="1"/>
  <c r="AL938" i="1" a="1"/>
  <c r="AH938" i="1"/>
  <c r="AG938" i="1"/>
  <c r="AI938" i="1" s="1"/>
  <c r="Z938" i="1"/>
  <c r="AD938" i="1" s="1"/>
  <c r="AE938" i="1" s="1"/>
  <c r="X938" i="1"/>
  <c r="W938" i="1"/>
  <c r="V938" i="1"/>
  <c r="U938" i="1"/>
  <c r="T938" i="1"/>
  <c r="S938" i="1"/>
  <c r="R938" i="1"/>
  <c r="BG937" i="1"/>
  <c r="BH937" i="1" s="1"/>
  <c r="BF937" i="1"/>
  <c r="BE937" i="1"/>
  <c r="BD937" i="1"/>
  <c r="BC937" i="1"/>
  <c r="BB937" i="1"/>
  <c r="BA937" i="1"/>
  <c r="AZ937" i="1"/>
  <c r="AY937" i="1"/>
  <c r="AX937" i="1"/>
  <c r="AW937" i="1"/>
  <c r="AV937" i="1"/>
  <c r="AQ937" i="1"/>
  <c r="AP937" i="1"/>
  <c r="AN937" i="1"/>
  <c r="AL937" i="1" a="1"/>
  <c r="AL937" i="1" s="1"/>
  <c r="AH937" i="1"/>
  <c r="AG937" i="1"/>
  <c r="AI937" i="1" s="1"/>
  <c r="Z937" i="1"/>
  <c r="AD937" i="1" s="1"/>
  <c r="AE937" i="1" s="1"/>
  <c r="X937" i="1"/>
  <c r="W937" i="1"/>
  <c r="V937" i="1"/>
  <c r="U937" i="1"/>
  <c r="T937" i="1"/>
  <c r="S937" i="1"/>
  <c r="R937" i="1"/>
  <c r="BG936" i="1"/>
  <c r="BH936" i="1" s="1"/>
  <c r="BF936" i="1"/>
  <c r="BE936" i="1"/>
  <c r="BD936" i="1"/>
  <c r="BC936" i="1"/>
  <c r="BB936" i="1"/>
  <c r="BA936" i="1"/>
  <c r="AZ936" i="1"/>
  <c r="AY936" i="1"/>
  <c r="AX936" i="1"/>
  <c r="AW936" i="1"/>
  <c r="AV936" i="1"/>
  <c r="AQ936" i="1"/>
  <c r="AP936" i="1"/>
  <c r="AN936" i="1"/>
  <c r="AL936" i="1" a="1"/>
  <c r="AL936" i="1" s="1"/>
  <c r="AH936" i="1"/>
  <c r="AG936" i="1"/>
  <c r="AI936" i="1" s="1"/>
  <c r="Y936" i="1"/>
  <c r="AD936" i="1" s="1"/>
  <c r="AE936" i="1" s="1"/>
  <c r="X936" i="1"/>
  <c r="W936" i="1"/>
  <c r="V936" i="1"/>
  <c r="U936" i="1"/>
  <c r="T936" i="1"/>
  <c r="S936" i="1"/>
  <c r="R936" i="1"/>
  <c r="BG935" i="1"/>
  <c r="BH935" i="1" s="1"/>
  <c r="BF935" i="1"/>
  <c r="BE935" i="1"/>
  <c r="BD935" i="1"/>
  <c r="BC935" i="1"/>
  <c r="BB935" i="1"/>
  <c r="BA935" i="1"/>
  <c r="AZ935" i="1"/>
  <c r="AY935" i="1"/>
  <c r="AX935" i="1"/>
  <c r="AW935" i="1"/>
  <c r="AV935" i="1"/>
  <c r="AQ935" i="1"/>
  <c r="AP935" i="1"/>
  <c r="AN935" i="1"/>
  <c r="AL935" i="1" a="1"/>
  <c r="AL935" i="1" s="1"/>
  <c r="AH935" i="1"/>
  <c r="AG935" i="1"/>
  <c r="AI935" i="1" s="1"/>
  <c r="Y935" i="1"/>
  <c r="AD935" i="1" s="1"/>
  <c r="AE935" i="1" s="1"/>
  <c r="X935" i="1"/>
  <c r="W935" i="1"/>
  <c r="V935" i="1"/>
  <c r="U935" i="1"/>
  <c r="T935" i="1"/>
  <c r="S935" i="1"/>
  <c r="R935" i="1"/>
  <c r="BG934" i="1"/>
  <c r="BH934" i="1" s="1"/>
  <c r="BF934" i="1"/>
  <c r="BE934" i="1"/>
  <c r="BD934" i="1"/>
  <c r="BC934" i="1"/>
  <c r="BB934" i="1"/>
  <c r="BA934" i="1"/>
  <c r="AZ934" i="1"/>
  <c r="AY934" i="1"/>
  <c r="AX934" i="1"/>
  <c r="AW934" i="1"/>
  <c r="AV934" i="1"/>
  <c r="AQ934" i="1"/>
  <c r="AP934" i="1"/>
  <c r="AN934" i="1"/>
  <c r="AL934" i="1"/>
  <c r="AL934" i="1" a="1"/>
  <c r="AH934" i="1"/>
  <c r="AG934" i="1"/>
  <c r="AI934" i="1" s="1"/>
  <c r="AC934" i="1"/>
  <c r="AD934" i="1" s="1"/>
  <c r="AE934" i="1" s="1"/>
  <c r="X934" i="1"/>
  <c r="W934" i="1"/>
  <c r="V934" i="1"/>
  <c r="U934" i="1"/>
  <c r="T934" i="1"/>
  <c r="S934" i="1"/>
  <c r="R934" i="1"/>
  <c r="BG933" i="1"/>
  <c r="BH933" i="1" s="1"/>
  <c r="BF933" i="1"/>
  <c r="BE933" i="1"/>
  <c r="BD933" i="1"/>
  <c r="BC933" i="1"/>
  <c r="BB933" i="1"/>
  <c r="BA933" i="1"/>
  <c r="AZ933" i="1"/>
  <c r="AY933" i="1"/>
  <c r="AX933" i="1"/>
  <c r="AW933" i="1"/>
  <c r="AV933" i="1"/>
  <c r="AQ933" i="1"/>
  <c r="AP933" i="1"/>
  <c r="AU933" i="1" s="1"/>
  <c r="AN933" i="1"/>
  <c r="AL933" i="1" a="1"/>
  <c r="AL933" i="1" s="1"/>
  <c r="AH933" i="1"/>
  <c r="AG933" i="1"/>
  <c r="AI933" i="1" s="1"/>
  <c r="AB933" i="1"/>
  <c r="AD933" i="1" s="1"/>
  <c r="AE933" i="1" s="1"/>
  <c r="X933" i="1"/>
  <c r="W933" i="1"/>
  <c r="V933" i="1"/>
  <c r="U933" i="1"/>
  <c r="T933" i="1"/>
  <c r="S933" i="1"/>
  <c r="R933" i="1"/>
  <c r="BG932" i="1"/>
  <c r="BH932" i="1" s="1"/>
  <c r="BF932" i="1"/>
  <c r="BE932" i="1"/>
  <c r="BD932" i="1"/>
  <c r="BC932" i="1"/>
  <c r="BB932" i="1"/>
  <c r="BA932" i="1"/>
  <c r="AZ932" i="1"/>
  <c r="AY932" i="1"/>
  <c r="AX932" i="1"/>
  <c r="AW932" i="1"/>
  <c r="AV932" i="1"/>
  <c r="AQ932" i="1"/>
  <c r="AP932" i="1"/>
  <c r="AN932" i="1"/>
  <c r="AL932" i="1" a="1"/>
  <c r="AL932" i="1" s="1"/>
  <c r="AH932" i="1"/>
  <c r="AG932" i="1"/>
  <c r="AI932" i="1" s="1"/>
  <c r="AB932" i="1"/>
  <c r="AD932" i="1" s="1"/>
  <c r="AE932" i="1" s="1"/>
  <c r="X932" i="1"/>
  <c r="W932" i="1"/>
  <c r="V932" i="1"/>
  <c r="U932" i="1"/>
  <c r="T932" i="1"/>
  <c r="S932" i="1"/>
  <c r="R932" i="1"/>
  <c r="BG931" i="1"/>
  <c r="BH931" i="1" s="1"/>
  <c r="BF931" i="1"/>
  <c r="BE931" i="1"/>
  <c r="BD931" i="1"/>
  <c r="BC931" i="1"/>
  <c r="BB931" i="1"/>
  <c r="BA931" i="1"/>
  <c r="AZ931" i="1"/>
  <c r="AY931" i="1"/>
  <c r="AX931" i="1"/>
  <c r="AW931" i="1"/>
  <c r="AV931" i="1"/>
  <c r="AQ931" i="1"/>
  <c r="AP931" i="1"/>
  <c r="AN931" i="1"/>
  <c r="AL931" i="1"/>
  <c r="AL931" i="1" a="1"/>
  <c r="AH931" i="1"/>
  <c r="AG931" i="1"/>
  <c r="AI931" i="1" s="1"/>
  <c r="Y931" i="1"/>
  <c r="AD931" i="1" s="1"/>
  <c r="AE931" i="1" s="1"/>
  <c r="X931" i="1"/>
  <c r="W931" i="1"/>
  <c r="V931" i="1"/>
  <c r="U931" i="1"/>
  <c r="T931" i="1"/>
  <c r="S931" i="1"/>
  <c r="R931" i="1"/>
  <c r="BG930" i="1"/>
  <c r="BH930" i="1" s="1"/>
  <c r="BF930" i="1"/>
  <c r="BE930" i="1"/>
  <c r="BD930" i="1"/>
  <c r="BC930" i="1"/>
  <c r="BB930" i="1"/>
  <c r="BA930" i="1"/>
  <c r="AZ930" i="1"/>
  <c r="AY930" i="1"/>
  <c r="AX930" i="1"/>
  <c r="AW930" i="1"/>
  <c r="AV930" i="1"/>
  <c r="AQ930" i="1"/>
  <c r="AP930" i="1"/>
  <c r="AT930" i="1" s="1"/>
  <c r="AN930" i="1"/>
  <c r="AL930" i="1"/>
  <c r="AL930" i="1" a="1"/>
  <c r="AH930" i="1"/>
  <c r="AG930" i="1"/>
  <c r="AI930" i="1" s="1"/>
  <c r="AE930" i="1"/>
  <c r="Y930" i="1"/>
  <c r="AD930" i="1" s="1"/>
  <c r="X930" i="1"/>
  <c r="W930" i="1"/>
  <c r="V930" i="1"/>
  <c r="U930" i="1"/>
  <c r="T930" i="1"/>
  <c r="S930" i="1"/>
  <c r="R930" i="1"/>
  <c r="BG929" i="1"/>
  <c r="BH929" i="1" s="1"/>
  <c r="BF929" i="1"/>
  <c r="BE929" i="1"/>
  <c r="BD929" i="1"/>
  <c r="BC929" i="1"/>
  <c r="BB929" i="1"/>
  <c r="BA929" i="1"/>
  <c r="AZ929" i="1"/>
  <c r="AY929" i="1"/>
  <c r="AX929" i="1"/>
  <c r="AW929" i="1"/>
  <c r="AV929" i="1"/>
  <c r="AQ929" i="1"/>
  <c r="AP929" i="1"/>
  <c r="AN929" i="1"/>
  <c r="AL929" i="1" a="1"/>
  <c r="AL929" i="1" s="1"/>
  <c r="AH929" i="1"/>
  <c r="AG929" i="1"/>
  <c r="AI929" i="1" s="1"/>
  <c r="AB929" i="1"/>
  <c r="AD929" i="1" s="1"/>
  <c r="AE929" i="1" s="1"/>
  <c r="X929" i="1"/>
  <c r="W929" i="1"/>
  <c r="V929" i="1"/>
  <c r="U929" i="1"/>
  <c r="T929" i="1"/>
  <c r="S929" i="1"/>
  <c r="R929" i="1"/>
  <c r="BG928" i="1"/>
  <c r="BH928" i="1" s="1"/>
  <c r="BF928" i="1"/>
  <c r="BE928" i="1"/>
  <c r="BD928" i="1"/>
  <c r="BC928" i="1"/>
  <c r="BB928" i="1"/>
  <c r="BA928" i="1"/>
  <c r="AZ928" i="1"/>
  <c r="AY928" i="1"/>
  <c r="AX928" i="1"/>
  <c r="AW928" i="1"/>
  <c r="AV928" i="1"/>
  <c r="AQ928" i="1"/>
  <c r="AP928" i="1"/>
  <c r="AN928" i="1"/>
  <c r="AL928" i="1" a="1"/>
  <c r="AL928" i="1" s="1"/>
  <c r="AH928" i="1"/>
  <c r="AG928" i="1"/>
  <c r="AI928" i="1" s="1"/>
  <c r="AB928" i="1"/>
  <c r="AD928" i="1" s="1"/>
  <c r="AE928" i="1" s="1"/>
  <c r="X928" i="1"/>
  <c r="W928" i="1"/>
  <c r="V928" i="1"/>
  <c r="U928" i="1"/>
  <c r="T928" i="1"/>
  <c r="S928" i="1"/>
  <c r="R928" i="1"/>
  <c r="BG927" i="1"/>
  <c r="BH927" i="1" s="1"/>
  <c r="BF927" i="1"/>
  <c r="BE927" i="1"/>
  <c r="BD927" i="1"/>
  <c r="BC927" i="1"/>
  <c r="BB927" i="1"/>
  <c r="BA927" i="1"/>
  <c r="AZ927" i="1"/>
  <c r="AY927" i="1"/>
  <c r="AX927" i="1"/>
  <c r="AW927" i="1"/>
  <c r="AV927" i="1"/>
  <c r="AQ927" i="1"/>
  <c r="AP927" i="1"/>
  <c r="AN927" i="1"/>
  <c r="AL927" i="1" a="1"/>
  <c r="AL927" i="1" s="1"/>
  <c r="AH927" i="1"/>
  <c r="AG927" i="1"/>
  <c r="AI927" i="1" s="1"/>
  <c r="AB927" i="1"/>
  <c r="AD927" i="1" s="1"/>
  <c r="AE927" i="1" s="1"/>
  <c r="X927" i="1"/>
  <c r="W927" i="1"/>
  <c r="V927" i="1"/>
  <c r="U927" i="1"/>
  <c r="T927" i="1"/>
  <c r="S927" i="1"/>
  <c r="R927" i="1"/>
  <c r="BG926" i="1"/>
  <c r="BH926" i="1" s="1"/>
  <c r="BF926" i="1"/>
  <c r="BE926" i="1"/>
  <c r="BD926" i="1"/>
  <c r="BC926" i="1"/>
  <c r="BB926" i="1"/>
  <c r="BA926" i="1"/>
  <c r="AZ926" i="1"/>
  <c r="AY926" i="1"/>
  <c r="AX926" i="1"/>
  <c r="AW926" i="1"/>
  <c r="AV926" i="1"/>
  <c r="AQ926" i="1"/>
  <c r="AP926" i="1"/>
  <c r="AN926" i="1"/>
  <c r="AL926" i="1"/>
  <c r="AL926" i="1" a="1"/>
  <c r="AH926" i="1"/>
  <c r="AG926" i="1"/>
  <c r="AI926" i="1" s="1"/>
  <c r="AB926" i="1"/>
  <c r="AD926" i="1" s="1"/>
  <c r="AE926" i="1" s="1"/>
  <c r="X926" i="1"/>
  <c r="W926" i="1"/>
  <c r="V926" i="1"/>
  <c r="U926" i="1"/>
  <c r="T926" i="1"/>
  <c r="S926" i="1"/>
  <c r="R926" i="1"/>
  <c r="BG925" i="1"/>
  <c r="BH925" i="1" s="1"/>
  <c r="BF925" i="1"/>
  <c r="BE925" i="1"/>
  <c r="BD925" i="1"/>
  <c r="BC925" i="1"/>
  <c r="BB925" i="1"/>
  <c r="BA925" i="1"/>
  <c r="AZ925" i="1"/>
  <c r="AY925" i="1"/>
  <c r="AX925" i="1"/>
  <c r="AW925" i="1"/>
  <c r="AV925" i="1"/>
  <c r="AQ925" i="1"/>
  <c r="AP925" i="1"/>
  <c r="AN925" i="1"/>
  <c r="AL925" i="1"/>
  <c r="AL925" i="1" a="1"/>
  <c r="AH925" i="1"/>
  <c r="AG925" i="1"/>
  <c r="AI925" i="1" s="1"/>
  <c r="AC925" i="1"/>
  <c r="Z925" i="1"/>
  <c r="Y925" i="1"/>
  <c r="X925" i="1"/>
  <c r="W925" i="1"/>
  <c r="V925" i="1"/>
  <c r="U925" i="1"/>
  <c r="T925" i="1"/>
  <c r="S925" i="1"/>
  <c r="R925" i="1"/>
  <c r="BG924" i="1"/>
  <c r="BH924" i="1" s="1"/>
  <c r="BF924" i="1"/>
  <c r="BE924" i="1"/>
  <c r="BD924" i="1"/>
  <c r="BC924" i="1"/>
  <c r="BB924" i="1"/>
  <c r="BA924" i="1"/>
  <c r="AZ924" i="1"/>
  <c r="AY924" i="1"/>
  <c r="AX924" i="1"/>
  <c r="AW924" i="1"/>
  <c r="AV924" i="1"/>
  <c r="AQ924" i="1"/>
  <c r="AP924" i="1"/>
  <c r="AN924" i="1"/>
  <c r="AL924" i="1" a="1"/>
  <c r="AL924" i="1" s="1"/>
  <c r="AH924" i="1"/>
  <c r="AG924" i="1"/>
  <c r="AI924" i="1" s="1"/>
  <c r="AC924" i="1"/>
  <c r="Z924" i="1"/>
  <c r="Y924" i="1"/>
  <c r="X924" i="1"/>
  <c r="W924" i="1"/>
  <c r="V924" i="1"/>
  <c r="U924" i="1"/>
  <c r="T924" i="1"/>
  <c r="S924" i="1"/>
  <c r="R924" i="1"/>
  <c r="BG923" i="1"/>
  <c r="BH923" i="1" s="1"/>
  <c r="BF923" i="1"/>
  <c r="BE923" i="1"/>
  <c r="BD923" i="1"/>
  <c r="BC923" i="1"/>
  <c r="BB923" i="1"/>
  <c r="BA923" i="1"/>
  <c r="AZ923" i="1"/>
  <c r="AY923" i="1"/>
  <c r="AX923" i="1"/>
  <c r="AW923" i="1"/>
  <c r="AV923" i="1"/>
  <c r="AQ923" i="1"/>
  <c r="AP923" i="1"/>
  <c r="AN923" i="1"/>
  <c r="AL923" i="1" a="1"/>
  <c r="AL923" i="1" s="1"/>
  <c r="AH923" i="1"/>
  <c r="AG923" i="1"/>
  <c r="AI923" i="1" s="1"/>
  <c r="AC923" i="1"/>
  <c r="AB923" i="1"/>
  <c r="AA923" i="1"/>
  <c r="Z923" i="1"/>
  <c r="Y923" i="1"/>
  <c r="X923" i="1"/>
  <c r="W923" i="1"/>
  <c r="V923" i="1"/>
  <c r="U923" i="1"/>
  <c r="T923" i="1"/>
  <c r="S923" i="1"/>
  <c r="R923" i="1"/>
  <c r="BG922" i="1"/>
  <c r="BH922" i="1" s="1"/>
  <c r="BF922" i="1"/>
  <c r="BE922" i="1"/>
  <c r="BD922" i="1"/>
  <c r="BC922" i="1"/>
  <c r="BB922" i="1"/>
  <c r="BA922" i="1"/>
  <c r="AZ922" i="1"/>
  <c r="AY922" i="1"/>
  <c r="AX922" i="1"/>
  <c r="AW922" i="1"/>
  <c r="AV922" i="1"/>
  <c r="AQ922" i="1"/>
  <c r="AP922" i="1"/>
  <c r="AT922" i="1" s="1"/>
  <c r="AN922" i="1"/>
  <c r="AL922" i="1"/>
  <c r="AL922" i="1" a="1"/>
  <c r="AH922" i="1"/>
  <c r="AG922" i="1"/>
  <c r="AC922" i="1"/>
  <c r="AB922" i="1"/>
  <c r="AA922" i="1"/>
  <c r="Z922" i="1"/>
  <c r="Y922" i="1"/>
  <c r="X922" i="1"/>
  <c r="W922" i="1"/>
  <c r="V922" i="1"/>
  <c r="U922" i="1"/>
  <c r="T922" i="1"/>
  <c r="S922" i="1"/>
  <c r="R922" i="1"/>
  <c r="BG921" i="1"/>
  <c r="BH921" i="1" s="1"/>
  <c r="BF921" i="1"/>
  <c r="BE921" i="1"/>
  <c r="BD921" i="1"/>
  <c r="BC921" i="1"/>
  <c r="BB921" i="1"/>
  <c r="BA921" i="1"/>
  <c r="AZ921" i="1"/>
  <c r="AY921" i="1"/>
  <c r="AX921" i="1"/>
  <c r="AW921" i="1"/>
  <c r="AV921" i="1"/>
  <c r="AQ921" i="1"/>
  <c r="AP921" i="1"/>
  <c r="AU921" i="1" s="1"/>
  <c r="AN921" i="1"/>
  <c r="AL921" i="1" a="1"/>
  <c r="AL921" i="1" s="1"/>
  <c r="AH921" i="1"/>
  <c r="AG921" i="1"/>
  <c r="AI921" i="1" s="1"/>
  <c r="AB921" i="1"/>
  <c r="AD921" i="1" s="1"/>
  <c r="AE921" i="1" s="1"/>
  <c r="X921" i="1"/>
  <c r="W921" i="1"/>
  <c r="V921" i="1"/>
  <c r="U921" i="1"/>
  <c r="T921" i="1"/>
  <c r="S921" i="1"/>
  <c r="R921" i="1"/>
  <c r="BG920" i="1"/>
  <c r="BH920" i="1" s="1"/>
  <c r="BF920" i="1"/>
  <c r="BE920" i="1"/>
  <c r="BD920" i="1"/>
  <c r="BC920" i="1"/>
  <c r="BB920" i="1"/>
  <c r="BA920" i="1"/>
  <c r="AZ920" i="1"/>
  <c r="AY920" i="1"/>
  <c r="AX920" i="1"/>
  <c r="AW920" i="1"/>
  <c r="AV920" i="1"/>
  <c r="AQ920" i="1"/>
  <c r="AP920" i="1"/>
  <c r="AU920" i="1" s="1"/>
  <c r="AN920" i="1"/>
  <c r="AL920" i="1"/>
  <c r="AL920" i="1" a="1"/>
  <c r="AH920" i="1"/>
  <c r="AG920" i="1"/>
  <c r="AB920" i="1"/>
  <c r="AD920" i="1" s="1"/>
  <c r="AE920" i="1" s="1"/>
  <c r="X920" i="1"/>
  <c r="W920" i="1"/>
  <c r="V920" i="1"/>
  <c r="U920" i="1"/>
  <c r="T920" i="1"/>
  <c r="S920" i="1"/>
  <c r="R920" i="1"/>
  <c r="BG919" i="1"/>
  <c r="BH919" i="1" s="1"/>
  <c r="BF919" i="1"/>
  <c r="BE919" i="1"/>
  <c r="BD919" i="1"/>
  <c r="BC919" i="1"/>
  <c r="BB919" i="1"/>
  <c r="BA919" i="1"/>
  <c r="AZ919" i="1"/>
  <c r="AY919" i="1"/>
  <c r="AX919" i="1"/>
  <c r="AW919" i="1"/>
  <c r="AV919" i="1"/>
  <c r="AQ919" i="1"/>
  <c r="AP919" i="1"/>
  <c r="AN919" i="1"/>
  <c r="AL919" i="1" a="1"/>
  <c r="AL919" i="1" s="1"/>
  <c r="AH919" i="1"/>
  <c r="AG919" i="1"/>
  <c r="AB919" i="1"/>
  <c r="AD919" i="1" s="1"/>
  <c r="AE919" i="1" s="1"/>
  <c r="X919" i="1"/>
  <c r="W919" i="1"/>
  <c r="V919" i="1"/>
  <c r="U919" i="1"/>
  <c r="T919" i="1"/>
  <c r="S919" i="1"/>
  <c r="R919" i="1"/>
  <c r="BG918" i="1"/>
  <c r="BH918" i="1" s="1"/>
  <c r="BF918" i="1"/>
  <c r="BE918" i="1"/>
  <c r="BD918" i="1"/>
  <c r="BC918" i="1"/>
  <c r="BB918" i="1"/>
  <c r="BA918" i="1"/>
  <c r="AZ918" i="1"/>
  <c r="AY918" i="1"/>
  <c r="AX918" i="1"/>
  <c r="AW918" i="1"/>
  <c r="AV918" i="1"/>
  <c r="AQ918" i="1"/>
  <c r="AP918" i="1"/>
  <c r="AN918" i="1"/>
  <c r="AL918" i="1"/>
  <c r="AL918" i="1" a="1"/>
  <c r="AH918" i="1"/>
  <c r="AG918" i="1"/>
  <c r="AI918" i="1" s="1"/>
  <c r="Y918" i="1"/>
  <c r="AD918" i="1" s="1"/>
  <c r="AE918" i="1" s="1"/>
  <c r="X918" i="1"/>
  <c r="W918" i="1"/>
  <c r="V918" i="1"/>
  <c r="U918" i="1"/>
  <c r="T918" i="1"/>
  <c r="S918" i="1"/>
  <c r="R918" i="1"/>
  <c r="BG917" i="1"/>
  <c r="BH917" i="1" s="1"/>
  <c r="BF917" i="1"/>
  <c r="BE917" i="1"/>
  <c r="BD917" i="1"/>
  <c r="BC917" i="1"/>
  <c r="BB917" i="1"/>
  <c r="BA917" i="1"/>
  <c r="AZ917" i="1"/>
  <c r="AY917" i="1"/>
  <c r="AX917" i="1"/>
  <c r="AW917" i="1"/>
  <c r="AV917" i="1"/>
  <c r="AQ917" i="1"/>
  <c r="AP917" i="1"/>
  <c r="AN917" i="1"/>
  <c r="AL917" i="1" a="1"/>
  <c r="AL917" i="1" s="1"/>
  <c r="AH917" i="1"/>
  <c r="AG917" i="1"/>
  <c r="AI917" i="1" s="1"/>
  <c r="Y917" i="1"/>
  <c r="AD917" i="1" s="1"/>
  <c r="AE917" i="1" s="1"/>
  <c r="X917" i="1"/>
  <c r="W917" i="1"/>
  <c r="V917" i="1"/>
  <c r="U917" i="1"/>
  <c r="T917" i="1"/>
  <c r="S917" i="1"/>
  <c r="R917" i="1"/>
  <c r="BG916" i="1"/>
  <c r="BH916" i="1" s="1"/>
  <c r="BF916" i="1"/>
  <c r="BE916" i="1"/>
  <c r="BD916" i="1"/>
  <c r="BC916" i="1"/>
  <c r="BB916" i="1"/>
  <c r="BA916" i="1"/>
  <c r="AZ916" i="1"/>
  <c r="AY916" i="1"/>
  <c r="AX916" i="1"/>
  <c r="AW916" i="1"/>
  <c r="AV916" i="1"/>
  <c r="AQ916" i="1"/>
  <c r="AP916" i="1"/>
  <c r="AN916" i="1"/>
  <c r="AL916" i="1"/>
  <c r="AL916" i="1" a="1"/>
  <c r="AH916" i="1"/>
  <c r="AG916" i="1"/>
  <c r="AC916" i="1"/>
  <c r="Z916" i="1"/>
  <c r="Y916" i="1"/>
  <c r="X916" i="1"/>
  <c r="W916" i="1"/>
  <c r="V916" i="1"/>
  <c r="U916" i="1"/>
  <c r="T916" i="1"/>
  <c r="S916" i="1"/>
  <c r="R916" i="1"/>
  <c r="BG915" i="1"/>
  <c r="BH915" i="1" s="1"/>
  <c r="BF915" i="1"/>
  <c r="BE915" i="1"/>
  <c r="BD915" i="1"/>
  <c r="BC915" i="1"/>
  <c r="BB915" i="1"/>
  <c r="BA915" i="1"/>
  <c r="AZ915" i="1"/>
  <c r="AY915" i="1"/>
  <c r="AX915" i="1"/>
  <c r="AW915" i="1"/>
  <c r="AV915" i="1"/>
  <c r="AQ915" i="1"/>
  <c r="AP915" i="1"/>
  <c r="AN915" i="1"/>
  <c r="AL915" i="1"/>
  <c r="AL915" i="1" a="1"/>
  <c r="AH915" i="1"/>
  <c r="AG915" i="1"/>
  <c r="AC915" i="1"/>
  <c r="Z915" i="1"/>
  <c r="Y915" i="1"/>
  <c r="X915" i="1"/>
  <c r="W915" i="1"/>
  <c r="V915" i="1"/>
  <c r="U915" i="1"/>
  <c r="T915" i="1"/>
  <c r="S915" i="1"/>
  <c r="R915" i="1"/>
  <c r="BG914" i="1"/>
  <c r="BH914" i="1" s="1"/>
  <c r="BF914" i="1"/>
  <c r="BE914" i="1"/>
  <c r="BD914" i="1"/>
  <c r="BC914" i="1"/>
  <c r="BB914" i="1"/>
  <c r="BA914" i="1"/>
  <c r="AZ914" i="1"/>
  <c r="AY914" i="1"/>
  <c r="AX914" i="1"/>
  <c r="AW914" i="1"/>
  <c r="AV914" i="1"/>
  <c r="AQ914" i="1"/>
  <c r="AP914" i="1"/>
  <c r="AN914" i="1"/>
  <c r="AL914" i="1" a="1"/>
  <c r="AL914" i="1" s="1"/>
  <c r="AH914" i="1"/>
  <c r="AG914" i="1"/>
  <c r="AI914" i="1" s="1"/>
  <c r="Y914" i="1"/>
  <c r="AD914" i="1" s="1"/>
  <c r="AE914" i="1" s="1"/>
  <c r="X914" i="1"/>
  <c r="W914" i="1"/>
  <c r="V914" i="1"/>
  <c r="U914" i="1"/>
  <c r="T914" i="1"/>
  <c r="S914" i="1"/>
  <c r="R914" i="1"/>
  <c r="BG913" i="1"/>
  <c r="BH913" i="1" s="1"/>
  <c r="BF913" i="1"/>
  <c r="BE913" i="1"/>
  <c r="BD913" i="1"/>
  <c r="BC913" i="1"/>
  <c r="BB913" i="1"/>
  <c r="BA913" i="1"/>
  <c r="AZ913" i="1"/>
  <c r="AY913" i="1"/>
  <c r="AX913" i="1"/>
  <c r="AW913" i="1"/>
  <c r="AV913" i="1"/>
  <c r="AQ913" i="1"/>
  <c r="AP913" i="1"/>
  <c r="AN913" i="1"/>
  <c r="AL913" i="1"/>
  <c r="AL913" i="1" a="1"/>
  <c r="AH913" i="1"/>
  <c r="AG913" i="1"/>
  <c r="AI913" i="1" s="1"/>
  <c r="Y913" i="1"/>
  <c r="AD913" i="1" s="1"/>
  <c r="AE913" i="1" s="1"/>
  <c r="X913" i="1"/>
  <c r="W913" i="1"/>
  <c r="V913" i="1"/>
  <c r="U913" i="1"/>
  <c r="T913" i="1"/>
  <c r="S913" i="1"/>
  <c r="R913" i="1"/>
  <c r="BG912" i="1"/>
  <c r="BH912" i="1" s="1"/>
  <c r="BF912" i="1"/>
  <c r="BE912" i="1"/>
  <c r="BD912" i="1"/>
  <c r="BC912" i="1"/>
  <c r="BB912" i="1"/>
  <c r="BA912" i="1"/>
  <c r="AZ912" i="1"/>
  <c r="AY912" i="1"/>
  <c r="AX912" i="1"/>
  <c r="AW912" i="1"/>
  <c r="AV912" i="1"/>
  <c r="AQ912" i="1"/>
  <c r="AP912" i="1"/>
  <c r="AT912" i="1" s="1"/>
  <c r="AN912" i="1"/>
  <c r="AL912" i="1"/>
  <c r="AL912" i="1" a="1"/>
  <c r="AH912" i="1"/>
  <c r="AG912" i="1"/>
  <c r="Y912" i="1"/>
  <c r="AD912" i="1" s="1"/>
  <c r="AE912" i="1" s="1"/>
  <c r="X912" i="1"/>
  <c r="W912" i="1"/>
  <c r="V912" i="1"/>
  <c r="U912" i="1"/>
  <c r="T912" i="1"/>
  <c r="S912" i="1"/>
  <c r="R912" i="1"/>
  <c r="BG911" i="1"/>
  <c r="BH911" i="1" s="1"/>
  <c r="BF911" i="1"/>
  <c r="BE911" i="1"/>
  <c r="BD911" i="1"/>
  <c r="BC911" i="1"/>
  <c r="BB911" i="1"/>
  <c r="BA911" i="1"/>
  <c r="AZ911" i="1"/>
  <c r="AY911" i="1"/>
  <c r="AX911" i="1"/>
  <c r="AW911" i="1"/>
  <c r="AV911" i="1"/>
  <c r="AQ911" i="1"/>
  <c r="AP911" i="1"/>
  <c r="AN911" i="1"/>
  <c r="AL911" i="1"/>
  <c r="AL911" i="1" a="1"/>
  <c r="AH911" i="1"/>
  <c r="AG911" i="1"/>
  <c r="AI911" i="1" s="1"/>
  <c r="Y911" i="1"/>
  <c r="AD911" i="1" s="1"/>
  <c r="AE911" i="1" s="1"/>
  <c r="X911" i="1"/>
  <c r="W911" i="1"/>
  <c r="V911" i="1"/>
  <c r="U911" i="1"/>
  <c r="T911" i="1"/>
  <c r="S911" i="1"/>
  <c r="R911" i="1"/>
  <c r="BG910" i="1"/>
  <c r="BH910" i="1" s="1"/>
  <c r="BF910" i="1"/>
  <c r="BE910" i="1"/>
  <c r="BD910" i="1"/>
  <c r="BC910" i="1"/>
  <c r="BB910" i="1"/>
  <c r="BA910" i="1"/>
  <c r="AZ910" i="1"/>
  <c r="AY910" i="1"/>
  <c r="AX910" i="1"/>
  <c r="AW910" i="1"/>
  <c r="AV910" i="1"/>
  <c r="AQ910" i="1"/>
  <c r="AP910" i="1"/>
  <c r="AS910" i="1" s="1"/>
  <c r="AN910" i="1"/>
  <c r="AL910" i="1" a="1"/>
  <c r="AL910" i="1" s="1"/>
  <c r="AH910" i="1"/>
  <c r="AG910" i="1"/>
  <c r="AI910" i="1" s="1"/>
  <c r="AC910" i="1"/>
  <c r="AB910" i="1"/>
  <c r="AA910" i="1"/>
  <c r="Z910" i="1"/>
  <c r="Y910" i="1"/>
  <c r="X910" i="1"/>
  <c r="W910" i="1"/>
  <c r="V910" i="1"/>
  <c r="U910" i="1"/>
  <c r="T910" i="1"/>
  <c r="S910" i="1"/>
  <c r="R910" i="1"/>
  <c r="BG909" i="1"/>
  <c r="BH909" i="1" s="1"/>
  <c r="BF909" i="1"/>
  <c r="BE909" i="1"/>
  <c r="BD909" i="1"/>
  <c r="BC909" i="1"/>
  <c r="BB909" i="1"/>
  <c r="BA909" i="1"/>
  <c r="AZ909" i="1"/>
  <c r="AY909" i="1"/>
  <c r="AX909" i="1"/>
  <c r="AW909" i="1"/>
  <c r="AV909" i="1"/>
  <c r="AQ909" i="1"/>
  <c r="AP909" i="1"/>
  <c r="AU909" i="1" s="1"/>
  <c r="AN909" i="1"/>
  <c r="AL909" i="1" a="1"/>
  <c r="AL909" i="1" s="1"/>
  <c r="AH909" i="1"/>
  <c r="AG909" i="1"/>
  <c r="AI909" i="1" s="1"/>
  <c r="Y909" i="1"/>
  <c r="AD909" i="1" s="1"/>
  <c r="AE909" i="1" s="1"/>
  <c r="X909" i="1"/>
  <c r="W909" i="1"/>
  <c r="V909" i="1"/>
  <c r="U909" i="1"/>
  <c r="T909" i="1"/>
  <c r="S909" i="1"/>
  <c r="R909" i="1"/>
  <c r="BG908" i="1"/>
  <c r="BH908" i="1" s="1"/>
  <c r="BF908" i="1"/>
  <c r="BE908" i="1"/>
  <c r="BD908" i="1"/>
  <c r="BC908" i="1"/>
  <c r="BB908" i="1"/>
  <c r="BA908" i="1"/>
  <c r="AZ908" i="1"/>
  <c r="AY908" i="1"/>
  <c r="AX908" i="1"/>
  <c r="AW908" i="1"/>
  <c r="AV908" i="1"/>
  <c r="AQ908" i="1"/>
  <c r="AP908" i="1"/>
  <c r="AT908" i="1" s="1"/>
  <c r="AN908" i="1"/>
  <c r="AL908" i="1"/>
  <c r="AL908" i="1" a="1"/>
  <c r="AH908" i="1"/>
  <c r="AG908" i="1"/>
  <c r="Y908" i="1"/>
  <c r="AD908" i="1" s="1"/>
  <c r="AE908" i="1" s="1"/>
  <c r="X908" i="1"/>
  <c r="W908" i="1"/>
  <c r="V908" i="1"/>
  <c r="U908" i="1"/>
  <c r="T908" i="1"/>
  <c r="S908" i="1"/>
  <c r="R908" i="1"/>
  <c r="BG907" i="1"/>
  <c r="BH907" i="1" s="1"/>
  <c r="BF907" i="1"/>
  <c r="BE907" i="1"/>
  <c r="BD907" i="1"/>
  <c r="BC907" i="1"/>
  <c r="BB907" i="1"/>
  <c r="BA907" i="1"/>
  <c r="AZ907" i="1"/>
  <c r="AY907" i="1"/>
  <c r="AX907" i="1"/>
  <c r="AW907" i="1"/>
  <c r="AV907" i="1"/>
  <c r="AQ907" i="1"/>
  <c r="AP907" i="1"/>
  <c r="AU907" i="1" s="1"/>
  <c r="AN907" i="1"/>
  <c r="AL907" i="1"/>
  <c r="AL907" i="1" a="1"/>
  <c r="AH907" i="1"/>
  <c r="AG907" i="1"/>
  <c r="AI907" i="1" s="1"/>
  <c r="AC907" i="1"/>
  <c r="AD907" i="1" s="1"/>
  <c r="AE907" i="1" s="1"/>
  <c r="X907" i="1"/>
  <c r="W907" i="1"/>
  <c r="V907" i="1"/>
  <c r="U907" i="1"/>
  <c r="T907" i="1"/>
  <c r="S907" i="1"/>
  <c r="R907" i="1"/>
  <c r="BG906" i="1"/>
  <c r="BH906" i="1" s="1"/>
  <c r="BF906" i="1"/>
  <c r="BE906" i="1"/>
  <c r="BD906" i="1"/>
  <c r="BC906" i="1"/>
  <c r="BB906" i="1"/>
  <c r="BA906" i="1"/>
  <c r="AZ906" i="1"/>
  <c r="AY906" i="1"/>
  <c r="AX906" i="1"/>
  <c r="AW906" i="1"/>
  <c r="AV906" i="1"/>
  <c r="AQ906" i="1"/>
  <c r="AP906" i="1"/>
  <c r="AN906" i="1"/>
  <c r="AL906" i="1" a="1"/>
  <c r="AL906" i="1" s="1"/>
  <c r="AH906" i="1"/>
  <c r="AG906" i="1"/>
  <c r="AI906" i="1" s="1"/>
  <c r="AC906" i="1"/>
  <c r="AD906" i="1" s="1"/>
  <c r="AE906" i="1" s="1"/>
  <c r="X906" i="1"/>
  <c r="W906" i="1"/>
  <c r="V906" i="1"/>
  <c r="U906" i="1"/>
  <c r="T906" i="1"/>
  <c r="S906" i="1"/>
  <c r="R906" i="1"/>
  <c r="BG905" i="1"/>
  <c r="BH905" i="1" s="1"/>
  <c r="BF905" i="1"/>
  <c r="BE905" i="1"/>
  <c r="BD905" i="1"/>
  <c r="BC905" i="1"/>
  <c r="BB905" i="1"/>
  <c r="BA905" i="1"/>
  <c r="AZ905" i="1"/>
  <c r="AY905" i="1"/>
  <c r="AX905" i="1"/>
  <c r="AW905" i="1"/>
  <c r="AV905" i="1"/>
  <c r="AQ905" i="1"/>
  <c r="AP905" i="1"/>
  <c r="AU905" i="1" s="1"/>
  <c r="AN905" i="1"/>
  <c r="AL905" i="1"/>
  <c r="AL905" i="1" a="1"/>
  <c r="AH905" i="1"/>
  <c r="AG905" i="1"/>
  <c r="Z905" i="1"/>
  <c r="AD905" i="1" s="1"/>
  <c r="AE905" i="1" s="1"/>
  <c r="X905" i="1"/>
  <c r="W905" i="1"/>
  <c r="V905" i="1"/>
  <c r="U905" i="1"/>
  <c r="T905" i="1"/>
  <c r="S905" i="1"/>
  <c r="R905" i="1"/>
  <c r="BG904" i="1"/>
  <c r="BH904" i="1" s="1"/>
  <c r="BF904" i="1"/>
  <c r="BE904" i="1"/>
  <c r="BD904" i="1"/>
  <c r="BC904" i="1"/>
  <c r="BB904" i="1"/>
  <c r="BA904" i="1"/>
  <c r="AZ904" i="1"/>
  <c r="AY904" i="1"/>
  <c r="AX904" i="1"/>
  <c r="AW904" i="1"/>
  <c r="AV904" i="1"/>
  <c r="AQ904" i="1"/>
  <c r="AP904" i="1"/>
  <c r="AS904" i="1" s="1"/>
  <c r="AN904" i="1"/>
  <c r="AL904" i="1" a="1"/>
  <c r="AL904" i="1" s="1"/>
  <c r="AH904" i="1"/>
  <c r="AG904" i="1"/>
  <c r="AI904" i="1" s="1"/>
  <c r="AA904" i="1"/>
  <c r="AD904" i="1" s="1"/>
  <c r="AE904" i="1" s="1"/>
  <c r="X904" i="1"/>
  <c r="W904" i="1"/>
  <c r="V904" i="1"/>
  <c r="U904" i="1"/>
  <c r="T904" i="1"/>
  <c r="S904" i="1"/>
  <c r="R904" i="1"/>
  <c r="BG903" i="1"/>
  <c r="BH903" i="1" s="1"/>
  <c r="BF903" i="1"/>
  <c r="BE903" i="1"/>
  <c r="BD903" i="1"/>
  <c r="BC903" i="1"/>
  <c r="BB903" i="1"/>
  <c r="BA903" i="1"/>
  <c r="AZ903" i="1"/>
  <c r="AY903" i="1"/>
  <c r="AX903" i="1"/>
  <c r="AW903" i="1"/>
  <c r="AV903" i="1"/>
  <c r="AQ903" i="1"/>
  <c r="AP903" i="1"/>
  <c r="AN903" i="1"/>
  <c r="AL903" i="1" a="1"/>
  <c r="AL903" i="1" s="1"/>
  <c r="AH903" i="1"/>
  <c r="AG903" i="1"/>
  <c r="AC903" i="1"/>
  <c r="Z903" i="1"/>
  <c r="Y903" i="1"/>
  <c r="X903" i="1"/>
  <c r="W903" i="1"/>
  <c r="V903" i="1"/>
  <c r="U903" i="1"/>
  <c r="T903" i="1"/>
  <c r="S903" i="1"/>
  <c r="R903" i="1"/>
  <c r="BG902" i="1"/>
  <c r="BH902" i="1" s="1"/>
  <c r="BF902" i="1"/>
  <c r="BE902" i="1"/>
  <c r="BD902" i="1"/>
  <c r="BC902" i="1"/>
  <c r="BB902" i="1"/>
  <c r="BA902" i="1"/>
  <c r="AZ902" i="1"/>
  <c r="AY902" i="1"/>
  <c r="AX902" i="1"/>
  <c r="AW902" i="1"/>
  <c r="AV902" i="1"/>
  <c r="AQ902" i="1"/>
  <c r="AP902" i="1"/>
  <c r="AN902" i="1"/>
  <c r="AL902" i="1" a="1"/>
  <c r="AL902" i="1" s="1"/>
  <c r="AH902" i="1"/>
  <c r="AG902" i="1"/>
  <c r="AI902" i="1" s="1"/>
  <c r="Z902" i="1"/>
  <c r="AD902" i="1" s="1"/>
  <c r="AE902" i="1" s="1"/>
  <c r="X902" i="1"/>
  <c r="W902" i="1"/>
  <c r="V902" i="1"/>
  <c r="U902" i="1"/>
  <c r="T902" i="1"/>
  <c r="S902" i="1"/>
  <c r="R902" i="1"/>
  <c r="BG901" i="1"/>
  <c r="BH901" i="1" s="1"/>
  <c r="BF901" i="1"/>
  <c r="BE901" i="1"/>
  <c r="BD901" i="1"/>
  <c r="BC901" i="1"/>
  <c r="BB901" i="1"/>
  <c r="BA901" i="1"/>
  <c r="AZ901" i="1"/>
  <c r="AY901" i="1"/>
  <c r="AX901" i="1"/>
  <c r="AW901" i="1"/>
  <c r="AV901" i="1"/>
  <c r="AQ901" i="1"/>
  <c r="AP901" i="1"/>
  <c r="AN901" i="1"/>
  <c r="AL901" i="1" a="1"/>
  <c r="AL901" i="1" s="1"/>
  <c r="AH901" i="1"/>
  <c r="AG901" i="1"/>
  <c r="Z901" i="1"/>
  <c r="AD901" i="1" s="1"/>
  <c r="AE901" i="1" s="1"/>
  <c r="X901" i="1"/>
  <c r="W901" i="1"/>
  <c r="V901" i="1"/>
  <c r="U901" i="1"/>
  <c r="T901" i="1"/>
  <c r="S901" i="1"/>
  <c r="R901" i="1"/>
  <c r="BG900" i="1"/>
  <c r="BH900" i="1" s="1"/>
  <c r="BF900" i="1"/>
  <c r="BE900" i="1"/>
  <c r="BD900" i="1"/>
  <c r="BC900" i="1"/>
  <c r="BB900" i="1"/>
  <c r="BA900" i="1"/>
  <c r="AZ900" i="1"/>
  <c r="AY900" i="1"/>
  <c r="AX900" i="1"/>
  <c r="AW900" i="1"/>
  <c r="AV900" i="1"/>
  <c r="AQ900" i="1"/>
  <c r="AP900" i="1"/>
  <c r="AN900" i="1"/>
  <c r="AL900" i="1" a="1"/>
  <c r="AL900" i="1" s="1"/>
  <c r="AH900" i="1"/>
  <c r="AG900" i="1"/>
  <c r="AI900" i="1" s="1"/>
  <c r="AC900" i="1"/>
  <c r="AB900" i="1"/>
  <c r="AA900" i="1"/>
  <c r="Z900" i="1"/>
  <c r="Y900" i="1"/>
  <c r="X900" i="1"/>
  <c r="W900" i="1"/>
  <c r="V900" i="1"/>
  <c r="U900" i="1"/>
  <c r="T900" i="1"/>
  <c r="S900" i="1"/>
  <c r="R900" i="1"/>
  <c r="BG899" i="1"/>
  <c r="BH899" i="1" s="1"/>
  <c r="BF899" i="1"/>
  <c r="BE899" i="1"/>
  <c r="BD899" i="1"/>
  <c r="BC899" i="1"/>
  <c r="BB899" i="1"/>
  <c r="BA899" i="1"/>
  <c r="AZ899" i="1"/>
  <c r="AY899" i="1"/>
  <c r="AX899" i="1"/>
  <c r="AW899" i="1"/>
  <c r="AV899" i="1"/>
  <c r="AQ899" i="1"/>
  <c r="AP899" i="1"/>
  <c r="AU899" i="1" s="1"/>
  <c r="AN899" i="1"/>
  <c r="AL899" i="1"/>
  <c r="AL899" i="1" a="1"/>
  <c r="AH899" i="1"/>
  <c r="AG899" i="1"/>
  <c r="AA899" i="1"/>
  <c r="AD899" i="1" s="1"/>
  <c r="AE899" i="1" s="1"/>
  <c r="X899" i="1"/>
  <c r="W899" i="1"/>
  <c r="V899" i="1"/>
  <c r="U899" i="1"/>
  <c r="T899" i="1"/>
  <c r="S899" i="1"/>
  <c r="R899" i="1"/>
  <c r="BG898" i="1"/>
  <c r="BH898" i="1" s="1"/>
  <c r="BF898" i="1"/>
  <c r="BE898" i="1"/>
  <c r="BD898" i="1"/>
  <c r="BC898" i="1"/>
  <c r="BB898" i="1"/>
  <c r="BA898" i="1"/>
  <c r="AZ898" i="1"/>
  <c r="AY898" i="1"/>
  <c r="AX898" i="1"/>
  <c r="AW898" i="1"/>
  <c r="AV898" i="1"/>
  <c r="AQ898" i="1"/>
  <c r="AP898" i="1"/>
  <c r="AN898" i="1"/>
  <c r="AL898" i="1" a="1"/>
  <c r="AL898" i="1" s="1"/>
  <c r="AH898" i="1"/>
  <c r="AG898" i="1"/>
  <c r="AI898" i="1" s="1"/>
  <c r="AB898" i="1"/>
  <c r="AD898" i="1" s="1"/>
  <c r="AE898" i="1" s="1"/>
  <c r="X898" i="1"/>
  <c r="W898" i="1"/>
  <c r="V898" i="1"/>
  <c r="U898" i="1"/>
  <c r="T898" i="1"/>
  <c r="S898" i="1"/>
  <c r="R898" i="1"/>
  <c r="BG897" i="1"/>
  <c r="BH897" i="1" s="1"/>
  <c r="BF897" i="1"/>
  <c r="BE897" i="1"/>
  <c r="BD897" i="1"/>
  <c r="BC897" i="1"/>
  <c r="BB897" i="1"/>
  <c r="BA897" i="1"/>
  <c r="AZ897" i="1"/>
  <c r="AY897" i="1"/>
  <c r="AX897" i="1"/>
  <c r="AW897" i="1"/>
  <c r="AV897" i="1"/>
  <c r="AQ897" i="1"/>
  <c r="AP897" i="1"/>
  <c r="AN897" i="1"/>
  <c r="AL897" i="1" a="1"/>
  <c r="AL897" i="1" s="1"/>
  <c r="AH897" i="1"/>
  <c r="AG897" i="1"/>
  <c r="AB897" i="1"/>
  <c r="AD897" i="1" s="1"/>
  <c r="AE897" i="1" s="1"/>
  <c r="X897" i="1"/>
  <c r="W897" i="1"/>
  <c r="V897" i="1"/>
  <c r="U897" i="1"/>
  <c r="T897" i="1"/>
  <c r="S897" i="1"/>
  <c r="R897" i="1"/>
  <c r="BG896" i="1"/>
  <c r="BH896" i="1" s="1"/>
  <c r="BF896" i="1"/>
  <c r="BE896" i="1"/>
  <c r="BD896" i="1"/>
  <c r="BC896" i="1"/>
  <c r="BB896" i="1"/>
  <c r="BA896" i="1"/>
  <c r="AZ896" i="1"/>
  <c r="AY896" i="1"/>
  <c r="AX896" i="1"/>
  <c r="AW896" i="1"/>
  <c r="AV896" i="1"/>
  <c r="AQ896" i="1"/>
  <c r="AP896" i="1"/>
  <c r="AN896" i="1"/>
  <c r="AL896" i="1" a="1"/>
  <c r="AL896" i="1" s="1"/>
  <c r="AH896" i="1"/>
  <c r="AG896" i="1"/>
  <c r="AI896" i="1" s="1"/>
  <c r="AB896" i="1"/>
  <c r="AD896" i="1" s="1"/>
  <c r="AE896" i="1" s="1"/>
  <c r="X896" i="1"/>
  <c r="W896" i="1"/>
  <c r="V896" i="1"/>
  <c r="U896" i="1"/>
  <c r="T896" i="1"/>
  <c r="S896" i="1"/>
  <c r="R896" i="1"/>
  <c r="BG895" i="1"/>
  <c r="BH895" i="1" s="1"/>
  <c r="BF895" i="1"/>
  <c r="BE895" i="1"/>
  <c r="BD895" i="1"/>
  <c r="BC895" i="1"/>
  <c r="BB895" i="1"/>
  <c r="BA895" i="1"/>
  <c r="AZ895" i="1"/>
  <c r="AY895" i="1"/>
  <c r="AX895" i="1"/>
  <c r="AW895" i="1"/>
  <c r="AV895" i="1"/>
  <c r="AQ895" i="1"/>
  <c r="AP895" i="1"/>
  <c r="AU895" i="1" s="1"/>
  <c r="AN895" i="1"/>
  <c r="AL895" i="1"/>
  <c r="AL895" i="1" a="1"/>
  <c r="AH895" i="1"/>
  <c r="AG895" i="1"/>
  <c r="AI895" i="1" s="1"/>
  <c r="AB895" i="1"/>
  <c r="AD895" i="1" s="1"/>
  <c r="AE895" i="1" s="1"/>
  <c r="X895" i="1"/>
  <c r="W895" i="1"/>
  <c r="V895" i="1"/>
  <c r="U895" i="1"/>
  <c r="T895" i="1"/>
  <c r="S895" i="1"/>
  <c r="R895" i="1"/>
  <c r="BG894" i="1"/>
  <c r="BH894" i="1" s="1"/>
  <c r="BF894" i="1"/>
  <c r="BE894" i="1"/>
  <c r="BD894" i="1"/>
  <c r="BC894" i="1"/>
  <c r="BB894" i="1"/>
  <c r="BA894" i="1"/>
  <c r="AZ894" i="1"/>
  <c r="AY894" i="1"/>
  <c r="AX894" i="1"/>
  <c r="AW894" i="1"/>
  <c r="AV894" i="1"/>
  <c r="AQ894" i="1"/>
  <c r="AP894" i="1"/>
  <c r="AU894" i="1" s="1"/>
  <c r="AN894" i="1"/>
  <c r="AL894" i="1"/>
  <c r="AL894" i="1" a="1"/>
  <c r="AH894" i="1"/>
  <c r="AG894" i="1"/>
  <c r="Z894" i="1"/>
  <c r="AD894" i="1" s="1"/>
  <c r="AE894" i="1" s="1"/>
  <c r="X894" i="1"/>
  <c r="W894" i="1"/>
  <c r="V894" i="1"/>
  <c r="U894" i="1"/>
  <c r="T894" i="1"/>
  <c r="S894" i="1"/>
  <c r="R894" i="1"/>
  <c r="BG893" i="1"/>
  <c r="BH893" i="1" s="1"/>
  <c r="BF893" i="1"/>
  <c r="BE893" i="1"/>
  <c r="BD893" i="1"/>
  <c r="BC893" i="1"/>
  <c r="BB893" i="1"/>
  <c r="BA893" i="1"/>
  <c r="AZ893" i="1"/>
  <c r="AY893" i="1"/>
  <c r="AX893" i="1"/>
  <c r="AW893" i="1"/>
  <c r="AV893" i="1"/>
  <c r="AQ893" i="1"/>
  <c r="AP893" i="1"/>
  <c r="AN893" i="1"/>
  <c r="AL893" i="1"/>
  <c r="AL893" i="1" a="1"/>
  <c r="AH893" i="1"/>
  <c r="AG893" i="1"/>
  <c r="AI893" i="1" s="1"/>
  <c r="AC893" i="1"/>
  <c r="AB893" i="1"/>
  <c r="AA893" i="1"/>
  <c r="Z893" i="1"/>
  <c r="Y893" i="1"/>
  <c r="X893" i="1"/>
  <c r="W893" i="1"/>
  <c r="V893" i="1"/>
  <c r="U893" i="1"/>
  <c r="T893" i="1"/>
  <c r="S893" i="1"/>
  <c r="R893" i="1"/>
  <c r="BG892" i="1"/>
  <c r="BH892" i="1" s="1"/>
  <c r="BF892" i="1"/>
  <c r="BE892" i="1"/>
  <c r="BD892" i="1"/>
  <c r="BC892" i="1"/>
  <c r="BB892" i="1"/>
  <c r="BA892" i="1"/>
  <c r="AZ892" i="1"/>
  <c r="AY892" i="1"/>
  <c r="AX892" i="1"/>
  <c r="AW892" i="1"/>
  <c r="AV892" i="1"/>
  <c r="AQ892" i="1"/>
  <c r="AP892" i="1"/>
  <c r="AN892" i="1"/>
  <c r="AL892" i="1" a="1"/>
  <c r="AL892" i="1" s="1"/>
  <c r="AH892" i="1"/>
  <c r="AG892" i="1"/>
  <c r="AI892" i="1" s="1"/>
  <c r="AC892" i="1"/>
  <c r="AB892" i="1"/>
  <c r="AA892" i="1"/>
  <c r="Z892" i="1"/>
  <c r="Y892" i="1"/>
  <c r="X892" i="1"/>
  <c r="W892" i="1"/>
  <c r="V892" i="1"/>
  <c r="U892" i="1"/>
  <c r="T892" i="1"/>
  <c r="S892" i="1"/>
  <c r="R892" i="1"/>
  <c r="BG891" i="1"/>
  <c r="BH891" i="1" s="1"/>
  <c r="BF891" i="1"/>
  <c r="BE891" i="1"/>
  <c r="BD891" i="1"/>
  <c r="BC891" i="1"/>
  <c r="BB891" i="1"/>
  <c r="BA891" i="1"/>
  <c r="AZ891" i="1"/>
  <c r="AY891" i="1"/>
  <c r="AX891" i="1"/>
  <c r="AW891" i="1"/>
  <c r="AV891" i="1"/>
  <c r="AQ891" i="1"/>
  <c r="AP891" i="1"/>
  <c r="AU891" i="1" s="1"/>
  <c r="AN891" i="1"/>
  <c r="AL891" i="1"/>
  <c r="AL891" i="1" a="1"/>
  <c r="AH891" i="1"/>
  <c r="AG891" i="1"/>
  <c r="Z891" i="1"/>
  <c r="AD891" i="1" s="1"/>
  <c r="AE891" i="1" s="1"/>
  <c r="X891" i="1"/>
  <c r="W891" i="1"/>
  <c r="V891" i="1"/>
  <c r="U891" i="1"/>
  <c r="T891" i="1"/>
  <c r="S891" i="1"/>
  <c r="R891" i="1"/>
  <c r="BG890" i="1"/>
  <c r="BH890" i="1" s="1"/>
  <c r="BF890" i="1"/>
  <c r="BE890" i="1"/>
  <c r="BD890" i="1"/>
  <c r="BC890" i="1"/>
  <c r="BB890" i="1"/>
  <c r="BA890" i="1"/>
  <c r="AZ890" i="1"/>
  <c r="AY890" i="1"/>
  <c r="AX890" i="1"/>
  <c r="AW890" i="1"/>
  <c r="AV890" i="1"/>
  <c r="AQ890" i="1"/>
  <c r="AP890" i="1"/>
  <c r="AN890" i="1"/>
  <c r="AL890" i="1" a="1"/>
  <c r="AL890" i="1" s="1"/>
  <c r="AH890" i="1"/>
  <c r="AG890" i="1"/>
  <c r="AI890" i="1" s="1"/>
  <c r="Y890" i="1"/>
  <c r="AD890" i="1" s="1"/>
  <c r="AE890" i="1" s="1"/>
  <c r="X890" i="1"/>
  <c r="W890" i="1"/>
  <c r="V890" i="1"/>
  <c r="U890" i="1"/>
  <c r="T890" i="1"/>
  <c r="S890" i="1"/>
  <c r="R890" i="1"/>
  <c r="BG889" i="1"/>
  <c r="BH889" i="1" s="1"/>
  <c r="BF889" i="1"/>
  <c r="BE889" i="1"/>
  <c r="BD889" i="1"/>
  <c r="BC889" i="1"/>
  <c r="BB889" i="1"/>
  <c r="BA889" i="1"/>
  <c r="AZ889" i="1"/>
  <c r="AY889" i="1"/>
  <c r="AX889" i="1"/>
  <c r="AW889" i="1"/>
  <c r="AV889" i="1"/>
  <c r="AQ889" i="1"/>
  <c r="AP889" i="1"/>
  <c r="AU889" i="1" s="1"/>
  <c r="AN889" i="1"/>
  <c r="AL889" i="1" a="1"/>
  <c r="AL889" i="1" s="1"/>
  <c r="AH889" i="1"/>
  <c r="AG889" i="1"/>
  <c r="Y889" i="1"/>
  <c r="AD889" i="1" s="1"/>
  <c r="AE889" i="1" s="1"/>
  <c r="X889" i="1"/>
  <c r="W889" i="1"/>
  <c r="V889" i="1"/>
  <c r="U889" i="1"/>
  <c r="T889" i="1"/>
  <c r="S889" i="1"/>
  <c r="R889" i="1"/>
  <c r="BG888" i="1"/>
  <c r="BH888" i="1" s="1"/>
  <c r="BF888" i="1"/>
  <c r="BE888" i="1"/>
  <c r="BD888" i="1"/>
  <c r="BC888" i="1"/>
  <c r="BB888" i="1"/>
  <c r="BA888" i="1"/>
  <c r="AZ888" i="1"/>
  <c r="AY888" i="1"/>
  <c r="AX888" i="1"/>
  <c r="AW888" i="1"/>
  <c r="AV888" i="1"/>
  <c r="AQ888" i="1"/>
  <c r="AP888" i="1"/>
  <c r="AN888" i="1"/>
  <c r="AL888" i="1" a="1"/>
  <c r="AL888" i="1" s="1"/>
  <c r="AH888" i="1"/>
  <c r="AG888" i="1"/>
  <c r="AI888" i="1" s="1"/>
  <c r="AB888" i="1"/>
  <c r="AD888" i="1" s="1"/>
  <c r="AE888" i="1" s="1"/>
  <c r="X888" i="1"/>
  <c r="W888" i="1"/>
  <c r="V888" i="1"/>
  <c r="U888" i="1"/>
  <c r="T888" i="1"/>
  <c r="S888" i="1"/>
  <c r="R888" i="1"/>
  <c r="BG887" i="1"/>
  <c r="BH887" i="1" s="1"/>
  <c r="BF887" i="1"/>
  <c r="BE887" i="1"/>
  <c r="BD887" i="1"/>
  <c r="BC887" i="1"/>
  <c r="BB887" i="1"/>
  <c r="BA887" i="1"/>
  <c r="AZ887" i="1"/>
  <c r="AY887" i="1"/>
  <c r="AX887" i="1"/>
  <c r="AW887" i="1"/>
  <c r="AV887" i="1"/>
  <c r="AQ887" i="1"/>
  <c r="AP887" i="1"/>
  <c r="AN887" i="1"/>
  <c r="AL887" i="1"/>
  <c r="AL887" i="1" a="1"/>
  <c r="AH887" i="1"/>
  <c r="AG887" i="1"/>
  <c r="AI887" i="1" s="1"/>
  <c r="AA887" i="1"/>
  <c r="AD887" i="1" s="1"/>
  <c r="AE887" i="1" s="1"/>
  <c r="X887" i="1"/>
  <c r="W887" i="1"/>
  <c r="V887" i="1"/>
  <c r="U887" i="1"/>
  <c r="T887" i="1"/>
  <c r="S887" i="1"/>
  <c r="R887" i="1"/>
  <c r="BG886" i="1"/>
  <c r="BH886" i="1" s="1"/>
  <c r="BF886" i="1"/>
  <c r="BE886" i="1"/>
  <c r="BD886" i="1"/>
  <c r="BC886" i="1"/>
  <c r="BB886" i="1"/>
  <c r="BA886" i="1"/>
  <c r="AZ886" i="1"/>
  <c r="AY886" i="1"/>
  <c r="AX886" i="1"/>
  <c r="AW886" i="1"/>
  <c r="AV886" i="1"/>
  <c r="AQ886" i="1"/>
  <c r="AP886" i="1"/>
  <c r="AT886" i="1" s="1"/>
  <c r="AN886" i="1"/>
  <c r="AL886" i="1"/>
  <c r="AL886" i="1" a="1"/>
  <c r="AH886" i="1"/>
  <c r="AG886" i="1"/>
  <c r="Y886" i="1"/>
  <c r="AD886" i="1" s="1"/>
  <c r="AE886" i="1" s="1"/>
  <c r="X886" i="1"/>
  <c r="W886" i="1"/>
  <c r="V886" i="1"/>
  <c r="U886" i="1"/>
  <c r="T886" i="1"/>
  <c r="R886" i="1"/>
  <c r="BG885" i="1"/>
  <c r="BH885" i="1" s="1"/>
  <c r="BF885" i="1"/>
  <c r="BE885" i="1"/>
  <c r="BD885" i="1"/>
  <c r="BC885" i="1"/>
  <c r="BB885" i="1"/>
  <c r="BA885" i="1"/>
  <c r="AZ885" i="1"/>
  <c r="AY885" i="1"/>
  <c r="AX885" i="1"/>
  <c r="AW885" i="1"/>
  <c r="AV885" i="1"/>
  <c r="AQ885" i="1"/>
  <c r="AP885" i="1"/>
  <c r="AN885" i="1"/>
  <c r="AL885" i="1" a="1"/>
  <c r="AL885" i="1" s="1"/>
  <c r="AH885" i="1"/>
  <c r="AG885" i="1"/>
  <c r="AI885" i="1" s="1"/>
  <c r="AB885" i="1"/>
  <c r="AD885" i="1" s="1"/>
  <c r="AE885" i="1" s="1"/>
  <c r="X885" i="1"/>
  <c r="W885" i="1"/>
  <c r="V885" i="1"/>
  <c r="U885" i="1"/>
  <c r="T885" i="1"/>
  <c r="S885" i="1"/>
  <c r="R885" i="1"/>
  <c r="BG884" i="1"/>
  <c r="BH884" i="1" s="1"/>
  <c r="BF884" i="1"/>
  <c r="BE884" i="1"/>
  <c r="BD884" i="1"/>
  <c r="BC884" i="1"/>
  <c r="BB884" i="1"/>
  <c r="BA884" i="1"/>
  <c r="AZ884" i="1"/>
  <c r="AY884" i="1"/>
  <c r="AX884" i="1"/>
  <c r="AW884" i="1"/>
  <c r="AV884" i="1"/>
  <c r="AQ884" i="1"/>
  <c r="AP884" i="1"/>
  <c r="AR884" i="1" s="1"/>
  <c r="AN884" i="1"/>
  <c r="AL884" i="1"/>
  <c r="AL884" i="1" a="1"/>
  <c r="AH884" i="1"/>
  <c r="AG884" i="1"/>
  <c r="AI884" i="1" s="1"/>
  <c r="AB884" i="1"/>
  <c r="AD884" i="1" s="1"/>
  <c r="AE884" i="1" s="1"/>
  <c r="X884" i="1"/>
  <c r="W884" i="1"/>
  <c r="V884" i="1"/>
  <c r="U884" i="1"/>
  <c r="S884" i="1"/>
  <c r="R884" i="1"/>
  <c r="BH883" i="1"/>
  <c r="BG883" i="1"/>
  <c r="BF883" i="1"/>
  <c r="BE883" i="1"/>
  <c r="BD883" i="1"/>
  <c r="BC883" i="1"/>
  <c r="BB883" i="1"/>
  <c r="BA883" i="1"/>
  <c r="AZ883" i="1"/>
  <c r="AY883" i="1"/>
  <c r="AX883" i="1"/>
  <c r="AW883" i="1"/>
  <c r="AV883" i="1"/>
  <c r="AQ883" i="1"/>
  <c r="AP883" i="1"/>
  <c r="AN883" i="1"/>
  <c r="AL883" i="1" a="1"/>
  <c r="AL883" i="1" s="1"/>
  <c r="AH883" i="1"/>
  <c r="AG883" i="1"/>
  <c r="AB883" i="1"/>
  <c r="AD883" i="1" s="1"/>
  <c r="AE883" i="1" s="1"/>
  <c r="X883" i="1"/>
  <c r="W883" i="1"/>
  <c r="V883" i="1"/>
  <c r="U883" i="1"/>
  <c r="S883" i="1"/>
  <c r="R883" i="1"/>
  <c r="BG882" i="1"/>
  <c r="BH882" i="1" s="1"/>
  <c r="BF882" i="1"/>
  <c r="BE882" i="1"/>
  <c r="BD882" i="1"/>
  <c r="BC882" i="1"/>
  <c r="BB882" i="1"/>
  <c r="BA882" i="1"/>
  <c r="AZ882" i="1"/>
  <c r="AY882" i="1"/>
  <c r="AX882" i="1"/>
  <c r="AW882" i="1"/>
  <c r="AV882" i="1"/>
  <c r="AQ882" i="1"/>
  <c r="AP882" i="1"/>
  <c r="AU882" i="1" s="1"/>
  <c r="AN882" i="1"/>
  <c r="AL882" i="1"/>
  <c r="AL882" i="1" a="1"/>
  <c r="AH882" i="1"/>
  <c r="AG882" i="1"/>
  <c r="AA882" i="1"/>
  <c r="AD882" i="1" s="1"/>
  <c r="AE882" i="1" s="1"/>
  <c r="X882" i="1"/>
  <c r="W882" i="1"/>
  <c r="V882" i="1"/>
  <c r="U882" i="1"/>
  <c r="T882" i="1"/>
  <c r="S882" i="1"/>
  <c r="R882" i="1"/>
  <c r="BG881" i="1"/>
  <c r="BH881" i="1" s="1"/>
  <c r="BF881" i="1"/>
  <c r="BE881" i="1"/>
  <c r="BD881" i="1"/>
  <c r="BC881" i="1"/>
  <c r="BB881" i="1"/>
  <c r="BA881" i="1"/>
  <c r="AZ881" i="1"/>
  <c r="AY881" i="1"/>
  <c r="AX881" i="1"/>
  <c r="AW881" i="1"/>
  <c r="AV881" i="1"/>
  <c r="AQ881" i="1"/>
  <c r="AP881" i="1"/>
  <c r="AN881" i="1"/>
  <c r="AL881" i="1" a="1"/>
  <c r="AL881" i="1" s="1"/>
  <c r="AH881" i="1"/>
  <c r="AG881" i="1"/>
  <c r="AI881" i="1" s="1"/>
  <c r="AC881" i="1"/>
  <c r="AB881" i="1"/>
  <c r="AA881" i="1"/>
  <c r="Z881" i="1"/>
  <c r="Y881" i="1"/>
  <c r="X881" i="1"/>
  <c r="W881" i="1"/>
  <c r="V881" i="1"/>
  <c r="U881" i="1"/>
  <c r="T881" i="1"/>
  <c r="S881" i="1"/>
  <c r="R881" i="1"/>
  <c r="BG880" i="1"/>
  <c r="BH880" i="1" s="1"/>
  <c r="BF880" i="1"/>
  <c r="BE880" i="1"/>
  <c r="BD880" i="1"/>
  <c r="BC880" i="1"/>
  <c r="BB880" i="1"/>
  <c r="BA880" i="1"/>
  <c r="AZ880" i="1"/>
  <c r="AY880" i="1"/>
  <c r="AX880" i="1"/>
  <c r="AW880" i="1"/>
  <c r="AV880" i="1"/>
  <c r="AQ880" i="1"/>
  <c r="AP880" i="1"/>
  <c r="AN880" i="1"/>
  <c r="AL880" i="1"/>
  <c r="AL880" i="1" a="1"/>
  <c r="AH880" i="1"/>
  <c r="AG880" i="1"/>
  <c r="AI880" i="1" s="1"/>
  <c r="Y880" i="1"/>
  <c r="AD880" i="1" s="1"/>
  <c r="AE880" i="1" s="1"/>
  <c r="X880" i="1"/>
  <c r="W880" i="1"/>
  <c r="V880" i="1"/>
  <c r="U880" i="1"/>
  <c r="T880" i="1"/>
  <c r="S880" i="1"/>
  <c r="R880" i="1"/>
  <c r="BG879" i="1"/>
  <c r="BH879" i="1" s="1"/>
  <c r="BF879" i="1"/>
  <c r="BE879" i="1"/>
  <c r="BD879" i="1"/>
  <c r="BC879" i="1"/>
  <c r="BB879" i="1"/>
  <c r="BA879" i="1"/>
  <c r="AZ879" i="1"/>
  <c r="AY879" i="1"/>
  <c r="AX879" i="1"/>
  <c r="AW879" i="1"/>
  <c r="AV879" i="1"/>
  <c r="AQ879" i="1"/>
  <c r="AP879" i="1"/>
  <c r="AU879" i="1" s="1"/>
  <c r="AN879" i="1"/>
  <c r="AL879" i="1" a="1"/>
  <c r="AL879" i="1" s="1"/>
  <c r="AH879" i="1"/>
  <c r="AG879" i="1"/>
  <c r="AI879" i="1" s="1"/>
  <c r="Y879" i="1"/>
  <c r="AD879" i="1" s="1"/>
  <c r="AE879" i="1" s="1"/>
  <c r="X879" i="1"/>
  <c r="W879" i="1"/>
  <c r="V879" i="1"/>
  <c r="U879" i="1"/>
  <c r="T879" i="1"/>
  <c r="S879" i="1"/>
  <c r="R879" i="1"/>
  <c r="BG878" i="1"/>
  <c r="BH878" i="1" s="1"/>
  <c r="BF878" i="1"/>
  <c r="BE878" i="1"/>
  <c r="BD878" i="1"/>
  <c r="BC878" i="1"/>
  <c r="BB878" i="1"/>
  <c r="BA878" i="1"/>
  <c r="AZ878" i="1"/>
  <c r="AY878" i="1"/>
  <c r="AX878" i="1"/>
  <c r="AW878" i="1"/>
  <c r="AV878" i="1"/>
  <c r="AQ878" i="1"/>
  <c r="AP878" i="1"/>
  <c r="AU878" i="1" s="1"/>
  <c r="AN878" i="1"/>
  <c r="AL878" i="1"/>
  <c r="AL878" i="1" a="1"/>
  <c r="AH878" i="1"/>
  <c r="AG878" i="1"/>
  <c r="AI878" i="1" s="1"/>
  <c r="AC878" i="1"/>
  <c r="AB878" i="1"/>
  <c r="AA878" i="1"/>
  <c r="Z878" i="1"/>
  <c r="Y878" i="1"/>
  <c r="X878" i="1"/>
  <c r="W878" i="1"/>
  <c r="V878" i="1"/>
  <c r="U878" i="1"/>
  <c r="T878" i="1"/>
  <c r="S878" i="1"/>
  <c r="R878" i="1"/>
  <c r="BG877" i="1"/>
  <c r="BH877" i="1" s="1"/>
  <c r="BF877" i="1"/>
  <c r="BE877" i="1"/>
  <c r="BD877" i="1"/>
  <c r="BC877" i="1"/>
  <c r="BB877" i="1"/>
  <c r="BA877" i="1"/>
  <c r="AZ877" i="1"/>
  <c r="AY877" i="1"/>
  <c r="AX877" i="1"/>
  <c r="AW877" i="1"/>
  <c r="AV877" i="1"/>
  <c r="AQ877" i="1"/>
  <c r="AP877" i="1"/>
  <c r="AN877" i="1"/>
  <c r="AL877" i="1"/>
  <c r="AL877" i="1" a="1"/>
  <c r="AH877" i="1"/>
  <c r="AG877" i="1"/>
  <c r="AC877" i="1"/>
  <c r="Z877" i="1"/>
  <c r="Y877" i="1"/>
  <c r="X877" i="1"/>
  <c r="W877" i="1"/>
  <c r="V877" i="1"/>
  <c r="U877" i="1"/>
  <c r="T877" i="1"/>
  <c r="S877" i="1"/>
  <c r="R877" i="1"/>
  <c r="BG876" i="1"/>
  <c r="BH876" i="1" s="1"/>
  <c r="BF876" i="1"/>
  <c r="BE876" i="1"/>
  <c r="BD876" i="1"/>
  <c r="BC876" i="1"/>
  <c r="BB876" i="1"/>
  <c r="BA876" i="1"/>
  <c r="AZ876" i="1"/>
  <c r="AY876" i="1"/>
  <c r="AX876" i="1"/>
  <c r="AW876" i="1"/>
  <c r="AV876" i="1"/>
  <c r="AQ876" i="1"/>
  <c r="AP876" i="1"/>
  <c r="AN876" i="1"/>
  <c r="AL876" i="1"/>
  <c r="AL876" i="1" a="1"/>
  <c r="AH876" i="1"/>
  <c r="AG876" i="1"/>
  <c r="AC876" i="1"/>
  <c r="Z876" i="1"/>
  <c r="Y876" i="1"/>
  <c r="X876" i="1"/>
  <c r="W876" i="1"/>
  <c r="V876" i="1"/>
  <c r="U876" i="1"/>
  <c r="T876" i="1"/>
  <c r="S876" i="1"/>
  <c r="R876" i="1"/>
  <c r="BG875" i="1"/>
  <c r="BH875" i="1" s="1"/>
  <c r="BF875" i="1"/>
  <c r="BE875" i="1"/>
  <c r="BD875" i="1"/>
  <c r="BC875" i="1"/>
  <c r="BB875" i="1"/>
  <c r="BA875" i="1"/>
  <c r="AZ875" i="1"/>
  <c r="AY875" i="1"/>
  <c r="AX875" i="1"/>
  <c r="AW875" i="1"/>
  <c r="AV875" i="1"/>
  <c r="AQ875" i="1"/>
  <c r="AP875" i="1"/>
  <c r="AN875" i="1"/>
  <c r="AL875" i="1" a="1"/>
  <c r="AL875" i="1" s="1"/>
  <c r="AH875" i="1"/>
  <c r="AG875" i="1"/>
  <c r="AI875" i="1" s="1"/>
  <c r="AC875" i="1"/>
  <c r="AB875" i="1"/>
  <c r="AA875" i="1"/>
  <c r="Z875" i="1"/>
  <c r="Y875" i="1"/>
  <c r="X875" i="1"/>
  <c r="W875" i="1"/>
  <c r="V875" i="1"/>
  <c r="U875" i="1"/>
  <c r="T875" i="1"/>
  <c r="S875" i="1"/>
  <c r="R875" i="1"/>
  <c r="BG874" i="1"/>
  <c r="BH874" i="1" s="1"/>
  <c r="BF874" i="1"/>
  <c r="BE874" i="1"/>
  <c r="BD874" i="1"/>
  <c r="BC874" i="1"/>
  <c r="BB874" i="1"/>
  <c r="BA874" i="1"/>
  <c r="AZ874" i="1"/>
  <c r="AY874" i="1"/>
  <c r="AX874" i="1"/>
  <c r="AW874" i="1"/>
  <c r="AV874" i="1"/>
  <c r="AQ874" i="1"/>
  <c r="AP874" i="1"/>
  <c r="AU874" i="1" s="1"/>
  <c r="AN874" i="1"/>
  <c r="AL874" i="1"/>
  <c r="AL874" i="1" a="1"/>
  <c r="AH874" i="1"/>
  <c r="AG874" i="1"/>
  <c r="AC874" i="1"/>
  <c r="AD874" i="1" s="1"/>
  <c r="AE874" i="1" s="1"/>
  <c r="X874" i="1"/>
  <c r="W874" i="1"/>
  <c r="V874" i="1"/>
  <c r="U874" i="1"/>
  <c r="T874" i="1"/>
  <c r="S874" i="1"/>
  <c r="R874" i="1"/>
  <c r="BG873" i="1"/>
  <c r="BH873" i="1" s="1"/>
  <c r="BF873" i="1"/>
  <c r="BE873" i="1"/>
  <c r="BD873" i="1"/>
  <c r="BC873" i="1"/>
  <c r="BB873" i="1"/>
  <c r="BA873" i="1"/>
  <c r="AZ873" i="1"/>
  <c r="AY873" i="1"/>
  <c r="AX873" i="1"/>
  <c r="AW873" i="1"/>
  <c r="AV873" i="1"/>
  <c r="AQ873" i="1"/>
  <c r="AP873" i="1"/>
  <c r="AN873" i="1"/>
  <c r="AL873" i="1" a="1"/>
  <c r="AL873" i="1" s="1"/>
  <c r="AH873" i="1"/>
  <c r="AG873" i="1"/>
  <c r="AI873" i="1" s="1"/>
  <c r="Z873" i="1"/>
  <c r="AD873" i="1" s="1"/>
  <c r="AE873" i="1" s="1"/>
  <c r="X873" i="1"/>
  <c r="W873" i="1"/>
  <c r="V873" i="1"/>
  <c r="U873" i="1"/>
  <c r="T873" i="1"/>
  <c r="S873" i="1"/>
  <c r="R873" i="1"/>
  <c r="BG872" i="1"/>
  <c r="BH872" i="1" s="1"/>
  <c r="BF872" i="1"/>
  <c r="BE872" i="1"/>
  <c r="BD872" i="1"/>
  <c r="BC872" i="1"/>
  <c r="BB872" i="1"/>
  <c r="BA872" i="1"/>
  <c r="AZ872" i="1"/>
  <c r="AY872" i="1"/>
  <c r="AX872" i="1"/>
  <c r="AW872" i="1"/>
  <c r="AV872" i="1"/>
  <c r="AQ872" i="1"/>
  <c r="AP872" i="1"/>
  <c r="AU872" i="1" s="1"/>
  <c r="AN872" i="1"/>
  <c r="AL872" i="1" a="1"/>
  <c r="AL872" i="1" s="1"/>
  <c r="AH872" i="1"/>
  <c r="AG872" i="1"/>
  <c r="Z872" i="1"/>
  <c r="AD872" i="1" s="1"/>
  <c r="AE872" i="1" s="1"/>
  <c r="X872" i="1"/>
  <c r="W872" i="1"/>
  <c r="V872" i="1"/>
  <c r="U872" i="1"/>
  <c r="T872" i="1"/>
  <c r="S872" i="1"/>
  <c r="R872" i="1"/>
  <c r="BG871" i="1"/>
  <c r="BH871" i="1" s="1"/>
  <c r="BF871" i="1"/>
  <c r="BE871" i="1"/>
  <c r="BD871" i="1"/>
  <c r="BC871" i="1"/>
  <c r="BB871" i="1"/>
  <c r="BA871" i="1"/>
  <c r="AZ871" i="1"/>
  <c r="AY871" i="1"/>
  <c r="AX871" i="1"/>
  <c r="AW871" i="1"/>
  <c r="AV871" i="1"/>
  <c r="AQ871" i="1"/>
  <c r="AP871" i="1"/>
  <c r="AN871" i="1"/>
  <c r="AL871" i="1" a="1"/>
  <c r="AL871" i="1" s="1"/>
  <c r="AH871" i="1"/>
  <c r="AG871" i="1"/>
  <c r="AI871" i="1" s="1"/>
  <c r="AB871" i="1"/>
  <c r="AD871" i="1" s="1"/>
  <c r="AE871" i="1" s="1"/>
  <c r="X871" i="1"/>
  <c r="W871" i="1"/>
  <c r="V871" i="1"/>
  <c r="U871" i="1"/>
  <c r="T871" i="1"/>
  <c r="S871" i="1"/>
  <c r="R871" i="1"/>
  <c r="BG870" i="1"/>
  <c r="BH870" i="1" s="1"/>
  <c r="BF870" i="1"/>
  <c r="BE870" i="1"/>
  <c r="BD870" i="1"/>
  <c r="BC870" i="1"/>
  <c r="BB870" i="1"/>
  <c r="BA870" i="1"/>
  <c r="AZ870" i="1"/>
  <c r="AY870" i="1"/>
  <c r="AX870" i="1"/>
  <c r="AW870" i="1"/>
  <c r="AV870" i="1"/>
  <c r="AQ870" i="1"/>
  <c r="AP870" i="1"/>
  <c r="AN870" i="1"/>
  <c r="AL870" i="1"/>
  <c r="AL870" i="1" a="1"/>
  <c r="AH870" i="1"/>
  <c r="AG870" i="1"/>
  <c r="AI870" i="1" s="1"/>
  <c r="Y870" i="1"/>
  <c r="AD870" i="1" s="1"/>
  <c r="AE870" i="1" s="1"/>
  <c r="X870" i="1"/>
  <c r="W870" i="1"/>
  <c r="V870" i="1"/>
  <c r="U870" i="1"/>
  <c r="T870" i="1"/>
  <c r="S870" i="1"/>
  <c r="R870" i="1"/>
  <c r="BG869" i="1"/>
  <c r="BH869" i="1" s="1"/>
  <c r="BF869" i="1"/>
  <c r="BE869" i="1"/>
  <c r="BD869" i="1"/>
  <c r="BC869" i="1"/>
  <c r="BB869" i="1"/>
  <c r="BA869" i="1"/>
  <c r="AZ869" i="1"/>
  <c r="AY869" i="1"/>
  <c r="AX869" i="1"/>
  <c r="AW869" i="1"/>
  <c r="AV869" i="1"/>
  <c r="AS869" i="1"/>
  <c r="AQ869" i="1"/>
  <c r="AP869" i="1"/>
  <c r="AR869" i="1" s="1"/>
  <c r="AN869" i="1"/>
  <c r="AL869" i="1"/>
  <c r="AL869" i="1" a="1"/>
  <c r="AH869" i="1"/>
  <c r="AG869" i="1"/>
  <c r="Y869" i="1"/>
  <c r="AD869" i="1" s="1"/>
  <c r="AE869" i="1" s="1"/>
  <c r="X869" i="1"/>
  <c r="W869" i="1"/>
  <c r="V869" i="1"/>
  <c r="U869" i="1"/>
  <c r="T869" i="1"/>
  <c r="S869" i="1"/>
  <c r="R869" i="1"/>
  <c r="BG868" i="1"/>
  <c r="BH868" i="1" s="1"/>
  <c r="BF868" i="1"/>
  <c r="BE868" i="1"/>
  <c r="BD868" i="1"/>
  <c r="BC868" i="1"/>
  <c r="BB868" i="1"/>
  <c r="BA868" i="1"/>
  <c r="AZ868" i="1"/>
  <c r="AY868" i="1"/>
  <c r="AX868" i="1"/>
  <c r="AW868" i="1"/>
  <c r="AV868" i="1"/>
  <c r="AQ868" i="1"/>
  <c r="AP868" i="1"/>
  <c r="AN868" i="1"/>
  <c r="AL868" i="1"/>
  <c r="AL868" i="1" a="1"/>
  <c r="AH868" i="1"/>
  <c r="AG868" i="1"/>
  <c r="AI868" i="1" s="1"/>
  <c r="Y868" i="1"/>
  <c r="AD868" i="1" s="1"/>
  <c r="AE868" i="1" s="1"/>
  <c r="X868" i="1"/>
  <c r="W868" i="1"/>
  <c r="V868" i="1"/>
  <c r="U868" i="1"/>
  <c r="T868" i="1"/>
  <c r="S868" i="1"/>
  <c r="R868" i="1"/>
  <c r="BG867" i="1"/>
  <c r="BH867" i="1" s="1"/>
  <c r="BF867" i="1"/>
  <c r="BE867" i="1"/>
  <c r="BD867" i="1"/>
  <c r="BC867" i="1"/>
  <c r="BB867" i="1"/>
  <c r="BA867" i="1"/>
  <c r="AZ867" i="1"/>
  <c r="AY867" i="1"/>
  <c r="AX867" i="1"/>
  <c r="AW867" i="1"/>
  <c r="AV867" i="1"/>
  <c r="AQ867" i="1"/>
  <c r="AP867" i="1"/>
  <c r="AT867" i="1" s="1"/>
  <c r="AN867" i="1"/>
  <c r="AL867" i="1" a="1"/>
  <c r="AL867" i="1" s="1"/>
  <c r="AH867" i="1"/>
  <c r="AG867" i="1"/>
  <c r="AI867" i="1" s="1"/>
  <c r="Y867" i="1"/>
  <c r="AD867" i="1" s="1"/>
  <c r="AE867" i="1" s="1"/>
  <c r="X867" i="1"/>
  <c r="W867" i="1"/>
  <c r="V867" i="1"/>
  <c r="U867" i="1"/>
  <c r="T867" i="1"/>
  <c r="S867" i="1"/>
  <c r="R867" i="1"/>
  <c r="BG866" i="1"/>
  <c r="BH866" i="1" s="1"/>
  <c r="BF866" i="1"/>
  <c r="BE866" i="1"/>
  <c r="BD866" i="1"/>
  <c r="BC866" i="1"/>
  <c r="BB866" i="1"/>
  <c r="BA866" i="1"/>
  <c r="AZ866" i="1"/>
  <c r="AY866" i="1"/>
  <c r="AX866" i="1"/>
  <c r="AW866" i="1"/>
  <c r="AV866" i="1"/>
  <c r="AQ866" i="1"/>
  <c r="AP866" i="1"/>
  <c r="AU866" i="1" s="1"/>
  <c r="AN866" i="1"/>
  <c r="AL866" i="1"/>
  <c r="AL866" i="1" a="1"/>
  <c r="AH866" i="1"/>
  <c r="AG866" i="1"/>
  <c r="Y866" i="1"/>
  <c r="AD866" i="1" s="1"/>
  <c r="AE866" i="1" s="1"/>
  <c r="X866" i="1"/>
  <c r="W866" i="1"/>
  <c r="V866" i="1"/>
  <c r="U866" i="1"/>
  <c r="T866" i="1"/>
  <c r="S866" i="1"/>
  <c r="R866" i="1"/>
  <c r="BG865" i="1"/>
  <c r="BH865" i="1" s="1"/>
  <c r="BF865" i="1"/>
  <c r="BE865" i="1"/>
  <c r="BD865" i="1"/>
  <c r="BC865" i="1"/>
  <c r="BB865" i="1"/>
  <c r="BA865" i="1"/>
  <c r="AZ865" i="1"/>
  <c r="AY865" i="1"/>
  <c r="AX865" i="1"/>
  <c r="AW865" i="1"/>
  <c r="AV865" i="1"/>
  <c r="AQ865" i="1"/>
  <c r="AP865" i="1"/>
  <c r="AN865" i="1"/>
  <c r="AL865" i="1" a="1"/>
  <c r="AL865" i="1" s="1"/>
  <c r="AH865" i="1"/>
  <c r="AG865" i="1"/>
  <c r="AI865" i="1" s="1"/>
  <c r="Y865" i="1"/>
  <c r="AD865" i="1" s="1"/>
  <c r="AE865" i="1" s="1"/>
  <c r="X865" i="1"/>
  <c r="W865" i="1"/>
  <c r="V865" i="1"/>
  <c r="U865" i="1"/>
  <c r="T865" i="1"/>
  <c r="S865" i="1"/>
  <c r="R865" i="1"/>
  <c r="BG864" i="1"/>
  <c r="BH864" i="1" s="1"/>
  <c r="BF864" i="1"/>
  <c r="BE864" i="1"/>
  <c r="BD864" i="1"/>
  <c r="BC864" i="1"/>
  <c r="BB864" i="1"/>
  <c r="BA864" i="1"/>
  <c r="AZ864" i="1"/>
  <c r="AY864" i="1"/>
  <c r="AX864" i="1"/>
  <c r="AW864" i="1"/>
  <c r="AV864" i="1"/>
  <c r="AR864" i="1"/>
  <c r="AQ864" i="1"/>
  <c r="AP864" i="1"/>
  <c r="AU864" i="1" s="1"/>
  <c r="AN864" i="1"/>
  <c r="AL864" i="1" a="1"/>
  <c r="AL864" i="1" s="1"/>
  <c r="AH864" i="1"/>
  <c r="AG864" i="1"/>
  <c r="Y864" i="1"/>
  <c r="AD864" i="1" s="1"/>
  <c r="AE864" i="1" s="1"/>
  <c r="X864" i="1"/>
  <c r="W864" i="1"/>
  <c r="V864" i="1"/>
  <c r="U864" i="1"/>
  <c r="T864" i="1"/>
  <c r="S864" i="1"/>
  <c r="R864" i="1"/>
  <c r="BG863" i="1"/>
  <c r="BH863" i="1" s="1"/>
  <c r="BF863" i="1"/>
  <c r="BE863" i="1"/>
  <c r="BD863" i="1"/>
  <c r="BC863" i="1"/>
  <c r="BB863" i="1"/>
  <c r="BA863" i="1"/>
  <c r="AZ863" i="1"/>
  <c r="AY863" i="1"/>
  <c r="AX863" i="1"/>
  <c r="AW863" i="1"/>
  <c r="AV863" i="1"/>
  <c r="AQ863" i="1"/>
  <c r="AP863" i="1"/>
  <c r="AN863" i="1"/>
  <c r="AL863" i="1" a="1"/>
  <c r="AL863" i="1" s="1"/>
  <c r="AH863" i="1"/>
  <c r="AG863" i="1"/>
  <c r="AI863" i="1" s="1"/>
  <c r="Y863" i="1"/>
  <c r="AD863" i="1" s="1"/>
  <c r="AE863" i="1" s="1"/>
  <c r="X863" i="1"/>
  <c r="W863" i="1"/>
  <c r="V863" i="1"/>
  <c r="U863" i="1"/>
  <c r="T863" i="1"/>
  <c r="S863" i="1"/>
  <c r="R863" i="1"/>
  <c r="BG862" i="1"/>
  <c r="BH862" i="1" s="1"/>
  <c r="BF862" i="1"/>
  <c r="BE862" i="1"/>
  <c r="BD862" i="1"/>
  <c r="BC862" i="1"/>
  <c r="BB862" i="1"/>
  <c r="BA862" i="1"/>
  <c r="AZ862" i="1"/>
  <c r="AY862" i="1"/>
  <c r="AX862" i="1"/>
  <c r="AW862" i="1"/>
  <c r="AV862" i="1"/>
  <c r="AQ862" i="1"/>
  <c r="AP862" i="1"/>
  <c r="AT862" i="1" s="1"/>
  <c r="AN862" i="1"/>
  <c r="AL862" i="1"/>
  <c r="AL862" i="1" a="1"/>
  <c r="AH862" i="1"/>
  <c r="AG862" i="1"/>
  <c r="AI862" i="1" s="1"/>
  <c r="Y862" i="1"/>
  <c r="AD862" i="1" s="1"/>
  <c r="AE862" i="1" s="1"/>
  <c r="X862" i="1"/>
  <c r="W862" i="1"/>
  <c r="V862" i="1"/>
  <c r="U862" i="1"/>
  <c r="T862" i="1"/>
  <c r="S862" i="1"/>
  <c r="R862" i="1"/>
  <c r="BG861" i="1"/>
  <c r="BH861" i="1" s="1"/>
  <c r="BF861" i="1"/>
  <c r="BE861" i="1"/>
  <c r="BD861" i="1"/>
  <c r="BC861" i="1"/>
  <c r="BB861" i="1"/>
  <c r="BA861" i="1"/>
  <c r="AZ861" i="1"/>
  <c r="AY861" i="1"/>
  <c r="AX861" i="1"/>
  <c r="AW861" i="1"/>
  <c r="AV861" i="1"/>
  <c r="AQ861" i="1"/>
  <c r="AP861" i="1"/>
  <c r="AN861" i="1"/>
  <c r="AL861" i="1"/>
  <c r="AL861" i="1" a="1"/>
  <c r="AH861" i="1"/>
  <c r="AG861" i="1"/>
  <c r="Y861" i="1"/>
  <c r="AD861" i="1" s="1"/>
  <c r="AE861" i="1" s="1"/>
  <c r="X861" i="1"/>
  <c r="W861" i="1"/>
  <c r="V861" i="1"/>
  <c r="U861" i="1"/>
  <c r="T861" i="1"/>
  <c r="S861" i="1"/>
  <c r="R861" i="1"/>
  <c r="BG860" i="1"/>
  <c r="BH860" i="1" s="1"/>
  <c r="BF860" i="1"/>
  <c r="BE860" i="1"/>
  <c r="BD860" i="1"/>
  <c r="BC860" i="1"/>
  <c r="BB860" i="1"/>
  <c r="BA860" i="1"/>
  <c r="AZ860" i="1"/>
  <c r="AY860" i="1"/>
  <c r="AX860" i="1"/>
  <c r="AW860" i="1"/>
  <c r="AV860" i="1"/>
  <c r="AQ860" i="1"/>
  <c r="AP860" i="1"/>
  <c r="AN860" i="1"/>
  <c r="AL860" i="1"/>
  <c r="AL860" i="1" a="1"/>
  <c r="AH860" i="1"/>
  <c r="AG860" i="1"/>
  <c r="AI860" i="1" s="1"/>
  <c r="Y860" i="1"/>
  <c r="AD860" i="1" s="1"/>
  <c r="AE860" i="1" s="1"/>
  <c r="X860" i="1"/>
  <c r="W860" i="1"/>
  <c r="V860" i="1"/>
  <c r="U860" i="1"/>
  <c r="T860" i="1"/>
  <c r="S860" i="1"/>
  <c r="R860" i="1"/>
  <c r="BG859" i="1"/>
  <c r="BH859" i="1" s="1"/>
  <c r="BF859" i="1"/>
  <c r="BE859" i="1"/>
  <c r="BD859" i="1"/>
  <c r="BC859" i="1"/>
  <c r="BB859" i="1"/>
  <c r="BA859" i="1"/>
  <c r="AZ859" i="1"/>
  <c r="AY859" i="1"/>
  <c r="AX859" i="1"/>
  <c r="AW859" i="1"/>
  <c r="AV859" i="1"/>
  <c r="AQ859" i="1"/>
  <c r="AP859" i="1"/>
  <c r="AN859" i="1"/>
  <c r="AL859" i="1" a="1"/>
  <c r="AL859" i="1" s="1"/>
  <c r="AH859" i="1"/>
  <c r="AG859" i="1"/>
  <c r="AI859" i="1" s="1"/>
  <c r="Y859" i="1"/>
  <c r="AD859" i="1" s="1"/>
  <c r="AE859" i="1" s="1"/>
  <c r="X859" i="1"/>
  <c r="W859" i="1"/>
  <c r="V859" i="1"/>
  <c r="U859" i="1"/>
  <c r="T859" i="1"/>
  <c r="S859" i="1"/>
  <c r="R859" i="1"/>
  <c r="BG858" i="1"/>
  <c r="BH858" i="1" s="1"/>
  <c r="BF858" i="1"/>
  <c r="BE858" i="1"/>
  <c r="BD858" i="1"/>
  <c r="BC858" i="1"/>
  <c r="BB858" i="1"/>
  <c r="BA858" i="1"/>
  <c r="AZ858" i="1"/>
  <c r="AY858" i="1"/>
  <c r="AX858" i="1"/>
  <c r="AW858" i="1"/>
  <c r="AV858" i="1"/>
  <c r="AQ858" i="1"/>
  <c r="AP858" i="1"/>
  <c r="AU858" i="1" s="1"/>
  <c r="AN858" i="1"/>
  <c r="AL858" i="1"/>
  <c r="AL858" i="1" a="1"/>
  <c r="AH858" i="1"/>
  <c r="AG858" i="1"/>
  <c r="Y858" i="1"/>
  <c r="AD858" i="1" s="1"/>
  <c r="AE858" i="1" s="1"/>
  <c r="X858" i="1"/>
  <c r="W858" i="1"/>
  <c r="V858" i="1"/>
  <c r="U858" i="1"/>
  <c r="T858" i="1"/>
  <c r="S858" i="1"/>
  <c r="R858" i="1"/>
  <c r="BG857" i="1"/>
  <c r="BH857" i="1" s="1"/>
  <c r="BF857" i="1"/>
  <c r="BE857" i="1"/>
  <c r="BD857" i="1"/>
  <c r="BC857" i="1"/>
  <c r="BB857" i="1"/>
  <c r="BA857" i="1"/>
  <c r="AZ857" i="1"/>
  <c r="AY857" i="1"/>
  <c r="AX857" i="1"/>
  <c r="AW857" i="1"/>
  <c r="AV857" i="1"/>
  <c r="AQ857" i="1"/>
  <c r="AP857" i="1"/>
  <c r="AR857" i="1" s="1"/>
  <c r="AN857" i="1"/>
  <c r="AL857" i="1" a="1"/>
  <c r="AL857" i="1" s="1"/>
  <c r="AH857" i="1"/>
  <c r="AG857" i="1"/>
  <c r="AI857" i="1" s="1"/>
  <c r="Y857" i="1"/>
  <c r="AD857" i="1" s="1"/>
  <c r="AE857" i="1" s="1"/>
  <c r="X857" i="1"/>
  <c r="W857" i="1"/>
  <c r="V857" i="1"/>
  <c r="U857" i="1"/>
  <c r="T857" i="1"/>
  <c r="S857" i="1"/>
  <c r="R857" i="1"/>
  <c r="BG856" i="1"/>
  <c r="BH856" i="1" s="1"/>
  <c r="BF856" i="1"/>
  <c r="BE856" i="1"/>
  <c r="BD856" i="1"/>
  <c r="BC856" i="1"/>
  <c r="BB856" i="1"/>
  <c r="BA856" i="1"/>
  <c r="AZ856" i="1"/>
  <c r="AY856" i="1"/>
  <c r="AX856" i="1"/>
  <c r="AW856" i="1"/>
  <c r="AV856" i="1"/>
  <c r="AQ856" i="1"/>
  <c r="AP856" i="1"/>
  <c r="AU856" i="1" s="1"/>
  <c r="AN856" i="1"/>
  <c r="AL856" i="1" a="1"/>
  <c r="AL856" i="1" s="1"/>
  <c r="AH856" i="1"/>
  <c r="AG856" i="1"/>
  <c r="Y856" i="1"/>
  <c r="AD856" i="1" s="1"/>
  <c r="AE856" i="1" s="1"/>
  <c r="X856" i="1"/>
  <c r="W856" i="1"/>
  <c r="V856" i="1"/>
  <c r="U856" i="1"/>
  <c r="T856" i="1"/>
  <c r="S856" i="1"/>
  <c r="R856" i="1"/>
  <c r="BG855" i="1"/>
  <c r="BH855" i="1" s="1"/>
  <c r="BF855" i="1"/>
  <c r="BE855" i="1"/>
  <c r="BD855" i="1"/>
  <c r="BC855" i="1"/>
  <c r="BB855" i="1"/>
  <c r="BA855" i="1"/>
  <c r="AZ855" i="1"/>
  <c r="AY855" i="1"/>
  <c r="AX855" i="1"/>
  <c r="AW855" i="1"/>
  <c r="AV855" i="1"/>
  <c r="AQ855" i="1"/>
  <c r="AP855" i="1"/>
  <c r="AN855" i="1"/>
  <c r="AL855" i="1" a="1"/>
  <c r="AL855" i="1" s="1"/>
  <c r="AH855" i="1"/>
  <c r="AG855" i="1"/>
  <c r="AI855" i="1" s="1"/>
  <c r="Y855" i="1"/>
  <c r="AD855" i="1" s="1"/>
  <c r="AE855" i="1" s="1"/>
  <c r="X855" i="1"/>
  <c r="W855" i="1"/>
  <c r="V855" i="1"/>
  <c r="U855" i="1"/>
  <c r="T855" i="1"/>
  <c r="S855" i="1"/>
  <c r="R855" i="1"/>
  <c r="BG854" i="1"/>
  <c r="BH854" i="1" s="1"/>
  <c r="BF854" i="1"/>
  <c r="BE854" i="1"/>
  <c r="BD854" i="1"/>
  <c r="BC854" i="1"/>
  <c r="BB854" i="1"/>
  <c r="BA854" i="1"/>
  <c r="AZ854" i="1"/>
  <c r="AY854" i="1"/>
  <c r="AX854" i="1"/>
  <c r="AW854" i="1"/>
  <c r="AV854" i="1"/>
  <c r="AQ854" i="1"/>
  <c r="AP854" i="1"/>
  <c r="AT854" i="1" s="1"/>
  <c r="AN854" i="1"/>
  <c r="AL854" i="1"/>
  <c r="AL854" i="1" a="1"/>
  <c r="AH854" i="1"/>
  <c r="AG854" i="1"/>
  <c r="AI854" i="1" s="1"/>
  <c r="Y854" i="1"/>
  <c r="AD854" i="1" s="1"/>
  <c r="AE854" i="1" s="1"/>
  <c r="X854" i="1"/>
  <c r="W854" i="1"/>
  <c r="V854" i="1"/>
  <c r="U854" i="1"/>
  <c r="T854" i="1"/>
  <c r="S854" i="1"/>
  <c r="R854" i="1"/>
  <c r="BG853" i="1"/>
  <c r="BH853" i="1" s="1"/>
  <c r="BF853" i="1"/>
  <c r="BE853" i="1"/>
  <c r="BD853" i="1"/>
  <c r="BC853" i="1"/>
  <c r="BB853" i="1"/>
  <c r="BA853" i="1"/>
  <c r="AZ853" i="1"/>
  <c r="AY853" i="1"/>
  <c r="AX853" i="1"/>
  <c r="AW853" i="1"/>
  <c r="AV853" i="1"/>
  <c r="AQ853" i="1"/>
  <c r="AP853" i="1"/>
  <c r="AN853" i="1"/>
  <c r="AL853" i="1"/>
  <c r="AL853" i="1" a="1"/>
  <c r="AH853" i="1"/>
  <c r="AG853" i="1"/>
  <c r="Y853" i="1"/>
  <c r="AD853" i="1" s="1"/>
  <c r="AE853" i="1" s="1"/>
  <c r="X853" i="1"/>
  <c r="W853" i="1"/>
  <c r="V853" i="1"/>
  <c r="U853" i="1"/>
  <c r="T853" i="1"/>
  <c r="S853" i="1"/>
  <c r="R853" i="1"/>
  <c r="BG852" i="1"/>
  <c r="BH852" i="1" s="1"/>
  <c r="BF852" i="1"/>
  <c r="BE852" i="1"/>
  <c r="BD852" i="1"/>
  <c r="BC852" i="1"/>
  <c r="BB852" i="1"/>
  <c r="BA852" i="1"/>
  <c r="AZ852" i="1"/>
  <c r="AY852" i="1"/>
  <c r="AX852" i="1"/>
  <c r="AW852" i="1"/>
  <c r="AV852" i="1"/>
  <c r="AQ852" i="1"/>
  <c r="AP852" i="1"/>
  <c r="AN852" i="1"/>
  <c r="AL852" i="1"/>
  <c r="AL852" i="1" a="1"/>
  <c r="AH852" i="1"/>
  <c r="AG852" i="1"/>
  <c r="AI852" i="1" s="1"/>
  <c r="Y852" i="1"/>
  <c r="AD852" i="1" s="1"/>
  <c r="AE852" i="1" s="1"/>
  <c r="X852" i="1"/>
  <c r="W852" i="1"/>
  <c r="V852" i="1"/>
  <c r="U852" i="1"/>
  <c r="T852" i="1"/>
  <c r="S852" i="1"/>
  <c r="R852" i="1"/>
  <c r="BG851" i="1"/>
  <c r="BH851" i="1" s="1"/>
  <c r="BF851" i="1"/>
  <c r="BE851" i="1"/>
  <c r="BD851" i="1"/>
  <c r="BC851" i="1"/>
  <c r="BB851" i="1"/>
  <c r="BA851" i="1"/>
  <c r="AZ851" i="1"/>
  <c r="AY851" i="1"/>
  <c r="AX851" i="1"/>
  <c r="AW851" i="1"/>
  <c r="AV851" i="1"/>
  <c r="AS851" i="1"/>
  <c r="AQ851" i="1"/>
  <c r="AP851" i="1"/>
  <c r="AN851" i="1"/>
  <c r="AL851" i="1" a="1"/>
  <c r="AL851" i="1" s="1"/>
  <c r="AH851" i="1"/>
  <c r="AG851" i="1"/>
  <c r="AI851" i="1" s="1"/>
  <c r="Y851" i="1"/>
  <c r="AD851" i="1" s="1"/>
  <c r="AE851" i="1" s="1"/>
  <c r="X851" i="1"/>
  <c r="W851" i="1"/>
  <c r="V851" i="1"/>
  <c r="U851" i="1"/>
  <c r="T851" i="1"/>
  <c r="S851" i="1"/>
  <c r="R851" i="1"/>
  <c r="BG850" i="1"/>
  <c r="BH850" i="1" s="1"/>
  <c r="BF850" i="1"/>
  <c r="BE850" i="1"/>
  <c r="BD850" i="1"/>
  <c r="BC850" i="1"/>
  <c r="BB850" i="1"/>
  <c r="BA850" i="1"/>
  <c r="AZ850" i="1"/>
  <c r="AY850" i="1"/>
  <c r="AX850" i="1"/>
  <c r="AW850" i="1"/>
  <c r="AV850" i="1"/>
  <c r="AQ850" i="1"/>
  <c r="AP850" i="1"/>
  <c r="AU850" i="1" s="1"/>
  <c r="AN850" i="1"/>
  <c r="AL850" i="1"/>
  <c r="AL850" i="1" a="1"/>
  <c r="AH850" i="1"/>
  <c r="AG850" i="1"/>
  <c r="Y850" i="1"/>
  <c r="AD850" i="1" s="1"/>
  <c r="AE850" i="1" s="1"/>
  <c r="X850" i="1"/>
  <c r="W850" i="1"/>
  <c r="V850" i="1"/>
  <c r="U850" i="1"/>
  <c r="T850" i="1"/>
  <c r="S850" i="1"/>
  <c r="R850" i="1"/>
  <c r="BG849" i="1"/>
  <c r="BH849" i="1" s="1"/>
  <c r="BF849" i="1"/>
  <c r="BE849" i="1"/>
  <c r="BD849" i="1"/>
  <c r="BC849" i="1"/>
  <c r="BB849" i="1"/>
  <c r="BA849" i="1"/>
  <c r="AZ849" i="1"/>
  <c r="AY849" i="1"/>
  <c r="AX849" i="1"/>
  <c r="AW849" i="1"/>
  <c r="AV849" i="1"/>
  <c r="AQ849" i="1"/>
  <c r="AP849" i="1"/>
  <c r="AN849" i="1"/>
  <c r="AL849" i="1" a="1"/>
  <c r="AL849" i="1" s="1"/>
  <c r="AH849" i="1"/>
  <c r="AG849" i="1"/>
  <c r="AI849" i="1" s="1"/>
  <c r="Y849" i="1"/>
  <c r="AD849" i="1" s="1"/>
  <c r="AE849" i="1" s="1"/>
  <c r="X849" i="1"/>
  <c r="W849" i="1"/>
  <c r="V849" i="1"/>
  <c r="U849" i="1"/>
  <c r="T849" i="1"/>
  <c r="S849" i="1"/>
  <c r="R849" i="1"/>
  <c r="BG848" i="1"/>
  <c r="BH848" i="1" s="1"/>
  <c r="BF848" i="1"/>
  <c r="BE848" i="1"/>
  <c r="BD848" i="1"/>
  <c r="BC848" i="1"/>
  <c r="BB848" i="1"/>
  <c r="BA848" i="1"/>
  <c r="AZ848" i="1"/>
  <c r="AY848" i="1"/>
  <c r="AX848" i="1"/>
  <c r="AW848" i="1"/>
  <c r="AV848" i="1"/>
  <c r="AQ848" i="1"/>
  <c r="AP848" i="1"/>
  <c r="AN848" i="1"/>
  <c r="AL848" i="1" a="1"/>
  <c r="AL848" i="1" s="1"/>
  <c r="AH848" i="1"/>
  <c r="AG848" i="1"/>
  <c r="Y848" i="1"/>
  <c r="AD848" i="1" s="1"/>
  <c r="AE848" i="1" s="1"/>
  <c r="X848" i="1"/>
  <c r="W848" i="1"/>
  <c r="V848" i="1"/>
  <c r="U848" i="1"/>
  <c r="T848" i="1"/>
  <c r="S848" i="1"/>
  <c r="R848" i="1"/>
  <c r="BG847" i="1"/>
  <c r="BH847" i="1" s="1"/>
  <c r="BF847" i="1"/>
  <c r="BE847" i="1"/>
  <c r="BD847" i="1"/>
  <c r="BC847" i="1"/>
  <c r="BB847" i="1"/>
  <c r="BA847" i="1"/>
  <c r="AZ847" i="1"/>
  <c r="AY847" i="1"/>
  <c r="AX847" i="1"/>
  <c r="AW847" i="1"/>
  <c r="AV847" i="1"/>
  <c r="AQ847" i="1"/>
  <c r="AP847" i="1"/>
  <c r="AN847" i="1"/>
  <c r="AL847" i="1" a="1"/>
  <c r="AL847" i="1" s="1"/>
  <c r="AH847" i="1"/>
  <c r="AG847" i="1"/>
  <c r="AI847" i="1" s="1"/>
  <c r="Y847" i="1"/>
  <c r="AD847" i="1" s="1"/>
  <c r="AE847" i="1" s="1"/>
  <c r="X847" i="1"/>
  <c r="W847" i="1"/>
  <c r="V847" i="1"/>
  <c r="U847" i="1"/>
  <c r="T847" i="1"/>
  <c r="S847" i="1"/>
  <c r="R847" i="1"/>
  <c r="BG846" i="1"/>
  <c r="BH846" i="1" s="1"/>
  <c r="BF846" i="1"/>
  <c r="BE846" i="1"/>
  <c r="BD846" i="1"/>
  <c r="BC846" i="1"/>
  <c r="BB846" i="1"/>
  <c r="BA846" i="1"/>
  <c r="AZ846" i="1"/>
  <c r="AY846" i="1"/>
  <c r="AX846" i="1"/>
  <c r="AW846" i="1"/>
  <c r="AV846" i="1"/>
  <c r="AS846" i="1"/>
  <c r="AQ846" i="1"/>
  <c r="AP846" i="1"/>
  <c r="AU846" i="1" s="1"/>
  <c r="AN846" i="1"/>
  <c r="AL846" i="1"/>
  <c r="AL846" i="1" a="1"/>
  <c r="AH846" i="1"/>
  <c r="AG846" i="1"/>
  <c r="AI846" i="1" s="1"/>
  <c r="Y846" i="1"/>
  <c r="AD846" i="1" s="1"/>
  <c r="AE846" i="1" s="1"/>
  <c r="X846" i="1"/>
  <c r="W846" i="1"/>
  <c r="V846" i="1"/>
  <c r="U846" i="1"/>
  <c r="T846" i="1"/>
  <c r="S846" i="1"/>
  <c r="R846" i="1"/>
  <c r="BG845" i="1"/>
  <c r="BH845" i="1" s="1"/>
  <c r="BF845" i="1"/>
  <c r="BE845" i="1"/>
  <c r="BD845" i="1"/>
  <c r="BC845" i="1"/>
  <c r="BB845" i="1"/>
  <c r="BA845" i="1"/>
  <c r="AZ845" i="1"/>
  <c r="AY845" i="1"/>
  <c r="AX845" i="1"/>
  <c r="AW845" i="1"/>
  <c r="AV845" i="1"/>
  <c r="AQ845" i="1"/>
  <c r="AP845" i="1"/>
  <c r="AN845" i="1"/>
  <c r="AL845" i="1"/>
  <c r="AL845" i="1" a="1"/>
  <c r="AH845" i="1"/>
  <c r="AG845" i="1"/>
  <c r="Y845" i="1"/>
  <c r="AD845" i="1" s="1"/>
  <c r="AE845" i="1" s="1"/>
  <c r="X845" i="1"/>
  <c r="W845" i="1"/>
  <c r="V845" i="1"/>
  <c r="U845" i="1"/>
  <c r="T845" i="1"/>
  <c r="S845" i="1"/>
  <c r="R845" i="1"/>
  <c r="BG844" i="1"/>
  <c r="BH844" i="1" s="1"/>
  <c r="BF844" i="1"/>
  <c r="BE844" i="1"/>
  <c r="BD844" i="1"/>
  <c r="BC844" i="1"/>
  <c r="BB844" i="1"/>
  <c r="BA844" i="1"/>
  <c r="AZ844" i="1"/>
  <c r="AY844" i="1"/>
  <c r="AX844" i="1"/>
  <c r="AW844" i="1"/>
  <c r="AV844" i="1"/>
  <c r="AQ844" i="1"/>
  <c r="AP844" i="1"/>
  <c r="AN844" i="1"/>
  <c r="AL844" i="1"/>
  <c r="AL844" i="1" a="1"/>
  <c r="AH844" i="1"/>
  <c r="AG844" i="1"/>
  <c r="AI844" i="1" s="1"/>
  <c r="Y844" i="1"/>
  <c r="AD844" i="1" s="1"/>
  <c r="AE844" i="1" s="1"/>
  <c r="X844" i="1"/>
  <c r="W844" i="1"/>
  <c r="V844" i="1"/>
  <c r="U844" i="1"/>
  <c r="T844" i="1"/>
  <c r="S844" i="1"/>
  <c r="R844" i="1"/>
  <c r="BG843" i="1"/>
  <c r="BH843" i="1" s="1"/>
  <c r="BF843" i="1"/>
  <c r="BE843" i="1"/>
  <c r="BD843" i="1"/>
  <c r="BC843" i="1"/>
  <c r="BB843" i="1"/>
  <c r="BA843" i="1"/>
  <c r="AZ843" i="1"/>
  <c r="AY843" i="1"/>
  <c r="AX843" i="1"/>
  <c r="AW843" i="1"/>
  <c r="AV843" i="1"/>
  <c r="AQ843" i="1"/>
  <c r="AP843" i="1"/>
  <c r="AS843" i="1" s="1"/>
  <c r="AN843" i="1"/>
  <c r="AL843" i="1" a="1"/>
  <c r="AL843" i="1" s="1"/>
  <c r="AH843" i="1"/>
  <c r="AG843" i="1"/>
  <c r="AI843" i="1" s="1"/>
  <c r="Y843" i="1"/>
  <c r="AD843" i="1" s="1"/>
  <c r="AE843" i="1" s="1"/>
  <c r="X843" i="1"/>
  <c r="W843" i="1"/>
  <c r="V843" i="1"/>
  <c r="U843" i="1"/>
  <c r="T843" i="1"/>
  <c r="S843" i="1"/>
  <c r="R843" i="1"/>
  <c r="BG842" i="1"/>
  <c r="BH842" i="1" s="1"/>
  <c r="BF842" i="1"/>
  <c r="BE842" i="1"/>
  <c r="BD842" i="1"/>
  <c r="BC842" i="1"/>
  <c r="BB842" i="1"/>
  <c r="BA842" i="1"/>
  <c r="AZ842" i="1"/>
  <c r="AY842" i="1"/>
  <c r="AX842" i="1"/>
  <c r="AW842" i="1"/>
  <c r="AV842" i="1"/>
  <c r="AQ842" i="1"/>
  <c r="AP842" i="1"/>
  <c r="AU842" i="1" s="1"/>
  <c r="AN842" i="1"/>
  <c r="AL842" i="1"/>
  <c r="AL842" i="1" a="1"/>
  <c r="AH842" i="1"/>
  <c r="AG842" i="1"/>
  <c r="Y842" i="1"/>
  <c r="AD842" i="1" s="1"/>
  <c r="AE842" i="1" s="1"/>
  <c r="X842" i="1"/>
  <c r="W842" i="1"/>
  <c r="V842" i="1"/>
  <c r="U842" i="1"/>
  <c r="T842" i="1"/>
  <c r="S842" i="1"/>
  <c r="R842" i="1"/>
  <c r="BG841" i="1"/>
  <c r="BH841" i="1" s="1"/>
  <c r="BF841" i="1"/>
  <c r="BE841" i="1"/>
  <c r="BD841" i="1"/>
  <c r="BC841" i="1"/>
  <c r="BB841" i="1"/>
  <c r="BA841" i="1"/>
  <c r="AZ841" i="1"/>
  <c r="AY841" i="1"/>
  <c r="AX841" i="1"/>
  <c r="AW841" i="1"/>
  <c r="AV841" i="1"/>
  <c r="AQ841" i="1"/>
  <c r="AP841" i="1"/>
  <c r="AU841" i="1" s="1"/>
  <c r="AN841" i="1"/>
  <c r="AL841" i="1" a="1"/>
  <c r="AL841" i="1" s="1"/>
  <c r="AH841" i="1"/>
  <c r="AG841" i="1"/>
  <c r="AI841" i="1" s="1"/>
  <c r="Y841" i="1"/>
  <c r="AD841" i="1" s="1"/>
  <c r="AE841" i="1" s="1"/>
  <c r="X841" i="1"/>
  <c r="W841" i="1"/>
  <c r="V841" i="1"/>
  <c r="U841" i="1"/>
  <c r="T841" i="1"/>
  <c r="S841" i="1"/>
  <c r="R841" i="1"/>
  <c r="BG840" i="1"/>
  <c r="BH840" i="1" s="1"/>
  <c r="BF840" i="1"/>
  <c r="BE840" i="1"/>
  <c r="BD840" i="1"/>
  <c r="BC840" i="1"/>
  <c r="BB840" i="1"/>
  <c r="BA840" i="1"/>
  <c r="AZ840" i="1"/>
  <c r="AY840" i="1"/>
  <c r="AX840" i="1"/>
  <c r="AW840" i="1"/>
  <c r="AV840" i="1"/>
  <c r="AQ840" i="1"/>
  <c r="AP840" i="1"/>
  <c r="AN840" i="1"/>
  <c r="AL840" i="1" a="1"/>
  <c r="AL840" i="1" s="1"/>
  <c r="AH840" i="1"/>
  <c r="AG840" i="1"/>
  <c r="Y840" i="1"/>
  <c r="AD840" i="1" s="1"/>
  <c r="AE840" i="1" s="1"/>
  <c r="X840" i="1"/>
  <c r="W840" i="1"/>
  <c r="V840" i="1"/>
  <c r="U840" i="1"/>
  <c r="T840" i="1"/>
  <c r="S840" i="1"/>
  <c r="R840" i="1"/>
  <c r="BG839" i="1"/>
  <c r="BH839" i="1" s="1"/>
  <c r="BF839" i="1"/>
  <c r="BE839" i="1"/>
  <c r="BD839" i="1"/>
  <c r="BC839" i="1"/>
  <c r="BB839" i="1"/>
  <c r="BA839" i="1"/>
  <c r="AZ839" i="1"/>
  <c r="AY839" i="1"/>
  <c r="AX839" i="1"/>
  <c r="AW839" i="1"/>
  <c r="AV839" i="1"/>
  <c r="AQ839" i="1"/>
  <c r="AP839" i="1"/>
  <c r="AN839" i="1"/>
  <c r="AL839" i="1" a="1"/>
  <c r="AL839" i="1" s="1"/>
  <c r="AH839" i="1"/>
  <c r="AG839" i="1"/>
  <c r="AI839" i="1" s="1"/>
  <c r="Y839" i="1"/>
  <c r="AD839" i="1" s="1"/>
  <c r="AE839" i="1" s="1"/>
  <c r="X839" i="1"/>
  <c r="W839" i="1"/>
  <c r="V839" i="1"/>
  <c r="U839" i="1"/>
  <c r="T839" i="1"/>
  <c r="S839" i="1"/>
  <c r="R839" i="1"/>
  <c r="BG838" i="1"/>
  <c r="BH838" i="1" s="1"/>
  <c r="BF838" i="1"/>
  <c r="BE838" i="1"/>
  <c r="BD838" i="1"/>
  <c r="BC838" i="1"/>
  <c r="BB838" i="1"/>
  <c r="BA838" i="1"/>
  <c r="AZ838" i="1"/>
  <c r="AY838" i="1"/>
  <c r="AX838" i="1"/>
  <c r="AW838" i="1"/>
  <c r="AV838" i="1"/>
  <c r="AQ838" i="1"/>
  <c r="AP838" i="1"/>
  <c r="AN838" i="1"/>
  <c r="AL838" i="1" a="1"/>
  <c r="AL838" i="1" s="1"/>
  <c r="AH838" i="1"/>
  <c r="AG838" i="1"/>
  <c r="AI838" i="1" s="1"/>
  <c r="Y838" i="1"/>
  <c r="AD838" i="1" s="1"/>
  <c r="AE838" i="1" s="1"/>
  <c r="X838" i="1"/>
  <c r="W838" i="1"/>
  <c r="V838" i="1"/>
  <c r="U838" i="1"/>
  <c r="T838" i="1"/>
  <c r="S838" i="1"/>
  <c r="R838" i="1"/>
  <c r="BG837" i="1"/>
  <c r="BH837" i="1" s="1"/>
  <c r="BF837" i="1"/>
  <c r="BE837" i="1"/>
  <c r="BD837" i="1"/>
  <c r="BC837" i="1"/>
  <c r="BB837" i="1"/>
  <c r="BA837" i="1"/>
  <c r="AZ837" i="1"/>
  <c r="AY837" i="1"/>
  <c r="AX837" i="1"/>
  <c r="AW837" i="1"/>
  <c r="AV837" i="1"/>
  <c r="AQ837" i="1"/>
  <c r="AP837" i="1"/>
  <c r="AN837" i="1"/>
  <c r="AL837" i="1"/>
  <c r="AL837" i="1" a="1"/>
  <c r="AH837" i="1"/>
  <c r="AG837" i="1"/>
  <c r="Y837" i="1"/>
  <c r="AD837" i="1" s="1"/>
  <c r="AE837" i="1" s="1"/>
  <c r="X837" i="1"/>
  <c r="W837" i="1"/>
  <c r="V837" i="1"/>
  <c r="U837" i="1"/>
  <c r="T837" i="1"/>
  <c r="S837" i="1"/>
  <c r="R837" i="1"/>
  <c r="BG836" i="1"/>
  <c r="BH836" i="1" s="1"/>
  <c r="BF836" i="1"/>
  <c r="BE836" i="1"/>
  <c r="BD836" i="1"/>
  <c r="BC836" i="1"/>
  <c r="BB836" i="1"/>
  <c r="BA836" i="1"/>
  <c r="AZ836" i="1"/>
  <c r="AY836" i="1"/>
  <c r="AX836" i="1"/>
  <c r="AW836" i="1"/>
  <c r="AV836" i="1"/>
  <c r="AQ836" i="1"/>
  <c r="AP836" i="1"/>
  <c r="AU836" i="1" s="1"/>
  <c r="AN836" i="1"/>
  <c r="AL836" i="1"/>
  <c r="AL836" i="1" a="1"/>
  <c r="AH836" i="1"/>
  <c r="AG836" i="1"/>
  <c r="AI836" i="1" s="1"/>
  <c r="Y836" i="1"/>
  <c r="AD836" i="1" s="1"/>
  <c r="AE836" i="1" s="1"/>
  <c r="X836" i="1"/>
  <c r="W836" i="1"/>
  <c r="V836" i="1"/>
  <c r="U836" i="1"/>
  <c r="T836" i="1"/>
  <c r="S836" i="1"/>
  <c r="R836" i="1"/>
  <c r="BG835" i="1"/>
  <c r="BH835" i="1" s="1"/>
  <c r="BF835" i="1"/>
  <c r="BE835" i="1"/>
  <c r="BD835" i="1"/>
  <c r="BC835" i="1"/>
  <c r="BB835" i="1"/>
  <c r="BA835" i="1"/>
  <c r="AZ835" i="1"/>
  <c r="AY835" i="1"/>
  <c r="AX835" i="1"/>
  <c r="AW835" i="1"/>
  <c r="AV835" i="1"/>
  <c r="AQ835" i="1"/>
  <c r="AP835" i="1"/>
  <c r="AN835" i="1"/>
  <c r="AL835" i="1" a="1"/>
  <c r="AL835" i="1" s="1"/>
  <c r="AH835" i="1"/>
  <c r="AG835" i="1"/>
  <c r="AI835" i="1" s="1"/>
  <c r="Y835" i="1"/>
  <c r="AD835" i="1" s="1"/>
  <c r="AE835" i="1" s="1"/>
  <c r="X835" i="1"/>
  <c r="W835" i="1"/>
  <c r="V835" i="1"/>
  <c r="U835" i="1"/>
  <c r="T835" i="1"/>
  <c r="S835" i="1"/>
  <c r="R835" i="1"/>
  <c r="BG834" i="1"/>
  <c r="BH834" i="1" s="1"/>
  <c r="BF834" i="1"/>
  <c r="BE834" i="1"/>
  <c r="BD834" i="1"/>
  <c r="BC834" i="1"/>
  <c r="BB834" i="1"/>
  <c r="BA834" i="1"/>
  <c r="AZ834" i="1"/>
  <c r="AY834" i="1"/>
  <c r="AX834" i="1"/>
  <c r="AW834" i="1"/>
  <c r="AV834" i="1"/>
  <c r="AQ834" i="1"/>
  <c r="AP834" i="1"/>
  <c r="AU834" i="1" s="1"/>
  <c r="AN834" i="1"/>
  <c r="AL834" i="1"/>
  <c r="AL834" i="1" a="1"/>
  <c r="AH834" i="1"/>
  <c r="AG834" i="1"/>
  <c r="Y834" i="1"/>
  <c r="AD834" i="1" s="1"/>
  <c r="AE834" i="1" s="1"/>
  <c r="X834" i="1"/>
  <c r="W834" i="1"/>
  <c r="V834" i="1"/>
  <c r="U834" i="1"/>
  <c r="T834" i="1"/>
  <c r="S834" i="1"/>
  <c r="R834" i="1"/>
  <c r="BG833" i="1"/>
  <c r="BH833" i="1" s="1"/>
  <c r="BF833" i="1"/>
  <c r="BE833" i="1"/>
  <c r="BD833" i="1"/>
  <c r="BC833" i="1"/>
  <c r="BB833" i="1"/>
  <c r="BA833" i="1"/>
  <c r="AZ833" i="1"/>
  <c r="AY833" i="1"/>
  <c r="AX833" i="1"/>
  <c r="AW833" i="1"/>
  <c r="AV833" i="1"/>
  <c r="AQ833" i="1"/>
  <c r="AP833" i="1"/>
  <c r="AR833" i="1" s="1"/>
  <c r="AN833" i="1"/>
  <c r="AL833" i="1" a="1"/>
  <c r="AL833" i="1" s="1"/>
  <c r="AH833" i="1"/>
  <c r="AG833" i="1"/>
  <c r="AI833" i="1" s="1"/>
  <c r="Y833" i="1"/>
  <c r="AD833" i="1" s="1"/>
  <c r="AE833" i="1" s="1"/>
  <c r="X833" i="1"/>
  <c r="W833" i="1"/>
  <c r="V833" i="1"/>
  <c r="U833" i="1"/>
  <c r="T833" i="1"/>
  <c r="S833" i="1"/>
  <c r="R833" i="1"/>
  <c r="BG832" i="1"/>
  <c r="BH832" i="1" s="1"/>
  <c r="BF832" i="1"/>
  <c r="BE832" i="1"/>
  <c r="BD832" i="1"/>
  <c r="BC832" i="1"/>
  <c r="BB832" i="1"/>
  <c r="BA832" i="1"/>
  <c r="AZ832" i="1"/>
  <c r="AY832" i="1"/>
  <c r="AX832" i="1"/>
  <c r="AW832" i="1"/>
  <c r="AV832" i="1"/>
  <c r="AQ832" i="1"/>
  <c r="AP832" i="1"/>
  <c r="AU832" i="1" s="1"/>
  <c r="AN832" i="1"/>
  <c r="AL832" i="1" a="1"/>
  <c r="AL832" i="1" s="1"/>
  <c r="AH832" i="1"/>
  <c r="AG832" i="1"/>
  <c r="Y832" i="1"/>
  <c r="AD832" i="1" s="1"/>
  <c r="AE832" i="1" s="1"/>
  <c r="X832" i="1"/>
  <c r="W832" i="1"/>
  <c r="V832" i="1"/>
  <c r="U832" i="1"/>
  <c r="T832" i="1"/>
  <c r="S832" i="1"/>
  <c r="R832" i="1"/>
  <c r="BG831" i="1"/>
  <c r="BH831" i="1" s="1"/>
  <c r="BF831" i="1"/>
  <c r="BE831" i="1"/>
  <c r="BD831" i="1"/>
  <c r="BC831" i="1"/>
  <c r="BB831" i="1"/>
  <c r="BA831" i="1"/>
  <c r="AZ831" i="1"/>
  <c r="AY831" i="1"/>
  <c r="AX831" i="1"/>
  <c r="AW831" i="1"/>
  <c r="AV831" i="1"/>
  <c r="AQ831" i="1"/>
  <c r="AP831" i="1"/>
  <c r="AN831" i="1"/>
  <c r="AL831" i="1" a="1"/>
  <c r="AL831" i="1" s="1"/>
  <c r="AH831" i="1"/>
  <c r="AG831" i="1"/>
  <c r="Y831" i="1"/>
  <c r="AD831" i="1" s="1"/>
  <c r="AE831" i="1" s="1"/>
  <c r="X831" i="1"/>
  <c r="W831" i="1"/>
  <c r="V831" i="1"/>
  <c r="U831" i="1"/>
  <c r="T831" i="1"/>
  <c r="S831" i="1"/>
  <c r="R831" i="1"/>
  <c r="BG830" i="1"/>
  <c r="BH830" i="1" s="1"/>
  <c r="BF830" i="1"/>
  <c r="BE830" i="1"/>
  <c r="BD830" i="1"/>
  <c r="BC830" i="1"/>
  <c r="BB830" i="1"/>
  <c r="BA830" i="1"/>
  <c r="AZ830" i="1"/>
  <c r="AY830" i="1"/>
  <c r="AX830" i="1"/>
  <c r="AW830" i="1"/>
  <c r="AV830" i="1"/>
  <c r="AQ830" i="1"/>
  <c r="AP830" i="1"/>
  <c r="AT830" i="1" s="1"/>
  <c r="AN830" i="1"/>
  <c r="AL830" i="1"/>
  <c r="AL830" i="1" a="1"/>
  <c r="AH830" i="1"/>
  <c r="AG830" i="1"/>
  <c r="AI830" i="1" s="1"/>
  <c r="Y830" i="1"/>
  <c r="AD830" i="1" s="1"/>
  <c r="AE830" i="1" s="1"/>
  <c r="X830" i="1"/>
  <c r="W830" i="1"/>
  <c r="V830" i="1"/>
  <c r="U830" i="1"/>
  <c r="T830" i="1"/>
  <c r="S830" i="1"/>
  <c r="R830" i="1"/>
  <c r="BG829" i="1"/>
  <c r="BH829" i="1" s="1"/>
  <c r="BF829" i="1"/>
  <c r="BE829" i="1"/>
  <c r="BD829" i="1"/>
  <c r="BC829" i="1"/>
  <c r="BB829" i="1"/>
  <c r="BA829" i="1"/>
  <c r="AZ829" i="1"/>
  <c r="AY829" i="1"/>
  <c r="AX829" i="1"/>
  <c r="AW829" i="1"/>
  <c r="AV829" i="1"/>
  <c r="AQ829" i="1"/>
  <c r="AP829" i="1"/>
  <c r="AN829" i="1"/>
  <c r="AL829" i="1"/>
  <c r="AL829" i="1" a="1"/>
  <c r="AH829" i="1"/>
  <c r="AG829" i="1"/>
  <c r="Y829" i="1"/>
  <c r="AD829" i="1" s="1"/>
  <c r="AE829" i="1" s="1"/>
  <c r="X829" i="1"/>
  <c r="W829" i="1"/>
  <c r="V829" i="1"/>
  <c r="U829" i="1"/>
  <c r="T829" i="1"/>
  <c r="S829" i="1"/>
  <c r="R829" i="1"/>
  <c r="BG828" i="1"/>
  <c r="BH828" i="1" s="1"/>
  <c r="BF828" i="1"/>
  <c r="BE828" i="1"/>
  <c r="BD828" i="1"/>
  <c r="BC828" i="1"/>
  <c r="BB828" i="1"/>
  <c r="BA828" i="1"/>
  <c r="AZ828" i="1"/>
  <c r="AY828" i="1"/>
  <c r="AX828" i="1"/>
  <c r="AW828" i="1"/>
  <c r="AV828" i="1"/>
  <c r="AQ828" i="1"/>
  <c r="AP828" i="1"/>
  <c r="AU828" i="1" s="1"/>
  <c r="AN828" i="1"/>
  <c r="AL828" i="1"/>
  <c r="AL828" i="1" a="1"/>
  <c r="AH828" i="1"/>
  <c r="AG828" i="1"/>
  <c r="AI828" i="1" s="1"/>
  <c r="Z828" i="1"/>
  <c r="AD828" i="1" s="1"/>
  <c r="AE828" i="1" s="1"/>
  <c r="X828" i="1"/>
  <c r="W828" i="1"/>
  <c r="V828" i="1"/>
  <c r="U828" i="1"/>
  <c r="T828" i="1"/>
  <c r="S828" i="1"/>
  <c r="R828" i="1"/>
  <c r="BG827" i="1"/>
  <c r="BH827" i="1" s="1"/>
  <c r="BF827" i="1"/>
  <c r="BE827" i="1"/>
  <c r="BD827" i="1"/>
  <c r="BC827" i="1"/>
  <c r="BB827" i="1"/>
  <c r="BA827" i="1"/>
  <c r="AZ827" i="1"/>
  <c r="AY827" i="1"/>
  <c r="AX827" i="1"/>
  <c r="AW827" i="1"/>
  <c r="AV827" i="1"/>
  <c r="AQ827" i="1"/>
  <c r="AP827" i="1"/>
  <c r="AU827" i="1" s="1"/>
  <c r="AN827" i="1"/>
  <c r="AL827" i="1" a="1"/>
  <c r="AL827" i="1" s="1"/>
  <c r="AH827" i="1"/>
  <c r="AG827" i="1"/>
  <c r="AC827" i="1"/>
  <c r="Z827" i="1"/>
  <c r="Y827" i="1"/>
  <c r="X827" i="1"/>
  <c r="W827" i="1"/>
  <c r="V827" i="1"/>
  <c r="U827" i="1"/>
  <c r="T827" i="1"/>
  <c r="S827" i="1"/>
  <c r="R827" i="1"/>
  <c r="BG826" i="1"/>
  <c r="BH826" i="1" s="1"/>
  <c r="BF826" i="1"/>
  <c r="BE826" i="1"/>
  <c r="BD826" i="1"/>
  <c r="BC826" i="1"/>
  <c r="BB826" i="1"/>
  <c r="BA826" i="1"/>
  <c r="AZ826" i="1"/>
  <c r="AY826" i="1"/>
  <c r="AX826" i="1"/>
  <c r="AW826" i="1"/>
  <c r="AV826" i="1"/>
  <c r="AQ826" i="1"/>
  <c r="AP826" i="1"/>
  <c r="AN826" i="1"/>
  <c r="AL826" i="1"/>
  <c r="AL826" i="1" a="1"/>
  <c r="AH826" i="1"/>
  <c r="AG826" i="1"/>
  <c r="AI826" i="1" s="1"/>
  <c r="AC826" i="1"/>
  <c r="Z826" i="1"/>
  <c r="Y826" i="1"/>
  <c r="X826" i="1"/>
  <c r="W826" i="1"/>
  <c r="V826" i="1"/>
  <c r="U826" i="1"/>
  <c r="T826" i="1"/>
  <c r="S826" i="1"/>
  <c r="R826" i="1"/>
  <c r="BG825" i="1"/>
  <c r="BH825" i="1" s="1"/>
  <c r="BF825" i="1"/>
  <c r="BE825" i="1"/>
  <c r="BD825" i="1"/>
  <c r="BC825" i="1"/>
  <c r="BB825" i="1"/>
  <c r="BA825" i="1"/>
  <c r="AZ825" i="1"/>
  <c r="AY825" i="1"/>
  <c r="AX825" i="1"/>
  <c r="AW825" i="1"/>
  <c r="AV825" i="1"/>
  <c r="AQ825" i="1"/>
  <c r="AP825" i="1"/>
  <c r="AN825" i="1"/>
  <c r="AL825" i="1"/>
  <c r="AL825" i="1" a="1"/>
  <c r="AH825" i="1"/>
  <c r="AG825" i="1"/>
  <c r="AB825" i="1"/>
  <c r="AD825" i="1" s="1"/>
  <c r="AE825" i="1" s="1"/>
  <c r="X825" i="1"/>
  <c r="W825" i="1"/>
  <c r="V825" i="1"/>
  <c r="U825" i="1"/>
  <c r="T825" i="1"/>
  <c r="S825" i="1"/>
  <c r="R825" i="1"/>
  <c r="BG824" i="1"/>
  <c r="BH824" i="1" s="1"/>
  <c r="BF824" i="1"/>
  <c r="BE824" i="1"/>
  <c r="BD824" i="1"/>
  <c r="BC824" i="1"/>
  <c r="BB824" i="1"/>
  <c r="BA824" i="1"/>
  <c r="AZ824" i="1"/>
  <c r="AY824" i="1"/>
  <c r="AX824" i="1"/>
  <c r="AW824" i="1"/>
  <c r="AV824" i="1"/>
  <c r="AQ824" i="1"/>
  <c r="AP824" i="1"/>
  <c r="AU824" i="1" s="1"/>
  <c r="AN824" i="1"/>
  <c r="AL824" i="1"/>
  <c r="AL824" i="1" a="1"/>
  <c r="AH824" i="1"/>
  <c r="AG824" i="1"/>
  <c r="AI824" i="1" s="1"/>
  <c r="AA824" i="1"/>
  <c r="AD824" i="1" s="1"/>
  <c r="AE824" i="1" s="1"/>
  <c r="X824" i="1"/>
  <c r="W824" i="1"/>
  <c r="V824" i="1"/>
  <c r="U824" i="1"/>
  <c r="T824" i="1"/>
  <c r="S824" i="1"/>
  <c r="R824" i="1"/>
  <c r="BG823" i="1"/>
  <c r="BH823" i="1" s="1"/>
  <c r="BF823" i="1"/>
  <c r="BE823" i="1"/>
  <c r="BD823" i="1"/>
  <c r="BC823" i="1"/>
  <c r="BB823" i="1"/>
  <c r="BA823" i="1"/>
  <c r="AZ823" i="1"/>
  <c r="AY823" i="1"/>
  <c r="AX823" i="1"/>
  <c r="AW823" i="1"/>
  <c r="AV823" i="1"/>
  <c r="AQ823" i="1"/>
  <c r="AP823" i="1"/>
  <c r="AN823" i="1"/>
  <c r="AL823" i="1" a="1"/>
  <c r="AL823" i="1" s="1"/>
  <c r="AH823" i="1"/>
  <c r="AG823" i="1"/>
  <c r="AI823" i="1" s="1"/>
  <c r="AB823" i="1"/>
  <c r="AD823" i="1" s="1"/>
  <c r="AE823" i="1" s="1"/>
  <c r="X823" i="1"/>
  <c r="W823" i="1"/>
  <c r="V823" i="1"/>
  <c r="U823" i="1"/>
  <c r="T823" i="1"/>
  <c r="S823" i="1"/>
  <c r="R823" i="1"/>
  <c r="BG822" i="1"/>
  <c r="BH822" i="1" s="1"/>
  <c r="BF822" i="1"/>
  <c r="BE822" i="1"/>
  <c r="BD822" i="1"/>
  <c r="BC822" i="1"/>
  <c r="BB822" i="1"/>
  <c r="BA822" i="1"/>
  <c r="AZ822" i="1"/>
  <c r="AY822" i="1"/>
  <c r="AX822" i="1"/>
  <c r="AW822" i="1"/>
  <c r="AV822" i="1"/>
  <c r="AQ822" i="1"/>
  <c r="AP822" i="1"/>
  <c r="AU822" i="1" s="1"/>
  <c r="AN822" i="1"/>
  <c r="AL822" i="1"/>
  <c r="AL822" i="1" a="1"/>
  <c r="AH822" i="1"/>
  <c r="AG822" i="1"/>
  <c r="AI822" i="1" s="1"/>
  <c r="AC822" i="1"/>
  <c r="AB822" i="1"/>
  <c r="AA822" i="1"/>
  <c r="Z822" i="1"/>
  <c r="Y822" i="1"/>
  <c r="X822" i="1"/>
  <c r="W822" i="1"/>
  <c r="V822" i="1"/>
  <c r="U822" i="1"/>
  <c r="T822" i="1"/>
  <c r="S822" i="1"/>
  <c r="R822" i="1"/>
  <c r="BG821" i="1"/>
  <c r="BH821" i="1" s="1"/>
  <c r="BF821" i="1"/>
  <c r="BE821" i="1"/>
  <c r="BD821" i="1"/>
  <c r="BC821" i="1"/>
  <c r="BB821" i="1"/>
  <c r="BA821" i="1"/>
  <c r="AZ821" i="1"/>
  <c r="AY821" i="1"/>
  <c r="AX821" i="1"/>
  <c r="AW821" i="1"/>
  <c r="AV821" i="1"/>
  <c r="AQ821" i="1"/>
  <c r="AP821" i="1"/>
  <c r="AN821" i="1"/>
  <c r="AL821" i="1"/>
  <c r="AL821" i="1" a="1"/>
  <c r="AH821" i="1"/>
  <c r="AG821" i="1"/>
  <c r="Y821" i="1"/>
  <c r="AD821" i="1" s="1"/>
  <c r="AE821" i="1" s="1"/>
  <c r="X821" i="1"/>
  <c r="W821" i="1"/>
  <c r="V821" i="1"/>
  <c r="U821" i="1"/>
  <c r="T821" i="1"/>
  <c r="S821" i="1"/>
  <c r="R821" i="1"/>
  <c r="BG820" i="1"/>
  <c r="BH820" i="1" s="1"/>
  <c r="BF820" i="1"/>
  <c r="BE820" i="1"/>
  <c r="BD820" i="1"/>
  <c r="BC820" i="1"/>
  <c r="BB820" i="1"/>
  <c r="BA820" i="1"/>
  <c r="AZ820" i="1"/>
  <c r="AY820" i="1"/>
  <c r="AX820" i="1"/>
  <c r="AW820" i="1"/>
  <c r="AV820" i="1"/>
  <c r="AQ820" i="1"/>
  <c r="AP820" i="1"/>
  <c r="AU820" i="1" s="1"/>
  <c r="AN820" i="1"/>
  <c r="AL820" i="1"/>
  <c r="AL820" i="1" a="1"/>
  <c r="AH820" i="1"/>
  <c r="AG820" i="1"/>
  <c r="AI820" i="1" s="1"/>
  <c r="AC820" i="1"/>
  <c r="AB820" i="1"/>
  <c r="AA820" i="1"/>
  <c r="Z820" i="1"/>
  <c r="Y820" i="1"/>
  <c r="X820" i="1"/>
  <c r="W820" i="1"/>
  <c r="V820" i="1"/>
  <c r="U820" i="1"/>
  <c r="T820" i="1"/>
  <c r="S820" i="1"/>
  <c r="R820" i="1"/>
  <c r="BG819" i="1"/>
  <c r="BH819" i="1" s="1"/>
  <c r="BF819" i="1"/>
  <c r="BE819" i="1"/>
  <c r="BD819" i="1"/>
  <c r="BC819" i="1"/>
  <c r="BB819" i="1"/>
  <c r="BA819" i="1"/>
  <c r="AZ819" i="1"/>
  <c r="AY819" i="1"/>
  <c r="AX819" i="1"/>
  <c r="AW819" i="1"/>
  <c r="AV819" i="1"/>
  <c r="AQ819" i="1"/>
  <c r="AP819" i="1"/>
  <c r="AN819" i="1"/>
  <c r="AL819" i="1" a="1"/>
  <c r="AL819" i="1" s="1"/>
  <c r="AH819" i="1"/>
  <c r="AG819" i="1"/>
  <c r="AI819" i="1" s="1"/>
  <c r="AC819" i="1"/>
  <c r="AB819" i="1"/>
  <c r="AA819" i="1"/>
  <c r="Z819" i="1"/>
  <c r="Y819" i="1"/>
  <c r="X819" i="1"/>
  <c r="W819" i="1"/>
  <c r="V819" i="1"/>
  <c r="U819" i="1"/>
  <c r="T819" i="1"/>
  <c r="S819" i="1"/>
  <c r="R819" i="1"/>
  <c r="BG818" i="1"/>
  <c r="BH818" i="1" s="1"/>
  <c r="BF818" i="1"/>
  <c r="BE818" i="1"/>
  <c r="BD818" i="1"/>
  <c r="BC818" i="1"/>
  <c r="BB818" i="1"/>
  <c r="BA818" i="1"/>
  <c r="AZ818" i="1"/>
  <c r="AY818" i="1"/>
  <c r="AX818" i="1"/>
  <c r="AW818" i="1"/>
  <c r="AV818" i="1"/>
  <c r="AQ818" i="1"/>
  <c r="AP818" i="1"/>
  <c r="AU818" i="1" s="1"/>
  <c r="AN818" i="1"/>
  <c r="AL818" i="1"/>
  <c r="AL818" i="1" a="1"/>
  <c r="AH818" i="1"/>
  <c r="AG818" i="1"/>
  <c r="Y818" i="1"/>
  <c r="AD818" i="1" s="1"/>
  <c r="AE818" i="1" s="1"/>
  <c r="X818" i="1"/>
  <c r="W818" i="1"/>
  <c r="V818" i="1"/>
  <c r="U818" i="1"/>
  <c r="T818" i="1"/>
  <c r="S818" i="1"/>
  <c r="R818" i="1"/>
  <c r="BG817" i="1"/>
  <c r="BH817" i="1" s="1"/>
  <c r="BF817" i="1"/>
  <c r="BE817" i="1"/>
  <c r="BD817" i="1"/>
  <c r="BC817" i="1"/>
  <c r="BB817" i="1"/>
  <c r="BA817" i="1"/>
  <c r="AZ817" i="1"/>
  <c r="AY817" i="1"/>
  <c r="AX817" i="1"/>
  <c r="AW817" i="1"/>
  <c r="AV817" i="1"/>
  <c r="AS817" i="1"/>
  <c r="AQ817" i="1"/>
  <c r="AP817" i="1"/>
  <c r="AU817" i="1" s="1"/>
  <c r="AN817" i="1"/>
  <c r="AL817" i="1"/>
  <c r="AL817" i="1" a="1"/>
  <c r="AH817" i="1"/>
  <c r="AG817" i="1"/>
  <c r="AI817" i="1" s="1"/>
  <c r="AB817" i="1"/>
  <c r="AD817" i="1" s="1"/>
  <c r="AE817" i="1" s="1"/>
  <c r="X817" i="1"/>
  <c r="W817" i="1"/>
  <c r="V817" i="1"/>
  <c r="U817" i="1"/>
  <c r="T817" i="1"/>
  <c r="S817" i="1"/>
  <c r="R817" i="1"/>
  <c r="BG816" i="1"/>
  <c r="BH816" i="1" s="1"/>
  <c r="BF816" i="1"/>
  <c r="BE816" i="1"/>
  <c r="BD816" i="1"/>
  <c r="BC816" i="1"/>
  <c r="BB816" i="1"/>
  <c r="BA816" i="1"/>
  <c r="AZ816" i="1"/>
  <c r="AY816" i="1"/>
  <c r="AX816" i="1"/>
  <c r="AW816" i="1"/>
  <c r="AV816" i="1"/>
  <c r="AQ816" i="1"/>
  <c r="AP816" i="1"/>
  <c r="AN816" i="1"/>
  <c r="AL816" i="1" a="1"/>
  <c r="AL816" i="1" s="1"/>
  <c r="AH816" i="1"/>
  <c r="AG816" i="1"/>
  <c r="AC816" i="1"/>
  <c r="Z816" i="1"/>
  <c r="Y816" i="1"/>
  <c r="X816" i="1"/>
  <c r="W816" i="1"/>
  <c r="V816" i="1"/>
  <c r="U816" i="1"/>
  <c r="T816" i="1"/>
  <c r="S816" i="1"/>
  <c r="R816" i="1"/>
  <c r="BG815" i="1"/>
  <c r="BH815" i="1" s="1"/>
  <c r="BF815" i="1"/>
  <c r="BE815" i="1"/>
  <c r="BD815" i="1"/>
  <c r="BC815" i="1"/>
  <c r="BB815" i="1"/>
  <c r="BA815" i="1"/>
  <c r="AZ815" i="1"/>
  <c r="AY815" i="1"/>
  <c r="AX815" i="1"/>
  <c r="AW815" i="1"/>
  <c r="AV815" i="1"/>
  <c r="AQ815" i="1"/>
  <c r="AP815" i="1"/>
  <c r="AS815" i="1" s="1"/>
  <c r="AN815" i="1"/>
  <c r="AL815" i="1"/>
  <c r="AL815" i="1" a="1"/>
  <c r="AH815" i="1"/>
  <c r="AG815" i="1"/>
  <c r="AI815" i="1" s="1"/>
  <c r="Y815" i="1"/>
  <c r="AD815" i="1" s="1"/>
  <c r="AE815" i="1" s="1"/>
  <c r="X815" i="1"/>
  <c r="W815" i="1"/>
  <c r="V815" i="1"/>
  <c r="U815" i="1"/>
  <c r="T815" i="1"/>
  <c r="S815" i="1"/>
  <c r="R815" i="1"/>
  <c r="BG814" i="1"/>
  <c r="BH814" i="1" s="1"/>
  <c r="BF814" i="1"/>
  <c r="BE814" i="1"/>
  <c r="BD814" i="1"/>
  <c r="BC814" i="1"/>
  <c r="BB814" i="1"/>
  <c r="BA814" i="1"/>
  <c r="AZ814" i="1"/>
  <c r="AY814" i="1"/>
  <c r="AX814" i="1"/>
  <c r="AW814" i="1"/>
  <c r="AV814" i="1"/>
  <c r="AQ814" i="1"/>
  <c r="AP814" i="1"/>
  <c r="AU814" i="1" s="1"/>
  <c r="AN814" i="1"/>
  <c r="AL814" i="1" a="1"/>
  <c r="AL814" i="1" s="1"/>
  <c r="AH814" i="1"/>
  <c r="AG814" i="1"/>
  <c r="Y814" i="1"/>
  <c r="AD814" i="1" s="1"/>
  <c r="AE814" i="1" s="1"/>
  <c r="X814" i="1"/>
  <c r="W814" i="1"/>
  <c r="V814" i="1"/>
  <c r="U814" i="1"/>
  <c r="T814" i="1"/>
  <c r="S814" i="1"/>
  <c r="R814" i="1"/>
  <c r="BG813" i="1"/>
  <c r="BH813" i="1" s="1"/>
  <c r="BF813" i="1"/>
  <c r="BE813" i="1"/>
  <c r="BD813" i="1"/>
  <c r="BC813" i="1"/>
  <c r="BB813" i="1"/>
  <c r="BA813" i="1"/>
  <c r="AZ813" i="1"/>
  <c r="AY813" i="1"/>
  <c r="AX813" i="1"/>
  <c r="AW813" i="1"/>
  <c r="AV813" i="1"/>
  <c r="AQ813" i="1"/>
  <c r="AP813" i="1"/>
  <c r="AN813" i="1"/>
  <c r="AL813" i="1" a="1"/>
  <c r="AL813" i="1" s="1"/>
  <c r="AH813" i="1"/>
  <c r="AG813" i="1"/>
  <c r="AB813" i="1"/>
  <c r="AD813" i="1" s="1"/>
  <c r="AE813" i="1" s="1"/>
  <c r="X813" i="1"/>
  <c r="W813" i="1"/>
  <c r="V813" i="1"/>
  <c r="U813" i="1"/>
  <c r="T813" i="1"/>
  <c r="S813" i="1"/>
  <c r="R813" i="1"/>
  <c r="BG812" i="1"/>
  <c r="BH812" i="1" s="1"/>
  <c r="BF812" i="1"/>
  <c r="BE812" i="1"/>
  <c r="BD812" i="1"/>
  <c r="BC812" i="1"/>
  <c r="BB812" i="1"/>
  <c r="BA812" i="1"/>
  <c r="AZ812" i="1"/>
  <c r="AY812" i="1"/>
  <c r="AX812" i="1"/>
  <c r="AW812" i="1"/>
  <c r="AV812" i="1"/>
  <c r="AQ812" i="1"/>
  <c r="AP812" i="1"/>
  <c r="AU812" i="1" s="1"/>
  <c r="AN812" i="1"/>
  <c r="AL812" i="1"/>
  <c r="AL812" i="1" a="1"/>
  <c r="AH812" i="1"/>
  <c r="AG812" i="1"/>
  <c r="AI812" i="1" s="1"/>
  <c r="AB812" i="1"/>
  <c r="AD812" i="1" s="1"/>
  <c r="AE812" i="1" s="1"/>
  <c r="X812" i="1"/>
  <c r="W812" i="1"/>
  <c r="V812" i="1"/>
  <c r="U812" i="1"/>
  <c r="T812" i="1"/>
  <c r="S812" i="1"/>
  <c r="R812" i="1"/>
  <c r="BG811" i="1"/>
  <c r="BH811" i="1" s="1"/>
  <c r="BF811" i="1"/>
  <c r="BE811" i="1"/>
  <c r="BD811" i="1"/>
  <c r="BC811" i="1"/>
  <c r="BB811" i="1"/>
  <c r="BA811" i="1"/>
  <c r="AZ811" i="1"/>
  <c r="AY811" i="1"/>
  <c r="AX811" i="1"/>
  <c r="AW811" i="1"/>
  <c r="AV811" i="1"/>
  <c r="AQ811" i="1"/>
  <c r="AP811" i="1"/>
  <c r="AN811" i="1"/>
  <c r="AL811" i="1"/>
  <c r="AL811" i="1" a="1"/>
  <c r="AH811" i="1"/>
  <c r="AG811" i="1"/>
  <c r="AA811" i="1"/>
  <c r="AD811" i="1" s="1"/>
  <c r="AE811" i="1" s="1"/>
  <c r="X811" i="1"/>
  <c r="W811" i="1"/>
  <c r="V811" i="1"/>
  <c r="U811" i="1"/>
  <c r="T811" i="1"/>
  <c r="S811" i="1"/>
  <c r="R811" i="1"/>
  <c r="BG810" i="1"/>
  <c r="BH810" i="1" s="1"/>
  <c r="BF810" i="1"/>
  <c r="BE810" i="1"/>
  <c r="BD810" i="1"/>
  <c r="BC810" i="1"/>
  <c r="BB810" i="1"/>
  <c r="BA810" i="1"/>
  <c r="AZ810" i="1"/>
  <c r="AY810" i="1"/>
  <c r="AX810" i="1"/>
  <c r="AW810" i="1"/>
  <c r="AV810" i="1"/>
  <c r="AQ810" i="1"/>
  <c r="AP810" i="1"/>
  <c r="AN810" i="1"/>
  <c r="AL810" i="1"/>
  <c r="AL810" i="1" a="1"/>
  <c r="AH810" i="1"/>
  <c r="AG810" i="1"/>
  <c r="AI810" i="1" s="1"/>
  <c r="AC810" i="1"/>
  <c r="AD810" i="1" s="1"/>
  <c r="AE810" i="1" s="1"/>
  <c r="X810" i="1"/>
  <c r="W810" i="1"/>
  <c r="V810" i="1"/>
  <c r="U810" i="1"/>
  <c r="T810" i="1"/>
  <c r="S810" i="1"/>
  <c r="R810" i="1"/>
  <c r="BG809" i="1"/>
  <c r="BH809" i="1" s="1"/>
  <c r="BF809" i="1"/>
  <c r="BE809" i="1"/>
  <c r="BD809" i="1"/>
  <c r="BC809" i="1"/>
  <c r="BB809" i="1"/>
  <c r="BA809" i="1"/>
  <c r="AZ809" i="1"/>
  <c r="AY809" i="1"/>
  <c r="AX809" i="1"/>
  <c r="AW809" i="1"/>
  <c r="AV809" i="1"/>
  <c r="AQ809" i="1"/>
  <c r="AP809" i="1"/>
  <c r="AT809" i="1" s="1"/>
  <c r="AN809" i="1"/>
  <c r="AL809" i="1" a="1"/>
  <c r="AL809" i="1" s="1"/>
  <c r="AH809" i="1"/>
  <c r="AG809" i="1"/>
  <c r="AI809" i="1" s="1"/>
  <c r="AB809" i="1"/>
  <c r="AD809" i="1" s="1"/>
  <c r="AE809" i="1" s="1"/>
  <c r="X809" i="1"/>
  <c r="W809" i="1"/>
  <c r="V809" i="1"/>
  <c r="U809" i="1"/>
  <c r="T809" i="1"/>
  <c r="S809" i="1"/>
  <c r="R809" i="1"/>
  <c r="BG808" i="1"/>
  <c r="BH808" i="1" s="1"/>
  <c r="BF808" i="1"/>
  <c r="BE808" i="1"/>
  <c r="BD808" i="1"/>
  <c r="BC808" i="1"/>
  <c r="BB808" i="1"/>
  <c r="BA808" i="1"/>
  <c r="AZ808" i="1"/>
  <c r="AY808" i="1"/>
  <c r="AX808" i="1"/>
  <c r="AW808" i="1"/>
  <c r="AV808" i="1"/>
  <c r="AQ808" i="1"/>
  <c r="AP808" i="1"/>
  <c r="AU808" i="1" s="1"/>
  <c r="AN808" i="1"/>
  <c r="AL808" i="1"/>
  <c r="AL808" i="1" a="1"/>
  <c r="AH808" i="1"/>
  <c r="AG808" i="1"/>
  <c r="AB808" i="1"/>
  <c r="AD808" i="1" s="1"/>
  <c r="AE808" i="1" s="1"/>
  <c r="X808" i="1"/>
  <c r="W808" i="1"/>
  <c r="V808" i="1"/>
  <c r="U808" i="1"/>
  <c r="T808" i="1"/>
  <c r="S808" i="1"/>
  <c r="R808" i="1"/>
  <c r="BG807" i="1"/>
  <c r="BH807" i="1" s="1"/>
  <c r="BF807" i="1"/>
  <c r="BE807" i="1"/>
  <c r="BD807" i="1"/>
  <c r="BC807" i="1"/>
  <c r="BB807" i="1"/>
  <c r="BA807" i="1"/>
  <c r="AZ807" i="1"/>
  <c r="AY807" i="1"/>
  <c r="AX807" i="1"/>
  <c r="AW807" i="1"/>
  <c r="AV807" i="1"/>
  <c r="AQ807" i="1"/>
  <c r="AP807" i="1"/>
  <c r="AU807" i="1" s="1"/>
  <c r="AN807" i="1"/>
  <c r="AL807" i="1"/>
  <c r="AL807" i="1" a="1"/>
  <c r="AH807" i="1"/>
  <c r="AG807" i="1"/>
  <c r="AI807" i="1" s="1"/>
  <c r="AA807" i="1"/>
  <c r="AD807" i="1" s="1"/>
  <c r="AE807" i="1" s="1"/>
  <c r="X807" i="1"/>
  <c r="W807" i="1"/>
  <c r="V807" i="1"/>
  <c r="U807" i="1"/>
  <c r="T807" i="1"/>
  <c r="S807" i="1"/>
  <c r="R807" i="1"/>
  <c r="BG806" i="1"/>
  <c r="BH806" i="1" s="1"/>
  <c r="BF806" i="1"/>
  <c r="BE806" i="1"/>
  <c r="BD806" i="1"/>
  <c r="BC806" i="1"/>
  <c r="BB806" i="1"/>
  <c r="BA806" i="1"/>
  <c r="AZ806" i="1"/>
  <c r="AY806" i="1"/>
  <c r="AX806" i="1"/>
  <c r="AW806" i="1"/>
  <c r="AV806" i="1"/>
  <c r="AQ806" i="1"/>
  <c r="AP806" i="1"/>
  <c r="AN806" i="1"/>
  <c r="AL806" i="1" a="1"/>
  <c r="AL806" i="1" s="1"/>
  <c r="AH806" i="1"/>
  <c r="AG806" i="1"/>
  <c r="Z806" i="1"/>
  <c r="AD806" i="1" s="1"/>
  <c r="AE806" i="1" s="1"/>
  <c r="X806" i="1"/>
  <c r="W806" i="1"/>
  <c r="V806" i="1"/>
  <c r="U806" i="1"/>
  <c r="T806" i="1"/>
  <c r="S806" i="1"/>
  <c r="R806" i="1"/>
  <c r="BG805" i="1"/>
  <c r="BH805" i="1" s="1"/>
  <c r="BF805" i="1"/>
  <c r="BE805" i="1"/>
  <c r="BD805" i="1"/>
  <c r="BC805" i="1"/>
  <c r="BB805" i="1"/>
  <c r="BA805" i="1"/>
  <c r="AZ805" i="1"/>
  <c r="AY805" i="1"/>
  <c r="AX805" i="1"/>
  <c r="AW805" i="1"/>
  <c r="AV805" i="1"/>
  <c r="AQ805" i="1"/>
  <c r="AP805" i="1"/>
  <c r="AN805" i="1"/>
  <c r="AL805" i="1" a="1"/>
  <c r="AL805" i="1" s="1"/>
  <c r="AH805" i="1"/>
  <c r="AG805" i="1"/>
  <c r="AB805" i="1"/>
  <c r="AD805" i="1" s="1"/>
  <c r="AE805" i="1" s="1"/>
  <c r="X805" i="1"/>
  <c r="W805" i="1"/>
  <c r="V805" i="1"/>
  <c r="U805" i="1"/>
  <c r="T805" i="1"/>
  <c r="S805" i="1"/>
  <c r="R805" i="1"/>
  <c r="BG804" i="1"/>
  <c r="BH804" i="1" s="1"/>
  <c r="BF804" i="1"/>
  <c r="BE804" i="1"/>
  <c r="BD804" i="1"/>
  <c r="BC804" i="1"/>
  <c r="BB804" i="1"/>
  <c r="BA804" i="1"/>
  <c r="AZ804" i="1"/>
  <c r="AY804" i="1"/>
  <c r="AX804" i="1"/>
  <c r="AW804" i="1"/>
  <c r="AV804" i="1"/>
  <c r="AQ804" i="1"/>
  <c r="AP804" i="1"/>
  <c r="AN804" i="1"/>
  <c r="AL804" i="1"/>
  <c r="AL804" i="1" a="1"/>
  <c r="AH804" i="1"/>
  <c r="AG804" i="1"/>
  <c r="AI804" i="1" s="1"/>
  <c r="Y804" i="1"/>
  <c r="AD804" i="1" s="1"/>
  <c r="AE804" i="1" s="1"/>
  <c r="X804" i="1"/>
  <c r="W804" i="1"/>
  <c r="V804" i="1"/>
  <c r="U804" i="1"/>
  <c r="T804" i="1"/>
  <c r="S804" i="1"/>
  <c r="R804" i="1"/>
  <c r="BG803" i="1"/>
  <c r="BH803" i="1" s="1"/>
  <c r="BF803" i="1"/>
  <c r="BE803" i="1"/>
  <c r="BD803" i="1"/>
  <c r="BC803" i="1"/>
  <c r="BB803" i="1"/>
  <c r="BA803" i="1"/>
  <c r="AZ803" i="1"/>
  <c r="AY803" i="1"/>
  <c r="AX803" i="1"/>
  <c r="AW803" i="1"/>
  <c r="AV803" i="1"/>
  <c r="AQ803" i="1"/>
  <c r="AP803" i="1"/>
  <c r="AT803" i="1" s="1"/>
  <c r="AN803" i="1"/>
  <c r="AL803" i="1"/>
  <c r="AL803" i="1" a="1"/>
  <c r="AH803" i="1"/>
  <c r="AG803" i="1"/>
  <c r="AB803" i="1"/>
  <c r="AD803" i="1" s="1"/>
  <c r="AE803" i="1" s="1"/>
  <c r="X803" i="1"/>
  <c r="W803" i="1"/>
  <c r="V803" i="1"/>
  <c r="U803" i="1"/>
  <c r="T803" i="1"/>
  <c r="S803" i="1"/>
  <c r="R803" i="1"/>
  <c r="BG802" i="1"/>
  <c r="BH802" i="1" s="1"/>
  <c r="BF802" i="1"/>
  <c r="BE802" i="1"/>
  <c r="BD802" i="1"/>
  <c r="BC802" i="1"/>
  <c r="BB802" i="1"/>
  <c r="BA802" i="1"/>
  <c r="AZ802" i="1"/>
  <c r="AY802" i="1"/>
  <c r="AX802" i="1"/>
  <c r="AW802" i="1"/>
  <c r="AV802" i="1"/>
  <c r="AQ802" i="1"/>
  <c r="AP802" i="1"/>
  <c r="AN802" i="1"/>
  <c r="AL802" i="1"/>
  <c r="AL802" i="1" a="1"/>
  <c r="AH802" i="1"/>
  <c r="AG802" i="1"/>
  <c r="AI802" i="1" s="1"/>
  <c r="AB802" i="1"/>
  <c r="AD802" i="1" s="1"/>
  <c r="AE802" i="1" s="1"/>
  <c r="X802" i="1"/>
  <c r="W802" i="1"/>
  <c r="V802" i="1"/>
  <c r="U802" i="1"/>
  <c r="T802" i="1"/>
  <c r="S802" i="1"/>
  <c r="R802" i="1"/>
  <c r="BG801" i="1"/>
  <c r="BH801" i="1" s="1"/>
  <c r="BF801" i="1"/>
  <c r="BE801" i="1"/>
  <c r="BD801" i="1"/>
  <c r="BC801" i="1"/>
  <c r="BB801" i="1"/>
  <c r="BA801" i="1"/>
  <c r="AZ801" i="1"/>
  <c r="AY801" i="1"/>
  <c r="AX801" i="1"/>
  <c r="AW801" i="1"/>
  <c r="AV801" i="1"/>
  <c r="AQ801" i="1"/>
  <c r="AP801" i="1"/>
  <c r="AN801" i="1"/>
  <c r="AL801" i="1" a="1"/>
  <c r="AL801" i="1" s="1"/>
  <c r="AH801" i="1"/>
  <c r="AG801" i="1"/>
  <c r="AI801" i="1" s="1"/>
  <c r="AB801" i="1"/>
  <c r="AD801" i="1" s="1"/>
  <c r="AE801" i="1" s="1"/>
  <c r="X801" i="1"/>
  <c r="W801" i="1"/>
  <c r="V801" i="1"/>
  <c r="U801" i="1"/>
  <c r="T801" i="1"/>
  <c r="S801" i="1"/>
  <c r="R801" i="1"/>
  <c r="BG800" i="1"/>
  <c r="BH800" i="1" s="1"/>
  <c r="BF800" i="1"/>
  <c r="BE800" i="1"/>
  <c r="BD800" i="1"/>
  <c r="BC800" i="1"/>
  <c r="BB800" i="1"/>
  <c r="BA800" i="1"/>
  <c r="AZ800" i="1"/>
  <c r="AY800" i="1"/>
  <c r="AX800" i="1"/>
  <c r="AW800" i="1"/>
  <c r="AV800" i="1"/>
  <c r="AQ800" i="1"/>
  <c r="AP800" i="1"/>
  <c r="AU800" i="1" s="1"/>
  <c r="AN800" i="1"/>
  <c r="AL800" i="1"/>
  <c r="AL800" i="1" a="1"/>
  <c r="AH800" i="1"/>
  <c r="AG800" i="1"/>
  <c r="AB800" i="1"/>
  <c r="AD800" i="1" s="1"/>
  <c r="AE800" i="1" s="1"/>
  <c r="X800" i="1"/>
  <c r="W800" i="1"/>
  <c r="V800" i="1"/>
  <c r="U800" i="1"/>
  <c r="T800" i="1"/>
  <c r="S800" i="1"/>
  <c r="R800" i="1"/>
  <c r="BG799" i="1"/>
  <c r="BH799" i="1" s="1"/>
  <c r="BF799" i="1"/>
  <c r="BE799" i="1"/>
  <c r="BD799" i="1"/>
  <c r="BC799" i="1"/>
  <c r="BB799" i="1"/>
  <c r="BA799" i="1"/>
  <c r="AZ799" i="1"/>
  <c r="AY799" i="1"/>
  <c r="AX799" i="1"/>
  <c r="AW799" i="1"/>
  <c r="AV799" i="1"/>
  <c r="AQ799" i="1"/>
  <c r="AP799" i="1"/>
  <c r="AN799" i="1"/>
  <c r="AL799" i="1"/>
  <c r="AL799" i="1" a="1"/>
  <c r="AH799" i="1"/>
  <c r="AG799" i="1"/>
  <c r="AI799" i="1" s="1"/>
  <c r="AB799" i="1"/>
  <c r="AD799" i="1" s="1"/>
  <c r="AE799" i="1" s="1"/>
  <c r="X799" i="1"/>
  <c r="W799" i="1"/>
  <c r="V799" i="1"/>
  <c r="U799" i="1"/>
  <c r="T799" i="1"/>
  <c r="S799" i="1"/>
  <c r="R799" i="1"/>
  <c r="BG798" i="1"/>
  <c r="BH798" i="1" s="1"/>
  <c r="BF798" i="1"/>
  <c r="BE798" i="1"/>
  <c r="BD798" i="1"/>
  <c r="BC798" i="1"/>
  <c r="BB798" i="1"/>
  <c r="BA798" i="1"/>
  <c r="AZ798" i="1"/>
  <c r="AY798" i="1"/>
  <c r="AX798" i="1"/>
  <c r="AW798" i="1"/>
  <c r="AV798" i="1"/>
  <c r="AQ798" i="1"/>
  <c r="AP798" i="1"/>
  <c r="AN798" i="1"/>
  <c r="AL798" i="1" a="1"/>
  <c r="AL798" i="1" s="1"/>
  <c r="AH798" i="1"/>
  <c r="AG798" i="1"/>
  <c r="AB798" i="1"/>
  <c r="AD798" i="1" s="1"/>
  <c r="AE798" i="1" s="1"/>
  <c r="X798" i="1"/>
  <c r="W798" i="1"/>
  <c r="V798" i="1"/>
  <c r="U798" i="1"/>
  <c r="T798" i="1"/>
  <c r="S798" i="1"/>
  <c r="R798" i="1"/>
  <c r="BG797" i="1"/>
  <c r="BH797" i="1" s="1"/>
  <c r="BF797" i="1"/>
  <c r="BE797" i="1"/>
  <c r="BD797" i="1"/>
  <c r="BC797" i="1"/>
  <c r="BB797" i="1"/>
  <c r="BA797" i="1"/>
  <c r="AZ797" i="1"/>
  <c r="AY797" i="1"/>
  <c r="AX797" i="1"/>
  <c r="AW797" i="1"/>
  <c r="AV797" i="1"/>
  <c r="AQ797" i="1"/>
  <c r="AP797" i="1"/>
  <c r="AN797" i="1"/>
  <c r="AL797" i="1" a="1"/>
  <c r="AL797" i="1" s="1"/>
  <c r="AH797" i="1"/>
  <c r="AG797" i="1"/>
  <c r="AB797" i="1"/>
  <c r="AD797" i="1" s="1"/>
  <c r="AE797" i="1" s="1"/>
  <c r="X797" i="1"/>
  <c r="W797" i="1"/>
  <c r="V797" i="1"/>
  <c r="U797" i="1"/>
  <c r="T797" i="1"/>
  <c r="S797" i="1"/>
  <c r="R797" i="1"/>
  <c r="BG796" i="1"/>
  <c r="BH796" i="1" s="1"/>
  <c r="BF796" i="1"/>
  <c r="BE796" i="1"/>
  <c r="BD796" i="1"/>
  <c r="BC796" i="1"/>
  <c r="BB796" i="1"/>
  <c r="BA796" i="1"/>
  <c r="AZ796" i="1"/>
  <c r="AY796" i="1"/>
  <c r="AX796" i="1"/>
  <c r="AW796" i="1"/>
  <c r="AV796" i="1"/>
  <c r="AQ796" i="1"/>
  <c r="AP796" i="1"/>
  <c r="AS796" i="1" s="1"/>
  <c r="AN796" i="1"/>
  <c r="AL796" i="1"/>
  <c r="AL796" i="1" a="1"/>
  <c r="AH796" i="1"/>
  <c r="AG796" i="1"/>
  <c r="AC796" i="1"/>
  <c r="Z796" i="1"/>
  <c r="Y796" i="1"/>
  <c r="X796" i="1"/>
  <c r="W796" i="1"/>
  <c r="V796" i="1"/>
  <c r="U796" i="1"/>
  <c r="T796" i="1"/>
  <c r="S796" i="1"/>
  <c r="R796" i="1"/>
  <c r="BG795" i="1"/>
  <c r="BH795" i="1" s="1"/>
  <c r="BF795" i="1"/>
  <c r="BE795" i="1"/>
  <c r="BD795" i="1"/>
  <c r="BC795" i="1"/>
  <c r="BB795" i="1"/>
  <c r="BA795" i="1"/>
  <c r="AZ795" i="1"/>
  <c r="AY795" i="1"/>
  <c r="AX795" i="1"/>
  <c r="AW795" i="1"/>
  <c r="AV795" i="1"/>
  <c r="AQ795" i="1"/>
  <c r="AP795" i="1"/>
  <c r="AN795" i="1"/>
  <c r="AL795" i="1" a="1"/>
  <c r="AL795" i="1" s="1"/>
  <c r="AH795" i="1"/>
  <c r="AG795" i="1"/>
  <c r="AC795" i="1"/>
  <c r="Z795" i="1"/>
  <c r="Y795" i="1"/>
  <c r="X795" i="1"/>
  <c r="W795" i="1"/>
  <c r="V795" i="1"/>
  <c r="U795" i="1"/>
  <c r="T795" i="1"/>
  <c r="S795" i="1"/>
  <c r="R795" i="1"/>
  <c r="BG794" i="1"/>
  <c r="BH794" i="1" s="1"/>
  <c r="BF794" i="1"/>
  <c r="BE794" i="1"/>
  <c r="BD794" i="1"/>
  <c r="BC794" i="1"/>
  <c r="BB794" i="1"/>
  <c r="BA794" i="1"/>
  <c r="AZ794" i="1"/>
  <c r="AY794" i="1"/>
  <c r="AX794" i="1"/>
  <c r="AW794" i="1"/>
  <c r="AV794" i="1"/>
  <c r="AQ794" i="1"/>
  <c r="AP794" i="1"/>
  <c r="AN794" i="1"/>
  <c r="AL794" i="1" a="1"/>
  <c r="AL794" i="1" s="1"/>
  <c r="AH794" i="1"/>
  <c r="AG794" i="1"/>
  <c r="AA794" i="1"/>
  <c r="AD794" i="1" s="1"/>
  <c r="AE794" i="1" s="1"/>
  <c r="X794" i="1"/>
  <c r="W794" i="1"/>
  <c r="V794" i="1"/>
  <c r="U794" i="1"/>
  <c r="T794" i="1"/>
  <c r="S794" i="1"/>
  <c r="R794" i="1"/>
  <c r="BG793" i="1"/>
  <c r="BH793" i="1" s="1"/>
  <c r="BF793" i="1"/>
  <c r="BE793" i="1"/>
  <c r="BD793" i="1"/>
  <c r="BC793" i="1"/>
  <c r="BB793" i="1"/>
  <c r="BA793" i="1"/>
  <c r="AZ793" i="1"/>
  <c r="AY793" i="1"/>
  <c r="AX793" i="1"/>
  <c r="AW793" i="1"/>
  <c r="AV793" i="1"/>
  <c r="AQ793" i="1"/>
  <c r="AP793" i="1"/>
  <c r="AN793" i="1"/>
  <c r="AL793" i="1" a="1"/>
  <c r="AL793" i="1" s="1"/>
  <c r="AH793" i="1"/>
  <c r="AG793" i="1"/>
  <c r="AC793" i="1"/>
  <c r="AD793" i="1" s="1"/>
  <c r="AE793" i="1" s="1"/>
  <c r="X793" i="1"/>
  <c r="W793" i="1"/>
  <c r="V793" i="1"/>
  <c r="U793" i="1"/>
  <c r="T793" i="1"/>
  <c r="S793" i="1"/>
  <c r="R793" i="1"/>
  <c r="BG792" i="1"/>
  <c r="BH792" i="1" s="1"/>
  <c r="BF792" i="1"/>
  <c r="BE792" i="1"/>
  <c r="BD792" i="1"/>
  <c r="BC792" i="1"/>
  <c r="BB792" i="1"/>
  <c r="BA792" i="1"/>
  <c r="AZ792" i="1"/>
  <c r="AY792" i="1"/>
  <c r="AX792" i="1"/>
  <c r="AW792" i="1"/>
  <c r="AV792" i="1"/>
  <c r="AQ792" i="1"/>
  <c r="AP792" i="1"/>
  <c r="AN792" i="1"/>
  <c r="AL792" i="1"/>
  <c r="AL792" i="1" a="1"/>
  <c r="AH792" i="1"/>
  <c r="AG792" i="1"/>
  <c r="AI792" i="1" s="1"/>
  <c r="Z792" i="1"/>
  <c r="AD792" i="1" s="1"/>
  <c r="AE792" i="1" s="1"/>
  <c r="X792" i="1"/>
  <c r="W792" i="1"/>
  <c r="V792" i="1"/>
  <c r="U792" i="1"/>
  <c r="T792" i="1"/>
  <c r="S792" i="1"/>
  <c r="R792" i="1"/>
  <c r="BG791" i="1"/>
  <c r="BH791" i="1" s="1"/>
  <c r="BF791" i="1"/>
  <c r="BE791" i="1"/>
  <c r="BD791" i="1"/>
  <c r="BC791" i="1"/>
  <c r="BB791" i="1"/>
  <c r="BA791" i="1"/>
  <c r="AZ791" i="1"/>
  <c r="AY791" i="1"/>
  <c r="AX791" i="1"/>
  <c r="AW791" i="1"/>
  <c r="AV791" i="1"/>
  <c r="AQ791" i="1"/>
  <c r="AP791" i="1"/>
  <c r="AT791" i="1" s="1"/>
  <c r="AN791" i="1"/>
  <c r="AL791" i="1"/>
  <c r="AL791" i="1" a="1"/>
  <c r="AH791" i="1"/>
  <c r="AG791" i="1"/>
  <c r="AC791" i="1"/>
  <c r="Z791" i="1"/>
  <c r="Y791" i="1"/>
  <c r="X791" i="1"/>
  <c r="AI791" i="1" s="1"/>
  <c r="W791" i="1"/>
  <c r="V791" i="1"/>
  <c r="U791" i="1"/>
  <c r="T791" i="1"/>
  <c r="S791" i="1"/>
  <c r="R791" i="1"/>
  <c r="BG790" i="1"/>
  <c r="BH790" i="1" s="1"/>
  <c r="BF790" i="1"/>
  <c r="BE790" i="1"/>
  <c r="BD790" i="1"/>
  <c r="BC790" i="1"/>
  <c r="BB790" i="1"/>
  <c r="BA790" i="1"/>
  <c r="AZ790" i="1"/>
  <c r="AY790" i="1"/>
  <c r="AX790" i="1"/>
  <c r="AW790" i="1"/>
  <c r="AV790" i="1"/>
  <c r="AQ790" i="1"/>
  <c r="AP790" i="1"/>
  <c r="AU790" i="1" s="1"/>
  <c r="AN790" i="1"/>
  <c r="AL790" i="1" a="1"/>
  <c r="AL790" i="1" s="1"/>
  <c r="AH790" i="1"/>
  <c r="AG790" i="1"/>
  <c r="AI790" i="1" s="1"/>
  <c r="AC790" i="1"/>
  <c r="AB790" i="1"/>
  <c r="AA790" i="1"/>
  <c r="Z790" i="1"/>
  <c r="Y790" i="1"/>
  <c r="X790" i="1"/>
  <c r="W790" i="1"/>
  <c r="V790" i="1"/>
  <c r="U790" i="1"/>
  <c r="T790" i="1"/>
  <c r="S790" i="1"/>
  <c r="R790" i="1"/>
  <c r="BG789" i="1"/>
  <c r="BH789" i="1" s="1"/>
  <c r="BF789" i="1"/>
  <c r="BE789" i="1"/>
  <c r="BD789" i="1"/>
  <c r="BC789" i="1"/>
  <c r="BB789" i="1"/>
  <c r="BA789" i="1"/>
  <c r="AZ789" i="1"/>
  <c r="AY789" i="1"/>
  <c r="AX789" i="1"/>
  <c r="AW789" i="1"/>
  <c r="AV789" i="1"/>
  <c r="AQ789" i="1"/>
  <c r="AP789" i="1"/>
  <c r="AN789" i="1"/>
  <c r="AL789" i="1"/>
  <c r="AL789" i="1" a="1"/>
  <c r="AH789" i="1"/>
  <c r="AG789" i="1"/>
  <c r="AI789" i="1" s="1"/>
  <c r="Z789" i="1"/>
  <c r="AD789" i="1" s="1"/>
  <c r="AE789" i="1" s="1"/>
  <c r="X789" i="1"/>
  <c r="W789" i="1"/>
  <c r="V789" i="1"/>
  <c r="U789" i="1"/>
  <c r="T789" i="1"/>
  <c r="S789" i="1"/>
  <c r="R789" i="1"/>
  <c r="BG788" i="1"/>
  <c r="BH788" i="1" s="1"/>
  <c r="BF788" i="1"/>
  <c r="BE788" i="1"/>
  <c r="BD788" i="1"/>
  <c r="BC788" i="1"/>
  <c r="BB788" i="1"/>
  <c r="BA788" i="1"/>
  <c r="AZ788" i="1"/>
  <c r="AY788" i="1"/>
  <c r="AX788" i="1"/>
  <c r="AW788" i="1"/>
  <c r="AV788" i="1"/>
  <c r="AQ788" i="1"/>
  <c r="AP788" i="1"/>
  <c r="AN788" i="1"/>
  <c r="AL788" i="1" a="1"/>
  <c r="AL788" i="1" s="1"/>
  <c r="AH788" i="1"/>
  <c r="AG788" i="1"/>
  <c r="AI788" i="1" s="1"/>
  <c r="Z788" i="1"/>
  <c r="AD788" i="1" s="1"/>
  <c r="AE788" i="1" s="1"/>
  <c r="X788" i="1"/>
  <c r="W788" i="1"/>
  <c r="V788" i="1"/>
  <c r="U788" i="1"/>
  <c r="T788" i="1"/>
  <c r="S788" i="1"/>
  <c r="R788" i="1"/>
  <c r="BG787" i="1"/>
  <c r="BH787" i="1" s="1"/>
  <c r="BF787" i="1"/>
  <c r="BE787" i="1"/>
  <c r="BD787" i="1"/>
  <c r="BC787" i="1"/>
  <c r="BB787" i="1"/>
  <c r="BA787" i="1"/>
  <c r="AZ787" i="1"/>
  <c r="AY787" i="1"/>
  <c r="AX787" i="1"/>
  <c r="AW787" i="1"/>
  <c r="AV787" i="1"/>
  <c r="AQ787" i="1"/>
  <c r="AP787" i="1"/>
  <c r="AN787" i="1"/>
  <c r="AL787" i="1" a="1"/>
  <c r="AL787" i="1" s="1"/>
  <c r="AH787" i="1"/>
  <c r="AG787" i="1"/>
  <c r="Y787" i="1"/>
  <c r="AD787" i="1" s="1"/>
  <c r="AE787" i="1" s="1"/>
  <c r="X787" i="1"/>
  <c r="W787" i="1"/>
  <c r="V787" i="1"/>
  <c r="U787" i="1"/>
  <c r="T787" i="1"/>
  <c r="S787" i="1"/>
  <c r="R787" i="1"/>
  <c r="BG786" i="1"/>
  <c r="BH786" i="1" s="1"/>
  <c r="BF786" i="1"/>
  <c r="BE786" i="1"/>
  <c r="BD786" i="1"/>
  <c r="BC786" i="1"/>
  <c r="BB786" i="1"/>
  <c r="BA786" i="1"/>
  <c r="AZ786" i="1"/>
  <c r="AY786" i="1"/>
  <c r="AX786" i="1"/>
  <c r="AW786" i="1"/>
  <c r="AV786" i="1"/>
  <c r="AQ786" i="1"/>
  <c r="AP786" i="1"/>
  <c r="AN786" i="1"/>
  <c r="AL786" i="1"/>
  <c r="AL786" i="1" a="1"/>
  <c r="AH786" i="1"/>
  <c r="AG786" i="1"/>
  <c r="AI786" i="1" s="1"/>
  <c r="Z786" i="1"/>
  <c r="AD786" i="1" s="1"/>
  <c r="AE786" i="1" s="1"/>
  <c r="X786" i="1"/>
  <c r="W786" i="1"/>
  <c r="V786" i="1"/>
  <c r="U786" i="1"/>
  <c r="T786" i="1"/>
  <c r="S786" i="1"/>
  <c r="R786" i="1"/>
  <c r="BG785" i="1"/>
  <c r="BH785" i="1" s="1"/>
  <c r="BF785" i="1"/>
  <c r="BE785" i="1"/>
  <c r="BD785" i="1"/>
  <c r="BC785" i="1"/>
  <c r="BB785" i="1"/>
  <c r="BA785" i="1"/>
  <c r="AZ785" i="1"/>
  <c r="AY785" i="1"/>
  <c r="AX785" i="1"/>
  <c r="AW785" i="1"/>
  <c r="AV785" i="1"/>
  <c r="AS785" i="1"/>
  <c r="AQ785" i="1"/>
  <c r="AP785" i="1"/>
  <c r="AU785" i="1" s="1"/>
  <c r="AN785" i="1"/>
  <c r="AL785" i="1"/>
  <c r="AL785" i="1" a="1"/>
  <c r="AH785" i="1"/>
  <c r="AG785" i="1"/>
  <c r="Z785" i="1"/>
  <c r="AD785" i="1" s="1"/>
  <c r="AE785" i="1" s="1"/>
  <c r="X785" i="1"/>
  <c r="W785" i="1"/>
  <c r="V785" i="1"/>
  <c r="U785" i="1"/>
  <c r="T785" i="1"/>
  <c r="S785" i="1"/>
  <c r="R785" i="1"/>
  <c r="BG784" i="1"/>
  <c r="BH784" i="1" s="1"/>
  <c r="BF784" i="1"/>
  <c r="BE784" i="1"/>
  <c r="BD784" i="1"/>
  <c r="BC784" i="1"/>
  <c r="BB784" i="1"/>
  <c r="BA784" i="1"/>
  <c r="AZ784" i="1"/>
  <c r="AY784" i="1"/>
  <c r="AX784" i="1"/>
  <c r="AW784" i="1"/>
  <c r="AV784" i="1"/>
  <c r="AQ784" i="1"/>
  <c r="AP784" i="1"/>
  <c r="AU784" i="1" s="1"/>
  <c r="AN784" i="1"/>
  <c r="AL784" i="1"/>
  <c r="AL784" i="1" a="1"/>
  <c r="AH784" i="1"/>
  <c r="AG784" i="1"/>
  <c r="AI784" i="1" s="1"/>
  <c r="AC784" i="1"/>
  <c r="AD784" i="1" s="1"/>
  <c r="AE784" i="1" s="1"/>
  <c r="X784" i="1"/>
  <c r="W784" i="1"/>
  <c r="V784" i="1"/>
  <c r="U784" i="1"/>
  <c r="T784" i="1"/>
  <c r="S784" i="1"/>
  <c r="R784" i="1"/>
  <c r="BG783" i="1"/>
  <c r="BH783" i="1" s="1"/>
  <c r="BF783" i="1"/>
  <c r="BE783" i="1"/>
  <c r="BD783" i="1"/>
  <c r="BC783" i="1"/>
  <c r="BB783" i="1"/>
  <c r="BA783" i="1"/>
  <c r="AZ783" i="1"/>
  <c r="AY783" i="1"/>
  <c r="AX783" i="1"/>
  <c r="AW783" i="1"/>
  <c r="AV783" i="1"/>
  <c r="AQ783" i="1"/>
  <c r="AP783" i="1"/>
  <c r="AN783" i="1"/>
  <c r="AL783" i="1" a="1"/>
  <c r="AL783" i="1" s="1"/>
  <c r="AH783" i="1"/>
  <c r="AG783" i="1"/>
  <c r="AI783" i="1" s="1"/>
  <c r="AC783" i="1"/>
  <c r="AD783" i="1" s="1"/>
  <c r="AE783" i="1" s="1"/>
  <c r="X783" i="1"/>
  <c r="W783" i="1"/>
  <c r="V783" i="1"/>
  <c r="U783" i="1"/>
  <c r="T783" i="1"/>
  <c r="S783" i="1"/>
  <c r="R783" i="1"/>
  <c r="BG782" i="1"/>
  <c r="BH782" i="1" s="1"/>
  <c r="BF782" i="1"/>
  <c r="BE782" i="1"/>
  <c r="BD782" i="1"/>
  <c r="BC782" i="1"/>
  <c r="BB782" i="1"/>
  <c r="BA782" i="1"/>
  <c r="AZ782" i="1"/>
  <c r="AY782" i="1"/>
  <c r="AX782" i="1"/>
  <c r="AW782" i="1"/>
  <c r="AV782" i="1"/>
  <c r="AQ782" i="1"/>
  <c r="AP782" i="1"/>
  <c r="AU782" i="1" s="1"/>
  <c r="AN782" i="1"/>
  <c r="AL782" i="1"/>
  <c r="AL782" i="1" a="1"/>
  <c r="AH782" i="1"/>
  <c r="AG782" i="1"/>
  <c r="AC782" i="1"/>
  <c r="AD782" i="1" s="1"/>
  <c r="AE782" i="1" s="1"/>
  <c r="X782" i="1"/>
  <c r="W782" i="1"/>
  <c r="V782" i="1"/>
  <c r="U782" i="1"/>
  <c r="T782" i="1"/>
  <c r="S782" i="1"/>
  <c r="R782" i="1"/>
  <c r="BG781" i="1"/>
  <c r="BH781" i="1" s="1"/>
  <c r="BF781" i="1"/>
  <c r="BE781" i="1"/>
  <c r="BD781" i="1"/>
  <c r="BC781" i="1"/>
  <c r="BB781" i="1"/>
  <c r="BA781" i="1"/>
  <c r="AZ781" i="1"/>
  <c r="AY781" i="1"/>
  <c r="AX781" i="1"/>
  <c r="AW781" i="1"/>
  <c r="AV781" i="1"/>
  <c r="AR781" i="1"/>
  <c r="AQ781" i="1"/>
  <c r="AP781" i="1"/>
  <c r="AU781" i="1" s="1"/>
  <c r="AN781" i="1"/>
  <c r="AL781" i="1"/>
  <c r="AL781" i="1" a="1"/>
  <c r="AH781" i="1"/>
  <c r="AG781" i="1"/>
  <c r="AI781" i="1" s="1"/>
  <c r="AA781" i="1"/>
  <c r="AD781" i="1" s="1"/>
  <c r="AE781" i="1" s="1"/>
  <c r="X781" i="1"/>
  <c r="W781" i="1"/>
  <c r="V781" i="1"/>
  <c r="U781" i="1"/>
  <c r="T781" i="1"/>
  <c r="S781" i="1"/>
  <c r="R781" i="1"/>
  <c r="BH780" i="1"/>
  <c r="BG780" i="1"/>
  <c r="BF780" i="1"/>
  <c r="BE780" i="1"/>
  <c r="BD780" i="1"/>
  <c r="BC780" i="1"/>
  <c r="BB780" i="1"/>
  <c r="BA780" i="1"/>
  <c r="AZ780" i="1"/>
  <c r="AY780" i="1"/>
  <c r="AX780" i="1"/>
  <c r="AW780" i="1"/>
  <c r="AV780" i="1"/>
  <c r="AQ780" i="1"/>
  <c r="AP780" i="1"/>
  <c r="AN780" i="1"/>
  <c r="AL780" i="1" a="1"/>
  <c r="AL780" i="1" s="1"/>
  <c r="AH780" i="1"/>
  <c r="AG780" i="1"/>
  <c r="AA780" i="1"/>
  <c r="AD780" i="1" s="1"/>
  <c r="AE780" i="1" s="1"/>
  <c r="X780" i="1"/>
  <c r="W780" i="1"/>
  <c r="V780" i="1"/>
  <c r="U780" i="1"/>
  <c r="T780" i="1"/>
  <c r="S780" i="1"/>
  <c r="R780" i="1"/>
  <c r="BG779" i="1"/>
  <c r="BH779" i="1" s="1"/>
  <c r="BF779" i="1"/>
  <c r="BE779" i="1"/>
  <c r="BD779" i="1"/>
  <c r="BC779" i="1"/>
  <c r="BB779" i="1"/>
  <c r="BA779" i="1"/>
  <c r="AZ779" i="1"/>
  <c r="AY779" i="1"/>
  <c r="AX779" i="1"/>
  <c r="AW779" i="1"/>
  <c r="AV779" i="1"/>
  <c r="AQ779" i="1"/>
  <c r="AP779" i="1"/>
  <c r="AN779" i="1"/>
  <c r="AL779" i="1" a="1"/>
  <c r="AL779" i="1" s="1"/>
  <c r="AH779" i="1"/>
  <c r="AG779" i="1"/>
  <c r="AC779" i="1"/>
  <c r="AD779" i="1" s="1"/>
  <c r="AE779" i="1" s="1"/>
  <c r="X779" i="1"/>
  <c r="W779" i="1"/>
  <c r="V779" i="1"/>
  <c r="U779" i="1"/>
  <c r="T779" i="1"/>
  <c r="R779" i="1"/>
  <c r="BG778" i="1"/>
  <c r="BH778" i="1" s="1"/>
  <c r="BF778" i="1"/>
  <c r="BE778" i="1"/>
  <c r="BD778" i="1"/>
  <c r="BC778" i="1"/>
  <c r="BB778" i="1"/>
  <c r="BA778" i="1"/>
  <c r="AZ778" i="1"/>
  <c r="AY778" i="1"/>
  <c r="AX778" i="1"/>
  <c r="AW778" i="1"/>
  <c r="AV778" i="1"/>
  <c r="AQ778" i="1"/>
  <c r="AP778" i="1"/>
  <c r="AN778" i="1"/>
  <c r="AL778" i="1"/>
  <c r="AL778" i="1" a="1"/>
  <c r="AH778" i="1"/>
  <c r="AG778" i="1"/>
  <c r="AI778" i="1" s="1"/>
  <c r="AB778" i="1"/>
  <c r="AD778" i="1" s="1"/>
  <c r="AE778" i="1" s="1"/>
  <c r="X778" i="1"/>
  <c r="W778" i="1"/>
  <c r="V778" i="1"/>
  <c r="U778" i="1"/>
  <c r="T778" i="1"/>
  <c r="S778" i="1"/>
  <c r="R778" i="1"/>
  <c r="BG777" i="1"/>
  <c r="BH777" i="1" s="1"/>
  <c r="BF777" i="1"/>
  <c r="BE777" i="1"/>
  <c r="BD777" i="1"/>
  <c r="BC777" i="1"/>
  <c r="BB777" i="1"/>
  <c r="BA777" i="1"/>
  <c r="AZ777" i="1"/>
  <c r="AY777" i="1"/>
  <c r="AX777" i="1"/>
  <c r="AW777" i="1"/>
  <c r="AV777" i="1"/>
  <c r="AQ777" i="1"/>
  <c r="AP777" i="1"/>
  <c r="AN777" i="1"/>
  <c r="AL777" i="1" a="1"/>
  <c r="AL777" i="1" s="1"/>
  <c r="AH777" i="1"/>
  <c r="AG777" i="1"/>
  <c r="AB777" i="1"/>
  <c r="AD777" i="1" s="1"/>
  <c r="AE777" i="1" s="1"/>
  <c r="X777" i="1"/>
  <c r="W777" i="1"/>
  <c r="V777" i="1"/>
  <c r="U777" i="1"/>
  <c r="T777" i="1"/>
  <c r="S777" i="1"/>
  <c r="R777" i="1"/>
  <c r="BG776" i="1"/>
  <c r="BH776" i="1" s="1"/>
  <c r="BF776" i="1"/>
  <c r="BE776" i="1"/>
  <c r="BD776" i="1"/>
  <c r="BC776" i="1"/>
  <c r="BB776" i="1"/>
  <c r="BA776" i="1"/>
  <c r="AZ776" i="1"/>
  <c r="AY776" i="1"/>
  <c r="AX776" i="1"/>
  <c r="AW776" i="1"/>
  <c r="AV776" i="1"/>
  <c r="AQ776" i="1"/>
  <c r="AP776" i="1"/>
  <c r="AN776" i="1"/>
  <c r="AL776" i="1" a="1"/>
  <c r="AL776" i="1" s="1"/>
  <c r="AH776" i="1"/>
  <c r="AG776" i="1"/>
  <c r="AB776" i="1"/>
  <c r="AD776" i="1" s="1"/>
  <c r="AE776" i="1" s="1"/>
  <c r="X776" i="1"/>
  <c r="W776" i="1"/>
  <c r="V776" i="1"/>
  <c r="U776" i="1"/>
  <c r="T776" i="1"/>
  <c r="S776" i="1"/>
  <c r="R776" i="1"/>
  <c r="BG775" i="1"/>
  <c r="BH775" i="1" s="1"/>
  <c r="BF775" i="1"/>
  <c r="BE775" i="1"/>
  <c r="BD775" i="1"/>
  <c r="BC775" i="1"/>
  <c r="BB775" i="1"/>
  <c r="BA775" i="1"/>
  <c r="AZ775" i="1"/>
  <c r="AY775" i="1"/>
  <c r="AX775" i="1"/>
  <c r="AW775" i="1"/>
  <c r="AV775" i="1"/>
  <c r="AQ775" i="1"/>
  <c r="AP775" i="1"/>
  <c r="AN775" i="1"/>
  <c r="AL775" i="1"/>
  <c r="AL775" i="1" a="1"/>
  <c r="AH775" i="1"/>
  <c r="AG775" i="1"/>
  <c r="AI775" i="1" s="1"/>
  <c r="AB775" i="1"/>
  <c r="AD775" i="1" s="1"/>
  <c r="AE775" i="1" s="1"/>
  <c r="X775" i="1"/>
  <c r="W775" i="1"/>
  <c r="V775" i="1"/>
  <c r="U775" i="1"/>
  <c r="T775" i="1"/>
  <c r="S775" i="1"/>
  <c r="R775" i="1"/>
  <c r="BG774" i="1"/>
  <c r="BH774" i="1" s="1"/>
  <c r="BF774" i="1"/>
  <c r="BE774" i="1"/>
  <c r="BD774" i="1"/>
  <c r="BC774" i="1"/>
  <c r="BB774" i="1"/>
  <c r="BA774" i="1"/>
  <c r="AZ774" i="1"/>
  <c r="AY774" i="1"/>
  <c r="AX774" i="1"/>
  <c r="AW774" i="1"/>
  <c r="AV774" i="1"/>
  <c r="AQ774" i="1"/>
  <c r="AP774" i="1"/>
  <c r="AN774" i="1"/>
  <c r="AL774" i="1"/>
  <c r="AL774" i="1" a="1"/>
  <c r="AH774" i="1"/>
  <c r="AG774" i="1"/>
  <c r="AB774" i="1"/>
  <c r="AD774" i="1" s="1"/>
  <c r="AE774" i="1" s="1"/>
  <c r="X774" i="1"/>
  <c r="W774" i="1"/>
  <c r="V774" i="1"/>
  <c r="U774" i="1"/>
  <c r="T774" i="1"/>
  <c r="S774" i="1"/>
  <c r="R774" i="1"/>
  <c r="BG773" i="1"/>
  <c r="BH773" i="1" s="1"/>
  <c r="BF773" i="1"/>
  <c r="BE773" i="1"/>
  <c r="BD773" i="1"/>
  <c r="BC773" i="1"/>
  <c r="BB773" i="1"/>
  <c r="BA773" i="1"/>
  <c r="AZ773" i="1"/>
  <c r="AY773" i="1"/>
  <c r="AX773" i="1"/>
  <c r="AW773" i="1"/>
  <c r="AV773" i="1"/>
  <c r="AQ773" i="1"/>
  <c r="AP773" i="1"/>
  <c r="AN773" i="1"/>
  <c r="AL773" i="1"/>
  <c r="AL773" i="1" a="1"/>
  <c r="AH773" i="1"/>
  <c r="AG773" i="1"/>
  <c r="AI773" i="1" s="1"/>
  <c r="Y773" i="1"/>
  <c r="AD773" i="1" s="1"/>
  <c r="AE773" i="1" s="1"/>
  <c r="X773" i="1"/>
  <c r="W773" i="1"/>
  <c r="V773" i="1"/>
  <c r="U773" i="1"/>
  <c r="T773" i="1"/>
  <c r="S773" i="1"/>
  <c r="R773" i="1"/>
  <c r="BG772" i="1"/>
  <c r="BH772" i="1" s="1"/>
  <c r="BF772" i="1"/>
  <c r="BE772" i="1"/>
  <c r="BD772" i="1"/>
  <c r="BC772" i="1"/>
  <c r="BB772" i="1"/>
  <c r="BA772" i="1"/>
  <c r="AZ772" i="1"/>
  <c r="AY772" i="1"/>
  <c r="AX772" i="1"/>
  <c r="AW772" i="1"/>
  <c r="AV772" i="1"/>
  <c r="AQ772" i="1"/>
  <c r="AP772" i="1"/>
  <c r="AT772" i="1" s="1"/>
  <c r="AN772" i="1"/>
  <c r="AL772" i="1" a="1"/>
  <c r="AL772" i="1" s="1"/>
  <c r="AH772" i="1"/>
  <c r="AG772" i="1"/>
  <c r="AI772" i="1" s="1"/>
  <c r="AC772" i="1"/>
  <c r="AB772" i="1"/>
  <c r="AA772" i="1"/>
  <c r="Z772" i="1"/>
  <c r="Y772" i="1"/>
  <c r="X772" i="1"/>
  <c r="W772" i="1"/>
  <c r="V772" i="1"/>
  <c r="U772" i="1"/>
  <c r="T772" i="1"/>
  <c r="S772" i="1"/>
  <c r="R772" i="1"/>
  <c r="BG771" i="1"/>
  <c r="BH771" i="1" s="1"/>
  <c r="BF771" i="1"/>
  <c r="BE771" i="1"/>
  <c r="BD771" i="1"/>
  <c r="BC771" i="1"/>
  <c r="BB771" i="1"/>
  <c r="BA771" i="1"/>
  <c r="AZ771" i="1"/>
  <c r="AY771" i="1"/>
  <c r="AX771" i="1"/>
  <c r="AW771" i="1"/>
  <c r="AV771" i="1"/>
  <c r="AQ771" i="1"/>
  <c r="AP771" i="1"/>
  <c r="AU771" i="1" s="1"/>
  <c r="AN771" i="1"/>
  <c r="AL771" i="1"/>
  <c r="AL771" i="1" a="1"/>
  <c r="AH771" i="1"/>
  <c r="AG771" i="1"/>
  <c r="AI771" i="1" s="1"/>
  <c r="Z771" i="1"/>
  <c r="AD771" i="1" s="1"/>
  <c r="AE771" i="1" s="1"/>
  <c r="X771" i="1"/>
  <c r="W771" i="1"/>
  <c r="V771" i="1"/>
  <c r="U771" i="1"/>
  <c r="T771" i="1"/>
  <c r="S771" i="1"/>
  <c r="R771" i="1"/>
  <c r="BG770" i="1"/>
  <c r="BH770" i="1" s="1"/>
  <c r="BF770" i="1"/>
  <c r="BE770" i="1"/>
  <c r="BD770" i="1"/>
  <c r="BC770" i="1"/>
  <c r="BB770" i="1"/>
  <c r="BA770" i="1"/>
  <c r="AZ770" i="1"/>
  <c r="AY770" i="1"/>
  <c r="AX770" i="1"/>
  <c r="AW770" i="1"/>
  <c r="AV770" i="1"/>
  <c r="AQ770" i="1"/>
  <c r="AP770" i="1"/>
  <c r="AN770" i="1"/>
  <c r="AL770" i="1"/>
  <c r="AL770" i="1" a="1"/>
  <c r="AH770" i="1"/>
  <c r="AG770" i="1"/>
  <c r="AC770" i="1"/>
  <c r="Z770" i="1"/>
  <c r="Y770" i="1"/>
  <c r="X770" i="1"/>
  <c r="W770" i="1"/>
  <c r="V770" i="1"/>
  <c r="U770" i="1"/>
  <c r="T770" i="1"/>
  <c r="S770" i="1"/>
  <c r="R770" i="1"/>
  <c r="BG769" i="1"/>
  <c r="BH769" i="1" s="1"/>
  <c r="BF769" i="1"/>
  <c r="BE769" i="1"/>
  <c r="BD769" i="1"/>
  <c r="BC769" i="1"/>
  <c r="BB769" i="1"/>
  <c r="BA769" i="1"/>
  <c r="AZ769" i="1"/>
  <c r="AY769" i="1"/>
  <c r="AX769" i="1"/>
  <c r="AW769" i="1"/>
  <c r="AV769" i="1"/>
  <c r="AQ769" i="1"/>
  <c r="AP769" i="1"/>
  <c r="AN769" i="1"/>
  <c r="AL769" i="1" a="1"/>
  <c r="AL769" i="1" s="1"/>
  <c r="AH769" i="1"/>
  <c r="AG769" i="1"/>
  <c r="AC769" i="1"/>
  <c r="Z769" i="1"/>
  <c r="Y769" i="1"/>
  <c r="X769" i="1"/>
  <c r="W769" i="1"/>
  <c r="V769" i="1"/>
  <c r="U769" i="1"/>
  <c r="T769" i="1"/>
  <c r="S769" i="1"/>
  <c r="R769" i="1"/>
  <c r="BG768" i="1"/>
  <c r="BH768" i="1" s="1"/>
  <c r="BF768" i="1"/>
  <c r="BE768" i="1"/>
  <c r="BD768" i="1"/>
  <c r="BC768" i="1"/>
  <c r="BB768" i="1"/>
  <c r="BA768" i="1"/>
  <c r="AZ768" i="1"/>
  <c r="AY768" i="1"/>
  <c r="AX768" i="1"/>
  <c r="AW768" i="1"/>
  <c r="AV768" i="1"/>
  <c r="AQ768" i="1"/>
  <c r="AP768" i="1"/>
  <c r="AN768" i="1"/>
  <c r="AL768" i="1" a="1"/>
  <c r="AL768" i="1" s="1"/>
  <c r="AH768" i="1"/>
  <c r="AG768" i="1"/>
  <c r="AC768" i="1"/>
  <c r="Z768" i="1"/>
  <c r="Y768" i="1"/>
  <c r="X768" i="1"/>
  <c r="W768" i="1"/>
  <c r="V768" i="1"/>
  <c r="U768" i="1"/>
  <c r="T768" i="1"/>
  <c r="S768" i="1"/>
  <c r="R768" i="1"/>
  <c r="BG767" i="1"/>
  <c r="BH767" i="1" s="1"/>
  <c r="BF767" i="1"/>
  <c r="BE767" i="1"/>
  <c r="BD767" i="1"/>
  <c r="BC767" i="1"/>
  <c r="BB767" i="1"/>
  <c r="BA767" i="1"/>
  <c r="AZ767" i="1"/>
  <c r="AY767" i="1"/>
  <c r="AX767" i="1"/>
  <c r="AW767" i="1"/>
  <c r="AV767" i="1"/>
  <c r="AQ767" i="1"/>
  <c r="AP767" i="1"/>
  <c r="AU767" i="1" s="1"/>
  <c r="AN767" i="1"/>
  <c r="AL767" i="1" a="1"/>
  <c r="AL767" i="1" s="1"/>
  <c r="AH767" i="1"/>
  <c r="AG767" i="1"/>
  <c r="AC767" i="1"/>
  <c r="AD767" i="1" s="1"/>
  <c r="AE767" i="1" s="1"/>
  <c r="X767" i="1"/>
  <c r="W767" i="1"/>
  <c r="V767" i="1"/>
  <c r="U767" i="1"/>
  <c r="T767" i="1"/>
  <c r="S767" i="1"/>
  <c r="R767" i="1"/>
  <c r="BG766" i="1"/>
  <c r="BH766" i="1" s="1"/>
  <c r="BF766" i="1"/>
  <c r="BE766" i="1"/>
  <c r="BD766" i="1"/>
  <c r="BC766" i="1"/>
  <c r="BB766" i="1"/>
  <c r="BA766" i="1"/>
  <c r="AZ766" i="1"/>
  <c r="AY766" i="1"/>
  <c r="AX766" i="1"/>
  <c r="AW766" i="1"/>
  <c r="AV766" i="1"/>
  <c r="AQ766" i="1"/>
  <c r="AP766" i="1"/>
  <c r="AN766" i="1"/>
  <c r="AL766" i="1" a="1"/>
  <c r="AL766" i="1" s="1"/>
  <c r="AH766" i="1"/>
  <c r="AG766" i="1"/>
  <c r="Y766" i="1"/>
  <c r="AD766" i="1" s="1"/>
  <c r="AE766" i="1" s="1"/>
  <c r="X766" i="1"/>
  <c r="W766" i="1"/>
  <c r="V766" i="1"/>
  <c r="U766" i="1"/>
  <c r="T766" i="1"/>
  <c r="S766" i="1"/>
  <c r="R766" i="1"/>
  <c r="BG765" i="1"/>
  <c r="BH765" i="1" s="1"/>
  <c r="BF765" i="1"/>
  <c r="BE765" i="1"/>
  <c r="BD765" i="1"/>
  <c r="BC765" i="1"/>
  <c r="BB765" i="1"/>
  <c r="BA765" i="1"/>
  <c r="AZ765" i="1"/>
  <c r="AY765" i="1"/>
  <c r="AX765" i="1"/>
  <c r="AW765" i="1"/>
  <c r="AV765" i="1"/>
  <c r="AQ765" i="1"/>
  <c r="AP765" i="1"/>
  <c r="AN765" i="1"/>
  <c r="AL765" i="1"/>
  <c r="AL765" i="1" a="1"/>
  <c r="AH765" i="1"/>
  <c r="AG765" i="1"/>
  <c r="AI765" i="1" s="1"/>
  <c r="AC765" i="1"/>
  <c r="AD765" i="1" s="1"/>
  <c r="AE765" i="1" s="1"/>
  <c r="X765" i="1"/>
  <c r="W765" i="1"/>
  <c r="V765" i="1"/>
  <c r="U765" i="1"/>
  <c r="T765" i="1"/>
  <c r="S765" i="1"/>
  <c r="R765" i="1"/>
  <c r="BG764" i="1"/>
  <c r="BH764" i="1" s="1"/>
  <c r="BF764" i="1"/>
  <c r="BE764" i="1"/>
  <c r="BD764" i="1"/>
  <c r="BC764" i="1"/>
  <c r="BB764" i="1"/>
  <c r="BA764" i="1"/>
  <c r="AZ764" i="1"/>
  <c r="AY764" i="1"/>
  <c r="AX764" i="1"/>
  <c r="AW764" i="1"/>
  <c r="AV764" i="1"/>
  <c r="AQ764" i="1"/>
  <c r="AP764" i="1"/>
  <c r="AN764" i="1"/>
  <c r="AL764" i="1"/>
  <c r="AL764" i="1" a="1"/>
  <c r="AH764" i="1"/>
  <c r="AG764" i="1"/>
  <c r="AC764" i="1"/>
  <c r="AD764" i="1" s="1"/>
  <c r="AE764" i="1" s="1"/>
  <c r="X764" i="1"/>
  <c r="W764" i="1"/>
  <c r="V764" i="1"/>
  <c r="U764" i="1"/>
  <c r="T764" i="1"/>
  <c r="S764" i="1"/>
  <c r="R764" i="1"/>
  <c r="BG763" i="1"/>
  <c r="BH763" i="1" s="1"/>
  <c r="BF763" i="1"/>
  <c r="BE763" i="1"/>
  <c r="BD763" i="1"/>
  <c r="BC763" i="1"/>
  <c r="BB763" i="1"/>
  <c r="BA763" i="1"/>
  <c r="AZ763" i="1"/>
  <c r="AY763" i="1"/>
  <c r="AX763" i="1"/>
  <c r="AW763" i="1"/>
  <c r="AV763" i="1"/>
  <c r="AQ763" i="1"/>
  <c r="AP763" i="1"/>
  <c r="AN763" i="1"/>
  <c r="AL763" i="1"/>
  <c r="AL763" i="1" a="1"/>
  <c r="AH763" i="1"/>
  <c r="AG763" i="1"/>
  <c r="AI763" i="1" s="1"/>
  <c r="AA763" i="1"/>
  <c r="AD763" i="1" s="1"/>
  <c r="AE763" i="1" s="1"/>
  <c r="X763" i="1"/>
  <c r="W763" i="1"/>
  <c r="V763" i="1"/>
  <c r="U763" i="1"/>
  <c r="T763" i="1"/>
  <c r="S763" i="1"/>
  <c r="R763" i="1"/>
  <c r="BG762" i="1"/>
  <c r="BH762" i="1" s="1"/>
  <c r="BF762" i="1"/>
  <c r="BE762" i="1"/>
  <c r="BD762" i="1"/>
  <c r="BC762" i="1"/>
  <c r="BB762" i="1"/>
  <c r="BA762" i="1"/>
  <c r="AZ762" i="1"/>
  <c r="AY762" i="1"/>
  <c r="AX762" i="1"/>
  <c r="AW762" i="1"/>
  <c r="AV762" i="1"/>
  <c r="AQ762" i="1"/>
  <c r="AP762" i="1"/>
  <c r="AU762" i="1" s="1"/>
  <c r="AN762" i="1"/>
  <c r="AL762" i="1" a="1"/>
  <c r="AL762" i="1" s="1"/>
  <c r="AH762" i="1"/>
  <c r="AG762" i="1"/>
  <c r="AI762" i="1" s="1"/>
  <c r="AA762" i="1"/>
  <c r="AD762" i="1" s="1"/>
  <c r="AE762" i="1" s="1"/>
  <c r="X762" i="1"/>
  <c r="W762" i="1"/>
  <c r="V762" i="1"/>
  <c r="U762" i="1"/>
  <c r="T762" i="1"/>
  <c r="S762" i="1"/>
  <c r="R762" i="1"/>
  <c r="BG761" i="1"/>
  <c r="BH761" i="1" s="1"/>
  <c r="BF761" i="1"/>
  <c r="BE761" i="1"/>
  <c r="BD761" i="1"/>
  <c r="BC761" i="1"/>
  <c r="BB761" i="1"/>
  <c r="BA761" i="1"/>
  <c r="AZ761" i="1"/>
  <c r="AY761" i="1"/>
  <c r="AX761" i="1"/>
  <c r="AW761" i="1"/>
  <c r="AV761" i="1"/>
  <c r="AQ761" i="1"/>
  <c r="AP761" i="1"/>
  <c r="AU761" i="1" s="1"/>
  <c r="AN761" i="1"/>
  <c r="AL761" i="1"/>
  <c r="AL761" i="1" a="1"/>
  <c r="AH761" i="1"/>
  <c r="AG761" i="1"/>
  <c r="AB761" i="1"/>
  <c r="AD761" i="1" s="1"/>
  <c r="AE761" i="1" s="1"/>
  <c r="X761" i="1"/>
  <c r="W761" i="1"/>
  <c r="V761" i="1"/>
  <c r="U761" i="1"/>
  <c r="T761" i="1"/>
  <c r="S761" i="1"/>
  <c r="R761" i="1"/>
  <c r="BG760" i="1"/>
  <c r="BH760" i="1" s="1"/>
  <c r="BF760" i="1"/>
  <c r="BE760" i="1"/>
  <c r="BD760" i="1"/>
  <c r="BC760" i="1"/>
  <c r="BB760" i="1"/>
  <c r="BA760" i="1"/>
  <c r="AZ760" i="1"/>
  <c r="AY760" i="1"/>
  <c r="AX760" i="1"/>
  <c r="AW760" i="1"/>
  <c r="AV760" i="1"/>
  <c r="AQ760" i="1"/>
  <c r="AP760" i="1"/>
  <c r="AN760" i="1"/>
  <c r="AL760" i="1"/>
  <c r="AL760" i="1" a="1"/>
  <c r="AH760" i="1"/>
  <c r="AG760" i="1"/>
  <c r="AI760" i="1" s="1"/>
  <c r="AC760" i="1"/>
  <c r="AB760" i="1"/>
  <c r="AA760" i="1"/>
  <c r="Z760" i="1"/>
  <c r="Y760" i="1"/>
  <c r="X760" i="1"/>
  <c r="W760" i="1"/>
  <c r="V760" i="1"/>
  <c r="U760" i="1"/>
  <c r="T760" i="1"/>
  <c r="S760" i="1"/>
  <c r="R760" i="1"/>
  <c r="BG759" i="1"/>
  <c r="BH759" i="1" s="1"/>
  <c r="BF759" i="1"/>
  <c r="BE759" i="1"/>
  <c r="BD759" i="1"/>
  <c r="BC759" i="1"/>
  <c r="BB759" i="1"/>
  <c r="BA759" i="1"/>
  <c r="AZ759" i="1"/>
  <c r="AY759" i="1"/>
  <c r="AX759" i="1"/>
  <c r="AW759" i="1"/>
  <c r="AV759" i="1"/>
  <c r="AQ759" i="1"/>
  <c r="AP759" i="1"/>
  <c r="AU759" i="1" s="1"/>
  <c r="AN759" i="1"/>
  <c r="AL759" i="1"/>
  <c r="AL759" i="1" a="1"/>
  <c r="AH759" i="1"/>
  <c r="AG759" i="1"/>
  <c r="AI759" i="1" s="1"/>
  <c r="AC759" i="1"/>
  <c r="AD759" i="1" s="1"/>
  <c r="AE759" i="1" s="1"/>
  <c r="X759" i="1"/>
  <c r="W759" i="1"/>
  <c r="V759" i="1"/>
  <c r="U759" i="1"/>
  <c r="T759" i="1"/>
  <c r="R759" i="1"/>
  <c r="BG758" i="1"/>
  <c r="BH758" i="1" s="1"/>
  <c r="BF758" i="1"/>
  <c r="BE758" i="1"/>
  <c r="BD758" i="1"/>
  <c r="BC758" i="1"/>
  <c r="BB758" i="1"/>
  <c r="BA758" i="1"/>
  <c r="AZ758" i="1"/>
  <c r="AY758" i="1"/>
  <c r="AX758" i="1"/>
  <c r="AW758" i="1"/>
  <c r="AV758" i="1"/>
  <c r="AQ758" i="1"/>
  <c r="AP758" i="1"/>
  <c r="AN758" i="1"/>
  <c r="AL758" i="1" a="1"/>
  <c r="AL758" i="1" s="1"/>
  <c r="AH758" i="1"/>
  <c r="AG758" i="1"/>
  <c r="AI758" i="1" s="1"/>
  <c r="Z758" i="1"/>
  <c r="AD758" i="1" s="1"/>
  <c r="AE758" i="1" s="1"/>
  <c r="X758" i="1"/>
  <c r="W758" i="1"/>
  <c r="V758" i="1"/>
  <c r="U758" i="1"/>
  <c r="T758" i="1"/>
  <c r="S758" i="1"/>
  <c r="R758" i="1"/>
  <c r="BG757" i="1"/>
  <c r="BH757" i="1" s="1"/>
  <c r="BF757" i="1"/>
  <c r="BE757" i="1"/>
  <c r="BD757" i="1"/>
  <c r="BC757" i="1"/>
  <c r="BB757" i="1"/>
  <c r="BA757" i="1"/>
  <c r="AZ757" i="1"/>
  <c r="AY757" i="1"/>
  <c r="AX757" i="1"/>
  <c r="AW757" i="1"/>
  <c r="AV757" i="1"/>
  <c r="AQ757" i="1"/>
  <c r="AP757" i="1"/>
  <c r="AN757" i="1"/>
  <c r="AL757" i="1"/>
  <c r="AL757" i="1" a="1"/>
  <c r="AH757" i="1"/>
  <c r="AG757" i="1"/>
  <c r="AC757" i="1"/>
  <c r="AD757" i="1" s="1"/>
  <c r="AE757" i="1" s="1"/>
  <c r="X757" i="1"/>
  <c r="W757" i="1"/>
  <c r="V757" i="1"/>
  <c r="U757" i="1"/>
  <c r="T757" i="1"/>
  <c r="S757" i="1"/>
  <c r="R757" i="1"/>
  <c r="BG756" i="1"/>
  <c r="BH756" i="1" s="1"/>
  <c r="BF756" i="1"/>
  <c r="BE756" i="1"/>
  <c r="BD756" i="1"/>
  <c r="BC756" i="1"/>
  <c r="BB756" i="1"/>
  <c r="BA756" i="1"/>
  <c r="AZ756" i="1"/>
  <c r="AY756" i="1"/>
  <c r="AX756" i="1"/>
  <c r="AW756" i="1"/>
  <c r="AV756" i="1"/>
  <c r="AQ756" i="1"/>
  <c r="AP756" i="1"/>
  <c r="AN756" i="1"/>
  <c r="AL756" i="1"/>
  <c r="AL756" i="1" a="1"/>
  <c r="AH756" i="1"/>
  <c r="AG756" i="1"/>
  <c r="AI756" i="1" s="1"/>
  <c r="AA756" i="1"/>
  <c r="AD756" i="1" s="1"/>
  <c r="AE756" i="1" s="1"/>
  <c r="X756" i="1"/>
  <c r="W756" i="1"/>
  <c r="V756" i="1"/>
  <c r="U756" i="1"/>
  <c r="T756" i="1"/>
  <c r="S756" i="1"/>
  <c r="R756" i="1"/>
  <c r="BG755" i="1"/>
  <c r="BH755" i="1" s="1"/>
  <c r="BF755" i="1"/>
  <c r="BE755" i="1"/>
  <c r="BD755" i="1"/>
  <c r="BC755" i="1"/>
  <c r="BB755" i="1"/>
  <c r="BA755" i="1"/>
  <c r="AZ755" i="1"/>
  <c r="AY755" i="1"/>
  <c r="AX755" i="1"/>
  <c r="AW755" i="1"/>
  <c r="AV755" i="1"/>
  <c r="AQ755" i="1"/>
  <c r="AP755" i="1"/>
  <c r="AU755" i="1" s="1"/>
  <c r="AN755" i="1"/>
  <c r="AL755" i="1" a="1"/>
  <c r="AL755" i="1" s="1"/>
  <c r="AH755" i="1"/>
  <c r="AG755" i="1"/>
  <c r="AI755" i="1" s="1"/>
  <c r="AA755" i="1"/>
  <c r="AD755" i="1" s="1"/>
  <c r="AE755" i="1" s="1"/>
  <c r="X755" i="1"/>
  <c r="W755" i="1"/>
  <c r="V755" i="1"/>
  <c r="U755" i="1"/>
  <c r="T755" i="1"/>
  <c r="S755" i="1"/>
  <c r="R755" i="1"/>
  <c r="BG754" i="1"/>
  <c r="BH754" i="1" s="1"/>
  <c r="BF754" i="1"/>
  <c r="BE754" i="1"/>
  <c r="BD754" i="1"/>
  <c r="BC754" i="1"/>
  <c r="BB754" i="1"/>
  <c r="BA754" i="1"/>
  <c r="AZ754" i="1"/>
  <c r="AY754" i="1"/>
  <c r="AX754" i="1"/>
  <c r="AW754" i="1"/>
  <c r="AV754" i="1"/>
  <c r="AQ754" i="1"/>
  <c r="AP754" i="1"/>
  <c r="AN754" i="1"/>
  <c r="AL754" i="1"/>
  <c r="AL754" i="1" a="1"/>
  <c r="AH754" i="1"/>
  <c r="AG754" i="1"/>
  <c r="AA754" i="1"/>
  <c r="AD754" i="1" s="1"/>
  <c r="AE754" i="1" s="1"/>
  <c r="X754" i="1"/>
  <c r="W754" i="1"/>
  <c r="V754" i="1"/>
  <c r="U754" i="1"/>
  <c r="T754" i="1"/>
  <c r="S754" i="1"/>
  <c r="R754" i="1"/>
  <c r="BG753" i="1"/>
  <c r="BH753" i="1" s="1"/>
  <c r="BF753" i="1"/>
  <c r="BE753" i="1"/>
  <c r="BD753" i="1"/>
  <c r="BC753" i="1"/>
  <c r="BB753" i="1"/>
  <c r="BA753" i="1"/>
  <c r="AZ753" i="1"/>
  <c r="AY753" i="1"/>
  <c r="AX753" i="1"/>
  <c r="AW753" i="1"/>
  <c r="AV753" i="1"/>
  <c r="AQ753" i="1"/>
  <c r="AP753" i="1"/>
  <c r="AU753" i="1" s="1"/>
  <c r="AN753" i="1"/>
  <c r="AL753" i="1"/>
  <c r="AL753" i="1" a="1"/>
  <c r="AH753" i="1"/>
  <c r="AG753" i="1"/>
  <c r="AI753" i="1" s="1"/>
  <c r="AA753" i="1"/>
  <c r="AD753" i="1" s="1"/>
  <c r="AE753" i="1" s="1"/>
  <c r="X753" i="1"/>
  <c r="W753" i="1"/>
  <c r="V753" i="1"/>
  <c r="U753" i="1"/>
  <c r="S753" i="1"/>
  <c r="R753" i="1"/>
  <c r="BG752" i="1"/>
  <c r="BH752" i="1" s="1"/>
  <c r="BF752" i="1"/>
  <c r="BE752" i="1"/>
  <c r="BD752" i="1"/>
  <c r="BC752" i="1"/>
  <c r="BB752" i="1"/>
  <c r="BA752" i="1"/>
  <c r="AZ752" i="1"/>
  <c r="AY752" i="1"/>
  <c r="AX752" i="1"/>
  <c r="AW752" i="1"/>
  <c r="AV752" i="1"/>
  <c r="AQ752" i="1"/>
  <c r="AP752" i="1"/>
  <c r="AT752" i="1" s="1"/>
  <c r="AN752" i="1"/>
  <c r="AL752" i="1" a="1"/>
  <c r="AL752" i="1" s="1"/>
  <c r="AH752" i="1"/>
  <c r="AG752" i="1"/>
  <c r="AI752" i="1" s="1"/>
  <c r="Y752" i="1"/>
  <c r="AD752" i="1" s="1"/>
  <c r="AE752" i="1" s="1"/>
  <c r="X752" i="1"/>
  <c r="W752" i="1"/>
  <c r="V752" i="1"/>
  <c r="U752" i="1"/>
  <c r="T752" i="1"/>
  <c r="S752" i="1"/>
  <c r="R752" i="1"/>
  <c r="BG751" i="1"/>
  <c r="BH751" i="1" s="1"/>
  <c r="BF751" i="1"/>
  <c r="BE751" i="1"/>
  <c r="BD751" i="1"/>
  <c r="BC751" i="1"/>
  <c r="BB751" i="1"/>
  <c r="BA751" i="1"/>
  <c r="AZ751" i="1"/>
  <c r="AY751" i="1"/>
  <c r="AX751" i="1"/>
  <c r="AW751" i="1"/>
  <c r="AV751" i="1"/>
  <c r="AQ751" i="1"/>
  <c r="AP751" i="1"/>
  <c r="AN751" i="1"/>
  <c r="AL751" i="1"/>
  <c r="AL751" i="1" a="1"/>
  <c r="AH751" i="1"/>
  <c r="AG751" i="1"/>
  <c r="Y751" i="1"/>
  <c r="AD751" i="1" s="1"/>
  <c r="AE751" i="1" s="1"/>
  <c r="X751" i="1"/>
  <c r="W751" i="1"/>
  <c r="V751" i="1"/>
  <c r="U751" i="1"/>
  <c r="T751" i="1"/>
  <c r="S751" i="1"/>
  <c r="R751" i="1"/>
  <c r="BG750" i="1"/>
  <c r="BH750" i="1" s="1"/>
  <c r="BF750" i="1"/>
  <c r="BE750" i="1"/>
  <c r="BD750" i="1"/>
  <c r="BC750" i="1"/>
  <c r="BB750" i="1"/>
  <c r="BA750" i="1"/>
  <c r="AZ750" i="1"/>
  <c r="AY750" i="1"/>
  <c r="AX750" i="1"/>
  <c r="AW750" i="1"/>
  <c r="AV750" i="1"/>
  <c r="AQ750" i="1"/>
  <c r="AP750" i="1"/>
  <c r="AU750" i="1" s="1"/>
  <c r="AN750" i="1"/>
  <c r="AL750" i="1"/>
  <c r="AL750" i="1" a="1"/>
  <c r="AH750" i="1"/>
  <c r="AG750" i="1"/>
  <c r="AI750" i="1" s="1"/>
  <c r="AC750" i="1"/>
  <c r="AB750" i="1"/>
  <c r="AA750" i="1"/>
  <c r="Z750" i="1"/>
  <c r="Y750" i="1"/>
  <c r="X750" i="1"/>
  <c r="W750" i="1"/>
  <c r="V750" i="1"/>
  <c r="U750" i="1"/>
  <c r="T750" i="1"/>
  <c r="S750" i="1"/>
  <c r="R750" i="1"/>
  <c r="BG749" i="1"/>
  <c r="BH749" i="1" s="1"/>
  <c r="BF749" i="1"/>
  <c r="BE749" i="1"/>
  <c r="BD749" i="1"/>
  <c r="BC749" i="1"/>
  <c r="BB749" i="1"/>
  <c r="BA749" i="1"/>
  <c r="AZ749" i="1"/>
  <c r="AY749" i="1"/>
  <c r="AX749" i="1"/>
  <c r="AW749" i="1"/>
  <c r="AV749" i="1"/>
  <c r="AQ749" i="1"/>
  <c r="AP749" i="1"/>
  <c r="AN749" i="1"/>
  <c r="AL749" i="1"/>
  <c r="AL749" i="1" a="1"/>
  <c r="AH749" i="1"/>
  <c r="AG749" i="1"/>
  <c r="AI749" i="1" s="1"/>
  <c r="AA749" i="1"/>
  <c r="AD749" i="1" s="1"/>
  <c r="AE749" i="1" s="1"/>
  <c r="X749" i="1"/>
  <c r="W749" i="1"/>
  <c r="V749" i="1"/>
  <c r="U749" i="1"/>
  <c r="T749" i="1"/>
  <c r="S749" i="1"/>
  <c r="R749" i="1"/>
  <c r="BG748" i="1"/>
  <c r="BH748" i="1" s="1"/>
  <c r="BF748" i="1"/>
  <c r="BE748" i="1"/>
  <c r="BD748" i="1"/>
  <c r="BC748" i="1"/>
  <c r="BB748" i="1"/>
  <c r="BA748" i="1"/>
  <c r="AZ748" i="1"/>
  <c r="AY748" i="1"/>
  <c r="AX748" i="1"/>
  <c r="AW748" i="1"/>
  <c r="AV748" i="1"/>
  <c r="AT748" i="1"/>
  <c r="AQ748" i="1"/>
  <c r="AP748" i="1"/>
  <c r="AN748" i="1"/>
  <c r="AL748" i="1" a="1"/>
  <c r="AL748" i="1" s="1"/>
  <c r="AH748" i="1"/>
  <c r="AG748" i="1"/>
  <c r="AI748" i="1" s="1"/>
  <c r="Y748" i="1"/>
  <c r="AD748" i="1" s="1"/>
  <c r="AE748" i="1" s="1"/>
  <c r="X748" i="1"/>
  <c r="W748" i="1"/>
  <c r="V748" i="1"/>
  <c r="U748" i="1"/>
  <c r="T748" i="1"/>
  <c r="S748" i="1"/>
  <c r="R748" i="1"/>
  <c r="BG747" i="1"/>
  <c r="BH747" i="1" s="1"/>
  <c r="BF747" i="1"/>
  <c r="BE747" i="1"/>
  <c r="BD747" i="1"/>
  <c r="BC747" i="1"/>
  <c r="BB747" i="1"/>
  <c r="BA747" i="1"/>
  <c r="AZ747" i="1"/>
  <c r="AY747" i="1"/>
  <c r="AX747" i="1"/>
  <c r="AW747" i="1"/>
  <c r="AV747" i="1"/>
  <c r="AQ747" i="1"/>
  <c r="AP747" i="1"/>
  <c r="AN747" i="1"/>
  <c r="AL747" i="1"/>
  <c r="AL747" i="1" a="1"/>
  <c r="AH747" i="1"/>
  <c r="AG747" i="1"/>
  <c r="Y747" i="1"/>
  <c r="AD747" i="1" s="1"/>
  <c r="AE747" i="1" s="1"/>
  <c r="X747" i="1"/>
  <c r="W747" i="1"/>
  <c r="V747" i="1"/>
  <c r="U747" i="1"/>
  <c r="T747" i="1"/>
  <c r="S747" i="1"/>
  <c r="R747" i="1"/>
  <c r="BG746" i="1"/>
  <c r="BH746" i="1" s="1"/>
  <c r="BF746" i="1"/>
  <c r="BE746" i="1"/>
  <c r="BD746" i="1"/>
  <c r="BC746" i="1"/>
  <c r="BB746" i="1"/>
  <c r="BA746" i="1"/>
  <c r="AZ746" i="1"/>
  <c r="AY746" i="1"/>
  <c r="AX746" i="1"/>
  <c r="AW746" i="1"/>
  <c r="AV746" i="1"/>
  <c r="AR746" i="1"/>
  <c r="AQ746" i="1"/>
  <c r="AP746" i="1"/>
  <c r="AU746" i="1" s="1"/>
  <c r="AN746" i="1"/>
  <c r="AL746" i="1"/>
  <c r="AL746" i="1" a="1"/>
  <c r="AH746" i="1"/>
  <c r="AG746" i="1"/>
  <c r="AI746" i="1" s="1"/>
  <c r="Y746" i="1"/>
  <c r="AD746" i="1" s="1"/>
  <c r="AE746" i="1" s="1"/>
  <c r="X746" i="1"/>
  <c r="W746" i="1"/>
  <c r="V746" i="1"/>
  <c r="U746" i="1"/>
  <c r="T746" i="1"/>
  <c r="S746" i="1"/>
  <c r="R746" i="1"/>
  <c r="BG745" i="1"/>
  <c r="BH745" i="1" s="1"/>
  <c r="BF745" i="1"/>
  <c r="BE745" i="1"/>
  <c r="BD745" i="1"/>
  <c r="BC745" i="1"/>
  <c r="BB745" i="1"/>
  <c r="BA745" i="1"/>
  <c r="AZ745" i="1"/>
  <c r="AY745" i="1"/>
  <c r="AX745" i="1"/>
  <c r="AW745" i="1"/>
  <c r="AV745" i="1"/>
  <c r="AQ745" i="1"/>
  <c r="AP745" i="1"/>
  <c r="AN745" i="1"/>
  <c r="AL745" i="1" a="1"/>
  <c r="AL745" i="1" s="1"/>
  <c r="AH745" i="1"/>
  <c r="AG745" i="1"/>
  <c r="Y745" i="1"/>
  <c r="AD745" i="1" s="1"/>
  <c r="AE745" i="1" s="1"/>
  <c r="X745" i="1"/>
  <c r="W745" i="1"/>
  <c r="V745" i="1"/>
  <c r="U745" i="1"/>
  <c r="T745" i="1"/>
  <c r="S745" i="1"/>
  <c r="R745" i="1"/>
  <c r="BG744" i="1"/>
  <c r="BH744" i="1" s="1"/>
  <c r="BF744" i="1"/>
  <c r="BE744" i="1"/>
  <c r="BD744" i="1"/>
  <c r="BC744" i="1"/>
  <c r="BB744" i="1"/>
  <c r="BA744" i="1"/>
  <c r="AZ744" i="1"/>
  <c r="AY744" i="1"/>
  <c r="AX744" i="1"/>
  <c r="AW744" i="1"/>
  <c r="AV744" i="1"/>
  <c r="AQ744" i="1"/>
  <c r="AP744" i="1"/>
  <c r="AN744" i="1"/>
  <c r="AL744" i="1" a="1"/>
  <c r="AL744" i="1" s="1"/>
  <c r="AH744" i="1"/>
  <c r="AG744" i="1"/>
  <c r="Y744" i="1"/>
  <c r="AD744" i="1" s="1"/>
  <c r="AE744" i="1" s="1"/>
  <c r="X744" i="1"/>
  <c r="W744" i="1"/>
  <c r="V744" i="1"/>
  <c r="U744" i="1"/>
  <c r="T744" i="1"/>
  <c r="S744" i="1"/>
  <c r="R744" i="1"/>
  <c r="BG743" i="1"/>
  <c r="BH743" i="1" s="1"/>
  <c r="BF743" i="1"/>
  <c r="BE743" i="1"/>
  <c r="BD743" i="1"/>
  <c r="BC743" i="1"/>
  <c r="BB743" i="1"/>
  <c r="BA743" i="1"/>
  <c r="AZ743" i="1"/>
  <c r="AY743" i="1"/>
  <c r="AX743" i="1"/>
  <c r="AW743" i="1"/>
  <c r="AV743" i="1"/>
  <c r="AT743" i="1"/>
  <c r="AQ743" i="1"/>
  <c r="AP743" i="1"/>
  <c r="AN743" i="1"/>
  <c r="AL743" i="1"/>
  <c r="AL743" i="1" a="1"/>
  <c r="AH743" i="1"/>
  <c r="AG743" i="1"/>
  <c r="AI743" i="1" s="1"/>
  <c r="Y743" i="1"/>
  <c r="AD743" i="1" s="1"/>
  <c r="AE743" i="1" s="1"/>
  <c r="X743" i="1"/>
  <c r="W743" i="1"/>
  <c r="V743" i="1"/>
  <c r="U743" i="1"/>
  <c r="T743" i="1"/>
  <c r="S743" i="1"/>
  <c r="R743" i="1"/>
  <c r="BG742" i="1"/>
  <c r="BH742" i="1" s="1"/>
  <c r="BF742" i="1"/>
  <c r="BE742" i="1"/>
  <c r="BD742" i="1"/>
  <c r="BC742" i="1"/>
  <c r="BB742" i="1"/>
  <c r="BA742" i="1"/>
  <c r="AZ742" i="1"/>
  <c r="AY742" i="1"/>
  <c r="AX742" i="1"/>
  <c r="AW742" i="1"/>
  <c r="AV742" i="1"/>
  <c r="AQ742" i="1"/>
  <c r="AP742" i="1"/>
  <c r="AU742" i="1" s="1"/>
  <c r="AN742" i="1"/>
  <c r="AL742" i="1"/>
  <c r="AL742" i="1" a="1"/>
  <c r="AH742" i="1"/>
  <c r="AG742" i="1"/>
  <c r="Y742" i="1"/>
  <c r="AD742" i="1" s="1"/>
  <c r="AE742" i="1" s="1"/>
  <c r="X742" i="1"/>
  <c r="W742" i="1"/>
  <c r="V742" i="1"/>
  <c r="U742" i="1"/>
  <c r="T742" i="1"/>
  <c r="S742" i="1"/>
  <c r="R742" i="1"/>
  <c r="BG741" i="1"/>
  <c r="BH741" i="1" s="1"/>
  <c r="BF741" i="1"/>
  <c r="BE741" i="1"/>
  <c r="BD741" i="1"/>
  <c r="BC741" i="1"/>
  <c r="BB741" i="1"/>
  <c r="BA741" i="1"/>
  <c r="AZ741" i="1"/>
  <c r="AY741" i="1"/>
  <c r="AX741" i="1"/>
  <c r="AW741" i="1"/>
  <c r="AV741" i="1"/>
  <c r="AQ741" i="1"/>
  <c r="AP741" i="1"/>
  <c r="AR741" i="1" s="1"/>
  <c r="AN741" i="1"/>
  <c r="AL741" i="1"/>
  <c r="AL741" i="1" a="1"/>
  <c r="AH741" i="1"/>
  <c r="AG741" i="1"/>
  <c r="AI741" i="1" s="1"/>
  <c r="Y741" i="1"/>
  <c r="AD741" i="1" s="1"/>
  <c r="AE741" i="1" s="1"/>
  <c r="X741" i="1"/>
  <c r="W741" i="1"/>
  <c r="V741" i="1"/>
  <c r="U741" i="1"/>
  <c r="T741" i="1"/>
  <c r="S741" i="1"/>
  <c r="R741" i="1"/>
  <c r="BG740" i="1"/>
  <c r="BH740" i="1" s="1"/>
  <c r="BF740" i="1"/>
  <c r="BE740" i="1"/>
  <c r="BD740" i="1"/>
  <c r="BC740" i="1"/>
  <c r="BB740" i="1"/>
  <c r="BA740" i="1"/>
  <c r="AZ740" i="1"/>
  <c r="AY740" i="1"/>
  <c r="AX740" i="1"/>
  <c r="AW740" i="1"/>
  <c r="AV740" i="1"/>
  <c r="AQ740" i="1"/>
  <c r="AP740" i="1"/>
  <c r="AR740" i="1" s="1"/>
  <c r="AN740" i="1"/>
  <c r="AL740" i="1" a="1"/>
  <c r="AL740" i="1" s="1"/>
  <c r="AI740" i="1"/>
  <c r="AH740" i="1"/>
  <c r="AG740" i="1"/>
  <c r="Y740" i="1"/>
  <c r="AD740" i="1" s="1"/>
  <c r="AE740" i="1" s="1"/>
  <c r="X740" i="1"/>
  <c r="W740" i="1"/>
  <c r="V740" i="1"/>
  <c r="U740" i="1"/>
  <c r="T740" i="1"/>
  <c r="S740" i="1"/>
  <c r="R740" i="1"/>
  <c r="BG739" i="1"/>
  <c r="BH739" i="1" s="1"/>
  <c r="BF739" i="1"/>
  <c r="BE739" i="1"/>
  <c r="BD739" i="1"/>
  <c r="BC739" i="1"/>
  <c r="BB739" i="1"/>
  <c r="BA739" i="1"/>
  <c r="AZ739" i="1"/>
  <c r="AY739" i="1"/>
  <c r="AX739" i="1"/>
  <c r="AW739" i="1"/>
  <c r="AV739" i="1"/>
  <c r="AQ739" i="1"/>
  <c r="AP739" i="1"/>
  <c r="AN739" i="1"/>
  <c r="AL739" i="1"/>
  <c r="AL739" i="1" a="1"/>
  <c r="AH739" i="1"/>
  <c r="AG739" i="1"/>
  <c r="AI739" i="1" s="1"/>
  <c r="AC739" i="1"/>
  <c r="AB739" i="1"/>
  <c r="AA739" i="1"/>
  <c r="Z739" i="1"/>
  <c r="Y739" i="1"/>
  <c r="X739" i="1"/>
  <c r="W739" i="1"/>
  <c r="V739" i="1"/>
  <c r="U739" i="1"/>
  <c r="T739" i="1"/>
  <c r="S739" i="1"/>
  <c r="R739" i="1"/>
  <c r="BG738" i="1"/>
  <c r="BH738" i="1" s="1"/>
  <c r="BF738" i="1"/>
  <c r="BE738" i="1"/>
  <c r="BD738" i="1"/>
  <c r="BC738" i="1"/>
  <c r="BB738" i="1"/>
  <c r="BA738" i="1"/>
  <c r="AZ738" i="1"/>
  <c r="AY738" i="1"/>
  <c r="AX738" i="1"/>
  <c r="AW738" i="1"/>
  <c r="AV738" i="1"/>
  <c r="AQ738" i="1"/>
  <c r="AP738" i="1"/>
  <c r="AN738" i="1"/>
  <c r="AL738" i="1" a="1"/>
  <c r="AL738" i="1" s="1"/>
  <c r="AH738" i="1"/>
  <c r="AG738" i="1"/>
  <c r="AA738" i="1"/>
  <c r="AD738" i="1" s="1"/>
  <c r="AE738" i="1" s="1"/>
  <c r="X738" i="1"/>
  <c r="W738" i="1"/>
  <c r="V738" i="1"/>
  <c r="U738" i="1"/>
  <c r="T738" i="1"/>
  <c r="S738" i="1"/>
  <c r="R738" i="1"/>
  <c r="BG737" i="1"/>
  <c r="BH737" i="1" s="1"/>
  <c r="BF737" i="1"/>
  <c r="BE737" i="1"/>
  <c r="BD737" i="1"/>
  <c r="BC737" i="1"/>
  <c r="BB737" i="1"/>
  <c r="BA737" i="1"/>
  <c r="AZ737" i="1"/>
  <c r="AY737" i="1"/>
  <c r="AX737" i="1"/>
  <c r="AW737" i="1"/>
  <c r="AV737" i="1"/>
  <c r="AQ737" i="1"/>
  <c r="AP737" i="1"/>
  <c r="AN737" i="1"/>
  <c r="AL737" i="1"/>
  <c r="AL737" i="1" a="1"/>
  <c r="AH737" i="1"/>
  <c r="AG737" i="1"/>
  <c r="AC737" i="1"/>
  <c r="AB737" i="1"/>
  <c r="AA737" i="1"/>
  <c r="Z737" i="1"/>
  <c r="Y737" i="1"/>
  <c r="X737" i="1"/>
  <c r="W737" i="1"/>
  <c r="V737" i="1"/>
  <c r="U737" i="1"/>
  <c r="T737" i="1"/>
  <c r="S737" i="1"/>
  <c r="R737" i="1"/>
  <c r="BG736" i="1"/>
  <c r="BH736" i="1" s="1"/>
  <c r="BF736" i="1"/>
  <c r="BE736" i="1"/>
  <c r="BD736" i="1"/>
  <c r="BC736" i="1"/>
  <c r="BB736" i="1"/>
  <c r="BA736" i="1"/>
  <c r="AZ736" i="1"/>
  <c r="AY736" i="1"/>
  <c r="AX736" i="1"/>
  <c r="AW736" i="1"/>
  <c r="AV736" i="1"/>
  <c r="AQ736" i="1"/>
  <c r="AP736" i="1"/>
  <c r="AN736" i="1"/>
  <c r="AL736" i="1" a="1"/>
  <c r="AL736" i="1" s="1"/>
  <c r="AH736" i="1"/>
  <c r="AG736" i="1"/>
  <c r="AI736" i="1" s="1"/>
  <c r="AC736" i="1"/>
  <c r="AB736" i="1"/>
  <c r="AA736" i="1"/>
  <c r="Z736" i="1"/>
  <c r="Y736" i="1"/>
  <c r="X736" i="1"/>
  <c r="W736" i="1"/>
  <c r="V736" i="1"/>
  <c r="U736" i="1"/>
  <c r="T736" i="1"/>
  <c r="S736" i="1"/>
  <c r="R736" i="1"/>
  <c r="BG735" i="1"/>
  <c r="BH735" i="1" s="1"/>
  <c r="BF735" i="1"/>
  <c r="BE735" i="1"/>
  <c r="BD735" i="1"/>
  <c r="BC735" i="1"/>
  <c r="BB735" i="1"/>
  <c r="BA735" i="1"/>
  <c r="AZ735" i="1"/>
  <c r="AY735" i="1"/>
  <c r="AX735" i="1"/>
  <c r="AW735" i="1"/>
  <c r="AV735" i="1"/>
  <c r="AQ735" i="1"/>
  <c r="AP735" i="1"/>
  <c r="AN735" i="1"/>
  <c r="AL735" i="1"/>
  <c r="AL735" i="1" a="1"/>
  <c r="AH735" i="1"/>
  <c r="AG735" i="1"/>
  <c r="AI735" i="1" s="1"/>
  <c r="AC735" i="1"/>
  <c r="AB735" i="1"/>
  <c r="AA735" i="1"/>
  <c r="Z735" i="1"/>
  <c r="Y735" i="1"/>
  <c r="X735" i="1"/>
  <c r="W735" i="1"/>
  <c r="V735" i="1"/>
  <c r="U735" i="1"/>
  <c r="T735" i="1"/>
  <c r="S735" i="1"/>
  <c r="R735" i="1"/>
  <c r="BG734" i="1"/>
  <c r="BH734" i="1" s="1"/>
  <c r="BF734" i="1"/>
  <c r="BE734" i="1"/>
  <c r="BD734" i="1"/>
  <c r="BC734" i="1"/>
  <c r="BB734" i="1"/>
  <c r="BA734" i="1"/>
  <c r="AZ734" i="1"/>
  <c r="AY734" i="1"/>
  <c r="AX734" i="1"/>
  <c r="AW734" i="1"/>
  <c r="AV734" i="1"/>
  <c r="AQ734" i="1"/>
  <c r="AP734" i="1"/>
  <c r="AN734" i="1"/>
  <c r="AL734" i="1" a="1"/>
  <c r="AL734" i="1" s="1"/>
  <c r="AH734" i="1"/>
  <c r="AG734" i="1"/>
  <c r="AC734" i="1"/>
  <c r="Z734" i="1"/>
  <c r="Y734" i="1"/>
  <c r="X734" i="1"/>
  <c r="W734" i="1"/>
  <c r="V734" i="1"/>
  <c r="U734" i="1"/>
  <c r="T734" i="1"/>
  <c r="S734" i="1"/>
  <c r="R734" i="1"/>
  <c r="BG733" i="1"/>
  <c r="BH733" i="1" s="1"/>
  <c r="BF733" i="1"/>
  <c r="BE733" i="1"/>
  <c r="BD733" i="1"/>
  <c r="BC733" i="1"/>
  <c r="BB733" i="1"/>
  <c r="BA733" i="1"/>
  <c r="AZ733" i="1"/>
  <c r="AY733" i="1"/>
  <c r="AX733" i="1"/>
  <c r="AW733" i="1"/>
  <c r="AV733" i="1"/>
  <c r="AQ733" i="1"/>
  <c r="AP733" i="1"/>
  <c r="AN733" i="1"/>
  <c r="AL733" i="1" a="1"/>
  <c r="AL733" i="1" s="1"/>
  <c r="AH733" i="1"/>
  <c r="AG733" i="1"/>
  <c r="AI733" i="1" s="1"/>
  <c r="AC733" i="1"/>
  <c r="Z733" i="1"/>
  <c r="Y733" i="1"/>
  <c r="X733" i="1"/>
  <c r="W733" i="1"/>
  <c r="V733" i="1"/>
  <c r="U733" i="1"/>
  <c r="T733" i="1"/>
  <c r="S733" i="1"/>
  <c r="R733" i="1"/>
  <c r="BG732" i="1"/>
  <c r="BH732" i="1" s="1"/>
  <c r="BF732" i="1"/>
  <c r="BE732" i="1"/>
  <c r="BD732" i="1"/>
  <c r="BC732" i="1"/>
  <c r="BB732" i="1"/>
  <c r="BA732" i="1"/>
  <c r="AZ732" i="1"/>
  <c r="AY732" i="1"/>
  <c r="AX732" i="1"/>
  <c r="AW732" i="1"/>
  <c r="AV732" i="1"/>
  <c r="AQ732" i="1"/>
  <c r="AP732" i="1"/>
  <c r="AN732" i="1"/>
  <c r="AL732" i="1" a="1"/>
  <c r="AL732" i="1" s="1"/>
  <c r="AH732" i="1"/>
  <c r="AG732" i="1"/>
  <c r="AC732" i="1"/>
  <c r="Z732" i="1"/>
  <c r="Y732" i="1"/>
  <c r="X732" i="1"/>
  <c r="W732" i="1"/>
  <c r="V732" i="1"/>
  <c r="U732" i="1"/>
  <c r="T732" i="1"/>
  <c r="S732" i="1"/>
  <c r="R732" i="1"/>
  <c r="BG731" i="1"/>
  <c r="BH731" i="1" s="1"/>
  <c r="BF731" i="1"/>
  <c r="BE731" i="1"/>
  <c r="BD731" i="1"/>
  <c r="BC731" i="1"/>
  <c r="BB731" i="1"/>
  <c r="BA731" i="1"/>
  <c r="AZ731" i="1"/>
  <c r="AY731" i="1"/>
  <c r="AX731" i="1"/>
  <c r="AW731" i="1"/>
  <c r="AV731" i="1"/>
  <c r="AQ731" i="1"/>
  <c r="AP731" i="1"/>
  <c r="AN731" i="1"/>
  <c r="AL731" i="1" a="1"/>
  <c r="AL731" i="1" s="1"/>
  <c r="AH731" i="1"/>
  <c r="AG731" i="1"/>
  <c r="AI731" i="1" s="1"/>
  <c r="AC731" i="1"/>
  <c r="AB731" i="1"/>
  <c r="AA731" i="1"/>
  <c r="Z731" i="1"/>
  <c r="Y731" i="1"/>
  <c r="X731" i="1"/>
  <c r="W731" i="1"/>
  <c r="V731" i="1"/>
  <c r="U731" i="1"/>
  <c r="T731" i="1"/>
  <c r="S731" i="1"/>
  <c r="R731" i="1"/>
  <c r="BG730" i="1"/>
  <c r="BH730" i="1" s="1"/>
  <c r="BF730" i="1"/>
  <c r="BE730" i="1"/>
  <c r="BD730" i="1"/>
  <c r="BC730" i="1"/>
  <c r="BB730" i="1"/>
  <c r="BA730" i="1"/>
  <c r="AZ730" i="1"/>
  <c r="AY730" i="1"/>
  <c r="AX730" i="1"/>
  <c r="AW730" i="1"/>
  <c r="AV730" i="1"/>
  <c r="AQ730" i="1"/>
  <c r="AP730" i="1"/>
  <c r="AN730" i="1"/>
  <c r="AL730" i="1" a="1"/>
  <c r="AL730" i="1" s="1"/>
  <c r="AH730" i="1"/>
  <c r="AG730" i="1"/>
  <c r="AI730" i="1" s="1"/>
  <c r="Z730" i="1"/>
  <c r="AD730" i="1" s="1"/>
  <c r="AE730" i="1" s="1"/>
  <c r="X730" i="1"/>
  <c r="W730" i="1"/>
  <c r="V730" i="1"/>
  <c r="U730" i="1"/>
  <c r="T730" i="1"/>
  <c r="S730" i="1"/>
  <c r="R730" i="1"/>
  <c r="BG729" i="1"/>
  <c r="BH729" i="1" s="1"/>
  <c r="BF729" i="1"/>
  <c r="BE729" i="1"/>
  <c r="BD729" i="1"/>
  <c r="BC729" i="1"/>
  <c r="BB729" i="1"/>
  <c r="BA729" i="1"/>
  <c r="AZ729" i="1"/>
  <c r="AY729" i="1"/>
  <c r="AX729" i="1"/>
  <c r="AW729" i="1"/>
  <c r="AV729" i="1"/>
  <c r="AQ729" i="1"/>
  <c r="AP729" i="1"/>
  <c r="AN729" i="1"/>
  <c r="AL729" i="1"/>
  <c r="AL729" i="1" a="1"/>
  <c r="AH729" i="1"/>
  <c r="AG729" i="1"/>
  <c r="AA729" i="1"/>
  <c r="AD729" i="1" s="1"/>
  <c r="AE729" i="1" s="1"/>
  <c r="X729" i="1"/>
  <c r="W729" i="1"/>
  <c r="V729" i="1"/>
  <c r="U729" i="1"/>
  <c r="T729" i="1"/>
  <c r="S729" i="1"/>
  <c r="R729" i="1"/>
  <c r="BG728" i="1"/>
  <c r="BH728" i="1" s="1"/>
  <c r="BF728" i="1"/>
  <c r="BE728" i="1"/>
  <c r="BD728" i="1"/>
  <c r="BC728" i="1"/>
  <c r="BB728" i="1"/>
  <c r="BA728" i="1"/>
  <c r="AZ728" i="1"/>
  <c r="AY728" i="1"/>
  <c r="AX728" i="1"/>
  <c r="AW728" i="1"/>
  <c r="AV728" i="1"/>
  <c r="AQ728" i="1"/>
  <c r="AP728" i="1"/>
  <c r="AN728" i="1"/>
  <c r="AL728" i="1"/>
  <c r="AL728" i="1" a="1"/>
  <c r="AH728" i="1"/>
  <c r="AG728" i="1"/>
  <c r="AI728" i="1" s="1"/>
  <c r="AC728" i="1"/>
  <c r="AB728" i="1"/>
  <c r="AA728" i="1"/>
  <c r="Z728" i="1"/>
  <c r="Y728" i="1"/>
  <c r="X728" i="1"/>
  <c r="W728" i="1"/>
  <c r="V728" i="1"/>
  <c r="U728" i="1"/>
  <c r="S728" i="1"/>
  <c r="R728" i="1"/>
  <c r="BG727" i="1"/>
  <c r="BH727" i="1" s="1"/>
  <c r="BF727" i="1"/>
  <c r="BE727" i="1"/>
  <c r="BD727" i="1"/>
  <c r="BC727" i="1"/>
  <c r="BB727" i="1"/>
  <c r="BA727" i="1"/>
  <c r="AZ727" i="1"/>
  <c r="AY727" i="1"/>
  <c r="AX727" i="1"/>
  <c r="AW727" i="1"/>
  <c r="AV727" i="1"/>
  <c r="AQ727" i="1"/>
  <c r="AP727" i="1"/>
  <c r="AN727" i="1"/>
  <c r="AL727" i="1" a="1"/>
  <c r="AL727" i="1" s="1"/>
  <c r="AH727" i="1"/>
  <c r="AG727" i="1"/>
  <c r="Z727" i="1"/>
  <c r="AD727" i="1" s="1"/>
  <c r="AE727" i="1" s="1"/>
  <c r="X727" i="1"/>
  <c r="W727" i="1"/>
  <c r="V727" i="1"/>
  <c r="U727" i="1"/>
  <c r="T727" i="1"/>
  <c r="S727" i="1"/>
  <c r="R727" i="1"/>
  <c r="BG726" i="1"/>
  <c r="BH726" i="1" s="1"/>
  <c r="BF726" i="1"/>
  <c r="BE726" i="1"/>
  <c r="BD726" i="1"/>
  <c r="BC726" i="1"/>
  <c r="BB726" i="1"/>
  <c r="BA726" i="1"/>
  <c r="AZ726" i="1"/>
  <c r="AY726" i="1"/>
  <c r="AX726" i="1"/>
  <c r="AW726" i="1"/>
  <c r="AV726" i="1"/>
  <c r="AQ726" i="1"/>
  <c r="AP726" i="1"/>
  <c r="AT726" i="1" s="1"/>
  <c r="AN726" i="1"/>
  <c r="AL726" i="1"/>
  <c r="AL726" i="1" a="1"/>
  <c r="AH726" i="1"/>
  <c r="AG726" i="1"/>
  <c r="AI726" i="1" s="1"/>
  <c r="AA726" i="1"/>
  <c r="AD726" i="1" s="1"/>
  <c r="AE726" i="1" s="1"/>
  <c r="X726" i="1"/>
  <c r="W726" i="1"/>
  <c r="V726" i="1"/>
  <c r="U726" i="1"/>
  <c r="T726" i="1"/>
  <c r="S726" i="1"/>
  <c r="R726" i="1"/>
  <c r="BG725" i="1"/>
  <c r="BH725" i="1" s="1"/>
  <c r="BF725" i="1"/>
  <c r="BE725" i="1"/>
  <c r="BD725" i="1"/>
  <c r="BC725" i="1"/>
  <c r="BB725" i="1"/>
  <c r="BA725" i="1"/>
  <c r="AZ725" i="1"/>
  <c r="AY725" i="1"/>
  <c r="AX725" i="1"/>
  <c r="AW725" i="1"/>
  <c r="AV725" i="1"/>
  <c r="AQ725" i="1"/>
  <c r="AP725" i="1"/>
  <c r="AN725" i="1"/>
  <c r="AL725" i="1" a="1"/>
  <c r="AL725" i="1" s="1"/>
  <c r="AH725" i="1"/>
  <c r="AG725" i="1"/>
  <c r="Z725" i="1"/>
  <c r="AD725" i="1" s="1"/>
  <c r="AE725" i="1" s="1"/>
  <c r="X725" i="1"/>
  <c r="W725" i="1"/>
  <c r="V725" i="1"/>
  <c r="U725" i="1"/>
  <c r="T725" i="1"/>
  <c r="S725" i="1"/>
  <c r="R725" i="1"/>
  <c r="BG724" i="1"/>
  <c r="BH724" i="1" s="1"/>
  <c r="BF724" i="1"/>
  <c r="BE724" i="1"/>
  <c r="BD724" i="1"/>
  <c r="BC724" i="1"/>
  <c r="BB724" i="1"/>
  <c r="BA724" i="1"/>
  <c r="AZ724" i="1"/>
  <c r="AY724" i="1"/>
  <c r="AX724" i="1"/>
  <c r="AW724" i="1"/>
  <c r="AV724" i="1"/>
  <c r="AQ724" i="1"/>
  <c r="AP724" i="1"/>
  <c r="AN724" i="1"/>
  <c r="AL724" i="1"/>
  <c r="AL724" i="1" a="1"/>
  <c r="AH724" i="1"/>
  <c r="AG724" i="1"/>
  <c r="AI724" i="1" s="1"/>
  <c r="Z724" i="1"/>
  <c r="AD724" i="1" s="1"/>
  <c r="AE724" i="1" s="1"/>
  <c r="X724" i="1"/>
  <c r="W724" i="1"/>
  <c r="V724" i="1"/>
  <c r="U724" i="1"/>
  <c r="T724" i="1"/>
  <c r="S724" i="1"/>
  <c r="R724" i="1"/>
  <c r="BG723" i="1"/>
  <c r="BH723" i="1" s="1"/>
  <c r="BF723" i="1"/>
  <c r="BE723" i="1"/>
  <c r="BD723" i="1"/>
  <c r="BC723" i="1"/>
  <c r="BB723" i="1"/>
  <c r="BA723" i="1"/>
  <c r="AZ723" i="1"/>
  <c r="AY723" i="1"/>
  <c r="AX723" i="1"/>
  <c r="AW723" i="1"/>
  <c r="AV723" i="1"/>
  <c r="AQ723" i="1"/>
  <c r="AP723" i="1"/>
  <c r="AU723" i="1" s="1"/>
  <c r="AN723" i="1"/>
  <c r="AL723" i="1" a="1"/>
  <c r="AL723" i="1" s="1"/>
  <c r="AH723" i="1"/>
  <c r="AG723" i="1"/>
  <c r="AI723" i="1" s="1"/>
  <c r="Z723" i="1"/>
  <c r="AD723" i="1" s="1"/>
  <c r="AE723" i="1" s="1"/>
  <c r="X723" i="1"/>
  <c r="W723" i="1"/>
  <c r="V723" i="1"/>
  <c r="U723" i="1"/>
  <c r="T723" i="1"/>
  <c r="S723" i="1"/>
  <c r="R723" i="1"/>
  <c r="BG722" i="1"/>
  <c r="BH722" i="1" s="1"/>
  <c r="BF722" i="1"/>
  <c r="BE722" i="1"/>
  <c r="BD722" i="1"/>
  <c r="BC722" i="1"/>
  <c r="BB722" i="1"/>
  <c r="BA722" i="1"/>
  <c r="AZ722" i="1"/>
  <c r="AY722" i="1"/>
  <c r="AX722" i="1"/>
  <c r="AW722" i="1"/>
  <c r="AV722" i="1"/>
  <c r="AQ722" i="1"/>
  <c r="AP722" i="1"/>
  <c r="AN722" i="1"/>
  <c r="AL722" i="1"/>
  <c r="AL722" i="1" a="1"/>
  <c r="AH722" i="1"/>
  <c r="AG722" i="1"/>
  <c r="Z722" i="1"/>
  <c r="AD722" i="1" s="1"/>
  <c r="AE722" i="1" s="1"/>
  <c r="X722" i="1"/>
  <c r="W722" i="1"/>
  <c r="V722" i="1"/>
  <c r="U722" i="1"/>
  <c r="T722" i="1"/>
  <c r="S722" i="1"/>
  <c r="R722" i="1"/>
  <c r="BG721" i="1"/>
  <c r="BH721" i="1" s="1"/>
  <c r="BF721" i="1"/>
  <c r="BE721" i="1"/>
  <c r="BD721" i="1"/>
  <c r="BC721" i="1"/>
  <c r="BB721" i="1"/>
  <c r="BA721" i="1"/>
  <c r="AZ721" i="1"/>
  <c r="AY721" i="1"/>
  <c r="AX721" i="1"/>
  <c r="AW721" i="1"/>
  <c r="AV721" i="1"/>
  <c r="AQ721" i="1"/>
  <c r="AP721" i="1"/>
  <c r="AN721" i="1"/>
  <c r="AL721" i="1"/>
  <c r="AL721" i="1" a="1"/>
  <c r="AH721" i="1"/>
  <c r="AG721" i="1"/>
  <c r="AI721" i="1" s="1"/>
  <c r="AB721" i="1"/>
  <c r="AD721" i="1" s="1"/>
  <c r="AE721" i="1" s="1"/>
  <c r="X721" i="1"/>
  <c r="W721" i="1"/>
  <c r="V721" i="1"/>
  <c r="U721" i="1"/>
  <c r="T721" i="1"/>
  <c r="S721" i="1"/>
  <c r="R721" i="1"/>
  <c r="BG720" i="1"/>
  <c r="BH720" i="1" s="1"/>
  <c r="BF720" i="1"/>
  <c r="BE720" i="1"/>
  <c r="BD720" i="1"/>
  <c r="BC720" i="1"/>
  <c r="BB720" i="1"/>
  <c r="BA720" i="1"/>
  <c r="AZ720" i="1"/>
  <c r="AY720" i="1"/>
  <c r="AX720" i="1"/>
  <c r="AW720" i="1"/>
  <c r="AV720" i="1"/>
  <c r="AQ720" i="1"/>
  <c r="AP720" i="1"/>
  <c r="AN720" i="1"/>
  <c r="AL720" i="1"/>
  <c r="AL720" i="1" a="1"/>
  <c r="AH720" i="1"/>
  <c r="AG720" i="1"/>
  <c r="AB720" i="1"/>
  <c r="AD720" i="1" s="1"/>
  <c r="AE720" i="1" s="1"/>
  <c r="X720" i="1"/>
  <c r="W720" i="1"/>
  <c r="V720" i="1"/>
  <c r="U720" i="1"/>
  <c r="T720" i="1"/>
  <c r="S720" i="1"/>
  <c r="R720" i="1"/>
  <c r="BG719" i="1"/>
  <c r="BH719" i="1" s="1"/>
  <c r="BF719" i="1"/>
  <c r="BE719" i="1"/>
  <c r="BD719" i="1"/>
  <c r="BC719" i="1"/>
  <c r="BB719" i="1"/>
  <c r="BA719" i="1"/>
  <c r="AZ719" i="1"/>
  <c r="AY719" i="1"/>
  <c r="AX719" i="1"/>
  <c r="AW719" i="1"/>
  <c r="AV719" i="1"/>
  <c r="AQ719" i="1"/>
  <c r="AP719" i="1"/>
  <c r="AN719" i="1"/>
  <c r="AL719" i="1" a="1"/>
  <c r="AL719" i="1" s="1"/>
  <c r="AH719" i="1"/>
  <c r="AG719" i="1"/>
  <c r="AB719" i="1"/>
  <c r="AD719" i="1" s="1"/>
  <c r="AE719" i="1" s="1"/>
  <c r="X719" i="1"/>
  <c r="W719" i="1"/>
  <c r="V719" i="1"/>
  <c r="U719" i="1"/>
  <c r="T719" i="1"/>
  <c r="S719" i="1"/>
  <c r="R719" i="1"/>
  <c r="BG718" i="1"/>
  <c r="BH718" i="1" s="1"/>
  <c r="BF718" i="1"/>
  <c r="BE718" i="1"/>
  <c r="BD718" i="1"/>
  <c r="BC718" i="1"/>
  <c r="BB718" i="1"/>
  <c r="BA718" i="1"/>
  <c r="AZ718" i="1"/>
  <c r="AY718" i="1"/>
  <c r="AX718" i="1"/>
  <c r="AW718" i="1"/>
  <c r="AV718" i="1"/>
  <c r="AQ718" i="1"/>
  <c r="AP718" i="1"/>
  <c r="AN718" i="1"/>
  <c r="AL718" i="1" a="1"/>
  <c r="AL718" i="1" s="1"/>
  <c r="AH718" i="1"/>
  <c r="AG718" i="1"/>
  <c r="AI718" i="1" s="1"/>
  <c r="AB718" i="1"/>
  <c r="AD718" i="1" s="1"/>
  <c r="AE718" i="1" s="1"/>
  <c r="X718" i="1"/>
  <c r="W718" i="1"/>
  <c r="V718" i="1"/>
  <c r="U718" i="1"/>
  <c r="T718" i="1"/>
  <c r="S718" i="1"/>
  <c r="R718" i="1"/>
  <c r="BG717" i="1"/>
  <c r="BH717" i="1" s="1"/>
  <c r="BF717" i="1"/>
  <c r="BE717" i="1"/>
  <c r="BD717" i="1"/>
  <c r="BC717" i="1"/>
  <c r="BB717" i="1"/>
  <c r="BA717" i="1"/>
  <c r="AZ717" i="1"/>
  <c r="AY717" i="1"/>
  <c r="AX717" i="1"/>
  <c r="AW717" i="1"/>
  <c r="AV717" i="1"/>
  <c r="AQ717" i="1"/>
  <c r="AP717" i="1"/>
  <c r="AN717" i="1"/>
  <c r="AL717" i="1" a="1"/>
  <c r="AL717" i="1" s="1"/>
  <c r="AH717" i="1"/>
  <c r="AG717" i="1"/>
  <c r="AB717" i="1"/>
  <c r="AD717" i="1" s="1"/>
  <c r="AE717" i="1" s="1"/>
  <c r="X717" i="1"/>
  <c r="W717" i="1"/>
  <c r="V717" i="1"/>
  <c r="U717" i="1"/>
  <c r="T717" i="1"/>
  <c r="S717" i="1"/>
  <c r="R717" i="1"/>
  <c r="BG716" i="1"/>
  <c r="BH716" i="1" s="1"/>
  <c r="BF716" i="1"/>
  <c r="BE716" i="1"/>
  <c r="BD716" i="1"/>
  <c r="BC716" i="1"/>
  <c r="BB716" i="1"/>
  <c r="BA716" i="1"/>
  <c r="AZ716" i="1"/>
  <c r="AY716" i="1"/>
  <c r="AX716" i="1"/>
  <c r="AW716" i="1"/>
  <c r="AV716" i="1"/>
  <c r="AQ716" i="1"/>
  <c r="AP716" i="1"/>
  <c r="AN716" i="1"/>
  <c r="AL716" i="1"/>
  <c r="AL716" i="1" a="1"/>
  <c r="AH716" i="1"/>
  <c r="AG716" i="1"/>
  <c r="AC716" i="1"/>
  <c r="AB716" i="1"/>
  <c r="AA716" i="1"/>
  <c r="Z716" i="1"/>
  <c r="Y716" i="1"/>
  <c r="X716" i="1"/>
  <c r="W716" i="1"/>
  <c r="V716" i="1"/>
  <c r="U716" i="1"/>
  <c r="T716" i="1"/>
  <c r="S716" i="1"/>
  <c r="R716" i="1"/>
  <c r="BG715" i="1"/>
  <c r="BH715" i="1" s="1"/>
  <c r="BF715" i="1"/>
  <c r="BE715" i="1"/>
  <c r="BD715" i="1"/>
  <c r="BC715" i="1"/>
  <c r="BB715" i="1"/>
  <c r="BA715" i="1"/>
  <c r="AZ715" i="1"/>
  <c r="AY715" i="1"/>
  <c r="AX715" i="1"/>
  <c r="AW715" i="1"/>
  <c r="AV715" i="1"/>
  <c r="AQ715" i="1"/>
  <c r="AP715" i="1"/>
  <c r="AN715" i="1"/>
  <c r="AL715" i="1" a="1"/>
  <c r="AL715" i="1" s="1"/>
  <c r="AH715" i="1"/>
  <c r="AG715" i="1"/>
  <c r="Z715" i="1"/>
  <c r="AD715" i="1" s="1"/>
  <c r="AE715" i="1" s="1"/>
  <c r="X715" i="1"/>
  <c r="W715" i="1"/>
  <c r="V715" i="1"/>
  <c r="U715" i="1"/>
  <c r="T715" i="1"/>
  <c r="S715" i="1"/>
  <c r="R715" i="1"/>
  <c r="BG714" i="1"/>
  <c r="BH714" i="1" s="1"/>
  <c r="BF714" i="1"/>
  <c r="BE714" i="1"/>
  <c r="BD714" i="1"/>
  <c r="BC714" i="1"/>
  <c r="BB714" i="1"/>
  <c r="BA714" i="1"/>
  <c r="AZ714" i="1"/>
  <c r="AY714" i="1"/>
  <c r="AX714" i="1"/>
  <c r="AW714" i="1"/>
  <c r="AV714" i="1"/>
  <c r="AQ714" i="1"/>
  <c r="AP714" i="1"/>
  <c r="AT714" i="1" s="1"/>
  <c r="AN714" i="1"/>
  <c r="AL714" i="1" a="1"/>
  <c r="AL714" i="1" s="1"/>
  <c r="AH714" i="1"/>
  <c r="AG714" i="1"/>
  <c r="AI714" i="1" s="1"/>
  <c r="Z714" i="1"/>
  <c r="AD714" i="1" s="1"/>
  <c r="AE714" i="1" s="1"/>
  <c r="X714" i="1"/>
  <c r="W714" i="1"/>
  <c r="V714" i="1"/>
  <c r="U714" i="1"/>
  <c r="T714" i="1"/>
  <c r="S714" i="1"/>
  <c r="R714" i="1"/>
  <c r="BG713" i="1"/>
  <c r="BH713" i="1" s="1"/>
  <c r="BF713" i="1"/>
  <c r="BE713" i="1"/>
  <c r="BD713" i="1"/>
  <c r="BC713" i="1"/>
  <c r="BB713" i="1"/>
  <c r="BA713" i="1"/>
  <c r="AZ713" i="1"/>
  <c r="AY713" i="1"/>
  <c r="AX713" i="1"/>
  <c r="AW713" i="1"/>
  <c r="AV713" i="1"/>
  <c r="AQ713" i="1"/>
  <c r="AP713" i="1"/>
  <c r="AN713" i="1"/>
  <c r="AL713" i="1" a="1"/>
  <c r="AL713" i="1" s="1"/>
  <c r="AH713" i="1"/>
  <c r="AG713" i="1"/>
  <c r="AB713" i="1"/>
  <c r="AD713" i="1" s="1"/>
  <c r="AE713" i="1" s="1"/>
  <c r="X713" i="1"/>
  <c r="W713" i="1"/>
  <c r="V713" i="1"/>
  <c r="U713" i="1"/>
  <c r="T713" i="1"/>
  <c r="S713" i="1"/>
  <c r="R713" i="1"/>
  <c r="BG712" i="1"/>
  <c r="BH712" i="1" s="1"/>
  <c r="BF712" i="1"/>
  <c r="BE712" i="1"/>
  <c r="BD712" i="1"/>
  <c r="BC712" i="1"/>
  <c r="BB712" i="1"/>
  <c r="BA712" i="1"/>
  <c r="AZ712" i="1"/>
  <c r="AY712" i="1"/>
  <c r="AX712" i="1"/>
  <c r="AW712" i="1"/>
  <c r="AV712" i="1"/>
  <c r="AQ712" i="1"/>
  <c r="AP712" i="1"/>
  <c r="AR712" i="1" s="1"/>
  <c r="AN712" i="1"/>
  <c r="AL712" i="1"/>
  <c r="AL712" i="1" a="1"/>
  <c r="AH712" i="1"/>
  <c r="AG712" i="1"/>
  <c r="AI712" i="1" s="1"/>
  <c r="AB712" i="1"/>
  <c r="AD712" i="1" s="1"/>
  <c r="AE712" i="1" s="1"/>
  <c r="X712" i="1"/>
  <c r="W712" i="1"/>
  <c r="V712" i="1"/>
  <c r="U712" i="1"/>
  <c r="T712" i="1"/>
  <c r="S712" i="1"/>
  <c r="R712" i="1"/>
  <c r="BG711" i="1"/>
  <c r="BH711" i="1" s="1"/>
  <c r="BF711" i="1"/>
  <c r="BE711" i="1"/>
  <c r="BD711" i="1"/>
  <c r="BC711" i="1"/>
  <c r="BB711" i="1"/>
  <c r="BA711" i="1"/>
  <c r="AZ711" i="1"/>
  <c r="AY711" i="1"/>
  <c r="AX711" i="1"/>
  <c r="AW711" i="1"/>
  <c r="AV711" i="1"/>
  <c r="AQ711" i="1"/>
  <c r="AP711" i="1"/>
  <c r="AN711" i="1"/>
  <c r="AL711" i="1" a="1"/>
  <c r="AL711" i="1" s="1"/>
  <c r="AH711" i="1"/>
  <c r="AG711" i="1"/>
  <c r="AI711" i="1" s="1"/>
  <c r="AB711" i="1"/>
  <c r="AD711" i="1" s="1"/>
  <c r="AE711" i="1" s="1"/>
  <c r="X711" i="1"/>
  <c r="W711" i="1"/>
  <c r="V711" i="1"/>
  <c r="U711" i="1"/>
  <c r="T711" i="1"/>
  <c r="S711" i="1"/>
  <c r="R711" i="1"/>
  <c r="BG710" i="1"/>
  <c r="BH710" i="1" s="1"/>
  <c r="BF710" i="1"/>
  <c r="BE710" i="1"/>
  <c r="BD710" i="1"/>
  <c r="BC710" i="1"/>
  <c r="BB710" i="1"/>
  <c r="BA710" i="1"/>
  <c r="AZ710" i="1"/>
  <c r="AY710" i="1"/>
  <c r="AX710" i="1"/>
  <c r="AW710" i="1"/>
  <c r="AV710" i="1"/>
  <c r="AQ710" i="1"/>
  <c r="AP710" i="1"/>
  <c r="AN710" i="1"/>
  <c r="AL710" i="1"/>
  <c r="AL710" i="1" a="1"/>
  <c r="AH710" i="1"/>
  <c r="AG710" i="1"/>
  <c r="AB710" i="1"/>
  <c r="AD710" i="1" s="1"/>
  <c r="AE710" i="1" s="1"/>
  <c r="X710" i="1"/>
  <c r="W710" i="1"/>
  <c r="V710" i="1"/>
  <c r="U710" i="1"/>
  <c r="T710" i="1"/>
  <c r="S710" i="1"/>
  <c r="R710" i="1"/>
  <c r="BG709" i="1"/>
  <c r="BH709" i="1" s="1"/>
  <c r="BF709" i="1"/>
  <c r="BE709" i="1"/>
  <c r="BD709" i="1"/>
  <c r="BC709" i="1"/>
  <c r="BB709" i="1"/>
  <c r="BA709" i="1"/>
  <c r="AZ709" i="1"/>
  <c r="AY709" i="1"/>
  <c r="AX709" i="1"/>
  <c r="AW709" i="1"/>
  <c r="AV709" i="1"/>
  <c r="AQ709" i="1"/>
  <c r="AP709" i="1"/>
  <c r="AN709" i="1"/>
  <c r="AL709" i="1"/>
  <c r="AL709" i="1" a="1"/>
  <c r="AH709" i="1"/>
  <c r="AG709" i="1"/>
  <c r="AI709" i="1" s="1"/>
  <c r="AB709" i="1"/>
  <c r="AD709" i="1" s="1"/>
  <c r="AE709" i="1" s="1"/>
  <c r="X709" i="1"/>
  <c r="W709" i="1"/>
  <c r="V709" i="1"/>
  <c r="U709" i="1"/>
  <c r="T709" i="1"/>
  <c r="S709" i="1"/>
  <c r="R709" i="1"/>
  <c r="BG708" i="1"/>
  <c r="BH708" i="1" s="1"/>
  <c r="BF708" i="1"/>
  <c r="BE708" i="1"/>
  <c r="BD708" i="1"/>
  <c r="BC708" i="1"/>
  <c r="BB708" i="1"/>
  <c r="BA708" i="1"/>
  <c r="AZ708" i="1"/>
  <c r="AY708" i="1"/>
  <c r="AX708" i="1"/>
  <c r="AW708" i="1"/>
  <c r="AV708" i="1"/>
  <c r="AQ708" i="1"/>
  <c r="AP708" i="1"/>
  <c r="AN708" i="1"/>
  <c r="AL708" i="1" a="1"/>
  <c r="AL708" i="1" s="1"/>
  <c r="AH708" i="1"/>
  <c r="AG708" i="1"/>
  <c r="AA708" i="1"/>
  <c r="AD708" i="1" s="1"/>
  <c r="AE708" i="1" s="1"/>
  <c r="X708" i="1"/>
  <c r="W708" i="1"/>
  <c r="V708" i="1"/>
  <c r="U708" i="1"/>
  <c r="T708" i="1"/>
  <c r="S708" i="1"/>
  <c r="R708" i="1"/>
  <c r="BG707" i="1"/>
  <c r="BH707" i="1" s="1"/>
  <c r="BF707" i="1"/>
  <c r="BE707" i="1"/>
  <c r="BD707" i="1"/>
  <c r="BC707" i="1"/>
  <c r="BB707" i="1"/>
  <c r="BA707" i="1"/>
  <c r="AZ707" i="1"/>
  <c r="AY707" i="1"/>
  <c r="AX707" i="1"/>
  <c r="AW707" i="1"/>
  <c r="AV707" i="1"/>
  <c r="AQ707" i="1"/>
  <c r="AP707" i="1"/>
  <c r="AN707" i="1"/>
  <c r="AL707" i="1" a="1"/>
  <c r="AL707" i="1" s="1"/>
  <c r="AH707" i="1"/>
  <c r="AG707" i="1"/>
  <c r="AI707" i="1" s="1"/>
  <c r="AC707" i="1"/>
  <c r="AB707" i="1"/>
  <c r="AA707" i="1"/>
  <c r="Z707" i="1"/>
  <c r="Y707" i="1"/>
  <c r="X707" i="1"/>
  <c r="W707" i="1"/>
  <c r="V707" i="1"/>
  <c r="U707" i="1"/>
  <c r="T707" i="1"/>
  <c r="S707" i="1"/>
  <c r="R707" i="1"/>
  <c r="BG706" i="1"/>
  <c r="BH706" i="1" s="1"/>
  <c r="BF706" i="1"/>
  <c r="BE706" i="1"/>
  <c r="BD706" i="1"/>
  <c r="BC706" i="1"/>
  <c r="BB706" i="1"/>
  <c r="BA706" i="1"/>
  <c r="AZ706" i="1"/>
  <c r="AY706" i="1"/>
  <c r="AX706" i="1"/>
  <c r="AW706" i="1"/>
  <c r="AV706" i="1"/>
  <c r="AQ706" i="1"/>
  <c r="AP706" i="1"/>
  <c r="AN706" i="1"/>
  <c r="AL706" i="1"/>
  <c r="AL706" i="1" a="1"/>
  <c r="AH706" i="1"/>
  <c r="AG706" i="1"/>
  <c r="AC706" i="1"/>
  <c r="Z706" i="1"/>
  <c r="Y706" i="1"/>
  <c r="X706" i="1"/>
  <c r="W706" i="1"/>
  <c r="V706" i="1"/>
  <c r="U706" i="1"/>
  <c r="T706" i="1"/>
  <c r="S706" i="1"/>
  <c r="R706" i="1"/>
  <c r="BG705" i="1"/>
  <c r="BH705" i="1" s="1"/>
  <c r="BF705" i="1"/>
  <c r="BE705" i="1"/>
  <c r="BD705" i="1"/>
  <c r="BC705" i="1"/>
  <c r="BB705" i="1"/>
  <c r="BA705" i="1"/>
  <c r="AZ705" i="1"/>
  <c r="AY705" i="1"/>
  <c r="AX705" i="1"/>
  <c r="AW705" i="1"/>
  <c r="AV705" i="1"/>
  <c r="AQ705" i="1"/>
  <c r="AP705" i="1"/>
  <c r="AS705" i="1" s="1"/>
  <c r="AN705" i="1"/>
  <c r="AL705" i="1" a="1"/>
  <c r="AL705" i="1" s="1"/>
  <c r="AH705" i="1"/>
  <c r="AG705" i="1"/>
  <c r="AI705" i="1" s="1"/>
  <c r="Y705" i="1"/>
  <c r="AD705" i="1" s="1"/>
  <c r="AE705" i="1" s="1"/>
  <c r="X705" i="1"/>
  <c r="W705" i="1"/>
  <c r="V705" i="1"/>
  <c r="U705" i="1"/>
  <c r="S705" i="1"/>
  <c r="R705" i="1"/>
  <c r="BG704" i="1"/>
  <c r="BH704" i="1" s="1"/>
  <c r="BF704" i="1"/>
  <c r="BE704" i="1"/>
  <c r="BD704" i="1"/>
  <c r="BC704" i="1"/>
  <c r="BB704" i="1"/>
  <c r="BA704" i="1"/>
  <c r="AZ704" i="1"/>
  <c r="AY704" i="1"/>
  <c r="AX704" i="1"/>
  <c r="AW704" i="1"/>
  <c r="AV704" i="1"/>
  <c r="AQ704" i="1"/>
  <c r="AP704" i="1"/>
  <c r="AR704" i="1" s="1"/>
  <c r="AN704" i="1"/>
  <c r="AL704" i="1" a="1"/>
  <c r="AL704" i="1" s="1"/>
  <c r="AH704" i="1"/>
  <c r="AG704" i="1"/>
  <c r="Y704" i="1"/>
  <c r="AD704" i="1" s="1"/>
  <c r="AE704" i="1" s="1"/>
  <c r="X704" i="1"/>
  <c r="W704" i="1"/>
  <c r="V704" i="1"/>
  <c r="U704" i="1"/>
  <c r="S704" i="1"/>
  <c r="R704" i="1"/>
  <c r="BG703" i="1"/>
  <c r="BH703" i="1" s="1"/>
  <c r="BF703" i="1"/>
  <c r="BE703" i="1"/>
  <c r="BD703" i="1"/>
  <c r="BC703" i="1"/>
  <c r="BB703" i="1"/>
  <c r="BA703" i="1"/>
  <c r="AZ703" i="1"/>
  <c r="AY703" i="1"/>
  <c r="AX703" i="1"/>
  <c r="AW703" i="1"/>
  <c r="AV703" i="1"/>
  <c r="AQ703" i="1"/>
  <c r="AP703" i="1"/>
  <c r="AN703" i="1"/>
  <c r="AL703" i="1" a="1"/>
  <c r="AL703" i="1" s="1"/>
  <c r="AH703" i="1"/>
  <c r="AG703" i="1"/>
  <c r="AC703" i="1"/>
  <c r="Z703" i="1"/>
  <c r="Y703" i="1"/>
  <c r="X703" i="1"/>
  <c r="W703" i="1"/>
  <c r="V703" i="1"/>
  <c r="U703" i="1"/>
  <c r="T703" i="1"/>
  <c r="S703" i="1"/>
  <c r="R703" i="1"/>
  <c r="BG702" i="1"/>
  <c r="BH702" i="1" s="1"/>
  <c r="BF702" i="1"/>
  <c r="BE702" i="1"/>
  <c r="BD702" i="1"/>
  <c r="BC702" i="1"/>
  <c r="BB702" i="1"/>
  <c r="BA702" i="1"/>
  <c r="AZ702" i="1"/>
  <c r="AY702" i="1"/>
  <c r="AX702" i="1"/>
  <c r="AW702" i="1"/>
  <c r="AV702" i="1"/>
  <c r="AQ702" i="1"/>
  <c r="AP702" i="1"/>
  <c r="AR702" i="1" s="1"/>
  <c r="AN702" i="1"/>
  <c r="AL702" i="1" a="1"/>
  <c r="AL702" i="1" s="1"/>
  <c r="AH702" i="1"/>
  <c r="AG702" i="1"/>
  <c r="AI702" i="1" s="1"/>
  <c r="Z702" i="1"/>
  <c r="AD702" i="1" s="1"/>
  <c r="AE702" i="1" s="1"/>
  <c r="X702" i="1"/>
  <c r="W702" i="1"/>
  <c r="V702" i="1"/>
  <c r="U702" i="1"/>
  <c r="T702" i="1"/>
  <c r="S702" i="1"/>
  <c r="R702" i="1"/>
  <c r="BG701" i="1"/>
  <c r="BH701" i="1" s="1"/>
  <c r="BF701" i="1"/>
  <c r="BE701" i="1"/>
  <c r="BD701" i="1"/>
  <c r="BC701" i="1"/>
  <c r="BB701" i="1"/>
  <c r="BA701" i="1"/>
  <c r="AZ701" i="1"/>
  <c r="AY701" i="1"/>
  <c r="AX701" i="1"/>
  <c r="AW701" i="1"/>
  <c r="AV701" i="1"/>
  <c r="AQ701" i="1"/>
  <c r="AP701" i="1"/>
  <c r="AN701" i="1"/>
  <c r="AL701" i="1" a="1"/>
  <c r="AL701" i="1" s="1"/>
  <c r="AH701" i="1"/>
  <c r="AG701" i="1"/>
  <c r="Y701" i="1"/>
  <c r="AD701" i="1" s="1"/>
  <c r="AE701" i="1" s="1"/>
  <c r="X701" i="1"/>
  <c r="W701" i="1"/>
  <c r="V701" i="1"/>
  <c r="U701" i="1"/>
  <c r="T701" i="1"/>
  <c r="S701" i="1"/>
  <c r="R701" i="1"/>
  <c r="BG700" i="1"/>
  <c r="BH700" i="1" s="1"/>
  <c r="BF700" i="1"/>
  <c r="BE700" i="1"/>
  <c r="BD700" i="1"/>
  <c r="BC700" i="1"/>
  <c r="BB700" i="1"/>
  <c r="BA700" i="1"/>
  <c r="AZ700" i="1"/>
  <c r="AY700" i="1"/>
  <c r="AX700" i="1"/>
  <c r="AW700" i="1"/>
  <c r="AV700" i="1"/>
  <c r="AQ700" i="1"/>
  <c r="AP700" i="1"/>
  <c r="AN700" i="1"/>
  <c r="AL700" i="1"/>
  <c r="AL700" i="1" a="1"/>
  <c r="AH700" i="1"/>
  <c r="AG700" i="1"/>
  <c r="AI700" i="1" s="1"/>
  <c r="Z700" i="1"/>
  <c r="AD700" i="1" s="1"/>
  <c r="AE700" i="1" s="1"/>
  <c r="X700" i="1"/>
  <c r="W700" i="1"/>
  <c r="V700" i="1"/>
  <c r="U700" i="1"/>
  <c r="T700" i="1"/>
  <c r="S700" i="1"/>
  <c r="R700" i="1"/>
  <c r="BG699" i="1"/>
  <c r="BH699" i="1" s="1"/>
  <c r="BF699" i="1"/>
  <c r="BE699" i="1"/>
  <c r="BD699" i="1"/>
  <c r="BC699" i="1"/>
  <c r="BB699" i="1"/>
  <c r="BA699" i="1"/>
  <c r="AZ699" i="1"/>
  <c r="AY699" i="1"/>
  <c r="AX699" i="1"/>
  <c r="AW699" i="1"/>
  <c r="AV699" i="1"/>
  <c r="AQ699" i="1"/>
  <c r="AP699" i="1"/>
  <c r="AN699" i="1"/>
  <c r="AL699" i="1" a="1"/>
  <c r="AL699" i="1" s="1"/>
  <c r="AH699" i="1"/>
  <c r="AG699" i="1"/>
  <c r="Y699" i="1"/>
  <c r="AD699" i="1" s="1"/>
  <c r="AE699" i="1" s="1"/>
  <c r="X699" i="1"/>
  <c r="W699" i="1"/>
  <c r="V699" i="1"/>
  <c r="U699" i="1"/>
  <c r="T699" i="1"/>
  <c r="S699" i="1"/>
  <c r="R699" i="1"/>
  <c r="BG698" i="1"/>
  <c r="BH698" i="1" s="1"/>
  <c r="BF698" i="1"/>
  <c r="BE698" i="1"/>
  <c r="BD698" i="1"/>
  <c r="BC698" i="1"/>
  <c r="BB698" i="1"/>
  <c r="BA698" i="1"/>
  <c r="AZ698" i="1"/>
  <c r="AY698" i="1"/>
  <c r="AX698" i="1"/>
  <c r="AW698" i="1"/>
  <c r="AV698" i="1"/>
  <c r="AQ698" i="1"/>
  <c r="AP698" i="1"/>
  <c r="AR698" i="1" s="1"/>
  <c r="AN698" i="1"/>
  <c r="AL698" i="1"/>
  <c r="AL698" i="1" a="1"/>
  <c r="AH698" i="1"/>
  <c r="AG698" i="1"/>
  <c r="AI698" i="1" s="1"/>
  <c r="AA698" i="1"/>
  <c r="AD698" i="1" s="1"/>
  <c r="AE698" i="1" s="1"/>
  <c r="X698" i="1"/>
  <c r="W698" i="1"/>
  <c r="V698" i="1"/>
  <c r="U698" i="1"/>
  <c r="T698" i="1"/>
  <c r="S698" i="1"/>
  <c r="R698" i="1"/>
  <c r="BG697" i="1"/>
  <c r="BH697" i="1" s="1"/>
  <c r="BF697" i="1"/>
  <c r="BE697" i="1"/>
  <c r="BD697" i="1"/>
  <c r="BC697" i="1"/>
  <c r="BB697" i="1"/>
  <c r="BA697" i="1"/>
  <c r="AZ697" i="1"/>
  <c r="AY697" i="1"/>
  <c r="AX697" i="1"/>
  <c r="AW697" i="1"/>
  <c r="AV697" i="1"/>
  <c r="AQ697" i="1"/>
  <c r="AP697" i="1"/>
  <c r="AR697" i="1" s="1"/>
  <c r="AN697" i="1"/>
  <c r="AL697" i="1" a="1"/>
  <c r="AL697" i="1" s="1"/>
  <c r="AH697" i="1"/>
  <c r="AG697" i="1"/>
  <c r="AI697" i="1" s="1"/>
  <c r="Y697" i="1"/>
  <c r="AD697" i="1" s="1"/>
  <c r="AE697" i="1" s="1"/>
  <c r="X697" i="1"/>
  <c r="W697" i="1"/>
  <c r="V697" i="1"/>
  <c r="U697" i="1"/>
  <c r="T697" i="1"/>
  <c r="S697" i="1"/>
  <c r="R697" i="1"/>
  <c r="BG696" i="1"/>
  <c r="BH696" i="1" s="1"/>
  <c r="BF696" i="1"/>
  <c r="BE696" i="1"/>
  <c r="BD696" i="1"/>
  <c r="BC696" i="1"/>
  <c r="BB696" i="1"/>
  <c r="BA696" i="1"/>
  <c r="AZ696" i="1"/>
  <c r="AY696" i="1"/>
  <c r="AX696" i="1"/>
  <c r="AW696" i="1"/>
  <c r="AV696" i="1"/>
  <c r="AQ696" i="1"/>
  <c r="AP696" i="1"/>
  <c r="AN696" i="1"/>
  <c r="AL696" i="1"/>
  <c r="AL696" i="1" a="1"/>
  <c r="AH696" i="1"/>
  <c r="AG696" i="1"/>
  <c r="Y696" i="1"/>
  <c r="AD696" i="1" s="1"/>
  <c r="AE696" i="1" s="1"/>
  <c r="X696" i="1"/>
  <c r="W696" i="1"/>
  <c r="V696" i="1"/>
  <c r="U696" i="1"/>
  <c r="T696" i="1"/>
  <c r="S696" i="1"/>
  <c r="R696" i="1"/>
  <c r="BG695" i="1"/>
  <c r="BH695" i="1" s="1"/>
  <c r="BF695" i="1"/>
  <c r="BE695" i="1"/>
  <c r="BD695" i="1"/>
  <c r="BC695" i="1"/>
  <c r="BB695" i="1"/>
  <c r="BA695" i="1"/>
  <c r="AZ695" i="1"/>
  <c r="AY695" i="1"/>
  <c r="AX695" i="1"/>
  <c r="AW695" i="1"/>
  <c r="AV695" i="1"/>
  <c r="AQ695" i="1"/>
  <c r="AP695" i="1"/>
  <c r="AU695" i="1" s="1"/>
  <c r="AN695" i="1"/>
  <c r="AL695" i="1"/>
  <c r="AL695" i="1" a="1"/>
  <c r="AH695" i="1"/>
  <c r="AG695" i="1"/>
  <c r="AI695" i="1" s="1"/>
  <c r="Z695" i="1"/>
  <c r="AD695" i="1" s="1"/>
  <c r="AE695" i="1" s="1"/>
  <c r="X695" i="1"/>
  <c r="W695" i="1"/>
  <c r="V695" i="1"/>
  <c r="U695" i="1"/>
  <c r="T695" i="1"/>
  <c r="S695" i="1"/>
  <c r="R695" i="1"/>
  <c r="BG694" i="1"/>
  <c r="BH694" i="1" s="1"/>
  <c r="BF694" i="1"/>
  <c r="BE694" i="1"/>
  <c r="BD694" i="1"/>
  <c r="BC694" i="1"/>
  <c r="BB694" i="1"/>
  <c r="BA694" i="1"/>
  <c r="AZ694" i="1"/>
  <c r="AY694" i="1"/>
  <c r="AX694" i="1"/>
  <c r="AW694" i="1"/>
  <c r="AV694" i="1"/>
  <c r="AQ694" i="1"/>
  <c r="AP694" i="1"/>
  <c r="AN694" i="1"/>
  <c r="AL694" i="1" a="1"/>
  <c r="AL694" i="1" s="1"/>
  <c r="AH694" i="1"/>
  <c r="AG694" i="1"/>
  <c r="AI694" i="1" s="1"/>
  <c r="Z694" i="1"/>
  <c r="AD694" i="1" s="1"/>
  <c r="AE694" i="1" s="1"/>
  <c r="X694" i="1"/>
  <c r="W694" i="1"/>
  <c r="V694" i="1"/>
  <c r="U694" i="1"/>
  <c r="T694" i="1"/>
  <c r="S694" i="1"/>
  <c r="R694" i="1"/>
  <c r="BG693" i="1"/>
  <c r="BH693" i="1" s="1"/>
  <c r="BF693" i="1"/>
  <c r="BE693" i="1"/>
  <c r="BD693" i="1"/>
  <c r="BC693" i="1"/>
  <c r="BB693" i="1"/>
  <c r="BA693" i="1"/>
  <c r="AZ693" i="1"/>
  <c r="AY693" i="1"/>
  <c r="AX693" i="1"/>
  <c r="AW693" i="1"/>
  <c r="AV693" i="1"/>
  <c r="AQ693" i="1"/>
  <c r="AP693" i="1"/>
  <c r="AN693" i="1"/>
  <c r="AL693" i="1" a="1"/>
  <c r="AL693" i="1" s="1"/>
  <c r="AH693" i="1"/>
  <c r="AG693" i="1"/>
  <c r="AA693" i="1"/>
  <c r="AD693" i="1" s="1"/>
  <c r="AE693" i="1" s="1"/>
  <c r="X693" i="1"/>
  <c r="W693" i="1"/>
  <c r="V693" i="1"/>
  <c r="U693" i="1"/>
  <c r="T693" i="1"/>
  <c r="S693" i="1"/>
  <c r="R693" i="1"/>
  <c r="BG692" i="1"/>
  <c r="BH692" i="1" s="1"/>
  <c r="BF692" i="1"/>
  <c r="BE692" i="1"/>
  <c r="BD692" i="1"/>
  <c r="BC692" i="1"/>
  <c r="BB692" i="1"/>
  <c r="BA692" i="1"/>
  <c r="AZ692" i="1"/>
  <c r="AY692" i="1"/>
  <c r="AX692" i="1"/>
  <c r="AW692" i="1"/>
  <c r="AV692" i="1"/>
  <c r="AQ692" i="1"/>
  <c r="AP692" i="1"/>
  <c r="AT692" i="1" s="1"/>
  <c r="AN692" i="1"/>
  <c r="AL692" i="1"/>
  <c r="AL692" i="1" a="1"/>
  <c r="AH692" i="1"/>
  <c r="AG692" i="1"/>
  <c r="AI692" i="1" s="1"/>
  <c r="AA692" i="1"/>
  <c r="AD692" i="1" s="1"/>
  <c r="AE692" i="1" s="1"/>
  <c r="X692" i="1"/>
  <c r="W692" i="1"/>
  <c r="V692" i="1"/>
  <c r="U692" i="1"/>
  <c r="T692" i="1"/>
  <c r="S692" i="1"/>
  <c r="R692" i="1"/>
  <c r="BG691" i="1"/>
  <c r="BH691" i="1" s="1"/>
  <c r="BF691" i="1"/>
  <c r="BE691" i="1"/>
  <c r="BD691" i="1"/>
  <c r="BC691" i="1"/>
  <c r="BB691" i="1"/>
  <c r="BA691" i="1"/>
  <c r="AZ691" i="1"/>
  <c r="AY691" i="1"/>
  <c r="AX691" i="1"/>
  <c r="AW691" i="1"/>
  <c r="AV691" i="1"/>
  <c r="AQ691" i="1"/>
  <c r="AP691" i="1"/>
  <c r="AR691" i="1" s="1"/>
  <c r="AN691" i="1"/>
  <c r="AL691" i="1" a="1"/>
  <c r="AL691" i="1" s="1"/>
  <c r="AH691" i="1"/>
  <c r="AG691" i="1"/>
  <c r="AA691" i="1"/>
  <c r="AD691" i="1" s="1"/>
  <c r="AE691" i="1" s="1"/>
  <c r="X691" i="1"/>
  <c r="W691" i="1"/>
  <c r="V691" i="1"/>
  <c r="U691" i="1"/>
  <c r="T691" i="1"/>
  <c r="S691" i="1"/>
  <c r="R691" i="1"/>
  <c r="BG690" i="1"/>
  <c r="BH690" i="1" s="1"/>
  <c r="BF690" i="1"/>
  <c r="BE690" i="1"/>
  <c r="BD690" i="1"/>
  <c r="BC690" i="1"/>
  <c r="BB690" i="1"/>
  <c r="BA690" i="1"/>
  <c r="AZ690" i="1"/>
  <c r="AY690" i="1"/>
  <c r="AX690" i="1"/>
  <c r="AW690" i="1"/>
  <c r="AV690" i="1"/>
  <c r="AQ690" i="1"/>
  <c r="AP690" i="1"/>
  <c r="AR690" i="1" s="1"/>
  <c r="AN690" i="1"/>
  <c r="AL690" i="1"/>
  <c r="AL690" i="1" a="1"/>
  <c r="AH690" i="1"/>
  <c r="AG690" i="1"/>
  <c r="AI690" i="1" s="1"/>
  <c r="AA690" i="1"/>
  <c r="AD690" i="1" s="1"/>
  <c r="AE690" i="1" s="1"/>
  <c r="X690" i="1"/>
  <c r="W690" i="1"/>
  <c r="V690" i="1"/>
  <c r="U690" i="1"/>
  <c r="T690" i="1"/>
  <c r="S690" i="1"/>
  <c r="R690" i="1"/>
  <c r="BG689" i="1"/>
  <c r="BH689" i="1" s="1"/>
  <c r="BF689" i="1"/>
  <c r="BE689" i="1"/>
  <c r="BD689" i="1"/>
  <c r="BC689" i="1"/>
  <c r="BB689" i="1"/>
  <c r="BA689" i="1"/>
  <c r="AZ689" i="1"/>
  <c r="AY689" i="1"/>
  <c r="AX689" i="1"/>
  <c r="AW689" i="1"/>
  <c r="AV689" i="1"/>
  <c r="AQ689" i="1"/>
  <c r="AP689" i="1"/>
  <c r="AU689" i="1" s="1"/>
  <c r="AN689" i="1"/>
  <c r="AL689" i="1" a="1"/>
  <c r="AL689" i="1" s="1"/>
  <c r="AH689" i="1"/>
  <c r="AG689" i="1"/>
  <c r="AI689" i="1" s="1"/>
  <c r="AA689" i="1"/>
  <c r="AD689" i="1" s="1"/>
  <c r="AE689" i="1" s="1"/>
  <c r="X689" i="1"/>
  <c r="W689" i="1"/>
  <c r="V689" i="1"/>
  <c r="U689" i="1"/>
  <c r="T689" i="1"/>
  <c r="S689" i="1"/>
  <c r="R689" i="1"/>
  <c r="BG688" i="1"/>
  <c r="BH688" i="1" s="1"/>
  <c r="BF688" i="1"/>
  <c r="BE688" i="1"/>
  <c r="BD688" i="1"/>
  <c r="BC688" i="1"/>
  <c r="BB688" i="1"/>
  <c r="BA688" i="1"/>
  <c r="AZ688" i="1"/>
  <c r="AY688" i="1"/>
  <c r="AX688" i="1"/>
  <c r="AW688" i="1"/>
  <c r="AV688" i="1"/>
  <c r="AQ688" i="1"/>
  <c r="AP688" i="1"/>
  <c r="AN688" i="1"/>
  <c r="AL688" i="1"/>
  <c r="AL688" i="1" a="1"/>
  <c r="AH688" i="1"/>
  <c r="AG688" i="1"/>
  <c r="AA688" i="1"/>
  <c r="AD688" i="1" s="1"/>
  <c r="AE688" i="1" s="1"/>
  <c r="X688" i="1"/>
  <c r="W688" i="1"/>
  <c r="V688" i="1"/>
  <c r="U688" i="1"/>
  <c r="T688" i="1"/>
  <c r="S688" i="1"/>
  <c r="R688" i="1"/>
  <c r="BG687" i="1"/>
  <c r="BH687" i="1" s="1"/>
  <c r="BF687" i="1"/>
  <c r="BE687" i="1"/>
  <c r="BD687" i="1"/>
  <c r="BC687" i="1"/>
  <c r="BB687" i="1"/>
  <c r="BA687" i="1"/>
  <c r="AZ687" i="1"/>
  <c r="AY687" i="1"/>
  <c r="AX687" i="1"/>
  <c r="AW687" i="1"/>
  <c r="AV687" i="1"/>
  <c r="AQ687" i="1"/>
  <c r="AP687" i="1"/>
  <c r="AR687" i="1" s="1"/>
  <c r="AN687" i="1"/>
  <c r="AL687" i="1"/>
  <c r="AL687" i="1" a="1"/>
  <c r="AH687" i="1"/>
  <c r="AG687" i="1"/>
  <c r="AI687" i="1" s="1"/>
  <c r="AA687" i="1"/>
  <c r="AD687" i="1" s="1"/>
  <c r="AE687" i="1" s="1"/>
  <c r="X687" i="1"/>
  <c r="W687" i="1"/>
  <c r="V687" i="1"/>
  <c r="U687" i="1"/>
  <c r="T687" i="1"/>
  <c r="S687" i="1"/>
  <c r="R687" i="1"/>
  <c r="BG686" i="1"/>
  <c r="BH686" i="1" s="1"/>
  <c r="BF686" i="1"/>
  <c r="BE686" i="1"/>
  <c r="BD686" i="1"/>
  <c r="BC686" i="1"/>
  <c r="BB686" i="1"/>
  <c r="BA686" i="1"/>
  <c r="AZ686" i="1"/>
  <c r="AY686" i="1"/>
  <c r="AX686" i="1"/>
  <c r="AW686" i="1"/>
  <c r="AV686" i="1"/>
  <c r="AQ686" i="1"/>
  <c r="AP686" i="1"/>
  <c r="AS686" i="1" s="1"/>
  <c r="AN686" i="1"/>
  <c r="AL686" i="1" a="1"/>
  <c r="AL686" i="1" s="1"/>
  <c r="AH686" i="1"/>
  <c r="AG686" i="1"/>
  <c r="AI686" i="1" s="1"/>
  <c r="Y686" i="1"/>
  <c r="AD686" i="1" s="1"/>
  <c r="AE686" i="1" s="1"/>
  <c r="X686" i="1"/>
  <c r="W686" i="1"/>
  <c r="V686" i="1"/>
  <c r="U686" i="1"/>
  <c r="T686" i="1"/>
  <c r="S686" i="1"/>
  <c r="R686" i="1"/>
  <c r="BG685" i="1"/>
  <c r="BH685" i="1" s="1"/>
  <c r="BF685" i="1"/>
  <c r="BE685" i="1"/>
  <c r="BD685" i="1"/>
  <c r="BC685" i="1"/>
  <c r="BB685" i="1"/>
  <c r="BA685" i="1"/>
  <c r="AZ685" i="1"/>
  <c r="AY685" i="1"/>
  <c r="AX685" i="1"/>
  <c r="AW685" i="1"/>
  <c r="AV685" i="1"/>
  <c r="AQ685" i="1"/>
  <c r="AP685" i="1"/>
  <c r="AN685" i="1"/>
  <c r="AL685" i="1" a="1"/>
  <c r="AL685" i="1" s="1"/>
  <c r="AH685" i="1"/>
  <c r="AG685" i="1"/>
  <c r="AC685" i="1"/>
  <c r="AB685" i="1"/>
  <c r="X685" i="1"/>
  <c r="W685" i="1"/>
  <c r="V685" i="1"/>
  <c r="U685" i="1"/>
  <c r="T685" i="1"/>
  <c r="S685" i="1"/>
  <c r="R685" i="1"/>
  <c r="BG684" i="1"/>
  <c r="BH684" i="1" s="1"/>
  <c r="BF684" i="1"/>
  <c r="BE684" i="1"/>
  <c r="BD684" i="1"/>
  <c r="BC684" i="1"/>
  <c r="BB684" i="1"/>
  <c r="BA684" i="1"/>
  <c r="AZ684" i="1"/>
  <c r="AY684" i="1"/>
  <c r="AX684" i="1"/>
  <c r="AW684" i="1"/>
  <c r="AV684" i="1"/>
  <c r="AQ684" i="1"/>
  <c r="AP684" i="1"/>
  <c r="AT684" i="1" s="1"/>
  <c r="AN684" i="1"/>
  <c r="AL684" i="1" a="1"/>
  <c r="AL684" i="1" s="1"/>
  <c r="AH684" i="1"/>
  <c r="AG684" i="1"/>
  <c r="AI684" i="1" s="1"/>
  <c r="AC684" i="1"/>
  <c r="AB684" i="1"/>
  <c r="X684" i="1"/>
  <c r="W684" i="1"/>
  <c r="V684" i="1"/>
  <c r="U684" i="1"/>
  <c r="T684" i="1"/>
  <c r="S684" i="1"/>
  <c r="R684" i="1"/>
  <c r="BG683" i="1"/>
  <c r="BH683" i="1" s="1"/>
  <c r="BF683" i="1"/>
  <c r="BE683" i="1"/>
  <c r="BD683" i="1"/>
  <c r="BC683" i="1"/>
  <c r="BB683" i="1"/>
  <c r="BA683" i="1"/>
  <c r="AZ683" i="1"/>
  <c r="AY683" i="1"/>
  <c r="AX683" i="1"/>
  <c r="AW683" i="1"/>
  <c r="AV683" i="1"/>
  <c r="AQ683" i="1"/>
  <c r="AP683" i="1"/>
  <c r="AN683" i="1"/>
  <c r="AL683" i="1" a="1"/>
  <c r="AL683" i="1" s="1"/>
  <c r="AH683" i="1"/>
  <c r="AG683" i="1"/>
  <c r="Z683" i="1"/>
  <c r="AD683" i="1" s="1"/>
  <c r="AE683" i="1" s="1"/>
  <c r="X683" i="1"/>
  <c r="W683" i="1"/>
  <c r="V683" i="1"/>
  <c r="U683" i="1"/>
  <c r="T683" i="1"/>
  <c r="S683" i="1"/>
  <c r="R683" i="1"/>
  <c r="BG682" i="1"/>
  <c r="BH682" i="1" s="1"/>
  <c r="BF682" i="1"/>
  <c r="BE682" i="1"/>
  <c r="BD682" i="1"/>
  <c r="BC682" i="1"/>
  <c r="BB682" i="1"/>
  <c r="BA682" i="1"/>
  <c r="AZ682" i="1"/>
  <c r="AY682" i="1"/>
  <c r="AX682" i="1"/>
  <c r="AW682" i="1"/>
  <c r="AV682" i="1"/>
  <c r="AQ682" i="1"/>
  <c r="AP682" i="1"/>
  <c r="AN682" i="1"/>
  <c r="AL682" i="1"/>
  <c r="AL682" i="1" a="1"/>
  <c r="AH682" i="1"/>
  <c r="AG682" i="1"/>
  <c r="AI682" i="1" s="1"/>
  <c r="AC682" i="1"/>
  <c r="AD682" i="1" s="1"/>
  <c r="AE682" i="1" s="1"/>
  <c r="X682" i="1"/>
  <c r="W682" i="1"/>
  <c r="V682" i="1"/>
  <c r="U682" i="1"/>
  <c r="T682" i="1"/>
  <c r="S682" i="1"/>
  <c r="R682" i="1"/>
  <c r="BG681" i="1"/>
  <c r="BH681" i="1" s="1"/>
  <c r="BF681" i="1"/>
  <c r="BE681" i="1"/>
  <c r="BD681" i="1"/>
  <c r="BC681" i="1"/>
  <c r="BB681" i="1"/>
  <c r="BA681" i="1"/>
  <c r="AZ681" i="1"/>
  <c r="AY681" i="1"/>
  <c r="AX681" i="1"/>
  <c r="AW681" i="1"/>
  <c r="AV681" i="1"/>
  <c r="AQ681" i="1"/>
  <c r="AP681" i="1"/>
  <c r="AT681" i="1" s="1"/>
  <c r="AN681" i="1"/>
  <c r="AL681" i="1" a="1"/>
  <c r="AL681" i="1" s="1"/>
  <c r="AH681" i="1"/>
  <c r="AG681" i="1"/>
  <c r="AC681" i="1"/>
  <c r="AD681" i="1" s="1"/>
  <c r="AE681" i="1" s="1"/>
  <c r="X681" i="1"/>
  <c r="W681" i="1"/>
  <c r="V681" i="1"/>
  <c r="U681" i="1"/>
  <c r="T681" i="1"/>
  <c r="S681" i="1"/>
  <c r="R681" i="1"/>
  <c r="BG680" i="1"/>
  <c r="BH680" i="1" s="1"/>
  <c r="BF680" i="1"/>
  <c r="BE680" i="1"/>
  <c r="BD680" i="1"/>
  <c r="BC680" i="1"/>
  <c r="BB680" i="1"/>
  <c r="BA680" i="1"/>
  <c r="AZ680" i="1"/>
  <c r="AY680" i="1"/>
  <c r="AX680" i="1"/>
  <c r="AW680" i="1"/>
  <c r="AV680" i="1"/>
  <c r="AQ680" i="1"/>
  <c r="AP680" i="1"/>
  <c r="AR680" i="1" s="1"/>
  <c r="AN680" i="1"/>
  <c r="AL680" i="1"/>
  <c r="AL680" i="1" a="1"/>
  <c r="AH680" i="1"/>
  <c r="AG680" i="1"/>
  <c r="AI680" i="1" s="1"/>
  <c r="Z680" i="1"/>
  <c r="AD680" i="1" s="1"/>
  <c r="AE680" i="1" s="1"/>
  <c r="X680" i="1"/>
  <c r="W680" i="1"/>
  <c r="V680" i="1"/>
  <c r="U680" i="1"/>
  <c r="T680" i="1"/>
  <c r="R680" i="1"/>
  <c r="BG679" i="1"/>
  <c r="BH679" i="1" s="1"/>
  <c r="BF679" i="1"/>
  <c r="BE679" i="1"/>
  <c r="BD679" i="1"/>
  <c r="BC679" i="1"/>
  <c r="BB679" i="1"/>
  <c r="BA679" i="1"/>
  <c r="AZ679" i="1"/>
  <c r="AY679" i="1"/>
  <c r="AX679" i="1"/>
  <c r="AW679" i="1"/>
  <c r="AV679" i="1"/>
  <c r="AQ679" i="1"/>
  <c r="AP679" i="1"/>
  <c r="AS679" i="1" s="1"/>
  <c r="AN679" i="1"/>
  <c r="AL679" i="1"/>
  <c r="AL679" i="1" a="1"/>
  <c r="AH679" i="1"/>
  <c r="AG679" i="1"/>
  <c r="AI679" i="1" s="1"/>
  <c r="AC679" i="1"/>
  <c r="AD679" i="1" s="1"/>
  <c r="AE679" i="1" s="1"/>
  <c r="X679" i="1"/>
  <c r="W679" i="1"/>
  <c r="V679" i="1"/>
  <c r="U679" i="1"/>
  <c r="T679" i="1"/>
  <c r="S679" i="1"/>
  <c r="R679" i="1"/>
  <c r="BG678" i="1"/>
  <c r="BH678" i="1" s="1"/>
  <c r="BF678" i="1"/>
  <c r="BE678" i="1"/>
  <c r="BD678" i="1"/>
  <c r="BC678" i="1"/>
  <c r="BB678" i="1"/>
  <c r="BA678" i="1"/>
  <c r="AZ678" i="1"/>
  <c r="AY678" i="1"/>
  <c r="AX678" i="1"/>
  <c r="AW678" i="1"/>
  <c r="AV678" i="1"/>
  <c r="AQ678" i="1"/>
  <c r="AP678" i="1"/>
  <c r="AT678" i="1" s="1"/>
  <c r="AN678" i="1"/>
  <c r="AL678" i="1"/>
  <c r="AL678" i="1" a="1"/>
  <c r="AH678" i="1"/>
  <c r="AG678" i="1"/>
  <c r="AI678" i="1" s="1"/>
  <c r="AC678" i="1"/>
  <c r="AB678" i="1"/>
  <c r="AA678" i="1"/>
  <c r="Z678" i="1"/>
  <c r="Y678" i="1"/>
  <c r="X678" i="1"/>
  <c r="W678" i="1"/>
  <c r="V678" i="1"/>
  <c r="U678" i="1"/>
  <c r="T678" i="1"/>
  <c r="S678" i="1"/>
  <c r="R678" i="1"/>
  <c r="BG677" i="1"/>
  <c r="BH677" i="1" s="1"/>
  <c r="BF677" i="1"/>
  <c r="BE677" i="1"/>
  <c r="BD677" i="1"/>
  <c r="BC677" i="1"/>
  <c r="BB677" i="1"/>
  <c r="BA677" i="1"/>
  <c r="AZ677" i="1"/>
  <c r="AY677" i="1"/>
  <c r="AX677" i="1"/>
  <c r="AW677" i="1"/>
  <c r="AV677" i="1"/>
  <c r="AQ677" i="1"/>
  <c r="AP677" i="1"/>
  <c r="AT677" i="1" s="1"/>
  <c r="AN677" i="1"/>
  <c r="AL677" i="1" a="1"/>
  <c r="AL677" i="1" s="1"/>
  <c r="AH677" i="1"/>
  <c r="AG677" i="1"/>
  <c r="AA677" i="1"/>
  <c r="AD677" i="1" s="1"/>
  <c r="AE677" i="1" s="1"/>
  <c r="X677" i="1"/>
  <c r="W677" i="1"/>
  <c r="V677" i="1"/>
  <c r="U677" i="1"/>
  <c r="T677" i="1"/>
  <c r="S677" i="1"/>
  <c r="R677" i="1"/>
  <c r="BG676" i="1"/>
  <c r="BH676" i="1" s="1"/>
  <c r="BF676" i="1"/>
  <c r="BE676" i="1"/>
  <c r="BD676" i="1"/>
  <c r="BC676" i="1"/>
  <c r="BB676" i="1"/>
  <c r="BA676" i="1"/>
  <c r="AZ676" i="1"/>
  <c r="AY676" i="1"/>
  <c r="AX676" i="1"/>
  <c r="AW676" i="1"/>
  <c r="AV676" i="1"/>
  <c r="AQ676" i="1"/>
  <c r="AP676" i="1"/>
  <c r="AN676" i="1"/>
  <c r="AL676" i="1" a="1"/>
  <c r="AL676" i="1" s="1"/>
  <c r="AH676" i="1"/>
  <c r="AG676" i="1"/>
  <c r="AI676" i="1" s="1"/>
  <c r="AC676" i="1"/>
  <c r="AB676" i="1"/>
  <c r="AA676" i="1"/>
  <c r="Z676" i="1"/>
  <c r="Y676" i="1"/>
  <c r="X676" i="1"/>
  <c r="W676" i="1"/>
  <c r="V676" i="1"/>
  <c r="U676" i="1"/>
  <c r="T676" i="1"/>
  <c r="S676" i="1"/>
  <c r="R676" i="1"/>
  <c r="BG675" i="1"/>
  <c r="BH675" i="1" s="1"/>
  <c r="BF675" i="1"/>
  <c r="BE675" i="1"/>
  <c r="BD675" i="1"/>
  <c r="BC675" i="1"/>
  <c r="BB675" i="1"/>
  <c r="BA675" i="1"/>
  <c r="AZ675" i="1"/>
  <c r="AY675" i="1"/>
  <c r="AX675" i="1"/>
  <c r="AW675" i="1"/>
  <c r="AV675" i="1"/>
  <c r="AQ675" i="1"/>
  <c r="AP675" i="1"/>
  <c r="AN675" i="1"/>
  <c r="AL675" i="1"/>
  <c r="AL675" i="1" a="1"/>
  <c r="AH675" i="1"/>
  <c r="AG675" i="1"/>
  <c r="AI675" i="1" s="1"/>
  <c r="AC675" i="1"/>
  <c r="AB675" i="1"/>
  <c r="X675" i="1"/>
  <c r="W675" i="1"/>
  <c r="V675" i="1"/>
  <c r="U675" i="1"/>
  <c r="T675" i="1"/>
  <c r="S675" i="1"/>
  <c r="R675" i="1"/>
  <c r="BG674" i="1"/>
  <c r="BH674" i="1" s="1"/>
  <c r="BF674" i="1"/>
  <c r="BE674" i="1"/>
  <c r="BD674" i="1"/>
  <c r="BC674" i="1"/>
  <c r="BB674" i="1"/>
  <c r="BA674" i="1"/>
  <c r="AZ674" i="1"/>
  <c r="AY674" i="1"/>
  <c r="AX674" i="1"/>
  <c r="AW674" i="1"/>
  <c r="AV674" i="1"/>
  <c r="AQ674" i="1"/>
  <c r="AP674" i="1"/>
  <c r="AN674" i="1"/>
  <c r="AL674" i="1" a="1"/>
  <c r="AL674" i="1" s="1"/>
  <c r="AH674" i="1"/>
  <c r="AG674" i="1"/>
  <c r="AI674" i="1" s="1"/>
  <c r="AA674" i="1"/>
  <c r="AD674" i="1" s="1"/>
  <c r="AE674" i="1" s="1"/>
  <c r="X674" i="1"/>
  <c r="W674" i="1"/>
  <c r="V674" i="1"/>
  <c r="U674" i="1"/>
  <c r="T674" i="1"/>
  <c r="S674" i="1"/>
  <c r="R674" i="1"/>
  <c r="BG673" i="1"/>
  <c r="BH673" i="1" s="1"/>
  <c r="BF673" i="1"/>
  <c r="BE673" i="1"/>
  <c r="BD673" i="1"/>
  <c r="BC673" i="1"/>
  <c r="BB673" i="1"/>
  <c r="BA673" i="1"/>
  <c r="AZ673" i="1"/>
  <c r="AY673" i="1"/>
  <c r="AX673" i="1"/>
  <c r="AW673" i="1"/>
  <c r="AV673" i="1"/>
  <c r="AQ673" i="1"/>
  <c r="AP673" i="1"/>
  <c r="AN673" i="1"/>
  <c r="AL673" i="1" a="1"/>
  <c r="AL673" i="1" s="1"/>
  <c r="AH673" i="1"/>
  <c r="AG673" i="1"/>
  <c r="AC673" i="1"/>
  <c r="AD673" i="1" s="1"/>
  <c r="AE673" i="1" s="1"/>
  <c r="X673" i="1"/>
  <c r="W673" i="1"/>
  <c r="V673" i="1"/>
  <c r="U673" i="1"/>
  <c r="T673" i="1"/>
  <c r="R673" i="1"/>
  <c r="BG672" i="1"/>
  <c r="BH672" i="1" s="1"/>
  <c r="BF672" i="1"/>
  <c r="BE672" i="1"/>
  <c r="BD672" i="1"/>
  <c r="BC672" i="1"/>
  <c r="BB672" i="1"/>
  <c r="BA672" i="1"/>
  <c r="AZ672" i="1"/>
  <c r="AY672" i="1"/>
  <c r="AX672" i="1"/>
  <c r="AW672" i="1"/>
  <c r="AV672" i="1"/>
  <c r="AQ672" i="1"/>
  <c r="AP672" i="1"/>
  <c r="AN672" i="1"/>
  <c r="AL672" i="1" a="1"/>
  <c r="AL672" i="1" s="1"/>
  <c r="AH672" i="1"/>
  <c r="AG672" i="1"/>
  <c r="AA672" i="1"/>
  <c r="AD672" i="1" s="1"/>
  <c r="AE672" i="1" s="1"/>
  <c r="X672" i="1"/>
  <c r="W672" i="1"/>
  <c r="V672" i="1"/>
  <c r="U672" i="1"/>
  <c r="T672" i="1"/>
  <c r="S672" i="1"/>
  <c r="R672" i="1"/>
  <c r="BG671" i="1"/>
  <c r="BH671" i="1" s="1"/>
  <c r="BF671" i="1"/>
  <c r="BE671" i="1"/>
  <c r="BD671" i="1"/>
  <c r="BC671" i="1"/>
  <c r="BB671" i="1"/>
  <c r="BA671" i="1"/>
  <c r="AZ671" i="1"/>
  <c r="AY671" i="1"/>
  <c r="AX671" i="1"/>
  <c r="AW671" i="1"/>
  <c r="AV671" i="1"/>
  <c r="AQ671" i="1"/>
  <c r="AP671" i="1"/>
  <c r="AN671" i="1"/>
  <c r="AL671" i="1" a="1"/>
  <c r="AL671" i="1" s="1"/>
  <c r="AH671" i="1"/>
  <c r="AG671" i="1"/>
  <c r="AI671" i="1" s="1"/>
  <c r="AA671" i="1"/>
  <c r="AD671" i="1" s="1"/>
  <c r="AE671" i="1" s="1"/>
  <c r="X671" i="1"/>
  <c r="W671" i="1"/>
  <c r="V671" i="1"/>
  <c r="U671" i="1"/>
  <c r="T671" i="1"/>
  <c r="S671" i="1"/>
  <c r="R671" i="1"/>
  <c r="BG670" i="1"/>
  <c r="BH670" i="1" s="1"/>
  <c r="BF670" i="1"/>
  <c r="BE670" i="1"/>
  <c r="BD670" i="1"/>
  <c r="BC670" i="1"/>
  <c r="BB670" i="1"/>
  <c r="BA670" i="1"/>
  <c r="AZ670" i="1"/>
  <c r="AY670" i="1"/>
  <c r="AX670" i="1"/>
  <c r="AW670" i="1"/>
  <c r="AV670" i="1"/>
  <c r="AQ670" i="1"/>
  <c r="AP670" i="1"/>
  <c r="AN670" i="1"/>
  <c r="AL670" i="1"/>
  <c r="AL670" i="1" a="1"/>
  <c r="AH670" i="1"/>
  <c r="AG670" i="1"/>
  <c r="AI670" i="1" s="1"/>
  <c r="AC670" i="1"/>
  <c r="AB670" i="1"/>
  <c r="AA670" i="1"/>
  <c r="Z670" i="1"/>
  <c r="Y670" i="1"/>
  <c r="X670" i="1"/>
  <c r="W670" i="1"/>
  <c r="V670" i="1"/>
  <c r="U670" i="1"/>
  <c r="T670" i="1"/>
  <c r="S670" i="1"/>
  <c r="R670" i="1"/>
  <c r="BG669" i="1"/>
  <c r="BH669" i="1" s="1"/>
  <c r="BF669" i="1"/>
  <c r="BE669" i="1"/>
  <c r="BD669" i="1"/>
  <c r="BC669" i="1"/>
  <c r="BB669" i="1"/>
  <c r="BA669" i="1"/>
  <c r="AZ669" i="1"/>
  <c r="AY669" i="1"/>
  <c r="AX669" i="1"/>
  <c r="AW669" i="1"/>
  <c r="AV669" i="1"/>
  <c r="AQ669" i="1"/>
  <c r="AP669" i="1"/>
  <c r="AU669" i="1" s="1"/>
  <c r="AN669" i="1"/>
  <c r="AL669" i="1" a="1"/>
  <c r="AL669" i="1" s="1"/>
  <c r="AH669" i="1"/>
  <c r="AG669" i="1"/>
  <c r="Y669" i="1"/>
  <c r="AD669" i="1" s="1"/>
  <c r="AE669" i="1" s="1"/>
  <c r="X669" i="1"/>
  <c r="W669" i="1"/>
  <c r="V669" i="1"/>
  <c r="U669" i="1"/>
  <c r="T669" i="1"/>
  <c r="S669" i="1"/>
  <c r="R669" i="1"/>
  <c r="BG668" i="1"/>
  <c r="BH668" i="1" s="1"/>
  <c r="BF668" i="1"/>
  <c r="BE668" i="1"/>
  <c r="BD668" i="1"/>
  <c r="BC668" i="1"/>
  <c r="BB668" i="1"/>
  <c r="BA668" i="1"/>
  <c r="AZ668" i="1"/>
  <c r="AY668" i="1"/>
  <c r="AX668" i="1"/>
  <c r="AW668" i="1"/>
  <c r="AV668" i="1"/>
  <c r="AQ668" i="1"/>
  <c r="AP668" i="1"/>
  <c r="AN668" i="1"/>
  <c r="AL668" i="1" a="1"/>
  <c r="AL668" i="1" s="1"/>
  <c r="AH668" i="1"/>
  <c r="AG668" i="1"/>
  <c r="AI668" i="1" s="1"/>
  <c r="AC668" i="1"/>
  <c r="AB668" i="1"/>
  <c r="AA668" i="1"/>
  <c r="Z668" i="1"/>
  <c r="Y668" i="1"/>
  <c r="X668" i="1"/>
  <c r="W668" i="1"/>
  <c r="V668" i="1"/>
  <c r="U668" i="1"/>
  <c r="T668" i="1"/>
  <c r="S668" i="1"/>
  <c r="R668" i="1"/>
  <c r="BG667" i="1"/>
  <c r="BH667" i="1" s="1"/>
  <c r="BF667" i="1"/>
  <c r="BE667" i="1"/>
  <c r="BD667" i="1"/>
  <c r="BC667" i="1"/>
  <c r="BB667" i="1"/>
  <c r="BA667" i="1"/>
  <c r="AZ667" i="1"/>
  <c r="AY667" i="1"/>
  <c r="AX667" i="1"/>
  <c r="AW667" i="1"/>
  <c r="AV667" i="1"/>
  <c r="AQ667" i="1"/>
  <c r="AP667" i="1"/>
  <c r="AT667" i="1" s="1"/>
  <c r="AN667" i="1"/>
  <c r="AL667" i="1"/>
  <c r="AL667" i="1" a="1"/>
  <c r="AH667" i="1"/>
  <c r="AG667" i="1"/>
  <c r="AI667" i="1" s="1"/>
  <c r="AC667" i="1"/>
  <c r="AD667" i="1" s="1"/>
  <c r="AE667" i="1" s="1"/>
  <c r="X667" i="1"/>
  <c r="W667" i="1"/>
  <c r="V667" i="1"/>
  <c r="U667" i="1"/>
  <c r="T667" i="1"/>
  <c r="S667" i="1"/>
  <c r="R667" i="1"/>
  <c r="BG666" i="1"/>
  <c r="BH666" i="1" s="1"/>
  <c r="BF666" i="1"/>
  <c r="BE666" i="1"/>
  <c r="BD666" i="1"/>
  <c r="BC666" i="1"/>
  <c r="BB666" i="1"/>
  <c r="BA666" i="1"/>
  <c r="AZ666" i="1"/>
  <c r="AY666" i="1"/>
  <c r="AX666" i="1"/>
  <c r="AW666" i="1"/>
  <c r="AV666" i="1"/>
  <c r="AQ666" i="1"/>
  <c r="AP666" i="1"/>
  <c r="AU666" i="1" s="1"/>
  <c r="AN666" i="1"/>
  <c r="AL666" i="1"/>
  <c r="AL666" i="1" a="1"/>
  <c r="AH666" i="1"/>
  <c r="AG666" i="1"/>
  <c r="AI666" i="1" s="1"/>
  <c r="AC666" i="1"/>
  <c r="AD666" i="1" s="1"/>
  <c r="AE666" i="1" s="1"/>
  <c r="X666" i="1"/>
  <c r="W666" i="1"/>
  <c r="V666" i="1"/>
  <c r="U666" i="1"/>
  <c r="T666" i="1"/>
  <c r="S666" i="1"/>
  <c r="R666" i="1"/>
  <c r="BG665" i="1"/>
  <c r="BH665" i="1" s="1"/>
  <c r="BF665" i="1"/>
  <c r="BE665" i="1"/>
  <c r="BD665" i="1"/>
  <c r="BC665" i="1"/>
  <c r="BB665" i="1"/>
  <c r="BA665" i="1"/>
  <c r="AZ665" i="1"/>
  <c r="AY665" i="1"/>
  <c r="AX665" i="1"/>
  <c r="AW665" i="1"/>
  <c r="AV665" i="1"/>
  <c r="AQ665" i="1"/>
  <c r="AP665" i="1"/>
  <c r="AN665" i="1"/>
  <c r="AL665" i="1" a="1"/>
  <c r="AL665" i="1" s="1"/>
  <c r="AH665" i="1"/>
  <c r="AG665" i="1"/>
  <c r="AI665" i="1" s="1"/>
  <c r="Y665" i="1"/>
  <c r="AD665" i="1" s="1"/>
  <c r="AE665" i="1" s="1"/>
  <c r="X665" i="1"/>
  <c r="W665" i="1"/>
  <c r="V665" i="1"/>
  <c r="U665" i="1"/>
  <c r="T665" i="1"/>
  <c r="S665" i="1"/>
  <c r="R665" i="1"/>
  <c r="BG664" i="1"/>
  <c r="BH664" i="1" s="1"/>
  <c r="BF664" i="1"/>
  <c r="BE664" i="1"/>
  <c r="BD664" i="1"/>
  <c r="BC664" i="1"/>
  <c r="BB664" i="1"/>
  <c r="BA664" i="1"/>
  <c r="AZ664" i="1"/>
  <c r="AY664" i="1"/>
  <c r="AX664" i="1"/>
  <c r="AW664" i="1"/>
  <c r="AV664" i="1"/>
  <c r="AQ664" i="1"/>
  <c r="AP664" i="1"/>
  <c r="AU664" i="1" s="1"/>
  <c r="AN664" i="1"/>
  <c r="AL664" i="1" a="1"/>
  <c r="AL664" i="1" s="1"/>
  <c r="AH664" i="1"/>
  <c r="AG664" i="1"/>
  <c r="Y664" i="1"/>
  <c r="AD664" i="1" s="1"/>
  <c r="AE664" i="1" s="1"/>
  <c r="X664" i="1"/>
  <c r="W664" i="1"/>
  <c r="V664" i="1"/>
  <c r="U664" i="1"/>
  <c r="T664" i="1"/>
  <c r="S664" i="1"/>
  <c r="R664" i="1"/>
  <c r="BG663" i="1"/>
  <c r="BH663" i="1" s="1"/>
  <c r="BF663" i="1"/>
  <c r="BE663" i="1"/>
  <c r="BD663" i="1"/>
  <c r="BC663" i="1"/>
  <c r="BB663" i="1"/>
  <c r="BA663" i="1"/>
  <c r="AZ663" i="1"/>
  <c r="AY663" i="1"/>
  <c r="AX663" i="1"/>
  <c r="AW663" i="1"/>
  <c r="AV663" i="1"/>
  <c r="AQ663" i="1"/>
  <c r="AP663" i="1"/>
  <c r="AU663" i="1" s="1"/>
  <c r="AN663" i="1"/>
  <c r="AL663" i="1"/>
  <c r="AL663" i="1" a="1"/>
  <c r="AH663" i="1"/>
  <c r="AG663" i="1"/>
  <c r="AI663" i="1" s="1"/>
  <c r="Y663" i="1"/>
  <c r="AD663" i="1" s="1"/>
  <c r="AE663" i="1" s="1"/>
  <c r="X663" i="1"/>
  <c r="W663" i="1"/>
  <c r="V663" i="1"/>
  <c r="U663" i="1"/>
  <c r="T663" i="1"/>
  <c r="S663" i="1"/>
  <c r="R663" i="1"/>
  <c r="BG662" i="1"/>
  <c r="BH662" i="1" s="1"/>
  <c r="BF662" i="1"/>
  <c r="BE662" i="1"/>
  <c r="BD662" i="1"/>
  <c r="BC662" i="1"/>
  <c r="BB662" i="1"/>
  <c r="BA662" i="1"/>
  <c r="AZ662" i="1"/>
  <c r="AY662" i="1"/>
  <c r="AX662" i="1"/>
  <c r="AW662" i="1"/>
  <c r="AV662" i="1"/>
  <c r="AQ662" i="1"/>
  <c r="AP662" i="1"/>
  <c r="AN662" i="1"/>
  <c r="AL662" i="1"/>
  <c r="AL662" i="1" a="1"/>
  <c r="AH662" i="1"/>
  <c r="AG662" i="1"/>
  <c r="AI662" i="1" s="1"/>
  <c r="AC662" i="1"/>
  <c r="AB662" i="1"/>
  <c r="AA662" i="1"/>
  <c r="Z662" i="1"/>
  <c r="Y662" i="1"/>
  <c r="X662" i="1"/>
  <c r="W662" i="1"/>
  <c r="V662" i="1"/>
  <c r="U662" i="1"/>
  <c r="T662" i="1"/>
  <c r="S662" i="1"/>
  <c r="R662" i="1"/>
  <c r="BG661" i="1"/>
  <c r="BH661" i="1" s="1"/>
  <c r="BF661" i="1"/>
  <c r="BE661" i="1"/>
  <c r="BD661" i="1"/>
  <c r="BC661" i="1"/>
  <c r="BB661" i="1"/>
  <c r="BA661" i="1"/>
  <c r="AZ661" i="1"/>
  <c r="AY661" i="1"/>
  <c r="AX661" i="1"/>
  <c r="AW661" i="1"/>
  <c r="AV661" i="1"/>
  <c r="AQ661" i="1"/>
  <c r="AP661" i="1"/>
  <c r="AN661" i="1"/>
  <c r="AL661" i="1" a="1"/>
  <c r="AL661" i="1" s="1"/>
  <c r="AH661" i="1"/>
  <c r="AG661" i="1"/>
  <c r="AI661" i="1" s="1"/>
  <c r="AC661" i="1"/>
  <c r="AB661" i="1"/>
  <c r="AA661" i="1"/>
  <c r="Z661" i="1"/>
  <c r="Y661" i="1"/>
  <c r="X661" i="1"/>
  <c r="W661" i="1"/>
  <c r="V661" i="1"/>
  <c r="U661" i="1"/>
  <c r="T661" i="1"/>
  <c r="S661" i="1"/>
  <c r="R661" i="1"/>
  <c r="BG660" i="1"/>
  <c r="BH660" i="1" s="1"/>
  <c r="BF660" i="1"/>
  <c r="BE660" i="1"/>
  <c r="BD660" i="1"/>
  <c r="BC660" i="1"/>
  <c r="BB660" i="1"/>
  <c r="BA660" i="1"/>
  <c r="AZ660" i="1"/>
  <c r="AY660" i="1"/>
  <c r="AX660" i="1"/>
  <c r="AW660" i="1"/>
  <c r="AV660" i="1"/>
  <c r="AQ660" i="1"/>
  <c r="AP660" i="1"/>
  <c r="AN660" i="1"/>
  <c r="AL660" i="1" a="1"/>
  <c r="AL660" i="1" s="1"/>
  <c r="AH660" i="1"/>
  <c r="AG660" i="1"/>
  <c r="AI660" i="1" s="1"/>
  <c r="AC660" i="1"/>
  <c r="AB660" i="1"/>
  <c r="AA660" i="1"/>
  <c r="Z660" i="1"/>
  <c r="Y660" i="1"/>
  <c r="X660" i="1"/>
  <c r="W660" i="1"/>
  <c r="V660" i="1"/>
  <c r="U660" i="1"/>
  <c r="T660" i="1"/>
  <c r="S660" i="1"/>
  <c r="R660" i="1"/>
  <c r="BH659" i="1"/>
  <c r="BG659" i="1"/>
  <c r="BF659" i="1"/>
  <c r="BE659" i="1"/>
  <c r="BD659" i="1"/>
  <c r="BC659" i="1"/>
  <c r="BB659" i="1"/>
  <c r="BA659" i="1"/>
  <c r="AZ659" i="1"/>
  <c r="AY659" i="1"/>
  <c r="AX659" i="1"/>
  <c r="AW659" i="1"/>
  <c r="AV659" i="1"/>
  <c r="AQ659" i="1"/>
  <c r="AP659" i="1"/>
  <c r="AN659" i="1"/>
  <c r="AL659" i="1" a="1"/>
  <c r="AL659" i="1" s="1"/>
  <c r="AH659" i="1"/>
  <c r="AG659" i="1"/>
  <c r="AI659" i="1" s="1"/>
  <c r="AC659" i="1"/>
  <c r="AB659" i="1"/>
  <c r="AA659" i="1"/>
  <c r="Z659" i="1"/>
  <c r="Y659" i="1"/>
  <c r="X659" i="1"/>
  <c r="W659" i="1"/>
  <c r="V659" i="1"/>
  <c r="U659" i="1"/>
  <c r="T659" i="1"/>
  <c r="S659" i="1"/>
  <c r="R659" i="1"/>
  <c r="BG658" i="1"/>
  <c r="BH658" i="1" s="1"/>
  <c r="BF658" i="1"/>
  <c r="BE658" i="1"/>
  <c r="BD658" i="1"/>
  <c r="BC658" i="1"/>
  <c r="BB658" i="1"/>
  <c r="BA658" i="1"/>
  <c r="AZ658" i="1"/>
  <c r="AY658" i="1"/>
  <c r="AX658" i="1"/>
  <c r="AW658" i="1"/>
  <c r="AV658" i="1"/>
  <c r="AQ658" i="1"/>
  <c r="AP658" i="1"/>
  <c r="AN658" i="1"/>
  <c r="AL658" i="1"/>
  <c r="AL658" i="1" a="1"/>
  <c r="AH658" i="1"/>
  <c r="AG658" i="1"/>
  <c r="AI658" i="1" s="1"/>
  <c r="Z658" i="1"/>
  <c r="AD658" i="1" s="1"/>
  <c r="AE658" i="1" s="1"/>
  <c r="X658" i="1"/>
  <c r="W658" i="1"/>
  <c r="V658" i="1"/>
  <c r="U658" i="1"/>
  <c r="T658" i="1"/>
  <c r="S658" i="1"/>
  <c r="R658" i="1"/>
  <c r="BG657" i="1"/>
  <c r="BH657" i="1" s="1"/>
  <c r="BF657" i="1"/>
  <c r="BE657" i="1"/>
  <c r="BD657" i="1"/>
  <c r="BC657" i="1"/>
  <c r="BB657" i="1"/>
  <c r="BA657" i="1"/>
  <c r="AZ657" i="1"/>
  <c r="AY657" i="1"/>
  <c r="AX657" i="1"/>
  <c r="AW657" i="1"/>
  <c r="AV657" i="1"/>
  <c r="AQ657" i="1"/>
  <c r="AP657" i="1"/>
  <c r="AU657" i="1" s="1"/>
  <c r="AN657" i="1"/>
  <c r="AL657" i="1" a="1"/>
  <c r="AL657" i="1" s="1"/>
  <c r="AH657" i="1"/>
  <c r="AG657" i="1"/>
  <c r="AI657" i="1" s="1"/>
  <c r="Z657" i="1"/>
  <c r="AD657" i="1" s="1"/>
  <c r="AE657" i="1" s="1"/>
  <c r="X657" i="1"/>
  <c r="W657" i="1"/>
  <c r="V657" i="1"/>
  <c r="U657" i="1"/>
  <c r="T657" i="1"/>
  <c r="S657" i="1"/>
  <c r="R657" i="1"/>
  <c r="BG656" i="1"/>
  <c r="BH656" i="1" s="1"/>
  <c r="BF656" i="1"/>
  <c r="BE656" i="1"/>
  <c r="BD656" i="1"/>
  <c r="BC656" i="1"/>
  <c r="BB656" i="1"/>
  <c r="BA656" i="1"/>
  <c r="AZ656" i="1"/>
  <c r="AY656" i="1"/>
  <c r="AX656" i="1"/>
  <c r="AW656" i="1"/>
  <c r="AV656" i="1"/>
  <c r="AQ656" i="1"/>
  <c r="AP656" i="1"/>
  <c r="AU656" i="1" s="1"/>
  <c r="AN656" i="1"/>
  <c r="AL656" i="1"/>
  <c r="AL656" i="1" a="1"/>
  <c r="AH656" i="1"/>
  <c r="AG656" i="1"/>
  <c r="Z656" i="1"/>
  <c r="AD656" i="1" s="1"/>
  <c r="AE656" i="1" s="1"/>
  <c r="X656" i="1"/>
  <c r="W656" i="1"/>
  <c r="V656" i="1"/>
  <c r="U656" i="1"/>
  <c r="T656" i="1"/>
  <c r="S656" i="1"/>
  <c r="R656" i="1"/>
  <c r="BG655" i="1"/>
  <c r="BH655" i="1" s="1"/>
  <c r="BF655" i="1"/>
  <c r="BE655" i="1"/>
  <c r="BD655" i="1"/>
  <c r="BC655" i="1"/>
  <c r="BB655" i="1"/>
  <c r="BA655" i="1"/>
  <c r="AZ655" i="1"/>
  <c r="AY655" i="1"/>
  <c r="AX655" i="1"/>
  <c r="AW655" i="1"/>
  <c r="AV655" i="1"/>
  <c r="AQ655" i="1"/>
  <c r="AP655" i="1"/>
  <c r="AN655" i="1"/>
  <c r="AL655" i="1"/>
  <c r="AL655" i="1" a="1"/>
  <c r="AH655" i="1"/>
  <c r="AG655" i="1"/>
  <c r="AI655" i="1" s="1"/>
  <c r="Z655" i="1"/>
  <c r="AD655" i="1" s="1"/>
  <c r="AE655" i="1" s="1"/>
  <c r="X655" i="1"/>
  <c r="W655" i="1"/>
  <c r="V655" i="1"/>
  <c r="U655" i="1"/>
  <c r="T655" i="1"/>
  <c r="S655" i="1"/>
  <c r="R655" i="1"/>
  <c r="BG654" i="1"/>
  <c r="BH654" i="1" s="1"/>
  <c r="BF654" i="1"/>
  <c r="BE654" i="1"/>
  <c r="BD654" i="1"/>
  <c r="BC654" i="1"/>
  <c r="BB654" i="1"/>
  <c r="BA654" i="1"/>
  <c r="AZ654" i="1"/>
  <c r="AY654" i="1"/>
  <c r="AX654" i="1"/>
  <c r="AW654" i="1"/>
  <c r="AV654" i="1"/>
  <c r="AQ654" i="1"/>
  <c r="AP654" i="1"/>
  <c r="AN654" i="1"/>
  <c r="AL654" i="1" a="1"/>
  <c r="AL654" i="1" s="1"/>
  <c r="AH654" i="1"/>
  <c r="AG654" i="1"/>
  <c r="Z654" i="1"/>
  <c r="AD654" i="1" s="1"/>
  <c r="AE654" i="1" s="1"/>
  <c r="X654" i="1"/>
  <c r="W654" i="1"/>
  <c r="V654" i="1"/>
  <c r="U654" i="1"/>
  <c r="T654" i="1"/>
  <c r="S654" i="1"/>
  <c r="R654" i="1"/>
  <c r="BG653" i="1"/>
  <c r="BH653" i="1" s="1"/>
  <c r="BF653" i="1"/>
  <c r="BE653" i="1"/>
  <c r="BD653" i="1"/>
  <c r="BC653" i="1"/>
  <c r="BB653" i="1"/>
  <c r="BA653" i="1"/>
  <c r="AZ653" i="1"/>
  <c r="AY653" i="1"/>
  <c r="AX653" i="1"/>
  <c r="AW653" i="1"/>
  <c r="AV653" i="1"/>
  <c r="AQ653" i="1"/>
  <c r="AP653" i="1"/>
  <c r="AN653" i="1"/>
  <c r="AL653" i="1"/>
  <c r="AL653" i="1" a="1"/>
  <c r="AH653" i="1"/>
  <c r="AG653" i="1"/>
  <c r="AI653" i="1" s="1"/>
  <c r="Z653" i="1"/>
  <c r="AD653" i="1" s="1"/>
  <c r="AE653" i="1" s="1"/>
  <c r="X653" i="1"/>
  <c r="W653" i="1"/>
  <c r="V653" i="1"/>
  <c r="U653" i="1"/>
  <c r="T653" i="1"/>
  <c r="S653" i="1"/>
  <c r="R653" i="1"/>
  <c r="BG652" i="1"/>
  <c r="BH652" i="1" s="1"/>
  <c r="BF652" i="1"/>
  <c r="BE652" i="1"/>
  <c r="BD652" i="1"/>
  <c r="BC652" i="1"/>
  <c r="BB652" i="1"/>
  <c r="BA652" i="1"/>
  <c r="AZ652" i="1"/>
  <c r="AY652" i="1"/>
  <c r="AX652" i="1"/>
  <c r="AW652" i="1"/>
  <c r="AV652" i="1"/>
  <c r="AQ652" i="1"/>
  <c r="AP652" i="1"/>
  <c r="AU652" i="1" s="1"/>
  <c r="AN652" i="1"/>
  <c r="AL652" i="1" a="1"/>
  <c r="AL652" i="1" s="1"/>
  <c r="AH652" i="1"/>
  <c r="AG652" i="1"/>
  <c r="AI652" i="1" s="1"/>
  <c r="Z652" i="1"/>
  <c r="AD652" i="1" s="1"/>
  <c r="AE652" i="1" s="1"/>
  <c r="X652" i="1"/>
  <c r="W652" i="1"/>
  <c r="V652" i="1"/>
  <c r="U652" i="1"/>
  <c r="T652" i="1"/>
  <c r="S652" i="1"/>
  <c r="R652" i="1"/>
  <c r="BG651" i="1"/>
  <c r="BH651" i="1" s="1"/>
  <c r="BF651" i="1"/>
  <c r="BE651" i="1"/>
  <c r="BD651" i="1"/>
  <c r="BC651" i="1"/>
  <c r="BB651" i="1"/>
  <c r="BA651" i="1"/>
  <c r="AZ651" i="1"/>
  <c r="AY651" i="1"/>
  <c r="AX651" i="1"/>
  <c r="AW651" i="1"/>
  <c r="AV651" i="1"/>
  <c r="AQ651" i="1"/>
  <c r="AP651" i="1"/>
  <c r="AN651" i="1"/>
  <c r="AL651" i="1"/>
  <c r="AL651" i="1" a="1"/>
  <c r="AH651" i="1"/>
  <c r="AG651" i="1"/>
  <c r="AI651" i="1" s="1"/>
  <c r="Z651" i="1"/>
  <c r="AD651" i="1" s="1"/>
  <c r="AE651" i="1" s="1"/>
  <c r="X651" i="1"/>
  <c r="W651" i="1"/>
  <c r="V651" i="1"/>
  <c r="U651" i="1"/>
  <c r="T651" i="1"/>
  <c r="S651" i="1"/>
  <c r="R651" i="1"/>
  <c r="BG650" i="1"/>
  <c r="BH650" i="1" s="1"/>
  <c r="BF650" i="1"/>
  <c r="BE650" i="1"/>
  <c r="BD650" i="1"/>
  <c r="BC650" i="1"/>
  <c r="BB650" i="1"/>
  <c r="BA650" i="1"/>
  <c r="AZ650" i="1"/>
  <c r="AY650" i="1"/>
  <c r="AX650" i="1"/>
  <c r="AW650" i="1"/>
  <c r="AV650" i="1"/>
  <c r="AQ650" i="1"/>
  <c r="AP650" i="1"/>
  <c r="AN650" i="1"/>
  <c r="AL650" i="1"/>
  <c r="AL650" i="1" a="1"/>
  <c r="AH650" i="1"/>
  <c r="AG650" i="1"/>
  <c r="Z650" i="1"/>
  <c r="AD650" i="1" s="1"/>
  <c r="AE650" i="1" s="1"/>
  <c r="X650" i="1"/>
  <c r="W650" i="1"/>
  <c r="V650" i="1"/>
  <c r="U650" i="1"/>
  <c r="T650" i="1"/>
  <c r="S650" i="1"/>
  <c r="R650" i="1"/>
  <c r="BG649" i="1"/>
  <c r="BH649" i="1" s="1"/>
  <c r="BF649" i="1"/>
  <c r="BE649" i="1"/>
  <c r="BD649" i="1"/>
  <c r="BC649" i="1"/>
  <c r="BB649" i="1"/>
  <c r="BA649" i="1"/>
  <c r="AZ649" i="1"/>
  <c r="AY649" i="1"/>
  <c r="AX649" i="1"/>
  <c r="AW649" i="1"/>
  <c r="AV649" i="1"/>
  <c r="AQ649" i="1"/>
  <c r="AP649" i="1"/>
  <c r="AT649" i="1" s="1"/>
  <c r="AN649" i="1"/>
  <c r="AL649" i="1"/>
  <c r="AL649" i="1" a="1"/>
  <c r="AH649" i="1"/>
  <c r="AG649" i="1"/>
  <c r="Z649" i="1"/>
  <c r="AD649" i="1" s="1"/>
  <c r="AE649" i="1" s="1"/>
  <c r="X649" i="1"/>
  <c r="W649" i="1"/>
  <c r="V649" i="1"/>
  <c r="U649" i="1"/>
  <c r="T649" i="1"/>
  <c r="S649" i="1"/>
  <c r="R649" i="1"/>
  <c r="BG648" i="1"/>
  <c r="BH648" i="1" s="1"/>
  <c r="BF648" i="1"/>
  <c r="BE648" i="1"/>
  <c r="BD648" i="1"/>
  <c r="BC648" i="1"/>
  <c r="BB648" i="1"/>
  <c r="BA648" i="1"/>
  <c r="AZ648" i="1"/>
  <c r="AY648" i="1"/>
  <c r="AX648" i="1"/>
  <c r="AW648" i="1"/>
  <c r="AV648" i="1"/>
  <c r="AQ648" i="1"/>
  <c r="AP648" i="1"/>
  <c r="AN648" i="1"/>
  <c r="AL648" i="1"/>
  <c r="AL648" i="1" a="1"/>
  <c r="AH648" i="1"/>
  <c r="AG648" i="1"/>
  <c r="Y648" i="1"/>
  <c r="AD648" i="1" s="1"/>
  <c r="AE648" i="1" s="1"/>
  <c r="X648" i="1"/>
  <c r="W648" i="1"/>
  <c r="V648" i="1"/>
  <c r="U648" i="1"/>
  <c r="T648" i="1"/>
  <c r="S648" i="1"/>
  <c r="R648" i="1"/>
  <c r="BG647" i="1"/>
  <c r="BH647" i="1" s="1"/>
  <c r="BF647" i="1"/>
  <c r="BE647" i="1"/>
  <c r="BD647" i="1"/>
  <c r="BC647" i="1"/>
  <c r="BB647" i="1"/>
  <c r="BA647" i="1"/>
  <c r="AZ647" i="1"/>
  <c r="AY647" i="1"/>
  <c r="AX647" i="1"/>
  <c r="AW647" i="1"/>
  <c r="AV647" i="1"/>
  <c r="AQ647" i="1"/>
  <c r="AP647" i="1"/>
  <c r="AN647" i="1"/>
  <c r="AL647" i="1"/>
  <c r="AL647" i="1" a="1"/>
  <c r="AH647" i="1"/>
  <c r="AG647" i="1"/>
  <c r="AI647" i="1" s="1"/>
  <c r="Y647" i="1"/>
  <c r="AD647" i="1" s="1"/>
  <c r="AE647" i="1" s="1"/>
  <c r="X647" i="1"/>
  <c r="W647" i="1"/>
  <c r="V647" i="1"/>
  <c r="U647" i="1"/>
  <c r="T647" i="1"/>
  <c r="S647" i="1"/>
  <c r="R647" i="1"/>
  <c r="BG646" i="1"/>
  <c r="BH646" i="1" s="1"/>
  <c r="BF646" i="1"/>
  <c r="BE646" i="1"/>
  <c r="BD646" i="1"/>
  <c r="BC646" i="1"/>
  <c r="BB646" i="1"/>
  <c r="BA646" i="1"/>
  <c r="AZ646" i="1"/>
  <c r="AY646" i="1"/>
  <c r="AX646" i="1"/>
  <c r="AW646" i="1"/>
  <c r="AV646" i="1"/>
  <c r="AQ646" i="1"/>
  <c r="AP646" i="1"/>
  <c r="AN646" i="1"/>
  <c r="AL646" i="1" a="1"/>
  <c r="AL646" i="1" s="1"/>
  <c r="AH646" i="1"/>
  <c r="AG646" i="1"/>
  <c r="AI646" i="1" s="1"/>
  <c r="AC646" i="1"/>
  <c r="Z646" i="1"/>
  <c r="Y646" i="1"/>
  <c r="X646" i="1"/>
  <c r="W646" i="1"/>
  <c r="V646" i="1"/>
  <c r="U646" i="1"/>
  <c r="T646" i="1"/>
  <c r="S646" i="1"/>
  <c r="R646" i="1"/>
  <c r="BG645" i="1"/>
  <c r="BH645" i="1" s="1"/>
  <c r="BF645" i="1"/>
  <c r="BE645" i="1"/>
  <c r="BD645" i="1"/>
  <c r="BC645" i="1"/>
  <c r="BB645" i="1"/>
  <c r="BA645" i="1"/>
  <c r="AZ645" i="1"/>
  <c r="AY645" i="1"/>
  <c r="AX645" i="1"/>
  <c r="AW645" i="1"/>
  <c r="AV645" i="1"/>
  <c r="AQ645" i="1"/>
  <c r="AP645" i="1"/>
  <c r="AU645" i="1" s="1"/>
  <c r="AN645" i="1"/>
  <c r="AL645" i="1" a="1"/>
  <c r="AL645" i="1" s="1"/>
  <c r="AH645" i="1"/>
  <c r="AG645" i="1"/>
  <c r="AI645" i="1" s="1"/>
  <c r="AC645" i="1"/>
  <c r="AB645" i="1"/>
  <c r="AA645" i="1"/>
  <c r="Z645" i="1"/>
  <c r="Y645" i="1"/>
  <c r="X645" i="1"/>
  <c r="W645" i="1"/>
  <c r="V645" i="1"/>
  <c r="U645" i="1"/>
  <c r="T645" i="1"/>
  <c r="S645" i="1"/>
  <c r="R645" i="1"/>
  <c r="BG644" i="1"/>
  <c r="BH644" i="1" s="1"/>
  <c r="BF644" i="1"/>
  <c r="BE644" i="1"/>
  <c r="BD644" i="1"/>
  <c r="BC644" i="1"/>
  <c r="BB644" i="1"/>
  <c r="BA644" i="1"/>
  <c r="AZ644" i="1"/>
  <c r="AY644" i="1"/>
  <c r="AX644" i="1"/>
  <c r="AW644" i="1"/>
  <c r="AV644" i="1"/>
  <c r="AQ644" i="1"/>
  <c r="AP644" i="1"/>
  <c r="AR644" i="1" s="1"/>
  <c r="AN644" i="1"/>
  <c r="AL644" i="1"/>
  <c r="AL644" i="1" a="1"/>
  <c r="AH644" i="1"/>
  <c r="AG644" i="1"/>
  <c r="AI644" i="1" s="1"/>
  <c r="AC644" i="1"/>
  <c r="AB644" i="1"/>
  <c r="AA644" i="1"/>
  <c r="Z644" i="1"/>
  <c r="Y644" i="1"/>
  <c r="X644" i="1"/>
  <c r="W644" i="1"/>
  <c r="V644" i="1"/>
  <c r="U644" i="1"/>
  <c r="T644" i="1"/>
  <c r="S644" i="1"/>
  <c r="R644" i="1"/>
  <c r="BG643" i="1"/>
  <c r="BH643" i="1" s="1"/>
  <c r="BF643" i="1"/>
  <c r="BE643" i="1"/>
  <c r="BD643" i="1"/>
  <c r="BC643" i="1"/>
  <c r="BB643" i="1"/>
  <c r="BA643" i="1"/>
  <c r="AZ643" i="1"/>
  <c r="AY643" i="1"/>
  <c r="AX643" i="1"/>
  <c r="AW643" i="1"/>
  <c r="AV643" i="1"/>
  <c r="AQ643" i="1"/>
  <c r="AP643" i="1"/>
  <c r="AN643" i="1"/>
  <c r="AL643" i="1" a="1"/>
  <c r="AL643" i="1" s="1"/>
  <c r="AH643" i="1"/>
  <c r="AG643" i="1"/>
  <c r="AA643" i="1"/>
  <c r="AD643" i="1" s="1"/>
  <c r="AE643" i="1" s="1"/>
  <c r="X643" i="1"/>
  <c r="W643" i="1"/>
  <c r="V643" i="1"/>
  <c r="U643" i="1"/>
  <c r="T643" i="1"/>
  <c r="S643" i="1"/>
  <c r="R643" i="1"/>
  <c r="BG642" i="1"/>
  <c r="BH642" i="1" s="1"/>
  <c r="BF642" i="1"/>
  <c r="BE642" i="1"/>
  <c r="BD642" i="1"/>
  <c r="BC642" i="1"/>
  <c r="BB642" i="1"/>
  <c r="BA642" i="1"/>
  <c r="AZ642" i="1"/>
  <c r="AY642" i="1"/>
  <c r="AX642" i="1"/>
  <c r="AW642" i="1"/>
  <c r="AV642" i="1"/>
  <c r="AQ642" i="1"/>
  <c r="AP642" i="1"/>
  <c r="AN642" i="1"/>
  <c r="AL642" i="1" a="1"/>
  <c r="AL642" i="1" s="1"/>
  <c r="AH642" i="1"/>
  <c r="AG642" i="1"/>
  <c r="AI642" i="1" s="1"/>
  <c r="AC642" i="1"/>
  <c r="AB642" i="1"/>
  <c r="AA642" i="1"/>
  <c r="Z642" i="1"/>
  <c r="Y642" i="1"/>
  <c r="X642" i="1"/>
  <c r="W642" i="1"/>
  <c r="V642" i="1"/>
  <c r="U642" i="1"/>
  <c r="T642" i="1"/>
  <c r="S642" i="1"/>
  <c r="R642" i="1"/>
  <c r="BG641" i="1"/>
  <c r="BH641" i="1" s="1"/>
  <c r="BF641" i="1"/>
  <c r="BE641" i="1"/>
  <c r="BD641" i="1"/>
  <c r="BC641" i="1"/>
  <c r="BB641" i="1"/>
  <c r="BA641" i="1"/>
  <c r="AZ641" i="1"/>
  <c r="AY641" i="1"/>
  <c r="AX641" i="1"/>
  <c r="AW641" i="1"/>
  <c r="AV641" i="1"/>
  <c r="AQ641" i="1"/>
  <c r="AP641" i="1"/>
  <c r="AS641" i="1" s="1"/>
  <c r="AN641" i="1"/>
  <c r="AL641" i="1"/>
  <c r="AL641" i="1" a="1"/>
  <c r="AH641" i="1"/>
  <c r="AG641" i="1"/>
  <c r="AI641" i="1" s="1"/>
  <c r="Y641" i="1"/>
  <c r="AD641" i="1" s="1"/>
  <c r="AE641" i="1" s="1"/>
  <c r="X641" i="1"/>
  <c r="W641" i="1"/>
  <c r="V641" i="1"/>
  <c r="U641" i="1"/>
  <c r="T641" i="1"/>
  <c r="S641" i="1"/>
  <c r="R641" i="1"/>
  <c r="BG640" i="1"/>
  <c r="BH640" i="1" s="1"/>
  <c r="BF640" i="1"/>
  <c r="BE640" i="1"/>
  <c r="BD640" i="1"/>
  <c r="BC640" i="1"/>
  <c r="BB640" i="1"/>
  <c r="BA640" i="1"/>
  <c r="AZ640" i="1"/>
  <c r="AY640" i="1"/>
  <c r="AX640" i="1"/>
  <c r="AW640" i="1"/>
  <c r="AV640" i="1"/>
  <c r="AQ640" i="1"/>
  <c r="AP640" i="1"/>
  <c r="AN640" i="1"/>
  <c r="AL640" i="1" a="1"/>
  <c r="AL640" i="1" s="1"/>
  <c r="AH640" i="1"/>
  <c r="AG640" i="1"/>
  <c r="AI640" i="1" s="1"/>
  <c r="AC640" i="1"/>
  <c r="Z640" i="1"/>
  <c r="Y640" i="1"/>
  <c r="X640" i="1"/>
  <c r="W640" i="1"/>
  <c r="V640" i="1"/>
  <c r="U640" i="1"/>
  <c r="T640" i="1"/>
  <c r="S640" i="1"/>
  <c r="R640" i="1"/>
  <c r="BG639" i="1"/>
  <c r="BH639" i="1" s="1"/>
  <c r="BF639" i="1"/>
  <c r="BE639" i="1"/>
  <c r="BD639" i="1"/>
  <c r="BC639" i="1"/>
  <c r="BB639" i="1"/>
  <c r="BA639" i="1"/>
  <c r="AZ639" i="1"/>
  <c r="AY639" i="1"/>
  <c r="AX639" i="1"/>
  <c r="AW639" i="1"/>
  <c r="AV639" i="1"/>
  <c r="AQ639" i="1"/>
  <c r="AP639" i="1"/>
  <c r="AN639" i="1"/>
  <c r="AL639" i="1" a="1"/>
  <c r="AL639" i="1" s="1"/>
  <c r="AH639" i="1"/>
  <c r="AG639" i="1"/>
  <c r="AI639" i="1" s="1"/>
  <c r="AC639" i="1"/>
  <c r="Z639" i="1"/>
  <c r="Y639" i="1"/>
  <c r="X639" i="1"/>
  <c r="W639" i="1"/>
  <c r="V639" i="1"/>
  <c r="U639" i="1"/>
  <c r="T639" i="1"/>
  <c r="S639" i="1"/>
  <c r="R639" i="1"/>
  <c r="BG638" i="1"/>
  <c r="BH638" i="1" s="1"/>
  <c r="BF638" i="1"/>
  <c r="BE638" i="1"/>
  <c r="BD638" i="1"/>
  <c r="BC638" i="1"/>
  <c r="BB638" i="1"/>
  <c r="BA638" i="1"/>
  <c r="AZ638" i="1"/>
  <c r="AY638" i="1"/>
  <c r="AX638" i="1"/>
  <c r="AW638" i="1"/>
  <c r="AV638" i="1"/>
  <c r="AQ638" i="1"/>
  <c r="AP638" i="1"/>
  <c r="AN638" i="1"/>
  <c r="AL638" i="1" a="1"/>
  <c r="AL638" i="1" s="1"/>
  <c r="AH638" i="1"/>
  <c r="AG638" i="1"/>
  <c r="AI638" i="1" s="1"/>
  <c r="AC638" i="1"/>
  <c r="AB638" i="1"/>
  <c r="X638" i="1"/>
  <c r="W638" i="1"/>
  <c r="V638" i="1"/>
  <c r="U638" i="1"/>
  <c r="T638" i="1"/>
  <c r="S638" i="1"/>
  <c r="R638" i="1"/>
  <c r="BG637" i="1"/>
  <c r="BH637" i="1" s="1"/>
  <c r="BF637" i="1"/>
  <c r="BE637" i="1"/>
  <c r="BD637" i="1"/>
  <c r="BC637" i="1"/>
  <c r="BB637" i="1"/>
  <c r="BA637" i="1"/>
  <c r="AZ637" i="1"/>
  <c r="AY637" i="1"/>
  <c r="AX637" i="1"/>
  <c r="AW637" i="1"/>
  <c r="AV637" i="1"/>
  <c r="AQ637" i="1"/>
  <c r="AP637" i="1"/>
  <c r="AU637" i="1" s="1"/>
  <c r="AN637" i="1"/>
  <c r="AL637" i="1"/>
  <c r="AL637" i="1" a="1"/>
  <c r="AH637" i="1"/>
  <c r="AG637" i="1"/>
  <c r="AI637" i="1" s="1"/>
  <c r="AC637" i="1"/>
  <c r="AB637" i="1"/>
  <c r="AA637" i="1"/>
  <c r="Z637" i="1"/>
  <c r="Y637" i="1"/>
  <c r="X637" i="1"/>
  <c r="W637" i="1"/>
  <c r="V637" i="1"/>
  <c r="U637" i="1"/>
  <c r="T637" i="1"/>
  <c r="S637" i="1"/>
  <c r="R637" i="1"/>
  <c r="BG636" i="1"/>
  <c r="BH636" i="1" s="1"/>
  <c r="BF636" i="1"/>
  <c r="BE636" i="1"/>
  <c r="BD636" i="1"/>
  <c r="BC636" i="1"/>
  <c r="BB636" i="1"/>
  <c r="BA636" i="1"/>
  <c r="AZ636" i="1"/>
  <c r="AY636" i="1"/>
  <c r="AX636" i="1"/>
  <c r="AW636" i="1"/>
  <c r="AV636" i="1"/>
  <c r="AQ636" i="1"/>
  <c r="AP636" i="1"/>
  <c r="AT636" i="1" s="1"/>
  <c r="AN636" i="1"/>
  <c r="AL636" i="1" a="1"/>
  <c r="AL636" i="1" s="1"/>
  <c r="AH636" i="1"/>
  <c r="AG636" i="1"/>
  <c r="AI636" i="1" s="1"/>
  <c r="Y636" i="1"/>
  <c r="AD636" i="1" s="1"/>
  <c r="AE636" i="1" s="1"/>
  <c r="X636" i="1"/>
  <c r="W636" i="1"/>
  <c r="V636" i="1"/>
  <c r="U636" i="1"/>
  <c r="T636" i="1"/>
  <c r="S636" i="1"/>
  <c r="R636" i="1"/>
  <c r="BG635" i="1"/>
  <c r="BH635" i="1" s="1"/>
  <c r="BF635" i="1"/>
  <c r="BE635" i="1"/>
  <c r="BD635" i="1"/>
  <c r="BC635" i="1"/>
  <c r="BB635" i="1"/>
  <c r="BA635" i="1"/>
  <c r="AZ635" i="1"/>
  <c r="AY635" i="1"/>
  <c r="AX635" i="1"/>
  <c r="AW635" i="1"/>
  <c r="AV635" i="1"/>
  <c r="AQ635" i="1"/>
  <c r="AP635" i="1"/>
  <c r="AN635" i="1"/>
  <c r="AL635" i="1"/>
  <c r="AL635" i="1" a="1"/>
  <c r="AH635" i="1"/>
  <c r="AG635" i="1"/>
  <c r="AI635" i="1" s="1"/>
  <c r="AC635" i="1"/>
  <c r="AB635" i="1"/>
  <c r="AA635" i="1"/>
  <c r="Z635" i="1"/>
  <c r="Y635" i="1"/>
  <c r="X635" i="1"/>
  <c r="W635" i="1"/>
  <c r="V635" i="1"/>
  <c r="U635" i="1"/>
  <c r="T635" i="1"/>
  <c r="S635" i="1"/>
  <c r="R635" i="1"/>
  <c r="BG634" i="1"/>
  <c r="BH634" i="1" s="1"/>
  <c r="BF634" i="1"/>
  <c r="BE634" i="1"/>
  <c r="BD634" i="1"/>
  <c r="BC634" i="1"/>
  <c r="BB634" i="1"/>
  <c r="BA634" i="1"/>
  <c r="AZ634" i="1"/>
  <c r="AY634" i="1"/>
  <c r="AX634" i="1"/>
  <c r="AW634" i="1"/>
  <c r="AV634" i="1"/>
  <c r="AQ634" i="1"/>
  <c r="AP634" i="1"/>
  <c r="AR634" i="1" s="1"/>
  <c r="AN634" i="1"/>
  <c r="AL634" i="1" a="1"/>
  <c r="AL634" i="1" s="1"/>
  <c r="AH634" i="1"/>
  <c r="AG634" i="1"/>
  <c r="AI634" i="1" s="1"/>
  <c r="Z634" i="1"/>
  <c r="AD634" i="1" s="1"/>
  <c r="AE634" i="1" s="1"/>
  <c r="X634" i="1"/>
  <c r="W634" i="1"/>
  <c r="V634" i="1"/>
  <c r="U634" i="1"/>
  <c r="T634" i="1"/>
  <c r="S634" i="1"/>
  <c r="R634" i="1"/>
  <c r="BG633" i="1"/>
  <c r="BH633" i="1" s="1"/>
  <c r="BF633" i="1"/>
  <c r="BE633" i="1"/>
  <c r="BD633" i="1"/>
  <c r="BC633" i="1"/>
  <c r="BB633" i="1"/>
  <c r="BA633" i="1"/>
  <c r="AZ633" i="1"/>
  <c r="AY633" i="1"/>
  <c r="AX633" i="1"/>
  <c r="AW633" i="1"/>
  <c r="AV633" i="1"/>
  <c r="AQ633" i="1"/>
  <c r="AP633" i="1"/>
  <c r="AT633" i="1" s="1"/>
  <c r="AN633" i="1"/>
  <c r="AL633" i="1" a="1"/>
  <c r="AL633" i="1" s="1"/>
  <c r="AH633" i="1"/>
  <c r="AG633" i="1"/>
  <c r="AI633" i="1" s="1"/>
  <c r="Z633" i="1"/>
  <c r="AD633" i="1" s="1"/>
  <c r="AE633" i="1" s="1"/>
  <c r="X633" i="1"/>
  <c r="W633" i="1"/>
  <c r="V633" i="1"/>
  <c r="U633" i="1"/>
  <c r="T633" i="1"/>
  <c r="S633" i="1"/>
  <c r="R633" i="1"/>
  <c r="BG632" i="1"/>
  <c r="BH632" i="1" s="1"/>
  <c r="BF632" i="1"/>
  <c r="BE632" i="1"/>
  <c r="BD632" i="1"/>
  <c r="BC632" i="1"/>
  <c r="BB632" i="1"/>
  <c r="BA632" i="1"/>
  <c r="AZ632" i="1"/>
  <c r="AY632" i="1"/>
  <c r="AX632" i="1"/>
  <c r="AW632" i="1"/>
  <c r="AV632" i="1"/>
  <c r="AQ632" i="1"/>
  <c r="AP632" i="1"/>
  <c r="AT632" i="1" s="1"/>
  <c r="AN632" i="1"/>
  <c r="AL632" i="1" a="1"/>
  <c r="AL632" i="1" s="1"/>
  <c r="AH632" i="1"/>
  <c r="AG632" i="1"/>
  <c r="AI632" i="1" s="1"/>
  <c r="Z632" i="1"/>
  <c r="AD632" i="1" s="1"/>
  <c r="AE632" i="1" s="1"/>
  <c r="X632" i="1"/>
  <c r="W632" i="1"/>
  <c r="V632" i="1"/>
  <c r="U632" i="1"/>
  <c r="T632" i="1"/>
  <c r="S632" i="1"/>
  <c r="R632" i="1"/>
  <c r="BG631" i="1"/>
  <c r="BH631" i="1" s="1"/>
  <c r="BF631" i="1"/>
  <c r="BE631" i="1"/>
  <c r="BD631" i="1"/>
  <c r="BC631" i="1"/>
  <c r="BB631" i="1"/>
  <c r="BA631" i="1"/>
  <c r="AZ631" i="1"/>
  <c r="AY631" i="1"/>
  <c r="AX631" i="1"/>
  <c r="AW631" i="1"/>
  <c r="AV631" i="1"/>
  <c r="AQ631" i="1"/>
  <c r="AP631" i="1"/>
  <c r="AN631" i="1"/>
  <c r="AL631" i="1"/>
  <c r="AL631" i="1" a="1"/>
  <c r="AH631" i="1"/>
  <c r="AG631" i="1"/>
  <c r="AI631" i="1" s="1"/>
  <c r="Z631" i="1"/>
  <c r="AD631" i="1" s="1"/>
  <c r="AE631" i="1" s="1"/>
  <c r="X631" i="1"/>
  <c r="W631" i="1"/>
  <c r="V631" i="1"/>
  <c r="U631" i="1"/>
  <c r="T631" i="1"/>
  <c r="S631" i="1"/>
  <c r="R631" i="1"/>
  <c r="BG630" i="1"/>
  <c r="BH630" i="1" s="1"/>
  <c r="BF630" i="1"/>
  <c r="BE630" i="1"/>
  <c r="BD630" i="1"/>
  <c r="BC630" i="1"/>
  <c r="BB630" i="1"/>
  <c r="BA630" i="1"/>
  <c r="AZ630" i="1"/>
  <c r="AY630" i="1"/>
  <c r="AX630" i="1"/>
  <c r="AW630" i="1"/>
  <c r="AV630" i="1"/>
  <c r="AQ630" i="1"/>
  <c r="AP630" i="1"/>
  <c r="AS630" i="1" s="1"/>
  <c r="AN630" i="1"/>
  <c r="AL630" i="1" a="1"/>
  <c r="AL630" i="1" s="1"/>
  <c r="AH630" i="1"/>
  <c r="AG630" i="1"/>
  <c r="AI630" i="1" s="1"/>
  <c r="AB630" i="1"/>
  <c r="AD630" i="1" s="1"/>
  <c r="AE630" i="1" s="1"/>
  <c r="X630" i="1"/>
  <c r="W630" i="1"/>
  <c r="V630" i="1"/>
  <c r="U630" i="1"/>
  <c r="T630" i="1"/>
  <c r="S630" i="1"/>
  <c r="R630" i="1"/>
  <c r="BG629" i="1"/>
  <c r="BH629" i="1" s="1"/>
  <c r="BF629" i="1"/>
  <c r="BE629" i="1"/>
  <c r="BD629" i="1"/>
  <c r="BC629" i="1"/>
  <c r="BB629" i="1"/>
  <c r="BA629" i="1"/>
  <c r="AZ629" i="1"/>
  <c r="AY629" i="1"/>
  <c r="AX629" i="1"/>
  <c r="AW629" i="1"/>
  <c r="AV629" i="1"/>
  <c r="AQ629" i="1"/>
  <c r="AP629" i="1"/>
  <c r="AU629" i="1" s="1"/>
  <c r="AN629" i="1"/>
  <c r="AL629" i="1"/>
  <c r="AL629" i="1" a="1"/>
  <c r="AH629" i="1"/>
  <c r="AG629" i="1"/>
  <c r="AC629" i="1"/>
  <c r="Z629" i="1"/>
  <c r="Y629" i="1"/>
  <c r="X629" i="1"/>
  <c r="W629" i="1"/>
  <c r="V629" i="1"/>
  <c r="U629" i="1"/>
  <c r="T629" i="1"/>
  <c r="S629" i="1"/>
  <c r="R629" i="1"/>
  <c r="BG628" i="1"/>
  <c r="BH628" i="1" s="1"/>
  <c r="BF628" i="1"/>
  <c r="BE628" i="1"/>
  <c r="BD628" i="1"/>
  <c r="BC628" i="1"/>
  <c r="BB628" i="1"/>
  <c r="BA628" i="1"/>
  <c r="AZ628" i="1"/>
  <c r="AY628" i="1"/>
  <c r="AX628" i="1"/>
  <c r="AW628" i="1"/>
  <c r="AV628" i="1"/>
  <c r="AQ628" i="1"/>
  <c r="AP628" i="1"/>
  <c r="AN628" i="1"/>
  <c r="AL628" i="1" a="1"/>
  <c r="AL628" i="1" s="1"/>
  <c r="AH628" i="1"/>
  <c r="AG628" i="1"/>
  <c r="AI628" i="1" s="1"/>
  <c r="Z628" i="1"/>
  <c r="AD628" i="1" s="1"/>
  <c r="AE628" i="1" s="1"/>
  <c r="X628" i="1"/>
  <c r="W628" i="1"/>
  <c r="V628" i="1"/>
  <c r="U628" i="1"/>
  <c r="T628" i="1"/>
  <c r="S628" i="1"/>
  <c r="R628" i="1"/>
  <c r="BG627" i="1"/>
  <c r="BH627" i="1" s="1"/>
  <c r="BF627" i="1"/>
  <c r="BE627" i="1"/>
  <c r="BD627" i="1"/>
  <c r="BC627" i="1"/>
  <c r="BB627" i="1"/>
  <c r="BA627" i="1"/>
  <c r="AZ627" i="1"/>
  <c r="AY627" i="1"/>
  <c r="AX627" i="1"/>
  <c r="AW627" i="1"/>
  <c r="AV627" i="1"/>
  <c r="AQ627" i="1"/>
  <c r="AP627" i="1"/>
  <c r="AU627" i="1" s="1"/>
  <c r="AN627" i="1"/>
  <c r="AL627" i="1"/>
  <c r="AL627" i="1" a="1"/>
  <c r="AH627" i="1"/>
  <c r="AG627" i="1"/>
  <c r="Z627" i="1"/>
  <c r="AD627" i="1" s="1"/>
  <c r="AE627" i="1" s="1"/>
  <c r="X627" i="1"/>
  <c r="W627" i="1"/>
  <c r="V627" i="1"/>
  <c r="U627" i="1"/>
  <c r="T627" i="1"/>
  <c r="S627" i="1"/>
  <c r="R627" i="1"/>
  <c r="BG626" i="1"/>
  <c r="BH626" i="1" s="1"/>
  <c r="BF626" i="1"/>
  <c r="BE626" i="1"/>
  <c r="BD626" i="1"/>
  <c r="BC626" i="1"/>
  <c r="BB626" i="1"/>
  <c r="BA626" i="1"/>
  <c r="AZ626" i="1"/>
  <c r="AY626" i="1"/>
  <c r="AX626" i="1"/>
  <c r="AW626" i="1"/>
  <c r="AV626" i="1"/>
  <c r="AT626" i="1"/>
  <c r="AQ626" i="1"/>
  <c r="AP626" i="1"/>
  <c r="AU626" i="1" s="1"/>
  <c r="AN626" i="1"/>
  <c r="AL626" i="1"/>
  <c r="AL626" i="1" a="1"/>
  <c r="AH626" i="1"/>
  <c r="AG626" i="1"/>
  <c r="AI626" i="1" s="1"/>
  <c r="AC626" i="1"/>
  <c r="AB626" i="1"/>
  <c r="AA626" i="1"/>
  <c r="Z626" i="1"/>
  <c r="Y626" i="1"/>
  <c r="X626" i="1"/>
  <c r="W626" i="1"/>
  <c r="V626" i="1"/>
  <c r="U626" i="1"/>
  <c r="T626" i="1"/>
  <c r="S626" i="1"/>
  <c r="R626" i="1"/>
  <c r="BG625" i="1"/>
  <c r="BH625" i="1" s="1"/>
  <c r="BF625" i="1"/>
  <c r="BE625" i="1"/>
  <c r="BD625" i="1"/>
  <c r="BC625" i="1"/>
  <c r="BB625" i="1"/>
  <c r="BA625" i="1"/>
  <c r="AZ625" i="1"/>
  <c r="AY625" i="1"/>
  <c r="AX625" i="1"/>
  <c r="AW625" i="1"/>
  <c r="AV625" i="1"/>
  <c r="AQ625" i="1"/>
  <c r="AP625" i="1"/>
  <c r="AN625" i="1"/>
  <c r="AL625" i="1"/>
  <c r="AL625" i="1" a="1"/>
  <c r="AH625" i="1"/>
  <c r="AG625" i="1"/>
  <c r="AI625" i="1" s="1"/>
  <c r="AB625" i="1"/>
  <c r="AD625" i="1" s="1"/>
  <c r="AE625" i="1" s="1"/>
  <c r="X625" i="1"/>
  <c r="W625" i="1"/>
  <c r="V625" i="1"/>
  <c r="U625" i="1"/>
  <c r="T625" i="1"/>
  <c r="S625" i="1"/>
  <c r="R625" i="1"/>
  <c r="BG624" i="1"/>
  <c r="BH624" i="1" s="1"/>
  <c r="BF624" i="1"/>
  <c r="BE624" i="1"/>
  <c r="BD624" i="1"/>
  <c r="BC624" i="1"/>
  <c r="BB624" i="1"/>
  <c r="BA624" i="1"/>
  <c r="AZ624" i="1"/>
  <c r="AY624" i="1"/>
  <c r="AX624" i="1"/>
  <c r="AW624" i="1"/>
  <c r="AV624" i="1"/>
  <c r="AQ624" i="1"/>
  <c r="AP624" i="1"/>
  <c r="AN624" i="1"/>
  <c r="AL624" i="1" a="1"/>
  <c r="AL624" i="1" s="1"/>
  <c r="AH624" i="1"/>
  <c r="AG624" i="1"/>
  <c r="AI624" i="1" s="1"/>
  <c r="AB624" i="1"/>
  <c r="AD624" i="1" s="1"/>
  <c r="AE624" i="1" s="1"/>
  <c r="X624" i="1"/>
  <c r="W624" i="1"/>
  <c r="V624" i="1"/>
  <c r="U624" i="1"/>
  <c r="T624" i="1"/>
  <c r="S624" i="1"/>
  <c r="R624" i="1"/>
  <c r="BG623" i="1"/>
  <c r="BH623" i="1" s="1"/>
  <c r="BF623" i="1"/>
  <c r="BE623" i="1"/>
  <c r="BD623" i="1"/>
  <c r="BC623" i="1"/>
  <c r="BB623" i="1"/>
  <c r="BA623" i="1"/>
  <c r="AZ623" i="1"/>
  <c r="AY623" i="1"/>
  <c r="AX623" i="1"/>
  <c r="AW623" i="1"/>
  <c r="AV623" i="1"/>
  <c r="AQ623" i="1"/>
  <c r="AP623" i="1"/>
  <c r="AU623" i="1" s="1"/>
  <c r="AN623" i="1"/>
  <c r="AL623" i="1"/>
  <c r="AL623" i="1" a="1"/>
  <c r="AH623" i="1"/>
  <c r="AG623" i="1"/>
  <c r="AB623" i="1"/>
  <c r="AD623" i="1" s="1"/>
  <c r="AE623" i="1" s="1"/>
  <c r="X623" i="1"/>
  <c r="W623" i="1"/>
  <c r="V623" i="1"/>
  <c r="U623" i="1"/>
  <c r="T623" i="1"/>
  <c r="S623" i="1"/>
  <c r="R623" i="1"/>
  <c r="BG622" i="1"/>
  <c r="BH622" i="1" s="1"/>
  <c r="BF622" i="1"/>
  <c r="BE622" i="1"/>
  <c r="BD622" i="1"/>
  <c r="BC622" i="1"/>
  <c r="BB622" i="1"/>
  <c r="BA622" i="1"/>
  <c r="AZ622" i="1"/>
  <c r="AY622" i="1"/>
  <c r="AX622" i="1"/>
  <c r="AW622" i="1"/>
  <c r="AV622" i="1"/>
  <c r="AQ622" i="1"/>
  <c r="AP622" i="1"/>
  <c r="AN622" i="1"/>
  <c r="AL622" i="1"/>
  <c r="AL622" i="1" a="1"/>
  <c r="AH622" i="1"/>
  <c r="AG622" i="1"/>
  <c r="AI622" i="1" s="1"/>
  <c r="Y622" i="1"/>
  <c r="AD622" i="1" s="1"/>
  <c r="AE622" i="1" s="1"/>
  <c r="X622" i="1"/>
  <c r="W622" i="1"/>
  <c r="V622" i="1"/>
  <c r="U622" i="1"/>
  <c r="T622" i="1"/>
  <c r="S622" i="1"/>
  <c r="R622" i="1"/>
  <c r="BG621" i="1"/>
  <c r="BH621" i="1" s="1"/>
  <c r="BF621" i="1"/>
  <c r="BE621" i="1"/>
  <c r="BD621" i="1"/>
  <c r="BC621" i="1"/>
  <c r="BB621" i="1"/>
  <c r="BA621" i="1"/>
  <c r="AZ621" i="1"/>
  <c r="AY621" i="1"/>
  <c r="AX621" i="1"/>
  <c r="AW621" i="1"/>
  <c r="AV621" i="1"/>
  <c r="AQ621" i="1"/>
  <c r="AP621" i="1"/>
  <c r="AT621" i="1" s="1"/>
  <c r="AN621" i="1"/>
  <c r="AL621" i="1"/>
  <c r="AL621" i="1" a="1"/>
  <c r="AH621" i="1"/>
  <c r="AG621" i="1"/>
  <c r="AI621" i="1" s="1"/>
  <c r="AA621" i="1"/>
  <c r="AD621" i="1" s="1"/>
  <c r="AE621" i="1" s="1"/>
  <c r="X621" i="1"/>
  <c r="W621" i="1"/>
  <c r="V621" i="1"/>
  <c r="U621" i="1"/>
  <c r="T621" i="1"/>
  <c r="S621" i="1"/>
  <c r="R621" i="1"/>
  <c r="BG620" i="1"/>
  <c r="BH620" i="1" s="1"/>
  <c r="BF620" i="1"/>
  <c r="BE620" i="1"/>
  <c r="BD620" i="1"/>
  <c r="BC620" i="1"/>
  <c r="BB620" i="1"/>
  <c r="BA620" i="1"/>
  <c r="AZ620" i="1"/>
  <c r="AY620" i="1"/>
  <c r="AX620" i="1"/>
  <c r="AW620" i="1"/>
  <c r="AV620" i="1"/>
  <c r="AQ620" i="1"/>
  <c r="AP620" i="1"/>
  <c r="AN620" i="1"/>
  <c r="AL620" i="1" a="1"/>
  <c r="AL620" i="1" s="1"/>
  <c r="AH620" i="1"/>
  <c r="AG620" i="1"/>
  <c r="AI620" i="1" s="1"/>
  <c r="AA620" i="1"/>
  <c r="AD620" i="1" s="1"/>
  <c r="AE620" i="1" s="1"/>
  <c r="X620" i="1"/>
  <c r="W620" i="1"/>
  <c r="V620" i="1"/>
  <c r="U620" i="1"/>
  <c r="T620" i="1"/>
  <c r="R620" i="1"/>
  <c r="BG619" i="1"/>
  <c r="BH619" i="1" s="1"/>
  <c r="BF619" i="1"/>
  <c r="BE619" i="1"/>
  <c r="BD619" i="1"/>
  <c r="BC619" i="1"/>
  <c r="BB619" i="1"/>
  <c r="BA619" i="1"/>
  <c r="AZ619" i="1"/>
  <c r="AY619" i="1"/>
  <c r="AX619" i="1"/>
  <c r="AW619" i="1"/>
  <c r="AV619" i="1"/>
  <c r="AQ619" i="1"/>
  <c r="AP619" i="1"/>
  <c r="AU619" i="1" s="1"/>
  <c r="AN619" i="1"/>
  <c r="AL619" i="1" a="1"/>
  <c r="AL619" i="1" s="1"/>
  <c r="AH619" i="1"/>
  <c r="AG619" i="1"/>
  <c r="AI619" i="1" s="1"/>
  <c r="Z619" i="1"/>
  <c r="AD619" i="1" s="1"/>
  <c r="AE619" i="1" s="1"/>
  <c r="X619" i="1"/>
  <c r="W619" i="1"/>
  <c r="V619" i="1"/>
  <c r="U619" i="1"/>
  <c r="T619" i="1"/>
  <c r="S619" i="1"/>
  <c r="R619" i="1"/>
  <c r="BG618" i="1"/>
  <c r="BH618" i="1" s="1"/>
  <c r="BF618" i="1"/>
  <c r="BE618" i="1"/>
  <c r="BD618" i="1"/>
  <c r="BC618" i="1"/>
  <c r="BB618" i="1"/>
  <c r="BA618" i="1"/>
  <c r="AZ618" i="1"/>
  <c r="AY618" i="1"/>
  <c r="AX618" i="1"/>
  <c r="AW618" i="1"/>
  <c r="AV618" i="1"/>
  <c r="AQ618" i="1"/>
  <c r="AP618" i="1"/>
  <c r="AU618" i="1" s="1"/>
  <c r="AN618" i="1"/>
  <c r="AL618" i="1"/>
  <c r="AL618" i="1" a="1"/>
  <c r="AH618" i="1"/>
  <c r="AG618" i="1"/>
  <c r="AI618" i="1" s="1"/>
  <c r="Z618" i="1"/>
  <c r="AD618" i="1" s="1"/>
  <c r="AE618" i="1" s="1"/>
  <c r="X618" i="1"/>
  <c r="W618" i="1"/>
  <c r="V618" i="1"/>
  <c r="U618" i="1"/>
  <c r="T618" i="1"/>
  <c r="S618" i="1"/>
  <c r="R618" i="1"/>
  <c r="BG617" i="1"/>
  <c r="BH617" i="1" s="1"/>
  <c r="BF617" i="1"/>
  <c r="BE617" i="1"/>
  <c r="BD617" i="1"/>
  <c r="BC617" i="1"/>
  <c r="BB617" i="1"/>
  <c r="BA617" i="1"/>
  <c r="AZ617" i="1"/>
  <c r="AY617" i="1"/>
  <c r="AX617" i="1"/>
  <c r="AW617" i="1"/>
  <c r="AV617" i="1"/>
  <c r="AQ617" i="1"/>
  <c r="AP617" i="1"/>
  <c r="AN617" i="1"/>
  <c r="AL617" i="1" a="1"/>
  <c r="AL617" i="1" s="1"/>
  <c r="AH617" i="1"/>
  <c r="AG617" i="1"/>
  <c r="AI617" i="1" s="1"/>
  <c r="Z617" i="1"/>
  <c r="AD617" i="1" s="1"/>
  <c r="AE617" i="1" s="1"/>
  <c r="X617" i="1"/>
  <c r="W617" i="1"/>
  <c r="V617" i="1"/>
  <c r="U617" i="1"/>
  <c r="T617" i="1"/>
  <c r="S617" i="1"/>
  <c r="R617" i="1"/>
  <c r="BG616" i="1"/>
  <c r="BH616" i="1" s="1"/>
  <c r="BF616" i="1"/>
  <c r="BE616" i="1"/>
  <c r="BD616" i="1"/>
  <c r="BC616" i="1"/>
  <c r="BB616" i="1"/>
  <c r="BA616" i="1"/>
  <c r="AZ616" i="1"/>
  <c r="AY616" i="1"/>
  <c r="AX616" i="1"/>
  <c r="AW616" i="1"/>
  <c r="AV616" i="1"/>
  <c r="AQ616" i="1"/>
  <c r="AP616" i="1"/>
  <c r="AU616" i="1" s="1"/>
  <c r="AN616" i="1"/>
  <c r="AL616" i="1" a="1"/>
  <c r="AL616" i="1" s="1"/>
  <c r="AH616" i="1"/>
  <c r="AG616" i="1"/>
  <c r="AI616" i="1" s="1"/>
  <c r="Z616" i="1"/>
  <c r="AD616" i="1" s="1"/>
  <c r="AE616" i="1" s="1"/>
  <c r="X616" i="1"/>
  <c r="W616" i="1"/>
  <c r="V616" i="1"/>
  <c r="U616" i="1"/>
  <c r="T616" i="1"/>
  <c r="S616" i="1"/>
  <c r="R616" i="1"/>
  <c r="BG615" i="1"/>
  <c r="BH615" i="1" s="1"/>
  <c r="BF615" i="1"/>
  <c r="BE615" i="1"/>
  <c r="BD615" i="1"/>
  <c r="BC615" i="1"/>
  <c r="BB615" i="1"/>
  <c r="BA615" i="1"/>
  <c r="AZ615" i="1"/>
  <c r="AY615" i="1"/>
  <c r="AX615" i="1"/>
  <c r="AW615" i="1"/>
  <c r="AV615" i="1"/>
  <c r="AQ615" i="1"/>
  <c r="AP615" i="1"/>
  <c r="AN615" i="1"/>
  <c r="AL615" i="1" a="1"/>
  <c r="AL615" i="1" s="1"/>
  <c r="AH615" i="1"/>
  <c r="AG615" i="1"/>
  <c r="AI615" i="1" s="1"/>
  <c r="AA615" i="1"/>
  <c r="AD615" i="1" s="1"/>
  <c r="AE615" i="1" s="1"/>
  <c r="X615" i="1"/>
  <c r="W615" i="1"/>
  <c r="V615" i="1"/>
  <c r="U615" i="1"/>
  <c r="T615" i="1"/>
  <c r="S615" i="1"/>
  <c r="R615" i="1"/>
  <c r="BG614" i="1"/>
  <c r="BH614" i="1" s="1"/>
  <c r="BF614" i="1"/>
  <c r="BE614" i="1"/>
  <c r="BD614" i="1"/>
  <c r="BC614" i="1"/>
  <c r="BB614" i="1"/>
  <c r="BA614" i="1"/>
  <c r="AZ614" i="1"/>
  <c r="AY614" i="1"/>
  <c r="AX614" i="1"/>
  <c r="AW614" i="1"/>
  <c r="AV614" i="1"/>
  <c r="AQ614" i="1"/>
  <c r="AP614" i="1"/>
  <c r="AN614" i="1"/>
  <c r="AL614" i="1"/>
  <c r="AL614" i="1" a="1"/>
  <c r="AH614" i="1"/>
  <c r="AG614" i="1"/>
  <c r="AI614" i="1" s="1"/>
  <c r="AB614" i="1"/>
  <c r="AD614" i="1" s="1"/>
  <c r="AE614" i="1" s="1"/>
  <c r="X614" i="1"/>
  <c r="W614" i="1"/>
  <c r="V614" i="1"/>
  <c r="U614" i="1"/>
  <c r="T614" i="1"/>
  <c r="S614" i="1"/>
  <c r="R614" i="1"/>
  <c r="BG613" i="1"/>
  <c r="BH613" i="1" s="1"/>
  <c r="BF613" i="1"/>
  <c r="BE613" i="1"/>
  <c r="BD613" i="1"/>
  <c r="BC613" i="1"/>
  <c r="BB613" i="1"/>
  <c r="BA613" i="1"/>
  <c r="AZ613" i="1"/>
  <c r="AY613" i="1"/>
  <c r="AX613" i="1"/>
  <c r="AW613" i="1"/>
  <c r="AV613" i="1"/>
  <c r="AQ613" i="1"/>
  <c r="AP613" i="1"/>
  <c r="AN613" i="1"/>
  <c r="AL613" i="1" a="1"/>
  <c r="AL613" i="1" s="1"/>
  <c r="AH613" i="1"/>
  <c r="AG613" i="1"/>
  <c r="AI613" i="1" s="1"/>
  <c r="Z613" i="1"/>
  <c r="AD613" i="1" s="1"/>
  <c r="AE613" i="1" s="1"/>
  <c r="X613" i="1"/>
  <c r="W613" i="1"/>
  <c r="V613" i="1"/>
  <c r="U613" i="1"/>
  <c r="T613" i="1"/>
  <c r="S613" i="1"/>
  <c r="R613" i="1"/>
  <c r="BG612" i="1"/>
  <c r="BH612" i="1" s="1"/>
  <c r="BF612" i="1"/>
  <c r="BE612" i="1"/>
  <c r="BD612" i="1"/>
  <c r="BC612" i="1"/>
  <c r="BB612" i="1"/>
  <c r="BA612" i="1"/>
  <c r="AZ612" i="1"/>
  <c r="AY612" i="1"/>
  <c r="AX612" i="1"/>
  <c r="AW612" i="1"/>
  <c r="AV612" i="1"/>
  <c r="AQ612" i="1"/>
  <c r="AP612" i="1"/>
  <c r="AU612" i="1" s="1"/>
  <c r="AN612" i="1"/>
  <c r="AL612" i="1"/>
  <c r="AL612" i="1" a="1"/>
  <c r="AH612" i="1"/>
  <c r="AG612" i="1"/>
  <c r="AI612" i="1" s="1"/>
  <c r="AC612" i="1"/>
  <c r="AB612" i="1"/>
  <c r="AA612" i="1"/>
  <c r="Z612" i="1"/>
  <c r="Y612" i="1"/>
  <c r="X612" i="1"/>
  <c r="W612" i="1"/>
  <c r="V612" i="1"/>
  <c r="U612" i="1"/>
  <c r="T612" i="1"/>
  <c r="S612" i="1"/>
  <c r="R612" i="1"/>
  <c r="BG611" i="1"/>
  <c r="BH611" i="1" s="1"/>
  <c r="BF611" i="1"/>
  <c r="BE611" i="1"/>
  <c r="BD611" i="1"/>
  <c r="BC611" i="1"/>
  <c r="BB611" i="1"/>
  <c r="BA611" i="1"/>
  <c r="AZ611" i="1"/>
  <c r="AY611" i="1"/>
  <c r="AX611" i="1"/>
  <c r="AW611" i="1"/>
  <c r="AV611" i="1"/>
  <c r="AQ611" i="1"/>
  <c r="AP611" i="1"/>
  <c r="AN611" i="1"/>
  <c r="AL611" i="1" a="1"/>
  <c r="AL611" i="1" s="1"/>
  <c r="AH611" i="1"/>
  <c r="AG611" i="1"/>
  <c r="AI611" i="1" s="1"/>
  <c r="AC611" i="1"/>
  <c r="AB611" i="1"/>
  <c r="AA611" i="1"/>
  <c r="Z611" i="1"/>
  <c r="Y611" i="1"/>
  <c r="X611" i="1"/>
  <c r="W611" i="1"/>
  <c r="V611" i="1"/>
  <c r="U611" i="1"/>
  <c r="T611" i="1"/>
  <c r="S611" i="1"/>
  <c r="R611" i="1"/>
  <c r="BG610" i="1"/>
  <c r="BH610" i="1" s="1"/>
  <c r="BF610" i="1"/>
  <c r="BE610" i="1"/>
  <c r="BD610" i="1"/>
  <c r="BC610" i="1"/>
  <c r="BB610" i="1"/>
  <c r="BA610" i="1"/>
  <c r="AZ610" i="1"/>
  <c r="AY610" i="1"/>
  <c r="AX610" i="1"/>
  <c r="AW610" i="1"/>
  <c r="AV610" i="1"/>
  <c r="AQ610" i="1"/>
  <c r="AP610" i="1"/>
  <c r="AT610" i="1" s="1"/>
  <c r="AN610" i="1"/>
  <c r="AL610" i="1"/>
  <c r="AL610" i="1" a="1"/>
  <c r="AH610" i="1"/>
  <c r="AG610" i="1"/>
  <c r="AI610" i="1" s="1"/>
  <c r="AC610" i="1"/>
  <c r="AB610" i="1"/>
  <c r="AA610" i="1"/>
  <c r="Z610" i="1"/>
  <c r="Y610" i="1"/>
  <c r="X610" i="1"/>
  <c r="W610" i="1"/>
  <c r="V610" i="1"/>
  <c r="U610" i="1"/>
  <c r="T610" i="1"/>
  <c r="S610" i="1"/>
  <c r="R610" i="1"/>
  <c r="BG609" i="1"/>
  <c r="BH609" i="1" s="1"/>
  <c r="BF609" i="1"/>
  <c r="BE609" i="1"/>
  <c r="BD609" i="1"/>
  <c r="BC609" i="1"/>
  <c r="BB609" i="1"/>
  <c r="BA609" i="1"/>
  <c r="AZ609" i="1"/>
  <c r="AY609" i="1"/>
  <c r="AX609" i="1"/>
  <c r="AW609" i="1"/>
  <c r="AV609" i="1"/>
  <c r="AQ609" i="1"/>
  <c r="AP609" i="1"/>
  <c r="AN609" i="1"/>
  <c r="AL609" i="1" a="1"/>
  <c r="AL609" i="1" s="1"/>
  <c r="AH609" i="1"/>
  <c r="AG609" i="1"/>
  <c r="AI609" i="1" s="1"/>
  <c r="AC609" i="1"/>
  <c r="AD609" i="1" s="1"/>
  <c r="AE609" i="1" s="1"/>
  <c r="X609" i="1"/>
  <c r="W609" i="1"/>
  <c r="V609" i="1"/>
  <c r="U609" i="1"/>
  <c r="T609" i="1"/>
  <c r="S609" i="1"/>
  <c r="R609" i="1"/>
  <c r="BG608" i="1"/>
  <c r="BH608" i="1" s="1"/>
  <c r="BF608" i="1"/>
  <c r="BE608" i="1"/>
  <c r="BD608" i="1"/>
  <c r="BC608" i="1"/>
  <c r="BB608" i="1"/>
  <c r="BA608" i="1"/>
  <c r="AZ608" i="1"/>
  <c r="AY608" i="1"/>
  <c r="AX608" i="1"/>
  <c r="AW608" i="1"/>
  <c r="AV608" i="1"/>
  <c r="AQ608" i="1"/>
  <c r="AP608" i="1"/>
  <c r="AU608" i="1" s="1"/>
  <c r="AN608" i="1"/>
  <c r="AL608" i="1"/>
  <c r="AL608" i="1" a="1"/>
  <c r="AH608" i="1"/>
  <c r="AG608" i="1"/>
  <c r="AC608" i="1"/>
  <c r="AD608" i="1" s="1"/>
  <c r="AE608" i="1" s="1"/>
  <c r="X608" i="1"/>
  <c r="W608" i="1"/>
  <c r="V608" i="1"/>
  <c r="U608" i="1"/>
  <c r="T608" i="1"/>
  <c r="S608" i="1"/>
  <c r="R608" i="1"/>
  <c r="BG607" i="1"/>
  <c r="BH607" i="1" s="1"/>
  <c r="BF607" i="1"/>
  <c r="BE607" i="1"/>
  <c r="BD607" i="1"/>
  <c r="BC607" i="1"/>
  <c r="BB607" i="1"/>
  <c r="BA607" i="1"/>
  <c r="AZ607" i="1"/>
  <c r="AY607" i="1"/>
  <c r="AX607" i="1"/>
  <c r="AW607" i="1"/>
  <c r="AV607" i="1"/>
  <c r="AS607" i="1"/>
  <c r="AQ607" i="1"/>
  <c r="AP607" i="1"/>
  <c r="AU607" i="1" s="1"/>
  <c r="AN607" i="1"/>
  <c r="AL607" i="1" a="1"/>
  <c r="AL607" i="1" s="1"/>
  <c r="AH607" i="1"/>
  <c r="AG607" i="1"/>
  <c r="AI607" i="1" s="1"/>
  <c r="Y607" i="1"/>
  <c r="AD607" i="1" s="1"/>
  <c r="AE607" i="1" s="1"/>
  <c r="X607" i="1"/>
  <c r="W607" i="1"/>
  <c r="V607" i="1"/>
  <c r="U607" i="1"/>
  <c r="T607" i="1"/>
  <c r="S607" i="1"/>
  <c r="R607" i="1"/>
  <c r="BG606" i="1"/>
  <c r="BH606" i="1" s="1"/>
  <c r="BF606" i="1"/>
  <c r="BE606" i="1"/>
  <c r="BD606" i="1"/>
  <c r="BC606" i="1"/>
  <c r="BB606" i="1"/>
  <c r="BA606" i="1"/>
  <c r="AZ606" i="1"/>
  <c r="AY606" i="1"/>
  <c r="AX606" i="1"/>
  <c r="AW606" i="1"/>
  <c r="AV606" i="1"/>
  <c r="AQ606" i="1"/>
  <c r="AP606" i="1"/>
  <c r="AT606" i="1" s="1"/>
  <c r="AN606" i="1"/>
  <c r="AL606" i="1"/>
  <c r="AL606" i="1" a="1"/>
  <c r="AH606" i="1"/>
  <c r="AG606" i="1"/>
  <c r="AI606" i="1" s="1"/>
  <c r="Z606" i="1"/>
  <c r="AD606" i="1" s="1"/>
  <c r="AE606" i="1" s="1"/>
  <c r="X606" i="1"/>
  <c r="W606" i="1"/>
  <c r="V606" i="1"/>
  <c r="U606" i="1"/>
  <c r="T606" i="1"/>
  <c r="S606" i="1"/>
  <c r="R606" i="1"/>
  <c r="BG605" i="1"/>
  <c r="BH605" i="1" s="1"/>
  <c r="BF605" i="1"/>
  <c r="BE605" i="1"/>
  <c r="BD605" i="1"/>
  <c r="BC605" i="1"/>
  <c r="BB605" i="1"/>
  <c r="BA605" i="1"/>
  <c r="AZ605" i="1"/>
  <c r="AY605" i="1"/>
  <c r="AX605" i="1"/>
  <c r="AW605" i="1"/>
  <c r="AV605" i="1"/>
  <c r="AQ605" i="1"/>
  <c r="AP605" i="1"/>
  <c r="AU605" i="1" s="1"/>
  <c r="AN605" i="1"/>
  <c r="AL605" i="1" a="1"/>
  <c r="AL605" i="1" s="1"/>
  <c r="AH605" i="1"/>
  <c r="AG605" i="1"/>
  <c r="AI605" i="1" s="1"/>
  <c r="AB605" i="1"/>
  <c r="AD605" i="1" s="1"/>
  <c r="AE605" i="1" s="1"/>
  <c r="X605" i="1"/>
  <c r="W605" i="1"/>
  <c r="V605" i="1"/>
  <c r="U605" i="1"/>
  <c r="T605" i="1"/>
  <c r="S605" i="1"/>
  <c r="R605" i="1"/>
  <c r="BG604" i="1"/>
  <c r="BH604" i="1" s="1"/>
  <c r="BF604" i="1"/>
  <c r="BE604" i="1"/>
  <c r="BD604" i="1"/>
  <c r="BC604" i="1"/>
  <c r="BB604" i="1"/>
  <c r="BA604" i="1"/>
  <c r="AZ604" i="1"/>
  <c r="AY604" i="1"/>
  <c r="AX604" i="1"/>
  <c r="AW604" i="1"/>
  <c r="AV604" i="1"/>
  <c r="AQ604" i="1"/>
  <c r="AP604" i="1"/>
  <c r="AN604" i="1"/>
  <c r="AL604" i="1" a="1"/>
  <c r="AL604" i="1" s="1"/>
  <c r="AH604" i="1"/>
  <c r="AG604" i="1"/>
  <c r="AI604" i="1" s="1"/>
  <c r="AB604" i="1"/>
  <c r="AD604" i="1" s="1"/>
  <c r="AE604" i="1" s="1"/>
  <c r="X604" i="1"/>
  <c r="W604" i="1"/>
  <c r="V604" i="1"/>
  <c r="U604" i="1"/>
  <c r="T604" i="1"/>
  <c r="S604" i="1"/>
  <c r="R604" i="1"/>
  <c r="BG603" i="1"/>
  <c r="BH603" i="1" s="1"/>
  <c r="BF603" i="1"/>
  <c r="BE603" i="1"/>
  <c r="BD603" i="1"/>
  <c r="BC603" i="1"/>
  <c r="BB603" i="1"/>
  <c r="BA603" i="1"/>
  <c r="AZ603" i="1"/>
  <c r="AY603" i="1"/>
  <c r="AX603" i="1"/>
  <c r="AW603" i="1"/>
  <c r="AV603" i="1"/>
  <c r="AQ603" i="1"/>
  <c r="AP603" i="1"/>
  <c r="AN603" i="1"/>
  <c r="AL603" i="1" a="1"/>
  <c r="AL603" i="1" s="1"/>
  <c r="AH603" i="1"/>
  <c r="AG603" i="1"/>
  <c r="AI603" i="1" s="1"/>
  <c r="Y603" i="1"/>
  <c r="AD603" i="1" s="1"/>
  <c r="AE603" i="1" s="1"/>
  <c r="X603" i="1"/>
  <c r="W603" i="1"/>
  <c r="V603" i="1"/>
  <c r="U603" i="1"/>
  <c r="T603" i="1"/>
  <c r="S603" i="1"/>
  <c r="R603" i="1"/>
  <c r="BG602" i="1"/>
  <c r="BH602" i="1" s="1"/>
  <c r="BF602" i="1"/>
  <c r="BE602" i="1"/>
  <c r="BD602" i="1"/>
  <c r="BC602" i="1"/>
  <c r="BB602" i="1"/>
  <c r="BA602" i="1"/>
  <c r="AY602" i="1"/>
  <c r="AX602" i="1"/>
  <c r="AW602" i="1"/>
  <c r="AV602" i="1"/>
  <c r="AQ602" i="1"/>
  <c r="AP602" i="1"/>
  <c r="AN602" i="1"/>
  <c r="AL602" i="1" a="1"/>
  <c r="AL602" i="1" s="1"/>
  <c r="AH602" i="1"/>
  <c r="AG602" i="1"/>
  <c r="AI602" i="1" s="1"/>
  <c r="AC602" i="1"/>
  <c r="AB602" i="1"/>
  <c r="AA602" i="1"/>
  <c r="Z602" i="1"/>
  <c r="Y602" i="1"/>
  <c r="X602" i="1"/>
  <c r="W602" i="1"/>
  <c r="V602" i="1"/>
  <c r="U602" i="1"/>
  <c r="T602" i="1"/>
  <c r="S602" i="1"/>
  <c r="R602" i="1"/>
  <c r="BG601" i="1"/>
  <c r="BH601" i="1" s="1"/>
  <c r="BF601" i="1"/>
  <c r="BE601" i="1"/>
  <c r="BD601" i="1"/>
  <c r="BC601" i="1"/>
  <c r="BB601" i="1"/>
  <c r="BA601" i="1"/>
  <c r="AZ601" i="1"/>
  <c r="AY601" i="1"/>
  <c r="AX601" i="1"/>
  <c r="AW601" i="1"/>
  <c r="AV601" i="1"/>
  <c r="AQ601" i="1"/>
  <c r="AP601" i="1"/>
  <c r="AU601" i="1" s="1"/>
  <c r="AN601" i="1"/>
  <c r="AL601" i="1"/>
  <c r="AL601" i="1" a="1"/>
  <c r="AH601" i="1"/>
  <c r="AG601" i="1"/>
  <c r="AI601" i="1" s="1"/>
  <c r="AC601" i="1"/>
  <c r="AB601" i="1"/>
  <c r="AA601" i="1"/>
  <c r="Z601" i="1"/>
  <c r="Y601" i="1"/>
  <c r="X601" i="1"/>
  <c r="W601" i="1"/>
  <c r="V601" i="1"/>
  <c r="U601" i="1"/>
  <c r="T601" i="1"/>
  <c r="S601" i="1"/>
  <c r="R601" i="1"/>
  <c r="BG600" i="1"/>
  <c r="BH600" i="1" s="1"/>
  <c r="BF600" i="1"/>
  <c r="BE600" i="1"/>
  <c r="BD600" i="1"/>
  <c r="BC600" i="1"/>
  <c r="BB600" i="1"/>
  <c r="BA600" i="1"/>
  <c r="AZ600" i="1"/>
  <c r="AY600" i="1"/>
  <c r="AX600" i="1"/>
  <c r="AW600" i="1"/>
  <c r="AV600" i="1"/>
  <c r="AQ600" i="1"/>
  <c r="AP600" i="1"/>
  <c r="AN600" i="1"/>
  <c r="AL600" i="1" a="1"/>
  <c r="AL600" i="1" s="1"/>
  <c r="AH600" i="1"/>
  <c r="AG600" i="1"/>
  <c r="AI600" i="1" s="1"/>
  <c r="AB600" i="1"/>
  <c r="AD600" i="1" s="1"/>
  <c r="AE600" i="1" s="1"/>
  <c r="X600" i="1"/>
  <c r="W600" i="1"/>
  <c r="V600" i="1"/>
  <c r="U600" i="1"/>
  <c r="T600" i="1"/>
  <c r="S600" i="1"/>
  <c r="R600" i="1"/>
  <c r="BG599" i="1"/>
  <c r="BH599" i="1" s="1"/>
  <c r="BF599" i="1"/>
  <c r="BE599" i="1"/>
  <c r="BD599" i="1"/>
  <c r="BC599" i="1"/>
  <c r="BB599" i="1"/>
  <c r="BA599" i="1"/>
  <c r="AZ599" i="1"/>
  <c r="AY599" i="1"/>
  <c r="AX599" i="1"/>
  <c r="AW599" i="1"/>
  <c r="AV599" i="1"/>
  <c r="AQ599" i="1"/>
  <c r="AP599" i="1"/>
  <c r="AN599" i="1"/>
  <c r="AL599" i="1"/>
  <c r="AL599" i="1" a="1"/>
  <c r="AH599" i="1"/>
  <c r="AG599" i="1"/>
  <c r="AI599" i="1" s="1"/>
  <c r="Y599" i="1"/>
  <c r="AD599" i="1" s="1"/>
  <c r="AE599" i="1" s="1"/>
  <c r="X599" i="1"/>
  <c r="W599" i="1"/>
  <c r="V599" i="1"/>
  <c r="U599" i="1"/>
  <c r="T599" i="1"/>
  <c r="S599" i="1"/>
  <c r="R599" i="1"/>
  <c r="BG598" i="1"/>
  <c r="BH598" i="1" s="1"/>
  <c r="BF598" i="1"/>
  <c r="BE598" i="1"/>
  <c r="BD598" i="1"/>
  <c r="BC598" i="1"/>
  <c r="BB598" i="1"/>
  <c r="BA598" i="1"/>
  <c r="AZ598" i="1"/>
  <c r="AY598" i="1"/>
  <c r="AX598" i="1"/>
  <c r="AW598" i="1"/>
  <c r="AV598" i="1"/>
  <c r="AQ598" i="1"/>
  <c r="AP598" i="1"/>
  <c r="AN598" i="1"/>
  <c r="AL598" i="1" a="1"/>
  <c r="AL598" i="1" s="1"/>
  <c r="AH598" i="1"/>
  <c r="AG598" i="1"/>
  <c r="AI598" i="1" s="1"/>
  <c r="Z598" i="1"/>
  <c r="AD598" i="1" s="1"/>
  <c r="AE598" i="1" s="1"/>
  <c r="X598" i="1"/>
  <c r="W598" i="1"/>
  <c r="V598" i="1"/>
  <c r="U598" i="1"/>
  <c r="T598" i="1"/>
  <c r="S598" i="1"/>
  <c r="R598" i="1"/>
  <c r="BG597" i="1"/>
  <c r="BH597" i="1" s="1"/>
  <c r="BF597" i="1"/>
  <c r="BE597" i="1"/>
  <c r="BD597" i="1"/>
  <c r="BC597" i="1"/>
  <c r="BB597" i="1"/>
  <c r="BA597" i="1"/>
  <c r="AZ597" i="1"/>
  <c r="AY597" i="1"/>
  <c r="AX597" i="1"/>
  <c r="AW597" i="1"/>
  <c r="AV597" i="1"/>
  <c r="AQ597" i="1"/>
  <c r="AP597" i="1"/>
  <c r="AU597" i="1" s="1"/>
  <c r="AN597" i="1"/>
  <c r="AL597" i="1"/>
  <c r="AL597" i="1" a="1"/>
  <c r="AH597" i="1"/>
  <c r="AG597" i="1"/>
  <c r="AA597" i="1"/>
  <c r="AD597" i="1" s="1"/>
  <c r="AE597" i="1" s="1"/>
  <c r="X597" i="1"/>
  <c r="W597" i="1"/>
  <c r="V597" i="1"/>
  <c r="U597" i="1"/>
  <c r="T597" i="1"/>
  <c r="S597" i="1"/>
  <c r="R597" i="1"/>
  <c r="BG596" i="1"/>
  <c r="BH596" i="1" s="1"/>
  <c r="BF596" i="1"/>
  <c r="BE596" i="1"/>
  <c r="BD596" i="1"/>
  <c r="BC596" i="1"/>
  <c r="BB596" i="1"/>
  <c r="BA596" i="1"/>
  <c r="AZ596" i="1"/>
  <c r="AY596" i="1"/>
  <c r="AX596" i="1"/>
  <c r="AW596" i="1"/>
  <c r="AV596" i="1"/>
  <c r="AQ596" i="1"/>
  <c r="AP596" i="1"/>
  <c r="AN596" i="1"/>
  <c r="AL596" i="1" a="1"/>
  <c r="AL596" i="1" s="1"/>
  <c r="AH596" i="1"/>
  <c r="AG596" i="1"/>
  <c r="AI596" i="1" s="1"/>
  <c r="AA596" i="1"/>
  <c r="AD596" i="1" s="1"/>
  <c r="AE596" i="1" s="1"/>
  <c r="X596" i="1"/>
  <c r="W596" i="1"/>
  <c r="V596" i="1"/>
  <c r="U596" i="1"/>
  <c r="T596" i="1"/>
  <c r="S596" i="1"/>
  <c r="R596" i="1"/>
  <c r="BG595" i="1"/>
  <c r="BH595" i="1" s="1"/>
  <c r="BF595" i="1"/>
  <c r="BB595" i="1"/>
  <c r="BA595" i="1"/>
  <c r="AZ595" i="1"/>
  <c r="AY595" i="1"/>
  <c r="AX595" i="1"/>
  <c r="AW595" i="1"/>
  <c r="AV595" i="1"/>
  <c r="AS595" i="1"/>
  <c r="AQ595" i="1"/>
  <c r="AP595" i="1"/>
  <c r="AN595" i="1"/>
  <c r="AL595" i="1" a="1"/>
  <c r="AL595" i="1" s="1"/>
  <c r="AH595" i="1"/>
  <c r="AG595" i="1"/>
  <c r="AI595" i="1" s="1"/>
  <c r="AB595" i="1"/>
  <c r="AD595" i="1" s="1"/>
  <c r="AE595" i="1" s="1"/>
  <c r="X595" i="1"/>
  <c r="W595" i="1"/>
  <c r="V595" i="1"/>
  <c r="U595" i="1"/>
  <c r="T595" i="1"/>
  <c r="S595" i="1"/>
  <c r="R595" i="1"/>
  <c r="BG594" i="1"/>
  <c r="BH594" i="1" s="1"/>
  <c r="BF594" i="1"/>
  <c r="BD594" i="1"/>
  <c r="BB594" i="1"/>
  <c r="BA594" i="1"/>
  <c r="AZ594" i="1"/>
  <c r="AY594" i="1"/>
  <c r="AX594" i="1"/>
  <c r="AW594" i="1"/>
  <c r="AV594" i="1"/>
  <c r="AQ594" i="1"/>
  <c r="AP594" i="1"/>
  <c r="AR594" i="1" s="1"/>
  <c r="AN594" i="1"/>
  <c r="AL594" i="1" a="1"/>
  <c r="AL594" i="1" s="1"/>
  <c r="AH594" i="1"/>
  <c r="AG594" i="1"/>
  <c r="AI594" i="1" s="1"/>
  <c r="AB594" i="1"/>
  <c r="AD594" i="1" s="1"/>
  <c r="AE594" i="1" s="1"/>
  <c r="X594" i="1"/>
  <c r="W594" i="1"/>
  <c r="V594" i="1"/>
  <c r="U594" i="1"/>
  <c r="T594" i="1"/>
  <c r="S594" i="1"/>
  <c r="R594" i="1"/>
  <c r="BG593" i="1"/>
  <c r="BH593" i="1" s="1"/>
  <c r="BF593" i="1"/>
  <c r="BE593" i="1"/>
  <c r="BD593" i="1"/>
  <c r="BC593" i="1"/>
  <c r="BB593" i="1"/>
  <c r="BA593" i="1"/>
  <c r="AZ593" i="1"/>
  <c r="AY593" i="1"/>
  <c r="AX593" i="1"/>
  <c r="AW593" i="1"/>
  <c r="AV593" i="1"/>
  <c r="AQ593" i="1"/>
  <c r="AP593" i="1"/>
  <c r="AN593" i="1"/>
  <c r="AL593" i="1" a="1"/>
  <c r="AL593" i="1" s="1"/>
  <c r="AH593" i="1"/>
  <c r="AG593" i="1"/>
  <c r="AI593" i="1" s="1"/>
  <c r="AB593" i="1"/>
  <c r="AD593" i="1" s="1"/>
  <c r="AE593" i="1" s="1"/>
  <c r="X593" i="1"/>
  <c r="W593" i="1"/>
  <c r="V593" i="1"/>
  <c r="U593" i="1"/>
  <c r="T593" i="1"/>
  <c r="S593" i="1"/>
  <c r="R593" i="1"/>
  <c r="BG592" i="1"/>
  <c r="BH592" i="1" s="1"/>
  <c r="BF592" i="1"/>
  <c r="BE592" i="1"/>
  <c r="BD592" i="1"/>
  <c r="BC592" i="1"/>
  <c r="BB592" i="1"/>
  <c r="BA592" i="1"/>
  <c r="AZ592" i="1"/>
  <c r="AY592" i="1"/>
  <c r="AX592" i="1"/>
  <c r="AW592" i="1"/>
  <c r="AV592" i="1"/>
  <c r="AQ592" i="1"/>
  <c r="AP592" i="1"/>
  <c r="AN592" i="1"/>
  <c r="AL592" i="1"/>
  <c r="AL592" i="1" a="1"/>
  <c r="AH592" i="1"/>
  <c r="AG592" i="1"/>
  <c r="AI592" i="1" s="1"/>
  <c r="AC592" i="1"/>
  <c r="AB592" i="1"/>
  <c r="AA592" i="1"/>
  <c r="Z592" i="1"/>
  <c r="Y592" i="1"/>
  <c r="X592" i="1"/>
  <c r="W592" i="1"/>
  <c r="V592" i="1"/>
  <c r="U592" i="1"/>
  <c r="T592" i="1"/>
  <c r="S592" i="1"/>
  <c r="R592" i="1"/>
  <c r="BG591" i="1"/>
  <c r="BH591" i="1" s="1"/>
  <c r="BF591" i="1"/>
  <c r="BE591" i="1"/>
  <c r="BD591" i="1"/>
  <c r="BC591" i="1"/>
  <c r="BB591" i="1"/>
  <c r="BA591" i="1"/>
  <c r="AZ591" i="1"/>
  <c r="AY591" i="1"/>
  <c r="AX591" i="1"/>
  <c r="AW591" i="1"/>
  <c r="AV591" i="1"/>
  <c r="AQ591" i="1"/>
  <c r="AP591" i="1"/>
  <c r="AT591" i="1" s="1"/>
  <c r="AN591" i="1"/>
  <c r="AL591" i="1" a="1"/>
  <c r="AL591" i="1" s="1"/>
  <c r="AH591" i="1"/>
  <c r="AG591" i="1"/>
  <c r="AI591" i="1" s="1"/>
  <c r="AC591" i="1"/>
  <c r="AD591" i="1" s="1"/>
  <c r="AE591" i="1" s="1"/>
  <c r="X591" i="1"/>
  <c r="W591" i="1"/>
  <c r="V591" i="1"/>
  <c r="U591" i="1"/>
  <c r="T591" i="1"/>
  <c r="S591" i="1"/>
  <c r="R591" i="1"/>
  <c r="BG590" i="1"/>
  <c r="BH590" i="1" s="1"/>
  <c r="BF590" i="1"/>
  <c r="BE590" i="1"/>
  <c r="BD590" i="1"/>
  <c r="BC590" i="1"/>
  <c r="BB590" i="1"/>
  <c r="BA590" i="1"/>
  <c r="AZ590" i="1"/>
  <c r="AY590" i="1"/>
  <c r="AX590" i="1"/>
  <c r="AW590" i="1"/>
  <c r="AV590" i="1"/>
  <c r="AQ590" i="1"/>
  <c r="AP590" i="1"/>
  <c r="AU590" i="1" s="1"/>
  <c r="AN590" i="1"/>
  <c r="AL590" i="1" a="1"/>
  <c r="AL590" i="1" s="1"/>
  <c r="AH590" i="1"/>
  <c r="AG590" i="1"/>
  <c r="AI590" i="1" s="1"/>
  <c r="Y590" i="1"/>
  <c r="AD590" i="1" s="1"/>
  <c r="AE590" i="1" s="1"/>
  <c r="X590" i="1"/>
  <c r="W590" i="1"/>
  <c r="V590" i="1"/>
  <c r="U590" i="1"/>
  <c r="T590" i="1"/>
  <c r="S590" i="1"/>
  <c r="R590" i="1"/>
  <c r="BG589" i="1"/>
  <c r="BH589" i="1" s="1"/>
  <c r="BF589" i="1"/>
  <c r="BE589" i="1"/>
  <c r="BD589" i="1"/>
  <c r="BC589" i="1"/>
  <c r="BB589" i="1"/>
  <c r="BA589" i="1"/>
  <c r="AZ589" i="1"/>
  <c r="AY589" i="1"/>
  <c r="AX589" i="1"/>
  <c r="AW589" i="1"/>
  <c r="AV589" i="1"/>
  <c r="AQ589" i="1"/>
  <c r="AP589" i="1"/>
  <c r="AT589" i="1" s="1"/>
  <c r="AN589" i="1"/>
  <c r="AL589" i="1" a="1"/>
  <c r="AL589" i="1" s="1"/>
  <c r="AH589" i="1"/>
  <c r="AG589" i="1"/>
  <c r="AI589" i="1" s="1"/>
  <c r="AB589" i="1"/>
  <c r="AD589" i="1" s="1"/>
  <c r="AE589" i="1" s="1"/>
  <c r="X589" i="1"/>
  <c r="W589" i="1"/>
  <c r="V589" i="1"/>
  <c r="U589" i="1"/>
  <c r="T589" i="1"/>
  <c r="S589" i="1"/>
  <c r="R589" i="1"/>
  <c r="BG588" i="1"/>
  <c r="BH588" i="1" s="1"/>
  <c r="BF588" i="1"/>
  <c r="BE588" i="1"/>
  <c r="BD588" i="1"/>
  <c r="BC588" i="1"/>
  <c r="BB588" i="1"/>
  <c r="BA588" i="1"/>
  <c r="AZ588" i="1"/>
  <c r="AY588" i="1"/>
  <c r="AX588" i="1"/>
  <c r="AW588" i="1"/>
  <c r="AV588" i="1"/>
  <c r="AQ588" i="1"/>
  <c r="AP588" i="1"/>
  <c r="AN588" i="1"/>
  <c r="AL588" i="1"/>
  <c r="AL588" i="1" a="1"/>
  <c r="AH588" i="1"/>
  <c r="AG588" i="1"/>
  <c r="AI588" i="1" s="1"/>
  <c r="AA588" i="1"/>
  <c r="AD588" i="1" s="1"/>
  <c r="AE588" i="1" s="1"/>
  <c r="X588" i="1"/>
  <c r="W588" i="1"/>
  <c r="V588" i="1"/>
  <c r="U588" i="1"/>
  <c r="T588" i="1"/>
  <c r="S588" i="1"/>
  <c r="R588" i="1"/>
  <c r="BG587" i="1"/>
  <c r="BH587" i="1" s="1"/>
  <c r="BF587" i="1"/>
  <c r="BE587" i="1"/>
  <c r="BD587" i="1"/>
  <c r="BC587" i="1"/>
  <c r="BB587" i="1"/>
  <c r="BA587" i="1"/>
  <c r="AZ587" i="1"/>
  <c r="AY587" i="1"/>
  <c r="AX587" i="1"/>
  <c r="AW587" i="1"/>
  <c r="AV587" i="1"/>
  <c r="AQ587" i="1"/>
  <c r="AP587" i="1"/>
  <c r="AN587" i="1"/>
  <c r="AL587" i="1" a="1"/>
  <c r="AL587" i="1" s="1"/>
  <c r="AH587" i="1"/>
  <c r="AG587" i="1"/>
  <c r="AI587" i="1" s="1"/>
  <c r="AC587" i="1"/>
  <c r="AB587" i="1"/>
  <c r="AA587" i="1"/>
  <c r="Z587" i="1"/>
  <c r="Y587" i="1"/>
  <c r="X587" i="1"/>
  <c r="W587" i="1"/>
  <c r="V587" i="1"/>
  <c r="U587" i="1"/>
  <c r="T587" i="1"/>
  <c r="S587" i="1"/>
  <c r="R587" i="1"/>
  <c r="BG586" i="1"/>
  <c r="BH586" i="1" s="1"/>
  <c r="BF586" i="1"/>
  <c r="BE586" i="1"/>
  <c r="BD586" i="1"/>
  <c r="BC586" i="1"/>
  <c r="BB586" i="1"/>
  <c r="BA586" i="1"/>
  <c r="AZ586" i="1"/>
  <c r="AY586" i="1"/>
  <c r="AX586" i="1"/>
  <c r="AW586" i="1"/>
  <c r="AV586" i="1"/>
  <c r="AQ586" i="1"/>
  <c r="AP586" i="1"/>
  <c r="AU586" i="1" s="1"/>
  <c r="AN586" i="1"/>
  <c r="AL586" i="1" a="1"/>
  <c r="AL586" i="1" s="1"/>
  <c r="AH586" i="1"/>
  <c r="AG586" i="1"/>
  <c r="AI586" i="1" s="1"/>
  <c r="Z586" i="1"/>
  <c r="AD586" i="1" s="1"/>
  <c r="AE586" i="1" s="1"/>
  <c r="X586" i="1"/>
  <c r="W586" i="1"/>
  <c r="V586" i="1"/>
  <c r="U586" i="1"/>
  <c r="T586" i="1"/>
  <c r="S586" i="1"/>
  <c r="R586" i="1"/>
  <c r="BG585" i="1"/>
  <c r="BH585" i="1" s="1"/>
  <c r="BF585" i="1"/>
  <c r="BE585" i="1"/>
  <c r="BD585" i="1"/>
  <c r="BC585" i="1"/>
  <c r="BB585" i="1"/>
  <c r="BA585" i="1"/>
  <c r="AZ585" i="1"/>
  <c r="AY585" i="1"/>
  <c r="AX585" i="1"/>
  <c r="AW585" i="1"/>
  <c r="AV585" i="1"/>
  <c r="AU585" i="1"/>
  <c r="AQ585" i="1"/>
  <c r="AP585" i="1"/>
  <c r="AT585" i="1" s="1"/>
  <c r="AN585" i="1"/>
  <c r="AL585" i="1" a="1"/>
  <c r="AL585" i="1" s="1"/>
  <c r="AH585" i="1"/>
  <c r="AG585" i="1"/>
  <c r="AI585" i="1" s="1"/>
  <c r="Z585" i="1"/>
  <c r="AD585" i="1" s="1"/>
  <c r="AE585" i="1" s="1"/>
  <c r="X585" i="1"/>
  <c r="W585" i="1"/>
  <c r="V585" i="1"/>
  <c r="U585" i="1"/>
  <c r="T585" i="1"/>
  <c r="S585" i="1"/>
  <c r="R585" i="1"/>
  <c r="BG584" i="1"/>
  <c r="BH584" i="1" s="1"/>
  <c r="BF584" i="1"/>
  <c r="BE584" i="1"/>
  <c r="BD584" i="1"/>
  <c r="BC584" i="1"/>
  <c r="BB584" i="1"/>
  <c r="BA584" i="1"/>
  <c r="AZ584" i="1"/>
  <c r="AY584" i="1"/>
  <c r="AX584" i="1"/>
  <c r="AW584" i="1"/>
  <c r="AV584" i="1"/>
  <c r="AQ584" i="1"/>
  <c r="AP584" i="1"/>
  <c r="AN584" i="1"/>
  <c r="AL584" i="1"/>
  <c r="AL584" i="1" a="1"/>
  <c r="AH584" i="1"/>
  <c r="AG584" i="1"/>
  <c r="AI584" i="1" s="1"/>
  <c r="AC584" i="1"/>
  <c r="AB584" i="1"/>
  <c r="AA584" i="1"/>
  <c r="Z584" i="1"/>
  <c r="Y584" i="1"/>
  <c r="X584" i="1"/>
  <c r="W584" i="1"/>
  <c r="V584" i="1"/>
  <c r="U584" i="1"/>
  <c r="T584" i="1"/>
  <c r="S584" i="1"/>
  <c r="R584" i="1"/>
  <c r="BG583" i="1"/>
  <c r="BH583" i="1" s="1"/>
  <c r="BF583" i="1"/>
  <c r="BE583" i="1"/>
  <c r="BD583" i="1"/>
  <c r="BC583" i="1"/>
  <c r="BB583" i="1"/>
  <c r="BA583" i="1"/>
  <c r="AZ583" i="1"/>
  <c r="AY583" i="1"/>
  <c r="AX583" i="1"/>
  <c r="AW583" i="1"/>
  <c r="AV583" i="1"/>
  <c r="AQ583" i="1"/>
  <c r="AP583" i="1"/>
  <c r="AN583" i="1"/>
  <c r="AL583" i="1" a="1"/>
  <c r="AL583" i="1" s="1"/>
  <c r="AH583" i="1"/>
  <c r="AG583" i="1"/>
  <c r="AI583" i="1" s="1"/>
  <c r="Z583" i="1"/>
  <c r="AD583" i="1" s="1"/>
  <c r="AE583" i="1" s="1"/>
  <c r="X583" i="1"/>
  <c r="W583" i="1"/>
  <c r="V583" i="1"/>
  <c r="U583" i="1"/>
  <c r="T583" i="1"/>
  <c r="S583" i="1"/>
  <c r="R583" i="1"/>
  <c r="BG582" i="1"/>
  <c r="BH582" i="1" s="1"/>
  <c r="BF582" i="1"/>
  <c r="BE582" i="1"/>
  <c r="BD582" i="1"/>
  <c r="BC582" i="1"/>
  <c r="BB582" i="1"/>
  <c r="BA582" i="1"/>
  <c r="AZ582" i="1"/>
  <c r="AY582" i="1"/>
  <c r="AX582" i="1"/>
  <c r="AW582" i="1"/>
  <c r="AV582" i="1"/>
  <c r="AQ582" i="1"/>
  <c r="AP582" i="1"/>
  <c r="AN582" i="1"/>
  <c r="AL582" i="1" a="1"/>
  <c r="AL582" i="1" s="1"/>
  <c r="AH582" i="1"/>
  <c r="AG582" i="1"/>
  <c r="AI582" i="1" s="1"/>
  <c r="AC582" i="1"/>
  <c r="Z582" i="1"/>
  <c r="Y582" i="1"/>
  <c r="X582" i="1"/>
  <c r="W582" i="1"/>
  <c r="V582" i="1"/>
  <c r="U582" i="1"/>
  <c r="T582" i="1"/>
  <c r="S582" i="1"/>
  <c r="R582" i="1"/>
  <c r="BG581" i="1"/>
  <c r="BH581" i="1" s="1"/>
  <c r="BF581" i="1"/>
  <c r="BE581" i="1"/>
  <c r="BD581" i="1"/>
  <c r="BC581" i="1"/>
  <c r="BB581" i="1"/>
  <c r="BA581" i="1"/>
  <c r="AZ581" i="1"/>
  <c r="AY581" i="1"/>
  <c r="AX581" i="1"/>
  <c r="AW581" i="1"/>
  <c r="AV581" i="1"/>
  <c r="AQ581" i="1"/>
  <c r="AP581" i="1"/>
  <c r="AN581" i="1"/>
  <c r="AL581" i="1" a="1"/>
  <c r="AL581" i="1" s="1"/>
  <c r="AH581" i="1"/>
  <c r="AG581" i="1"/>
  <c r="AI581" i="1" s="1"/>
  <c r="AC581" i="1"/>
  <c r="Z581" i="1"/>
  <c r="Y581" i="1"/>
  <c r="X581" i="1"/>
  <c r="W581" i="1"/>
  <c r="V581" i="1"/>
  <c r="U581" i="1"/>
  <c r="T581" i="1"/>
  <c r="S581" i="1"/>
  <c r="R581" i="1"/>
  <c r="BG580" i="1"/>
  <c r="BH580" i="1" s="1"/>
  <c r="BF580" i="1"/>
  <c r="BE580" i="1"/>
  <c r="BD580" i="1"/>
  <c r="BC580" i="1"/>
  <c r="BB580" i="1"/>
  <c r="BA580" i="1"/>
  <c r="AZ580" i="1"/>
  <c r="AY580" i="1"/>
  <c r="AX580" i="1"/>
  <c r="AW580" i="1"/>
  <c r="AV580" i="1"/>
  <c r="AQ580" i="1"/>
  <c r="AP580" i="1"/>
  <c r="AN580" i="1"/>
  <c r="AL580" i="1"/>
  <c r="AL580" i="1" a="1"/>
  <c r="AH580" i="1"/>
  <c r="AG580" i="1"/>
  <c r="AI580" i="1" s="1"/>
  <c r="AA580" i="1"/>
  <c r="AD580" i="1" s="1"/>
  <c r="AE580" i="1" s="1"/>
  <c r="X580" i="1"/>
  <c r="W580" i="1"/>
  <c r="V580" i="1"/>
  <c r="U580" i="1"/>
  <c r="T580" i="1"/>
  <c r="S580" i="1"/>
  <c r="R580" i="1"/>
  <c r="BG579" i="1"/>
  <c r="BH579" i="1" s="1"/>
  <c r="BF579" i="1"/>
  <c r="BE579" i="1"/>
  <c r="BD579" i="1"/>
  <c r="BC579" i="1"/>
  <c r="BB579" i="1"/>
  <c r="BA579" i="1"/>
  <c r="AZ579" i="1"/>
  <c r="AY579" i="1"/>
  <c r="AX579" i="1"/>
  <c r="AW579" i="1"/>
  <c r="AV579" i="1"/>
  <c r="AQ579" i="1"/>
  <c r="AP579" i="1"/>
  <c r="AN579" i="1"/>
  <c r="AL579" i="1" a="1"/>
  <c r="AL579" i="1" s="1"/>
  <c r="AH579" i="1"/>
  <c r="AG579" i="1"/>
  <c r="AI579" i="1" s="1"/>
  <c r="AA579" i="1"/>
  <c r="AD579" i="1" s="1"/>
  <c r="AE579" i="1" s="1"/>
  <c r="X579" i="1"/>
  <c r="W579" i="1"/>
  <c r="V579" i="1"/>
  <c r="U579" i="1"/>
  <c r="T579" i="1"/>
  <c r="S579" i="1"/>
  <c r="R579" i="1"/>
  <c r="BG578" i="1"/>
  <c r="BH578" i="1" s="1"/>
  <c r="BF578" i="1"/>
  <c r="BE578" i="1"/>
  <c r="BD578" i="1"/>
  <c r="BC578" i="1"/>
  <c r="BB578" i="1"/>
  <c r="BA578" i="1"/>
  <c r="AZ578" i="1"/>
  <c r="AY578" i="1"/>
  <c r="AX578" i="1"/>
  <c r="AW578" i="1"/>
  <c r="AV578" i="1"/>
  <c r="AQ578" i="1"/>
  <c r="AP578" i="1"/>
  <c r="AN578" i="1"/>
  <c r="AL578" i="1" a="1"/>
  <c r="AL578" i="1" s="1"/>
  <c r="AH578" i="1"/>
  <c r="AG578" i="1"/>
  <c r="AI578" i="1" s="1"/>
  <c r="AA578" i="1"/>
  <c r="AD578" i="1" s="1"/>
  <c r="AE578" i="1" s="1"/>
  <c r="X578" i="1"/>
  <c r="W578" i="1"/>
  <c r="V578" i="1"/>
  <c r="U578" i="1"/>
  <c r="T578" i="1"/>
  <c r="S578" i="1"/>
  <c r="R578" i="1"/>
  <c r="BG577" i="1"/>
  <c r="BH577" i="1" s="1"/>
  <c r="BF577" i="1"/>
  <c r="BE577" i="1"/>
  <c r="BD577" i="1"/>
  <c r="BC577" i="1"/>
  <c r="BB577" i="1"/>
  <c r="BA577" i="1"/>
  <c r="AZ577" i="1"/>
  <c r="AY577" i="1"/>
  <c r="AX577" i="1"/>
  <c r="AW577" i="1"/>
  <c r="AV577" i="1"/>
  <c r="AQ577" i="1"/>
  <c r="AP577" i="1"/>
  <c r="AN577" i="1"/>
  <c r="AL577" i="1" a="1"/>
  <c r="AL577" i="1" s="1"/>
  <c r="AH577" i="1"/>
  <c r="AG577" i="1"/>
  <c r="AC577" i="1"/>
  <c r="AB577" i="1"/>
  <c r="X577" i="1"/>
  <c r="W577" i="1"/>
  <c r="V577" i="1"/>
  <c r="U577" i="1"/>
  <c r="T577" i="1"/>
  <c r="S577" i="1"/>
  <c r="R577" i="1"/>
  <c r="BG576" i="1"/>
  <c r="BH576" i="1" s="1"/>
  <c r="BF576" i="1"/>
  <c r="BE576" i="1"/>
  <c r="BD576" i="1"/>
  <c r="BC576" i="1"/>
  <c r="BB576" i="1"/>
  <c r="BA576" i="1"/>
  <c r="AZ576" i="1"/>
  <c r="AY576" i="1"/>
  <c r="AX576" i="1"/>
  <c r="AW576" i="1"/>
  <c r="AV576" i="1"/>
  <c r="AT576" i="1"/>
  <c r="AQ576" i="1"/>
  <c r="AP576" i="1"/>
  <c r="AU576" i="1" s="1"/>
  <c r="AN576" i="1"/>
  <c r="AL576" i="1" a="1"/>
  <c r="AL576" i="1" s="1"/>
  <c r="AH576" i="1"/>
  <c r="AG576" i="1"/>
  <c r="AI576" i="1" s="1"/>
  <c r="AC576" i="1"/>
  <c r="AB576" i="1"/>
  <c r="AA576" i="1"/>
  <c r="Z576" i="1"/>
  <c r="Y576" i="1"/>
  <c r="X576" i="1"/>
  <c r="W576" i="1"/>
  <c r="V576" i="1"/>
  <c r="U576" i="1"/>
  <c r="T576" i="1"/>
  <c r="S576" i="1"/>
  <c r="R576" i="1"/>
  <c r="BG575" i="1"/>
  <c r="BH575" i="1" s="1"/>
  <c r="BF575" i="1"/>
  <c r="BE575" i="1"/>
  <c r="BD575" i="1"/>
  <c r="AZ575" i="1"/>
  <c r="AY575" i="1"/>
  <c r="AX575" i="1"/>
  <c r="AW575" i="1"/>
  <c r="AV575" i="1"/>
  <c r="AQ575" i="1"/>
  <c r="AP575" i="1"/>
  <c r="AT575" i="1" s="1"/>
  <c r="AN575" i="1"/>
  <c r="AL575" i="1" a="1"/>
  <c r="AL575" i="1" s="1"/>
  <c r="AH575" i="1"/>
  <c r="AG575" i="1"/>
  <c r="AI575" i="1" s="1"/>
  <c r="AB575" i="1"/>
  <c r="AD575" i="1" s="1"/>
  <c r="AE575" i="1" s="1"/>
  <c r="X575" i="1"/>
  <c r="W575" i="1"/>
  <c r="V575" i="1"/>
  <c r="U575" i="1"/>
  <c r="T575" i="1"/>
  <c r="S575" i="1"/>
  <c r="R575" i="1"/>
  <c r="BG574" i="1"/>
  <c r="BH574" i="1" s="1"/>
  <c r="BF574" i="1"/>
  <c r="BE574" i="1"/>
  <c r="AZ574" i="1"/>
  <c r="AY574" i="1"/>
  <c r="AX574" i="1"/>
  <c r="AW574" i="1"/>
  <c r="AV574" i="1"/>
  <c r="AQ574" i="1"/>
  <c r="AP574" i="1"/>
  <c r="AT574" i="1" s="1"/>
  <c r="AN574" i="1"/>
  <c r="AL574" i="1"/>
  <c r="AL574" i="1" a="1"/>
  <c r="AH574" i="1"/>
  <c r="AG574" i="1"/>
  <c r="AI574" i="1" s="1"/>
  <c r="AB574" i="1"/>
  <c r="AD574" i="1" s="1"/>
  <c r="AE574" i="1" s="1"/>
  <c r="X574" i="1"/>
  <c r="W574" i="1"/>
  <c r="V574" i="1"/>
  <c r="U574" i="1"/>
  <c r="T574" i="1"/>
  <c r="S574" i="1"/>
  <c r="R574" i="1"/>
  <c r="BG573" i="1"/>
  <c r="BH573" i="1" s="1"/>
  <c r="BC573" i="1"/>
  <c r="BB573" i="1"/>
  <c r="BA573" i="1"/>
  <c r="AZ573" i="1"/>
  <c r="AY573" i="1"/>
  <c r="AX573" i="1"/>
  <c r="AW573" i="1"/>
  <c r="AV573" i="1"/>
  <c r="AQ573" i="1"/>
  <c r="AP573" i="1"/>
  <c r="AN573" i="1"/>
  <c r="AL573" i="1"/>
  <c r="AL573" i="1" a="1"/>
  <c r="AH573" i="1"/>
  <c r="AG573" i="1"/>
  <c r="AI573" i="1" s="1"/>
  <c r="AB573" i="1"/>
  <c r="AD573" i="1" s="1"/>
  <c r="AE573" i="1" s="1"/>
  <c r="X573" i="1"/>
  <c r="W573" i="1"/>
  <c r="V573" i="1"/>
  <c r="U573" i="1"/>
  <c r="T573" i="1"/>
  <c r="S573" i="1"/>
  <c r="R573" i="1"/>
  <c r="BG572" i="1"/>
  <c r="BH572" i="1" s="1"/>
  <c r="BF572" i="1"/>
  <c r="BE572" i="1"/>
  <c r="BD572" i="1"/>
  <c r="BC572" i="1"/>
  <c r="BB572" i="1"/>
  <c r="BA572" i="1"/>
  <c r="AZ572" i="1"/>
  <c r="AY572" i="1"/>
  <c r="AX572" i="1"/>
  <c r="AW572" i="1"/>
  <c r="AV572" i="1"/>
  <c r="AQ572" i="1"/>
  <c r="AP572" i="1"/>
  <c r="AN572" i="1"/>
  <c r="AL572" i="1" a="1"/>
  <c r="AL572" i="1" s="1"/>
  <c r="AH572" i="1"/>
  <c r="AG572" i="1"/>
  <c r="AI572" i="1" s="1"/>
  <c r="AB572" i="1"/>
  <c r="AD572" i="1" s="1"/>
  <c r="AE572" i="1" s="1"/>
  <c r="X572" i="1"/>
  <c r="W572" i="1"/>
  <c r="V572" i="1"/>
  <c r="U572" i="1"/>
  <c r="T572" i="1"/>
  <c r="S572" i="1"/>
  <c r="R572" i="1"/>
  <c r="BG571" i="1"/>
  <c r="BH571" i="1" s="1"/>
  <c r="BF571" i="1"/>
  <c r="BE571" i="1"/>
  <c r="BD571" i="1"/>
  <c r="BC571" i="1"/>
  <c r="BB571" i="1"/>
  <c r="BA571" i="1"/>
  <c r="AZ571" i="1"/>
  <c r="AY571" i="1"/>
  <c r="AX571" i="1"/>
  <c r="AW571" i="1"/>
  <c r="AV571" i="1"/>
  <c r="AQ571" i="1"/>
  <c r="AP571" i="1"/>
  <c r="AU571" i="1" s="1"/>
  <c r="AN571" i="1"/>
  <c r="AL571" i="1" a="1"/>
  <c r="AL571" i="1" s="1"/>
  <c r="AH571" i="1"/>
  <c r="AG571" i="1"/>
  <c r="AI571" i="1" s="1"/>
  <c r="AC571" i="1"/>
  <c r="AD571" i="1" s="1"/>
  <c r="AE571" i="1" s="1"/>
  <c r="X571" i="1"/>
  <c r="W571" i="1"/>
  <c r="V571" i="1"/>
  <c r="U571" i="1"/>
  <c r="T571" i="1"/>
  <c r="S571" i="1"/>
  <c r="R571" i="1"/>
  <c r="BG570" i="1"/>
  <c r="BH570" i="1" s="1"/>
  <c r="BF570" i="1"/>
  <c r="BE570" i="1"/>
  <c r="BD570" i="1"/>
  <c r="BC570" i="1"/>
  <c r="BB570" i="1"/>
  <c r="BA570" i="1"/>
  <c r="AZ570" i="1"/>
  <c r="AY570" i="1"/>
  <c r="AX570" i="1"/>
  <c r="AW570" i="1"/>
  <c r="AV570" i="1"/>
  <c r="AQ570" i="1"/>
  <c r="AP570" i="1"/>
  <c r="AT570" i="1" s="1"/>
  <c r="AN570" i="1"/>
  <c r="AL570" i="1" a="1"/>
  <c r="AL570" i="1" s="1"/>
  <c r="AH570" i="1"/>
  <c r="AG570" i="1"/>
  <c r="AI570" i="1" s="1"/>
  <c r="Y570" i="1"/>
  <c r="AD570" i="1" s="1"/>
  <c r="AE570" i="1" s="1"/>
  <c r="X570" i="1"/>
  <c r="W570" i="1"/>
  <c r="V570" i="1"/>
  <c r="U570" i="1"/>
  <c r="T570" i="1"/>
  <c r="S570" i="1"/>
  <c r="R570" i="1"/>
  <c r="BG569" i="1"/>
  <c r="BH569" i="1" s="1"/>
  <c r="BF569" i="1"/>
  <c r="BE569" i="1"/>
  <c r="BD569" i="1"/>
  <c r="BC569" i="1"/>
  <c r="BB569" i="1"/>
  <c r="BA569" i="1"/>
  <c r="AZ569" i="1"/>
  <c r="AY569" i="1"/>
  <c r="AX569" i="1"/>
  <c r="AW569" i="1"/>
  <c r="AV569" i="1"/>
  <c r="AQ569" i="1"/>
  <c r="AP569" i="1"/>
  <c r="AN569" i="1"/>
  <c r="AL569" i="1"/>
  <c r="AL569" i="1" a="1"/>
  <c r="AH569" i="1"/>
  <c r="AG569" i="1"/>
  <c r="AI569" i="1" s="1"/>
  <c r="AB569" i="1"/>
  <c r="AD569" i="1" s="1"/>
  <c r="AE569" i="1" s="1"/>
  <c r="X569" i="1"/>
  <c r="W569" i="1"/>
  <c r="V569" i="1"/>
  <c r="U569" i="1"/>
  <c r="T569" i="1"/>
  <c r="S569" i="1"/>
  <c r="R569" i="1"/>
  <c r="BG568" i="1"/>
  <c r="BH568" i="1" s="1"/>
  <c r="BF568" i="1"/>
  <c r="BE568" i="1"/>
  <c r="BD568" i="1"/>
  <c r="BC568" i="1"/>
  <c r="BB568" i="1"/>
  <c r="BA568" i="1"/>
  <c r="AZ568" i="1"/>
  <c r="AY568" i="1"/>
  <c r="AX568" i="1"/>
  <c r="AW568" i="1"/>
  <c r="AV568" i="1"/>
  <c r="AQ568" i="1"/>
  <c r="AP568" i="1"/>
  <c r="AN568" i="1"/>
  <c r="AL568" i="1" a="1"/>
  <c r="AL568" i="1" s="1"/>
  <c r="AH568" i="1"/>
  <c r="AG568" i="1"/>
  <c r="AI568" i="1" s="1"/>
  <c r="AB568" i="1"/>
  <c r="AD568" i="1" s="1"/>
  <c r="AE568" i="1" s="1"/>
  <c r="X568" i="1"/>
  <c r="W568" i="1"/>
  <c r="V568" i="1"/>
  <c r="U568" i="1"/>
  <c r="T568" i="1"/>
  <c r="S568" i="1"/>
  <c r="R568" i="1"/>
  <c r="BG567" i="1"/>
  <c r="BH567" i="1" s="1"/>
  <c r="BF567" i="1"/>
  <c r="BE567" i="1"/>
  <c r="BD567" i="1"/>
  <c r="BC567" i="1"/>
  <c r="BB567" i="1"/>
  <c r="BA567" i="1"/>
  <c r="AZ567" i="1"/>
  <c r="AY567" i="1"/>
  <c r="AX567" i="1"/>
  <c r="AW567" i="1"/>
  <c r="AV567" i="1"/>
  <c r="AQ567" i="1"/>
  <c r="AP567" i="1"/>
  <c r="AU567" i="1" s="1"/>
  <c r="AN567" i="1"/>
  <c r="AL567" i="1"/>
  <c r="AL567" i="1" a="1"/>
  <c r="AH567" i="1"/>
  <c r="AG567" i="1"/>
  <c r="Y567" i="1"/>
  <c r="AD567" i="1" s="1"/>
  <c r="AE567" i="1" s="1"/>
  <c r="X567" i="1"/>
  <c r="W567" i="1"/>
  <c r="V567" i="1"/>
  <c r="U567" i="1"/>
  <c r="T567" i="1"/>
  <c r="S567" i="1"/>
  <c r="R567" i="1"/>
  <c r="BG566" i="1"/>
  <c r="BH566" i="1" s="1"/>
  <c r="BF566" i="1"/>
  <c r="BE566" i="1"/>
  <c r="BD566" i="1"/>
  <c r="BC566" i="1"/>
  <c r="BB566" i="1"/>
  <c r="BA566" i="1"/>
  <c r="AZ566" i="1"/>
  <c r="AY566" i="1"/>
  <c r="AX566" i="1"/>
  <c r="AW566" i="1"/>
  <c r="AV566" i="1"/>
  <c r="AQ566" i="1"/>
  <c r="AP566" i="1"/>
  <c r="AS566" i="1" s="1"/>
  <c r="AN566" i="1"/>
  <c r="AL566" i="1" a="1"/>
  <c r="AL566" i="1" s="1"/>
  <c r="AH566" i="1"/>
  <c r="AG566" i="1"/>
  <c r="AI566" i="1" s="1"/>
  <c r="Y566" i="1"/>
  <c r="AD566" i="1" s="1"/>
  <c r="AE566" i="1" s="1"/>
  <c r="X566" i="1"/>
  <c r="W566" i="1"/>
  <c r="V566" i="1"/>
  <c r="U566" i="1"/>
  <c r="T566" i="1"/>
  <c r="S566" i="1"/>
  <c r="R566" i="1"/>
  <c r="BG565" i="1"/>
  <c r="BH565" i="1" s="1"/>
  <c r="BF565" i="1"/>
  <c r="BE565" i="1"/>
  <c r="BD565" i="1"/>
  <c r="BC565" i="1"/>
  <c r="BB565" i="1"/>
  <c r="BA565" i="1"/>
  <c r="AZ565" i="1"/>
  <c r="AY565" i="1"/>
  <c r="AX565" i="1"/>
  <c r="AW565" i="1"/>
  <c r="AV565" i="1"/>
  <c r="AQ565" i="1"/>
  <c r="AP565" i="1"/>
  <c r="AT565" i="1" s="1"/>
  <c r="AN565" i="1"/>
  <c r="AL565" i="1"/>
  <c r="AL565" i="1" a="1"/>
  <c r="AH565" i="1"/>
  <c r="AG565" i="1"/>
  <c r="AI565" i="1" s="1"/>
  <c r="AA565" i="1"/>
  <c r="AD565" i="1" s="1"/>
  <c r="AE565" i="1" s="1"/>
  <c r="X565" i="1"/>
  <c r="W565" i="1"/>
  <c r="V565" i="1"/>
  <c r="U565" i="1"/>
  <c r="T565" i="1"/>
  <c r="S565" i="1"/>
  <c r="R565" i="1"/>
  <c r="BG564" i="1"/>
  <c r="BH564" i="1" s="1"/>
  <c r="BF564" i="1"/>
  <c r="BE564" i="1"/>
  <c r="BD564" i="1"/>
  <c r="BC564" i="1"/>
  <c r="BB564" i="1"/>
  <c r="BA564" i="1"/>
  <c r="AZ564" i="1"/>
  <c r="AY564" i="1"/>
  <c r="AX564" i="1"/>
  <c r="AW564" i="1"/>
  <c r="AV564" i="1"/>
  <c r="AQ564" i="1"/>
  <c r="AP564" i="1"/>
  <c r="AS564" i="1" s="1"/>
  <c r="AN564" i="1"/>
  <c r="AL564" i="1" a="1"/>
  <c r="AL564" i="1" s="1"/>
  <c r="AH564" i="1"/>
  <c r="AG564" i="1"/>
  <c r="AI564" i="1" s="1"/>
  <c r="AC564" i="1"/>
  <c r="Z564" i="1"/>
  <c r="Y564" i="1"/>
  <c r="X564" i="1"/>
  <c r="W564" i="1"/>
  <c r="V564" i="1"/>
  <c r="U564" i="1"/>
  <c r="T564" i="1"/>
  <c r="S564" i="1"/>
  <c r="R564" i="1"/>
  <c r="BG563" i="1"/>
  <c r="BH563" i="1" s="1"/>
  <c r="BF563" i="1"/>
  <c r="BE563" i="1"/>
  <c r="BD563" i="1"/>
  <c r="BC563" i="1"/>
  <c r="BB563" i="1"/>
  <c r="BA563" i="1"/>
  <c r="AZ563" i="1"/>
  <c r="AY563" i="1"/>
  <c r="AX563" i="1"/>
  <c r="AW563" i="1"/>
  <c r="AV563" i="1"/>
  <c r="AQ563" i="1"/>
  <c r="AP563" i="1"/>
  <c r="AN563" i="1"/>
  <c r="AL563" i="1"/>
  <c r="AL563" i="1" a="1"/>
  <c r="AH563" i="1"/>
  <c r="AG563" i="1"/>
  <c r="AI563" i="1" s="1"/>
  <c r="AC563" i="1"/>
  <c r="Z563" i="1"/>
  <c r="Y563" i="1"/>
  <c r="X563" i="1"/>
  <c r="W563" i="1"/>
  <c r="V563" i="1"/>
  <c r="U563" i="1"/>
  <c r="T563" i="1"/>
  <c r="S563" i="1"/>
  <c r="R563" i="1"/>
  <c r="BG562" i="1"/>
  <c r="BH562" i="1" s="1"/>
  <c r="BF562" i="1"/>
  <c r="BE562" i="1"/>
  <c r="BD562" i="1"/>
  <c r="BC562" i="1"/>
  <c r="BB562" i="1"/>
  <c r="BA562" i="1"/>
  <c r="AZ562" i="1"/>
  <c r="AY562" i="1"/>
  <c r="AX562" i="1"/>
  <c r="AW562" i="1"/>
  <c r="AV562" i="1"/>
  <c r="AQ562" i="1"/>
  <c r="AP562" i="1"/>
  <c r="AN562" i="1"/>
  <c r="AL562" i="1" a="1"/>
  <c r="AL562" i="1" s="1"/>
  <c r="AH562" i="1"/>
  <c r="AG562" i="1"/>
  <c r="AI562" i="1" s="1"/>
  <c r="AC562" i="1"/>
  <c r="AB562" i="1"/>
  <c r="AA562" i="1"/>
  <c r="Z562" i="1"/>
  <c r="Y562" i="1"/>
  <c r="X562" i="1"/>
  <c r="W562" i="1"/>
  <c r="V562" i="1"/>
  <c r="U562" i="1"/>
  <c r="T562" i="1"/>
  <c r="S562" i="1"/>
  <c r="R562" i="1"/>
  <c r="BG561" i="1"/>
  <c r="BH561" i="1" s="1"/>
  <c r="BF561" i="1"/>
  <c r="BE561" i="1"/>
  <c r="BD561" i="1"/>
  <c r="BC561" i="1"/>
  <c r="BB561" i="1"/>
  <c r="BA561" i="1"/>
  <c r="AZ561" i="1"/>
  <c r="AY561" i="1"/>
  <c r="AX561" i="1"/>
  <c r="AW561" i="1"/>
  <c r="AV561" i="1"/>
  <c r="AQ561" i="1"/>
  <c r="AP561" i="1"/>
  <c r="AN561" i="1"/>
  <c r="AL561" i="1"/>
  <c r="AL561" i="1" a="1"/>
  <c r="AH561" i="1"/>
  <c r="AG561" i="1"/>
  <c r="AI561" i="1" s="1"/>
  <c r="AA561" i="1"/>
  <c r="AD561" i="1" s="1"/>
  <c r="AE561" i="1" s="1"/>
  <c r="X561" i="1"/>
  <c r="W561" i="1"/>
  <c r="V561" i="1"/>
  <c r="U561" i="1"/>
  <c r="T561" i="1"/>
  <c r="S561" i="1"/>
  <c r="R561" i="1"/>
  <c r="BG560" i="1"/>
  <c r="BH560" i="1" s="1"/>
  <c r="BF560" i="1"/>
  <c r="BE560" i="1"/>
  <c r="BD560" i="1"/>
  <c r="BC560" i="1"/>
  <c r="BB560" i="1"/>
  <c r="BA560" i="1"/>
  <c r="AZ560" i="1"/>
  <c r="AY560" i="1"/>
  <c r="AX560" i="1"/>
  <c r="AW560" i="1"/>
  <c r="AV560" i="1"/>
  <c r="AQ560" i="1"/>
  <c r="AP560" i="1"/>
  <c r="AT560" i="1" s="1"/>
  <c r="AN560" i="1"/>
  <c r="AL560" i="1" a="1"/>
  <c r="AL560" i="1" s="1"/>
  <c r="AH560" i="1"/>
  <c r="AG560" i="1"/>
  <c r="AI560" i="1" s="1"/>
  <c r="AA560" i="1"/>
  <c r="AD560" i="1" s="1"/>
  <c r="AE560" i="1" s="1"/>
  <c r="X560" i="1"/>
  <c r="W560" i="1"/>
  <c r="V560" i="1"/>
  <c r="U560" i="1"/>
  <c r="T560" i="1"/>
  <c r="S560" i="1"/>
  <c r="R560" i="1"/>
  <c r="BG559" i="1"/>
  <c r="BH559" i="1" s="1"/>
  <c r="BF559" i="1"/>
  <c r="BE559" i="1"/>
  <c r="BD559" i="1"/>
  <c r="BC559" i="1"/>
  <c r="BB559" i="1"/>
  <c r="BA559" i="1"/>
  <c r="AZ559" i="1"/>
  <c r="AY559" i="1"/>
  <c r="AX559" i="1"/>
  <c r="AW559" i="1"/>
  <c r="AV559" i="1"/>
  <c r="AQ559" i="1"/>
  <c r="AP559" i="1"/>
  <c r="AU559" i="1" s="1"/>
  <c r="AN559" i="1"/>
  <c r="AL559" i="1"/>
  <c r="AL559" i="1" a="1"/>
  <c r="AH559" i="1"/>
  <c r="AG559" i="1"/>
  <c r="AA559" i="1"/>
  <c r="AD559" i="1" s="1"/>
  <c r="AE559" i="1" s="1"/>
  <c r="X559" i="1"/>
  <c r="AI559" i="1" s="1"/>
  <c r="W559" i="1"/>
  <c r="V559" i="1"/>
  <c r="U559" i="1"/>
  <c r="T559" i="1"/>
  <c r="S559" i="1"/>
  <c r="R559" i="1"/>
  <c r="BG558" i="1"/>
  <c r="BH558" i="1" s="1"/>
  <c r="BF558" i="1"/>
  <c r="BE558" i="1"/>
  <c r="BD558" i="1"/>
  <c r="BC558" i="1"/>
  <c r="BB558" i="1"/>
  <c r="BA558" i="1"/>
  <c r="AZ558" i="1"/>
  <c r="AY558" i="1"/>
  <c r="AX558" i="1"/>
  <c r="AW558" i="1"/>
  <c r="AV558" i="1"/>
  <c r="AQ558" i="1"/>
  <c r="AP558" i="1"/>
  <c r="AN558" i="1"/>
  <c r="AL558" i="1" a="1"/>
  <c r="AL558" i="1" s="1"/>
  <c r="AH558" i="1"/>
  <c r="AG558" i="1"/>
  <c r="AI558" i="1" s="1"/>
  <c r="AA558" i="1"/>
  <c r="AD558" i="1" s="1"/>
  <c r="AE558" i="1" s="1"/>
  <c r="X558" i="1"/>
  <c r="W558" i="1"/>
  <c r="V558" i="1"/>
  <c r="U558" i="1"/>
  <c r="T558" i="1"/>
  <c r="S558" i="1"/>
  <c r="R558" i="1"/>
  <c r="BG557" i="1"/>
  <c r="BH557" i="1" s="1"/>
  <c r="BF557" i="1"/>
  <c r="BE557" i="1"/>
  <c r="BD557" i="1"/>
  <c r="BC557" i="1"/>
  <c r="BB557" i="1"/>
  <c r="BA557" i="1"/>
  <c r="AZ557" i="1"/>
  <c r="AY557" i="1"/>
  <c r="AX557" i="1"/>
  <c r="AW557" i="1"/>
  <c r="AV557" i="1"/>
  <c r="AQ557" i="1"/>
  <c r="AP557" i="1"/>
  <c r="AN557" i="1"/>
  <c r="AL557" i="1"/>
  <c r="AL557" i="1" a="1"/>
  <c r="AH557" i="1"/>
  <c r="AG557" i="1"/>
  <c r="AI557" i="1" s="1"/>
  <c r="AA557" i="1"/>
  <c r="AD557" i="1" s="1"/>
  <c r="AE557" i="1" s="1"/>
  <c r="X557" i="1"/>
  <c r="W557" i="1"/>
  <c r="V557" i="1"/>
  <c r="U557" i="1"/>
  <c r="T557" i="1"/>
  <c r="S557" i="1"/>
  <c r="R557" i="1"/>
  <c r="BG556" i="1"/>
  <c r="BH556" i="1" s="1"/>
  <c r="BF556" i="1"/>
  <c r="BE556" i="1"/>
  <c r="BD556" i="1"/>
  <c r="BC556" i="1"/>
  <c r="BB556" i="1"/>
  <c r="BA556" i="1"/>
  <c r="AZ556" i="1"/>
  <c r="AY556" i="1"/>
  <c r="AX556" i="1"/>
  <c r="AW556" i="1"/>
  <c r="AV556" i="1"/>
  <c r="AQ556" i="1"/>
  <c r="AP556" i="1"/>
  <c r="AN556" i="1"/>
  <c r="AL556" i="1"/>
  <c r="AL556" i="1" a="1"/>
  <c r="AH556" i="1"/>
  <c r="AG556" i="1"/>
  <c r="AI556" i="1" s="1"/>
  <c r="AA556" i="1"/>
  <c r="AD556" i="1" s="1"/>
  <c r="AE556" i="1" s="1"/>
  <c r="X556" i="1"/>
  <c r="W556" i="1"/>
  <c r="V556" i="1"/>
  <c r="U556" i="1"/>
  <c r="T556" i="1"/>
  <c r="S556" i="1"/>
  <c r="R556" i="1"/>
  <c r="BG555" i="1"/>
  <c r="BH555" i="1" s="1"/>
  <c r="BF555" i="1"/>
  <c r="BE555" i="1"/>
  <c r="BD555" i="1"/>
  <c r="BC555" i="1"/>
  <c r="BB555" i="1"/>
  <c r="BA555" i="1"/>
  <c r="AZ555" i="1"/>
  <c r="AY555" i="1"/>
  <c r="AX555" i="1"/>
  <c r="AW555" i="1"/>
  <c r="AV555" i="1"/>
  <c r="AQ555" i="1"/>
  <c r="AP555" i="1"/>
  <c r="AN555" i="1"/>
  <c r="AL555" i="1" a="1"/>
  <c r="AL555" i="1" s="1"/>
  <c r="AH555" i="1"/>
  <c r="AG555" i="1"/>
  <c r="AI555" i="1" s="1"/>
  <c r="AA555" i="1"/>
  <c r="AD555" i="1" s="1"/>
  <c r="AE555" i="1" s="1"/>
  <c r="X555" i="1"/>
  <c r="W555" i="1"/>
  <c r="V555" i="1"/>
  <c r="U555" i="1"/>
  <c r="T555" i="1"/>
  <c r="S555" i="1"/>
  <c r="R555" i="1"/>
  <c r="BG554" i="1"/>
  <c r="BH554" i="1" s="1"/>
  <c r="BF554" i="1"/>
  <c r="BE554" i="1"/>
  <c r="BD554" i="1"/>
  <c r="BC554" i="1"/>
  <c r="BB554" i="1"/>
  <c r="BA554" i="1"/>
  <c r="AZ554" i="1"/>
  <c r="AY554" i="1"/>
  <c r="AX554" i="1"/>
  <c r="AW554" i="1"/>
  <c r="AV554" i="1"/>
  <c r="AQ554" i="1"/>
  <c r="AP554" i="1"/>
  <c r="AT554" i="1" s="1"/>
  <c r="AN554" i="1"/>
  <c r="AL554" i="1" a="1"/>
  <c r="AL554" i="1" s="1"/>
  <c r="AH554" i="1"/>
  <c r="AG554" i="1"/>
  <c r="AI554" i="1" s="1"/>
  <c r="AA554" i="1"/>
  <c r="AD554" i="1" s="1"/>
  <c r="AE554" i="1" s="1"/>
  <c r="X554" i="1"/>
  <c r="W554" i="1"/>
  <c r="V554" i="1"/>
  <c r="U554" i="1"/>
  <c r="T554" i="1"/>
  <c r="S554" i="1"/>
  <c r="R554" i="1"/>
  <c r="BG553" i="1"/>
  <c r="BH553" i="1" s="1"/>
  <c r="BF553" i="1"/>
  <c r="BE553" i="1"/>
  <c r="BD553" i="1"/>
  <c r="BC553" i="1"/>
  <c r="BB553" i="1"/>
  <c r="BA553" i="1"/>
  <c r="AZ553" i="1"/>
  <c r="AY553" i="1"/>
  <c r="AX553" i="1"/>
  <c r="AW553" i="1"/>
  <c r="AV553" i="1"/>
  <c r="AQ553" i="1"/>
  <c r="AP553" i="1"/>
  <c r="AN553" i="1"/>
  <c r="AL553" i="1"/>
  <c r="AL553" i="1" a="1"/>
  <c r="AH553" i="1"/>
  <c r="AG553" i="1"/>
  <c r="AI553" i="1" s="1"/>
  <c r="Y553" i="1"/>
  <c r="AD553" i="1" s="1"/>
  <c r="AE553" i="1" s="1"/>
  <c r="X553" i="1"/>
  <c r="W553" i="1"/>
  <c r="V553" i="1"/>
  <c r="U553" i="1"/>
  <c r="T553" i="1"/>
  <c r="R553" i="1"/>
  <c r="BG552" i="1"/>
  <c r="BH552" i="1" s="1"/>
  <c r="BF552" i="1"/>
  <c r="BE552" i="1"/>
  <c r="BD552" i="1"/>
  <c r="BC552" i="1"/>
  <c r="BB552" i="1"/>
  <c r="BA552" i="1"/>
  <c r="AZ552" i="1"/>
  <c r="AY552" i="1"/>
  <c r="AX552" i="1"/>
  <c r="AW552" i="1"/>
  <c r="AV552" i="1"/>
  <c r="AQ552" i="1"/>
  <c r="AP552" i="1"/>
  <c r="AN552" i="1"/>
  <c r="AL552" i="1" a="1"/>
  <c r="AL552" i="1" s="1"/>
  <c r="AH552" i="1"/>
  <c r="AG552" i="1"/>
  <c r="AI552" i="1" s="1"/>
  <c r="AA552" i="1"/>
  <c r="AD552" i="1" s="1"/>
  <c r="AE552" i="1" s="1"/>
  <c r="X552" i="1"/>
  <c r="W552" i="1"/>
  <c r="V552" i="1"/>
  <c r="U552" i="1"/>
  <c r="T552" i="1"/>
  <c r="S552" i="1"/>
  <c r="R552" i="1"/>
  <c r="BG551" i="1"/>
  <c r="BH551" i="1" s="1"/>
  <c r="BF551" i="1"/>
  <c r="BE551" i="1"/>
  <c r="BD551" i="1"/>
  <c r="BC551" i="1"/>
  <c r="BB551" i="1"/>
  <c r="BA551" i="1"/>
  <c r="AZ551" i="1"/>
  <c r="AY551" i="1"/>
  <c r="AX551" i="1"/>
  <c r="AW551" i="1"/>
  <c r="AV551" i="1"/>
  <c r="AQ551" i="1"/>
  <c r="AP551" i="1"/>
  <c r="AN551" i="1"/>
  <c r="AL551" i="1" a="1"/>
  <c r="AL551" i="1" s="1"/>
  <c r="AH551" i="1"/>
  <c r="AG551" i="1"/>
  <c r="AI551" i="1" s="1"/>
  <c r="AA551" i="1"/>
  <c r="AD551" i="1" s="1"/>
  <c r="AE551" i="1" s="1"/>
  <c r="X551" i="1"/>
  <c r="W551" i="1"/>
  <c r="V551" i="1"/>
  <c r="U551" i="1"/>
  <c r="T551" i="1"/>
  <c r="S551" i="1"/>
  <c r="R551" i="1"/>
  <c r="BG550" i="1"/>
  <c r="BH550" i="1" s="1"/>
  <c r="BF550" i="1"/>
  <c r="BE550" i="1"/>
  <c r="BD550" i="1"/>
  <c r="BC550" i="1"/>
  <c r="BB550" i="1"/>
  <c r="BA550" i="1"/>
  <c r="AZ550" i="1"/>
  <c r="AY550" i="1"/>
  <c r="AX550" i="1"/>
  <c r="AW550" i="1"/>
  <c r="AV550" i="1"/>
  <c r="AQ550" i="1"/>
  <c r="AP550" i="1"/>
  <c r="AN550" i="1"/>
  <c r="AL550" i="1"/>
  <c r="AL550" i="1" a="1"/>
  <c r="AH550" i="1"/>
  <c r="AG550" i="1"/>
  <c r="AI550" i="1" s="1"/>
  <c r="AA550" i="1"/>
  <c r="AD550" i="1" s="1"/>
  <c r="AE550" i="1" s="1"/>
  <c r="X550" i="1"/>
  <c r="W550" i="1"/>
  <c r="V550" i="1"/>
  <c r="U550" i="1"/>
  <c r="T550" i="1"/>
  <c r="S550" i="1"/>
  <c r="R550" i="1"/>
  <c r="BG549" i="1"/>
  <c r="BH549" i="1" s="1"/>
  <c r="BF549" i="1"/>
  <c r="BE549" i="1"/>
  <c r="BD549" i="1"/>
  <c r="BC549" i="1"/>
  <c r="BB549" i="1"/>
  <c r="BA549" i="1"/>
  <c r="AZ549" i="1"/>
  <c r="AY549" i="1"/>
  <c r="AX549" i="1"/>
  <c r="AW549" i="1"/>
  <c r="AV549" i="1"/>
  <c r="AQ549" i="1"/>
  <c r="AP549" i="1"/>
  <c r="AR549" i="1" s="1"/>
  <c r="AN549" i="1"/>
  <c r="AL549" i="1" a="1"/>
  <c r="AL549" i="1" s="1"/>
  <c r="AH549" i="1"/>
  <c r="AG549" i="1"/>
  <c r="AI549" i="1" s="1"/>
  <c r="AC549" i="1"/>
  <c r="AB549" i="1"/>
  <c r="AA549" i="1"/>
  <c r="Z549" i="1"/>
  <c r="Y549" i="1"/>
  <c r="X549" i="1"/>
  <c r="W549" i="1"/>
  <c r="V549" i="1"/>
  <c r="U549" i="1"/>
  <c r="T549" i="1"/>
  <c r="S549" i="1"/>
  <c r="R549" i="1"/>
  <c r="BG548" i="1"/>
  <c r="BH548" i="1" s="1"/>
  <c r="BF548" i="1"/>
  <c r="BE548" i="1"/>
  <c r="BD548" i="1"/>
  <c r="BC548" i="1"/>
  <c r="BB548" i="1"/>
  <c r="BA548" i="1"/>
  <c r="AZ548" i="1"/>
  <c r="AY548" i="1"/>
  <c r="AX548" i="1"/>
  <c r="AW548" i="1"/>
  <c r="AV548" i="1"/>
  <c r="AQ548" i="1"/>
  <c r="AP548" i="1"/>
  <c r="AS548" i="1" s="1"/>
  <c r="AN548" i="1"/>
  <c r="AL548" i="1" a="1"/>
  <c r="AL548" i="1" s="1"/>
  <c r="AH548" i="1"/>
  <c r="AG548" i="1"/>
  <c r="AI548" i="1" s="1"/>
  <c r="Y548" i="1"/>
  <c r="AD548" i="1" s="1"/>
  <c r="AE548" i="1" s="1"/>
  <c r="X548" i="1"/>
  <c r="W548" i="1"/>
  <c r="V548" i="1"/>
  <c r="U548" i="1"/>
  <c r="T548" i="1"/>
  <c r="S548" i="1"/>
  <c r="R548" i="1"/>
  <c r="BG547" i="1"/>
  <c r="BH547" i="1" s="1"/>
  <c r="BF547" i="1"/>
  <c r="BE547" i="1"/>
  <c r="BD547" i="1"/>
  <c r="BC547" i="1"/>
  <c r="BB547" i="1"/>
  <c r="BA547" i="1"/>
  <c r="AZ547" i="1"/>
  <c r="AY547" i="1"/>
  <c r="AX547" i="1"/>
  <c r="AW547" i="1"/>
  <c r="AV547" i="1"/>
  <c r="AQ547" i="1"/>
  <c r="AP547" i="1"/>
  <c r="AN547" i="1"/>
  <c r="AL547" i="1" a="1"/>
  <c r="AL547" i="1" s="1"/>
  <c r="AH547" i="1"/>
  <c r="AG547" i="1"/>
  <c r="AI547" i="1" s="1"/>
  <c r="AA547" i="1"/>
  <c r="AD547" i="1" s="1"/>
  <c r="AE547" i="1" s="1"/>
  <c r="X547" i="1"/>
  <c r="W547" i="1"/>
  <c r="V547" i="1"/>
  <c r="U547" i="1"/>
  <c r="T547" i="1"/>
  <c r="S547" i="1"/>
  <c r="R547" i="1"/>
  <c r="BG546" i="1"/>
  <c r="BH546" i="1" s="1"/>
  <c r="BF546" i="1"/>
  <c r="BE546" i="1"/>
  <c r="BD546" i="1"/>
  <c r="BC546" i="1"/>
  <c r="BB546" i="1"/>
  <c r="BA546" i="1"/>
  <c r="AZ546" i="1"/>
  <c r="AY546" i="1"/>
  <c r="AX546" i="1"/>
  <c r="AW546" i="1"/>
  <c r="AV546" i="1"/>
  <c r="AQ546" i="1"/>
  <c r="AP546" i="1"/>
  <c r="AN546" i="1"/>
  <c r="AL546" i="1"/>
  <c r="AL546" i="1" a="1"/>
  <c r="AH546" i="1"/>
  <c r="AG546" i="1"/>
  <c r="AI546" i="1" s="1"/>
  <c r="AD546" i="1"/>
  <c r="AE546" i="1" s="1"/>
  <c r="Z546" i="1"/>
  <c r="X546" i="1"/>
  <c r="W546" i="1"/>
  <c r="V546" i="1"/>
  <c r="U546" i="1"/>
  <c r="T546" i="1"/>
  <c r="S546" i="1"/>
  <c r="R546" i="1"/>
  <c r="BG545" i="1"/>
  <c r="BH545" i="1" s="1"/>
  <c r="BF545" i="1"/>
  <c r="BE545" i="1"/>
  <c r="BD545" i="1"/>
  <c r="BC545" i="1"/>
  <c r="BB545" i="1"/>
  <c r="BA545" i="1"/>
  <c r="AZ545" i="1"/>
  <c r="AY545" i="1"/>
  <c r="AX545" i="1"/>
  <c r="AW545" i="1"/>
  <c r="AV545" i="1"/>
  <c r="AQ545" i="1"/>
  <c r="AP545" i="1"/>
  <c r="AN545" i="1"/>
  <c r="AL545" i="1" a="1"/>
  <c r="AL545" i="1" s="1"/>
  <c r="AH545" i="1"/>
  <c r="AG545" i="1"/>
  <c r="AI545" i="1" s="1"/>
  <c r="Z545" i="1"/>
  <c r="AD545" i="1" s="1"/>
  <c r="AE545" i="1" s="1"/>
  <c r="X545" i="1"/>
  <c r="W545" i="1"/>
  <c r="V545" i="1"/>
  <c r="U545" i="1"/>
  <c r="T545" i="1"/>
  <c r="S545" i="1"/>
  <c r="R545" i="1"/>
  <c r="BG544" i="1"/>
  <c r="BH544" i="1" s="1"/>
  <c r="BF544" i="1"/>
  <c r="BE544" i="1"/>
  <c r="BD544" i="1"/>
  <c r="BC544" i="1"/>
  <c r="BB544" i="1"/>
  <c r="BA544" i="1"/>
  <c r="AZ544" i="1"/>
  <c r="AY544" i="1"/>
  <c r="AX544" i="1"/>
  <c r="AW544" i="1"/>
  <c r="AV544" i="1"/>
  <c r="AQ544" i="1"/>
  <c r="AP544" i="1"/>
  <c r="AU544" i="1" s="1"/>
  <c r="AN544" i="1"/>
  <c r="AL544" i="1"/>
  <c r="AL544" i="1" a="1"/>
  <c r="AH544" i="1"/>
  <c r="AG544" i="1"/>
  <c r="Z544" i="1"/>
  <c r="AD544" i="1" s="1"/>
  <c r="AE544" i="1" s="1"/>
  <c r="X544" i="1"/>
  <c r="W544" i="1"/>
  <c r="V544" i="1"/>
  <c r="U544" i="1"/>
  <c r="T544" i="1"/>
  <c r="S544" i="1"/>
  <c r="R544" i="1"/>
  <c r="BG543" i="1"/>
  <c r="BH543" i="1" s="1"/>
  <c r="BF543" i="1"/>
  <c r="BE543" i="1"/>
  <c r="BD543" i="1"/>
  <c r="BC543" i="1"/>
  <c r="BB543" i="1"/>
  <c r="BA543" i="1"/>
  <c r="AZ543" i="1"/>
  <c r="AY543" i="1"/>
  <c r="AX543" i="1"/>
  <c r="AW543" i="1"/>
  <c r="AV543" i="1"/>
  <c r="AQ543" i="1"/>
  <c r="AP543" i="1"/>
  <c r="AN543" i="1"/>
  <c r="AL543" i="1"/>
  <c r="AL543" i="1" a="1"/>
  <c r="AH543" i="1"/>
  <c r="AG543" i="1"/>
  <c r="AI543" i="1" s="1"/>
  <c r="Z543" i="1"/>
  <c r="AD543" i="1" s="1"/>
  <c r="AE543" i="1" s="1"/>
  <c r="X543" i="1"/>
  <c r="W543" i="1"/>
  <c r="V543" i="1"/>
  <c r="U543" i="1"/>
  <c r="T543" i="1"/>
  <c r="S543" i="1"/>
  <c r="R543" i="1"/>
  <c r="BG542" i="1"/>
  <c r="BH542" i="1" s="1"/>
  <c r="AZ542" i="1"/>
  <c r="AY542" i="1"/>
  <c r="AX542" i="1"/>
  <c r="AW542" i="1"/>
  <c r="AV542" i="1"/>
  <c r="AQ542" i="1"/>
  <c r="AP542" i="1"/>
  <c r="AN542" i="1"/>
  <c r="AL542" i="1"/>
  <c r="AL542" i="1" a="1"/>
  <c r="AH542" i="1"/>
  <c r="AG542" i="1"/>
  <c r="Y542" i="1"/>
  <c r="AD542" i="1" s="1"/>
  <c r="AE542" i="1" s="1"/>
  <c r="X542" i="1"/>
  <c r="W542" i="1"/>
  <c r="V542" i="1"/>
  <c r="U542" i="1"/>
  <c r="T542" i="1"/>
  <c r="S542" i="1"/>
  <c r="R542" i="1"/>
  <c r="BG541" i="1"/>
  <c r="BH541" i="1" s="1"/>
  <c r="AZ541" i="1"/>
  <c r="AY541" i="1"/>
  <c r="AX541" i="1"/>
  <c r="AW541" i="1"/>
  <c r="AV541" i="1"/>
  <c r="AQ541" i="1"/>
  <c r="AP541" i="1"/>
  <c r="AN541" i="1"/>
  <c r="AL541" i="1" a="1"/>
  <c r="AL541" i="1" s="1"/>
  <c r="AH541" i="1"/>
  <c r="AG541" i="1"/>
  <c r="AI541" i="1" s="1"/>
  <c r="Y541" i="1"/>
  <c r="AD541" i="1" s="1"/>
  <c r="AE541" i="1" s="1"/>
  <c r="X541" i="1"/>
  <c r="W541" i="1"/>
  <c r="V541" i="1"/>
  <c r="U541" i="1"/>
  <c r="T541" i="1"/>
  <c r="S541" i="1"/>
  <c r="R541" i="1"/>
  <c r="BG540" i="1"/>
  <c r="BH540" i="1" s="1"/>
  <c r="BF540" i="1"/>
  <c r="BE540" i="1"/>
  <c r="BD540" i="1"/>
  <c r="BC540" i="1"/>
  <c r="BB540" i="1"/>
  <c r="BA540" i="1"/>
  <c r="AZ540" i="1"/>
  <c r="AY540" i="1"/>
  <c r="AX540" i="1"/>
  <c r="AW540" i="1"/>
  <c r="AV540" i="1"/>
  <c r="AQ540" i="1"/>
  <c r="AP540" i="1"/>
  <c r="AN540" i="1"/>
  <c r="AL540" i="1"/>
  <c r="AL540" i="1" a="1"/>
  <c r="AH540" i="1"/>
  <c r="AG540" i="1"/>
  <c r="Y540" i="1"/>
  <c r="AD540" i="1" s="1"/>
  <c r="AE540" i="1" s="1"/>
  <c r="X540" i="1"/>
  <c r="W540" i="1"/>
  <c r="V540" i="1"/>
  <c r="U540" i="1"/>
  <c r="T540" i="1"/>
  <c r="S540" i="1"/>
  <c r="R540" i="1"/>
  <c r="BG539" i="1"/>
  <c r="BH539" i="1" s="1"/>
  <c r="BF539" i="1"/>
  <c r="BE539" i="1"/>
  <c r="BD539" i="1"/>
  <c r="BC539" i="1"/>
  <c r="BB539" i="1"/>
  <c r="BA539" i="1"/>
  <c r="AZ539" i="1"/>
  <c r="AY539" i="1"/>
  <c r="AX539" i="1"/>
  <c r="AW539" i="1"/>
  <c r="AV539" i="1"/>
  <c r="AQ539" i="1"/>
  <c r="AP539" i="1"/>
  <c r="AS539" i="1" s="1"/>
  <c r="AN539" i="1"/>
  <c r="AL539" i="1"/>
  <c r="AL539" i="1" a="1"/>
  <c r="AH539" i="1"/>
  <c r="AG539" i="1"/>
  <c r="AI539" i="1" s="1"/>
  <c r="Y539" i="1"/>
  <c r="AD539" i="1" s="1"/>
  <c r="AE539" i="1" s="1"/>
  <c r="X539" i="1"/>
  <c r="W539" i="1"/>
  <c r="V539" i="1"/>
  <c r="U539" i="1"/>
  <c r="T539" i="1"/>
  <c r="S539" i="1"/>
  <c r="R539" i="1"/>
  <c r="BG538" i="1"/>
  <c r="BH538" i="1" s="1"/>
  <c r="BF538" i="1"/>
  <c r="BE538" i="1"/>
  <c r="BD538" i="1"/>
  <c r="BC538" i="1"/>
  <c r="BB538" i="1"/>
  <c r="BA538" i="1"/>
  <c r="AZ538" i="1"/>
  <c r="AY538" i="1"/>
  <c r="AX538" i="1"/>
  <c r="AW538" i="1"/>
  <c r="AV538" i="1"/>
  <c r="AQ538" i="1"/>
  <c r="AP538" i="1"/>
  <c r="AR538" i="1" s="1"/>
  <c r="AN538" i="1"/>
  <c r="AL538" i="1"/>
  <c r="AL538" i="1" a="1"/>
  <c r="AH538" i="1"/>
  <c r="AG538" i="1"/>
  <c r="Y538" i="1"/>
  <c r="AD538" i="1" s="1"/>
  <c r="AE538" i="1" s="1"/>
  <c r="X538" i="1"/>
  <c r="W538" i="1"/>
  <c r="V538" i="1"/>
  <c r="U538" i="1"/>
  <c r="T538" i="1"/>
  <c r="S538" i="1"/>
  <c r="R538" i="1"/>
  <c r="BG537" i="1"/>
  <c r="BH537" i="1" s="1"/>
  <c r="BF537" i="1"/>
  <c r="BE537" i="1"/>
  <c r="BD537" i="1"/>
  <c r="BC537" i="1"/>
  <c r="BB537" i="1"/>
  <c r="BA537" i="1"/>
  <c r="AZ537" i="1"/>
  <c r="AY537" i="1"/>
  <c r="AX537" i="1"/>
  <c r="AW537" i="1"/>
  <c r="AV537" i="1"/>
  <c r="AQ537" i="1"/>
  <c r="AP537" i="1"/>
  <c r="AN537" i="1"/>
  <c r="AL537" i="1"/>
  <c r="AL537" i="1" a="1"/>
  <c r="AH537" i="1"/>
  <c r="AG537" i="1"/>
  <c r="AI537" i="1" s="1"/>
  <c r="AA537" i="1"/>
  <c r="AD537" i="1" s="1"/>
  <c r="AE537" i="1" s="1"/>
  <c r="X537" i="1"/>
  <c r="W537" i="1"/>
  <c r="V537" i="1"/>
  <c r="U537" i="1"/>
  <c r="T537" i="1"/>
  <c r="S537" i="1"/>
  <c r="R537" i="1"/>
  <c r="BG536" i="1"/>
  <c r="BH536" i="1" s="1"/>
  <c r="BF536" i="1"/>
  <c r="BE536" i="1"/>
  <c r="BD536" i="1"/>
  <c r="BC536" i="1"/>
  <c r="BB536" i="1"/>
  <c r="BA536" i="1"/>
  <c r="AZ536" i="1"/>
  <c r="AY536" i="1"/>
  <c r="AX536" i="1"/>
  <c r="AW536" i="1"/>
  <c r="AV536" i="1"/>
  <c r="AQ536" i="1"/>
  <c r="AP536" i="1"/>
  <c r="AN536" i="1"/>
  <c r="AL536" i="1" a="1"/>
  <c r="AL536" i="1" s="1"/>
  <c r="AH536" i="1"/>
  <c r="AG536" i="1"/>
  <c r="AI536" i="1" s="1"/>
  <c r="AA536" i="1"/>
  <c r="AD536" i="1" s="1"/>
  <c r="AE536" i="1" s="1"/>
  <c r="X536" i="1"/>
  <c r="W536" i="1"/>
  <c r="V536" i="1"/>
  <c r="U536" i="1"/>
  <c r="T536" i="1"/>
  <c r="S536" i="1"/>
  <c r="R536" i="1"/>
  <c r="BG535" i="1"/>
  <c r="BH535" i="1" s="1"/>
  <c r="BF535" i="1"/>
  <c r="BE535" i="1"/>
  <c r="BD535" i="1"/>
  <c r="BC535" i="1"/>
  <c r="BB535" i="1"/>
  <c r="BA535" i="1"/>
  <c r="AZ535" i="1"/>
  <c r="AY535" i="1"/>
  <c r="AX535" i="1"/>
  <c r="AW535" i="1"/>
  <c r="AV535" i="1"/>
  <c r="AQ535" i="1"/>
  <c r="AP535" i="1"/>
  <c r="AT535" i="1" s="1"/>
  <c r="AN535" i="1"/>
  <c r="AL535" i="1" a="1"/>
  <c r="AL535" i="1" s="1"/>
  <c r="AH535" i="1"/>
  <c r="AG535" i="1"/>
  <c r="AI535" i="1" s="1"/>
  <c r="AC535" i="1"/>
  <c r="AD535" i="1" s="1"/>
  <c r="AE535" i="1" s="1"/>
  <c r="X535" i="1"/>
  <c r="W535" i="1"/>
  <c r="V535" i="1"/>
  <c r="U535" i="1"/>
  <c r="T535" i="1"/>
  <c r="S535" i="1"/>
  <c r="R535" i="1"/>
  <c r="BG534" i="1"/>
  <c r="BH534" i="1" s="1"/>
  <c r="BF534" i="1"/>
  <c r="BE534" i="1"/>
  <c r="BD534" i="1"/>
  <c r="BC534" i="1"/>
  <c r="BB534" i="1"/>
  <c r="BA534" i="1"/>
  <c r="AZ534" i="1"/>
  <c r="AY534" i="1"/>
  <c r="AX534" i="1"/>
  <c r="AW534" i="1"/>
  <c r="AV534" i="1"/>
  <c r="AQ534" i="1"/>
  <c r="AP534" i="1"/>
  <c r="AN534" i="1"/>
  <c r="AL534" i="1"/>
  <c r="AL534" i="1" a="1"/>
  <c r="AH534" i="1"/>
  <c r="AG534" i="1"/>
  <c r="AI534" i="1" s="1"/>
  <c r="AC534" i="1"/>
  <c r="AB534" i="1"/>
  <c r="AA534" i="1"/>
  <c r="Z534" i="1"/>
  <c r="Y534" i="1"/>
  <c r="X534" i="1"/>
  <c r="W534" i="1"/>
  <c r="V534" i="1"/>
  <c r="U534" i="1"/>
  <c r="T534" i="1"/>
  <c r="S534" i="1"/>
  <c r="R534" i="1"/>
  <c r="BG533" i="1"/>
  <c r="BH533" i="1" s="1"/>
  <c r="BF533" i="1"/>
  <c r="BE533" i="1"/>
  <c r="BD533" i="1"/>
  <c r="BC533" i="1"/>
  <c r="BB533" i="1"/>
  <c r="BA533" i="1"/>
  <c r="AZ533" i="1"/>
  <c r="AY533" i="1"/>
  <c r="AX533" i="1"/>
  <c r="AW533" i="1"/>
  <c r="AV533" i="1"/>
  <c r="AQ533" i="1"/>
  <c r="AP533" i="1"/>
  <c r="AU533" i="1" s="1"/>
  <c r="AN533" i="1"/>
  <c r="AL533" i="1"/>
  <c r="AL533" i="1" a="1"/>
  <c r="AH533" i="1"/>
  <c r="AG533" i="1"/>
  <c r="AI533" i="1" s="1"/>
  <c r="AC533" i="1"/>
  <c r="AB533" i="1"/>
  <c r="AA533" i="1"/>
  <c r="Z533" i="1"/>
  <c r="Y533" i="1"/>
  <c r="X533" i="1"/>
  <c r="W533" i="1"/>
  <c r="V533" i="1"/>
  <c r="U533" i="1"/>
  <c r="T533" i="1"/>
  <c r="S533" i="1"/>
  <c r="R533" i="1"/>
  <c r="BG532" i="1"/>
  <c r="BH532" i="1" s="1"/>
  <c r="BF532" i="1"/>
  <c r="BE532" i="1"/>
  <c r="BD532" i="1"/>
  <c r="BC532" i="1"/>
  <c r="BB532" i="1"/>
  <c r="BA532" i="1"/>
  <c r="AZ532" i="1"/>
  <c r="AY532" i="1"/>
  <c r="AX532" i="1"/>
  <c r="AW532" i="1"/>
  <c r="AV532" i="1"/>
  <c r="AQ532" i="1"/>
  <c r="AP532" i="1"/>
  <c r="AN532" i="1"/>
  <c r="AL532" i="1"/>
  <c r="AL532" i="1" a="1"/>
  <c r="AH532" i="1"/>
  <c r="AG532" i="1"/>
  <c r="AC532" i="1"/>
  <c r="AD532" i="1" s="1"/>
  <c r="AE532" i="1" s="1"/>
  <c r="X532" i="1"/>
  <c r="W532" i="1"/>
  <c r="V532" i="1"/>
  <c r="U532" i="1"/>
  <c r="T532" i="1"/>
  <c r="S532" i="1"/>
  <c r="R532" i="1"/>
  <c r="BG531" i="1"/>
  <c r="BH531" i="1" s="1"/>
  <c r="BF531" i="1"/>
  <c r="BE531" i="1"/>
  <c r="BD531" i="1"/>
  <c r="BC531" i="1"/>
  <c r="BB531" i="1"/>
  <c r="BA531" i="1"/>
  <c r="AZ531" i="1"/>
  <c r="AY531" i="1"/>
  <c r="AX531" i="1"/>
  <c r="AW531" i="1"/>
  <c r="AV531" i="1"/>
  <c r="AQ531" i="1"/>
  <c r="AP531" i="1"/>
  <c r="AN531" i="1"/>
  <c r="AL531" i="1"/>
  <c r="AL531" i="1" a="1"/>
  <c r="AH531" i="1"/>
  <c r="AG531" i="1"/>
  <c r="AI531" i="1" s="1"/>
  <c r="AC531" i="1"/>
  <c r="AB531" i="1"/>
  <c r="AA531" i="1"/>
  <c r="Z531" i="1"/>
  <c r="Y531" i="1"/>
  <c r="X531" i="1"/>
  <c r="W531" i="1"/>
  <c r="V531" i="1"/>
  <c r="U531" i="1"/>
  <c r="T531" i="1"/>
  <c r="S531" i="1"/>
  <c r="R531" i="1"/>
  <c r="BG530" i="1"/>
  <c r="BH530" i="1" s="1"/>
  <c r="BF530" i="1"/>
  <c r="BE530" i="1"/>
  <c r="BD530" i="1"/>
  <c r="BC530" i="1"/>
  <c r="BB530" i="1"/>
  <c r="BA530" i="1"/>
  <c r="AZ530" i="1"/>
  <c r="AY530" i="1"/>
  <c r="AX530" i="1"/>
  <c r="AW530" i="1"/>
  <c r="AV530" i="1"/>
  <c r="AQ530" i="1"/>
  <c r="AP530" i="1"/>
  <c r="AS530" i="1" s="1"/>
  <c r="AN530" i="1"/>
  <c r="AL530" i="1"/>
  <c r="AL530" i="1" a="1"/>
  <c r="AH530" i="1"/>
  <c r="AG530" i="1"/>
  <c r="AI530" i="1" s="1"/>
  <c r="Y530" i="1"/>
  <c r="AD530" i="1" s="1"/>
  <c r="AE530" i="1" s="1"/>
  <c r="X530" i="1"/>
  <c r="W530" i="1"/>
  <c r="V530" i="1"/>
  <c r="U530" i="1"/>
  <c r="T530" i="1"/>
  <c r="S530" i="1"/>
  <c r="R530" i="1"/>
  <c r="BG529" i="1"/>
  <c r="BH529" i="1" s="1"/>
  <c r="BF529" i="1"/>
  <c r="BE529" i="1"/>
  <c r="BD529" i="1"/>
  <c r="BC529" i="1"/>
  <c r="BB529" i="1"/>
  <c r="BA529" i="1"/>
  <c r="AZ529" i="1"/>
  <c r="AY529" i="1"/>
  <c r="AX529" i="1"/>
  <c r="AW529" i="1"/>
  <c r="AV529" i="1"/>
  <c r="AQ529" i="1"/>
  <c r="AP529" i="1"/>
  <c r="AN529" i="1"/>
  <c r="AL529" i="1"/>
  <c r="AL529" i="1" a="1"/>
  <c r="AH529" i="1"/>
  <c r="AG529" i="1"/>
  <c r="AC529" i="1"/>
  <c r="AD529" i="1" s="1"/>
  <c r="AE529" i="1" s="1"/>
  <c r="X529" i="1"/>
  <c r="W529" i="1"/>
  <c r="V529" i="1"/>
  <c r="U529" i="1"/>
  <c r="T529" i="1"/>
  <c r="S529" i="1"/>
  <c r="R529" i="1"/>
  <c r="BG528" i="1"/>
  <c r="BH528" i="1" s="1"/>
  <c r="BF528" i="1"/>
  <c r="BE528" i="1"/>
  <c r="BD528" i="1"/>
  <c r="BC528" i="1"/>
  <c r="BB528" i="1"/>
  <c r="BA528" i="1"/>
  <c r="AZ528" i="1"/>
  <c r="AY528" i="1"/>
  <c r="AX528" i="1"/>
  <c r="AW528" i="1"/>
  <c r="AV528" i="1"/>
  <c r="AQ528" i="1"/>
  <c r="AP528" i="1"/>
  <c r="AN528" i="1"/>
  <c r="AL528" i="1"/>
  <c r="AL528" i="1" a="1"/>
  <c r="AH528" i="1"/>
  <c r="AG528" i="1"/>
  <c r="Z528" i="1"/>
  <c r="AD528" i="1" s="1"/>
  <c r="AE528" i="1" s="1"/>
  <c r="X528" i="1"/>
  <c r="W528" i="1"/>
  <c r="V528" i="1"/>
  <c r="U528" i="1"/>
  <c r="T528" i="1"/>
  <c r="S528" i="1"/>
  <c r="R528" i="1"/>
  <c r="BG527" i="1"/>
  <c r="BH527" i="1" s="1"/>
  <c r="BF527" i="1"/>
  <c r="BE527" i="1"/>
  <c r="BD527" i="1"/>
  <c r="BC527" i="1"/>
  <c r="BB527" i="1"/>
  <c r="BA527" i="1"/>
  <c r="AZ527" i="1"/>
  <c r="AY527" i="1"/>
  <c r="AX527" i="1"/>
  <c r="AW527" i="1"/>
  <c r="AV527" i="1"/>
  <c r="AQ527" i="1"/>
  <c r="AP527" i="1"/>
  <c r="AS527" i="1" s="1"/>
  <c r="AN527" i="1"/>
  <c r="AL527" i="1"/>
  <c r="AL527" i="1" a="1"/>
  <c r="AH527" i="1"/>
  <c r="AG527" i="1"/>
  <c r="AI527" i="1" s="1"/>
  <c r="AB527" i="1"/>
  <c r="AD527" i="1" s="1"/>
  <c r="AE527" i="1" s="1"/>
  <c r="X527" i="1"/>
  <c r="W527" i="1"/>
  <c r="V527" i="1"/>
  <c r="U527" i="1"/>
  <c r="T527" i="1"/>
  <c r="S527" i="1"/>
  <c r="R527" i="1"/>
  <c r="BG526" i="1"/>
  <c r="BH526" i="1" s="1"/>
  <c r="BF526" i="1"/>
  <c r="BE526" i="1"/>
  <c r="BD526" i="1"/>
  <c r="BC526" i="1"/>
  <c r="BB526" i="1"/>
  <c r="BA526" i="1"/>
  <c r="AZ526" i="1"/>
  <c r="AY526" i="1"/>
  <c r="AX526" i="1"/>
  <c r="AW526" i="1"/>
  <c r="AV526" i="1"/>
  <c r="AQ526" i="1"/>
  <c r="AP526" i="1"/>
  <c r="AN526" i="1"/>
  <c r="AL526" i="1"/>
  <c r="AL526" i="1" a="1"/>
  <c r="AH526" i="1"/>
  <c r="AG526" i="1"/>
  <c r="Z526" i="1"/>
  <c r="AD526" i="1" s="1"/>
  <c r="AE526" i="1" s="1"/>
  <c r="X526" i="1"/>
  <c r="W526" i="1"/>
  <c r="V526" i="1"/>
  <c r="U526" i="1"/>
  <c r="T526" i="1"/>
  <c r="S526" i="1"/>
  <c r="R526" i="1"/>
  <c r="BG525" i="1"/>
  <c r="BH525" i="1" s="1"/>
  <c r="BF525" i="1"/>
  <c r="BE525" i="1"/>
  <c r="BD525" i="1"/>
  <c r="BC525" i="1"/>
  <c r="BB525" i="1"/>
  <c r="BA525" i="1"/>
  <c r="AZ525" i="1"/>
  <c r="AY525" i="1"/>
  <c r="AX525" i="1"/>
  <c r="AW525" i="1"/>
  <c r="AV525" i="1"/>
  <c r="AQ525" i="1"/>
  <c r="AP525" i="1"/>
  <c r="AN525" i="1"/>
  <c r="AL525" i="1"/>
  <c r="AL525" i="1" a="1"/>
  <c r="AH525" i="1"/>
  <c r="AG525" i="1"/>
  <c r="AI525" i="1" s="1"/>
  <c r="AA525" i="1"/>
  <c r="AD525" i="1" s="1"/>
  <c r="AE525" i="1" s="1"/>
  <c r="X525" i="1"/>
  <c r="W525" i="1"/>
  <c r="V525" i="1"/>
  <c r="U525" i="1"/>
  <c r="T525" i="1"/>
  <c r="S525" i="1"/>
  <c r="R525" i="1"/>
  <c r="BG524" i="1"/>
  <c r="BH524" i="1" s="1"/>
  <c r="BF524" i="1"/>
  <c r="BE524" i="1"/>
  <c r="BD524" i="1"/>
  <c r="BC524" i="1"/>
  <c r="BB524" i="1"/>
  <c r="BA524" i="1"/>
  <c r="AZ524" i="1"/>
  <c r="AY524" i="1"/>
  <c r="AX524" i="1"/>
  <c r="AW524" i="1"/>
  <c r="AV524" i="1"/>
  <c r="AT524" i="1"/>
  <c r="AQ524" i="1"/>
  <c r="AP524" i="1"/>
  <c r="AS524" i="1" s="1"/>
  <c r="AN524" i="1"/>
  <c r="AL524" i="1" a="1"/>
  <c r="AL524" i="1" s="1"/>
  <c r="AH524" i="1"/>
  <c r="AG524" i="1"/>
  <c r="AI524" i="1" s="1"/>
  <c r="Y524" i="1"/>
  <c r="AD524" i="1" s="1"/>
  <c r="AE524" i="1" s="1"/>
  <c r="X524" i="1"/>
  <c r="W524" i="1"/>
  <c r="V524" i="1"/>
  <c r="U524" i="1"/>
  <c r="T524" i="1"/>
  <c r="S524" i="1"/>
  <c r="R524" i="1"/>
  <c r="BG523" i="1"/>
  <c r="BH523" i="1" s="1"/>
  <c r="BF523" i="1"/>
  <c r="BE523" i="1"/>
  <c r="BD523" i="1"/>
  <c r="BC523" i="1"/>
  <c r="BB523" i="1"/>
  <c r="BA523" i="1"/>
  <c r="AZ523" i="1"/>
  <c r="AY523" i="1"/>
  <c r="AX523" i="1"/>
  <c r="AW523" i="1"/>
  <c r="AV523" i="1"/>
  <c r="AT523" i="1"/>
  <c r="AQ523" i="1"/>
  <c r="AP523" i="1"/>
  <c r="AN523" i="1"/>
  <c r="AL523" i="1" a="1"/>
  <c r="AL523" i="1" s="1"/>
  <c r="AH523" i="1"/>
  <c r="AG523" i="1"/>
  <c r="AI523" i="1" s="1"/>
  <c r="Y523" i="1"/>
  <c r="AD523" i="1" s="1"/>
  <c r="AE523" i="1" s="1"/>
  <c r="X523" i="1"/>
  <c r="W523" i="1"/>
  <c r="V523" i="1"/>
  <c r="U523" i="1"/>
  <c r="T523" i="1"/>
  <c r="S523" i="1"/>
  <c r="R523" i="1"/>
  <c r="BG522" i="1"/>
  <c r="BH522" i="1" s="1"/>
  <c r="BF522" i="1"/>
  <c r="BE522" i="1"/>
  <c r="BD522" i="1"/>
  <c r="BC522" i="1"/>
  <c r="BB522" i="1"/>
  <c r="BA522" i="1"/>
  <c r="AZ522" i="1"/>
  <c r="AY522" i="1"/>
  <c r="AX522" i="1"/>
  <c r="AW522" i="1"/>
  <c r="AV522" i="1"/>
  <c r="AS522" i="1"/>
  <c r="AQ522" i="1"/>
  <c r="AP522" i="1"/>
  <c r="AN522" i="1"/>
  <c r="AL522" i="1"/>
  <c r="AL522" i="1" a="1"/>
  <c r="AH522" i="1"/>
  <c r="AG522" i="1"/>
  <c r="AI522" i="1" s="1"/>
  <c r="AC522" i="1"/>
  <c r="AB522" i="1"/>
  <c r="AA522" i="1"/>
  <c r="Z522" i="1"/>
  <c r="Y522" i="1"/>
  <c r="X522" i="1"/>
  <c r="W522" i="1"/>
  <c r="V522" i="1"/>
  <c r="U522" i="1"/>
  <c r="T522" i="1"/>
  <c r="S522" i="1"/>
  <c r="R522" i="1"/>
  <c r="BG521" i="1"/>
  <c r="BH521" i="1" s="1"/>
  <c r="BF521" i="1"/>
  <c r="BE521" i="1"/>
  <c r="BD521" i="1"/>
  <c r="BC521" i="1"/>
  <c r="BB521" i="1"/>
  <c r="BA521" i="1"/>
  <c r="AZ521" i="1"/>
  <c r="AY521" i="1"/>
  <c r="AX521" i="1"/>
  <c r="AW521" i="1"/>
  <c r="AV521" i="1"/>
  <c r="AQ521" i="1"/>
  <c r="AP521" i="1"/>
  <c r="AN521" i="1"/>
  <c r="AL521" i="1" a="1"/>
  <c r="AL521" i="1" s="1"/>
  <c r="AH521" i="1"/>
  <c r="AG521" i="1"/>
  <c r="AI521" i="1" s="1"/>
  <c r="AC521" i="1"/>
  <c r="AB521" i="1"/>
  <c r="AA521" i="1"/>
  <c r="Z521" i="1"/>
  <c r="Y521" i="1"/>
  <c r="X521" i="1"/>
  <c r="W521" i="1"/>
  <c r="V521" i="1"/>
  <c r="U521" i="1"/>
  <c r="T521" i="1"/>
  <c r="S521" i="1"/>
  <c r="R521" i="1"/>
  <c r="BG520" i="1"/>
  <c r="BH520" i="1" s="1"/>
  <c r="BF520" i="1"/>
  <c r="BE520" i="1"/>
  <c r="BD520" i="1"/>
  <c r="BC520" i="1"/>
  <c r="BB520" i="1"/>
  <c r="BA520" i="1"/>
  <c r="AZ520" i="1"/>
  <c r="AY520" i="1"/>
  <c r="AX520" i="1"/>
  <c r="AW520" i="1"/>
  <c r="AV520" i="1"/>
  <c r="AQ520" i="1"/>
  <c r="AP520" i="1"/>
  <c r="AT520" i="1" s="1"/>
  <c r="AN520" i="1"/>
  <c r="AL520" i="1" a="1"/>
  <c r="AL520" i="1" s="1"/>
  <c r="AH520" i="1"/>
  <c r="AG520" i="1"/>
  <c r="AI520" i="1" s="1"/>
  <c r="AC520" i="1"/>
  <c r="AB520" i="1"/>
  <c r="AA520" i="1"/>
  <c r="Z520" i="1"/>
  <c r="Y520" i="1"/>
  <c r="X520" i="1"/>
  <c r="W520" i="1"/>
  <c r="V520" i="1"/>
  <c r="U520" i="1"/>
  <c r="T520" i="1"/>
  <c r="S520" i="1"/>
  <c r="R520" i="1"/>
  <c r="BG519" i="1"/>
  <c r="BH519" i="1" s="1"/>
  <c r="BF519" i="1"/>
  <c r="BE519" i="1"/>
  <c r="BD519" i="1"/>
  <c r="BC519" i="1"/>
  <c r="BB519" i="1"/>
  <c r="BA519" i="1"/>
  <c r="AZ519" i="1"/>
  <c r="AY519" i="1"/>
  <c r="AX519" i="1"/>
  <c r="AW519" i="1"/>
  <c r="AV519" i="1"/>
  <c r="AQ519" i="1"/>
  <c r="AP519" i="1"/>
  <c r="AN519" i="1"/>
  <c r="AL519" i="1" a="1"/>
  <c r="AL519" i="1" s="1"/>
  <c r="AH519" i="1"/>
  <c r="AG519" i="1"/>
  <c r="AI519" i="1" s="1"/>
  <c r="Y519" i="1"/>
  <c r="AD519" i="1" s="1"/>
  <c r="AE519" i="1" s="1"/>
  <c r="X519" i="1"/>
  <c r="W519" i="1"/>
  <c r="V519" i="1"/>
  <c r="U519" i="1"/>
  <c r="T519" i="1"/>
  <c r="R519" i="1"/>
  <c r="BG518" i="1"/>
  <c r="BH518" i="1" s="1"/>
  <c r="BF518" i="1"/>
  <c r="BE518" i="1"/>
  <c r="BD518" i="1"/>
  <c r="BC518" i="1"/>
  <c r="BB518" i="1"/>
  <c r="BA518" i="1"/>
  <c r="AZ518" i="1"/>
  <c r="AY518" i="1"/>
  <c r="AX518" i="1"/>
  <c r="AW518" i="1"/>
  <c r="AV518" i="1"/>
  <c r="AQ518" i="1"/>
  <c r="AP518" i="1"/>
  <c r="AN518" i="1"/>
  <c r="AL518" i="1" a="1"/>
  <c r="AL518" i="1" s="1"/>
  <c r="AH518" i="1"/>
  <c r="AG518" i="1"/>
  <c r="AI518" i="1" s="1"/>
  <c r="AA518" i="1"/>
  <c r="AD518" i="1" s="1"/>
  <c r="AE518" i="1" s="1"/>
  <c r="X518" i="1"/>
  <c r="W518" i="1"/>
  <c r="V518" i="1"/>
  <c r="U518" i="1"/>
  <c r="T518" i="1"/>
  <c r="S518" i="1"/>
  <c r="R518" i="1"/>
  <c r="BG517" i="1"/>
  <c r="BH517" i="1" s="1"/>
  <c r="BF517" i="1"/>
  <c r="BE517" i="1"/>
  <c r="BD517" i="1"/>
  <c r="BC517" i="1"/>
  <c r="BB517" i="1"/>
  <c r="BA517" i="1"/>
  <c r="AZ517" i="1"/>
  <c r="AY517" i="1"/>
  <c r="AX517" i="1"/>
  <c r="AW517" i="1"/>
  <c r="AV517" i="1"/>
  <c r="AQ517" i="1"/>
  <c r="AP517" i="1"/>
  <c r="AN517" i="1"/>
  <c r="AL517" i="1" a="1"/>
  <c r="AL517" i="1" s="1"/>
  <c r="AH517" i="1"/>
  <c r="AG517" i="1"/>
  <c r="AI517" i="1" s="1"/>
  <c r="AA517" i="1"/>
  <c r="AD517" i="1" s="1"/>
  <c r="AE517" i="1" s="1"/>
  <c r="X517" i="1"/>
  <c r="W517" i="1"/>
  <c r="V517" i="1"/>
  <c r="U517" i="1"/>
  <c r="T517" i="1"/>
  <c r="S517" i="1"/>
  <c r="R517" i="1"/>
  <c r="BG516" i="1"/>
  <c r="BH516" i="1" s="1"/>
  <c r="BF516" i="1"/>
  <c r="BE516" i="1"/>
  <c r="BD516" i="1"/>
  <c r="BC516" i="1"/>
  <c r="BB516" i="1"/>
  <c r="BA516" i="1"/>
  <c r="AZ516" i="1"/>
  <c r="AY516" i="1"/>
  <c r="AX516" i="1"/>
  <c r="AW516" i="1"/>
  <c r="AV516" i="1"/>
  <c r="AQ516" i="1"/>
  <c r="AP516" i="1"/>
  <c r="AN516" i="1"/>
  <c r="AL516" i="1" a="1"/>
  <c r="AL516" i="1" s="1"/>
  <c r="AH516" i="1"/>
  <c r="AG516" i="1"/>
  <c r="AI516" i="1" s="1"/>
  <c r="AA516" i="1"/>
  <c r="AD516" i="1" s="1"/>
  <c r="AE516" i="1" s="1"/>
  <c r="X516" i="1"/>
  <c r="W516" i="1"/>
  <c r="V516" i="1"/>
  <c r="U516" i="1"/>
  <c r="T516" i="1"/>
  <c r="S516" i="1"/>
  <c r="R516" i="1"/>
  <c r="BG515" i="1"/>
  <c r="BH515" i="1" s="1"/>
  <c r="BF515" i="1"/>
  <c r="BE515" i="1"/>
  <c r="BD515" i="1"/>
  <c r="BC515" i="1"/>
  <c r="BB515" i="1"/>
  <c r="BA515" i="1"/>
  <c r="AZ515" i="1"/>
  <c r="AY515" i="1"/>
  <c r="AX515" i="1"/>
  <c r="AW515" i="1"/>
  <c r="AV515" i="1"/>
  <c r="AQ515" i="1"/>
  <c r="AP515" i="1"/>
  <c r="AU515" i="1" s="1"/>
  <c r="AN515" i="1"/>
  <c r="AL515" i="1"/>
  <c r="AL515" i="1" a="1"/>
  <c r="AH515" i="1"/>
  <c r="AG515" i="1"/>
  <c r="AI515" i="1" s="1"/>
  <c r="AC515" i="1"/>
  <c r="AD515" i="1" s="1"/>
  <c r="AE515" i="1" s="1"/>
  <c r="X515" i="1"/>
  <c r="W515" i="1"/>
  <c r="V515" i="1"/>
  <c r="U515" i="1"/>
  <c r="T515" i="1"/>
  <c r="S515" i="1"/>
  <c r="R515" i="1"/>
  <c r="BG514" i="1"/>
  <c r="BH514" i="1" s="1"/>
  <c r="BF514" i="1"/>
  <c r="BE514" i="1"/>
  <c r="BD514" i="1"/>
  <c r="BC514" i="1"/>
  <c r="BB514" i="1"/>
  <c r="BA514" i="1"/>
  <c r="AZ514" i="1"/>
  <c r="AY514" i="1"/>
  <c r="AX514" i="1"/>
  <c r="AW514" i="1"/>
  <c r="AV514" i="1"/>
  <c r="AQ514" i="1"/>
  <c r="AP514" i="1"/>
  <c r="AN514" i="1"/>
  <c r="AL514" i="1" a="1"/>
  <c r="AL514" i="1" s="1"/>
  <c r="AH514" i="1"/>
  <c r="AG514" i="1"/>
  <c r="AI514" i="1" s="1"/>
  <c r="AC514" i="1"/>
  <c r="AB514" i="1"/>
  <c r="AA514" i="1"/>
  <c r="Z514" i="1"/>
  <c r="Y514" i="1"/>
  <c r="X514" i="1"/>
  <c r="W514" i="1"/>
  <c r="V514" i="1"/>
  <c r="U514" i="1"/>
  <c r="T514" i="1"/>
  <c r="S514" i="1"/>
  <c r="R514" i="1"/>
  <c r="BG513" i="1"/>
  <c r="BH513" i="1" s="1"/>
  <c r="BF513" i="1"/>
  <c r="BE513" i="1"/>
  <c r="BD513" i="1"/>
  <c r="BC513" i="1"/>
  <c r="BB513" i="1"/>
  <c r="BA513" i="1"/>
  <c r="AZ513" i="1"/>
  <c r="AY513" i="1"/>
  <c r="AX513" i="1"/>
  <c r="AW513" i="1"/>
  <c r="AV513" i="1"/>
  <c r="AQ513" i="1"/>
  <c r="AP513" i="1"/>
  <c r="AN513" i="1"/>
  <c r="AL513" i="1" a="1"/>
  <c r="AL513" i="1" s="1"/>
  <c r="AH513" i="1"/>
  <c r="AG513" i="1"/>
  <c r="AI513" i="1" s="1"/>
  <c r="AC513" i="1"/>
  <c r="AD513" i="1" s="1"/>
  <c r="AE513" i="1" s="1"/>
  <c r="X513" i="1"/>
  <c r="W513" i="1"/>
  <c r="V513" i="1"/>
  <c r="U513" i="1"/>
  <c r="T513" i="1"/>
  <c r="S513" i="1"/>
  <c r="R513" i="1"/>
  <c r="BG512" i="1"/>
  <c r="BH512" i="1" s="1"/>
  <c r="BF512" i="1"/>
  <c r="BE512" i="1"/>
  <c r="BD512" i="1"/>
  <c r="BC512" i="1"/>
  <c r="BB512" i="1"/>
  <c r="BA512" i="1"/>
  <c r="AZ512" i="1"/>
  <c r="AY512" i="1"/>
  <c r="AX512" i="1"/>
  <c r="AW512" i="1"/>
  <c r="AV512" i="1"/>
  <c r="AQ512" i="1"/>
  <c r="AP512" i="1"/>
  <c r="AN512" i="1"/>
  <c r="AL512" i="1" a="1"/>
  <c r="AL512" i="1" s="1"/>
  <c r="AH512" i="1"/>
  <c r="AG512" i="1"/>
  <c r="AC512" i="1"/>
  <c r="AD512" i="1" s="1"/>
  <c r="AE512" i="1" s="1"/>
  <c r="X512" i="1"/>
  <c r="W512" i="1"/>
  <c r="V512" i="1"/>
  <c r="U512" i="1"/>
  <c r="T512" i="1"/>
  <c r="S512" i="1"/>
  <c r="R512" i="1"/>
  <c r="BG511" i="1"/>
  <c r="BH511" i="1" s="1"/>
  <c r="BF511" i="1"/>
  <c r="BE511" i="1"/>
  <c r="BD511" i="1"/>
  <c r="BC511" i="1"/>
  <c r="BB511" i="1"/>
  <c r="BA511" i="1"/>
  <c r="AZ511" i="1"/>
  <c r="AY511" i="1"/>
  <c r="AX511" i="1"/>
  <c r="AW511" i="1"/>
  <c r="AV511" i="1"/>
  <c r="AQ511" i="1"/>
  <c r="AP511" i="1"/>
  <c r="AU511" i="1" s="1"/>
  <c r="AN511" i="1"/>
  <c r="AL511" i="1"/>
  <c r="AL511" i="1" a="1"/>
  <c r="AH511" i="1"/>
  <c r="AG511" i="1"/>
  <c r="AI511" i="1" s="1"/>
  <c r="AB511" i="1"/>
  <c r="AD511" i="1" s="1"/>
  <c r="AE511" i="1" s="1"/>
  <c r="X511" i="1"/>
  <c r="W511" i="1"/>
  <c r="V511" i="1"/>
  <c r="U511" i="1"/>
  <c r="T511" i="1"/>
  <c r="S511" i="1"/>
  <c r="R511" i="1"/>
  <c r="BG510" i="1"/>
  <c r="BH510" i="1" s="1"/>
  <c r="BF510" i="1"/>
  <c r="BE510" i="1"/>
  <c r="BD510" i="1"/>
  <c r="BC510" i="1"/>
  <c r="BB510" i="1"/>
  <c r="BA510" i="1"/>
  <c r="AY510" i="1"/>
  <c r="AX510" i="1"/>
  <c r="AW510" i="1"/>
  <c r="AV510" i="1"/>
  <c r="AQ510" i="1"/>
  <c r="AP510" i="1"/>
  <c r="AR510" i="1" s="1"/>
  <c r="AN510" i="1"/>
  <c r="AL510" i="1" a="1"/>
  <c r="AL510" i="1" s="1"/>
  <c r="AH510" i="1"/>
  <c r="AG510" i="1"/>
  <c r="AI510" i="1" s="1"/>
  <c r="AA510" i="1"/>
  <c r="AD510" i="1" s="1"/>
  <c r="AE510" i="1" s="1"/>
  <c r="X510" i="1"/>
  <c r="W510" i="1"/>
  <c r="V510" i="1"/>
  <c r="U510" i="1"/>
  <c r="T510" i="1"/>
  <c r="S510" i="1"/>
  <c r="R510" i="1"/>
  <c r="BG509" i="1"/>
  <c r="BH509" i="1" s="1"/>
  <c r="BF509" i="1"/>
  <c r="BE509" i="1"/>
  <c r="BD509" i="1"/>
  <c r="BC509" i="1"/>
  <c r="BB509" i="1"/>
  <c r="BA509" i="1"/>
  <c r="AZ509" i="1"/>
  <c r="AY509" i="1"/>
  <c r="AX509" i="1"/>
  <c r="AW509" i="1"/>
  <c r="AV509" i="1"/>
  <c r="AQ509" i="1"/>
  <c r="AP509" i="1"/>
  <c r="AN509" i="1"/>
  <c r="AL509" i="1"/>
  <c r="AL509" i="1" a="1"/>
  <c r="AH509" i="1"/>
  <c r="AG509" i="1"/>
  <c r="AA509" i="1"/>
  <c r="AD509" i="1" s="1"/>
  <c r="AE509" i="1" s="1"/>
  <c r="X509" i="1"/>
  <c r="W509" i="1"/>
  <c r="V509" i="1"/>
  <c r="U509" i="1"/>
  <c r="T509" i="1"/>
  <c r="S509" i="1"/>
  <c r="R509" i="1"/>
  <c r="BG508" i="1"/>
  <c r="BH508" i="1" s="1"/>
  <c r="BF508" i="1"/>
  <c r="BE508" i="1"/>
  <c r="BD508" i="1"/>
  <c r="BC508" i="1"/>
  <c r="BB508" i="1"/>
  <c r="BA508" i="1"/>
  <c r="AZ508" i="1"/>
  <c r="AY508" i="1"/>
  <c r="AX508" i="1"/>
  <c r="AW508" i="1"/>
  <c r="AV508" i="1"/>
  <c r="AQ508" i="1"/>
  <c r="AP508" i="1"/>
  <c r="AU508" i="1" s="1"/>
  <c r="AN508" i="1"/>
  <c r="AL508" i="1" a="1"/>
  <c r="AL508" i="1" s="1"/>
  <c r="AH508" i="1"/>
  <c r="AG508" i="1"/>
  <c r="AI508" i="1" s="1"/>
  <c r="Z508" i="1"/>
  <c r="AD508" i="1" s="1"/>
  <c r="AE508" i="1" s="1"/>
  <c r="X508" i="1"/>
  <c r="W508" i="1"/>
  <c r="V508" i="1"/>
  <c r="U508" i="1"/>
  <c r="T508" i="1"/>
  <c r="S508" i="1"/>
  <c r="R508" i="1"/>
  <c r="BG507" i="1"/>
  <c r="BH507" i="1" s="1"/>
  <c r="BF507" i="1"/>
  <c r="BE507" i="1"/>
  <c r="BD507" i="1"/>
  <c r="BC507" i="1"/>
  <c r="BB507" i="1"/>
  <c r="BA507" i="1"/>
  <c r="AZ507" i="1"/>
  <c r="AY507" i="1"/>
  <c r="AX507" i="1"/>
  <c r="AW507" i="1"/>
  <c r="AV507" i="1"/>
  <c r="AQ507" i="1"/>
  <c r="AP507" i="1"/>
  <c r="AT507" i="1" s="1"/>
  <c r="AN507" i="1"/>
  <c r="AL507" i="1" a="1"/>
  <c r="AL507" i="1" s="1"/>
  <c r="AH507" i="1"/>
  <c r="AG507" i="1"/>
  <c r="AI507" i="1" s="1"/>
  <c r="Z507" i="1"/>
  <c r="AD507" i="1" s="1"/>
  <c r="AE507" i="1" s="1"/>
  <c r="X507" i="1"/>
  <c r="W507" i="1"/>
  <c r="V507" i="1"/>
  <c r="U507" i="1"/>
  <c r="T507" i="1"/>
  <c r="S507" i="1"/>
  <c r="R507" i="1"/>
  <c r="BG506" i="1"/>
  <c r="BH506" i="1" s="1"/>
  <c r="BF506" i="1"/>
  <c r="BE506" i="1"/>
  <c r="BD506" i="1"/>
  <c r="BC506" i="1"/>
  <c r="BB506" i="1"/>
  <c r="BA506" i="1"/>
  <c r="AZ506" i="1"/>
  <c r="AY506" i="1"/>
  <c r="AX506" i="1"/>
  <c r="AW506" i="1"/>
  <c r="AV506" i="1"/>
  <c r="AQ506" i="1"/>
  <c r="AP506" i="1"/>
  <c r="AN506" i="1"/>
  <c r="AL506" i="1" a="1"/>
  <c r="AL506" i="1" s="1"/>
  <c r="AH506" i="1"/>
  <c r="AG506" i="1"/>
  <c r="AI506" i="1" s="1"/>
  <c r="Y506" i="1"/>
  <c r="AD506" i="1" s="1"/>
  <c r="AE506" i="1" s="1"/>
  <c r="X506" i="1"/>
  <c r="W506" i="1"/>
  <c r="V506" i="1"/>
  <c r="U506" i="1"/>
  <c r="T506" i="1"/>
  <c r="R506" i="1"/>
  <c r="BG505" i="1"/>
  <c r="BH505" i="1" s="1"/>
  <c r="BF505" i="1"/>
  <c r="BE505" i="1"/>
  <c r="BD505" i="1"/>
  <c r="BC505" i="1"/>
  <c r="BB505" i="1"/>
  <c r="BA505" i="1"/>
  <c r="AZ505" i="1"/>
  <c r="AY505" i="1"/>
  <c r="AX505" i="1"/>
  <c r="AW505" i="1"/>
  <c r="AV505" i="1"/>
  <c r="AQ505" i="1"/>
  <c r="AP505" i="1"/>
  <c r="AN505" i="1"/>
  <c r="AL505" i="1" a="1"/>
  <c r="AL505" i="1" s="1"/>
  <c r="AH505" i="1"/>
  <c r="AG505" i="1"/>
  <c r="AI505" i="1" s="1"/>
  <c r="Z505" i="1"/>
  <c r="AD505" i="1" s="1"/>
  <c r="AE505" i="1" s="1"/>
  <c r="X505" i="1"/>
  <c r="W505" i="1"/>
  <c r="V505" i="1"/>
  <c r="U505" i="1"/>
  <c r="T505" i="1"/>
  <c r="S505" i="1"/>
  <c r="R505" i="1"/>
  <c r="BG504" i="1"/>
  <c r="BH504" i="1" s="1"/>
  <c r="BF504" i="1"/>
  <c r="BE504" i="1"/>
  <c r="BD504" i="1"/>
  <c r="BC504" i="1"/>
  <c r="BB504" i="1"/>
  <c r="BA504" i="1"/>
  <c r="AZ504" i="1"/>
  <c r="AY504" i="1"/>
  <c r="AX504" i="1"/>
  <c r="AW504" i="1"/>
  <c r="AV504" i="1"/>
  <c r="AQ504" i="1"/>
  <c r="AP504" i="1"/>
  <c r="AT504" i="1" s="1"/>
  <c r="AN504" i="1"/>
  <c r="AL504" i="1" a="1"/>
  <c r="AL504" i="1" s="1"/>
  <c r="AH504" i="1"/>
  <c r="AG504" i="1"/>
  <c r="AI504" i="1" s="1"/>
  <c r="AC504" i="1"/>
  <c r="AB504" i="1"/>
  <c r="AA504" i="1"/>
  <c r="Z504" i="1"/>
  <c r="Y504" i="1"/>
  <c r="X504" i="1"/>
  <c r="W504" i="1"/>
  <c r="V504" i="1"/>
  <c r="U504" i="1"/>
  <c r="S504" i="1"/>
  <c r="R504" i="1"/>
  <c r="BG503" i="1"/>
  <c r="BH503" i="1" s="1"/>
  <c r="AY503" i="1"/>
  <c r="AX503" i="1"/>
  <c r="AW503" i="1"/>
  <c r="AV503" i="1"/>
  <c r="AQ503" i="1"/>
  <c r="AP503" i="1"/>
  <c r="AU503" i="1" s="1"/>
  <c r="AN503" i="1"/>
  <c r="AL503" i="1" a="1"/>
  <c r="AL503" i="1" s="1"/>
  <c r="AH503" i="1"/>
  <c r="AG503" i="1"/>
  <c r="AI503" i="1" s="1"/>
  <c r="AC503" i="1"/>
  <c r="AB503" i="1"/>
  <c r="AA503" i="1"/>
  <c r="Z503" i="1"/>
  <c r="Y503" i="1"/>
  <c r="X503" i="1"/>
  <c r="W503" i="1"/>
  <c r="V503" i="1"/>
  <c r="U503" i="1"/>
  <c r="T503" i="1"/>
  <c r="S503" i="1"/>
  <c r="R503" i="1"/>
  <c r="BG502" i="1"/>
  <c r="BH502" i="1" s="1"/>
  <c r="AY502" i="1"/>
  <c r="AX502" i="1"/>
  <c r="AW502" i="1"/>
  <c r="AV502" i="1"/>
  <c r="AQ502" i="1"/>
  <c r="AP502" i="1"/>
  <c r="AU502" i="1" s="1"/>
  <c r="AN502" i="1"/>
  <c r="AL502" i="1" a="1"/>
  <c r="AL502" i="1" s="1"/>
  <c r="AH502" i="1"/>
  <c r="AG502" i="1"/>
  <c r="AI502" i="1" s="1"/>
  <c r="AC502" i="1"/>
  <c r="AB502" i="1"/>
  <c r="AA502" i="1"/>
  <c r="Z502" i="1"/>
  <c r="Y502" i="1"/>
  <c r="X502" i="1"/>
  <c r="W502" i="1"/>
  <c r="V502" i="1"/>
  <c r="U502" i="1"/>
  <c r="T502" i="1"/>
  <c r="S502" i="1"/>
  <c r="R502" i="1"/>
  <c r="BG501" i="1"/>
  <c r="BH501" i="1" s="1"/>
  <c r="BF501" i="1"/>
  <c r="BE501" i="1"/>
  <c r="BD501" i="1"/>
  <c r="BC501" i="1"/>
  <c r="BB501" i="1"/>
  <c r="BA501" i="1"/>
  <c r="AZ501" i="1"/>
  <c r="AY501" i="1"/>
  <c r="AX501" i="1"/>
  <c r="AW501" i="1"/>
  <c r="AV501" i="1"/>
  <c r="AQ501" i="1"/>
  <c r="AP501" i="1"/>
  <c r="AN501" i="1"/>
  <c r="AL501" i="1"/>
  <c r="AL501" i="1" a="1"/>
  <c r="AH501" i="1"/>
  <c r="AG501" i="1"/>
  <c r="AI501" i="1" s="1"/>
  <c r="AC501" i="1"/>
  <c r="AB501" i="1"/>
  <c r="AA501" i="1"/>
  <c r="Z501" i="1"/>
  <c r="Y501" i="1"/>
  <c r="X501" i="1"/>
  <c r="W501" i="1"/>
  <c r="V501" i="1"/>
  <c r="U501" i="1"/>
  <c r="T501" i="1"/>
  <c r="S501" i="1"/>
  <c r="R501" i="1"/>
  <c r="BG500" i="1"/>
  <c r="BH500" i="1" s="1"/>
  <c r="BF500" i="1"/>
  <c r="BE500" i="1"/>
  <c r="BD500" i="1"/>
  <c r="BC500" i="1"/>
  <c r="BB500" i="1"/>
  <c r="BA500" i="1"/>
  <c r="AZ500" i="1"/>
  <c r="AY500" i="1"/>
  <c r="AX500" i="1"/>
  <c r="AW500" i="1"/>
  <c r="AV500" i="1"/>
  <c r="AQ500" i="1"/>
  <c r="AP500" i="1"/>
  <c r="AN500" i="1"/>
  <c r="AL500" i="1" a="1"/>
  <c r="AL500" i="1" s="1"/>
  <c r="AH500" i="1"/>
  <c r="AG500" i="1"/>
  <c r="AI500" i="1" s="1"/>
  <c r="Y500" i="1"/>
  <c r="AD500" i="1" s="1"/>
  <c r="AE500" i="1" s="1"/>
  <c r="X500" i="1"/>
  <c r="W500" i="1"/>
  <c r="V500" i="1"/>
  <c r="U500" i="1"/>
  <c r="T500" i="1"/>
  <c r="S500" i="1"/>
  <c r="R500" i="1"/>
  <c r="BG499" i="1"/>
  <c r="BH499" i="1" s="1"/>
  <c r="BF499" i="1"/>
  <c r="BE499" i="1"/>
  <c r="BD499" i="1"/>
  <c r="BC499" i="1"/>
  <c r="BB499" i="1"/>
  <c r="BA499" i="1"/>
  <c r="AZ499" i="1"/>
  <c r="AY499" i="1"/>
  <c r="AX499" i="1"/>
  <c r="AW499" i="1"/>
  <c r="AV499" i="1"/>
  <c r="AQ499" i="1"/>
  <c r="AP499" i="1"/>
  <c r="AN499" i="1"/>
  <c r="AL499" i="1" a="1"/>
  <c r="AL499" i="1" s="1"/>
  <c r="AH499" i="1"/>
  <c r="AG499" i="1"/>
  <c r="AI499" i="1" s="1"/>
  <c r="AC499" i="1"/>
  <c r="Z499" i="1"/>
  <c r="Y499" i="1"/>
  <c r="X499" i="1"/>
  <c r="W499" i="1"/>
  <c r="V499" i="1"/>
  <c r="U499" i="1"/>
  <c r="T499" i="1"/>
  <c r="S499" i="1"/>
  <c r="R499" i="1"/>
  <c r="BG498" i="1"/>
  <c r="BH498" i="1" s="1"/>
  <c r="BF498" i="1"/>
  <c r="BE498" i="1"/>
  <c r="BD498" i="1"/>
  <c r="BC498" i="1"/>
  <c r="BB498" i="1"/>
  <c r="BA498" i="1"/>
  <c r="AZ498" i="1"/>
  <c r="AY498" i="1"/>
  <c r="AX498" i="1"/>
  <c r="AW498" i="1"/>
  <c r="AV498" i="1"/>
  <c r="AQ498" i="1"/>
  <c r="AP498" i="1"/>
  <c r="AN498" i="1"/>
  <c r="AL498" i="1" a="1"/>
  <c r="AL498" i="1" s="1"/>
  <c r="AH498" i="1"/>
  <c r="AG498" i="1"/>
  <c r="AI498" i="1" s="1"/>
  <c r="AC498" i="1"/>
  <c r="Z498" i="1"/>
  <c r="Y498" i="1"/>
  <c r="X498" i="1"/>
  <c r="W498" i="1"/>
  <c r="V498" i="1"/>
  <c r="U498" i="1"/>
  <c r="T498" i="1"/>
  <c r="S498" i="1"/>
  <c r="R498" i="1"/>
  <c r="BG497" i="1"/>
  <c r="BH497" i="1" s="1"/>
  <c r="BF497" i="1"/>
  <c r="BE497" i="1"/>
  <c r="BD497" i="1"/>
  <c r="BC497" i="1"/>
  <c r="BB497" i="1"/>
  <c r="BA497" i="1"/>
  <c r="AZ497" i="1"/>
  <c r="AY497" i="1"/>
  <c r="AX497" i="1"/>
  <c r="AW497" i="1"/>
  <c r="AV497" i="1"/>
  <c r="AQ497" i="1"/>
  <c r="AP497" i="1"/>
  <c r="AN497" i="1"/>
  <c r="AL497" i="1"/>
  <c r="AL497" i="1" a="1"/>
  <c r="AH497" i="1"/>
  <c r="AG497" i="1"/>
  <c r="Z497" i="1"/>
  <c r="AD497" i="1" s="1"/>
  <c r="AE497" i="1" s="1"/>
  <c r="X497" i="1"/>
  <c r="W497" i="1"/>
  <c r="V497" i="1"/>
  <c r="U497" i="1"/>
  <c r="T497" i="1"/>
  <c r="S497" i="1"/>
  <c r="R497" i="1"/>
  <c r="BG496" i="1"/>
  <c r="BH496" i="1" s="1"/>
  <c r="BF496" i="1"/>
  <c r="BE496" i="1"/>
  <c r="BD496" i="1"/>
  <c r="BC496" i="1"/>
  <c r="BB496" i="1"/>
  <c r="BA496" i="1"/>
  <c r="AZ496" i="1"/>
  <c r="AY496" i="1"/>
  <c r="AX496" i="1"/>
  <c r="AW496" i="1"/>
  <c r="AV496" i="1"/>
  <c r="AQ496" i="1"/>
  <c r="AP496" i="1"/>
  <c r="AN496" i="1"/>
  <c r="AL496" i="1" a="1"/>
  <c r="AL496" i="1" s="1"/>
  <c r="AH496" i="1"/>
  <c r="AG496" i="1"/>
  <c r="AI496" i="1" s="1"/>
  <c r="Y496" i="1"/>
  <c r="AD496" i="1" s="1"/>
  <c r="AE496" i="1" s="1"/>
  <c r="X496" i="1"/>
  <c r="W496" i="1"/>
  <c r="V496" i="1"/>
  <c r="U496" i="1"/>
  <c r="T496" i="1"/>
  <c r="S496" i="1"/>
  <c r="R496" i="1"/>
  <c r="BG495" i="1"/>
  <c r="BH495" i="1" s="1"/>
  <c r="BF495" i="1"/>
  <c r="BE495" i="1"/>
  <c r="BD495" i="1"/>
  <c r="BC495" i="1"/>
  <c r="BB495" i="1"/>
  <c r="BA495" i="1"/>
  <c r="AZ495" i="1"/>
  <c r="AY495" i="1"/>
  <c r="AX495" i="1"/>
  <c r="AW495" i="1"/>
  <c r="AV495" i="1"/>
  <c r="AQ495" i="1"/>
  <c r="AP495" i="1"/>
  <c r="AR495" i="1" s="1"/>
  <c r="AN495" i="1"/>
  <c r="AL495" i="1" a="1"/>
  <c r="AL495" i="1" s="1"/>
  <c r="AH495" i="1"/>
  <c r="AG495" i="1"/>
  <c r="AI495" i="1" s="1"/>
  <c r="AC495" i="1"/>
  <c r="AB495" i="1"/>
  <c r="AA495" i="1"/>
  <c r="Z495" i="1"/>
  <c r="Y495" i="1"/>
  <c r="X495" i="1"/>
  <c r="W495" i="1"/>
  <c r="V495" i="1"/>
  <c r="U495" i="1"/>
  <c r="T495" i="1"/>
  <c r="S495" i="1"/>
  <c r="R495" i="1"/>
  <c r="BG494" i="1"/>
  <c r="BH494" i="1" s="1"/>
  <c r="BF494" i="1"/>
  <c r="BE494" i="1"/>
  <c r="BD494" i="1"/>
  <c r="BC494" i="1"/>
  <c r="BB494" i="1"/>
  <c r="BA494" i="1"/>
  <c r="AZ494" i="1"/>
  <c r="AY494" i="1"/>
  <c r="AX494" i="1"/>
  <c r="AW494" i="1"/>
  <c r="AV494" i="1"/>
  <c r="AQ494" i="1"/>
  <c r="AP494" i="1"/>
  <c r="AN494" i="1"/>
  <c r="AL494" i="1" a="1"/>
  <c r="AL494" i="1" s="1"/>
  <c r="AH494" i="1"/>
  <c r="AG494" i="1"/>
  <c r="AI494" i="1" s="1"/>
  <c r="AC494" i="1"/>
  <c r="AB494" i="1"/>
  <c r="AA494" i="1"/>
  <c r="Z494" i="1"/>
  <c r="Y494" i="1"/>
  <c r="X494" i="1"/>
  <c r="W494" i="1"/>
  <c r="V494" i="1"/>
  <c r="U494" i="1"/>
  <c r="T494" i="1"/>
  <c r="S494" i="1"/>
  <c r="R494" i="1"/>
  <c r="BG493" i="1"/>
  <c r="BH493" i="1" s="1"/>
  <c r="BF493" i="1"/>
  <c r="BE493" i="1"/>
  <c r="BD493" i="1"/>
  <c r="BC493" i="1"/>
  <c r="BB493" i="1"/>
  <c r="BA493" i="1"/>
  <c r="AY493" i="1"/>
  <c r="AX493" i="1"/>
  <c r="AW493" i="1"/>
  <c r="AV493" i="1"/>
  <c r="AQ493" i="1"/>
  <c r="AP493" i="1"/>
  <c r="AT493" i="1" s="1"/>
  <c r="AN493" i="1"/>
  <c r="AL493" i="1" a="1"/>
  <c r="AL493" i="1" s="1"/>
  <c r="AH493" i="1"/>
  <c r="AG493" i="1"/>
  <c r="AI493" i="1" s="1"/>
  <c r="AC493" i="1"/>
  <c r="Z493" i="1"/>
  <c r="Y493" i="1"/>
  <c r="X493" i="1"/>
  <c r="W493" i="1"/>
  <c r="V493" i="1"/>
  <c r="U493" i="1"/>
  <c r="T493" i="1"/>
  <c r="S493" i="1"/>
  <c r="R493" i="1"/>
  <c r="BG492" i="1"/>
  <c r="BH492" i="1" s="1"/>
  <c r="BF492" i="1"/>
  <c r="BE492" i="1"/>
  <c r="BD492" i="1"/>
  <c r="BC492" i="1"/>
  <c r="BB492" i="1"/>
  <c r="BA492" i="1"/>
  <c r="AZ492" i="1"/>
  <c r="AY492" i="1"/>
  <c r="AX492" i="1"/>
  <c r="AW492" i="1"/>
  <c r="AV492" i="1"/>
  <c r="AR492" i="1"/>
  <c r="AQ492" i="1"/>
  <c r="AP492" i="1"/>
  <c r="AU492" i="1" s="1"/>
  <c r="AN492" i="1"/>
  <c r="AL492" i="1"/>
  <c r="AL492" i="1" a="1"/>
  <c r="AH492" i="1"/>
  <c r="AG492" i="1"/>
  <c r="AC492" i="1"/>
  <c r="Z492" i="1"/>
  <c r="Y492" i="1"/>
  <c r="X492" i="1"/>
  <c r="W492" i="1"/>
  <c r="V492" i="1"/>
  <c r="U492" i="1"/>
  <c r="T492" i="1"/>
  <c r="S492" i="1"/>
  <c r="R492" i="1"/>
  <c r="BG491" i="1"/>
  <c r="BH491" i="1" s="1"/>
  <c r="BF491" i="1"/>
  <c r="BE491" i="1"/>
  <c r="BD491" i="1"/>
  <c r="BC491" i="1"/>
  <c r="BB491" i="1"/>
  <c r="BA491" i="1"/>
  <c r="AZ491" i="1"/>
  <c r="AY491" i="1"/>
  <c r="AX491" i="1"/>
  <c r="AW491" i="1"/>
  <c r="AV491" i="1"/>
  <c r="AQ491" i="1"/>
  <c r="AP491" i="1"/>
  <c r="AU491" i="1" s="1"/>
  <c r="AN491" i="1"/>
  <c r="AL491" i="1" a="1"/>
  <c r="AL491" i="1" s="1"/>
  <c r="AH491" i="1"/>
  <c r="AG491" i="1"/>
  <c r="AI491" i="1" s="1"/>
  <c r="AC491" i="1"/>
  <c r="AB491" i="1"/>
  <c r="AA491" i="1"/>
  <c r="Z491" i="1"/>
  <c r="Y491" i="1"/>
  <c r="X491" i="1"/>
  <c r="W491" i="1"/>
  <c r="V491" i="1"/>
  <c r="U491" i="1"/>
  <c r="T491" i="1"/>
  <c r="S491" i="1"/>
  <c r="R491" i="1"/>
  <c r="BG490" i="1"/>
  <c r="BH490" i="1" s="1"/>
  <c r="AY490" i="1"/>
  <c r="AX490" i="1"/>
  <c r="AW490" i="1"/>
  <c r="AV490" i="1"/>
  <c r="AQ490" i="1"/>
  <c r="AP490" i="1"/>
  <c r="AN490" i="1"/>
  <c r="AL490" i="1" a="1"/>
  <c r="AL490" i="1" s="1"/>
  <c r="AH490" i="1"/>
  <c r="AG490" i="1"/>
  <c r="AI490" i="1" s="1"/>
  <c r="AC490" i="1"/>
  <c r="AB490" i="1"/>
  <c r="AA490" i="1"/>
  <c r="Z490" i="1"/>
  <c r="Y490" i="1"/>
  <c r="AD490" i="1" s="1"/>
  <c r="AE490" i="1" s="1"/>
  <c r="X490" i="1"/>
  <c r="W490" i="1"/>
  <c r="V490" i="1"/>
  <c r="U490" i="1"/>
  <c r="T490" i="1"/>
  <c r="S490" i="1"/>
  <c r="R490" i="1"/>
  <c r="BG489" i="1"/>
  <c r="BH489" i="1" s="1"/>
  <c r="AZ489" i="1"/>
  <c r="AY489" i="1"/>
  <c r="AX489" i="1"/>
  <c r="AW489" i="1"/>
  <c r="AV489" i="1"/>
  <c r="AQ489" i="1"/>
  <c r="AP489" i="1"/>
  <c r="AN489" i="1"/>
  <c r="AL489" i="1" a="1"/>
  <c r="AL489" i="1" s="1"/>
  <c r="AH489" i="1"/>
  <c r="AG489" i="1"/>
  <c r="AI489" i="1" s="1"/>
  <c r="AC489" i="1"/>
  <c r="AB489" i="1"/>
  <c r="AA489" i="1"/>
  <c r="Z489" i="1"/>
  <c r="Y489" i="1"/>
  <c r="X489" i="1"/>
  <c r="W489" i="1"/>
  <c r="V489" i="1"/>
  <c r="U489" i="1"/>
  <c r="T489" i="1"/>
  <c r="S489" i="1"/>
  <c r="R489" i="1"/>
  <c r="BG488" i="1"/>
  <c r="BH488" i="1" s="1"/>
  <c r="BF488" i="1"/>
  <c r="BE488" i="1"/>
  <c r="BD488" i="1"/>
  <c r="BC488" i="1"/>
  <c r="BB488" i="1"/>
  <c r="BA488" i="1"/>
  <c r="AZ488" i="1"/>
  <c r="AY488" i="1"/>
  <c r="AX488" i="1"/>
  <c r="AW488" i="1"/>
  <c r="AV488" i="1"/>
  <c r="AQ488" i="1"/>
  <c r="AP488" i="1"/>
  <c r="AN488" i="1"/>
  <c r="AL488" i="1" a="1"/>
  <c r="AL488" i="1" s="1"/>
  <c r="AH488" i="1"/>
  <c r="AG488" i="1"/>
  <c r="AI488" i="1" s="1"/>
  <c r="AC488" i="1"/>
  <c r="AB488" i="1"/>
  <c r="AA488" i="1"/>
  <c r="Z488" i="1"/>
  <c r="Y488" i="1"/>
  <c r="X488" i="1"/>
  <c r="W488" i="1"/>
  <c r="V488" i="1"/>
  <c r="U488" i="1"/>
  <c r="T488" i="1"/>
  <c r="S488" i="1"/>
  <c r="R488" i="1"/>
  <c r="BG487" i="1"/>
  <c r="BH487" i="1" s="1"/>
  <c r="BF487" i="1"/>
  <c r="BE487" i="1"/>
  <c r="BD487" i="1"/>
  <c r="BC487" i="1"/>
  <c r="BB487" i="1"/>
  <c r="BA487" i="1"/>
  <c r="AZ487" i="1"/>
  <c r="AY487" i="1"/>
  <c r="AX487" i="1"/>
  <c r="AW487" i="1"/>
  <c r="AV487" i="1"/>
  <c r="AQ487" i="1"/>
  <c r="AP487" i="1"/>
  <c r="AN487" i="1"/>
  <c r="AL487" i="1"/>
  <c r="AL487" i="1" a="1"/>
  <c r="AH487" i="1"/>
  <c r="AG487" i="1"/>
  <c r="AI487" i="1" s="1"/>
  <c r="AC487" i="1"/>
  <c r="AB487" i="1"/>
  <c r="AA487" i="1"/>
  <c r="Z487" i="1"/>
  <c r="Y487" i="1"/>
  <c r="X487" i="1"/>
  <c r="W487" i="1"/>
  <c r="V487" i="1"/>
  <c r="U487" i="1"/>
  <c r="T487" i="1"/>
  <c r="S487" i="1"/>
  <c r="R487" i="1"/>
  <c r="BG486" i="1"/>
  <c r="BH486" i="1" s="1"/>
  <c r="BF486" i="1"/>
  <c r="BE486" i="1"/>
  <c r="BD486" i="1"/>
  <c r="BC486" i="1"/>
  <c r="BB486" i="1"/>
  <c r="BA486" i="1"/>
  <c r="AZ486" i="1"/>
  <c r="AY486" i="1"/>
  <c r="AX486" i="1"/>
  <c r="AW486" i="1"/>
  <c r="AV486" i="1"/>
  <c r="AQ486" i="1"/>
  <c r="AP486" i="1"/>
  <c r="AN486" i="1"/>
  <c r="AL486" i="1" a="1"/>
  <c r="AL486" i="1" s="1"/>
  <c r="AH486" i="1"/>
  <c r="AG486" i="1"/>
  <c r="AI486" i="1" s="1"/>
  <c r="AC486" i="1"/>
  <c r="AB486" i="1"/>
  <c r="AA486" i="1"/>
  <c r="Z486" i="1"/>
  <c r="Y486" i="1"/>
  <c r="X486" i="1"/>
  <c r="W486" i="1"/>
  <c r="V486" i="1"/>
  <c r="U486" i="1"/>
  <c r="T486" i="1"/>
  <c r="S486" i="1"/>
  <c r="R486" i="1"/>
  <c r="BG485" i="1"/>
  <c r="BH485" i="1" s="1"/>
  <c r="AZ485" i="1"/>
  <c r="AY485" i="1"/>
  <c r="AX485" i="1"/>
  <c r="AW485" i="1"/>
  <c r="AV485" i="1"/>
  <c r="AQ485" i="1"/>
  <c r="AP485" i="1"/>
  <c r="AN485" i="1"/>
  <c r="AL485" i="1"/>
  <c r="AL485" i="1" a="1"/>
  <c r="AH485" i="1"/>
  <c r="AG485" i="1"/>
  <c r="AI485" i="1" s="1"/>
  <c r="Y485" i="1"/>
  <c r="AD485" i="1" s="1"/>
  <c r="AE485" i="1" s="1"/>
  <c r="X485" i="1"/>
  <c r="W485" i="1"/>
  <c r="V485" i="1"/>
  <c r="U485" i="1"/>
  <c r="T485" i="1"/>
  <c r="S485" i="1"/>
  <c r="R485" i="1"/>
  <c r="BG484" i="1"/>
  <c r="BH484" i="1" s="1"/>
  <c r="AZ484" i="1"/>
  <c r="AY484" i="1"/>
  <c r="AX484" i="1"/>
  <c r="AW484" i="1"/>
  <c r="AV484" i="1"/>
  <c r="AU484" i="1"/>
  <c r="AQ484" i="1"/>
  <c r="AP484" i="1"/>
  <c r="AN484" i="1"/>
  <c r="AL484" i="1" a="1"/>
  <c r="AL484" i="1" s="1"/>
  <c r="AH484" i="1"/>
  <c r="AG484" i="1"/>
  <c r="AI484" i="1" s="1"/>
  <c r="Y484" i="1"/>
  <c r="AD484" i="1" s="1"/>
  <c r="AE484" i="1" s="1"/>
  <c r="X484" i="1"/>
  <c r="W484" i="1"/>
  <c r="V484" i="1"/>
  <c r="U484" i="1"/>
  <c r="T484" i="1"/>
  <c r="S484" i="1"/>
  <c r="R484" i="1"/>
  <c r="BG483" i="1"/>
  <c r="BH483" i="1" s="1"/>
  <c r="BF483" i="1"/>
  <c r="BE483" i="1"/>
  <c r="BD483" i="1"/>
  <c r="BC483" i="1"/>
  <c r="BB483" i="1"/>
  <c r="BA483" i="1"/>
  <c r="AZ483" i="1"/>
  <c r="AY483" i="1"/>
  <c r="AX483" i="1"/>
  <c r="AW483" i="1"/>
  <c r="AV483" i="1"/>
  <c r="AQ483" i="1"/>
  <c r="AP483" i="1"/>
  <c r="AR483" i="1" s="1"/>
  <c r="AN483" i="1"/>
  <c r="AL483" i="1"/>
  <c r="AL483" i="1" a="1"/>
  <c r="AH483" i="1"/>
  <c r="AG483" i="1"/>
  <c r="AI483" i="1" s="1"/>
  <c r="Y483" i="1"/>
  <c r="AD483" i="1" s="1"/>
  <c r="AE483" i="1" s="1"/>
  <c r="X483" i="1"/>
  <c r="W483" i="1"/>
  <c r="V483" i="1"/>
  <c r="U483" i="1"/>
  <c r="T483" i="1"/>
  <c r="S483" i="1"/>
  <c r="R483" i="1"/>
  <c r="BG482" i="1"/>
  <c r="BH482" i="1" s="1"/>
  <c r="BF482" i="1"/>
  <c r="BE482" i="1"/>
  <c r="BD482" i="1"/>
  <c r="BC482" i="1"/>
  <c r="BB482" i="1"/>
  <c r="BA482" i="1"/>
  <c r="AZ482" i="1"/>
  <c r="AY482" i="1"/>
  <c r="AX482" i="1"/>
  <c r="AW482" i="1"/>
  <c r="AV482" i="1"/>
  <c r="AQ482" i="1"/>
  <c r="AP482" i="1"/>
  <c r="AT482" i="1" s="1"/>
  <c r="AN482" i="1"/>
  <c r="AL482" i="1" a="1"/>
  <c r="AL482" i="1" s="1"/>
  <c r="AH482" i="1"/>
  <c r="AG482" i="1"/>
  <c r="AI482" i="1" s="1"/>
  <c r="AA482" i="1"/>
  <c r="AD482" i="1" s="1"/>
  <c r="AE482" i="1" s="1"/>
  <c r="X482" i="1"/>
  <c r="W482" i="1"/>
  <c r="V482" i="1"/>
  <c r="U482" i="1"/>
  <c r="T482" i="1"/>
  <c r="S482" i="1"/>
  <c r="R482" i="1"/>
  <c r="BG481" i="1"/>
  <c r="BH481" i="1" s="1"/>
  <c r="BF481" i="1"/>
  <c r="BE481" i="1"/>
  <c r="BD481" i="1"/>
  <c r="BC481" i="1"/>
  <c r="BB481" i="1"/>
  <c r="BA481" i="1"/>
  <c r="AZ481" i="1"/>
  <c r="AY481" i="1"/>
  <c r="AX481" i="1"/>
  <c r="AW481" i="1"/>
  <c r="AV481" i="1"/>
  <c r="AQ481" i="1"/>
  <c r="AP481" i="1"/>
  <c r="AN481" i="1"/>
  <c r="AL481" i="1"/>
  <c r="AL481" i="1" a="1"/>
  <c r="AH481" i="1"/>
  <c r="AG481" i="1"/>
  <c r="AA481" i="1"/>
  <c r="AD481" i="1" s="1"/>
  <c r="AE481" i="1" s="1"/>
  <c r="X481" i="1"/>
  <c r="W481" i="1"/>
  <c r="V481" i="1"/>
  <c r="U481" i="1"/>
  <c r="T481" i="1"/>
  <c r="S481" i="1"/>
  <c r="R481" i="1"/>
  <c r="BG480" i="1"/>
  <c r="BH480" i="1" s="1"/>
  <c r="BF480" i="1"/>
  <c r="BE480" i="1"/>
  <c r="BD480" i="1"/>
  <c r="BC480" i="1"/>
  <c r="BB480" i="1"/>
  <c r="BA480" i="1"/>
  <c r="AZ480" i="1"/>
  <c r="AY480" i="1"/>
  <c r="AX480" i="1"/>
  <c r="AW480" i="1"/>
  <c r="AV480" i="1"/>
  <c r="AQ480" i="1"/>
  <c r="AP480" i="1"/>
  <c r="AN480" i="1"/>
  <c r="AL480" i="1" a="1"/>
  <c r="AL480" i="1" s="1"/>
  <c r="AH480" i="1"/>
  <c r="AG480" i="1"/>
  <c r="AI480" i="1" s="1"/>
  <c r="AB480" i="1"/>
  <c r="AD480" i="1" s="1"/>
  <c r="AE480" i="1" s="1"/>
  <c r="X480" i="1"/>
  <c r="W480" i="1"/>
  <c r="V480" i="1"/>
  <c r="U480" i="1"/>
  <c r="T480" i="1"/>
  <c r="S480" i="1"/>
  <c r="R480" i="1"/>
  <c r="BG479" i="1"/>
  <c r="BH479" i="1" s="1"/>
  <c r="BF479" i="1"/>
  <c r="BE479" i="1"/>
  <c r="BD479" i="1"/>
  <c r="BC479" i="1"/>
  <c r="BB479" i="1"/>
  <c r="BA479" i="1"/>
  <c r="AZ479" i="1"/>
  <c r="AY479" i="1"/>
  <c r="AX479" i="1"/>
  <c r="AW479" i="1"/>
  <c r="AV479" i="1"/>
  <c r="AQ479" i="1"/>
  <c r="AP479" i="1"/>
  <c r="AN479" i="1"/>
  <c r="AL479" i="1"/>
  <c r="AL479" i="1" a="1"/>
  <c r="AH479" i="1"/>
  <c r="AG479" i="1"/>
  <c r="AB479" i="1"/>
  <c r="AD479" i="1" s="1"/>
  <c r="AE479" i="1" s="1"/>
  <c r="X479" i="1"/>
  <c r="W479" i="1"/>
  <c r="V479" i="1"/>
  <c r="U479" i="1"/>
  <c r="T479" i="1"/>
  <c r="S479" i="1"/>
  <c r="R479" i="1"/>
  <c r="BG478" i="1"/>
  <c r="BH478" i="1" s="1"/>
  <c r="BF478" i="1"/>
  <c r="BE478" i="1"/>
  <c r="BD478" i="1"/>
  <c r="BC478" i="1"/>
  <c r="BB478" i="1"/>
  <c r="BA478" i="1"/>
  <c r="AZ478" i="1"/>
  <c r="AY478" i="1"/>
  <c r="AX478" i="1"/>
  <c r="AW478" i="1"/>
  <c r="AV478" i="1"/>
  <c r="AQ478" i="1"/>
  <c r="AP478" i="1"/>
  <c r="AU478" i="1" s="1"/>
  <c r="AN478" i="1"/>
  <c r="AL478" i="1" a="1"/>
  <c r="AL478" i="1" s="1"/>
  <c r="AH478" i="1"/>
  <c r="AG478" i="1"/>
  <c r="AI478" i="1" s="1"/>
  <c r="AB478" i="1"/>
  <c r="AD478" i="1" s="1"/>
  <c r="AE478" i="1" s="1"/>
  <c r="X478" i="1"/>
  <c r="W478" i="1"/>
  <c r="V478" i="1"/>
  <c r="U478" i="1"/>
  <c r="T478" i="1"/>
  <c r="S478" i="1"/>
  <c r="R478" i="1"/>
  <c r="BH477" i="1"/>
  <c r="BG477" i="1"/>
  <c r="BF477" i="1"/>
  <c r="BE477" i="1"/>
  <c r="BD477" i="1"/>
  <c r="BC477" i="1"/>
  <c r="BB477" i="1"/>
  <c r="BA477" i="1"/>
  <c r="AZ477" i="1"/>
  <c r="AY477" i="1"/>
  <c r="AX477" i="1"/>
  <c r="AW477" i="1"/>
  <c r="AV477" i="1"/>
  <c r="AQ477" i="1"/>
  <c r="AP477" i="1"/>
  <c r="AN477" i="1"/>
  <c r="AL477" i="1" a="1"/>
  <c r="AL477" i="1" s="1"/>
  <c r="AH477" i="1"/>
  <c r="AG477" i="1"/>
  <c r="AI477" i="1" s="1"/>
  <c r="AB477" i="1"/>
  <c r="AD477" i="1" s="1"/>
  <c r="AE477" i="1" s="1"/>
  <c r="X477" i="1"/>
  <c r="W477" i="1"/>
  <c r="V477" i="1"/>
  <c r="U477" i="1"/>
  <c r="T477" i="1"/>
  <c r="S477" i="1"/>
  <c r="R477" i="1"/>
  <c r="BG476" i="1"/>
  <c r="BH476" i="1" s="1"/>
  <c r="BF476" i="1"/>
  <c r="BE476" i="1"/>
  <c r="BD476" i="1"/>
  <c r="BC476" i="1"/>
  <c r="BB476" i="1"/>
  <c r="BA476" i="1"/>
  <c r="AZ476" i="1"/>
  <c r="AY476" i="1"/>
  <c r="AX476" i="1"/>
  <c r="AW476" i="1"/>
  <c r="AV476" i="1"/>
  <c r="AQ476" i="1"/>
  <c r="AP476" i="1"/>
  <c r="AN476" i="1"/>
  <c r="AL476" i="1" a="1"/>
  <c r="AL476" i="1" s="1"/>
  <c r="AH476" i="1"/>
  <c r="AG476" i="1"/>
  <c r="AI476" i="1" s="1"/>
  <c r="AB476" i="1"/>
  <c r="AD476" i="1" s="1"/>
  <c r="AE476" i="1" s="1"/>
  <c r="X476" i="1"/>
  <c r="W476" i="1"/>
  <c r="V476" i="1"/>
  <c r="U476" i="1"/>
  <c r="T476" i="1"/>
  <c r="S476" i="1"/>
  <c r="R476" i="1"/>
  <c r="BG475" i="1"/>
  <c r="BH475" i="1" s="1"/>
  <c r="BF475" i="1"/>
  <c r="BE475" i="1"/>
  <c r="BD475" i="1"/>
  <c r="BC475" i="1"/>
  <c r="BB475" i="1"/>
  <c r="BA475" i="1"/>
  <c r="AZ475" i="1"/>
  <c r="AY475" i="1"/>
  <c r="AX475" i="1"/>
  <c r="AW475" i="1"/>
  <c r="AV475" i="1"/>
  <c r="AQ475" i="1"/>
  <c r="AP475" i="1"/>
  <c r="AR475" i="1" s="1"/>
  <c r="AN475" i="1"/>
  <c r="AL475" i="1"/>
  <c r="AL475" i="1" a="1"/>
  <c r="AH475" i="1"/>
  <c r="AG475" i="1"/>
  <c r="AI475" i="1" s="1"/>
  <c r="AC475" i="1"/>
  <c r="Z475" i="1"/>
  <c r="Y475" i="1"/>
  <c r="X475" i="1"/>
  <c r="W475" i="1"/>
  <c r="V475" i="1"/>
  <c r="U475" i="1"/>
  <c r="T475" i="1"/>
  <c r="S475" i="1"/>
  <c r="R475" i="1"/>
  <c r="BG474" i="1"/>
  <c r="BH474" i="1" s="1"/>
  <c r="BF474" i="1"/>
  <c r="BE474" i="1"/>
  <c r="BD474" i="1"/>
  <c r="BC474" i="1"/>
  <c r="BB474" i="1"/>
  <c r="BA474" i="1"/>
  <c r="AZ474" i="1"/>
  <c r="AY474" i="1"/>
  <c r="AX474" i="1"/>
  <c r="AW474" i="1"/>
  <c r="AV474" i="1"/>
  <c r="AQ474" i="1"/>
  <c r="AP474" i="1"/>
  <c r="AS474" i="1" s="1"/>
  <c r="AN474" i="1"/>
  <c r="AL474" i="1" a="1"/>
  <c r="AL474" i="1" s="1"/>
  <c r="AH474" i="1"/>
  <c r="AG474" i="1"/>
  <c r="AI474" i="1" s="1"/>
  <c r="AC474" i="1"/>
  <c r="AB474" i="1"/>
  <c r="AA474" i="1"/>
  <c r="Z474" i="1"/>
  <c r="Y474" i="1"/>
  <c r="X474" i="1"/>
  <c r="W474" i="1"/>
  <c r="V474" i="1"/>
  <c r="U474" i="1"/>
  <c r="T474" i="1"/>
  <c r="S474" i="1"/>
  <c r="R474" i="1"/>
  <c r="BG473" i="1"/>
  <c r="BH473" i="1" s="1"/>
  <c r="BF473" i="1"/>
  <c r="BE473" i="1"/>
  <c r="BD473" i="1"/>
  <c r="BC473" i="1"/>
  <c r="BB473" i="1"/>
  <c r="BA473" i="1"/>
  <c r="AZ473" i="1"/>
  <c r="AY473" i="1"/>
  <c r="AX473" i="1"/>
  <c r="AW473" i="1"/>
  <c r="AV473" i="1"/>
  <c r="AQ473" i="1"/>
  <c r="AP473" i="1"/>
  <c r="AN473" i="1"/>
  <c r="AL473" i="1"/>
  <c r="AL473" i="1" a="1"/>
  <c r="AH473" i="1"/>
  <c r="AG473" i="1"/>
  <c r="AI473" i="1" s="1"/>
  <c r="AC473" i="1"/>
  <c r="AB473" i="1"/>
  <c r="AA473" i="1"/>
  <c r="Z473" i="1"/>
  <c r="Y473" i="1"/>
  <c r="X473" i="1"/>
  <c r="W473" i="1"/>
  <c r="V473" i="1"/>
  <c r="U473" i="1"/>
  <c r="T473" i="1"/>
  <c r="S473" i="1"/>
  <c r="R473" i="1"/>
  <c r="BG472" i="1"/>
  <c r="BH472" i="1" s="1"/>
  <c r="BF472" i="1"/>
  <c r="BE472" i="1"/>
  <c r="BD472" i="1"/>
  <c r="BC472" i="1"/>
  <c r="BB472" i="1"/>
  <c r="BA472" i="1"/>
  <c r="AZ472" i="1"/>
  <c r="AY472" i="1"/>
  <c r="AX472" i="1"/>
  <c r="AW472" i="1"/>
  <c r="AV472" i="1"/>
  <c r="AQ472" i="1"/>
  <c r="AP472" i="1"/>
  <c r="AN472" i="1"/>
  <c r="AL472" i="1" a="1"/>
  <c r="AL472" i="1" s="1"/>
  <c r="AH472" i="1"/>
  <c r="AG472" i="1"/>
  <c r="AI472" i="1" s="1"/>
  <c r="AC472" i="1"/>
  <c r="AB472" i="1"/>
  <c r="AA472" i="1"/>
  <c r="Z472" i="1"/>
  <c r="Y472" i="1"/>
  <c r="X472" i="1"/>
  <c r="W472" i="1"/>
  <c r="V472" i="1"/>
  <c r="U472" i="1"/>
  <c r="T472" i="1"/>
  <c r="S472" i="1"/>
  <c r="R472" i="1"/>
  <c r="BG471" i="1"/>
  <c r="BH471" i="1" s="1"/>
  <c r="BF471" i="1"/>
  <c r="BE471" i="1"/>
  <c r="BD471" i="1"/>
  <c r="BC471" i="1"/>
  <c r="BB471" i="1"/>
  <c r="BA471" i="1"/>
  <c r="AZ471" i="1"/>
  <c r="AY471" i="1"/>
  <c r="AX471" i="1"/>
  <c r="AW471" i="1"/>
  <c r="AV471" i="1"/>
  <c r="AQ471" i="1"/>
  <c r="AP471" i="1"/>
  <c r="AN471" i="1"/>
  <c r="AL471" i="1" a="1"/>
  <c r="AL471" i="1" s="1"/>
  <c r="AH471" i="1"/>
  <c r="AG471" i="1"/>
  <c r="AI471" i="1" s="1"/>
  <c r="AA471" i="1"/>
  <c r="AD471" i="1" s="1"/>
  <c r="AE471" i="1" s="1"/>
  <c r="X471" i="1"/>
  <c r="W471" i="1"/>
  <c r="V471" i="1"/>
  <c r="U471" i="1"/>
  <c r="T471" i="1"/>
  <c r="S471" i="1"/>
  <c r="R471" i="1"/>
  <c r="BG470" i="1"/>
  <c r="BH470" i="1" s="1"/>
  <c r="BF470" i="1"/>
  <c r="BE470" i="1"/>
  <c r="BD470" i="1"/>
  <c r="BC470" i="1"/>
  <c r="BB470" i="1"/>
  <c r="BA470" i="1"/>
  <c r="AZ470" i="1"/>
  <c r="AY470" i="1"/>
  <c r="AX470" i="1"/>
  <c r="AW470" i="1"/>
  <c r="AV470" i="1"/>
  <c r="AQ470" i="1"/>
  <c r="AP470" i="1"/>
  <c r="AN470" i="1"/>
  <c r="AL470" i="1" a="1"/>
  <c r="AL470" i="1" s="1"/>
  <c r="AH470" i="1"/>
  <c r="AG470" i="1"/>
  <c r="AI470" i="1" s="1"/>
  <c r="AC470" i="1"/>
  <c r="Z470" i="1"/>
  <c r="Y470" i="1"/>
  <c r="X470" i="1"/>
  <c r="W470" i="1"/>
  <c r="V470" i="1"/>
  <c r="U470" i="1"/>
  <c r="T470" i="1"/>
  <c r="S470" i="1"/>
  <c r="R470" i="1"/>
  <c r="BG469" i="1"/>
  <c r="BH469" i="1" s="1"/>
  <c r="BF469" i="1"/>
  <c r="BE469" i="1"/>
  <c r="BD469" i="1"/>
  <c r="BC469" i="1"/>
  <c r="BB469" i="1"/>
  <c r="BA469" i="1"/>
  <c r="AZ469" i="1"/>
  <c r="AY469" i="1"/>
  <c r="AX469" i="1"/>
  <c r="AW469" i="1"/>
  <c r="AV469" i="1"/>
  <c r="AQ469" i="1"/>
  <c r="AP469" i="1"/>
  <c r="AN469" i="1"/>
  <c r="AL469" i="1" a="1"/>
  <c r="AL469" i="1" s="1"/>
  <c r="AH469" i="1"/>
  <c r="AG469" i="1"/>
  <c r="AI469" i="1" s="1"/>
  <c r="Z469" i="1"/>
  <c r="AD469" i="1" s="1"/>
  <c r="AE469" i="1" s="1"/>
  <c r="X469" i="1"/>
  <c r="W469" i="1"/>
  <c r="V469" i="1"/>
  <c r="U469" i="1"/>
  <c r="T469" i="1"/>
  <c r="S469" i="1"/>
  <c r="R469" i="1"/>
  <c r="BG468" i="1"/>
  <c r="BH468" i="1" s="1"/>
  <c r="BF468" i="1"/>
  <c r="BE468" i="1"/>
  <c r="BD468" i="1"/>
  <c r="BC468" i="1"/>
  <c r="BB468" i="1"/>
  <c r="BA468" i="1"/>
  <c r="AZ468" i="1"/>
  <c r="AY468" i="1"/>
  <c r="AX468" i="1"/>
  <c r="AW468" i="1"/>
  <c r="AV468" i="1"/>
  <c r="AQ468" i="1"/>
  <c r="AP468" i="1"/>
  <c r="AS468" i="1" s="1"/>
  <c r="AN468" i="1"/>
  <c r="AL468" i="1" a="1"/>
  <c r="AL468" i="1" s="1"/>
  <c r="AH468" i="1"/>
  <c r="AG468" i="1"/>
  <c r="AI468" i="1" s="1"/>
  <c r="Y468" i="1"/>
  <c r="AD468" i="1" s="1"/>
  <c r="AE468" i="1" s="1"/>
  <c r="X468" i="1"/>
  <c r="W468" i="1"/>
  <c r="V468" i="1"/>
  <c r="U468" i="1"/>
  <c r="T468" i="1"/>
  <c r="S468" i="1"/>
  <c r="R468" i="1"/>
  <c r="BG467" i="1"/>
  <c r="BH467" i="1" s="1"/>
  <c r="BF467" i="1"/>
  <c r="BE467" i="1"/>
  <c r="BD467" i="1"/>
  <c r="BC467" i="1"/>
  <c r="BB467" i="1"/>
  <c r="BA467" i="1"/>
  <c r="AZ467" i="1"/>
  <c r="AY467" i="1"/>
  <c r="AX467" i="1"/>
  <c r="AW467" i="1"/>
  <c r="AV467" i="1"/>
  <c r="AQ467" i="1"/>
  <c r="AP467" i="1"/>
  <c r="AN467" i="1"/>
  <c r="AL467" i="1"/>
  <c r="AL467" i="1" a="1"/>
  <c r="AH467" i="1"/>
  <c r="AG467" i="1"/>
  <c r="AI467" i="1" s="1"/>
  <c r="Y467" i="1"/>
  <c r="AD467" i="1" s="1"/>
  <c r="AE467" i="1" s="1"/>
  <c r="X467" i="1"/>
  <c r="W467" i="1"/>
  <c r="V467" i="1"/>
  <c r="U467" i="1"/>
  <c r="T467" i="1"/>
  <c r="S467" i="1"/>
  <c r="R467" i="1"/>
  <c r="BG466" i="1"/>
  <c r="BH466" i="1" s="1"/>
  <c r="BF466" i="1"/>
  <c r="BE466" i="1"/>
  <c r="BD466" i="1"/>
  <c r="BC466" i="1"/>
  <c r="BB466" i="1"/>
  <c r="BA466" i="1"/>
  <c r="AZ466" i="1"/>
  <c r="AY466" i="1"/>
  <c r="AX466" i="1"/>
  <c r="AW466" i="1"/>
  <c r="AV466" i="1"/>
  <c r="AQ466" i="1"/>
  <c r="AP466" i="1"/>
  <c r="AS466" i="1" s="1"/>
  <c r="AN466" i="1"/>
  <c r="AL466" i="1" a="1"/>
  <c r="AL466" i="1" s="1"/>
  <c r="AH466" i="1"/>
  <c r="AG466" i="1"/>
  <c r="AI466" i="1" s="1"/>
  <c r="AA466" i="1"/>
  <c r="AD466" i="1" s="1"/>
  <c r="AE466" i="1" s="1"/>
  <c r="X466" i="1"/>
  <c r="W466" i="1"/>
  <c r="V466" i="1"/>
  <c r="U466" i="1"/>
  <c r="T466" i="1"/>
  <c r="S466" i="1"/>
  <c r="R466" i="1"/>
  <c r="BG465" i="1"/>
  <c r="BH465" i="1" s="1"/>
  <c r="BF465" i="1"/>
  <c r="BE465" i="1"/>
  <c r="BD465" i="1"/>
  <c r="BC465" i="1"/>
  <c r="BB465" i="1"/>
  <c r="BA465" i="1"/>
  <c r="AZ465" i="1"/>
  <c r="AY465" i="1"/>
  <c r="AX465" i="1"/>
  <c r="AW465" i="1"/>
  <c r="AV465" i="1"/>
  <c r="AQ465" i="1"/>
  <c r="AP465" i="1"/>
  <c r="AN465" i="1"/>
  <c r="AL465" i="1"/>
  <c r="AL465" i="1" a="1"/>
  <c r="AH465" i="1"/>
  <c r="AG465" i="1"/>
  <c r="Y465" i="1"/>
  <c r="AD465" i="1" s="1"/>
  <c r="AE465" i="1" s="1"/>
  <c r="X465" i="1"/>
  <c r="W465" i="1"/>
  <c r="V465" i="1"/>
  <c r="U465" i="1"/>
  <c r="T465" i="1"/>
  <c r="S465" i="1"/>
  <c r="R465" i="1"/>
  <c r="BG464" i="1"/>
  <c r="BH464" i="1" s="1"/>
  <c r="BF464" i="1"/>
  <c r="BE464" i="1"/>
  <c r="BD464" i="1"/>
  <c r="BC464" i="1"/>
  <c r="BB464" i="1"/>
  <c r="BA464" i="1"/>
  <c r="AZ464" i="1"/>
  <c r="AY464" i="1"/>
  <c r="AX464" i="1"/>
  <c r="AW464" i="1"/>
  <c r="AV464" i="1"/>
  <c r="AT464" i="1"/>
  <c r="AQ464" i="1"/>
  <c r="AP464" i="1"/>
  <c r="AR464" i="1" s="1"/>
  <c r="AN464" i="1"/>
  <c r="AL464" i="1" a="1"/>
  <c r="AL464" i="1" s="1"/>
  <c r="AH464" i="1"/>
  <c r="AG464" i="1"/>
  <c r="AI464" i="1" s="1"/>
  <c r="AC464" i="1"/>
  <c r="AB464" i="1"/>
  <c r="AA464" i="1"/>
  <c r="Z464" i="1"/>
  <c r="Y464" i="1"/>
  <c r="X464" i="1"/>
  <c r="W464" i="1"/>
  <c r="V464" i="1"/>
  <c r="U464" i="1"/>
  <c r="T464" i="1"/>
  <c r="S464" i="1"/>
  <c r="R464" i="1"/>
  <c r="BG463" i="1"/>
  <c r="BH463" i="1" s="1"/>
  <c r="BF463" i="1"/>
  <c r="BE463" i="1"/>
  <c r="BD463" i="1"/>
  <c r="BC463" i="1"/>
  <c r="BB463" i="1"/>
  <c r="BA463" i="1"/>
  <c r="AZ463" i="1"/>
  <c r="AY463" i="1"/>
  <c r="AX463" i="1"/>
  <c r="AW463" i="1"/>
  <c r="AV463" i="1"/>
  <c r="AQ463" i="1"/>
  <c r="AP463" i="1"/>
  <c r="AR463" i="1" s="1"/>
  <c r="AN463" i="1"/>
  <c r="AL463" i="1"/>
  <c r="AL463" i="1" a="1"/>
  <c r="AH463" i="1"/>
  <c r="AG463" i="1"/>
  <c r="AI463" i="1" s="1"/>
  <c r="Y463" i="1"/>
  <c r="AD463" i="1" s="1"/>
  <c r="AE463" i="1" s="1"/>
  <c r="X463" i="1"/>
  <c r="W463" i="1"/>
  <c r="V463" i="1"/>
  <c r="U463" i="1"/>
  <c r="T463" i="1"/>
  <c r="S463" i="1"/>
  <c r="R463" i="1"/>
  <c r="BG462" i="1"/>
  <c r="BH462" i="1" s="1"/>
  <c r="BF462" i="1"/>
  <c r="BE462" i="1"/>
  <c r="BD462" i="1"/>
  <c r="BC462" i="1"/>
  <c r="BB462" i="1"/>
  <c r="BA462" i="1"/>
  <c r="AZ462" i="1"/>
  <c r="AY462" i="1"/>
  <c r="AX462" i="1"/>
  <c r="AW462" i="1"/>
  <c r="AV462" i="1"/>
  <c r="AQ462" i="1"/>
  <c r="AP462" i="1"/>
  <c r="AN462" i="1"/>
  <c r="AL462" i="1" a="1"/>
  <c r="AL462" i="1" s="1"/>
  <c r="AH462" i="1"/>
  <c r="AG462" i="1"/>
  <c r="AI462" i="1" s="1"/>
  <c r="Y462" i="1"/>
  <c r="AD462" i="1" s="1"/>
  <c r="AE462" i="1" s="1"/>
  <c r="X462" i="1"/>
  <c r="W462" i="1"/>
  <c r="V462" i="1"/>
  <c r="U462" i="1"/>
  <c r="T462" i="1"/>
  <c r="S462" i="1"/>
  <c r="R462" i="1"/>
  <c r="BG461" i="1"/>
  <c r="BH461" i="1" s="1"/>
  <c r="BF461" i="1"/>
  <c r="BE461" i="1"/>
  <c r="BD461" i="1"/>
  <c r="BC461" i="1"/>
  <c r="BB461" i="1"/>
  <c r="BA461" i="1"/>
  <c r="AZ461" i="1"/>
  <c r="AY461" i="1"/>
  <c r="AX461" i="1"/>
  <c r="AW461" i="1"/>
  <c r="AV461" i="1"/>
  <c r="AQ461" i="1"/>
  <c r="AP461" i="1"/>
  <c r="AN461" i="1"/>
  <c r="AL461" i="1"/>
  <c r="AL461" i="1" a="1"/>
  <c r="AH461" i="1"/>
  <c r="AG461" i="1"/>
  <c r="AA461" i="1"/>
  <c r="AD461" i="1" s="1"/>
  <c r="AE461" i="1" s="1"/>
  <c r="X461" i="1"/>
  <c r="W461" i="1"/>
  <c r="V461" i="1"/>
  <c r="U461" i="1"/>
  <c r="T461" i="1"/>
  <c r="S461" i="1"/>
  <c r="R461" i="1"/>
  <c r="BG460" i="1"/>
  <c r="BH460" i="1" s="1"/>
  <c r="BF460" i="1"/>
  <c r="BE460" i="1"/>
  <c r="BD460" i="1"/>
  <c r="BC460" i="1"/>
  <c r="BB460" i="1"/>
  <c r="BA460" i="1"/>
  <c r="AZ460" i="1"/>
  <c r="AY460" i="1"/>
  <c r="AX460" i="1"/>
  <c r="AW460" i="1"/>
  <c r="AV460" i="1"/>
  <c r="AQ460" i="1"/>
  <c r="AP460" i="1"/>
  <c r="AN460" i="1"/>
  <c r="AL460" i="1" a="1"/>
  <c r="AL460" i="1" s="1"/>
  <c r="AH460" i="1"/>
  <c r="AG460" i="1"/>
  <c r="AI460" i="1" s="1"/>
  <c r="AB460" i="1"/>
  <c r="AD460" i="1" s="1"/>
  <c r="AE460" i="1" s="1"/>
  <c r="X460" i="1"/>
  <c r="W460" i="1"/>
  <c r="V460" i="1"/>
  <c r="U460" i="1"/>
  <c r="T460" i="1"/>
  <c r="S460" i="1"/>
  <c r="R460" i="1"/>
  <c r="BG459" i="1"/>
  <c r="BH459" i="1" s="1"/>
  <c r="BF459" i="1"/>
  <c r="BE459" i="1"/>
  <c r="BD459" i="1"/>
  <c r="BC459" i="1"/>
  <c r="BB459" i="1"/>
  <c r="BA459" i="1"/>
  <c r="AZ459" i="1"/>
  <c r="AY459" i="1"/>
  <c r="AX459" i="1"/>
  <c r="AW459" i="1"/>
  <c r="AV459" i="1"/>
  <c r="AQ459" i="1"/>
  <c r="AP459" i="1"/>
  <c r="AU459" i="1" s="1"/>
  <c r="AN459" i="1"/>
  <c r="AL459" i="1"/>
  <c r="AL459" i="1" a="1"/>
  <c r="AH459" i="1"/>
  <c r="AG459" i="1"/>
  <c r="AI459" i="1" s="1"/>
  <c r="AB459" i="1"/>
  <c r="AD459" i="1" s="1"/>
  <c r="AE459" i="1" s="1"/>
  <c r="X459" i="1"/>
  <c r="W459" i="1"/>
  <c r="V459" i="1"/>
  <c r="U459" i="1"/>
  <c r="T459" i="1"/>
  <c r="S459" i="1"/>
  <c r="R459" i="1"/>
  <c r="BG458" i="1"/>
  <c r="BH458" i="1" s="1"/>
  <c r="BF458" i="1"/>
  <c r="BE458" i="1"/>
  <c r="BD458" i="1"/>
  <c r="BC458" i="1"/>
  <c r="BB458" i="1"/>
  <c r="BA458" i="1"/>
  <c r="AZ458" i="1"/>
  <c r="AY458" i="1"/>
  <c r="AX458" i="1"/>
  <c r="AW458" i="1"/>
  <c r="AV458" i="1"/>
  <c r="AQ458" i="1"/>
  <c r="AP458" i="1"/>
  <c r="AU458" i="1" s="1"/>
  <c r="AN458" i="1"/>
  <c r="AL458" i="1" a="1"/>
  <c r="AL458" i="1" s="1"/>
  <c r="AH458" i="1"/>
  <c r="AG458" i="1"/>
  <c r="AI458" i="1" s="1"/>
  <c r="AB458" i="1"/>
  <c r="AD458" i="1" s="1"/>
  <c r="AE458" i="1" s="1"/>
  <c r="X458" i="1"/>
  <c r="W458" i="1"/>
  <c r="V458" i="1"/>
  <c r="U458" i="1"/>
  <c r="T458" i="1"/>
  <c r="S458" i="1"/>
  <c r="R458" i="1"/>
  <c r="BG457" i="1"/>
  <c r="BH457" i="1" s="1"/>
  <c r="BF457" i="1"/>
  <c r="BE457" i="1"/>
  <c r="BD457" i="1"/>
  <c r="BC457" i="1"/>
  <c r="BB457" i="1"/>
  <c r="BA457" i="1"/>
  <c r="AZ457" i="1"/>
  <c r="AY457" i="1"/>
  <c r="AX457" i="1"/>
  <c r="AW457" i="1"/>
  <c r="AV457" i="1"/>
  <c r="AQ457" i="1"/>
  <c r="AP457" i="1"/>
  <c r="AU457" i="1" s="1"/>
  <c r="AN457" i="1"/>
  <c r="AL457" i="1" a="1"/>
  <c r="AL457" i="1" s="1"/>
  <c r="AH457" i="1"/>
  <c r="AG457" i="1"/>
  <c r="AI457" i="1" s="1"/>
  <c r="AB457" i="1"/>
  <c r="AD457" i="1" s="1"/>
  <c r="AE457" i="1" s="1"/>
  <c r="X457" i="1"/>
  <c r="W457" i="1"/>
  <c r="V457" i="1"/>
  <c r="U457" i="1"/>
  <c r="T457" i="1"/>
  <c r="S457" i="1"/>
  <c r="R457" i="1"/>
  <c r="BG456" i="1"/>
  <c r="BH456" i="1" s="1"/>
  <c r="BF456" i="1"/>
  <c r="BE456" i="1"/>
  <c r="BD456" i="1"/>
  <c r="BC456" i="1"/>
  <c r="BB456" i="1"/>
  <c r="BA456" i="1"/>
  <c r="AZ456" i="1"/>
  <c r="AY456" i="1"/>
  <c r="AX456" i="1"/>
  <c r="AW456" i="1"/>
  <c r="AV456" i="1"/>
  <c r="AQ456" i="1"/>
  <c r="AP456" i="1"/>
  <c r="AN456" i="1"/>
  <c r="AL456" i="1" a="1"/>
  <c r="AL456" i="1" s="1"/>
  <c r="AH456" i="1"/>
  <c r="AG456" i="1"/>
  <c r="AI456" i="1" s="1"/>
  <c r="AB456" i="1"/>
  <c r="AD456" i="1" s="1"/>
  <c r="AE456" i="1" s="1"/>
  <c r="X456" i="1"/>
  <c r="W456" i="1"/>
  <c r="V456" i="1"/>
  <c r="U456" i="1"/>
  <c r="T456" i="1"/>
  <c r="S456" i="1"/>
  <c r="R456" i="1"/>
  <c r="BG455" i="1"/>
  <c r="BH455" i="1" s="1"/>
  <c r="BF455" i="1"/>
  <c r="BE455" i="1"/>
  <c r="BD455" i="1"/>
  <c r="BC455" i="1"/>
  <c r="BB455" i="1"/>
  <c r="BA455" i="1"/>
  <c r="AZ455" i="1"/>
  <c r="AY455" i="1"/>
  <c r="AX455" i="1"/>
  <c r="AW455" i="1"/>
  <c r="AV455" i="1"/>
  <c r="AQ455" i="1"/>
  <c r="AP455" i="1"/>
  <c r="AN455" i="1"/>
  <c r="AL455" i="1"/>
  <c r="AL455" i="1" a="1"/>
  <c r="AH455" i="1"/>
  <c r="AG455" i="1"/>
  <c r="AI455" i="1" s="1"/>
  <c r="AB455" i="1"/>
  <c r="AD455" i="1" s="1"/>
  <c r="AE455" i="1" s="1"/>
  <c r="X455" i="1"/>
  <c r="W455" i="1"/>
  <c r="V455" i="1"/>
  <c r="U455" i="1"/>
  <c r="T455" i="1"/>
  <c r="S455" i="1"/>
  <c r="R455" i="1"/>
  <c r="BG454" i="1"/>
  <c r="BH454" i="1" s="1"/>
  <c r="BF454" i="1"/>
  <c r="BE454" i="1"/>
  <c r="BD454" i="1"/>
  <c r="BC454" i="1"/>
  <c r="BB454" i="1"/>
  <c r="BA454" i="1"/>
  <c r="AZ454" i="1"/>
  <c r="AY454" i="1"/>
  <c r="AX454" i="1"/>
  <c r="AW454" i="1"/>
  <c r="AV454" i="1"/>
  <c r="AQ454" i="1"/>
  <c r="AP454" i="1"/>
  <c r="AU454" i="1" s="1"/>
  <c r="AN454" i="1"/>
  <c r="AL454" i="1" a="1"/>
  <c r="AL454" i="1" s="1"/>
  <c r="AH454" i="1"/>
  <c r="AG454" i="1"/>
  <c r="AI454" i="1" s="1"/>
  <c r="AB454" i="1"/>
  <c r="AD454" i="1" s="1"/>
  <c r="AE454" i="1" s="1"/>
  <c r="X454" i="1"/>
  <c r="W454" i="1"/>
  <c r="V454" i="1"/>
  <c r="U454" i="1"/>
  <c r="T454" i="1"/>
  <c r="S454" i="1"/>
  <c r="R454" i="1"/>
  <c r="BG453" i="1"/>
  <c r="BH453" i="1" s="1"/>
  <c r="BF453" i="1"/>
  <c r="BE453" i="1"/>
  <c r="BD453" i="1"/>
  <c r="BC453" i="1"/>
  <c r="BB453" i="1"/>
  <c r="BA453" i="1"/>
  <c r="AY453" i="1"/>
  <c r="AX453" i="1"/>
  <c r="AW453" i="1"/>
  <c r="AV453" i="1"/>
  <c r="AU453" i="1"/>
  <c r="AQ453" i="1"/>
  <c r="AP453" i="1"/>
  <c r="AT453" i="1" s="1"/>
  <c r="AN453" i="1"/>
  <c r="AL453" i="1" a="1"/>
  <c r="AL453" i="1" s="1"/>
  <c r="AH453" i="1"/>
  <c r="AG453" i="1"/>
  <c r="AI453" i="1" s="1"/>
  <c r="AC453" i="1"/>
  <c r="AB453" i="1"/>
  <c r="AA453" i="1"/>
  <c r="Z453" i="1"/>
  <c r="Y453" i="1"/>
  <c r="X453" i="1"/>
  <c r="W453" i="1"/>
  <c r="V453" i="1"/>
  <c r="U453" i="1"/>
  <c r="T453" i="1"/>
  <c r="S453" i="1"/>
  <c r="R453" i="1"/>
  <c r="BG452" i="1"/>
  <c r="BH452" i="1" s="1"/>
  <c r="BF452" i="1"/>
  <c r="BE452" i="1"/>
  <c r="BD452" i="1"/>
  <c r="BC452" i="1"/>
  <c r="BB452" i="1"/>
  <c r="BA452" i="1"/>
  <c r="AY452" i="1"/>
  <c r="AX452" i="1"/>
  <c r="AW452" i="1"/>
  <c r="AV452" i="1"/>
  <c r="AQ452" i="1"/>
  <c r="AP452" i="1"/>
  <c r="AT452" i="1" s="1"/>
  <c r="AN452" i="1"/>
  <c r="AL452" i="1" a="1"/>
  <c r="AL452" i="1" s="1"/>
  <c r="AH452" i="1"/>
  <c r="AG452" i="1"/>
  <c r="AI452" i="1" s="1"/>
  <c r="AC452" i="1"/>
  <c r="AB452" i="1"/>
  <c r="AA452" i="1"/>
  <c r="Z452" i="1"/>
  <c r="Y452" i="1"/>
  <c r="X452" i="1"/>
  <c r="W452" i="1"/>
  <c r="V452" i="1"/>
  <c r="U452" i="1"/>
  <c r="T452" i="1"/>
  <c r="S452" i="1"/>
  <c r="R452" i="1"/>
  <c r="BG451" i="1"/>
  <c r="BH451" i="1" s="1"/>
  <c r="BF451" i="1"/>
  <c r="BE451" i="1"/>
  <c r="BD451" i="1"/>
  <c r="BC451" i="1"/>
  <c r="BB451" i="1"/>
  <c r="BA451" i="1"/>
  <c r="AZ451" i="1"/>
  <c r="AY451" i="1"/>
  <c r="AX451" i="1"/>
  <c r="AW451" i="1"/>
  <c r="AV451" i="1"/>
  <c r="AS451" i="1"/>
  <c r="AQ451" i="1"/>
  <c r="AP451" i="1"/>
  <c r="AR451" i="1" s="1"/>
  <c r="AN451" i="1"/>
  <c r="AL451" i="1" a="1"/>
  <c r="AL451" i="1" s="1"/>
  <c r="AH451" i="1"/>
  <c r="AG451" i="1"/>
  <c r="AI451" i="1" s="1"/>
  <c r="AC451" i="1"/>
  <c r="AB451" i="1"/>
  <c r="AA451" i="1"/>
  <c r="Z451" i="1"/>
  <c r="Y451" i="1"/>
  <c r="X451" i="1"/>
  <c r="W451" i="1"/>
  <c r="V451" i="1"/>
  <c r="U451" i="1"/>
  <c r="T451" i="1"/>
  <c r="S451" i="1"/>
  <c r="R451" i="1"/>
  <c r="BG450" i="1"/>
  <c r="BH450" i="1" s="1"/>
  <c r="BF450" i="1"/>
  <c r="BE450" i="1"/>
  <c r="BD450" i="1"/>
  <c r="BC450" i="1"/>
  <c r="BB450" i="1"/>
  <c r="BA450" i="1"/>
  <c r="AZ450" i="1"/>
  <c r="AY450" i="1"/>
  <c r="AX450" i="1"/>
  <c r="AW450" i="1"/>
  <c r="AV450" i="1"/>
  <c r="AQ450" i="1"/>
  <c r="AP450" i="1"/>
  <c r="AU450" i="1" s="1"/>
  <c r="AN450" i="1"/>
  <c r="AL450" i="1" a="1"/>
  <c r="AL450" i="1" s="1"/>
  <c r="AH450" i="1"/>
  <c r="AG450" i="1"/>
  <c r="AI450" i="1" s="1"/>
  <c r="AA450" i="1"/>
  <c r="AD450" i="1" s="1"/>
  <c r="AE450" i="1" s="1"/>
  <c r="X450" i="1"/>
  <c r="W450" i="1"/>
  <c r="V450" i="1"/>
  <c r="U450" i="1"/>
  <c r="T450" i="1"/>
  <c r="S450" i="1"/>
  <c r="R450" i="1"/>
  <c r="BG449" i="1"/>
  <c r="BH449" i="1" s="1"/>
  <c r="BF449" i="1"/>
  <c r="BE449" i="1"/>
  <c r="BD449" i="1"/>
  <c r="BC449" i="1"/>
  <c r="BB449" i="1"/>
  <c r="BA449" i="1"/>
  <c r="AZ449" i="1"/>
  <c r="AY449" i="1"/>
  <c r="AX449" i="1"/>
  <c r="AW449" i="1"/>
  <c r="AV449" i="1"/>
  <c r="AR449" i="1"/>
  <c r="AQ449" i="1"/>
  <c r="AP449" i="1"/>
  <c r="AU449" i="1" s="1"/>
  <c r="AN449" i="1"/>
  <c r="AL449" i="1"/>
  <c r="AL449" i="1" a="1"/>
  <c r="AH449" i="1"/>
  <c r="AG449" i="1"/>
  <c r="AA449" i="1"/>
  <c r="AD449" i="1" s="1"/>
  <c r="AE449" i="1" s="1"/>
  <c r="X449" i="1"/>
  <c r="W449" i="1"/>
  <c r="V449" i="1"/>
  <c r="U449" i="1"/>
  <c r="T449" i="1"/>
  <c r="S449" i="1"/>
  <c r="R449" i="1"/>
  <c r="BG448" i="1"/>
  <c r="BH448" i="1" s="1"/>
  <c r="AX448" i="1"/>
  <c r="AW448" i="1"/>
  <c r="AV448" i="1"/>
  <c r="AQ448" i="1"/>
  <c r="AP448" i="1"/>
  <c r="AU448" i="1" s="1"/>
  <c r="AN448" i="1"/>
  <c r="AL448" i="1" a="1"/>
  <c r="AL448" i="1" s="1"/>
  <c r="AH448" i="1"/>
  <c r="AG448" i="1"/>
  <c r="AI448" i="1" s="1"/>
  <c r="Y448" i="1"/>
  <c r="AD448" i="1" s="1"/>
  <c r="AE448" i="1" s="1"/>
  <c r="X448" i="1"/>
  <c r="W448" i="1"/>
  <c r="V448" i="1"/>
  <c r="U448" i="1"/>
  <c r="T448" i="1"/>
  <c r="S448" i="1"/>
  <c r="R448" i="1"/>
  <c r="BG447" i="1"/>
  <c r="BH447" i="1" s="1"/>
  <c r="AX447" i="1"/>
  <c r="AW447" i="1"/>
  <c r="AV447" i="1"/>
  <c r="AQ447" i="1"/>
  <c r="AP447" i="1"/>
  <c r="AR447" i="1" s="1"/>
  <c r="AN447" i="1"/>
  <c r="AL447" i="1" a="1"/>
  <c r="AL447" i="1" s="1"/>
  <c r="AH447" i="1"/>
  <c r="AG447" i="1"/>
  <c r="AI447" i="1" s="1"/>
  <c r="Y447" i="1"/>
  <c r="AD447" i="1" s="1"/>
  <c r="AE447" i="1" s="1"/>
  <c r="X447" i="1"/>
  <c r="W447" i="1"/>
  <c r="V447" i="1"/>
  <c r="U447" i="1"/>
  <c r="T447" i="1"/>
  <c r="S447" i="1"/>
  <c r="R447" i="1"/>
  <c r="BG446" i="1"/>
  <c r="BH446" i="1" s="1"/>
  <c r="BF446" i="1"/>
  <c r="BE446" i="1"/>
  <c r="BD446" i="1"/>
  <c r="BC446" i="1"/>
  <c r="BB446" i="1"/>
  <c r="BA446" i="1"/>
  <c r="AZ446" i="1"/>
  <c r="AY446" i="1"/>
  <c r="AX446" i="1"/>
  <c r="AW446" i="1"/>
  <c r="AV446" i="1"/>
  <c r="AQ446" i="1"/>
  <c r="AP446" i="1"/>
  <c r="AN446" i="1"/>
  <c r="AL446" i="1" a="1"/>
  <c r="AL446" i="1" s="1"/>
  <c r="AH446" i="1"/>
  <c r="AG446" i="1"/>
  <c r="AI446" i="1" s="1"/>
  <c r="Y446" i="1"/>
  <c r="AD446" i="1" s="1"/>
  <c r="AE446" i="1" s="1"/>
  <c r="X446" i="1"/>
  <c r="W446" i="1"/>
  <c r="V446" i="1"/>
  <c r="U446" i="1"/>
  <c r="T446" i="1"/>
  <c r="S446" i="1"/>
  <c r="R446" i="1"/>
  <c r="BG445" i="1"/>
  <c r="BH445" i="1" s="1"/>
  <c r="BF445" i="1"/>
  <c r="BE445" i="1"/>
  <c r="BD445" i="1"/>
  <c r="BC445" i="1"/>
  <c r="BB445" i="1"/>
  <c r="BA445" i="1"/>
  <c r="AZ445" i="1"/>
  <c r="AY445" i="1"/>
  <c r="AX445" i="1"/>
  <c r="AW445" i="1"/>
  <c r="AV445" i="1"/>
  <c r="AQ445" i="1"/>
  <c r="AP445" i="1"/>
  <c r="AN445" i="1"/>
  <c r="AL445" i="1"/>
  <c r="AL445" i="1" a="1"/>
  <c r="AH445" i="1"/>
  <c r="AG445" i="1"/>
  <c r="AI445" i="1" s="1"/>
  <c r="AC445" i="1"/>
  <c r="AB445" i="1"/>
  <c r="AA445" i="1"/>
  <c r="Z445" i="1"/>
  <c r="Y445" i="1"/>
  <c r="X445" i="1"/>
  <c r="W445" i="1"/>
  <c r="V445" i="1"/>
  <c r="U445" i="1"/>
  <c r="T445" i="1"/>
  <c r="S445" i="1"/>
  <c r="R445" i="1"/>
  <c r="BG444" i="1"/>
  <c r="BH444" i="1" s="1"/>
  <c r="BF444" i="1"/>
  <c r="BE444" i="1"/>
  <c r="BD444" i="1"/>
  <c r="BC444" i="1"/>
  <c r="BB444" i="1"/>
  <c r="BA444" i="1"/>
  <c r="AZ444" i="1"/>
  <c r="AY444" i="1"/>
  <c r="AX444" i="1"/>
  <c r="AW444" i="1"/>
  <c r="AV444" i="1"/>
  <c r="AQ444" i="1"/>
  <c r="AP444" i="1"/>
  <c r="AU444" i="1" s="1"/>
  <c r="AN444" i="1"/>
  <c r="AL444" i="1" a="1"/>
  <c r="AL444" i="1" s="1"/>
  <c r="AH444" i="1"/>
  <c r="AG444" i="1"/>
  <c r="AI444" i="1" s="1"/>
  <c r="Y444" i="1"/>
  <c r="AD444" i="1" s="1"/>
  <c r="AE444" i="1" s="1"/>
  <c r="X444" i="1"/>
  <c r="W444" i="1"/>
  <c r="V444" i="1"/>
  <c r="U444" i="1"/>
  <c r="T444" i="1"/>
  <c r="S444" i="1"/>
  <c r="R444" i="1"/>
  <c r="BG443" i="1"/>
  <c r="BH443" i="1" s="1"/>
  <c r="BF443" i="1"/>
  <c r="BE443" i="1"/>
  <c r="BD443" i="1"/>
  <c r="BC443" i="1"/>
  <c r="BB443" i="1"/>
  <c r="BA443" i="1"/>
  <c r="AZ443" i="1"/>
  <c r="AY443" i="1"/>
  <c r="AX443" i="1"/>
  <c r="AW443" i="1"/>
  <c r="AV443" i="1"/>
  <c r="AQ443" i="1"/>
  <c r="AP443" i="1"/>
  <c r="AT443" i="1" s="1"/>
  <c r="AN443" i="1"/>
  <c r="AL443" i="1" a="1"/>
  <c r="AL443" i="1" s="1"/>
  <c r="AH443" i="1"/>
  <c r="AG443" i="1"/>
  <c r="AI443" i="1" s="1"/>
  <c r="Y443" i="1"/>
  <c r="AD443" i="1" s="1"/>
  <c r="AE443" i="1" s="1"/>
  <c r="X443" i="1"/>
  <c r="W443" i="1"/>
  <c r="V443" i="1"/>
  <c r="U443" i="1"/>
  <c r="T443" i="1"/>
  <c r="S443" i="1"/>
  <c r="R443" i="1"/>
  <c r="BG442" i="1"/>
  <c r="BH442" i="1" s="1"/>
  <c r="BF442" i="1"/>
  <c r="BE442" i="1"/>
  <c r="BD442" i="1"/>
  <c r="BC442" i="1"/>
  <c r="BB442" i="1"/>
  <c r="BA442" i="1"/>
  <c r="AZ442" i="1"/>
  <c r="AY442" i="1"/>
  <c r="AX442" i="1"/>
  <c r="AW442" i="1"/>
  <c r="AV442" i="1"/>
  <c r="AQ442" i="1"/>
  <c r="AP442" i="1"/>
  <c r="AS442" i="1" s="1"/>
  <c r="AN442" i="1"/>
  <c r="AL442" i="1" a="1"/>
  <c r="AL442" i="1" s="1"/>
  <c r="AH442" i="1"/>
  <c r="AG442" i="1"/>
  <c r="AI442" i="1" s="1"/>
  <c r="AB442" i="1"/>
  <c r="AD442" i="1" s="1"/>
  <c r="AE442" i="1" s="1"/>
  <c r="X442" i="1"/>
  <c r="W442" i="1"/>
  <c r="V442" i="1"/>
  <c r="U442" i="1"/>
  <c r="T442" i="1"/>
  <c r="S442" i="1"/>
  <c r="R442" i="1"/>
  <c r="BG441" i="1"/>
  <c r="BH441" i="1" s="1"/>
  <c r="BF441" i="1"/>
  <c r="BE441" i="1"/>
  <c r="BD441" i="1"/>
  <c r="BC441" i="1"/>
  <c r="BB441" i="1"/>
  <c r="BA441" i="1"/>
  <c r="AZ441" i="1"/>
  <c r="AY441" i="1"/>
  <c r="AX441" i="1"/>
  <c r="AW441" i="1"/>
  <c r="AV441" i="1"/>
  <c r="AQ441" i="1"/>
  <c r="AP441" i="1"/>
  <c r="AN441" i="1"/>
  <c r="AL441" i="1"/>
  <c r="AL441" i="1" a="1"/>
  <c r="AH441" i="1"/>
  <c r="AG441" i="1"/>
  <c r="AI441" i="1" s="1"/>
  <c r="Y441" i="1"/>
  <c r="AD441" i="1" s="1"/>
  <c r="AE441" i="1" s="1"/>
  <c r="X441" i="1"/>
  <c r="W441" i="1"/>
  <c r="V441" i="1"/>
  <c r="U441" i="1"/>
  <c r="T441" i="1"/>
  <c r="S441" i="1"/>
  <c r="R441" i="1"/>
  <c r="BG440" i="1"/>
  <c r="BH440" i="1" s="1"/>
  <c r="AZ440" i="1"/>
  <c r="AY440" i="1"/>
  <c r="AX440" i="1"/>
  <c r="AW440" i="1"/>
  <c r="AV440" i="1"/>
  <c r="AQ440" i="1"/>
  <c r="AP440" i="1"/>
  <c r="AN440" i="1"/>
  <c r="AL440" i="1" a="1"/>
  <c r="AL440" i="1" s="1"/>
  <c r="AH440" i="1"/>
  <c r="AG440" i="1"/>
  <c r="AI440" i="1" s="1"/>
  <c r="Y440" i="1"/>
  <c r="AD440" i="1" s="1"/>
  <c r="AE440" i="1" s="1"/>
  <c r="X440" i="1"/>
  <c r="W440" i="1"/>
  <c r="V440" i="1"/>
  <c r="U440" i="1"/>
  <c r="T440" i="1"/>
  <c r="S440" i="1"/>
  <c r="R440" i="1"/>
  <c r="BG439" i="1"/>
  <c r="BH439" i="1" s="1"/>
  <c r="AZ439" i="1"/>
  <c r="AY439" i="1"/>
  <c r="AX439" i="1"/>
  <c r="AW439" i="1"/>
  <c r="AV439" i="1"/>
  <c r="AQ439" i="1"/>
  <c r="AP439" i="1"/>
  <c r="AT439" i="1" s="1"/>
  <c r="AN439" i="1"/>
  <c r="AL439" i="1" a="1"/>
  <c r="AL439" i="1" s="1"/>
  <c r="AH439" i="1"/>
  <c r="AG439" i="1"/>
  <c r="AI439" i="1" s="1"/>
  <c r="Y439" i="1"/>
  <c r="AD439" i="1" s="1"/>
  <c r="AE439" i="1" s="1"/>
  <c r="X439" i="1"/>
  <c r="W439" i="1"/>
  <c r="V439" i="1"/>
  <c r="U439" i="1"/>
  <c r="T439" i="1"/>
  <c r="S439" i="1"/>
  <c r="R439" i="1"/>
  <c r="BG438" i="1"/>
  <c r="BH438" i="1" s="1"/>
  <c r="BF438" i="1"/>
  <c r="BE438" i="1"/>
  <c r="BD438" i="1"/>
  <c r="BC438" i="1"/>
  <c r="BB438" i="1"/>
  <c r="BA438" i="1"/>
  <c r="AZ438" i="1"/>
  <c r="AY438" i="1"/>
  <c r="AX438" i="1"/>
  <c r="AW438" i="1"/>
  <c r="AV438" i="1"/>
  <c r="AQ438" i="1"/>
  <c r="AP438" i="1"/>
  <c r="AU438" i="1" s="1"/>
  <c r="AN438" i="1"/>
  <c r="AL438" i="1" a="1"/>
  <c r="AL438" i="1" s="1"/>
  <c r="AH438" i="1"/>
  <c r="AG438" i="1"/>
  <c r="AI438" i="1" s="1"/>
  <c r="Y438" i="1"/>
  <c r="AD438" i="1" s="1"/>
  <c r="AE438" i="1" s="1"/>
  <c r="X438" i="1"/>
  <c r="W438" i="1"/>
  <c r="V438" i="1"/>
  <c r="U438" i="1"/>
  <c r="T438" i="1"/>
  <c r="S438" i="1"/>
  <c r="R438" i="1"/>
  <c r="BG437" i="1"/>
  <c r="BH437" i="1" s="1"/>
  <c r="BF437" i="1"/>
  <c r="BE437" i="1"/>
  <c r="BD437" i="1"/>
  <c r="BC437" i="1"/>
  <c r="BB437" i="1"/>
  <c r="BA437" i="1"/>
  <c r="AZ437" i="1"/>
  <c r="AY437" i="1"/>
  <c r="AX437" i="1"/>
  <c r="AW437" i="1"/>
  <c r="AV437" i="1"/>
  <c r="AQ437" i="1"/>
  <c r="AP437" i="1"/>
  <c r="AN437" i="1"/>
  <c r="AL437" i="1"/>
  <c r="AL437" i="1" a="1"/>
  <c r="AH437" i="1"/>
  <c r="AG437" i="1"/>
  <c r="AI437" i="1" s="1"/>
  <c r="Y437" i="1"/>
  <c r="AD437" i="1" s="1"/>
  <c r="AE437" i="1" s="1"/>
  <c r="X437" i="1"/>
  <c r="W437" i="1"/>
  <c r="V437" i="1"/>
  <c r="U437" i="1"/>
  <c r="T437" i="1"/>
  <c r="S437" i="1"/>
  <c r="R437" i="1"/>
  <c r="BG436" i="1"/>
  <c r="BH436" i="1" s="1"/>
  <c r="BF436" i="1"/>
  <c r="BE436" i="1"/>
  <c r="BD436" i="1"/>
  <c r="BC436" i="1"/>
  <c r="BB436" i="1"/>
  <c r="BA436" i="1"/>
  <c r="AZ436" i="1"/>
  <c r="AY436" i="1"/>
  <c r="AX436" i="1"/>
  <c r="AW436" i="1"/>
  <c r="AV436" i="1"/>
  <c r="AQ436" i="1"/>
  <c r="AP436" i="1"/>
  <c r="AU436" i="1" s="1"/>
  <c r="AN436" i="1"/>
  <c r="AL436" i="1" a="1"/>
  <c r="AL436" i="1" s="1"/>
  <c r="AH436" i="1"/>
  <c r="AG436" i="1"/>
  <c r="AI436" i="1" s="1"/>
  <c r="AC436" i="1"/>
  <c r="AB436" i="1"/>
  <c r="AA436" i="1"/>
  <c r="Z436" i="1"/>
  <c r="Y436" i="1"/>
  <c r="X436" i="1"/>
  <c r="W436" i="1"/>
  <c r="V436" i="1"/>
  <c r="U436" i="1"/>
  <c r="S436" i="1"/>
  <c r="R436" i="1"/>
  <c r="BG435" i="1"/>
  <c r="BH435" i="1" s="1"/>
  <c r="BF435" i="1"/>
  <c r="BE435" i="1"/>
  <c r="BD435" i="1"/>
  <c r="BC435" i="1"/>
  <c r="BB435" i="1"/>
  <c r="BA435" i="1"/>
  <c r="AZ435" i="1"/>
  <c r="AY435" i="1"/>
  <c r="AX435" i="1"/>
  <c r="AW435" i="1"/>
  <c r="AV435" i="1"/>
  <c r="AQ435" i="1"/>
  <c r="AP435" i="1"/>
  <c r="AR435" i="1" s="1"/>
  <c r="AN435" i="1"/>
  <c r="AL435" i="1" a="1"/>
  <c r="AL435" i="1" s="1"/>
  <c r="AH435" i="1"/>
  <c r="AG435" i="1"/>
  <c r="AI435" i="1" s="1"/>
  <c r="Y435" i="1"/>
  <c r="AD435" i="1" s="1"/>
  <c r="AE435" i="1" s="1"/>
  <c r="X435" i="1"/>
  <c r="W435" i="1"/>
  <c r="V435" i="1"/>
  <c r="U435" i="1"/>
  <c r="T435" i="1"/>
  <c r="S435" i="1"/>
  <c r="R435" i="1"/>
  <c r="BG434" i="1"/>
  <c r="BH434" i="1" s="1"/>
  <c r="BF434" i="1"/>
  <c r="BE434" i="1"/>
  <c r="BD434" i="1"/>
  <c r="BC434" i="1"/>
  <c r="BB434" i="1"/>
  <c r="BA434" i="1"/>
  <c r="AZ434" i="1"/>
  <c r="AY434" i="1"/>
  <c r="AX434" i="1"/>
  <c r="AW434" i="1"/>
  <c r="AV434" i="1"/>
  <c r="AQ434" i="1"/>
  <c r="AP434" i="1"/>
  <c r="AN434" i="1"/>
  <c r="AL434" i="1"/>
  <c r="AL434" i="1" a="1"/>
  <c r="AI434" i="1"/>
  <c r="AH434" i="1"/>
  <c r="AG434" i="1"/>
  <c r="AC434" i="1"/>
  <c r="Z434" i="1"/>
  <c r="Y434" i="1"/>
  <c r="X434" i="1"/>
  <c r="W434" i="1"/>
  <c r="V434" i="1"/>
  <c r="U434" i="1"/>
  <c r="T434" i="1"/>
  <c r="S434" i="1"/>
  <c r="R434" i="1"/>
  <c r="BG433" i="1"/>
  <c r="BH433" i="1" s="1"/>
  <c r="BF433" i="1"/>
  <c r="BE433" i="1"/>
  <c r="BD433" i="1"/>
  <c r="BC433" i="1"/>
  <c r="BB433" i="1"/>
  <c r="BA433" i="1"/>
  <c r="AZ433" i="1"/>
  <c r="AY433" i="1"/>
  <c r="AX433" i="1"/>
  <c r="AW433" i="1"/>
  <c r="AV433" i="1"/>
  <c r="AQ433" i="1"/>
  <c r="AP433" i="1"/>
  <c r="AN433" i="1"/>
  <c r="AL433" i="1" a="1"/>
  <c r="AL433" i="1" s="1"/>
  <c r="AH433" i="1"/>
  <c r="AG433" i="1"/>
  <c r="AI433" i="1" s="1"/>
  <c r="AC433" i="1"/>
  <c r="Z433" i="1"/>
  <c r="Y433" i="1"/>
  <c r="X433" i="1"/>
  <c r="W433" i="1"/>
  <c r="V433" i="1"/>
  <c r="U433" i="1"/>
  <c r="T433" i="1"/>
  <c r="S433" i="1"/>
  <c r="R433" i="1"/>
  <c r="BG432" i="1"/>
  <c r="BH432" i="1" s="1"/>
  <c r="BF432" i="1"/>
  <c r="BE432" i="1"/>
  <c r="BD432" i="1"/>
  <c r="BC432" i="1"/>
  <c r="BB432" i="1"/>
  <c r="BA432" i="1"/>
  <c r="AZ432" i="1"/>
  <c r="AY432" i="1"/>
  <c r="AX432" i="1"/>
  <c r="AW432" i="1"/>
  <c r="AV432" i="1"/>
  <c r="AQ432" i="1"/>
  <c r="AP432" i="1"/>
  <c r="AN432" i="1"/>
  <c r="AL432" i="1"/>
  <c r="AL432" i="1" a="1"/>
  <c r="AH432" i="1"/>
  <c r="AG432" i="1"/>
  <c r="AI432" i="1" s="1"/>
  <c r="AC432" i="1"/>
  <c r="AB432" i="1"/>
  <c r="AA432" i="1"/>
  <c r="Z432" i="1"/>
  <c r="Y432" i="1"/>
  <c r="X432" i="1"/>
  <c r="W432" i="1"/>
  <c r="V432" i="1"/>
  <c r="U432" i="1"/>
  <c r="T432" i="1"/>
  <c r="S432" i="1"/>
  <c r="R432" i="1"/>
  <c r="BG431" i="1"/>
  <c r="BH431" i="1" s="1"/>
  <c r="BF431" i="1"/>
  <c r="BE431" i="1"/>
  <c r="BD431" i="1"/>
  <c r="BC431" i="1"/>
  <c r="BB431" i="1"/>
  <c r="BA431" i="1"/>
  <c r="AZ431" i="1"/>
  <c r="AY431" i="1"/>
  <c r="AX431" i="1"/>
  <c r="AW431" i="1"/>
  <c r="AV431" i="1"/>
  <c r="AQ431" i="1"/>
  <c r="AP431" i="1"/>
  <c r="AN431" i="1"/>
  <c r="AL431" i="1" a="1"/>
  <c r="AL431" i="1" s="1"/>
  <c r="AH431" i="1"/>
  <c r="AG431" i="1"/>
  <c r="AI431" i="1" s="1"/>
  <c r="Y431" i="1"/>
  <c r="AD431" i="1" s="1"/>
  <c r="AE431" i="1" s="1"/>
  <c r="X431" i="1"/>
  <c r="W431" i="1"/>
  <c r="V431" i="1"/>
  <c r="U431" i="1"/>
  <c r="T431" i="1"/>
  <c r="R431" i="1"/>
  <c r="BG430" i="1"/>
  <c r="BH430" i="1" s="1"/>
  <c r="BF430" i="1"/>
  <c r="BE430" i="1"/>
  <c r="BD430" i="1"/>
  <c r="BC430" i="1"/>
  <c r="BB430" i="1"/>
  <c r="BA430" i="1"/>
  <c r="AY430" i="1"/>
  <c r="AX430" i="1"/>
  <c r="AW430" i="1"/>
  <c r="AV430" i="1"/>
  <c r="AQ430" i="1"/>
  <c r="AP430" i="1"/>
  <c r="AN430" i="1"/>
  <c r="AL430" i="1"/>
  <c r="AL430" i="1" a="1"/>
  <c r="AH430" i="1"/>
  <c r="AG430" i="1"/>
  <c r="Z430" i="1"/>
  <c r="AD430" i="1" s="1"/>
  <c r="AE430" i="1" s="1"/>
  <c r="X430" i="1"/>
  <c r="W430" i="1"/>
  <c r="V430" i="1"/>
  <c r="U430" i="1"/>
  <c r="T430" i="1"/>
  <c r="S430" i="1"/>
  <c r="R430" i="1"/>
  <c r="BG429" i="1"/>
  <c r="BH429" i="1" s="1"/>
  <c r="BF429" i="1"/>
  <c r="BE429" i="1"/>
  <c r="BD429" i="1"/>
  <c r="BC429" i="1"/>
  <c r="BB429" i="1"/>
  <c r="BA429" i="1"/>
  <c r="AZ429" i="1"/>
  <c r="AY429" i="1"/>
  <c r="AX429" i="1"/>
  <c r="AW429" i="1"/>
  <c r="AV429" i="1"/>
  <c r="AQ429" i="1"/>
  <c r="AP429" i="1"/>
  <c r="AS429" i="1" s="1"/>
  <c r="AN429" i="1"/>
  <c r="AL429" i="1" a="1"/>
  <c r="AL429" i="1" s="1"/>
  <c r="AH429" i="1"/>
  <c r="AG429" i="1"/>
  <c r="AI429" i="1" s="1"/>
  <c r="Z429" i="1"/>
  <c r="AD429" i="1" s="1"/>
  <c r="AE429" i="1" s="1"/>
  <c r="X429" i="1"/>
  <c r="W429" i="1"/>
  <c r="V429" i="1"/>
  <c r="U429" i="1"/>
  <c r="T429" i="1"/>
  <c r="S429" i="1"/>
  <c r="R429" i="1"/>
  <c r="BG428" i="1"/>
  <c r="BH428" i="1" s="1"/>
  <c r="BF428" i="1"/>
  <c r="BE428" i="1"/>
  <c r="BD428" i="1"/>
  <c r="BC428" i="1"/>
  <c r="BB428" i="1"/>
  <c r="BA428" i="1"/>
  <c r="AZ428" i="1"/>
  <c r="AY428" i="1"/>
  <c r="AX428" i="1"/>
  <c r="AW428" i="1"/>
  <c r="AV428" i="1"/>
  <c r="AQ428" i="1"/>
  <c r="AP428" i="1"/>
  <c r="AN428" i="1"/>
  <c r="AL428" i="1"/>
  <c r="AL428" i="1" a="1"/>
  <c r="AH428" i="1"/>
  <c r="AG428" i="1"/>
  <c r="AB428" i="1"/>
  <c r="AD428" i="1" s="1"/>
  <c r="AE428" i="1" s="1"/>
  <c r="X428" i="1"/>
  <c r="W428" i="1"/>
  <c r="V428" i="1"/>
  <c r="U428" i="1"/>
  <c r="T428" i="1"/>
  <c r="S428" i="1"/>
  <c r="R428" i="1"/>
  <c r="BG427" i="1"/>
  <c r="BH427" i="1" s="1"/>
  <c r="BF427" i="1"/>
  <c r="BE427" i="1"/>
  <c r="BD427" i="1"/>
  <c r="BC427" i="1"/>
  <c r="BB427" i="1"/>
  <c r="BA427" i="1"/>
  <c r="AZ427" i="1"/>
  <c r="AY427" i="1"/>
  <c r="AX427" i="1"/>
  <c r="AW427" i="1"/>
  <c r="AV427" i="1"/>
  <c r="AQ427" i="1"/>
  <c r="AP427" i="1"/>
  <c r="AN427" i="1"/>
  <c r="AL427" i="1" a="1"/>
  <c r="AL427" i="1" s="1"/>
  <c r="AH427" i="1"/>
  <c r="AG427" i="1"/>
  <c r="AI427" i="1" s="1"/>
  <c r="AB427" i="1"/>
  <c r="AD427" i="1" s="1"/>
  <c r="AE427" i="1" s="1"/>
  <c r="X427" i="1"/>
  <c r="W427" i="1"/>
  <c r="V427" i="1"/>
  <c r="U427" i="1"/>
  <c r="T427" i="1"/>
  <c r="S427" i="1"/>
  <c r="R427" i="1"/>
  <c r="BG426" i="1"/>
  <c r="BH426" i="1" s="1"/>
  <c r="BF426" i="1"/>
  <c r="BE426" i="1"/>
  <c r="BD426" i="1"/>
  <c r="BC426" i="1"/>
  <c r="BB426" i="1"/>
  <c r="BA426" i="1"/>
  <c r="AZ426" i="1"/>
  <c r="AY426" i="1"/>
  <c r="AX426" i="1"/>
  <c r="AW426" i="1"/>
  <c r="AV426" i="1"/>
  <c r="AQ426" i="1"/>
  <c r="AP426" i="1"/>
  <c r="AU426" i="1" s="1"/>
  <c r="AN426" i="1"/>
  <c r="AL426" i="1" a="1"/>
  <c r="AL426" i="1" s="1"/>
  <c r="AH426" i="1"/>
  <c r="AG426" i="1"/>
  <c r="AI426" i="1" s="1"/>
  <c r="AB426" i="1"/>
  <c r="AD426" i="1" s="1"/>
  <c r="AE426" i="1" s="1"/>
  <c r="X426" i="1"/>
  <c r="W426" i="1"/>
  <c r="V426" i="1"/>
  <c r="U426" i="1"/>
  <c r="T426" i="1"/>
  <c r="S426" i="1"/>
  <c r="R426" i="1"/>
  <c r="BG425" i="1"/>
  <c r="BH425" i="1" s="1"/>
  <c r="BF425" i="1"/>
  <c r="BE425" i="1"/>
  <c r="BD425" i="1"/>
  <c r="BC425" i="1"/>
  <c r="BB425" i="1"/>
  <c r="BA425" i="1"/>
  <c r="AZ425" i="1"/>
  <c r="AY425" i="1"/>
  <c r="AX425" i="1"/>
  <c r="AW425" i="1"/>
  <c r="AV425" i="1"/>
  <c r="AQ425" i="1"/>
  <c r="AP425" i="1"/>
  <c r="AN425" i="1"/>
  <c r="AL425" i="1"/>
  <c r="AL425" i="1" a="1"/>
  <c r="AH425" i="1"/>
  <c r="AG425" i="1"/>
  <c r="AI425" i="1" s="1"/>
  <c r="AB425" i="1"/>
  <c r="AD425" i="1" s="1"/>
  <c r="AE425" i="1" s="1"/>
  <c r="X425" i="1"/>
  <c r="W425" i="1"/>
  <c r="V425" i="1"/>
  <c r="U425" i="1"/>
  <c r="T425" i="1"/>
  <c r="S425" i="1"/>
  <c r="R425" i="1"/>
  <c r="BG424" i="1"/>
  <c r="BH424" i="1" s="1"/>
  <c r="BF424" i="1"/>
  <c r="BE424" i="1"/>
  <c r="BD424" i="1"/>
  <c r="BC424" i="1"/>
  <c r="BB424" i="1"/>
  <c r="BA424" i="1"/>
  <c r="AZ424" i="1"/>
  <c r="AY424" i="1"/>
  <c r="AX424" i="1"/>
  <c r="AW424" i="1"/>
  <c r="AV424" i="1"/>
  <c r="AQ424" i="1"/>
  <c r="AP424" i="1"/>
  <c r="AN424" i="1"/>
  <c r="AL424" i="1"/>
  <c r="AL424" i="1" a="1"/>
  <c r="AH424" i="1"/>
  <c r="AG424" i="1"/>
  <c r="AI424" i="1" s="1"/>
  <c r="AB424" i="1"/>
  <c r="AD424" i="1" s="1"/>
  <c r="AE424" i="1" s="1"/>
  <c r="X424" i="1"/>
  <c r="W424" i="1"/>
  <c r="V424" i="1"/>
  <c r="U424" i="1"/>
  <c r="T424" i="1"/>
  <c r="S424" i="1"/>
  <c r="R424" i="1"/>
  <c r="BG423" i="1"/>
  <c r="BH423" i="1" s="1"/>
  <c r="BF423" i="1"/>
  <c r="BE423" i="1"/>
  <c r="BD423" i="1"/>
  <c r="BC423" i="1"/>
  <c r="BB423" i="1"/>
  <c r="BA423" i="1"/>
  <c r="AZ423" i="1"/>
  <c r="AY423" i="1"/>
  <c r="AX423" i="1"/>
  <c r="AW423" i="1"/>
  <c r="AV423" i="1"/>
  <c r="AU423" i="1"/>
  <c r="AQ423" i="1"/>
  <c r="AP423" i="1"/>
  <c r="AT423" i="1" s="1"/>
  <c r="AN423" i="1"/>
  <c r="AL423" i="1" a="1"/>
  <c r="AL423" i="1" s="1"/>
  <c r="AH423" i="1"/>
  <c r="AG423" i="1"/>
  <c r="AI423" i="1" s="1"/>
  <c r="AB423" i="1"/>
  <c r="AD423" i="1" s="1"/>
  <c r="AE423" i="1" s="1"/>
  <c r="X423" i="1"/>
  <c r="W423" i="1"/>
  <c r="V423" i="1"/>
  <c r="U423" i="1"/>
  <c r="T423" i="1"/>
  <c r="S423" i="1"/>
  <c r="R423" i="1"/>
  <c r="BG422" i="1"/>
  <c r="BH422" i="1" s="1"/>
  <c r="AZ422" i="1"/>
  <c r="AY422" i="1"/>
  <c r="AX422" i="1"/>
  <c r="AW422" i="1"/>
  <c r="AV422" i="1"/>
  <c r="AQ422" i="1"/>
  <c r="AP422" i="1"/>
  <c r="AN422" i="1"/>
  <c r="AL422" i="1"/>
  <c r="AL422" i="1" a="1"/>
  <c r="AH422" i="1"/>
  <c r="AG422" i="1"/>
  <c r="AI422" i="1" s="1"/>
  <c r="AC422" i="1"/>
  <c r="Z422" i="1"/>
  <c r="Y422" i="1"/>
  <c r="X422" i="1"/>
  <c r="W422" i="1"/>
  <c r="V422" i="1"/>
  <c r="U422" i="1"/>
  <c r="T422" i="1"/>
  <c r="S422" i="1"/>
  <c r="R422" i="1"/>
  <c r="BG421" i="1"/>
  <c r="BH421" i="1" s="1"/>
  <c r="AZ421" i="1"/>
  <c r="AY421" i="1"/>
  <c r="AX421" i="1"/>
  <c r="AW421" i="1"/>
  <c r="AV421" i="1"/>
  <c r="AQ421" i="1"/>
  <c r="AP421" i="1"/>
  <c r="AU421" i="1" s="1"/>
  <c r="AN421" i="1"/>
  <c r="AL421" i="1" a="1"/>
  <c r="AL421" i="1" s="1"/>
  <c r="AH421" i="1"/>
  <c r="AG421" i="1"/>
  <c r="AI421" i="1" s="1"/>
  <c r="AC421" i="1"/>
  <c r="Z421" i="1"/>
  <c r="Y421" i="1"/>
  <c r="X421" i="1"/>
  <c r="W421" i="1"/>
  <c r="V421" i="1"/>
  <c r="U421" i="1"/>
  <c r="T421" i="1"/>
  <c r="S421" i="1"/>
  <c r="R421" i="1"/>
  <c r="BG420" i="1"/>
  <c r="BH420" i="1" s="1"/>
  <c r="BF420" i="1"/>
  <c r="BE420" i="1"/>
  <c r="BD420" i="1"/>
  <c r="BC420" i="1"/>
  <c r="BB420" i="1"/>
  <c r="BA420" i="1"/>
  <c r="AZ420" i="1"/>
  <c r="AY420" i="1"/>
  <c r="AX420" i="1"/>
  <c r="AW420" i="1"/>
  <c r="AV420" i="1"/>
  <c r="AQ420" i="1"/>
  <c r="AP420" i="1"/>
  <c r="AN420" i="1"/>
  <c r="AL420" i="1"/>
  <c r="AL420" i="1" a="1"/>
  <c r="AH420" i="1"/>
  <c r="AG420" i="1"/>
  <c r="AI420" i="1" s="1"/>
  <c r="AC420" i="1"/>
  <c r="Z420" i="1"/>
  <c r="Y420" i="1"/>
  <c r="X420" i="1"/>
  <c r="W420" i="1"/>
  <c r="V420" i="1"/>
  <c r="U420" i="1"/>
  <c r="T420" i="1"/>
  <c r="S420" i="1"/>
  <c r="R420" i="1"/>
  <c r="BG419" i="1"/>
  <c r="BH419" i="1" s="1"/>
  <c r="BF419" i="1"/>
  <c r="BE419" i="1"/>
  <c r="BD419" i="1"/>
  <c r="BC419" i="1"/>
  <c r="BB419" i="1"/>
  <c r="BA419" i="1"/>
  <c r="AZ419" i="1"/>
  <c r="AY419" i="1"/>
  <c r="AX419" i="1"/>
  <c r="AW419" i="1"/>
  <c r="AV419" i="1"/>
  <c r="AQ419" i="1"/>
  <c r="AP419" i="1"/>
  <c r="AN419" i="1"/>
  <c r="AL419" i="1" a="1"/>
  <c r="AL419" i="1" s="1"/>
  <c r="AH419" i="1"/>
  <c r="AG419" i="1"/>
  <c r="AI419" i="1" s="1"/>
  <c r="Z419" i="1"/>
  <c r="AD419" i="1" s="1"/>
  <c r="AE419" i="1" s="1"/>
  <c r="X419" i="1"/>
  <c r="W419" i="1"/>
  <c r="V419" i="1"/>
  <c r="U419" i="1"/>
  <c r="T419" i="1"/>
  <c r="S419" i="1"/>
  <c r="R419" i="1"/>
  <c r="BG418" i="1"/>
  <c r="BH418" i="1" s="1"/>
  <c r="BF418" i="1"/>
  <c r="BE418" i="1"/>
  <c r="BD418" i="1"/>
  <c r="BC418" i="1"/>
  <c r="BB418" i="1"/>
  <c r="BA418" i="1"/>
  <c r="AZ418" i="1"/>
  <c r="AY418" i="1"/>
  <c r="AX418" i="1"/>
  <c r="AW418" i="1"/>
  <c r="AV418" i="1"/>
  <c r="AQ418" i="1"/>
  <c r="AP418" i="1"/>
  <c r="AN418" i="1"/>
  <c r="AL418" i="1" a="1"/>
  <c r="AL418" i="1" s="1"/>
  <c r="AH418" i="1"/>
  <c r="AG418" i="1"/>
  <c r="AI418" i="1" s="1"/>
  <c r="Z418" i="1"/>
  <c r="AD418" i="1" s="1"/>
  <c r="AE418" i="1" s="1"/>
  <c r="X418" i="1"/>
  <c r="W418" i="1"/>
  <c r="V418" i="1"/>
  <c r="U418" i="1"/>
  <c r="T418" i="1"/>
  <c r="S418" i="1"/>
  <c r="R418" i="1"/>
  <c r="BG417" i="1"/>
  <c r="BH417" i="1" s="1"/>
  <c r="BF417" i="1"/>
  <c r="BE417" i="1"/>
  <c r="BD417" i="1"/>
  <c r="BC417" i="1"/>
  <c r="BB417" i="1"/>
  <c r="BA417" i="1"/>
  <c r="AY417" i="1"/>
  <c r="AX417" i="1"/>
  <c r="AW417" i="1"/>
  <c r="AV417" i="1"/>
  <c r="AQ417" i="1"/>
  <c r="AP417" i="1"/>
  <c r="AT417" i="1" s="1"/>
  <c r="AN417" i="1"/>
  <c r="AL417" i="1"/>
  <c r="AL417" i="1" a="1"/>
  <c r="AH417" i="1"/>
  <c r="AG417" i="1"/>
  <c r="AI417" i="1" s="1"/>
  <c r="AC417" i="1"/>
  <c r="AB417" i="1"/>
  <c r="AA417" i="1"/>
  <c r="Z417" i="1"/>
  <c r="Y417" i="1"/>
  <c r="X417" i="1"/>
  <c r="W417" i="1"/>
  <c r="V417" i="1"/>
  <c r="U417" i="1"/>
  <c r="T417" i="1"/>
  <c r="S417" i="1"/>
  <c r="R417" i="1"/>
  <c r="BG416" i="1"/>
  <c r="BH416" i="1" s="1"/>
  <c r="BF416" i="1"/>
  <c r="BE416" i="1"/>
  <c r="BD416" i="1"/>
  <c r="BC416" i="1"/>
  <c r="BB416" i="1"/>
  <c r="BA416" i="1"/>
  <c r="AZ416" i="1"/>
  <c r="AY416" i="1"/>
  <c r="AX416" i="1"/>
  <c r="AW416" i="1"/>
  <c r="AV416" i="1"/>
  <c r="AQ416" i="1"/>
  <c r="AP416" i="1"/>
  <c r="AS416" i="1" s="1"/>
  <c r="AN416" i="1"/>
  <c r="AL416" i="1" a="1"/>
  <c r="AL416" i="1" s="1"/>
  <c r="AH416" i="1"/>
  <c r="AG416" i="1"/>
  <c r="AI416" i="1" s="1"/>
  <c r="AC416" i="1"/>
  <c r="AB416" i="1"/>
  <c r="AA416" i="1"/>
  <c r="Z416" i="1"/>
  <c r="Y416" i="1"/>
  <c r="X416" i="1"/>
  <c r="W416" i="1"/>
  <c r="V416" i="1"/>
  <c r="U416" i="1"/>
  <c r="T416" i="1"/>
  <c r="S416" i="1"/>
  <c r="R416" i="1"/>
  <c r="BG415" i="1"/>
  <c r="BH415" i="1" s="1"/>
  <c r="BF415" i="1"/>
  <c r="BE415" i="1"/>
  <c r="BD415" i="1"/>
  <c r="BC415" i="1"/>
  <c r="BB415" i="1"/>
  <c r="BA415" i="1"/>
  <c r="AZ415" i="1"/>
  <c r="AY415" i="1"/>
  <c r="AX415" i="1"/>
  <c r="AW415" i="1"/>
  <c r="AV415" i="1"/>
  <c r="AQ415" i="1"/>
  <c r="AP415" i="1"/>
  <c r="AT415" i="1" s="1"/>
  <c r="AN415" i="1"/>
  <c r="AL415" i="1" a="1"/>
  <c r="AL415" i="1" s="1"/>
  <c r="AH415" i="1"/>
  <c r="AG415" i="1"/>
  <c r="AI415" i="1" s="1"/>
  <c r="AC415" i="1"/>
  <c r="AB415" i="1"/>
  <c r="AA415" i="1"/>
  <c r="Z415" i="1"/>
  <c r="Y415" i="1"/>
  <c r="X415" i="1"/>
  <c r="W415" i="1"/>
  <c r="V415" i="1"/>
  <c r="U415" i="1"/>
  <c r="T415" i="1"/>
  <c r="S415" i="1"/>
  <c r="R415" i="1"/>
  <c r="BG414" i="1"/>
  <c r="BH414" i="1" s="1"/>
  <c r="BF414" i="1"/>
  <c r="BE414" i="1"/>
  <c r="BD414" i="1"/>
  <c r="BC414" i="1"/>
  <c r="BB414" i="1"/>
  <c r="BA414" i="1"/>
  <c r="AZ414" i="1"/>
  <c r="AY414" i="1"/>
  <c r="AX414" i="1"/>
  <c r="AW414" i="1"/>
  <c r="AV414" i="1"/>
  <c r="AQ414" i="1"/>
  <c r="AP414" i="1"/>
  <c r="AT414" i="1" s="1"/>
  <c r="AN414" i="1"/>
  <c r="AL414" i="1" a="1"/>
  <c r="AL414" i="1" s="1"/>
  <c r="AH414" i="1"/>
  <c r="AG414" i="1"/>
  <c r="AI414" i="1" s="1"/>
  <c r="AB414" i="1"/>
  <c r="AD414" i="1" s="1"/>
  <c r="AE414" i="1" s="1"/>
  <c r="X414" i="1"/>
  <c r="W414" i="1"/>
  <c r="V414" i="1"/>
  <c r="U414" i="1"/>
  <c r="T414" i="1"/>
  <c r="S414" i="1"/>
  <c r="R414" i="1"/>
  <c r="BG413" i="1"/>
  <c r="BH413" i="1" s="1"/>
  <c r="BF413" i="1"/>
  <c r="BE413" i="1"/>
  <c r="BD413" i="1"/>
  <c r="BC413" i="1"/>
  <c r="BB413" i="1"/>
  <c r="BA413" i="1"/>
  <c r="AZ413" i="1"/>
  <c r="AY413" i="1"/>
  <c r="AX413" i="1"/>
  <c r="AW413" i="1"/>
  <c r="AV413" i="1"/>
  <c r="AQ413" i="1"/>
  <c r="AP413" i="1"/>
  <c r="AN413" i="1"/>
  <c r="AL413" i="1"/>
  <c r="AL413" i="1" a="1"/>
  <c r="AH413" i="1"/>
  <c r="AG413" i="1"/>
  <c r="AB413" i="1"/>
  <c r="AD413" i="1" s="1"/>
  <c r="AE413" i="1" s="1"/>
  <c r="X413" i="1"/>
  <c r="W413" i="1"/>
  <c r="V413" i="1"/>
  <c r="U413" i="1"/>
  <c r="T413" i="1"/>
  <c r="S413" i="1"/>
  <c r="R413" i="1"/>
  <c r="BG412" i="1"/>
  <c r="BH412" i="1" s="1"/>
  <c r="BF412" i="1"/>
  <c r="BE412" i="1"/>
  <c r="BD412" i="1"/>
  <c r="BC412" i="1"/>
  <c r="BB412" i="1"/>
  <c r="BA412" i="1"/>
  <c r="AZ412" i="1"/>
  <c r="AY412" i="1"/>
  <c r="AX412" i="1"/>
  <c r="AW412" i="1"/>
  <c r="AV412" i="1"/>
  <c r="AQ412" i="1"/>
  <c r="AP412" i="1"/>
  <c r="AN412" i="1"/>
  <c r="AL412" i="1" a="1"/>
  <c r="AL412" i="1" s="1"/>
  <c r="AH412" i="1"/>
  <c r="AG412" i="1"/>
  <c r="AI412" i="1" s="1"/>
  <c r="AC412" i="1"/>
  <c r="AD412" i="1" s="1"/>
  <c r="AE412" i="1" s="1"/>
  <c r="X412" i="1"/>
  <c r="W412" i="1"/>
  <c r="V412" i="1"/>
  <c r="U412" i="1"/>
  <c r="T412" i="1"/>
  <c r="S412" i="1"/>
  <c r="R412" i="1"/>
  <c r="BG411" i="1"/>
  <c r="BH411" i="1" s="1"/>
  <c r="BF411" i="1"/>
  <c r="BE411" i="1"/>
  <c r="BD411" i="1"/>
  <c r="BC411" i="1"/>
  <c r="BB411" i="1"/>
  <c r="BA411" i="1"/>
  <c r="AZ411" i="1"/>
  <c r="AY411" i="1"/>
  <c r="AX411" i="1"/>
  <c r="AW411" i="1"/>
  <c r="AV411" i="1"/>
  <c r="AQ411" i="1"/>
  <c r="AP411" i="1"/>
  <c r="AT411" i="1" s="1"/>
  <c r="AN411" i="1"/>
  <c r="AL411" i="1"/>
  <c r="AL411" i="1" a="1"/>
  <c r="AH411" i="1"/>
  <c r="AG411" i="1"/>
  <c r="AI411" i="1" s="1"/>
  <c r="Y411" i="1"/>
  <c r="AD411" i="1" s="1"/>
  <c r="AE411" i="1" s="1"/>
  <c r="X411" i="1"/>
  <c r="W411" i="1"/>
  <c r="V411" i="1"/>
  <c r="U411" i="1"/>
  <c r="T411" i="1"/>
  <c r="S411" i="1"/>
  <c r="R411" i="1"/>
  <c r="BG410" i="1"/>
  <c r="BH410" i="1" s="1"/>
  <c r="BF410" i="1"/>
  <c r="BE410" i="1"/>
  <c r="BD410" i="1"/>
  <c r="BC410" i="1"/>
  <c r="BB410" i="1"/>
  <c r="BA410" i="1"/>
  <c r="AZ410" i="1"/>
  <c r="AY410" i="1"/>
  <c r="AX410" i="1"/>
  <c r="AW410" i="1"/>
  <c r="AV410" i="1"/>
  <c r="AQ410" i="1"/>
  <c r="AP410" i="1"/>
  <c r="AN410" i="1"/>
  <c r="AL410" i="1" a="1"/>
  <c r="AL410" i="1" s="1"/>
  <c r="AH410" i="1"/>
  <c r="AG410" i="1"/>
  <c r="AI410" i="1" s="1"/>
  <c r="Y410" i="1"/>
  <c r="AD410" i="1" s="1"/>
  <c r="AE410" i="1" s="1"/>
  <c r="X410" i="1"/>
  <c r="W410" i="1"/>
  <c r="V410" i="1"/>
  <c r="U410" i="1"/>
  <c r="T410" i="1"/>
  <c r="S410" i="1"/>
  <c r="R410" i="1"/>
  <c r="BG409" i="1"/>
  <c r="BH409" i="1" s="1"/>
  <c r="BF409" i="1"/>
  <c r="BE409" i="1"/>
  <c r="BD409" i="1"/>
  <c r="BC409" i="1"/>
  <c r="BB409" i="1"/>
  <c r="BA409" i="1"/>
  <c r="AZ409" i="1"/>
  <c r="AY409" i="1"/>
  <c r="AX409" i="1"/>
  <c r="AW409" i="1"/>
  <c r="AV409" i="1"/>
  <c r="AQ409" i="1"/>
  <c r="AP409" i="1"/>
  <c r="AU409" i="1" s="1"/>
  <c r="AN409" i="1"/>
  <c r="AL409" i="1" a="1"/>
  <c r="AL409" i="1" s="1"/>
  <c r="AH409" i="1"/>
  <c r="AG409" i="1"/>
  <c r="AI409" i="1" s="1"/>
  <c r="AC409" i="1"/>
  <c r="AB409" i="1"/>
  <c r="AA409" i="1"/>
  <c r="Z409" i="1"/>
  <c r="Y409" i="1"/>
  <c r="X409" i="1"/>
  <c r="W409" i="1"/>
  <c r="V409" i="1"/>
  <c r="U409" i="1"/>
  <c r="S409" i="1"/>
  <c r="R409" i="1"/>
  <c r="BG408" i="1"/>
  <c r="BH408" i="1" s="1"/>
  <c r="BF408" i="1"/>
  <c r="BE408" i="1"/>
  <c r="BD408" i="1"/>
  <c r="BC408" i="1"/>
  <c r="BB408" i="1"/>
  <c r="BA408" i="1"/>
  <c r="AZ408" i="1"/>
  <c r="AY408" i="1"/>
  <c r="AX408" i="1"/>
  <c r="AW408" i="1"/>
  <c r="AV408" i="1"/>
  <c r="AQ408" i="1"/>
  <c r="AP408" i="1"/>
  <c r="AN408" i="1"/>
  <c r="AL408" i="1"/>
  <c r="AL408" i="1" a="1"/>
  <c r="AH408" i="1"/>
  <c r="AG408" i="1"/>
  <c r="Y408" i="1"/>
  <c r="AD408" i="1" s="1"/>
  <c r="AE408" i="1" s="1"/>
  <c r="X408" i="1"/>
  <c r="W408" i="1"/>
  <c r="V408" i="1"/>
  <c r="U408" i="1"/>
  <c r="T408" i="1"/>
  <c r="R408" i="1"/>
  <c r="BG407" i="1"/>
  <c r="BH407" i="1" s="1"/>
  <c r="BF407" i="1"/>
  <c r="BE407" i="1"/>
  <c r="BD407" i="1"/>
  <c r="BC407" i="1"/>
  <c r="BB407" i="1"/>
  <c r="BA407" i="1"/>
  <c r="AZ407" i="1"/>
  <c r="AY407" i="1"/>
  <c r="AX407" i="1"/>
  <c r="AW407" i="1"/>
  <c r="AV407" i="1"/>
  <c r="AQ407" i="1"/>
  <c r="AP407" i="1"/>
  <c r="AN407" i="1"/>
  <c r="AL407" i="1" a="1"/>
  <c r="AL407" i="1" s="1"/>
  <c r="AH407" i="1"/>
  <c r="AG407" i="1"/>
  <c r="AI407" i="1" s="1"/>
  <c r="AC407" i="1"/>
  <c r="AD407" i="1" s="1"/>
  <c r="AE407" i="1" s="1"/>
  <c r="X407" i="1"/>
  <c r="W407" i="1"/>
  <c r="V407" i="1"/>
  <c r="U407" i="1"/>
  <c r="T407" i="1"/>
  <c r="S407" i="1"/>
  <c r="R407" i="1"/>
  <c r="BG406" i="1"/>
  <c r="BH406" i="1" s="1"/>
  <c r="BF406" i="1"/>
  <c r="BE406" i="1"/>
  <c r="BD406" i="1"/>
  <c r="BC406" i="1"/>
  <c r="BB406" i="1"/>
  <c r="BA406" i="1"/>
  <c r="AZ406" i="1"/>
  <c r="AY406" i="1"/>
  <c r="AX406" i="1"/>
  <c r="AW406" i="1"/>
  <c r="AV406" i="1"/>
  <c r="AQ406" i="1"/>
  <c r="AP406" i="1"/>
  <c r="AN406" i="1"/>
  <c r="AL406" i="1"/>
  <c r="AL406" i="1" a="1"/>
  <c r="AH406" i="1"/>
  <c r="AG406" i="1"/>
  <c r="Z406" i="1"/>
  <c r="AD406" i="1" s="1"/>
  <c r="AE406" i="1" s="1"/>
  <c r="X406" i="1"/>
  <c r="W406" i="1"/>
  <c r="V406" i="1"/>
  <c r="U406" i="1"/>
  <c r="T406" i="1"/>
  <c r="S406" i="1"/>
  <c r="R406" i="1"/>
  <c r="BG405" i="1"/>
  <c r="BH405" i="1" s="1"/>
  <c r="AZ405" i="1"/>
  <c r="AY405" i="1"/>
  <c r="AX405" i="1"/>
  <c r="AW405" i="1"/>
  <c r="AV405" i="1"/>
  <c r="AQ405" i="1"/>
  <c r="AP405" i="1"/>
  <c r="AT405" i="1" s="1"/>
  <c r="AN405" i="1"/>
  <c r="AL405" i="1" a="1"/>
  <c r="AL405" i="1" s="1"/>
  <c r="AH405" i="1"/>
  <c r="AG405" i="1"/>
  <c r="AI405" i="1" s="1"/>
  <c r="AC405" i="1"/>
  <c r="AD405" i="1" s="1"/>
  <c r="AE405" i="1" s="1"/>
  <c r="X405" i="1"/>
  <c r="W405" i="1"/>
  <c r="V405" i="1"/>
  <c r="U405" i="1"/>
  <c r="T405" i="1"/>
  <c r="S405" i="1"/>
  <c r="R405" i="1"/>
  <c r="BG404" i="1"/>
  <c r="BH404" i="1" s="1"/>
  <c r="AZ404" i="1"/>
  <c r="AY404" i="1"/>
  <c r="AX404" i="1"/>
  <c r="AW404" i="1"/>
  <c r="AV404" i="1"/>
  <c r="AQ404" i="1"/>
  <c r="AP404" i="1"/>
  <c r="AU404" i="1" s="1"/>
  <c r="AN404" i="1"/>
  <c r="AL404" i="1" a="1"/>
  <c r="AL404" i="1" s="1"/>
  <c r="AH404" i="1"/>
  <c r="AG404" i="1"/>
  <c r="AI404" i="1" s="1"/>
  <c r="AC404" i="1"/>
  <c r="AD404" i="1" s="1"/>
  <c r="AE404" i="1" s="1"/>
  <c r="X404" i="1"/>
  <c r="W404" i="1"/>
  <c r="V404" i="1"/>
  <c r="U404" i="1"/>
  <c r="T404" i="1"/>
  <c r="S404" i="1"/>
  <c r="R404" i="1"/>
  <c r="BG403" i="1"/>
  <c r="BH403" i="1" s="1"/>
  <c r="BF403" i="1"/>
  <c r="BE403" i="1"/>
  <c r="BD403" i="1"/>
  <c r="BC403" i="1"/>
  <c r="BB403" i="1"/>
  <c r="BA403" i="1"/>
  <c r="AZ403" i="1"/>
  <c r="AY403" i="1"/>
  <c r="AX403" i="1"/>
  <c r="AW403" i="1"/>
  <c r="AV403" i="1"/>
  <c r="AQ403" i="1"/>
  <c r="AP403" i="1"/>
  <c r="AN403" i="1"/>
  <c r="AL403" i="1" a="1"/>
  <c r="AL403" i="1" s="1"/>
  <c r="AH403" i="1"/>
  <c r="AG403" i="1"/>
  <c r="AI403" i="1" s="1"/>
  <c r="AC403" i="1"/>
  <c r="AD403" i="1" s="1"/>
  <c r="AE403" i="1" s="1"/>
  <c r="X403" i="1"/>
  <c r="W403" i="1"/>
  <c r="V403" i="1"/>
  <c r="U403" i="1"/>
  <c r="T403" i="1"/>
  <c r="S403" i="1"/>
  <c r="R403" i="1"/>
  <c r="BG402" i="1"/>
  <c r="BH402" i="1" s="1"/>
  <c r="BF402" i="1"/>
  <c r="BE402" i="1"/>
  <c r="BD402" i="1"/>
  <c r="BC402" i="1"/>
  <c r="BB402" i="1"/>
  <c r="BA402" i="1"/>
  <c r="AZ402" i="1"/>
  <c r="AY402" i="1"/>
  <c r="AX402" i="1"/>
  <c r="AW402" i="1"/>
  <c r="AV402" i="1"/>
  <c r="AQ402" i="1"/>
  <c r="AP402" i="1"/>
  <c r="AN402" i="1"/>
  <c r="AL402" i="1" a="1"/>
  <c r="AL402" i="1" s="1"/>
  <c r="AH402" i="1"/>
  <c r="AG402" i="1"/>
  <c r="Z402" i="1"/>
  <c r="AD402" i="1" s="1"/>
  <c r="AE402" i="1" s="1"/>
  <c r="X402" i="1"/>
  <c r="W402" i="1"/>
  <c r="V402" i="1"/>
  <c r="U402" i="1"/>
  <c r="T402" i="1"/>
  <c r="S402" i="1"/>
  <c r="R402" i="1"/>
  <c r="BG401" i="1"/>
  <c r="BH401" i="1" s="1"/>
  <c r="BF401" i="1"/>
  <c r="BE401" i="1"/>
  <c r="BD401" i="1"/>
  <c r="BC401" i="1"/>
  <c r="BB401" i="1"/>
  <c r="BA401" i="1"/>
  <c r="AZ401" i="1"/>
  <c r="AY401" i="1"/>
  <c r="AX401" i="1"/>
  <c r="AW401" i="1"/>
  <c r="AV401" i="1"/>
  <c r="AQ401" i="1"/>
  <c r="AP401" i="1"/>
  <c r="AU401" i="1" s="1"/>
  <c r="AN401" i="1"/>
  <c r="AL401" i="1"/>
  <c r="AL401" i="1" a="1"/>
  <c r="AH401" i="1"/>
  <c r="AG401" i="1"/>
  <c r="AI401" i="1" s="1"/>
  <c r="Z401" i="1"/>
  <c r="AD401" i="1" s="1"/>
  <c r="AE401" i="1" s="1"/>
  <c r="X401" i="1"/>
  <c r="W401" i="1"/>
  <c r="V401" i="1"/>
  <c r="U401" i="1"/>
  <c r="T401" i="1"/>
  <c r="S401" i="1"/>
  <c r="R401" i="1"/>
  <c r="BG400" i="1"/>
  <c r="BH400" i="1" s="1"/>
  <c r="BF400" i="1"/>
  <c r="BE400" i="1"/>
  <c r="BD400" i="1"/>
  <c r="BC400" i="1"/>
  <c r="BB400" i="1"/>
  <c r="BA400" i="1"/>
  <c r="AZ400" i="1"/>
  <c r="AY400" i="1"/>
  <c r="AX400" i="1"/>
  <c r="AW400" i="1"/>
  <c r="AV400" i="1"/>
  <c r="AQ400" i="1"/>
  <c r="AP400" i="1"/>
  <c r="AT400" i="1" s="1"/>
  <c r="AN400" i="1"/>
  <c r="AL400" i="1"/>
  <c r="AL400" i="1" a="1"/>
  <c r="AH400" i="1"/>
  <c r="AG400" i="1"/>
  <c r="Y400" i="1"/>
  <c r="AD400" i="1" s="1"/>
  <c r="AE400" i="1" s="1"/>
  <c r="X400" i="1"/>
  <c r="W400" i="1"/>
  <c r="V400" i="1"/>
  <c r="U400" i="1"/>
  <c r="T400" i="1"/>
  <c r="S400" i="1"/>
  <c r="R400" i="1"/>
  <c r="BG399" i="1"/>
  <c r="BH399" i="1" s="1"/>
  <c r="BF399" i="1"/>
  <c r="BE399" i="1"/>
  <c r="BD399" i="1"/>
  <c r="BC399" i="1"/>
  <c r="BB399" i="1"/>
  <c r="BA399" i="1"/>
  <c r="AZ399" i="1"/>
  <c r="AY399" i="1"/>
  <c r="AX399" i="1"/>
  <c r="AW399" i="1"/>
  <c r="AV399" i="1"/>
  <c r="AQ399" i="1"/>
  <c r="AP399" i="1"/>
  <c r="AN399" i="1"/>
  <c r="AL399" i="1"/>
  <c r="AL399" i="1" a="1"/>
  <c r="AH399" i="1"/>
  <c r="AG399" i="1"/>
  <c r="Y399" i="1"/>
  <c r="AD399" i="1" s="1"/>
  <c r="AE399" i="1" s="1"/>
  <c r="X399" i="1"/>
  <c r="W399" i="1"/>
  <c r="V399" i="1"/>
  <c r="U399" i="1"/>
  <c r="T399" i="1"/>
  <c r="S399" i="1"/>
  <c r="R399" i="1"/>
  <c r="BG398" i="1"/>
  <c r="BH398" i="1" s="1"/>
  <c r="BF398" i="1"/>
  <c r="BE398" i="1"/>
  <c r="BD398" i="1"/>
  <c r="BC398" i="1"/>
  <c r="BB398" i="1"/>
  <c r="BA398" i="1"/>
  <c r="AZ398" i="1"/>
  <c r="AY398" i="1"/>
  <c r="AX398" i="1"/>
  <c r="AW398" i="1"/>
  <c r="AV398" i="1"/>
  <c r="AQ398" i="1"/>
  <c r="AP398" i="1"/>
  <c r="AT398" i="1" s="1"/>
  <c r="AN398" i="1"/>
  <c r="AL398" i="1" a="1"/>
  <c r="AL398" i="1" s="1"/>
  <c r="AH398" i="1"/>
  <c r="AG398" i="1"/>
  <c r="AI398" i="1" s="1"/>
  <c r="AC398" i="1"/>
  <c r="AB398" i="1"/>
  <c r="AA398" i="1"/>
  <c r="Z398" i="1"/>
  <c r="Y398" i="1"/>
  <c r="X398" i="1"/>
  <c r="W398" i="1"/>
  <c r="V398" i="1"/>
  <c r="U398" i="1"/>
  <c r="T398" i="1"/>
  <c r="S398" i="1"/>
  <c r="R398" i="1"/>
  <c r="BG397" i="1"/>
  <c r="BH397" i="1" s="1"/>
  <c r="BF397" i="1"/>
  <c r="BE397" i="1"/>
  <c r="BD397" i="1"/>
  <c r="BC397" i="1"/>
  <c r="BB397" i="1"/>
  <c r="BA397" i="1"/>
  <c r="AZ397" i="1"/>
  <c r="AY397" i="1"/>
  <c r="AX397" i="1"/>
  <c r="AW397" i="1"/>
  <c r="AV397" i="1"/>
  <c r="AQ397" i="1"/>
  <c r="AP397" i="1"/>
  <c r="AU397" i="1" s="1"/>
  <c r="AN397" i="1"/>
  <c r="AL397" i="1"/>
  <c r="AL397" i="1" a="1"/>
  <c r="AH397" i="1"/>
  <c r="AG397" i="1"/>
  <c r="AI397" i="1" s="1"/>
  <c r="AC397" i="1"/>
  <c r="AB397" i="1"/>
  <c r="AA397" i="1"/>
  <c r="Z397" i="1"/>
  <c r="Y397" i="1"/>
  <c r="X397" i="1"/>
  <c r="W397" i="1"/>
  <c r="V397" i="1"/>
  <c r="U397" i="1"/>
  <c r="T397" i="1"/>
  <c r="S397" i="1"/>
  <c r="R397" i="1"/>
  <c r="BG396" i="1"/>
  <c r="BH396" i="1" s="1"/>
  <c r="BF396" i="1"/>
  <c r="BE396" i="1"/>
  <c r="BD396" i="1"/>
  <c r="BC396" i="1"/>
  <c r="BB396" i="1"/>
  <c r="BA396" i="1"/>
  <c r="AZ396" i="1"/>
  <c r="AY396" i="1"/>
  <c r="AX396" i="1"/>
  <c r="AW396" i="1"/>
  <c r="AV396" i="1"/>
  <c r="AQ396" i="1"/>
  <c r="AP396" i="1"/>
  <c r="AN396" i="1"/>
  <c r="AL396" i="1" a="1"/>
  <c r="AL396" i="1" s="1"/>
  <c r="AH396" i="1"/>
  <c r="AG396" i="1"/>
  <c r="AI396" i="1" s="1"/>
  <c r="AC396" i="1"/>
  <c r="AB396" i="1"/>
  <c r="AA396" i="1"/>
  <c r="Z396" i="1"/>
  <c r="Y396" i="1"/>
  <c r="X396" i="1"/>
  <c r="W396" i="1"/>
  <c r="V396" i="1"/>
  <c r="U396" i="1"/>
  <c r="T396" i="1"/>
  <c r="S396" i="1"/>
  <c r="R396" i="1"/>
  <c r="BG395" i="1"/>
  <c r="BH395" i="1" s="1"/>
  <c r="BF395" i="1"/>
  <c r="BE395" i="1"/>
  <c r="BD395" i="1"/>
  <c r="BC395" i="1"/>
  <c r="BB395" i="1"/>
  <c r="BA395" i="1"/>
  <c r="AZ395" i="1"/>
  <c r="AY395" i="1"/>
  <c r="AX395" i="1"/>
  <c r="AW395" i="1"/>
  <c r="AV395" i="1"/>
  <c r="AQ395" i="1"/>
  <c r="AP395" i="1"/>
  <c r="AN395" i="1"/>
  <c r="AL395" i="1"/>
  <c r="AL395" i="1" a="1"/>
  <c r="AH395" i="1"/>
  <c r="AG395" i="1"/>
  <c r="Z395" i="1"/>
  <c r="AD395" i="1" s="1"/>
  <c r="AE395" i="1" s="1"/>
  <c r="X395" i="1"/>
  <c r="W395" i="1"/>
  <c r="V395" i="1"/>
  <c r="U395" i="1"/>
  <c r="T395" i="1"/>
  <c r="S395" i="1"/>
  <c r="R395" i="1"/>
  <c r="BG394" i="1"/>
  <c r="BH394" i="1" s="1"/>
  <c r="BF394" i="1"/>
  <c r="BE394" i="1"/>
  <c r="BD394" i="1"/>
  <c r="BC394" i="1"/>
  <c r="BB394" i="1"/>
  <c r="BA394" i="1"/>
  <c r="AY394" i="1"/>
  <c r="AX394" i="1"/>
  <c r="AW394" i="1"/>
  <c r="AV394" i="1"/>
  <c r="AQ394" i="1"/>
  <c r="AP394" i="1"/>
  <c r="AU394" i="1" s="1"/>
  <c r="AN394" i="1"/>
  <c r="AL394" i="1"/>
  <c r="AL394" i="1" a="1"/>
  <c r="AH394" i="1"/>
  <c r="AG394" i="1"/>
  <c r="AI394" i="1" s="1"/>
  <c r="AB394" i="1"/>
  <c r="AD394" i="1" s="1"/>
  <c r="AE394" i="1" s="1"/>
  <c r="X394" i="1"/>
  <c r="W394" i="1"/>
  <c r="V394" i="1"/>
  <c r="U394" i="1"/>
  <c r="T394" i="1"/>
  <c r="S394" i="1"/>
  <c r="R394" i="1"/>
  <c r="BG393" i="1"/>
  <c r="BH393" i="1" s="1"/>
  <c r="BF393" i="1"/>
  <c r="BE393" i="1"/>
  <c r="BD393" i="1"/>
  <c r="BC393" i="1"/>
  <c r="BB393" i="1"/>
  <c r="BA393" i="1"/>
  <c r="AZ393" i="1"/>
  <c r="AY393" i="1"/>
  <c r="AX393" i="1"/>
  <c r="AW393" i="1"/>
  <c r="AV393" i="1"/>
  <c r="AQ393" i="1"/>
  <c r="AP393" i="1"/>
  <c r="AS393" i="1" s="1"/>
  <c r="AN393" i="1"/>
  <c r="AL393" i="1"/>
  <c r="AL393" i="1" a="1"/>
  <c r="AH393" i="1"/>
  <c r="AG393" i="1"/>
  <c r="AI393" i="1" s="1"/>
  <c r="AB393" i="1"/>
  <c r="AD393" i="1" s="1"/>
  <c r="AE393" i="1" s="1"/>
  <c r="X393" i="1"/>
  <c r="W393" i="1"/>
  <c r="V393" i="1"/>
  <c r="U393" i="1"/>
  <c r="T393" i="1"/>
  <c r="S393" i="1"/>
  <c r="R393" i="1"/>
  <c r="BG392" i="1"/>
  <c r="BH392" i="1" s="1"/>
  <c r="BF392" i="1"/>
  <c r="BE392" i="1"/>
  <c r="BD392" i="1"/>
  <c r="BC392" i="1"/>
  <c r="BB392" i="1"/>
  <c r="BA392" i="1"/>
  <c r="AZ392" i="1"/>
  <c r="AY392" i="1"/>
  <c r="AX392" i="1"/>
  <c r="AW392" i="1"/>
  <c r="AV392" i="1"/>
  <c r="AQ392" i="1"/>
  <c r="AP392" i="1"/>
  <c r="AN392" i="1"/>
  <c r="AL392" i="1"/>
  <c r="AL392" i="1" a="1"/>
  <c r="AH392" i="1"/>
  <c r="AG392" i="1"/>
  <c r="AI392" i="1" s="1"/>
  <c r="Z392" i="1"/>
  <c r="AD392" i="1" s="1"/>
  <c r="AE392" i="1" s="1"/>
  <c r="X392" i="1"/>
  <c r="W392" i="1"/>
  <c r="V392" i="1"/>
  <c r="U392" i="1"/>
  <c r="T392" i="1"/>
  <c r="S392" i="1"/>
  <c r="R392" i="1"/>
  <c r="BG391" i="1"/>
  <c r="BH391" i="1" s="1"/>
  <c r="BF391" i="1"/>
  <c r="BE391" i="1"/>
  <c r="BD391" i="1"/>
  <c r="BC391" i="1"/>
  <c r="BB391" i="1"/>
  <c r="BA391" i="1"/>
  <c r="AZ391" i="1"/>
  <c r="AY391" i="1"/>
  <c r="AX391" i="1"/>
  <c r="AW391" i="1"/>
  <c r="AV391" i="1"/>
  <c r="AQ391" i="1"/>
  <c r="AP391" i="1"/>
  <c r="AU391" i="1" s="1"/>
  <c r="AN391" i="1"/>
  <c r="AL391" i="1"/>
  <c r="AL391" i="1" a="1"/>
  <c r="AH391" i="1"/>
  <c r="AG391" i="1"/>
  <c r="AI391" i="1" s="1"/>
  <c r="Z391" i="1"/>
  <c r="AD391" i="1" s="1"/>
  <c r="AE391" i="1" s="1"/>
  <c r="X391" i="1"/>
  <c r="W391" i="1"/>
  <c r="V391" i="1"/>
  <c r="U391" i="1"/>
  <c r="T391" i="1"/>
  <c r="S391" i="1"/>
  <c r="R391" i="1"/>
  <c r="BG390" i="1"/>
  <c r="BH390" i="1" s="1"/>
  <c r="BF390" i="1"/>
  <c r="BE390" i="1"/>
  <c r="BD390" i="1"/>
  <c r="BC390" i="1"/>
  <c r="BB390" i="1"/>
  <c r="BA390" i="1"/>
  <c r="AZ390" i="1"/>
  <c r="AY390" i="1"/>
  <c r="AX390" i="1"/>
  <c r="AW390" i="1"/>
  <c r="AV390" i="1"/>
  <c r="AQ390" i="1"/>
  <c r="AP390" i="1"/>
  <c r="AN390" i="1"/>
  <c r="AL390" i="1" a="1"/>
  <c r="AL390" i="1" s="1"/>
  <c r="AH390" i="1"/>
  <c r="AG390" i="1"/>
  <c r="AI390" i="1" s="1"/>
  <c r="Y390" i="1"/>
  <c r="AD390" i="1" s="1"/>
  <c r="AE390" i="1" s="1"/>
  <c r="X390" i="1"/>
  <c r="W390" i="1"/>
  <c r="V390" i="1"/>
  <c r="U390" i="1"/>
  <c r="S390" i="1"/>
  <c r="R390" i="1"/>
  <c r="BG389" i="1"/>
  <c r="BH389" i="1" s="1"/>
  <c r="BF389" i="1"/>
  <c r="BE389" i="1"/>
  <c r="BD389" i="1"/>
  <c r="BC389" i="1"/>
  <c r="BB389" i="1"/>
  <c r="BA389" i="1"/>
  <c r="AZ389" i="1"/>
  <c r="AY389" i="1"/>
  <c r="AX389" i="1"/>
  <c r="AW389" i="1"/>
  <c r="AV389" i="1"/>
  <c r="AQ389" i="1"/>
  <c r="AP389" i="1"/>
  <c r="AU389" i="1" s="1"/>
  <c r="AN389" i="1"/>
  <c r="AL389" i="1"/>
  <c r="AL389" i="1" a="1"/>
  <c r="AH389" i="1"/>
  <c r="AG389" i="1"/>
  <c r="AI389" i="1" s="1"/>
  <c r="Y389" i="1"/>
  <c r="AD389" i="1" s="1"/>
  <c r="AE389" i="1" s="1"/>
  <c r="X389" i="1"/>
  <c r="W389" i="1"/>
  <c r="V389" i="1"/>
  <c r="U389" i="1"/>
  <c r="T389" i="1"/>
  <c r="S389" i="1"/>
  <c r="R389" i="1"/>
  <c r="BG388" i="1"/>
  <c r="BH388" i="1" s="1"/>
  <c r="BF388" i="1"/>
  <c r="BE388" i="1"/>
  <c r="BD388" i="1"/>
  <c r="BC388" i="1"/>
  <c r="BB388" i="1"/>
  <c r="BA388" i="1"/>
  <c r="AZ388" i="1"/>
  <c r="AY388" i="1"/>
  <c r="AX388" i="1"/>
  <c r="AW388" i="1"/>
  <c r="AV388" i="1"/>
  <c r="AT388" i="1"/>
  <c r="AQ388" i="1"/>
  <c r="AP388" i="1"/>
  <c r="AR388" i="1" s="1"/>
  <c r="AN388" i="1"/>
  <c r="AL388" i="1"/>
  <c r="AL388" i="1" a="1"/>
  <c r="AH388" i="1"/>
  <c r="AG388" i="1"/>
  <c r="AI388" i="1" s="1"/>
  <c r="AC388" i="1"/>
  <c r="AB388" i="1"/>
  <c r="AA388" i="1"/>
  <c r="Z388" i="1"/>
  <c r="Y388" i="1"/>
  <c r="X388" i="1"/>
  <c r="W388" i="1"/>
  <c r="V388" i="1"/>
  <c r="U388" i="1"/>
  <c r="T388" i="1"/>
  <c r="S388" i="1"/>
  <c r="R388" i="1"/>
  <c r="BG387" i="1"/>
  <c r="BH387" i="1" s="1"/>
  <c r="AY387" i="1"/>
  <c r="AX387" i="1"/>
  <c r="AW387" i="1"/>
  <c r="AV387" i="1"/>
  <c r="AQ387" i="1"/>
  <c r="AP387" i="1"/>
  <c r="AN387" i="1"/>
  <c r="AL387" i="1" a="1"/>
  <c r="AL387" i="1" s="1"/>
  <c r="AH387" i="1"/>
  <c r="AG387" i="1"/>
  <c r="Z387" i="1"/>
  <c r="AD387" i="1" s="1"/>
  <c r="AE387" i="1" s="1"/>
  <c r="X387" i="1"/>
  <c r="W387" i="1"/>
  <c r="V387" i="1"/>
  <c r="U387" i="1"/>
  <c r="T387" i="1"/>
  <c r="S387" i="1"/>
  <c r="R387" i="1"/>
  <c r="BG386" i="1"/>
  <c r="BH386" i="1" s="1"/>
  <c r="AY386" i="1"/>
  <c r="AX386" i="1"/>
  <c r="AW386" i="1"/>
  <c r="AV386" i="1"/>
  <c r="AQ386" i="1"/>
  <c r="AP386" i="1"/>
  <c r="AN386" i="1"/>
  <c r="AL386" i="1"/>
  <c r="AL386" i="1" a="1"/>
  <c r="AH386" i="1"/>
  <c r="AG386" i="1"/>
  <c r="AI386" i="1" s="1"/>
  <c r="Z386" i="1"/>
  <c r="AD386" i="1" s="1"/>
  <c r="AE386" i="1" s="1"/>
  <c r="X386" i="1"/>
  <c r="W386" i="1"/>
  <c r="V386" i="1"/>
  <c r="U386" i="1"/>
  <c r="T386" i="1"/>
  <c r="S386" i="1"/>
  <c r="R386" i="1"/>
  <c r="BG385" i="1"/>
  <c r="BH385" i="1" s="1"/>
  <c r="AY385" i="1"/>
  <c r="AX385" i="1"/>
  <c r="AW385" i="1"/>
  <c r="AV385" i="1"/>
  <c r="AQ385" i="1"/>
  <c r="AP385" i="1"/>
  <c r="AT385" i="1" s="1"/>
  <c r="AN385" i="1"/>
  <c r="AL385" i="1" a="1"/>
  <c r="AL385" i="1" s="1"/>
  <c r="AH385" i="1"/>
  <c r="AG385" i="1"/>
  <c r="AI385" i="1" s="1"/>
  <c r="Z385" i="1"/>
  <c r="AD385" i="1" s="1"/>
  <c r="AE385" i="1" s="1"/>
  <c r="X385" i="1"/>
  <c r="W385" i="1"/>
  <c r="V385" i="1"/>
  <c r="U385" i="1"/>
  <c r="T385" i="1"/>
  <c r="S385" i="1"/>
  <c r="R385" i="1"/>
  <c r="BG384" i="1"/>
  <c r="BH384" i="1" s="1"/>
  <c r="BF384" i="1"/>
  <c r="BE384" i="1"/>
  <c r="BD384" i="1"/>
  <c r="BC384" i="1"/>
  <c r="BB384" i="1"/>
  <c r="BA384" i="1"/>
  <c r="AZ384" i="1"/>
  <c r="AY384" i="1"/>
  <c r="AX384" i="1"/>
  <c r="AW384" i="1"/>
  <c r="AV384" i="1"/>
  <c r="AQ384" i="1"/>
  <c r="AP384" i="1"/>
  <c r="AS384" i="1" s="1"/>
  <c r="AN384" i="1"/>
  <c r="AL384" i="1" a="1"/>
  <c r="AL384" i="1" s="1"/>
  <c r="AH384" i="1"/>
  <c r="AG384" i="1"/>
  <c r="AI384" i="1" s="1"/>
  <c r="Z384" i="1"/>
  <c r="AD384" i="1" s="1"/>
  <c r="AE384" i="1" s="1"/>
  <c r="X384" i="1"/>
  <c r="W384" i="1"/>
  <c r="V384" i="1"/>
  <c r="U384" i="1"/>
  <c r="T384" i="1"/>
  <c r="S384" i="1"/>
  <c r="R384" i="1"/>
  <c r="BG383" i="1"/>
  <c r="BH383" i="1" s="1"/>
  <c r="BF383" i="1"/>
  <c r="BE383" i="1"/>
  <c r="BD383" i="1"/>
  <c r="BC383" i="1"/>
  <c r="BB383" i="1"/>
  <c r="BA383" i="1"/>
  <c r="AZ383" i="1"/>
  <c r="AY383" i="1"/>
  <c r="AX383" i="1"/>
  <c r="AW383" i="1"/>
  <c r="AV383" i="1"/>
  <c r="AQ383" i="1"/>
  <c r="AP383" i="1"/>
  <c r="AN383" i="1"/>
  <c r="AL383" i="1" a="1"/>
  <c r="AL383" i="1" s="1"/>
  <c r="AH383" i="1"/>
  <c r="AG383" i="1"/>
  <c r="AI383" i="1" s="1"/>
  <c r="Z383" i="1"/>
  <c r="AD383" i="1" s="1"/>
  <c r="AE383" i="1" s="1"/>
  <c r="X383" i="1"/>
  <c r="W383" i="1"/>
  <c r="V383" i="1"/>
  <c r="U383" i="1"/>
  <c r="T383" i="1"/>
  <c r="S383" i="1"/>
  <c r="R383" i="1"/>
  <c r="BG382" i="1"/>
  <c r="BH382" i="1" s="1"/>
  <c r="BF382" i="1"/>
  <c r="BE382" i="1"/>
  <c r="BD382" i="1"/>
  <c r="BC382" i="1"/>
  <c r="BB382" i="1"/>
  <c r="BA382" i="1"/>
  <c r="AZ382" i="1"/>
  <c r="AY382" i="1"/>
  <c r="AX382" i="1"/>
  <c r="AW382" i="1"/>
  <c r="AV382" i="1"/>
  <c r="AQ382" i="1"/>
  <c r="AP382" i="1"/>
  <c r="AN382" i="1"/>
  <c r="AL382" i="1" a="1"/>
  <c r="AL382" i="1" s="1"/>
  <c r="AH382" i="1"/>
  <c r="AG382" i="1"/>
  <c r="AI382" i="1" s="1"/>
  <c r="AC382" i="1"/>
  <c r="AB382" i="1"/>
  <c r="X382" i="1"/>
  <c r="W382" i="1"/>
  <c r="V382" i="1"/>
  <c r="U382" i="1"/>
  <c r="T382" i="1"/>
  <c r="S382" i="1"/>
  <c r="R382" i="1"/>
  <c r="BG381" i="1"/>
  <c r="BH381" i="1" s="1"/>
  <c r="BF381" i="1"/>
  <c r="BE381" i="1"/>
  <c r="BD381" i="1"/>
  <c r="BC381" i="1"/>
  <c r="BB381" i="1"/>
  <c r="BA381" i="1"/>
  <c r="AZ381" i="1"/>
  <c r="AY381" i="1"/>
  <c r="AX381" i="1"/>
  <c r="AW381" i="1"/>
  <c r="AV381" i="1"/>
  <c r="AQ381" i="1"/>
  <c r="AP381" i="1"/>
  <c r="AN381" i="1"/>
  <c r="AL381" i="1"/>
  <c r="AL381" i="1" a="1"/>
  <c r="AH381" i="1"/>
  <c r="AG381" i="1"/>
  <c r="AI381" i="1" s="1"/>
  <c r="AC381" i="1"/>
  <c r="AB381" i="1"/>
  <c r="X381" i="1"/>
  <c r="W381" i="1"/>
  <c r="V381" i="1"/>
  <c r="U381" i="1"/>
  <c r="T381" i="1"/>
  <c r="S381" i="1"/>
  <c r="R381" i="1"/>
  <c r="BG380" i="1"/>
  <c r="BH380" i="1" s="1"/>
  <c r="BF380" i="1"/>
  <c r="BE380" i="1"/>
  <c r="BD380" i="1"/>
  <c r="BC380" i="1"/>
  <c r="BB380" i="1"/>
  <c r="BA380" i="1"/>
  <c r="AZ380" i="1"/>
  <c r="AY380" i="1"/>
  <c r="AX380" i="1"/>
  <c r="AW380" i="1"/>
  <c r="AV380" i="1"/>
  <c r="AQ380" i="1"/>
  <c r="AP380" i="1"/>
  <c r="AN380" i="1"/>
  <c r="AL380" i="1"/>
  <c r="AL380" i="1" a="1"/>
  <c r="AH380" i="1"/>
  <c r="AG380" i="1"/>
  <c r="AI380" i="1" s="1"/>
  <c r="AB380" i="1"/>
  <c r="AD380" i="1" s="1"/>
  <c r="AE380" i="1" s="1"/>
  <c r="X380" i="1"/>
  <c r="W380" i="1"/>
  <c r="V380" i="1"/>
  <c r="U380" i="1"/>
  <c r="T380" i="1"/>
  <c r="S380" i="1"/>
  <c r="R380" i="1"/>
  <c r="BG379" i="1"/>
  <c r="BH379" i="1" s="1"/>
  <c r="BF379" i="1"/>
  <c r="BE379" i="1"/>
  <c r="BD379" i="1"/>
  <c r="BC379" i="1"/>
  <c r="BB379" i="1"/>
  <c r="BA379" i="1"/>
  <c r="AZ379" i="1"/>
  <c r="AY379" i="1"/>
  <c r="AX379" i="1"/>
  <c r="AW379" i="1"/>
  <c r="AV379" i="1"/>
  <c r="AQ379" i="1"/>
  <c r="AP379" i="1"/>
  <c r="AN379" i="1"/>
  <c r="AL379" i="1"/>
  <c r="AL379" i="1" a="1"/>
  <c r="AH379" i="1"/>
  <c r="AG379" i="1"/>
  <c r="AI379" i="1" s="1"/>
  <c r="AB379" i="1"/>
  <c r="AD379" i="1" s="1"/>
  <c r="AE379" i="1" s="1"/>
  <c r="X379" i="1"/>
  <c r="W379" i="1"/>
  <c r="V379" i="1"/>
  <c r="U379" i="1"/>
  <c r="T379" i="1"/>
  <c r="S379" i="1"/>
  <c r="R379" i="1"/>
  <c r="BG378" i="1"/>
  <c r="BH378" i="1" s="1"/>
  <c r="AZ378" i="1"/>
  <c r="AY378" i="1"/>
  <c r="AX378" i="1"/>
  <c r="AW378" i="1"/>
  <c r="AV378" i="1"/>
  <c r="AQ378" i="1"/>
  <c r="AP378" i="1"/>
  <c r="AN378" i="1"/>
  <c r="AL378" i="1" a="1"/>
  <c r="AL378" i="1" s="1"/>
  <c r="AH378" i="1"/>
  <c r="AG378" i="1"/>
  <c r="AI378" i="1" s="1"/>
  <c r="Z378" i="1"/>
  <c r="AD378" i="1" s="1"/>
  <c r="AE378" i="1" s="1"/>
  <c r="X378" i="1"/>
  <c r="W378" i="1"/>
  <c r="V378" i="1"/>
  <c r="U378" i="1"/>
  <c r="T378" i="1"/>
  <c r="S378" i="1"/>
  <c r="R378" i="1"/>
  <c r="BG377" i="1"/>
  <c r="BH377" i="1" s="1"/>
  <c r="AZ377" i="1"/>
  <c r="AY377" i="1"/>
  <c r="AX377" i="1"/>
  <c r="AW377" i="1"/>
  <c r="AV377" i="1"/>
  <c r="AQ377" i="1"/>
  <c r="AP377" i="1"/>
  <c r="AU377" i="1" s="1"/>
  <c r="AN377" i="1"/>
  <c r="AL377" i="1" a="1"/>
  <c r="AL377" i="1" s="1"/>
  <c r="AH377" i="1"/>
  <c r="AG377" i="1"/>
  <c r="AI377" i="1" s="1"/>
  <c r="Z377" i="1"/>
  <c r="AD377" i="1" s="1"/>
  <c r="AE377" i="1" s="1"/>
  <c r="X377" i="1"/>
  <c r="W377" i="1"/>
  <c r="V377" i="1"/>
  <c r="U377" i="1"/>
  <c r="T377" i="1"/>
  <c r="S377" i="1"/>
  <c r="R377" i="1"/>
  <c r="BG376" i="1"/>
  <c r="BH376" i="1" s="1"/>
  <c r="BF376" i="1"/>
  <c r="BE376" i="1"/>
  <c r="BD376" i="1"/>
  <c r="BC376" i="1"/>
  <c r="BB376" i="1"/>
  <c r="BA376" i="1"/>
  <c r="AZ376" i="1"/>
  <c r="AY376" i="1"/>
  <c r="AX376" i="1"/>
  <c r="AW376" i="1"/>
  <c r="AV376" i="1"/>
  <c r="AQ376" i="1"/>
  <c r="AP376" i="1"/>
  <c r="AN376" i="1"/>
  <c r="AL376" i="1"/>
  <c r="AL376" i="1" a="1"/>
  <c r="AH376" i="1"/>
  <c r="AG376" i="1"/>
  <c r="AI376" i="1" s="1"/>
  <c r="Z376" i="1"/>
  <c r="AD376" i="1" s="1"/>
  <c r="AE376" i="1" s="1"/>
  <c r="X376" i="1"/>
  <c r="W376" i="1"/>
  <c r="V376" i="1"/>
  <c r="U376" i="1"/>
  <c r="T376" i="1"/>
  <c r="S376" i="1"/>
  <c r="R376" i="1"/>
  <c r="BG375" i="1"/>
  <c r="BH375" i="1" s="1"/>
  <c r="BF375" i="1"/>
  <c r="BE375" i="1"/>
  <c r="BD375" i="1"/>
  <c r="BC375" i="1"/>
  <c r="BB375" i="1"/>
  <c r="BA375" i="1"/>
  <c r="AZ375" i="1"/>
  <c r="AY375" i="1"/>
  <c r="AX375" i="1"/>
  <c r="AW375" i="1"/>
  <c r="AV375" i="1"/>
  <c r="AQ375" i="1"/>
  <c r="AP375" i="1"/>
  <c r="AR375" i="1" s="1"/>
  <c r="AN375" i="1"/>
  <c r="AL375" i="1" a="1"/>
  <c r="AL375" i="1" s="1"/>
  <c r="AH375" i="1"/>
  <c r="AG375" i="1"/>
  <c r="AB375" i="1"/>
  <c r="AD375" i="1" s="1"/>
  <c r="AE375" i="1" s="1"/>
  <c r="X375" i="1"/>
  <c r="W375" i="1"/>
  <c r="V375" i="1"/>
  <c r="U375" i="1"/>
  <c r="T375" i="1"/>
  <c r="S375" i="1"/>
  <c r="R375" i="1"/>
  <c r="BG374" i="1"/>
  <c r="BH374" i="1" s="1"/>
  <c r="BF374" i="1"/>
  <c r="BE374" i="1"/>
  <c r="BD374" i="1"/>
  <c r="BC374" i="1"/>
  <c r="BB374" i="1"/>
  <c r="BA374" i="1"/>
  <c r="AZ374" i="1"/>
  <c r="AY374" i="1"/>
  <c r="AX374" i="1"/>
  <c r="AW374" i="1"/>
  <c r="AV374" i="1"/>
  <c r="AQ374" i="1"/>
  <c r="AP374" i="1"/>
  <c r="AU374" i="1" s="1"/>
  <c r="AN374" i="1"/>
  <c r="AL374" i="1"/>
  <c r="AL374" i="1" a="1"/>
  <c r="AH374" i="1"/>
  <c r="AG374" i="1"/>
  <c r="AB374" i="1"/>
  <c r="AD374" i="1" s="1"/>
  <c r="AE374" i="1" s="1"/>
  <c r="X374" i="1"/>
  <c r="W374" i="1"/>
  <c r="V374" i="1"/>
  <c r="U374" i="1"/>
  <c r="T374" i="1"/>
  <c r="S374" i="1"/>
  <c r="R374" i="1"/>
  <c r="BG373" i="1"/>
  <c r="BH373" i="1" s="1"/>
  <c r="BF373" i="1"/>
  <c r="BE373" i="1"/>
  <c r="BD373" i="1"/>
  <c r="BC373" i="1"/>
  <c r="BB373" i="1"/>
  <c r="BA373" i="1"/>
  <c r="AZ373" i="1"/>
  <c r="AY373" i="1"/>
  <c r="AX373" i="1"/>
  <c r="AW373" i="1"/>
  <c r="AV373" i="1"/>
  <c r="AQ373" i="1"/>
  <c r="AP373" i="1"/>
  <c r="AR373" i="1" s="1"/>
  <c r="AN373" i="1"/>
  <c r="AL373" i="1" a="1"/>
  <c r="AL373" i="1" s="1"/>
  <c r="AH373" i="1"/>
  <c r="AG373" i="1"/>
  <c r="AI373" i="1" s="1"/>
  <c r="AC373" i="1"/>
  <c r="AD373" i="1" s="1"/>
  <c r="AE373" i="1" s="1"/>
  <c r="X373" i="1"/>
  <c r="W373" i="1"/>
  <c r="V373" i="1"/>
  <c r="U373" i="1"/>
  <c r="T373" i="1"/>
  <c r="S373" i="1"/>
  <c r="R373" i="1"/>
  <c r="BG372" i="1"/>
  <c r="BH372" i="1" s="1"/>
  <c r="BF372" i="1"/>
  <c r="BE372" i="1"/>
  <c r="BD372" i="1"/>
  <c r="BC372" i="1"/>
  <c r="BB372" i="1"/>
  <c r="BA372" i="1"/>
  <c r="AZ372" i="1"/>
  <c r="AY372" i="1"/>
  <c r="AX372" i="1"/>
  <c r="AW372" i="1"/>
  <c r="AV372" i="1"/>
  <c r="AT372" i="1"/>
  <c r="AQ372" i="1"/>
  <c r="AP372" i="1"/>
  <c r="AS372" i="1" s="1"/>
  <c r="AN372" i="1"/>
  <c r="AL372" i="1"/>
  <c r="AL372" i="1" a="1"/>
  <c r="AH372" i="1"/>
  <c r="AG372" i="1"/>
  <c r="AI372" i="1" s="1"/>
  <c r="Y372" i="1"/>
  <c r="AD372" i="1" s="1"/>
  <c r="AE372" i="1" s="1"/>
  <c r="X372" i="1"/>
  <c r="W372" i="1"/>
  <c r="V372" i="1"/>
  <c r="U372" i="1"/>
  <c r="T372" i="1"/>
  <c r="S372" i="1"/>
  <c r="R372" i="1"/>
  <c r="BG371" i="1"/>
  <c r="BH371" i="1" s="1"/>
  <c r="BF371" i="1"/>
  <c r="BE371" i="1"/>
  <c r="BD371" i="1"/>
  <c r="BC371" i="1"/>
  <c r="BB371" i="1"/>
  <c r="BA371" i="1"/>
  <c r="AZ371" i="1"/>
  <c r="AY371" i="1"/>
  <c r="AX371" i="1"/>
  <c r="AW371" i="1"/>
  <c r="AV371" i="1"/>
  <c r="AQ371" i="1"/>
  <c r="AP371" i="1"/>
  <c r="AU371" i="1" s="1"/>
  <c r="AN371" i="1"/>
  <c r="AL371" i="1" a="1"/>
  <c r="AL371" i="1" s="1"/>
  <c r="AH371" i="1"/>
  <c r="AG371" i="1"/>
  <c r="AI371" i="1" s="1"/>
  <c r="AA371" i="1"/>
  <c r="AD371" i="1" s="1"/>
  <c r="AE371" i="1" s="1"/>
  <c r="X371" i="1"/>
  <c r="W371" i="1"/>
  <c r="V371" i="1"/>
  <c r="U371" i="1"/>
  <c r="T371" i="1"/>
  <c r="S371" i="1"/>
  <c r="R371" i="1"/>
  <c r="BG370" i="1"/>
  <c r="BH370" i="1" s="1"/>
  <c r="BF370" i="1"/>
  <c r="BE370" i="1"/>
  <c r="BD370" i="1"/>
  <c r="BC370" i="1"/>
  <c r="BB370" i="1"/>
  <c r="BA370" i="1"/>
  <c r="AZ370" i="1"/>
  <c r="AY370" i="1"/>
  <c r="AX370" i="1"/>
  <c r="AW370" i="1"/>
  <c r="AV370" i="1"/>
  <c r="AQ370" i="1"/>
  <c r="AP370" i="1"/>
  <c r="AU370" i="1" s="1"/>
  <c r="AN370" i="1"/>
  <c r="AL370" i="1" a="1"/>
  <c r="AL370" i="1" s="1"/>
  <c r="AH370" i="1"/>
  <c r="AG370" i="1"/>
  <c r="AI370" i="1" s="1"/>
  <c r="AA370" i="1"/>
  <c r="AD370" i="1" s="1"/>
  <c r="AE370" i="1" s="1"/>
  <c r="X370" i="1"/>
  <c r="W370" i="1"/>
  <c r="V370" i="1"/>
  <c r="U370" i="1"/>
  <c r="T370" i="1"/>
  <c r="S370" i="1"/>
  <c r="R370" i="1"/>
  <c r="BG369" i="1"/>
  <c r="BH369" i="1" s="1"/>
  <c r="BF369" i="1"/>
  <c r="BE369" i="1"/>
  <c r="BD369" i="1"/>
  <c r="BC369" i="1"/>
  <c r="BB369" i="1"/>
  <c r="BA369" i="1"/>
  <c r="AZ369" i="1"/>
  <c r="AY369" i="1"/>
  <c r="AX369" i="1"/>
  <c r="AW369" i="1"/>
  <c r="AV369" i="1"/>
  <c r="AQ369" i="1"/>
  <c r="AP369" i="1"/>
  <c r="AN369" i="1"/>
  <c r="AL369" i="1" a="1"/>
  <c r="AL369" i="1" s="1"/>
  <c r="AH369" i="1"/>
  <c r="AG369" i="1"/>
  <c r="AI369" i="1" s="1"/>
  <c r="AC369" i="1"/>
  <c r="AD369" i="1" s="1"/>
  <c r="AE369" i="1" s="1"/>
  <c r="X369" i="1"/>
  <c r="W369" i="1"/>
  <c r="V369" i="1"/>
  <c r="U369" i="1"/>
  <c r="T369" i="1"/>
  <c r="S369" i="1"/>
  <c r="R369" i="1"/>
  <c r="BG368" i="1"/>
  <c r="BH368" i="1" s="1"/>
  <c r="BF368" i="1"/>
  <c r="BE368" i="1"/>
  <c r="BD368" i="1"/>
  <c r="BC368" i="1"/>
  <c r="BB368" i="1"/>
  <c r="BA368" i="1"/>
  <c r="AZ368" i="1"/>
  <c r="AY368" i="1"/>
  <c r="AX368" i="1"/>
  <c r="AW368" i="1"/>
  <c r="AV368" i="1"/>
  <c r="AQ368" i="1"/>
  <c r="AP368" i="1"/>
  <c r="AN368" i="1"/>
  <c r="AL368" i="1" a="1"/>
  <c r="AL368" i="1" s="1"/>
  <c r="AH368" i="1"/>
  <c r="AG368" i="1"/>
  <c r="AI368" i="1" s="1"/>
  <c r="AC368" i="1"/>
  <c r="AD368" i="1" s="1"/>
  <c r="AE368" i="1" s="1"/>
  <c r="X368" i="1"/>
  <c r="W368" i="1"/>
  <c r="V368" i="1"/>
  <c r="U368" i="1"/>
  <c r="T368" i="1"/>
  <c r="S368" i="1"/>
  <c r="R368" i="1"/>
  <c r="BG367" i="1"/>
  <c r="BH367" i="1" s="1"/>
  <c r="BF367" i="1"/>
  <c r="BE367" i="1"/>
  <c r="BD367" i="1"/>
  <c r="BC367" i="1"/>
  <c r="BB367" i="1"/>
  <c r="BA367" i="1"/>
  <c r="AZ367" i="1"/>
  <c r="AY367" i="1"/>
  <c r="AX367" i="1"/>
  <c r="AW367" i="1"/>
  <c r="AV367" i="1"/>
  <c r="AQ367" i="1"/>
  <c r="AP367" i="1"/>
  <c r="AN367" i="1"/>
  <c r="AL367" i="1"/>
  <c r="AL367" i="1" a="1"/>
  <c r="AH367" i="1"/>
  <c r="AG367" i="1"/>
  <c r="AI367" i="1" s="1"/>
  <c r="AB367" i="1"/>
  <c r="AD367" i="1" s="1"/>
  <c r="AE367" i="1" s="1"/>
  <c r="X367" i="1"/>
  <c r="W367" i="1"/>
  <c r="V367" i="1"/>
  <c r="U367" i="1"/>
  <c r="T367" i="1"/>
  <c r="S367" i="1"/>
  <c r="R367" i="1"/>
  <c r="BG366" i="1"/>
  <c r="BH366" i="1" s="1"/>
  <c r="BF366" i="1"/>
  <c r="BE366" i="1"/>
  <c r="BD366" i="1"/>
  <c r="BC366" i="1"/>
  <c r="BB366" i="1"/>
  <c r="BA366" i="1"/>
  <c r="AZ366" i="1"/>
  <c r="AY366" i="1"/>
  <c r="AX366" i="1"/>
  <c r="AW366" i="1"/>
  <c r="AV366" i="1"/>
  <c r="AQ366" i="1"/>
  <c r="AP366" i="1"/>
  <c r="AT366" i="1" s="1"/>
  <c r="AN366" i="1"/>
  <c r="AL366" i="1"/>
  <c r="AL366" i="1" a="1"/>
  <c r="AH366" i="1"/>
  <c r="AG366" i="1"/>
  <c r="AI366" i="1" s="1"/>
  <c r="AB366" i="1"/>
  <c r="AD366" i="1" s="1"/>
  <c r="AE366" i="1" s="1"/>
  <c r="X366" i="1"/>
  <c r="W366" i="1"/>
  <c r="V366" i="1"/>
  <c r="U366" i="1"/>
  <c r="T366" i="1"/>
  <c r="S366" i="1"/>
  <c r="R366" i="1"/>
  <c r="BG365" i="1"/>
  <c r="BH365" i="1" s="1"/>
  <c r="BF365" i="1"/>
  <c r="BE365" i="1"/>
  <c r="BD365" i="1"/>
  <c r="BC365" i="1"/>
  <c r="BB365" i="1"/>
  <c r="BA365" i="1"/>
  <c r="AY365" i="1"/>
  <c r="AX365" i="1"/>
  <c r="AW365" i="1"/>
  <c r="AV365" i="1"/>
  <c r="AQ365" i="1"/>
  <c r="AP365" i="1"/>
  <c r="AT365" i="1" s="1"/>
  <c r="AN365" i="1"/>
  <c r="AL365" i="1" a="1"/>
  <c r="AL365" i="1" s="1"/>
  <c r="AH365" i="1"/>
  <c r="AG365" i="1"/>
  <c r="AI365" i="1" s="1"/>
  <c r="Z365" i="1"/>
  <c r="AD365" i="1" s="1"/>
  <c r="AE365" i="1" s="1"/>
  <c r="X365" i="1"/>
  <c r="W365" i="1"/>
  <c r="V365" i="1"/>
  <c r="U365" i="1"/>
  <c r="T365" i="1"/>
  <c r="S365" i="1"/>
  <c r="R365" i="1"/>
  <c r="BG364" i="1"/>
  <c r="BH364" i="1" s="1"/>
  <c r="BF364" i="1"/>
  <c r="BE364" i="1"/>
  <c r="BD364" i="1"/>
  <c r="BC364" i="1"/>
  <c r="BB364" i="1"/>
  <c r="BA364" i="1"/>
  <c r="AZ364" i="1"/>
  <c r="AY364" i="1"/>
  <c r="AX364" i="1"/>
  <c r="AW364" i="1"/>
  <c r="AV364" i="1"/>
  <c r="AQ364" i="1"/>
  <c r="AP364" i="1"/>
  <c r="AN364" i="1"/>
  <c r="AL364" i="1"/>
  <c r="AL364" i="1" a="1"/>
  <c r="AH364" i="1"/>
  <c r="AG364" i="1"/>
  <c r="AI364" i="1" s="1"/>
  <c r="Z364" i="1"/>
  <c r="AD364" i="1" s="1"/>
  <c r="AE364" i="1" s="1"/>
  <c r="X364" i="1"/>
  <c r="W364" i="1"/>
  <c r="V364" i="1"/>
  <c r="U364" i="1"/>
  <c r="T364" i="1"/>
  <c r="S364" i="1"/>
  <c r="R364" i="1"/>
  <c r="BG363" i="1"/>
  <c r="BH363" i="1" s="1"/>
  <c r="BF363" i="1"/>
  <c r="BE363" i="1"/>
  <c r="BD363" i="1"/>
  <c r="BC363" i="1"/>
  <c r="BB363" i="1"/>
  <c r="BA363" i="1"/>
  <c r="AZ363" i="1"/>
  <c r="AY363" i="1"/>
  <c r="AX363" i="1"/>
  <c r="AW363" i="1"/>
  <c r="AV363" i="1"/>
  <c r="AQ363" i="1"/>
  <c r="AP363" i="1"/>
  <c r="AN363" i="1"/>
  <c r="AL363" i="1"/>
  <c r="AL363" i="1" a="1"/>
  <c r="AH363" i="1"/>
  <c r="AG363" i="1"/>
  <c r="AI363" i="1" s="1"/>
  <c r="Z363" i="1"/>
  <c r="AD363" i="1" s="1"/>
  <c r="AE363" i="1" s="1"/>
  <c r="X363" i="1"/>
  <c r="W363" i="1"/>
  <c r="V363" i="1"/>
  <c r="U363" i="1"/>
  <c r="T363" i="1"/>
  <c r="S363" i="1"/>
  <c r="R363" i="1"/>
  <c r="BG362" i="1"/>
  <c r="BH362" i="1" s="1"/>
  <c r="BF362" i="1"/>
  <c r="BE362" i="1"/>
  <c r="BD362" i="1"/>
  <c r="BC362" i="1"/>
  <c r="BB362" i="1"/>
  <c r="BA362" i="1"/>
  <c r="AZ362" i="1"/>
  <c r="AY362" i="1"/>
  <c r="AX362" i="1"/>
  <c r="AW362" i="1"/>
  <c r="AV362" i="1"/>
  <c r="AQ362" i="1"/>
  <c r="AP362" i="1"/>
  <c r="AU362" i="1" s="1"/>
  <c r="AN362" i="1"/>
  <c r="AL362" i="1"/>
  <c r="AL362" i="1" a="1"/>
  <c r="AH362" i="1"/>
  <c r="AG362" i="1"/>
  <c r="AC362" i="1"/>
  <c r="AD362" i="1" s="1"/>
  <c r="AE362" i="1" s="1"/>
  <c r="X362" i="1"/>
  <c r="W362" i="1"/>
  <c r="V362" i="1"/>
  <c r="U362" i="1"/>
  <c r="T362" i="1"/>
  <c r="S362" i="1"/>
  <c r="R362" i="1"/>
  <c r="BG361" i="1"/>
  <c r="BH361" i="1" s="1"/>
  <c r="BF361" i="1"/>
  <c r="BE361" i="1"/>
  <c r="BD361" i="1"/>
  <c r="BC361" i="1"/>
  <c r="BB361" i="1"/>
  <c r="BA361" i="1"/>
  <c r="AZ361" i="1"/>
  <c r="AY361" i="1"/>
  <c r="AX361" i="1"/>
  <c r="AW361" i="1"/>
  <c r="AV361" i="1"/>
  <c r="AQ361" i="1"/>
  <c r="AP361" i="1"/>
  <c r="AN361" i="1"/>
  <c r="AL361" i="1"/>
  <c r="AL361" i="1" a="1"/>
  <c r="AH361" i="1"/>
  <c r="AG361" i="1"/>
  <c r="AI361" i="1" s="1"/>
  <c r="AC361" i="1"/>
  <c r="AD361" i="1" s="1"/>
  <c r="AE361" i="1" s="1"/>
  <c r="X361" i="1"/>
  <c r="W361" i="1"/>
  <c r="V361" i="1"/>
  <c r="U361" i="1"/>
  <c r="T361" i="1"/>
  <c r="S361" i="1"/>
  <c r="R361" i="1"/>
  <c r="BG360" i="1"/>
  <c r="BH360" i="1" s="1"/>
  <c r="BF360" i="1"/>
  <c r="BE360" i="1"/>
  <c r="BD360" i="1"/>
  <c r="BC360" i="1"/>
  <c r="BB360" i="1"/>
  <c r="BA360" i="1"/>
  <c r="AZ360" i="1"/>
  <c r="AY360" i="1"/>
  <c r="AX360" i="1"/>
  <c r="AW360" i="1"/>
  <c r="AV360" i="1"/>
  <c r="AQ360" i="1"/>
  <c r="AP360" i="1"/>
  <c r="AS360" i="1" s="1"/>
  <c r="AN360" i="1"/>
  <c r="AL360" i="1" a="1"/>
  <c r="AL360" i="1" s="1"/>
  <c r="AH360" i="1"/>
  <c r="AG360" i="1"/>
  <c r="AI360" i="1" s="1"/>
  <c r="AC360" i="1"/>
  <c r="AB360" i="1"/>
  <c r="AA360" i="1"/>
  <c r="Z360" i="1"/>
  <c r="Y360" i="1"/>
  <c r="X360" i="1"/>
  <c r="W360" i="1"/>
  <c r="V360" i="1"/>
  <c r="U360" i="1"/>
  <c r="T360" i="1"/>
  <c r="S360" i="1"/>
  <c r="R360" i="1"/>
  <c r="BG359" i="1"/>
  <c r="BH359" i="1" s="1"/>
  <c r="BF359" i="1"/>
  <c r="BE359" i="1"/>
  <c r="BD359" i="1"/>
  <c r="BC359" i="1"/>
  <c r="BB359" i="1"/>
  <c r="BA359" i="1"/>
  <c r="AZ359" i="1"/>
  <c r="AY359" i="1"/>
  <c r="AX359" i="1"/>
  <c r="AW359" i="1"/>
  <c r="AV359" i="1"/>
  <c r="AQ359" i="1"/>
  <c r="AP359" i="1"/>
  <c r="AT359" i="1" s="1"/>
  <c r="AN359" i="1"/>
  <c r="AL359" i="1"/>
  <c r="AL359" i="1" a="1"/>
  <c r="AH359" i="1"/>
  <c r="AG359" i="1"/>
  <c r="AI359" i="1" s="1"/>
  <c r="AC359" i="1"/>
  <c r="AB359" i="1"/>
  <c r="AA359" i="1"/>
  <c r="Z359" i="1"/>
  <c r="Y359" i="1"/>
  <c r="X359" i="1"/>
  <c r="W359" i="1"/>
  <c r="V359" i="1"/>
  <c r="U359" i="1"/>
  <c r="T359" i="1"/>
  <c r="S359" i="1"/>
  <c r="R359" i="1"/>
  <c r="BG358" i="1"/>
  <c r="BH358" i="1" s="1"/>
  <c r="BF358" i="1"/>
  <c r="BE358" i="1"/>
  <c r="BD358" i="1"/>
  <c r="BC358" i="1"/>
  <c r="BB358" i="1"/>
  <c r="BA358" i="1"/>
  <c r="AZ358" i="1"/>
  <c r="AY358" i="1"/>
  <c r="AX358" i="1"/>
  <c r="AW358" i="1"/>
  <c r="AV358" i="1"/>
  <c r="AQ358" i="1"/>
  <c r="AP358" i="1"/>
  <c r="AN358" i="1"/>
  <c r="AL358" i="1" a="1"/>
  <c r="AL358" i="1" s="1"/>
  <c r="AH358" i="1"/>
  <c r="AG358" i="1"/>
  <c r="AI358" i="1" s="1"/>
  <c r="AC358" i="1"/>
  <c r="Z358" i="1"/>
  <c r="Y358" i="1"/>
  <c r="X358" i="1"/>
  <c r="W358" i="1"/>
  <c r="V358" i="1"/>
  <c r="U358" i="1"/>
  <c r="T358" i="1"/>
  <c r="S358" i="1"/>
  <c r="R358" i="1"/>
  <c r="BH357" i="1"/>
  <c r="BG357" i="1"/>
  <c r="BF357" i="1"/>
  <c r="BE357" i="1"/>
  <c r="BD357" i="1"/>
  <c r="BC357" i="1"/>
  <c r="BB357" i="1"/>
  <c r="BA357" i="1"/>
  <c r="AZ357" i="1"/>
  <c r="AY357" i="1"/>
  <c r="AX357" i="1"/>
  <c r="AW357" i="1"/>
  <c r="AV357" i="1"/>
  <c r="AQ357" i="1"/>
  <c r="AP357" i="1"/>
  <c r="AU357" i="1" s="1"/>
  <c r="AN357" i="1"/>
  <c r="AL357" i="1" a="1"/>
  <c r="AL357" i="1" s="1"/>
  <c r="AH357" i="1"/>
  <c r="AG357" i="1"/>
  <c r="AI357" i="1" s="1"/>
  <c r="AC357" i="1"/>
  <c r="AD357" i="1" s="1"/>
  <c r="AE357" i="1" s="1"/>
  <c r="X357" i="1"/>
  <c r="W357" i="1"/>
  <c r="V357" i="1"/>
  <c r="U357" i="1"/>
  <c r="T357" i="1"/>
  <c r="S357" i="1"/>
  <c r="R357" i="1"/>
  <c r="BG356" i="1"/>
  <c r="BH356" i="1" s="1"/>
  <c r="BF356" i="1"/>
  <c r="BE356" i="1"/>
  <c r="BD356" i="1"/>
  <c r="BC356" i="1"/>
  <c r="BB356" i="1"/>
  <c r="BA356" i="1"/>
  <c r="AZ356" i="1"/>
  <c r="AY356" i="1"/>
  <c r="AX356" i="1"/>
  <c r="AW356" i="1"/>
  <c r="AV356" i="1"/>
  <c r="AQ356" i="1"/>
  <c r="AP356" i="1"/>
  <c r="AT356" i="1" s="1"/>
  <c r="AN356" i="1"/>
  <c r="AL356" i="1" a="1"/>
  <c r="AL356" i="1" s="1"/>
  <c r="AH356" i="1"/>
  <c r="AG356" i="1"/>
  <c r="AI356" i="1" s="1"/>
  <c r="AC356" i="1"/>
  <c r="AD356" i="1" s="1"/>
  <c r="AE356" i="1" s="1"/>
  <c r="X356" i="1"/>
  <c r="W356" i="1"/>
  <c r="V356" i="1"/>
  <c r="U356" i="1"/>
  <c r="T356" i="1"/>
  <c r="S356" i="1"/>
  <c r="R356" i="1"/>
  <c r="BG355" i="1"/>
  <c r="BH355" i="1" s="1"/>
  <c r="BF355" i="1"/>
  <c r="BE355" i="1"/>
  <c r="BD355" i="1"/>
  <c r="BC355" i="1"/>
  <c r="BB355" i="1"/>
  <c r="BA355" i="1"/>
  <c r="AZ355" i="1"/>
  <c r="AY355" i="1"/>
  <c r="AX355" i="1"/>
  <c r="AW355" i="1"/>
  <c r="AV355" i="1"/>
  <c r="AQ355" i="1"/>
  <c r="AP355" i="1"/>
  <c r="AN355" i="1"/>
  <c r="AL355" i="1" a="1"/>
  <c r="AL355" i="1" s="1"/>
  <c r="AH355" i="1"/>
  <c r="AG355" i="1"/>
  <c r="AI355" i="1" s="1"/>
  <c r="Y355" i="1"/>
  <c r="AD355" i="1" s="1"/>
  <c r="AE355" i="1" s="1"/>
  <c r="X355" i="1"/>
  <c r="W355" i="1"/>
  <c r="V355" i="1"/>
  <c r="U355" i="1"/>
  <c r="T355" i="1"/>
  <c r="S355" i="1"/>
  <c r="R355" i="1"/>
  <c r="BG354" i="1"/>
  <c r="BH354" i="1" s="1"/>
  <c r="BF354" i="1"/>
  <c r="BE354" i="1"/>
  <c r="BD354" i="1"/>
  <c r="BC354" i="1"/>
  <c r="BB354" i="1"/>
  <c r="BA354" i="1"/>
  <c r="AZ354" i="1"/>
  <c r="AY354" i="1"/>
  <c r="AX354" i="1"/>
  <c r="AW354" i="1"/>
  <c r="AV354" i="1"/>
  <c r="AQ354" i="1"/>
  <c r="AP354" i="1"/>
  <c r="AN354" i="1"/>
  <c r="AL354" i="1"/>
  <c r="AL354" i="1" a="1"/>
  <c r="AH354" i="1"/>
  <c r="AG354" i="1"/>
  <c r="AI354" i="1" s="1"/>
  <c r="Y354" i="1"/>
  <c r="AD354" i="1" s="1"/>
  <c r="AE354" i="1" s="1"/>
  <c r="X354" i="1"/>
  <c r="W354" i="1"/>
  <c r="V354" i="1"/>
  <c r="U354" i="1"/>
  <c r="T354" i="1"/>
  <c r="S354" i="1"/>
  <c r="R354" i="1"/>
  <c r="BG353" i="1"/>
  <c r="BH353" i="1" s="1"/>
  <c r="BF353" i="1"/>
  <c r="BE353" i="1"/>
  <c r="BD353" i="1"/>
  <c r="BC353" i="1"/>
  <c r="BB353" i="1"/>
  <c r="BA353" i="1"/>
  <c r="AZ353" i="1"/>
  <c r="AY353" i="1"/>
  <c r="AX353" i="1"/>
  <c r="AW353" i="1"/>
  <c r="AV353" i="1"/>
  <c r="AQ353" i="1"/>
  <c r="AP353" i="1"/>
  <c r="AU353" i="1" s="1"/>
  <c r="AN353" i="1"/>
  <c r="AL353" i="1"/>
  <c r="AL353" i="1" a="1"/>
  <c r="AH353" i="1"/>
  <c r="AG353" i="1"/>
  <c r="AI353" i="1" s="1"/>
  <c r="AA353" i="1"/>
  <c r="AD353" i="1" s="1"/>
  <c r="AE353" i="1" s="1"/>
  <c r="X353" i="1"/>
  <c r="W353" i="1"/>
  <c r="V353" i="1"/>
  <c r="U353" i="1"/>
  <c r="T353" i="1"/>
  <c r="S353" i="1"/>
  <c r="R353" i="1"/>
  <c r="BG352" i="1"/>
  <c r="BH352" i="1" s="1"/>
  <c r="BF352" i="1"/>
  <c r="BE352" i="1"/>
  <c r="BD352" i="1"/>
  <c r="BC352" i="1"/>
  <c r="BB352" i="1"/>
  <c r="BA352" i="1"/>
  <c r="AZ352" i="1"/>
  <c r="AY352" i="1"/>
  <c r="AX352" i="1"/>
  <c r="AW352" i="1"/>
  <c r="AV352" i="1"/>
  <c r="AQ352" i="1"/>
  <c r="AP352" i="1"/>
  <c r="AU352" i="1" s="1"/>
  <c r="AN352" i="1"/>
  <c r="AL352" i="1"/>
  <c r="AL352" i="1" a="1"/>
  <c r="AH352" i="1"/>
  <c r="AG352" i="1"/>
  <c r="Z352" i="1"/>
  <c r="AD352" i="1" s="1"/>
  <c r="AE352" i="1" s="1"/>
  <c r="X352" i="1"/>
  <c r="W352" i="1"/>
  <c r="V352" i="1"/>
  <c r="U352" i="1"/>
  <c r="T352" i="1"/>
  <c r="S352" i="1"/>
  <c r="R352" i="1"/>
  <c r="BG351" i="1"/>
  <c r="BH351" i="1" s="1"/>
  <c r="BF351" i="1"/>
  <c r="BE351" i="1"/>
  <c r="BD351" i="1"/>
  <c r="BC351" i="1"/>
  <c r="BB351" i="1"/>
  <c r="BA351" i="1"/>
  <c r="AY351" i="1"/>
  <c r="AX351" i="1"/>
  <c r="AW351" i="1"/>
  <c r="AV351" i="1"/>
  <c r="AQ351" i="1"/>
  <c r="AP351" i="1"/>
  <c r="AN351" i="1"/>
  <c r="AL351" i="1"/>
  <c r="AL351" i="1" a="1"/>
  <c r="AH351" i="1"/>
  <c r="AG351" i="1"/>
  <c r="AI351" i="1" s="1"/>
  <c r="AC351" i="1"/>
  <c r="AB351" i="1"/>
  <c r="AA351" i="1"/>
  <c r="Z351" i="1"/>
  <c r="Y351" i="1"/>
  <c r="X351" i="1"/>
  <c r="W351" i="1"/>
  <c r="V351" i="1"/>
  <c r="U351" i="1"/>
  <c r="T351" i="1"/>
  <c r="S351" i="1"/>
  <c r="R351" i="1"/>
  <c r="BG350" i="1"/>
  <c r="BH350" i="1" s="1"/>
  <c r="BF350" i="1"/>
  <c r="BE350" i="1"/>
  <c r="BD350" i="1"/>
  <c r="BC350" i="1"/>
  <c r="BB350" i="1"/>
  <c r="BA350" i="1"/>
  <c r="AZ350" i="1"/>
  <c r="AY350" i="1"/>
  <c r="AX350" i="1"/>
  <c r="AW350" i="1"/>
  <c r="AV350" i="1"/>
  <c r="AQ350" i="1"/>
  <c r="AP350" i="1"/>
  <c r="AU350" i="1" s="1"/>
  <c r="AN350" i="1"/>
  <c r="AL350" i="1" a="1"/>
  <c r="AL350" i="1" s="1"/>
  <c r="AH350" i="1"/>
  <c r="AG350" i="1"/>
  <c r="AI350" i="1" s="1"/>
  <c r="AC350" i="1"/>
  <c r="AB350" i="1"/>
  <c r="AA350" i="1"/>
  <c r="Z350" i="1"/>
  <c r="Y350" i="1"/>
  <c r="X350" i="1"/>
  <c r="W350" i="1"/>
  <c r="V350" i="1"/>
  <c r="U350" i="1"/>
  <c r="T350" i="1"/>
  <c r="S350" i="1"/>
  <c r="R350" i="1"/>
  <c r="BG349" i="1"/>
  <c r="BH349" i="1" s="1"/>
  <c r="BF349" i="1"/>
  <c r="BE349" i="1"/>
  <c r="BD349" i="1"/>
  <c r="BC349" i="1"/>
  <c r="BB349" i="1"/>
  <c r="BA349" i="1"/>
  <c r="AZ349" i="1"/>
  <c r="AY349" i="1"/>
  <c r="AX349" i="1"/>
  <c r="AW349" i="1"/>
  <c r="AV349" i="1"/>
  <c r="AQ349" i="1"/>
  <c r="AP349" i="1"/>
  <c r="AU349" i="1" s="1"/>
  <c r="AN349" i="1"/>
  <c r="AL349" i="1"/>
  <c r="AL349" i="1" a="1"/>
  <c r="AH349" i="1"/>
  <c r="AG349" i="1"/>
  <c r="AB349" i="1"/>
  <c r="AD349" i="1" s="1"/>
  <c r="AE349" i="1" s="1"/>
  <c r="X349" i="1"/>
  <c r="W349" i="1"/>
  <c r="V349" i="1"/>
  <c r="U349" i="1"/>
  <c r="T349" i="1"/>
  <c r="S349" i="1"/>
  <c r="R349" i="1"/>
  <c r="BG348" i="1"/>
  <c r="BH348" i="1" s="1"/>
  <c r="BF348" i="1"/>
  <c r="BE348" i="1"/>
  <c r="BD348" i="1"/>
  <c r="BC348" i="1"/>
  <c r="BB348" i="1"/>
  <c r="BA348" i="1"/>
  <c r="AZ348" i="1"/>
  <c r="AY348" i="1"/>
  <c r="AX348" i="1"/>
  <c r="AW348" i="1"/>
  <c r="AV348" i="1"/>
  <c r="AQ348" i="1"/>
  <c r="AP348" i="1"/>
  <c r="AN348" i="1"/>
  <c r="AL348" i="1"/>
  <c r="AL348" i="1" a="1"/>
  <c r="AH348" i="1"/>
  <c r="AG348" i="1"/>
  <c r="AI348" i="1" s="1"/>
  <c r="AB348" i="1"/>
  <c r="AD348" i="1" s="1"/>
  <c r="AE348" i="1" s="1"/>
  <c r="X348" i="1"/>
  <c r="W348" i="1"/>
  <c r="V348" i="1"/>
  <c r="U348" i="1"/>
  <c r="T348" i="1"/>
  <c r="S348" i="1"/>
  <c r="R348" i="1"/>
  <c r="BG347" i="1"/>
  <c r="BH347" i="1" s="1"/>
  <c r="BF347" i="1"/>
  <c r="BE347" i="1"/>
  <c r="BD347" i="1"/>
  <c r="BC347" i="1"/>
  <c r="BB347" i="1"/>
  <c r="BA347" i="1"/>
  <c r="AZ347" i="1"/>
  <c r="AY347" i="1"/>
  <c r="AX347" i="1"/>
  <c r="AW347" i="1"/>
  <c r="AV347" i="1"/>
  <c r="AQ347" i="1"/>
  <c r="AP347" i="1"/>
  <c r="AN347" i="1"/>
  <c r="AL347" i="1" a="1"/>
  <c r="AL347" i="1" s="1"/>
  <c r="AH347" i="1"/>
  <c r="AG347" i="1"/>
  <c r="AI347" i="1" s="1"/>
  <c r="AA347" i="1"/>
  <c r="AD347" i="1" s="1"/>
  <c r="AE347" i="1" s="1"/>
  <c r="X347" i="1"/>
  <c r="W347" i="1"/>
  <c r="V347" i="1"/>
  <c r="U347" i="1"/>
  <c r="T347" i="1"/>
  <c r="S347" i="1"/>
  <c r="R347" i="1"/>
  <c r="BG346" i="1"/>
  <c r="BH346" i="1" s="1"/>
  <c r="BB346" i="1"/>
  <c r="AZ346" i="1"/>
  <c r="AY346" i="1"/>
  <c r="AX346" i="1"/>
  <c r="AW346" i="1"/>
  <c r="AV346" i="1"/>
  <c r="AQ346" i="1"/>
  <c r="AP346" i="1"/>
  <c r="AN346" i="1"/>
  <c r="AL346" i="1" a="1"/>
  <c r="AL346" i="1" s="1"/>
  <c r="AH346" i="1"/>
  <c r="AG346" i="1"/>
  <c r="AI346" i="1" s="1"/>
  <c r="AC346" i="1"/>
  <c r="Z346" i="1"/>
  <c r="Y346" i="1"/>
  <c r="X346" i="1"/>
  <c r="W346" i="1"/>
  <c r="V346" i="1"/>
  <c r="U346" i="1"/>
  <c r="T346" i="1"/>
  <c r="S346" i="1"/>
  <c r="R346" i="1"/>
  <c r="BG345" i="1"/>
  <c r="BH345" i="1" s="1"/>
  <c r="AZ345" i="1"/>
  <c r="AY345" i="1"/>
  <c r="AX345" i="1"/>
  <c r="AW345" i="1"/>
  <c r="AV345" i="1"/>
  <c r="AQ345" i="1"/>
  <c r="AP345" i="1"/>
  <c r="AU345" i="1" s="1"/>
  <c r="AN345" i="1"/>
  <c r="AL345" i="1"/>
  <c r="AL345" i="1" a="1"/>
  <c r="AH345" i="1"/>
  <c r="AG345" i="1"/>
  <c r="AI345" i="1" s="1"/>
  <c r="AC345" i="1"/>
  <c r="Z345" i="1"/>
  <c r="Y345" i="1"/>
  <c r="X345" i="1"/>
  <c r="W345" i="1"/>
  <c r="V345" i="1"/>
  <c r="U345" i="1"/>
  <c r="T345" i="1"/>
  <c r="S345" i="1"/>
  <c r="R345" i="1"/>
  <c r="BG344" i="1"/>
  <c r="BH344" i="1" s="1"/>
  <c r="AZ344" i="1"/>
  <c r="AY344" i="1"/>
  <c r="AX344" i="1"/>
  <c r="AW344" i="1"/>
  <c r="AV344" i="1"/>
  <c r="AQ344" i="1"/>
  <c r="AP344" i="1"/>
  <c r="AN344" i="1"/>
  <c r="AL344" i="1"/>
  <c r="AL344" i="1" a="1"/>
  <c r="AH344" i="1"/>
  <c r="AG344" i="1"/>
  <c r="AI344" i="1" s="1"/>
  <c r="AC344" i="1"/>
  <c r="Z344" i="1"/>
  <c r="Y344" i="1"/>
  <c r="X344" i="1"/>
  <c r="W344" i="1"/>
  <c r="V344" i="1"/>
  <c r="U344" i="1"/>
  <c r="T344" i="1"/>
  <c r="S344" i="1"/>
  <c r="R344" i="1"/>
  <c r="BG343" i="1"/>
  <c r="BH343" i="1" s="1"/>
  <c r="BF343" i="1"/>
  <c r="BE343" i="1"/>
  <c r="BD343" i="1"/>
  <c r="BC343" i="1"/>
  <c r="BB343" i="1"/>
  <c r="BA343" i="1"/>
  <c r="AZ343" i="1"/>
  <c r="AY343" i="1"/>
  <c r="AX343" i="1"/>
  <c r="AW343" i="1"/>
  <c r="AV343" i="1"/>
  <c r="AU343" i="1"/>
  <c r="AQ343" i="1"/>
  <c r="AP343" i="1"/>
  <c r="AT343" i="1" s="1"/>
  <c r="AN343" i="1"/>
  <c r="AL343" i="1" a="1"/>
  <c r="AL343" i="1" s="1"/>
  <c r="AH343" i="1"/>
  <c r="AG343" i="1"/>
  <c r="AI343" i="1" s="1"/>
  <c r="AC343" i="1"/>
  <c r="Z343" i="1"/>
  <c r="Y343" i="1"/>
  <c r="X343" i="1"/>
  <c r="W343" i="1"/>
  <c r="V343" i="1"/>
  <c r="U343" i="1"/>
  <c r="T343" i="1"/>
  <c r="S343" i="1"/>
  <c r="R343" i="1"/>
  <c r="BG342" i="1"/>
  <c r="BH342" i="1" s="1"/>
  <c r="BF342" i="1"/>
  <c r="BE342" i="1"/>
  <c r="BD342" i="1"/>
  <c r="BC342" i="1"/>
  <c r="BB342" i="1"/>
  <c r="BA342" i="1"/>
  <c r="AZ342" i="1"/>
  <c r="AY342" i="1"/>
  <c r="AX342" i="1"/>
  <c r="AW342" i="1"/>
  <c r="AV342" i="1"/>
  <c r="AQ342" i="1"/>
  <c r="AP342" i="1"/>
  <c r="AN342" i="1"/>
  <c r="AL342" i="1" a="1"/>
  <c r="AL342" i="1" s="1"/>
  <c r="AH342" i="1"/>
  <c r="AG342" i="1"/>
  <c r="AI342" i="1" s="1"/>
  <c r="Y342" i="1"/>
  <c r="AD342" i="1" s="1"/>
  <c r="AE342" i="1" s="1"/>
  <c r="X342" i="1"/>
  <c r="W342" i="1"/>
  <c r="V342" i="1"/>
  <c r="U342" i="1"/>
  <c r="T342" i="1"/>
  <c r="S342" i="1"/>
  <c r="R342" i="1"/>
  <c r="BG341" i="1"/>
  <c r="BH341" i="1" s="1"/>
  <c r="BF341" i="1"/>
  <c r="BE341" i="1"/>
  <c r="BD341" i="1"/>
  <c r="BC341" i="1"/>
  <c r="BB341" i="1"/>
  <c r="BA341" i="1"/>
  <c r="AZ341" i="1"/>
  <c r="AY341" i="1"/>
  <c r="AX341" i="1"/>
  <c r="AW341" i="1"/>
  <c r="AV341" i="1"/>
  <c r="AQ341" i="1"/>
  <c r="AP341" i="1"/>
  <c r="AT341" i="1" s="1"/>
  <c r="AN341" i="1"/>
  <c r="AL341" i="1" a="1"/>
  <c r="AL341" i="1" s="1"/>
  <c r="AH341" i="1"/>
  <c r="AG341" i="1"/>
  <c r="AI341" i="1" s="1"/>
  <c r="AA341" i="1"/>
  <c r="AD341" i="1" s="1"/>
  <c r="AE341" i="1" s="1"/>
  <c r="X341" i="1"/>
  <c r="W341" i="1"/>
  <c r="V341" i="1"/>
  <c r="U341" i="1"/>
  <c r="T341" i="1"/>
  <c r="S341" i="1"/>
  <c r="R341" i="1"/>
  <c r="BG340" i="1"/>
  <c r="BH340" i="1" s="1"/>
  <c r="BF340" i="1"/>
  <c r="BE340" i="1"/>
  <c r="BD340" i="1"/>
  <c r="BC340" i="1"/>
  <c r="BB340" i="1"/>
  <c r="BA340" i="1"/>
  <c r="AZ340" i="1"/>
  <c r="AY340" i="1"/>
  <c r="AX340" i="1"/>
  <c r="AW340" i="1"/>
  <c r="AV340" i="1"/>
  <c r="AQ340" i="1"/>
  <c r="AP340" i="1"/>
  <c r="AN340" i="1"/>
  <c r="AL340" i="1"/>
  <c r="AL340" i="1" a="1"/>
  <c r="AH340" i="1"/>
  <c r="AG340" i="1"/>
  <c r="AI340" i="1" s="1"/>
  <c r="AC340" i="1"/>
  <c r="Z340" i="1"/>
  <c r="Y340" i="1"/>
  <c r="X340" i="1"/>
  <c r="W340" i="1"/>
  <c r="V340" i="1"/>
  <c r="U340" i="1"/>
  <c r="T340" i="1"/>
  <c r="S340" i="1"/>
  <c r="R340" i="1"/>
  <c r="BG339" i="1"/>
  <c r="BH339" i="1" s="1"/>
  <c r="BF339" i="1"/>
  <c r="BE339" i="1"/>
  <c r="BD339" i="1"/>
  <c r="BC339" i="1"/>
  <c r="BB339" i="1"/>
  <c r="BA339" i="1"/>
  <c r="AZ339" i="1"/>
  <c r="AY339" i="1"/>
  <c r="AX339" i="1"/>
  <c r="AW339" i="1"/>
  <c r="AV339" i="1"/>
  <c r="AQ339" i="1"/>
  <c r="AP339" i="1"/>
  <c r="AN339" i="1"/>
  <c r="AL339" i="1" a="1"/>
  <c r="AL339" i="1" s="1"/>
  <c r="AH339" i="1"/>
  <c r="AG339" i="1"/>
  <c r="AI339" i="1" s="1"/>
  <c r="AA339" i="1"/>
  <c r="AD339" i="1" s="1"/>
  <c r="AE339" i="1" s="1"/>
  <c r="X339" i="1"/>
  <c r="W339" i="1"/>
  <c r="V339" i="1"/>
  <c r="U339" i="1"/>
  <c r="T339" i="1"/>
  <c r="S339" i="1"/>
  <c r="R339" i="1"/>
  <c r="BG338" i="1"/>
  <c r="BH338" i="1" s="1"/>
  <c r="BF338" i="1"/>
  <c r="BE338" i="1"/>
  <c r="BD338" i="1"/>
  <c r="BC338" i="1"/>
  <c r="BB338" i="1"/>
  <c r="BA338" i="1"/>
  <c r="AZ338" i="1"/>
  <c r="AY338" i="1"/>
  <c r="AX338" i="1"/>
  <c r="AW338" i="1"/>
  <c r="AV338" i="1"/>
  <c r="AQ338" i="1"/>
  <c r="AP338" i="1"/>
  <c r="AN338" i="1"/>
  <c r="AL338" i="1"/>
  <c r="AL338" i="1" a="1"/>
  <c r="AH338" i="1"/>
  <c r="AG338" i="1"/>
  <c r="AI338" i="1" s="1"/>
  <c r="AA338" i="1"/>
  <c r="AD338" i="1" s="1"/>
  <c r="AE338" i="1" s="1"/>
  <c r="X338" i="1"/>
  <c r="W338" i="1"/>
  <c r="V338" i="1"/>
  <c r="U338" i="1"/>
  <c r="T338" i="1"/>
  <c r="S338" i="1"/>
  <c r="R338" i="1"/>
  <c r="BG337" i="1"/>
  <c r="BH337" i="1" s="1"/>
  <c r="BF337" i="1"/>
  <c r="BE337" i="1"/>
  <c r="BD337" i="1"/>
  <c r="BC337" i="1"/>
  <c r="BB337" i="1"/>
  <c r="BA337" i="1"/>
  <c r="AZ337" i="1"/>
  <c r="AY337" i="1"/>
  <c r="AX337" i="1"/>
  <c r="AW337" i="1"/>
  <c r="AV337" i="1"/>
  <c r="AQ337" i="1"/>
  <c r="AP337" i="1"/>
  <c r="AN337" i="1"/>
  <c r="AL337" i="1"/>
  <c r="AL337" i="1" a="1"/>
  <c r="AH337" i="1"/>
  <c r="AG337" i="1"/>
  <c r="AI337" i="1" s="1"/>
  <c r="AC337" i="1"/>
  <c r="AB337" i="1"/>
  <c r="AA337" i="1"/>
  <c r="Z337" i="1"/>
  <c r="Y337" i="1"/>
  <c r="X337" i="1"/>
  <c r="W337" i="1"/>
  <c r="V337" i="1"/>
  <c r="U337" i="1"/>
  <c r="T337" i="1"/>
  <c r="S337" i="1"/>
  <c r="R337" i="1"/>
  <c r="BG336" i="1"/>
  <c r="BH336" i="1" s="1"/>
  <c r="BF336" i="1"/>
  <c r="BE336" i="1"/>
  <c r="BD336" i="1"/>
  <c r="BC336" i="1"/>
  <c r="BB336" i="1"/>
  <c r="BA336" i="1"/>
  <c r="AZ336" i="1"/>
  <c r="AY336" i="1"/>
  <c r="AX336" i="1"/>
  <c r="AW336" i="1"/>
  <c r="AV336" i="1"/>
  <c r="AQ336" i="1"/>
  <c r="AP336" i="1"/>
  <c r="AU336" i="1" s="1"/>
  <c r="AN336" i="1"/>
  <c r="AL336" i="1" a="1"/>
  <c r="AL336" i="1" s="1"/>
  <c r="AH336" i="1"/>
  <c r="AG336" i="1"/>
  <c r="AI336" i="1" s="1"/>
  <c r="AA336" i="1"/>
  <c r="AD336" i="1" s="1"/>
  <c r="AE336" i="1" s="1"/>
  <c r="X336" i="1"/>
  <c r="W336" i="1"/>
  <c r="V336" i="1"/>
  <c r="U336" i="1"/>
  <c r="T336" i="1"/>
  <c r="S336" i="1"/>
  <c r="R336" i="1"/>
  <c r="BG335" i="1"/>
  <c r="BH335" i="1" s="1"/>
  <c r="BF335" i="1"/>
  <c r="BE335" i="1"/>
  <c r="BD335" i="1"/>
  <c r="BC335" i="1"/>
  <c r="BB335" i="1"/>
  <c r="BA335" i="1"/>
  <c r="AZ335" i="1"/>
  <c r="AY335" i="1"/>
  <c r="AX335" i="1"/>
  <c r="AW335" i="1"/>
  <c r="AV335" i="1"/>
  <c r="AQ335" i="1"/>
  <c r="AP335" i="1"/>
  <c r="AT335" i="1" s="1"/>
  <c r="AN335" i="1"/>
  <c r="AL335" i="1" a="1"/>
  <c r="AL335" i="1" s="1"/>
  <c r="AH335" i="1"/>
  <c r="AG335" i="1"/>
  <c r="AI335" i="1" s="1"/>
  <c r="Z335" i="1"/>
  <c r="AD335" i="1" s="1"/>
  <c r="AE335" i="1" s="1"/>
  <c r="X335" i="1"/>
  <c r="W335" i="1"/>
  <c r="V335" i="1"/>
  <c r="U335" i="1"/>
  <c r="T335" i="1"/>
  <c r="S335" i="1"/>
  <c r="R335" i="1"/>
  <c r="BG334" i="1"/>
  <c r="BH334" i="1" s="1"/>
  <c r="BF334" i="1"/>
  <c r="BE334" i="1"/>
  <c r="BD334" i="1"/>
  <c r="BC334" i="1"/>
  <c r="BB334" i="1"/>
  <c r="BA334" i="1"/>
  <c r="AZ334" i="1"/>
  <c r="AY334" i="1"/>
  <c r="AX334" i="1"/>
  <c r="AW334" i="1"/>
  <c r="AV334" i="1"/>
  <c r="AQ334" i="1"/>
  <c r="AP334" i="1"/>
  <c r="AN334" i="1"/>
  <c r="AL334" i="1"/>
  <c r="AL334" i="1" a="1"/>
  <c r="AH334" i="1"/>
  <c r="AG334" i="1"/>
  <c r="AI334" i="1" s="1"/>
  <c r="Z334" i="1"/>
  <c r="AD334" i="1" s="1"/>
  <c r="AE334" i="1" s="1"/>
  <c r="X334" i="1"/>
  <c r="W334" i="1"/>
  <c r="V334" i="1"/>
  <c r="U334" i="1"/>
  <c r="T334" i="1"/>
  <c r="S334" i="1"/>
  <c r="R334" i="1"/>
  <c r="BG333" i="1"/>
  <c r="BH333" i="1" s="1"/>
  <c r="BF333" i="1"/>
  <c r="BE333" i="1"/>
  <c r="BD333" i="1"/>
  <c r="BC333" i="1"/>
  <c r="BB333" i="1"/>
  <c r="BA333" i="1"/>
  <c r="AZ333" i="1"/>
  <c r="AY333" i="1"/>
  <c r="AX333" i="1"/>
  <c r="AW333" i="1"/>
  <c r="AV333" i="1"/>
  <c r="AQ333" i="1"/>
  <c r="AP333" i="1"/>
  <c r="AN333" i="1"/>
  <c r="AL333" i="1"/>
  <c r="AL333" i="1" a="1"/>
  <c r="AH333" i="1"/>
  <c r="AG333" i="1"/>
  <c r="AI333" i="1" s="1"/>
  <c r="Y333" i="1"/>
  <c r="AD333" i="1" s="1"/>
  <c r="AE333" i="1" s="1"/>
  <c r="X333" i="1"/>
  <c r="W333" i="1"/>
  <c r="V333" i="1"/>
  <c r="U333" i="1"/>
  <c r="T333" i="1"/>
  <c r="S333" i="1"/>
  <c r="R333" i="1"/>
  <c r="BG332" i="1"/>
  <c r="BH332" i="1" s="1"/>
  <c r="BF332" i="1"/>
  <c r="BE332" i="1"/>
  <c r="BD332" i="1"/>
  <c r="BC332" i="1"/>
  <c r="BB332" i="1"/>
  <c r="AZ332" i="1"/>
  <c r="AY332" i="1"/>
  <c r="AX332" i="1"/>
  <c r="AW332" i="1"/>
  <c r="AV332" i="1"/>
  <c r="AQ332" i="1"/>
  <c r="AP332" i="1"/>
  <c r="AT332" i="1" s="1"/>
  <c r="AN332" i="1"/>
  <c r="AL332" i="1" a="1"/>
  <c r="AL332" i="1" s="1"/>
  <c r="AH332" i="1"/>
  <c r="AG332" i="1"/>
  <c r="AI332" i="1" s="1"/>
  <c r="AC332" i="1"/>
  <c r="Z332" i="1"/>
  <c r="Y332" i="1"/>
  <c r="X332" i="1"/>
  <c r="W332" i="1"/>
  <c r="V332" i="1"/>
  <c r="U332" i="1"/>
  <c r="T332" i="1"/>
  <c r="S332" i="1"/>
  <c r="R332" i="1"/>
  <c r="BG331" i="1"/>
  <c r="BH331" i="1" s="1"/>
  <c r="BF331" i="1"/>
  <c r="BE331" i="1"/>
  <c r="BD331" i="1"/>
  <c r="BC331" i="1"/>
  <c r="BB331" i="1"/>
  <c r="BA331" i="1"/>
  <c r="AZ331" i="1"/>
  <c r="AY331" i="1"/>
  <c r="AX331" i="1"/>
  <c r="AW331" i="1"/>
  <c r="AV331" i="1"/>
  <c r="AQ331" i="1"/>
  <c r="AP331" i="1"/>
  <c r="AN331" i="1"/>
  <c r="AL331" i="1" a="1"/>
  <c r="AL331" i="1" s="1"/>
  <c r="AH331" i="1"/>
  <c r="AG331" i="1"/>
  <c r="AI331" i="1" s="1"/>
  <c r="AC331" i="1"/>
  <c r="Z331" i="1"/>
  <c r="Y331" i="1"/>
  <c r="X331" i="1"/>
  <c r="W331" i="1"/>
  <c r="V331" i="1"/>
  <c r="U331" i="1"/>
  <c r="T331" i="1"/>
  <c r="S331" i="1"/>
  <c r="R331" i="1"/>
  <c r="BG330" i="1"/>
  <c r="BH330" i="1" s="1"/>
  <c r="BF330" i="1"/>
  <c r="BE330" i="1"/>
  <c r="BD330" i="1"/>
  <c r="BC330" i="1"/>
  <c r="BB330" i="1"/>
  <c r="AZ330" i="1"/>
  <c r="AY330" i="1"/>
  <c r="AX330" i="1"/>
  <c r="AW330" i="1"/>
  <c r="AV330" i="1"/>
  <c r="AQ330" i="1"/>
  <c r="AP330" i="1"/>
  <c r="AU330" i="1" s="1"/>
  <c r="AN330" i="1"/>
  <c r="AL330" i="1"/>
  <c r="AL330" i="1" a="1"/>
  <c r="AH330" i="1"/>
  <c r="AG330" i="1"/>
  <c r="AC330" i="1"/>
  <c r="Z330" i="1"/>
  <c r="Y330" i="1"/>
  <c r="X330" i="1"/>
  <c r="W330" i="1"/>
  <c r="V330" i="1"/>
  <c r="U330" i="1"/>
  <c r="T330" i="1"/>
  <c r="S330" i="1"/>
  <c r="R330" i="1"/>
  <c r="BG329" i="1"/>
  <c r="BH329" i="1" s="1"/>
  <c r="BF329" i="1"/>
  <c r="BE329" i="1"/>
  <c r="BD329" i="1"/>
  <c r="BC329" i="1"/>
  <c r="BB329" i="1"/>
  <c r="BA329" i="1"/>
  <c r="AZ329" i="1"/>
  <c r="AY329" i="1"/>
  <c r="AX329" i="1"/>
  <c r="AW329" i="1"/>
  <c r="AV329" i="1"/>
  <c r="AQ329" i="1"/>
  <c r="AP329" i="1"/>
  <c r="AU329" i="1" s="1"/>
  <c r="AN329" i="1"/>
  <c r="AL329" i="1"/>
  <c r="AL329" i="1" a="1"/>
  <c r="AH329" i="1"/>
  <c r="AG329" i="1"/>
  <c r="AC329" i="1"/>
  <c r="Z329" i="1"/>
  <c r="Y329" i="1"/>
  <c r="X329" i="1"/>
  <c r="W329" i="1"/>
  <c r="V329" i="1"/>
  <c r="U329" i="1"/>
  <c r="T329" i="1"/>
  <c r="S329" i="1"/>
  <c r="R329" i="1"/>
  <c r="BG328" i="1"/>
  <c r="BH328" i="1" s="1"/>
  <c r="BF328" i="1"/>
  <c r="BE328" i="1"/>
  <c r="BD328" i="1"/>
  <c r="BC328" i="1"/>
  <c r="BB328" i="1"/>
  <c r="BA328" i="1"/>
  <c r="AZ328" i="1"/>
  <c r="AY328" i="1"/>
  <c r="AX328" i="1"/>
  <c r="AW328" i="1"/>
  <c r="AV328" i="1"/>
  <c r="AQ328" i="1"/>
  <c r="AP328" i="1"/>
  <c r="AN328" i="1"/>
  <c r="AL328" i="1"/>
  <c r="AL328" i="1" a="1"/>
  <c r="AH328" i="1"/>
  <c r="AG328" i="1"/>
  <c r="AI328" i="1" s="1"/>
  <c r="AC328" i="1"/>
  <c r="AB328" i="1"/>
  <c r="AA328" i="1"/>
  <c r="Z328" i="1"/>
  <c r="Y328" i="1"/>
  <c r="X328" i="1"/>
  <c r="W328" i="1"/>
  <c r="V328" i="1"/>
  <c r="U328" i="1"/>
  <c r="T328" i="1"/>
  <c r="S328" i="1"/>
  <c r="R328" i="1"/>
  <c r="BG327" i="1"/>
  <c r="BH327" i="1" s="1"/>
  <c r="BF327" i="1"/>
  <c r="BE327" i="1"/>
  <c r="BD327" i="1"/>
  <c r="BC327" i="1"/>
  <c r="BB327" i="1"/>
  <c r="BA327" i="1"/>
  <c r="AZ327" i="1"/>
  <c r="AY327" i="1"/>
  <c r="AX327" i="1"/>
  <c r="AW327" i="1"/>
  <c r="AV327" i="1"/>
  <c r="AQ327" i="1"/>
  <c r="AP327" i="1"/>
  <c r="AU327" i="1" s="1"/>
  <c r="AN327" i="1"/>
  <c r="AL327" i="1" a="1"/>
  <c r="AL327" i="1" s="1"/>
  <c r="AH327" i="1"/>
  <c r="AG327" i="1"/>
  <c r="AI327" i="1" s="1"/>
  <c r="AC327" i="1"/>
  <c r="AB327" i="1"/>
  <c r="AA327" i="1"/>
  <c r="Z327" i="1"/>
  <c r="Y327" i="1"/>
  <c r="X327" i="1"/>
  <c r="W327" i="1"/>
  <c r="V327" i="1"/>
  <c r="U327" i="1"/>
  <c r="T327" i="1"/>
  <c r="S327" i="1"/>
  <c r="R327" i="1"/>
  <c r="BG326" i="1"/>
  <c r="BH326" i="1" s="1"/>
  <c r="BF326" i="1"/>
  <c r="BE326" i="1"/>
  <c r="BD326" i="1"/>
  <c r="BC326" i="1"/>
  <c r="BB326" i="1"/>
  <c r="BA326" i="1"/>
  <c r="AZ326" i="1"/>
  <c r="AY326" i="1"/>
  <c r="AX326" i="1"/>
  <c r="AW326" i="1"/>
  <c r="AV326" i="1"/>
  <c r="AQ326" i="1"/>
  <c r="AP326" i="1"/>
  <c r="AU326" i="1" s="1"/>
  <c r="AN326" i="1"/>
  <c r="AL326" i="1"/>
  <c r="AL326" i="1" a="1"/>
  <c r="AH326" i="1"/>
  <c r="AG326" i="1"/>
  <c r="AC326" i="1"/>
  <c r="AD326" i="1" s="1"/>
  <c r="AE326" i="1" s="1"/>
  <c r="X326" i="1"/>
  <c r="W326" i="1"/>
  <c r="V326" i="1"/>
  <c r="U326" i="1"/>
  <c r="T326" i="1"/>
  <c r="S326" i="1"/>
  <c r="R326" i="1"/>
  <c r="BG325" i="1"/>
  <c r="BH325" i="1" s="1"/>
  <c r="BF325" i="1"/>
  <c r="BE325" i="1"/>
  <c r="BD325" i="1"/>
  <c r="BC325" i="1"/>
  <c r="BB325" i="1"/>
  <c r="BA325" i="1"/>
  <c r="AZ325" i="1"/>
  <c r="AY325" i="1"/>
  <c r="AX325" i="1"/>
  <c r="AW325" i="1"/>
  <c r="AV325" i="1"/>
  <c r="AQ325" i="1"/>
  <c r="AP325" i="1"/>
  <c r="AS325" i="1" s="1"/>
  <c r="AN325" i="1"/>
  <c r="AL325" i="1"/>
  <c r="AL325" i="1" a="1"/>
  <c r="AH325" i="1"/>
  <c r="AG325" i="1"/>
  <c r="AI325" i="1" s="1"/>
  <c r="AC325" i="1"/>
  <c r="AD325" i="1" s="1"/>
  <c r="AE325" i="1" s="1"/>
  <c r="X325" i="1"/>
  <c r="W325" i="1"/>
  <c r="V325" i="1"/>
  <c r="U325" i="1"/>
  <c r="T325" i="1"/>
  <c r="S325" i="1"/>
  <c r="R325" i="1"/>
  <c r="BG324" i="1"/>
  <c r="BH324" i="1" s="1"/>
  <c r="BF324" i="1"/>
  <c r="BE324" i="1"/>
  <c r="BD324" i="1"/>
  <c r="BC324" i="1"/>
  <c r="BB324" i="1"/>
  <c r="BA324" i="1"/>
  <c r="AZ324" i="1"/>
  <c r="AY324" i="1"/>
  <c r="AX324" i="1"/>
  <c r="AW324" i="1"/>
  <c r="AV324" i="1"/>
  <c r="AQ324" i="1"/>
  <c r="AP324" i="1"/>
  <c r="AS324" i="1" s="1"/>
  <c r="AN324" i="1"/>
  <c r="AL324" i="1" a="1"/>
  <c r="AL324" i="1" s="1"/>
  <c r="AH324" i="1"/>
  <c r="AG324" i="1"/>
  <c r="AI324" i="1" s="1"/>
  <c r="AC324" i="1"/>
  <c r="AB324" i="1"/>
  <c r="AA324" i="1"/>
  <c r="Z324" i="1"/>
  <c r="Y324" i="1"/>
  <c r="X324" i="1"/>
  <c r="W324" i="1"/>
  <c r="V324" i="1"/>
  <c r="U324" i="1"/>
  <c r="T324" i="1"/>
  <c r="S324" i="1"/>
  <c r="R324" i="1"/>
  <c r="BG323" i="1"/>
  <c r="BH323" i="1" s="1"/>
  <c r="BF323" i="1"/>
  <c r="BE323" i="1"/>
  <c r="BD323" i="1"/>
  <c r="BC323" i="1"/>
  <c r="BB323" i="1"/>
  <c r="BA323" i="1"/>
  <c r="AZ323" i="1"/>
  <c r="AY323" i="1"/>
  <c r="AX323" i="1"/>
  <c r="AW323" i="1"/>
  <c r="AV323" i="1"/>
  <c r="AQ323" i="1"/>
  <c r="AP323" i="1"/>
  <c r="AS323" i="1" s="1"/>
  <c r="AN323" i="1"/>
  <c r="AL323" i="1"/>
  <c r="AL323" i="1" a="1"/>
  <c r="AH323" i="1"/>
  <c r="AG323" i="1"/>
  <c r="AI323" i="1" s="1"/>
  <c r="AC323" i="1"/>
  <c r="AB323" i="1"/>
  <c r="AA323" i="1"/>
  <c r="Z323" i="1"/>
  <c r="Y323" i="1"/>
  <c r="X323" i="1"/>
  <c r="W323" i="1"/>
  <c r="V323" i="1"/>
  <c r="U323" i="1"/>
  <c r="T323" i="1"/>
  <c r="S323" i="1"/>
  <c r="R323" i="1"/>
  <c r="BG322" i="1"/>
  <c r="BH322" i="1" s="1"/>
  <c r="BF322" i="1"/>
  <c r="BE322" i="1"/>
  <c r="BD322" i="1"/>
  <c r="BC322" i="1"/>
  <c r="BB322" i="1"/>
  <c r="BA322" i="1"/>
  <c r="AZ322" i="1"/>
  <c r="AY322" i="1"/>
  <c r="AX322" i="1"/>
  <c r="AW322" i="1"/>
  <c r="AV322" i="1"/>
  <c r="AQ322" i="1"/>
  <c r="AP322" i="1"/>
  <c r="AU322" i="1" s="1"/>
  <c r="AN322" i="1"/>
  <c r="AL322" i="1" a="1"/>
  <c r="AL322" i="1" s="1"/>
  <c r="AH322" i="1"/>
  <c r="AG322" i="1"/>
  <c r="AI322" i="1" s="1"/>
  <c r="AC322" i="1"/>
  <c r="AB322" i="1"/>
  <c r="AA322" i="1"/>
  <c r="Z322" i="1"/>
  <c r="Y322" i="1"/>
  <c r="X322" i="1"/>
  <c r="W322" i="1"/>
  <c r="V322" i="1"/>
  <c r="U322" i="1"/>
  <c r="T322" i="1"/>
  <c r="S322" i="1"/>
  <c r="R322" i="1"/>
  <c r="BG321" i="1"/>
  <c r="BH321" i="1" s="1"/>
  <c r="BF321" i="1"/>
  <c r="BE321" i="1"/>
  <c r="BD321" i="1"/>
  <c r="BC321" i="1"/>
  <c r="BB321" i="1"/>
  <c r="BA321" i="1"/>
  <c r="AZ321" i="1"/>
  <c r="AY321" i="1"/>
  <c r="AX321" i="1"/>
  <c r="AW321" i="1"/>
  <c r="AV321" i="1"/>
  <c r="AQ321" i="1"/>
  <c r="AP321" i="1"/>
  <c r="AU321" i="1" s="1"/>
  <c r="AN321" i="1"/>
  <c r="AL321" i="1"/>
  <c r="AL321" i="1" a="1"/>
  <c r="AH321" i="1"/>
  <c r="AG321" i="1"/>
  <c r="AI321" i="1" s="1"/>
  <c r="AC321" i="1"/>
  <c r="AD321" i="1" s="1"/>
  <c r="AE321" i="1" s="1"/>
  <c r="X321" i="1"/>
  <c r="W321" i="1"/>
  <c r="V321" i="1"/>
  <c r="U321" i="1"/>
  <c r="T321" i="1"/>
  <c r="S321" i="1"/>
  <c r="R321" i="1"/>
  <c r="BG320" i="1"/>
  <c r="BH320" i="1" s="1"/>
  <c r="BF320" i="1"/>
  <c r="BE320" i="1"/>
  <c r="BD320" i="1"/>
  <c r="BC320" i="1"/>
  <c r="BB320" i="1"/>
  <c r="BA320" i="1"/>
  <c r="AZ320" i="1"/>
  <c r="AY320" i="1"/>
  <c r="AX320" i="1"/>
  <c r="AW320" i="1"/>
  <c r="AV320" i="1"/>
  <c r="AQ320" i="1"/>
  <c r="AP320" i="1"/>
  <c r="AN320" i="1"/>
  <c r="AL320" i="1" a="1"/>
  <c r="AL320" i="1" s="1"/>
  <c r="AH320" i="1"/>
  <c r="AG320" i="1"/>
  <c r="AI320" i="1" s="1"/>
  <c r="AA320" i="1"/>
  <c r="AD320" i="1" s="1"/>
  <c r="AE320" i="1" s="1"/>
  <c r="X320" i="1"/>
  <c r="W320" i="1"/>
  <c r="V320" i="1"/>
  <c r="U320" i="1"/>
  <c r="T320" i="1"/>
  <c r="S320" i="1"/>
  <c r="R320" i="1"/>
  <c r="BG319" i="1"/>
  <c r="BH319" i="1" s="1"/>
  <c r="BF319" i="1"/>
  <c r="BE319" i="1"/>
  <c r="BD319" i="1"/>
  <c r="BC319" i="1"/>
  <c r="BB319" i="1"/>
  <c r="BA319" i="1"/>
  <c r="AZ319" i="1"/>
  <c r="AY319" i="1"/>
  <c r="AX319" i="1"/>
  <c r="AW319" i="1"/>
  <c r="AV319" i="1"/>
  <c r="AQ319" i="1"/>
  <c r="AP319" i="1"/>
  <c r="AU319" i="1" s="1"/>
  <c r="AN319" i="1"/>
  <c r="AL319" i="1" a="1"/>
  <c r="AL319" i="1" s="1"/>
  <c r="AH319" i="1"/>
  <c r="AG319" i="1"/>
  <c r="AI319" i="1" s="1"/>
  <c r="Z319" i="1"/>
  <c r="AD319" i="1" s="1"/>
  <c r="AE319" i="1" s="1"/>
  <c r="X319" i="1"/>
  <c r="W319" i="1"/>
  <c r="V319" i="1"/>
  <c r="U319" i="1"/>
  <c r="T319" i="1"/>
  <c r="S319" i="1"/>
  <c r="R319" i="1"/>
  <c r="BG318" i="1"/>
  <c r="BH318" i="1" s="1"/>
  <c r="BF318" i="1"/>
  <c r="BE318" i="1"/>
  <c r="BD318" i="1"/>
  <c r="BC318" i="1"/>
  <c r="BB318" i="1"/>
  <c r="BA318" i="1"/>
  <c r="AZ318" i="1"/>
  <c r="AY318" i="1"/>
  <c r="AX318" i="1"/>
  <c r="AW318" i="1"/>
  <c r="AV318" i="1"/>
  <c r="AQ318" i="1"/>
  <c r="AP318" i="1"/>
  <c r="AR318" i="1" s="1"/>
  <c r="AN318" i="1"/>
  <c r="AL318" i="1" a="1"/>
  <c r="AL318" i="1" s="1"/>
  <c r="AH318" i="1"/>
  <c r="AG318" i="1"/>
  <c r="AI318" i="1" s="1"/>
  <c r="Z318" i="1"/>
  <c r="AD318" i="1" s="1"/>
  <c r="AE318" i="1" s="1"/>
  <c r="X318" i="1"/>
  <c r="W318" i="1"/>
  <c r="V318" i="1"/>
  <c r="U318" i="1"/>
  <c r="T318" i="1"/>
  <c r="S318" i="1"/>
  <c r="R318" i="1"/>
  <c r="BG317" i="1"/>
  <c r="BH317" i="1" s="1"/>
  <c r="BF317" i="1"/>
  <c r="BE317" i="1"/>
  <c r="BD317" i="1"/>
  <c r="BC317" i="1"/>
  <c r="BB317" i="1"/>
  <c r="BA317" i="1"/>
  <c r="AZ317" i="1"/>
  <c r="AY317" i="1"/>
  <c r="AX317" i="1"/>
  <c r="AW317" i="1"/>
  <c r="AV317" i="1"/>
  <c r="AQ317" i="1"/>
  <c r="AP317" i="1"/>
  <c r="AT317" i="1" s="1"/>
  <c r="AN317" i="1"/>
  <c r="AL317" i="1" a="1"/>
  <c r="AL317" i="1" s="1"/>
  <c r="AH317" i="1"/>
  <c r="AG317" i="1"/>
  <c r="AI317" i="1" s="1"/>
  <c r="AC317" i="1"/>
  <c r="AB317" i="1"/>
  <c r="AA317" i="1"/>
  <c r="Z317" i="1"/>
  <c r="Y317" i="1"/>
  <c r="X317" i="1"/>
  <c r="W317" i="1"/>
  <c r="V317" i="1"/>
  <c r="U317" i="1"/>
  <c r="T317" i="1"/>
  <c r="S317" i="1"/>
  <c r="R317" i="1"/>
  <c r="BG316" i="1"/>
  <c r="BH316" i="1" s="1"/>
  <c r="BF316" i="1"/>
  <c r="BE316" i="1"/>
  <c r="BD316" i="1"/>
  <c r="BC316" i="1"/>
  <c r="BB316" i="1"/>
  <c r="BA316" i="1"/>
  <c r="AZ316" i="1"/>
  <c r="AY316" i="1"/>
  <c r="AX316" i="1"/>
  <c r="AW316" i="1"/>
  <c r="AV316" i="1"/>
  <c r="AQ316" i="1"/>
  <c r="AP316" i="1"/>
  <c r="AR316" i="1" s="1"/>
  <c r="AN316" i="1"/>
  <c r="AL316" i="1" a="1"/>
  <c r="AL316" i="1" s="1"/>
  <c r="AI316" i="1"/>
  <c r="AH316" i="1"/>
  <c r="AG316" i="1"/>
  <c r="AC316" i="1"/>
  <c r="AB316" i="1"/>
  <c r="X316" i="1"/>
  <c r="W316" i="1"/>
  <c r="V316" i="1"/>
  <c r="U316" i="1"/>
  <c r="T316" i="1"/>
  <c r="S316" i="1"/>
  <c r="R316" i="1"/>
  <c r="BG315" i="1"/>
  <c r="BH315" i="1" s="1"/>
  <c r="BF315" i="1"/>
  <c r="BE315" i="1"/>
  <c r="BD315" i="1"/>
  <c r="BC315" i="1"/>
  <c r="BB315" i="1"/>
  <c r="BA315" i="1"/>
  <c r="AZ315" i="1"/>
  <c r="AY315" i="1"/>
  <c r="AX315" i="1"/>
  <c r="AW315" i="1"/>
  <c r="AV315" i="1"/>
  <c r="AQ315" i="1"/>
  <c r="AP315" i="1"/>
  <c r="AN315" i="1"/>
  <c r="AL315" i="1"/>
  <c r="AL315" i="1" a="1"/>
  <c r="AH315" i="1"/>
  <c r="AG315" i="1"/>
  <c r="AI315" i="1" s="1"/>
  <c r="AC315" i="1"/>
  <c r="AB315" i="1"/>
  <c r="X315" i="1"/>
  <c r="W315" i="1"/>
  <c r="V315" i="1"/>
  <c r="U315" i="1"/>
  <c r="T315" i="1"/>
  <c r="S315" i="1"/>
  <c r="R315" i="1"/>
  <c r="BG314" i="1"/>
  <c r="BH314" i="1" s="1"/>
  <c r="BF314" i="1"/>
  <c r="BE314" i="1"/>
  <c r="BD314" i="1"/>
  <c r="BC314" i="1"/>
  <c r="BB314" i="1"/>
  <c r="BA314" i="1"/>
  <c r="AZ314" i="1"/>
  <c r="AY314" i="1"/>
  <c r="AX314" i="1"/>
  <c r="AW314" i="1"/>
  <c r="AV314" i="1"/>
  <c r="AQ314" i="1"/>
  <c r="AP314" i="1"/>
  <c r="AS314" i="1" s="1"/>
  <c r="AN314" i="1"/>
  <c r="AL314" i="1" a="1"/>
  <c r="AL314" i="1" s="1"/>
  <c r="AH314" i="1"/>
  <c r="AG314" i="1"/>
  <c r="AI314" i="1" s="1"/>
  <c r="AC314" i="1"/>
  <c r="AB314" i="1"/>
  <c r="X314" i="1"/>
  <c r="W314" i="1"/>
  <c r="V314" i="1"/>
  <c r="U314" i="1"/>
  <c r="S314" i="1"/>
  <c r="R314" i="1"/>
  <c r="BG313" i="1"/>
  <c r="BH313" i="1" s="1"/>
  <c r="BF313" i="1"/>
  <c r="BE313" i="1"/>
  <c r="BD313" i="1"/>
  <c r="BC313" i="1"/>
  <c r="BB313" i="1"/>
  <c r="BA313" i="1"/>
  <c r="AZ313" i="1"/>
  <c r="AY313" i="1"/>
  <c r="AX313" i="1"/>
  <c r="AW313" i="1"/>
  <c r="AV313" i="1"/>
  <c r="AQ313" i="1"/>
  <c r="AP313" i="1"/>
  <c r="AU313" i="1" s="1"/>
  <c r="AN313" i="1"/>
  <c r="AL313" i="1" a="1"/>
  <c r="AL313" i="1" s="1"/>
  <c r="AH313" i="1"/>
  <c r="AG313" i="1"/>
  <c r="AI313" i="1" s="1"/>
  <c r="Y313" i="1"/>
  <c r="AD313" i="1" s="1"/>
  <c r="AE313" i="1" s="1"/>
  <c r="X313" i="1"/>
  <c r="W313" i="1"/>
  <c r="V313" i="1"/>
  <c r="U313" i="1"/>
  <c r="T313" i="1"/>
  <c r="S313" i="1"/>
  <c r="R313" i="1"/>
  <c r="BG312" i="1"/>
  <c r="BH312" i="1" s="1"/>
  <c r="BF312" i="1"/>
  <c r="BE312" i="1"/>
  <c r="BD312" i="1"/>
  <c r="BC312" i="1"/>
  <c r="BB312" i="1"/>
  <c r="BA312" i="1"/>
  <c r="AZ312" i="1"/>
  <c r="AY312" i="1"/>
  <c r="AX312" i="1"/>
  <c r="AW312" i="1"/>
  <c r="AV312" i="1"/>
  <c r="AQ312" i="1"/>
  <c r="AP312" i="1"/>
  <c r="AU312" i="1" s="1"/>
  <c r="AN312" i="1"/>
  <c r="AL312" i="1" a="1"/>
  <c r="AL312" i="1" s="1"/>
  <c r="AH312" i="1"/>
  <c r="AG312" i="1"/>
  <c r="AI312" i="1" s="1"/>
  <c r="AC312" i="1"/>
  <c r="AD312" i="1" s="1"/>
  <c r="AE312" i="1" s="1"/>
  <c r="X312" i="1"/>
  <c r="W312" i="1"/>
  <c r="V312" i="1"/>
  <c r="U312" i="1"/>
  <c r="T312" i="1"/>
  <c r="S312" i="1"/>
  <c r="R312" i="1"/>
  <c r="BG311" i="1"/>
  <c r="BH311" i="1" s="1"/>
  <c r="BF311" i="1"/>
  <c r="BE311" i="1"/>
  <c r="BD311" i="1"/>
  <c r="BC311" i="1"/>
  <c r="BB311" i="1"/>
  <c r="BA311" i="1"/>
  <c r="AZ311" i="1"/>
  <c r="AY311" i="1"/>
  <c r="AX311" i="1"/>
  <c r="AW311" i="1"/>
  <c r="AV311" i="1"/>
  <c r="AQ311" i="1"/>
  <c r="AP311" i="1"/>
  <c r="AN311" i="1"/>
  <c r="AL311" i="1" a="1"/>
  <c r="AL311" i="1" s="1"/>
  <c r="AH311" i="1"/>
  <c r="AG311" i="1"/>
  <c r="AI311" i="1" s="1"/>
  <c r="AA311" i="1"/>
  <c r="AD311" i="1" s="1"/>
  <c r="AE311" i="1" s="1"/>
  <c r="X311" i="1"/>
  <c r="W311" i="1"/>
  <c r="V311" i="1"/>
  <c r="U311" i="1"/>
  <c r="T311" i="1"/>
  <c r="S311" i="1"/>
  <c r="R311" i="1"/>
  <c r="BG310" i="1"/>
  <c r="BH310" i="1" s="1"/>
  <c r="BF310" i="1"/>
  <c r="BE310" i="1"/>
  <c r="BD310" i="1"/>
  <c r="BC310" i="1"/>
  <c r="BB310" i="1"/>
  <c r="BA310" i="1"/>
  <c r="AY310" i="1"/>
  <c r="AX310" i="1"/>
  <c r="AW310" i="1"/>
  <c r="AV310" i="1"/>
  <c r="AQ310" i="1"/>
  <c r="AP310" i="1"/>
  <c r="AU310" i="1" s="1"/>
  <c r="AN310" i="1"/>
  <c r="AL310" i="1" a="1"/>
  <c r="AL310" i="1" s="1"/>
  <c r="AH310" i="1"/>
  <c r="AG310" i="1"/>
  <c r="AI310" i="1" s="1"/>
  <c r="AC310" i="1"/>
  <c r="AD310" i="1" s="1"/>
  <c r="AE310" i="1" s="1"/>
  <c r="X310" i="1"/>
  <c r="W310" i="1"/>
  <c r="V310" i="1"/>
  <c r="U310" i="1"/>
  <c r="T310" i="1"/>
  <c r="S310" i="1"/>
  <c r="R310" i="1"/>
  <c r="BG309" i="1"/>
  <c r="BH309" i="1" s="1"/>
  <c r="BF309" i="1"/>
  <c r="BE309" i="1"/>
  <c r="BD309" i="1"/>
  <c r="BC309" i="1"/>
  <c r="BB309" i="1"/>
  <c r="BA309" i="1"/>
  <c r="AZ309" i="1"/>
  <c r="AY309" i="1"/>
  <c r="AX309" i="1"/>
  <c r="AW309" i="1"/>
  <c r="AV309" i="1"/>
  <c r="AQ309" i="1"/>
  <c r="AP309" i="1"/>
  <c r="AN309" i="1"/>
  <c r="AL309" i="1" a="1"/>
  <c r="AL309" i="1" s="1"/>
  <c r="AH309" i="1"/>
  <c r="AG309" i="1"/>
  <c r="AI309" i="1" s="1"/>
  <c r="AC309" i="1"/>
  <c r="AD309" i="1" s="1"/>
  <c r="AE309" i="1" s="1"/>
  <c r="X309" i="1"/>
  <c r="W309" i="1"/>
  <c r="V309" i="1"/>
  <c r="U309" i="1"/>
  <c r="T309" i="1"/>
  <c r="S309" i="1"/>
  <c r="R309" i="1"/>
  <c r="BG308" i="1"/>
  <c r="BH308" i="1" s="1"/>
  <c r="BF308" i="1"/>
  <c r="BE308" i="1"/>
  <c r="BD308" i="1"/>
  <c r="BC308" i="1"/>
  <c r="BB308" i="1"/>
  <c r="BA308" i="1"/>
  <c r="AZ308" i="1"/>
  <c r="AY308" i="1"/>
  <c r="AX308" i="1"/>
  <c r="AW308" i="1"/>
  <c r="AV308" i="1"/>
  <c r="AQ308" i="1"/>
  <c r="AP308" i="1"/>
  <c r="AT308" i="1" s="1"/>
  <c r="AN308" i="1"/>
  <c r="AL308" i="1" a="1"/>
  <c r="AL308" i="1" s="1"/>
  <c r="AH308" i="1"/>
  <c r="AG308" i="1"/>
  <c r="AI308" i="1" s="1"/>
  <c r="Y308" i="1"/>
  <c r="AD308" i="1" s="1"/>
  <c r="AE308" i="1" s="1"/>
  <c r="X308" i="1"/>
  <c r="W308" i="1"/>
  <c r="V308" i="1"/>
  <c r="U308" i="1"/>
  <c r="T308" i="1"/>
  <c r="S308" i="1"/>
  <c r="R308" i="1"/>
  <c r="BG307" i="1"/>
  <c r="BH307" i="1" s="1"/>
  <c r="BF307" i="1"/>
  <c r="BE307" i="1"/>
  <c r="BD307" i="1"/>
  <c r="BC307" i="1"/>
  <c r="BB307" i="1"/>
  <c r="BA307" i="1"/>
  <c r="AZ307" i="1"/>
  <c r="AY307" i="1"/>
  <c r="AX307" i="1"/>
  <c r="AW307" i="1"/>
  <c r="AV307" i="1"/>
  <c r="AQ307" i="1"/>
  <c r="AP307" i="1"/>
  <c r="AN307" i="1"/>
  <c r="AL307" i="1"/>
  <c r="AL307" i="1" a="1"/>
  <c r="AH307" i="1"/>
  <c r="AG307" i="1"/>
  <c r="AI307" i="1" s="1"/>
  <c r="AA307" i="1"/>
  <c r="AD307" i="1" s="1"/>
  <c r="AE307" i="1" s="1"/>
  <c r="X307" i="1"/>
  <c r="W307" i="1"/>
  <c r="V307" i="1"/>
  <c r="U307" i="1"/>
  <c r="T307" i="1"/>
  <c r="S307" i="1"/>
  <c r="R307" i="1"/>
  <c r="BG306" i="1"/>
  <c r="BH306" i="1" s="1"/>
  <c r="BF306" i="1"/>
  <c r="BE306" i="1"/>
  <c r="BD306" i="1"/>
  <c r="BC306" i="1"/>
  <c r="BB306" i="1"/>
  <c r="BA306" i="1"/>
  <c r="AZ306" i="1"/>
  <c r="AY306" i="1"/>
  <c r="AX306" i="1"/>
  <c r="AW306" i="1"/>
  <c r="AV306" i="1"/>
  <c r="AQ306" i="1"/>
  <c r="AP306" i="1"/>
  <c r="AN306" i="1"/>
  <c r="AL306" i="1"/>
  <c r="AL306" i="1" a="1"/>
  <c r="AH306" i="1"/>
  <c r="AG306" i="1"/>
  <c r="AI306" i="1" s="1"/>
  <c r="AC306" i="1"/>
  <c r="AB306" i="1"/>
  <c r="AA306" i="1"/>
  <c r="Z306" i="1"/>
  <c r="Y306" i="1"/>
  <c r="X306" i="1"/>
  <c r="W306" i="1"/>
  <c r="V306" i="1"/>
  <c r="U306" i="1"/>
  <c r="T306" i="1"/>
  <c r="S306" i="1"/>
  <c r="R306" i="1"/>
  <c r="BG305" i="1"/>
  <c r="BH305" i="1" s="1"/>
  <c r="BF305" i="1"/>
  <c r="BE305" i="1"/>
  <c r="BD305" i="1"/>
  <c r="BC305" i="1"/>
  <c r="BB305" i="1"/>
  <c r="BA305" i="1"/>
  <c r="AY305" i="1"/>
  <c r="AX305" i="1"/>
  <c r="AW305" i="1"/>
  <c r="AV305" i="1"/>
  <c r="AQ305" i="1"/>
  <c r="AP305" i="1"/>
  <c r="AS305" i="1" s="1"/>
  <c r="AN305" i="1"/>
  <c r="AL305" i="1"/>
  <c r="AL305" i="1" a="1"/>
  <c r="AH305" i="1"/>
  <c r="AG305" i="1"/>
  <c r="AI305" i="1" s="1"/>
  <c r="Y305" i="1"/>
  <c r="AD305" i="1" s="1"/>
  <c r="AE305" i="1" s="1"/>
  <c r="X305" i="1"/>
  <c r="W305" i="1"/>
  <c r="V305" i="1"/>
  <c r="U305" i="1"/>
  <c r="T305" i="1"/>
  <c r="S305" i="1"/>
  <c r="R305" i="1"/>
  <c r="BG304" i="1"/>
  <c r="BH304" i="1" s="1"/>
  <c r="BF304" i="1"/>
  <c r="BE304" i="1"/>
  <c r="BD304" i="1"/>
  <c r="BC304" i="1"/>
  <c r="BB304" i="1"/>
  <c r="BA304" i="1"/>
  <c r="AZ304" i="1"/>
  <c r="AY304" i="1"/>
  <c r="AX304" i="1"/>
  <c r="AW304" i="1"/>
  <c r="AV304" i="1"/>
  <c r="AQ304" i="1"/>
  <c r="AP304" i="1"/>
  <c r="AU304" i="1" s="1"/>
  <c r="AN304" i="1"/>
  <c r="AL304" i="1" a="1"/>
  <c r="AL304" i="1" s="1"/>
  <c r="AH304" i="1"/>
  <c r="AG304" i="1"/>
  <c r="AI304" i="1" s="1"/>
  <c r="Y304" i="1"/>
  <c r="AD304" i="1" s="1"/>
  <c r="AE304" i="1" s="1"/>
  <c r="X304" i="1"/>
  <c r="W304" i="1"/>
  <c r="V304" i="1"/>
  <c r="U304" i="1"/>
  <c r="T304" i="1"/>
  <c r="S304" i="1"/>
  <c r="R304" i="1"/>
  <c r="BG303" i="1"/>
  <c r="BH303" i="1" s="1"/>
  <c r="BF303" i="1"/>
  <c r="BE303" i="1"/>
  <c r="BD303" i="1"/>
  <c r="BC303" i="1"/>
  <c r="BB303" i="1"/>
  <c r="BA303" i="1"/>
  <c r="AZ303" i="1"/>
  <c r="AX303" i="1"/>
  <c r="AW303" i="1"/>
  <c r="AV303" i="1"/>
  <c r="AQ303" i="1"/>
  <c r="AP303" i="1"/>
  <c r="AU303" i="1" s="1"/>
  <c r="AN303" i="1"/>
  <c r="AL303" i="1"/>
  <c r="AL303" i="1" a="1"/>
  <c r="AH303" i="1"/>
  <c r="AG303" i="1"/>
  <c r="Y303" i="1"/>
  <c r="AD303" i="1" s="1"/>
  <c r="AE303" i="1" s="1"/>
  <c r="X303" i="1"/>
  <c r="W303" i="1"/>
  <c r="V303" i="1"/>
  <c r="U303" i="1"/>
  <c r="T303" i="1"/>
  <c r="S303" i="1"/>
  <c r="R303" i="1"/>
  <c r="BG302" i="1"/>
  <c r="BH302" i="1" s="1"/>
  <c r="BF302" i="1"/>
  <c r="BE302" i="1"/>
  <c r="BD302" i="1"/>
  <c r="BC302" i="1"/>
  <c r="BB302" i="1"/>
  <c r="BA302" i="1"/>
  <c r="AZ302" i="1"/>
  <c r="AY302" i="1"/>
  <c r="AX302" i="1"/>
  <c r="AW302" i="1"/>
  <c r="AV302" i="1"/>
  <c r="AQ302" i="1"/>
  <c r="AP302" i="1"/>
  <c r="AR302" i="1" s="1"/>
  <c r="AN302" i="1"/>
  <c r="AL302" i="1"/>
  <c r="AL302" i="1" a="1"/>
  <c r="AH302" i="1"/>
  <c r="AG302" i="1"/>
  <c r="AI302" i="1" s="1"/>
  <c r="Y302" i="1"/>
  <c r="AD302" i="1" s="1"/>
  <c r="AE302" i="1" s="1"/>
  <c r="X302" i="1"/>
  <c r="W302" i="1"/>
  <c r="V302" i="1"/>
  <c r="U302" i="1"/>
  <c r="T302" i="1"/>
  <c r="S302" i="1"/>
  <c r="R302" i="1"/>
  <c r="BG301" i="1"/>
  <c r="BH301" i="1" s="1"/>
  <c r="BF301" i="1"/>
  <c r="BE301" i="1"/>
  <c r="BD301" i="1"/>
  <c r="BC301" i="1"/>
  <c r="BB301" i="1"/>
  <c r="BA301" i="1"/>
  <c r="AZ301" i="1"/>
  <c r="AY301" i="1"/>
  <c r="AX301" i="1"/>
  <c r="AW301" i="1"/>
  <c r="AV301" i="1"/>
  <c r="AQ301" i="1"/>
  <c r="AP301" i="1"/>
  <c r="AN301" i="1"/>
  <c r="AL301" i="1" a="1"/>
  <c r="AL301" i="1" s="1"/>
  <c r="AH301" i="1"/>
  <c r="AG301" i="1"/>
  <c r="AI301" i="1" s="1"/>
  <c r="AB301" i="1"/>
  <c r="AD301" i="1" s="1"/>
  <c r="AE301" i="1" s="1"/>
  <c r="X301" i="1"/>
  <c r="W301" i="1"/>
  <c r="V301" i="1"/>
  <c r="U301" i="1"/>
  <c r="T301" i="1"/>
  <c r="S301" i="1"/>
  <c r="R301" i="1"/>
  <c r="BG300" i="1"/>
  <c r="BH300" i="1" s="1"/>
  <c r="BF300" i="1"/>
  <c r="BE300" i="1"/>
  <c r="BD300" i="1"/>
  <c r="BC300" i="1"/>
  <c r="BB300" i="1"/>
  <c r="AZ300" i="1"/>
  <c r="AY300" i="1"/>
  <c r="AX300" i="1"/>
  <c r="AW300" i="1"/>
  <c r="AV300" i="1"/>
  <c r="AQ300" i="1"/>
  <c r="AP300" i="1"/>
  <c r="AU300" i="1" s="1"/>
  <c r="AN300" i="1"/>
  <c r="AL300" i="1"/>
  <c r="AL300" i="1" a="1"/>
  <c r="AH300" i="1"/>
  <c r="AG300" i="1"/>
  <c r="Y300" i="1"/>
  <c r="AD300" i="1" s="1"/>
  <c r="AE300" i="1" s="1"/>
  <c r="X300" i="1"/>
  <c r="W300" i="1"/>
  <c r="V300" i="1"/>
  <c r="U300" i="1"/>
  <c r="T300" i="1"/>
  <c r="S300" i="1"/>
  <c r="R300" i="1"/>
  <c r="BG299" i="1"/>
  <c r="BH299" i="1" s="1"/>
  <c r="BF299" i="1"/>
  <c r="BE299" i="1"/>
  <c r="BD299" i="1"/>
  <c r="BC299" i="1"/>
  <c r="BB299" i="1"/>
  <c r="AZ299" i="1"/>
  <c r="AY299" i="1"/>
  <c r="AX299" i="1"/>
  <c r="AW299" i="1"/>
  <c r="AV299" i="1"/>
  <c r="AQ299" i="1"/>
  <c r="AP299" i="1"/>
  <c r="AN299" i="1"/>
  <c r="AL299" i="1"/>
  <c r="AL299" i="1" a="1"/>
  <c r="AH299" i="1"/>
  <c r="AG299" i="1"/>
  <c r="AI299" i="1" s="1"/>
  <c r="Y299" i="1"/>
  <c r="AD299" i="1" s="1"/>
  <c r="AE299" i="1" s="1"/>
  <c r="X299" i="1"/>
  <c r="W299" i="1"/>
  <c r="V299" i="1"/>
  <c r="U299" i="1"/>
  <c r="T299" i="1"/>
  <c r="S299" i="1"/>
  <c r="R299" i="1"/>
  <c r="BG298" i="1"/>
  <c r="BH298" i="1" s="1"/>
  <c r="BF298" i="1"/>
  <c r="BE298" i="1"/>
  <c r="BD298" i="1"/>
  <c r="BC298" i="1"/>
  <c r="BB298" i="1"/>
  <c r="BA298" i="1"/>
  <c r="AZ298" i="1"/>
  <c r="AY298" i="1"/>
  <c r="AX298" i="1"/>
  <c r="AW298" i="1"/>
  <c r="AV298" i="1"/>
  <c r="AT298" i="1"/>
  <c r="AQ298" i="1"/>
  <c r="AP298" i="1"/>
  <c r="AR298" i="1" s="1"/>
  <c r="AN298" i="1"/>
  <c r="AL298" i="1"/>
  <c r="AL298" i="1" a="1"/>
  <c r="AH298" i="1"/>
  <c r="AG298" i="1"/>
  <c r="AI298" i="1" s="1"/>
  <c r="AA298" i="1"/>
  <c r="AD298" i="1" s="1"/>
  <c r="AE298" i="1" s="1"/>
  <c r="X298" i="1"/>
  <c r="W298" i="1"/>
  <c r="V298" i="1"/>
  <c r="U298" i="1"/>
  <c r="T298" i="1"/>
  <c r="S298" i="1"/>
  <c r="R298" i="1"/>
  <c r="BG297" i="1"/>
  <c r="BH297" i="1" s="1"/>
  <c r="BF297" i="1"/>
  <c r="BE297" i="1"/>
  <c r="BD297" i="1"/>
  <c r="BC297" i="1"/>
  <c r="BB297" i="1"/>
  <c r="BA297" i="1"/>
  <c r="AZ297" i="1"/>
  <c r="AY297" i="1"/>
  <c r="AX297" i="1"/>
  <c r="AW297" i="1"/>
  <c r="AV297" i="1"/>
  <c r="AQ297" i="1"/>
  <c r="AP297" i="1"/>
  <c r="AU297" i="1" s="1"/>
  <c r="AN297" i="1"/>
  <c r="AL297" i="1"/>
  <c r="AL297" i="1" a="1"/>
  <c r="AH297" i="1"/>
  <c r="AG297" i="1"/>
  <c r="AA297" i="1"/>
  <c r="AD297" i="1" s="1"/>
  <c r="AE297" i="1" s="1"/>
  <c r="X297" i="1"/>
  <c r="W297" i="1"/>
  <c r="V297" i="1"/>
  <c r="U297" i="1"/>
  <c r="T297" i="1"/>
  <c r="S297" i="1"/>
  <c r="R297" i="1"/>
  <c r="BG296" i="1"/>
  <c r="BH296" i="1" s="1"/>
  <c r="BF296" i="1"/>
  <c r="BE296" i="1"/>
  <c r="BD296" i="1"/>
  <c r="BC296" i="1"/>
  <c r="BB296" i="1"/>
  <c r="BA296" i="1"/>
  <c r="AZ296" i="1"/>
  <c r="AY296" i="1"/>
  <c r="AX296" i="1"/>
  <c r="AW296" i="1"/>
  <c r="AV296" i="1"/>
  <c r="AQ296" i="1"/>
  <c r="AP296" i="1"/>
  <c r="AN296" i="1"/>
  <c r="AL296" i="1"/>
  <c r="AL296" i="1" a="1"/>
  <c r="AH296" i="1"/>
  <c r="AG296" i="1"/>
  <c r="AI296" i="1" s="1"/>
  <c r="AA296" i="1"/>
  <c r="AD296" i="1" s="1"/>
  <c r="AE296" i="1" s="1"/>
  <c r="X296" i="1"/>
  <c r="W296" i="1"/>
  <c r="V296" i="1"/>
  <c r="U296" i="1"/>
  <c r="T296" i="1"/>
  <c r="S296" i="1"/>
  <c r="R296" i="1"/>
  <c r="BG295" i="1"/>
  <c r="BH295" i="1" s="1"/>
  <c r="BF295" i="1"/>
  <c r="BE295" i="1"/>
  <c r="BD295" i="1"/>
  <c r="BC295" i="1"/>
  <c r="BB295" i="1"/>
  <c r="BA295" i="1"/>
  <c r="AZ295" i="1"/>
  <c r="AY295" i="1"/>
  <c r="AX295" i="1"/>
  <c r="AW295" i="1"/>
  <c r="AV295" i="1"/>
  <c r="AQ295" i="1"/>
  <c r="AP295" i="1"/>
  <c r="AS295" i="1" s="1"/>
  <c r="AN295" i="1"/>
  <c r="AL295" i="1" a="1"/>
  <c r="AL295" i="1" s="1"/>
  <c r="AH295" i="1"/>
  <c r="AG295" i="1"/>
  <c r="AI295" i="1" s="1"/>
  <c r="AA295" i="1"/>
  <c r="AD295" i="1" s="1"/>
  <c r="AE295" i="1" s="1"/>
  <c r="X295" i="1"/>
  <c r="W295" i="1"/>
  <c r="V295" i="1"/>
  <c r="U295" i="1"/>
  <c r="T295" i="1"/>
  <c r="S295" i="1"/>
  <c r="R295" i="1"/>
  <c r="BG294" i="1"/>
  <c r="BH294" i="1" s="1"/>
  <c r="BF294" i="1"/>
  <c r="BE294" i="1"/>
  <c r="BD294" i="1"/>
  <c r="BC294" i="1"/>
  <c r="BB294" i="1"/>
  <c r="BA294" i="1"/>
  <c r="AZ294" i="1"/>
  <c r="AY294" i="1"/>
  <c r="AX294" i="1"/>
  <c r="AW294" i="1"/>
  <c r="AV294" i="1"/>
  <c r="AQ294" i="1"/>
  <c r="AP294" i="1"/>
  <c r="AU294" i="1" s="1"/>
  <c r="AN294" i="1"/>
  <c r="AL294" i="1" a="1"/>
  <c r="AL294" i="1" s="1"/>
  <c r="AH294" i="1"/>
  <c r="AG294" i="1"/>
  <c r="AI294" i="1" s="1"/>
  <c r="AB294" i="1"/>
  <c r="AD294" i="1" s="1"/>
  <c r="AE294" i="1" s="1"/>
  <c r="X294" i="1"/>
  <c r="W294" i="1"/>
  <c r="V294" i="1"/>
  <c r="U294" i="1"/>
  <c r="T294" i="1"/>
  <c r="S294" i="1"/>
  <c r="R294" i="1"/>
  <c r="BG293" i="1"/>
  <c r="BH293" i="1" s="1"/>
  <c r="BF293" i="1"/>
  <c r="BE293" i="1"/>
  <c r="BD293" i="1"/>
  <c r="BC293" i="1"/>
  <c r="BB293" i="1"/>
  <c r="BA293" i="1"/>
  <c r="AZ293" i="1"/>
  <c r="AY293" i="1"/>
  <c r="AX293" i="1"/>
  <c r="AW293" i="1"/>
  <c r="AV293" i="1"/>
  <c r="AQ293" i="1"/>
  <c r="AP293" i="1"/>
  <c r="AT293" i="1" s="1"/>
  <c r="AN293" i="1"/>
  <c r="AL293" i="1" a="1"/>
  <c r="AL293" i="1" s="1"/>
  <c r="AH293" i="1"/>
  <c r="AG293" i="1"/>
  <c r="AI293" i="1" s="1"/>
  <c r="AC293" i="1"/>
  <c r="AD293" i="1" s="1"/>
  <c r="AE293" i="1" s="1"/>
  <c r="X293" i="1"/>
  <c r="W293" i="1"/>
  <c r="V293" i="1"/>
  <c r="U293" i="1"/>
  <c r="T293" i="1"/>
  <c r="S293" i="1"/>
  <c r="R293" i="1"/>
  <c r="BG292" i="1"/>
  <c r="BH292" i="1" s="1"/>
  <c r="BF292" i="1"/>
  <c r="BE292" i="1"/>
  <c r="BD292" i="1"/>
  <c r="BC292" i="1"/>
  <c r="BB292" i="1"/>
  <c r="BA292" i="1"/>
  <c r="AZ292" i="1"/>
  <c r="AY292" i="1"/>
  <c r="AX292" i="1"/>
  <c r="AW292" i="1"/>
  <c r="AV292" i="1"/>
  <c r="AQ292" i="1"/>
  <c r="AP292" i="1"/>
  <c r="AT292" i="1" s="1"/>
  <c r="AN292" i="1"/>
  <c r="AL292" i="1" a="1"/>
  <c r="AL292" i="1" s="1"/>
  <c r="AH292" i="1"/>
  <c r="AG292" i="1"/>
  <c r="AI292" i="1" s="1"/>
  <c r="AC292" i="1"/>
  <c r="AD292" i="1" s="1"/>
  <c r="AE292" i="1" s="1"/>
  <c r="X292" i="1"/>
  <c r="W292" i="1"/>
  <c r="V292" i="1"/>
  <c r="U292" i="1"/>
  <c r="T292" i="1"/>
  <c r="S292" i="1"/>
  <c r="R292" i="1"/>
  <c r="BG291" i="1"/>
  <c r="BH291" i="1" s="1"/>
  <c r="BF291" i="1"/>
  <c r="BE291" i="1"/>
  <c r="BD291" i="1"/>
  <c r="BC291" i="1"/>
  <c r="BB291" i="1"/>
  <c r="BA291" i="1"/>
  <c r="AZ291" i="1"/>
  <c r="AY291" i="1"/>
  <c r="AX291" i="1"/>
  <c r="AW291" i="1"/>
  <c r="AV291" i="1"/>
  <c r="AQ291" i="1"/>
  <c r="AP291" i="1"/>
  <c r="AN291" i="1"/>
  <c r="AL291" i="1"/>
  <c r="AL291" i="1" a="1"/>
  <c r="AH291" i="1"/>
  <c r="AG291" i="1"/>
  <c r="AI291" i="1" s="1"/>
  <c r="AB291" i="1"/>
  <c r="AD291" i="1" s="1"/>
  <c r="AE291" i="1" s="1"/>
  <c r="X291" i="1"/>
  <c r="W291" i="1"/>
  <c r="V291" i="1"/>
  <c r="U291" i="1"/>
  <c r="T291" i="1"/>
  <c r="S291" i="1"/>
  <c r="R291" i="1"/>
  <c r="BG290" i="1"/>
  <c r="BH290" i="1" s="1"/>
  <c r="BF290" i="1"/>
  <c r="BE290" i="1"/>
  <c r="BD290" i="1"/>
  <c r="BC290" i="1"/>
  <c r="BB290" i="1"/>
  <c r="BA290" i="1"/>
  <c r="AZ290" i="1"/>
  <c r="AY290" i="1"/>
  <c r="AX290" i="1"/>
  <c r="AW290" i="1"/>
  <c r="AV290" i="1"/>
  <c r="AQ290" i="1"/>
  <c r="AP290" i="1"/>
  <c r="AN290" i="1"/>
  <c r="AL290" i="1"/>
  <c r="AL290" i="1" a="1"/>
  <c r="AH290" i="1"/>
  <c r="AG290" i="1"/>
  <c r="AI290" i="1" s="1"/>
  <c r="AB290" i="1"/>
  <c r="AD290" i="1" s="1"/>
  <c r="AE290" i="1" s="1"/>
  <c r="X290" i="1"/>
  <c r="W290" i="1"/>
  <c r="V290" i="1"/>
  <c r="U290" i="1"/>
  <c r="T290" i="1"/>
  <c r="S290" i="1"/>
  <c r="R290" i="1"/>
  <c r="BG289" i="1"/>
  <c r="BH289" i="1" s="1"/>
  <c r="BF289" i="1"/>
  <c r="BE289" i="1"/>
  <c r="BD289" i="1"/>
  <c r="BC289" i="1"/>
  <c r="BB289" i="1"/>
  <c r="BA289" i="1"/>
  <c r="AZ289" i="1"/>
  <c r="AY289" i="1"/>
  <c r="AX289" i="1"/>
  <c r="AW289" i="1"/>
  <c r="AV289" i="1"/>
  <c r="AQ289" i="1"/>
  <c r="AP289" i="1"/>
  <c r="AU289" i="1" s="1"/>
  <c r="AN289" i="1"/>
  <c r="AL289" i="1"/>
  <c r="AL289" i="1" a="1"/>
  <c r="AH289" i="1"/>
  <c r="AG289" i="1"/>
  <c r="AB289" i="1"/>
  <c r="AD289" i="1" s="1"/>
  <c r="AE289" i="1" s="1"/>
  <c r="X289" i="1"/>
  <c r="W289" i="1"/>
  <c r="V289" i="1"/>
  <c r="U289" i="1"/>
  <c r="T289" i="1"/>
  <c r="S289" i="1"/>
  <c r="R289" i="1"/>
  <c r="BG288" i="1"/>
  <c r="BH288" i="1" s="1"/>
  <c r="BF288" i="1"/>
  <c r="BE288" i="1"/>
  <c r="BD288" i="1"/>
  <c r="BC288" i="1"/>
  <c r="BB288" i="1"/>
  <c r="BA288" i="1"/>
  <c r="AZ288" i="1"/>
  <c r="AY288" i="1"/>
  <c r="AX288" i="1"/>
  <c r="AW288" i="1"/>
  <c r="AV288" i="1"/>
  <c r="AQ288" i="1"/>
  <c r="AP288" i="1"/>
  <c r="AN288" i="1"/>
  <c r="AL288" i="1"/>
  <c r="AL288" i="1" a="1"/>
  <c r="AH288" i="1"/>
  <c r="AG288" i="1"/>
  <c r="AI288" i="1" s="1"/>
  <c r="AB288" i="1"/>
  <c r="AD288" i="1" s="1"/>
  <c r="AE288" i="1" s="1"/>
  <c r="X288" i="1"/>
  <c r="W288" i="1"/>
  <c r="V288" i="1"/>
  <c r="U288" i="1"/>
  <c r="T288" i="1"/>
  <c r="S288" i="1"/>
  <c r="R288" i="1"/>
  <c r="BG287" i="1"/>
  <c r="BH287" i="1" s="1"/>
  <c r="BF287" i="1"/>
  <c r="BE287" i="1"/>
  <c r="BD287" i="1"/>
  <c r="BC287" i="1"/>
  <c r="BB287" i="1"/>
  <c r="BA287" i="1"/>
  <c r="AZ287" i="1"/>
  <c r="AY287" i="1"/>
  <c r="AX287" i="1"/>
  <c r="AW287" i="1"/>
  <c r="AV287" i="1"/>
  <c r="AQ287" i="1"/>
  <c r="AP287" i="1"/>
  <c r="AU287" i="1" s="1"/>
  <c r="AN287" i="1"/>
  <c r="AL287" i="1" a="1"/>
  <c r="AL287" i="1" s="1"/>
  <c r="AH287" i="1"/>
  <c r="AG287" i="1"/>
  <c r="AI287" i="1" s="1"/>
  <c r="AB287" i="1"/>
  <c r="AD287" i="1" s="1"/>
  <c r="AE287" i="1" s="1"/>
  <c r="X287" i="1"/>
  <c r="W287" i="1"/>
  <c r="V287" i="1"/>
  <c r="U287" i="1"/>
  <c r="T287" i="1"/>
  <c r="S287" i="1"/>
  <c r="R287" i="1"/>
  <c r="BG286" i="1"/>
  <c r="BH286" i="1" s="1"/>
  <c r="BF286" i="1"/>
  <c r="BE286" i="1"/>
  <c r="BD286" i="1"/>
  <c r="BC286" i="1"/>
  <c r="BB286" i="1"/>
  <c r="BA286" i="1"/>
  <c r="AZ286" i="1"/>
  <c r="AY286" i="1"/>
  <c r="AX286" i="1"/>
  <c r="AW286" i="1"/>
  <c r="AV286" i="1"/>
  <c r="AQ286" i="1"/>
  <c r="AP286" i="1"/>
  <c r="AU286" i="1" s="1"/>
  <c r="AN286" i="1"/>
  <c r="AL286" i="1" a="1"/>
  <c r="AL286" i="1" s="1"/>
  <c r="AH286" i="1"/>
  <c r="AG286" i="1"/>
  <c r="AI286" i="1" s="1"/>
  <c r="Y286" i="1"/>
  <c r="AD286" i="1" s="1"/>
  <c r="AE286" i="1" s="1"/>
  <c r="X286" i="1"/>
  <c r="W286" i="1"/>
  <c r="V286" i="1"/>
  <c r="U286" i="1"/>
  <c r="T286" i="1"/>
  <c r="S286" i="1"/>
  <c r="R286" i="1"/>
  <c r="BG285" i="1"/>
  <c r="BH285" i="1" s="1"/>
  <c r="BF285" i="1"/>
  <c r="BE285" i="1"/>
  <c r="BD285" i="1"/>
  <c r="BC285" i="1"/>
  <c r="BB285" i="1"/>
  <c r="BA285" i="1"/>
  <c r="AZ285" i="1"/>
  <c r="AY285" i="1"/>
  <c r="AX285" i="1"/>
  <c r="AW285" i="1"/>
  <c r="AV285" i="1"/>
  <c r="AQ285" i="1"/>
  <c r="AP285" i="1"/>
  <c r="AN285" i="1"/>
  <c r="AL285" i="1" a="1"/>
  <c r="AL285" i="1" s="1"/>
  <c r="AH285" i="1"/>
  <c r="AG285" i="1"/>
  <c r="AI285" i="1" s="1"/>
  <c r="Z285" i="1"/>
  <c r="AD285" i="1" s="1"/>
  <c r="AE285" i="1" s="1"/>
  <c r="X285" i="1"/>
  <c r="W285" i="1"/>
  <c r="V285" i="1"/>
  <c r="U285" i="1"/>
  <c r="T285" i="1"/>
  <c r="S285" i="1"/>
  <c r="R285" i="1"/>
  <c r="BG284" i="1"/>
  <c r="BH284" i="1" s="1"/>
  <c r="BF284" i="1"/>
  <c r="BE284" i="1"/>
  <c r="BD284" i="1"/>
  <c r="BC284" i="1"/>
  <c r="BB284" i="1"/>
  <c r="BA284" i="1"/>
  <c r="AZ284" i="1"/>
  <c r="AY284" i="1"/>
  <c r="AX284" i="1"/>
  <c r="AW284" i="1"/>
  <c r="AV284" i="1"/>
  <c r="AQ284" i="1"/>
  <c r="AP284" i="1"/>
  <c r="AT284" i="1" s="1"/>
  <c r="AN284" i="1"/>
  <c r="AL284" i="1" a="1"/>
  <c r="AL284" i="1" s="1"/>
  <c r="AH284" i="1"/>
  <c r="AG284" i="1"/>
  <c r="AI284" i="1" s="1"/>
  <c r="Z284" i="1"/>
  <c r="AD284" i="1" s="1"/>
  <c r="AE284" i="1" s="1"/>
  <c r="X284" i="1"/>
  <c r="W284" i="1"/>
  <c r="V284" i="1"/>
  <c r="U284" i="1"/>
  <c r="T284" i="1"/>
  <c r="S284" i="1"/>
  <c r="R284" i="1"/>
  <c r="BG283" i="1"/>
  <c r="BH283" i="1" s="1"/>
  <c r="BF283" i="1"/>
  <c r="BE283" i="1"/>
  <c r="BD283" i="1"/>
  <c r="BC283" i="1"/>
  <c r="BB283" i="1"/>
  <c r="BA283" i="1"/>
  <c r="AZ283" i="1"/>
  <c r="AY283" i="1"/>
  <c r="AX283" i="1"/>
  <c r="AW283" i="1"/>
  <c r="AV283" i="1"/>
  <c r="AQ283" i="1"/>
  <c r="AP283" i="1"/>
  <c r="AN283" i="1"/>
  <c r="AL283" i="1"/>
  <c r="AL283" i="1" a="1"/>
  <c r="AH283" i="1"/>
  <c r="AG283" i="1"/>
  <c r="AI283" i="1" s="1"/>
  <c r="AC283" i="1"/>
  <c r="AB283" i="1"/>
  <c r="AA283" i="1"/>
  <c r="Z283" i="1"/>
  <c r="Y283" i="1"/>
  <c r="X283" i="1"/>
  <c r="W283" i="1"/>
  <c r="V283" i="1"/>
  <c r="U283" i="1"/>
  <c r="T283" i="1"/>
  <c r="S283" i="1"/>
  <c r="R283" i="1"/>
  <c r="BG282" i="1"/>
  <c r="BH282" i="1" s="1"/>
  <c r="BF282" i="1"/>
  <c r="BE282" i="1"/>
  <c r="BD282" i="1"/>
  <c r="BC282" i="1"/>
  <c r="BB282" i="1"/>
  <c r="BA282" i="1"/>
  <c r="AZ282" i="1"/>
  <c r="AY282" i="1"/>
  <c r="AX282" i="1"/>
  <c r="AW282" i="1"/>
  <c r="AV282" i="1"/>
  <c r="AQ282" i="1"/>
  <c r="AP282" i="1"/>
  <c r="AU282" i="1" s="1"/>
  <c r="AN282" i="1"/>
  <c r="AL282" i="1" a="1"/>
  <c r="AL282" i="1" s="1"/>
  <c r="AH282" i="1"/>
  <c r="AG282" i="1"/>
  <c r="AI282" i="1" s="1"/>
  <c r="AC282" i="1"/>
  <c r="AD282" i="1" s="1"/>
  <c r="AE282" i="1" s="1"/>
  <c r="X282" i="1"/>
  <c r="W282" i="1"/>
  <c r="V282" i="1"/>
  <c r="U282" i="1"/>
  <c r="T282" i="1"/>
  <c r="S282" i="1"/>
  <c r="R282" i="1"/>
  <c r="BG281" i="1"/>
  <c r="BH281" i="1" s="1"/>
  <c r="BF281" i="1"/>
  <c r="BE281" i="1"/>
  <c r="BD281" i="1"/>
  <c r="BC281" i="1"/>
  <c r="BB281" i="1"/>
  <c r="BA281" i="1"/>
  <c r="AZ281" i="1"/>
  <c r="AY281" i="1"/>
  <c r="AX281" i="1"/>
  <c r="AW281" i="1"/>
  <c r="AV281" i="1"/>
  <c r="AQ281" i="1"/>
  <c r="AP281" i="1"/>
  <c r="AS281" i="1" s="1"/>
  <c r="AN281" i="1"/>
  <c r="AL281" i="1" a="1"/>
  <c r="AL281" i="1" s="1"/>
  <c r="AH281" i="1"/>
  <c r="AG281" i="1"/>
  <c r="AI281" i="1" s="1"/>
  <c r="AC281" i="1"/>
  <c r="Z281" i="1"/>
  <c r="Y281" i="1"/>
  <c r="X281" i="1"/>
  <c r="W281" i="1"/>
  <c r="V281" i="1"/>
  <c r="U281" i="1"/>
  <c r="T281" i="1"/>
  <c r="S281" i="1"/>
  <c r="R281" i="1"/>
  <c r="BG280" i="1"/>
  <c r="BH280" i="1" s="1"/>
  <c r="BF280" i="1"/>
  <c r="BE280" i="1"/>
  <c r="BD280" i="1"/>
  <c r="BC280" i="1"/>
  <c r="BB280" i="1"/>
  <c r="BA280" i="1"/>
  <c r="AZ280" i="1"/>
  <c r="AY280" i="1"/>
  <c r="AX280" i="1"/>
  <c r="AW280" i="1"/>
  <c r="AV280" i="1"/>
  <c r="AQ280" i="1"/>
  <c r="AP280" i="1"/>
  <c r="AU280" i="1" s="1"/>
  <c r="AN280" i="1"/>
  <c r="AL280" i="1" a="1"/>
  <c r="AL280" i="1" s="1"/>
  <c r="AH280" i="1"/>
  <c r="AG280" i="1"/>
  <c r="AI280" i="1" s="1"/>
  <c r="AC280" i="1"/>
  <c r="Z280" i="1"/>
  <c r="Y280" i="1"/>
  <c r="X280" i="1"/>
  <c r="W280" i="1"/>
  <c r="V280" i="1"/>
  <c r="U280" i="1"/>
  <c r="T280" i="1"/>
  <c r="S280" i="1"/>
  <c r="R280" i="1"/>
  <c r="BG279" i="1"/>
  <c r="BH279" i="1" s="1"/>
  <c r="BF279" i="1"/>
  <c r="BE279" i="1"/>
  <c r="BD279" i="1"/>
  <c r="BC279" i="1"/>
  <c r="BB279" i="1"/>
  <c r="BA279" i="1"/>
  <c r="AZ279" i="1"/>
  <c r="AY279" i="1"/>
  <c r="AX279" i="1"/>
  <c r="AW279" i="1"/>
  <c r="AV279" i="1"/>
  <c r="AQ279" i="1"/>
  <c r="AP279" i="1"/>
  <c r="AU279" i="1" s="1"/>
  <c r="AN279" i="1"/>
  <c r="AL279" i="1" a="1"/>
  <c r="AL279" i="1" s="1"/>
  <c r="AH279" i="1"/>
  <c r="AG279" i="1"/>
  <c r="AI279" i="1" s="1"/>
  <c r="AC279" i="1"/>
  <c r="AD279" i="1" s="1"/>
  <c r="AE279" i="1" s="1"/>
  <c r="X279" i="1"/>
  <c r="W279" i="1"/>
  <c r="V279" i="1"/>
  <c r="U279" i="1"/>
  <c r="T279" i="1"/>
  <c r="S279" i="1"/>
  <c r="R279" i="1"/>
  <c r="BG278" i="1"/>
  <c r="BH278" i="1" s="1"/>
  <c r="BF278" i="1"/>
  <c r="BE278" i="1"/>
  <c r="BD278" i="1"/>
  <c r="BC278" i="1"/>
  <c r="BB278" i="1"/>
  <c r="BA278" i="1"/>
  <c r="AZ278" i="1"/>
  <c r="AY278" i="1"/>
  <c r="AX278" i="1"/>
  <c r="AW278" i="1"/>
  <c r="AV278" i="1"/>
  <c r="AQ278" i="1"/>
  <c r="AP278" i="1"/>
  <c r="AU278" i="1" s="1"/>
  <c r="AN278" i="1"/>
  <c r="AL278" i="1" a="1"/>
  <c r="AL278" i="1" s="1"/>
  <c r="AH278" i="1"/>
  <c r="AG278" i="1"/>
  <c r="AI278" i="1" s="1"/>
  <c r="Y278" i="1"/>
  <c r="AD278" i="1" s="1"/>
  <c r="AE278" i="1" s="1"/>
  <c r="X278" i="1"/>
  <c r="W278" i="1"/>
  <c r="V278" i="1"/>
  <c r="U278" i="1"/>
  <c r="T278" i="1"/>
  <c r="S278" i="1"/>
  <c r="R278" i="1"/>
  <c r="BG277" i="1"/>
  <c r="BH277" i="1" s="1"/>
  <c r="BF277" i="1"/>
  <c r="BE277" i="1"/>
  <c r="BD277" i="1"/>
  <c r="BC277" i="1"/>
  <c r="BB277" i="1"/>
  <c r="BA277" i="1"/>
  <c r="AZ277" i="1"/>
  <c r="AY277" i="1"/>
  <c r="AX277" i="1"/>
  <c r="AW277" i="1"/>
  <c r="AV277" i="1"/>
  <c r="AQ277" i="1"/>
  <c r="AP277" i="1"/>
  <c r="AU277" i="1" s="1"/>
  <c r="AN277" i="1"/>
  <c r="AL277" i="1" a="1"/>
  <c r="AL277" i="1" s="1"/>
  <c r="AH277" i="1"/>
  <c r="AG277" i="1"/>
  <c r="AI277" i="1" s="1"/>
  <c r="AC277" i="1"/>
  <c r="AD277" i="1" s="1"/>
  <c r="AE277" i="1" s="1"/>
  <c r="X277" i="1"/>
  <c r="W277" i="1"/>
  <c r="V277" i="1"/>
  <c r="U277" i="1"/>
  <c r="T277" i="1"/>
  <c r="S277" i="1"/>
  <c r="R277" i="1"/>
  <c r="BG276" i="1"/>
  <c r="BH276" i="1" s="1"/>
  <c r="BF276" i="1"/>
  <c r="BE276" i="1"/>
  <c r="BD276" i="1"/>
  <c r="BC276" i="1"/>
  <c r="BB276" i="1"/>
  <c r="BA276" i="1"/>
  <c r="AZ276" i="1"/>
  <c r="AY276" i="1"/>
  <c r="AX276" i="1"/>
  <c r="AW276" i="1"/>
  <c r="AV276" i="1"/>
  <c r="AQ276" i="1"/>
  <c r="AP276" i="1"/>
  <c r="AN276" i="1"/>
  <c r="AL276" i="1" a="1"/>
  <c r="AL276" i="1" s="1"/>
  <c r="AH276" i="1"/>
  <c r="AG276" i="1"/>
  <c r="AC276" i="1"/>
  <c r="AD276" i="1" s="1"/>
  <c r="AE276" i="1" s="1"/>
  <c r="X276" i="1"/>
  <c r="W276" i="1"/>
  <c r="V276" i="1"/>
  <c r="U276" i="1"/>
  <c r="T276" i="1"/>
  <c r="S276" i="1"/>
  <c r="R276" i="1"/>
  <c r="BG275" i="1"/>
  <c r="BH275" i="1" s="1"/>
  <c r="BF275" i="1"/>
  <c r="BE275" i="1"/>
  <c r="BD275" i="1"/>
  <c r="BC275" i="1"/>
  <c r="BB275" i="1"/>
  <c r="BA275" i="1"/>
  <c r="AZ275" i="1"/>
  <c r="AY275" i="1"/>
  <c r="AX275" i="1"/>
  <c r="AW275" i="1"/>
  <c r="AV275" i="1"/>
  <c r="AQ275" i="1"/>
  <c r="AP275" i="1"/>
  <c r="AN275" i="1"/>
  <c r="AL275" i="1"/>
  <c r="AL275" i="1" a="1"/>
  <c r="AH275" i="1"/>
  <c r="AG275" i="1"/>
  <c r="AI275" i="1" s="1"/>
  <c r="AD275" i="1"/>
  <c r="AE275" i="1" s="1"/>
  <c r="AC275" i="1"/>
  <c r="AB275" i="1"/>
  <c r="X275" i="1"/>
  <c r="W275" i="1"/>
  <c r="V275" i="1"/>
  <c r="U275" i="1"/>
  <c r="T275" i="1"/>
  <c r="S275" i="1"/>
  <c r="R275" i="1"/>
  <c r="BG274" i="1"/>
  <c r="BH274" i="1" s="1"/>
  <c r="BF274" i="1"/>
  <c r="BE274" i="1"/>
  <c r="BD274" i="1"/>
  <c r="BC274" i="1"/>
  <c r="BB274" i="1"/>
  <c r="BA274" i="1"/>
  <c r="AZ274" i="1"/>
  <c r="AY274" i="1"/>
  <c r="AX274" i="1"/>
  <c r="AW274" i="1"/>
  <c r="AV274" i="1"/>
  <c r="AQ274" i="1"/>
  <c r="AP274" i="1"/>
  <c r="AN274" i="1"/>
  <c r="AL274" i="1" a="1"/>
  <c r="AL274" i="1" s="1"/>
  <c r="AH274" i="1"/>
  <c r="AG274" i="1"/>
  <c r="AI274" i="1" s="1"/>
  <c r="AC274" i="1"/>
  <c r="AB274" i="1"/>
  <c r="X274" i="1"/>
  <c r="W274" i="1"/>
  <c r="V274" i="1"/>
  <c r="U274" i="1"/>
  <c r="T274" i="1"/>
  <c r="S274" i="1"/>
  <c r="R274" i="1"/>
  <c r="BG273" i="1"/>
  <c r="BH273" i="1" s="1"/>
  <c r="BF273" i="1"/>
  <c r="BE273" i="1"/>
  <c r="BD273" i="1"/>
  <c r="BC273" i="1"/>
  <c r="BB273" i="1"/>
  <c r="BA273" i="1"/>
  <c r="AZ273" i="1"/>
  <c r="AY273" i="1"/>
  <c r="AX273" i="1"/>
  <c r="AW273" i="1"/>
  <c r="AV273" i="1"/>
  <c r="AQ273" i="1"/>
  <c r="AP273" i="1"/>
  <c r="AN273" i="1"/>
  <c r="AL273" i="1"/>
  <c r="AL273" i="1" a="1"/>
  <c r="AH273" i="1"/>
  <c r="AG273" i="1"/>
  <c r="AI273" i="1" s="1"/>
  <c r="AC273" i="1"/>
  <c r="AB273" i="1"/>
  <c r="X273" i="1"/>
  <c r="W273" i="1"/>
  <c r="V273" i="1"/>
  <c r="U273" i="1"/>
  <c r="T273" i="1"/>
  <c r="S273" i="1"/>
  <c r="R273" i="1"/>
  <c r="BG272" i="1"/>
  <c r="BH272" i="1" s="1"/>
  <c r="BF272" i="1"/>
  <c r="BE272" i="1"/>
  <c r="BD272" i="1"/>
  <c r="BC272" i="1"/>
  <c r="BB272" i="1"/>
  <c r="BA272" i="1"/>
  <c r="AZ272" i="1"/>
  <c r="AY272" i="1"/>
  <c r="AX272" i="1"/>
  <c r="AW272" i="1"/>
  <c r="AV272" i="1"/>
  <c r="AQ272" i="1"/>
  <c r="AP272" i="1"/>
  <c r="AU272" i="1" s="1"/>
  <c r="AN272" i="1"/>
  <c r="AL272" i="1" a="1"/>
  <c r="AL272" i="1" s="1"/>
  <c r="AH272" i="1"/>
  <c r="AG272" i="1"/>
  <c r="AI272" i="1" s="1"/>
  <c r="Y272" i="1"/>
  <c r="AD272" i="1" s="1"/>
  <c r="AE272" i="1" s="1"/>
  <c r="X272" i="1"/>
  <c r="W272" i="1"/>
  <c r="V272" i="1"/>
  <c r="U272" i="1"/>
  <c r="T272" i="1"/>
  <c r="S272" i="1"/>
  <c r="R272" i="1"/>
  <c r="BG271" i="1"/>
  <c r="BH271" i="1" s="1"/>
  <c r="BF271" i="1"/>
  <c r="BE271" i="1"/>
  <c r="BD271" i="1"/>
  <c r="BC271" i="1"/>
  <c r="BB271" i="1"/>
  <c r="BA271" i="1"/>
  <c r="AZ271" i="1"/>
  <c r="AY271" i="1"/>
  <c r="AX271" i="1"/>
  <c r="AW271" i="1"/>
  <c r="AV271" i="1"/>
  <c r="AQ271" i="1"/>
  <c r="AP271" i="1"/>
  <c r="AU271" i="1" s="1"/>
  <c r="AN271" i="1"/>
  <c r="AL271" i="1" a="1"/>
  <c r="AL271" i="1" s="1"/>
  <c r="AH271" i="1"/>
  <c r="AG271" i="1"/>
  <c r="AI271" i="1" s="1"/>
  <c r="AC271" i="1"/>
  <c r="AB271" i="1"/>
  <c r="AA271" i="1"/>
  <c r="Z271" i="1"/>
  <c r="Y271" i="1"/>
  <c r="X271" i="1"/>
  <c r="W271" i="1"/>
  <c r="V271" i="1"/>
  <c r="U271" i="1"/>
  <c r="T271" i="1"/>
  <c r="S271" i="1"/>
  <c r="R271" i="1"/>
  <c r="BG270" i="1"/>
  <c r="BH270" i="1" s="1"/>
  <c r="BF270" i="1"/>
  <c r="BE270" i="1"/>
  <c r="BD270" i="1"/>
  <c r="BC270" i="1"/>
  <c r="BB270" i="1"/>
  <c r="BA270" i="1"/>
  <c r="AZ270" i="1"/>
  <c r="AY270" i="1"/>
  <c r="AX270" i="1"/>
  <c r="AW270" i="1"/>
  <c r="AV270" i="1"/>
  <c r="AQ270" i="1"/>
  <c r="AP270" i="1"/>
  <c r="AU270" i="1" s="1"/>
  <c r="AN270" i="1"/>
  <c r="AL270" i="1"/>
  <c r="AL270" i="1" a="1"/>
  <c r="AH270" i="1"/>
  <c r="AG270" i="1"/>
  <c r="AI270" i="1" s="1"/>
  <c r="AC270" i="1"/>
  <c r="AB270" i="1"/>
  <c r="AA270" i="1"/>
  <c r="Z270" i="1"/>
  <c r="Y270" i="1"/>
  <c r="X270" i="1"/>
  <c r="W270" i="1"/>
  <c r="V270" i="1"/>
  <c r="U270" i="1"/>
  <c r="T270" i="1"/>
  <c r="S270" i="1"/>
  <c r="R270" i="1"/>
  <c r="BG269" i="1"/>
  <c r="BH269" i="1" s="1"/>
  <c r="BF269" i="1"/>
  <c r="BE269" i="1"/>
  <c r="BD269" i="1"/>
  <c r="BC269" i="1"/>
  <c r="BB269" i="1"/>
  <c r="BA269" i="1"/>
  <c r="AZ269" i="1"/>
  <c r="AY269" i="1"/>
  <c r="AX269" i="1"/>
  <c r="AW269" i="1"/>
  <c r="AV269" i="1"/>
  <c r="AQ269" i="1"/>
  <c r="AP269" i="1"/>
  <c r="AN269" i="1"/>
  <c r="AL269" i="1" a="1"/>
  <c r="AL269" i="1" s="1"/>
  <c r="AH269" i="1"/>
  <c r="AG269" i="1"/>
  <c r="AI269" i="1" s="1"/>
  <c r="AC269" i="1"/>
  <c r="AB269" i="1"/>
  <c r="AA269" i="1"/>
  <c r="Z269" i="1"/>
  <c r="Y269" i="1"/>
  <c r="X269" i="1"/>
  <c r="W269" i="1"/>
  <c r="V269" i="1"/>
  <c r="U269" i="1"/>
  <c r="T269" i="1"/>
  <c r="S269" i="1"/>
  <c r="R269" i="1"/>
  <c r="BG268" i="1"/>
  <c r="BH268" i="1" s="1"/>
  <c r="BF268" i="1"/>
  <c r="BE268" i="1"/>
  <c r="BD268" i="1"/>
  <c r="BC268" i="1"/>
  <c r="BB268" i="1"/>
  <c r="BA268" i="1"/>
  <c r="AZ268" i="1"/>
  <c r="AY268" i="1"/>
  <c r="AX268" i="1"/>
  <c r="AW268" i="1"/>
  <c r="AV268" i="1"/>
  <c r="AQ268" i="1"/>
  <c r="AP268" i="1"/>
  <c r="AU268" i="1" s="1"/>
  <c r="AN268" i="1"/>
  <c r="AL268" i="1" a="1"/>
  <c r="AL268" i="1" s="1"/>
  <c r="AH268" i="1"/>
  <c r="AG268" i="1"/>
  <c r="AI268" i="1" s="1"/>
  <c r="AC268" i="1"/>
  <c r="Z268" i="1"/>
  <c r="Y268" i="1"/>
  <c r="X268" i="1"/>
  <c r="W268" i="1"/>
  <c r="V268" i="1"/>
  <c r="U268" i="1"/>
  <c r="T268" i="1"/>
  <c r="S268" i="1"/>
  <c r="R268" i="1"/>
  <c r="BG267" i="1"/>
  <c r="BH267" i="1" s="1"/>
  <c r="BF267" i="1"/>
  <c r="BE267" i="1"/>
  <c r="BD267" i="1"/>
  <c r="BC267" i="1"/>
  <c r="BB267" i="1"/>
  <c r="BA267" i="1"/>
  <c r="AZ267" i="1"/>
  <c r="AY267" i="1"/>
  <c r="AX267" i="1"/>
  <c r="AW267" i="1"/>
  <c r="AV267" i="1"/>
  <c r="AQ267" i="1"/>
  <c r="AP267" i="1"/>
  <c r="AS267" i="1" s="1"/>
  <c r="AN267" i="1"/>
  <c r="AL267" i="1"/>
  <c r="AL267" i="1" a="1"/>
  <c r="AH267" i="1"/>
  <c r="AG267" i="1"/>
  <c r="AI267" i="1" s="1"/>
  <c r="Y267" i="1"/>
  <c r="AD267" i="1" s="1"/>
  <c r="AE267" i="1" s="1"/>
  <c r="X267" i="1"/>
  <c r="W267" i="1"/>
  <c r="V267" i="1"/>
  <c r="U267" i="1"/>
  <c r="T267" i="1"/>
  <c r="S267" i="1"/>
  <c r="R267" i="1"/>
  <c r="BG266" i="1"/>
  <c r="BH266" i="1" s="1"/>
  <c r="BF266" i="1"/>
  <c r="BE266" i="1"/>
  <c r="BD266" i="1"/>
  <c r="BC266" i="1"/>
  <c r="BB266" i="1"/>
  <c r="BA266" i="1"/>
  <c r="AZ266" i="1"/>
  <c r="AY266" i="1"/>
  <c r="AX266" i="1"/>
  <c r="AW266" i="1"/>
  <c r="AV266" i="1"/>
  <c r="AQ266" i="1"/>
  <c r="AP266" i="1"/>
  <c r="AU266" i="1" s="1"/>
  <c r="AN266" i="1"/>
  <c r="AL266" i="1" a="1"/>
  <c r="AL266" i="1" s="1"/>
  <c r="AH266" i="1"/>
  <c r="AG266" i="1"/>
  <c r="AI266" i="1" s="1"/>
  <c r="Z266" i="1"/>
  <c r="AD266" i="1" s="1"/>
  <c r="AE266" i="1" s="1"/>
  <c r="X266" i="1"/>
  <c r="W266" i="1"/>
  <c r="V266" i="1"/>
  <c r="U266" i="1"/>
  <c r="T266" i="1"/>
  <c r="S266" i="1"/>
  <c r="R266" i="1"/>
  <c r="BG265" i="1"/>
  <c r="BH265" i="1" s="1"/>
  <c r="BF265" i="1"/>
  <c r="BE265" i="1"/>
  <c r="BD265" i="1"/>
  <c r="BC265" i="1"/>
  <c r="BB265" i="1"/>
  <c r="BA265" i="1"/>
  <c r="AZ265" i="1"/>
  <c r="AY265" i="1"/>
  <c r="AX265" i="1"/>
  <c r="AW265" i="1"/>
  <c r="AV265" i="1"/>
  <c r="AQ265" i="1"/>
  <c r="AP265" i="1"/>
  <c r="AU265" i="1" s="1"/>
  <c r="AN265" i="1"/>
  <c r="AL265" i="1" a="1"/>
  <c r="AL265" i="1" s="1"/>
  <c r="AH265" i="1"/>
  <c r="AG265" i="1"/>
  <c r="AI265" i="1" s="1"/>
  <c r="Y265" i="1"/>
  <c r="AD265" i="1" s="1"/>
  <c r="AE265" i="1" s="1"/>
  <c r="X265" i="1"/>
  <c r="W265" i="1"/>
  <c r="V265" i="1"/>
  <c r="U265" i="1"/>
  <c r="T265" i="1"/>
  <c r="S265" i="1"/>
  <c r="R265" i="1"/>
  <c r="BG264" i="1"/>
  <c r="BH264" i="1" s="1"/>
  <c r="BF264" i="1"/>
  <c r="BE264" i="1"/>
  <c r="BD264" i="1"/>
  <c r="BC264" i="1"/>
  <c r="BB264" i="1"/>
  <c r="BA264" i="1"/>
  <c r="AZ264" i="1"/>
  <c r="AY264" i="1"/>
  <c r="AX264" i="1"/>
  <c r="AW264" i="1"/>
  <c r="AV264" i="1"/>
  <c r="AQ264" i="1"/>
  <c r="AP264" i="1"/>
  <c r="AR264" i="1" s="1"/>
  <c r="AN264" i="1"/>
  <c r="AL264" i="1" a="1"/>
  <c r="AL264" i="1" s="1"/>
  <c r="AH264" i="1"/>
  <c r="AG264" i="1"/>
  <c r="AI264" i="1" s="1"/>
  <c r="AA264" i="1"/>
  <c r="AD264" i="1" s="1"/>
  <c r="AE264" i="1" s="1"/>
  <c r="X264" i="1"/>
  <c r="W264" i="1"/>
  <c r="V264" i="1"/>
  <c r="U264" i="1"/>
  <c r="T264" i="1"/>
  <c r="S264" i="1"/>
  <c r="R264" i="1"/>
  <c r="BG263" i="1"/>
  <c r="BH263" i="1" s="1"/>
  <c r="BF263" i="1"/>
  <c r="BE263" i="1"/>
  <c r="BD263" i="1"/>
  <c r="BC263" i="1"/>
  <c r="BB263" i="1"/>
  <c r="BA263" i="1"/>
  <c r="AZ263" i="1"/>
  <c r="AY263" i="1"/>
  <c r="AX263" i="1"/>
  <c r="AW263" i="1"/>
  <c r="AV263" i="1"/>
  <c r="AQ263" i="1"/>
  <c r="AP263" i="1"/>
  <c r="AN263" i="1"/>
  <c r="AL263" i="1" a="1"/>
  <c r="AL263" i="1" s="1"/>
  <c r="AH263" i="1"/>
  <c r="AG263" i="1"/>
  <c r="AI263" i="1" s="1"/>
  <c r="AC263" i="1"/>
  <c r="AD263" i="1" s="1"/>
  <c r="AE263" i="1" s="1"/>
  <c r="X263" i="1"/>
  <c r="W263" i="1"/>
  <c r="V263" i="1"/>
  <c r="U263" i="1"/>
  <c r="T263" i="1"/>
  <c r="S263" i="1"/>
  <c r="R263" i="1"/>
  <c r="BG262" i="1"/>
  <c r="BH262" i="1" s="1"/>
  <c r="BF262" i="1"/>
  <c r="BE262" i="1"/>
  <c r="BD262" i="1"/>
  <c r="BC262" i="1"/>
  <c r="BB262" i="1"/>
  <c r="BA262" i="1"/>
  <c r="AZ262" i="1"/>
  <c r="AY262" i="1"/>
  <c r="AX262" i="1"/>
  <c r="AW262" i="1"/>
  <c r="AV262" i="1"/>
  <c r="AQ262" i="1"/>
  <c r="AP262" i="1"/>
  <c r="AN262" i="1"/>
  <c r="AL262" i="1"/>
  <c r="AL262" i="1" a="1"/>
  <c r="AH262" i="1"/>
  <c r="AG262" i="1"/>
  <c r="AI262" i="1" s="1"/>
  <c r="AA262" i="1"/>
  <c r="AD262" i="1" s="1"/>
  <c r="AE262" i="1" s="1"/>
  <c r="X262" i="1"/>
  <c r="W262" i="1"/>
  <c r="V262" i="1"/>
  <c r="U262" i="1"/>
  <c r="T262" i="1"/>
  <c r="S262" i="1"/>
  <c r="R262" i="1"/>
  <c r="BG261" i="1"/>
  <c r="BH261" i="1" s="1"/>
  <c r="BF261" i="1"/>
  <c r="BE261" i="1"/>
  <c r="BD261" i="1"/>
  <c r="BC261" i="1"/>
  <c r="BB261" i="1"/>
  <c r="BA261" i="1"/>
  <c r="AZ261" i="1"/>
  <c r="AX261" i="1"/>
  <c r="AW261" i="1"/>
  <c r="AV261" i="1"/>
  <c r="AQ261" i="1"/>
  <c r="AP261" i="1"/>
  <c r="AR261" i="1" s="1"/>
  <c r="AN261" i="1"/>
  <c r="AL261" i="1" a="1"/>
  <c r="AL261" i="1" s="1"/>
  <c r="AH261" i="1"/>
  <c r="AG261" i="1"/>
  <c r="AI261" i="1" s="1"/>
  <c r="AC261" i="1"/>
  <c r="AB261" i="1"/>
  <c r="AA261" i="1"/>
  <c r="Z261" i="1"/>
  <c r="Y261" i="1"/>
  <c r="X261" i="1"/>
  <c r="W261" i="1"/>
  <c r="V261" i="1"/>
  <c r="U261" i="1"/>
  <c r="T261" i="1"/>
  <c r="S261" i="1"/>
  <c r="R261" i="1"/>
  <c r="BG260" i="1"/>
  <c r="BH260" i="1" s="1"/>
  <c r="BF260" i="1"/>
  <c r="BE260" i="1"/>
  <c r="BD260" i="1"/>
  <c r="BC260" i="1"/>
  <c r="BB260" i="1"/>
  <c r="BA260" i="1"/>
  <c r="AZ260" i="1"/>
  <c r="AX260" i="1"/>
  <c r="AW260" i="1"/>
  <c r="AV260" i="1"/>
  <c r="AQ260" i="1"/>
  <c r="AP260" i="1"/>
  <c r="AN260" i="1"/>
  <c r="AL260" i="1"/>
  <c r="AL260" i="1" a="1"/>
  <c r="AH260" i="1"/>
  <c r="AG260" i="1"/>
  <c r="AI260" i="1" s="1"/>
  <c r="AC260" i="1"/>
  <c r="AB260" i="1"/>
  <c r="AA260" i="1"/>
  <c r="Z260" i="1"/>
  <c r="Y260" i="1"/>
  <c r="X260" i="1"/>
  <c r="W260" i="1"/>
  <c r="V260" i="1"/>
  <c r="U260" i="1"/>
  <c r="T260" i="1"/>
  <c r="S260" i="1"/>
  <c r="R260" i="1"/>
  <c r="BG259" i="1"/>
  <c r="BH259" i="1" s="1"/>
  <c r="BF259" i="1"/>
  <c r="BE259" i="1"/>
  <c r="BD259" i="1"/>
  <c r="BC259" i="1"/>
  <c r="BB259" i="1"/>
  <c r="BA259" i="1"/>
  <c r="AZ259" i="1"/>
  <c r="AX259" i="1"/>
  <c r="AW259" i="1"/>
  <c r="AV259" i="1"/>
  <c r="AQ259" i="1"/>
  <c r="AP259" i="1"/>
  <c r="AU259" i="1" s="1"/>
  <c r="AN259" i="1"/>
  <c r="AL259" i="1"/>
  <c r="AL259" i="1" a="1"/>
  <c r="AH259" i="1"/>
  <c r="AG259" i="1"/>
  <c r="AI259" i="1" s="1"/>
  <c r="AC259" i="1"/>
  <c r="AB259" i="1"/>
  <c r="AA259" i="1"/>
  <c r="Z259" i="1"/>
  <c r="Y259" i="1"/>
  <c r="X259" i="1"/>
  <c r="W259" i="1"/>
  <c r="V259" i="1"/>
  <c r="U259" i="1"/>
  <c r="T259" i="1"/>
  <c r="S259" i="1"/>
  <c r="R259" i="1"/>
  <c r="BG258" i="1"/>
  <c r="BH258" i="1" s="1"/>
  <c r="BF258" i="1"/>
  <c r="BE258" i="1"/>
  <c r="BD258" i="1"/>
  <c r="BC258" i="1"/>
  <c r="BB258" i="1"/>
  <c r="BA258" i="1"/>
  <c r="AZ258" i="1"/>
  <c r="AY258" i="1"/>
  <c r="AX258" i="1"/>
  <c r="AW258" i="1"/>
  <c r="AV258" i="1"/>
  <c r="AQ258" i="1"/>
  <c r="AP258" i="1"/>
  <c r="AN258" i="1"/>
  <c r="AL258" i="1" a="1"/>
  <c r="AL258" i="1" s="1"/>
  <c r="AH258" i="1"/>
  <c r="AG258" i="1"/>
  <c r="AI258" i="1" s="1"/>
  <c r="AC258" i="1"/>
  <c r="AB258" i="1"/>
  <c r="AA258" i="1"/>
  <c r="Z258" i="1"/>
  <c r="Y258" i="1"/>
  <c r="X258" i="1"/>
  <c r="W258" i="1"/>
  <c r="V258" i="1"/>
  <c r="U258" i="1"/>
  <c r="T258" i="1"/>
  <c r="S258" i="1"/>
  <c r="R258" i="1"/>
  <c r="BG257" i="1"/>
  <c r="BH257" i="1" s="1"/>
  <c r="BF257" i="1"/>
  <c r="BE257" i="1"/>
  <c r="BD257" i="1"/>
  <c r="BC257" i="1"/>
  <c r="BB257" i="1"/>
  <c r="BA257" i="1"/>
  <c r="AZ257" i="1"/>
  <c r="AY257" i="1"/>
  <c r="AX257" i="1"/>
  <c r="AW257" i="1"/>
  <c r="AV257" i="1"/>
  <c r="AQ257" i="1"/>
  <c r="AP257" i="1"/>
  <c r="AS257" i="1" s="1"/>
  <c r="AN257" i="1"/>
  <c r="AL257" i="1" a="1"/>
  <c r="AL257" i="1" s="1"/>
  <c r="AH257" i="1"/>
  <c r="AG257" i="1"/>
  <c r="AI257" i="1" s="1"/>
  <c r="Y257" i="1"/>
  <c r="AD257" i="1" s="1"/>
  <c r="AE257" i="1" s="1"/>
  <c r="X257" i="1"/>
  <c r="W257" i="1"/>
  <c r="V257" i="1"/>
  <c r="U257" i="1"/>
  <c r="T257" i="1"/>
  <c r="S257" i="1"/>
  <c r="R257" i="1"/>
  <c r="BG256" i="1"/>
  <c r="BH256" i="1" s="1"/>
  <c r="BF256" i="1"/>
  <c r="BE256" i="1"/>
  <c r="BD256" i="1"/>
  <c r="BC256" i="1"/>
  <c r="BB256" i="1"/>
  <c r="BA256" i="1"/>
  <c r="AZ256" i="1"/>
  <c r="AY256" i="1"/>
  <c r="AX256" i="1"/>
  <c r="AW256" i="1"/>
  <c r="AV256" i="1"/>
  <c r="AQ256" i="1"/>
  <c r="AP256" i="1"/>
  <c r="AU256" i="1" s="1"/>
  <c r="AN256" i="1"/>
  <c r="AL256" i="1" a="1"/>
  <c r="AL256" i="1" s="1"/>
  <c r="AH256" i="1"/>
  <c r="AG256" i="1"/>
  <c r="AI256" i="1" s="1"/>
  <c r="AC256" i="1"/>
  <c r="Z256" i="1"/>
  <c r="Y256" i="1"/>
  <c r="X256" i="1"/>
  <c r="W256" i="1"/>
  <c r="V256" i="1"/>
  <c r="U256" i="1"/>
  <c r="T256" i="1"/>
  <c r="S256" i="1"/>
  <c r="R256" i="1"/>
  <c r="BG255" i="1"/>
  <c r="BH255" i="1" s="1"/>
  <c r="BF255" i="1"/>
  <c r="BE255" i="1"/>
  <c r="BD255" i="1"/>
  <c r="BC255" i="1"/>
  <c r="BB255" i="1"/>
  <c r="BA255" i="1"/>
  <c r="AZ255" i="1"/>
  <c r="AY255" i="1"/>
  <c r="AX255" i="1"/>
  <c r="AW255" i="1"/>
  <c r="AV255" i="1"/>
  <c r="AQ255" i="1"/>
  <c r="AP255" i="1"/>
  <c r="AN255" i="1"/>
  <c r="AL255" i="1" a="1"/>
  <c r="AL255" i="1" s="1"/>
  <c r="AH255" i="1"/>
  <c r="AG255" i="1"/>
  <c r="AI255" i="1" s="1"/>
  <c r="Y255" i="1"/>
  <c r="AD255" i="1" s="1"/>
  <c r="AE255" i="1" s="1"/>
  <c r="X255" i="1"/>
  <c r="W255" i="1"/>
  <c r="V255" i="1"/>
  <c r="U255" i="1"/>
  <c r="T255" i="1"/>
  <c r="R255" i="1"/>
  <c r="BG254" i="1"/>
  <c r="BH254" i="1" s="1"/>
  <c r="BF254" i="1"/>
  <c r="BE254" i="1"/>
  <c r="BD254" i="1"/>
  <c r="BC254" i="1"/>
  <c r="BB254" i="1"/>
  <c r="BA254" i="1"/>
  <c r="AZ254" i="1"/>
  <c r="AY254" i="1"/>
  <c r="AX254" i="1"/>
  <c r="AW254" i="1"/>
  <c r="AV254" i="1"/>
  <c r="AQ254" i="1"/>
  <c r="AP254" i="1"/>
  <c r="AU254" i="1" s="1"/>
  <c r="AN254" i="1"/>
  <c r="AL254" i="1"/>
  <c r="AL254" i="1" a="1"/>
  <c r="AH254" i="1"/>
  <c r="AG254" i="1"/>
  <c r="Z254" i="1"/>
  <c r="AD254" i="1" s="1"/>
  <c r="AE254" i="1" s="1"/>
  <c r="X254" i="1"/>
  <c r="W254" i="1"/>
  <c r="V254" i="1"/>
  <c r="U254" i="1"/>
  <c r="T254" i="1"/>
  <c r="S254" i="1"/>
  <c r="R254" i="1"/>
  <c r="BG253" i="1"/>
  <c r="BH253" i="1" s="1"/>
  <c r="BF253" i="1"/>
  <c r="BE253" i="1"/>
  <c r="BD253" i="1"/>
  <c r="BC253" i="1"/>
  <c r="BB253" i="1"/>
  <c r="BA253" i="1"/>
  <c r="AZ253" i="1"/>
  <c r="AY253" i="1"/>
  <c r="AX253" i="1"/>
  <c r="AW253" i="1"/>
  <c r="AV253" i="1"/>
  <c r="AS253" i="1"/>
  <c r="AQ253" i="1"/>
  <c r="AP253" i="1"/>
  <c r="AU253" i="1" s="1"/>
  <c r="AN253" i="1"/>
  <c r="AL253" i="1"/>
  <c r="AL253" i="1" a="1"/>
  <c r="AH253" i="1"/>
  <c r="AG253" i="1"/>
  <c r="AI253" i="1" s="1"/>
  <c r="Y253" i="1"/>
  <c r="AD253" i="1" s="1"/>
  <c r="AE253" i="1" s="1"/>
  <c r="X253" i="1"/>
  <c r="W253" i="1"/>
  <c r="V253" i="1"/>
  <c r="U253" i="1"/>
  <c r="T253" i="1"/>
  <c r="S253" i="1"/>
  <c r="R253" i="1"/>
  <c r="BG252" i="1"/>
  <c r="BH252" i="1" s="1"/>
  <c r="BF252" i="1"/>
  <c r="BE252" i="1"/>
  <c r="BD252" i="1"/>
  <c r="BC252" i="1"/>
  <c r="BB252" i="1"/>
  <c r="BA252" i="1"/>
  <c r="AZ252" i="1"/>
  <c r="AX252" i="1"/>
  <c r="AW252" i="1"/>
  <c r="AV252" i="1"/>
  <c r="AQ252" i="1"/>
  <c r="AP252" i="1"/>
  <c r="AS252" i="1" s="1"/>
  <c r="AN252" i="1"/>
  <c r="AL252" i="1"/>
  <c r="AL252" i="1" a="1"/>
  <c r="AH252" i="1"/>
  <c r="AG252" i="1"/>
  <c r="AI252" i="1" s="1"/>
  <c r="AC252" i="1"/>
  <c r="AB252" i="1"/>
  <c r="AA252" i="1"/>
  <c r="Z252" i="1"/>
  <c r="Y252" i="1"/>
  <c r="X252" i="1"/>
  <c r="W252" i="1"/>
  <c r="V252" i="1"/>
  <c r="U252" i="1"/>
  <c r="T252" i="1"/>
  <c r="S252" i="1"/>
  <c r="R252" i="1"/>
  <c r="BG251" i="1"/>
  <c r="BH251" i="1" s="1"/>
  <c r="BF251" i="1"/>
  <c r="BE251" i="1"/>
  <c r="BD251" i="1"/>
  <c r="BC251" i="1"/>
  <c r="BB251" i="1"/>
  <c r="BA251" i="1"/>
  <c r="AZ251" i="1"/>
  <c r="AX251" i="1"/>
  <c r="AW251" i="1"/>
  <c r="AV251" i="1"/>
  <c r="AS251" i="1"/>
  <c r="AQ251" i="1"/>
  <c r="AP251" i="1"/>
  <c r="AU251" i="1" s="1"/>
  <c r="AN251" i="1"/>
  <c r="AL251" i="1"/>
  <c r="AL251" i="1" a="1"/>
  <c r="AH251" i="1"/>
  <c r="AG251" i="1"/>
  <c r="AI251" i="1" s="1"/>
  <c r="AC251" i="1"/>
  <c r="AB251" i="1"/>
  <c r="AA251" i="1"/>
  <c r="Z251" i="1"/>
  <c r="Y251" i="1"/>
  <c r="X251" i="1"/>
  <c r="W251" i="1"/>
  <c r="V251" i="1"/>
  <c r="U251" i="1"/>
  <c r="T251" i="1"/>
  <c r="S251" i="1"/>
  <c r="R251" i="1"/>
  <c r="BG250" i="1"/>
  <c r="BH250" i="1" s="1"/>
  <c r="BF250" i="1"/>
  <c r="BE250" i="1"/>
  <c r="BD250" i="1"/>
  <c r="BC250" i="1"/>
  <c r="BB250" i="1"/>
  <c r="BA250" i="1"/>
  <c r="AZ250" i="1"/>
  <c r="AY250" i="1"/>
  <c r="AX250" i="1"/>
  <c r="AW250" i="1"/>
  <c r="AV250" i="1"/>
  <c r="AQ250" i="1"/>
  <c r="AP250" i="1"/>
  <c r="AN250" i="1"/>
  <c r="AL250" i="1"/>
  <c r="AL250" i="1" a="1"/>
  <c r="AH250" i="1"/>
  <c r="AG250" i="1"/>
  <c r="AI250" i="1" s="1"/>
  <c r="AC250" i="1"/>
  <c r="AB250" i="1"/>
  <c r="AA250" i="1"/>
  <c r="Z250" i="1"/>
  <c r="Y250" i="1"/>
  <c r="X250" i="1"/>
  <c r="W250" i="1"/>
  <c r="V250" i="1"/>
  <c r="U250" i="1"/>
  <c r="T250" i="1"/>
  <c r="S250" i="1"/>
  <c r="R250" i="1"/>
  <c r="BG249" i="1"/>
  <c r="BH249" i="1" s="1"/>
  <c r="BF249" i="1"/>
  <c r="BE249" i="1"/>
  <c r="BD249" i="1"/>
  <c r="BC249" i="1"/>
  <c r="BB249" i="1"/>
  <c r="BA249" i="1"/>
  <c r="AZ249" i="1"/>
  <c r="AY249" i="1"/>
  <c r="AX249" i="1"/>
  <c r="AW249" i="1"/>
  <c r="AV249" i="1"/>
  <c r="AQ249" i="1"/>
  <c r="AP249" i="1"/>
  <c r="AN249" i="1"/>
  <c r="AL249" i="1"/>
  <c r="AL249" i="1" a="1"/>
  <c r="AH249" i="1"/>
  <c r="AG249" i="1"/>
  <c r="Y249" i="1"/>
  <c r="AD249" i="1" s="1"/>
  <c r="AE249" i="1" s="1"/>
  <c r="X249" i="1"/>
  <c r="W249" i="1"/>
  <c r="V249" i="1"/>
  <c r="U249" i="1"/>
  <c r="T249" i="1"/>
  <c r="S249" i="1"/>
  <c r="R249" i="1"/>
  <c r="BG248" i="1"/>
  <c r="BH248" i="1" s="1"/>
  <c r="BF248" i="1"/>
  <c r="BE248" i="1"/>
  <c r="BD248" i="1"/>
  <c r="BC248" i="1"/>
  <c r="BB248" i="1"/>
  <c r="BA248" i="1"/>
  <c r="AZ248" i="1"/>
  <c r="AY248" i="1"/>
  <c r="AX248" i="1"/>
  <c r="AW248" i="1"/>
  <c r="AV248" i="1"/>
  <c r="AQ248" i="1"/>
  <c r="AP248" i="1"/>
  <c r="AR248" i="1" s="1"/>
  <c r="AN248" i="1"/>
  <c r="AL248" i="1" a="1"/>
  <c r="AL248" i="1" s="1"/>
  <c r="AH248" i="1"/>
  <c r="AG248" i="1"/>
  <c r="AI248" i="1" s="1"/>
  <c r="AA248" i="1"/>
  <c r="AD248" i="1" s="1"/>
  <c r="AE248" i="1" s="1"/>
  <c r="X248" i="1"/>
  <c r="W248" i="1"/>
  <c r="V248" i="1"/>
  <c r="U248" i="1"/>
  <c r="T248" i="1"/>
  <c r="S248" i="1"/>
  <c r="R248" i="1"/>
  <c r="BG247" i="1"/>
  <c r="BH247" i="1" s="1"/>
  <c r="BF247" i="1"/>
  <c r="BE247" i="1"/>
  <c r="BD247" i="1"/>
  <c r="BC247" i="1"/>
  <c r="BB247" i="1"/>
  <c r="BA247" i="1"/>
  <c r="AZ247" i="1"/>
  <c r="AY247" i="1"/>
  <c r="AX247" i="1"/>
  <c r="AW247" i="1"/>
  <c r="AV247" i="1"/>
  <c r="AQ247" i="1"/>
  <c r="AP247" i="1"/>
  <c r="AT247" i="1" s="1"/>
  <c r="AN247" i="1"/>
  <c r="AL247" i="1" a="1"/>
  <c r="AL247" i="1" s="1"/>
  <c r="AH247" i="1"/>
  <c r="AG247" i="1"/>
  <c r="AI247" i="1" s="1"/>
  <c r="AA247" i="1"/>
  <c r="AD247" i="1" s="1"/>
  <c r="AE247" i="1" s="1"/>
  <c r="X247" i="1"/>
  <c r="W247" i="1"/>
  <c r="V247" i="1"/>
  <c r="U247" i="1"/>
  <c r="T247" i="1"/>
  <c r="S247" i="1"/>
  <c r="R247" i="1"/>
  <c r="BG246" i="1"/>
  <c r="BH246" i="1" s="1"/>
  <c r="BF246" i="1"/>
  <c r="BE246" i="1"/>
  <c r="BD246" i="1"/>
  <c r="BC246" i="1"/>
  <c r="BB246" i="1"/>
  <c r="BA246" i="1"/>
  <c r="AZ246" i="1"/>
  <c r="AY246" i="1"/>
  <c r="AX246" i="1"/>
  <c r="AW246" i="1"/>
  <c r="AV246" i="1"/>
  <c r="AQ246" i="1"/>
  <c r="AP246" i="1"/>
  <c r="AN246" i="1"/>
  <c r="AL246" i="1"/>
  <c r="AL246" i="1" a="1"/>
  <c r="AH246" i="1"/>
  <c r="AG246" i="1"/>
  <c r="AI246" i="1" s="1"/>
  <c r="Z246" i="1"/>
  <c r="AD246" i="1" s="1"/>
  <c r="AE246" i="1" s="1"/>
  <c r="X246" i="1"/>
  <c r="W246" i="1"/>
  <c r="V246" i="1"/>
  <c r="U246" i="1"/>
  <c r="T246" i="1"/>
  <c r="S246" i="1"/>
  <c r="R246" i="1"/>
  <c r="BG245" i="1"/>
  <c r="BH245" i="1" s="1"/>
  <c r="BF245" i="1"/>
  <c r="BE245" i="1"/>
  <c r="BD245" i="1"/>
  <c r="BC245" i="1"/>
  <c r="BB245" i="1"/>
  <c r="BA245" i="1"/>
  <c r="AZ245" i="1"/>
  <c r="AY245" i="1"/>
  <c r="AX245" i="1"/>
  <c r="AW245" i="1"/>
  <c r="AV245" i="1"/>
  <c r="AR245" i="1"/>
  <c r="AQ245" i="1"/>
  <c r="AP245" i="1"/>
  <c r="AU245" i="1" s="1"/>
  <c r="AN245" i="1"/>
  <c r="AL245" i="1"/>
  <c r="AL245" i="1" a="1"/>
  <c r="AH245" i="1"/>
  <c r="AG245" i="1"/>
  <c r="AI245" i="1" s="1"/>
  <c r="AB245" i="1"/>
  <c r="AD245" i="1" s="1"/>
  <c r="AE245" i="1" s="1"/>
  <c r="X245" i="1"/>
  <c r="W245" i="1"/>
  <c r="V245" i="1"/>
  <c r="U245" i="1"/>
  <c r="T245" i="1"/>
  <c r="S245" i="1"/>
  <c r="R245" i="1"/>
  <c r="BG244" i="1"/>
  <c r="BH244" i="1" s="1"/>
  <c r="BF244" i="1"/>
  <c r="BE244" i="1"/>
  <c r="BD244" i="1"/>
  <c r="BC244" i="1"/>
  <c r="BB244" i="1"/>
  <c r="BA244" i="1"/>
  <c r="AZ244" i="1"/>
  <c r="AY244" i="1"/>
  <c r="AX244" i="1"/>
  <c r="AW244" i="1"/>
  <c r="AV244" i="1"/>
  <c r="AQ244" i="1"/>
  <c r="AP244" i="1"/>
  <c r="AT244" i="1" s="1"/>
  <c r="AN244" i="1"/>
  <c r="AL244" i="1"/>
  <c r="AL244" i="1" a="1"/>
  <c r="AH244" i="1"/>
  <c r="AG244" i="1"/>
  <c r="AB244" i="1"/>
  <c r="AD244" i="1" s="1"/>
  <c r="AE244" i="1" s="1"/>
  <c r="X244" i="1"/>
  <c r="W244" i="1"/>
  <c r="V244" i="1"/>
  <c r="U244" i="1"/>
  <c r="T244" i="1"/>
  <c r="S244" i="1"/>
  <c r="R244" i="1"/>
  <c r="BG243" i="1"/>
  <c r="BH243" i="1" s="1"/>
  <c r="BF243" i="1"/>
  <c r="BE243" i="1"/>
  <c r="BD243" i="1"/>
  <c r="BC243" i="1"/>
  <c r="BB243" i="1"/>
  <c r="BA243" i="1"/>
  <c r="AZ243" i="1"/>
  <c r="AY243" i="1"/>
  <c r="AX243" i="1"/>
  <c r="AW243" i="1"/>
  <c r="AV243" i="1"/>
  <c r="AQ243" i="1"/>
  <c r="AP243" i="1"/>
  <c r="AR243" i="1" s="1"/>
  <c r="AN243" i="1"/>
  <c r="AL243" i="1"/>
  <c r="AL243" i="1" a="1"/>
  <c r="AH243" i="1"/>
  <c r="AG243" i="1"/>
  <c r="AI243" i="1" s="1"/>
  <c r="AB243" i="1"/>
  <c r="AD243" i="1" s="1"/>
  <c r="AE243" i="1" s="1"/>
  <c r="X243" i="1"/>
  <c r="W243" i="1"/>
  <c r="V243" i="1"/>
  <c r="U243" i="1"/>
  <c r="T243" i="1"/>
  <c r="S243" i="1"/>
  <c r="R243" i="1"/>
  <c r="BG242" i="1"/>
  <c r="BH242" i="1" s="1"/>
  <c r="BF242" i="1"/>
  <c r="BE242" i="1"/>
  <c r="BD242" i="1"/>
  <c r="BC242" i="1"/>
  <c r="BB242" i="1"/>
  <c r="BA242" i="1"/>
  <c r="AZ242" i="1"/>
  <c r="AY242" i="1"/>
  <c r="AX242" i="1"/>
  <c r="AW242" i="1"/>
  <c r="AV242" i="1"/>
  <c r="AQ242" i="1"/>
  <c r="AP242" i="1"/>
  <c r="AR242" i="1" s="1"/>
  <c r="AN242" i="1"/>
  <c r="AL242" i="1" a="1"/>
  <c r="AL242" i="1" s="1"/>
  <c r="AH242" i="1"/>
  <c r="AG242" i="1"/>
  <c r="AI242" i="1" s="1"/>
  <c r="AB242" i="1"/>
  <c r="AD242" i="1" s="1"/>
  <c r="AE242" i="1" s="1"/>
  <c r="X242" i="1"/>
  <c r="W242" i="1"/>
  <c r="V242" i="1"/>
  <c r="U242" i="1"/>
  <c r="T242" i="1"/>
  <c r="S242" i="1"/>
  <c r="R242" i="1"/>
  <c r="BG241" i="1"/>
  <c r="BH241" i="1" s="1"/>
  <c r="BF241" i="1"/>
  <c r="BE241" i="1"/>
  <c r="BD241" i="1"/>
  <c r="BC241" i="1"/>
  <c r="BB241" i="1"/>
  <c r="BA241" i="1"/>
  <c r="AZ241" i="1"/>
  <c r="AY241" i="1"/>
  <c r="AX241" i="1"/>
  <c r="AW241" i="1"/>
  <c r="AV241" i="1"/>
  <c r="AQ241" i="1"/>
  <c r="AP241" i="1"/>
  <c r="AN241" i="1"/>
  <c r="AL241" i="1"/>
  <c r="AL241" i="1" a="1"/>
  <c r="AH241" i="1"/>
  <c r="AG241" i="1"/>
  <c r="AI241" i="1" s="1"/>
  <c r="Y241" i="1"/>
  <c r="AD241" i="1" s="1"/>
  <c r="AE241" i="1" s="1"/>
  <c r="X241" i="1"/>
  <c r="W241" i="1"/>
  <c r="V241" i="1"/>
  <c r="U241" i="1"/>
  <c r="T241" i="1"/>
  <c r="S241" i="1"/>
  <c r="R241" i="1"/>
  <c r="BG240" i="1"/>
  <c r="BH240" i="1" s="1"/>
  <c r="BF240" i="1"/>
  <c r="BE240" i="1"/>
  <c r="BD240" i="1"/>
  <c r="BC240" i="1"/>
  <c r="BB240" i="1"/>
  <c r="BA240" i="1"/>
  <c r="AZ240" i="1"/>
  <c r="AY240" i="1"/>
  <c r="AX240" i="1"/>
  <c r="AW240" i="1"/>
  <c r="AV240" i="1"/>
  <c r="AQ240" i="1"/>
  <c r="AP240" i="1"/>
  <c r="AU240" i="1" s="1"/>
  <c r="AN240" i="1"/>
  <c r="AL240" i="1" a="1"/>
  <c r="AL240" i="1" s="1"/>
  <c r="AH240" i="1"/>
  <c r="AG240" i="1"/>
  <c r="AI240" i="1" s="1"/>
  <c r="AC240" i="1"/>
  <c r="AD240" i="1" s="1"/>
  <c r="AE240" i="1" s="1"/>
  <c r="X240" i="1"/>
  <c r="W240" i="1"/>
  <c r="V240" i="1"/>
  <c r="U240" i="1"/>
  <c r="T240" i="1"/>
  <c r="S240" i="1"/>
  <c r="R240" i="1"/>
  <c r="BG239" i="1"/>
  <c r="BH239" i="1" s="1"/>
  <c r="BF239" i="1"/>
  <c r="BE239" i="1"/>
  <c r="BD239" i="1"/>
  <c r="BC239" i="1"/>
  <c r="BB239" i="1"/>
  <c r="BA239" i="1"/>
  <c r="AZ239" i="1"/>
  <c r="AY239" i="1"/>
  <c r="AX239" i="1"/>
  <c r="AW239" i="1"/>
  <c r="AV239" i="1"/>
  <c r="AQ239" i="1"/>
  <c r="AP239" i="1"/>
  <c r="AT239" i="1" s="1"/>
  <c r="AN239" i="1"/>
  <c r="AL239" i="1"/>
  <c r="AL239" i="1" a="1"/>
  <c r="AH239" i="1"/>
  <c r="AG239" i="1"/>
  <c r="AI239" i="1" s="1"/>
  <c r="AC239" i="1"/>
  <c r="AD239" i="1" s="1"/>
  <c r="AE239" i="1" s="1"/>
  <c r="X239" i="1"/>
  <c r="W239" i="1"/>
  <c r="V239" i="1"/>
  <c r="U239" i="1"/>
  <c r="T239" i="1"/>
  <c r="S239" i="1"/>
  <c r="R239" i="1"/>
  <c r="BG238" i="1"/>
  <c r="BH238" i="1" s="1"/>
  <c r="BF238" i="1"/>
  <c r="BE238" i="1"/>
  <c r="BD238" i="1"/>
  <c r="BC238" i="1"/>
  <c r="BB238" i="1"/>
  <c r="BA238" i="1"/>
  <c r="AZ238" i="1"/>
  <c r="AY238" i="1"/>
  <c r="AX238" i="1"/>
  <c r="AW238" i="1"/>
  <c r="AV238" i="1"/>
  <c r="AQ238" i="1"/>
  <c r="AP238" i="1"/>
  <c r="AN238" i="1"/>
  <c r="AL238" i="1"/>
  <c r="AL238" i="1" a="1"/>
  <c r="AH238" i="1"/>
  <c r="AG238" i="1"/>
  <c r="AI238" i="1" s="1"/>
  <c r="AC238" i="1"/>
  <c r="Z238" i="1"/>
  <c r="Y238" i="1"/>
  <c r="X238" i="1"/>
  <c r="W238" i="1"/>
  <c r="V238" i="1"/>
  <c r="U238" i="1"/>
  <c r="T238" i="1"/>
  <c r="S238" i="1"/>
  <c r="R238" i="1"/>
  <c r="BG237" i="1"/>
  <c r="BH237" i="1" s="1"/>
  <c r="BF237" i="1"/>
  <c r="BE237" i="1"/>
  <c r="BD237" i="1"/>
  <c r="BC237" i="1"/>
  <c r="BB237" i="1"/>
  <c r="BA237" i="1"/>
  <c r="AZ237" i="1"/>
  <c r="AY237" i="1"/>
  <c r="AX237" i="1"/>
  <c r="AW237" i="1"/>
  <c r="AV237" i="1"/>
  <c r="AQ237" i="1"/>
  <c r="AP237" i="1"/>
  <c r="AS237" i="1" s="1"/>
  <c r="AN237" i="1"/>
  <c r="AL237" i="1" a="1"/>
  <c r="AL237" i="1" s="1"/>
  <c r="AH237" i="1"/>
  <c r="AG237" i="1"/>
  <c r="AC237" i="1"/>
  <c r="Z237" i="1"/>
  <c r="Y237" i="1"/>
  <c r="X237" i="1"/>
  <c r="W237" i="1"/>
  <c r="V237" i="1"/>
  <c r="U237" i="1"/>
  <c r="T237" i="1"/>
  <c r="S237" i="1"/>
  <c r="R237" i="1"/>
  <c r="BG236" i="1"/>
  <c r="BH236" i="1" s="1"/>
  <c r="BF236" i="1"/>
  <c r="BE236" i="1"/>
  <c r="BD236" i="1"/>
  <c r="BC236" i="1"/>
  <c r="BB236" i="1"/>
  <c r="BA236" i="1"/>
  <c r="AZ236" i="1"/>
  <c r="AY236" i="1"/>
  <c r="AX236" i="1"/>
  <c r="AW236" i="1"/>
  <c r="AV236" i="1"/>
  <c r="AQ236" i="1"/>
  <c r="AP236" i="1"/>
  <c r="AS236" i="1" s="1"/>
  <c r="AN236" i="1"/>
  <c r="AL236" i="1" a="1"/>
  <c r="AL236" i="1" s="1"/>
  <c r="AH236" i="1"/>
  <c r="AG236" i="1"/>
  <c r="AI236" i="1" s="1"/>
  <c r="Y236" i="1"/>
  <c r="AD236" i="1" s="1"/>
  <c r="AE236" i="1" s="1"/>
  <c r="X236" i="1"/>
  <c r="W236" i="1"/>
  <c r="V236" i="1"/>
  <c r="U236" i="1"/>
  <c r="T236" i="1"/>
  <c r="S236" i="1"/>
  <c r="R236" i="1"/>
  <c r="BG235" i="1"/>
  <c r="BH235" i="1" s="1"/>
  <c r="BF235" i="1"/>
  <c r="BE235" i="1"/>
  <c r="BD235" i="1"/>
  <c r="BC235" i="1"/>
  <c r="BB235" i="1"/>
  <c r="BA235" i="1"/>
  <c r="AZ235" i="1"/>
  <c r="AY235" i="1"/>
  <c r="AX235" i="1"/>
  <c r="AW235" i="1"/>
  <c r="AV235" i="1"/>
  <c r="AQ235" i="1"/>
  <c r="AP235" i="1"/>
  <c r="AS235" i="1" s="1"/>
  <c r="AN235" i="1"/>
  <c r="AL235" i="1"/>
  <c r="AL235" i="1" a="1"/>
  <c r="AH235" i="1"/>
  <c r="AG235" i="1"/>
  <c r="AA235" i="1"/>
  <c r="AD235" i="1" s="1"/>
  <c r="AE235" i="1" s="1"/>
  <c r="X235" i="1"/>
  <c r="W235" i="1"/>
  <c r="V235" i="1"/>
  <c r="U235" i="1"/>
  <c r="T235" i="1"/>
  <c r="S235" i="1"/>
  <c r="R235" i="1"/>
  <c r="BG234" i="1"/>
  <c r="BH234" i="1" s="1"/>
  <c r="BF234" i="1"/>
  <c r="BE234" i="1"/>
  <c r="BD234" i="1"/>
  <c r="BC234" i="1"/>
  <c r="BB234" i="1"/>
  <c r="BA234" i="1"/>
  <c r="AZ234" i="1"/>
  <c r="AY234" i="1"/>
  <c r="AX234" i="1"/>
  <c r="AW234" i="1"/>
  <c r="AV234" i="1"/>
  <c r="AQ234" i="1"/>
  <c r="AP234" i="1"/>
  <c r="AN234" i="1"/>
  <c r="AL234" i="1"/>
  <c r="AL234" i="1" a="1"/>
  <c r="AH234" i="1"/>
  <c r="AG234" i="1"/>
  <c r="AI234" i="1" s="1"/>
  <c r="AA234" i="1"/>
  <c r="AD234" i="1" s="1"/>
  <c r="AE234" i="1" s="1"/>
  <c r="X234" i="1"/>
  <c r="W234" i="1"/>
  <c r="V234" i="1"/>
  <c r="U234" i="1"/>
  <c r="T234" i="1"/>
  <c r="S234" i="1"/>
  <c r="R234" i="1"/>
  <c r="BG233" i="1"/>
  <c r="BH233" i="1" s="1"/>
  <c r="BF233" i="1"/>
  <c r="BE233" i="1"/>
  <c r="BD233" i="1"/>
  <c r="BC233" i="1"/>
  <c r="BB233" i="1"/>
  <c r="BA233" i="1"/>
  <c r="AZ233" i="1"/>
  <c r="AY233" i="1"/>
  <c r="AX233" i="1"/>
  <c r="AW233" i="1"/>
  <c r="AV233" i="1"/>
  <c r="AQ233" i="1"/>
  <c r="AP233" i="1"/>
  <c r="AU233" i="1" s="1"/>
  <c r="AN233" i="1"/>
  <c r="AL233" i="1"/>
  <c r="AL233" i="1" a="1"/>
  <c r="AH233" i="1"/>
  <c r="AG233" i="1"/>
  <c r="AI233" i="1" s="1"/>
  <c r="AA233" i="1"/>
  <c r="AD233" i="1" s="1"/>
  <c r="AE233" i="1" s="1"/>
  <c r="X233" i="1"/>
  <c r="W233" i="1"/>
  <c r="V233" i="1"/>
  <c r="U233" i="1"/>
  <c r="T233" i="1"/>
  <c r="S233" i="1"/>
  <c r="R233" i="1"/>
  <c r="BG232" i="1"/>
  <c r="BH232" i="1" s="1"/>
  <c r="BF232" i="1"/>
  <c r="BE232" i="1"/>
  <c r="BD232" i="1"/>
  <c r="BC232" i="1"/>
  <c r="BB232" i="1"/>
  <c r="BA232" i="1"/>
  <c r="AZ232" i="1"/>
  <c r="AY232" i="1"/>
  <c r="AX232" i="1"/>
  <c r="AW232" i="1"/>
  <c r="AV232" i="1"/>
  <c r="AQ232" i="1"/>
  <c r="AP232" i="1"/>
  <c r="AN232" i="1"/>
  <c r="AL232" i="1" a="1"/>
  <c r="AL232" i="1" s="1"/>
  <c r="AH232" i="1"/>
  <c r="AG232" i="1"/>
  <c r="AA232" i="1"/>
  <c r="AD232" i="1" s="1"/>
  <c r="AE232" i="1" s="1"/>
  <c r="X232" i="1"/>
  <c r="W232" i="1"/>
  <c r="V232" i="1"/>
  <c r="U232" i="1"/>
  <c r="T232" i="1"/>
  <c r="S232" i="1"/>
  <c r="R232" i="1"/>
  <c r="BG231" i="1"/>
  <c r="BH231" i="1" s="1"/>
  <c r="BF231" i="1"/>
  <c r="BE231" i="1"/>
  <c r="BD231" i="1"/>
  <c r="BC231" i="1"/>
  <c r="BB231" i="1"/>
  <c r="BA231" i="1"/>
  <c r="AY231" i="1"/>
  <c r="AX231" i="1"/>
  <c r="AW231" i="1"/>
  <c r="AV231" i="1"/>
  <c r="AQ231" i="1"/>
  <c r="AP231" i="1"/>
  <c r="AN231" i="1"/>
  <c r="AL231" i="1"/>
  <c r="AL231" i="1" a="1"/>
  <c r="AH231" i="1"/>
  <c r="AG231" i="1"/>
  <c r="AI231" i="1" s="1"/>
  <c r="AA231" i="1"/>
  <c r="AD231" i="1" s="1"/>
  <c r="AE231" i="1" s="1"/>
  <c r="X231" i="1"/>
  <c r="W231" i="1"/>
  <c r="V231" i="1"/>
  <c r="U231" i="1"/>
  <c r="S231" i="1"/>
  <c r="R231" i="1"/>
  <c r="BG230" i="1"/>
  <c r="BH230" i="1" s="1"/>
  <c r="BF230" i="1"/>
  <c r="BE230" i="1"/>
  <c r="BD230" i="1"/>
  <c r="BC230" i="1"/>
  <c r="BB230" i="1"/>
  <c r="BA230" i="1"/>
  <c r="AZ230" i="1"/>
  <c r="AY230" i="1"/>
  <c r="AX230" i="1"/>
  <c r="AW230" i="1"/>
  <c r="AV230" i="1"/>
  <c r="AQ230" i="1"/>
  <c r="AP230" i="1"/>
  <c r="AS230" i="1" s="1"/>
  <c r="AN230" i="1"/>
  <c r="AL230" i="1" a="1"/>
  <c r="AL230" i="1" s="1"/>
  <c r="AH230" i="1"/>
  <c r="AG230" i="1"/>
  <c r="AI230" i="1" s="1"/>
  <c r="AA230" i="1"/>
  <c r="AD230" i="1" s="1"/>
  <c r="AE230" i="1" s="1"/>
  <c r="X230" i="1"/>
  <c r="W230" i="1"/>
  <c r="V230" i="1"/>
  <c r="U230" i="1"/>
  <c r="T230" i="1"/>
  <c r="S230" i="1"/>
  <c r="R230" i="1"/>
  <c r="BG229" i="1"/>
  <c r="BH229" i="1" s="1"/>
  <c r="BF229" i="1"/>
  <c r="BE229" i="1"/>
  <c r="BD229" i="1"/>
  <c r="BC229" i="1"/>
  <c r="BB229" i="1"/>
  <c r="BA229" i="1"/>
  <c r="AZ229" i="1"/>
  <c r="AX229" i="1"/>
  <c r="AW229" i="1"/>
  <c r="AV229" i="1"/>
  <c r="AQ229" i="1"/>
  <c r="AP229" i="1"/>
  <c r="AU229" i="1" s="1"/>
  <c r="AN229" i="1"/>
  <c r="AL229" i="1" a="1"/>
  <c r="AL229" i="1" s="1"/>
  <c r="AH229" i="1"/>
  <c r="AG229" i="1"/>
  <c r="AI229" i="1" s="1"/>
  <c r="AA229" i="1"/>
  <c r="AD229" i="1" s="1"/>
  <c r="AE229" i="1" s="1"/>
  <c r="X229" i="1"/>
  <c r="W229" i="1"/>
  <c r="V229" i="1"/>
  <c r="U229" i="1"/>
  <c r="T229" i="1"/>
  <c r="S229" i="1"/>
  <c r="R229" i="1"/>
  <c r="BG228" i="1"/>
  <c r="BH228" i="1" s="1"/>
  <c r="BF228" i="1"/>
  <c r="BE228" i="1"/>
  <c r="BD228" i="1"/>
  <c r="BC228" i="1"/>
  <c r="BB228" i="1"/>
  <c r="BA228" i="1"/>
  <c r="AZ228" i="1"/>
  <c r="AY228" i="1"/>
  <c r="AX228" i="1"/>
  <c r="AW228" i="1"/>
  <c r="AV228" i="1"/>
  <c r="AQ228" i="1"/>
  <c r="AP228" i="1"/>
  <c r="AN228" i="1"/>
  <c r="AL228" i="1"/>
  <c r="AL228" i="1" a="1"/>
  <c r="AH228" i="1"/>
  <c r="AG228" i="1"/>
  <c r="AI228" i="1" s="1"/>
  <c r="AC228" i="1"/>
  <c r="Z228" i="1"/>
  <c r="Y228" i="1"/>
  <c r="X228" i="1"/>
  <c r="W228" i="1"/>
  <c r="V228" i="1"/>
  <c r="U228" i="1"/>
  <c r="T228" i="1"/>
  <c r="S228" i="1"/>
  <c r="R228" i="1"/>
  <c r="BG227" i="1"/>
  <c r="BH227" i="1" s="1"/>
  <c r="BF227" i="1"/>
  <c r="BE227" i="1"/>
  <c r="BD227" i="1"/>
  <c r="BC227" i="1"/>
  <c r="BB227" i="1"/>
  <c r="BA227" i="1"/>
  <c r="AZ227" i="1"/>
  <c r="AY227" i="1"/>
  <c r="AX227" i="1"/>
  <c r="AW227" i="1"/>
  <c r="AV227" i="1"/>
  <c r="AQ227" i="1"/>
  <c r="AP227" i="1"/>
  <c r="AU227" i="1" s="1"/>
  <c r="AN227" i="1"/>
  <c r="AL227" i="1" a="1"/>
  <c r="AL227" i="1" s="1"/>
  <c r="AH227" i="1"/>
  <c r="AG227" i="1"/>
  <c r="AI227" i="1" s="1"/>
  <c r="AC227" i="1"/>
  <c r="AD227" i="1" s="1"/>
  <c r="AE227" i="1" s="1"/>
  <c r="X227" i="1"/>
  <c r="W227" i="1"/>
  <c r="V227" i="1"/>
  <c r="U227" i="1"/>
  <c r="T227" i="1"/>
  <c r="S227" i="1"/>
  <c r="R227" i="1"/>
  <c r="BG226" i="1"/>
  <c r="BH226" i="1" s="1"/>
  <c r="BF226" i="1"/>
  <c r="BE226" i="1"/>
  <c r="BD226" i="1"/>
  <c r="BC226" i="1"/>
  <c r="BB226" i="1"/>
  <c r="BA226" i="1"/>
  <c r="AZ226" i="1"/>
  <c r="AY226" i="1"/>
  <c r="AX226" i="1"/>
  <c r="AW226" i="1"/>
  <c r="AV226" i="1"/>
  <c r="AQ226" i="1"/>
  <c r="AP226" i="1"/>
  <c r="AN226" i="1"/>
  <c r="AL226" i="1"/>
  <c r="AL226" i="1" a="1"/>
  <c r="AH226" i="1"/>
  <c r="AG226" i="1"/>
  <c r="AI226" i="1" s="1"/>
  <c r="AA226" i="1"/>
  <c r="AD226" i="1" s="1"/>
  <c r="AE226" i="1" s="1"/>
  <c r="X226" i="1"/>
  <c r="W226" i="1"/>
  <c r="V226" i="1"/>
  <c r="U226" i="1"/>
  <c r="T226" i="1"/>
  <c r="S226" i="1"/>
  <c r="R226" i="1"/>
  <c r="BG225" i="1"/>
  <c r="BH225" i="1" s="1"/>
  <c r="BF225" i="1"/>
  <c r="BE225" i="1"/>
  <c r="BD225" i="1"/>
  <c r="BC225" i="1"/>
  <c r="BB225" i="1"/>
  <c r="BA225" i="1"/>
  <c r="AZ225" i="1"/>
  <c r="AY225" i="1"/>
  <c r="AX225" i="1"/>
  <c r="AW225" i="1"/>
  <c r="AV225" i="1"/>
  <c r="AQ225" i="1"/>
  <c r="AP225" i="1"/>
  <c r="AN225" i="1"/>
  <c r="AL225" i="1" a="1"/>
  <c r="AL225" i="1" s="1"/>
  <c r="AH225" i="1"/>
  <c r="AG225" i="1"/>
  <c r="AI225" i="1" s="1"/>
  <c r="AC225" i="1"/>
  <c r="AD225" i="1" s="1"/>
  <c r="AE225" i="1" s="1"/>
  <c r="X225" i="1"/>
  <c r="W225" i="1"/>
  <c r="V225" i="1"/>
  <c r="U225" i="1"/>
  <c r="T225" i="1"/>
  <c r="S225" i="1"/>
  <c r="R225" i="1"/>
  <c r="BG224" i="1"/>
  <c r="BH224" i="1" s="1"/>
  <c r="BF224" i="1"/>
  <c r="BE224" i="1"/>
  <c r="BD224" i="1"/>
  <c r="BC224" i="1"/>
  <c r="BB224" i="1"/>
  <c r="BA224" i="1"/>
  <c r="AZ224" i="1"/>
  <c r="AY224" i="1"/>
  <c r="AX224" i="1"/>
  <c r="AW224" i="1"/>
  <c r="AV224" i="1"/>
  <c r="AQ224" i="1"/>
  <c r="AP224" i="1"/>
  <c r="AT224" i="1" s="1"/>
  <c r="AN224" i="1"/>
  <c r="AL224" i="1" a="1"/>
  <c r="AL224" i="1" s="1"/>
  <c r="AH224" i="1"/>
  <c r="AG224" i="1"/>
  <c r="AI224" i="1" s="1"/>
  <c r="AA224" i="1"/>
  <c r="AD224" i="1" s="1"/>
  <c r="AE224" i="1" s="1"/>
  <c r="X224" i="1"/>
  <c r="W224" i="1"/>
  <c r="V224" i="1"/>
  <c r="U224" i="1"/>
  <c r="S224" i="1"/>
  <c r="R224" i="1"/>
  <c r="BG223" i="1"/>
  <c r="BH223" i="1" s="1"/>
  <c r="BF223" i="1"/>
  <c r="BE223" i="1"/>
  <c r="BD223" i="1"/>
  <c r="BC223" i="1"/>
  <c r="BB223" i="1"/>
  <c r="BA223" i="1"/>
  <c r="AZ223" i="1"/>
  <c r="AY223" i="1"/>
  <c r="AX223" i="1"/>
  <c r="AW223" i="1"/>
  <c r="AV223" i="1"/>
  <c r="AQ223" i="1"/>
  <c r="AP223" i="1"/>
  <c r="AN223" i="1"/>
  <c r="AL223" i="1"/>
  <c r="AL223" i="1" a="1"/>
  <c r="AH223" i="1"/>
  <c r="AG223" i="1"/>
  <c r="AC223" i="1"/>
  <c r="AD223" i="1" s="1"/>
  <c r="AE223" i="1" s="1"/>
  <c r="X223" i="1"/>
  <c r="W223" i="1"/>
  <c r="V223" i="1"/>
  <c r="U223" i="1"/>
  <c r="T223" i="1"/>
  <c r="S223" i="1"/>
  <c r="R223" i="1"/>
  <c r="BG222" i="1"/>
  <c r="BH222" i="1" s="1"/>
  <c r="BF222" i="1"/>
  <c r="BE222" i="1"/>
  <c r="BD222" i="1"/>
  <c r="BC222" i="1"/>
  <c r="BB222" i="1"/>
  <c r="BA222" i="1"/>
  <c r="AZ222" i="1"/>
  <c r="AY222" i="1"/>
  <c r="AX222" i="1"/>
  <c r="AW222" i="1"/>
  <c r="AV222" i="1"/>
  <c r="AQ222" i="1"/>
  <c r="AP222" i="1"/>
  <c r="AT222" i="1" s="1"/>
  <c r="AN222" i="1"/>
  <c r="AL222" i="1" a="1"/>
  <c r="AL222" i="1" s="1"/>
  <c r="AH222" i="1"/>
  <c r="AG222" i="1"/>
  <c r="AI222" i="1" s="1"/>
  <c r="AC222" i="1"/>
  <c r="AB222" i="1"/>
  <c r="AD222" i="1" s="1"/>
  <c r="AE222" i="1" s="1"/>
  <c r="X222" i="1"/>
  <c r="W222" i="1"/>
  <c r="V222" i="1"/>
  <c r="U222" i="1"/>
  <c r="T222" i="1"/>
  <c r="S222" i="1"/>
  <c r="R222" i="1"/>
  <c r="BG221" i="1"/>
  <c r="BH221" i="1" s="1"/>
  <c r="BF221" i="1"/>
  <c r="BE221" i="1"/>
  <c r="BD221" i="1"/>
  <c r="BC221" i="1"/>
  <c r="BB221" i="1"/>
  <c r="BA221" i="1"/>
  <c r="AZ221" i="1"/>
  <c r="AY221" i="1"/>
  <c r="AX221" i="1"/>
  <c r="AW221" i="1"/>
  <c r="AV221" i="1"/>
  <c r="AQ221" i="1"/>
  <c r="AP221" i="1"/>
  <c r="AT221" i="1" s="1"/>
  <c r="AN221" i="1"/>
  <c r="AL221" i="1"/>
  <c r="AL221" i="1" a="1"/>
  <c r="AH221" i="1"/>
  <c r="AG221" i="1"/>
  <c r="AI221" i="1" s="1"/>
  <c r="AC221" i="1"/>
  <c r="AB221" i="1"/>
  <c r="AA221" i="1"/>
  <c r="Z221" i="1"/>
  <c r="Y221" i="1"/>
  <c r="X221" i="1"/>
  <c r="W221" i="1"/>
  <c r="V221" i="1"/>
  <c r="U221" i="1"/>
  <c r="T221" i="1"/>
  <c r="S221" i="1"/>
  <c r="R221" i="1"/>
  <c r="BG220" i="1"/>
  <c r="BH220" i="1" s="1"/>
  <c r="BF220" i="1"/>
  <c r="BE220" i="1"/>
  <c r="BD220" i="1"/>
  <c r="BC220" i="1"/>
  <c r="BB220" i="1"/>
  <c r="BA220" i="1"/>
  <c r="AZ220" i="1"/>
  <c r="AY220" i="1"/>
  <c r="AX220" i="1"/>
  <c r="AW220" i="1"/>
  <c r="AV220" i="1"/>
  <c r="AQ220" i="1"/>
  <c r="AP220" i="1"/>
  <c r="AN220" i="1"/>
  <c r="AL220" i="1"/>
  <c r="AL220" i="1" a="1"/>
  <c r="AH220" i="1"/>
  <c r="AG220" i="1"/>
  <c r="AI220" i="1" s="1"/>
  <c r="AC220" i="1"/>
  <c r="AB220" i="1"/>
  <c r="AA220" i="1"/>
  <c r="Z220" i="1"/>
  <c r="Y220" i="1"/>
  <c r="X220" i="1"/>
  <c r="W220" i="1"/>
  <c r="V220" i="1"/>
  <c r="U220" i="1"/>
  <c r="T220" i="1"/>
  <c r="S220" i="1"/>
  <c r="R220" i="1"/>
  <c r="BG219" i="1"/>
  <c r="BH219" i="1" s="1"/>
  <c r="BF219" i="1"/>
  <c r="BE219" i="1"/>
  <c r="BD219" i="1"/>
  <c r="BC219" i="1"/>
  <c r="BB219" i="1"/>
  <c r="BA219" i="1"/>
  <c r="AZ219" i="1"/>
  <c r="AY219" i="1"/>
  <c r="AX219" i="1"/>
  <c r="AW219" i="1"/>
  <c r="AV219" i="1"/>
  <c r="AQ219" i="1"/>
  <c r="AP219" i="1"/>
  <c r="AN219" i="1"/>
  <c r="AL219" i="1" a="1"/>
  <c r="AL219" i="1" s="1"/>
  <c r="AH219" i="1"/>
  <c r="AG219" i="1"/>
  <c r="AI219" i="1" s="1"/>
  <c r="AA219" i="1"/>
  <c r="AD219" i="1" s="1"/>
  <c r="AE219" i="1" s="1"/>
  <c r="X219" i="1"/>
  <c r="W219" i="1"/>
  <c r="V219" i="1"/>
  <c r="U219" i="1"/>
  <c r="S219" i="1"/>
  <c r="R219" i="1"/>
  <c r="BG218" i="1"/>
  <c r="BH218" i="1" s="1"/>
  <c r="BF218" i="1"/>
  <c r="BE218" i="1"/>
  <c r="BD218" i="1"/>
  <c r="BC218" i="1"/>
  <c r="BB218" i="1"/>
  <c r="BA218" i="1"/>
  <c r="AZ218" i="1"/>
  <c r="AY218" i="1"/>
  <c r="AX218" i="1"/>
  <c r="AW218" i="1"/>
  <c r="AV218" i="1"/>
  <c r="AQ218" i="1"/>
  <c r="AP218" i="1"/>
  <c r="AN218" i="1"/>
  <c r="AL218" i="1"/>
  <c r="AL218" i="1" a="1"/>
  <c r="AH218" i="1"/>
  <c r="AG218" i="1"/>
  <c r="Y218" i="1"/>
  <c r="AD218" i="1" s="1"/>
  <c r="AE218" i="1" s="1"/>
  <c r="X218" i="1"/>
  <c r="W218" i="1"/>
  <c r="V218" i="1"/>
  <c r="U218" i="1"/>
  <c r="T218" i="1"/>
  <c r="S218" i="1"/>
  <c r="R218" i="1"/>
  <c r="BG217" i="1"/>
  <c r="BH217" i="1" s="1"/>
  <c r="BF217" i="1"/>
  <c r="BE217" i="1"/>
  <c r="BD217" i="1"/>
  <c r="BC217" i="1"/>
  <c r="BB217" i="1"/>
  <c r="BA217" i="1"/>
  <c r="AZ217" i="1"/>
  <c r="AY217" i="1"/>
  <c r="AX217" i="1"/>
  <c r="AW217" i="1"/>
  <c r="AV217" i="1"/>
  <c r="AQ217" i="1"/>
  <c r="AP217" i="1"/>
  <c r="AR217" i="1" s="1"/>
  <c r="AN217" i="1"/>
  <c r="AL217" i="1"/>
  <c r="AL217" i="1" a="1"/>
  <c r="AH217" i="1"/>
  <c r="AG217" i="1"/>
  <c r="AI217" i="1" s="1"/>
  <c r="AC217" i="1"/>
  <c r="AD217" i="1" s="1"/>
  <c r="AE217" i="1" s="1"/>
  <c r="X217" i="1"/>
  <c r="W217" i="1"/>
  <c r="V217" i="1"/>
  <c r="U217" i="1"/>
  <c r="T217" i="1"/>
  <c r="R217" i="1"/>
  <c r="BG216" i="1"/>
  <c r="BH216" i="1" s="1"/>
  <c r="BF216" i="1"/>
  <c r="BE216" i="1"/>
  <c r="BD216" i="1"/>
  <c r="BC216" i="1"/>
  <c r="BB216" i="1"/>
  <c r="BA216" i="1"/>
  <c r="AZ216" i="1"/>
  <c r="AY216" i="1"/>
  <c r="AX216" i="1"/>
  <c r="AW216" i="1"/>
  <c r="AV216" i="1"/>
  <c r="AQ216" i="1"/>
  <c r="AP216" i="1"/>
  <c r="AS216" i="1" s="1"/>
  <c r="AN216" i="1"/>
  <c r="AL216" i="1"/>
  <c r="AL216" i="1" a="1"/>
  <c r="AH216" i="1"/>
  <c r="AG216" i="1"/>
  <c r="AI216" i="1" s="1"/>
  <c r="AA216" i="1"/>
  <c r="AD216" i="1" s="1"/>
  <c r="AE216" i="1" s="1"/>
  <c r="X216" i="1"/>
  <c r="W216" i="1"/>
  <c r="V216" i="1"/>
  <c r="U216" i="1"/>
  <c r="T216" i="1"/>
  <c r="S216" i="1"/>
  <c r="R216" i="1"/>
  <c r="BG215" i="1"/>
  <c r="BH215" i="1" s="1"/>
  <c r="BF215" i="1"/>
  <c r="BE215" i="1"/>
  <c r="BD215" i="1"/>
  <c r="BC215" i="1"/>
  <c r="BB215" i="1"/>
  <c r="BA215" i="1"/>
  <c r="AZ215" i="1"/>
  <c r="AY215" i="1"/>
  <c r="AX215" i="1"/>
  <c r="AW215" i="1"/>
  <c r="AV215" i="1"/>
  <c r="AQ215" i="1"/>
  <c r="AP215" i="1"/>
  <c r="AN215" i="1"/>
  <c r="AL215" i="1" a="1"/>
  <c r="AL215" i="1" s="1"/>
  <c r="AH215" i="1"/>
  <c r="AG215" i="1"/>
  <c r="Y215" i="1"/>
  <c r="AD215" i="1" s="1"/>
  <c r="AE215" i="1" s="1"/>
  <c r="X215" i="1"/>
  <c r="W215" i="1"/>
  <c r="V215" i="1"/>
  <c r="U215" i="1"/>
  <c r="T215" i="1"/>
  <c r="S215" i="1"/>
  <c r="R215" i="1"/>
  <c r="BG214" i="1"/>
  <c r="BH214" i="1" s="1"/>
  <c r="BF214" i="1"/>
  <c r="BE214" i="1"/>
  <c r="BD214" i="1"/>
  <c r="BC214" i="1"/>
  <c r="BB214" i="1"/>
  <c r="BA214" i="1"/>
  <c r="AZ214" i="1"/>
  <c r="AY214" i="1"/>
  <c r="AX214" i="1"/>
  <c r="AW214" i="1"/>
  <c r="AV214" i="1"/>
  <c r="AQ214" i="1"/>
  <c r="AP214" i="1"/>
  <c r="AN214" i="1"/>
  <c r="AL214" i="1"/>
  <c r="AL214" i="1" a="1"/>
  <c r="AH214" i="1"/>
  <c r="AG214" i="1"/>
  <c r="AI214" i="1" s="1"/>
  <c r="Y214" i="1"/>
  <c r="AD214" i="1" s="1"/>
  <c r="AE214" i="1" s="1"/>
  <c r="X214" i="1"/>
  <c r="W214" i="1"/>
  <c r="V214" i="1"/>
  <c r="U214" i="1"/>
  <c r="T214" i="1"/>
  <c r="S214" i="1"/>
  <c r="R214" i="1"/>
  <c r="BG213" i="1"/>
  <c r="BH213" i="1" s="1"/>
  <c r="BF213" i="1"/>
  <c r="BE213" i="1"/>
  <c r="BD213" i="1"/>
  <c r="BC213" i="1"/>
  <c r="BB213" i="1"/>
  <c r="BA213" i="1"/>
  <c r="AZ213" i="1"/>
  <c r="AY213" i="1"/>
  <c r="AX213" i="1"/>
  <c r="AW213" i="1"/>
  <c r="AV213" i="1"/>
  <c r="AQ213" i="1"/>
  <c r="AP213" i="1"/>
  <c r="AR213" i="1" s="1"/>
  <c r="AN213" i="1"/>
  <c r="AL213" i="1" a="1"/>
  <c r="AL213" i="1" s="1"/>
  <c r="AH213" i="1"/>
  <c r="AG213" i="1"/>
  <c r="AI213" i="1" s="1"/>
  <c r="AA213" i="1"/>
  <c r="AD213" i="1" s="1"/>
  <c r="AE213" i="1" s="1"/>
  <c r="X213" i="1"/>
  <c r="W213" i="1"/>
  <c r="V213" i="1"/>
  <c r="U213" i="1"/>
  <c r="T213" i="1"/>
  <c r="S213" i="1"/>
  <c r="R213" i="1"/>
  <c r="BG212" i="1"/>
  <c r="BH212" i="1" s="1"/>
  <c r="BF212" i="1"/>
  <c r="BE212" i="1"/>
  <c r="BD212" i="1"/>
  <c r="BC212" i="1"/>
  <c r="BB212" i="1"/>
  <c r="BA212" i="1"/>
  <c r="AZ212" i="1"/>
  <c r="AY212" i="1"/>
  <c r="AX212" i="1"/>
  <c r="AW212" i="1"/>
  <c r="AV212" i="1"/>
  <c r="AQ212" i="1"/>
  <c r="AP212" i="1"/>
  <c r="AN212" i="1"/>
  <c r="AL212" i="1"/>
  <c r="AL212" i="1" a="1"/>
  <c r="AH212" i="1"/>
  <c r="AG212" i="1"/>
  <c r="AI212" i="1" s="1"/>
  <c r="Y212" i="1"/>
  <c r="AD212" i="1" s="1"/>
  <c r="AE212" i="1" s="1"/>
  <c r="X212" i="1"/>
  <c r="W212" i="1"/>
  <c r="V212" i="1"/>
  <c r="U212" i="1"/>
  <c r="T212" i="1"/>
  <c r="S212" i="1"/>
  <c r="R212" i="1"/>
  <c r="BG211" i="1"/>
  <c r="BH211" i="1" s="1"/>
  <c r="BF211" i="1"/>
  <c r="BE211" i="1"/>
  <c r="BD211" i="1"/>
  <c r="BC211" i="1"/>
  <c r="BB211" i="1"/>
  <c r="BA211" i="1"/>
  <c r="AZ211" i="1"/>
  <c r="AX211" i="1"/>
  <c r="AW211" i="1"/>
  <c r="AV211" i="1"/>
  <c r="AQ211" i="1"/>
  <c r="AP211" i="1"/>
  <c r="AR211" i="1" s="1"/>
  <c r="AN211" i="1"/>
  <c r="AL211" i="1" a="1"/>
  <c r="AL211" i="1" s="1"/>
  <c r="AH211" i="1"/>
  <c r="AG211" i="1"/>
  <c r="AC211" i="1"/>
  <c r="AB211" i="1"/>
  <c r="AA211" i="1"/>
  <c r="Z211" i="1"/>
  <c r="Y211" i="1"/>
  <c r="X211" i="1"/>
  <c r="W211" i="1"/>
  <c r="V211" i="1"/>
  <c r="U211" i="1"/>
  <c r="T211" i="1"/>
  <c r="S211" i="1"/>
  <c r="R211" i="1"/>
  <c r="BG210" i="1"/>
  <c r="BH210" i="1" s="1"/>
  <c r="BF210" i="1"/>
  <c r="BE210" i="1"/>
  <c r="BD210" i="1"/>
  <c r="BC210" i="1"/>
  <c r="BB210" i="1"/>
  <c r="BA210" i="1"/>
  <c r="AZ210" i="1"/>
  <c r="AY210" i="1"/>
  <c r="AX210" i="1"/>
  <c r="AW210" i="1"/>
  <c r="AV210" i="1"/>
  <c r="AQ210" i="1"/>
  <c r="AP210" i="1"/>
  <c r="AN210" i="1"/>
  <c r="AL210" i="1"/>
  <c r="AL210" i="1" a="1"/>
  <c r="AH210" i="1"/>
  <c r="AG210" i="1"/>
  <c r="AI210" i="1" s="1"/>
  <c r="AC210" i="1"/>
  <c r="AB210" i="1"/>
  <c r="AA210" i="1"/>
  <c r="Z210" i="1"/>
  <c r="Y210" i="1"/>
  <c r="X210" i="1"/>
  <c r="W210" i="1"/>
  <c r="V210" i="1"/>
  <c r="U210" i="1"/>
  <c r="T210" i="1"/>
  <c r="S210" i="1"/>
  <c r="R210" i="1"/>
  <c r="BG209" i="1"/>
  <c r="BH209" i="1" s="1"/>
  <c r="BF209" i="1"/>
  <c r="BE209" i="1"/>
  <c r="BD209" i="1"/>
  <c r="BC209" i="1"/>
  <c r="BB209" i="1"/>
  <c r="BA209" i="1"/>
  <c r="AX209" i="1"/>
  <c r="AW209" i="1"/>
  <c r="AV209" i="1"/>
  <c r="AQ209" i="1"/>
  <c r="AP209" i="1"/>
  <c r="AS209" i="1" s="1"/>
  <c r="AN209" i="1"/>
  <c r="AL209" i="1" a="1"/>
  <c r="AL209" i="1" s="1"/>
  <c r="AH209" i="1"/>
  <c r="AG209" i="1"/>
  <c r="AB209" i="1"/>
  <c r="AD209" i="1" s="1"/>
  <c r="AE209" i="1" s="1"/>
  <c r="X209" i="1"/>
  <c r="W209" i="1"/>
  <c r="V209" i="1"/>
  <c r="U209" i="1"/>
  <c r="T209" i="1"/>
  <c r="S209" i="1"/>
  <c r="R209" i="1"/>
  <c r="BG208" i="1"/>
  <c r="BH208" i="1" s="1"/>
  <c r="BF208" i="1"/>
  <c r="BE208" i="1"/>
  <c r="BD208" i="1"/>
  <c r="BC208" i="1"/>
  <c r="BB208" i="1"/>
  <c r="BA208" i="1"/>
  <c r="AZ208" i="1"/>
  <c r="AY208" i="1"/>
  <c r="AX208" i="1"/>
  <c r="AW208" i="1"/>
  <c r="AV208" i="1"/>
  <c r="AQ208" i="1"/>
  <c r="AP208" i="1"/>
  <c r="AN208" i="1"/>
  <c r="AL208" i="1"/>
  <c r="AL208" i="1" a="1"/>
  <c r="AH208" i="1"/>
  <c r="AG208" i="1"/>
  <c r="AI208" i="1" s="1"/>
  <c r="AB208" i="1"/>
  <c r="AD208" i="1" s="1"/>
  <c r="AE208" i="1" s="1"/>
  <c r="X208" i="1"/>
  <c r="W208" i="1"/>
  <c r="V208" i="1"/>
  <c r="U208" i="1"/>
  <c r="T208" i="1"/>
  <c r="S208" i="1"/>
  <c r="R208" i="1"/>
  <c r="BG207" i="1"/>
  <c r="BH207" i="1" s="1"/>
  <c r="BF207" i="1"/>
  <c r="BE207" i="1"/>
  <c r="BD207" i="1"/>
  <c r="BC207" i="1"/>
  <c r="BB207" i="1"/>
  <c r="BA207" i="1"/>
  <c r="AZ207" i="1"/>
  <c r="AY207" i="1"/>
  <c r="AX207" i="1"/>
  <c r="AW207" i="1"/>
  <c r="AV207" i="1"/>
  <c r="AQ207" i="1"/>
  <c r="AP207" i="1"/>
  <c r="AN207" i="1"/>
  <c r="AL207" i="1"/>
  <c r="AL207" i="1" a="1"/>
  <c r="AH207" i="1"/>
  <c r="AG207" i="1"/>
  <c r="AI207" i="1" s="1"/>
  <c r="AA207" i="1"/>
  <c r="AD207" i="1" s="1"/>
  <c r="AE207" i="1" s="1"/>
  <c r="X207" i="1"/>
  <c r="W207" i="1"/>
  <c r="V207" i="1"/>
  <c r="U207" i="1"/>
  <c r="T207" i="1"/>
  <c r="S207" i="1"/>
  <c r="R207" i="1"/>
  <c r="BG206" i="1"/>
  <c r="BH206" i="1" s="1"/>
  <c r="BF206" i="1"/>
  <c r="BE206" i="1"/>
  <c r="BD206" i="1"/>
  <c r="BC206" i="1"/>
  <c r="BB206" i="1"/>
  <c r="BA206" i="1"/>
  <c r="AZ206" i="1"/>
  <c r="AY206" i="1"/>
  <c r="AX206" i="1"/>
  <c r="AW206" i="1"/>
  <c r="AV206" i="1"/>
  <c r="AQ206" i="1"/>
  <c r="AP206" i="1"/>
  <c r="AT206" i="1" s="1"/>
  <c r="AN206" i="1"/>
  <c r="AL206" i="1" a="1"/>
  <c r="AL206" i="1" s="1"/>
  <c r="AH206" i="1"/>
  <c r="AG206" i="1"/>
  <c r="AC206" i="1"/>
  <c r="AD206" i="1" s="1"/>
  <c r="AE206" i="1" s="1"/>
  <c r="X206" i="1"/>
  <c r="W206" i="1"/>
  <c r="V206" i="1"/>
  <c r="U206" i="1"/>
  <c r="T206" i="1"/>
  <c r="S206" i="1"/>
  <c r="R206" i="1"/>
  <c r="BG205" i="1"/>
  <c r="BH205" i="1" s="1"/>
  <c r="BF205" i="1"/>
  <c r="BE205" i="1"/>
  <c r="BD205" i="1"/>
  <c r="BC205" i="1"/>
  <c r="BB205" i="1"/>
  <c r="BA205" i="1"/>
  <c r="AZ205" i="1"/>
  <c r="AY205" i="1"/>
  <c r="AX205" i="1"/>
  <c r="AW205" i="1"/>
  <c r="AV205" i="1"/>
  <c r="AQ205" i="1"/>
  <c r="AP205" i="1"/>
  <c r="AR205" i="1" s="1"/>
  <c r="AN205" i="1"/>
  <c r="AL205" i="1"/>
  <c r="AL205" i="1" a="1"/>
  <c r="AH205" i="1"/>
  <c r="AG205" i="1"/>
  <c r="AI205" i="1" s="1"/>
  <c r="AA205" i="1"/>
  <c r="AD205" i="1" s="1"/>
  <c r="AE205" i="1" s="1"/>
  <c r="X205" i="1"/>
  <c r="W205" i="1"/>
  <c r="V205" i="1"/>
  <c r="U205" i="1"/>
  <c r="T205" i="1"/>
  <c r="S205" i="1"/>
  <c r="R205" i="1"/>
  <c r="BG204" i="1"/>
  <c r="BH204" i="1" s="1"/>
  <c r="BF204" i="1"/>
  <c r="BE204" i="1"/>
  <c r="BD204" i="1"/>
  <c r="BC204" i="1"/>
  <c r="BB204" i="1"/>
  <c r="BA204" i="1"/>
  <c r="AZ204" i="1"/>
  <c r="AY204" i="1"/>
  <c r="AX204" i="1"/>
  <c r="AW204" i="1"/>
  <c r="AQ204" i="1"/>
  <c r="AP204" i="1"/>
  <c r="AS204" i="1" s="1"/>
  <c r="AN204" i="1"/>
  <c r="AL204" i="1" a="1"/>
  <c r="AL204" i="1" s="1"/>
  <c r="AH204" i="1"/>
  <c r="AG204" i="1"/>
  <c r="AI204" i="1" s="1"/>
  <c r="AA204" i="1"/>
  <c r="AD204" i="1" s="1"/>
  <c r="AE204" i="1" s="1"/>
  <c r="X204" i="1"/>
  <c r="W204" i="1"/>
  <c r="V204" i="1"/>
  <c r="U204" i="1"/>
  <c r="T204" i="1"/>
  <c r="S204" i="1"/>
  <c r="R204" i="1"/>
  <c r="M204" i="1"/>
  <c r="AV204" i="1" s="1"/>
  <c r="BG203" i="1"/>
  <c r="BH203" i="1" s="1"/>
  <c r="BF203" i="1"/>
  <c r="BE203" i="1"/>
  <c r="BD203" i="1"/>
  <c r="BC203" i="1"/>
  <c r="BB203" i="1"/>
  <c r="BA203" i="1"/>
  <c r="AZ203" i="1"/>
  <c r="AY203" i="1"/>
  <c r="AX203" i="1"/>
  <c r="AW203" i="1"/>
  <c r="AV203" i="1"/>
  <c r="AQ203" i="1"/>
  <c r="AP203" i="1"/>
  <c r="AN203" i="1"/>
  <c r="AL203" i="1"/>
  <c r="AL203" i="1" a="1"/>
  <c r="AH203" i="1"/>
  <c r="AG203" i="1"/>
  <c r="AI203" i="1" s="1"/>
  <c r="AA203" i="1"/>
  <c r="AD203" i="1" s="1"/>
  <c r="AE203" i="1" s="1"/>
  <c r="X203" i="1"/>
  <c r="W203" i="1"/>
  <c r="V203" i="1"/>
  <c r="U203" i="1"/>
  <c r="T203" i="1"/>
  <c r="S203" i="1"/>
  <c r="R203" i="1"/>
  <c r="BG202" i="1"/>
  <c r="BH202" i="1" s="1"/>
  <c r="BF202" i="1"/>
  <c r="BE202" i="1"/>
  <c r="BD202" i="1"/>
  <c r="BC202" i="1"/>
  <c r="BB202" i="1"/>
  <c r="BA202" i="1"/>
  <c r="AZ202" i="1"/>
  <c r="AY202" i="1"/>
  <c r="AX202" i="1"/>
  <c r="AW202" i="1"/>
  <c r="AV202" i="1"/>
  <c r="AQ202" i="1"/>
  <c r="AP202" i="1"/>
  <c r="AR202" i="1" s="1"/>
  <c r="AN202" i="1"/>
  <c r="AL202" i="1"/>
  <c r="AL202" i="1" a="1"/>
  <c r="AH202" i="1"/>
  <c r="AG202" i="1"/>
  <c r="AI202" i="1" s="1"/>
  <c r="AA202" i="1"/>
  <c r="AD202" i="1" s="1"/>
  <c r="AE202" i="1" s="1"/>
  <c r="X202" i="1"/>
  <c r="W202" i="1"/>
  <c r="V202" i="1"/>
  <c r="U202" i="1"/>
  <c r="T202" i="1"/>
  <c r="S202" i="1"/>
  <c r="R202" i="1"/>
  <c r="BG201" i="1"/>
  <c r="BH201" i="1" s="1"/>
  <c r="BF201" i="1"/>
  <c r="BE201" i="1"/>
  <c r="BD201" i="1"/>
  <c r="BC201" i="1"/>
  <c r="BB201" i="1"/>
  <c r="BA201" i="1"/>
  <c r="AX201" i="1"/>
  <c r="AW201" i="1"/>
  <c r="AV201" i="1"/>
  <c r="AQ201" i="1"/>
  <c r="AP201" i="1"/>
  <c r="AN201" i="1"/>
  <c r="AL201" i="1" a="1"/>
  <c r="AL201" i="1" s="1"/>
  <c r="AH201" i="1"/>
  <c r="AG201" i="1"/>
  <c r="AI201" i="1" s="1"/>
  <c r="AC201" i="1"/>
  <c r="AB201" i="1"/>
  <c r="AA201" i="1"/>
  <c r="Z201" i="1"/>
  <c r="Y201" i="1"/>
  <c r="X201" i="1"/>
  <c r="W201" i="1"/>
  <c r="V201" i="1"/>
  <c r="U201" i="1"/>
  <c r="T201" i="1"/>
  <c r="S201" i="1"/>
  <c r="R201" i="1"/>
  <c r="BG200" i="1"/>
  <c r="BH200" i="1" s="1"/>
  <c r="BF200" i="1"/>
  <c r="BE200" i="1"/>
  <c r="BD200" i="1"/>
  <c r="BC200" i="1"/>
  <c r="BB200" i="1"/>
  <c r="BA200" i="1"/>
  <c r="AZ200" i="1"/>
  <c r="AY200" i="1"/>
  <c r="AX200" i="1"/>
  <c r="AW200" i="1"/>
  <c r="AV200" i="1"/>
  <c r="AQ200" i="1"/>
  <c r="AP200" i="1"/>
  <c r="AU200" i="1" s="1"/>
  <c r="AN200" i="1"/>
  <c r="AL200" i="1"/>
  <c r="AL200" i="1" a="1"/>
  <c r="AH200" i="1"/>
  <c r="AG200" i="1"/>
  <c r="AC200" i="1"/>
  <c r="AB200" i="1"/>
  <c r="AA200" i="1"/>
  <c r="Z200" i="1"/>
  <c r="Y200" i="1"/>
  <c r="X200" i="1"/>
  <c r="AI200" i="1" s="1"/>
  <c r="W200" i="1"/>
  <c r="V200" i="1"/>
  <c r="U200" i="1"/>
  <c r="T200" i="1"/>
  <c r="S200" i="1"/>
  <c r="R200" i="1"/>
  <c r="BG199" i="1"/>
  <c r="BH199" i="1" s="1"/>
  <c r="BF199" i="1"/>
  <c r="BE199" i="1"/>
  <c r="BD199" i="1"/>
  <c r="BC199" i="1"/>
  <c r="BB199" i="1"/>
  <c r="BA199" i="1"/>
  <c r="AZ199" i="1"/>
  <c r="AY199" i="1"/>
  <c r="AX199" i="1"/>
  <c r="AW199" i="1"/>
  <c r="AV199" i="1"/>
  <c r="AQ199" i="1"/>
  <c r="AP199" i="1"/>
  <c r="AU199" i="1" s="1"/>
  <c r="AN199" i="1"/>
  <c r="AL199" i="1" a="1"/>
  <c r="AL199" i="1" s="1"/>
  <c r="AH199" i="1"/>
  <c r="AG199" i="1"/>
  <c r="AI199" i="1" s="1"/>
  <c r="AC199" i="1"/>
  <c r="Z199" i="1"/>
  <c r="Y199" i="1"/>
  <c r="X199" i="1"/>
  <c r="W199" i="1"/>
  <c r="V199" i="1"/>
  <c r="U199" i="1"/>
  <c r="T199" i="1"/>
  <c r="S199" i="1"/>
  <c r="R199" i="1"/>
  <c r="BG198" i="1"/>
  <c r="BH198" i="1" s="1"/>
  <c r="BF198" i="1"/>
  <c r="BE198" i="1"/>
  <c r="BD198" i="1"/>
  <c r="BC198" i="1"/>
  <c r="BB198" i="1"/>
  <c r="BA198" i="1"/>
  <c r="AZ198" i="1"/>
  <c r="AY198" i="1"/>
  <c r="AX198" i="1"/>
  <c r="AW198" i="1"/>
  <c r="AV198" i="1"/>
  <c r="AQ198" i="1"/>
  <c r="AP198" i="1"/>
  <c r="AN198" i="1"/>
  <c r="AL198" i="1"/>
  <c r="AL198" i="1" a="1"/>
  <c r="AH198" i="1"/>
  <c r="AG198" i="1"/>
  <c r="AI198" i="1" s="1"/>
  <c r="AC198" i="1"/>
  <c r="AB198" i="1"/>
  <c r="AA198" i="1"/>
  <c r="Z198" i="1"/>
  <c r="Y198" i="1"/>
  <c r="X198" i="1"/>
  <c r="W198" i="1"/>
  <c r="V198" i="1"/>
  <c r="U198" i="1"/>
  <c r="S198" i="1"/>
  <c r="R198" i="1"/>
  <c r="BG197" i="1"/>
  <c r="BH197" i="1" s="1"/>
  <c r="BF197" i="1"/>
  <c r="BE197" i="1"/>
  <c r="BD197" i="1"/>
  <c r="BC197" i="1"/>
  <c r="BB197" i="1"/>
  <c r="BA197" i="1"/>
  <c r="AZ197" i="1"/>
  <c r="AY197" i="1"/>
  <c r="AX197" i="1"/>
  <c r="AW197" i="1"/>
  <c r="AV197" i="1"/>
  <c r="AQ197" i="1"/>
  <c r="AP197" i="1"/>
  <c r="AS197" i="1" s="1"/>
  <c r="AN197" i="1"/>
  <c r="AL197" i="1" a="1"/>
  <c r="AL197" i="1" s="1"/>
  <c r="AH197" i="1"/>
  <c r="AG197" i="1"/>
  <c r="AI197" i="1" s="1"/>
  <c r="AB197" i="1"/>
  <c r="AD197" i="1" s="1"/>
  <c r="AE197" i="1" s="1"/>
  <c r="X197" i="1"/>
  <c r="W197" i="1"/>
  <c r="V197" i="1"/>
  <c r="U197" i="1"/>
  <c r="T197" i="1"/>
  <c r="S197" i="1"/>
  <c r="R197" i="1"/>
  <c r="BG196" i="1"/>
  <c r="BH196" i="1" s="1"/>
  <c r="BF196" i="1"/>
  <c r="BE196" i="1"/>
  <c r="BD196" i="1"/>
  <c r="BC196" i="1"/>
  <c r="BB196" i="1"/>
  <c r="BA196" i="1"/>
  <c r="AZ196" i="1"/>
  <c r="AY196" i="1"/>
  <c r="AX196" i="1"/>
  <c r="AW196" i="1"/>
  <c r="AV196" i="1"/>
  <c r="AQ196" i="1"/>
  <c r="AP196" i="1"/>
  <c r="AN196" i="1"/>
  <c r="AL196" i="1"/>
  <c r="AL196" i="1" a="1"/>
  <c r="AH196" i="1"/>
  <c r="AG196" i="1"/>
  <c r="AI196" i="1" s="1"/>
  <c r="AC196" i="1"/>
  <c r="AB196" i="1"/>
  <c r="AA196" i="1"/>
  <c r="Z196" i="1"/>
  <c r="Y196" i="1"/>
  <c r="X196" i="1"/>
  <c r="W196" i="1"/>
  <c r="V196" i="1"/>
  <c r="U196" i="1"/>
  <c r="T196" i="1"/>
  <c r="S196" i="1"/>
  <c r="R196" i="1"/>
  <c r="BG195" i="1"/>
  <c r="BH195" i="1" s="1"/>
  <c r="BF195" i="1"/>
  <c r="BE195" i="1"/>
  <c r="BD195" i="1"/>
  <c r="BC195" i="1"/>
  <c r="BB195" i="1"/>
  <c r="BA195" i="1"/>
  <c r="AZ195" i="1"/>
  <c r="AY195" i="1"/>
  <c r="AX195" i="1"/>
  <c r="AW195" i="1"/>
  <c r="AV195" i="1"/>
  <c r="AQ195" i="1"/>
  <c r="AP195" i="1"/>
  <c r="AN195" i="1"/>
  <c r="AL195" i="1"/>
  <c r="AL195" i="1" a="1"/>
  <c r="AH195" i="1"/>
  <c r="AG195" i="1"/>
  <c r="AI195" i="1" s="1"/>
  <c r="AC195" i="1"/>
  <c r="AD195" i="1" s="1"/>
  <c r="AE195" i="1" s="1"/>
  <c r="X195" i="1"/>
  <c r="W195" i="1"/>
  <c r="V195" i="1"/>
  <c r="U195" i="1"/>
  <c r="T195" i="1"/>
  <c r="S195" i="1"/>
  <c r="R195" i="1"/>
  <c r="BG194" i="1"/>
  <c r="BH194" i="1" s="1"/>
  <c r="BF194" i="1"/>
  <c r="BE194" i="1"/>
  <c r="BD194" i="1"/>
  <c r="BC194" i="1"/>
  <c r="BB194" i="1"/>
  <c r="BA194" i="1"/>
  <c r="AZ194" i="1"/>
  <c r="AY194" i="1"/>
  <c r="AX194" i="1"/>
  <c r="AW194" i="1"/>
  <c r="AV194" i="1"/>
  <c r="AQ194" i="1"/>
  <c r="AP194" i="1"/>
  <c r="AU194" i="1" s="1"/>
  <c r="AN194" i="1"/>
  <c r="AL194" i="1" a="1"/>
  <c r="AL194" i="1" s="1"/>
  <c r="AH194" i="1"/>
  <c r="AG194" i="1"/>
  <c r="AI194" i="1" s="1"/>
  <c r="Y194" i="1"/>
  <c r="AD194" i="1" s="1"/>
  <c r="AE194" i="1" s="1"/>
  <c r="X194" i="1"/>
  <c r="W194" i="1"/>
  <c r="V194" i="1"/>
  <c r="U194" i="1"/>
  <c r="T194" i="1"/>
  <c r="S194" i="1"/>
  <c r="R194" i="1"/>
  <c r="BG193" i="1"/>
  <c r="BH193" i="1" s="1"/>
  <c r="BF193" i="1"/>
  <c r="BE193" i="1"/>
  <c r="BD193" i="1"/>
  <c r="BC193" i="1"/>
  <c r="BB193" i="1"/>
  <c r="BA193" i="1"/>
  <c r="AZ193" i="1"/>
  <c r="AY193" i="1"/>
  <c r="AX193" i="1"/>
  <c r="AW193" i="1"/>
  <c r="AV193" i="1"/>
  <c r="AQ193" i="1"/>
  <c r="AP193" i="1"/>
  <c r="AT193" i="1" s="1"/>
  <c r="AN193" i="1"/>
  <c r="AL193" i="1" a="1"/>
  <c r="AL193" i="1" s="1"/>
  <c r="AH193" i="1"/>
  <c r="AG193" i="1"/>
  <c r="AI193" i="1" s="1"/>
  <c r="Y193" i="1"/>
  <c r="AD193" i="1" s="1"/>
  <c r="AE193" i="1" s="1"/>
  <c r="X193" i="1"/>
  <c r="W193" i="1"/>
  <c r="V193" i="1"/>
  <c r="U193" i="1"/>
  <c r="T193" i="1"/>
  <c r="S193" i="1"/>
  <c r="R193" i="1"/>
  <c r="BG192" i="1"/>
  <c r="BH192" i="1" s="1"/>
  <c r="BF192" i="1"/>
  <c r="BE192" i="1"/>
  <c r="BD192" i="1"/>
  <c r="BC192" i="1"/>
  <c r="BB192" i="1"/>
  <c r="BA192" i="1"/>
  <c r="AZ192" i="1"/>
  <c r="AY192" i="1"/>
  <c r="AX192" i="1"/>
  <c r="AW192" i="1"/>
  <c r="AV192" i="1"/>
  <c r="AQ192" i="1"/>
  <c r="AP192" i="1"/>
  <c r="AN192" i="1"/>
  <c r="AL192" i="1"/>
  <c r="AL192" i="1" a="1"/>
  <c r="AH192" i="1"/>
  <c r="AG192" i="1"/>
  <c r="AI192" i="1" s="1"/>
  <c r="AC192" i="1"/>
  <c r="AD192" i="1" s="1"/>
  <c r="AE192" i="1" s="1"/>
  <c r="X192" i="1"/>
  <c r="W192" i="1"/>
  <c r="V192" i="1"/>
  <c r="U192" i="1"/>
  <c r="T192" i="1"/>
  <c r="S192" i="1"/>
  <c r="R192" i="1"/>
  <c r="BH191" i="1"/>
  <c r="BG191" i="1"/>
  <c r="BF191" i="1"/>
  <c r="BE191" i="1"/>
  <c r="BD191" i="1"/>
  <c r="BC191" i="1"/>
  <c r="BB191" i="1"/>
  <c r="BA191" i="1"/>
  <c r="AZ191" i="1"/>
  <c r="AY191" i="1"/>
  <c r="AX191" i="1"/>
  <c r="AW191" i="1"/>
  <c r="AV191" i="1"/>
  <c r="AQ191" i="1"/>
  <c r="AP191" i="1"/>
  <c r="AU191" i="1" s="1"/>
  <c r="AN191" i="1"/>
  <c r="AL191" i="1"/>
  <c r="AL191" i="1" a="1"/>
  <c r="AH191" i="1"/>
  <c r="AG191" i="1"/>
  <c r="AI191" i="1" s="1"/>
  <c r="AC191" i="1"/>
  <c r="Z191" i="1"/>
  <c r="Y191" i="1"/>
  <c r="X191" i="1"/>
  <c r="W191" i="1"/>
  <c r="V191" i="1"/>
  <c r="U191" i="1"/>
  <c r="T191" i="1"/>
  <c r="S191" i="1"/>
  <c r="R191" i="1"/>
  <c r="BG190" i="1"/>
  <c r="BH190" i="1" s="1"/>
  <c r="BF190" i="1"/>
  <c r="BE190" i="1"/>
  <c r="BD190" i="1"/>
  <c r="BC190" i="1"/>
  <c r="BB190" i="1"/>
  <c r="BA190" i="1"/>
  <c r="AZ190" i="1"/>
  <c r="AY190" i="1"/>
  <c r="AX190" i="1"/>
  <c r="AW190" i="1"/>
  <c r="AV190" i="1"/>
  <c r="AQ190" i="1"/>
  <c r="AP190" i="1"/>
  <c r="AN190" i="1"/>
  <c r="AL190" i="1"/>
  <c r="AL190" i="1" a="1"/>
  <c r="AH190" i="1"/>
  <c r="AG190" i="1"/>
  <c r="AI190" i="1" s="1"/>
  <c r="AC190" i="1"/>
  <c r="AD190" i="1" s="1"/>
  <c r="AE190" i="1" s="1"/>
  <c r="X190" i="1"/>
  <c r="W190" i="1"/>
  <c r="V190" i="1"/>
  <c r="U190" i="1"/>
  <c r="T190" i="1"/>
  <c r="S190" i="1"/>
  <c r="R190" i="1"/>
  <c r="BG189" i="1"/>
  <c r="BH189" i="1" s="1"/>
  <c r="BF189" i="1"/>
  <c r="BE189" i="1"/>
  <c r="BD189" i="1"/>
  <c r="BC189" i="1"/>
  <c r="BB189" i="1"/>
  <c r="BA189" i="1"/>
  <c r="AZ189" i="1"/>
  <c r="AY189" i="1"/>
  <c r="AX189" i="1"/>
  <c r="AW189" i="1"/>
  <c r="AV189" i="1"/>
  <c r="AQ189" i="1"/>
  <c r="AP189" i="1"/>
  <c r="AN189" i="1"/>
  <c r="AL189" i="1"/>
  <c r="AL189" i="1" a="1"/>
  <c r="AH189" i="1"/>
  <c r="AG189" i="1"/>
  <c r="AI189" i="1" s="1"/>
  <c r="AA189" i="1"/>
  <c r="AD189" i="1" s="1"/>
  <c r="AE189" i="1" s="1"/>
  <c r="X189" i="1"/>
  <c r="W189" i="1"/>
  <c r="V189" i="1"/>
  <c r="U189" i="1"/>
  <c r="T189" i="1"/>
  <c r="S189" i="1"/>
  <c r="R189" i="1"/>
  <c r="BG188" i="1"/>
  <c r="BH188" i="1" s="1"/>
  <c r="BF188" i="1"/>
  <c r="BE188" i="1"/>
  <c r="BD188" i="1"/>
  <c r="BC188" i="1"/>
  <c r="BB188" i="1"/>
  <c r="BA188" i="1"/>
  <c r="AZ188" i="1"/>
  <c r="AY188" i="1"/>
  <c r="AX188" i="1"/>
  <c r="AW188" i="1"/>
  <c r="AV188" i="1"/>
  <c r="AQ188" i="1"/>
  <c r="AP188" i="1"/>
  <c r="AT188" i="1" s="1"/>
  <c r="AN188" i="1"/>
  <c r="AL188" i="1" a="1"/>
  <c r="AL188" i="1" s="1"/>
  <c r="AH188" i="1"/>
  <c r="AG188" i="1"/>
  <c r="Z188" i="1"/>
  <c r="AD188" i="1" s="1"/>
  <c r="AE188" i="1" s="1"/>
  <c r="X188" i="1"/>
  <c r="W188" i="1"/>
  <c r="V188" i="1"/>
  <c r="U188" i="1"/>
  <c r="T188" i="1"/>
  <c r="S188" i="1"/>
  <c r="R188" i="1"/>
  <c r="BG187" i="1"/>
  <c r="BH187" i="1" s="1"/>
  <c r="BF187" i="1"/>
  <c r="BE187" i="1"/>
  <c r="BD187" i="1"/>
  <c r="BC187" i="1"/>
  <c r="BB187" i="1"/>
  <c r="BA187" i="1"/>
  <c r="AZ187" i="1"/>
  <c r="AY187" i="1"/>
  <c r="AX187" i="1"/>
  <c r="AW187" i="1"/>
  <c r="AV187" i="1"/>
  <c r="AQ187" i="1"/>
  <c r="AP187" i="1"/>
  <c r="AN187" i="1"/>
  <c r="AL187" i="1"/>
  <c r="AL187" i="1" a="1"/>
  <c r="AH187" i="1"/>
  <c r="AG187" i="1"/>
  <c r="AI187" i="1" s="1"/>
  <c r="AB187" i="1"/>
  <c r="AD187" i="1" s="1"/>
  <c r="AE187" i="1" s="1"/>
  <c r="X187" i="1"/>
  <c r="W187" i="1"/>
  <c r="V187" i="1"/>
  <c r="U187" i="1"/>
  <c r="T187" i="1"/>
  <c r="S187" i="1"/>
  <c r="R187" i="1"/>
  <c r="BG186" i="1"/>
  <c r="BH186" i="1" s="1"/>
  <c r="BF186" i="1"/>
  <c r="BE186" i="1"/>
  <c r="BD186" i="1"/>
  <c r="BC186" i="1"/>
  <c r="BB186" i="1"/>
  <c r="BA186" i="1"/>
  <c r="AZ186" i="1"/>
  <c r="AY186" i="1"/>
  <c r="AX186" i="1"/>
  <c r="AW186" i="1"/>
  <c r="AV186" i="1"/>
  <c r="AS186" i="1"/>
  <c r="AQ186" i="1"/>
  <c r="AP186" i="1"/>
  <c r="AU186" i="1" s="1"/>
  <c r="AN186" i="1"/>
  <c r="AL186" i="1" a="1"/>
  <c r="AL186" i="1" s="1"/>
  <c r="AH186" i="1"/>
  <c r="AG186" i="1"/>
  <c r="AI186" i="1" s="1"/>
  <c r="AB186" i="1"/>
  <c r="AD186" i="1" s="1"/>
  <c r="AE186" i="1" s="1"/>
  <c r="X186" i="1"/>
  <c r="W186" i="1"/>
  <c r="V186" i="1"/>
  <c r="U186" i="1"/>
  <c r="T186" i="1"/>
  <c r="S186" i="1"/>
  <c r="R186" i="1"/>
  <c r="BG185" i="1"/>
  <c r="BH185" i="1" s="1"/>
  <c r="BF185" i="1"/>
  <c r="BE185" i="1"/>
  <c r="BD185" i="1"/>
  <c r="BC185" i="1"/>
  <c r="BB185" i="1"/>
  <c r="BA185" i="1"/>
  <c r="AZ185" i="1"/>
  <c r="AY185" i="1"/>
  <c r="AX185" i="1"/>
  <c r="AW185" i="1"/>
  <c r="AV185" i="1"/>
  <c r="AQ185" i="1"/>
  <c r="AP185" i="1"/>
  <c r="AN185" i="1"/>
  <c r="AL185" i="1"/>
  <c r="AL185" i="1" a="1"/>
  <c r="AH185" i="1"/>
  <c r="AG185" i="1"/>
  <c r="AI185" i="1" s="1"/>
  <c r="AC185" i="1"/>
  <c r="AD185" i="1" s="1"/>
  <c r="AE185" i="1" s="1"/>
  <c r="X185" i="1"/>
  <c r="W185" i="1"/>
  <c r="V185" i="1"/>
  <c r="U185" i="1"/>
  <c r="T185" i="1"/>
  <c r="S185" i="1"/>
  <c r="R185" i="1"/>
  <c r="BG184" i="1"/>
  <c r="BH184" i="1" s="1"/>
  <c r="BF184" i="1"/>
  <c r="BE184" i="1"/>
  <c r="BD184" i="1"/>
  <c r="BC184" i="1"/>
  <c r="BB184" i="1"/>
  <c r="BA184" i="1"/>
  <c r="AZ184" i="1"/>
  <c r="AY184" i="1"/>
  <c r="AX184" i="1"/>
  <c r="AW184" i="1"/>
  <c r="AV184" i="1"/>
  <c r="AR184" i="1"/>
  <c r="AQ184" i="1"/>
  <c r="AP184" i="1"/>
  <c r="AT184" i="1" s="1"/>
  <c r="AN184" i="1"/>
  <c r="AL184" i="1" a="1"/>
  <c r="AL184" i="1" s="1"/>
  <c r="AH184" i="1"/>
  <c r="AG184" i="1"/>
  <c r="AI184" i="1" s="1"/>
  <c r="Z184" i="1"/>
  <c r="AD184" i="1" s="1"/>
  <c r="AE184" i="1" s="1"/>
  <c r="X184" i="1"/>
  <c r="W184" i="1"/>
  <c r="V184" i="1"/>
  <c r="U184" i="1"/>
  <c r="T184" i="1"/>
  <c r="S184" i="1"/>
  <c r="R184" i="1"/>
  <c r="BG183" i="1"/>
  <c r="BH183" i="1" s="1"/>
  <c r="BF183" i="1"/>
  <c r="BE183" i="1"/>
  <c r="BD183" i="1"/>
  <c r="BC183" i="1"/>
  <c r="BB183" i="1"/>
  <c r="BA183" i="1"/>
  <c r="AZ183" i="1"/>
  <c r="AY183" i="1"/>
  <c r="AX183" i="1"/>
  <c r="AW183" i="1"/>
  <c r="AV183" i="1"/>
  <c r="AT183" i="1"/>
  <c r="AQ183" i="1"/>
  <c r="AP183" i="1"/>
  <c r="AS183" i="1" s="1"/>
  <c r="AN183" i="1"/>
  <c r="AL183" i="1" a="1"/>
  <c r="AL183" i="1" s="1"/>
  <c r="AH183" i="1"/>
  <c r="AG183" i="1"/>
  <c r="AI183" i="1" s="1"/>
  <c r="Z183" i="1"/>
  <c r="AD183" i="1" s="1"/>
  <c r="AE183" i="1" s="1"/>
  <c r="X183" i="1"/>
  <c r="W183" i="1"/>
  <c r="V183" i="1"/>
  <c r="U183" i="1"/>
  <c r="T183" i="1"/>
  <c r="S183" i="1"/>
  <c r="R183" i="1"/>
  <c r="BG182" i="1"/>
  <c r="BH182" i="1" s="1"/>
  <c r="BF182" i="1"/>
  <c r="BE182" i="1"/>
  <c r="BD182" i="1"/>
  <c r="BC182" i="1"/>
  <c r="BB182" i="1"/>
  <c r="BA182" i="1"/>
  <c r="AZ182" i="1"/>
  <c r="AY182" i="1"/>
  <c r="AX182" i="1"/>
  <c r="AW182" i="1"/>
  <c r="AV182" i="1"/>
  <c r="AQ182" i="1"/>
  <c r="AP182" i="1"/>
  <c r="AN182" i="1"/>
  <c r="AL182" i="1"/>
  <c r="AL182" i="1" a="1"/>
  <c r="AH182" i="1"/>
  <c r="AG182" i="1"/>
  <c r="AI182" i="1" s="1"/>
  <c r="Z182" i="1"/>
  <c r="AD182" i="1" s="1"/>
  <c r="AE182" i="1" s="1"/>
  <c r="X182" i="1"/>
  <c r="W182" i="1"/>
  <c r="V182" i="1"/>
  <c r="U182" i="1"/>
  <c r="T182" i="1"/>
  <c r="S182" i="1"/>
  <c r="R182" i="1"/>
  <c r="BG181" i="1"/>
  <c r="BH181" i="1" s="1"/>
  <c r="BF181" i="1"/>
  <c r="BE181" i="1"/>
  <c r="BD181" i="1"/>
  <c r="BC181" i="1"/>
  <c r="BB181" i="1"/>
  <c r="BA181" i="1"/>
  <c r="AZ181" i="1"/>
  <c r="AY181" i="1"/>
  <c r="AX181" i="1"/>
  <c r="AW181" i="1"/>
  <c r="AV181" i="1"/>
  <c r="AQ181" i="1"/>
  <c r="AP181" i="1"/>
  <c r="AU181" i="1" s="1"/>
  <c r="AN181" i="1"/>
  <c r="AL181" i="1"/>
  <c r="AL181" i="1" a="1"/>
  <c r="AH181" i="1"/>
  <c r="AG181" i="1"/>
  <c r="AI181" i="1" s="1"/>
  <c r="Z181" i="1"/>
  <c r="AD181" i="1" s="1"/>
  <c r="AE181" i="1" s="1"/>
  <c r="X181" i="1"/>
  <c r="W181" i="1"/>
  <c r="V181" i="1"/>
  <c r="U181" i="1"/>
  <c r="T181" i="1"/>
  <c r="S181" i="1"/>
  <c r="R181" i="1"/>
  <c r="BG180" i="1"/>
  <c r="BH180" i="1" s="1"/>
  <c r="BF180" i="1"/>
  <c r="BE180" i="1"/>
  <c r="BD180" i="1"/>
  <c r="BC180" i="1"/>
  <c r="BB180" i="1"/>
  <c r="BA180" i="1"/>
  <c r="AZ180" i="1"/>
  <c r="AY180" i="1"/>
  <c r="AX180" i="1"/>
  <c r="AW180" i="1"/>
  <c r="AV180" i="1"/>
  <c r="AQ180" i="1"/>
  <c r="AP180" i="1"/>
  <c r="AN180" i="1"/>
  <c r="AL180" i="1" a="1"/>
  <c r="AL180" i="1" s="1"/>
  <c r="AH180" i="1"/>
  <c r="AG180" i="1"/>
  <c r="Z180" i="1"/>
  <c r="AD180" i="1" s="1"/>
  <c r="AE180" i="1" s="1"/>
  <c r="X180" i="1"/>
  <c r="W180" i="1"/>
  <c r="V180" i="1"/>
  <c r="U180" i="1"/>
  <c r="T180" i="1"/>
  <c r="S180" i="1"/>
  <c r="R180" i="1"/>
  <c r="BG179" i="1"/>
  <c r="BH179" i="1" s="1"/>
  <c r="BF179" i="1"/>
  <c r="BE179" i="1"/>
  <c r="BD179" i="1"/>
  <c r="BC179" i="1"/>
  <c r="BB179" i="1"/>
  <c r="BA179" i="1"/>
  <c r="AZ179" i="1"/>
  <c r="AY179" i="1"/>
  <c r="AX179" i="1"/>
  <c r="AW179" i="1"/>
  <c r="AV179" i="1"/>
  <c r="AQ179" i="1"/>
  <c r="AP179" i="1"/>
  <c r="AT179" i="1" s="1"/>
  <c r="AN179" i="1"/>
  <c r="AL179" i="1"/>
  <c r="AL179" i="1" a="1"/>
  <c r="AH179" i="1"/>
  <c r="AG179" i="1"/>
  <c r="AI179" i="1" s="1"/>
  <c r="AB179" i="1"/>
  <c r="AD179" i="1" s="1"/>
  <c r="AE179" i="1" s="1"/>
  <c r="X179" i="1"/>
  <c r="W179" i="1"/>
  <c r="V179" i="1"/>
  <c r="U179" i="1"/>
  <c r="T179" i="1"/>
  <c r="S179" i="1"/>
  <c r="R179" i="1"/>
  <c r="BG178" i="1"/>
  <c r="BH178" i="1" s="1"/>
  <c r="BF178" i="1"/>
  <c r="BE178" i="1"/>
  <c r="BD178" i="1"/>
  <c r="BC178" i="1"/>
  <c r="BB178" i="1"/>
  <c r="BA178" i="1"/>
  <c r="AZ178" i="1"/>
  <c r="AY178" i="1"/>
  <c r="AX178" i="1"/>
  <c r="AW178" i="1"/>
  <c r="AV178" i="1"/>
  <c r="AQ178" i="1"/>
  <c r="AP178" i="1"/>
  <c r="AT178" i="1" s="1"/>
  <c r="AN178" i="1"/>
  <c r="AL178" i="1" a="1"/>
  <c r="AL178" i="1" s="1"/>
  <c r="AH178" i="1"/>
  <c r="AG178" i="1"/>
  <c r="AI178" i="1" s="1"/>
  <c r="AB178" i="1"/>
  <c r="AD178" i="1" s="1"/>
  <c r="AE178" i="1" s="1"/>
  <c r="X178" i="1"/>
  <c r="W178" i="1"/>
  <c r="V178" i="1"/>
  <c r="U178" i="1"/>
  <c r="T178" i="1"/>
  <c r="S178" i="1"/>
  <c r="R178" i="1"/>
  <c r="BH177" i="1"/>
  <c r="BG177" i="1"/>
  <c r="BF177" i="1"/>
  <c r="BE177" i="1"/>
  <c r="BD177" i="1"/>
  <c r="BC177" i="1"/>
  <c r="BB177" i="1"/>
  <c r="BA177" i="1"/>
  <c r="AZ177" i="1"/>
  <c r="AY177" i="1"/>
  <c r="AX177" i="1"/>
  <c r="AW177" i="1"/>
  <c r="AV177" i="1"/>
  <c r="AQ177" i="1"/>
  <c r="AP177" i="1"/>
  <c r="AR177" i="1" s="1"/>
  <c r="AN177" i="1"/>
  <c r="AL177" i="1"/>
  <c r="AL177" i="1" a="1"/>
  <c r="AH177" i="1"/>
  <c r="AG177" i="1"/>
  <c r="AB177" i="1"/>
  <c r="AD177" i="1" s="1"/>
  <c r="AE177" i="1" s="1"/>
  <c r="X177" i="1"/>
  <c r="W177" i="1"/>
  <c r="V177" i="1"/>
  <c r="U177" i="1"/>
  <c r="T177" i="1"/>
  <c r="S177" i="1"/>
  <c r="R177" i="1"/>
  <c r="BG176" i="1"/>
  <c r="BH176" i="1" s="1"/>
  <c r="BF176" i="1"/>
  <c r="BE176" i="1"/>
  <c r="BD176" i="1"/>
  <c r="BC176" i="1"/>
  <c r="BB176" i="1"/>
  <c r="BA176" i="1"/>
  <c r="AZ176" i="1"/>
  <c r="AY176" i="1"/>
  <c r="AX176" i="1"/>
  <c r="AW176" i="1"/>
  <c r="AV176" i="1"/>
  <c r="AQ176" i="1"/>
  <c r="AP176" i="1"/>
  <c r="AN176" i="1"/>
  <c r="AL176" i="1" a="1"/>
  <c r="AL176" i="1" s="1"/>
  <c r="AH176" i="1"/>
  <c r="AG176" i="1"/>
  <c r="AI176" i="1" s="1"/>
  <c r="AB176" i="1"/>
  <c r="AD176" i="1" s="1"/>
  <c r="AE176" i="1" s="1"/>
  <c r="X176" i="1"/>
  <c r="W176" i="1"/>
  <c r="V176" i="1"/>
  <c r="U176" i="1"/>
  <c r="T176" i="1"/>
  <c r="S176" i="1"/>
  <c r="R176" i="1"/>
  <c r="BG175" i="1"/>
  <c r="BH175" i="1" s="1"/>
  <c r="BF175" i="1"/>
  <c r="BE175" i="1"/>
  <c r="BD175" i="1"/>
  <c r="BC175" i="1"/>
  <c r="BB175" i="1"/>
  <c r="BA175" i="1"/>
  <c r="AZ175" i="1"/>
  <c r="AY175" i="1"/>
  <c r="AX175" i="1"/>
  <c r="AW175" i="1"/>
  <c r="AV175" i="1"/>
  <c r="AQ175" i="1"/>
  <c r="AP175" i="1"/>
  <c r="AU175" i="1" s="1"/>
  <c r="AN175" i="1"/>
  <c r="AL175" i="1"/>
  <c r="AL175" i="1" a="1"/>
  <c r="AH175" i="1"/>
  <c r="AG175" i="1"/>
  <c r="AB175" i="1"/>
  <c r="AD175" i="1" s="1"/>
  <c r="AE175" i="1" s="1"/>
  <c r="X175" i="1"/>
  <c r="W175" i="1"/>
  <c r="V175" i="1"/>
  <c r="U175" i="1"/>
  <c r="T175" i="1"/>
  <c r="S175" i="1"/>
  <c r="R175" i="1"/>
  <c r="BG174" i="1"/>
  <c r="BH174" i="1" s="1"/>
  <c r="BF174" i="1"/>
  <c r="BE174" i="1"/>
  <c r="BD174" i="1"/>
  <c r="BC174" i="1"/>
  <c r="BB174" i="1"/>
  <c r="BA174" i="1"/>
  <c r="AZ174" i="1"/>
  <c r="AY174" i="1"/>
  <c r="AX174" i="1"/>
  <c r="AW174" i="1"/>
  <c r="AV174" i="1"/>
  <c r="AQ174" i="1"/>
  <c r="AP174" i="1"/>
  <c r="AS174" i="1" s="1"/>
  <c r="AN174" i="1"/>
  <c r="AL174" i="1"/>
  <c r="AL174" i="1" a="1"/>
  <c r="AH174" i="1"/>
  <c r="AG174" i="1"/>
  <c r="AI174" i="1" s="1"/>
  <c r="Z174" i="1"/>
  <c r="AD174" i="1" s="1"/>
  <c r="AE174" i="1" s="1"/>
  <c r="X174" i="1"/>
  <c r="W174" i="1"/>
  <c r="V174" i="1"/>
  <c r="U174" i="1"/>
  <c r="T174" i="1"/>
  <c r="S174" i="1"/>
  <c r="R174" i="1"/>
  <c r="BG173" i="1"/>
  <c r="BH173" i="1" s="1"/>
  <c r="BF173" i="1"/>
  <c r="BE173" i="1"/>
  <c r="BD173" i="1"/>
  <c r="BC173" i="1"/>
  <c r="BB173" i="1"/>
  <c r="BA173" i="1"/>
  <c r="AZ173" i="1"/>
  <c r="AY173" i="1"/>
  <c r="AX173" i="1"/>
  <c r="AW173" i="1"/>
  <c r="AV173" i="1"/>
  <c r="AQ173" i="1"/>
  <c r="AP173" i="1"/>
  <c r="AN173" i="1"/>
  <c r="AL173" i="1"/>
  <c r="AL173" i="1" a="1"/>
  <c r="AH173" i="1"/>
  <c r="AG173" i="1"/>
  <c r="Z173" i="1"/>
  <c r="AD173" i="1" s="1"/>
  <c r="AE173" i="1" s="1"/>
  <c r="X173" i="1"/>
  <c r="W173" i="1"/>
  <c r="V173" i="1"/>
  <c r="U173" i="1"/>
  <c r="T173" i="1"/>
  <c r="S173" i="1"/>
  <c r="R173" i="1"/>
  <c r="BG172" i="1"/>
  <c r="BH172" i="1" s="1"/>
  <c r="BF172" i="1"/>
  <c r="BE172" i="1"/>
  <c r="BD172" i="1"/>
  <c r="BC172" i="1"/>
  <c r="BB172" i="1"/>
  <c r="BA172" i="1"/>
  <c r="AZ172" i="1"/>
  <c r="AY172" i="1"/>
  <c r="AX172" i="1"/>
  <c r="AW172" i="1"/>
  <c r="AV172" i="1"/>
  <c r="AQ172" i="1"/>
  <c r="AP172" i="1"/>
  <c r="AN172" i="1"/>
  <c r="AL172" i="1"/>
  <c r="AL172" i="1" a="1"/>
  <c r="AH172" i="1"/>
  <c r="AG172" i="1"/>
  <c r="Z172" i="1"/>
  <c r="AD172" i="1" s="1"/>
  <c r="AE172" i="1" s="1"/>
  <c r="X172" i="1"/>
  <c r="W172" i="1"/>
  <c r="V172" i="1"/>
  <c r="U172" i="1"/>
  <c r="T172" i="1"/>
  <c r="S172" i="1"/>
  <c r="R172" i="1"/>
  <c r="M172" i="1"/>
  <c r="BG171" i="1"/>
  <c r="BH171" i="1" s="1"/>
  <c r="BF171" i="1"/>
  <c r="BE171" i="1"/>
  <c r="BD171" i="1"/>
  <c r="BC171" i="1"/>
  <c r="BB171" i="1"/>
  <c r="BA171" i="1"/>
  <c r="AZ171" i="1"/>
  <c r="AY171" i="1"/>
  <c r="AX171" i="1"/>
  <c r="AW171" i="1"/>
  <c r="AV171" i="1"/>
  <c r="AQ171" i="1"/>
  <c r="AP171" i="1"/>
  <c r="AU171" i="1" s="1"/>
  <c r="AN171" i="1"/>
  <c r="AL171" i="1" a="1"/>
  <c r="AL171" i="1" s="1"/>
  <c r="AH171" i="1"/>
  <c r="AG171" i="1"/>
  <c r="AI171" i="1" s="1"/>
  <c r="AC171" i="1"/>
  <c r="Z171" i="1"/>
  <c r="Y171" i="1"/>
  <c r="X171" i="1"/>
  <c r="W171" i="1"/>
  <c r="V171" i="1"/>
  <c r="U171" i="1"/>
  <c r="T171" i="1"/>
  <c r="S171" i="1"/>
  <c r="R171" i="1"/>
  <c r="BG170" i="1"/>
  <c r="BH170" i="1" s="1"/>
  <c r="BF170" i="1"/>
  <c r="BE170" i="1"/>
  <c r="BD170" i="1"/>
  <c r="BC170" i="1"/>
  <c r="BB170" i="1"/>
  <c r="BA170" i="1"/>
  <c r="AZ170" i="1"/>
  <c r="AY170" i="1"/>
  <c r="AX170" i="1"/>
  <c r="AW170" i="1"/>
  <c r="AV170" i="1"/>
  <c r="AQ170" i="1"/>
  <c r="AP170" i="1"/>
  <c r="AR170" i="1" s="1"/>
  <c r="AN170" i="1"/>
  <c r="AL170" i="1"/>
  <c r="AL170" i="1" a="1"/>
  <c r="AH170" i="1"/>
  <c r="AG170" i="1"/>
  <c r="AI170" i="1" s="1"/>
  <c r="AC170" i="1"/>
  <c r="AB170" i="1"/>
  <c r="AA170" i="1"/>
  <c r="Z170" i="1"/>
  <c r="Y170" i="1"/>
  <c r="X170" i="1"/>
  <c r="W170" i="1"/>
  <c r="V170" i="1"/>
  <c r="U170" i="1"/>
  <c r="T170" i="1"/>
  <c r="S170" i="1"/>
  <c r="R170" i="1"/>
  <c r="BG169" i="1"/>
  <c r="BH169" i="1" s="1"/>
  <c r="BF169" i="1"/>
  <c r="BE169" i="1"/>
  <c r="BD169" i="1"/>
  <c r="BC169" i="1"/>
  <c r="BB169" i="1"/>
  <c r="BA169" i="1"/>
  <c r="AZ169" i="1"/>
  <c r="AY169" i="1"/>
  <c r="AX169" i="1"/>
  <c r="AW169" i="1"/>
  <c r="AV169" i="1"/>
  <c r="AQ169" i="1"/>
  <c r="AP169" i="1"/>
  <c r="AT169" i="1" s="1"/>
  <c r="AN169" i="1"/>
  <c r="AL169" i="1" a="1"/>
  <c r="AL169" i="1" s="1"/>
  <c r="AH169" i="1"/>
  <c r="AG169" i="1"/>
  <c r="AI169" i="1" s="1"/>
  <c r="AC169" i="1"/>
  <c r="AB169" i="1"/>
  <c r="AA169" i="1"/>
  <c r="Z169" i="1"/>
  <c r="Y169" i="1"/>
  <c r="X169" i="1"/>
  <c r="W169" i="1"/>
  <c r="V169" i="1"/>
  <c r="U169" i="1"/>
  <c r="T169" i="1"/>
  <c r="S169" i="1"/>
  <c r="R169" i="1"/>
  <c r="BG168" i="1"/>
  <c r="BH168" i="1" s="1"/>
  <c r="BF168" i="1"/>
  <c r="BE168" i="1"/>
  <c r="BD168" i="1"/>
  <c r="BC168" i="1"/>
  <c r="BB168" i="1"/>
  <c r="BA168" i="1"/>
  <c r="AZ168" i="1"/>
  <c r="AY168" i="1"/>
  <c r="AX168" i="1"/>
  <c r="AW168" i="1"/>
  <c r="AV168" i="1"/>
  <c r="AQ168" i="1"/>
  <c r="AP168" i="1"/>
  <c r="AN168" i="1"/>
  <c r="AL168" i="1" a="1"/>
  <c r="AL168" i="1" s="1"/>
  <c r="AH168" i="1"/>
  <c r="AG168" i="1"/>
  <c r="AC168" i="1"/>
  <c r="Z168" i="1"/>
  <c r="Y168" i="1"/>
  <c r="X168" i="1"/>
  <c r="W168" i="1"/>
  <c r="V168" i="1"/>
  <c r="U168" i="1"/>
  <c r="T168" i="1"/>
  <c r="S168" i="1"/>
  <c r="R168" i="1"/>
  <c r="BG167" i="1"/>
  <c r="BH167" i="1" s="1"/>
  <c r="BF167" i="1"/>
  <c r="BE167" i="1"/>
  <c r="BD167" i="1"/>
  <c r="BC167" i="1"/>
  <c r="BB167" i="1"/>
  <c r="BA167" i="1"/>
  <c r="AZ167" i="1"/>
  <c r="AY167" i="1"/>
  <c r="AW167" i="1"/>
  <c r="AV167" i="1"/>
  <c r="AQ167" i="1"/>
  <c r="AP167" i="1"/>
  <c r="AR167" i="1" s="1"/>
  <c r="AN167" i="1"/>
  <c r="AL167" i="1" a="1"/>
  <c r="AL167" i="1" s="1"/>
  <c r="AH167" i="1"/>
  <c r="AG167" i="1"/>
  <c r="AI167" i="1" s="1"/>
  <c r="AC167" i="1"/>
  <c r="AB167" i="1"/>
  <c r="AA167" i="1"/>
  <c r="Z167" i="1"/>
  <c r="Y167" i="1"/>
  <c r="X167" i="1"/>
  <c r="W167" i="1"/>
  <c r="V167" i="1"/>
  <c r="U167" i="1"/>
  <c r="T167" i="1"/>
  <c r="S167" i="1"/>
  <c r="R167" i="1"/>
  <c r="BG166" i="1"/>
  <c r="BH166" i="1" s="1"/>
  <c r="BF166" i="1"/>
  <c r="BE166" i="1"/>
  <c r="BD166" i="1"/>
  <c r="BC166" i="1"/>
  <c r="BB166" i="1"/>
  <c r="BA166" i="1"/>
  <c r="AZ166" i="1"/>
  <c r="AY166" i="1"/>
  <c r="AX166" i="1"/>
  <c r="AW166" i="1"/>
  <c r="AV166" i="1"/>
  <c r="AQ166" i="1"/>
  <c r="AP166" i="1"/>
  <c r="AS166" i="1" s="1"/>
  <c r="AN166" i="1"/>
  <c r="AL166" i="1"/>
  <c r="AL166" i="1" a="1"/>
  <c r="AH166" i="1"/>
  <c r="AG166" i="1"/>
  <c r="AI166" i="1" s="1"/>
  <c r="AC166" i="1"/>
  <c r="AB166" i="1"/>
  <c r="AA166" i="1"/>
  <c r="Z166" i="1"/>
  <c r="Y166" i="1"/>
  <c r="X166" i="1"/>
  <c r="W166" i="1"/>
  <c r="V166" i="1"/>
  <c r="U166" i="1"/>
  <c r="T166" i="1"/>
  <c r="S166" i="1"/>
  <c r="R166" i="1"/>
  <c r="BG165" i="1"/>
  <c r="BH165" i="1" s="1"/>
  <c r="BF165" i="1"/>
  <c r="BE165" i="1"/>
  <c r="BD165" i="1"/>
  <c r="BC165" i="1"/>
  <c r="BB165" i="1"/>
  <c r="BA165" i="1"/>
  <c r="AZ165" i="1"/>
  <c r="AY165" i="1"/>
  <c r="AX165" i="1"/>
  <c r="AW165" i="1"/>
  <c r="AV165" i="1"/>
  <c r="AQ165" i="1"/>
  <c r="AP165" i="1"/>
  <c r="AR165" i="1" s="1"/>
  <c r="AN165" i="1"/>
  <c r="AL165" i="1"/>
  <c r="AL165" i="1" a="1"/>
  <c r="AH165" i="1"/>
  <c r="AG165" i="1"/>
  <c r="AI165" i="1" s="1"/>
  <c r="AC165" i="1"/>
  <c r="Z165" i="1"/>
  <c r="Y165" i="1"/>
  <c r="X165" i="1"/>
  <c r="W165" i="1"/>
  <c r="V165" i="1"/>
  <c r="U165" i="1"/>
  <c r="T165" i="1"/>
  <c r="S165" i="1"/>
  <c r="R165" i="1"/>
  <c r="BG164" i="1"/>
  <c r="BH164" i="1" s="1"/>
  <c r="BF164" i="1"/>
  <c r="BE164" i="1"/>
  <c r="BD164" i="1"/>
  <c r="BC164" i="1"/>
  <c r="BB164" i="1"/>
  <c r="BA164" i="1"/>
  <c r="AZ164" i="1"/>
  <c r="AY164" i="1"/>
  <c r="AX164" i="1"/>
  <c r="AW164" i="1"/>
  <c r="AV164" i="1"/>
  <c r="AQ164" i="1"/>
  <c r="AP164" i="1"/>
  <c r="AU164" i="1" s="1"/>
  <c r="AN164" i="1"/>
  <c r="AL164" i="1" a="1"/>
  <c r="AL164" i="1" s="1"/>
  <c r="AH164" i="1"/>
  <c r="AG164" i="1"/>
  <c r="AI164" i="1" s="1"/>
  <c r="AC164" i="1"/>
  <c r="AB164" i="1"/>
  <c r="X164" i="1"/>
  <c r="W164" i="1"/>
  <c r="V164" i="1"/>
  <c r="U164" i="1"/>
  <c r="T164" i="1"/>
  <c r="S164" i="1"/>
  <c r="R164" i="1"/>
  <c r="BG163" i="1"/>
  <c r="BH163" i="1" s="1"/>
  <c r="BF163" i="1"/>
  <c r="BE163" i="1"/>
  <c r="BD163" i="1"/>
  <c r="BC163" i="1"/>
  <c r="BB163" i="1"/>
  <c r="AZ163" i="1"/>
  <c r="AY163" i="1"/>
  <c r="AX163" i="1"/>
  <c r="AW163" i="1"/>
  <c r="AV163" i="1"/>
  <c r="AQ163" i="1"/>
  <c r="AP163" i="1"/>
  <c r="AR163" i="1" s="1"/>
  <c r="AN163" i="1"/>
  <c r="AL163" i="1"/>
  <c r="AL163" i="1" a="1"/>
  <c r="AH163" i="1"/>
  <c r="AG163" i="1"/>
  <c r="AI163" i="1" s="1"/>
  <c r="AB163" i="1"/>
  <c r="AD163" i="1" s="1"/>
  <c r="AE163" i="1" s="1"/>
  <c r="X163" i="1"/>
  <c r="W163" i="1"/>
  <c r="V163" i="1"/>
  <c r="U163" i="1"/>
  <c r="T163" i="1"/>
  <c r="S163" i="1"/>
  <c r="R163" i="1"/>
  <c r="BG162" i="1"/>
  <c r="BH162" i="1" s="1"/>
  <c r="BF162" i="1"/>
  <c r="BE162" i="1"/>
  <c r="BD162" i="1"/>
  <c r="BC162" i="1"/>
  <c r="BB162" i="1"/>
  <c r="AZ162" i="1"/>
  <c r="AY162" i="1"/>
  <c r="AX162" i="1"/>
  <c r="AW162" i="1"/>
  <c r="AV162" i="1"/>
  <c r="AQ162" i="1"/>
  <c r="AP162" i="1"/>
  <c r="AT162" i="1" s="1"/>
  <c r="AN162" i="1"/>
  <c r="AL162" i="1" a="1"/>
  <c r="AL162" i="1" s="1"/>
  <c r="AH162" i="1"/>
  <c r="AG162" i="1"/>
  <c r="AI162" i="1" s="1"/>
  <c r="AB162" i="1"/>
  <c r="AD162" i="1" s="1"/>
  <c r="AE162" i="1" s="1"/>
  <c r="X162" i="1"/>
  <c r="W162" i="1"/>
  <c r="V162" i="1"/>
  <c r="U162" i="1"/>
  <c r="T162" i="1"/>
  <c r="S162" i="1"/>
  <c r="R162" i="1"/>
  <c r="BG161" i="1"/>
  <c r="BH161" i="1" s="1"/>
  <c r="BF161" i="1"/>
  <c r="BE161" i="1"/>
  <c r="BD161" i="1"/>
  <c r="BC161" i="1"/>
  <c r="BB161" i="1"/>
  <c r="AZ161" i="1"/>
  <c r="AY161" i="1"/>
  <c r="AX161" i="1"/>
  <c r="AW161" i="1"/>
  <c r="AV161" i="1"/>
  <c r="AQ161" i="1"/>
  <c r="AP161" i="1"/>
  <c r="AS161" i="1" s="1"/>
  <c r="AN161" i="1"/>
  <c r="AL161" i="1"/>
  <c r="AL161" i="1" a="1"/>
  <c r="AH161" i="1"/>
  <c r="AG161" i="1"/>
  <c r="AI161" i="1" s="1"/>
  <c r="AB161" i="1"/>
  <c r="AD161" i="1" s="1"/>
  <c r="AE161" i="1" s="1"/>
  <c r="X161" i="1"/>
  <c r="W161" i="1"/>
  <c r="V161" i="1"/>
  <c r="U161" i="1"/>
  <c r="T161" i="1"/>
  <c r="S161" i="1"/>
  <c r="R161" i="1"/>
  <c r="BG160" i="1"/>
  <c r="BH160" i="1" s="1"/>
  <c r="BF160" i="1"/>
  <c r="BE160" i="1"/>
  <c r="BD160" i="1"/>
  <c r="BC160" i="1"/>
  <c r="BB160" i="1"/>
  <c r="BA160" i="1"/>
  <c r="AZ160" i="1"/>
  <c r="AY160" i="1"/>
  <c r="AX160" i="1"/>
  <c r="AW160" i="1"/>
  <c r="AV160" i="1"/>
  <c r="AQ160" i="1"/>
  <c r="AP160" i="1"/>
  <c r="AT160" i="1" s="1"/>
  <c r="AN160" i="1"/>
  <c r="AL160" i="1"/>
  <c r="AL160" i="1" a="1"/>
  <c r="AH160" i="1"/>
  <c r="AG160" i="1"/>
  <c r="AB160" i="1"/>
  <c r="AD160" i="1" s="1"/>
  <c r="AE160" i="1" s="1"/>
  <c r="X160" i="1"/>
  <c r="W160" i="1"/>
  <c r="V160" i="1"/>
  <c r="U160" i="1"/>
  <c r="T160" i="1"/>
  <c r="S160" i="1"/>
  <c r="R160" i="1"/>
  <c r="BG159" i="1"/>
  <c r="BH159" i="1" s="1"/>
  <c r="BF159" i="1"/>
  <c r="BE159" i="1"/>
  <c r="BD159" i="1"/>
  <c r="BC159" i="1"/>
  <c r="BB159" i="1"/>
  <c r="BA159" i="1"/>
  <c r="AY159" i="1"/>
  <c r="AX159" i="1"/>
  <c r="AW159" i="1"/>
  <c r="AV159" i="1"/>
  <c r="AQ159" i="1"/>
  <c r="AP159" i="1"/>
  <c r="AS159" i="1" s="1"/>
  <c r="AN159" i="1"/>
  <c r="AL159" i="1"/>
  <c r="AL159" i="1" a="1"/>
  <c r="AH159" i="1"/>
  <c r="AG159" i="1"/>
  <c r="AI159" i="1" s="1"/>
  <c r="AB159" i="1"/>
  <c r="AD159" i="1" s="1"/>
  <c r="AE159" i="1" s="1"/>
  <c r="X159" i="1"/>
  <c r="W159" i="1"/>
  <c r="V159" i="1"/>
  <c r="U159" i="1"/>
  <c r="T159" i="1"/>
  <c r="S159" i="1"/>
  <c r="R159" i="1"/>
  <c r="BG158" i="1"/>
  <c r="BH158" i="1" s="1"/>
  <c r="BF158" i="1"/>
  <c r="BE158" i="1"/>
  <c r="BD158" i="1"/>
  <c r="BC158" i="1"/>
  <c r="BB158" i="1"/>
  <c r="BA158" i="1"/>
  <c r="AZ158" i="1"/>
  <c r="AY158" i="1"/>
  <c r="AX158" i="1"/>
  <c r="AW158" i="1"/>
  <c r="AV158" i="1"/>
  <c r="AQ158" i="1"/>
  <c r="AP158" i="1"/>
  <c r="AU158" i="1" s="1"/>
  <c r="AN158" i="1"/>
  <c r="AL158" i="1"/>
  <c r="AL158" i="1" a="1"/>
  <c r="AH158" i="1"/>
  <c r="AG158" i="1"/>
  <c r="AI158" i="1" s="1"/>
  <c r="AB158" i="1"/>
  <c r="AD158" i="1" s="1"/>
  <c r="AE158" i="1" s="1"/>
  <c r="X158" i="1"/>
  <c r="W158" i="1"/>
  <c r="V158" i="1"/>
  <c r="U158" i="1"/>
  <c r="T158" i="1"/>
  <c r="S158" i="1"/>
  <c r="R158" i="1"/>
  <c r="BG157" i="1"/>
  <c r="BH157" i="1" s="1"/>
  <c r="BF157" i="1"/>
  <c r="BE157" i="1"/>
  <c r="BD157" i="1"/>
  <c r="BC157" i="1"/>
  <c r="BB157" i="1"/>
  <c r="BA157" i="1"/>
  <c r="AZ157" i="1"/>
  <c r="AX157" i="1"/>
  <c r="AW157" i="1"/>
  <c r="AV157" i="1"/>
  <c r="AQ157" i="1"/>
  <c r="AP157" i="1"/>
  <c r="AU157" i="1" s="1"/>
  <c r="AN157" i="1"/>
  <c r="AL157" i="1"/>
  <c r="AL157" i="1" a="1"/>
  <c r="AH157" i="1"/>
  <c r="AG157" i="1"/>
  <c r="AI157" i="1" s="1"/>
  <c r="AB157" i="1"/>
  <c r="AD157" i="1" s="1"/>
  <c r="AE157" i="1" s="1"/>
  <c r="X157" i="1"/>
  <c r="W157" i="1"/>
  <c r="V157" i="1"/>
  <c r="U157" i="1"/>
  <c r="S157" i="1"/>
  <c r="R157" i="1"/>
  <c r="BG156" i="1"/>
  <c r="BH156" i="1" s="1"/>
  <c r="BF156" i="1"/>
  <c r="BE156" i="1"/>
  <c r="BD156" i="1"/>
  <c r="BC156" i="1"/>
  <c r="BB156" i="1"/>
  <c r="BA156" i="1"/>
  <c r="AZ156" i="1"/>
  <c r="AY156" i="1"/>
  <c r="AX156" i="1"/>
  <c r="AW156" i="1"/>
  <c r="AV156" i="1"/>
  <c r="AQ156" i="1"/>
  <c r="AP156" i="1"/>
  <c r="AR156" i="1" s="1"/>
  <c r="AN156" i="1"/>
  <c r="AL156" i="1"/>
  <c r="AL156" i="1" a="1"/>
  <c r="AH156" i="1"/>
  <c r="AG156" i="1"/>
  <c r="AB156" i="1"/>
  <c r="AD156" i="1" s="1"/>
  <c r="AE156" i="1" s="1"/>
  <c r="X156" i="1"/>
  <c r="W156" i="1"/>
  <c r="V156" i="1"/>
  <c r="U156" i="1"/>
  <c r="S156" i="1"/>
  <c r="R156" i="1"/>
  <c r="BG155" i="1"/>
  <c r="BH155" i="1" s="1"/>
  <c r="BF155" i="1"/>
  <c r="BE155" i="1"/>
  <c r="BD155" i="1"/>
  <c r="BC155" i="1"/>
  <c r="BB155" i="1"/>
  <c r="BA155" i="1"/>
  <c r="AZ155" i="1"/>
  <c r="AY155" i="1"/>
  <c r="AX155" i="1"/>
  <c r="AW155" i="1"/>
  <c r="AV155" i="1"/>
  <c r="AQ155" i="1"/>
  <c r="AP155" i="1"/>
  <c r="AU155" i="1" s="1"/>
  <c r="AN155" i="1"/>
  <c r="AL155" i="1" a="1"/>
  <c r="AL155" i="1" s="1"/>
  <c r="AH155" i="1"/>
  <c r="AG155" i="1"/>
  <c r="AI155" i="1" s="1"/>
  <c r="AC155" i="1"/>
  <c r="AB155" i="1"/>
  <c r="AA155" i="1"/>
  <c r="Z155" i="1"/>
  <c r="Y155" i="1"/>
  <c r="X155" i="1"/>
  <c r="W155" i="1"/>
  <c r="V155" i="1"/>
  <c r="U155" i="1"/>
  <c r="T155" i="1"/>
  <c r="S155" i="1"/>
  <c r="R155" i="1"/>
  <c r="BG154" i="1"/>
  <c r="BH154" i="1" s="1"/>
  <c r="BF154" i="1"/>
  <c r="BE154" i="1"/>
  <c r="BD154" i="1"/>
  <c r="BC154" i="1"/>
  <c r="BB154" i="1"/>
  <c r="BA154" i="1"/>
  <c r="AZ154" i="1"/>
  <c r="AY154" i="1"/>
  <c r="AX154" i="1"/>
  <c r="AW154" i="1"/>
  <c r="AV154" i="1"/>
  <c r="AQ154" i="1"/>
  <c r="AP154" i="1"/>
  <c r="AN154" i="1"/>
  <c r="AL154" i="1"/>
  <c r="AL154" i="1" a="1"/>
  <c r="AH154" i="1"/>
  <c r="AG154" i="1"/>
  <c r="AC154" i="1"/>
  <c r="AB154" i="1"/>
  <c r="AA154" i="1"/>
  <c r="Z154" i="1"/>
  <c r="Y154" i="1"/>
  <c r="X154" i="1"/>
  <c r="W154" i="1"/>
  <c r="V154" i="1"/>
  <c r="U154" i="1"/>
  <c r="T154" i="1"/>
  <c r="S154" i="1"/>
  <c r="R154" i="1"/>
  <c r="BG153" i="1"/>
  <c r="BH153" i="1" s="1"/>
  <c r="BF153" i="1"/>
  <c r="BE153" i="1"/>
  <c r="BD153" i="1"/>
  <c r="BC153" i="1"/>
  <c r="BB153" i="1"/>
  <c r="BA153" i="1"/>
  <c r="AZ153" i="1"/>
  <c r="AY153" i="1"/>
  <c r="AX153" i="1"/>
  <c r="AW153" i="1"/>
  <c r="AV153" i="1"/>
  <c r="AQ153" i="1"/>
  <c r="AP153" i="1"/>
  <c r="AN153" i="1"/>
  <c r="AL153" i="1"/>
  <c r="AL153" i="1" a="1"/>
  <c r="AH153" i="1"/>
  <c r="AG153" i="1"/>
  <c r="AA153" i="1"/>
  <c r="AD153" i="1" s="1"/>
  <c r="AE153" i="1" s="1"/>
  <c r="X153" i="1"/>
  <c r="W153" i="1"/>
  <c r="V153" i="1"/>
  <c r="U153" i="1"/>
  <c r="T153" i="1"/>
  <c r="S153" i="1"/>
  <c r="R153" i="1"/>
  <c r="BG152" i="1"/>
  <c r="BH152" i="1" s="1"/>
  <c r="BF152" i="1"/>
  <c r="BE152" i="1"/>
  <c r="BD152" i="1"/>
  <c r="BC152" i="1"/>
  <c r="BB152" i="1"/>
  <c r="BA152" i="1"/>
  <c r="AZ152" i="1"/>
  <c r="AY152" i="1"/>
  <c r="AX152" i="1"/>
  <c r="AW152" i="1"/>
  <c r="AV152" i="1"/>
  <c r="AQ152" i="1"/>
  <c r="AP152" i="1"/>
  <c r="AR152" i="1" s="1"/>
  <c r="AN152" i="1"/>
  <c r="AL152" i="1" a="1"/>
  <c r="AL152" i="1" s="1"/>
  <c r="AH152" i="1"/>
  <c r="AG152" i="1"/>
  <c r="AI152" i="1" s="1"/>
  <c r="AC152" i="1"/>
  <c r="AD152" i="1" s="1"/>
  <c r="AE152" i="1" s="1"/>
  <c r="X152" i="1"/>
  <c r="W152" i="1"/>
  <c r="V152" i="1"/>
  <c r="U152" i="1"/>
  <c r="T152" i="1"/>
  <c r="S152" i="1"/>
  <c r="R152" i="1"/>
  <c r="BG151" i="1"/>
  <c r="BH151" i="1" s="1"/>
  <c r="BF151" i="1"/>
  <c r="BE151" i="1"/>
  <c r="BD151" i="1"/>
  <c r="BC151" i="1"/>
  <c r="BB151" i="1"/>
  <c r="BA151" i="1"/>
  <c r="AX151" i="1"/>
  <c r="AW151" i="1"/>
  <c r="AV151" i="1"/>
  <c r="AQ151" i="1"/>
  <c r="AP151" i="1"/>
  <c r="AN151" i="1"/>
  <c r="AL151" i="1" a="1"/>
  <c r="AL151" i="1" s="1"/>
  <c r="AH151" i="1"/>
  <c r="AG151" i="1"/>
  <c r="AI151" i="1" s="1"/>
  <c r="Y151" i="1"/>
  <c r="AD151" i="1" s="1"/>
  <c r="AE151" i="1" s="1"/>
  <c r="X151" i="1"/>
  <c r="W151" i="1"/>
  <c r="V151" i="1"/>
  <c r="U151" i="1"/>
  <c r="T151" i="1"/>
  <c r="S151" i="1"/>
  <c r="R151" i="1"/>
  <c r="BG150" i="1"/>
  <c r="BH150" i="1" s="1"/>
  <c r="BF150" i="1"/>
  <c r="BE150" i="1"/>
  <c r="BD150" i="1"/>
  <c r="BC150" i="1"/>
  <c r="BB150" i="1"/>
  <c r="BA150" i="1"/>
  <c r="AZ150" i="1"/>
  <c r="AY150" i="1"/>
  <c r="AX150" i="1"/>
  <c r="AW150" i="1"/>
  <c r="AV150" i="1"/>
  <c r="AQ150" i="1"/>
  <c r="AP150" i="1"/>
  <c r="AU150" i="1" s="1"/>
  <c r="AN150" i="1"/>
  <c r="AL150" i="1"/>
  <c r="AL150" i="1" a="1"/>
  <c r="AH150" i="1"/>
  <c r="AG150" i="1"/>
  <c r="Y150" i="1"/>
  <c r="AD150" i="1" s="1"/>
  <c r="AE150" i="1" s="1"/>
  <c r="X150" i="1"/>
  <c r="W150" i="1"/>
  <c r="V150" i="1"/>
  <c r="U150" i="1"/>
  <c r="T150" i="1"/>
  <c r="S150" i="1"/>
  <c r="R150" i="1"/>
  <c r="BG149" i="1"/>
  <c r="BH149" i="1" s="1"/>
  <c r="BF149" i="1"/>
  <c r="BE149" i="1"/>
  <c r="BD149" i="1"/>
  <c r="BC149" i="1"/>
  <c r="BB149" i="1"/>
  <c r="BA149" i="1"/>
  <c r="AZ149" i="1"/>
  <c r="AY149" i="1"/>
  <c r="AX149" i="1"/>
  <c r="AW149" i="1"/>
  <c r="AV149" i="1"/>
  <c r="AQ149" i="1"/>
  <c r="AP149" i="1"/>
  <c r="AU149" i="1" s="1"/>
  <c r="AN149" i="1"/>
  <c r="AL149" i="1" a="1"/>
  <c r="AL149" i="1" s="1"/>
  <c r="AH149" i="1"/>
  <c r="AG149" i="1"/>
  <c r="AI149" i="1" s="1"/>
  <c r="AC149" i="1"/>
  <c r="AB149" i="1"/>
  <c r="AA149" i="1"/>
  <c r="Z149" i="1"/>
  <c r="Y149" i="1"/>
  <c r="X149" i="1"/>
  <c r="W149" i="1"/>
  <c r="V149" i="1"/>
  <c r="U149" i="1"/>
  <c r="T149" i="1"/>
  <c r="S149" i="1"/>
  <c r="R149" i="1"/>
  <c r="BG148" i="1"/>
  <c r="BH148" i="1" s="1"/>
  <c r="BF148" i="1"/>
  <c r="BE148" i="1"/>
  <c r="BD148" i="1"/>
  <c r="BC148" i="1"/>
  <c r="BB148" i="1"/>
  <c r="BA148" i="1"/>
  <c r="AZ148" i="1"/>
  <c r="AY148" i="1"/>
  <c r="AX148" i="1"/>
  <c r="AW148" i="1"/>
  <c r="AV148" i="1"/>
  <c r="AQ148" i="1"/>
  <c r="AP148" i="1"/>
  <c r="AR148" i="1" s="1"/>
  <c r="AN148" i="1"/>
  <c r="AL148" i="1"/>
  <c r="AL148" i="1" a="1"/>
  <c r="AH148" i="1"/>
  <c r="AG148" i="1"/>
  <c r="AI148" i="1" s="1"/>
  <c r="AC148" i="1"/>
  <c r="AD148" i="1" s="1"/>
  <c r="AE148" i="1" s="1"/>
  <c r="X148" i="1"/>
  <c r="W148" i="1"/>
  <c r="V148" i="1"/>
  <c r="U148" i="1"/>
  <c r="T148" i="1"/>
  <c r="S148" i="1"/>
  <c r="R148" i="1"/>
  <c r="BG147" i="1"/>
  <c r="BH147" i="1" s="1"/>
  <c r="BF147" i="1"/>
  <c r="BE147" i="1"/>
  <c r="BD147" i="1"/>
  <c r="BC147" i="1"/>
  <c r="BB147" i="1"/>
  <c r="BA147" i="1"/>
  <c r="AZ147" i="1"/>
  <c r="AY147" i="1"/>
  <c r="AX147" i="1"/>
  <c r="AW147" i="1"/>
  <c r="AV147" i="1"/>
  <c r="AQ147" i="1"/>
  <c r="AP147" i="1"/>
  <c r="AU147" i="1" s="1"/>
  <c r="AN147" i="1"/>
  <c r="AL147" i="1" a="1"/>
  <c r="AL147" i="1" s="1"/>
  <c r="AH147" i="1"/>
  <c r="AG147" i="1"/>
  <c r="AI147" i="1" s="1"/>
  <c r="Y147" i="1"/>
  <c r="AD147" i="1" s="1"/>
  <c r="AE147" i="1" s="1"/>
  <c r="X147" i="1"/>
  <c r="W147" i="1"/>
  <c r="V147" i="1"/>
  <c r="U147" i="1"/>
  <c r="T147" i="1"/>
  <c r="S147" i="1"/>
  <c r="R147" i="1"/>
  <c r="BG146" i="1"/>
  <c r="BH146" i="1" s="1"/>
  <c r="BF146" i="1"/>
  <c r="BE146" i="1"/>
  <c r="BD146" i="1"/>
  <c r="BC146" i="1"/>
  <c r="BB146" i="1"/>
  <c r="BA146" i="1"/>
  <c r="AZ146" i="1"/>
  <c r="AY146" i="1"/>
  <c r="AX146" i="1"/>
  <c r="AW146" i="1"/>
  <c r="AV146" i="1"/>
  <c r="AQ146" i="1"/>
  <c r="AP146" i="1"/>
  <c r="AU146" i="1" s="1"/>
  <c r="AN146" i="1"/>
  <c r="AL146" i="1" a="1"/>
  <c r="AL146" i="1" s="1"/>
  <c r="AH146" i="1"/>
  <c r="AG146" i="1"/>
  <c r="AI146" i="1" s="1"/>
  <c r="AC146" i="1"/>
  <c r="AB146" i="1"/>
  <c r="AA146" i="1"/>
  <c r="Z146" i="1"/>
  <c r="Y146" i="1"/>
  <c r="X146" i="1"/>
  <c r="W146" i="1"/>
  <c r="V146" i="1"/>
  <c r="U146" i="1"/>
  <c r="T146" i="1"/>
  <c r="S146" i="1"/>
  <c r="R146" i="1"/>
  <c r="BG145" i="1"/>
  <c r="BH145" i="1" s="1"/>
  <c r="BF145" i="1"/>
  <c r="BE145" i="1"/>
  <c r="BD145" i="1"/>
  <c r="BC145" i="1"/>
  <c r="BB145" i="1"/>
  <c r="BA145" i="1"/>
  <c r="AZ145" i="1"/>
  <c r="AY145" i="1"/>
  <c r="AX145" i="1"/>
  <c r="AW145" i="1"/>
  <c r="AV145" i="1"/>
  <c r="AQ145" i="1"/>
  <c r="AP145" i="1"/>
  <c r="AT145" i="1" s="1"/>
  <c r="AN145" i="1"/>
  <c r="AL145" i="1"/>
  <c r="AL145" i="1" a="1"/>
  <c r="AH145" i="1"/>
  <c r="AG145" i="1"/>
  <c r="AI145" i="1" s="1"/>
  <c r="AC145" i="1"/>
  <c r="AB145" i="1"/>
  <c r="AA145" i="1"/>
  <c r="Z145" i="1"/>
  <c r="Y145" i="1"/>
  <c r="X145" i="1"/>
  <c r="W145" i="1"/>
  <c r="V145" i="1"/>
  <c r="U145" i="1"/>
  <c r="T145" i="1"/>
  <c r="S145" i="1"/>
  <c r="R145" i="1"/>
  <c r="BG144" i="1"/>
  <c r="BH144" i="1" s="1"/>
  <c r="BF144" i="1"/>
  <c r="BE144" i="1"/>
  <c r="BD144" i="1"/>
  <c r="BC144" i="1"/>
  <c r="BB144" i="1"/>
  <c r="BA144" i="1"/>
  <c r="AZ144" i="1"/>
  <c r="AY144" i="1"/>
  <c r="AX144" i="1"/>
  <c r="AW144" i="1"/>
  <c r="AV144" i="1"/>
  <c r="AQ144" i="1"/>
  <c r="AP144" i="1"/>
  <c r="AR144" i="1" s="1"/>
  <c r="AN144" i="1"/>
  <c r="AL144" i="1" a="1"/>
  <c r="AL144" i="1" s="1"/>
  <c r="AH144" i="1"/>
  <c r="AG144" i="1"/>
  <c r="AI144" i="1" s="1"/>
  <c r="Z144" i="1"/>
  <c r="AD144" i="1" s="1"/>
  <c r="AE144" i="1" s="1"/>
  <c r="X144" i="1"/>
  <c r="W144" i="1"/>
  <c r="V144" i="1"/>
  <c r="U144" i="1"/>
  <c r="T144" i="1"/>
  <c r="S144" i="1"/>
  <c r="R144" i="1"/>
  <c r="BG143" i="1"/>
  <c r="BH143" i="1" s="1"/>
  <c r="BF143" i="1"/>
  <c r="BE143" i="1"/>
  <c r="BD143" i="1"/>
  <c r="BC143" i="1"/>
  <c r="BB143" i="1"/>
  <c r="AZ143" i="1"/>
  <c r="AX143" i="1"/>
  <c r="AW143" i="1"/>
  <c r="AV143" i="1"/>
  <c r="AQ143" i="1"/>
  <c r="AP143" i="1"/>
  <c r="AU143" i="1" s="1"/>
  <c r="AN143" i="1"/>
  <c r="AL143" i="1" a="1"/>
  <c r="AL143" i="1" s="1"/>
  <c r="AH143" i="1"/>
  <c r="AG143" i="1"/>
  <c r="AI143" i="1" s="1"/>
  <c r="AB143" i="1"/>
  <c r="AD143" i="1" s="1"/>
  <c r="AE143" i="1" s="1"/>
  <c r="X143" i="1"/>
  <c r="W143" i="1"/>
  <c r="V143" i="1"/>
  <c r="U143" i="1"/>
  <c r="T143" i="1"/>
  <c r="S143" i="1"/>
  <c r="R143" i="1"/>
  <c r="BG142" i="1"/>
  <c r="BH142" i="1" s="1"/>
  <c r="BF142" i="1"/>
  <c r="BE142" i="1"/>
  <c r="BD142" i="1"/>
  <c r="BC142" i="1"/>
  <c r="BB142" i="1"/>
  <c r="AZ142" i="1"/>
  <c r="AX142" i="1"/>
  <c r="AW142" i="1"/>
  <c r="AV142" i="1"/>
  <c r="AQ142" i="1"/>
  <c r="AP142" i="1"/>
  <c r="AU142" i="1" s="1"/>
  <c r="AN142" i="1"/>
  <c r="AL142" i="1"/>
  <c r="AL142" i="1" a="1"/>
  <c r="AH142" i="1"/>
  <c r="AG142" i="1"/>
  <c r="AB142" i="1"/>
  <c r="AD142" i="1" s="1"/>
  <c r="AE142" i="1" s="1"/>
  <c r="X142" i="1"/>
  <c r="W142" i="1"/>
  <c r="V142" i="1"/>
  <c r="U142" i="1"/>
  <c r="T142" i="1"/>
  <c r="S142" i="1"/>
  <c r="R142" i="1"/>
  <c r="BG141" i="1"/>
  <c r="BH141" i="1" s="1"/>
  <c r="BF141" i="1"/>
  <c r="BE141" i="1"/>
  <c r="BD141" i="1"/>
  <c r="BC141" i="1"/>
  <c r="BB141" i="1"/>
  <c r="BA141" i="1"/>
  <c r="AZ141" i="1"/>
  <c r="AY141" i="1"/>
  <c r="AX141" i="1"/>
  <c r="AW141" i="1"/>
  <c r="AV141" i="1"/>
  <c r="AQ141" i="1"/>
  <c r="AP141" i="1"/>
  <c r="AU141" i="1" s="1"/>
  <c r="AN141" i="1"/>
  <c r="AL141" i="1" a="1"/>
  <c r="AL141" i="1" s="1"/>
  <c r="AH141" i="1"/>
  <c r="AG141" i="1"/>
  <c r="AI141" i="1" s="1"/>
  <c r="AB141" i="1"/>
  <c r="AD141" i="1" s="1"/>
  <c r="AE141" i="1" s="1"/>
  <c r="X141" i="1"/>
  <c r="W141" i="1"/>
  <c r="V141" i="1"/>
  <c r="U141" i="1"/>
  <c r="T141" i="1"/>
  <c r="S141" i="1"/>
  <c r="R141" i="1"/>
  <c r="BG140" i="1"/>
  <c r="BH140" i="1" s="1"/>
  <c r="BF140" i="1"/>
  <c r="BE140" i="1"/>
  <c r="BD140" i="1"/>
  <c r="BC140" i="1"/>
  <c r="BB140" i="1"/>
  <c r="AX140" i="1"/>
  <c r="AW140" i="1"/>
  <c r="AV140" i="1"/>
  <c r="AQ140" i="1"/>
  <c r="AP140" i="1"/>
  <c r="AN140" i="1"/>
  <c r="AL140" i="1" a="1"/>
  <c r="AL140" i="1" s="1"/>
  <c r="AH140" i="1"/>
  <c r="AG140" i="1"/>
  <c r="AI140" i="1" s="1"/>
  <c r="AC140" i="1"/>
  <c r="AD140" i="1" s="1"/>
  <c r="AE140" i="1" s="1"/>
  <c r="X140" i="1"/>
  <c r="W140" i="1"/>
  <c r="V140" i="1"/>
  <c r="U140" i="1"/>
  <c r="T140" i="1"/>
  <c r="S140" i="1"/>
  <c r="R140" i="1"/>
  <c r="BG139" i="1"/>
  <c r="BH139" i="1" s="1"/>
  <c r="BF139" i="1"/>
  <c r="BE139" i="1"/>
  <c r="BD139" i="1"/>
  <c r="BC139" i="1"/>
  <c r="BB139" i="1"/>
  <c r="BA139" i="1"/>
  <c r="AZ139" i="1"/>
  <c r="AX139" i="1"/>
  <c r="AW139" i="1"/>
  <c r="AV139" i="1"/>
  <c r="AQ139" i="1"/>
  <c r="AP139" i="1"/>
  <c r="AN139" i="1"/>
  <c r="AL139" i="1"/>
  <c r="AL139" i="1" a="1"/>
  <c r="AH139" i="1"/>
  <c r="AG139" i="1"/>
  <c r="AI139" i="1" s="1"/>
  <c r="AC139" i="1"/>
  <c r="AD139" i="1" s="1"/>
  <c r="AE139" i="1" s="1"/>
  <c r="X139" i="1"/>
  <c r="W139" i="1"/>
  <c r="V139" i="1"/>
  <c r="U139" i="1"/>
  <c r="T139" i="1"/>
  <c r="S139" i="1"/>
  <c r="R139" i="1"/>
  <c r="BG138" i="1"/>
  <c r="BH138" i="1" s="1"/>
  <c r="BF138" i="1"/>
  <c r="BE138" i="1"/>
  <c r="BD138" i="1"/>
  <c r="BC138" i="1"/>
  <c r="BB138" i="1"/>
  <c r="BA138" i="1"/>
  <c r="AZ138" i="1"/>
  <c r="AY138" i="1"/>
  <c r="AX138" i="1"/>
  <c r="AW138" i="1"/>
  <c r="AV138" i="1"/>
  <c r="AQ138" i="1"/>
  <c r="AP138" i="1"/>
  <c r="AU138" i="1" s="1"/>
  <c r="AN138" i="1"/>
  <c r="AL138" i="1"/>
  <c r="AL138" i="1" a="1"/>
  <c r="AH138" i="1"/>
  <c r="AG138" i="1"/>
  <c r="AC138" i="1"/>
  <c r="AD138" i="1" s="1"/>
  <c r="AE138" i="1" s="1"/>
  <c r="X138" i="1"/>
  <c r="W138" i="1"/>
  <c r="V138" i="1"/>
  <c r="U138" i="1"/>
  <c r="T138" i="1"/>
  <c r="S138" i="1"/>
  <c r="R138" i="1"/>
  <c r="BG137" i="1"/>
  <c r="BH137" i="1" s="1"/>
  <c r="BF137" i="1"/>
  <c r="BE137" i="1"/>
  <c r="BD137" i="1"/>
  <c r="BC137" i="1"/>
  <c r="BB137" i="1"/>
  <c r="BA137" i="1"/>
  <c r="AZ137" i="1"/>
  <c r="AY137" i="1"/>
  <c r="AX137" i="1"/>
  <c r="AW137" i="1"/>
  <c r="AV137" i="1"/>
  <c r="AQ137" i="1"/>
  <c r="AP137" i="1"/>
  <c r="AT137" i="1" s="1"/>
  <c r="AN137" i="1"/>
  <c r="AL137" i="1" a="1"/>
  <c r="AL137" i="1" s="1"/>
  <c r="AH137" i="1"/>
  <c r="AG137" i="1"/>
  <c r="AI137" i="1" s="1"/>
  <c r="AA137" i="1"/>
  <c r="AD137" i="1" s="1"/>
  <c r="AE137" i="1" s="1"/>
  <c r="X137" i="1"/>
  <c r="W137" i="1"/>
  <c r="V137" i="1"/>
  <c r="U137" i="1"/>
  <c r="T137" i="1"/>
  <c r="S137" i="1"/>
  <c r="R137" i="1"/>
  <c r="BG136" i="1"/>
  <c r="BH136" i="1" s="1"/>
  <c r="BF136" i="1"/>
  <c r="BE136" i="1"/>
  <c r="BD136" i="1"/>
  <c r="BC136" i="1"/>
  <c r="BB136" i="1"/>
  <c r="BA136" i="1"/>
  <c r="AZ136" i="1"/>
  <c r="AY136" i="1"/>
  <c r="AX136" i="1"/>
  <c r="AW136" i="1"/>
  <c r="AV136" i="1"/>
  <c r="AQ136" i="1"/>
  <c r="AP136" i="1"/>
  <c r="AS136" i="1" s="1"/>
  <c r="AN136" i="1"/>
  <c r="AL136" i="1"/>
  <c r="AL136" i="1" a="1"/>
  <c r="AH136" i="1"/>
  <c r="AG136" i="1"/>
  <c r="AC136" i="1"/>
  <c r="Z136" i="1"/>
  <c r="Y136" i="1"/>
  <c r="X136" i="1"/>
  <c r="W136" i="1"/>
  <c r="V136" i="1"/>
  <c r="U136" i="1"/>
  <c r="T136" i="1"/>
  <c r="S136" i="1"/>
  <c r="R136" i="1"/>
  <c r="BG135" i="1"/>
  <c r="BH135" i="1" s="1"/>
  <c r="BF135" i="1"/>
  <c r="BE135" i="1"/>
  <c r="BD135" i="1"/>
  <c r="BC135" i="1"/>
  <c r="BB135" i="1"/>
  <c r="BA135" i="1"/>
  <c r="AZ135" i="1"/>
  <c r="AY135" i="1"/>
  <c r="AX135" i="1"/>
  <c r="AW135" i="1"/>
  <c r="AV135" i="1"/>
  <c r="AQ135" i="1"/>
  <c r="AP135" i="1"/>
  <c r="AU135" i="1" s="1"/>
  <c r="AN135" i="1"/>
  <c r="AL135" i="1" a="1"/>
  <c r="AL135" i="1" s="1"/>
  <c r="AH135" i="1"/>
  <c r="AG135" i="1"/>
  <c r="AI135" i="1" s="1"/>
  <c r="AC135" i="1"/>
  <c r="AB135" i="1"/>
  <c r="AA135" i="1"/>
  <c r="Z135" i="1"/>
  <c r="Y135" i="1"/>
  <c r="X135" i="1"/>
  <c r="W135" i="1"/>
  <c r="V135" i="1"/>
  <c r="U135" i="1"/>
  <c r="T135" i="1"/>
  <c r="S135" i="1"/>
  <c r="R135" i="1"/>
  <c r="BG134" i="1"/>
  <c r="BH134" i="1" s="1"/>
  <c r="BF134" i="1"/>
  <c r="BE134" i="1"/>
  <c r="BD134" i="1"/>
  <c r="BC134" i="1"/>
  <c r="BB134" i="1"/>
  <c r="BA134" i="1"/>
  <c r="AZ134" i="1"/>
  <c r="AY134" i="1"/>
  <c r="AX134" i="1"/>
  <c r="AW134" i="1"/>
  <c r="AV134" i="1"/>
  <c r="AQ134" i="1"/>
  <c r="AP134" i="1"/>
  <c r="AS134" i="1" s="1"/>
  <c r="AN134" i="1"/>
  <c r="AL134" i="1"/>
  <c r="AL134" i="1" a="1"/>
  <c r="AH134" i="1"/>
  <c r="AG134" i="1"/>
  <c r="AC134" i="1"/>
  <c r="AB134" i="1"/>
  <c r="AA134" i="1"/>
  <c r="Z134" i="1"/>
  <c r="Y134" i="1"/>
  <c r="X134" i="1"/>
  <c r="W134" i="1"/>
  <c r="V134" i="1"/>
  <c r="U134" i="1"/>
  <c r="T134" i="1"/>
  <c r="S134" i="1"/>
  <c r="R134" i="1"/>
  <c r="BG133" i="1"/>
  <c r="BH133" i="1" s="1"/>
  <c r="BF133" i="1"/>
  <c r="BE133" i="1"/>
  <c r="BD133" i="1"/>
  <c r="BC133" i="1"/>
  <c r="BB133" i="1"/>
  <c r="BA133" i="1"/>
  <c r="AZ133" i="1"/>
  <c r="AY133" i="1"/>
  <c r="AX133" i="1"/>
  <c r="AW133" i="1"/>
  <c r="AV133" i="1"/>
  <c r="AQ133" i="1"/>
  <c r="AP133" i="1"/>
  <c r="AN133" i="1"/>
  <c r="AL133" i="1"/>
  <c r="AL133" i="1" a="1"/>
  <c r="AH133" i="1"/>
  <c r="AG133" i="1"/>
  <c r="AC133" i="1"/>
  <c r="AB133" i="1"/>
  <c r="AA133" i="1"/>
  <c r="Z133" i="1"/>
  <c r="Y133" i="1"/>
  <c r="X133" i="1"/>
  <c r="W133" i="1"/>
  <c r="V133" i="1"/>
  <c r="U133" i="1"/>
  <c r="T133" i="1"/>
  <c r="S133" i="1"/>
  <c r="R133" i="1"/>
  <c r="BG132" i="1"/>
  <c r="BH132" i="1" s="1"/>
  <c r="BF132" i="1"/>
  <c r="BE132" i="1"/>
  <c r="BD132" i="1"/>
  <c r="BC132" i="1"/>
  <c r="BB132" i="1"/>
  <c r="BA132" i="1"/>
  <c r="AZ132" i="1"/>
  <c r="AY132" i="1"/>
  <c r="AX132" i="1"/>
  <c r="AW132" i="1"/>
  <c r="AV132" i="1"/>
  <c r="AQ132" i="1"/>
  <c r="AP132" i="1"/>
  <c r="AU132" i="1" s="1"/>
  <c r="AN132" i="1"/>
  <c r="AL132" i="1"/>
  <c r="AL132" i="1" a="1"/>
  <c r="AH132" i="1"/>
  <c r="AG132" i="1"/>
  <c r="AI132" i="1" s="1"/>
  <c r="AC132" i="1"/>
  <c r="AB132" i="1"/>
  <c r="AA132" i="1"/>
  <c r="Z132" i="1"/>
  <c r="Y132" i="1"/>
  <c r="X132" i="1"/>
  <c r="W132" i="1"/>
  <c r="V132" i="1"/>
  <c r="U132" i="1"/>
  <c r="T132" i="1"/>
  <c r="S132" i="1"/>
  <c r="R132" i="1"/>
  <c r="BG131" i="1"/>
  <c r="BH131" i="1" s="1"/>
  <c r="BF131" i="1"/>
  <c r="BE131" i="1"/>
  <c r="BD131" i="1"/>
  <c r="BC131" i="1"/>
  <c r="BB131" i="1"/>
  <c r="BA131" i="1"/>
  <c r="AZ131" i="1"/>
  <c r="AY131" i="1"/>
  <c r="AX131" i="1"/>
  <c r="AW131" i="1"/>
  <c r="AV131" i="1"/>
  <c r="AQ131" i="1"/>
  <c r="AP131" i="1"/>
  <c r="AR131" i="1" s="1"/>
  <c r="AN131" i="1"/>
  <c r="AL131" i="1"/>
  <c r="AL131" i="1" a="1"/>
  <c r="AH131" i="1"/>
  <c r="AG131" i="1"/>
  <c r="AI131" i="1" s="1"/>
  <c r="AC131" i="1"/>
  <c r="AB131" i="1"/>
  <c r="AA131" i="1"/>
  <c r="Z131" i="1"/>
  <c r="Y131" i="1"/>
  <c r="X131" i="1"/>
  <c r="W131" i="1"/>
  <c r="V131" i="1"/>
  <c r="U131" i="1"/>
  <c r="T131" i="1"/>
  <c r="S131" i="1"/>
  <c r="R131" i="1"/>
  <c r="BG130" i="1"/>
  <c r="BH130" i="1" s="1"/>
  <c r="BF130" i="1"/>
  <c r="BE130" i="1"/>
  <c r="BD130" i="1"/>
  <c r="BC130" i="1"/>
  <c r="BB130" i="1"/>
  <c r="BA130" i="1"/>
  <c r="AZ130" i="1"/>
  <c r="AY130" i="1"/>
  <c r="AX130" i="1"/>
  <c r="AW130" i="1"/>
  <c r="AV130" i="1"/>
  <c r="AQ130" i="1"/>
  <c r="AP130" i="1"/>
  <c r="AT130" i="1" s="1"/>
  <c r="AN130" i="1"/>
  <c r="AL130" i="1" a="1"/>
  <c r="AL130" i="1" s="1"/>
  <c r="AH130" i="1"/>
  <c r="AG130" i="1"/>
  <c r="AI130" i="1" s="1"/>
  <c r="AB130" i="1"/>
  <c r="AD130" i="1" s="1"/>
  <c r="AE130" i="1" s="1"/>
  <c r="X130" i="1"/>
  <c r="W130" i="1"/>
  <c r="V130" i="1"/>
  <c r="U130" i="1"/>
  <c r="T130" i="1"/>
  <c r="S130" i="1"/>
  <c r="R130" i="1"/>
  <c r="BG129" i="1"/>
  <c r="BH129" i="1" s="1"/>
  <c r="BF129" i="1"/>
  <c r="BE129" i="1"/>
  <c r="BD129" i="1"/>
  <c r="BC129" i="1"/>
  <c r="BB129" i="1"/>
  <c r="BA129" i="1"/>
  <c r="AZ129" i="1"/>
  <c r="AY129" i="1"/>
  <c r="AX129" i="1"/>
  <c r="AW129" i="1"/>
  <c r="AV129" i="1"/>
  <c r="AQ129" i="1"/>
  <c r="AP129" i="1"/>
  <c r="AU129" i="1" s="1"/>
  <c r="AN129" i="1"/>
  <c r="AL129" i="1" a="1"/>
  <c r="AL129" i="1" s="1"/>
  <c r="AH129" i="1"/>
  <c r="AG129" i="1"/>
  <c r="AI129" i="1" s="1"/>
  <c r="AB129" i="1"/>
  <c r="AD129" i="1" s="1"/>
  <c r="AE129" i="1" s="1"/>
  <c r="X129" i="1"/>
  <c r="W129" i="1"/>
  <c r="V129" i="1"/>
  <c r="U129" i="1"/>
  <c r="T129" i="1"/>
  <c r="S129" i="1"/>
  <c r="R129" i="1"/>
  <c r="BG128" i="1"/>
  <c r="BH128" i="1" s="1"/>
  <c r="BF128" i="1"/>
  <c r="BE128" i="1"/>
  <c r="BD128" i="1"/>
  <c r="BC128" i="1"/>
  <c r="BB128" i="1"/>
  <c r="BA128" i="1"/>
  <c r="AZ128" i="1"/>
  <c r="AY128" i="1"/>
  <c r="AX128" i="1"/>
  <c r="AW128" i="1"/>
  <c r="AV128" i="1"/>
  <c r="AQ128" i="1"/>
  <c r="AP128" i="1"/>
  <c r="AU128" i="1" s="1"/>
  <c r="AN128" i="1"/>
  <c r="AL128" i="1" a="1"/>
  <c r="AL128" i="1" s="1"/>
  <c r="AH128" i="1"/>
  <c r="AG128" i="1"/>
  <c r="AC128" i="1"/>
  <c r="AB128" i="1"/>
  <c r="X128" i="1"/>
  <c r="W128" i="1"/>
  <c r="V128" i="1"/>
  <c r="U128" i="1"/>
  <c r="T128" i="1"/>
  <c r="S128" i="1"/>
  <c r="R128" i="1"/>
  <c r="BG127" i="1"/>
  <c r="BH127" i="1" s="1"/>
  <c r="BF127" i="1"/>
  <c r="BE127" i="1"/>
  <c r="BD127" i="1"/>
  <c r="BC127" i="1"/>
  <c r="BB127" i="1"/>
  <c r="BA127" i="1"/>
  <c r="AZ127" i="1"/>
  <c r="AY127" i="1"/>
  <c r="AX127" i="1"/>
  <c r="AW127" i="1"/>
  <c r="AV127" i="1"/>
  <c r="AQ127" i="1"/>
  <c r="AP127" i="1"/>
  <c r="AT127" i="1" s="1"/>
  <c r="AN127" i="1"/>
  <c r="AL127" i="1"/>
  <c r="AL127" i="1" a="1"/>
  <c r="AH127" i="1"/>
  <c r="AG127" i="1"/>
  <c r="AC127" i="1"/>
  <c r="AD127" i="1" s="1"/>
  <c r="AE127" i="1" s="1"/>
  <c r="X127" i="1"/>
  <c r="W127" i="1"/>
  <c r="V127" i="1"/>
  <c r="U127" i="1"/>
  <c r="T127" i="1"/>
  <c r="S127" i="1"/>
  <c r="R127" i="1"/>
  <c r="BG126" i="1"/>
  <c r="BH126" i="1" s="1"/>
  <c r="BF126" i="1"/>
  <c r="BE126" i="1"/>
  <c r="BD126" i="1"/>
  <c r="BC126" i="1"/>
  <c r="BB126" i="1"/>
  <c r="BA126" i="1"/>
  <c r="AZ126" i="1"/>
  <c r="AY126" i="1"/>
  <c r="AX126" i="1"/>
  <c r="AW126" i="1"/>
  <c r="AV126" i="1"/>
  <c r="AQ126" i="1"/>
  <c r="AP126" i="1"/>
  <c r="AU126" i="1" s="1"/>
  <c r="AN126" i="1"/>
  <c r="AL126" i="1" a="1"/>
  <c r="AL126" i="1" s="1"/>
  <c r="AH126" i="1"/>
  <c r="AG126" i="1"/>
  <c r="AI126" i="1" s="1"/>
  <c r="AA126" i="1"/>
  <c r="AD126" i="1" s="1"/>
  <c r="AE126" i="1" s="1"/>
  <c r="X126" i="1"/>
  <c r="W126" i="1"/>
  <c r="V126" i="1"/>
  <c r="U126" i="1"/>
  <c r="T126" i="1"/>
  <c r="S126" i="1"/>
  <c r="R126" i="1"/>
  <c r="BG125" i="1"/>
  <c r="BH125" i="1" s="1"/>
  <c r="BF125" i="1"/>
  <c r="BE125" i="1"/>
  <c r="BD125" i="1"/>
  <c r="BC125" i="1"/>
  <c r="BB125" i="1"/>
  <c r="BA125" i="1"/>
  <c r="AZ125" i="1"/>
  <c r="AY125" i="1"/>
  <c r="AX125" i="1"/>
  <c r="AW125" i="1"/>
  <c r="AV125" i="1"/>
  <c r="AQ125" i="1"/>
  <c r="AP125" i="1"/>
  <c r="AU125" i="1" s="1"/>
  <c r="AN125" i="1"/>
  <c r="AL125" i="1"/>
  <c r="AL125" i="1" a="1"/>
  <c r="AH125" i="1"/>
  <c r="AG125" i="1"/>
  <c r="AI125" i="1" s="1"/>
  <c r="AC125" i="1"/>
  <c r="AD125" i="1" s="1"/>
  <c r="AE125" i="1" s="1"/>
  <c r="X125" i="1"/>
  <c r="W125" i="1"/>
  <c r="V125" i="1"/>
  <c r="U125" i="1"/>
  <c r="T125" i="1"/>
  <c r="S125" i="1"/>
  <c r="R125" i="1"/>
  <c r="BG124" i="1"/>
  <c r="BH124" i="1" s="1"/>
  <c r="BF124" i="1"/>
  <c r="BE124" i="1"/>
  <c r="BD124" i="1"/>
  <c r="BC124" i="1"/>
  <c r="BB124" i="1"/>
  <c r="BA124" i="1"/>
  <c r="AZ124" i="1"/>
  <c r="AY124" i="1"/>
  <c r="AX124" i="1"/>
  <c r="AW124" i="1"/>
  <c r="AV124" i="1"/>
  <c r="AQ124" i="1"/>
  <c r="AP124" i="1"/>
  <c r="AU124" i="1" s="1"/>
  <c r="AN124" i="1"/>
  <c r="AL124" i="1" a="1"/>
  <c r="AL124" i="1" s="1"/>
  <c r="AH124" i="1"/>
  <c r="AG124" i="1"/>
  <c r="AI124" i="1" s="1"/>
  <c r="Y124" i="1"/>
  <c r="AD124" i="1" s="1"/>
  <c r="AE124" i="1" s="1"/>
  <c r="X124" i="1"/>
  <c r="W124" i="1"/>
  <c r="V124" i="1"/>
  <c r="U124" i="1"/>
  <c r="T124" i="1"/>
  <c r="S124" i="1"/>
  <c r="R124" i="1"/>
  <c r="BG123" i="1"/>
  <c r="BH123" i="1" s="1"/>
  <c r="BF123" i="1"/>
  <c r="BE123" i="1"/>
  <c r="BD123" i="1"/>
  <c r="BC123" i="1"/>
  <c r="BB123" i="1"/>
  <c r="BA123" i="1"/>
  <c r="AZ123" i="1"/>
  <c r="AY123" i="1"/>
  <c r="AX123" i="1"/>
  <c r="AW123" i="1"/>
  <c r="AV123" i="1"/>
  <c r="AQ123" i="1"/>
  <c r="AP123" i="1"/>
  <c r="AS123" i="1" s="1"/>
  <c r="AN123" i="1"/>
  <c r="AL123" i="1" a="1"/>
  <c r="AL123" i="1" s="1"/>
  <c r="AH123" i="1"/>
  <c r="AG123" i="1"/>
  <c r="AI123" i="1" s="1"/>
  <c r="AA123" i="1"/>
  <c r="AD123" i="1" s="1"/>
  <c r="AE123" i="1" s="1"/>
  <c r="X123" i="1"/>
  <c r="W123" i="1"/>
  <c r="V123" i="1"/>
  <c r="U123" i="1"/>
  <c r="T123" i="1"/>
  <c r="S123" i="1"/>
  <c r="R123" i="1"/>
  <c r="BG122" i="1"/>
  <c r="BH122" i="1" s="1"/>
  <c r="BF122" i="1"/>
  <c r="BE122" i="1"/>
  <c r="BD122" i="1"/>
  <c r="BC122" i="1"/>
  <c r="BB122" i="1"/>
  <c r="BA122" i="1"/>
  <c r="AZ122" i="1"/>
  <c r="AY122" i="1"/>
  <c r="AX122" i="1"/>
  <c r="AW122" i="1"/>
  <c r="AV122" i="1"/>
  <c r="AQ122" i="1"/>
  <c r="AP122" i="1"/>
  <c r="AS122" i="1" s="1"/>
  <c r="AN122" i="1"/>
  <c r="AL122" i="1"/>
  <c r="AL122" i="1" a="1"/>
  <c r="AH122" i="1"/>
  <c r="AG122" i="1"/>
  <c r="AI122" i="1" s="1"/>
  <c r="AC122" i="1"/>
  <c r="AD122" i="1" s="1"/>
  <c r="AE122" i="1" s="1"/>
  <c r="X122" i="1"/>
  <c r="W122" i="1"/>
  <c r="V122" i="1"/>
  <c r="U122" i="1"/>
  <c r="T122" i="1"/>
  <c r="S122" i="1"/>
  <c r="R122" i="1"/>
  <c r="BG121" i="1"/>
  <c r="BH121" i="1" s="1"/>
  <c r="BF121" i="1"/>
  <c r="BE121" i="1"/>
  <c r="BD121" i="1"/>
  <c r="BC121" i="1"/>
  <c r="BB121" i="1"/>
  <c r="BA121" i="1"/>
  <c r="AZ121" i="1"/>
  <c r="AY121" i="1"/>
  <c r="AX121" i="1"/>
  <c r="AW121" i="1"/>
  <c r="AV121" i="1"/>
  <c r="AQ121" i="1"/>
  <c r="AP121" i="1"/>
  <c r="AR121" i="1" s="1"/>
  <c r="AN121" i="1"/>
  <c r="AL121" i="1"/>
  <c r="AL121" i="1" a="1"/>
  <c r="AH121" i="1"/>
  <c r="AG121" i="1"/>
  <c r="AI121" i="1" s="1"/>
  <c r="AC121" i="1"/>
  <c r="Z121" i="1"/>
  <c r="Y121" i="1"/>
  <c r="X121" i="1"/>
  <c r="W121" i="1"/>
  <c r="V121" i="1"/>
  <c r="U121" i="1"/>
  <c r="T121" i="1"/>
  <c r="S121" i="1"/>
  <c r="R121" i="1"/>
  <c r="BG120" i="1"/>
  <c r="BH120" i="1" s="1"/>
  <c r="BF120" i="1"/>
  <c r="BE120" i="1"/>
  <c r="BD120" i="1"/>
  <c r="BC120" i="1"/>
  <c r="BB120" i="1"/>
  <c r="BA120" i="1"/>
  <c r="AZ120" i="1"/>
  <c r="AY120" i="1"/>
  <c r="AX120" i="1"/>
  <c r="AW120" i="1"/>
  <c r="AV120" i="1"/>
  <c r="AQ120" i="1"/>
  <c r="AP120" i="1"/>
  <c r="AN120" i="1"/>
  <c r="AL120" i="1" a="1"/>
  <c r="AL120" i="1" s="1"/>
  <c r="AH120" i="1"/>
  <c r="AG120" i="1"/>
  <c r="AI120" i="1" s="1"/>
  <c r="Y120" i="1"/>
  <c r="AD120" i="1" s="1"/>
  <c r="AE120" i="1" s="1"/>
  <c r="X120" i="1"/>
  <c r="W120" i="1"/>
  <c r="V120" i="1"/>
  <c r="U120" i="1"/>
  <c r="T120" i="1"/>
  <c r="S120" i="1"/>
  <c r="R120" i="1"/>
  <c r="BG119" i="1"/>
  <c r="BH119" i="1" s="1"/>
  <c r="BF119" i="1"/>
  <c r="BE119" i="1"/>
  <c r="BD119" i="1"/>
  <c r="BC119" i="1"/>
  <c r="BB119" i="1"/>
  <c r="BA119" i="1"/>
  <c r="AZ119" i="1"/>
  <c r="AY119" i="1"/>
  <c r="AX119" i="1"/>
  <c r="AW119" i="1"/>
  <c r="AV119" i="1"/>
  <c r="AQ119" i="1"/>
  <c r="AP119" i="1"/>
  <c r="AN119" i="1"/>
  <c r="AL119" i="1"/>
  <c r="AL119" i="1" a="1"/>
  <c r="AH119" i="1"/>
  <c r="AG119" i="1"/>
  <c r="AI119" i="1" s="1"/>
  <c r="AC119" i="1"/>
  <c r="Z119" i="1"/>
  <c r="Y119" i="1"/>
  <c r="X119" i="1"/>
  <c r="W119" i="1"/>
  <c r="V119" i="1"/>
  <c r="U119" i="1"/>
  <c r="T119" i="1"/>
  <c r="S119" i="1"/>
  <c r="R119" i="1"/>
  <c r="BG118" i="1"/>
  <c r="BH118" i="1" s="1"/>
  <c r="BF118" i="1"/>
  <c r="BE118" i="1"/>
  <c r="BD118" i="1"/>
  <c r="BC118" i="1"/>
  <c r="BB118" i="1"/>
  <c r="BA118" i="1"/>
  <c r="AZ118" i="1"/>
  <c r="AY118" i="1"/>
  <c r="AX118" i="1"/>
  <c r="AW118" i="1"/>
  <c r="AV118" i="1"/>
  <c r="AQ118" i="1"/>
  <c r="AP118" i="1"/>
  <c r="AR118" i="1" s="1"/>
  <c r="AN118" i="1"/>
  <c r="AL118" i="1"/>
  <c r="AL118" i="1" a="1"/>
  <c r="AH118" i="1"/>
  <c r="AG118" i="1"/>
  <c r="Z118" i="1"/>
  <c r="AD118" i="1" s="1"/>
  <c r="AE118" i="1" s="1"/>
  <c r="X118" i="1"/>
  <c r="W118" i="1"/>
  <c r="V118" i="1"/>
  <c r="U118" i="1"/>
  <c r="T118" i="1"/>
  <c r="S118" i="1"/>
  <c r="R118" i="1"/>
  <c r="BG117" i="1"/>
  <c r="BH117" i="1" s="1"/>
  <c r="BF117" i="1"/>
  <c r="BE117" i="1"/>
  <c r="BD117" i="1"/>
  <c r="BC117" i="1"/>
  <c r="BB117" i="1"/>
  <c r="BA117" i="1"/>
  <c r="AY117" i="1"/>
  <c r="AX117" i="1"/>
  <c r="AW117" i="1"/>
  <c r="AV117" i="1"/>
  <c r="AQ117" i="1"/>
  <c r="AP117" i="1"/>
  <c r="AR117" i="1" s="1"/>
  <c r="AN117" i="1"/>
  <c r="AL117" i="1"/>
  <c r="AL117" i="1" a="1"/>
  <c r="AH117" i="1"/>
  <c r="AG117" i="1"/>
  <c r="Z117" i="1"/>
  <c r="AD117" i="1" s="1"/>
  <c r="AE117" i="1" s="1"/>
  <c r="X117" i="1"/>
  <c r="W117" i="1"/>
  <c r="V117" i="1"/>
  <c r="U117" i="1"/>
  <c r="T117" i="1"/>
  <c r="S117" i="1"/>
  <c r="R117" i="1"/>
  <c r="BG116" i="1"/>
  <c r="BH116" i="1" s="1"/>
  <c r="BF116" i="1"/>
  <c r="BE116" i="1"/>
  <c r="BD116" i="1"/>
  <c r="BC116" i="1"/>
  <c r="BB116" i="1"/>
  <c r="BA116" i="1"/>
  <c r="AZ116" i="1"/>
  <c r="AY116" i="1"/>
  <c r="AX116" i="1"/>
  <c r="AW116" i="1"/>
  <c r="AV116" i="1"/>
  <c r="AQ116" i="1"/>
  <c r="AP116" i="1"/>
  <c r="AU116" i="1" s="1"/>
  <c r="AN116" i="1"/>
  <c r="AL116" i="1" a="1"/>
  <c r="AL116" i="1" s="1"/>
  <c r="AH116" i="1"/>
  <c r="AG116" i="1"/>
  <c r="AI116" i="1" s="1"/>
  <c r="Z116" i="1"/>
  <c r="AD116" i="1" s="1"/>
  <c r="AE116" i="1" s="1"/>
  <c r="X116" i="1"/>
  <c r="W116" i="1"/>
  <c r="V116" i="1"/>
  <c r="U116" i="1"/>
  <c r="T116" i="1"/>
  <c r="S116" i="1"/>
  <c r="R116" i="1"/>
  <c r="BG115" i="1"/>
  <c r="BH115" i="1" s="1"/>
  <c r="BF115" i="1"/>
  <c r="BE115" i="1"/>
  <c r="BD115" i="1"/>
  <c r="BC115" i="1"/>
  <c r="BB115" i="1"/>
  <c r="BA115" i="1"/>
  <c r="AZ115" i="1"/>
  <c r="AY115" i="1"/>
  <c r="AX115" i="1"/>
  <c r="AW115" i="1"/>
  <c r="AV115" i="1"/>
  <c r="AQ115" i="1"/>
  <c r="AP115" i="1"/>
  <c r="AR115" i="1" s="1"/>
  <c r="AN115" i="1"/>
  <c r="AL115" i="1"/>
  <c r="AL115" i="1" a="1"/>
  <c r="AH115" i="1"/>
  <c r="AG115" i="1"/>
  <c r="Z115" i="1"/>
  <c r="AD115" i="1" s="1"/>
  <c r="AE115" i="1" s="1"/>
  <c r="X115" i="1"/>
  <c r="W115" i="1"/>
  <c r="V115" i="1"/>
  <c r="U115" i="1"/>
  <c r="T115" i="1"/>
  <c r="S115" i="1"/>
  <c r="R115" i="1"/>
  <c r="BG114" i="1"/>
  <c r="BH114" i="1" s="1"/>
  <c r="BF114" i="1"/>
  <c r="BE114" i="1"/>
  <c r="BD114" i="1"/>
  <c r="BC114" i="1"/>
  <c r="BB114" i="1"/>
  <c r="BA114" i="1"/>
  <c r="AY114" i="1"/>
  <c r="AX114" i="1"/>
  <c r="AW114" i="1"/>
  <c r="AV114" i="1"/>
  <c r="AQ114" i="1"/>
  <c r="AP114" i="1"/>
  <c r="AT114" i="1" s="1"/>
  <c r="AN114" i="1"/>
  <c r="AL114" i="1"/>
  <c r="AL114" i="1" a="1"/>
  <c r="AH114" i="1"/>
  <c r="AG114" i="1"/>
  <c r="Z114" i="1"/>
  <c r="AD114" i="1" s="1"/>
  <c r="AE114" i="1" s="1"/>
  <c r="X114" i="1"/>
  <c r="W114" i="1"/>
  <c r="V114" i="1"/>
  <c r="U114" i="1"/>
  <c r="T114" i="1"/>
  <c r="S114" i="1"/>
  <c r="R114" i="1"/>
  <c r="BG113" i="1"/>
  <c r="BH113" i="1" s="1"/>
  <c r="BF113" i="1"/>
  <c r="BE113" i="1"/>
  <c r="BD113" i="1"/>
  <c r="BC113" i="1"/>
  <c r="BB113" i="1"/>
  <c r="BA113" i="1"/>
  <c r="AZ113" i="1"/>
  <c r="AY113" i="1"/>
  <c r="AX113" i="1"/>
  <c r="AW113" i="1"/>
  <c r="AV113" i="1"/>
  <c r="AQ113" i="1"/>
  <c r="AP113" i="1"/>
  <c r="AN113" i="1"/>
  <c r="AL113" i="1"/>
  <c r="AL113" i="1" a="1"/>
  <c r="AH113" i="1"/>
  <c r="AG113" i="1"/>
  <c r="AI113" i="1" s="1"/>
  <c r="Z113" i="1"/>
  <c r="AD113" i="1" s="1"/>
  <c r="AE113" i="1" s="1"/>
  <c r="X113" i="1"/>
  <c r="W113" i="1"/>
  <c r="V113" i="1"/>
  <c r="U113" i="1"/>
  <c r="T113" i="1"/>
  <c r="S113" i="1"/>
  <c r="R113" i="1"/>
  <c r="BG112" i="1"/>
  <c r="BH112" i="1" s="1"/>
  <c r="BF112" i="1"/>
  <c r="BE112" i="1"/>
  <c r="BD112" i="1"/>
  <c r="BC112" i="1"/>
  <c r="BB112" i="1"/>
  <c r="BA112" i="1"/>
  <c r="AX112" i="1"/>
  <c r="AW112" i="1"/>
  <c r="AV112" i="1"/>
  <c r="AQ112" i="1"/>
  <c r="AP112" i="1"/>
  <c r="AS112" i="1" s="1"/>
  <c r="AN112" i="1"/>
  <c r="AL112" i="1"/>
  <c r="AL112" i="1" a="1"/>
  <c r="AH112" i="1"/>
  <c r="AG112" i="1"/>
  <c r="AI112" i="1" s="1"/>
  <c r="AB112" i="1"/>
  <c r="AD112" i="1" s="1"/>
  <c r="AE112" i="1" s="1"/>
  <c r="X112" i="1"/>
  <c r="W112" i="1"/>
  <c r="V112" i="1"/>
  <c r="U112" i="1"/>
  <c r="S112" i="1"/>
  <c r="R112" i="1"/>
  <c r="BG111" i="1"/>
  <c r="BH111" i="1" s="1"/>
  <c r="BF111" i="1"/>
  <c r="BE111" i="1"/>
  <c r="BD111" i="1"/>
  <c r="BC111" i="1"/>
  <c r="BB111" i="1"/>
  <c r="BA111" i="1"/>
  <c r="AZ111" i="1"/>
  <c r="AY111" i="1"/>
  <c r="AX111" i="1"/>
  <c r="AW111" i="1"/>
  <c r="AV111" i="1"/>
  <c r="AQ111" i="1"/>
  <c r="AP111" i="1"/>
  <c r="AS111" i="1" s="1"/>
  <c r="AN111" i="1"/>
  <c r="AL111" i="1" a="1"/>
  <c r="AL111" i="1" s="1"/>
  <c r="AH111" i="1"/>
  <c r="AG111" i="1"/>
  <c r="AI111" i="1" s="1"/>
  <c r="AB111" i="1"/>
  <c r="AD111" i="1" s="1"/>
  <c r="AE111" i="1" s="1"/>
  <c r="X111" i="1"/>
  <c r="W111" i="1"/>
  <c r="V111" i="1"/>
  <c r="U111" i="1"/>
  <c r="S111" i="1"/>
  <c r="R111" i="1"/>
  <c r="BG110" i="1"/>
  <c r="BH110" i="1" s="1"/>
  <c r="BF110" i="1"/>
  <c r="BE110" i="1"/>
  <c r="BD110" i="1"/>
  <c r="BC110" i="1"/>
  <c r="BB110" i="1"/>
  <c r="BA110" i="1"/>
  <c r="AZ110" i="1"/>
  <c r="AY110" i="1"/>
  <c r="AX110" i="1"/>
  <c r="AW110" i="1"/>
  <c r="AV110" i="1"/>
  <c r="AQ110" i="1"/>
  <c r="AP110" i="1"/>
  <c r="AU110" i="1" s="1"/>
  <c r="AN110" i="1"/>
  <c r="AL110" i="1"/>
  <c r="AL110" i="1" a="1"/>
  <c r="AH110" i="1"/>
  <c r="AG110" i="1"/>
  <c r="AI110" i="1" s="1"/>
  <c r="AB110" i="1"/>
  <c r="AD110" i="1" s="1"/>
  <c r="AE110" i="1" s="1"/>
  <c r="X110" i="1"/>
  <c r="W110" i="1"/>
  <c r="V110" i="1"/>
  <c r="U110" i="1"/>
  <c r="T110" i="1"/>
  <c r="S110" i="1"/>
  <c r="R110" i="1"/>
  <c r="BG109" i="1"/>
  <c r="BH109" i="1" s="1"/>
  <c r="BF109" i="1"/>
  <c r="BE109" i="1"/>
  <c r="BD109" i="1"/>
  <c r="BC109" i="1"/>
  <c r="BB109" i="1"/>
  <c r="BA109" i="1"/>
  <c r="AZ109" i="1"/>
  <c r="AY109" i="1"/>
  <c r="AX109" i="1"/>
  <c r="AW109" i="1"/>
  <c r="AV109" i="1"/>
  <c r="AQ109" i="1"/>
  <c r="AP109" i="1"/>
  <c r="AR109" i="1" s="1"/>
  <c r="AN109" i="1"/>
  <c r="AL109" i="1"/>
  <c r="AL109" i="1" a="1"/>
  <c r="AH109" i="1"/>
  <c r="AG109" i="1"/>
  <c r="AI109" i="1" s="1"/>
  <c r="AC109" i="1"/>
  <c r="AB109" i="1"/>
  <c r="AA109" i="1"/>
  <c r="Z109" i="1"/>
  <c r="Y109" i="1"/>
  <c r="X109" i="1"/>
  <c r="W109" i="1"/>
  <c r="V109" i="1"/>
  <c r="U109" i="1"/>
  <c r="T109" i="1"/>
  <c r="S109" i="1"/>
  <c r="R109" i="1"/>
  <c r="BG108" i="1"/>
  <c r="BH108" i="1" s="1"/>
  <c r="BF108" i="1"/>
  <c r="BE108" i="1"/>
  <c r="BD108" i="1"/>
  <c r="BC108" i="1"/>
  <c r="BB108" i="1"/>
  <c r="BA108" i="1"/>
  <c r="AZ108" i="1"/>
  <c r="AY108" i="1"/>
  <c r="AX108" i="1"/>
  <c r="AW108" i="1"/>
  <c r="AV108" i="1"/>
  <c r="AQ108" i="1"/>
  <c r="AP108" i="1"/>
  <c r="AU108" i="1" s="1"/>
  <c r="AN108" i="1"/>
  <c r="AL108" i="1" a="1"/>
  <c r="AL108" i="1" s="1"/>
  <c r="AH108" i="1"/>
  <c r="AG108" i="1"/>
  <c r="AI108" i="1" s="1"/>
  <c r="AA108" i="1"/>
  <c r="AD108" i="1" s="1"/>
  <c r="AE108" i="1" s="1"/>
  <c r="X108" i="1"/>
  <c r="W108" i="1"/>
  <c r="V108" i="1"/>
  <c r="U108" i="1"/>
  <c r="T108" i="1"/>
  <c r="S108" i="1"/>
  <c r="R108" i="1"/>
  <c r="BG107" i="1"/>
  <c r="BH107" i="1" s="1"/>
  <c r="BF107" i="1"/>
  <c r="BE107" i="1"/>
  <c r="BD107" i="1"/>
  <c r="BC107" i="1"/>
  <c r="BB107" i="1"/>
  <c r="BA107" i="1"/>
  <c r="AZ107" i="1"/>
  <c r="AY107" i="1"/>
  <c r="AX107" i="1"/>
  <c r="AW107" i="1"/>
  <c r="AV107" i="1"/>
  <c r="AQ107" i="1"/>
  <c r="AP107" i="1"/>
  <c r="AN107" i="1"/>
  <c r="AL107" i="1" a="1"/>
  <c r="AL107" i="1" s="1"/>
  <c r="AH107" i="1"/>
  <c r="AG107" i="1"/>
  <c r="AI107" i="1" s="1"/>
  <c r="AA107" i="1"/>
  <c r="AD107" i="1" s="1"/>
  <c r="AE107" i="1" s="1"/>
  <c r="X107" i="1"/>
  <c r="W107" i="1"/>
  <c r="V107" i="1"/>
  <c r="U107" i="1"/>
  <c r="T107" i="1"/>
  <c r="S107" i="1"/>
  <c r="R107" i="1"/>
  <c r="BG106" i="1"/>
  <c r="BH106" i="1" s="1"/>
  <c r="BF106" i="1"/>
  <c r="BE106" i="1"/>
  <c r="BD106" i="1"/>
  <c r="BC106" i="1"/>
  <c r="BB106" i="1"/>
  <c r="BA106" i="1"/>
  <c r="AZ106" i="1"/>
  <c r="AY106" i="1"/>
  <c r="AX106" i="1"/>
  <c r="AW106" i="1"/>
  <c r="AV106" i="1"/>
  <c r="AQ106" i="1"/>
  <c r="AP106" i="1"/>
  <c r="AU106" i="1" s="1"/>
  <c r="AN106" i="1"/>
  <c r="AL106" i="1"/>
  <c r="AL106" i="1" a="1"/>
  <c r="AH106" i="1"/>
  <c r="AG106" i="1"/>
  <c r="AI106" i="1" s="1"/>
  <c r="AA106" i="1"/>
  <c r="AD106" i="1" s="1"/>
  <c r="AE106" i="1" s="1"/>
  <c r="X106" i="1"/>
  <c r="W106" i="1"/>
  <c r="V106" i="1"/>
  <c r="U106" i="1"/>
  <c r="T106" i="1"/>
  <c r="S106" i="1"/>
  <c r="R106" i="1"/>
  <c r="BG105" i="1"/>
  <c r="BH105" i="1" s="1"/>
  <c r="BF105" i="1"/>
  <c r="BE105" i="1"/>
  <c r="BD105" i="1"/>
  <c r="BC105" i="1"/>
  <c r="BB105" i="1"/>
  <c r="BA105" i="1"/>
  <c r="AZ105" i="1"/>
  <c r="AY105" i="1"/>
  <c r="AX105" i="1"/>
  <c r="AW105" i="1"/>
  <c r="AV105" i="1"/>
  <c r="AQ105" i="1"/>
  <c r="AP105" i="1"/>
  <c r="AR105" i="1" s="1"/>
  <c r="AN105" i="1"/>
  <c r="AL105" i="1"/>
  <c r="AL105" i="1" a="1"/>
  <c r="AH105" i="1"/>
  <c r="AG105" i="1"/>
  <c r="AI105" i="1" s="1"/>
  <c r="AC105" i="1"/>
  <c r="AB105" i="1"/>
  <c r="AA105" i="1"/>
  <c r="Z105" i="1"/>
  <c r="Y105" i="1"/>
  <c r="X105" i="1"/>
  <c r="W105" i="1"/>
  <c r="V105" i="1"/>
  <c r="U105" i="1"/>
  <c r="T105" i="1"/>
  <c r="S105" i="1"/>
  <c r="R105" i="1"/>
  <c r="BG104" i="1"/>
  <c r="BH104" i="1" s="1"/>
  <c r="BF104" i="1"/>
  <c r="BE104" i="1"/>
  <c r="BD104" i="1"/>
  <c r="BC104" i="1"/>
  <c r="BB104" i="1"/>
  <c r="BA104" i="1"/>
  <c r="AX104" i="1"/>
  <c r="AW104" i="1"/>
  <c r="AV104" i="1"/>
  <c r="AQ104" i="1"/>
  <c r="AP104" i="1"/>
  <c r="AU104" i="1" s="1"/>
  <c r="AN104" i="1"/>
  <c r="AL104" i="1"/>
  <c r="AL104" i="1" a="1"/>
  <c r="AH104" i="1"/>
  <c r="AG104" i="1"/>
  <c r="AI104" i="1" s="1"/>
  <c r="Y104" i="1"/>
  <c r="AD104" i="1" s="1"/>
  <c r="AE104" i="1" s="1"/>
  <c r="X104" i="1"/>
  <c r="W104" i="1"/>
  <c r="V104" i="1"/>
  <c r="U104" i="1"/>
  <c r="T104" i="1"/>
  <c r="S104" i="1"/>
  <c r="R104" i="1"/>
  <c r="BG103" i="1"/>
  <c r="BH103" i="1" s="1"/>
  <c r="BF103" i="1"/>
  <c r="BE103" i="1"/>
  <c r="BD103" i="1"/>
  <c r="BC103" i="1"/>
  <c r="BB103" i="1"/>
  <c r="BA103" i="1"/>
  <c r="AZ103" i="1"/>
  <c r="AY103" i="1"/>
  <c r="AX103" i="1"/>
  <c r="AW103" i="1"/>
  <c r="AV103" i="1"/>
  <c r="AQ103" i="1"/>
  <c r="AP103" i="1"/>
  <c r="AR103" i="1" s="1"/>
  <c r="AN103" i="1"/>
  <c r="AL103" i="1"/>
  <c r="AL103" i="1" a="1"/>
  <c r="AH103" i="1"/>
  <c r="AG103" i="1"/>
  <c r="AI103" i="1" s="1"/>
  <c r="Y103" i="1"/>
  <c r="AD103" i="1" s="1"/>
  <c r="AE103" i="1" s="1"/>
  <c r="X103" i="1"/>
  <c r="W103" i="1"/>
  <c r="V103" i="1"/>
  <c r="U103" i="1"/>
  <c r="T103" i="1"/>
  <c r="S103" i="1"/>
  <c r="R103" i="1"/>
  <c r="BG102" i="1"/>
  <c r="BH102" i="1" s="1"/>
  <c r="BF102" i="1"/>
  <c r="BE102" i="1"/>
  <c r="BD102" i="1"/>
  <c r="BC102" i="1"/>
  <c r="BB102" i="1"/>
  <c r="BA102" i="1"/>
  <c r="AZ102" i="1"/>
  <c r="AY102" i="1"/>
  <c r="AX102" i="1"/>
  <c r="AW102" i="1"/>
  <c r="AV102" i="1"/>
  <c r="AQ102" i="1"/>
  <c r="AP102" i="1"/>
  <c r="AT102" i="1" s="1"/>
  <c r="AN102" i="1"/>
  <c r="AL102" i="1" a="1"/>
  <c r="AL102" i="1" s="1"/>
  <c r="AH102" i="1"/>
  <c r="AG102" i="1"/>
  <c r="AI102" i="1" s="1"/>
  <c r="AC102" i="1"/>
  <c r="AB102" i="1"/>
  <c r="AA102" i="1"/>
  <c r="Z102" i="1"/>
  <c r="Y102" i="1"/>
  <c r="X102" i="1"/>
  <c r="W102" i="1"/>
  <c r="V102" i="1"/>
  <c r="U102" i="1"/>
  <c r="T102" i="1"/>
  <c r="S102" i="1"/>
  <c r="R102" i="1"/>
  <c r="BG101" i="1"/>
  <c r="BH101" i="1" s="1"/>
  <c r="BF101" i="1"/>
  <c r="BE101" i="1"/>
  <c r="BD101" i="1"/>
  <c r="BC101" i="1"/>
  <c r="BB101" i="1"/>
  <c r="BA101" i="1"/>
  <c r="AZ101" i="1"/>
  <c r="AY101" i="1"/>
  <c r="AW101" i="1"/>
  <c r="AV101" i="1"/>
  <c r="AQ101" i="1"/>
  <c r="AP101" i="1"/>
  <c r="AT101" i="1" s="1"/>
  <c r="AN101" i="1"/>
  <c r="AL101" i="1"/>
  <c r="AL101" i="1" a="1"/>
  <c r="AH101" i="1"/>
  <c r="AG101" i="1"/>
  <c r="AI101" i="1" s="1"/>
  <c r="AC101" i="1"/>
  <c r="AB101" i="1"/>
  <c r="AA101" i="1"/>
  <c r="Z101" i="1"/>
  <c r="Y101" i="1"/>
  <c r="X101" i="1"/>
  <c r="W101" i="1"/>
  <c r="V101" i="1"/>
  <c r="U101" i="1"/>
  <c r="T101" i="1"/>
  <c r="S101" i="1"/>
  <c r="R101" i="1"/>
  <c r="BG100" i="1"/>
  <c r="BH100" i="1" s="1"/>
  <c r="BF100" i="1"/>
  <c r="BE100" i="1"/>
  <c r="BD100" i="1"/>
  <c r="BC100" i="1"/>
  <c r="BB100" i="1"/>
  <c r="BA100" i="1"/>
  <c r="AZ100" i="1"/>
  <c r="AY100" i="1"/>
  <c r="AX100" i="1"/>
  <c r="AW100" i="1"/>
  <c r="AV100" i="1"/>
  <c r="AQ100" i="1"/>
  <c r="AP100" i="1"/>
  <c r="AR100" i="1" s="1"/>
  <c r="AN100" i="1"/>
  <c r="AL100" i="1"/>
  <c r="AL100" i="1" a="1"/>
  <c r="AH100" i="1"/>
  <c r="AG100" i="1"/>
  <c r="AI100" i="1" s="1"/>
  <c r="AC100" i="1"/>
  <c r="AB100" i="1"/>
  <c r="AA100" i="1"/>
  <c r="Z100" i="1"/>
  <c r="Y100" i="1"/>
  <c r="X100" i="1"/>
  <c r="W100" i="1"/>
  <c r="V100" i="1"/>
  <c r="U100" i="1"/>
  <c r="T100" i="1"/>
  <c r="S100" i="1"/>
  <c r="R100" i="1"/>
  <c r="BG99" i="1"/>
  <c r="BH99" i="1" s="1"/>
  <c r="BF99" i="1"/>
  <c r="BE99" i="1"/>
  <c r="BD99" i="1"/>
  <c r="BC99" i="1"/>
  <c r="BB99" i="1"/>
  <c r="BA99" i="1"/>
  <c r="AX99" i="1"/>
  <c r="AW99" i="1"/>
  <c r="AV99" i="1"/>
  <c r="AQ99" i="1"/>
  <c r="AP99" i="1"/>
  <c r="AU99" i="1" s="1"/>
  <c r="AN99" i="1"/>
  <c r="AL99" i="1"/>
  <c r="AL99" i="1" a="1"/>
  <c r="AH99" i="1"/>
  <c r="AG99" i="1"/>
  <c r="AI99" i="1" s="1"/>
  <c r="Z99" i="1"/>
  <c r="AD99" i="1" s="1"/>
  <c r="AE99" i="1" s="1"/>
  <c r="X99" i="1"/>
  <c r="W99" i="1"/>
  <c r="V99" i="1"/>
  <c r="U99" i="1"/>
  <c r="T99" i="1"/>
  <c r="S99" i="1"/>
  <c r="R99" i="1"/>
  <c r="BG98" i="1"/>
  <c r="BH98" i="1" s="1"/>
  <c r="BF98" i="1"/>
  <c r="BE98" i="1"/>
  <c r="BD98" i="1"/>
  <c r="BC98" i="1"/>
  <c r="BB98" i="1"/>
  <c r="BA98" i="1"/>
  <c r="AZ98" i="1"/>
  <c r="AY98" i="1"/>
  <c r="AX98" i="1"/>
  <c r="AW98" i="1"/>
  <c r="AV98" i="1"/>
  <c r="AQ98" i="1"/>
  <c r="AP98" i="1"/>
  <c r="AR98" i="1" s="1"/>
  <c r="AN98" i="1"/>
  <c r="AL98" i="1"/>
  <c r="AL98" i="1" a="1"/>
  <c r="AH98" i="1"/>
  <c r="AG98" i="1"/>
  <c r="AI98" i="1" s="1"/>
  <c r="Z98" i="1"/>
  <c r="AD98" i="1" s="1"/>
  <c r="AE98" i="1" s="1"/>
  <c r="X98" i="1"/>
  <c r="W98" i="1"/>
  <c r="V98" i="1"/>
  <c r="U98" i="1"/>
  <c r="T98" i="1"/>
  <c r="S98" i="1"/>
  <c r="R98" i="1"/>
  <c r="BG97" i="1"/>
  <c r="BH97" i="1" s="1"/>
  <c r="BF97" i="1"/>
  <c r="AZ97" i="1"/>
  <c r="AX97" i="1"/>
  <c r="AW97" i="1"/>
  <c r="AV97" i="1"/>
  <c r="AQ97" i="1"/>
  <c r="AP97" i="1"/>
  <c r="AU97" i="1" s="1"/>
  <c r="AN97" i="1"/>
  <c r="AL97" i="1"/>
  <c r="AL97" i="1" a="1"/>
  <c r="AH97" i="1"/>
  <c r="AG97" i="1"/>
  <c r="AI97" i="1" s="1"/>
  <c r="AC97" i="1"/>
  <c r="Z97" i="1"/>
  <c r="Y97" i="1"/>
  <c r="X97" i="1"/>
  <c r="W97" i="1"/>
  <c r="V97" i="1"/>
  <c r="U97" i="1"/>
  <c r="S97" i="1"/>
  <c r="R97" i="1"/>
  <c r="BG96" i="1"/>
  <c r="BH96" i="1" s="1"/>
  <c r="BE96" i="1"/>
  <c r="BD96" i="1"/>
  <c r="BC96" i="1"/>
  <c r="BB96" i="1"/>
  <c r="AZ96" i="1"/>
  <c r="AX96" i="1"/>
  <c r="AW96" i="1"/>
  <c r="AV96" i="1"/>
  <c r="AQ96" i="1"/>
  <c r="AP96" i="1"/>
  <c r="AU96" i="1" s="1"/>
  <c r="AN96" i="1"/>
  <c r="AL96" i="1"/>
  <c r="AL96" i="1" a="1"/>
  <c r="AH96" i="1"/>
  <c r="AG96" i="1"/>
  <c r="AC96" i="1"/>
  <c r="Z96" i="1"/>
  <c r="Y96" i="1"/>
  <c r="X96" i="1"/>
  <c r="W96" i="1"/>
  <c r="V96" i="1"/>
  <c r="U96" i="1"/>
  <c r="S96" i="1"/>
  <c r="R96" i="1"/>
  <c r="BG95" i="1"/>
  <c r="BH95" i="1" s="1"/>
  <c r="BF95" i="1"/>
  <c r="BA95" i="1"/>
  <c r="AZ95" i="1"/>
  <c r="AY95" i="1"/>
  <c r="AX95" i="1"/>
  <c r="AW95" i="1"/>
  <c r="AV95" i="1"/>
  <c r="AQ95" i="1"/>
  <c r="AP95" i="1"/>
  <c r="AU95" i="1" s="1"/>
  <c r="AN95" i="1"/>
  <c r="AL95" i="1"/>
  <c r="AL95" i="1" a="1"/>
  <c r="AH95" i="1"/>
  <c r="AG95" i="1"/>
  <c r="AC95" i="1"/>
  <c r="Z95" i="1"/>
  <c r="Y95" i="1"/>
  <c r="X95" i="1"/>
  <c r="W95" i="1"/>
  <c r="V95" i="1"/>
  <c r="U95" i="1"/>
  <c r="S95" i="1"/>
  <c r="R95" i="1"/>
  <c r="BG94" i="1"/>
  <c r="BH94" i="1" s="1"/>
  <c r="BF94" i="1"/>
  <c r="BE94" i="1"/>
  <c r="BD94" i="1"/>
  <c r="BC94" i="1"/>
  <c r="BB94" i="1"/>
  <c r="BA94" i="1"/>
  <c r="AZ94" i="1"/>
  <c r="AY94" i="1"/>
  <c r="AX94" i="1"/>
  <c r="AW94" i="1"/>
  <c r="AV94" i="1"/>
  <c r="AQ94" i="1"/>
  <c r="AP94" i="1"/>
  <c r="AN94" i="1"/>
  <c r="AL94" i="1" a="1"/>
  <c r="AL94" i="1" s="1"/>
  <c r="AH94" i="1"/>
  <c r="AG94" i="1"/>
  <c r="AI94" i="1" s="1"/>
  <c r="AB94" i="1"/>
  <c r="AD94" i="1" s="1"/>
  <c r="AE94" i="1" s="1"/>
  <c r="X94" i="1"/>
  <c r="W94" i="1"/>
  <c r="V94" i="1"/>
  <c r="U94" i="1"/>
  <c r="T94" i="1"/>
  <c r="S94" i="1"/>
  <c r="R94" i="1"/>
  <c r="BG93" i="1"/>
  <c r="BH93" i="1" s="1"/>
  <c r="BF93" i="1"/>
  <c r="BE93" i="1"/>
  <c r="BD93" i="1"/>
  <c r="BC93" i="1"/>
  <c r="BB93" i="1"/>
  <c r="BA93" i="1"/>
  <c r="AZ93" i="1"/>
  <c r="AY93" i="1"/>
  <c r="AX93" i="1"/>
  <c r="AW93" i="1"/>
  <c r="AV93" i="1"/>
  <c r="AQ93" i="1"/>
  <c r="AP93" i="1"/>
  <c r="AU93" i="1" s="1"/>
  <c r="AN93" i="1"/>
  <c r="AL93" i="1"/>
  <c r="AL93" i="1" a="1"/>
  <c r="AH93" i="1"/>
  <c r="AG93" i="1"/>
  <c r="AI93" i="1" s="1"/>
  <c r="AC93" i="1"/>
  <c r="AD93" i="1" s="1"/>
  <c r="AE93" i="1" s="1"/>
  <c r="X93" i="1"/>
  <c r="W93" i="1"/>
  <c r="V93" i="1"/>
  <c r="U93" i="1"/>
  <c r="T93" i="1"/>
  <c r="S93" i="1"/>
  <c r="R93" i="1"/>
  <c r="BG92" i="1"/>
  <c r="BH92" i="1" s="1"/>
  <c r="BF92" i="1"/>
  <c r="BE92" i="1"/>
  <c r="BD92" i="1"/>
  <c r="BC92" i="1"/>
  <c r="BB92" i="1"/>
  <c r="BA92" i="1"/>
  <c r="AZ92" i="1"/>
  <c r="AY92" i="1"/>
  <c r="AX92" i="1"/>
  <c r="AW92" i="1"/>
  <c r="AV92" i="1"/>
  <c r="AQ92" i="1"/>
  <c r="AP92" i="1"/>
  <c r="AT92" i="1" s="1"/>
  <c r="AN92" i="1"/>
  <c r="AL92" i="1"/>
  <c r="AL92" i="1" a="1"/>
  <c r="AH92" i="1"/>
  <c r="AG92" i="1"/>
  <c r="AI92" i="1" s="1"/>
  <c r="AC92" i="1"/>
  <c r="AB92" i="1"/>
  <c r="AA92" i="1"/>
  <c r="Z92" i="1"/>
  <c r="Y92" i="1"/>
  <c r="X92" i="1"/>
  <c r="W92" i="1"/>
  <c r="V92" i="1"/>
  <c r="U92" i="1"/>
  <c r="T92" i="1"/>
  <c r="S92" i="1"/>
  <c r="R92" i="1"/>
  <c r="BG91" i="1"/>
  <c r="BH91" i="1" s="1"/>
  <c r="BF91" i="1"/>
  <c r="BE91" i="1"/>
  <c r="BD91" i="1"/>
  <c r="BC91" i="1"/>
  <c r="BB91" i="1"/>
  <c r="BA91" i="1"/>
  <c r="AX91" i="1"/>
  <c r="AW91" i="1"/>
  <c r="AV91" i="1"/>
  <c r="AQ91" i="1"/>
  <c r="AP91" i="1"/>
  <c r="AU91" i="1" s="1"/>
  <c r="AN91" i="1"/>
  <c r="AL91" i="1"/>
  <c r="AL91" i="1" a="1"/>
  <c r="AH91" i="1"/>
  <c r="AG91" i="1"/>
  <c r="AI91" i="1" s="1"/>
  <c r="AC91" i="1"/>
  <c r="Z91" i="1"/>
  <c r="Y91" i="1"/>
  <c r="X91" i="1"/>
  <c r="W91" i="1"/>
  <c r="V91" i="1"/>
  <c r="U91" i="1"/>
  <c r="T91" i="1"/>
  <c r="S91" i="1"/>
  <c r="R91" i="1"/>
  <c r="BG90" i="1"/>
  <c r="BH90" i="1" s="1"/>
  <c r="BF90" i="1"/>
  <c r="BE90" i="1"/>
  <c r="BD90" i="1"/>
  <c r="BC90" i="1"/>
  <c r="BB90" i="1"/>
  <c r="BA90" i="1"/>
  <c r="AZ90" i="1"/>
  <c r="AY90" i="1"/>
  <c r="AX90" i="1"/>
  <c r="AW90" i="1"/>
  <c r="AV90" i="1"/>
  <c r="AU90" i="1"/>
  <c r="AQ90" i="1"/>
  <c r="AP90" i="1"/>
  <c r="AS90" i="1" s="1"/>
  <c r="AN90" i="1"/>
  <c r="AL90" i="1" a="1"/>
  <c r="AL90" i="1" s="1"/>
  <c r="AH90" i="1"/>
  <c r="AG90" i="1"/>
  <c r="AC90" i="1"/>
  <c r="Z90" i="1"/>
  <c r="Y90" i="1"/>
  <c r="X90" i="1"/>
  <c r="W90" i="1"/>
  <c r="V90" i="1"/>
  <c r="U90" i="1"/>
  <c r="T90" i="1"/>
  <c r="S90" i="1"/>
  <c r="R90" i="1"/>
  <c r="BG89" i="1"/>
  <c r="BH89" i="1" s="1"/>
  <c r="BF89" i="1"/>
  <c r="BE89" i="1"/>
  <c r="BD89" i="1"/>
  <c r="BC89" i="1"/>
  <c r="BB89" i="1"/>
  <c r="BA89" i="1"/>
  <c r="AZ89" i="1"/>
  <c r="AY89" i="1"/>
  <c r="AX89" i="1"/>
  <c r="AW89" i="1"/>
  <c r="AV89" i="1"/>
  <c r="AQ89" i="1"/>
  <c r="AP89" i="1"/>
  <c r="AU89" i="1" s="1"/>
  <c r="AN89" i="1"/>
  <c r="AL89" i="1" a="1"/>
  <c r="AL89" i="1" s="1"/>
  <c r="AH89" i="1"/>
  <c r="AG89" i="1"/>
  <c r="AI89" i="1" s="1"/>
  <c r="AC89" i="1"/>
  <c r="AD89" i="1" s="1"/>
  <c r="AE89" i="1" s="1"/>
  <c r="X89" i="1"/>
  <c r="W89" i="1"/>
  <c r="V89" i="1"/>
  <c r="U89" i="1"/>
  <c r="T89" i="1"/>
  <c r="S89" i="1"/>
  <c r="R89" i="1"/>
  <c r="BG88" i="1"/>
  <c r="BH88" i="1" s="1"/>
  <c r="BF88" i="1"/>
  <c r="BE88" i="1"/>
  <c r="BD88" i="1"/>
  <c r="BC88" i="1"/>
  <c r="BB88" i="1"/>
  <c r="BA88" i="1"/>
  <c r="AZ88" i="1"/>
  <c r="AY88" i="1"/>
  <c r="AX88" i="1"/>
  <c r="AW88" i="1"/>
  <c r="AV88" i="1"/>
  <c r="AQ88" i="1"/>
  <c r="AP88" i="1"/>
  <c r="AT88" i="1" s="1"/>
  <c r="AN88" i="1"/>
  <c r="AL88" i="1" a="1"/>
  <c r="AL88" i="1" s="1"/>
  <c r="AH88" i="1"/>
  <c r="AG88" i="1"/>
  <c r="AI88" i="1" s="1"/>
  <c r="AC88" i="1"/>
  <c r="AB88" i="1"/>
  <c r="AA88" i="1"/>
  <c r="Z88" i="1"/>
  <c r="Y88" i="1"/>
  <c r="X88" i="1"/>
  <c r="W88" i="1"/>
  <c r="V88" i="1"/>
  <c r="U88" i="1"/>
  <c r="T88" i="1"/>
  <c r="S88" i="1"/>
  <c r="R88" i="1"/>
  <c r="BG87" i="1"/>
  <c r="BH87" i="1" s="1"/>
  <c r="BF87" i="1"/>
  <c r="BE87" i="1"/>
  <c r="BD87" i="1"/>
  <c r="BC87" i="1"/>
  <c r="BB87" i="1"/>
  <c r="BA87" i="1"/>
  <c r="AY87" i="1"/>
  <c r="AX87" i="1"/>
  <c r="AW87" i="1"/>
  <c r="AV87" i="1"/>
  <c r="AQ87" i="1"/>
  <c r="AP87" i="1"/>
  <c r="AN87" i="1"/>
  <c r="AL87" i="1"/>
  <c r="AL87" i="1" a="1"/>
  <c r="AH87" i="1"/>
  <c r="AG87" i="1"/>
  <c r="AI87" i="1" s="1"/>
  <c r="AB87" i="1"/>
  <c r="AD87" i="1" s="1"/>
  <c r="AE87" i="1" s="1"/>
  <c r="X87" i="1"/>
  <c r="W87" i="1"/>
  <c r="V87" i="1"/>
  <c r="U87" i="1"/>
  <c r="T87" i="1"/>
  <c r="S87" i="1"/>
  <c r="R87" i="1"/>
  <c r="BG86" i="1"/>
  <c r="BH86" i="1" s="1"/>
  <c r="BF86" i="1"/>
  <c r="BE86" i="1"/>
  <c r="BD86" i="1"/>
  <c r="BC86" i="1"/>
  <c r="BB86" i="1"/>
  <c r="BA86" i="1"/>
  <c r="AZ86" i="1"/>
  <c r="AY86" i="1"/>
  <c r="AX86" i="1"/>
  <c r="AW86" i="1"/>
  <c r="AV86" i="1"/>
  <c r="AU86" i="1"/>
  <c r="AQ86" i="1"/>
  <c r="AP86" i="1"/>
  <c r="AN86" i="1"/>
  <c r="AL86" i="1" a="1"/>
  <c r="AL86" i="1" s="1"/>
  <c r="AH86" i="1"/>
  <c r="AG86" i="1"/>
  <c r="AI86" i="1" s="1"/>
  <c r="AB86" i="1"/>
  <c r="AD86" i="1" s="1"/>
  <c r="AE86" i="1" s="1"/>
  <c r="X86" i="1"/>
  <c r="W86" i="1"/>
  <c r="V86" i="1"/>
  <c r="U86" i="1"/>
  <c r="T86" i="1"/>
  <c r="S86" i="1"/>
  <c r="R86" i="1"/>
  <c r="BG85" i="1"/>
  <c r="BH85" i="1" s="1"/>
  <c r="BF85" i="1"/>
  <c r="BE85" i="1"/>
  <c r="BD85" i="1"/>
  <c r="BC85" i="1"/>
  <c r="BB85" i="1"/>
  <c r="BA85" i="1"/>
  <c r="AZ85" i="1"/>
  <c r="AY85" i="1"/>
  <c r="AX85" i="1"/>
  <c r="AW85" i="1"/>
  <c r="AV85" i="1"/>
  <c r="AQ85" i="1"/>
  <c r="AP85" i="1"/>
  <c r="AU85" i="1" s="1"/>
  <c r="AN85" i="1"/>
  <c r="AL85" i="1"/>
  <c r="AL85" i="1" a="1"/>
  <c r="AH85" i="1"/>
  <c r="AG85" i="1"/>
  <c r="AI85" i="1" s="1"/>
  <c r="AA85" i="1"/>
  <c r="AD85" i="1" s="1"/>
  <c r="AE85" i="1" s="1"/>
  <c r="X85" i="1"/>
  <c r="W85" i="1"/>
  <c r="V85" i="1"/>
  <c r="U85" i="1"/>
  <c r="T85" i="1"/>
  <c r="S85" i="1"/>
  <c r="R85" i="1"/>
  <c r="BG84" i="1"/>
  <c r="BH84" i="1" s="1"/>
  <c r="BF84" i="1"/>
  <c r="BE84" i="1"/>
  <c r="BD84" i="1"/>
  <c r="BC84" i="1"/>
  <c r="BB84" i="1"/>
  <c r="BA84" i="1"/>
  <c r="AZ84" i="1"/>
  <c r="AY84" i="1"/>
  <c r="AX84" i="1"/>
  <c r="AW84" i="1"/>
  <c r="AV84" i="1"/>
  <c r="AQ84" i="1"/>
  <c r="AP84" i="1"/>
  <c r="AS84" i="1" s="1"/>
  <c r="AN84" i="1"/>
  <c r="AL84" i="1"/>
  <c r="AL84" i="1" a="1"/>
  <c r="AH84" i="1"/>
  <c r="AG84" i="1"/>
  <c r="AI84" i="1" s="1"/>
  <c r="AA84" i="1"/>
  <c r="AD84" i="1" s="1"/>
  <c r="AE84" i="1" s="1"/>
  <c r="X84" i="1"/>
  <c r="W84" i="1"/>
  <c r="V84" i="1"/>
  <c r="U84" i="1"/>
  <c r="T84" i="1"/>
  <c r="S84" i="1"/>
  <c r="R84" i="1"/>
  <c r="BG83" i="1"/>
  <c r="BH83" i="1" s="1"/>
  <c r="BF83" i="1"/>
  <c r="BE83" i="1"/>
  <c r="BD83" i="1"/>
  <c r="BC83" i="1"/>
  <c r="BB83" i="1"/>
  <c r="BA83" i="1"/>
  <c r="AZ83" i="1"/>
  <c r="AY83" i="1"/>
  <c r="AX83" i="1"/>
  <c r="AW83" i="1"/>
  <c r="AV83" i="1"/>
  <c r="AU83" i="1"/>
  <c r="AQ83" i="1"/>
  <c r="AP83" i="1"/>
  <c r="AN83" i="1"/>
  <c r="AL83" i="1"/>
  <c r="AL83" i="1" a="1"/>
  <c r="AH83" i="1"/>
  <c r="AG83" i="1"/>
  <c r="AI83" i="1" s="1"/>
  <c r="AC83" i="1"/>
  <c r="AD83" i="1" s="1"/>
  <c r="AE83" i="1" s="1"/>
  <c r="X83" i="1"/>
  <c r="W83" i="1"/>
  <c r="V83" i="1"/>
  <c r="U83" i="1"/>
  <c r="T83" i="1"/>
  <c r="S83" i="1"/>
  <c r="R83" i="1"/>
  <c r="BG82" i="1"/>
  <c r="BH82" i="1" s="1"/>
  <c r="BF82" i="1"/>
  <c r="BE82" i="1"/>
  <c r="BD82" i="1"/>
  <c r="BC82" i="1"/>
  <c r="BB82" i="1"/>
  <c r="BA82" i="1"/>
  <c r="AZ82" i="1"/>
  <c r="AY82" i="1"/>
  <c r="AX82" i="1"/>
  <c r="AW82" i="1"/>
  <c r="AV82" i="1"/>
  <c r="AQ82" i="1"/>
  <c r="AP82" i="1"/>
  <c r="AU82" i="1" s="1"/>
  <c r="AN82" i="1"/>
  <c r="AL82" i="1" a="1"/>
  <c r="AL82" i="1" s="1"/>
  <c r="AH82" i="1"/>
  <c r="AG82" i="1"/>
  <c r="AI82" i="1" s="1"/>
  <c r="Y82" i="1"/>
  <c r="AD82" i="1" s="1"/>
  <c r="AE82" i="1" s="1"/>
  <c r="X82" i="1"/>
  <c r="W82" i="1"/>
  <c r="V82" i="1"/>
  <c r="U82" i="1"/>
  <c r="T82" i="1"/>
  <c r="S82" i="1"/>
  <c r="R82" i="1"/>
  <c r="BG81" i="1"/>
  <c r="BH81" i="1" s="1"/>
  <c r="BF81" i="1"/>
  <c r="BE81" i="1"/>
  <c r="BD81" i="1"/>
  <c r="BC81" i="1"/>
  <c r="BB81" i="1"/>
  <c r="BA81" i="1"/>
  <c r="AZ81" i="1"/>
  <c r="AY81" i="1"/>
  <c r="AX81" i="1"/>
  <c r="AW81" i="1"/>
  <c r="AV81" i="1"/>
  <c r="AQ81" i="1"/>
  <c r="AP81" i="1"/>
  <c r="AR81" i="1" s="1"/>
  <c r="AN81" i="1"/>
  <c r="AL81" i="1" a="1"/>
  <c r="AL81" i="1" s="1"/>
  <c r="AH81" i="1"/>
  <c r="AG81" i="1"/>
  <c r="AI81" i="1" s="1"/>
  <c r="Y81" i="1"/>
  <c r="AD81" i="1" s="1"/>
  <c r="AE81" i="1" s="1"/>
  <c r="X81" i="1"/>
  <c r="W81" i="1"/>
  <c r="V81" i="1"/>
  <c r="U81" i="1"/>
  <c r="T81" i="1"/>
  <c r="S81" i="1"/>
  <c r="R81" i="1"/>
  <c r="BG80" i="1"/>
  <c r="BH80" i="1" s="1"/>
  <c r="BF80" i="1"/>
  <c r="BE80" i="1"/>
  <c r="BD80" i="1"/>
  <c r="BC80" i="1"/>
  <c r="BB80" i="1"/>
  <c r="BA80" i="1"/>
  <c r="AZ80" i="1"/>
  <c r="AY80" i="1"/>
  <c r="AX80" i="1"/>
  <c r="AW80" i="1"/>
  <c r="AV80" i="1"/>
  <c r="AQ80" i="1"/>
  <c r="AP80" i="1"/>
  <c r="AU80" i="1" s="1"/>
  <c r="AN80" i="1"/>
  <c r="AL80" i="1"/>
  <c r="AL80" i="1" a="1"/>
  <c r="AH80" i="1"/>
  <c r="AG80" i="1"/>
  <c r="AI80" i="1" s="1"/>
  <c r="Z80" i="1"/>
  <c r="AD80" i="1" s="1"/>
  <c r="AE80" i="1" s="1"/>
  <c r="X80" i="1"/>
  <c r="W80" i="1"/>
  <c r="V80" i="1"/>
  <c r="U80" i="1"/>
  <c r="T80" i="1"/>
  <c r="S80" i="1"/>
  <c r="R80" i="1"/>
  <c r="BG79" i="1"/>
  <c r="BH79" i="1" s="1"/>
  <c r="BF79" i="1"/>
  <c r="BE79" i="1"/>
  <c r="BD79" i="1"/>
  <c r="BC79" i="1"/>
  <c r="BB79" i="1"/>
  <c r="BA79" i="1"/>
  <c r="AZ79" i="1"/>
  <c r="AY79" i="1"/>
  <c r="AX79" i="1"/>
  <c r="AW79" i="1"/>
  <c r="AV79" i="1"/>
  <c r="AQ79" i="1"/>
  <c r="AP79" i="1"/>
  <c r="AN79" i="1"/>
  <c r="AL79" i="1"/>
  <c r="AL79" i="1" a="1"/>
  <c r="AH79" i="1"/>
  <c r="AG79" i="1"/>
  <c r="AI79" i="1" s="1"/>
  <c r="Y79" i="1"/>
  <c r="AD79" i="1" s="1"/>
  <c r="AE79" i="1" s="1"/>
  <c r="X79" i="1"/>
  <c r="W79" i="1"/>
  <c r="V79" i="1"/>
  <c r="U79" i="1"/>
  <c r="T79" i="1"/>
  <c r="S79" i="1"/>
  <c r="R79" i="1"/>
  <c r="BG78" i="1"/>
  <c r="BH78" i="1" s="1"/>
  <c r="BF78" i="1"/>
  <c r="BE78" i="1"/>
  <c r="BD78" i="1"/>
  <c r="BC78" i="1"/>
  <c r="BB78" i="1"/>
  <c r="BA78" i="1"/>
  <c r="AZ78" i="1"/>
  <c r="AY78" i="1"/>
  <c r="AX78" i="1"/>
  <c r="AW78" i="1"/>
  <c r="AV78" i="1"/>
  <c r="AQ78" i="1"/>
  <c r="AP78" i="1"/>
  <c r="AN78" i="1"/>
  <c r="AL78" i="1" a="1"/>
  <c r="AL78" i="1" s="1"/>
  <c r="AH78" i="1"/>
  <c r="AG78" i="1"/>
  <c r="AI78" i="1" s="1"/>
  <c r="AA78" i="1"/>
  <c r="AD78" i="1" s="1"/>
  <c r="AE78" i="1" s="1"/>
  <c r="X78" i="1"/>
  <c r="W78" i="1"/>
  <c r="V78" i="1"/>
  <c r="U78" i="1"/>
  <c r="T78" i="1"/>
  <c r="S78" i="1"/>
  <c r="R78" i="1"/>
  <c r="BG77" i="1"/>
  <c r="BH77" i="1" s="1"/>
  <c r="BF77" i="1"/>
  <c r="BE77" i="1"/>
  <c r="BD77" i="1"/>
  <c r="BC77" i="1"/>
  <c r="BB77" i="1"/>
  <c r="BA77" i="1"/>
  <c r="AX77" i="1"/>
  <c r="AW77" i="1"/>
  <c r="AV77" i="1"/>
  <c r="AQ77" i="1"/>
  <c r="AP77" i="1"/>
  <c r="AR77" i="1" s="1"/>
  <c r="AN77" i="1"/>
  <c r="AL77" i="1"/>
  <c r="AL77" i="1" a="1"/>
  <c r="AH77" i="1"/>
  <c r="AG77" i="1"/>
  <c r="AI77" i="1" s="1"/>
  <c r="AC77" i="1"/>
  <c r="AB77" i="1"/>
  <c r="AA77" i="1"/>
  <c r="Z77" i="1"/>
  <c r="Y77" i="1"/>
  <c r="X77" i="1"/>
  <c r="W77" i="1"/>
  <c r="V77" i="1"/>
  <c r="U77" i="1"/>
  <c r="T77" i="1"/>
  <c r="S77" i="1"/>
  <c r="R77" i="1"/>
  <c r="BG76" i="1"/>
  <c r="BH76" i="1" s="1"/>
  <c r="BF76" i="1"/>
  <c r="BE76" i="1"/>
  <c r="BD76" i="1"/>
  <c r="BC76" i="1"/>
  <c r="BB76" i="1"/>
  <c r="BA76" i="1"/>
  <c r="AZ76" i="1"/>
  <c r="AY76" i="1"/>
  <c r="AX76" i="1"/>
  <c r="AW76" i="1"/>
  <c r="AV76" i="1"/>
  <c r="AQ76" i="1"/>
  <c r="AP76" i="1"/>
  <c r="AU76" i="1" s="1"/>
  <c r="AN76" i="1"/>
  <c r="AL76" i="1" a="1"/>
  <c r="AL76" i="1" s="1"/>
  <c r="AI76" i="1"/>
  <c r="AH76" i="1"/>
  <c r="AG76" i="1"/>
  <c r="AC76" i="1"/>
  <c r="AB76" i="1"/>
  <c r="AA76" i="1"/>
  <c r="Z76" i="1"/>
  <c r="Y76" i="1"/>
  <c r="X76" i="1"/>
  <c r="W76" i="1"/>
  <c r="V76" i="1"/>
  <c r="U76" i="1"/>
  <c r="T76" i="1"/>
  <c r="S76" i="1"/>
  <c r="R76" i="1"/>
  <c r="BG75" i="1"/>
  <c r="BH75" i="1" s="1"/>
  <c r="BF75" i="1"/>
  <c r="BE75" i="1"/>
  <c r="BD75" i="1"/>
  <c r="BC75" i="1"/>
  <c r="BB75" i="1"/>
  <c r="BA75" i="1"/>
  <c r="AZ75" i="1"/>
  <c r="AY75" i="1"/>
  <c r="AX75" i="1"/>
  <c r="AW75" i="1"/>
  <c r="AV75" i="1"/>
  <c r="AS75" i="1"/>
  <c r="AQ75" i="1"/>
  <c r="AP75" i="1"/>
  <c r="AR75" i="1" s="1"/>
  <c r="AN75" i="1"/>
  <c r="AL75" i="1" a="1"/>
  <c r="AL75" i="1" s="1"/>
  <c r="AH75" i="1"/>
  <c r="AG75" i="1"/>
  <c r="AI75" i="1" s="1"/>
  <c r="AA75" i="1"/>
  <c r="AD75" i="1" s="1"/>
  <c r="AE75" i="1" s="1"/>
  <c r="X75" i="1"/>
  <c r="W75" i="1"/>
  <c r="V75" i="1"/>
  <c r="U75" i="1"/>
  <c r="T75" i="1"/>
  <c r="S75" i="1"/>
  <c r="R75" i="1"/>
  <c r="BG74" i="1"/>
  <c r="BH74" i="1" s="1"/>
  <c r="BF74" i="1"/>
  <c r="BE74" i="1"/>
  <c r="BD74" i="1"/>
  <c r="BC74" i="1"/>
  <c r="BB74" i="1"/>
  <c r="BA74" i="1"/>
  <c r="AZ74" i="1"/>
  <c r="AY74" i="1"/>
  <c r="AX74" i="1"/>
  <c r="AW74" i="1"/>
  <c r="AV74" i="1"/>
  <c r="AQ74" i="1"/>
  <c r="AP74" i="1"/>
  <c r="AU74" i="1" s="1"/>
  <c r="AN74" i="1"/>
  <c r="AL74" i="1"/>
  <c r="AL74" i="1" a="1"/>
  <c r="AH74" i="1"/>
  <c r="AG74" i="1"/>
  <c r="AI74" i="1" s="1"/>
  <c r="AA74" i="1"/>
  <c r="AD74" i="1" s="1"/>
  <c r="AE74" i="1" s="1"/>
  <c r="X74" i="1"/>
  <c r="W74" i="1"/>
  <c r="V74" i="1"/>
  <c r="U74" i="1"/>
  <c r="T74" i="1"/>
  <c r="S74" i="1"/>
  <c r="R74" i="1"/>
  <c r="BG73" i="1"/>
  <c r="BH73" i="1" s="1"/>
  <c r="BF73" i="1"/>
  <c r="BE73" i="1"/>
  <c r="BD73" i="1"/>
  <c r="BC73" i="1"/>
  <c r="BB73" i="1"/>
  <c r="BA73" i="1"/>
  <c r="AZ73" i="1"/>
  <c r="AY73" i="1"/>
  <c r="AX73" i="1"/>
  <c r="AW73" i="1"/>
  <c r="AV73" i="1"/>
  <c r="AQ73" i="1"/>
  <c r="AP73" i="1"/>
  <c r="AT73" i="1" s="1"/>
  <c r="AN73" i="1"/>
  <c r="AL73" i="1"/>
  <c r="AL73" i="1" a="1"/>
  <c r="AH73" i="1"/>
  <c r="AG73" i="1"/>
  <c r="AI73" i="1" s="1"/>
  <c r="AA73" i="1"/>
  <c r="AD73" i="1" s="1"/>
  <c r="AE73" i="1" s="1"/>
  <c r="X73" i="1"/>
  <c r="W73" i="1"/>
  <c r="V73" i="1"/>
  <c r="U73" i="1"/>
  <c r="T73" i="1"/>
  <c r="S73" i="1"/>
  <c r="R73" i="1"/>
  <c r="BG72" i="1"/>
  <c r="BH72" i="1" s="1"/>
  <c r="BF72" i="1"/>
  <c r="BE72" i="1"/>
  <c r="BD72" i="1"/>
  <c r="BC72" i="1"/>
  <c r="BB72" i="1"/>
  <c r="BA72" i="1"/>
  <c r="AX72" i="1"/>
  <c r="AW72" i="1"/>
  <c r="AV72" i="1"/>
  <c r="AQ72" i="1"/>
  <c r="AP72" i="1"/>
  <c r="AU72" i="1" s="1"/>
  <c r="AN72" i="1"/>
  <c r="AL72" i="1"/>
  <c r="AL72" i="1" a="1"/>
  <c r="AH72" i="1"/>
  <c r="AG72" i="1"/>
  <c r="AI72" i="1" s="1"/>
  <c r="AC72" i="1"/>
  <c r="AB72" i="1"/>
  <c r="X72" i="1"/>
  <c r="W72" i="1"/>
  <c r="V72" i="1"/>
  <c r="U72" i="1"/>
  <c r="T72" i="1"/>
  <c r="S72" i="1"/>
  <c r="R72" i="1"/>
  <c r="BG71" i="1"/>
  <c r="BH71" i="1" s="1"/>
  <c r="BF71" i="1"/>
  <c r="BE71" i="1"/>
  <c r="BD71" i="1"/>
  <c r="BC71" i="1"/>
  <c r="BB71" i="1"/>
  <c r="BA71" i="1"/>
  <c r="AZ71" i="1"/>
  <c r="AY71" i="1"/>
  <c r="AX71" i="1"/>
  <c r="AW71" i="1"/>
  <c r="AV71" i="1"/>
  <c r="AQ71" i="1"/>
  <c r="AP71" i="1"/>
  <c r="AN71" i="1"/>
  <c r="AL71" i="1"/>
  <c r="AL71" i="1" a="1"/>
  <c r="AH71" i="1"/>
  <c r="AG71" i="1"/>
  <c r="AI71" i="1" s="1"/>
  <c r="AC71" i="1"/>
  <c r="AB71" i="1"/>
  <c r="X71" i="1"/>
  <c r="W71" i="1"/>
  <c r="V71" i="1"/>
  <c r="U71" i="1"/>
  <c r="T71" i="1"/>
  <c r="S71" i="1"/>
  <c r="R71" i="1"/>
  <c r="BG70" i="1"/>
  <c r="BH70" i="1" s="1"/>
  <c r="BF70" i="1"/>
  <c r="BE70" i="1"/>
  <c r="BD70" i="1"/>
  <c r="BC70" i="1"/>
  <c r="BB70" i="1"/>
  <c r="BA70" i="1"/>
  <c r="AZ70" i="1"/>
  <c r="AY70" i="1"/>
  <c r="AX70" i="1"/>
  <c r="AW70" i="1"/>
  <c r="AV70" i="1"/>
  <c r="AQ70" i="1"/>
  <c r="AP70" i="1"/>
  <c r="AT70" i="1" s="1"/>
  <c r="AN70" i="1"/>
  <c r="AL70" i="1"/>
  <c r="AL70" i="1" a="1"/>
  <c r="AH70" i="1"/>
  <c r="AG70" i="1"/>
  <c r="AI70" i="1" s="1"/>
  <c r="AC70" i="1"/>
  <c r="AB70" i="1"/>
  <c r="AA70" i="1"/>
  <c r="Z70" i="1"/>
  <c r="Y70" i="1"/>
  <c r="X70" i="1"/>
  <c r="W70" i="1"/>
  <c r="V70" i="1"/>
  <c r="U70" i="1"/>
  <c r="T70" i="1"/>
  <c r="S70" i="1"/>
  <c r="R70" i="1"/>
  <c r="BG69" i="1"/>
  <c r="BH69" i="1" s="1"/>
  <c r="BF69" i="1"/>
  <c r="BE69" i="1"/>
  <c r="BD69" i="1"/>
  <c r="BC69" i="1"/>
  <c r="BB69" i="1"/>
  <c r="BA69" i="1"/>
  <c r="AZ69" i="1"/>
  <c r="AY69" i="1"/>
  <c r="AX69" i="1"/>
  <c r="AW69" i="1"/>
  <c r="AV69" i="1"/>
  <c r="AQ69" i="1"/>
  <c r="AP69" i="1"/>
  <c r="AS69" i="1" s="1"/>
  <c r="AN69" i="1"/>
  <c r="AL69" i="1"/>
  <c r="AL69" i="1" a="1"/>
  <c r="AH69" i="1"/>
  <c r="AG69" i="1"/>
  <c r="AI69" i="1" s="1"/>
  <c r="AA69" i="1"/>
  <c r="AD69" i="1" s="1"/>
  <c r="AE69" i="1" s="1"/>
  <c r="X69" i="1"/>
  <c r="W69" i="1"/>
  <c r="V69" i="1"/>
  <c r="U69" i="1"/>
  <c r="T69" i="1"/>
  <c r="S69" i="1"/>
  <c r="R69" i="1"/>
  <c r="BG68" i="1"/>
  <c r="BH68" i="1" s="1"/>
  <c r="BF68" i="1"/>
  <c r="BE68" i="1"/>
  <c r="BD68" i="1"/>
  <c r="BC68" i="1"/>
  <c r="BB68" i="1"/>
  <c r="BA68" i="1"/>
  <c r="AZ68" i="1"/>
  <c r="AY68" i="1"/>
  <c r="AX68" i="1"/>
  <c r="AW68" i="1"/>
  <c r="AV68" i="1"/>
  <c r="AQ68" i="1"/>
  <c r="AP68" i="1"/>
  <c r="AN68" i="1"/>
  <c r="AL68" i="1" a="1"/>
  <c r="AL68" i="1" s="1"/>
  <c r="AH68" i="1"/>
  <c r="AG68" i="1"/>
  <c r="AI68" i="1" s="1"/>
  <c r="AA68" i="1"/>
  <c r="AD68" i="1" s="1"/>
  <c r="AE68" i="1" s="1"/>
  <c r="X68" i="1"/>
  <c r="W68" i="1"/>
  <c r="V68" i="1"/>
  <c r="U68" i="1"/>
  <c r="T68" i="1"/>
  <c r="S68" i="1"/>
  <c r="R68" i="1"/>
  <c r="BG67" i="1"/>
  <c r="BH67" i="1" s="1"/>
  <c r="BF67" i="1"/>
  <c r="BE67" i="1"/>
  <c r="BD67" i="1"/>
  <c r="BC67" i="1"/>
  <c r="BB67" i="1"/>
  <c r="BA67" i="1"/>
  <c r="AX67" i="1"/>
  <c r="AW67" i="1"/>
  <c r="AV67" i="1"/>
  <c r="AQ67" i="1"/>
  <c r="AP67" i="1"/>
  <c r="AT67" i="1" s="1"/>
  <c r="AN67" i="1"/>
  <c r="AL67" i="1"/>
  <c r="AL67" i="1" a="1"/>
  <c r="AH67" i="1"/>
  <c r="AG67" i="1"/>
  <c r="AI67" i="1" s="1"/>
  <c r="Z67" i="1"/>
  <c r="AD67" i="1" s="1"/>
  <c r="AE67" i="1" s="1"/>
  <c r="X67" i="1"/>
  <c r="W67" i="1"/>
  <c r="V67" i="1"/>
  <c r="U67" i="1"/>
  <c r="T67" i="1"/>
  <c r="S67" i="1"/>
  <c r="R67" i="1"/>
  <c r="BG66" i="1"/>
  <c r="BH66" i="1" s="1"/>
  <c r="BF66" i="1"/>
  <c r="BE66" i="1"/>
  <c r="BD66" i="1"/>
  <c r="BC66" i="1"/>
  <c r="BB66" i="1"/>
  <c r="BA66" i="1"/>
  <c r="AZ66" i="1"/>
  <c r="AY66" i="1"/>
  <c r="AX66" i="1"/>
  <c r="AW66" i="1"/>
  <c r="AV66" i="1"/>
  <c r="AQ66" i="1"/>
  <c r="AP66" i="1"/>
  <c r="AU66" i="1" s="1"/>
  <c r="AN66" i="1"/>
  <c r="AL66" i="1" a="1"/>
  <c r="AL66" i="1" s="1"/>
  <c r="AH66" i="1"/>
  <c r="AG66" i="1"/>
  <c r="AI66" i="1" s="1"/>
  <c r="Z66" i="1"/>
  <c r="AD66" i="1" s="1"/>
  <c r="AE66" i="1" s="1"/>
  <c r="X66" i="1"/>
  <c r="W66" i="1"/>
  <c r="V66" i="1"/>
  <c r="U66" i="1"/>
  <c r="T66" i="1"/>
  <c r="S66" i="1"/>
  <c r="R66" i="1"/>
  <c r="BG65" i="1"/>
  <c r="BH65" i="1" s="1"/>
  <c r="BF65" i="1"/>
  <c r="BE65" i="1"/>
  <c r="BD65" i="1"/>
  <c r="BC65" i="1"/>
  <c r="BB65" i="1"/>
  <c r="BA65" i="1"/>
  <c r="AZ65" i="1"/>
  <c r="AY65" i="1"/>
  <c r="AX65" i="1"/>
  <c r="AW65" i="1"/>
  <c r="AV65" i="1"/>
  <c r="AQ65" i="1"/>
  <c r="AP65" i="1"/>
  <c r="AT65" i="1" s="1"/>
  <c r="AN65" i="1"/>
  <c r="AL65" i="1" a="1"/>
  <c r="AL65" i="1" s="1"/>
  <c r="AH65" i="1"/>
  <c r="AG65" i="1"/>
  <c r="AI65" i="1" s="1"/>
  <c r="AB65" i="1"/>
  <c r="AD65" i="1" s="1"/>
  <c r="AE65" i="1" s="1"/>
  <c r="X65" i="1"/>
  <c r="W65" i="1"/>
  <c r="V65" i="1"/>
  <c r="U65" i="1"/>
  <c r="T65" i="1"/>
  <c r="S65" i="1"/>
  <c r="R65" i="1"/>
  <c r="BG64" i="1"/>
  <c r="BH64" i="1" s="1"/>
  <c r="BF64" i="1"/>
  <c r="BE64" i="1"/>
  <c r="BD64" i="1"/>
  <c r="BC64" i="1"/>
  <c r="BB64" i="1"/>
  <c r="BA64" i="1"/>
  <c r="AZ64" i="1"/>
  <c r="AY64" i="1"/>
  <c r="AX64" i="1"/>
  <c r="AW64" i="1"/>
  <c r="AV64" i="1"/>
  <c r="AQ64" i="1"/>
  <c r="AP64" i="1"/>
  <c r="AN64" i="1"/>
  <c r="AL64" i="1"/>
  <c r="AL64" i="1" a="1"/>
  <c r="AH64" i="1"/>
  <c r="AG64" i="1"/>
  <c r="AI64" i="1" s="1"/>
  <c r="AB64" i="1"/>
  <c r="AD64" i="1" s="1"/>
  <c r="AE64" i="1" s="1"/>
  <c r="X64" i="1"/>
  <c r="W64" i="1"/>
  <c r="V64" i="1"/>
  <c r="U64" i="1"/>
  <c r="T64" i="1"/>
  <c r="S64" i="1"/>
  <c r="R64" i="1"/>
  <c r="BG63" i="1"/>
  <c r="BH63" i="1" s="1"/>
  <c r="BF63" i="1"/>
  <c r="BE63" i="1"/>
  <c r="BD63" i="1"/>
  <c r="BC63" i="1"/>
  <c r="BB63" i="1"/>
  <c r="BA63" i="1"/>
  <c r="AZ63" i="1"/>
  <c r="AY63" i="1"/>
  <c r="AX63" i="1"/>
  <c r="AW63" i="1"/>
  <c r="AV63" i="1"/>
  <c r="AQ63" i="1"/>
  <c r="AP63" i="1"/>
  <c r="AR63" i="1" s="1"/>
  <c r="AN63" i="1"/>
  <c r="AL63" i="1"/>
  <c r="AL63" i="1" a="1"/>
  <c r="AH63" i="1"/>
  <c r="AG63" i="1"/>
  <c r="AI63" i="1" s="1"/>
  <c r="AB63" i="1"/>
  <c r="AD63" i="1" s="1"/>
  <c r="AE63" i="1" s="1"/>
  <c r="X63" i="1"/>
  <c r="W63" i="1"/>
  <c r="V63" i="1"/>
  <c r="U63" i="1"/>
  <c r="T63" i="1"/>
  <c r="S63" i="1"/>
  <c r="R63" i="1"/>
  <c r="BG62" i="1"/>
  <c r="BH62" i="1" s="1"/>
  <c r="BF62" i="1"/>
  <c r="BE62" i="1"/>
  <c r="BD62" i="1"/>
  <c r="BC62" i="1"/>
  <c r="BB62" i="1"/>
  <c r="BA62" i="1"/>
  <c r="AZ62" i="1"/>
  <c r="AY62" i="1"/>
  <c r="AX62" i="1"/>
  <c r="AW62" i="1"/>
  <c r="AV62" i="1"/>
  <c r="AQ62" i="1"/>
  <c r="AP62" i="1"/>
  <c r="AS62" i="1" s="1"/>
  <c r="AN62" i="1"/>
  <c r="AL62" i="1" a="1"/>
  <c r="AL62" i="1" s="1"/>
  <c r="AH62" i="1"/>
  <c r="AG62" i="1"/>
  <c r="AI62" i="1" s="1"/>
  <c r="AC62" i="1"/>
  <c r="AD62" i="1" s="1"/>
  <c r="AE62" i="1" s="1"/>
  <c r="X62" i="1"/>
  <c r="W62" i="1"/>
  <c r="V62" i="1"/>
  <c r="U62" i="1"/>
  <c r="T62" i="1"/>
  <c r="S62" i="1"/>
  <c r="R62" i="1"/>
  <c r="BG61" i="1"/>
  <c r="BH61" i="1" s="1"/>
  <c r="BF61" i="1"/>
  <c r="BE61" i="1"/>
  <c r="BD61" i="1"/>
  <c r="BC61" i="1"/>
  <c r="BB61" i="1"/>
  <c r="BA61" i="1"/>
  <c r="AZ61" i="1"/>
  <c r="AY61" i="1"/>
  <c r="AX61" i="1"/>
  <c r="AW61" i="1"/>
  <c r="AV61" i="1"/>
  <c r="AQ61" i="1"/>
  <c r="AP61" i="1"/>
  <c r="AU61" i="1" s="1"/>
  <c r="AN61" i="1"/>
  <c r="AL61" i="1"/>
  <c r="AL61" i="1" a="1"/>
  <c r="AH61" i="1"/>
  <c r="AG61" i="1"/>
  <c r="AI61" i="1" s="1"/>
  <c r="AC61" i="1"/>
  <c r="AB61" i="1"/>
  <c r="AA61" i="1"/>
  <c r="Z61" i="1"/>
  <c r="Y61" i="1"/>
  <c r="X61" i="1"/>
  <c r="W61" i="1"/>
  <c r="V61" i="1"/>
  <c r="U61" i="1"/>
  <c r="T61" i="1"/>
  <c r="S61" i="1"/>
  <c r="R61" i="1"/>
  <c r="BG60" i="1"/>
  <c r="BH60" i="1" s="1"/>
  <c r="BF60" i="1"/>
  <c r="BE60" i="1"/>
  <c r="BD60" i="1"/>
  <c r="BC60" i="1"/>
  <c r="BB60" i="1"/>
  <c r="BA60" i="1"/>
  <c r="AZ60" i="1"/>
  <c r="AY60" i="1"/>
  <c r="AX60" i="1"/>
  <c r="AW60" i="1"/>
  <c r="AV60" i="1"/>
  <c r="AQ60" i="1"/>
  <c r="AP60" i="1"/>
  <c r="AU60" i="1" s="1"/>
  <c r="AN60" i="1"/>
  <c r="AL60" i="1"/>
  <c r="AL60" i="1" a="1"/>
  <c r="AH60" i="1"/>
  <c r="AG60" i="1"/>
  <c r="AI60" i="1" s="1"/>
  <c r="AC60" i="1"/>
  <c r="AB60" i="1"/>
  <c r="AA60" i="1"/>
  <c r="Z60" i="1"/>
  <c r="Y60" i="1"/>
  <c r="X60" i="1"/>
  <c r="W60" i="1"/>
  <c r="V60" i="1"/>
  <c r="U60" i="1"/>
  <c r="T60" i="1"/>
  <c r="S60" i="1"/>
  <c r="R60" i="1"/>
  <c r="BG59" i="1"/>
  <c r="BH59" i="1" s="1"/>
  <c r="BF59" i="1"/>
  <c r="BE59" i="1"/>
  <c r="BD59" i="1"/>
  <c r="BC59" i="1"/>
  <c r="BB59" i="1"/>
  <c r="BA59" i="1"/>
  <c r="AZ59" i="1"/>
  <c r="AY59" i="1"/>
  <c r="AX59" i="1"/>
  <c r="AW59" i="1"/>
  <c r="AV59" i="1"/>
  <c r="AQ59" i="1"/>
  <c r="AP59" i="1"/>
  <c r="AT59" i="1" s="1"/>
  <c r="AN59" i="1"/>
  <c r="AL59" i="1"/>
  <c r="AL59" i="1" a="1"/>
  <c r="AH59" i="1"/>
  <c r="AG59" i="1"/>
  <c r="AI59" i="1" s="1"/>
  <c r="AC59" i="1"/>
  <c r="Z59" i="1"/>
  <c r="Y59" i="1"/>
  <c r="X59" i="1"/>
  <c r="W59" i="1"/>
  <c r="V59" i="1"/>
  <c r="U59" i="1"/>
  <c r="T59" i="1"/>
  <c r="S59" i="1"/>
  <c r="R59" i="1"/>
  <c r="BG58" i="1"/>
  <c r="BH58" i="1" s="1"/>
  <c r="AZ58" i="1"/>
  <c r="AX58" i="1"/>
  <c r="AW58" i="1"/>
  <c r="AV58" i="1"/>
  <c r="AQ58" i="1"/>
  <c r="AP58" i="1"/>
  <c r="AR58" i="1" s="1"/>
  <c r="AN58" i="1"/>
  <c r="AL58" i="1" a="1"/>
  <c r="AL58" i="1" s="1"/>
  <c r="AH58" i="1"/>
  <c r="AG58" i="1"/>
  <c r="AI58" i="1" s="1"/>
  <c r="AC58" i="1"/>
  <c r="AD58" i="1" s="1"/>
  <c r="AE58" i="1" s="1"/>
  <c r="X58" i="1"/>
  <c r="W58" i="1"/>
  <c r="V58" i="1"/>
  <c r="U58" i="1"/>
  <c r="T58" i="1"/>
  <c r="S58" i="1"/>
  <c r="R58" i="1"/>
  <c r="BG57" i="1"/>
  <c r="BH57" i="1" s="1"/>
  <c r="BF57" i="1"/>
  <c r="BE57" i="1"/>
  <c r="BB57" i="1"/>
  <c r="AZ57" i="1"/>
  <c r="AX57" i="1"/>
  <c r="AW57" i="1"/>
  <c r="AV57" i="1"/>
  <c r="AQ57" i="1"/>
  <c r="AP57" i="1"/>
  <c r="AT57" i="1" s="1"/>
  <c r="AN57" i="1"/>
  <c r="AL57" i="1"/>
  <c r="AL57" i="1" a="1"/>
  <c r="AH57" i="1"/>
  <c r="AG57" i="1"/>
  <c r="AI57" i="1" s="1"/>
  <c r="AC57" i="1"/>
  <c r="AD57" i="1" s="1"/>
  <c r="AE57" i="1" s="1"/>
  <c r="X57" i="1"/>
  <c r="W57" i="1"/>
  <c r="V57" i="1"/>
  <c r="U57" i="1"/>
  <c r="T57" i="1"/>
  <c r="S57" i="1"/>
  <c r="R57" i="1"/>
  <c r="BG56" i="1"/>
  <c r="BH56" i="1" s="1"/>
  <c r="BF56" i="1"/>
  <c r="BE56" i="1"/>
  <c r="BD56" i="1"/>
  <c r="BC56" i="1"/>
  <c r="BB56" i="1"/>
  <c r="BA56" i="1"/>
  <c r="AZ56" i="1"/>
  <c r="AY56" i="1"/>
  <c r="AX56" i="1"/>
  <c r="AW56" i="1"/>
  <c r="AV56" i="1"/>
  <c r="AQ56" i="1"/>
  <c r="AP56" i="1"/>
  <c r="AN56" i="1"/>
  <c r="AL56" i="1"/>
  <c r="AL56" i="1" a="1"/>
  <c r="AH56" i="1"/>
  <c r="AG56" i="1"/>
  <c r="AI56" i="1" s="1"/>
  <c r="AC56" i="1"/>
  <c r="AD56" i="1" s="1"/>
  <c r="AE56" i="1" s="1"/>
  <c r="X56" i="1"/>
  <c r="W56" i="1"/>
  <c r="V56" i="1"/>
  <c r="U56" i="1"/>
  <c r="T56" i="1"/>
  <c r="S56" i="1"/>
  <c r="R56" i="1"/>
  <c r="BG55" i="1"/>
  <c r="BH55" i="1" s="1"/>
  <c r="BF55" i="1"/>
  <c r="BE55" i="1"/>
  <c r="BD55" i="1"/>
  <c r="BC55" i="1"/>
  <c r="BB55" i="1"/>
  <c r="BA55" i="1"/>
  <c r="AZ55" i="1"/>
  <c r="AY55" i="1"/>
  <c r="AX55" i="1"/>
  <c r="AW55" i="1"/>
  <c r="AV55" i="1"/>
  <c r="AQ55" i="1"/>
  <c r="AP55" i="1"/>
  <c r="AU55" i="1" s="1"/>
  <c r="AN55" i="1"/>
  <c r="AL55" i="1" a="1"/>
  <c r="AL55" i="1" s="1"/>
  <c r="AH55" i="1"/>
  <c r="AG55" i="1"/>
  <c r="AI55" i="1" s="1"/>
  <c r="Y55" i="1"/>
  <c r="AD55" i="1" s="1"/>
  <c r="AE55" i="1" s="1"/>
  <c r="X55" i="1"/>
  <c r="W55" i="1"/>
  <c r="V55" i="1"/>
  <c r="U55" i="1"/>
  <c r="T55" i="1"/>
  <c r="S55" i="1"/>
  <c r="R55" i="1"/>
  <c r="BG54" i="1"/>
  <c r="BH54" i="1" s="1"/>
  <c r="BF54" i="1"/>
  <c r="BE54" i="1"/>
  <c r="BD54" i="1"/>
  <c r="BC54" i="1"/>
  <c r="BB54" i="1"/>
  <c r="BA54" i="1"/>
  <c r="AZ54" i="1"/>
  <c r="AY54" i="1"/>
  <c r="AX54" i="1"/>
  <c r="AW54" i="1"/>
  <c r="AV54" i="1"/>
  <c r="AQ54" i="1"/>
  <c r="AP54" i="1"/>
  <c r="AN54" i="1"/>
  <c r="AL54" i="1" a="1"/>
  <c r="AL54" i="1" s="1"/>
  <c r="AH54" i="1"/>
  <c r="AG54" i="1"/>
  <c r="AI54" i="1" s="1"/>
  <c r="Y54" i="1"/>
  <c r="AD54" i="1" s="1"/>
  <c r="AE54" i="1" s="1"/>
  <c r="X54" i="1"/>
  <c r="W54" i="1"/>
  <c r="V54" i="1"/>
  <c r="U54" i="1"/>
  <c r="T54" i="1"/>
  <c r="S54" i="1"/>
  <c r="R54" i="1"/>
  <c r="BG53" i="1"/>
  <c r="BH53" i="1" s="1"/>
  <c r="BF53" i="1"/>
  <c r="BE53" i="1"/>
  <c r="BD53" i="1"/>
  <c r="BC53" i="1"/>
  <c r="BB53" i="1"/>
  <c r="BA53" i="1"/>
  <c r="AZ53" i="1"/>
  <c r="AY53" i="1"/>
  <c r="AX53" i="1"/>
  <c r="AW53" i="1"/>
  <c r="AV53" i="1"/>
  <c r="AQ53" i="1"/>
  <c r="AP53" i="1"/>
  <c r="AN53" i="1"/>
  <c r="AL53" i="1"/>
  <c r="AL53" i="1" a="1"/>
  <c r="AH53" i="1"/>
  <c r="AG53" i="1"/>
  <c r="AI53" i="1" s="1"/>
  <c r="Y53" i="1"/>
  <c r="AD53" i="1" s="1"/>
  <c r="AE53" i="1" s="1"/>
  <c r="X53" i="1"/>
  <c r="W53" i="1"/>
  <c r="V53" i="1"/>
  <c r="U53" i="1"/>
  <c r="T53" i="1"/>
  <c r="S53" i="1"/>
  <c r="R53" i="1"/>
  <c r="BG52" i="1"/>
  <c r="BH52" i="1" s="1"/>
  <c r="BF52" i="1"/>
  <c r="BE52" i="1"/>
  <c r="BD52" i="1"/>
  <c r="BC52" i="1"/>
  <c r="BB52" i="1"/>
  <c r="BA52" i="1"/>
  <c r="AZ52" i="1"/>
  <c r="AY52" i="1"/>
  <c r="AX52" i="1"/>
  <c r="AW52" i="1"/>
  <c r="AV52" i="1"/>
  <c r="AQ52" i="1"/>
  <c r="AP52" i="1"/>
  <c r="AS52" i="1" s="1"/>
  <c r="AN52" i="1"/>
  <c r="AL52" i="1"/>
  <c r="AL52" i="1" a="1"/>
  <c r="AH52" i="1"/>
  <c r="AG52" i="1"/>
  <c r="AI52" i="1" s="1"/>
  <c r="AA52" i="1"/>
  <c r="AD52" i="1" s="1"/>
  <c r="AE52" i="1" s="1"/>
  <c r="X52" i="1"/>
  <c r="W52" i="1"/>
  <c r="V52" i="1"/>
  <c r="U52" i="1"/>
  <c r="T52" i="1"/>
  <c r="S52" i="1"/>
  <c r="R52" i="1"/>
  <c r="BG51" i="1"/>
  <c r="BH51" i="1" s="1"/>
  <c r="BF51" i="1"/>
  <c r="BE51" i="1"/>
  <c r="BD51" i="1"/>
  <c r="BC51" i="1"/>
  <c r="BB51" i="1"/>
  <c r="BA51" i="1"/>
  <c r="AZ51" i="1"/>
  <c r="AY51" i="1"/>
  <c r="AX51" i="1"/>
  <c r="AW51" i="1"/>
  <c r="AV51" i="1"/>
  <c r="AQ51" i="1"/>
  <c r="AP51" i="1"/>
  <c r="AT51" i="1" s="1"/>
  <c r="AN51" i="1"/>
  <c r="AL51" i="1" a="1"/>
  <c r="AL51" i="1" s="1"/>
  <c r="AH51" i="1"/>
  <c r="AG51" i="1"/>
  <c r="AI51" i="1" s="1"/>
  <c r="AA51" i="1"/>
  <c r="AD51" i="1" s="1"/>
  <c r="AE51" i="1" s="1"/>
  <c r="X51" i="1"/>
  <c r="W51" i="1"/>
  <c r="V51" i="1"/>
  <c r="U51" i="1"/>
  <c r="T51" i="1"/>
  <c r="S51" i="1"/>
  <c r="R51" i="1"/>
  <c r="BG50" i="1"/>
  <c r="BH50" i="1" s="1"/>
  <c r="BF50" i="1"/>
  <c r="BE50" i="1"/>
  <c r="BD50" i="1"/>
  <c r="BC50" i="1"/>
  <c r="BB50" i="1"/>
  <c r="BA50" i="1"/>
  <c r="AZ50" i="1"/>
  <c r="AY50" i="1"/>
  <c r="AX50" i="1"/>
  <c r="AW50" i="1"/>
  <c r="AV50" i="1"/>
  <c r="AQ50" i="1"/>
  <c r="AP50" i="1"/>
  <c r="AU50" i="1" s="1"/>
  <c r="AN50" i="1"/>
  <c r="AL50" i="1"/>
  <c r="AL50" i="1" a="1"/>
  <c r="AH50" i="1"/>
  <c r="AG50" i="1"/>
  <c r="AI50" i="1" s="1"/>
  <c r="AC50" i="1"/>
  <c r="AD50" i="1" s="1"/>
  <c r="AE50" i="1" s="1"/>
  <c r="X50" i="1"/>
  <c r="W50" i="1"/>
  <c r="V50" i="1"/>
  <c r="U50" i="1"/>
  <c r="T50" i="1"/>
  <c r="S50" i="1"/>
  <c r="R50" i="1"/>
  <c r="BG49" i="1"/>
  <c r="BH49" i="1" s="1"/>
  <c r="BF49" i="1"/>
  <c r="BE49" i="1"/>
  <c r="BD49" i="1"/>
  <c r="BC49" i="1"/>
  <c r="BB49" i="1"/>
  <c r="BA49" i="1"/>
  <c r="AX49" i="1"/>
  <c r="AW49" i="1"/>
  <c r="AV49" i="1"/>
  <c r="AQ49" i="1"/>
  <c r="AP49" i="1"/>
  <c r="AU49" i="1" s="1"/>
  <c r="AN49" i="1"/>
  <c r="AL49" i="1" a="1"/>
  <c r="AL49" i="1" s="1"/>
  <c r="AH49" i="1"/>
  <c r="AG49" i="1"/>
  <c r="AI49" i="1" s="1"/>
  <c r="Y49" i="1"/>
  <c r="AD49" i="1" s="1"/>
  <c r="AE49" i="1" s="1"/>
  <c r="X49" i="1"/>
  <c r="W49" i="1"/>
  <c r="V49" i="1"/>
  <c r="U49" i="1"/>
  <c r="T49" i="1"/>
  <c r="S49" i="1"/>
  <c r="R49" i="1"/>
  <c r="BG48" i="1"/>
  <c r="BH48" i="1" s="1"/>
  <c r="BF48" i="1"/>
  <c r="BE48" i="1"/>
  <c r="BD48" i="1"/>
  <c r="BC48" i="1"/>
  <c r="BB48" i="1"/>
  <c r="BA48" i="1"/>
  <c r="AZ48" i="1"/>
  <c r="AY48" i="1"/>
  <c r="AX48" i="1"/>
  <c r="AW48" i="1"/>
  <c r="AV48" i="1"/>
  <c r="AQ48" i="1"/>
  <c r="AP48" i="1"/>
  <c r="AR48" i="1" s="1"/>
  <c r="AN48" i="1"/>
  <c r="AL48" i="1" a="1"/>
  <c r="AL48" i="1" s="1"/>
  <c r="AH48" i="1"/>
  <c r="AG48" i="1"/>
  <c r="AI48" i="1" s="1"/>
  <c r="Y48" i="1"/>
  <c r="AD48" i="1" s="1"/>
  <c r="AE48" i="1" s="1"/>
  <c r="X48" i="1"/>
  <c r="W48" i="1"/>
  <c r="V48" i="1"/>
  <c r="U48" i="1"/>
  <c r="T48" i="1"/>
  <c r="S48" i="1"/>
  <c r="R48" i="1"/>
  <c r="BG47" i="1"/>
  <c r="BH47" i="1" s="1"/>
  <c r="BF47" i="1"/>
  <c r="BE47" i="1"/>
  <c r="BD47" i="1"/>
  <c r="BC47" i="1"/>
  <c r="BB47" i="1"/>
  <c r="BA47" i="1"/>
  <c r="AZ47" i="1"/>
  <c r="AY47" i="1"/>
  <c r="AX47" i="1"/>
  <c r="AW47" i="1"/>
  <c r="AV47" i="1"/>
  <c r="AQ47" i="1"/>
  <c r="AP47" i="1"/>
  <c r="AU47" i="1" s="1"/>
  <c r="AN47" i="1"/>
  <c r="AL47" i="1"/>
  <c r="AL47" i="1" a="1"/>
  <c r="AH47" i="1"/>
  <c r="AG47" i="1"/>
  <c r="AI47" i="1" s="1"/>
  <c r="AB47" i="1"/>
  <c r="AD47" i="1" s="1"/>
  <c r="AE47" i="1" s="1"/>
  <c r="X47" i="1"/>
  <c r="W47" i="1"/>
  <c r="V47" i="1"/>
  <c r="U47" i="1"/>
  <c r="T47" i="1"/>
  <c r="S47" i="1"/>
  <c r="R47" i="1"/>
  <c r="BG46" i="1"/>
  <c r="BH46" i="1" s="1"/>
  <c r="BF46" i="1"/>
  <c r="BE46" i="1"/>
  <c r="BD46" i="1"/>
  <c r="BC46" i="1"/>
  <c r="BB46" i="1"/>
  <c r="BA46" i="1"/>
  <c r="AZ46" i="1"/>
  <c r="AY46" i="1"/>
  <c r="AX46" i="1"/>
  <c r="AW46" i="1"/>
  <c r="AV46" i="1"/>
  <c r="AQ46" i="1"/>
  <c r="AP46" i="1"/>
  <c r="AN46" i="1"/>
  <c r="AL46" i="1"/>
  <c r="AL46" i="1" a="1"/>
  <c r="AH46" i="1"/>
  <c r="AG46" i="1"/>
  <c r="AI46" i="1" s="1"/>
  <c r="AB46" i="1"/>
  <c r="AD46" i="1" s="1"/>
  <c r="AE46" i="1" s="1"/>
  <c r="X46" i="1"/>
  <c r="W46" i="1"/>
  <c r="V46" i="1"/>
  <c r="U46" i="1"/>
  <c r="T46" i="1"/>
  <c r="S46" i="1"/>
  <c r="R46" i="1"/>
  <c r="BG45" i="1"/>
  <c r="BH45" i="1" s="1"/>
  <c r="BF45" i="1"/>
  <c r="BE45" i="1"/>
  <c r="BD45" i="1"/>
  <c r="BC45" i="1"/>
  <c r="BB45" i="1"/>
  <c r="BA45" i="1"/>
  <c r="AZ45" i="1"/>
  <c r="AY45" i="1"/>
  <c r="AX45" i="1"/>
  <c r="AW45" i="1"/>
  <c r="AV45" i="1"/>
  <c r="AQ45" i="1"/>
  <c r="AP45" i="1"/>
  <c r="AU45" i="1" s="1"/>
  <c r="AN45" i="1"/>
  <c r="AL45" i="1" a="1"/>
  <c r="AL45" i="1" s="1"/>
  <c r="AH45" i="1"/>
  <c r="AG45" i="1"/>
  <c r="AI45" i="1" s="1"/>
  <c r="AB45" i="1"/>
  <c r="AD45" i="1" s="1"/>
  <c r="AE45" i="1" s="1"/>
  <c r="X45" i="1"/>
  <c r="W45" i="1"/>
  <c r="V45" i="1"/>
  <c r="U45" i="1"/>
  <c r="T45" i="1"/>
  <c r="S45" i="1"/>
  <c r="R45" i="1"/>
  <c r="BG44" i="1"/>
  <c r="BH44" i="1" s="1"/>
  <c r="BF44" i="1"/>
  <c r="BE44" i="1"/>
  <c r="BD44" i="1"/>
  <c r="BC44" i="1"/>
  <c r="BB44" i="1"/>
  <c r="BA44" i="1"/>
  <c r="AZ44" i="1"/>
  <c r="AY44" i="1"/>
  <c r="AX44" i="1"/>
  <c r="AW44" i="1"/>
  <c r="AV44" i="1"/>
  <c r="AQ44" i="1"/>
  <c r="AP44" i="1"/>
  <c r="AU44" i="1" s="1"/>
  <c r="AN44" i="1"/>
  <c r="AL44" i="1"/>
  <c r="AL44" i="1" a="1"/>
  <c r="AH44" i="1"/>
  <c r="AG44" i="1"/>
  <c r="AI44" i="1" s="1"/>
  <c r="AA44" i="1"/>
  <c r="AD44" i="1" s="1"/>
  <c r="AE44" i="1" s="1"/>
  <c r="X44" i="1"/>
  <c r="W44" i="1"/>
  <c r="V44" i="1"/>
  <c r="U44" i="1"/>
  <c r="T44" i="1"/>
  <c r="S44" i="1"/>
  <c r="R44" i="1"/>
  <c r="BG43" i="1"/>
  <c r="BH43" i="1" s="1"/>
  <c r="BF43" i="1"/>
  <c r="BE43" i="1"/>
  <c r="BD43" i="1"/>
  <c r="BC43" i="1"/>
  <c r="BB43" i="1"/>
  <c r="BA43" i="1"/>
  <c r="AZ43" i="1"/>
  <c r="AY43" i="1"/>
  <c r="AX43" i="1"/>
  <c r="AW43" i="1"/>
  <c r="AV43" i="1"/>
  <c r="AQ43" i="1"/>
  <c r="AP43" i="1"/>
  <c r="AS43" i="1" s="1"/>
  <c r="AN43" i="1"/>
  <c r="AL43" i="1"/>
  <c r="AL43" i="1" a="1"/>
  <c r="AH43" i="1"/>
  <c r="AG43" i="1"/>
  <c r="AI43" i="1" s="1"/>
  <c r="AC43" i="1"/>
  <c r="AB43" i="1"/>
  <c r="AA43" i="1"/>
  <c r="Z43" i="1"/>
  <c r="Y43" i="1"/>
  <c r="X43" i="1"/>
  <c r="W43" i="1"/>
  <c r="V43" i="1"/>
  <c r="U43" i="1"/>
  <c r="T43" i="1"/>
  <c r="S43" i="1"/>
  <c r="R43" i="1"/>
  <c r="BG42" i="1"/>
  <c r="BH42" i="1" s="1"/>
  <c r="BF42" i="1"/>
  <c r="BE42" i="1"/>
  <c r="BD42" i="1"/>
  <c r="BC42" i="1"/>
  <c r="BB42" i="1"/>
  <c r="BA42" i="1"/>
  <c r="AZ42" i="1"/>
  <c r="AY42" i="1"/>
  <c r="AX42" i="1"/>
  <c r="AW42" i="1"/>
  <c r="AV42" i="1"/>
  <c r="AQ42" i="1"/>
  <c r="AP42" i="1"/>
  <c r="AN42" i="1"/>
  <c r="AL42" i="1"/>
  <c r="AL42" i="1" a="1"/>
  <c r="AH42" i="1"/>
  <c r="AG42" i="1"/>
  <c r="AI42" i="1" s="1"/>
  <c r="AB42" i="1"/>
  <c r="AD42" i="1" s="1"/>
  <c r="AE42" i="1" s="1"/>
  <c r="X42" i="1"/>
  <c r="W42" i="1"/>
  <c r="V42" i="1"/>
  <c r="U42" i="1"/>
  <c r="T42" i="1"/>
  <c r="S42" i="1"/>
  <c r="R42" i="1"/>
  <c r="BG41" i="1"/>
  <c r="BH41" i="1" s="1"/>
  <c r="BF41" i="1"/>
  <c r="BE41" i="1"/>
  <c r="BD41" i="1"/>
  <c r="BC41" i="1"/>
  <c r="BB41" i="1"/>
  <c r="BA41" i="1"/>
  <c r="AZ41" i="1"/>
  <c r="AY41" i="1"/>
  <c r="AX41" i="1"/>
  <c r="AW41" i="1"/>
  <c r="AV41" i="1"/>
  <c r="AQ41" i="1"/>
  <c r="AP41" i="1"/>
  <c r="AR41" i="1" s="1"/>
  <c r="AN41" i="1"/>
  <c r="AL41" i="1" a="1"/>
  <c r="AL41" i="1" s="1"/>
  <c r="AI41" i="1"/>
  <c r="AH41" i="1"/>
  <c r="AG41" i="1"/>
  <c r="AB41" i="1"/>
  <c r="AD41" i="1" s="1"/>
  <c r="AE41" i="1" s="1"/>
  <c r="X41" i="1"/>
  <c r="W41" i="1"/>
  <c r="V41" i="1"/>
  <c r="U41" i="1"/>
  <c r="T41" i="1"/>
  <c r="S41" i="1"/>
  <c r="R41" i="1"/>
  <c r="BG40" i="1"/>
  <c r="BH40" i="1" s="1"/>
  <c r="BF40" i="1"/>
  <c r="BE40" i="1"/>
  <c r="BD40" i="1"/>
  <c r="BC40" i="1"/>
  <c r="BB40" i="1"/>
  <c r="BA40" i="1"/>
  <c r="AZ40" i="1"/>
  <c r="AY40" i="1"/>
  <c r="AX40" i="1"/>
  <c r="AW40" i="1"/>
  <c r="AV40" i="1"/>
  <c r="AQ40" i="1"/>
  <c r="AP40" i="1"/>
  <c r="AU40" i="1" s="1"/>
  <c r="AN40" i="1"/>
  <c r="AL40" i="1"/>
  <c r="AL40" i="1" a="1"/>
  <c r="AH40" i="1"/>
  <c r="AG40" i="1"/>
  <c r="AI40" i="1" s="1"/>
  <c r="Z40" i="1"/>
  <c r="AD40" i="1" s="1"/>
  <c r="AE40" i="1" s="1"/>
  <c r="X40" i="1"/>
  <c r="W40" i="1"/>
  <c r="V40" i="1"/>
  <c r="U40" i="1"/>
  <c r="T40" i="1"/>
  <c r="S40" i="1"/>
  <c r="R40" i="1"/>
  <c r="BG39" i="1"/>
  <c r="BH39" i="1" s="1"/>
  <c r="BF39" i="1"/>
  <c r="BE39" i="1"/>
  <c r="BD39" i="1"/>
  <c r="BC39" i="1"/>
  <c r="BB39" i="1"/>
  <c r="BA39" i="1"/>
  <c r="AZ39" i="1"/>
  <c r="AY39" i="1"/>
  <c r="AX39" i="1"/>
  <c r="AW39" i="1"/>
  <c r="AV39" i="1"/>
  <c r="AQ39" i="1"/>
  <c r="AP39" i="1"/>
  <c r="AN39" i="1"/>
  <c r="AL39" i="1"/>
  <c r="AL39" i="1" a="1"/>
  <c r="AH39" i="1"/>
  <c r="AG39" i="1"/>
  <c r="AI39" i="1" s="1"/>
  <c r="AC39" i="1"/>
  <c r="AB39" i="1"/>
  <c r="AA39" i="1"/>
  <c r="Z39" i="1"/>
  <c r="Y39" i="1"/>
  <c r="X39" i="1"/>
  <c r="W39" i="1"/>
  <c r="V39" i="1"/>
  <c r="U39" i="1"/>
  <c r="T39" i="1"/>
  <c r="S39" i="1"/>
  <c r="R39" i="1"/>
  <c r="BG38" i="1"/>
  <c r="BH38" i="1" s="1"/>
  <c r="BF38" i="1"/>
  <c r="BE38" i="1"/>
  <c r="BD38" i="1"/>
  <c r="BC38" i="1"/>
  <c r="BB38" i="1"/>
  <c r="BA38" i="1"/>
  <c r="AZ38" i="1"/>
  <c r="AY38" i="1"/>
  <c r="AX38" i="1"/>
  <c r="AW38" i="1"/>
  <c r="AV38" i="1"/>
  <c r="AQ38" i="1"/>
  <c r="AP38" i="1"/>
  <c r="AN38" i="1"/>
  <c r="AL38" i="1"/>
  <c r="AL38" i="1" a="1"/>
  <c r="AH38" i="1"/>
  <c r="AG38" i="1"/>
  <c r="AI38" i="1" s="1"/>
  <c r="Y38" i="1"/>
  <c r="AD38" i="1" s="1"/>
  <c r="AE38" i="1" s="1"/>
  <c r="X38" i="1"/>
  <c r="W38" i="1"/>
  <c r="V38" i="1"/>
  <c r="U38" i="1"/>
  <c r="T38" i="1"/>
  <c r="S38" i="1"/>
  <c r="R38" i="1"/>
  <c r="BG37" i="1"/>
  <c r="BH37" i="1" s="1"/>
  <c r="BF37" i="1"/>
  <c r="BE37" i="1"/>
  <c r="BD37" i="1"/>
  <c r="BC37" i="1"/>
  <c r="BB37" i="1"/>
  <c r="BA37" i="1"/>
  <c r="AZ37" i="1"/>
  <c r="AY37" i="1"/>
  <c r="AX37" i="1"/>
  <c r="AW37" i="1"/>
  <c r="AV37" i="1"/>
  <c r="AQ37" i="1"/>
  <c r="AP37" i="1"/>
  <c r="AU37" i="1" s="1"/>
  <c r="AN37" i="1"/>
  <c r="AL37" i="1" a="1"/>
  <c r="AL37" i="1" s="1"/>
  <c r="AH37" i="1"/>
  <c r="AG37" i="1"/>
  <c r="AI37" i="1" s="1"/>
  <c r="Y37" i="1"/>
  <c r="AD37" i="1" s="1"/>
  <c r="AE37" i="1" s="1"/>
  <c r="X37" i="1"/>
  <c r="W37" i="1"/>
  <c r="V37" i="1"/>
  <c r="U37" i="1"/>
  <c r="T37" i="1"/>
  <c r="S37" i="1"/>
  <c r="R37" i="1"/>
  <c r="BG36" i="1"/>
  <c r="BH36" i="1" s="1"/>
  <c r="BF36" i="1"/>
  <c r="BE36" i="1"/>
  <c r="BD36" i="1"/>
  <c r="BC36" i="1"/>
  <c r="BB36" i="1"/>
  <c r="BA36" i="1"/>
  <c r="AZ36" i="1"/>
  <c r="AY36" i="1"/>
  <c r="AX36" i="1"/>
  <c r="AW36" i="1"/>
  <c r="AV36" i="1"/>
  <c r="AQ36" i="1"/>
  <c r="AP36" i="1"/>
  <c r="AU36" i="1" s="1"/>
  <c r="AN36" i="1"/>
  <c r="AL36" i="1"/>
  <c r="AL36" i="1" a="1"/>
  <c r="AH36" i="1"/>
  <c r="AG36" i="1"/>
  <c r="AI36" i="1" s="1"/>
  <c r="Y36" i="1"/>
  <c r="AD36" i="1" s="1"/>
  <c r="AE36" i="1" s="1"/>
  <c r="X36" i="1"/>
  <c r="W36" i="1"/>
  <c r="V36" i="1"/>
  <c r="U36" i="1"/>
  <c r="T36" i="1"/>
  <c r="S36" i="1"/>
  <c r="R36" i="1"/>
  <c r="BG35" i="1"/>
  <c r="BH35" i="1" s="1"/>
  <c r="BF35" i="1"/>
  <c r="BE35" i="1"/>
  <c r="BD35" i="1"/>
  <c r="BC35" i="1"/>
  <c r="BB35" i="1"/>
  <c r="BA35" i="1"/>
  <c r="AZ35" i="1"/>
  <c r="AY35" i="1"/>
  <c r="AX35" i="1"/>
  <c r="AW35" i="1"/>
  <c r="AV35" i="1"/>
  <c r="AR35" i="1"/>
  <c r="AQ35" i="1"/>
  <c r="AP35" i="1"/>
  <c r="AU35" i="1" s="1"/>
  <c r="AN35" i="1"/>
  <c r="AL35" i="1"/>
  <c r="AL35" i="1" a="1"/>
  <c r="AH35" i="1"/>
  <c r="AG35" i="1"/>
  <c r="AI35" i="1" s="1"/>
  <c r="AC35" i="1"/>
  <c r="AB35" i="1"/>
  <c r="AA35" i="1"/>
  <c r="Z35" i="1"/>
  <c r="Y35" i="1"/>
  <c r="X35" i="1"/>
  <c r="W35" i="1"/>
  <c r="V35" i="1"/>
  <c r="U35" i="1"/>
  <c r="S35" i="1"/>
  <c r="R35" i="1"/>
  <c r="BG34" i="1"/>
  <c r="BH34" i="1" s="1"/>
  <c r="BF34" i="1"/>
  <c r="BE34" i="1"/>
  <c r="BD34" i="1"/>
  <c r="BC34" i="1"/>
  <c r="BB34" i="1"/>
  <c r="BA34" i="1"/>
  <c r="AZ34" i="1"/>
  <c r="AY34" i="1"/>
  <c r="AX34" i="1"/>
  <c r="AW34" i="1"/>
  <c r="AV34" i="1"/>
  <c r="AQ34" i="1"/>
  <c r="AP34" i="1"/>
  <c r="AU34" i="1" s="1"/>
  <c r="AN34" i="1"/>
  <c r="AL34" i="1" a="1"/>
  <c r="AL34" i="1" s="1"/>
  <c r="AH34" i="1"/>
  <c r="AG34" i="1"/>
  <c r="AI34" i="1" s="1"/>
  <c r="AC34" i="1"/>
  <c r="AD34" i="1" s="1"/>
  <c r="AE34" i="1" s="1"/>
  <c r="X34" i="1"/>
  <c r="W34" i="1"/>
  <c r="V34" i="1"/>
  <c r="U34" i="1"/>
  <c r="T34" i="1"/>
  <c r="S34" i="1"/>
  <c r="R34" i="1"/>
  <c r="BG33" i="1"/>
  <c r="BH33" i="1" s="1"/>
  <c r="BF33" i="1"/>
  <c r="BE33" i="1"/>
  <c r="BD33" i="1"/>
  <c r="BC33" i="1"/>
  <c r="BB33" i="1"/>
  <c r="BA33" i="1"/>
  <c r="AZ33" i="1"/>
  <c r="AY33" i="1"/>
  <c r="AX33" i="1"/>
  <c r="AW33" i="1"/>
  <c r="AV33" i="1"/>
  <c r="AQ33" i="1"/>
  <c r="AP33" i="1"/>
  <c r="AR33" i="1" s="1"/>
  <c r="AN33" i="1"/>
  <c r="AL33" i="1" a="1"/>
  <c r="AL33" i="1" s="1"/>
  <c r="AH33" i="1"/>
  <c r="AG33" i="1"/>
  <c r="AI33" i="1" s="1"/>
  <c r="AB33" i="1"/>
  <c r="AD33" i="1" s="1"/>
  <c r="AE33" i="1" s="1"/>
  <c r="X33" i="1"/>
  <c r="W33" i="1"/>
  <c r="V33" i="1"/>
  <c r="U33" i="1"/>
  <c r="T33" i="1"/>
  <c r="S33" i="1"/>
  <c r="R33" i="1"/>
  <c r="BG32" i="1"/>
  <c r="BH32" i="1" s="1"/>
  <c r="BF32" i="1"/>
  <c r="BE32" i="1"/>
  <c r="BD32" i="1"/>
  <c r="BC32" i="1"/>
  <c r="BB32" i="1"/>
  <c r="BA32" i="1"/>
  <c r="AZ32" i="1"/>
  <c r="AY32" i="1"/>
  <c r="AX32" i="1"/>
  <c r="AW32" i="1"/>
  <c r="AV32" i="1"/>
  <c r="AQ32" i="1"/>
  <c r="AP32" i="1"/>
  <c r="AN32" i="1"/>
  <c r="AL32" i="1"/>
  <c r="AL32" i="1" a="1"/>
  <c r="AH32" i="1"/>
  <c r="AG32" i="1"/>
  <c r="AI32" i="1" s="1"/>
  <c r="AB32" i="1"/>
  <c r="AD32" i="1" s="1"/>
  <c r="AE32" i="1" s="1"/>
  <c r="X32" i="1"/>
  <c r="W32" i="1"/>
  <c r="V32" i="1"/>
  <c r="U32" i="1"/>
  <c r="T32" i="1"/>
  <c r="S32" i="1"/>
  <c r="R32" i="1"/>
  <c r="BG31" i="1"/>
  <c r="BH31" i="1" s="1"/>
  <c r="BF31" i="1"/>
  <c r="BE31" i="1"/>
  <c r="BD31" i="1"/>
  <c r="BC31" i="1"/>
  <c r="BB31" i="1"/>
  <c r="BA31" i="1"/>
  <c r="AZ31" i="1"/>
  <c r="AY31" i="1"/>
  <c r="AX31" i="1"/>
  <c r="AW31" i="1"/>
  <c r="AV31" i="1"/>
  <c r="AQ31" i="1"/>
  <c r="AP31" i="1"/>
  <c r="AU31" i="1" s="1"/>
  <c r="AN31" i="1"/>
  <c r="AL31" i="1"/>
  <c r="AL31" i="1" a="1"/>
  <c r="AH31" i="1"/>
  <c r="AG31" i="1"/>
  <c r="AI31" i="1" s="1"/>
  <c r="AC31" i="1"/>
  <c r="AB31" i="1"/>
  <c r="AA31" i="1"/>
  <c r="Z31" i="1"/>
  <c r="Y31" i="1"/>
  <c r="X31" i="1"/>
  <c r="W31" i="1"/>
  <c r="V31" i="1"/>
  <c r="U31" i="1"/>
  <c r="T31" i="1"/>
  <c r="S31" i="1"/>
  <c r="R31" i="1"/>
  <c r="BG30" i="1"/>
  <c r="BH30" i="1" s="1"/>
  <c r="BF30" i="1"/>
  <c r="BE30" i="1"/>
  <c r="BD30" i="1"/>
  <c r="BC30" i="1"/>
  <c r="BB30" i="1"/>
  <c r="BA30" i="1"/>
  <c r="AZ30" i="1"/>
  <c r="AY30" i="1"/>
  <c r="AX30" i="1"/>
  <c r="AW30" i="1"/>
  <c r="AV30" i="1"/>
  <c r="AQ30" i="1"/>
  <c r="AP30" i="1"/>
  <c r="AU30" i="1" s="1"/>
  <c r="AN30" i="1"/>
  <c r="AL30" i="1" a="1"/>
  <c r="AL30" i="1" s="1"/>
  <c r="AH30" i="1"/>
  <c r="AG30" i="1"/>
  <c r="AI30" i="1" s="1"/>
  <c r="AC30" i="1"/>
  <c r="AB30" i="1"/>
  <c r="AA30" i="1"/>
  <c r="Z30" i="1"/>
  <c r="Y30" i="1"/>
  <c r="X30" i="1"/>
  <c r="W30" i="1"/>
  <c r="V30" i="1"/>
  <c r="U30" i="1"/>
  <c r="T30" i="1"/>
  <c r="S30" i="1"/>
  <c r="R30" i="1"/>
  <c r="BG29" i="1"/>
  <c r="BH29" i="1" s="1"/>
  <c r="BF29" i="1"/>
  <c r="BE29" i="1"/>
  <c r="BD29" i="1"/>
  <c r="BC29" i="1"/>
  <c r="BB29" i="1"/>
  <c r="BA29" i="1"/>
  <c r="AZ29" i="1"/>
  <c r="AY29" i="1"/>
  <c r="AX29" i="1"/>
  <c r="AW29" i="1"/>
  <c r="AV29" i="1"/>
  <c r="AQ29" i="1"/>
  <c r="AP29" i="1"/>
  <c r="AU29" i="1" s="1"/>
  <c r="AN29" i="1"/>
  <c r="AL29" i="1"/>
  <c r="AL29" i="1" a="1"/>
  <c r="AH29" i="1"/>
  <c r="AG29" i="1"/>
  <c r="AI29" i="1" s="1"/>
  <c r="Z29" i="1"/>
  <c r="AD29" i="1" s="1"/>
  <c r="AE29" i="1" s="1"/>
  <c r="X29" i="1"/>
  <c r="W29" i="1"/>
  <c r="V29" i="1"/>
  <c r="U29" i="1"/>
  <c r="T29" i="1"/>
  <c r="S29" i="1"/>
  <c r="R29" i="1"/>
  <c r="BG28" i="1"/>
  <c r="BH28" i="1" s="1"/>
  <c r="BF28" i="1"/>
  <c r="BE28" i="1"/>
  <c r="BD28" i="1"/>
  <c r="BC28" i="1"/>
  <c r="BB28" i="1"/>
  <c r="BA28" i="1"/>
  <c r="AZ28" i="1"/>
  <c r="AY28" i="1"/>
  <c r="AX28" i="1"/>
  <c r="AW28" i="1"/>
  <c r="AV28" i="1"/>
  <c r="AQ28" i="1"/>
  <c r="AP28" i="1"/>
  <c r="AN28" i="1"/>
  <c r="AL28" i="1"/>
  <c r="AL28" i="1" a="1"/>
  <c r="AH28" i="1"/>
  <c r="AG28" i="1"/>
  <c r="AI28" i="1" s="1"/>
  <c r="Z28" i="1"/>
  <c r="AD28" i="1" s="1"/>
  <c r="AE28" i="1" s="1"/>
  <c r="X28" i="1"/>
  <c r="W28" i="1"/>
  <c r="V28" i="1"/>
  <c r="U28" i="1"/>
  <c r="T28" i="1"/>
  <c r="S28" i="1"/>
  <c r="R28" i="1"/>
  <c r="BG27" i="1"/>
  <c r="BH27" i="1" s="1"/>
  <c r="BF27" i="1"/>
  <c r="BE27" i="1"/>
  <c r="BD27" i="1"/>
  <c r="BC27" i="1"/>
  <c r="BB27" i="1"/>
  <c r="BA27" i="1"/>
  <c r="AZ27" i="1"/>
  <c r="AY27" i="1"/>
  <c r="AX27" i="1"/>
  <c r="AW27" i="1"/>
  <c r="AV27" i="1"/>
  <c r="AQ27" i="1"/>
  <c r="AP27" i="1"/>
  <c r="AT27" i="1" s="1"/>
  <c r="AN27" i="1"/>
  <c r="AL27" i="1"/>
  <c r="AL27" i="1" a="1"/>
  <c r="AH27" i="1"/>
  <c r="AG27" i="1"/>
  <c r="AI27" i="1" s="1"/>
  <c r="AC27" i="1"/>
  <c r="AD27" i="1" s="1"/>
  <c r="AE27" i="1" s="1"/>
  <c r="X27" i="1"/>
  <c r="W27" i="1"/>
  <c r="V27" i="1"/>
  <c r="U27" i="1"/>
  <c r="T27" i="1"/>
  <c r="S27" i="1"/>
  <c r="R27" i="1"/>
  <c r="BG26" i="1"/>
  <c r="BH26" i="1" s="1"/>
  <c r="BF26" i="1"/>
  <c r="BE26" i="1"/>
  <c r="BD26" i="1"/>
  <c r="BC26" i="1"/>
  <c r="BB26" i="1"/>
  <c r="BA26" i="1"/>
  <c r="AX26" i="1"/>
  <c r="AW26" i="1"/>
  <c r="AV26" i="1"/>
  <c r="AQ26" i="1"/>
  <c r="AP26" i="1"/>
  <c r="AU26" i="1" s="1"/>
  <c r="AN26" i="1"/>
  <c r="AL26" i="1"/>
  <c r="AL26" i="1" a="1"/>
  <c r="AH26" i="1"/>
  <c r="AG26" i="1"/>
  <c r="AI26" i="1" s="1"/>
  <c r="Y26" i="1"/>
  <c r="AD26" i="1" s="1"/>
  <c r="AE26" i="1" s="1"/>
  <c r="X26" i="1"/>
  <c r="W26" i="1"/>
  <c r="V26" i="1"/>
  <c r="U26" i="1"/>
  <c r="T26" i="1"/>
  <c r="S26" i="1"/>
  <c r="R26" i="1"/>
  <c r="BG25" i="1"/>
  <c r="BH25" i="1" s="1"/>
  <c r="BF25" i="1"/>
  <c r="BE25" i="1"/>
  <c r="BD25" i="1"/>
  <c r="BC25" i="1"/>
  <c r="BB25" i="1"/>
  <c r="BA25" i="1"/>
  <c r="AZ25" i="1"/>
  <c r="AY25" i="1"/>
  <c r="AX25" i="1"/>
  <c r="AW25" i="1"/>
  <c r="AV25" i="1"/>
  <c r="AQ25" i="1"/>
  <c r="AP25" i="1"/>
  <c r="AU25" i="1" s="1"/>
  <c r="AN25" i="1"/>
  <c r="AL25" i="1"/>
  <c r="AL25" i="1" a="1"/>
  <c r="AH25" i="1"/>
  <c r="AG25" i="1"/>
  <c r="AI25" i="1" s="1"/>
  <c r="Y25" i="1"/>
  <c r="AD25" i="1" s="1"/>
  <c r="AE25" i="1" s="1"/>
  <c r="X25" i="1"/>
  <c r="W25" i="1"/>
  <c r="V25" i="1"/>
  <c r="U25" i="1"/>
  <c r="T25" i="1"/>
  <c r="S25" i="1"/>
  <c r="R25" i="1"/>
  <c r="BG24" i="1"/>
  <c r="BH24" i="1" s="1"/>
  <c r="BF24" i="1"/>
  <c r="BE24" i="1"/>
  <c r="BD24" i="1"/>
  <c r="BC24" i="1"/>
  <c r="BB24" i="1"/>
  <c r="BA24" i="1"/>
  <c r="AZ24" i="1"/>
  <c r="AY24" i="1"/>
  <c r="AX24" i="1"/>
  <c r="AW24" i="1"/>
  <c r="AV24" i="1"/>
  <c r="AQ24" i="1"/>
  <c r="AP24" i="1"/>
  <c r="AN24" i="1"/>
  <c r="AL24" i="1" a="1"/>
  <c r="AL24" i="1" s="1"/>
  <c r="AH24" i="1"/>
  <c r="AG24" i="1"/>
  <c r="AI24" i="1" s="1"/>
  <c r="AC24" i="1"/>
  <c r="AD24" i="1" s="1"/>
  <c r="AE24" i="1" s="1"/>
  <c r="X24" i="1"/>
  <c r="W24" i="1"/>
  <c r="V24" i="1"/>
  <c r="U24" i="1"/>
  <c r="T24" i="1"/>
  <c r="S24" i="1"/>
  <c r="R24" i="1"/>
  <c r="BG23" i="1"/>
  <c r="BH23" i="1" s="1"/>
  <c r="BF23" i="1"/>
  <c r="BE23" i="1"/>
  <c r="BD23" i="1"/>
  <c r="BC23" i="1"/>
  <c r="BB23" i="1"/>
  <c r="BA23" i="1"/>
  <c r="AZ23" i="1"/>
  <c r="AY23" i="1"/>
  <c r="AX23" i="1"/>
  <c r="AW23" i="1"/>
  <c r="AV23" i="1"/>
  <c r="AQ23" i="1"/>
  <c r="AP23" i="1"/>
  <c r="AU23" i="1" s="1"/>
  <c r="AN23" i="1"/>
  <c r="AL23" i="1"/>
  <c r="AL23" i="1" a="1"/>
  <c r="AH23" i="1"/>
  <c r="AG23" i="1"/>
  <c r="AI23" i="1" s="1"/>
  <c r="AA23" i="1"/>
  <c r="AD23" i="1" s="1"/>
  <c r="AE23" i="1" s="1"/>
  <c r="X23" i="1"/>
  <c r="W23" i="1"/>
  <c r="V23" i="1"/>
  <c r="U23" i="1"/>
  <c r="T23" i="1"/>
  <c r="S23" i="1"/>
  <c r="R23" i="1"/>
  <c r="BG22" i="1"/>
  <c r="BH22" i="1" s="1"/>
  <c r="BF22" i="1"/>
  <c r="BE22" i="1"/>
  <c r="BD22" i="1"/>
  <c r="BC22" i="1"/>
  <c r="BB22" i="1"/>
  <c r="BA22" i="1"/>
  <c r="AZ22" i="1"/>
  <c r="AY22" i="1"/>
  <c r="AX22" i="1"/>
  <c r="AW22" i="1"/>
  <c r="AV22" i="1"/>
  <c r="AQ22" i="1"/>
  <c r="AP22" i="1"/>
  <c r="AN22" i="1"/>
  <c r="AL22" i="1"/>
  <c r="AL22" i="1" a="1"/>
  <c r="AH22" i="1"/>
  <c r="AG22" i="1"/>
  <c r="AI22" i="1" s="1"/>
  <c r="AB22" i="1"/>
  <c r="AD22" i="1" s="1"/>
  <c r="AE22" i="1" s="1"/>
  <c r="X22" i="1"/>
  <c r="W22" i="1"/>
  <c r="V22" i="1"/>
  <c r="U22" i="1"/>
  <c r="T22" i="1"/>
  <c r="S22" i="1"/>
  <c r="R22" i="1"/>
  <c r="BG21" i="1"/>
  <c r="BH21" i="1" s="1"/>
  <c r="BF21" i="1"/>
  <c r="BE21" i="1"/>
  <c r="BD21" i="1"/>
  <c r="BC21" i="1"/>
  <c r="BB21" i="1"/>
  <c r="BA21" i="1"/>
  <c r="AZ21" i="1"/>
  <c r="AY21" i="1"/>
  <c r="AX21" i="1"/>
  <c r="AW21" i="1"/>
  <c r="AV21" i="1"/>
  <c r="AQ21" i="1"/>
  <c r="AP21" i="1"/>
  <c r="AT21" i="1" s="1"/>
  <c r="AN21" i="1"/>
  <c r="AL21" i="1"/>
  <c r="AL21" i="1" a="1"/>
  <c r="AH21" i="1"/>
  <c r="AG21" i="1"/>
  <c r="AI21" i="1" s="1"/>
  <c r="AA21" i="1"/>
  <c r="AD21" i="1" s="1"/>
  <c r="AE21" i="1" s="1"/>
  <c r="X21" i="1"/>
  <c r="W21" i="1"/>
  <c r="V21" i="1"/>
  <c r="U21" i="1"/>
  <c r="T21" i="1"/>
  <c r="S21" i="1"/>
  <c r="R21" i="1"/>
  <c r="BG20" i="1"/>
  <c r="BH20" i="1" s="1"/>
  <c r="BF20" i="1"/>
  <c r="BE20" i="1"/>
  <c r="BD20" i="1"/>
  <c r="BC20" i="1"/>
  <c r="BB20" i="1"/>
  <c r="BA20" i="1"/>
  <c r="AZ20" i="1"/>
  <c r="AY20" i="1"/>
  <c r="AX20" i="1"/>
  <c r="AW20" i="1"/>
  <c r="AV20" i="1"/>
  <c r="AQ20" i="1"/>
  <c r="AP20" i="1"/>
  <c r="AU20" i="1" s="1"/>
  <c r="AN20" i="1"/>
  <c r="AL20" i="1" a="1"/>
  <c r="AL20" i="1" s="1"/>
  <c r="AH20" i="1"/>
  <c r="AG20" i="1"/>
  <c r="AI20" i="1" s="1"/>
  <c r="Z20" i="1"/>
  <c r="AD20" i="1" s="1"/>
  <c r="AE20" i="1" s="1"/>
  <c r="X20" i="1"/>
  <c r="W20" i="1"/>
  <c r="V20" i="1"/>
  <c r="U20" i="1"/>
  <c r="T20" i="1"/>
  <c r="S20" i="1"/>
  <c r="R20" i="1"/>
  <c r="BG19" i="1"/>
  <c r="BH19" i="1" s="1"/>
  <c r="BF19" i="1"/>
  <c r="BE19" i="1"/>
  <c r="BD19" i="1"/>
  <c r="BC19" i="1"/>
  <c r="BB19" i="1"/>
  <c r="BA19" i="1"/>
  <c r="AX19" i="1"/>
  <c r="AW19" i="1"/>
  <c r="AV19" i="1"/>
  <c r="AQ19" i="1"/>
  <c r="AP19" i="1"/>
  <c r="AS19" i="1" s="1"/>
  <c r="AN19" i="1"/>
  <c r="AL19" i="1"/>
  <c r="AL19" i="1" a="1"/>
  <c r="AH19" i="1"/>
  <c r="AG19" i="1"/>
  <c r="AI19" i="1" s="1"/>
  <c r="AC19" i="1"/>
  <c r="Z19" i="1"/>
  <c r="Y19" i="1"/>
  <c r="X19" i="1"/>
  <c r="W19" i="1"/>
  <c r="V19" i="1"/>
  <c r="U19" i="1"/>
  <c r="T19" i="1"/>
  <c r="S19" i="1"/>
  <c r="R19" i="1"/>
  <c r="BG18" i="1"/>
  <c r="BH18" i="1" s="1"/>
  <c r="BF18" i="1"/>
  <c r="BE18" i="1"/>
  <c r="BD18" i="1"/>
  <c r="BC18" i="1"/>
  <c r="BB18" i="1"/>
  <c r="BA18" i="1"/>
  <c r="AZ18" i="1"/>
  <c r="AY18" i="1"/>
  <c r="AX18" i="1"/>
  <c r="AW18" i="1"/>
  <c r="AV18" i="1"/>
  <c r="AQ18" i="1"/>
  <c r="AP18" i="1"/>
  <c r="AU18" i="1" s="1"/>
  <c r="AN18" i="1"/>
  <c r="AL18" i="1"/>
  <c r="AL18" i="1" a="1"/>
  <c r="AH18" i="1"/>
  <c r="AG18" i="1"/>
  <c r="AI18" i="1" s="1"/>
  <c r="AC18" i="1"/>
  <c r="Z18" i="1"/>
  <c r="Y18" i="1"/>
  <c r="X18" i="1"/>
  <c r="W18" i="1"/>
  <c r="V18" i="1"/>
  <c r="U18" i="1"/>
  <c r="T18" i="1"/>
  <c r="S18" i="1"/>
  <c r="R18" i="1"/>
  <c r="BG17" i="1"/>
  <c r="BH17" i="1" s="1"/>
  <c r="BF17" i="1"/>
  <c r="BE17" i="1"/>
  <c r="BD17" i="1"/>
  <c r="BC17" i="1"/>
  <c r="BB17" i="1"/>
  <c r="BA17" i="1"/>
  <c r="AZ17" i="1"/>
  <c r="AY17" i="1"/>
  <c r="AX17" i="1"/>
  <c r="AW17" i="1"/>
  <c r="AV17" i="1"/>
  <c r="AQ17" i="1"/>
  <c r="AP17" i="1"/>
  <c r="AR17" i="1" s="1"/>
  <c r="AN17" i="1"/>
  <c r="AL17" i="1" a="1"/>
  <c r="AL17" i="1" s="1"/>
  <c r="AH17" i="1"/>
  <c r="AG17" i="1"/>
  <c r="AI17" i="1" s="1"/>
  <c r="Y17" i="1"/>
  <c r="AD17" i="1" s="1"/>
  <c r="AE17" i="1" s="1"/>
  <c r="X17" i="1"/>
  <c r="W17" i="1"/>
  <c r="V17" i="1"/>
  <c r="U17" i="1"/>
  <c r="T17" i="1"/>
  <c r="S17" i="1"/>
  <c r="R17" i="1"/>
  <c r="BG16" i="1"/>
  <c r="BH16" i="1" s="1"/>
  <c r="BF16" i="1"/>
  <c r="BE16" i="1"/>
  <c r="BD16" i="1"/>
  <c r="BC16" i="1"/>
  <c r="BB16" i="1"/>
  <c r="BA16" i="1"/>
  <c r="AZ16" i="1"/>
  <c r="AY16" i="1"/>
  <c r="AX16" i="1"/>
  <c r="AW16" i="1"/>
  <c r="AV16" i="1"/>
  <c r="AQ16" i="1"/>
  <c r="AP16" i="1"/>
  <c r="AU16" i="1" s="1"/>
  <c r="AN16" i="1"/>
  <c r="AL16" i="1"/>
  <c r="AL16" i="1" a="1"/>
  <c r="AH16" i="1"/>
  <c r="AG16" i="1"/>
  <c r="AI16" i="1" s="1"/>
  <c r="AA16" i="1"/>
  <c r="AD16" i="1" s="1"/>
  <c r="AE16" i="1" s="1"/>
  <c r="X16" i="1"/>
  <c r="W16" i="1"/>
  <c r="V16" i="1"/>
  <c r="U16" i="1"/>
  <c r="T16" i="1"/>
  <c r="S16" i="1"/>
  <c r="R16" i="1"/>
  <c r="BG15" i="1"/>
  <c r="BH15" i="1" s="1"/>
  <c r="BF15" i="1"/>
  <c r="BE15" i="1"/>
  <c r="BD15" i="1"/>
  <c r="BC15" i="1"/>
  <c r="BB15" i="1"/>
  <c r="BA15" i="1"/>
  <c r="AZ15" i="1"/>
  <c r="AY15" i="1"/>
  <c r="AX15" i="1"/>
  <c r="AW15" i="1"/>
  <c r="AV15" i="1"/>
  <c r="AQ15" i="1"/>
  <c r="AP15" i="1"/>
  <c r="AU15" i="1" s="1"/>
  <c r="AN15" i="1"/>
  <c r="AL15" i="1"/>
  <c r="AL15" i="1" a="1"/>
  <c r="AH15" i="1"/>
  <c r="AG15" i="1"/>
  <c r="AI15" i="1" s="1"/>
  <c r="AC15" i="1"/>
  <c r="AD15" i="1" s="1"/>
  <c r="AE15" i="1" s="1"/>
  <c r="X15" i="1"/>
  <c r="W15" i="1"/>
  <c r="V15" i="1"/>
  <c r="U15" i="1"/>
  <c r="T15" i="1"/>
  <c r="S15" i="1"/>
  <c r="R15" i="1"/>
  <c r="BG14" i="1"/>
  <c r="BH14" i="1" s="1"/>
  <c r="BF14" i="1"/>
  <c r="BE14" i="1"/>
  <c r="BD14" i="1"/>
  <c r="BC14" i="1"/>
  <c r="BB14" i="1"/>
  <c r="BA14" i="1"/>
  <c r="AZ14" i="1"/>
  <c r="AY14" i="1"/>
  <c r="AX14" i="1"/>
  <c r="AW14" i="1"/>
  <c r="AV14" i="1"/>
  <c r="AQ14" i="1"/>
  <c r="AP14" i="1"/>
  <c r="AT14" i="1" s="1"/>
  <c r="AN14" i="1"/>
  <c r="AL14" i="1" a="1"/>
  <c r="AL14" i="1" s="1"/>
  <c r="AH14" i="1"/>
  <c r="AG14" i="1"/>
  <c r="AI14" i="1" s="1"/>
  <c r="Y14" i="1"/>
  <c r="AD14" i="1" s="1"/>
  <c r="AE14" i="1" s="1"/>
  <c r="X14" i="1"/>
  <c r="W14" i="1"/>
  <c r="V14" i="1"/>
  <c r="U14" i="1"/>
  <c r="T14" i="1"/>
  <c r="S14" i="1"/>
  <c r="R14" i="1"/>
  <c r="BG13" i="1"/>
  <c r="BH13" i="1" s="1"/>
  <c r="BF13" i="1"/>
  <c r="BE13" i="1"/>
  <c r="BD13" i="1"/>
  <c r="BC13" i="1"/>
  <c r="BB13" i="1"/>
  <c r="BA13" i="1"/>
  <c r="AZ13" i="1"/>
  <c r="AY13" i="1"/>
  <c r="AX13" i="1"/>
  <c r="AW13" i="1"/>
  <c r="AQ13" i="1"/>
  <c r="AP13" i="1"/>
  <c r="AU13" i="1" s="1"/>
  <c r="AN13" i="1"/>
  <c r="AL13" i="1"/>
  <c r="AL13" i="1" a="1"/>
  <c r="AH13" i="1"/>
  <c r="AG13" i="1"/>
  <c r="AI13" i="1" s="1"/>
  <c r="AA13" i="1"/>
  <c r="AD13" i="1" s="1"/>
  <c r="AE13" i="1" s="1"/>
  <c r="X13" i="1"/>
  <c r="W13" i="1"/>
  <c r="V13" i="1"/>
  <c r="U13" i="1"/>
  <c r="T13" i="1"/>
  <c r="S13" i="1"/>
  <c r="R13" i="1"/>
  <c r="M13" i="1"/>
  <c r="AV13" i="1" s="1"/>
  <c r="BG12" i="1"/>
  <c r="BH12" i="1" s="1"/>
  <c r="BF12" i="1"/>
  <c r="BE12" i="1"/>
  <c r="BD12" i="1"/>
  <c r="BC12" i="1"/>
  <c r="BB12" i="1"/>
  <c r="BA12" i="1"/>
  <c r="AZ12" i="1"/>
  <c r="AY12" i="1"/>
  <c r="AX12" i="1"/>
  <c r="AW12" i="1"/>
  <c r="AV12" i="1"/>
  <c r="AQ12" i="1"/>
  <c r="AP12" i="1"/>
  <c r="AS12" i="1" s="1"/>
  <c r="AN12" i="1"/>
  <c r="AL12" i="1" a="1"/>
  <c r="AL12" i="1" s="1"/>
  <c r="AH12" i="1"/>
  <c r="AG12" i="1"/>
  <c r="AI12" i="1" s="1"/>
  <c r="AA12" i="1"/>
  <c r="AD12" i="1" s="1"/>
  <c r="AE12" i="1" s="1"/>
  <c r="X12" i="1"/>
  <c r="W12" i="1"/>
  <c r="V12" i="1"/>
  <c r="U12" i="1"/>
  <c r="T12" i="1"/>
  <c r="S12" i="1"/>
  <c r="R12" i="1"/>
  <c r="BG11" i="1"/>
  <c r="BH11" i="1" s="1"/>
  <c r="BF11" i="1"/>
  <c r="BE11" i="1"/>
  <c r="BD11" i="1"/>
  <c r="BC11" i="1"/>
  <c r="BB11" i="1"/>
  <c r="BA11" i="1"/>
  <c r="AZ11" i="1"/>
  <c r="AY11" i="1"/>
  <c r="AX11" i="1"/>
  <c r="AW11" i="1"/>
  <c r="AQ11" i="1"/>
  <c r="AP11" i="1"/>
  <c r="AN11" i="1"/>
  <c r="AL11" i="1"/>
  <c r="AL11" i="1" a="1"/>
  <c r="AH11" i="1"/>
  <c r="AG11" i="1"/>
  <c r="AI11" i="1" s="1"/>
  <c r="AA11" i="1"/>
  <c r="AD11" i="1" s="1"/>
  <c r="AE11" i="1" s="1"/>
  <c r="X11" i="1"/>
  <c r="W11" i="1"/>
  <c r="V11" i="1"/>
  <c r="U11" i="1"/>
  <c r="T11" i="1"/>
  <c r="S11" i="1"/>
  <c r="R11" i="1"/>
  <c r="M11" i="1"/>
  <c r="AV11" i="1" s="1"/>
  <c r="BG10" i="1"/>
  <c r="BH10" i="1" s="1"/>
  <c r="BF10" i="1"/>
  <c r="BE10" i="1"/>
  <c r="BD10" i="1"/>
  <c r="BC10" i="1"/>
  <c r="BB10" i="1"/>
  <c r="BA10" i="1"/>
  <c r="AZ10" i="1"/>
  <c r="AY10" i="1"/>
  <c r="AX10" i="1"/>
  <c r="AW10" i="1"/>
  <c r="AV10" i="1"/>
  <c r="AQ10" i="1"/>
  <c r="AP10" i="1"/>
  <c r="AS10" i="1" s="1"/>
  <c r="AN10" i="1"/>
  <c r="AL10" i="1"/>
  <c r="AL10" i="1" a="1"/>
  <c r="AH10" i="1"/>
  <c r="AG10" i="1"/>
  <c r="AI10" i="1" s="1"/>
  <c r="AB10" i="1"/>
  <c r="AD10" i="1" s="1"/>
  <c r="AE10" i="1" s="1"/>
  <c r="X10" i="1"/>
  <c r="W10" i="1"/>
  <c r="V10" i="1"/>
  <c r="U10" i="1"/>
  <c r="T10" i="1"/>
  <c r="S10" i="1"/>
  <c r="R10" i="1"/>
  <c r="BG9" i="1"/>
  <c r="BH9" i="1" s="1"/>
  <c r="BF9" i="1"/>
  <c r="BE9" i="1"/>
  <c r="BD9" i="1"/>
  <c r="BC9" i="1"/>
  <c r="BB9" i="1"/>
  <c r="BA9" i="1"/>
  <c r="AZ9" i="1"/>
  <c r="AY9" i="1"/>
  <c r="AX9" i="1"/>
  <c r="AW9" i="1"/>
  <c r="AV9" i="1"/>
  <c r="AQ9" i="1"/>
  <c r="AP9" i="1"/>
  <c r="AS9" i="1" s="1"/>
  <c r="AN9" i="1"/>
  <c r="AL9" i="1"/>
  <c r="AL9" i="1" a="1"/>
  <c r="AH9" i="1"/>
  <c r="AG9" i="1"/>
  <c r="AI9" i="1" s="1"/>
  <c r="AC9" i="1"/>
  <c r="AD9" i="1" s="1"/>
  <c r="AE9" i="1" s="1"/>
  <c r="X9" i="1"/>
  <c r="W9" i="1"/>
  <c r="V9" i="1"/>
  <c r="U9" i="1"/>
  <c r="T9" i="1"/>
  <c r="S9" i="1"/>
  <c r="R9" i="1"/>
  <c r="BG8" i="1"/>
  <c r="BH8" i="1" s="1"/>
  <c r="BF8" i="1"/>
  <c r="BE8" i="1"/>
  <c r="BD8" i="1"/>
  <c r="BC8" i="1"/>
  <c r="BB8" i="1"/>
  <c r="BA8" i="1"/>
  <c r="AZ8" i="1"/>
  <c r="AY8" i="1"/>
  <c r="AX8" i="1"/>
  <c r="AW8" i="1"/>
  <c r="AV8" i="1"/>
  <c r="AQ8" i="1"/>
  <c r="AP8" i="1"/>
  <c r="AU8" i="1" s="1"/>
  <c r="AN8" i="1"/>
  <c r="AL8" i="1" a="1"/>
  <c r="AL8" i="1" s="1"/>
  <c r="AH8" i="1"/>
  <c r="AG8" i="1"/>
  <c r="AI8" i="1" s="1"/>
  <c r="AC8" i="1"/>
  <c r="Z8" i="1"/>
  <c r="Y8" i="1"/>
  <c r="X8" i="1"/>
  <c r="W8" i="1"/>
  <c r="V8" i="1"/>
  <c r="U8" i="1"/>
  <c r="T8" i="1"/>
  <c r="S8" i="1"/>
  <c r="R8" i="1"/>
  <c r="BG7" i="1"/>
  <c r="BH7" i="1" s="1"/>
  <c r="BF7" i="1"/>
  <c r="BE7" i="1"/>
  <c r="BD7" i="1"/>
  <c r="BC7" i="1"/>
  <c r="BB7" i="1"/>
  <c r="BA7" i="1"/>
  <c r="AZ7" i="1"/>
  <c r="AX7" i="1"/>
  <c r="AW7" i="1"/>
  <c r="AV7" i="1"/>
  <c r="AT7" i="1"/>
  <c r="AQ7" i="1"/>
  <c r="AP7" i="1"/>
  <c r="AR7" i="1" s="1"/>
  <c r="AN7" i="1"/>
  <c r="AL7" i="1" a="1"/>
  <c r="AL7" i="1" s="1"/>
  <c r="AH7" i="1"/>
  <c r="AG7" i="1"/>
  <c r="AI7" i="1" s="1"/>
  <c r="AC7" i="1"/>
  <c r="AD7" i="1" s="1"/>
  <c r="AE7" i="1" s="1"/>
  <c r="X7" i="1"/>
  <c r="W7" i="1"/>
  <c r="V7" i="1"/>
  <c r="U7" i="1"/>
  <c r="T7" i="1"/>
  <c r="S7" i="1"/>
  <c r="R7" i="1"/>
  <c r="BG6" i="1"/>
  <c r="BH6" i="1" s="1"/>
  <c r="BF6" i="1"/>
  <c r="BE6" i="1"/>
  <c r="BD6" i="1"/>
  <c r="BC6" i="1"/>
  <c r="BB6" i="1"/>
  <c r="BA6" i="1"/>
  <c r="AZ6" i="1"/>
  <c r="AY6" i="1"/>
  <c r="AX6" i="1"/>
  <c r="AW6" i="1"/>
  <c r="AV6" i="1"/>
  <c r="AQ6" i="1"/>
  <c r="AP6" i="1"/>
  <c r="AU6" i="1" s="1"/>
  <c r="AN6" i="1"/>
  <c r="AL6" i="1"/>
  <c r="AL6" i="1" a="1"/>
  <c r="AH6" i="1"/>
  <c r="AG6" i="1"/>
  <c r="AI6" i="1" s="1"/>
  <c r="AC6" i="1"/>
  <c r="AD6" i="1" s="1"/>
  <c r="AE6" i="1" s="1"/>
  <c r="X6" i="1"/>
  <c r="W6" i="1"/>
  <c r="V6" i="1"/>
  <c r="U6" i="1"/>
  <c r="T6" i="1"/>
  <c r="S6" i="1"/>
  <c r="R6" i="1"/>
  <c r="BG5" i="1"/>
  <c r="BH5" i="1" s="1"/>
  <c r="BF5" i="1"/>
  <c r="BE5" i="1"/>
  <c r="BD5" i="1"/>
  <c r="BC5" i="1"/>
  <c r="BB5" i="1"/>
  <c r="BA5" i="1"/>
  <c r="AZ5" i="1"/>
  <c r="AY5" i="1"/>
  <c r="AX5" i="1"/>
  <c r="AW5" i="1"/>
  <c r="AV5" i="1"/>
  <c r="AQ5" i="1"/>
  <c r="AP5" i="1"/>
  <c r="AN5" i="1"/>
  <c r="AL5" i="1"/>
  <c r="AL5" i="1" a="1"/>
  <c r="AH5" i="1"/>
  <c r="AG5" i="1"/>
  <c r="AI5" i="1" s="1"/>
  <c r="AA5" i="1"/>
  <c r="AD5" i="1" s="1"/>
  <c r="AE5" i="1" s="1"/>
  <c r="X5" i="1"/>
  <c r="W5" i="1"/>
  <c r="V5" i="1"/>
  <c r="U5" i="1"/>
  <c r="T5" i="1"/>
  <c r="S5" i="1"/>
  <c r="R5" i="1"/>
  <c r="BG4" i="1"/>
  <c r="BH4" i="1" s="1"/>
  <c r="BF4" i="1"/>
  <c r="BE4" i="1"/>
  <c r="BD4" i="1"/>
  <c r="BC4" i="1"/>
  <c r="BB4" i="1"/>
  <c r="BA4" i="1"/>
  <c r="AZ4" i="1"/>
  <c r="AY4" i="1"/>
  <c r="AX4" i="1"/>
  <c r="AW4" i="1"/>
  <c r="AV4" i="1"/>
  <c r="AQ4" i="1"/>
  <c r="AP4" i="1"/>
  <c r="AU4" i="1" s="1"/>
  <c r="AN4" i="1"/>
  <c r="AL4" i="1"/>
  <c r="AL4" i="1" a="1"/>
  <c r="AH4" i="1"/>
  <c r="AG4" i="1"/>
  <c r="AI4" i="1" s="1"/>
  <c r="Z4" i="1"/>
  <c r="AD4" i="1" s="1"/>
  <c r="AE4" i="1" s="1"/>
  <c r="X4" i="1"/>
  <c r="W4" i="1"/>
  <c r="V4" i="1"/>
  <c r="U4" i="1"/>
  <c r="T4" i="1"/>
  <c r="S4" i="1"/>
  <c r="R4" i="1"/>
  <c r="BG3" i="1"/>
  <c r="BH3" i="1" s="1"/>
  <c r="BF3" i="1"/>
  <c r="BE3" i="1"/>
  <c r="BD3" i="1"/>
  <c r="BC3" i="1"/>
  <c r="BB3" i="1"/>
  <c r="BA3" i="1"/>
  <c r="AZ3" i="1"/>
  <c r="AY3" i="1"/>
  <c r="AX3" i="1"/>
  <c r="AW3" i="1"/>
  <c r="AV3" i="1"/>
  <c r="AQ3" i="1"/>
  <c r="AP3" i="1"/>
  <c r="AU3" i="1" s="1"/>
  <c r="AN3" i="1"/>
  <c r="AL3" i="1" a="1"/>
  <c r="AL3" i="1" s="1"/>
  <c r="AH3" i="1"/>
  <c r="AG3" i="1"/>
  <c r="AI3" i="1" s="1"/>
  <c r="Z3" i="1"/>
  <c r="AD3" i="1" s="1"/>
  <c r="AE3" i="1" s="1"/>
  <c r="X3" i="1"/>
  <c r="W3" i="1"/>
  <c r="V3" i="1"/>
  <c r="U3" i="1"/>
  <c r="S3" i="1"/>
  <c r="R3" i="1"/>
  <c r="BG2" i="1"/>
  <c r="BH2" i="1" s="1"/>
  <c r="BF2" i="1"/>
  <c r="BE2" i="1"/>
  <c r="BD2" i="1"/>
  <c r="BC2" i="1"/>
  <c r="BB2" i="1"/>
  <c r="BA2" i="1"/>
  <c r="AZ2" i="1"/>
  <c r="AY2" i="1"/>
  <c r="AX2" i="1"/>
  <c r="AW2" i="1"/>
  <c r="AV2" i="1"/>
  <c r="AQ2" i="1"/>
  <c r="AP2" i="1"/>
  <c r="AT2" i="1" s="1"/>
  <c r="AN2" i="1"/>
  <c r="AL2" i="1"/>
  <c r="AL2" i="1" a="1"/>
  <c r="AH2" i="1"/>
  <c r="AG2" i="1"/>
  <c r="AI2" i="1" s="1"/>
  <c r="AC2" i="1"/>
  <c r="AD2" i="1" s="1"/>
  <c r="AE2" i="1" s="1"/>
  <c r="X2" i="1"/>
  <c r="W2" i="1"/>
  <c r="V2" i="1"/>
  <c r="U2" i="1"/>
  <c r="T2" i="1"/>
  <c r="S2" i="1"/>
  <c r="R2" i="1"/>
  <c r="AR1982" i="1" l="1"/>
  <c r="AI905" i="1"/>
  <c r="AI1498" i="1"/>
  <c r="AI1790" i="1"/>
  <c r="AR677" i="1"/>
  <c r="AR681" i="1"/>
  <c r="AS704" i="1"/>
  <c r="AI767" i="1"/>
  <c r="AR895" i="1"/>
  <c r="AT947" i="1"/>
  <c r="AS1382" i="1"/>
  <c r="AU1441" i="1"/>
  <c r="AU1469" i="1"/>
  <c r="AU1517" i="1"/>
  <c r="AS1703" i="1"/>
  <c r="AR1721" i="1"/>
  <c r="AS1747" i="1"/>
  <c r="AS1774" i="1"/>
  <c r="AR1793" i="1"/>
  <c r="AS733" i="1"/>
  <c r="AT733" i="1"/>
  <c r="AU829" i="1"/>
  <c r="AR829" i="1"/>
  <c r="AS877" i="1"/>
  <c r="AU877" i="1"/>
  <c r="AU924" i="1"/>
  <c r="AR924" i="1"/>
  <c r="AU1131" i="1"/>
  <c r="AR1131" i="1"/>
  <c r="AS1239" i="1"/>
  <c r="AT1239" i="1"/>
  <c r="AR1666" i="1"/>
  <c r="AS1666" i="1"/>
  <c r="AT1760" i="1"/>
  <c r="AR1760" i="1"/>
  <c r="AU1769" i="1"/>
  <c r="AR1769" i="1"/>
  <c r="AU1831" i="1"/>
  <c r="AR1831" i="1"/>
  <c r="AU662" i="1"/>
  <c r="AR662" i="1"/>
  <c r="AT730" i="1"/>
  <c r="AR730" i="1"/>
  <c r="AT1023" i="1"/>
  <c r="AR1023" i="1"/>
  <c r="AR1332" i="1"/>
  <c r="AS1332" i="1"/>
  <c r="AS1495" i="1"/>
  <c r="AT1495" i="1"/>
  <c r="AD1666" i="1"/>
  <c r="AE1666" i="1" s="1"/>
  <c r="AR1758" i="1"/>
  <c r="AS1758" i="1"/>
  <c r="AT1765" i="1"/>
  <c r="AS1765" i="1"/>
  <c r="AU1780" i="1"/>
  <c r="AR1780" i="1"/>
  <c r="AT1827" i="1"/>
  <c r="AR1827" i="1"/>
  <c r="AU1860" i="1"/>
  <c r="AS1860" i="1"/>
  <c r="AT1909" i="1"/>
  <c r="AR1909" i="1"/>
  <c r="AI1939" i="1"/>
  <c r="AR25" i="1"/>
  <c r="AS31" i="1"/>
  <c r="AD72" i="1"/>
  <c r="AE72" i="1" s="1"/>
  <c r="AR72" i="1"/>
  <c r="AS125" i="1"/>
  <c r="AI127" i="1"/>
  <c r="AT132" i="1"/>
  <c r="AU160" i="1"/>
  <c r="AR164" i="1"/>
  <c r="AT197" i="1"/>
  <c r="AT213" i="1"/>
  <c r="AI218" i="1"/>
  <c r="AT235" i="1"/>
  <c r="AI276" i="1"/>
  <c r="AU284" i="1"/>
  <c r="AT287" i="1"/>
  <c r="AT295" i="1"/>
  <c r="AD344" i="1"/>
  <c r="AE344" i="1" s="1"/>
  <c r="AT429" i="1"/>
  <c r="AS436" i="1"/>
  <c r="AT568" i="1"/>
  <c r="AR568" i="1"/>
  <c r="AT705" i="1"/>
  <c r="AT740" i="1"/>
  <c r="AR750" i="1"/>
  <c r="AR777" i="1"/>
  <c r="AS777" i="1"/>
  <c r="AU1042" i="1"/>
  <c r="AS1042" i="1"/>
  <c r="AT1215" i="1"/>
  <c r="AR1215" i="1"/>
  <c r="AR1284" i="1"/>
  <c r="AR1364" i="1"/>
  <c r="AU1381" i="1"/>
  <c r="AR1381" i="1"/>
  <c r="AS1409" i="1"/>
  <c r="AR1411" i="1"/>
  <c r="AU1414" i="1"/>
  <c r="AU1490" i="1"/>
  <c r="AT1490" i="1"/>
  <c r="AR1757" i="1"/>
  <c r="AS1757" i="1"/>
  <c r="AR1779" i="1"/>
  <c r="AT1779" i="1"/>
  <c r="AT1897" i="1"/>
  <c r="AR1897" i="1"/>
  <c r="AD475" i="1"/>
  <c r="AE475" i="1" s="1"/>
  <c r="AI829" i="1"/>
  <c r="AD876" i="1"/>
  <c r="AE876" i="1" s="1"/>
  <c r="AI1038" i="1"/>
  <c r="AI1386" i="1"/>
  <c r="AI1684" i="1"/>
  <c r="AI1821" i="1"/>
  <c r="AR225" i="1"/>
  <c r="AS225" i="1"/>
  <c r="AT301" i="1"/>
  <c r="AR301" i="1"/>
  <c r="AS717" i="1"/>
  <c r="AT717" i="1"/>
  <c r="AU826" i="1"/>
  <c r="AR826" i="1"/>
  <c r="AU986" i="1"/>
  <c r="AS986" i="1"/>
  <c r="AU9" i="1"/>
  <c r="AR15" i="1"/>
  <c r="AR67" i="1"/>
  <c r="AR73" i="1"/>
  <c r="AT79" i="1"/>
  <c r="AR79" i="1"/>
  <c r="AR112" i="1"/>
  <c r="AU139" i="1"/>
  <c r="AS139" i="1"/>
  <c r="AT157" i="1"/>
  <c r="AS158" i="1"/>
  <c r="AU176" i="1"/>
  <c r="AT176" i="1"/>
  <c r="AT209" i="1"/>
  <c r="AU219" i="1"/>
  <c r="AR219" i="1"/>
  <c r="AR229" i="1"/>
  <c r="AS296" i="1"/>
  <c r="AT296" i="1"/>
  <c r="AR309" i="1"/>
  <c r="AT309" i="1"/>
  <c r="AS359" i="1"/>
  <c r="AU393" i="1"/>
  <c r="AU405" i="1"/>
  <c r="AR418" i="1"/>
  <c r="AT418" i="1"/>
  <c r="AU493" i="1"/>
  <c r="AT521" i="1"/>
  <c r="AS521" i="1"/>
  <c r="AU589" i="1"/>
  <c r="AR590" i="1"/>
  <c r="AR591" i="1"/>
  <c r="AR618" i="1"/>
  <c r="AR649" i="1"/>
  <c r="AS663" i="1"/>
  <c r="AU686" i="1"/>
  <c r="AR689" i="1"/>
  <c r="AS694" i="1"/>
  <c r="AR694" i="1"/>
  <c r="AS753" i="1"/>
  <c r="AS767" i="1"/>
  <c r="AT794" i="1"/>
  <c r="AR794" i="1"/>
  <c r="AS909" i="1"/>
  <c r="AS1103" i="1"/>
  <c r="AS1117" i="1"/>
  <c r="AR1124" i="1"/>
  <c r="AT1128" i="1"/>
  <c r="AR1128" i="1"/>
  <c r="AT1211" i="1"/>
  <c r="AR1211" i="1"/>
  <c r="AR1242" i="1"/>
  <c r="AS1675" i="1"/>
  <c r="AR1675" i="1"/>
  <c r="AR1921" i="1"/>
  <c r="AU1921" i="1"/>
  <c r="AS151" i="1"/>
  <c r="AT151" i="1"/>
  <c r="AR173" i="1"/>
  <c r="AS173" i="1"/>
  <c r="AT456" i="1"/>
  <c r="AS456" i="1"/>
  <c r="AT505" i="1"/>
  <c r="AU505" i="1"/>
  <c r="AR684" i="1"/>
  <c r="AS684" i="1"/>
  <c r="AR791" i="1"/>
  <c r="AS791" i="1"/>
  <c r="AS1115" i="1"/>
  <c r="AT1115" i="1"/>
  <c r="AT1117" i="1"/>
  <c r="AU1185" i="1"/>
  <c r="AT1185" i="1"/>
  <c r="AT1251" i="1"/>
  <c r="AR1251" i="1"/>
  <c r="AT1530" i="1"/>
  <c r="AU1530" i="1"/>
  <c r="AR1888" i="1"/>
  <c r="AT1888" i="1"/>
  <c r="AR83" i="1"/>
  <c r="AS83" i="1"/>
  <c r="AR191" i="1"/>
  <c r="AT194" i="1"/>
  <c r="AR199" i="1"/>
  <c r="AS202" i="1"/>
  <c r="AI235" i="1"/>
  <c r="AU309" i="1"/>
  <c r="AT316" i="1"/>
  <c r="AT318" i="1"/>
  <c r="AS322" i="1"/>
  <c r="AR325" i="1"/>
  <c r="AR337" i="1"/>
  <c r="AS337" i="1"/>
  <c r="AR371" i="1"/>
  <c r="AU526" i="1"/>
  <c r="AS526" i="1"/>
  <c r="AR548" i="1"/>
  <c r="AU554" i="1"/>
  <c r="AI567" i="1"/>
  <c r="AR657" i="1"/>
  <c r="AR660" i="1"/>
  <c r="AT660" i="1"/>
  <c r="AI681" i="1"/>
  <c r="AT694" i="1"/>
  <c r="AT697" i="1"/>
  <c r="AS730" i="1"/>
  <c r="AR767" i="1"/>
  <c r="AR771" i="1"/>
  <c r="AS803" i="1"/>
  <c r="AR837" i="1"/>
  <c r="AT837" i="1"/>
  <c r="AU851" i="1"/>
  <c r="AR851" i="1"/>
  <c r="AR872" i="1"/>
  <c r="AT889" i="1"/>
  <c r="AI903" i="1"/>
  <c r="AU908" i="1"/>
  <c r="AR909" i="1"/>
  <c r="AU910" i="1"/>
  <c r="AR910" i="1"/>
  <c r="AT982" i="1"/>
  <c r="AS982" i="1"/>
  <c r="AS996" i="1"/>
  <c r="AT1091" i="1"/>
  <c r="AR1103" i="1"/>
  <c r="AS1105" i="1"/>
  <c r="AT1105" i="1"/>
  <c r="AT1114" i="1"/>
  <c r="AU1114" i="1"/>
  <c r="AU1139" i="1"/>
  <c r="AU1180" i="1"/>
  <c r="AR1180" i="1"/>
  <c r="AS1191" i="1"/>
  <c r="AR1191" i="1"/>
  <c r="AS1223" i="1"/>
  <c r="AT1238" i="1"/>
  <c r="AR1238" i="1"/>
  <c r="AT1331" i="1"/>
  <c r="AU1340" i="1"/>
  <c r="AT1456" i="1"/>
  <c r="AU1456" i="1"/>
  <c r="AU1470" i="1"/>
  <c r="AR1470" i="1"/>
  <c r="AU1493" i="1"/>
  <c r="AT1493" i="1"/>
  <c r="AS1634" i="1"/>
  <c r="AU1634" i="1"/>
  <c r="AT1750" i="1"/>
  <c r="AS1750" i="1"/>
  <c r="AS1753" i="1"/>
  <c r="AT1753" i="1"/>
  <c r="AS1922" i="1"/>
  <c r="AR1922" i="1"/>
  <c r="AI1378" i="1"/>
  <c r="AS1442" i="1"/>
  <c r="AU1442" i="1"/>
  <c r="AT1632" i="1"/>
  <c r="AS1632" i="1"/>
  <c r="AS1772" i="1"/>
  <c r="AR1772" i="1"/>
  <c r="AI1796" i="1"/>
  <c r="AT1808" i="1"/>
  <c r="AS1808" i="1"/>
  <c r="AU1886" i="1"/>
  <c r="AR1886" i="1"/>
  <c r="AU1917" i="1"/>
  <c r="AR1917" i="1"/>
  <c r="AS35" i="1"/>
  <c r="AD97" i="1"/>
  <c r="AE97" i="1" s="1"/>
  <c r="AI118" i="1"/>
  <c r="AD121" i="1"/>
  <c r="AE121" i="1" s="1"/>
  <c r="AS164" i="1"/>
  <c r="AU235" i="1"/>
  <c r="AI254" i="1"/>
  <c r="AD328" i="1"/>
  <c r="AE328" i="1" s="1"/>
  <c r="AD382" i="1"/>
  <c r="AE382" i="1" s="1"/>
  <c r="AI461" i="1"/>
  <c r="AI481" i="1"/>
  <c r="AI608" i="1"/>
  <c r="AI669" i="1"/>
  <c r="AI703" i="1"/>
  <c r="AI704" i="1"/>
  <c r="AI732" i="1"/>
  <c r="AI747" i="1"/>
  <c r="AI768" i="1"/>
  <c r="AI777" i="1"/>
  <c r="AT777" i="1"/>
  <c r="AI782" i="1"/>
  <c r="AS829" i="1"/>
  <c r="AS864" i="1"/>
  <c r="AI877" i="1"/>
  <c r="AI899" i="1"/>
  <c r="AI1112" i="1"/>
  <c r="AI1241" i="1"/>
  <c r="AT1266" i="1"/>
  <c r="AU1266" i="1"/>
  <c r="AR1439" i="1"/>
  <c r="AT1439" i="1"/>
  <c r="AT1496" i="1"/>
  <c r="AS1496" i="1"/>
  <c r="AT1522" i="1"/>
  <c r="AU1522" i="1"/>
  <c r="AU1579" i="1"/>
  <c r="AR1579" i="1"/>
  <c r="AU1688" i="1"/>
  <c r="AR1688" i="1"/>
  <c r="AU1896" i="1"/>
  <c r="AS1896" i="1"/>
  <c r="AR1978" i="1"/>
  <c r="AI1433" i="1"/>
  <c r="AI1487" i="1"/>
  <c r="AI1530" i="1"/>
  <c r="AI1589" i="1"/>
  <c r="AI1603" i="1"/>
  <c r="AR1971" i="1"/>
  <c r="AS2002" i="1"/>
  <c r="AR2003" i="1"/>
  <c r="AT2014" i="1"/>
  <c r="AU140" i="1"/>
  <c r="AT140" i="1"/>
  <c r="AT255" i="1"/>
  <c r="AS255" i="1"/>
  <c r="AT355" i="1"/>
  <c r="AU355" i="1"/>
  <c r="AT476" i="1"/>
  <c r="AS476" i="1"/>
  <c r="AT581" i="1"/>
  <c r="AR581" i="1"/>
  <c r="AU640" i="1"/>
  <c r="AR640" i="1"/>
  <c r="AU651" i="1"/>
  <c r="AT651" i="1"/>
  <c r="AS682" i="1"/>
  <c r="AT682" i="1"/>
  <c r="AT708" i="1"/>
  <c r="AU708" i="1"/>
  <c r="AU775" i="1"/>
  <c r="AR775" i="1"/>
  <c r="AT798" i="1"/>
  <c r="AU798" i="1"/>
  <c r="AR816" i="1"/>
  <c r="AT816" i="1"/>
  <c r="AR965" i="1"/>
  <c r="AT965" i="1"/>
  <c r="AT985" i="1"/>
  <c r="AR985" i="1"/>
  <c r="AU987" i="1"/>
  <c r="AS987" i="1"/>
  <c r="AT989" i="1"/>
  <c r="AS989" i="1"/>
  <c r="AS1040" i="1"/>
  <c r="AR1040" i="1"/>
  <c r="AU1052" i="1"/>
  <c r="AR1052" i="1"/>
  <c r="AS1052" i="1"/>
  <c r="AS1143" i="1"/>
  <c r="AT1143" i="1"/>
  <c r="AT1198" i="1"/>
  <c r="AS1198" i="1"/>
  <c r="AT1254" i="1"/>
  <c r="AS1254" i="1"/>
  <c r="AT1274" i="1"/>
  <c r="AR1274" i="1"/>
  <c r="AS1274" i="1"/>
  <c r="AT1385" i="1"/>
  <c r="AR1385" i="1"/>
  <c r="AS1385" i="1"/>
  <c r="AR1499" i="1"/>
  <c r="AS1499" i="1"/>
  <c r="AU1499" i="1"/>
  <c r="AU1797" i="1"/>
  <c r="AR1797" i="1"/>
  <c r="AU38" i="1"/>
  <c r="AR38" i="1"/>
  <c r="AT56" i="1"/>
  <c r="AR56" i="1"/>
  <c r="AT87" i="1"/>
  <c r="AR87" i="1"/>
  <c r="AR94" i="1"/>
  <c r="AS94" i="1"/>
  <c r="AS113" i="1"/>
  <c r="AU113" i="1"/>
  <c r="AD196" i="1"/>
  <c r="AE196" i="1" s="1"/>
  <c r="AT201" i="1"/>
  <c r="AR201" i="1"/>
  <c r="AU274" i="1"/>
  <c r="AR274" i="1"/>
  <c r="AT285" i="1"/>
  <c r="AR285" i="1"/>
  <c r="AU387" i="1"/>
  <c r="AR387" i="1"/>
  <c r="AS488" i="1"/>
  <c r="AR488" i="1"/>
  <c r="AR490" i="1"/>
  <c r="AT490" i="1"/>
  <c r="AD592" i="1"/>
  <c r="AE592" i="1" s="1"/>
  <c r="AU671" i="1"/>
  <c r="AS671" i="1"/>
  <c r="AR738" i="1"/>
  <c r="AS738" i="1"/>
  <c r="AS757" i="1"/>
  <c r="AR757" i="1"/>
  <c r="AU890" i="1"/>
  <c r="AR890" i="1"/>
  <c r="AU903" i="1"/>
  <c r="AR903" i="1"/>
  <c r="AT1032" i="1"/>
  <c r="AS1032" i="1"/>
  <c r="AS1034" i="1"/>
  <c r="AT1034" i="1"/>
  <c r="AS1066" i="1"/>
  <c r="AT1066" i="1"/>
  <c r="AU1071" i="1"/>
  <c r="AR1071" i="1"/>
  <c r="AR1137" i="1"/>
  <c r="AS1137" i="1"/>
  <c r="AR1214" i="1"/>
  <c r="AT1214" i="1"/>
  <c r="AT1231" i="1"/>
  <c r="AS1231" i="1"/>
  <c r="AT1404" i="1"/>
  <c r="AR1404" i="1"/>
  <c r="AT1428" i="1"/>
  <c r="AR1428" i="1"/>
  <c r="AU1428" i="1"/>
  <c r="AS1509" i="1"/>
  <c r="AR1509" i="1"/>
  <c r="AT1624" i="1"/>
  <c r="AR1624" i="1"/>
  <c r="AT1629" i="1"/>
  <c r="AS1629" i="1"/>
  <c r="AT1701" i="1"/>
  <c r="AR1701" i="1"/>
  <c r="AT1718" i="1"/>
  <c r="AU1718" i="1"/>
  <c r="AR1768" i="1"/>
  <c r="AS1768" i="1"/>
  <c r="AT5" i="1"/>
  <c r="AR5" i="1"/>
  <c r="AU14" i="1"/>
  <c r="AU32" i="1"/>
  <c r="AS32" i="1"/>
  <c r="AS41" i="1"/>
  <c r="AU46" i="1"/>
  <c r="AR46" i="1"/>
  <c r="AU71" i="1"/>
  <c r="AS71" i="1"/>
  <c r="AD96" i="1"/>
  <c r="AE96" i="1" s="1"/>
  <c r="AS100" i="1"/>
  <c r="AU123" i="1"/>
  <c r="AR123" i="1"/>
  <c r="AI160" i="1"/>
  <c r="AR171" i="1"/>
  <c r="AT180" i="1"/>
  <c r="AU180" i="1"/>
  <c r="AT237" i="1"/>
  <c r="AT248" i="1"/>
  <c r="AR281" i="1"/>
  <c r="AD283" i="1"/>
  <c r="AE283" i="1" s="1"/>
  <c r="AS321" i="1"/>
  <c r="AS345" i="1"/>
  <c r="AR356" i="1"/>
  <c r="AS356" i="1"/>
  <c r="AR358" i="1"/>
  <c r="AT358" i="1"/>
  <c r="AS361" i="1"/>
  <c r="AU361" i="1"/>
  <c r="AI374" i="1"/>
  <c r="AU402" i="1"/>
  <c r="AS402" i="1"/>
  <c r="AU414" i="1"/>
  <c r="AS472" i="1"/>
  <c r="AT472" i="1"/>
  <c r="AU476" i="1"/>
  <c r="AT484" i="1"/>
  <c r="AS484" i="1"/>
  <c r="AD495" i="1"/>
  <c r="AE495" i="1" s="1"/>
  <c r="AS502" i="1"/>
  <c r="AS503" i="1"/>
  <c r="AS518" i="1"/>
  <c r="AU518" i="1"/>
  <c r="AT525" i="1"/>
  <c r="AS525" i="1"/>
  <c r="AT549" i="1"/>
  <c r="AU570" i="1"/>
  <c r="AU575" i="1"/>
  <c r="AS606" i="1"/>
  <c r="AT615" i="1"/>
  <c r="AU615" i="1"/>
  <c r="AR621" i="1"/>
  <c r="AU634" i="1"/>
  <c r="AS640" i="1"/>
  <c r="AD644" i="1"/>
  <c r="AE644" i="1" s="1"/>
  <c r="AR666" i="1"/>
  <c r="AI688" i="1"/>
  <c r="AR695" i="1"/>
  <c r="AI708" i="1"/>
  <c r="AR708" i="1"/>
  <c r="AT711" i="1"/>
  <c r="AR711" i="1"/>
  <c r="AR720" i="1"/>
  <c r="AT720" i="1"/>
  <c r="AT731" i="1"/>
  <c r="AU731" i="1"/>
  <c r="AI761" i="1"/>
  <c r="AI766" i="1"/>
  <c r="AS775" i="1"/>
  <c r="AU796" i="1"/>
  <c r="AR796" i="1"/>
  <c r="AI798" i="1"/>
  <c r="AR798" i="1"/>
  <c r="AU804" i="1"/>
  <c r="AS804" i="1"/>
  <c r="AI805" i="1"/>
  <c r="AR812" i="1"/>
  <c r="AT843" i="1"/>
  <c r="AR843" i="1"/>
  <c r="AS845" i="1"/>
  <c r="AU845" i="1"/>
  <c r="AR861" i="1"/>
  <c r="AS861" i="1"/>
  <c r="AI891" i="1"/>
  <c r="AU893" i="1"/>
  <c r="AR893" i="1"/>
  <c r="AR912" i="1"/>
  <c r="AS912" i="1"/>
  <c r="AU939" i="1"/>
  <c r="AS939" i="1"/>
  <c r="AT945" i="1"/>
  <c r="AT968" i="1"/>
  <c r="AR968" i="1"/>
  <c r="AS985" i="1"/>
  <c r="AS1006" i="1"/>
  <c r="AR1006" i="1"/>
  <c r="AR1017" i="1"/>
  <c r="AR1025" i="1"/>
  <c r="AS1025" i="1"/>
  <c r="AD1027" i="1"/>
  <c r="AE1027" i="1" s="1"/>
  <c r="AT1040" i="1"/>
  <c r="AR1049" i="1"/>
  <c r="AT1049" i="1"/>
  <c r="AT1110" i="1"/>
  <c r="AR1110" i="1"/>
  <c r="AD1118" i="1"/>
  <c r="AE1118" i="1" s="1"/>
  <c r="AT1130" i="1"/>
  <c r="AU1143" i="1"/>
  <c r="AT1173" i="1"/>
  <c r="AT1187" i="1"/>
  <c r="AR1187" i="1"/>
  <c r="AS1187" i="1"/>
  <c r="AR1189" i="1"/>
  <c r="AS1189" i="1"/>
  <c r="AU1199" i="1"/>
  <c r="AT1199" i="1"/>
  <c r="AS1201" i="1"/>
  <c r="AT1201" i="1"/>
  <c r="AT1203" i="1"/>
  <c r="AR1203" i="1"/>
  <c r="AR1220" i="1"/>
  <c r="AS1220" i="1"/>
  <c r="AR1222" i="1"/>
  <c r="AS1267" i="1"/>
  <c r="AR1267" i="1"/>
  <c r="AU1287" i="1"/>
  <c r="AS1287" i="1"/>
  <c r="AD1313" i="1"/>
  <c r="AE1313" i="1" s="1"/>
  <c r="AT1352" i="1"/>
  <c r="AS1352" i="1"/>
  <c r="AU1376" i="1"/>
  <c r="AS1376" i="1"/>
  <c r="AR1378" i="1"/>
  <c r="AT1426" i="1"/>
  <c r="AT1458" i="1"/>
  <c r="AR1458" i="1"/>
  <c r="AU1494" i="1"/>
  <c r="AT1494" i="1"/>
  <c r="AT1767" i="1"/>
  <c r="AU1767" i="1"/>
  <c r="AR1892" i="1"/>
  <c r="AS1892" i="1"/>
  <c r="AT9" i="1"/>
  <c r="AR9" i="1"/>
  <c r="AR22" i="1"/>
  <c r="AS22" i="1"/>
  <c r="AR27" i="1"/>
  <c r="AR31" i="1"/>
  <c r="AT33" i="1"/>
  <c r="AS38" i="1"/>
  <c r="AS76" i="1"/>
  <c r="AT76" i="1"/>
  <c r="AS78" i="1"/>
  <c r="AT78" i="1"/>
  <c r="AS92" i="1"/>
  <c r="AT94" i="1"/>
  <c r="AU161" i="1"/>
  <c r="AR181" i="1"/>
  <c r="AU204" i="1"/>
  <c r="AR204" i="1"/>
  <c r="AU207" i="1"/>
  <c r="AS207" i="1"/>
  <c r="AI209" i="1"/>
  <c r="AU216" i="1"/>
  <c r="AT269" i="1"/>
  <c r="AU269" i="1"/>
  <c r="AD270" i="1"/>
  <c r="AE270" i="1" s="1"/>
  <c r="AR279" i="1"/>
  <c r="AS279" i="1"/>
  <c r="AD280" i="1"/>
  <c r="AE280" i="1" s="1"/>
  <c r="AS285" i="1"/>
  <c r="AT288" i="1"/>
  <c r="AR288" i="1"/>
  <c r="AI297" i="1"/>
  <c r="AT311" i="1"/>
  <c r="AU311" i="1"/>
  <c r="AD340" i="1"/>
  <c r="AE340" i="1" s="1"/>
  <c r="AT346" i="1"/>
  <c r="AR346" i="1"/>
  <c r="AT360" i="1"/>
  <c r="AT457" i="1"/>
  <c r="AD470" i="1"/>
  <c r="AE470" i="1" s="1"/>
  <c r="AT488" i="1"/>
  <c r="AD502" i="1"/>
  <c r="AE502" i="1" s="1"/>
  <c r="AU504" i="1"/>
  <c r="AR504" i="1"/>
  <c r="AU507" i="1"/>
  <c r="AR507" i="1"/>
  <c r="AR524" i="1"/>
  <c r="AR526" i="1"/>
  <c r="AI528" i="1"/>
  <c r="AT533" i="1"/>
  <c r="AR533" i="1"/>
  <c r="AD562" i="1"/>
  <c r="AE562" i="1" s="1"/>
  <c r="AT604" i="1"/>
  <c r="AR604" i="1"/>
  <c r="AU633" i="1"/>
  <c r="AT641" i="1"/>
  <c r="AU654" i="1"/>
  <c r="AS654" i="1"/>
  <c r="AS666" i="1"/>
  <c r="AT691" i="1"/>
  <c r="AR705" i="1"/>
  <c r="AS708" i="1"/>
  <c r="AU734" i="1"/>
  <c r="AS734" i="1"/>
  <c r="AT738" i="1"/>
  <c r="AS740" i="1"/>
  <c r="AR742" i="1"/>
  <c r="AR755" i="1"/>
  <c r="AU764" i="1"/>
  <c r="AR764" i="1"/>
  <c r="AU778" i="1"/>
  <c r="AS778" i="1"/>
  <c r="AR790" i="1"/>
  <c r="AI797" i="1"/>
  <c r="AS798" i="1"/>
  <c r="AR803" i="1"/>
  <c r="AS812" i="1"/>
  <c r="AU815" i="1"/>
  <c r="AR815" i="1"/>
  <c r="AR846" i="1"/>
  <c r="AU886" i="1"/>
  <c r="AS890" i="1"/>
  <c r="AU904" i="1"/>
  <c r="AR904" i="1"/>
  <c r="AT954" i="1"/>
  <c r="AR954" i="1"/>
  <c r="AU955" i="1"/>
  <c r="AT955" i="1"/>
  <c r="AU963" i="1"/>
  <c r="AS963" i="1"/>
  <c r="AU1017" i="1"/>
  <c r="AT1022" i="1"/>
  <c r="AU1022" i="1"/>
  <c r="AR1034" i="1"/>
  <c r="AU1038" i="1"/>
  <c r="AS1038" i="1"/>
  <c r="AU1066" i="1"/>
  <c r="AU1125" i="1"/>
  <c r="AT1137" i="1"/>
  <c r="AT1183" i="1"/>
  <c r="AD1337" i="1"/>
  <c r="AE1337" i="1" s="1"/>
  <c r="AT1346" i="1"/>
  <c r="AS1346" i="1"/>
  <c r="AS1396" i="1"/>
  <c r="AR1396" i="1"/>
  <c r="AS1404" i="1"/>
  <c r="AS1416" i="1"/>
  <c r="AR1416" i="1"/>
  <c r="AT1416" i="1"/>
  <c r="AT1420" i="1"/>
  <c r="AR1420" i="1"/>
  <c r="AT1427" i="1"/>
  <c r="AU1509" i="1"/>
  <c r="AS1686" i="1"/>
  <c r="AU1686" i="1"/>
  <c r="AU1900" i="1"/>
  <c r="AT1432" i="1"/>
  <c r="AR1432" i="1"/>
  <c r="AI1463" i="1"/>
  <c r="AD1494" i="1"/>
  <c r="AE1494" i="1" s="1"/>
  <c r="AT1604" i="1"/>
  <c r="AS1604" i="1"/>
  <c r="AS1617" i="1"/>
  <c r="AU1617" i="1"/>
  <c r="AS1645" i="1"/>
  <c r="AR1645" i="1"/>
  <c r="AR1672" i="1"/>
  <c r="AU1672" i="1"/>
  <c r="AS1794" i="1"/>
  <c r="AR1794" i="1"/>
  <c r="AT1800" i="1"/>
  <c r="AS1800" i="1"/>
  <c r="AR1847" i="1"/>
  <c r="AT1847" i="1"/>
  <c r="AI1857" i="1"/>
  <c r="AU1922" i="1"/>
  <c r="AS1951" i="1"/>
  <c r="AR1951" i="1"/>
  <c r="AD8" i="1"/>
  <c r="AE8" i="1" s="1"/>
  <c r="AS67" i="1"/>
  <c r="AS72" i="1"/>
  <c r="AS73" i="1"/>
  <c r="AS79" i="1"/>
  <c r="AI142" i="1"/>
  <c r="AI150" i="1"/>
  <c r="AS191" i="1"/>
  <c r="AT202" i="1"/>
  <c r="AU209" i="1"/>
  <c r="AI215" i="1"/>
  <c r="AI330" i="1"/>
  <c r="AT337" i="1"/>
  <c r="AD358" i="1"/>
  <c r="AE358" i="1" s="1"/>
  <c r="AI400" i="1"/>
  <c r="AU456" i="1"/>
  <c r="AI492" i="1"/>
  <c r="AD498" i="1"/>
  <c r="AE498" i="1" s="1"/>
  <c r="AI540" i="1"/>
  <c r="AT548" i="1"/>
  <c r="AT607" i="1"/>
  <c r="AS618" i="1"/>
  <c r="AI629" i="1"/>
  <c r="AS649" i="1"/>
  <c r="AS662" i="1"/>
  <c r="AD675" i="1"/>
  <c r="AE675" i="1" s="1"/>
  <c r="AI677" i="1"/>
  <c r="AS689" i="1"/>
  <c r="AI699" i="1"/>
  <c r="AI751" i="1"/>
  <c r="AD769" i="1"/>
  <c r="AE769" i="1" s="1"/>
  <c r="AI814" i="1"/>
  <c r="AI827" i="1"/>
  <c r="AT869" i="1"/>
  <c r="AI872" i="1"/>
  <c r="AS895" i="1"/>
  <c r="AI912" i="1"/>
  <c r="AI939" i="1"/>
  <c r="AD1019" i="1"/>
  <c r="AE1019" i="1" s="1"/>
  <c r="AI1028" i="1"/>
  <c r="AU1041" i="1"/>
  <c r="AS1041" i="1"/>
  <c r="AR1076" i="1"/>
  <c r="AT1076" i="1"/>
  <c r="AR1193" i="1"/>
  <c r="AT1193" i="1"/>
  <c r="AT1218" i="1"/>
  <c r="AS1218" i="1"/>
  <c r="AU1234" i="1"/>
  <c r="AS1234" i="1"/>
  <c r="AS1256" i="1"/>
  <c r="AR1256" i="1"/>
  <c r="AT1275" i="1"/>
  <c r="AS1275" i="1"/>
  <c r="AD1328" i="1"/>
  <c r="AE1328" i="1" s="1"/>
  <c r="AI1361" i="1"/>
  <c r="AS1364" i="1"/>
  <c r="AS1392" i="1"/>
  <c r="AR1392" i="1"/>
  <c r="AI1394" i="1"/>
  <c r="AU1408" i="1"/>
  <c r="AR1408" i="1"/>
  <c r="AD1429" i="1"/>
  <c r="AE1429" i="1" s="1"/>
  <c r="AT1521" i="1"/>
  <c r="AU1521" i="1"/>
  <c r="AS1538" i="1"/>
  <c r="AR1538" i="1"/>
  <c r="AD1585" i="1"/>
  <c r="AE1585" i="1" s="1"/>
  <c r="AU1630" i="1"/>
  <c r="AR1630" i="1"/>
  <c r="AS1738" i="1"/>
  <c r="AR1738" i="1"/>
  <c r="AI1835" i="1"/>
  <c r="AS1944" i="1"/>
  <c r="AT1944" i="1"/>
  <c r="AU1105" i="1"/>
  <c r="AD1111" i="1"/>
  <c r="AE1111" i="1" s="1"/>
  <c r="AD1117" i="1"/>
  <c r="AE1117" i="1" s="1"/>
  <c r="AU1124" i="1"/>
  <c r="AS1128" i="1"/>
  <c r="AD1147" i="1"/>
  <c r="AE1147" i="1" s="1"/>
  <c r="AI1190" i="1"/>
  <c r="AT1223" i="1"/>
  <c r="AD1229" i="1"/>
  <c r="AE1229" i="1" s="1"/>
  <c r="AU1238" i="1"/>
  <c r="AU1245" i="1"/>
  <c r="AS1251" i="1"/>
  <c r="AS1280" i="1"/>
  <c r="AD1291" i="1"/>
  <c r="AE1291" i="1" s="1"/>
  <c r="AI1298" i="1"/>
  <c r="AI1302" i="1"/>
  <c r="AD1329" i="1"/>
  <c r="AE1329" i="1" s="1"/>
  <c r="AT1332" i="1"/>
  <c r="AD1345" i="1"/>
  <c r="AE1345" i="1" s="1"/>
  <c r="AD1359" i="1"/>
  <c r="AE1359" i="1" s="1"/>
  <c r="AI1405" i="1"/>
  <c r="AD1562" i="1"/>
  <c r="AE1562" i="1" s="1"/>
  <c r="AD1564" i="1"/>
  <c r="AE1564" i="1" s="1"/>
  <c r="AD1578" i="1"/>
  <c r="AE1578" i="1" s="1"/>
  <c r="AT1579" i="1"/>
  <c r="AI1595" i="1"/>
  <c r="AI1610" i="1"/>
  <c r="AI1615" i="1"/>
  <c r="AT1679" i="1"/>
  <c r="AS1679" i="1"/>
  <c r="AI1681" i="1"/>
  <c r="AS1694" i="1"/>
  <c r="AR1694" i="1"/>
  <c r="AS1728" i="1"/>
  <c r="AR1728" i="1"/>
  <c r="AS1745" i="1"/>
  <c r="AR1745" i="1"/>
  <c r="AU1793" i="1"/>
  <c r="AU1799" i="1"/>
  <c r="AT1799" i="1"/>
  <c r="AI1895" i="1"/>
  <c r="AR1973" i="1"/>
  <c r="AU1975" i="1"/>
  <c r="AI2020" i="1"/>
  <c r="AT2020" i="1"/>
  <c r="AR2021" i="1"/>
  <c r="AU1675" i="1"/>
  <c r="AI1694" i="1"/>
  <c r="AI1724" i="1"/>
  <c r="AI1728" i="1"/>
  <c r="AU1772" i="1"/>
  <c r="AI1783" i="1"/>
  <c r="AI1799" i="1"/>
  <c r="AI1802" i="1"/>
  <c r="AI1885" i="1"/>
  <c r="AR1969" i="1"/>
  <c r="AR1975" i="1"/>
  <c r="AR1979" i="1"/>
  <c r="AS1985" i="1"/>
  <c r="AR1986" i="1"/>
  <c r="AU2021" i="1"/>
  <c r="AU2022" i="1"/>
  <c r="AI2024" i="1"/>
  <c r="AT4" i="1"/>
  <c r="AI95" i="1"/>
  <c r="AU130" i="1"/>
  <c r="AU152" i="1"/>
  <c r="AT200" i="1"/>
  <c r="AU230" i="1"/>
  <c r="AT277" i="1"/>
  <c r="AR331" i="1"/>
  <c r="AT331" i="1"/>
  <c r="AS529" i="1"/>
  <c r="AU529" i="1"/>
  <c r="AU718" i="1"/>
  <c r="AS718" i="1"/>
  <c r="AR718" i="1"/>
  <c r="AU786" i="1"/>
  <c r="AT786" i="1"/>
  <c r="AS786" i="1"/>
  <c r="AR840" i="1"/>
  <c r="AU840" i="1"/>
  <c r="AT840" i="1"/>
  <c r="AU887" i="1"/>
  <c r="AR887" i="1"/>
  <c r="AT887" i="1"/>
  <c r="AS887" i="1"/>
  <c r="AR960" i="1"/>
  <c r="AT960" i="1"/>
  <c r="AS960" i="1"/>
  <c r="AU975" i="1"/>
  <c r="AT975" i="1"/>
  <c r="AS975" i="1"/>
  <c r="AT1004" i="1"/>
  <c r="AS1004" i="1"/>
  <c r="AU1004" i="1"/>
  <c r="AR1004" i="1"/>
  <c r="AT1098" i="1"/>
  <c r="AS1098" i="1"/>
  <c r="AR1098" i="1"/>
  <c r="AU1098" i="1"/>
  <c r="AR1262" i="1"/>
  <c r="AT1262" i="1"/>
  <c r="AS1262" i="1"/>
  <c r="AU1262" i="1"/>
  <c r="AT1436" i="1"/>
  <c r="AU1436" i="1"/>
  <c r="AS7" i="1"/>
  <c r="AS15" i="1"/>
  <c r="AU21" i="1"/>
  <c r="AS25" i="1"/>
  <c r="AS27" i="1"/>
  <c r="AS33" i="1"/>
  <c r="AT35" i="1"/>
  <c r="AT41" i="1"/>
  <c r="AS46" i="1"/>
  <c r="AS47" i="1"/>
  <c r="AS56" i="1"/>
  <c r="AU67" i="1"/>
  <c r="AT75" i="1"/>
  <c r="AU78" i="1"/>
  <c r="AU79" i="1"/>
  <c r="AT83" i="1"/>
  <c r="AS87" i="1"/>
  <c r="AU92" i="1"/>
  <c r="AD95" i="1"/>
  <c r="AE95" i="1" s="1"/>
  <c r="AD100" i="1"/>
  <c r="AE100" i="1" s="1"/>
  <c r="AT112" i="1"/>
  <c r="AS121" i="1"/>
  <c r="AT123" i="1"/>
  <c r="AR125" i="1"/>
  <c r="AD128" i="1"/>
  <c r="AE128" i="1" s="1"/>
  <c r="AT158" i="1"/>
  <c r="AT164" i="1"/>
  <c r="AD165" i="1"/>
  <c r="AE165" i="1" s="1"/>
  <c r="AS171" i="1"/>
  <c r="AT173" i="1"/>
  <c r="AI175" i="1"/>
  <c r="AS181" i="1"/>
  <c r="AU183" i="1"/>
  <c r="AS184" i="1"/>
  <c r="AR186" i="1"/>
  <c r="AU197" i="1"/>
  <c r="AS199" i="1"/>
  <c r="AS201" i="1"/>
  <c r="AT207" i="1"/>
  <c r="AU213" i="1"/>
  <c r="AS219" i="1"/>
  <c r="AT225" i="1"/>
  <c r="AS229" i="1"/>
  <c r="AU237" i="1"/>
  <c r="AD238" i="1"/>
  <c r="AE238" i="1" s="1"/>
  <c r="AS245" i="1"/>
  <c r="AT251" i="1"/>
  <c r="AT253" i="1"/>
  <c r="AU255" i="1"/>
  <c r="AD259" i="1"/>
  <c r="AE259" i="1" s="1"/>
  <c r="AS274" i="1"/>
  <c r="AT279" i="1"/>
  <c r="AU292" i="1"/>
  <c r="AU296" i="1"/>
  <c r="AR296" i="1"/>
  <c r="AU308" i="1"/>
  <c r="AU317" i="1"/>
  <c r="AT329" i="1"/>
  <c r="AU385" i="1"/>
  <c r="AS385" i="1"/>
  <c r="AI399" i="1"/>
  <c r="AS400" i="1"/>
  <c r="AD445" i="1"/>
  <c r="AE445" i="1" s="1"/>
  <c r="AU477" i="1"/>
  <c r="AT477" i="1"/>
  <c r="AT545" i="1"/>
  <c r="AU545" i="1"/>
  <c r="AT605" i="1"/>
  <c r="AS605" i="1"/>
  <c r="AD635" i="1"/>
  <c r="AE635" i="1" s="1"/>
  <c r="AI691" i="1"/>
  <c r="AR723" i="1"/>
  <c r="AT723" i="1"/>
  <c r="AS723" i="1"/>
  <c r="AU743" i="1"/>
  <c r="AS743" i="1"/>
  <c r="AR743" i="1"/>
  <c r="AU758" i="1"/>
  <c r="AS758" i="1"/>
  <c r="AR758" i="1"/>
  <c r="AU789" i="1"/>
  <c r="AS789" i="1"/>
  <c r="AR789" i="1"/>
  <c r="AU801" i="1"/>
  <c r="AS801" i="1"/>
  <c r="AR801" i="1"/>
  <c r="AR823" i="1"/>
  <c r="AU823" i="1"/>
  <c r="AT823" i="1"/>
  <c r="AR1150" i="1"/>
  <c r="AT1150" i="1"/>
  <c r="AS1150" i="1"/>
  <c r="AU1150" i="1"/>
  <c r="AS1359" i="1"/>
  <c r="AT1359" i="1"/>
  <c r="AU261" i="1"/>
  <c r="AS419" i="1"/>
  <c r="AT419" i="1"/>
  <c r="AS434" i="1"/>
  <c r="AT434" i="1"/>
  <c r="AT624" i="1"/>
  <c r="AS624" i="1"/>
  <c r="AS26" i="1"/>
  <c r="AD30" i="1"/>
  <c r="AE30" i="1" s="1"/>
  <c r="AD43" i="1"/>
  <c r="AE43" i="1" s="1"/>
  <c r="AR43" i="1"/>
  <c r="AS48" i="1"/>
  <c r="AU56" i="1"/>
  <c r="AD77" i="1"/>
  <c r="AE77" i="1" s="1"/>
  <c r="AU101" i="1"/>
  <c r="AR130" i="1"/>
  <c r="AR136" i="1"/>
  <c r="AI138" i="1"/>
  <c r="AS152" i="1"/>
  <c r="AU173" i="1"/>
  <c r="AD198" i="1"/>
  <c r="AE198" i="1" s="1"/>
  <c r="AT199" i="1"/>
  <c r="AR200" i="1"/>
  <c r="AU201" i="1"/>
  <c r="AI206" i="1"/>
  <c r="AU206" i="1"/>
  <c r="AT229" i="1"/>
  <c r="AR230" i="1"/>
  <c r="AI244" i="1"/>
  <c r="AT245" i="1"/>
  <c r="AD260" i="1"/>
  <c r="AE260" i="1" s="1"/>
  <c r="AS261" i="1"/>
  <c r="AR277" i="1"/>
  <c r="AR287" i="1"/>
  <c r="AU301" i="1"/>
  <c r="AS301" i="1"/>
  <c r="AR322" i="1"/>
  <c r="AT322" i="1"/>
  <c r="AI326" i="1"/>
  <c r="AS331" i="1"/>
  <c r="AU346" i="1"/>
  <c r="AS346" i="1"/>
  <c r="AU365" i="1"/>
  <c r="AS366" i="1"/>
  <c r="AD417" i="1"/>
  <c r="AE417" i="1" s="1"/>
  <c r="AR419" i="1"/>
  <c r="AR434" i="1"/>
  <c r="AR443" i="1"/>
  <c r="AS482" i="1"/>
  <c r="AR503" i="1"/>
  <c r="AT503" i="1"/>
  <c r="AI526" i="1"/>
  <c r="AR529" i="1"/>
  <c r="AS560" i="1"/>
  <c r="AU560" i="1"/>
  <c r="AU568" i="1"/>
  <c r="AS568" i="1"/>
  <c r="AU581" i="1"/>
  <c r="AS581" i="1"/>
  <c r="AS590" i="1"/>
  <c r="AT590" i="1"/>
  <c r="AU591" i="1"/>
  <c r="AS591" i="1"/>
  <c r="AU595" i="1"/>
  <c r="AT595" i="1"/>
  <c r="AU621" i="1"/>
  <c r="AS621" i="1"/>
  <c r="AR624" i="1"/>
  <c r="AD639" i="1"/>
  <c r="AE639" i="1" s="1"/>
  <c r="AD642" i="1"/>
  <c r="AE642" i="1" s="1"/>
  <c r="AT718" i="1"/>
  <c r="AR745" i="1"/>
  <c r="AU745" i="1"/>
  <c r="AT745" i="1"/>
  <c r="AR762" i="1"/>
  <c r="AT762" i="1"/>
  <c r="AS762" i="1"/>
  <c r="AT769" i="1"/>
  <c r="AS769" i="1"/>
  <c r="AU772" i="1"/>
  <c r="AS772" i="1"/>
  <c r="AR772" i="1"/>
  <c r="AD796" i="1"/>
  <c r="AE796" i="1" s="1"/>
  <c r="AT832" i="1"/>
  <c r="AS832" i="1"/>
  <c r="AR832" i="1"/>
  <c r="AT856" i="1"/>
  <c r="AS856" i="1"/>
  <c r="AR856" i="1"/>
  <c r="AR883" i="1"/>
  <c r="AU883" i="1"/>
  <c r="AT883" i="1"/>
  <c r="AU929" i="1"/>
  <c r="AR929" i="1"/>
  <c r="AT929" i="1"/>
  <c r="AS929" i="1"/>
  <c r="AU951" i="1"/>
  <c r="AS951" i="1"/>
  <c r="AR951" i="1"/>
  <c r="AU971" i="1"/>
  <c r="AS971" i="1"/>
  <c r="AT971" i="1"/>
  <c r="AR971" i="1"/>
  <c r="AT147" i="1"/>
  <c r="AU257" i="1"/>
  <c r="AT266" i="1"/>
  <c r="AT268" i="1"/>
  <c r="AR323" i="1"/>
  <c r="AT323" i="1"/>
  <c r="AR324" i="1"/>
  <c r="AT324" i="1"/>
  <c r="AS678" i="1"/>
  <c r="AU678" i="1"/>
  <c r="AU687" i="1"/>
  <c r="AS687" i="1"/>
  <c r="AU809" i="1"/>
  <c r="AS809" i="1"/>
  <c r="AR809" i="1"/>
  <c r="AR2" i="1"/>
  <c r="AR4" i="1"/>
  <c r="AR10" i="1"/>
  <c r="AS16" i="1"/>
  <c r="AS17" i="1"/>
  <c r="AS18" i="1"/>
  <c r="AS37" i="1"/>
  <c r="AU41" i="1"/>
  <c r="AS57" i="1"/>
  <c r="AD70" i="1"/>
  <c r="AE70" i="1" s="1"/>
  <c r="AS70" i="1"/>
  <c r="AS77" i="1"/>
  <c r="AU87" i="1"/>
  <c r="AU112" i="1"/>
  <c r="AD135" i="1"/>
  <c r="AE135" i="1" s="1"/>
  <c r="AD146" i="1"/>
  <c r="AE146" i="1" s="1"/>
  <c r="AR147" i="1"/>
  <c r="AT171" i="1"/>
  <c r="AT181" i="1"/>
  <c r="AT219" i="1"/>
  <c r="AU225" i="1"/>
  <c r="AI237" i="1"/>
  <c r="AS240" i="1"/>
  <c r="AS242" i="1"/>
  <c r="AR257" i="1"/>
  <c r="AR266" i="1"/>
  <c r="AR268" i="1"/>
  <c r="AT274" i="1"/>
  <c r="AS4" i="1"/>
  <c r="AU7" i="1"/>
  <c r="AT17" i="1"/>
  <c r="AD31" i="1"/>
  <c r="AE31" i="1" s="1"/>
  <c r="AT48" i="1"/>
  <c r="AT72" i="1"/>
  <c r="AU73" i="1"/>
  <c r="AS74" i="1"/>
  <c r="AT77" i="1"/>
  <c r="AD92" i="1"/>
  <c r="AE92" i="1" s="1"/>
  <c r="AR92" i="1"/>
  <c r="AT125" i="1"/>
  <c r="AS130" i="1"/>
  <c r="AS147" i="1"/>
  <c r="AD149" i="1"/>
  <c r="AE149" i="1" s="1"/>
  <c r="AT152" i="1"/>
  <c r="AD155" i="1"/>
  <c r="AE155" i="1" s="1"/>
  <c r="AR158" i="1"/>
  <c r="AT186" i="1"/>
  <c r="AT191" i="1"/>
  <c r="AD199" i="1"/>
  <c r="AE199" i="1" s="1"/>
  <c r="AS200" i="1"/>
  <c r="AU202" i="1"/>
  <c r="AT204" i="1"/>
  <c r="AR207" i="1"/>
  <c r="AS213" i="1"/>
  <c r="AT230" i="1"/>
  <c r="AU236" i="1"/>
  <c r="AT242" i="1"/>
  <c r="AU244" i="1"/>
  <c r="AS248" i="1"/>
  <c r="AR251" i="1"/>
  <c r="AR253" i="1"/>
  <c r="AR255" i="1"/>
  <c r="AD256" i="1"/>
  <c r="AE256" i="1" s="1"/>
  <c r="AT257" i="1"/>
  <c r="AT261" i="1"/>
  <c r="AS266" i="1"/>
  <c r="AS268" i="1"/>
  <c r="AD273" i="1"/>
  <c r="AE273" i="1" s="1"/>
  <c r="AD274" i="1"/>
  <c r="AE274" i="1" s="1"/>
  <c r="AS277" i="1"/>
  <c r="AU285" i="1"/>
  <c r="AS287" i="1"/>
  <c r="AU316" i="1"/>
  <c r="AS316" i="1"/>
  <c r="AU323" i="1"/>
  <c r="AU324" i="1"/>
  <c r="AU331" i="1"/>
  <c r="AR385" i="1"/>
  <c r="AS388" i="1"/>
  <c r="AU388" i="1"/>
  <c r="AR393" i="1"/>
  <c r="AT393" i="1"/>
  <c r="AT416" i="1"/>
  <c r="AU416" i="1"/>
  <c r="AU419" i="1"/>
  <c r="AU434" i="1"/>
  <c r="AR436" i="1"/>
  <c r="AT436" i="1"/>
  <c r="AU464" i="1"/>
  <c r="AS464" i="1"/>
  <c r="AT474" i="1"/>
  <c r="AU474" i="1"/>
  <c r="AR477" i="1"/>
  <c r="AD492" i="1"/>
  <c r="AE492" i="1" s="1"/>
  <c r="AS492" i="1"/>
  <c r="AT492" i="1"/>
  <c r="AU527" i="1"/>
  <c r="AT527" i="1"/>
  <c r="AT529" i="1"/>
  <c r="AU539" i="1"/>
  <c r="AT539" i="1"/>
  <c r="AS545" i="1"/>
  <c r="AU549" i="1"/>
  <c r="AS549" i="1"/>
  <c r="AU566" i="1"/>
  <c r="AT566" i="1"/>
  <c r="AR574" i="1"/>
  <c r="AR605" i="1"/>
  <c r="AR610" i="1"/>
  <c r="AU624" i="1"/>
  <c r="AT657" i="1"/>
  <c r="AS657" i="1"/>
  <c r="AU677" i="1"/>
  <c r="AS677" i="1"/>
  <c r="AR679" i="1"/>
  <c r="AU681" i="1"/>
  <c r="AS681" i="1"/>
  <c r="AR686" i="1"/>
  <c r="AT686" i="1"/>
  <c r="AU691" i="1"/>
  <c r="AS691" i="1"/>
  <c r="AU721" i="1"/>
  <c r="AS721" i="1"/>
  <c r="AR721" i="1"/>
  <c r="AU748" i="1"/>
  <c r="AS748" i="1"/>
  <c r="AR748" i="1"/>
  <c r="AU752" i="1"/>
  <c r="AS752" i="1"/>
  <c r="AR752" i="1"/>
  <c r="AT758" i="1"/>
  <c r="AT801" i="1"/>
  <c r="AU867" i="1"/>
  <c r="AS867" i="1"/>
  <c r="AR867" i="1"/>
  <c r="AR940" i="1"/>
  <c r="AT940" i="1"/>
  <c r="AS940" i="1"/>
  <c r="AT1090" i="1"/>
  <c r="AU1090" i="1"/>
  <c r="AR1090" i="1"/>
  <c r="AU298" i="1"/>
  <c r="AS318" i="1"/>
  <c r="AR321" i="1"/>
  <c r="AD343" i="1"/>
  <c r="AE343" i="1" s="1"/>
  <c r="AT345" i="1"/>
  <c r="AU358" i="1"/>
  <c r="AU360" i="1"/>
  <c r="AU429" i="1"/>
  <c r="AD433" i="1"/>
  <c r="AE433" i="1" s="1"/>
  <c r="AD434" i="1"/>
  <c r="AE434" i="1" s="1"/>
  <c r="AI479" i="1"/>
  <c r="AD486" i="1"/>
  <c r="AE486" i="1" s="1"/>
  <c r="AU488" i="1"/>
  <c r="AS490" i="1"/>
  <c r="AD501" i="1"/>
  <c r="AE501" i="1" s="1"/>
  <c r="AT502" i="1"/>
  <c r="AU521" i="1"/>
  <c r="AU525" i="1"/>
  <c r="AD584" i="1"/>
  <c r="AE584" i="1" s="1"/>
  <c r="AT618" i="1"/>
  <c r="AT619" i="1"/>
  <c r="AS626" i="1"/>
  <c r="AI627" i="1"/>
  <c r="AD629" i="1"/>
  <c r="AE629" i="1" s="1"/>
  <c r="AU632" i="1"/>
  <c r="AT634" i="1"/>
  <c r="AU636" i="1"/>
  <c r="AT654" i="1"/>
  <c r="AU660" i="1"/>
  <c r="AT671" i="1"/>
  <c r="AU684" i="1"/>
  <c r="AT689" i="1"/>
  <c r="AS695" i="1"/>
  <c r="AU697" i="1"/>
  <c r="AT704" i="1"/>
  <c r="AS711" i="1"/>
  <c r="AU717" i="1"/>
  <c r="AU720" i="1"/>
  <c r="AD733" i="1"/>
  <c r="AE733" i="1" s="1"/>
  <c r="AT734" i="1"/>
  <c r="AD736" i="1"/>
  <c r="AE736" i="1" s="1"/>
  <c r="AS742" i="1"/>
  <c r="AS746" i="1"/>
  <c r="AS750" i="1"/>
  <c r="AS755" i="1"/>
  <c r="AT757" i="1"/>
  <c r="AS764" i="1"/>
  <c r="AS771" i="1"/>
  <c r="AS781" i="1"/>
  <c r="AT785" i="1"/>
  <c r="AS790" i="1"/>
  <c r="AS794" i="1"/>
  <c r="AI796" i="1"/>
  <c r="AT804" i="1"/>
  <c r="AD820" i="1"/>
  <c r="AE820" i="1" s="1"/>
  <c r="AD826" i="1"/>
  <c r="AE826" i="1" s="1"/>
  <c r="AU837" i="1"/>
  <c r="AT861" i="1"/>
  <c r="AS872" i="1"/>
  <c r="AD900" i="1"/>
  <c r="AE900" i="1" s="1"/>
  <c r="AS903" i="1"/>
  <c r="AD916" i="1"/>
  <c r="AE916" i="1" s="1"/>
  <c r="AU928" i="1"/>
  <c r="AT928" i="1"/>
  <c r="AR981" i="1"/>
  <c r="AT981" i="1"/>
  <c r="AR1015" i="1"/>
  <c r="AT1015" i="1"/>
  <c r="AR1078" i="1"/>
  <c r="AT1078" i="1"/>
  <c r="AR1083" i="1"/>
  <c r="AT1083" i="1"/>
  <c r="AT1093" i="1"/>
  <c r="AS1093" i="1"/>
  <c r="AU1095" i="1"/>
  <c r="AS1095" i="1"/>
  <c r="AR1095" i="1"/>
  <c r="AR1138" i="1"/>
  <c r="AT1138" i="1"/>
  <c r="AS1138" i="1"/>
  <c r="AU1272" i="1"/>
  <c r="AS1272" i="1"/>
  <c r="AR1272" i="1"/>
  <c r="AS1289" i="1"/>
  <c r="AU1289" i="1"/>
  <c r="AT1289" i="1"/>
  <c r="AT1334" i="1"/>
  <c r="AU1334" i="1"/>
  <c r="AS1366" i="1"/>
  <c r="AT1366" i="1"/>
  <c r="AR1366" i="1"/>
  <c r="AU1373" i="1"/>
  <c r="AT1373" i="1"/>
  <c r="AT1390" i="1"/>
  <c r="AS1390" i="1"/>
  <c r="AU1397" i="1"/>
  <c r="AS1397" i="1"/>
  <c r="AU1419" i="1"/>
  <c r="AT1419" i="1"/>
  <c r="AS1504" i="1"/>
  <c r="AR1504" i="1"/>
  <c r="AU1504" i="1"/>
  <c r="AT1504" i="1"/>
  <c r="AT1572" i="1"/>
  <c r="AU1572" i="1"/>
  <c r="AS1871" i="1"/>
  <c r="AR1871" i="1"/>
  <c r="AT1871" i="1"/>
  <c r="AU1871" i="1"/>
  <c r="AI693" i="1"/>
  <c r="AU704" i="1"/>
  <c r="AU711" i="1"/>
  <c r="AI715" i="1"/>
  <c r="AI720" i="1"/>
  <c r="AI722" i="1"/>
  <c r="AI725" i="1"/>
  <c r="AI727" i="1"/>
  <c r="AD732" i="1"/>
  <c r="AE732" i="1" s="1"/>
  <c r="AD734" i="1"/>
  <c r="AE734" i="1" s="1"/>
  <c r="AT742" i="1"/>
  <c r="AT755" i="1"/>
  <c r="AU757" i="1"/>
  <c r="AT764" i="1"/>
  <c r="AD768" i="1"/>
  <c r="AE768" i="1" s="1"/>
  <c r="AT771" i="1"/>
  <c r="AI779" i="1"/>
  <c r="AI785" i="1"/>
  <c r="AT790" i="1"/>
  <c r="AI793" i="1"/>
  <c r="AU794" i="1"/>
  <c r="AI808" i="1"/>
  <c r="AI825" i="1"/>
  <c r="AI837" i="1"/>
  <c r="AI840" i="1"/>
  <c r="AI842" i="1"/>
  <c r="AU861" i="1"/>
  <c r="AI869" i="1"/>
  <c r="AT872" i="1"/>
  <c r="AD881" i="1"/>
  <c r="AE881" i="1" s="1"/>
  <c r="AI883" i="1"/>
  <c r="AT903" i="1"/>
  <c r="AD915" i="1"/>
  <c r="AE915" i="1" s="1"/>
  <c r="AI919" i="1"/>
  <c r="AT924" i="1"/>
  <c r="AS924" i="1"/>
  <c r="AU938" i="1"/>
  <c r="AS938" i="1"/>
  <c r="AT966" i="1"/>
  <c r="AS966" i="1"/>
  <c r="AI987" i="1"/>
  <c r="AI1002" i="1"/>
  <c r="AD1008" i="1"/>
  <c r="AE1008" i="1" s="1"/>
  <c r="AT1071" i="1"/>
  <c r="AS1071" i="1"/>
  <c r="AS1075" i="1"/>
  <c r="AU1075" i="1"/>
  <c r="AT1081" i="1"/>
  <c r="AS1081" i="1"/>
  <c r="AT1106" i="1"/>
  <c r="AS1106" i="1"/>
  <c r="AT1133" i="1"/>
  <c r="AS1133" i="1"/>
  <c r="AR1133" i="1"/>
  <c r="AS1233" i="1"/>
  <c r="AU1233" i="1"/>
  <c r="AT1233" i="1"/>
  <c r="AS1261" i="1"/>
  <c r="AU1261" i="1"/>
  <c r="AT1261" i="1"/>
  <c r="AT1303" i="1"/>
  <c r="AS1303" i="1"/>
  <c r="AR1303" i="1"/>
  <c r="AR1348" i="1"/>
  <c r="AT1348" i="1"/>
  <c r="AS1348" i="1"/>
  <c r="AU1363" i="1"/>
  <c r="AS1363" i="1"/>
  <c r="AR1363" i="1"/>
  <c r="AU1568" i="1"/>
  <c r="AT1568" i="1"/>
  <c r="AR1568" i="1"/>
  <c r="AS1568" i="1"/>
  <c r="AU1785" i="1"/>
  <c r="AR1785" i="1"/>
  <c r="AS1785" i="1"/>
  <c r="AS298" i="1"/>
  <c r="AD314" i="1"/>
  <c r="AE314" i="1" s="1"/>
  <c r="AD315" i="1"/>
  <c r="AE315" i="1" s="1"/>
  <c r="AU318" i="1"/>
  <c r="AT321" i="1"/>
  <c r="AD322" i="1"/>
  <c r="AE322" i="1" s="1"/>
  <c r="AD331" i="1"/>
  <c r="AE331" i="1" s="1"/>
  <c r="AU337" i="1"/>
  <c r="AR345" i="1"/>
  <c r="AU356" i="1"/>
  <c r="AS358" i="1"/>
  <c r="AR360" i="1"/>
  <c r="AT361" i="1"/>
  <c r="AI362" i="1"/>
  <c r="AS405" i="1"/>
  <c r="AD409" i="1"/>
  <c r="AE409" i="1" s="1"/>
  <c r="AI413" i="1"/>
  <c r="AR429" i="1"/>
  <c r="AS453" i="1"/>
  <c r="AR457" i="1"/>
  <c r="AI465" i="1"/>
  <c r="AU490" i="1"/>
  <c r="AR502" i="1"/>
  <c r="AD520" i="1"/>
  <c r="AE520" i="1" s="1"/>
  <c r="AR521" i="1"/>
  <c r="AU524" i="1"/>
  <c r="AR525" i="1"/>
  <c r="AT526" i="1"/>
  <c r="AU535" i="1"/>
  <c r="AU548" i="1"/>
  <c r="AD576" i="1"/>
  <c r="AE576" i="1" s="1"/>
  <c r="AS576" i="1"/>
  <c r="AD611" i="1"/>
  <c r="AE611" i="1" s="1"/>
  <c r="AI623" i="1"/>
  <c r="AT640" i="1"/>
  <c r="AS644" i="1"/>
  <c r="AD645" i="1"/>
  <c r="AE645" i="1" s="1"/>
  <c r="AU649" i="1"/>
  <c r="AI654" i="1"/>
  <c r="AR654" i="1"/>
  <c r="AS660" i="1"/>
  <c r="AT662" i="1"/>
  <c r="AR671" i="1"/>
  <c r="AD676" i="1"/>
  <c r="AE676" i="1" s="1"/>
  <c r="AI683" i="1"/>
  <c r="AD684" i="1"/>
  <c r="AE684" i="1" s="1"/>
  <c r="AU694" i="1"/>
  <c r="AU705" i="1"/>
  <c r="AD716" i="1"/>
  <c r="AE716" i="1" s="1"/>
  <c r="AR717" i="1"/>
  <c r="AI719" i="1"/>
  <c r="AS720" i="1"/>
  <c r="AU730" i="1"/>
  <c r="AS731" i="1"/>
  <c r="AR734" i="1"/>
  <c r="AU738" i="1"/>
  <c r="AD739" i="1"/>
  <c r="AE739" i="1" s="1"/>
  <c r="AU740" i="1"/>
  <c r="AI742" i="1"/>
  <c r="AR753" i="1"/>
  <c r="AI764" i="1"/>
  <c r="AT767" i="1"/>
  <c r="AI769" i="1"/>
  <c r="AD770" i="1"/>
  <c r="AE770" i="1" s="1"/>
  <c r="AT775" i="1"/>
  <c r="AU777" i="1"/>
  <c r="AR778" i="1"/>
  <c r="AR785" i="1"/>
  <c r="AI787" i="1"/>
  <c r="AU791" i="1"/>
  <c r="AT796" i="1"/>
  <c r="AU803" i="1"/>
  <c r="AR804" i="1"/>
  <c r="AI806" i="1"/>
  <c r="AS807" i="1"/>
  <c r="AI811" i="1"/>
  <c r="AT812" i="1"/>
  <c r="AR824" i="1"/>
  <c r="AT829" i="1"/>
  <c r="AI831" i="1"/>
  <c r="AS837" i="1"/>
  <c r="AS841" i="1"/>
  <c r="AU843" i="1"/>
  <c r="AT846" i="1"/>
  <c r="AT851" i="1"/>
  <c r="AI853" i="1"/>
  <c r="AI861" i="1"/>
  <c r="AD875" i="1"/>
  <c r="AE875" i="1" s="1"/>
  <c r="AR877" i="1"/>
  <c r="AT877" i="1"/>
  <c r="AR889" i="1"/>
  <c r="AS889" i="1"/>
  <c r="AD892" i="1"/>
  <c r="AE892" i="1" s="1"/>
  <c r="AT895" i="1"/>
  <c r="AR907" i="1"/>
  <c r="AT910" i="1"/>
  <c r="AS956" i="1"/>
  <c r="AI959" i="1"/>
  <c r="AS962" i="1"/>
  <c r="AD978" i="1"/>
  <c r="AE978" i="1" s="1"/>
  <c r="AU979" i="1"/>
  <c r="AS979" i="1"/>
  <c r="AS981" i="1"/>
  <c r="AS1014" i="1"/>
  <c r="AS1015" i="1"/>
  <c r="AU1027" i="1"/>
  <c r="AS1027" i="1"/>
  <c r="AS1035" i="1"/>
  <c r="AI1054" i="1"/>
  <c r="AS1078" i="1"/>
  <c r="AS1083" i="1"/>
  <c r="AU1086" i="1"/>
  <c r="AS1086" i="1"/>
  <c r="AR1093" i="1"/>
  <c r="AT1095" i="1"/>
  <c r="AU1138" i="1"/>
  <c r="AT1270" i="1"/>
  <c r="AS1270" i="1"/>
  <c r="AR1270" i="1"/>
  <c r="AT1282" i="1"/>
  <c r="AS1282" i="1"/>
  <c r="AR1282" i="1"/>
  <c r="AT1344" i="1"/>
  <c r="AU1344" i="1"/>
  <c r="AT1356" i="1"/>
  <c r="AS1356" i="1"/>
  <c r="AR1356" i="1"/>
  <c r="AR1422" i="1"/>
  <c r="AU1422" i="1"/>
  <c r="AT1422" i="1"/>
  <c r="AS1422" i="1"/>
  <c r="AT1434" i="1"/>
  <c r="AR1434" i="1"/>
  <c r="AU1434" i="1"/>
  <c r="AS1434" i="1"/>
  <c r="AR1443" i="1"/>
  <c r="AT1443" i="1"/>
  <c r="AS1663" i="1"/>
  <c r="AT1663" i="1"/>
  <c r="AU965" i="1"/>
  <c r="AT986" i="1"/>
  <c r="AU1032" i="1"/>
  <c r="AD1039" i="1"/>
  <c r="AE1039" i="1" s="1"/>
  <c r="AT1041" i="1"/>
  <c r="AD1075" i="1"/>
  <c r="AE1075" i="1" s="1"/>
  <c r="AU1076" i="1"/>
  <c r="AU1091" i="1"/>
  <c r="AU1110" i="1"/>
  <c r="AD1112" i="1"/>
  <c r="AE1112" i="1" s="1"/>
  <c r="AU1115" i="1"/>
  <c r="AD1138" i="1"/>
  <c r="AE1138" i="1" s="1"/>
  <c r="AU1140" i="1"/>
  <c r="AU1169" i="1"/>
  <c r="AU1173" i="1"/>
  <c r="AS1180" i="1"/>
  <c r="AU1183" i="1"/>
  <c r="AT1191" i="1"/>
  <c r="AU1198" i="1"/>
  <c r="AD1201" i="1"/>
  <c r="AE1201" i="1" s="1"/>
  <c r="AU1201" i="1"/>
  <c r="AS1203" i="1"/>
  <c r="AS1211" i="1"/>
  <c r="AU1214" i="1"/>
  <c r="AS1215" i="1"/>
  <c r="AI1217" i="1"/>
  <c r="AU1218" i="1"/>
  <c r="AT1220" i="1"/>
  <c r="AU1222" i="1"/>
  <c r="AU1231" i="1"/>
  <c r="AT1234" i="1"/>
  <c r="AU1239" i="1"/>
  <c r="AS1242" i="1"/>
  <c r="AD1246" i="1"/>
  <c r="AE1246" i="1" s="1"/>
  <c r="AD1248" i="1"/>
  <c r="AE1248" i="1" s="1"/>
  <c r="AU1254" i="1"/>
  <c r="AU1275" i="1"/>
  <c r="AS1284" i="1"/>
  <c r="AT1287" i="1"/>
  <c r="AU1314" i="1"/>
  <c r="AS1331" i="1"/>
  <c r="AU1332" i="1"/>
  <c r="AD1361" i="1"/>
  <c r="AE1361" i="1" s="1"/>
  <c r="AT1378" i="1"/>
  <c r="AS1381" i="1"/>
  <c r="AT1396" i="1"/>
  <c r="AS1408" i="1"/>
  <c r="AT1411" i="1"/>
  <c r="AU1416" i="1"/>
  <c r="AI1419" i="1"/>
  <c r="AR1461" i="1"/>
  <c r="AS1461" i="1"/>
  <c r="AU1480" i="1"/>
  <c r="AT1480" i="1"/>
  <c r="AR1493" i="1"/>
  <c r="AS1493" i="1"/>
  <c r="AR1511" i="1"/>
  <c r="AS1511" i="1"/>
  <c r="AT1575" i="1"/>
  <c r="AU1575" i="1"/>
  <c r="AU1580" i="1"/>
  <c r="AT1580" i="1"/>
  <c r="AR1580" i="1"/>
  <c r="AU1641" i="1"/>
  <c r="AT1641" i="1"/>
  <c r="AS1693" i="1"/>
  <c r="AT1693" i="1"/>
  <c r="AU1734" i="1"/>
  <c r="AS1734" i="1"/>
  <c r="AS1740" i="1"/>
  <c r="AT1740" i="1"/>
  <c r="AR1743" i="1"/>
  <c r="AS1743" i="1"/>
  <c r="AT1180" i="1"/>
  <c r="AU1191" i="1"/>
  <c r="AU1203" i="1"/>
  <c r="AU1211" i="1"/>
  <c r="AU1215" i="1"/>
  <c r="AU1242" i="1"/>
  <c r="AI1258" i="1"/>
  <c r="AI1269" i="1"/>
  <c r="AT1284" i="1"/>
  <c r="AD1297" i="1"/>
  <c r="AE1297" i="1" s="1"/>
  <c r="AD1318" i="1"/>
  <c r="AE1318" i="1" s="1"/>
  <c r="AD1360" i="1"/>
  <c r="AE1360" i="1" s="1"/>
  <c r="AI1372" i="1"/>
  <c r="AT1381" i="1"/>
  <c r="AT1408" i="1"/>
  <c r="AR1426" i="1"/>
  <c r="AS1426" i="1"/>
  <c r="AI1449" i="1"/>
  <c r="AI1478" i="1"/>
  <c r="AR1490" i="1"/>
  <c r="AS1490" i="1"/>
  <c r="AS1540" i="1"/>
  <c r="AT1540" i="1"/>
  <c r="AR1561" i="1"/>
  <c r="AS1561" i="1"/>
  <c r="AT1610" i="1"/>
  <c r="AS1610" i="1"/>
  <c r="AS1613" i="1"/>
  <c r="AU1613" i="1"/>
  <c r="AR1613" i="1"/>
  <c r="AR1671" i="1"/>
  <c r="AS1671" i="1"/>
  <c r="AT1702" i="1"/>
  <c r="AR1702" i="1"/>
  <c r="AR1735" i="1"/>
  <c r="AU1735" i="1"/>
  <c r="AS1744" i="1"/>
  <c r="AU1744" i="1"/>
  <c r="AR1744" i="1"/>
  <c r="AU1834" i="1"/>
  <c r="AR1834" i="1"/>
  <c r="AT1834" i="1"/>
  <c r="AT864" i="1"/>
  <c r="AU869" i="1"/>
  <c r="AI889" i="1"/>
  <c r="AD893" i="1"/>
  <c r="AE893" i="1" s="1"/>
  <c r="AD903" i="1"/>
  <c r="AE903" i="1" s="1"/>
  <c r="AT909" i="1"/>
  <c r="AU912" i="1"/>
  <c r="AD925" i="1"/>
  <c r="AE925" i="1" s="1"/>
  <c r="AS947" i="1"/>
  <c r="AU954" i="1"/>
  <c r="AS955" i="1"/>
  <c r="AR963" i="1"/>
  <c r="AS965" i="1"/>
  <c r="AU968" i="1"/>
  <c r="AU985" i="1"/>
  <c r="AR986" i="1"/>
  <c r="AS991" i="1"/>
  <c r="AU1006" i="1"/>
  <c r="AD1007" i="1"/>
  <c r="AE1007" i="1" s="1"/>
  <c r="AR1032" i="1"/>
  <c r="AS1036" i="1"/>
  <c r="AR1041" i="1"/>
  <c r="AT1052" i="1"/>
  <c r="AS1076" i="1"/>
  <c r="AR1091" i="1"/>
  <c r="AU1103" i="1"/>
  <c r="AR1114" i="1"/>
  <c r="AR1115" i="1"/>
  <c r="AU1122" i="1"/>
  <c r="AU1128" i="1"/>
  <c r="AS1130" i="1"/>
  <c r="AR1135" i="1"/>
  <c r="AU1137" i="1"/>
  <c r="AR1169" i="1"/>
  <c r="AR1173" i="1"/>
  <c r="AR1183" i="1"/>
  <c r="AU1187" i="1"/>
  <c r="AU1189" i="1"/>
  <c r="AR1198" i="1"/>
  <c r="AR1201" i="1"/>
  <c r="AS1214" i="1"/>
  <c r="AR1218" i="1"/>
  <c r="AU1223" i="1"/>
  <c r="AR1231" i="1"/>
  <c r="AR1234" i="1"/>
  <c r="AR1239" i="1"/>
  <c r="AI1250" i="1"/>
  <c r="AU1251" i="1"/>
  <c r="AR1254" i="1"/>
  <c r="AU1256" i="1"/>
  <c r="AU1267" i="1"/>
  <c r="AU1274" i="1"/>
  <c r="AR1275" i="1"/>
  <c r="AU1280" i="1"/>
  <c r="AD1282" i="1"/>
  <c r="AE1282" i="1" s="1"/>
  <c r="AI1286" i="1"/>
  <c r="AR1287" i="1"/>
  <c r="AS1314" i="1"/>
  <c r="AU1318" i="1"/>
  <c r="AD1321" i="1"/>
  <c r="AE1321" i="1" s="1"/>
  <c r="AU1331" i="1"/>
  <c r="AR1346" i="1"/>
  <c r="AR1352" i="1"/>
  <c r="AT1364" i="1"/>
  <c r="AI1370" i="1"/>
  <c r="AR1376" i="1"/>
  <c r="AR1382" i="1"/>
  <c r="AR1409" i="1"/>
  <c r="AD1432" i="1"/>
  <c r="AE1432" i="1" s="1"/>
  <c r="AS1433" i="1"/>
  <c r="AR1433" i="1"/>
  <c r="AT1442" i="1"/>
  <c r="AR1442" i="1"/>
  <c r="AT1446" i="1"/>
  <c r="AR1446" i="1"/>
  <c r="AT1461" i="1"/>
  <c r="AU1462" i="1"/>
  <c r="AT1462" i="1"/>
  <c r="AR1480" i="1"/>
  <c r="AR1487" i="1"/>
  <c r="AS1487" i="1"/>
  <c r="AU1495" i="1"/>
  <c r="AR1495" i="1"/>
  <c r="AR1496" i="1"/>
  <c r="AU1496" i="1"/>
  <c r="AD1509" i="1"/>
  <c r="AE1509" i="1" s="1"/>
  <c r="AT1511" i="1"/>
  <c r="AS1548" i="1"/>
  <c r="AT1548" i="1"/>
  <c r="AT1576" i="1"/>
  <c r="AS1576" i="1"/>
  <c r="AS1580" i="1"/>
  <c r="AS1590" i="1"/>
  <c r="AR1590" i="1"/>
  <c r="AS1593" i="1"/>
  <c r="AU1593" i="1"/>
  <c r="AR1593" i="1"/>
  <c r="AU1621" i="1"/>
  <c r="AT1737" i="1"/>
  <c r="AR1737" i="1"/>
  <c r="AT1741" i="1"/>
  <c r="AR1741" i="1"/>
  <c r="AS1764" i="1"/>
  <c r="AU1764" i="1"/>
  <c r="AR1764" i="1"/>
  <c r="AT1784" i="1"/>
  <c r="AR1784" i="1"/>
  <c r="AS1787" i="1"/>
  <c r="AR1787" i="1"/>
  <c r="AS1517" i="1"/>
  <c r="AT1519" i="1"/>
  <c r="AS1522" i="1"/>
  <c r="AU1527" i="1"/>
  <c r="AS1530" i="1"/>
  <c r="AU1543" i="1"/>
  <c r="AT1546" i="1"/>
  <c r="AD1566" i="1"/>
  <c r="AE1566" i="1" s="1"/>
  <c r="AD1574" i="1"/>
  <c r="AE1574" i="1" s="1"/>
  <c r="AS1588" i="1"/>
  <c r="AT1591" i="1"/>
  <c r="AU1608" i="1"/>
  <c r="AT1617" i="1"/>
  <c r="AS1618" i="1"/>
  <c r="AS1639" i="1"/>
  <c r="AU1639" i="1"/>
  <c r="AT1639" i="1"/>
  <c r="AD1643" i="1"/>
  <c r="AE1643" i="1" s="1"/>
  <c r="AS1643" i="1"/>
  <c r="AR1643" i="1"/>
  <c r="AU1650" i="1"/>
  <c r="AS1707" i="1"/>
  <c r="AU1707" i="1"/>
  <c r="AT1707" i="1"/>
  <c r="AI1718" i="1"/>
  <c r="AS1742" i="1"/>
  <c r="AS1777" i="1"/>
  <c r="AR1777" i="1"/>
  <c r="AU1816" i="1"/>
  <c r="AS1824" i="1"/>
  <c r="AU1824" i="1"/>
  <c r="AT1824" i="1"/>
  <c r="AS1841" i="1"/>
  <c r="AS1873" i="1"/>
  <c r="AT1873" i="1"/>
  <c r="AU1899" i="1"/>
  <c r="AT1899" i="1"/>
  <c r="AS1911" i="1"/>
  <c r="AR1911" i="1"/>
  <c r="AU1911" i="1"/>
  <c r="AR1927" i="1"/>
  <c r="AU1927" i="1"/>
  <c r="AS1960" i="1"/>
  <c r="AR1960" i="1"/>
  <c r="AS1428" i="1"/>
  <c r="AS1432" i="1"/>
  <c r="AI1435" i="1"/>
  <c r="AI1445" i="1"/>
  <c r="AD1450" i="1"/>
  <c r="AE1450" i="1" s="1"/>
  <c r="AS1458" i="1"/>
  <c r="AI1468" i="1"/>
  <c r="AT1499" i="1"/>
  <c r="AI1506" i="1"/>
  <c r="AT1509" i="1"/>
  <c r="AI1516" i="1"/>
  <c r="AU1516" i="1"/>
  <c r="AR1517" i="1"/>
  <c r="AS1519" i="1"/>
  <c r="AR1522" i="1"/>
  <c r="AI1524" i="1"/>
  <c r="AR1530" i="1"/>
  <c r="AT1538" i="1"/>
  <c r="AR1546" i="1"/>
  <c r="AD1558" i="1"/>
  <c r="AE1558" i="1" s="1"/>
  <c r="AI1561" i="1"/>
  <c r="AS1579" i="1"/>
  <c r="AU1582" i="1"/>
  <c r="AD1590" i="1"/>
  <c r="AE1590" i="1" s="1"/>
  <c r="AR1591" i="1"/>
  <c r="AR1617" i="1"/>
  <c r="AD1619" i="1"/>
  <c r="AE1619" i="1" s="1"/>
  <c r="AR1639" i="1"/>
  <c r="AR1644" i="1"/>
  <c r="AS1644" i="1"/>
  <c r="AT1658" i="1"/>
  <c r="AR1658" i="1"/>
  <c r="AS1685" i="1"/>
  <c r="AR1685" i="1"/>
  <c r="AU1685" i="1"/>
  <c r="AS1691" i="1"/>
  <c r="AR1691" i="1"/>
  <c r="AU1691" i="1"/>
  <c r="AR1707" i="1"/>
  <c r="AT1708" i="1"/>
  <c r="AS1708" i="1"/>
  <c r="AS1716" i="1"/>
  <c r="AR1716" i="1"/>
  <c r="AU1716" i="1"/>
  <c r="AT1727" i="1"/>
  <c r="AD1733" i="1"/>
  <c r="AE1733" i="1" s="1"/>
  <c r="AR1742" i="1"/>
  <c r="AI1747" i="1"/>
  <c r="AS1748" i="1"/>
  <c r="AT1798" i="1"/>
  <c r="AR1824" i="1"/>
  <c r="AT1833" i="1"/>
  <c r="AR1833" i="1"/>
  <c r="AT1879" i="1"/>
  <c r="AS1879" i="1"/>
  <c r="AU1892" i="1"/>
  <c r="AR1901" i="1"/>
  <c r="AU1901" i="1"/>
  <c r="AU1907" i="1"/>
  <c r="AT1911" i="1"/>
  <c r="AS1955" i="1"/>
  <c r="AR1955" i="1"/>
  <c r="AS1965" i="1"/>
  <c r="AR1965" i="1"/>
  <c r="AS1624" i="1"/>
  <c r="AT1630" i="1"/>
  <c r="AT1645" i="1"/>
  <c r="AI1660" i="1"/>
  <c r="AD1669" i="1"/>
  <c r="AE1669" i="1" s="1"/>
  <c r="AT1675" i="1"/>
  <c r="AU1703" i="1"/>
  <c r="AD1721" i="1"/>
  <c r="AE1721" i="1" s="1"/>
  <c r="AD1745" i="1"/>
  <c r="AE1745" i="1" s="1"/>
  <c r="AI1754" i="1"/>
  <c r="AD1754" i="1"/>
  <c r="AE1754" i="1" s="1"/>
  <c r="AS1760" i="1"/>
  <c r="AT1772" i="1"/>
  <c r="AU1774" i="1"/>
  <c r="AT1793" i="1"/>
  <c r="AI1803" i="1"/>
  <c r="AI1810" i="1"/>
  <c r="AU1827" i="1"/>
  <c r="AI1865" i="1"/>
  <c r="AS1866" i="1"/>
  <c r="AU1866" i="1"/>
  <c r="AT1866" i="1"/>
  <c r="AR1881" i="1"/>
  <c r="AT1881" i="1"/>
  <c r="AD1897" i="1"/>
  <c r="AE1897" i="1" s="1"/>
  <c r="AU1898" i="1"/>
  <c r="AT1898" i="1"/>
  <c r="AS1937" i="1"/>
  <c r="AU1937" i="1"/>
  <c r="AT1937" i="1"/>
  <c r="AR1972" i="1"/>
  <c r="AR1977" i="1"/>
  <c r="AR1984" i="1"/>
  <c r="AU1985" i="1"/>
  <c r="AU1987" i="1"/>
  <c r="AU1989" i="1"/>
  <c r="AR1990" i="1"/>
  <c r="AU1998" i="1"/>
  <c r="AU1999" i="1"/>
  <c r="AS2001" i="1"/>
  <c r="AS2009" i="1"/>
  <c r="AT2010" i="1"/>
  <c r="AR2011" i="1"/>
  <c r="AT2018" i="1"/>
  <c r="AT2021" i="1"/>
  <c r="AI2023" i="1"/>
  <c r="AU2025" i="1"/>
  <c r="AU1972" i="1"/>
  <c r="AU1973" i="1"/>
  <c r="AT1977" i="1"/>
  <c r="AR1983" i="1"/>
  <c r="AU2011" i="1"/>
  <c r="AR2015" i="1"/>
  <c r="AD1877" i="1"/>
  <c r="AE1877" i="1" s="1"/>
  <c r="AI1881" i="1"/>
  <c r="AI1887" i="1"/>
  <c r="AU1897" i="1"/>
  <c r="AT1900" i="1"/>
  <c r="AU1909" i="1"/>
  <c r="AT1922" i="1"/>
  <c r="AU1933" i="1"/>
  <c r="AU1971" i="1"/>
  <c r="AT1975" i="1"/>
  <c r="AU1977" i="1"/>
  <c r="AU1983" i="1"/>
  <c r="AT1999" i="1"/>
  <c r="AU2003" i="1"/>
  <c r="AU2015" i="1"/>
  <c r="AR2025" i="1"/>
  <c r="AU39" i="1"/>
  <c r="AR39" i="1"/>
  <c r="AR333" i="1"/>
  <c r="AU333" i="1"/>
  <c r="AT333" i="1"/>
  <c r="AR363" i="1"/>
  <c r="AS363" i="1"/>
  <c r="AU363" i="1"/>
  <c r="AT363" i="1"/>
  <c r="AS460" i="1"/>
  <c r="AT460" i="1"/>
  <c r="AR460" i="1"/>
  <c r="AU460" i="1"/>
  <c r="AU543" i="1"/>
  <c r="AS543" i="1"/>
  <c r="AT543" i="1"/>
  <c r="AT551" i="1"/>
  <c r="AU551" i="1"/>
  <c r="AT593" i="1"/>
  <c r="AU593" i="1"/>
  <c r="AR699" i="1"/>
  <c r="AU699" i="1"/>
  <c r="AT699" i="1"/>
  <c r="AS699" i="1"/>
  <c r="AU860" i="1"/>
  <c r="AR860" i="1"/>
  <c r="AU870" i="1"/>
  <c r="AS870" i="1"/>
  <c r="AR870" i="1"/>
  <c r="AT870" i="1"/>
  <c r="AR1512" i="1"/>
  <c r="AT1512" i="1"/>
  <c r="AU1849" i="1"/>
  <c r="AR1849" i="1"/>
  <c r="AS1849" i="1"/>
  <c r="AT1849" i="1"/>
  <c r="AT1893" i="1"/>
  <c r="AU1893" i="1"/>
  <c r="AS1893" i="1"/>
  <c r="AR1893" i="1"/>
  <c r="AR1914" i="1"/>
  <c r="AU1914" i="1"/>
  <c r="AU42" i="1"/>
  <c r="AS42" i="1"/>
  <c r="AD60" i="1"/>
  <c r="AE60" i="1" s="1"/>
  <c r="AS60" i="1"/>
  <c r="AS68" i="1"/>
  <c r="AU68" i="1"/>
  <c r="AR84" i="1"/>
  <c r="AI96" i="1"/>
  <c r="AI168" i="1"/>
  <c r="AT172" i="1"/>
  <c r="AU172" i="1"/>
  <c r="AS178" i="1"/>
  <c r="AS189" i="1"/>
  <c r="AT189" i="1"/>
  <c r="AT218" i="1"/>
  <c r="AU218" i="1"/>
  <c r="AT227" i="1"/>
  <c r="AR233" i="1"/>
  <c r="AD252" i="1"/>
  <c r="AE252" i="1" s="1"/>
  <c r="AR382" i="1"/>
  <c r="AU382" i="1"/>
  <c r="AT382" i="1"/>
  <c r="AT646" i="1"/>
  <c r="AU646" i="1"/>
  <c r="AS646" i="1"/>
  <c r="AR646" i="1"/>
  <c r="AU898" i="1"/>
  <c r="AR898" i="1"/>
  <c r="AS898" i="1"/>
  <c r="AR14" i="1"/>
  <c r="AS14" i="1"/>
  <c r="AR21" i="1"/>
  <c r="AR37" i="1"/>
  <c r="AT37" i="1"/>
  <c r="AD39" i="1"/>
  <c r="AE39" i="1" s="1"/>
  <c r="AS58" i="1"/>
  <c r="AR59" i="1"/>
  <c r="AU77" i="1"/>
  <c r="AS80" i="1"/>
  <c r="AD88" i="1"/>
  <c r="AE88" i="1" s="1"/>
  <c r="AD109" i="1"/>
  <c r="AE109" i="1" s="1"/>
  <c r="AS144" i="1"/>
  <c r="AR176" i="1"/>
  <c r="AS176" i="1"/>
  <c r="AU184" i="1"/>
  <c r="AS220" i="1"/>
  <c r="AU220" i="1"/>
  <c r="AT220" i="1"/>
  <c r="AS233" i="1"/>
  <c r="AR240" i="1"/>
  <c r="AT240" i="1"/>
  <c r="AU242" i="1"/>
  <c r="AU248" i="1"/>
  <c r="AT252" i="1"/>
  <c r="AT264" i="1"/>
  <c r="AU264" i="1"/>
  <c r="AS264" i="1"/>
  <c r="AT276" i="1"/>
  <c r="AU276" i="1"/>
  <c r="AR290" i="1"/>
  <c r="AT290" i="1"/>
  <c r="AU290" i="1"/>
  <c r="AS290" i="1"/>
  <c r="AR295" i="1"/>
  <c r="AU295" i="1"/>
  <c r="AR320" i="1"/>
  <c r="AU320" i="1"/>
  <c r="AT320" i="1"/>
  <c r="AS320" i="1"/>
  <c r="AS333" i="1"/>
  <c r="AT379" i="1"/>
  <c r="AS379" i="1"/>
  <c r="AU379" i="1"/>
  <c r="AR379" i="1"/>
  <c r="AS391" i="1"/>
  <c r="AT391" i="1"/>
  <c r="AR391" i="1"/>
  <c r="AT403" i="1"/>
  <c r="AU403" i="1"/>
  <c r="AT412" i="1"/>
  <c r="AR412" i="1"/>
  <c r="AU412" i="1"/>
  <c r="AS412" i="1"/>
  <c r="AS479" i="1"/>
  <c r="AU479" i="1"/>
  <c r="AT479" i="1"/>
  <c r="AR479" i="1"/>
  <c r="AU580" i="1"/>
  <c r="AR580" i="1"/>
  <c r="AT580" i="1"/>
  <c r="AS580" i="1"/>
  <c r="AT587" i="1"/>
  <c r="AR587" i="1"/>
  <c r="AU587" i="1"/>
  <c r="AS587" i="1"/>
  <c r="AT611" i="1"/>
  <c r="AU611" i="1"/>
  <c r="AR617" i="1"/>
  <c r="AU617" i="1"/>
  <c r="AT617" i="1"/>
  <c r="AS617" i="1"/>
  <c r="AU639" i="1"/>
  <c r="AT639" i="1"/>
  <c r="AS639" i="1"/>
  <c r="AI734" i="1"/>
  <c r="AU765" i="1"/>
  <c r="AR765" i="1"/>
  <c r="AT765" i="1"/>
  <c r="AS765" i="1"/>
  <c r="AU799" i="1"/>
  <c r="AS799" i="1"/>
  <c r="AR799" i="1"/>
  <c r="AU1375" i="1"/>
  <c r="AT1375" i="1"/>
  <c r="AS1375" i="1"/>
  <c r="AR1375" i="1"/>
  <c r="AU11" i="1"/>
  <c r="AS11" i="1"/>
  <c r="AU28" i="1"/>
  <c r="AR28" i="1"/>
  <c r="AU84" i="1"/>
  <c r="AT84" i="1"/>
  <c r="AR88" i="1"/>
  <c r="AS88" i="1"/>
  <c r="AT98" i="1"/>
  <c r="AU98" i="1"/>
  <c r="AU137" i="1"/>
  <c r="AS137" i="1"/>
  <c r="AT215" i="1"/>
  <c r="AU215" i="1"/>
  <c r="AS222" i="1"/>
  <c r="AU222" i="1"/>
  <c r="AR227" i="1"/>
  <c r="AS227" i="1"/>
  <c r="AU267" i="1"/>
  <c r="AR267" i="1"/>
  <c r="AT267" i="1"/>
  <c r="AS312" i="1"/>
  <c r="AR312" i="1"/>
  <c r="AU348" i="1"/>
  <c r="AR348" i="1"/>
  <c r="AT348" i="1"/>
  <c r="AS348" i="1"/>
  <c r="AR369" i="1"/>
  <c r="AU369" i="1"/>
  <c r="AT369" i="1"/>
  <c r="AS369" i="1"/>
  <c r="AT386" i="1"/>
  <c r="AU386" i="1"/>
  <c r="AS386" i="1"/>
  <c r="AR386" i="1"/>
  <c r="AS517" i="1"/>
  <c r="AT517" i="1"/>
  <c r="AS555" i="1"/>
  <c r="AU555" i="1"/>
  <c r="AT555" i="1"/>
  <c r="AR555" i="1"/>
  <c r="AU655" i="1"/>
  <c r="AR655" i="1"/>
  <c r="AT655" i="1"/>
  <c r="AS916" i="1"/>
  <c r="AU916" i="1"/>
  <c r="AT916" i="1"/>
  <c r="AR54" i="1"/>
  <c r="AS54" i="1"/>
  <c r="AT109" i="1"/>
  <c r="AU109" i="1"/>
  <c r="AS293" i="1"/>
  <c r="AR293" i="1"/>
  <c r="AU305" i="1"/>
  <c r="AT305" i="1"/>
  <c r="AR305" i="1"/>
  <c r="AT377" i="1"/>
  <c r="AS377" i="1"/>
  <c r="AR377" i="1"/>
  <c r="AT670" i="1"/>
  <c r="AS670" i="1"/>
  <c r="AR670" i="1"/>
  <c r="AU670" i="1"/>
  <c r="AR24" i="1"/>
  <c r="AS24" i="1"/>
  <c r="AS28" i="1"/>
  <c r="AS81" i="1"/>
  <c r="AI90" i="1"/>
  <c r="AT111" i="1"/>
  <c r="AU169" i="1"/>
  <c r="AR222" i="1"/>
  <c r="AR252" i="1"/>
  <c r="AS347" i="1"/>
  <c r="AT347" i="1"/>
  <c r="AU347" i="1"/>
  <c r="AR347" i="1"/>
  <c r="AT368" i="1"/>
  <c r="AU368" i="1"/>
  <c r="AR620" i="1"/>
  <c r="AU620" i="1"/>
  <c r="AT620" i="1"/>
  <c r="AS620" i="1"/>
  <c r="AU1483" i="1"/>
  <c r="AT1483" i="1"/>
  <c r="AS1483" i="1"/>
  <c r="AR1483" i="1"/>
  <c r="AU5" i="1"/>
  <c r="AS5" i="1"/>
  <c r="AU22" i="1"/>
  <c r="AT22" i="1"/>
  <c r="AU27" i="1"/>
  <c r="AT28" i="1"/>
  <c r="AS39" i="1"/>
  <c r="AU53" i="1"/>
  <c r="AS53" i="1"/>
  <c r="AT54" i="1"/>
  <c r="AT81" i="1"/>
  <c r="AS98" i="1"/>
  <c r="AU111" i="1"/>
  <c r="AI115" i="1"/>
  <c r="AR12" i="1"/>
  <c r="AT12" i="1"/>
  <c r="AS21" i="1"/>
  <c r="AT24" i="1"/>
  <c r="AT39" i="1"/>
  <c r="AR42" i="1"/>
  <c r="AS45" i="1"/>
  <c r="AT45" i="1"/>
  <c r="AS51" i="1"/>
  <c r="AU51" i="1"/>
  <c r="AU52" i="1"/>
  <c r="AR52" i="1"/>
  <c r="AT58" i="1"/>
  <c r="AS59" i="1"/>
  <c r="AT62" i="1"/>
  <c r="AT68" i="1"/>
  <c r="AD71" i="1"/>
  <c r="AE71" i="1" s="1"/>
  <c r="AS86" i="1"/>
  <c r="AT86" i="1"/>
  <c r="AR90" i="1"/>
  <c r="AT90" i="1"/>
  <c r="AT100" i="1"/>
  <c r="AU100" i="1"/>
  <c r="AD101" i="1"/>
  <c r="AE101" i="1" s="1"/>
  <c r="AR101" i="1"/>
  <c r="AT103" i="1"/>
  <c r="AS103" i="1"/>
  <c r="AU103" i="1"/>
  <c r="AD105" i="1"/>
  <c r="AE105" i="1" s="1"/>
  <c r="AS109" i="1"/>
  <c r="AR120" i="1"/>
  <c r="AU120" i="1"/>
  <c r="AR139" i="1"/>
  <c r="AT139" i="1"/>
  <c r="AT144" i="1"/>
  <c r="AS148" i="1"/>
  <c r="AD164" i="1"/>
  <c r="AE164" i="1" s="1"/>
  <c r="AI173" i="1"/>
  <c r="AI180" i="1"/>
  <c r="AU188" i="1"/>
  <c r="AR189" i="1"/>
  <c r="AS193" i="1"/>
  <c r="AU193" i="1"/>
  <c r="AS194" i="1"/>
  <c r="AR194" i="1"/>
  <c r="AD211" i="1"/>
  <c r="AE211" i="1" s="1"/>
  <c r="AT233" i="1"/>
  <c r="AR236" i="1"/>
  <c r="AS239" i="1"/>
  <c r="AU239" i="1"/>
  <c r="AU252" i="1"/>
  <c r="AD268" i="1"/>
  <c r="AE268" i="1" s="1"/>
  <c r="AT281" i="1"/>
  <c r="AU281" i="1"/>
  <c r="AU293" i="1"/>
  <c r="AR306" i="1"/>
  <c r="AU306" i="1"/>
  <c r="AT306" i="1"/>
  <c r="AS306" i="1"/>
  <c r="AD350" i="1"/>
  <c r="AE350" i="1" s="1"/>
  <c r="AR376" i="1"/>
  <c r="AS376" i="1"/>
  <c r="AU376" i="1"/>
  <c r="AT376" i="1"/>
  <c r="AS382" i="1"/>
  <c r="AT425" i="1"/>
  <c r="AU425" i="1"/>
  <c r="AS425" i="1"/>
  <c r="AT431" i="1"/>
  <c r="AS431" i="1"/>
  <c r="AU431" i="1"/>
  <c r="AD487" i="1"/>
  <c r="AE487" i="1" s="1"/>
  <c r="AT498" i="1"/>
  <c r="AU498" i="1"/>
  <c r="AT556" i="1"/>
  <c r="AS556" i="1"/>
  <c r="AU556" i="1"/>
  <c r="AR556" i="1"/>
  <c r="AU558" i="1"/>
  <c r="AT558" i="1"/>
  <c r="AS558" i="1"/>
  <c r="AU563" i="1"/>
  <c r="AT563" i="1"/>
  <c r="AS563" i="1"/>
  <c r="AR563" i="1"/>
  <c r="AS578" i="1"/>
  <c r="AU578" i="1"/>
  <c r="AT578" i="1"/>
  <c r="AR578" i="1"/>
  <c r="AT603" i="1"/>
  <c r="AU603" i="1"/>
  <c r="AT628" i="1"/>
  <c r="AR628" i="1"/>
  <c r="AU628" i="1"/>
  <c r="AS628" i="1"/>
  <c r="AU674" i="1"/>
  <c r="AS674" i="1"/>
  <c r="AR674" i="1"/>
  <c r="AT674" i="1"/>
  <c r="AU763" i="1"/>
  <c r="AR763" i="1"/>
  <c r="AU974" i="1"/>
  <c r="AS974" i="1"/>
  <c r="AT974" i="1"/>
  <c r="AR974" i="1"/>
  <c r="AU978" i="1"/>
  <c r="AT978" i="1"/>
  <c r="AS978" i="1"/>
  <c r="AR978" i="1"/>
  <c r="AS1307" i="1"/>
  <c r="AU1307" i="1"/>
  <c r="AT1307" i="1"/>
  <c r="AR1307" i="1"/>
  <c r="AS1325" i="1"/>
  <c r="AU1325" i="1"/>
  <c r="AT1325" i="1"/>
  <c r="AU1338" i="1"/>
  <c r="AR1338" i="1"/>
  <c r="AT1338" i="1"/>
  <c r="AS1338" i="1"/>
  <c r="AU19" i="1"/>
  <c r="AR19" i="1"/>
  <c r="AR65" i="1"/>
  <c r="AS65" i="1"/>
  <c r="AR107" i="1"/>
  <c r="AT107" i="1"/>
  <c r="AR178" i="1"/>
  <c r="AU178" i="1"/>
  <c r="AT342" i="1"/>
  <c r="AS342" i="1"/>
  <c r="AR342" i="1"/>
  <c r="AT396" i="1"/>
  <c r="AS396" i="1"/>
  <c r="AU396" i="1"/>
  <c r="AR462" i="1"/>
  <c r="AU462" i="1"/>
  <c r="AT462" i="1"/>
  <c r="AS462" i="1"/>
  <c r="AU573" i="1"/>
  <c r="AT573" i="1"/>
  <c r="AS573" i="1"/>
  <c r="AR573" i="1"/>
  <c r="AT806" i="1"/>
  <c r="AS806" i="1"/>
  <c r="AR806" i="1"/>
  <c r="AU806" i="1"/>
  <c r="AS825" i="1"/>
  <c r="AR825" i="1"/>
  <c r="AU825" i="1"/>
  <c r="AT825" i="1"/>
  <c r="AU838" i="1"/>
  <c r="AT838" i="1"/>
  <c r="AS838" i="1"/>
  <c r="AR838" i="1"/>
  <c r="AU873" i="1"/>
  <c r="AS873" i="1"/>
  <c r="AR873" i="1"/>
  <c r="AS932" i="1"/>
  <c r="AT932" i="1"/>
  <c r="AR1678" i="1"/>
  <c r="AU1678" i="1"/>
  <c r="AT1759" i="1"/>
  <c r="AU1759" i="1"/>
  <c r="AU1889" i="1"/>
  <c r="AR1889" i="1"/>
  <c r="AS1889" i="1"/>
  <c r="AT1906" i="1"/>
  <c r="AU1906" i="1"/>
  <c r="AR1906" i="1"/>
  <c r="AS1906" i="1"/>
  <c r="AT128" i="1"/>
  <c r="AR128" i="1"/>
  <c r="AT446" i="1"/>
  <c r="AU446" i="1"/>
  <c r="AS446" i="1"/>
  <c r="AS586" i="1"/>
  <c r="AT586" i="1"/>
  <c r="AR586" i="1"/>
  <c r="AT613" i="1"/>
  <c r="AU613" i="1"/>
  <c r="AS613" i="1"/>
  <c r="AR613" i="1"/>
  <c r="AR780" i="1"/>
  <c r="AU780" i="1"/>
  <c r="AT780" i="1"/>
  <c r="AS780" i="1"/>
  <c r="AT835" i="1"/>
  <c r="AS835" i="1"/>
  <c r="AR835" i="1"/>
  <c r="AU835" i="1"/>
  <c r="AU880" i="1"/>
  <c r="AR880" i="1"/>
  <c r="AR1704" i="1"/>
  <c r="AS1704" i="1"/>
  <c r="AT63" i="1"/>
  <c r="AS63" i="1"/>
  <c r="AU64" i="1"/>
  <c r="AS64" i="1"/>
  <c r="AT69" i="1"/>
  <c r="AR69" i="1"/>
  <c r="AT105" i="1"/>
  <c r="AS105" i="1"/>
  <c r="AS107" i="1"/>
  <c r="AR122" i="1"/>
  <c r="AU122" i="1"/>
  <c r="AI136" i="1"/>
  <c r="AU221" i="1"/>
  <c r="AD250" i="1"/>
  <c r="AE250" i="1" s="1"/>
  <c r="AU302" i="1"/>
  <c r="AT302" i="1"/>
  <c r="AS302" i="1"/>
  <c r="AR304" i="1"/>
  <c r="AT304" i="1"/>
  <c r="AS304" i="1"/>
  <c r="AT312" i="1"/>
  <c r="AR314" i="1"/>
  <c r="AU314" i="1"/>
  <c r="AT314" i="1"/>
  <c r="AU342" i="1"/>
  <c r="AU471" i="1"/>
  <c r="AT471" i="1"/>
  <c r="AR471" i="1"/>
  <c r="AS473" i="1"/>
  <c r="AU473" i="1"/>
  <c r="AT473" i="1"/>
  <c r="AR473" i="1"/>
  <c r="AS582" i="1"/>
  <c r="AT582" i="1"/>
  <c r="AU582" i="1"/>
  <c r="AR582" i="1"/>
  <c r="AS665" i="1"/>
  <c r="AT665" i="1"/>
  <c r="AR665" i="1"/>
  <c r="AU665" i="1"/>
  <c r="AD735" i="1"/>
  <c r="AE735" i="1" s="1"/>
  <c r="AU2" i="1"/>
  <c r="AS2" i="1"/>
  <c r="AU10" i="1"/>
  <c r="AT10" i="1"/>
  <c r="AD19" i="1"/>
  <c r="AE19" i="1" s="1"/>
  <c r="AU24" i="1"/>
  <c r="AU43" i="1"/>
  <c r="AT43" i="1"/>
  <c r="AU57" i="1"/>
  <c r="AR57" i="1"/>
  <c r="AD59" i="1"/>
  <c r="AE59" i="1" s="1"/>
  <c r="AU59" i="1"/>
  <c r="AD61" i="1"/>
  <c r="AE61" i="1" s="1"/>
  <c r="AU62" i="1"/>
  <c r="AU63" i="1"/>
  <c r="AU69" i="1"/>
  <c r="AU70" i="1"/>
  <c r="AR70" i="1"/>
  <c r="AD76" i="1"/>
  <c r="AE76" i="1" s="1"/>
  <c r="AS101" i="1"/>
  <c r="AS102" i="1"/>
  <c r="AU102" i="1"/>
  <c r="AU105" i="1"/>
  <c r="AD119" i="1"/>
  <c r="AE119" i="1" s="1"/>
  <c r="AT122" i="1"/>
  <c r="AD131" i="1"/>
  <c r="AE131" i="1" s="1"/>
  <c r="AT136" i="1"/>
  <c r="AU136" i="1"/>
  <c r="AU144" i="1"/>
  <c r="AR151" i="1"/>
  <c r="AU151" i="1"/>
  <c r="AR161" i="1"/>
  <c r="AT161" i="1"/>
  <c r="AD166" i="1"/>
  <c r="AE166" i="1" s="1"/>
  <c r="AD171" i="1"/>
  <c r="AE171" i="1" s="1"/>
  <c r="AU189" i="1"/>
  <c r="AD191" i="1"/>
  <c r="AE191" i="1" s="1"/>
  <c r="AR216" i="1"/>
  <c r="AT216" i="1"/>
  <c r="AT236" i="1"/>
  <c r="AS247" i="1"/>
  <c r="AU247" i="1"/>
  <c r="AD251" i="1"/>
  <c r="AE251" i="1" s="1"/>
  <c r="AT258" i="1"/>
  <c r="AU258" i="1"/>
  <c r="AD261" i="1"/>
  <c r="AE261" i="1" s="1"/>
  <c r="AT263" i="1"/>
  <c r="AU263" i="1"/>
  <c r="AR272" i="1"/>
  <c r="AT272" i="1"/>
  <c r="AS272" i="1"/>
  <c r="AD316" i="1"/>
  <c r="AE316" i="1" s="1"/>
  <c r="AD323" i="1"/>
  <c r="AE323" i="1" s="1"/>
  <c r="AI329" i="1"/>
  <c r="AU332" i="1"/>
  <c r="AR336" i="1"/>
  <c r="AT336" i="1"/>
  <c r="AS336" i="1"/>
  <c r="AT375" i="1"/>
  <c r="AU375" i="1"/>
  <c r="AT378" i="1"/>
  <c r="AU378" i="1"/>
  <c r="AU381" i="1"/>
  <c r="AR381" i="1"/>
  <c r="AT381" i="1"/>
  <c r="AS415" i="1"/>
  <c r="AU415" i="1"/>
  <c r="AR415" i="1"/>
  <c r="AD488" i="1"/>
  <c r="AE488" i="1" s="1"/>
  <c r="AU489" i="1"/>
  <c r="AT489" i="1"/>
  <c r="AR489" i="1"/>
  <c r="AR494" i="1"/>
  <c r="AU494" i="1"/>
  <c r="AT494" i="1"/>
  <c r="AS494" i="1"/>
  <c r="AS497" i="1"/>
  <c r="AU497" i="1"/>
  <c r="AT497" i="1"/>
  <c r="AR497" i="1"/>
  <c r="AT537" i="1"/>
  <c r="AU537" i="1"/>
  <c r="AR537" i="1"/>
  <c r="AU562" i="1"/>
  <c r="AT562" i="1"/>
  <c r="AS562" i="1"/>
  <c r="AT609" i="1"/>
  <c r="AS609" i="1"/>
  <c r="AU609" i="1"/>
  <c r="AR609" i="1"/>
  <c r="AT652" i="1"/>
  <c r="AS652" i="1"/>
  <c r="AR652" i="1"/>
  <c r="AU700" i="1"/>
  <c r="AT700" i="1"/>
  <c r="AS700" i="1"/>
  <c r="AR700" i="1"/>
  <c r="AT702" i="1"/>
  <c r="AU702" i="1"/>
  <c r="AS702" i="1"/>
  <c r="AD707" i="1"/>
  <c r="AE707" i="1" s="1"/>
  <c r="AS788" i="1"/>
  <c r="AR788" i="1"/>
  <c r="AU788" i="1"/>
  <c r="AT788" i="1"/>
  <c r="AU918" i="1"/>
  <c r="AR918" i="1"/>
  <c r="AS918" i="1"/>
  <c r="AT934" i="1"/>
  <c r="AU934" i="1"/>
  <c r="AS934" i="1"/>
  <c r="AR934" i="1"/>
  <c r="AD337" i="1"/>
  <c r="AE337" i="1" s="1"/>
  <c r="AD345" i="1"/>
  <c r="AE345" i="1" s="1"/>
  <c r="AR353" i="1"/>
  <c r="AT353" i="1"/>
  <c r="AS390" i="1"/>
  <c r="AU390" i="1"/>
  <c r="AS420" i="1"/>
  <c r="AU420" i="1"/>
  <c r="AT420" i="1"/>
  <c r="AS428" i="1"/>
  <c r="AT428" i="1"/>
  <c r="AU428" i="1"/>
  <c r="AD432" i="1"/>
  <c r="AE432" i="1" s="1"/>
  <c r="AT433" i="1"/>
  <c r="AS433" i="1"/>
  <c r="AR433" i="1"/>
  <c r="AD451" i="1"/>
  <c r="AE451" i="1" s="1"/>
  <c r="AS509" i="1"/>
  <c r="AT509" i="1"/>
  <c r="AU509" i="1"/>
  <c r="AR509" i="1"/>
  <c r="AS513" i="1"/>
  <c r="AT513" i="1"/>
  <c r="AT514" i="1"/>
  <c r="AS514" i="1"/>
  <c r="AR514" i="1"/>
  <c r="AU531" i="1"/>
  <c r="AT531" i="1"/>
  <c r="AT541" i="1"/>
  <c r="AR541" i="1"/>
  <c r="AU541" i="1"/>
  <c r="AS541" i="1"/>
  <c r="AU557" i="1"/>
  <c r="AR557" i="1"/>
  <c r="AT557" i="1"/>
  <c r="AS557" i="1"/>
  <c r="AT579" i="1"/>
  <c r="AU579" i="1"/>
  <c r="AS579" i="1"/>
  <c r="AS583" i="1"/>
  <c r="AU583" i="1"/>
  <c r="AT583" i="1"/>
  <c r="AR583" i="1"/>
  <c r="AU596" i="1"/>
  <c r="AS596" i="1"/>
  <c r="AT598" i="1"/>
  <c r="AU598" i="1"/>
  <c r="AS598" i="1"/>
  <c r="AR598" i="1"/>
  <c r="AS650" i="1"/>
  <c r="AR650" i="1"/>
  <c r="AU659" i="1"/>
  <c r="AT659" i="1"/>
  <c r="AS659" i="1"/>
  <c r="AR661" i="1"/>
  <c r="AT661" i="1"/>
  <c r="AS661" i="1"/>
  <c r="AT673" i="1"/>
  <c r="AU673" i="1"/>
  <c r="AS673" i="1"/>
  <c r="AT713" i="1"/>
  <c r="AS713" i="1"/>
  <c r="AR713" i="1"/>
  <c r="AT770" i="1"/>
  <c r="AU770" i="1"/>
  <c r="AS770" i="1"/>
  <c r="AT783" i="1"/>
  <c r="AS783" i="1"/>
  <c r="AR783" i="1"/>
  <c r="AT811" i="1"/>
  <c r="AU811" i="1"/>
  <c r="AS811" i="1"/>
  <c r="AR811" i="1"/>
  <c r="AU859" i="1"/>
  <c r="AT859" i="1"/>
  <c r="AS859" i="1"/>
  <c r="AR859" i="1"/>
  <c r="AS901" i="1"/>
  <c r="AR901" i="1"/>
  <c r="AU901" i="1"/>
  <c r="AT901" i="1"/>
  <c r="AU957" i="1"/>
  <c r="AT957" i="1"/>
  <c r="AS957" i="1"/>
  <c r="AR957" i="1"/>
  <c r="AS1160" i="1"/>
  <c r="AT1160" i="1"/>
  <c r="AU1160" i="1"/>
  <c r="AR1300" i="1"/>
  <c r="AT1300" i="1"/>
  <c r="AS1300" i="1"/>
  <c r="AU1300" i="1"/>
  <c r="AS1317" i="1"/>
  <c r="AU1317" i="1"/>
  <c r="AT1317" i="1"/>
  <c r="AR1322" i="1"/>
  <c r="AT1322" i="1"/>
  <c r="AS1322" i="1"/>
  <c r="AU1322" i="1"/>
  <c r="AT1371" i="1"/>
  <c r="AU1371" i="1"/>
  <c r="AS1371" i="1"/>
  <c r="AR1371" i="1"/>
  <c r="AS1389" i="1"/>
  <c r="AT1389" i="1"/>
  <c r="AR1389" i="1"/>
  <c r="AU1389" i="1"/>
  <c r="AS1567" i="1"/>
  <c r="AU1567" i="1"/>
  <c r="AT1567" i="1"/>
  <c r="AD91" i="1"/>
  <c r="AE91" i="1" s="1"/>
  <c r="AD102" i="1"/>
  <c r="AE102" i="1" s="1"/>
  <c r="AT113" i="1"/>
  <c r="AR113" i="1"/>
  <c r="AI128" i="1"/>
  <c r="AD136" i="1"/>
  <c r="AE136" i="1" s="1"/>
  <c r="AD154" i="1"/>
  <c r="AE154" i="1" s="1"/>
  <c r="AD170" i="1"/>
  <c r="AE170" i="1" s="1"/>
  <c r="AS224" i="1"/>
  <c r="AU224" i="1"/>
  <c r="AI232" i="1"/>
  <c r="AT232" i="1"/>
  <c r="AU232" i="1"/>
  <c r="AU288" i="1"/>
  <c r="AS288" i="1"/>
  <c r="AD317" i="1"/>
  <c r="AE317" i="1" s="1"/>
  <c r="AD346" i="1"/>
  <c r="AE346" i="1" s="1"/>
  <c r="AD351" i="1"/>
  <c r="AE351" i="1" s="1"/>
  <c r="AR359" i="1"/>
  <c r="AU359" i="1"/>
  <c r="AD360" i="1"/>
  <c r="AE360" i="1" s="1"/>
  <c r="AD396" i="1"/>
  <c r="AE396" i="1" s="1"/>
  <c r="AS398" i="1"/>
  <c r="AU398" i="1"/>
  <c r="AR398" i="1"/>
  <c r="AS411" i="1"/>
  <c r="AU411" i="1"/>
  <c r="AR411" i="1"/>
  <c r="AD416" i="1"/>
  <c r="AE416" i="1" s="1"/>
  <c r="AD421" i="1"/>
  <c r="AE421" i="1" s="1"/>
  <c r="AT440" i="1"/>
  <c r="AU440" i="1"/>
  <c r="AS440" i="1"/>
  <c r="AU447" i="1"/>
  <c r="AT447" i="1"/>
  <c r="AS447" i="1"/>
  <c r="AT500" i="1"/>
  <c r="AU500" i="1"/>
  <c r="AS536" i="1"/>
  <c r="AU536" i="1"/>
  <c r="AT536" i="1"/>
  <c r="AR536" i="1"/>
  <c r="AT547" i="1"/>
  <c r="AU547" i="1"/>
  <c r="AS552" i="1"/>
  <c r="AR552" i="1"/>
  <c r="AU552" i="1"/>
  <c r="AT552" i="1"/>
  <c r="AD581" i="1"/>
  <c r="AE581" i="1" s="1"/>
  <c r="AD638" i="1"/>
  <c r="AE638" i="1" s="1"/>
  <c r="AU638" i="1"/>
  <c r="AT638" i="1"/>
  <c r="AT669" i="1"/>
  <c r="AS669" i="1"/>
  <c r="AR669" i="1"/>
  <c r="AI774" i="1"/>
  <c r="AU792" i="1"/>
  <c r="AS792" i="1"/>
  <c r="AT792" i="1"/>
  <c r="AR792" i="1"/>
  <c r="AI800" i="1"/>
  <c r="AR814" i="1"/>
  <c r="AT814" i="1"/>
  <c r="AS814" i="1"/>
  <c r="AI920" i="1"/>
  <c r="AU923" i="1"/>
  <c r="AS923" i="1"/>
  <c r="AR923" i="1"/>
  <c r="AT923" i="1"/>
  <c r="AU1010" i="1"/>
  <c r="AR1010" i="1"/>
  <c r="AT1010" i="1"/>
  <c r="AI1036" i="1"/>
  <c r="AR1037" i="1"/>
  <c r="AT1037" i="1"/>
  <c r="AS1037" i="1"/>
  <c r="AS1074" i="1"/>
  <c r="AR1074" i="1"/>
  <c r="AT1074" i="1"/>
  <c r="AU1074" i="1"/>
  <c r="AR1229" i="1"/>
  <c r="AU1229" i="1"/>
  <c r="AR1387" i="1"/>
  <c r="AU1387" i="1"/>
  <c r="AT1387" i="1"/>
  <c r="AS1387" i="1"/>
  <c r="AR1551" i="1"/>
  <c r="AT1551" i="1"/>
  <c r="AS1551" i="1"/>
  <c r="AU1551" i="1"/>
  <c r="AD269" i="1"/>
  <c r="AE269" i="1" s="1"/>
  <c r="AD281" i="1"/>
  <c r="AE281" i="1" s="1"/>
  <c r="AI303" i="1"/>
  <c r="AS309" i="1"/>
  <c r="AU325" i="1"/>
  <c r="AT325" i="1"/>
  <c r="AD327" i="1"/>
  <c r="AE327" i="1" s="1"/>
  <c r="AR329" i="1"/>
  <c r="AS329" i="1"/>
  <c r="AD330" i="1"/>
  <c r="AE330" i="1" s="1"/>
  <c r="AD332" i="1"/>
  <c r="AE332" i="1" s="1"/>
  <c r="AU335" i="1"/>
  <c r="AT339" i="1"/>
  <c r="AU339" i="1"/>
  <c r="AU341" i="1"/>
  <c r="AI349" i="1"/>
  <c r="AS353" i="1"/>
  <c r="AR361" i="1"/>
  <c r="AR366" i="1"/>
  <c r="AU366" i="1"/>
  <c r="AS371" i="1"/>
  <c r="AT371" i="1"/>
  <c r="AU372" i="1"/>
  <c r="AR372" i="1"/>
  <c r="AT387" i="1"/>
  <c r="AS387" i="1"/>
  <c r="AR390" i="1"/>
  <c r="AR400" i="1"/>
  <c r="AU400" i="1"/>
  <c r="AR420" i="1"/>
  <c r="AR428" i="1"/>
  <c r="AU433" i="1"/>
  <c r="AT435" i="1"/>
  <c r="AU435" i="1"/>
  <c r="AS435" i="1"/>
  <c r="AS450" i="1"/>
  <c r="AT450" i="1"/>
  <c r="AR450" i="1"/>
  <c r="AR466" i="1"/>
  <c r="AU466" i="1"/>
  <c r="AT466" i="1"/>
  <c r="AD472" i="1"/>
  <c r="AE472" i="1" s="1"/>
  <c r="AS480" i="1"/>
  <c r="AU480" i="1"/>
  <c r="AT480" i="1"/>
  <c r="AR480" i="1"/>
  <c r="AS491" i="1"/>
  <c r="AT491" i="1"/>
  <c r="AR491" i="1"/>
  <c r="AT496" i="1"/>
  <c r="AU496" i="1"/>
  <c r="AD499" i="1"/>
  <c r="AE499" i="1" s="1"/>
  <c r="AT506" i="1"/>
  <c r="AU506" i="1"/>
  <c r="AS506" i="1"/>
  <c r="AS510" i="1"/>
  <c r="AU510" i="1"/>
  <c r="AT510" i="1"/>
  <c r="AU514" i="1"/>
  <c r="AS531" i="1"/>
  <c r="AD534" i="1"/>
  <c r="AE534" i="1" s="1"/>
  <c r="AU538" i="1"/>
  <c r="AT538" i="1"/>
  <c r="AS538" i="1"/>
  <c r="AD563" i="1"/>
  <c r="AE563" i="1" s="1"/>
  <c r="AT572" i="1"/>
  <c r="AR572" i="1"/>
  <c r="AU572" i="1"/>
  <c r="AS572" i="1"/>
  <c r="AR579" i="1"/>
  <c r="AS594" i="1"/>
  <c r="AT594" i="1"/>
  <c r="AU594" i="1"/>
  <c r="AT596" i="1"/>
  <c r="AT602" i="1"/>
  <c r="AU602" i="1"/>
  <c r="AS602" i="1"/>
  <c r="AR602" i="1"/>
  <c r="AD626" i="1"/>
  <c r="AE626" i="1" s="1"/>
  <c r="AD637" i="1"/>
  <c r="AE637" i="1" s="1"/>
  <c r="AD640" i="1"/>
  <c r="AE640" i="1" s="1"/>
  <c r="AR642" i="1"/>
  <c r="AU642" i="1"/>
  <c r="AT642" i="1"/>
  <c r="AS642" i="1"/>
  <c r="AR659" i="1"/>
  <c r="AU661" i="1"/>
  <c r="AR673" i="1"/>
  <c r="AU709" i="1"/>
  <c r="AS709" i="1"/>
  <c r="AR709" i="1"/>
  <c r="AU713" i="1"/>
  <c r="AR725" i="1"/>
  <c r="AU725" i="1"/>
  <c r="AT725" i="1"/>
  <c r="AS725" i="1"/>
  <c r="AU756" i="1"/>
  <c r="AR756" i="1"/>
  <c r="AR759" i="1"/>
  <c r="AU760" i="1"/>
  <c r="AS760" i="1"/>
  <c r="AR760" i="1"/>
  <c r="AR770" i="1"/>
  <c r="AT774" i="1"/>
  <c r="AU774" i="1"/>
  <c r="AS774" i="1"/>
  <c r="AR774" i="1"/>
  <c r="AU783" i="1"/>
  <c r="AU802" i="1"/>
  <c r="AR802" i="1"/>
  <c r="AS821" i="1"/>
  <c r="AU821" i="1"/>
  <c r="AT821" i="1"/>
  <c r="AR821" i="1"/>
  <c r="AS848" i="1"/>
  <c r="AT848" i="1"/>
  <c r="AR848" i="1"/>
  <c r="AU848" i="1"/>
  <c r="AU927" i="1"/>
  <c r="AR927" i="1"/>
  <c r="AT927" i="1"/>
  <c r="AS927" i="1"/>
  <c r="AT942" i="1"/>
  <c r="AS942" i="1"/>
  <c r="AR942" i="1"/>
  <c r="AU942" i="1"/>
  <c r="AR948" i="1"/>
  <c r="AS948" i="1"/>
  <c r="AT948" i="1"/>
  <c r="AS1012" i="1"/>
  <c r="AU1012" i="1"/>
  <c r="AT1012" i="1"/>
  <c r="AR1012" i="1"/>
  <c r="AS1127" i="1"/>
  <c r="AU1127" i="1"/>
  <c r="AT1127" i="1"/>
  <c r="AU1451" i="1"/>
  <c r="AS1451" i="1"/>
  <c r="AR1451" i="1"/>
  <c r="AT1451" i="1"/>
  <c r="AU439" i="1"/>
  <c r="AR439" i="1"/>
  <c r="AU443" i="1"/>
  <c r="AS443" i="1"/>
  <c r="AS449" i="1"/>
  <c r="AT449" i="1"/>
  <c r="AR452" i="1"/>
  <c r="AU452" i="1"/>
  <c r="AR454" i="1"/>
  <c r="AT454" i="1"/>
  <c r="AS459" i="1"/>
  <c r="AT459" i="1"/>
  <c r="AU469" i="1"/>
  <c r="AT469" i="1"/>
  <c r="AT470" i="1"/>
  <c r="AS470" i="1"/>
  <c r="AT486" i="1"/>
  <c r="AU486" i="1"/>
  <c r="AU499" i="1"/>
  <c r="AT499" i="1"/>
  <c r="AD504" i="1"/>
  <c r="AE504" i="1" s="1"/>
  <c r="AI532" i="1"/>
  <c r="AT564" i="1"/>
  <c r="AU564" i="1"/>
  <c r="AU565" i="1"/>
  <c r="AS565" i="1"/>
  <c r="AS571" i="1"/>
  <c r="AR571" i="1"/>
  <c r="AI577" i="1"/>
  <c r="AD587" i="1"/>
  <c r="AE587" i="1" s="1"/>
  <c r="AD612" i="1"/>
  <c r="AE612" i="1" s="1"/>
  <c r="AS616" i="1"/>
  <c r="AR616" i="1"/>
  <c r="AU622" i="1"/>
  <c r="AT622" i="1"/>
  <c r="AT630" i="1"/>
  <c r="AU630" i="1"/>
  <c r="AI649" i="1"/>
  <c r="AI664" i="1"/>
  <c r="AI685" i="1"/>
  <c r="AU692" i="1"/>
  <c r="AR692" i="1"/>
  <c r="AD703" i="1"/>
  <c r="AE703" i="1" s="1"/>
  <c r="AU714" i="1"/>
  <c r="AR714" i="1"/>
  <c r="AU726" i="1"/>
  <c r="AS726" i="1"/>
  <c r="AU728" i="1"/>
  <c r="AR728" i="1"/>
  <c r="AD737" i="1"/>
  <c r="AE737" i="1" s="1"/>
  <c r="AI770" i="1"/>
  <c r="AI794" i="1"/>
  <c r="AU844" i="1"/>
  <c r="AR844" i="1"/>
  <c r="AU865" i="1"/>
  <c r="AS865" i="1"/>
  <c r="AU902" i="1"/>
  <c r="AR902" i="1"/>
  <c r="AS906" i="1"/>
  <c r="AR906" i="1"/>
  <c r="AU906" i="1"/>
  <c r="AT906" i="1"/>
  <c r="AU915" i="1"/>
  <c r="AR915" i="1"/>
  <c r="AT915" i="1"/>
  <c r="AS915" i="1"/>
  <c r="AU931" i="1"/>
  <c r="AS931" i="1"/>
  <c r="AT931" i="1"/>
  <c r="AU935" i="1"/>
  <c r="AS935" i="1"/>
  <c r="AR937" i="1"/>
  <c r="AU937" i="1"/>
  <c r="AT937" i="1"/>
  <c r="AS937" i="1"/>
  <c r="AR973" i="1"/>
  <c r="AT973" i="1"/>
  <c r="AS973" i="1"/>
  <c r="AU973" i="1"/>
  <c r="AU995" i="1"/>
  <c r="AS995" i="1"/>
  <c r="AR995" i="1"/>
  <c r="AU1000" i="1"/>
  <c r="AT1000" i="1"/>
  <c r="AS1000" i="1"/>
  <c r="AR1000" i="1"/>
  <c r="AT1031" i="1"/>
  <c r="AU1031" i="1"/>
  <c r="AR1031" i="1"/>
  <c r="AS1085" i="1"/>
  <c r="AT1085" i="1"/>
  <c r="AS1119" i="1"/>
  <c r="AU1119" i="1"/>
  <c r="AT1119" i="1"/>
  <c r="AS1161" i="1"/>
  <c r="AU1161" i="1"/>
  <c r="AT1161" i="1"/>
  <c r="AU1243" i="1"/>
  <c r="AS1243" i="1"/>
  <c r="AR1243" i="1"/>
  <c r="AT1290" i="1"/>
  <c r="AU1290" i="1"/>
  <c r="AS1351" i="1"/>
  <c r="AT1351" i="1"/>
  <c r="AU1351" i="1"/>
  <c r="AR1351" i="1"/>
  <c r="AT1412" i="1"/>
  <c r="AR1412" i="1"/>
  <c r="AU1412" i="1"/>
  <c r="AS1412" i="1"/>
  <c r="AS1423" i="1"/>
  <c r="AT1423" i="1"/>
  <c r="AR1423" i="1"/>
  <c r="AU1423" i="1"/>
  <c r="AR1541" i="1"/>
  <c r="AT1541" i="1"/>
  <c r="AS1541" i="1"/>
  <c r="AU1541" i="1"/>
  <c r="AU1587" i="1"/>
  <c r="AT1587" i="1"/>
  <c r="AS1587" i="1"/>
  <c r="AT1598" i="1"/>
  <c r="AR1598" i="1"/>
  <c r="AS1598" i="1"/>
  <c r="AT1776" i="1"/>
  <c r="AU1776" i="1"/>
  <c r="AR1776" i="1"/>
  <c r="AS1776" i="1"/>
  <c r="AT1851" i="1"/>
  <c r="AU1851" i="1"/>
  <c r="AR1855" i="1"/>
  <c r="AS1855" i="1"/>
  <c r="AR423" i="1"/>
  <c r="AS423" i="1"/>
  <c r="AI430" i="1"/>
  <c r="AT442" i="1"/>
  <c r="AU442" i="1"/>
  <c r="AT468" i="1"/>
  <c r="AU468" i="1"/>
  <c r="AR472" i="1"/>
  <c r="AU472" i="1"/>
  <c r="AD473" i="1"/>
  <c r="AE473" i="1" s="1"/>
  <c r="AD491" i="1"/>
  <c r="AE491" i="1" s="1"/>
  <c r="AD494" i="1"/>
  <c r="AE494" i="1" s="1"/>
  <c r="AU495" i="1"/>
  <c r="AT495" i="1"/>
  <c r="AU574" i="1"/>
  <c r="AS574" i="1"/>
  <c r="AT577" i="1"/>
  <c r="AU577" i="1"/>
  <c r="AD602" i="1"/>
  <c r="AE602" i="1" s="1"/>
  <c r="AU610" i="1"/>
  <c r="AS610" i="1"/>
  <c r="AU641" i="1"/>
  <c r="AR641" i="1"/>
  <c r="AI672" i="1"/>
  <c r="AU682" i="1"/>
  <c r="AR682" i="1"/>
  <c r="AI696" i="1"/>
  <c r="AI706" i="1"/>
  <c r="AI710" i="1"/>
  <c r="AD728" i="1"/>
  <c r="AE728" i="1" s="1"/>
  <c r="AU733" i="1"/>
  <c r="AR733" i="1"/>
  <c r="AI738" i="1"/>
  <c r="AI754" i="1"/>
  <c r="AD760" i="1"/>
  <c r="AE760" i="1" s="1"/>
  <c r="AU773" i="1"/>
  <c r="AR773" i="1"/>
  <c r="AI776" i="1"/>
  <c r="AI795" i="1"/>
  <c r="AI803" i="1"/>
  <c r="AU810" i="1"/>
  <c r="AR810" i="1"/>
  <c r="AS816" i="1"/>
  <c r="AU816" i="1"/>
  <c r="AD827" i="1"/>
  <c r="AE827" i="1" s="1"/>
  <c r="AR853" i="1"/>
  <c r="AU853" i="1"/>
  <c r="AT853" i="1"/>
  <c r="AS853" i="1"/>
  <c r="AU862" i="1"/>
  <c r="AS862" i="1"/>
  <c r="AR862" i="1"/>
  <c r="AI864" i="1"/>
  <c r="AU876" i="1"/>
  <c r="AS876" i="1"/>
  <c r="AR876" i="1"/>
  <c r="AT876" i="1"/>
  <c r="AR879" i="1"/>
  <c r="AT879" i="1"/>
  <c r="AS879" i="1"/>
  <c r="AR894" i="1"/>
  <c r="AT894" i="1"/>
  <c r="AS894" i="1"/>
  <c r="AS897" i="1"/>
  <c r="AR897" i="1"/>
  <c r="AU897" i="1"/>
  <c r="AT897" i="1"/>
  <c r="AT917" i="1"/>
  <c r="AS917" i="1"/>
  <c r="AU917" i="1"/>
  <c r="AR917" i="1"/>
  <c r="AU983" i="1"/>
  <c r="AS983" i="1"/>
  <c r="AR983" i="1"/>
  <c r="AU1013" i="1"/>
  <c r="AS1013" i="1"/>
  <c r="AT1013" i="1"/>
  <c r="AR1029" i="1"/>
  <c r="AT1029" i="1"/>
  <c r="AS1029" i="1"/>
  <c r="AS1059" i="1"/>
  <c r="AU1059" i="1"/>
  <c r="AT1059" i="1"/>
  <c r="AU1141" i="1"/>
  <c r="AR1141" i="1"/>
  <c r="AT1141" i="1"/>
  <c r="AS1141" i="1"/>
  <c r="AS1158" i="1"/>
  <c r="AT1158" i="1"/>
  <c r="AR1158" i="1"/>
  <c r="AS1217" i="1"/>
  <c r="AU1217" i="1"/>
  <c r="AT1217" i="1"/>
  <c r="AS1323" i="1"/>
  <c r="AU1323" i="1"/>
  <c r="AT1323" i="1"/>
  <c r="AR1323" i="1"/>
  <c r="AD1338" i="1"/>
  <c r="AE1338" i="1" s="1"/>
  <c r="AD1347" i="1"/>
  <c r="AE1347" i="1" s="1"/>
  <c r="AR1354" i="1"/>
  <c r="AU1354" i="1"/>
  <c r="AT1354" i="1"/>
  <c r="AS1354" i="1"/>
  <c r="AR1406" i="1"/>
  <c r="AU1406" i="1"/>
  <c r="AT1406" i="1"/>
  <c r="AS1406" i="1"/>
  <c r="AT1454" i="1"/>
  <c r="AU1454" i="1"/>
  <c r="AS1454" i="1"/>
  <c r="AU1471" i="1"/>
  <c r="AS1471" i="1"/>
  <c r="AR1471" i="1"/>
  <c r="AT1471" i="1"/>
  <c r="AT1762" i="1"/>
  <c r="AR1762" i="1"/>
  <c r="AU1762" i="1"/>
  <c r="AT404" i="1"/>
  <c r="AR404" i="1"/>
  <c r="AR405" i="1"/>
  <c r="AR414" i="1"/>
  <c r="AS414" i="1"/>
  <c r="AS418" i="1"/>
  <c r="AU418" i="1"/>
  <c r="AT438" i="1"/>
  <c r="AS438" i="1"/>
  <c r="AU451" i="1"/>
  <c r="AT451" i="1"/>
  <c r="AD452" i="1"/>
  <c r="AE452" i="1" s="1"/>
  <c r="AS452" i="1"/>
  <c r="AS454" i="1"/>
  <c r="AR459" i="1"/>
  <c r="AR469" i="1"/>
  <c r="AU470" i="1"/>
  <c r="AR482" i="1"/>
  <c r="AU482" i="1"/>
  <c r="AD489" i="1"/>
  <c r="AE489" i="1" s="1"/>
  <c r="AI497" i="1"/>
  <c r="AR499" i="1"/>
  <c r="AD503" i="1"/>
  <c r="AE503" i="1" s="1"/>
  <c r="AT518" i="1"/>
  <c r="AR518" i="1"/>
  <c r="AU520" i="1"/>
  <c r="AD533" i="1"/>
  <c r="AE533" i="1" s="1"/>
  <c r="AI538" i="1"/>
  <c r="AR545" i="1"/>
  <c r="AR560" i="1"/>
  <c r="AR564" i="1"/>
  <c r="AR565" i="1"/>
  <c r="AT571" i="1"/>
  <c r="AD577" i="1"/>
  <c r="AE577" i="1" s="1"/>
  <c r="AT600" i="1"/>
  <c r="AU600" i="1"/>
  <c r="AD601" i="1"/>
  <c r="AE601" i="1" s="1"/>
  <c r="AS604" i="1"/>
  <c r="AU604" i="1"/>
  <c r="AU606" i="1"/>
  <c r="AR606" i="1"/>
  <c r="AT616" i="1"/>
  <c r="AS619" i="1"/>
  <c r="AS622" i="1"/>
  <c r="AR630" i="1"/>
  <c r="AS633" i="1"/>
  <c r="AR633" i="1"/>
  <c r="AS634" i="1"/>
  <c r="AI648" i="1"/>
  <c r="AD661" i="1"/>
  <c r="AE661" i="1" s="1"/>
  <c r="AR678" i="1"/>
  <c r="AU679" i="1"/>
  <c r="AT679" i="1"/>
  <c r="AS692" i="1"/>
  <c r="AS697" i="1"/>
  <c r="AD706" i="1"/>
  <c r="AE706" i="1" s="1"/>
  <c r="AS714" i="1"/>
  <c r="AI717" i="1"/>
  <c r="AR726" i="1"/>
  <c r="AS728" i="1"/>
  <c r="AD731" i="1"/>
  <c r="AE731" i="1" s="1"/>
  <c r="AR731" i="1"/>
  <c r="AI744" i="1"/>
  <c r="AS745" i="1"/>
  <c r="AU749" i="1"/>
  <c r="AR749" i="1"/>
  <c r="AU769" i="1"/>
  <c r="AR769" i="1"/>
  <c r="AR784" i="1"/>
  <c r="AR786" i="1"/>
  <c r="AD795" i="1"/>
  <c r="AE795" i="1" s="1"/>
  <c r="AR807" i="1"/>
  <c r="AR817" i="1"/>
  <c r="AD819" i="1"/>
  <c r="AE819" i="1" s="1"/>
  <c r="AT827" i="1"/>
  <c r="AS827" i="1"/>
  <c r="AR827" i="1"/>
  <c r="AU849" i="1"/>
  <c r="AR849" i="1"/>
  <c r="AS849" i="1"/>
  <c r="AR865" i="1"/>
  <c r="AS902" i="1"/>
  <c r="AU922" i="1"/>
  <c r="AS922" i="1"/>
  <c r="AR922" i="1"/>
  <c r="AT926" i="1"/>
  <c r="AS926" i="1"/>
  <c r="AR926" i="1"/>
  <c r="AU926" i="1"/>
  <c r="AR935" i="1"/>
  <c r="AT990" i="1"/>
  <c r="AR990" i="1"/>
  <c r="AU990" i="1"/>
  <c r="AT995" i="1"/>
  <c r="AS1018" i="1"/>
  <c r="AT1018" i="1"/>
  <c r="AR1018" i="1"/>
  <c r="AU1018" i="1"/>
  <c r="AD1051" i="1"/>
  <c r="AE1051" i="1" s="1"/>
  <c r="AS1056" i="1"/>
  <c r="AU1056" i="1"/>
  <c r="AT1056" i="1"/>
  <c r="AR1056" i="1"/>
  <c r="AU1085" i="1"/>
  <c r="AR1161" i="1"/>
  <c r="AU1166" i="1"/>
  <c r="AR1166" i="1"/>
  <c r="AT1166" i="1"/>
  <c r="AS1166" i="1"/>
  <c r="AD1189" i="1"/>
  <c r="AE1189" i="1" s="1"/>
  <c r="AS1206" i="1"/>
  <c r="AU1206" i="1"/>
  <c r="AT1206" i="1"/>
  <c r="AR1206" i="1"/>
  <c r="AT1210" i="1"/>
  <c r="AR1210" i="1"/>
  <c r="AU1210" i="1"/>
  <c r="AD1243" i="1"/>
  <c r="AE1243" i="1" s="1"/>
  <c r="AT1243" i="1"/>
  <c r="AS1315" i="1"/>
  <c r="AR1315" i="1"/>
  <c r="AT1315" i="1"/>
  <c r="AU1315" i="1"/>
  <c r="AS1403" i="1"/>
  <c r="AR1403" i="1"/>
  <c r="AU1403" i="1"/>
  <c r="AT1403" i="1"/>
  <c r="AT1513" i="1"/>
  <c r="AU1513" i="1"/>
  <c r="AS1528" i="1"/>
  <c r="AU1528" i="1"/>
  <c r="AT1528" i="1"/>
  <c r="AR1587" i="1"/>
  <c r="AU1598" i="1"/>
  <c r="AT1705" i="1"/>
  <c r="AS1705" i="1"/>
  <c r="AR1705" i="1"/>
  <c r="AU1705" i="1"/>
  <c r="AT1710" i="1"/>
  <c r="AS1710" i="1"/>
  <c r="AT1788" i="1"/>
  <c r="AU1788" i="1"/>
  <c r="AS1788" i="1"/>
  <c r="AR1788" i="1"/>
  <c r="AS1945" i="1"/>
  <c r="AU1945" i="1"/>
  <c r="AR1945" i="1"/>
  <c r="AT1945" i="1"/>
  <c r="AS1952" i="1"/>
  <c r="AT1952" i="1"/>
  <c r="AU1952" i="1"/>
  <c r="AU830" i="1"/>
  <c r="AR830" i="1"/>
  <c r="AU854" i="1"/>
  <c r="AR854" i="1"/>
  <c r="AU868" i="1"/>
  <c r="AR868" i="1"/>
  <c r="AI876" i="1"/>
  <c r="AU881" i="1"/>
  <c r="AS881" i="1"/>
  <c r="AR881" i="1"/>
  <c r="AU913" i="1"/>
  <c r="AS913" i="1"/>
  <c r="AR913" i="1"/>
  <c r="AI915" i="1"/>
  <c r="AT921" i="1"/>
  <c r="AR921" i="1"/>
  <c r="AU946" i="1"/>
  <c r="AR946" i="1"/>
  <c r="AS946" i="1"/>
  <c r="AU959" i="1"/>
  <c r="AT959" i="1"/>
  <c r="AS959" i="1"/>
  <c r="AU972" i="1"/>
  <c r="AT972" i="1"/>
  <c r="AS972" i="1"/>
  <c r="AR976" i="1"/>
  <c r="AS976" i="1"/>
  <c r="AD983" i="1"/>
  <c r="AE983" i="1" s="1"/>
  <c r="AD1003" i="1"/>
  <c r="AE1003" i="1" s="1"/>
  <c r="AD1055" i="1"/>
  <c r="AE1055" i="1" s="1"/>
  <c r="AS1073" i="1"/>
  <c r="AT1073" i="1"/>
  <c r="AU1073" i="1"/>
  <c r="AR1146" i="1"/>
  <c r="AU1146" i="1"/>
  <c r="AR1171" i="1"/>
  <c r="AS1171" i="1"/>
  <c r="AT1171" i="1"/>
  <c r="AS1205" i="1"/>
  <c r="AT1205" i="1"/>
  <c r="AU1221" i="1"/>
  <c r="AR1221" i="1"/>
  <c r="AD1227" i="1"/>
  <c r="AE1227" i="1" s="1"/>
  <c r="AS1235" i="1"/>
  <c r="AR1235" i="1"/>
  <c r="AU1235" i="1"/>
  <c r="AS1247" i="1"/>
  <c r="AT1247" i="1"/>
  <c r="AR1247" i="1"/>
  <c r="AT1258" i="1"/>
  <c r="AU1258" i="1"/>
  <c r="AS1264" i="1"/>
  <c r="AT1264" i="1"/>
  <c r="AR1264" i="1"/>
  <c r="AU1264" i="1"/>
  <c r="AS1316" i="1"/>
  <c r="AR1316" i="1"/>
  <c r="AT1326" i="1"/>
  <c r="AU1326" i="1"/>
  <c r="AU1330" i="1"/>
  <c r="AT1330" i="1"/>
  <c r="AS1330" i="1"/>
  <c r="AS1384" i="1"/>
  <c r="AR1384" i="1"/>
  <c r="AU1384" i="1"/>
  <c r="AT1384" i="1"/>
  <c r="AS1453" i="1"/>
  <c r="AT1453" i="1"/>
  <c r="AU1453" i="1"/>
  <c r="AR1453" i="1"/>
  <c r="AU1473" i="1"/>
  <c r="AT1473" i="1"/>
  <c r="AS1473" i="1"/>
  <c r="AR1478" i="1"/>
  <c r="AT1478" i="1"/>
  <c r="AS1478" i="1"/>
  <c r="AR1501" i="1"/>
  <c r="AS1501" i="1"/>
  <c r="AU1501" i="1"/>
  <c r="AT1501" i="1"/>
  <c r="AD1532" i="1"/>
  <c r="AE1532" i="1" s="1"/>
  <c r="AT1533" i="1"/>
  <c r="AU1533" i="1"/>
  <c r="AR1563" i="1"/>
  <c r="AU1563" i="1"/>
  <c r="AT1563" i="1"/>
  <c r="AU1581" i="1"/>
  <c r="AT1581" i="1"/>
  <c r="AS1581" i="1"/>
  <c r="AU1633" i="1"/>
  <c r="AR1633" i="1"/>
  <c r="AS1633" i="1"/>
  <c r="AT1633" i="1"/>
  <c r="AT1653" i="1"/>
  <c r="AS1653" i="1"/>
  <c r="AU1653" i="1"/>
  <c r="AT1655" i="1"/>
  <c r="AR1655" i="1"/>
  <c r="AU1655" i="1"/>
  <c r="AR1755" i="1"/>
  <c r="AU1755" i="1"/>
  <c r="AT1755" i="1"/>
  <c r="AS1755" i="1"/>
  <c r="AT1778" i="1"/>
  <c r="AU1778" i="1"/>
  <c r="AU1812" i="1"/>
  <c r="AS1812" i="1"/>
  <c r="AI813" i="1"/>
  <c r="AI816" i="1"/>
  <c r="AI818" i="1"/>
  <c r="AI832" i="1"/>
  <c r="AI856" i="1"/>
  <c r="AU884" i="1"/>
  <c r="AT884" i="1"/>
  <c r="AS884" i="1"/>
  <c r="AI886" i="1"/>
  <c r="AI908" i="1"/>
  <c r="AD923" i="1"/>
  <c r="AE923" i="1" s="1"/>
  <c r="AU925" i="1"/>
  <c r="AR925" i="1"/>
  <c r="AU930" i="1"/>
  <c r="AS930" i="1"/>
  <c r="AR930" i="1"/>
  <c r="AU945" i="1"/>
  <c r="AR945" i="1"/>
  <c r="AD956" i="1"/>
  <c r="AE956" i="1" s="1"/>
  <c r="AD967" i="1"/>
  <c r="AE967" i="1" s="1"/>
  <c r="AR988" i="1"/>
  <c r="AS988" i="1"/>
  <c r="AT988" i="1"/>
  <c r="AU989" i="1"/>
  <c r="AR989" i="1"/>
  <c r="AR997" i="1"/>
  <c r="AS997" i="1"/>
  <c r="AT997" i="1"/>
  <c r="AT999" i="1"/>
  <c r="AR999" i="1"/>
  <c r="AU999" i="1"/>
  <c r="AU1020" i="1"/>
  <c r="AS1020" i="1"/>
  <c r="AR1020" i="1"/>
  <c r="AU1024" i="1"/>
  <c r="AS1024" i="1"/>
  <c r="AR1046" i="1"/>
  <c r="AT1046" i="1"/>
  <c r="AS1046" i="1"/>
  <c r="AD1050" i="1"/>
  <c r="AE1050" i="1" s="1"/>
  <c r="AT1102" i="1"/>
  <c r="AR1102" i="1"/>
  <c r="AU1102" i="1"/>
  <c r="AU1194" i="1"/>
  <c r="AS1194" i="1"/>
  <c r="AR1194" i="1"/>
  <c r="AR1199" i="1"/>
  <c r="AS1199" i="1"/>
  <c r="AD1283" i="1"/>
  <c r="AE1283" i="1" s="1"/>
  <c r="AT1286" i="1"/>
  <c r="AU1286" i="1"/>
  <c r="AT1310" i="1"/>
  <c r="AU1310" i="1"/>
  <c r="AD1323" i="1"/>
  <c r="AE1323" i="1" s="1"/>
  <c r="AR1367" i="1"/>
  <c r="AU1367" i="1"/>
  <c r="AT1367" i="1"/>
  <c r="AS1370" i="1"/>
  <c r="AT1370" i="1"/>
  <c r="AU1370" i="1"/>
  <c r="AR1370" i="1"/>
  <c r="AU1398" i="1"/>
  <c r="AS1398" i="1"/>
  <c r="AT1398" i="1"/>
  <c r="AR1398" i="1"/>
  <c r="AS1445" i="1"/>
  <c r="AT1445" i="1"/>
  <c r="AR1445" i="1"/>
  <c r="AS1457" i="1"/>
  <c r="AT1457" i="1"/>
  <c r="AU1457" i="1"/>
  <c r="AR1457" i="1"/>
  <c r="AS1514" i="1"/>
  <c r="AU1514" i="1"/>
  <c r="AT1514" i="1"/>
  <c r="AD1554" i="1"/>
  <c r="AE1554" i="1" s="1"/>
  <c r="AD1573" i="1"/>
  <c r="AE1573" i="1" s="1"/>
  <c r="AU1599" i="1"/>
  <c r="AR1599" i="1"/>
  <c r="AS1599" i="1"/>
  <c r="AT1599" i="1"/>
  <c r="AS1706" i="1"/>
  <c r="AU1706" i="1"/>
  <c r="AR1706" i="1"/>
  <c r="AU1805" i="1"/>
  <c r="AR1805" i="1"/>
  <c r="AS1805" i="1"/>
  <c r="AS1870" i="1"/>
  <c r="AU1870" i="1"/>
  <c r="AR1870" i="1"/>
  <c r="AT1870" i="1"/>
  <c r="AR820" i="1"/>
  <c r="AD822" i="1"/>
  <c r="AE822" i="1" s="1"/>
  <c r="AS823" i="1"/>
  <c r="AR828" i="1"/>
  <c r="AS830" i="1"/>
  <c r="AU833" i="1"/>
  <c r="AS833" i="1"/>
  <c r="AR836" i="1"/>
  <c r="AS840" i="1"/>
  <c r="AR841" i="1"/>
  <c r="AR845" i="1"/>
  <c r="AT845" i="1"/>
  <c r="AI850" i="1"/>
  <c r="AU852" i="1"/>
  <c r="AR852" i="1"/>
  <c r="AS854" i="1"/>
  <c r="AU857" i="1"/>
  <c r="AS857" i="1"/>
  <c r="AD878" i="1"/>
  <c r="AE878" i="1" s="1"/>
  <c r="AS883" i="1"/>
  <c r="AR886" i="1"/>
  <c r="AS886" i="1"/>
  <c r="AR908" i="1"/>
  <c r="AS908" i="1"/>
  <c r="AU911" i="1"/>
  <c r="AR911" i="1"/>
  <c r="AT913" i="1"/>
  <c r="AI916" i="1"/>
  <c r="AS921" i="1"/>
  <c r="AU943" i="1"/>
  <c r="AS943" i="1"/>
  <c r="AR943" i="1"/>
  <c r="AT946" i="1"/>
  <c r="AT950" i="1"/>
  <c r="AR950" i="1"/>
  <c r="AU950" i="1"/>
  <c r="AS953" i="1"/>
  <c r="AU953" i="1"/>
  <c r="AT953" i="1"/>
  <c r="AU958" i="1"/>
  <c r="AS958" i="1"/>
  <c r="AR958" i="1"/>
  <c r="AR972" i="1"/>
  <c r="AT976" i="1"/>
  <c r="AD996" i="1"/>
  <c r="AE996" i="1" s="1"/>
  <c r="AR1039" i="1"/>
  <c r="AT1039" i="1"/>
  <c r="AS1039" i="1"/>
  <c r="AS1064" i="1"/>
  <c r="AR1064" i="1"/>
  <c r="AU1064" i="1"/>
  <c r="AU1067" i="1"/>
  <c r="AS1067" i="1"/>
  <c r="AR1067" i="1"/>
  <c r="AT1094" i="1"/>
  <c r="AU1094" i="1"/>
  <c r="AR1094" i="1"/>
  <c r="AT1132" i="1"/>
  <c r="AR1132" i="1"/>
  <c r="AU1132" i="1"/>
  <c r="AU1144" i="1"/>
  <c r="AT1144" i="1"/>
  <c r="AS1144" i="1"/>
  <c r="AS1152" i="1"/>
  <c r="AU1152" i="1"/>
  <c r="AU1171" i="1"/>
  <c r="AU1205" i="1"/>
  <c r="AT1235" i="1"/>
  <c r="AU1247" i="1"/>
  <c r="AS1248" i="1"/>
  <c r="AT1248" i="1"/>
  <c r="AR1248" i="1"/>
  <c r="AS1277" i="1"/>
  <c r="AT1277" i="1"/>
  <c r="AU1277" i="1"/>
  <c r="AU1306" i="1"/>
  <c r="AD1316" i="1"/>
  <c r="AE1316" i="1" s="1"/>
  <c r="AT1316" i="1"/>
  <c r="AD1320" i="1"/>
  <c r="AE1320" i="1" s="1"/>
  <c r="AS1324" i="1"/>
  <c r="AU1324" i="1"/>
  <c r="AT1324" i="1"/>
  <c r="AR1324" i="1"/>
  <c r="AD1330" i="1"/>
  <c r="AE1330" i="1" s="1"/>
  <c r="AR1330" i="1"/>
  <c r="AS1341" i="1"/>
  <c r="AR1341" i="1"/>
  <c r="AT1341" i="1"/>
  <c r="AU1341" i="1"/>
  <c r="AU1379" i="1"/>
  <c r="AS1379" i="1"/>
  <c r="AR1379" i="1"/>
  <c r="AT1379" i="1"/>
  <c r="AT1393" i="1"/>
  <c r="AR1393" i="1"/>
  <c r="AU1393" i="1"/>
  <c r="AS1393" i="1"/>
  <c r="AU1417" i="1"/>
  <c r="AR1417" i="1"/>
  <c r="AT1417" i="1"/>
  <c r="AT1424" i="1"/>
  <c r="AS1424" i="1"/>
  <c r="AR1424" i="1"/>
  <c r="AR1430" i="1"/>
  <c r="AU1430" i="1"/>
  <c r="AT1430" i="1"/>
  <c r="AU1438" i="1"/>
  <c r="AS1438" i="1"/>
  <c r="AR1438" i="1"/>
  <c r="AU1447" i="1"/>
  <c r="AR1447" i="1"/>
  <c r="AT1447" i="1"/>
  <c r="AS1447" i="1"/>
  <c r="AR1473" i="1"/>
  <c r="AU1478" i="1"/>
  <c r="AR1482" i="1"/>
  <c r="AT1482" i="1"/>
  <c r="AS1482" i="1"/>
  <c r="AU1482" i="1"/>
  <c r="AS1507" i="1"/>
  <c r="AU1507" i="1"/>
  <c r="AT1507" i="1"/>
  <c r="AS1524" i="1"/>
  <c r="AU1524" i="1"/>
  <c r="AT1524" i="1"/>
  <c r="AR1559" i="1"/>
  <c r="AS1559" i="1"/>
  <c r="AU1559" i="1"/>
  <c r="AT1559" i="1"/>
  <c r="AD1561" i="1"/>
  <c r="AE1561" i="1" s="1"/>
  <c r="AS1563" i="1"/>
  <c r="AR1581" i="1"/>
  <c r="AD1584" i="1"/>
  <c r="AE1584" i="1" s="1"/>
  <c r="AU1607" i="1"/>
  <c r="AT1607" i="1"/>
  <c r="AR1607" i="1"/>
  <c r="AS1607" i="1"/>
  <c r="AD1617" i="1"/>
  <c r="AE1617" i="1" s="1"/>
  <c r="AR1652" i="1"/>
  <c r="AT1652" i="1"/>
  <c r="AS1655" i="1"/>
  <c r="AD1689" i="1"/>
  <c r="AE1689" i="1" s="1"/>
  <c r="AS1700" i="1"/>
  <c r="AT1700" i="1"/>
  <c r="AS1711" i="1"/>
  <c r="AR1711" i="1"/>
  <c r="AT1733" i="1"/>
  <c r="AS1733" i="1"/>
  <c r="AU1814" i="1"/>
  <c r="AR1814" i="1"/>
  <c r="AT1814" i="1"/>
  <c r="AS1814" i="1"/>
  <c r="AR1061" i="1"/>
  <c r="AS1061" i="1"/>
  <c r="AR1080" i="1"/>
  <c r="AS1080" i="1"/>
  <c r="AT1080" i="1"/>
  <c r="AS1097" i="1"/>
  <c r="AU1097" i="1"/>
  <c r="AU1106" i="1"/>
  <c r="AR1106" i="1"/>
  <c r="AD1135" i="1"/>
  <c r="AE1135" i="1" s="1"/>
  <c r="AT1136" i="1"/>
  <c r="AU1136" i="1"/>
  <c r="AR1136" i="1"/>
  <c r="AD1154" i="1"/>
  <c r="AE1154" i="1" s="1"/>
  <c r="AR1157" i="1"/>
  <c r="AS1157" i="1"/>
  <c r="AS1175" i="1"/>
  <c r="AT1175" i="1"/>
  <c r="AR1175" i="1"/>
  <c r="AS1186" i="1"/>
  <c r="AU1186" i="1"/>
  <c r="AT1186" i="1"/>
  <c r="AR1236" i="1"/>
  <c r="AU1236" i="1"/>
  <c r="AT1236" i="1"/>
  <c r="AS1241" i="1"/>
  <c r="AU1241" i="1"/>
  <c r="AT1241" i="1"/>
  <c r="AU1259" i="1"/>
  <c r="AT1259" i="1"/>
  <c r="AS1259" i="1"/>
  <c r="AS1265" i="1"/>
  <c r="AU1265" i="1"/>
  <c r="AT1265" i="1"/>
  <c r="AD1266" i="1"/>
  <c r="AE1266" i="1" s="1"/>
  <c r="AS1269" i="1"/>
  <c r="AU1269" i="1"/>
  <c r="AT1269" i="1"/>
  <c r="AR1294" i="1"/>
  <c r="AS1294" i="1"/>
  <c r="AD1315" i="1"/>
  <c r="AE1315" i="1" s="1"/>
  <c r="AS1333" i="1"/>
  <c r="AT1333" i="1"/>
  <c r="AU1333" i="1"/>
  <c r="AU1339" i="1"/>
  <c r="AR1339" i="1"/>
  <c r="AT1339" i="1"/>
  <c r="AS1339" i="1"/>
  <c r="AD1341" i="1"/>
  <c r="AE1341" i="1" s="1"/>
  <c r="AS1342" i="1"/>
  <c r="AT1342" i="1"/>
  <c r="AR1342" i="1"/>
  <c r="AD1348" i="1"/>
  <c r="AE1348" i="1" s="1"/>
  <c r="AD1368" i="1"/>
  <c r="AE1368" i="1" s="1"/>
  <c r="AD1375" i="1"/>
  <c r="AE1375" i="1" s="1"/>
  <c r="AR1436" i="1"/>
  <c r="AS1436" i="1"/>
  <c r="AS1449" i="1"/>
  <c r="AT1449" i="1"/>
  <c r="AR1449" i="1"/>
  <c r="AS1465" i="1"/>
  <c r="AR1465" i="1"/>
  <c r="AU1476" i="1"/>
  <c r="AT1476" i="1"/>
  <c r="AS1476" i="1"/>
  <c r="AD1529" i="1"/>
  <c r="AE1529" i="1" s="1"/>
  <c r="AR1555" i="1"/>
  <c r="AS1555" i="1"/>
  <c r="AT1555" i="1"/>
  <c r="AT1557" i="1"/>
  <c r="AU1557" i="1"/>
  <c r="AD1565" i="1"/>
  <c r="AE1565" i="1" s="1"/>
  <c r="AR1570" i="1"/>
  <c r="AS1570" i="1"/>
  <c r="AT1570" i="1"/>
  <c r="AU1720" i="1"/>
  <c r="AR1720" i="1"/>
  <c r="AS1720" i="1"/>
  <c r="AU1725" i="1"/>
  <c r="AR1725" i="1"/>
  <c r="AT1725" i="1"/>
  <c r="AS1725" i="1"/>
  <c r="AS1736" i="1"/>
  <c r="AR1736" i="1"/>
  <c r="AT1736" i="1"/>
  <c r="AU1736" i="1"/>
  <c r="AU1749" i="1"/>
  <c r="AR1749" i="1"/>
  <c r="AS1749" i="1"/>
  <c r="AT1749" i="1"/>
  <c r="AT1796" i="1"/>
  <c r="AU1796" i="1"/>
  <c r="AS1796" i="1"/>
  <c r="AR1796" i="1"/>
  <c r="AU1819" i="1"/>
  <c r="AR1819" i="1"/>
  <c r="AS1819" i="1"/>
  <c r="AT1819" i="1"/>
  <c r="AT1878" i="1"/>
  <c r="AS1878" i="1"/>
  <c r="AU1878" i="1"/>
  <c r="AU1913" i="1"/>
  <c r="AR1913" i="1"/>
  <c r="AS1913" i="1"/>
  <c r="AT1913" i="1"/>
  <c r="AT1915" i="1"/>
  <c r="AU1915" i="1"/>
  <c r="AS1915" i="1"/>
  <c r="AR1915" i="1"/>
  <c r="AT1904" i="1"/>
  <c r="AR1904" i="1"/>
  <c r="AU1904" i="1"/>
  <c r="AT1920" i="1"/>
  <c r="AU1920" i="1"/>
  <c r="AS1920" i="1"/>
  <c r="AR1920" i="1"/>
  <c r="AT1928" i="1"/>
  <c r="AR1928" i="1"/>
  <c r="AU1928" i="1"/>
  <c r="AS1928" i="1"/>
  <c r="AT1061" i="1"/>
  <c r="AT1092" i="1"/>
  <c r="AR1092" i="1"/>
  <c r="AT1097" i="1"/>
  <c r="AR1120" i="1"/>
  <c r="AT1120" i="1"/>
  <c r="AS1120" i="1"/>
  <c r="AS1125" i="1"/>
  <c r="AR1125" i="1"/>
  <c r="AD1148" i="1"/>
  <c r="AE1148" i="1" s="1"/>
  <c r="AT1149" i="1"/>
  <c r="AR1149" i="1"/>
  <c r="AT1153" i="1"/>
  <c r="AR1153" i="1"/>
  <c r="AT1157" i="1"/>
  <c r="AS1174" i="1"/>
  <c r="AT1174" i="1"/>
  <c r="AU1174" i="1"/>
  <c r="AU1175" i="1"/>
  <c r="AT1202" i="1"/>
  <c r="AR1202" i="1"/>
  <c r="AD1228" i="1"/>
  <c r="AE1228" i="1" s="1"/>
  <c r="AD1236" i="1"/>
  <c r="AE1236" i="1" s="1"/>
  <c r="AS1278" i="1"/>
  <c r="AU1278" i="1"/>
  <c r="AT1278" i="1"/>
  <c r="AU1283" i="1"/>
  <c r="AT1283" i="1"/>
  <c r="AS1283" i="1"/>
  <c r="AD1292" i="1"/>
  <c r="AE1292" i="1" s="1"/>
  <c r="AS1293" i="1"/>
  <c r="AT1293" i="1"/>
  <c r="AT1294" i="1"/>
  <c r="AD1326" i="1"/>
  <c r="AE1326" i="1" s="1"/>
  <c r="AD1342" i="1"/>
  <c r="AE1342" i="1" s="1"/>
  <c r="AU1342" i="1"/>
  <c r="AS1374" i="1"/>
  <c r="AT1374" i="1"/>
  <c r="AR1374" i="1"/>
  <c r="AT1397" i="1"/>
  <c r="AR1397" i="1"/>
  <c r="AS1400" i="1"/>
  <c r="AU1400" i="1"/>
  <c r="AT1400" i="1"/>
  <c r="AU1401" i="1"/>
  <c r="AR1401" i="1"/>
  <c r="AS1401" i="1"/>
  <c r="AI1403" i="1"/>
  <c r="AU1450" i="1"/>
  <c r="AT1450" i="1"/>
  <c r="AS1450" i="1"/>
  <c r="AR1456" i="1"/>
  <c r="AS1456" i="1"/>
  <c r="AR1460" i="1"/>
  <c r="AT1460" i="1"/>
  <c r="AU1460" i="1"/>
  <c r="AS1460" i="1"/>
  <c r="AU1525" i="1"/>
  <c r="AT1525" i="1"/>
  <c r="AS1525" i="1"/>
  <c r="AR1535" i="1"/>
  <c r="AT1535" i="1"/>
  <c r="AU1535" i="1"/>
  <c r="AR1549" i="1"/>
  <c r="AU1549" i="1"/>
  <c r="AT1549" i="1"/>
  <c r="AU1555" i="1"/>
  <c r="AR1566" i="1"/>
  <c r="AU1566" i="1"/>
  <c r="AT1566" i="1"/>
  <c r="AU1570" i="1"/>
  <c r="AD1579" i="1"/>
  <c r="AE1579" i="1" s="1"/>
  <c r="AU1585" i="1"/>
  <c r="AR1585" i="1"/>
  <c r="AS1585" i="1"/>
  <c r="AT1595" i="1"/>
  <c r="AU1595" i="1"/>
  <c r="AS1595" i="1"/>
  <c r="AR1636" i="1"/>
  <c r="AS1636" i="1"/>
  <c r="AU1636" i="1"/>
  <c r="AT1636" i="1"/>
  <c r="AU1640" i="1"/>
  <c r="AR1640" i="1"/>
  <c r="AT1640" i="1"/>
  <c r="AS1640" i="1"/>
  <c r="AU1668" i="1"/>
  <c r="AS1668" i="1"/>
  <c r="AS1687" i="1"/>
  <c r="AR1709" i="1"/>
  <c r="AU1709" i="1"/>
  <c r="AT1709" i="1"/>
  <c r="AS1709" i="1"/>
  <c r="AT1756" i="1"/>
  <c r="AR1756" i="1"/>
  <c r="AU1756" i="1"/>
  <c r="AR1766" i="1"/>
  <c r="AS1766" i="1"/>
  <c r="AU1766" i="1"/>
  <c r="AT1766" i="1"/>
  <c r="AT1850" i="1"/>
  <c r="AS1850" i="1"/>
  <c r="AU1858" i="1"/>
  <c r="AT1858" i="1"/>
  <c r="AS1858" i="1"/>
  <c r="AR1858" i="1"/>
  <c r="AR1877" i="1"/>
  <c r="AT1877" i="1"/>
  <c r="AU1877" i="1"/>
  <c r="AT1885" i="1"/>
  <c r="AR1885" i="1"/>
  <c r="AU1885" i="1"/>
  <c r="AR1908" i="1"/>
  <c r="AU1908" i="1"/>
  <c r="AU1918" i="1"/>
  <c r="AR1918" i="1"/>
  <c r="AS1918" i="1"/>
  <c r="AU1931" i="1"/>
  <c r="AR1931" i="1"/>
  <c r="AS1931" i="1"/>
  <c r="AD1951" i="1"/>
  <c r="AE1951" i="1" s="1"/>
  <c r="AS1956" i="1"/>
  <c r="AT1956" i="1"/>
  <c r="AU1956" i="1"/>
  <c r="AS1964" i="1"/>
  <c r="AT1964" i="1"/>
  <c r="AI866" i="1"/>
  <c r="AI874" i="1"/>
  <c r="AD957" i="1"/>
  <c r="AE957" i="1" s="1"/>
  <c r="AU969" i="1"/>
  <c r="AS969" i="1"/>
  <c r="AI973" i="1"/>
  <c r="AD989" i="1"/>
  <c r="AE989" i="1" s="1"/>
  <c r="AD990" i="1"/>
  <c r="AE990" i="1" s="1"/>
  <c r="AR992" i="1"/>
  <c r="AS992" i="1"/>
  <c r="AT994" i="1"/>
  <c r="AR994" i="1"/>
  <c r="AT1019" i="1"/>
  <c r="AR1019" i="1"/>
  <c r="AS1022" i="1"/>
  <c r="AR1022" i="1"/>
  <c r="AU1023" i="1"/>
  <c r="AS1023" i="1"/>
  <c r="AU1035" i="1"/>
  <c r="AR1035" i="1"/>
  <c r="AT1045" i="1"/>
  <c r="AU1045" i="1"/>
  <c r="AI1052" i="1"/>
  <c r="AI1085" i="1"/>
  <c r="AI1160" i="1"/>
  <c r="AT1165" i="1"/>
  <c r="AU1165" i="1"/>
  <c r="AS1168" i="1"/>
  <c r="AT1168" i="1"/>
  <c r="AR1185" i="1"/>
  <c r="AS1185" i="1"/>
  <c r="AD1199" i="1"/>
  <c r="AE1199" i="1" s="1"/>
  <c r="AS1226" i="1"/>
  <c r="AT1226" i="1"/>
  <c r="AD1247" i="1"/>
  <c r="AE1247" i="1" s="1"/>
  <c r="AS1253" i="1"/>
  <c r="AU1253" i="1"/>
  <c r="AD1274" i="1"/>
  <c r="AE1274" i="1" s="1"/>
  <c r="AT1298" i="1"/>
  <c r="AU1298" i="1"/>
  <c r="AS1305" i="1"/>
  <c r="AU1305" i="1"/>
  <c r="AD1336" i="1"/>
  <c r="AE1336" i="1" s="1"/>
  <c r="AD1346" i="1"/>
  <c r="AE1346" i="1" s="1"/>
  <c r="AD1369" i="1"/>
  <c r="AE1369" i="1" s="1"/>
  <c r="AR1373" i="1"/>
  <c r="AS1373" i="1"/>
  <c r="AU1390" i="1"/>
  <c r="AR1390" i="1"/>
  <c r="AD1395" i="1"/>
  <c r="AE1395" i="1" s="1"/>
  <c r="AI1396" i="1"/>
  <c r="AI1411" i="1"/>
  <c r="AI1413" i="1"/>
  <c r="AS1419" i="1"/>
  <c r="AR1419" i="1"/>
  <c r="AS1427" i="1"/>
  <c r="AR1427" i="1"/>
  <c r="AS1441" i="1"/>
  <c r="AT1441" i="1"/>
  <c r="AI1455" i="1"/>
  <c r="AI1459" i="1"/>
  <c r="AS1469" i="1"/>
  <c r="AR1469" i="1"/>
  <c r="AD1472" i="1"/>
  <c r="AE1472" i="1" s="1"/>
  <c r="AD1485" i="1"/>
  <c r="AE1485" i="1" s="1"/>
  <c r="AU1486" i="1"/>
  <c r="AS1486" i="1"/>
  <c r="AR1527" i="1"/>
  <c r="AS1527" i="1"/>
  <c r="AD1530" i="1"/>
  <c r="AE1530" i="1" s="1"/>
  <c r="AD1534" i="1"/>
  <c r="AE1534" i="1" s="1"/>
  <c r="AT1537" i="1"/>
  <c r="AU1537" i="1"/>
  <c r="AT1553" i="1"/>
  <c r="AU1553" i="1"/>
  <c r="AI1567" i="1"/>
  <c r="AT1603" i="1"/>
  <c r="AS1603" i="1"/>
  <c r="AT1608" i="1"/>
  <c r="AS1608" i="1"/>
  <c r="AU1614" i="1"/>
  <c r="AT1614" i="1"/>
  <c r="AS1614" i="1"/>
  <c r="AU1616" i="1"/>
  <c r="AR1616" i="1"/>
  <c r="AS1616" i="1"/>
  <c r="AT1626" i="1"/>
  <c r="AS1626" i="1"/>
  <c r="AT1650" i="1"/>
  <c r="AR1650" i="1"/>
  <c r="AU1679" i="1"/>
  <c r="AR1679" i="1"/>
  <c r="AU1682" i="1"/>
  <c r="AR1682" i="1"/>
  <c r="AT1682" i="1"/>
  <c r="AU1693" i="1"/>
  <c r="AR1693" i="1"/>
  <c r="AD1696" i="1"/>
  <c r="AE1696" i="1" s="1"/>
  <c r="AS1701" i="1"/>
  <c r="AU1701" i="1"/>
  <c r="AT1757" i="1"/>
  <c r="AU1757" i="1"/>
  <c r="AT1780" i="1"/>
  <c r="AS1780" i="1"/>
  <c r="AT1792" i="1"/>
  <c r="AU1792" i="1"/>
  <c r="AR1792" i="1"/>
  <c r="AT1797" i="1"/>
  <c r="AS1797" i="1"/>
  <c r="AU1806" i="1"/>
  <c r="AR1806" i="1"/>
  <c r="AS1806" i="1"/>
  <c r="AU1808" i="1"/>
  <c r="AR1808" i="1"/>
  <c r="AU1813" i="1"/>
  <c r="AR1813" i="1"/>
  <c r="AS1813" i="1"/>
  <c r="AR1823" i="1"/>
  <c r="AU1823" i="1"/>
  <c r="AI1829" i="1"/>
  <c r="AI1851" i="1"/>
  <c r="AI1863" i="1"/>
  <c r="AT1882" i="1"/>
  <c r="AU1882" i="1"/>
  <c r="AR1882" i="1"/>
  <c r="AD1884" i="1"/>
  <c r="AE1884" i="1" s="1"/>
  <c r="AD18" i="1"/>
  <c r="AE18" i="1" s="1"/>
  <c r="AD35" i="1"/>
  <c r="AE35" i="1" s="1"/>
  <c r="AD90" i="1"/>
  <c r="AE90" i="1" s="1"/>
  <c r="AD132" i="1"/>
  <c r="AE132" i="1" s="1"/>
  <c r="AD133" i="1"/>
  <c r="AE133" i="1" s="1"/>
  <c r="AD134" i="1"/>
  <c r="AE134" i="1" s="1"/>
  <c r="AD145" i="1"/>
  <c r="AE145" i="1" s="1"/>
  <c r="AD167" i="1"/>
  <c r="AE167" i="1" s="1"/>
  <c r="AD168" i="1"/>
  <c r="AE168" i="1" s="1"/>
  <c r="AI172" i="1"/>
  <c r="AI188" i="1"/>
  <c r="AD210" i="1"/>
  <c r="AE210" i="1" s="1"/>
  <c r="AD228" i="1"/>
  <c r="AE228" i="1" s="1"/>
  <c r="AD258" i="1"/>
  <c r="AE258" i="1" s="1"/>
  <c r="AD271" i="1"/>
  <c r="AE271" i="1" s="1"/>
  <c r="AI289" i="1"/>
  <c r="AI300" i="1"/>
  <c r="AD306" i="1"/>
  <c r="AE306" i="1" s="1"/>
  <c r="AD329" i="1"/>
  <c r="AE329" i="1" s="1"/>
  <c r="AI352" i="1"/>
  <c r="AD359" i="1"/>
  <c r="AE359" i="1" s="1"/>
  <c r="AD381" i="1"/>
  <c r="AE381" i="1" s="1"/>
  <c r="AI395" i="1"/>
  <c r="AD397" i="1"/>
  <c r="AE397" i="1" s="1"/>
  <c r="AD422" i="1"/>
  <c r="AE422" i="1" s="1"/>
  <c r="AD436" i="1"/>
  <c r="AE436" i="1" s="1"/>
  <c r="AI449" i="1"/>
  <c r="AD464" i="1"/>
  <c r="AE464" i="1" s="1"/>
  <c r="AD493" i="1"/>
  <c r="AE493" i="1" s="1"/>
  <c r="AI509" i="1"/>
  <c r="AI512" i="1"/>
  <c r="AD522" i="1"/>
  <c r="AE522" i="1" s="1"/>
  <c r="AD531" i="1"/>
  <c r="AE531" i="1" s="1"/>
  <c r="AI542" i="1"/>
  <c r="AI544" i="1"/>
  <c r="AD549" i="1"/>
  <c r="AE549" i="1" s="1"/>
  <c r="AD582" i="1"/>
  <c r="AE582" i="1" s="1"/>
  <c r="AI597" i="1"/>
  <c r="AI656" i="1"/>
  <c r="AD659" i="1"/>
  <c r="AE659" i="1" s="1"/>
  <c r="AI673" i="1"/>
  <c r="AD685" i="1"/>
  <c r="AE685" i="1" s="1"/>
  <c r="AI701" i="1"/>
  <c r="AI713" i="1"/>
  <c r="AI729" i="1"/>
  <c r="AI745" i="1"/>
  <c r="AD750" i="1"/>
  <c r="AE750" i="1" s="1"/>
  <c r="AI757" i="1"/>
  <c r="AI780" i="1"/>
  <c r="AD790" i="1"/>
  <c r="AE790" i="1" s="1"/>
  <c r="AD816" i="1"/>
  <c r="AE816" i="1" s="1"/>
  <c r="AI821" i="1"/>
  <c r="AI834" i="1"/>
  <c r="AI845" i="1"/>
  <c r="AI848" i="1"/>
  <c r="AI858" i="1"/>
  <c r="AI882" i="1"/>
  <c r="AI894" i="1"/>
  <c r="AI897" i="1"/>
  <c r="AI901" i="1"/>
  <c r="AI947" i="1"/>
  <c r="AU956" i="1"/>
  <c r="AR956" i="1"/>
  <c r="AT962" i="1"/>
  <c r="AR962" i="1"/>
  <c r="AD973" i="1"/>
  <c r="AE973" i="1" s="1"/>
  <c r="AI975" i="1"/>
  <c r="AD979" i="1"/>
  <c r="AE979" i="1" s="1"/>
  <c r="AU982" i="1"/>
  <c r="AR982" i="1"/>
  <c r="AD1004" i="1"/>
  <c r="AE1004" i="1" s="1"/>
  <c r="AT1009" i="1"/>
  <c r="AR1009" i="1"/>
  <c r="AU1028" i="1"/>
  <c r="AS1028" i="1"/>
  <c r="AR1043" i="1"/>
  <c r="AT1043" i="1"/>
  <c r="AI1078" i="1"/>
  <c r="AI1088" i="1"/>
  <c r="AI1127" i="1"/>
  <c r="AT1179" i="1"/>
  <c r="AU1179" i="1"/>
  <c r="AS1182" i="1"/>
  <c r="AT1182" i="1"/>
  <c r="AS1190" i="1"/>
  <c r="AT1190" i="1"/>
  <c r="AD1197" i="1"/>
  <c r="AE1197" i="1" s="1"/>
  <c r="AS1197" i="1"/>
  <c r="AU1197" i="1"/>
  <c r="AT1230" i="1"/>
  <c r="AR1230" i="1"/>
  <c r="AT1250" i="1"/>
  <c r="AU1250" i="1"/>
  <c r="AD1296" i="1"/>
  <c r="AE1296" i="1" s="1"/>
  <c r="AT1302" i="1"/>
  <c r="AU1302" i="1"/>
  <c r="AS1309" i="1"/>
  <c r="AU1309" i="1"/>
  <c r="AD1310" i="1"/>
  <c r="AE1310" i="1" s="1"/>
  <c r="AD1312" i="1"/>
  <c r="AE1312" i="1" s="1"/>
  <c r="AD1344" i="1"/>
  <c r="AE1344" i="1" s="1"/>
  <c r="AS1355" i="1"/>
  <c r="AT1355" i="1"/>
  <c r="AR1414" i="1"/>
  <c r="AT1414" i="1"/>
  <c r="AI1421" i="1"/>
  <c r="AI1425" i="1"/>
  <c r="AU1439" i="1"/>
  <c r="AS1439" i="1"/>
  <c r="AU1443" i="1"/>
  <c r="AS1443" i="1"/>
  <c r="AI1447" i="1"/>
  <c r="AD1480" i="1"/>
  <c r="AE1480" i="1" s="1"/>
  <c r="AI1492" i="1"/>
  <c r="AR1543" i="1"/>
  <c r="AS1543" i="1"/>
  <c r="AI1548" i="1"/>
  <c r="AD1580" i="1"/>
  <c r="AE1580" i="1" s="1"/>
  <c r="AD1601" i="1"/>
  <c r="AE1601" i="1" s="1"/>
  <c r="AT1621" i="1"/>
  <c r="AR1621" i="1"/>
  <c r="AU1622" i="1"/>
  <c r="AR1622" i="1"/>
  <c r="AT1622" i="1"/>
  <c r="AU1656" i="1"/>
  <c r="AR1656" i="1"/>
  <c r="AT1656" i="1"/>
  <c r="AU1680" i="1"/>
  <c r="AR1680" i="1"/>
  <c r="AS1680" i="1"/>
  <c r="AD1697" i="1"/>
  <c r="AE1697" i="1" s="1"/>
  <c r="AD1700" i="1"/>
  <c r="AE1700" i="1" s="1"/>
  <c r="AS1713" i="1"/>
  <c r="AT1713" i="1"/>
  <c r="AT1719" i="1"/>
  <c r="AU1719" i="1"/>
  <c r="AS1719" i="1"/>
  <c r="AU1727" i="1"/>
  <c r="AR1727" i="1"/>
  <c r="AU1747" i="1"/>
  <c r="AR1747" i="1"/>
  <c r="AD1761" i="1"/>
  <c r="AE1761" i="1" s="1"/>
  <c r="AU1775" i="1"/>
  <c r="AR1775" i="1"/>
  <c r="AT1775" i="1"/>
  <c r="AU1783" i="1"/>
  <c r="AR1783" i="1"/>
  <c r="AS1783" i="1"/>
  <c r="AT1816" i="1"/>
  <c r="AR1816" i="1"/>
  <c r="AU1836" i="1"/>
  <c r="AT1836" i="1"/>
  <c r="AR1836" i="1"/>
  <c r="AS1836" i="1"/>
  <c r="AU1844" i="1"/>
  <c r="AT1844" i="1"/>
  <c r="AR1844" i="1"/>
  <c r="AT1857" i="1"/>
  <c r="AR1857" i="1"/>
  <c r="AU1857" i="1"/>
  <c r="AU1890" i="1"/>
  <c r="AR1890" i="1"/>
  <c r="AS1890" i="1"/>
  <c r="AU1926" i="1"/>
  <c r="AR1926" i="1"/>
  <c r="AS1926" i="1"/>
  <c r="AU1930" i="1"/>
  <c r="AR1930" i="1"/>
  <c r="AS1930" i="1"/>
  <c r="AT1942" i="1"/>
  <c r="AU1942" i="1"/>
  <c r="AR1942" i="1"/>
  <c r="AS1968" i="1"/>
  <c r="AT1968" i="1"/>
  <c r="AU966" i="1"/>
  <c r="AI1014" i="1"/>
  <c r="AI1024" i="1"/>
  <c r="AT1027" i="1"/>
  <c r="AU1034" i="1"/>
  <c r="AD1040" i="1"/>
  <c r="AE1040" i="1" s="1"/>
  <c r="AU1040" i="1"/>
  <c r="AI1042" i="1"/>
  <c r="AI1049" i="1"/>
  <c r="AI1061" i="1"/>
  <c r="AU1078" i="1"/>
  <c r="AU1117" i="1"/>
  <c r="AU1130" i="1"/>
  <c r="AD1153" i="1"/>
  <c r="AE1153" i="1" s="1"/>
  <c r="AD1157" i="1"/>
  <c r="AE1157" i="1" s="1"/>
  <c r="AD1172" i="1"/>
  <c r="AE1172" i="1" s="1"/>
  <c r="AD1186" i="1"/>
  <c r="AE1186" i="1" s="1"/>
  <c r="AI1199" i="1"/>
  <c r="AD1213" i="1"/>
  <c r="AE1213" i="1" s="1"/>
  <c r="AD1214" i="1"/>
  <c r="AE1214" i="1" s="1"/>
  <c r="AU1220" i="1"/>
  <c r="AD1314" i="1"/>
  <c r="AE1314" i="1" s="1"/>
  <c r="AD1322" i="1"/>
  <c r="AE1322" i="1" s="1"/>
  <c r="AD1331" i="1"/>
  <c r="AE1331" i="1" s="1"/>
  <c r="AD1339" i="1"/>
  <c r="AE1339" i="1" s="1"/>
  <c r="AU1346" i="1"/>
  <c r="AU1352" i="1"/>
  <c r="AD1353" i="1"/>
  <c r="AE1353" i="1" s="1"/>
  <c r="AD1354" i="1"/>
  <c r="AE1354" i="1" s="1"/>
  <c r="AU1356" i="1"/>
  <c r="AU1366" i="1"/>
  <c r="AD1367" i="1"/>
  <c r="AE1367" i="1" s="1"/>
  <c r="AT1376" i="1"/>
  <c r="AU1378" i="1"/>
  <c r="AT1382" i="1"/>
  <c r="AU1385" i="1"/>
  <c r="AU1392" i="1"/>
  <c r="AU1396" i="1"/>
  <c r="AU1404" i="1"/>
  <c r="AT1409" i="1"/>
  <c r="AU1411" i="1"/>
  <c r="AU1420" i="1"/>
  <c r="AD1427" i="1"/>
  <c r="AE1427" i="1" s="1"/>
  <c r="AU1432" i="1"/>
  <c r="AU1433" i="1"/>
  <c r="AU1446" i="1"/>
  <c r="AD1447" i="1"/>
  <c r="AE1447" i="1" s="1"/>
  <c r="AU1458" i="1"/>
  <c r="AI1475" i="1"/>
  <c r="AD1486" i="1"/>
  <c r="AE1486" i="1" s="1"/>
  <c r="AU1487" i="1"/>
  <c r="AI1501" i="1"/>
  <c r="AU1511" i="1"/>
  <c r="AU1519" i="1"/>
  <c r="AU1561" i="1"/>
  <c r="AD1567" i="1"/>
  <c r="AE1567" i="1" s="1"/>
  <c r="AD1582" i="1"/>
  <c r="AE1582" i="1" s="1"/>
  <c r="AU1604" i="1"/>
  <c r="AR1604" i="1"/>
  <c r="AU1618" i="1"/>
  <c r="AT1618" i="1"/>
  <c r="AU1624" i="1"/>
  <c r="AU1629" i="1"/>
  <c r="AR1629" i="1"/>
  <c r="AR1632" i="1"/>
  <c r="AU1632" i="1"/>
  <c r="AT1634" i="1"/>
  <c r="AR1634" i="1"/>
  <c r="AU1647" i="1"/>
  <c r="AR1647" i="1"/>
  <c r="AU1658" i="1"/>
  <c r="AU1663" i="1"/>
  <c r="AR1663" i="1"/>
  <c r="AU1664" i="1"/>
  <c r="AT1664" i="1"/>
  <c r="AU1666" i="1"/>
  <c r="AT1666" i="1"/>
  <c r="AI1677" i="1"/>
  <c r="AD1678" i="1"/>
  <c r="AE1678" i="1" s="1"/>
  <c r="AI1690" i="1"/>
  <c r="AU1694" i="1"/>
  <c r="AT1694" i="1"/>
  <c r="AU1702" i="1"/>
  <c r="AD1713" i="1"/>
  <c r="AE1713" i="1" s="1"/>
  <c r="AU1728" i="1"/>
  <c r="AT1728" i="1"/>
  <c r="AI1732" i="1"/>
  <c r="AU1737" i="1"/>
  <c r="AR1740" i="1"/>
  <c r="AU1740" i="1"/>
  <c r="AU1742" i="1"/>
  <c r="AU1753" i="1"/>
  <c r="AR1753" i="1"/>
  <c r="AU1760" i="1"/>
  <c r="AR1767" i="1"/>
  <c r="AS1767" i="1"/>
  <c r="AI1772" i="1"/>
  <c r="AS1779" i="1"/>
  <c r="AU1779" i="1"/>
  <c r="AU1798" i="1"/>
  <c r="AR1798" i="1"/>
  <c r="AU1800" i="1"/>
  <c r="AR1800" i="1"/>
  <c r="AT1841" i="1"/>
  <c r="AU1841" i="1"/>
  <c r="AS1847" i="1"/>
  <c r="AU1847" i="1"/>
  <c r="AS1872" i="1"/>
  <c r="AT1872" i="1"/>
  <c r="AD1880" i="1"/>
  <c r="AE1880" i="1" s="1"/>
  <c r="AU1894" i="1"/>
  <c r="AR1894" i="1"/>
  <c r="AT1896" i="1"/>
  <c r="AR1896" i="1"/>
  <c r="AD1902" i="1"/>
  <c r="AE1902" i="1" s="1"/>
  <c r="AI1907" i="1"/>
  <c r="AU1939" i="1"/>
  <c r="AR1939" i="1"/>
  <c r="AS1939" i="1"/>
  <c r="AS1967" i="1"/>
  <c r="AU1967" i="1"/>
  <c r="AS1591" i="1"/>
  <c r="AD1602" i="1"/>
  <c r="AE1602" i="1" s="1"/>
  <c r="AU1610" i="1"/>
  <c r="AS1630" i="1"/>
  <c r="AT1644" i="1"/>
  <c r="AI1657" i="1"/>
  <c r="AD1671" i="1"/>
  <c r="AE1671" i="1" s="1"/>
  <c r="AT1703" i="1"/>
  <c r="AD1718" i="1"/>
  <c r="AE1718" i="1" s="1"/>
  <c r="AD1719" i="1"/>
  <c r="AE1719" i="1" s="1"/>
  <c r="AT1734" i="1"/>
  <c r="AS1741" i="1"/>
  <c r="AU1748" i="1"/>
  <c r="AD1753" i="1"/>
  <c r="AE1753" i="1" s="1"/>
  <c r="AT1774" i="1"/>
  <c r="AS1784" i="1"/>
  <c r="AT1787" i="1"/>
  <c r="AU1817" i="1"/>
  <c r="AT1817" i="1"/>
  <c r="AS1817" i="1"/>
  <c r="AI1826" i="1"/>
  <c r="AS1827" i="1"/>
  <c r="AR1830" i="1"/>
  <c r="AS1830" i="1"/>
  <c r="AU1830" i="1"/>
  <c r="AS1833" i="1"/>
  <c r="AU1852" i="1"/>
  <c r="AT1852" i="1"/>
  <c r="AS1852" i="1"/>
  <c r="AU1868" i="1"/>
  <c r="AT1868" i="1"/>
  <c r="AS1868" i="1"/>
  <c r="AU1879" i="1"/>
  <c r="AS1886" i="1"/>
  <c r="AS1897" i="1"/>
  <c r="AU1903" i="1"/>
  <c r="AR1903" i="1"/>
  <c r="AT1903" i="1"/>
  <c r="AS1907" i="1"/>
  <c r="AS1909" i="1"/>
  <c r="AD1917" i="1"/>
  <c r="AE1917" i="1" s="1"/>
  <c r="AU1924" i="1"/>
  <c r="AR1924" i="1"/>
  <c r="AT1924" i="1"/>
  <c r="AS1957" i="1"/>
  <c r="AR1957" i="1"/>
  <c r="AT1957" i="1"/>
  <c r="AS1966" i="1"/>
  <c r="AT1966" i="1"/>
  <c r="AD1973" i="1"/>
  <c r="AE1973" i="1" s="1"/>
  <c r="AS1973" i="1"/>
  <c r="AS1834" i="1"/>
  <c r="AT1860" i="1"/>
  <c r="AT1892" i="1"/>
  <c r="AS1933" i="1"/>
  <c r="AD1936" i="1"/>
  <c r="AE1936" i="1" s="1"/>
  <c r="AU1940" i="1"/>
  <c r="AR1940" i="1"/>
  <c r="AT1940" i="1"/>
  <c r="AS1946" i="1"/>
  <c r="AU1946" i="1"/>
  <c r="AT1946" i="1"/>
  <c r="AS1950" i="1"/>
  <c r="AR1950" i="1"/>
  <c r="AU1950" i="1"/>
  <c r="AS1958" i="1"/>
  <c r="AR1958" i="1"/>
  <c r="AU1958" i="1"/>
  <c r="AS1963" i="1"/>
  <c r="AR1963" i="1"/>
  <c r="AU1965" i="1"/>
  <c r="AU1976" i="1"/>
  <c r="AU1978" i="1"/>
  <c r="AD1979" i="1"/>
  <c r="AE1979" i="1" s="1"/>
  <c r="AT1981" i="1"/>
  <c r="AU1982" i="1"/>
  <c r="AS1983" i="1"/>
  <c r="AU1986" i="1"/>
  <c r="AD1987" i="1"/>
  <c r="AE1987" i="1" s="1"/>
  <c r="AU1988" i="1"/>
  <c r="AU1990" i="1"/>
  <c r="AU1994" i="1"/>
  <c r="AT1995" i="1"/>
  <c r="AU2001" i="1"/>
  <c r="AT2002" i="1"/>
  <c r="AS2003" i="1"/>
  <c r="AU2006" i="1"/>
  <c r="AT2007" i="1"/>
  <c r="AS2011" i="1"/>
  <c r="AS2015" i="1"/>
  <c r="AS2024" i="1"/>
  <c r="AU1979" i="1"/>
  <c r="AD1980" i="1"/>
  <c r="AE1980" i="1" s="1"/>
  <c r="AR1980" i="1"/>
  <c r="AR1981" i="1"/>
  <c r="AU1981" i="1"/>
  <c r="AU1984" i="1"/>
  <c r="AT1985" i="1"/>
  <c r="AS1988" i="1"/>
  <c r="AS1993" i="1"/>
  <c r="AS1994" i="1"/>
  <c r="AR1995" i="1"/>
  <c r="AU1995" i="1"/>
  <c r="AU1997" i="1"/>
  <c r="AT1998" i="1"/>
  <c r="AU2002" i="1"/>
  <c r="AS2005" i="1"/>
  <c r="AS2006" i="1"/>
  <c r="AR2007" i="1"/>
  <c r="AU2007" i="1"/>
  <c r="AU2009" i="1"/>
  <c r="AU2010" i="1"/>
  <c r="AS2013" i="1"/>
  <c r="AU2014" i="1"/>
  <c r="AU2017" i="1"/>
  <c r="AR2018" i="1"/>
  <c r="AU2018" i="1"/>
  <c r="AR2020" i="1"/>
  <c r="AU2020" i="1"/>
  <c r="AR2022" i="1"/>
  <c r="AT2024" i="1"/>
  <c r="AD1931" i="1"/>
  <c r="AE1931" i="1" s="1"/>
  <c r="AD1935" i="1"/>
  <c r="AE1935" i="1" s="1"/>
  <c r="AU1944" i="1"/>
  <c r="AD1950" i="1"/>
  <c r="AE1950" i="1" s="1"/>
  <c r="AU1951" i="1"/>
  <c r="AU1955" i="1"/>
  <c r="AT1971" i="1"/>
  <c r="AT1972" i="1"/>
  <c r="AU1980" i="1"/>
  <c r="AT1988" i="1"/>
  <c r="AU1993" i="1"/>
  <c r="AT1994" i="1"/>
  <c r="AU2005" i="1"/>
  <c r="AT2006" i="1"/>
  <c r="AS2022" i="1"/>
  <c r="AR2024" i="1"/>
  <c r="AT2025" i="1"/>
  <c r="AU315" i="1"/>
  <c r="AT315" i="1"/>
  <c r="AS315" i="1"/>
  <c r="AR315" i="1"/>
  <c r="AR8" i="1"/>
  <c r="AU12" i="1"/>
  <c r="AU17" i="1"/>
  <c r="AR20" i="1"/>
  <c r="AR30" i="1"/>
  <c r="AU33" i="1"/>
  <c r="AR34" i="1"/>
  <c r="AU48" i="1"/>
  <c r="AR49" i="1"/>
  <c r="AU54" i="1"/>
  <c r="AR55" i="1"/>
  <c r="AU58" i="1"/>
  <c r="AU65" i="1"/>
  <c r="AR66" i="1"/>
  <c r="AU75" i="1"/>
  <c r="AU81" i="1"/>
  <c r="AR82" i="1"/>
  <c r="AU88" i="1"/>
  <c r="AR89" i="1"/>
  <c r="AU94" i="1"/>
  <c r="AU107" i="1"/>
  <c r="AR108" i="1"/>
  <c r="AR124" i="1"/>
  <c r="AU133" i="1"/>
  <c r="AT133" i="1"/>
  <c r="AS133" i="1"/>
  <c r="AT143" i="1"/>
  <c r="AR155" i="1"/>
  <c r="AR179" i="1"/>
  <c r="AU187" i="1"/>
  <c r="AT187" i="1"/>
  <c r="AS187" i="1"/>
  <c r="AU208" i="1"/>
  <c r="AT208" i="1"/>
  <c r="AS208" i="1"/>
  <c r="AR208" i="1"/>
  <c r="AU338" i="1"/>
  <c r="AT338" i="1"/>
  <c r="AS338" i="1"/>
  <c r="AR338" i="1"/>
  <c r="AU383" i="1"/>
  <c r="AT383" i="1"/>
  <c r="AS383" i="1"/>
  <c r="AR383" i="1"/>
  <c r="AU153" i="1"/>
  <c r="AT153" i="1"/>
  <c r="AS153" i="1"/>
  <c r="AR3" i="1"/>
  <c r="AS3" i="1"/>
  <c r="AR6" i="1"/>
  <c r="AS8" i="1"/>
  <c r="AR13" i="1"/>
  <c r="AT15" i="1"/>
  <c r="AT19" i="1"/>
  <c r="AS20" i="1"/>
  <c r="AR23" i="1"/>
  <c r="AT25" i="1"/>
  <c r="AR29" i="1"/>
  <c r="AS30" i="1"/>
  <c r="AT31" i="1"/>
  <c r="AS34" i="1"/>
  <c r="AR36" i="1"/>
  <c r="AT38" i="1"/>
  <c r="AR40" i="1"/>
  <c r="AT42" i="1"/>
  <c r="AR44" i="1"/>
  <c r="AT46" i="1"/>
  <c r="AS49" i="1"/>
  <c r="AR50" i="1"/>
  <c r="AT52" i="1"/>
  <c r="AS55" i="1"/>
  <c r="AR61" i="1"/>
  <c r="AS66" i="1"/>
  <c r="AS82" i="1"/>
  <c r="AR85" i="1"/>
  <c r="AS89" i="1"/>
  <c r="AR95" i="1"/>
  <c r="AR96" i="1"/>
  <c r="AS108" i="1"/>
  <c r="AR114" i="1"/>
  <c r="AS115" i="1"/>
  <c r="AR116" i="1"/>
  <c r="AT117" i="1"/>
  <c r="AS117" i="1"/>
  <c r="AR126" i="1"/>
  <c r="AS127" i="1"/>
  <c r="AR127" i="1"/>
  <c r="AR135" i="1"/>
  <c r="AT142" i="1"/>
  <c r="AS142" i="1"/>
  <c r="AR142" i="1"/>
  <c r="AS145" i="1"/>
  <c r="AR145" i="1"/>
  <c r="AT150" i="1"/>
  <c r="AS150" i="1"/>
  <c r="AR150" i="1"/>
  <c r="AR153" i="1"/>
  <c r="AS155" i="1"/>
  <c r="AI156" i="1"/>
  <c r="AR162" i="1"/>
  <c r="AU167" i="1"/>
  <c r="AS167" i="1"/>
  <c r="AU174" i="1"/>
  <c r="AT174" i="1"/>
  <c r="AR174" i="1"/>
  <c r="AT175" i="1"/>
  <c r="AI177" i="1"/>
  <c r="AD201" i="1"/>
  <c r="AE201" i="1" s="1"/>
  <c r="AI223" i="1"/>
  <c r="AD237" i="1"/>
  <c r="AE237" i="1" s="1"/>
  <c r="AU241" i="1"/>
  <c r="AT241" i="1"/>
  <c r="AS241" i="1"/>
  <c r="AR241" i="1"/>
  <c r="AU166" i="1"/>
  <c r="AT166" i="1"/>
  <c r="AR166" i="1"/>
  <c r="AU170" i="1"/>
  <c r="AT170" i="1"/>
  <c r="AS170" i="1"/>
  <c r="AT3" i="1"/>
  <c r="AS6" i="1"/>
  <c r="AT8" i="1"/>
  <c r="AR11" i="1"/>
  <c r="AS13" i="1"/>
  <c r="AR16" i="1"/>
  <c r="AR18" i="1"/>
  <c r="AT20" i="1"/>
  <c r="AS23" i="1"/>
  <c r="AR26" i="1"/>
  <c r="AS29" i="1"/>
  <c r="AT30" i="1"/>
  <c r="AR32" i="1"/>
  <c r="AT34" i="1"/>
  <c r="AS36" i="1"/>
  <c r="AS40" i="1"/>
  <c r="AS44" i="1"/>
  <c r="AR47" i="1"/>
  <c r="AT49" i="1"/>
  <c r="AS50" i="1"/>
  <c r="AR53" i="1"/>
  <c r="AT55" i="1"/>
  <c r="AR60" i="1"/>
  <c r="AS61" i="1"/>
  <c r="AR64" i="1"/>
  <c r="AT66" i="1"/>
  <c r="AR71" i="1"/>
  <c r="AR74" i="1"/>
  <c r="AR80" i="1"/>
  <c r="AT82" i="1"/>
  <c r="AS85" i="1"/>
  <c r="AT89" i="1"/>
  <c r="AR91" i="1"/>
  <c r="AR93" i="1"/>
  <c r="AS95" i="1"/>
  <c r="AS96" i="1"/>
  <c r="AR97" i="1"/>
  <c r="AR99" i="1"/>
  <c r="AR104" i="1"/>
  <c r="AR106" i="1"/>
  <c r="AT108" i="1"/>
  <c r="AR110" i="1"/>
  <c r="AI114" i="1"/>
  <c r="AS114" i="1"/>
  <c r="AT115" i="1"/>
  <c r="AS116" i="1"/>
  <c r="AS118" i="1"/>
  <c r="AU119" i="1"/>
  <c r="AT119" i="1"/>
  <c r="AS126" i="1"/>
  <c r="AS131" i="1"/>
  <c r="AR133" i="1"/>
  <c r="AS135" i="1"/>
  <c r="AR141" i="1"/>
  <c r="AR149" i="1"/>
  <c r="AI153" i="1"/>
  <c r="AU154" i="1"/>
  <c r="AT154" i="1"/>
  <c r="AT155" i="1"/>
  <c r="AS168" i="1"/>
  <c r="AR168" i="1"/>
  <c r="AU185" i="1"/>
  <c r="AT185" i="1"/>
  <c r="AS185" i="1"/>
  <c r="AR185" i="1"/>
  <c r="AR187" i="1"/>
  <c r="AU205" i="1"/>
  <c r="AT205" i="1"/>
  <c r="AS205" i="1"/>
  <c r="AU214" i="1"/>
  <c r="AT214" i="1"/>
  <c r="AS214" i="1"/>
  <c r="AD220" i="1"/>
  <c r="AE220" i="1" s="1"/>
  <c r="AU228" i="1"/>
  <c r="AT228" i="1"/>
  <c r="AS228" i="1"/>
  <c r="AR228" i="1"/>
  <c r="AU249" i="1"/>
  <c r="AT249" i="1"/>
  <c r="AS249" i="1"/>
  <c r="AR249" i="1"/>
  <c r="AU260" i="1"/>
  <c r="AT260" i="1"/>
  <c r="AS260" i="1"/>
  <c r="AR260" i="1"/>
  <c r="AU299" i="1"/>
  <c r="AT299" i="1"/>
  <c r="AS299" i="1"/>
  <c r="AR299" i="1"/>
  <c r="AI387" i="1"/>
  <c r="AI428" i="1"/>
  <c r="AS175" i="1"/>
  <c r="AR175" i="1"/>
  <c r="AU217" i="1"/>
  <c r="AT217" i="1"/>
  <c r="AS217" i="1"/>
  <c r="AU231" i="1"/>
  <c r="AT231" i="1"/>
  <c r="AS231" i="1"/>
  <c r="AR231" i="1"/>
  <c r="AT6" i="1"/>
  <c r="AT13" i="1"/>
  <c r="AT23" i="1"/>
  <c r="AT29" i="1"/>
  <c r="AT36" i="1"/>
  <c r="AT40" i="1"/>
  <c r="AT44" i="1"/>
  <c r="AT50" i="1"/>
  <c r="AT61" i="1"/>
  <c r="AT85" i="1"/>
  <c r="AS91" i="1"/>
  <c r="AS93" i="1"/>
  <c r="AT95" i="1"/>
  <c r="AT96" i="1"/>
  <c r="AS97" i="1"/>
  <c r="AS99" i="1"/>
  <c r="AS104" i="1"/>
  <c r="AS106" i="1"/>
  <c r="AS110" i="1"/>
  <c r="AU114" i="1"/>
  <c r="AU115" i="1"/>
  <c r="AT116" i="1"/>
  <c r="AT118" i="1"/>
  <c r="AT126" i="1"/>
  <c r="AT129" i="1"/>
  <c r="AS129" i="1"/>
  <c r="AT131" i="1"/>
  <c r="AI133" i="1"/>
  <c r="AU134" i="1"/>
  <c r="AT134" i="1"/>
  <c r="AT135" i="1"/>
  <c r="AS141" i="1"/>
  <c r="AS149" i="1"/>
  <c r="AU159" i="1"/>
  <c r="AT159" i="1"/>
  <c r="AU195" i="1"/>
  <c r="AT195" i="1"/>
  <c r="AS195" i="1"/>
  <c r="AR195" i="1"/>
  <c r="AI211" i="1"/>
  <c r="AU226" i="1"/>
  <c r="AT226" i="1"/>
  <c r="AS226" i="1"/>
  <c r="AR226" i="1"/>
  <c r="AU234" i="1"/>
  <c r="AT234" i="1"/>
  <c r="AS234" i="1"/>
  <c r="AR234" i="1"/>
  <c r="AU275" i="1"/>
  <c r="AT275" i="1"/>
  <c r="AS275" i="1"/>
  <c r="AR275" i="1"/>
  <c r="AU291" i="1"/>
  <c r="AT291" i="1"/>
  <c r="AS291" i="1"/>
  <c r="AR291" i="1"/>
  <c r="AU340" i="1"/>
  <c r="AT340" i="1"/>
  <c r="AS340" i="1"/>
  <c r="AR340" i="1"/>
  <c r="AU211" i="1"/>
  <c r="AT211" i="1"/>
  <c r="AS211" i="1"/>
  <c r="AT11" i="1"/>
  <c r="AT16" i="1"/>
  <c r="AT18" i="1"/>
  <c r="AT26" i="1"/>
  <c r="AT32" i="1"/>
  <c r="AR45" i="1"/>
  <c r="AT47" i="1"/>
  <c r="AR51" i="1"/>
  <c r="AT53" i="1"/>
  <c r="AT60" i="1"/>
  <c r="AR62" i="1"/>
  <c r="AT64" i="1"/>
  <c r="AR68" i="1"/>
  <c r="AT71" i="1"/>
  <c r="AT74" i="1"/>
  <c r="AR76" i="1"/>
  <c r="AR78" i="1"/>
  <c r="AT80" i="1"/>
  <c r="AR86" i="1"/>
  <c r="AT91" i="1"/>
  <c r="AT93" i="1"/>
  <c r="AT97" i="1"/>
  <c r="AT99" i="1"/>
  <c r="AR102" i="1"/>
  <c r="AT104" i="1"/>
  <c r="AT106" i="1"/>
  <c r="AT110" i="1"/>
  <c r="AR111" i="1"/>
  <c r="AI117" i="1"/>
  <c r="AU117" i="1"/>
  <c r="AU118" i="1"/>
  <c r="AR119" i="1"/>
  <c r="AS120" i="1"/>
  <c r="AU121" i="1"/>
  <c r="AT121" i="1"/>
  <c r="AU127" i="1"/>
  <c r="AS128" i="1"/>
  <c r="AU131" i="1"/>
  <c r="AT138" i="1"/>
  <c r="AS138" i="1"/>
  <c r="AR138" i="1"/>
  <c r="AR140" i="1"/>
  <c r="AT141" i="1"/>
  <c r="AU145" i="1"/>
  <c r="AU148" i="1"/>
  <c r="AT148" i="1"/>
  <c r="AT149" i="1"/>
  <c r="AR154" i="1"/>
  <c r="AS157" i="1"/>
  <c r="AR157" i="1"/>
  <c r="AU165" i="1"/>
  <c r="AT165" i="1"/>
  <c r="AS165" i="1"/>
  <c r="AT167" i="1"/>
  <c r="AT168" i="1"/>
  <c r="AD169" i="1"/>
  <c r="AE169" i="1" s="1"/>
  <c r="AU198" i="1"/>
  <c r="AT198" i="1"/>
  <c r="AS198" i="1"/>
  <c r="AR198" i="1"/>
  <c r="AD200" i="1"/>
  <c r="AE200" i="1" s="1"/>
  <c r="AU212" i="1"/>
  <c r="AT212" i="1"/>
  <c r="AS212" i="1"/>
  <c r="AR212" i="1"/>
  <c r="AR214" i="1"/>
  <c r="AU238" i="1"/>
  <c r="AT238" i="1"/>
  <c r="AS238" i="1"/>
  <c r="AR238" i="1"/>
  <c r="AU250" i="1"/>
  <c r="AT250" i="1"/>
  <c r="AS250" i="1"/>
  <c r="AR250" i="1"/>
  <c r="AU283" i="1"/>
  <c r="AT283" i="1"/>
  <c r="AS283" i="1"/>
  <c r="AR283" i="1"/>
  <c r="AU307" i="1"/>
  <c r="AT307" i="1"/>
  <c r="AS307" i="1"/>
  <c r="AR307" i="1"/>
  <c r="AU334" i="1"/>
  <c r="AT334" i="1"/>
  <c r="AS334" i="1"/>
  <c r="AR334" i="1"/>
  <c r="AU344" i="1"/>
  <c r="AT344" i="1"/>
  <c r="AS344" i="1"/>
  <c r="AR344" i="1"/>
  <c r="AU364" i="1"/>
  <c r="AT364" i="1"/>
  <c r="AS364" i="1"/>
  <c r="AR364" i="1"/>
  <c r="AU367" i="1"/>
  <c r="AT367" i="1"/>
  <c r="AS367" i="1"/>
  <c r="AR367" i="1"/>
  <c r="AU392" i="1"/>
  <c r="AS392" i="1"/>
  <c r="AT392" i="1"/>
  <c r="AR392" i="1"/>
  <c r="AU162" i="1"/>
  <c r="AS162" i="1"/>
  <c r="AU210" i="1"/>
  <c r="AT210" i="1"/>
  <c r="AS210" i="1"/>
  <c r="AR210" i="1"/>
  <c r="AU243" i="1"/>
  <c r="AT243" i="1"/>
  <c r="AS243" i="1"/>
  <c r="AS119" i="1"/>
  <c r="AT120" i="1"/>
  <c r="AR129" i="1"/>
  <c r="AS132" i="1"/>
  <c r="AR132" i="1"/>
  <c r="AR134" i="1"/>
  <c r="AR137" i="1"/>
  <c r="AS140" i="1"/>
  <c r="AT146" i="1"/>
  <c r="AS146" i="1"/>
  <c r="AR146" i="1"/>
  <c r="AI154" i="1"/>
  <c r="AS154" i="1"/>
  <c r="AR159" i="1"/>
  <c r="AU163" i="1"/>
  <c r="AT163" i="1"/>
  <c r="AS163" i="1"/>
  <c r="AU168" i="1"/>
  <c r="AU196" i="1"/>
  <c r="AT196" i="1"/>
  <c r="AS196" i="1"/>
  <c r="AR196" i="1"/>
  <c r="AU203" i="1"/>
  <c r="AT203" i="1"/>
  <c r="AS203" i="1"/>
  <c r="AR203" i="1"/>
  <c r="AU246" i="1"/>
  <c r="AT246" i="1"/>
  <c r="AS246" i="1"/>
  <c r="AR246" i="1"/>
  <c r="AI249" i="1"/>
  <c r="AU273" i="1"/>
  <c r="AT273" i="1"/>
  <c r="AS273" i="1"/>
  <c r="AR273" i="1"/>
  <c r="AD324" i="1"/>
  <c r="AE324" i="1" s="1"/>
  <c r="AU328" i="1"/>
  <c r="AT328" i="1"/>
  <c r="AS328" i="1"/>
  <c r="AR328" i="1"/>
  <c r="AU354" i="1"/>
  <c r="AT354" i="1"/>
  <c r="AS354" i="1"/>
  <c r="AR354" i="1"/>
  <c r="AU380" i="1"/>
  <c r="AT380" i="1"/>
  <c r="AS380" i="1"/>
  <c r="AR380" i="1"/>
  <c r="AU407" i="1"/>
  <c r="AT407" i="1"/>
  <c r="AS407" i="1"/>
  <c r="AR407" i="1"/>
  <c r="AT124" i="1"/>
  <c r="AS124" i="1"/>
  <c r="AI134" i="1"/>
  <c r="AS143" i="1"/>
  <c r="AR143" i="1"/>
  <c r="AU156" i="1"/>
  <c r="AT156" i="1"/>
  <c r="AS156" i="1"/>
  <c r="AU177" i="1"/>
  <c r="AT177" i="1"/>
  <c r="AS177" i="1"/>
  <c r="AU179" i="1"/>
  <c r="AS179" i="1"/>
  <c r="AU182" i="1"/>
  <c r="AT182" i="1"/>
  <c r="AS182" i="1"/>
  <c r="AR182" i="1"/>
  <c r="AU190" i="1"/>
  <c r="AT190" i="1"/>
  <c r="AS190" i="1"/>
  <c r="AR190" i="1"/>
  <c r="AU192" i="1"/>
  <c r="AT192" i="1"/>
  <c r="AS192" i="1"/>
  <c r="AR192" i="1"/>
  <c r="AD221" i="1"/>
  <c r="AE221" i="1" s="1"/>
  <c r="AU223" i="1"/>
  <c r="AT223" i="1"/>
  <c r="AS223" i="1"/>
  <c r="AR223" i="1"/>
  <c r="AU262" i="1"/>
  <c r="AT262" i="1"/>
  <c r="AS262" i="1"/>
  <c r="AR262" i="1"/>
  <c r="AU351" i="1"/>
  <c r="AT351" i="1"/>
  <c r="AS351" i="1"/>
  <c r="AR351" i="1"/>
  <c r="AU424" i="1"/>
  <c r="AT424" i="1"/>
  <c r="AS424" i="1"/>
  <c r="AR424" i="1"/>
  <c r="AU485" i="1"/>
  <c r="AT485" i="1"/>
  <c r="AS485" i="1"/>
  <c r="AR485" i="1"/>
  <c r="AU501" i="1"/>
  <c r="AT501" i="1"/>
  <c r="AS501" i="1"/>
  <c r="AU408" i="1"/>
  <c r="AT408" i="1"/>
  <c r="AU413" i="1"/>
  <c r="AS413" i="1"/>
  <c r="AR413" i="1"/>
  <c r="AU422" i="1"/>
  <c r="AT422" i="1"/>
  <c r="AS422" i="1"/>
  <c r="AU437" i="1"/>
  <c r="AT437" i="1"/>
  <c r="AS437" i="1"/>
  <c r="AU455" i="1"/>
  <c r="AT455" i="1"/>
  <c r="AS455" i="1"/>
  <c r="AU467" i="1"/>
  <c r="AT467" i="1"/>
  <c r="AS467" i="1"/>
  <c r="AU395" i="1"/>
  <c r="AS395" i="1"/>
  <c r="AU399" i="1"/>
  <c r="AS399" i="1"/>
  <c r="AT406" i="1"/>
  <c r="AR406" i="1"/>
  <c r="AU432" i="1"/>
  <c r="AT432" i="1"/>
  <c r="AS432" i="1"/>
  <c r="AR432" i="1"/>
  <c r="AU441" i="1"/>
  <c r="AT441" i="1"/>
  <c r="AS441" i="1"/>
  <c r="AU481" i="1"/>
  <c r="AT481" i="1"/>
  <c r="AS481" i="1"/>
  <c r="AR481" i="1"/>
  <c r="AR501" i="1"/>
  <c r="AR516" i="1"/>
  <c r="AU516" i="1"/>
  <c r="AT516" i="1"/>
  <c r="AS516" i="1"/>
  <c r="AU737" i="1"/>
  <c r="AT737" i="1"/>
  <c r="AS737" i="1"/>
  <c r="AR737" i="1"/>
  <c r="AR256" i="1"/>
  <c r="AR265" i="1"/>
  <c r="AR271" i="1"/>
  <c r="AR278" i="1"/>
  <c r="AR280" i="1"/>
  <c r="AR282" i="1"/>
  <c r="AR286" i="1"/>
  <c r="AR294" i="1"/>
  <c r="AR310" i="1"/>
  <c r="AR313" i="1"/>
  <c r="AR319" i="1"/>
  <c r="AR327" i="1"/>
  <c r="AR350" i="1"/>
  <c r="AR357" i="1"/>
  <c r="AR370" i="1"/>
  <c r="AS373" i="1"/>
  <c r="AR394" i="1"/>
  <c r="AR408" i="1"/>
  <c r="AT410" i="1"/>
  <c r="AS410" i="1"/>
  <c r="AR410" i="1"/>
  <c r="AT413" i="1"/>
  <c r="AR422" i="1"/>
  <c r="AT427" i="1"/>
  <c r="AS427" i="1"/>
  <c r="AR427" i="1"/>
  <c r="AR437" i="1"/>
  <c r="AU445" i="1"/>
  <c r="AT445" i="1"/>
  <c r="AS445" i="1"/>
  <c r="AR455" i="1"/>
  <c r="AR467" i="1"/>
  <c r="AU487" i="1"/>
  <c r="AT487" i="1"/>
  <c r="AS487" i="1"/>
  <c r="AR160" i="1"/>
  <c r="AR169" i="1"/>
  <c r="AR172" i="1"/>
  <c r="AR180" i="1"/>
  <c r="AR188" i="1"/>
  <c r="AR206" i="1"/>
  <c r="AR215" i="1"/>
  <c r="AR218" i="1"/>
  <c r="AR221" i="1"/>
  <c r="AR232" i="1"/>
  <c r="AR244" i="1"/>
  <c r="AR254" i="1"/>
  <c r="AS256" i="1"/>
  <c r="AR259" i="1"/>
  <c r="AS265" i="1"/>
  <c r="AR270" i="1"/>
  <c r="AS271" i="1"/>
  <c r="AS278" i="1"/>
  <c r="AS280" i="1"/>
  <c r="AS282" i="1"/>
  <c r="AS286" i="1"/>
  <c r="AR289" i="1"/>
  <c r="AS294" i="1"/>
  <c r="AR297" i="1"/>
  <c r="AR300" i="1"/>
  <c r="AR303" i="1"/>
  <c r="AS310" i="1"/>
  <c r="AS313" i="1"/>
  <c r="AS319" i="1"/>
  <c r="AR326" i="1"/>
  <c r="AS327" i="1"/>
  <c r="AR330" i="1"/>
  <c r="AR349" i="1"/>
  <c r="AS350" i="1"/>
  <c r="AR352" i="1"/>
  <c r="AS357" i="1"/>
  <c r="AR362" i="1"/>
  <c r="AS370" i="1"/>
  <c r="AT373" i="1"/>
  <c r="AR374" i="1"/>
  <c r="AD388" i="1"/>
  <c r="AE388" i="1" s="1"/>
  <c r="AS394" i="1"/>
  <c r="AR395" i="1"/>
  <c r="AD398" i="1"/>
  <c r="AE398" i="1" s="1"/>
  <c r="AR399" i="1"/>
  <c r="AT402" i="1"/>
  <c r="AR402" i="1"/>
  <c r="AS406" i="1"/>
  <c r="AI408" i="1"/>
  <c r="AS408" i="1"/>
  <c r="AD420" i="1"/>
  <c r="AE420" i="1" s="1"/>
  <c r="AR441" i="1"/>
  <c r="AU461" i="1"/>
  <c r="AT461" i="1"/>
  <c r="AS461" i="1"/>
  <c r="AR461" i="1"/>
  <c r="AU483" i="1"/>
  <c r="AT483" i="1"/>
  <c r="AS483" i="1"/>
  <c r="AR512" i="1"/>
  <c r="AU512" i="1"/>
  <c r="AT512" i="1"/>
  <c r="AS512" i="1"/>
  <c r="AS160" i="1"/>
  <c r="AS169" i="1"/>
  <c r="AS172" i="1"/>
  <c r="AS180" i="1"/>
  <c r="AR183" i="1"/>
  <c r="AS188" i="1"/>
  <c r="AR193" i="1"/>
  <c r="AR197" i="1"/>
  <c r="AS206" i="1"/>
  <c r="AR209" i="1"/>
  <c r="AS215" i="1"/>
  <c r="AS218" i="1"/>
  <c r="AR220" i="1"/>
  <c r="AS221" i="1"/>
  <c r="AR224" i="1"/>
  <c r="AS232" i="1"/>
  <c r="AR235" i="1"/>
  <c r="AR237" i="1"/>
  <c r="AR239" i="1"/>
  <c r="AS244" i="1"/>
  <c r="AR247" i="1"/>
  <c r="AS254" i="1"/>
  <c r="AT256" i="1"/>
  <c r="AR258" i="1"/>
  <c r="AS259" i="1"/>
  <c r="AR263" i="1"/>
  <c r="AT265" i="1"/>
  <c r="AR269" i="1"/>
  <c r="AS270" i="1"/>
  <c r="AT271" i="1"/>
  <c r="AR276" i="1"/>
  <c r="AT278" i="1"/>
  <c r="AT280" i="1"/>
  <c r="AT282" i="1"/>
  <c r="AR284" i="1"/>
  <c r="AT286" i="1"/>
  <c r="AS289" i="1"/>
  <c r="AR292" i="1"/>
  <c r="AT294" i="1"/>
  <c r="AS297" i="1"/>
  <c r="AS300" i="1"/>
  <c r="AS303" i="1"/>
  <c r="AR308" i="1"/>
  <c r="AT310" i="1"/>
  <c r="AR311" i="1"/>
  <c r="AT313" i="1"/>
  <c r="AR317" i="1"/>
  <c r="AT319" i="1"/>
  <c r="AS326" i="1"/>
  <c r="AT327" i="1"/>
  <c r="AS330" i="1"/>
  <c r="AR332" i="1"/>
  <c r="AR335" i="1"/>
  <c r="AR339" i="1"/>
  <c r="AR341" i="1"/>
  <c r="AR343" i="1"/>
  <c r="AS349" i="1"/>
  <c r="AT350" i="1"/>
  <c r="AS352" i="1"/>
  <c r="AR355" i="1"/>
  <c r="AT357" i="1"/>
  <c r="AS362" i="1"/>
  <c r="AR365" i="1"/>
  <c r="AR368" i="1"/>
  <c r="AT370" i="1"/>
  <c r="AU373" i="1"/>
  <c r="AS374" i="1"/>
  <c r="AR378" i="1"/>
  <c r="AR384" i="1"/>
  <c r="AR389" i="1"/>
  <c r="AT394" i="1"/>
  <c r="AT395" i="1"/>
  <c r="AR397" i="1"/>
  <c r="AT399" i="1"/>
  <c r="AR401" i="1"/>
  <c r="AR403" i="1"/>
  <c r="AI406" i="1"/>
  <c r="AU406" i="1"/>
  <c r="AR409" i="1"/>
  <c r="AU410" i="1"/>
  <c r="AR426" i="1"/>
  <c r="AU427" i="1"/>
  <c r="AR445" i="1"/>
  <c r="AD453" i="1"/>
  <c r="AE453" i="1" s="1"/>
  <c r="AR487" i="1"/>
  <c r="AR519" i="1"/>
  <c r="AU519" i="1"/>
  <c r="AT519" i="1"/>
  <c r="AS519" i="1"/>
  <c r="AT254" i="1"/>
  <c r="AS258" i="1"/>
  <c r="AT259" i="1"/>
  <c r="AS263" i="1"/>
  <c r="AS269" i="1"/>
  <c r="AT270" i="1"/>
  <c r="AS276" i="1"/>
  <c r="AS284" i="1"/>
  <c r="AT289" i="1"/>
  <c r="AS292" i="1"/>
  <c r="AT297" i="1"/>
  <c r="AT300" i="1"/>
  <c r="AT303" i="1"/>
  <c r="AS308" i="1"/>
  <c r="AS311" i="1"/>
  <c r="AS317" i="1"/>
  <c r="AT326" i="1"/>
  <c r="AT330" i="1"/>
  <c r="AS332" i="1"/>
  <c r="AS335" i="1"/>
  <c r="AS339" i="1"/>
  <c r="AS341" i="1"/>
  <c r="AS343" i="1"/>
  <c r="AT349" i="1"/>
  <c r="AT352" i="1"/>
  <c r="AS355" i="1"/>
  <c r="AT362" i="1"/>
  <c r="AS365" i="1"/>
  <c r="AS368" i="1"/>
  <c r="AT374" i="1"/>
  <c r="AS378" i="1"/>
  <c r="AT384" i="1"/>
  <c r="AS389" i="1"/>
  <c r="AS397" i="1"/>
  <c r="AS401" i="1"/>
  <c r="AS403" i="1"/>
  <c r="AS409" i="1"/>
  <c r="AS426" i="1"/>
  <c r="AU463" i="1"/>
  <c r="AT463" i="1"/>
  <c r="AS463" i="1"/>
  <c r="AD474" i="1"/>
  <c r="AE474" i="1" s="1"/>
  <c r="AU542" i="1"/>
  <c r="AT542" i="1"/>
  <c r="AS542" i="1"/>
  <c r="AR542" i="1"/>
  <c r="AD564" i="1"/>
  <c r="AE564" i="1" s="1"/>
  <c r="AI375" i="1"/>
  <c r="AS375" i="1"/>
  <c r="AS381" i="1"/>
  <c r="AU384" i="1"/>
  <c r="AT389" i="1"/>
  <c r="AT390" i="1"/>
  <c r="AR396" i="1"/>
  <c r="AT397" i="1"/>
  <c r="AT401" i="1"/>
  <c r="AI402" i="1"/>
  <c r="AS404" i="1"/>
  <c r="AT409" i="1"/>
  <c r="AD415" i="1"/>
  <c r="AE415" i="1" s="1"/>
  <c r="AU417" i="1"/>
  <c r="AS417" i="1"/>
  <c r="AR417" i="1"/>
  <c r="AT421" i="1"/>
  <c r="AS421" i="1"/>
  <c r="AR421" i="1"/>
  <c r="AT426" i="1"/>
  <c r="AU430" i="1"/>
  <c r="AT430" i="1"/>
  <c r="AS430" i="1"/>
  <c r="AR430" i="1"/>
  <c r="AU465" i="1"/>
  <c r="AT465" i="1"/>
  <c r="AS465" i="1"/>
  <c r="AR465" i="1"/>
  <c r="AU475" i="1"/>
  <c r="AT475" i="1"/>
  <c r="AS475" i="1"/>
  <c r="AU584" i="1"/>
  <c r="AT584" i="1"/>
  <c r="AS584" i="1"/>
  <c r="AR584" i="1"/>
  <c r="AD668" i="1"/>
  <c r="AE668" i="1" s="1"/>
  <c r="AT668" i="1"/>
  <c r="AS668" i="1"/>
  <c r="AR668" i="1"/>
  <c r="AU668" i="1"/>
  <c r="AU724" i="1"/>
  <c r="AT724" i="1"/>
  <c r="AS724" i="1"/>
  <c r="AR724" i="1"/>
  <c r="AS439" i="1"/>
  <c r="AS457" i="1"/>
  <c r="AS469" i="1"/>
  <c r="AS471" i="1"/>
  <c r="AS477" i="1"/>
  <c r="AS489" i="1"/>
  <c r="AS495" i="1"/>
  <c r="AS499" i="1"/>
  <c r="AS504" i="1"/>
  <c r="AS507" i="1"/>
  <c r="AU534" i="1"/>
  <c r="AT534" i="1"/>
  <c r="AU779" i="1"/>
  <c r="AT779" i="1"/>
  <c r="AS779" i="1"/>
  <c r="AR779" i="1"/>
  <c r="AR444" i="1"/>
  <c r="AR448" i="1"/>
  <c r="AR458" i="1"/>
  <c r="AR478" i="1"/>
  <c r="AR486" i="1"/>
  <c r="AR493" i="1"/>
  <c r="AR496" i="1"/>
  <c r="AR498" i="1"/>
  <c r="AR500" i="1"/>
  <c r="AR505" i="1"/>
  <c r="AR508" i="1"/>
  <c r="AR511" i="1"/>
  <c r="AR515" i="1"/>
  <c r="AU530" i="1"/>
  <c r="AT530" i="1"/>
  <c r="AR534" i="1"/>
  <c r="AU540" i="1"/>
  <c r="AT540" i="1"/>
  <c r="AS540" i="1"/>
  <c r="AR540" i="1"/>
  <c r="AU546" i="1"/>
  <c r="AT546" i="1"/>
  <c r="AS546" i="1"/>
  <c r="AR546" i="1"/>
  <c r="AU588" i="1"/>
  <c r="AT588" i="1"/>
  <c r="AS588" i="1"/>
  <c r="AR588" i="1"/>
  <c r="AU658" i="1"/>
  <c r="AT658" i="1"/>
  <c r="AS658" i="1"/>
  <c r="AR658" i="1"/>
  <c r="AU675" i="1"/>
  <c r="AT675" i="1"/>
  <c r="AS675" i="1"/>
  <c r="AR675" i="1"/>
  <c r="AS444" i="1"/>
  <c r="AS448" i="1"/>
  <c r="AS458" i="1"/>
  <c r="AS478" i="1"/>
  <c r="AS486" i="1"/>
  <c r="AS493" i="1"/>
  <c r="AS496" i="1"/>
  <c r="AS498" i="1"/>
  <c r="AS500" i="1"/>
  <c r="AS505" i="1"/>
  <c r="AS508" i="1"/>
  <c r="AS511" i="1"/>
  <c r="AD514" i="1"/>
  <c r="AE514" i="1" s="1"/>
  <c r="AS515" i="1"/>
  <c r="AS523" i="1"/>
  <c r="AR523" i="1"/>
  <c r="AS534" i="1"/>
  <c r="AD610" i="1"/>
  <c r="AE610" i="1" s="1"/>
  <c r="AU614" i="1"/>
  <c r="AT614" i="1"/>
  <c r="AS614" i="1"/>
  <c r="AR614" i="1"/>
  <c r="AU631" i="1"/>
  <c r="AT631" i="1"/>
  <c r="AS631" i="1"/>
  <c r="AR631" i="1"/>
  <c r="AU701" i="1"/>
  <c r="AT701" i="1"/>
  <c r="AS701" i="1"/>
  <c r="AR701" i="1"/>
  <c r="AU744" i="1"/>
  <c r="AT744" i="1"/>
  <c r="AS744" i="1"/>
  <c r="AR744" i="1"/>
  <c r="AR416" i="1"/>
  <c r="AR425" i="1"/>
  <c r="AR431" i="1"/>
  <c r="AR438" i="1"/>
  <c r="AR440" i="1"/>
  <c r="AR442" i="1"/>
  <c r="AT444" i="1"/>
  <c r="AR446" i="1"/>
  <c r="AT448" i="1"/>
  <c r="AR453" i="1"/>
  <c r="AR456" i="1"/>
  <c r="AT458" i="1"/>
  <c r="AR468" i="1"/>
  <c r="AR470" i="1"/>
  <c r="AR474" i="1"/>
  <c r="AR476" i="1"/>
  <c r="AT478" i="1"/>
  <c r="AR484" i="1"/>
  <c r="AR506" i="1"/>
  <c r="AT508" i="1"/>
  <c r="AT511" i="1"/>
  <c r="AR513" i="1"/>
  <c r="AT515" i="1"/>
  <c r="AR517" i="1"/>
  <c r="AU522" i="1"/>
  <c r="AT522" i="1"/>
  <c r="AU528" i="1"/>
  <c r="AT528" i="1"/>
  <c r="AS528" i="1"/>
  <c r="AR528" i="1"/>
  <c r="AI529" i="1"/>
  <c r="AR530" i="1"/>
  <c r="AU592" i="1"/>
  <c r="AT592" i="1"/>
  <c r="AS592" i="1"/>
  <c r="AR592" i="1"/>
  <c r="AU647" i="1"/>
  <c r="AT647" i="1"/>
  <c r="AS647" i="1"/>
  <c r="AR647" i="1"/>
  <c r="AD521" i="1"/>
  <c r="AE521" i="1" s="1"/>
  <c r="AU532" i="1"/>
  <c r="AT532" i="1"/>
  <c r="AS532" i="1"/>
  <c r="AR532" i="1"/>
  <c r="AU550" i="1"/>
  <c r="AT550" i="1"/>
  <c r="AS550" i="1"/>
  <c r="AR550" i="1"/>
  <c r="AU553" i="1"/>
  <c r="AT553" i="1"/>
  <c r="AS553" i="1"/>
  <c r="AR553" i="1"/>
  <c r="AU561" i="1"/>
  <c r="AT561" i="1"/>
  <c r="AS561" i="1"/>
  <c r="AR561" i="1"/>
  <c r="AU569" i="1"/>
  <c r="AT569" i="1"/>
  <c r="AS569" i="1"/>
  <c r="AR569" i="1"/>
  <c r="AU599" i="1"/>
  <c r="AT599" i="1"/>
  <c r="AS599" i="1"/>
  <c r="AR599" i="1"/>
  <c r="AU635" i="1"/>
  <c r="AT635" i="1"/>
  <c r="AS635" i="1"/>
  <c r="AR635" i="1"/>
  <c r="AU513" i="1"/>
  <c r="AU517" i="1"/>
  <c r="AS520" i="1"/>
  <c r="AR520" i="1"/>
  <c r="AR522" i="1"/>
  <c r="AU523" i="1"/>
  <c r="AU625" i="1"/>
  <c r="AT625" i="1"/>
  <c r="AS625" i="1"/>
  <c r="AR625" i="1"/>
  <c r="AU688" i="1"/>
  <c r="AT688" i="1"/>
  <c r="AS688" i="1"/>
  <c r="AR688" i="1"/>
  <c r="AU716" i="1"/>
  <c r="AT716" i="1"/>
  <c r="AS716" i="1"/>
  <c r="AR716" i="1"/>
  <c r="AU875" i="1"/>
  <c r="AT875" i="1"/>
  <c r="AS875" i="1"/>
  <c r="AR875" i="1"/>
  <c r="AU1001" i="1"/>
  <c r="AT1001" i="1"/>
  <c r="AS1001" i="1"/>
  <c r="AR1001" i="1"/>
  <c r="AR1724" i="1"/>
  <c r="AU1724" i="1"/>
  <c r="AT1724" i="1"/>
  <c r="AS1724" i="1"/>
  <c r="AR1839" i="1"/>
  <c r="AU1839" i="1"/>
  <c r="AT1839" i="1"/>
  <c r="AS1839" i="1"/>
  <c r="AT1867" i="1"/>
  <c r="AR1867" i="1"/>
  <c r="AU1867" i="1"/>
  <c r="AS1867" i="1"/>
  <c r="AR527" i="1"/>
  <c r="AR531" i="1"/>
  <c r="AR539" i="1"/>
  <c r="AR543" i="1"/>
  <c r="AR558" i="1"/>
  <c r="AR562" i="1"/>
  <c r="AR566" i="1"/>
  <c r="AR576" i="1"/>
  <c r="AR595" i="1"/>
  <c r="AR596" i="1"/>
  <c r="AR607" i="1"/>
  <c r="AR619" i="1"/>
  <c r="AR622" i="1"/>
  <c r="AR626" i="1"/>
  <c r="AR639" i="1"/>
  <c r="AS655" i="1"/>
  <c r="AT663" i="1"/>
  <c r="AU676" i="1"/>
  <c r="AT676" i="1"/>
  <c r="AS676" i="1"/>
  <c r="AR676" i="1"/>
  <c r="AU698" i="1"/>
  <c r="AT698" i="1"/>
  <c r="AS698" i="1"/>
  <c r="AU703" i="1"/>
  <c r="AT703" i="1"/>
  <c r="AS703" i="1"/>
  <c r="AR703" i="1"/>
  <c r="AU712" i="1"/>
  <c r="AT712" i="1"/>
  <c r="AS712" i="1"/>
  <c r="AU732" i="1"/>
  <c r="AT732" i="1"/>
  <c r="AS732" i="1"/>
  <c r="AR732" i="1"/>
  <c r="AU741" i="1"/>
  <c r="AT741" i="1"/>
  <c r="AS741" i="1"/>
  <c r="AU797" i="1"/>
  <c r="AT797" i="1"/>
  <c r="AS797" i="1"/>
  <c r="AR797" i="1"/>
  <c r="AU863" i="1"/>
  <c r="AT863" i="1"/>
  <c r="AS863" i="1"/>
  <c r="AR863" i="1"/>
  <c r="AU871" i="1"/>
  <c r="AT871" i="1"/>
  <c r="AS871" i="1"/>
  <c r="AR871" i="1"/>
  <c r="AD910" i="1"/>
  <c r="AE910" i="1" s="1"/>
  <c r="AU998" i="1"/>
  <c r="AT998" i="1"/>
  <c r="AS998" i="1"/>
  <c r="AR998" i="1"/>
  <c r="AU1288" i="1"/>
  <c r="AT1288" i="1"/>
  <c r="AS1288" i="1"/>
  <c r="AR1288" i="1"/>
  <c r="AS648" i="1"/>
  <c r="AR648" i="1"/>
  <c r="AU685" i="1"/>
  <c r="AT685" i="1"/>
  <c r="AS685" i="1"/>
  <c r="AR685" i="1"/>
  <c r="AU722" i="1"/>
  <c r="AT722" i="1"/>
  <c r="AS722" i="1"/>
  <c r="AR722" i="1"/>
  <c r="AU751" i="1"/>
  <c r="AT751" i="1"/>
  <c r="AS751" i="1"/>
  <c r="AR751" i="1"/>
  <c r="AU766" i="1"/>
  <c r="AT766" i="1"/>
  <c r="AS766" i="1"/>
  <c r="AR766" i="1"/>
  <c r="AU855" i="1"/>
  <c r="AT855" i="1"/>
  <c r="AS855" i="1"/>
  <c r="AR855" i="1"/>
  <c r="AR919" i="1"/>
  <c r="AU919" i="1"/>
  <c r="AT919" i="1"/>
  <c r="AS919" i="1"/>
  <c r="AT643" i="1"/>
  <c r="AS643" i="1"/>
  <c r="AU672" i="1"/>
  <c r="AT672" i="1"/>
  <c r="AS672" i="1"/>
  <c r="AR672" i="1"/>
  <c r="AU683" i="1"/>
  <c r="AT683" i="1"/>
  <c r="AS683" i="1"/>
  <c r="AR683" i="1"/>
  <c r="AU696" i="1"/>
  <c r="AT696" i="1"/>
  <c r="AS696" i="1"/>
  <c r="AR696" i="1"/>
  <c r="AU710" i="1"/>
  <c r="AT710" i="1"/>
  <c r="AS710" i="1"/>
  <c r="AR710" i="1"/>
  <c r="AI716" i="1"/>
  <c r="AI737" i="1"/>
  <c r="AU739" i="1"/>
  <c r="AT739" i="1"/>
  <c r="AS739" i="1"/>
  <c r="AR739" i="1"/>
  <c r="AU813" i="1"/>
  <c r="AT813" i="1"/>
  <c r="AS813" i="1"/>
  <c r="AR813" i="1"/>
  <c r="AU847" i="1"/>
  <c r="AT847" i="1"/>
  <c r="AS847" i="1"/>
  <c r="AR847" i="1"/>
  <c r="AU896" i="1"/>
  <c r="AT896" i="1"/>
  <c r="AS896" i="1"/>
  <c r="AR896" i="1"/>
  <c r="AU900" i="1"/>
  <c r="AT900" i="1"/>
  <c r="AS900" i="1"/>
  <c r="AR900" i="1"/>
  <c r="AU952" i="1"/>
  <c r="AT952" i="1"/>
  <c r="AS952" i="1"/>
  <c r="AR952" i="1"/>
  <c r="AS533" i="1"/>
  <c r="AS537" i="1"/>
  <c r="AR544" i="1"/>
  <c r="AR559" i="1"/>
  <c r="AR567" i="1"/>
  <c r="AR597" i="1"/>
  <c r="AR601" i="1"/>
  <c r="AR608" i="1"/>
  <c r="AR612" i="1"/>
  <c r="AR623" i="1"/>
  <c r="AR627" i="1"/>
  <c r="AR629" i="1"/>
  <c r="AR637" i="1"/>
  <c r="AD646" i="1"/>
  <c r="AE646" i="1" s="1"/>
  <c r="AT648" i="1"/>
  <c r="AU650" i="1"/>
  <c r="AT650" i="1"/>
  <c r="AS651" i="1"/>
  <c r="AR651" i="1"/>
  <c r="AU680" i="1"/>
  <c r="AT680" i="1"/>
  <c r="AS680" i="1"/>
  <c r="AU747" i="1"/>
  <c r="AT747" i="1"/>
  <c r="AS747" i="1"/>
  <c r="AR747" i="1"/>
  <c r="AU795" i="1"/>
  <c r="AT795" i="1"/>
  <c r="AS795" i="1"/>
  <c r="AR795" i="1"/>
  <c r="AU819" i="1"/>
  <c r="AT819" i="1"/>
  <c r="AS819" i="1"/>
  <c r="AR819" i="1"/>
  <c r="AR535" i="1"/>
  <c r="AS544" i="1"/>
  <c r="AR547" i="1"/>
  <c r="AR551" i="1"/>
  <c r="AR554" i="1"/>
  <c r="AS559" i="1"/>
  <c r="AS567" i="1"/>
  <c r="AR570" i="1"/>
  <c r="AR575" i="1"/>
  <c r="AR577" i="1"/>
  <c r="AR585" i="1"/>
  <c r="AR589" i="1"/>
  <c r="AR593" i="1"/>
  <c r="AS597" i="1"/>
  <c r="AR600" i="1"/>
  <c r="AS601" i="1"/>
  <c r="AR603" i="1"/>
  <c r="AS608" i="1"/>
  <c r="AR611" i="1"/>
  <c r="AS612" i="1"/>
  <c r="AR615" i="1"/>
  <c r="AS623" i="1"/>
  <c r="AS627" i="1"/>
  <c r="AS629" i="1"/>
  <c r="AR632" i="1"/>
  <c r="AR636" i="1"/>
  <c r="AS637" i="1"/>
  <c r="AR643" i="1"/>
  <c r="AR645" i="1"/>
  <c r="AU648" i="1"/>
  <c r="AU653" i="1"/>
  <c r="AT653" i="1"/>
  <c r="AS653" i="1"/>
  <c r="AD660" i="1"/>
  <c r="AE660" i="1" s="1"/>
  <c r="AU693" i="1"/>
  <c r="AT693" i="1"/>
  <c r="AS693" i="1"/>
  <c r="AR693" i="1"/>
  <c r="AU729" i="1"/>
  <c r="AT729" i="1"/>
  <c r="AS729" i="1"/>
  <c r="AR729" i="1"/>
  <c r="AU754" i="1"/>
  <c r="AT754" i="1"/>
  <c r="AS754" i="1"/>
  <c r="AR754" i="1"/>
  <c r="AU787" i="1"/>
  <c r="AT787" i="1"/>
  <c r="AS787" i="1"/>
  <c r="AR787" i="1"/>
  <c r="AD791" i="1"/>
  <c r="AE791" i="1" s="1"/>
  <c r="AU839" i="1"/>
  <c r="AT839" i="1"/>
  <c r="AS839" i="1"/>
  <c r="AR839" i="1"/>
  <c r="AU949" i="1"/>
  <c r="AT949" i="1"/>
  <c r="AS949" i="1"/>
  <c r="AR949" i="1"/>
  <c r="AS535" i="1"/>
  <c r="AT544" i="1"/>
  <c r="AS547" i="1"/>
  <c r="AS551" i="1"/>
  <c r="AS554" i="1"/>
  <c r="AT559" i="1"/>
  <c r="AT567" i="1"/>
  <c r="AS570" i="1"/>
  <c r="AS575" i="1"/>
  <c r="AS577" i="1"/>
  <c r="AS585" i="1"/>
  <c r="AS589" i="1"/>
  <c r="AS593" i="1"/>
  <c r="AT597" i="1"/>
  <c r="AS600" i="1"/>
  <c r="AT601" i="1"/>
  <c r="AS603" i="1"/>
  <c r="AT608" i="1"/>
  <c r="AS611" i="1"/>
  <c r="AT612" i="1"/>
  <c r="AS615" i="1"/>
  <c r="AT623" i="1"/>
  <c r="AT627" i="1"/>
  <c r="AT629" i="1"/>
  <c r="AS632" i="1"/>
  <c r="AS636" i="1"/>
  <c r="AT637" i="1"/>
  <c r="AS638" i="1"/>
  <c r="AR638" i="1"/>
  <c r="AI643" i="1"/>
  <c r="AU643" i="1"/>
  <c r="AS645" i="1"/>
  <c r="AT664" i="1"/>
  <c r="AS664" i="1"/>
  <c r="AR664" i="1"/>
  <c r="AU667" i="1"/>
  <c r="AS667" i="1"/>
  <c r="AR667" i="1"/>
  <c r="AU690" i="1"/>
  <c r="AT690" i="1"/>
  <c r="AS690" i="1"/>
  <c r="AU706" i="1"/>
  <c r="AT706" i="1"/>
  <c r="AS706" i="1"/>
  <c r="AR706" i="1"/>
  <c r="AU719" i="1"/>
  <c r="AT719" i="1"/>
  <c r="AS719" i="1"/>
  <c r="AR719" i="1"/>
  <c r="AU735" i="1"/>
  <c r="AT735" i="1"/>
  <c r="AS735" i="1"/>
  <c r="AR735" i="1"/>
  <c r="AU768" i="1"/>
  <c r="AT768" i="1"/>
  <c r="AS768" i="1"/>
  <c r="AR768" i="1"/>
  <c r="AU793" i="1"/>
  <c r="AT793" i="1"/>
  <c r="AS793" i="1"/>
  <c r="AR793" i="1"/>
  <c r="AU805" i="1"/>
  <c r="AT805" i="1"/>
  <c r="AS805" i="1"/>
  <c r="AR805" i="1"/>
  <c r="AU885" i="1"/>
  <c r="AT885" i="1"/>
  <c r="AS885" i="1"/>
  <c r="AR885" i="1"/>
  <c r="AU644" i="1"/>
  <c r="AT644" i="1"/>
  <c r="AT645" i="1"/>
  <c r="AI650" i="1"/>
  <c r="AR653" i="1"/>
  <c r="AT656" i="1"/>
  <c r="AS656" i="1"/>
  <c r="AR656" i="1"/>
  <c r="AD662" i="1"/>
  <c r="AE662" i="1" s="1"/>
  <c r="AR663" i="1"/>
  <c r="AD670" i="1"/>
  <c r="AE670" i="1" s="1"/>
  <c r="AD678" i="1"/>
  <c r="AE678" i="1" s="1"/>
  <c r="AU707" i="1"/>
  <c r="AT707" i="1"/>
  <c r="AS707" i="1"/>
  <c r="AR707" i="1"/>
  <c r="AU715" i="1"/>
  <c r="AT715" i="1"/>
  <c r="AS715" i="1"/>
  <c r="AR715" i="1"/>
  <c r="AU727" i="1"/>
  <c r="AT727" i="1"/>
  <c r="AS727" i="1"/>
  <c r="AR727" i="1"/>
  <c r="AU736" i="1"/>
  <c r="AT736" i="1"/>
  <c r="AS736" i="1"/>
  <c r="AR736" i="1"/>
  <c r="AD772" i="1"/>
  <c r="AE772" i="1" s="1"/>
  <c r="AU776" i="1"/>
  <c r="AT776" i="1"/>
  <c r="AS776" i="1"/>
  <c r="AR776" i="1"/>
  <c r="AU831" i="1"/>
  <c r="AT831" i="1"/>
  <c r="AS831" i="1"/>
  <c r="AR831" i="1"/>
  <c r="AD877" i="1"/>
  <c r="AE877" i="1" s="1"/>
  <c r="AU888" i="1"/>
  <c r="AT888" i="1"/>
  <c r="AS888" i="1"/>
  <c r="AR888" i="1"/>
  <c r="AU892" i="1"/>
  <c r="AT892" i="1"/>
  <c r="AS892" i="1"/>
  <c r="AR892" i="1"/>
  <c r="AU914" i="1"/>
  <c r="AT914" i="1"/>
  <c r="AS914" i="1"/>
  <c r="AR914" i="1"/>
  <c r="AU1047" i="1"/>
  <c r="AT1047" i="1"/>
  <c r="AS1047" i="1"/>
  <c r="AR1047" i="1"/>
  <c r="AS1050" i="1"/>
  <c r="AR1050" i="1"/>
  <c r="AU1050" i="1"/>
  <c r="AT1050" i="1"/>
  <c r="AU1263" i="1"/>
  <c r="AT1263" i="1"/>
  <c r="AS1263" i="1"/>
  <c r="AR1263" i="1"/>
  <c r="AT666" i="1"/>
  <c r="AT687" i="1"/>
  <c r="AT695" i="1"/>
  <c r="AT709" i="1"/>
  <c r="AT721" i="1"/>
  <c r="AT728" i="1"/>
  <c r="AT746" i="1"/>
  <c r="AS749" i="1"/>
  <c r="AT750" i="1"/>
  <c r="AT753" i="1"/>
  <c r="AS756" i="1"/>
  <c r="AS759" i="1"/>
  <c r="AT760" i="1"/>
  <c r="AS763" i="1"/>
  <c r="AS773" i="1"/>
  <c r="AT778" i="1"/>
  <c r="AT781" i="1"/>
  <c r="AS784" i="1"/>
  <c r="AT789" i="1"/>
  <c r="AT799" i="1"/>
  <c r="AS802" i="1"/>
  <c r="AT807" i="1"/>
  <c r="AS810" i="1"/>
  <c r="AT815" i="1"/>
  <c r="AT817" i="1"/>
  <c r="AS820" i="1"/>
  <c r="AS824" i="1"/>
  <c r="AS826" i="1"/>
  <c r="AS828" i="1"/>
  <c r="AT833" i="1"/>
  <c r="AS836" i="1"/>
  <c r="AT841" i="1"/>
  <c r="AS844" i="1"/>
  <c r="AT849" i="1"/>
  <c r="AS852" i="1"/>
  <c r="AT857" i="1"/>
  <c r="AS860" i="1"/>
  <c r="AT865" i="1"/>
  <c r="AS868" i="1"/>
  <c r="AT873" i="1"/>
  <c r="AS880" i="1"/>
  <c r="AT881" i="1"/>
  <c r="AT890" i="1"/>
  <c r="AS893" i="1"/>
  <c r="AT898" i="1"/>
  <c r="AT902" i="1"/>
  <c r="AT904" i="1"/>
  <c r="AS907" i="1"/>
  <c r="AS911" i="1"/>
  <c r="AT918" i="1"/>
  <c r="AI922" i="1"/>
  <c r="AU941" i="1"/>
  <c r="AT941" i="1"/>
  <c r="AS941" i="1"/>
  <c r="AR941" i="1"/>
  <c r="AU944" i="1"/>
  <c r="AT944" i="1"/>
  <c r="AS944" i="1"/>
  <c r="AR944" i="1"/>
  <c r="AD966" i="1"/>
  <c r="AE966" i="1" s="1"/>
  <c r="AU984" i="1"/>
  <c r="AT984" i="1"/>
  <c r="AS984" i="1"/>
  <c r="AR984" i="1"/>
  <c r="AU1003" i="1"/>
  <c r="AT1003" i="1"/>
  <c r="AS1003" i="1"/>
  <c r="AR1003" i="1"/>
  <c r="AU1007" i="1"/>
  <c r="AT1007" i="1"/>
  <c r="AS1007" i="1"/>
  <c r="AR1007" i="1"/>
  <c r="AU1008" i="1"/>
  <c r="AT1008" i="1"/>
  <c r="AS1008" i="1"/>
  <c r="AR1008" i="1"/>
  <c r="AR1155" i="1"/>
  <c r="AU1155" i="1"/>
  <c r="AT1155" i="1"/>
  <c r="AS1155" i="1"/>
  <c r="AT749" i="1"/>
  <c r="AT756" i="1"/>
  <c r="AT759" i="1"/>
  <c r="AR761" i="1"/>
  <c r="AT763" i="1"/>
  <c r="AT773" i="1"/>
  <c r="AR782" i="1"/>
  <c r="AT784" i="1"/>
  <c r="AR800" i="1"/>
  <c r="AT802" i="1"/>
  <c r="AR808" i="1"/>
  <c r="AT810" i="1"/>
  <c r="AR818" i="1"/>
  <c r="AT820" i="1"/>
  <c r="AR822" i="1"/>
  <c r="AT824" i="1"/>
  <c r="AT826" i="1"/>
  <c r="AT828" i="1"/>
  <c r="AR834" i="1"/>
  <c r="AT836" i="1"/>
  <c r="AR842" i="1"/>
  <c r="AT844" i="1"/>
  <c r="AR850" i="1"/>
  <c r="AT852" i="1"/>
  <c r="AR858" i="1"/>
  <c r="AT860" i="1"/>
  <c r="AR866" i="1"/>
  <c r="AT868" i="1"/>
  <c r="AR874" i="1"/>
  <c r="AR878" i="1"/>
  <c r="AT880" i="1"/>
  <c r="AR882" i="1"/>
  <c r="AR891" i="1"/>
  <c r="AT893" i="1"/>
  <c r="AR899" i="1"/>
  <c r="AR905" i="1"/>
  <c r="AT907" i="1"/>
  <c r="AT911" i="1"/>
  <c r="AR920" i="1"/>
  <c r="AT933" i="1"/>
  <c r="AS933" i="1"/>
  <c r="AR933" i="1"/>
  <c r="AU993" i="1"/>
  <c r="AT993" i="1"/>
  <c r="AS993" i="1"/>
  <c r="AR993" i="1"/>
  <c r="AU1011" i="1"/>
  <c r="AT1011" i="1"/>
  <c r="AS1011" i="1"/>
  <c r="AR1011" i="1"/>
  <c r="AU1026" i="1"/>
  <c r="AT1026" i="1"/>
  <c r="AS1026" i="1"/>
  <c r="AR1026" i="1"/>
  <c r="AI1031" i="1"/>
  <c r="AU1244" i="1"/>
  <c r="AT1244" i="1"/>
  <c r="AS1244" i="1"/>
  <c r="AR1244" i="1"/>
  <c r="AU1321" i="1"/>
  <c r="AT1321" i="1"/>
  <c r="AS1321" i="1"/>
  <c r="AR1321" i="1"/>
  <c r="AS761" i="1"/>
  <c r="AS782" i="1"/>
  <c r="AS800" i="1"/>
  <c r="AS808" i="1"/>
  <c r="AS818" i="1"/>
  <c r="AS822" i="1"/>
  <c r="AS834" i="1"/>
  <c r="AS842" i="1"/>
  <c r="AS850" i="1"/>
  <c r="AS858" i="1"/>
  <c r="AS866" i="1"/>
  <c r="AS874" i="1"/>
  <c r="AS878" i="1"/>
  <c r="AS882" i="1"/>
  <c r="AS891" i="1"/>
  <c r="AS899" i="1"/>
  <c r="AS905" i="1"/>
  <c r="AR916" i="1"/>
  <c r="AS920" i="1"/>
  <c r="AD922" i="1"/>
  <c r="AE922" i="1" s="1"/>
  <c r="AD924" i="1"/>
  <c r="AE924" i="1" s="1"/>
  <c r="AR932" i="1"/>
  <c r="AU932" i="1"/>
  <c r="AU936" i="1"/>
  <c r="AT936" i="1"/>
  <c r="AS936" i="1"/>
  <c r="AR936" i="1"/>
  <c r="AD954" i="1"/>
  <c r="AE954" i="1" s="1"/>
  <c r="AD1038" i="1"/>
  <c r="AE1038" i="1" s="1"/>
  <c r="AU1079" i="1"/>
  <c r="AT1079" i="1"/>
  <c r="AR1079" i="1"/>
  <c r="AS1079" i="1"/>
  <c r="AT761" i="1"/>
  <c r="AT782" i="1"/>
  <c r="AT800" i="1"/>
  <c r="AT808" i="1"/>
  <c r="AT818" i="1"/>
  <c r="AT822" i="1"/>
  <c r="AT834" i="1"/>
  <c r="AT842" i="1"/>
  <c r="AT850" i="1"/>
  <c r="AT858" i="1"/>
  <c r="AT866" i="1"/>
  <c r="AT874" i="1"/>
  <c r="AT878" i="1"/>
  <c r="AT882" i="1"/>
  <c r="AT891" i="1"/>
  <c r="AT899" i="1"/>
  <c r="AT905" i="1"/>
  <c r="AT920" i="1"/>
  <c r="AU977" i="1"/>
  <c r="AT977" i="1"/>
  <c r="AS977" i="1"/>
  <c r="AR977" i="1"/>
  <c r="AD991" i="1"/>
  <c r="AE991" i="1" s="1"/>
  <c r="AU1030" i="1"/>
  <c r="AT1030" i="1"/>
  <c r="AS1030" i="1"/>
  <c r="AR1030" i="1"/>
  <c r="AR1100" i="1"/>
  <c r="AU1100" i="1"/>
  <c r="AT1100" i="1"/>
  <c r="AS1100" i="1"/>
  <c r="AT1113" i="1"/>
  <c r="AS1113" i="1"/>
  <c r="AU1113" i="1"/>
  <c r="AR1113" i="1"/>
  <c r="AU1212" i="1"/>
  <c r="AS1212" i="1"/>
  <c r="AR1212" i="1"/>
  <c r="AT1212" i="1"/>
  <c r="AS928" i="1"/>
  <c r="AR928" i="1"/>
  <c r="AU961" i="1"/>
  <c r="AT961" i="1"/>
  <c r="AS961" i="1"/>
  <c r="AR961" i="1"/>
  <c r="AU964" i="1"/>
  <c r="AT964" i="1"/>
  <c r="AS964" i="1"/>
  <c r="AR964" i="1"/>
  <c r="AU967" i="1"/>
  <c r="AT967" i="1"/>
  <c r="AS967" i="1"/>
  <c r="AR967" i="1"/>
  <c r="AU970" i="1"/>
  <c r="AT970" i="1"/>
  <c r="AS970" i="1"/>
  <c r="AR970" i="1"/>
  <c r="AU980" i="1"/>
  <c r="AT980" i="1"/>
  <c r="AS980" i="1"/>
  <c r="AR980" i="1"/>
  <c r="AU1033" i="1"/>
  <c r="AT1033" i="1"/>
  <c r="AS1033" i="1"/>
  <c r="AR1033" i="1"/>
  <c r="AT1089" i="1"/>
  <c r="AS1089" i="1"/>
  <c r="AR1089" i="1"/>
  <c r="AU1089" i="1"/>
  <c r="AU1227" i="1"/>
  <c r="AT1227" i="1"/>
  <c r="AR1227" i="1"/>
  <c r="AS1227" i="1"/>
  <c r="AT925" i="1"/>
  <c r="AS925" i="1"/>
  <c r="AD955" i="1"/>
  <c r="AE955" i="1" s="1"/>
  <c r="AI983" i="1"/>
  <c r="AU1005" i="1"/>
  <c r="AT1005" i="1"/>
  <c r="AS1005" i="1"/>
  <c r="AR1005" i="1"/>
  <c r="AU1016" i="1"/>
  <c r="AT1016" i="1"/>
  <c r="AS1016" i="1"/>
  <c r="AR1016" i="1"/>
  <c r="AU1021" i="1"/>
  <c r="AT1021" i="1"/>
  <c r="AS1021" i="1"/>
  <c r="AR1021" i="1"/>
  <c r="AU1044" i="1"/>
  <c r="AT1044" i="1"/>
  <c r="AS1044" i="1"/>
  <c r="AR1044" i="1"/>
  <c r="AT1063" i="1"/>
  <c r="AS1063" i="1"/>
  <c r="AR1063" i="1"/>
  <c r="AU1063" i="1"/>
  <c r="AT935" i="1"/>
  <c r="AU940" i="1"/>
  <c r="AT943" i="1"/>
  <c r="AU948" i="1"/>
  <c r="AT951" i="1"/>
  <c r="AU960" i="1"/>
  <c r="AT963" i="1"/>
  <c r="AT969" i="1"/>
  <c r="AU976" i="1"/>
  <c r="AT979" i="1"/>
  <c r="AT983" i="1"/>
  <c r="AU988" i="1"/>
  <c r="AU992" i="1"/>
  <c r="AU997" i="1"/>
  <c r="AU1015" i="1"/>
  <c r="AU1025" i="1"/>
  <c r="AU1029" i="1"/>
  <c r="AU1037" i="1"/>
  <c r="AU1043" i="1"/>
  <c r="AU1062" i="1"/>
  <c r="AT1062" i="1"/>
  <c r="AT1082" i="1"/>
  <c r="AS1082" i="1"/>
  <c r="AU1082" i="1"/>
  <c r="AI1083" i="1"/>
  <c r="AI1086" i="1"/>
  <c r="AU1118" i="1"/>
  <c r="AS1118" i="1"/>
  <c r="AR1118" i="1"/>
  <c r="AT1118" i="1"/>
  <c r="AR1163" i="1"/>
  <c r="AU1163" i="1"/>
  <c r="AT1163" i="1"/>
  <c r="AS1163" i="1"/>
  <c r="AU1167" i="1"/>
  <c r="AS1167" i="1"/>
  <c r="AR1167" i="1"/>
  <c r="AT1167" i="1"/>
  <c r="AU1184" i="1"/>
  <c r="AT1184" i="1"/>
  <c r="AR1184" i="1"/>
  <c r="AS1184" i="1"/>
  <c r="AU1313" i="1"/>
  <c r="AT1313" i="1"/>
  <c r="AS1313" i="1"/>
  <c r="AR1313" i="1"/>
  <c r="AU1372" i="1"/>
  <c r="AT1372" i="1"/>
  <c r="AS1372" i="1"/>
  <c r="AR1372" i="1"/>
  <c r="AT1048" i="1"/>
  <c r="AS1048" i="1"/>
  <c r="AT1051" i="1"/>
  <c r="AS1051" i="1"/>
  <c r="AU1053" i="1"/>
  <c r="AT1053" i="1"/>
  <c r="AS1054" i="1"/>
  <c r="AR1054" i="1"/>
  <c r="AU1068" i="1"/>
  <c r="AT1068" i="1"/>
  <c r="AR1068" i="1"/>
  <c r="AT1070" i="1"/>
  <c r="AS1070" i="1"/>
  <c r="AR1070" i="1"/>
  <c r="AR1088" i="1"/>
  <c r="AU1088" i="1"/>
  <c r="AT1088" i="1"/>
  <c r="AT1109" i="1"/>
  <c r="AS1109" i="1"/>
  <c r="AU1109" i="1"/>
  <c r="AR1109" i="1"/>
  <c r="AU1116" i="1"/>
  <c r="AS1116" i="1"/>
  <c r="AR1116" i="1"/>
  <c r="AT1116" i="1"/>
  <c r="AU1365" i="1"/>
  <c r="AS1365" i="1"/>
  <c r="AR1365" i="1"/>
  <c r="AT1365" i="1"/>
  <c r="AU1405" i="1"/>
  <c r="AT1405" i="1"/>
  <c r="AS1405" i="1"/>
  <c r="AR1405" i="1"/>
  <c r="AR931" i="1"/>
  <c r="AR939" i="1"/>
  <c r="AR947" i="1"/>
  <c r="AR955" i="1"/>
  <c r="AR959" i="1"/>
  <c r="AR975" i="1"/>
  <c r="AR987" i="1"/>
  <c r="AR991" i="1"/>
  <c r="AR996" i="1"/>
  <c r="AR1002" i="1"/>
  <c r="AR1014" i="1"/>
  <c r="AR1024" i="1"/>
  <c r="AR1028" i="1"/>
  <c r="AR1036" i="1"/>
  <c r="AR1038" i="1"/>
  <c r="AR1042" i="1"/>
  <c r="AS1049" i="1"/>
  <c r="AR1062" i="1"/>
  <c r="AI1063" i="1"/>
  <c r="AR1082" i="1"/>
  <c r="AT1101" i="1"/>
  <c r="AS1101" i="1"/>
  <c r="AU1101" i="1"/>
  <c r="AR1101" i="1"/>
  <c r="AR1112" i="1"/>
  <c r="AU1112" i="1"/>
  <c r="AT1112" i="1"/>
  <c r="AS1112" i="1"/>
  <c r="AU1151" i="1"/>
  <c r="AS1151" i="1"/>
  <c r="AR1151" i="1"/>
  <c r="AT1151" i="1"/>
  <c r="AU1172" i="1"/>
  <c r="AT1172" i="1"/>
  <c r="AR1172" i="1"/>
  <c r="AS1172" i="1"/>
  <c r="AU1225" i="1"/>
  <c r="AT1225" i="1"/>
  <c r="AR1225" i="1"/>
  <c r="AS1225" i="1"/>
  <c r="AU1337" i="1"/>
  <c r="AT1337" i="1"/>
  <c r="AS1337" i="1"/>
  <c r="AR1337" i="1"/>
  <c r="AS1002" i="1"/>
  <c r="AU1057" i="1"/>
  <c r="AT1057" i="1"/>
  <c r="AS1058" i="1"/>
  <c r="AR1058" i="1"/>
  <c r="AS1068" i="1"/>
  <c r="AU1070" i="1"/>
  <c r="AU1129" i="1"/>
  <c r="AT1129" i="1"/>
  <c r="AR1129" i="1"/>
  <c r="AS1129" i="1"/>
  <c r="AT1156" i="1"/>
  <c r="AS1156" i="1"/>
  <c r="AU1156" i="1"/>
  <c r="AR1156" i="1"/>
  <c r="AT1345" i="1"/>
  <c r="AS1345" i="1"/>
  <c r="AU1345" i="1"/>
  <c r="AR1345" i="1"/>
  <c r="AT987" i="1"/>
  <c r="AS990" i="1"/>
  <c r="AT991" i="1"/>
  <c r="AS994" i="1"/>
  <c r="AT996" i="1"/>
  <c r="AS999" i="1"/>
  <c r="AT1002" i="1"/>
  <c r="AS1009" i="1"/>
  <c r="AT1014" i="1"/>
  <c r="AS1017" i="1"/>
  <c r="AS1019" i="1"/>
  <c r="AT1024" i="1"/>
  <c r="AT1028" i="1"/>
  <c r="AS1031" i="1"/>
  <c r="AT1036" i="1"/>
  <c r="AT1038" i="1"/>
  <c r="AT1042" i="1"/>
  <c r="AS1045" i="1"/>
  <c r="AU1048" i="1"/>
  <c r="AU1049" i="1"/>
  <c r="AU1051" i="1"/>
  <c r="AS1053" i="1"/>
  <c r="AU1054" i="1"/>
  <c r="AT1055" i="1"/>
  <c r="AS1055" i="1"/>
  <c r="AR1055" i="1"/>
  <c r="AU1060" i="1"/>
  <c r="AT1060" i="1"/>
  <c r="AS1060" i="1"/>
  <c r="AR1060" i="1"/>
  <c r="AU1069" i="1"/>
  <c r="AT1069" i="1"/>
  <c r="AS1069" i="1"/>
  <c r="AI1070" i="1"/>
  <c r="AT1164" i="1"/>
  <c r="AS1164" i="1"/>
  <c r="AU1164" i="1"/>
  <c r="AR1164" i="1"/>
  <c r="AU1170" i="1"/>
  <c r="AT1170" i="1"/>
  <c r="AR1170" i="1"/>
  <c r="AS1170" i="1"/>
  <c r="AU1246" i="1"/>
  <c r="AT1246" i="1"/>
  <c r="AS1246" i="1"/>
  <c r="AR1246" i="1"/>
  <c r="AU1304" i="1"/>
  <c r="AT1304" i="1"/>
  <c r="AS1304" i="1"/>
  <c r="AR1304" i="1"/>
  <c r="AU1329" i="1"/>
  <c r="AT1329" i="1"/>
  <c r="AS1329" i="1"/>
  <c r="AR1329" i="1"/>
  <c r="AR1057" i="1"/>
  <c r="AT1058" i="1"/>
  <c r="AU1065" i="1"/>
  <c r="AT1065" i="1"/>
  <c r="AS1065" i="1"/>
  <c r="AU1072" i="1"/>
  <c r="AT1072" i="1"/>
  <c r="AS1072" i="1"/>
  <c r="AD1080" i="1"/>
  <c r="AE1080" i="1" s="1"/>
  <c r="AU1087" i="1"/>
  <c r="AT1087" i="1"/>
  <c r="AR1087" i="1"/>
  <c r="AS1087" i="1"/>
  <c r="AT1111" i="1"/>
  <c r="AS1111" i="1"/>
  <c r="AU1111" i="1"/>
  <c r="AR1111" i="1"/>
  <c r="AT1148" i="1"/>
  <c r="AS1148" i="1"/>
  <c r="AU1148" i="1"/>
  <c r="AR1148" i="1"/>
  <c r="AU1192" i="1"/>
  <c r="AT1192" i="1"/>
  <c r="AR1192" i="1"/>
  <c r="AS1192" i="1"/>
  <c r="AU1292" i="1"/>
  <c r="AT1292" i="1"/>
  <c r="AS1292" i="1"/>
  <c r="AR1292" i="1"/>
  <c r="AU1084" i="1"/>
  <c r="AS1084" i="1"/>
  <c r="AI1110" i="1"/>
  <c r="AI1114" i="1"/>
  <c r="AI1135" i="1"/>
  <c r="AI1165" i="1"/>
  <c r="AD1174" i="1"/>
  <c r="AE1174" i="1" s="1"/>
  <c r="AT1178" i="1"/>
  <c r="AS1178" i="1"/>
  <c r="AU1181" i="1"/>
  <c r="AS1181" i="1"/>
  <c r="AR1181" i="1"/>
  <c r="AT1209" i="1"/>
  <c r="AS1209" i="1"/>
  <c r="AT1213" i="1"/>
  <c r="AS1213" i="1"/>
  <c r="AU1219" i="1"/>
  <c r="AT1219" i="1"/>
  <c r="AR1219" i="1"/>
  <c r="AU1252" i="1"/>
  <c r="AT1252" i="1"/>
  <c r="AS1252" i="1"/>
  <c r="AR1252" i="1"/>
  <c r="AU1271" i="1"/>
  <c r="AT1271" i="1"/>
  <c r="AS1271" i="1"/>
  <c r="AR1271" i="1"/>
  <c r="AD1275" i="1"/>
  <c r="AE1275" i="1" s="1"/>
  <c r="AU1281" i="1"/>
  <c r="AT1281" i="1"/>
  <c r="AS1281" i="1"/>
  <c r="AD1284" i="1"/>
  <c r="AE1284" i="1" s="1"/>
  <c r="AD1299" i="1"/>
  <c r="AE1299" i="1" s="1"/>
  <c r="AD1317" i="1"/>
  <c r="AE1317" i="1" s="1"/>
  <c r="AD1325" i="1"/>
  <c r="AE1325" i="1" s="1"/>
  <c r="AD1333" i="1"/>
  <c r="AE1333" i="1" s="1"/>
  <c r="AU1126" i="1"/>
  <c r="AS1126" i="1"/>
  <c r="AR1126" i="1"/>
  <c r="AU1154" i="1"/>
  <c r="AT1154" i="1"/>
  <c r="AR1154" i="1"/>
  <c r="AU1162" i="1"/>
  <c r="AT1162" i="1"/>
  <c r="AR1162" i="1"/>
  <c r="AI1170" i="1"/>
  <c r="AI1179" i="1"/>
  <c r="AI1192" i="1"/>
  <c r="AI1210" i="1"/>
  <c r="AT1224" i="1"/>
  <c r="AS1224" i="1"/>
  <c r="AU1260" i="1"/>
  <c r="AT1260" i="1"/>
  <c r="AS1260" i="1"/>
  <c r="AR1260" i="1"/>
  <c r="AI1263" i="1"/>
  <c r="AU1413" i="1"/>
  <c r="AT1413" i="1"/>
  <c r="AS1413" i="1"/>
  <c r="AR1413" i="1"/>
  <c r="AR1077" i="1"/>
  <c r="AR1084" i="1"/>
  <c r="AU1099" i="1"/>
  <c r="AT1099" i="1"/>
  <c r="AR1099" i="1"/>
  <c r="AS1108" i="1"/>
  <c r="AT1123" i="1"/>
  <c r="AS1123" i="1"/>
  <c r="AI1129" i="1"/>
  <c r="AI1148" i="1"/>
  <c r="AU1159" i="1"/>
  <c r="AS1159" i="1"/>
  <c r="AR1159" i="1"/>
  <c r="AU1176" i="1"/>
  <c r="AT1176" i="1"/>
  <c r="AR1176" i="1"/>
  <c r="AS1177" i="1"/>
  <c r="AR1178" i="1"/>
  <c r="AT1181" i="1"/>
  <c r="AI1184" i="1"/>
  <c r="AU1188" i="1"/>
  <c r="AT1188" i="1"/>
  <c r="AR1188" i="1"/>
  <c r="AS1208" i="1"/>
  <c r="AR1209" i="1"/>
  <c r="AR1213" i="1"/>
  <c r="AU1216" i="1"/>
  <c r="AS1216" i="1"/>
  <c r="AR1216" i="1"/>
  <c r="AI1218" i="1"/>
  <c r="AS1219" i="1"/>
  <c r="AI1225" i="1"/>
  <c r="AU1249" i="1"/>
  <c r="AT1249" i="1"/>
  <c r="AS1249" i="1"/>
  <c r="AU1279" i="1"/>
  <c r="AT1279" i="1"/>
  <c r="AS1279" i="1"/>
  <c r="AR1279" i="1"/>
  <c r="AR1281" i="1"/>
  <c r="AU1435" i="1"/>
  <c r="AT1435" i="1"/>
  <c r="AS1435" i="1"/>
  <c r="AR1435" i="1"/>
  <c r="AS1077" i="1"/>
  <c r="AT1084" i="1"/>
  <c r="AU1107" i="1"/>
  <c r="AT1107" i="1"/>
  <c r="AR1107" i="1"/>
  <c r="AT1108" i="1"/>
  <c r="AI1124" i="1"/>
  <c r="AT1126" i="1"/>
  <c r="AU1134" i="1"/>
  <c r="AS1134" i="1"/>
  <c r="AR1134" i="1"/>
  <c r="AS1154" i="1"/>
  <c r="AI1161" i="1"/>
  <c r="AS1162" i="1"/>
  <c r="AT1177" i="1"/>
  <c r="AU1178" i="1"/>
  <c r="AS1196" i="1"/>
  <c r="AU1207" i="1"/>
  <c r="AT1207" i="1"/>
  <c r="AR1207" i="1"/>
  <c r="AT1208" i="1"/>
  <c r="AU1209" i="1"/>
  <c r="AU1213" i="1"/>
  <c r="AI1219" i="1"/>
  <c r="AR1224" i="1"/>
  <c r="AU1228" i="1"/>
  <c r="AS1228" i="1"/>
  <c r="AR1228" i="1"/>
  <c r="AT1237" i="1"/>
  <c r="AS1237" i="1"/>
  <c r="AU1240" i="1"/>
  <c r="AS1240" i="1"/>
  <c r="AR1240" i="1"/>
  <c r="AU1257" i="1"/>
  <c r="AT1257" i="1"/>
  <c r="AS1257" i="1"/>
  <c r="AU1268" i="1"/>
  <c r="AT1268" i="1"/>
  <c r="AS1268" i="1"/>
  <c r="AR1268" i="1"/>
  <c r="AI1271" i="1"/>
  <c r="AU1296" i="1"/>
  <c r="AT1296" i="1"/>
  <c r="AS1296" i="1"/>
  <c r="AR1296" i="1"/>
  <c r="AD1324" i="1"/>
  <c r="AE1324" i="1" s="1"/>
  <c r="AD1332" i="1"/>
  <c r="AE1332" i="1" s="1"/>
  <c r="AD1334" i="1"/>
  <c r="AE1334" i="1" s="1"/>
  <c r="AD1340" i="1"/>
  <c r="AE1340" i="1" s="1"/>
  <c r="AU1347" i="1"/>
  <c r="AT1347" i="1"/>
  <c r="AS1347" i="1"/>
  <c r="AR1347" i="1"/>
  <c r="AT1360" i="1"/>
  <c r="AS1360" i="1"/>
  <c r="AU1360" i="1"/>
  <c r="AR1360" i="1"/>
  <c r="AU1421" i="1"/>
  <c r="AT1421" i="1"/>
  <c r="AS1421" i="1"/>
  <c r="AR1421" i="1"/>
  <c r="AR1066" i="1"/>
  <c r="AR1073" i="1"/>
  <c r="AR1075" i="1"/>
  <c r="AT1077" i="1"/>
  <c r="AI1087" i="1"/>
  <c r="AD1092" i="1"/>
  <c r="AE1092" i="1" s="1"/>
  <c r="AD1094" i="1"/>
  <c r="AE1094" i="1" s="1"/>
  <c r="AU1096" i="1"/>
  <c r="AS1096" i="1"/>
  <c r="AR1096" i="1"/>
  <c r="AI1098" i="1"/>
  <c r="AS1099" i="1"/>
  <c r="AU1108" i="1"/>
  <c r="AS1122" i="1"/>
  <c r="AR1123" i="1"/>
  <c r="AT1131" i="1"/>
  <c r="AS1131" i="1"/>
  <c r="AT1135" i="1"/>
  <c r="AS1135" i="1"/>
  <c r="AU1145" i="1"/>
  <c r="AT1145" i="1"/>
  <c r="AR1145" i="1"/>
  <c r="AS1146" i="1"/>
  <c r="AD1158" i="1"/>
  <c r="AE1158" i="1" s="1"/>
  <c r="AT1159" i="1"/>
  <c r="AI1162" i="1"/>
  <c r="AI1175" i="1"/>
  <c r="AS1176" i="1"/>
  <c r="AU1177" i="1"/>
  <c r="AI1187" i="1"/>
  <c r="AS1188" i="1"/>
  <c r="AD1190" i="1"/>
  <c r="AE1190" i="1" s="1"/>
  <c r="AU1195" i="1"/>
  <c r="AT1195" i="1"/>
  <c r="AR1195" i="1"/>
  <c r="AT1196" i="1"/>
  <c r="AU1200" i="1"/>
  <c r="AS1200" i="1"/>
  <c r="AR1200" i="1"/>
  <c r="AD1202" i="1"/>
  <c r="AE1202" i="1" s="1"/>
  <c r="AU1208" i="1"/>
  <c r="AI1213" i="1"/>
  <c r="AT1216" i="1"/>
  <c r="AU1224" i="1"/>
  <c r="AT1229" i="1"/>
  <c r="AS1229" i="1"/>
  <c r="AU1232" i="1"/>
  <c r="AS1232" i="1"/>
  <c r="AR1232" i="1"/>
  <c r="AD1235" i="1"/>
  <c r="AE1235" i="1" s="1"/>
  <c r="AI1238" i="1"/>
  <c r="AR1249" i="1"/>
  <c r="AU1285" i="1"/>
  <c r="AT1285" i="1"/>
  <c r="AS1285" i="1"/>
  <c r="AU1297" i="1"/>
  <c r="AT1297" i="1"/>
  <c r="AS1297" i="1"/>
  <c r="AR1297" i="1"/>
  <c r="AT1362" i="1"/>
  <c r="AS1362" i="1"/>
  <c r="AU1362" i="1"/>
  <c r="AR1362" i="1"/>
  <c r="AU1368" i="1"/>
  <c r="AT1368" i="1"/>
  <c r="AR1368" i="1"/>
  <c r="AS1368" i="1"/>
  <c r="AI1099" i="1"/>
  <c r="AU1104" i="1"/>
  <c r="AS1104" i="1"/>
  <c r="AR1104" i="1"/>
  <c r="AI1106" i="1"/>
  <c r="AS1107" i="1"/>
  <c r="AU1121" i="1"/>
  <c r="AT1121" i="1"/>
  <c r="AR1121" i="1"/>
  <c r="AT1122" i="1"/>
  <c r="AU1123" i="1"/>
  <c r="AI1132" i="1"/>
  <c r="AT1134" i="1"/>
  <c r="AI1136" i="1"/>
  <c r="AT1139" i="1"/>
  <c r="AS1139" i="1"/>
  <c r="AU1142" i="1"/>
  <c r="AS1142" i="1"/>
  <c r="AR1142" i="1"/>
  <c r="AT1146" i="1"/>
  <c r="AU1147" i="1"/>
  <c r="AS1147" i="1"/>
  <c r="AR1147" i="1"/>
  <c r="AD1173" i="1"/>
  <c r="AE1173" i="1" s="1"/>
  <c r="AI1176" i="1"/>
  <c r="AI1188" i="1"/>
  <c r="AS1193" i="1"/>
  <c r="AU1196" i="1"/>
  <c r="AU1204" i="1"/>
  <c r="AS1204" i="1"/>
  <c r="AR1204" i="1"/>
  <c r="AI1206" i="1"/>
  <c r="AS1207" i="1"/>
  <c r="AD1215" i="1"/>
  <c r="AE1215" i="1" s="1"/>
  <c r="AT1221" i="1"/>
  <c r="AS1221" i="1"/>
  <c r="AT1228" i="1"/>
  <c r="AI1230" i="1"/>
  <c r="AI1234" i="1"/>
  <c r="AS1236" i="1"/>
  <c r="AR1237" i="1"/>
  <c r="AT1240" i="1"/>
  <c r="AU1255" i="1"/>
  <c r="AT1255" i="1"/>
  <c r="AS1255" i="1"/>
  <c r="AR1255" i="1"/>
  <c r="AR1257" i="1"/>
  <c r="AD1265" i="1"/>
  <c r="AE1265" i="1" s="1"/>
  <c r="AU1273" i="1"/>
  <c r="AT1273" i="1"/>
  <c r="AS1273" i="1"/>
  <c r="AU1276" i="1"/>
  <c r="AT1276" i="1"/>
  <c r="AS1276" i="1"/>
  <c r="AR1276" i="1"/>
  <c r="AI1279" i="1"/>
  <c r="AD1290" i="1"/>
  <c r="AE1290" i="1" s="1"/>
  <c r="AI1295" i="1"/>
  <c r="AU1301" i="1"/>
  <c r="AT1301" i="1"/>
  <c r="AS1301" i="1"/>
  <c r="AR1301" i="1"/>
  <c r="AD1306" i="1"/>
  <c r="AE1306" i="1" s="1"/>
  <c r="AU1308" i="1"/>
  <c r="AT1308" i="1"/>
  <c r="AS1308" i="1"/>
  <c r="AR1308" i="1"/>
  <c r="AD1311" i="1"/>
  <c r="AE1311" i="1" s="1"/>
  <c r="AU1312" i="1"/>
  <c r="AT1312" i="1"/>
  <c r="AS1312" i="1"/>
  <c r="AR1312" i="1"/>
  <c r="AD1319" i="1"/>
  <c r="AE1319" i="1" s="1"/>
  <c r="AU1320" i="1"/>
  <c r="AT1320" i="1"/>
  <c r="AS1320" i="1"/>
  <c r="AR1320" i="1"/>
  <c r="AD1327" i="1"/>
  <c r="AE1327" i="1" s="1"/>
  <c r="AU1328" i="1"/>
  <c r="AT1328" i="1"/>
  <c r="AS1328" i="1"/>
  <c r="AR1328" i="1"/>
  <c r="AD1335" i="1"/>
  <c r="AE1335" i="1" s="1"/>
  <c r="AU1336" i="1"/>
  <c r="AT1336" i="1"/>
  <c r="AS1336" i="1"/>
  <c r="AR1336" i="1"/>
  <c r="AD1343" i="1"/>
  <c r="AE1343" i="1" s="1"/>
  <c r="AU1343" i="1"/>
  <c r="AR1343" i="1"/>
  <c r="AT1343" i="1"/>
  <c r="AS1343" i="1"/>
  <c r="AU1353" i="1"/>
  <c r="AT1353" i="1"/>
  <c r="AS1353" i="1"/>
  <c r="AR1353" i="1"/>
  <c r="AI1363" i="1"/>
  <c r="AU1464" i="1"/>
  <c r="AT1464" i="1"/>
  <c r="AS1464" i="1"/>
  <c r="AR1464" i="1"/>
  <c r="AU1497" i="1"/>
  <c r="AT1497" i="1"/>
  <c r="AS1497" i="1"/>
  <c r="AR1497" i="1"/>
  <c r="AU1552" i="1"/>
  <c r="AT1552" i="1"/>
  <c r="AS1552" i="1"/>
  <c r="AR1552" i="1"/>
  <c r="AU1560" i="1"/>
  <c r="AT1560" i="1"/>
  <c r="AS1560" i="1"/>
  <c r="AR1560" i="1"/>
  <c r="AU1615" i="1"/>
  <c r="AS1615" i="1"/>
  <c r="AR1615" i="1"/>
  <c r="AT1615" i="1"/>
  <c r="AU1357" i="1"/>
  <c r="AR1357" i="1"/>
  <c r="AU1369" i="1"/>
  <c r="AT1369" i="1"/>
  <c r="AS1369" i="1"/>
  <c r="AR1369" i="1"/>
  <c r="AU1386" i="1"/>
  <c r="AT1386" i="1"/>
  <c r="AS1386" i="1"/>
  <c r="AR1386" i="1"/>
  <c r="AU1394" i="1"/>
  <c r="AT1394" i="1"/>
  <c r="AS1394" i="1"/>
  <c r="AR1394" i="1"/>
  <c r="AD1398" i="1"/>
  <c r="AE1398" i="1" s="1"/>
  <c r="AU1444" i="1"/>
  <c r="AT1444" i="1"/>
  <c r="AS1444" i="1"/>
  <c r="AR1444" i="1"/>
  <c r="AD1457" i="1"/>
  <c r="AE1457" i="1" s="1"/>
  <c r="AU1466" i="1"/>
  <c r="AT1466" i="1"/>
  <c r="AS1466" i="1"/>
  <c r="AU1468" i="1"/>
  <c r="AT1468" i="1"/>
  <c r="AS1468" i="1"/>
  <c r="AR1468" i="1"/>
  <c r="AU1474" i="1"/>
  <c r="AT1474" i="1"/>
  <c r="AS1474" i="1"/>
  <c r="AR1474" i="1"/>
  <c r="AU1539" i="1"/>
  <c r="AT1539" i="1"/>
  <c r="AS1539" i="1"/>
  <c r="AR1539" i="1"/>
  <c r="AU1584" i="1"/>
  <c r="AT1584" i="1"/>
  <c r="AS1584" i="1"/>
  <c r="AR1584" i="1"/>
  <c r="AR1291" i="1"/>
  <c r="AR1295" i="1"/>
  <c r="AR1299" i="1"/>
  <c r="AR1311" i="1"/>
  <c r="AR1319" i="1"/>
  <c r="AR1327" i="1"/>
  <c r="AR1335" i="1"/>
  <c r="AS1350" i="1"/>
  <c r="AR1350" i="1"/>
  <c r="AS1361" i="1"/>
  <c r="AU1377" i="1"/>
  <c r="AT1377" i="1"/>
  <c r="AS1377" i="1"/>
  <c r="AR1377" i="1"/>
  <c r="AU1402" i="1"/>
  <c r="AT1402" i="1"/>
  <c r="AS1402" i="1"/>
  <c r="AR1402" i="1"/>
  <c r="AU1410" i="1"/>
  <c r="AT1410" i="1"/>
  <c r="AS1410" i="1"/>
  <c r="AR1410" i="1"/>
  <c r="AU1418" i="1"/>
  <c r="AT1418" i="1"/>
  <c r="AS1418" i="1"/>
  <c r="AR1418" i="1"/>
  <c r="AU1459" i="1"/>
  <c r="AT1459" i="1"/>
  <c r="AS1459" i="1"/>
  <c r="AR1459" i="1"/>
  <c r="AR1463" i="1"/>
  <c r="AU1463" i="1"/>
  <c r="AT1463" i="1"/>
  <c r="AU1477" i="1"/>
  <c r="AT1477" i="1"/>
  <c r="AS1477" i="1"/>
  <c r="AR1477" i="1"/>
  <c r="AU1488" i="1"/>
  <c r="AT1488" i="1"/>
  <c r="AS1488" i="1"/>
  <c r="AR1488" i="1"/>
  <c r="AU1491" i="1"/>
  <c r="AT1491" i="1"/>
  <c r="AS1491" i="1"/>
  <c r="AR1491" i="1"/>
  <c r="AI1504" i="1"/>
  <c r="AS1506" i="1"/>
  <c r="AR1506" i="1"/>
  <c r="AU1506" i="1"/>
  <c r="AT1506" i="1"/>
  <c r="AR1250" i="1"/>
  <c r="AR1258" i="1"/>
  <c r="AR1266" i="1"/>
  <c r="AR1286" i="1"/>
  <c r="AR1290" i="1"/>
  <c r="AS1291" i="1"/>
  <c r="AS1295" i="1"/>
  <c r="AR1298" i="1"/>
  <c r="AS1299" i="1"/>
  <c r="AR1302" i="1"/>
  <c r="AR1306" i="1"/>
  <c r="AR1310" i="1"/>
  <c r="AS1311" i="1"/>
  <c r="AR1318" i="1"/>
  <c r="AS1319" i="1"/>
  <c r="AR1326" i="1"/>
  <c r="AS1327" i="1"/>
  <c r="AR1334" i="1"/>
  <c r="AS1335" i="1"/>
  <c r="AR1340" i="1"/>
  <c r="AS1344" i="1"/>
  <c r="AR1344" i="1"/>
  <c r="AR1349" i="1"/>
  <c r="AI1356" i="1"/>
  <c r="AS1357" i="1"/>
  <c r="AS1358" i="1"/>
  <c r="AU1359" i="1"/>
  <c r="AR1359" i="1"/>
  <c r="AT1361" i="1"/>
  <c r="AU1395" i="1"/>
  <c r="AT1395" i="1"/>
  <c r="AS1395" i="1"/>
  <c r="AR1395" i="1"/>
  <c r="AU1399" i="1"/>
  <c r="AT1399" i="1"/>
  <c r="AS1399" i="1"/>
  <c r="AI1400" i="1"/>
  <c r="AU1407" i="1"/>
  <c r="AT1407" i="1"/>
  <c r="AS1407" i="1"/>
  <c r="AI1408" i="1"/>
  <c r="AU1415" i="1"/>
  <c r="AT1415" i="1"/>
  <c r="AS1415" i="1"/>
  <c r="AI1416" i="1"/>
  <c r="AU1431" i="1"/>
  <c r="AT1431" i="1"/>
  <c r="AS1431" i="1"/>
  <c r="AU1455" i="1"/>
  <c r="AT1455" i="1"/>
  <c r="AS1455" i="1"/>
  <c r="AR1455" i="1"/>
  <c r="AR1466" i="1"/>
  <c r="AU1485" i="1"/>
  <c r="AT1485" i="1"/>
  <c r="AS1485" i="1"/>
  <c r="AR1485" i="1"/>
  <c r="AU1510" i="1"/>
  <c r="AT1510" i="1"/>
  <c r="AS1510" i="1"/>
  <c r="AR1510" i="1"/>
  <c r="AR1085" i="1"/>
  <c r="AS1090" i="1"/>
  <c r="AS1092" i="1"/>
  <c r="AS1094" i="1"/>
  <c r="AR1097" i="1"/>
  <c r="AS1102" i="1"/>
  <c r="AR1105" i="1"/>
  <c r="AS1110" i="1"/>
  <c r="AS1114" i="1"/>
  <c r="AR1119" i="1"/>
  <c r="AS1124" i="1"/>
  <c r="AR1127" i="1"/>
  <c r="AS1132" i="1"/>
  <c r="AS1136" i="1"/>
  <c r="AS1140" i="1"/>
  <c r="AR1143" i="1"/>
  <c r="AS1149" i="1"/>
  <c r="AR1152" i="1"/>
  <c r="AS1153" i="1"/>
  <c r="AR1160" i="1"/>
  <c r="AS1165" i="1"/>
  <c r="AR1168" i="1"/>
  <c r="AR1174" i="1"/>
  <c r="AS1179" i="1"/>
  <c r="AR1182" i="1"/>
  <c r="AR1186" i="1"/>
  <c r="AR1190" i="1"/>
  <c r="AR1197" i="1"/>
  <c r="AS1202" i="1"/>
  <c r="AR1205" i="1"/>
  <c r="AS1210" i="1"/>
  <c r="AR1217" i="1"/>
  <c r="AS1222" i="1"/>
  <c r="AR1226" i="1"/>
  <c r="AS1230" i="1"/>
  <c r="AR1233" i="1"/>
  <c r="AS1238" i="1"/>
  <c r="AR1241" i="1"/>
  <c r="AR1245" i="1"/>
  <c r="AS1250" i="1"/>
  <c r="AR1253" i="1"/>
  <c r="AS1258" i="1"/>
  <c r="AR1261" i="1"/>
  <c r="AR1265" i="1"/>
  <c r="AS1266" i="1"/>
  <c r="AR1269" i="1"/>
  <c r="AR1277" i="1"/>
  <c r="AS1286" i="1"/>
  <c r="AR1289" i="1"/>
  <c r="AS1290" i="1"/>
  <c r="AT1291" i="1"/>
  <c r="AR1293" i="1"/>
  <c r="AT1295" i="1"/>
  <c r="AS1298" i="1"/>
  <c r="AT1299" i="1"/>
  <c r="AS1302" i="1"/>
  <c r="AR1305" i="1"/>
  <c r="AS1306" i="1"/>
  <c r="AR1309" i="1"/>
  <c r="AS1310" i="1"/>
  <c r="AT1311" i="1"/>
  <c r="AR1317" i="1"/>
  <c r="AS1318" i="1"/>
  <c r="AT1319" i="1"/>
  <c r="AR1325" i="1"/>
  <c r="AS1326" i="1"/>
  <c r="AT1327" i="1"/>
  <c r="AR1333" i="1"/>
  <c r="AS1334" i="1"/>
  <c r="AT1335" i="1"/>
  <c r="AS1340" i="1"/>
  <c r="AS1349" i="1"/>
  <c r="AT1350" i="1"/>
  <c r="AT1357" i="1"/>
  <c r="AT1358" i="1"/>
  <c r="AU1361" i="1"/>
  <c r="AD1374" i="1"/>
  <c r="AE1374" i="1" s="1"/>
  <c r="AU1383" i="1"/>
  <c r="AT1383" i="1"/>
  <c r="AS1383" i="1"/>
  <c r="AR1383" i="1"/>
  <c r="AU1391" i="1"/>
  <c r="AT1391" i="1"/>
  <c r="AS1391" i="1"/>
  <c r="AR1391" i="1"/>
  <c r="AD1442" i="1"/>
  <c r="AE1442" i="1" s="1"/>
  <c r="AU1448" i="1"/>
  <c r="AT1448" i="1"/>
  <c r="AS1448" i="1"/>
  <c r="AR1448" i="1"/>
  <c r="AS1463" i="1"/>
  <c r="AS1498" i="1"/>
  <c r="AR1498" i="1"/>
  <c r="AU1498" i="1"/>
  <c r="AT1498" i="1"/>
  <c r="AU1518" i="1"/>
  <c r="AT1518" i="1"/>
  <c r="AS1518" i="1"/>
  <c r="AR1518" i="1"/>
  <c r="AU1556" i="1"/>
  <c r="AT1556" i="1"/>
  <c r="AS1556" i="1"/>
  <c r="AR1556" i="1"/>
  <c r="AU1562" i="1"/>
  <c r="AT1562" i="1"/>
  <c r="AS1562" i="1"/>
  <c r="AR1562" i="1"/>
  <c r="AT1349" i="1"/>
  <c r="AU1350" i="1"/>
  <c r="AI1352" i="1"/>
  <c r="AD1355" i="1"/>
  <c r="AE1355" i="1" s="1"/>
  <c r="AU1358" i="1"/>
  <c r="AU1380" i="1"/>
  <c r="AT1380" i="1"/>
  <c r="AS1380" i="1"/>
  <c r="AU1388" i="1"/>
  <c r="AT1388" i="1"/>
  <c r="AS1388" i="1"/>
  <c r="AD1423" i="1"/>
  <c r="AE1423" i="1" s="1"/>
  <c r="AU1437" i="1"/>
  <c r="AT1437" i="1"/>
  <c r="AS1437" i="1"/>
  <c r="AU1440" i="1"/>
  <c r="AT1440" i="1"/>
  <c r="AS1440" i="1"/>
  <c r="AR1440" i="1"/>
  <c r="AT1467" i="1"/>
  <c r="AU1467" i="1"/>
  <c r="AS1467" i="1"/>
  <c r="AR1467" i="1"/>
  <c r="AT1472" i="1"/>
  <c r="AS1472" i="1"/>
  <c r="AU1472" i="1"/>
  <c r="AR1472" i="1"/>
  <c r="AS1475" i="1"/>
  <c r="AR1475" i="1"/>
  <c r="AU1475" i="1"/>
  <c r="AT1475" i="1"/>
  <c r="AU1479" i="1"/>
  <c r="AT1479" i="1"/>
  <c r="AS1479" i="1"/>
  <c r="AR1479" i="1"/>
  <c r="AI1532" i="1"/>
  <c r="AU1425" i="1"/>
  <c r="AT1425" i="1"/>
  <c r="AS1425" i="1"/>
  <c r="AR1425" i="1"/>
  <c r="AD1428" i="1"/>
  <c r="AE1428" i="1" s="1"/>
  <c r="AU1429" i="1"/>
  <c r="AT1429" i="1"/>
  <c r="AS1429" i="1"/>
  <c r="AR1429" i="1"/>
  <c r="AD1433" i="1"/>
  <c r="AE1433" i="1" s="1"/>
  <c r="AU1452" i="1"/>
  <c r="AT1452" i="1"/>
  <c r="AS1452" i="1"/>
  <c r="AR1452" i="1"/>
  <c r="AT1489" i="1"/>
  <c r="AS1489" i="1"/>
  <c r="AR1489" i="1"/>
  <c r="AU1489" i="1"/>
  <c r="AS1492" i="1"/>
  <c r="AR1492" i="1"/>
  <c r="AU1492" i="1"/>
  <c r="AT1492" i="1"/>
  <c r="AU1502" i="1"/>
  <c r="AT1502" i="1"/>
  <c r="AS1502" i="1"/>
  <c r="AR1502" i="1"/>
  <c r="AU1505" i="1"/>
  <c r="AT1505" i="1"/>
  <c r="AS1505" i="1"/>
  <c r="AR1505" i="1"/>
  <c r="AU1508" i="1"/>
  <c r="AT1508" i="1"/>
  <c r="AS1508" i="1"/>
  <c r="AR1508" i="1"/>
  <c r="AT1597" i="1"/>
  <c r="AS1597" i="1"/>
  <c r="AR1597" i="1"/>
  <c r="AU1597" i="1"/>
  <c r="AU1547" i="1"/>
  <c r="AT1547" i="1"/>
  <c r="AS1547" i="1"/>
  <c r="AR1547" i="1"/>
  <c r="AU1631" i="1"/>
  <c r="AS1631" i="1"/>
  <c r="AR1631" i="1"/>
  <c r="AT1631" i="1"/>
  <c r="AT1642" i="1"/>
  <c r="AS1642" i="1"/>
  <c r="AU1642" i="1"/>
  <c r="AR1642" i="1"/>
  <c r="AU1683" i="1"/>
  <c r="AT1683" i="1"/>
  <c r="AR1683" i="1"/>
  <c r="AS1683" i="1"/>
  <c r="AT1811" i="1"/>
  <c r="AS1811" i="1"/>
  <c r="AU1811" i="1"/>
  <c r="AR1811" i="1"/>
  <c r="AU1856" i="1"/>
  <c r="AT1856" i="1"/>
  <c r="AS1856" i="1"/>
  <c r="AR1856" i="1"/>
  <c r="AD1465" i="1"/>
  <c r="AE1465" i="1" s="1"/>
  <c r="AU1500" i="1"/>
  <c r="AT1500" i="1"/>
  <c r="AS1500" i="1"/>
  <c r="AT1503" i="1"/>
  <c r="AS1503" i="1"/>
  <c r="AR1503" i="1"/>
  <c r="AS1516" i="1"/>
  <c r="AR1516" i="1"/>
  <c r="AU1523" i="1"/>
  <c r="AT1523" i="1"/>
  <c r="AS1523" i="1"/>
  <c r="AR1523" i="1"/>
  <c r="AD1528" i="1"/>
  <c r="AE1528" i="1" s="1"/>
  <c r="AU1534" i="1"/>
  <c r="AT1534" i="1"/>
  <c r="AS1534" i="1"/>
  <c r="AR1534" i="1"/>
  <c r="AU1564" i="1"/>
  <c r="AT1564" i="1"/>
  <c r="AS1564" i="1"/>
  <c r="AR1564" i="1"/>
  <c r="AU1565" i="1"/>
  <c r="AT1565" i="1"/>
  <c r="AS1565" i="1"/>
  <c r="AU1619" i="1"/>
  <c r="AT1619" i="1"/>
  <c r="AS1619" i="1"/>
  <c r="AR1619" i="1"/>
  <c r="AU1623" i="1"/>
  <c r="AS1623" i="1"/>
  <c r="AR1623" i="1"/>
  <c r="AT1638" i="1"/>
  <c r="AS1638" i="1"/>
  <c r="AR1638" i="1"/>
  <c r="AR1660" i="1"/>
  <c r="AU1660" i="1"/>
  <c r="AT1660" i="1"/>
  <c r="AS1660" i="1"/>
  <c r="AT1698" i="1"/>
  <c r="AU1698" i="1"/>
  <c r="AS1698" i="1"/>
  <c r="AR1698" i="1"/>
  <c r="AI1467" i="1"/>
  <c r="AS1494" i="1"/>
  <c r="AR1494" i="1"/>
  <c r="AI1508" i="1"/>
  <c r="AI1510" i="1"/>
  <c r="AU1542" i="1"/>
  <c r="AT1542" i="1"/>
  <c r="AS1542" i="1"/>
  <c r="AR1542" i="1"/>
  <c r="AI1575" i="1"/>
  <c r="AT1601" i="1"/>
  <c r="AS1601" i="1"/>
  <c r="AR1601" i="1"/>
  <c r="AU1601" i="1"/>
  <c r="AD1642" i="1"/>
  <c r="AE1642" i="1" s="1"/>
  <c r="AI1477" i="1"/>
  <c r="AI1489" i="1"/>
  <c r="AD1496" i="1"/>
  <c r="AE1496" i="1" s="1"/>
  <c r="AU1515" i="1"/>
  <c r="AT1515" i="1"/>
  <c r="AR1515" i="1"/>
  <c r="AI1518" i="1"/>
  <c r="AU1531" i="1"/>
  <c r="AT1531" i="1"/>
  <c r="AS1531" i="1"/>
  <c r="AR1531" i="1"/>
  <c r="AU1532" i="1"/>
  <c r="AT1532" i="1"/>
  <c r="AS1532" i="1"/>
  <c r="AU1550" i="1"/>
  <c r="AT1550" i="1"/>
  <c r="AS1550" i="1"/>
  <c r="AR1550" i="1"/>
  <c r="AU1569" i="1"/>
  <c r="AT1569" i="1"/>
  <c r="AS1569" i="1"/>
  <c r="AR1569" i="1"/>
  <c r="AU1573" i="1"/>
  <c r="AT1573" i="1"/>
  <c r="AS1573" i="1"/>
  <c r="AR1573" i="1"/>
  <c r="AU1574" i="1"/>
  <c r="AT1574" i="1"/>
  <c r="AS1574" i="1"/>
  <c r="AR1574" i="1"/>
  <c r="AU1578" i="1"/>
  <c r="AT1578" i="1"/>
  <c r="AS1578" i="1"/>
  <c r="AU1596" i="1"/>
  <c r="AT1596" i="1"/>
  <c r="AS1596" i="1"/>
  <c r="AR1596" i="1"/>
  <c r="AU1600" i="1"/>
  <c r="AS1600" i="1"/>
  <c r="AR1600" i="1"/>
  <c r="AU1606" i="1"/>
  <c r="AT1606" i="1"/>
  <c r="AS1606" i="1"/>
  <c r="AR1606" i="1"/>
  <c r="AI1613" i="1"/>
  <c r="AT1623" i="1"/>
  <c r="AU1638" i="1"/>
  <c r="AT1470" i="1"/>
  <c r="AS1470" i="1"/>
  <c r="AI1500" i="1"/>
  <c r="AU1526" i="1"/>
  <c r="AT1526" i="1"/>
  <c r="AS1526" i="1"/>
  <c r="AR1526" i="1"/>
  <c r="AU1529" i="1"/>
  <c r="AT1529" i="1"/>
  <c r="AS1529" i="1"/>
  <c r="AR1529" i="1"/>
  <c r="AU1536" i="1"/>
  <c r="AT1536" i="1"/>
  <c r="AS1536" i="1"/>
  <c r="AU1554" i="1"/>
  <c r="AT1554" i="1"/>
  <c r="AS1554" i="1"/>
  <c r="AR1554" i="1"/>
  <c r="AU1558" i="1"/>
  <c r="AT1558" i="1"/>
  <c r="AS1558" i="1"/>
  <c r="AR1558" i="1"/>
  <c r="AD1577" i="1"/>
  <c r="AE1577" i="1" s="1"/>
  <c r="AT1620" i="1"/>
  <c r="AS1620" i="1"/>
  <c r="AR1620" i="1"/>
  <c r="AU1620" i="1"/>
  <c r="AI1629" i="1"/>
  <c r="AU1635" i="1"/>
  <c r="AT1635" i="1"/>
  <c r="AS1635" i="1"/>
  <c r="AT1715" i="1"/>
  <c r="AR1715" i="1"/>
  <c r="AU1715" i="1"/>
  <c r="AS1715" i="1"/>
  <c r="AD1461" i="1"/>
  <c r="AE1461" i="1" s="1"/>
  <c r="AU1481" i="1"/>
  <c r="AT1481" i="1"/>
  <c r="AS1481" i="1"/>
  <c r="AU1484" i="1"/>
  <c r="AT1484" i="1"/>
  <c r="AS1484" i="1"/>
  <c r="AD1487" i="1"/>
  <c r="AE1487" i="1" s="1"/>
  <c r="AU1512" i="1"/>
  <c r="AS1512" i="1"/>
  <c r="AS1515" i="1"/>
  <c r="AU1520" i="1"/>
  <c r="AT1520" i="1"/>
  <c r="AS1520" i="1"/>
  <c r="AR1532" i="1"/>
  <c r="AU1544" i="1"/>
  <c r="AT1544" i="1"/>
  <c r="AS1544" i="1"/>
  <c r="AI1565" i="1"/>
  <c r="AU1571" i="1"/>
  <c r="AT1571" i="1"/>
  <c r="AS1571" i="1"/>
  <c r="AR1578" i="1"/>
  <c r="AT1600" i="1"/>
  <c r="AU1676" i="1"/>
  <c r="AT1676" i="1"/>
  <c r="AS1676" i="1"/>
  <c r="AR1676" i="1"/>
  <c r="AU1669" i="1"/>
  <c r="AT1669" i="1"/>
  <c r="AS1669" i="1"/>
  <c r="AT1689" i="1"/>
  <c r="AS1689" i="1"/>
  <c r="AR1689" i="1"/>
  <c r="AU1689" i="1"/>
  <c r="AI1584" i="1"/>
  <c r="AU1602" i="1"/>
  <c r="AT1602" i="1"/>
  <c r="AS1602" i="1"/>
  <c r="AT1612" i="1"/>
  <c r="AS1612" i="1"/>
  <c r="AR1612" i="1"/>
  <c r="AT1628" i="1"/>
  <c r="AS1628" i="1"/>
  <c r="AR1628" i="1"/>
  <c r="AU1637" i="1"/>
  <c r="AT1637" i="1"/>
  <c r="AS1637" i="1"/>
  <c r="AI1662" i="1"/>
  <c r="AS1692" i="1"/>
  <c r="AU1692" i="1"/>
  <c r="AR1692" i="1"/>
  <c r="AT1692" i="1"/>
  <c r="AS1803" i="1"/>
  <c r="AT1803" i="1"/>
  <c r="AR1803" i="1"/>
  <c r="AU1803" i="1"/>
  <c r="AT1583" i="1"/>
  <c r="AS1583" i="1"/>
  <c r="AI1606" i="1"/>
  <c r="AI1650" i="1"/>
  <c r="AU1659" i="1"/>
  <c r="AT1659" i="1"/>
  <c r="AS1659" i="1"/>
  <c r="AR1659" i="1"/>
  <c r="AT1661" i="1"/>
  <c r="AS1661" i="1"/>
  <c r="AR1661" i="1"/>
  <c r="AT1674" i="1"/>
  <c r="AS1674" i="1"/>
  <c r="AU1674" i="1"/>
  <c r="AI1685" i="1"/>
  <c r="AU1696" i="1"/>
  <c r="AR1696" i="1"/>
  <c r="AT1717" i="1"/>
  <c r="AU1717" i="1"/>
  <c r="AS1717" i="1"/>
  <c r="AR1717" i="1"/>
  <c r="AU1722" i="1"/>
  <c r="AT1722" i="1"/>
  <c r="AS1722" i="1"/>
  <c r="AU1751" i="1"/>
  <c r="AT1751" i="1"/>
  <c r="AS1751" i="1"/>
  <c r="AR1751" i="1"/>
  <c r="AR1513" i="1"/>
  <c r="AR1521" i="1"/>
  <c r="AR1533" i="1"/>
  <c r="AR1537" i="1"/>
  <c r="AR1545" i="1"/>
  <c r="AR1553" i="1"/>
  <c r="AR1557" i="1"/>
  <c r="AR1572" i="1"/>
  <c r="AR1575" i="1"/>
  <c r="AR1577" i="1"/>
  <c r="AR1582" i="1"/>
  <c r="AT1589" i="1"/>
  <c r="AR1589" i="1"/>
  <c r="AU1592" i="1"/>
  <c r="AS1592" i="1"/>
  <c r="AR1592" i="1"/>
  <c r="AU1594" i="1"/>
  <c r="AT1594" i="1"/>
  <c r="AS1594" i="1"/>
  <c r="AR1602" i="1"/>
  <c r="AR1611" i="1"/>
  <c r="AU1612" i="1"/>
  <c r="AR1627" i="1"/>
  <c r="AU1628" i="1"/>
  <c r="AR1637" i="1"/>
  <c r="AS1649" i="1"/>
  <c r="AR1649" i="1"/>
  <c r="AU1649" i="1"/>
  <c r="AT1649" i="1"/>
  <c r="AT1670" i="1"/>
  <c r="AS1670" i="1"/>
  <c r="AU1670" i="1"/>
  <c r="AR1670" i="1"/>
  <c r="AR1673" i="1"/>
  <c r="AS1681" i="1"/>
  <c r="AR1681" i="1"/>
  <c r="AU1681" i="1"/>
  <c r="AT1681" i="1"/>
  <c r="AR1684" i="1"/>
  <c r="AS1684" i="1"/>
  <c r="AT1684" i="1"/>
  <c r="AU1684" i="1"/>
  <c r="AU1697" i="1"/>
  <c r="AT1697" i="1"/>
  <c r="AS1697" i="1"/>
  <c r="AR1697" i="1"/>
  <c r="AS1513" i="1"/>
  <c r="AS1521" i="1"/>
  <c r="AR1524" i="1"/>
  <c r="AR1528" i="1"/>
  <c r="AS1533" i="1"/>
  <c r="AS1537" i="1"/>
  <c r="AR1540" i="1"/>
  <c r="AS1545" i="1"/>
  <c r="AR1548" i="1"/>
  <c r="AS1553" i="1"/>
  <c r="AS1557" i="1"/>
  <c r="AR1567" i="1"/>
  <c r="AS1572" i="1"/>
  <c r="AS1575" i="1"/>
  <c r="AS1577" i="1"/>
  <c r="AS1582" i="1"/>
  <c r="AR1583" i="1"/>
  <c r="AU1586" i="1"/>
  <c r="AS1586" i="1"/>
  <c r="AR1586" i="1"/>
  <c r="AU1588" i="1"/>
  <c r="AT1588" i="1"/>
  <c r="AI1602" i="1"/>
  <c r="AS1611" i="1"/>
  <c r="AS1627" i="1"/>
  <c r="AI1637" i="1"/>
  <c r="AU1648" i="1"/>
  <c r="AT1648" i="1"/>
  <c r="AS1648" i="1"/>
  <c r="AS1657" i="1"/>
  <c r="AR1657" i="1"/>
  <c r="AU1657" i="1"/>
  <c r="AI1658" i="1"/>
  <c r="AU1661" i="1"/>
  <c r="AU1671" i="1"/>
  <c r="AT1671" i="1"/>
  <c r="AS1672" i="1"/>
  <c r="AS1673" i="1"/>
  <c r="AR1674" i="1"/>
  <c r="AT1678" i="1"/>
  <c r="AS1678" i="1"/>
  <c r="AR1690" i="1"/>
  <c r="AU1690" i="1"/>
  <c r="AT1690" i="1"/>
  <c r="AS1696" i="1"/>
  <c r="AT1699" i="1"/>
  <c r="AS1699" i="1"/>
  <c r="AU1699" i="1"/>
  <c r="AR1722" i="1"/>
  <c r="AR1576" i="1"/>
  <c r="AT1577" i="1"/>
  <c r="AU1583" i="1"/>
  <c r="AS1589" i="1"/>
  <c r="AU1590" i="1"/>
  <c r="AT1590" i="1"/>
  <c r="AD1591" i="1"/>
  <c r="AE1591" i="1" s="1"/>
  <c r="AT1592" i="1"/>
  <c r="AR1594" i="1"/>
  <c r="AT1605" i="1"/>
  <c r="AS1605" i="1"/>
  <c r="AR1605" i="1"/>
  <c r="AU1609" i="1"/>
  <c r="AT1609" i="1"/>
  <c r="AS1609" i="1"/>
  <c r="AT1611" i="1"/>
  <c r="AU1625" i="1"/>
  <c r="AT1625" i="1"/>
  <c r="AS1625" i="1"/>
  <c r="AT1627" i="1"/>
  <c r="AD1636" i="1"/>
  <c r="AE1636" i="1" s="1"/>
  <c r="AS1641" i="1"/>
  <c r="AR1641" i="1"/>
  <c r="AS1665" i="1"/>
  <c r="AR1665" i="1"/>
  <c r="AT1667" i="1"/>
  <c r="AS1667" i="1"/>
  <c r="AU1667" i="1"/>
  <c r="AT1672" i="1"/>
  <c r="AT1673" i="1"/>
  <c r="AR1695" i="1"/>
  <c r="AS1695" i="1"/>
  <c r="AU1695" i="1"/>
  <c r="AT1696" i="1"/>
  <c r="AU1730" i="1"/>
  <c r="AS1730" i="1"/>
  <c r="AR1730" i="1"/>
  <c r="AT1730" i="1"/>
  <c r="AR1790" i="1"/>
  <c r="AU1790" i="1"/>
  <c r="AT1790" i="1"/>
  <c r="AS1790" i="1"/>
  <c r="AU1651" i="1"/>
  <c r="AT1651" i="1"/>
  <c r="AT1662" i="1"/>
  <c r="AS1662" i="1"/>
  <c r="AS1677" i="1"/>
  <c r="AR1677" i="1"/>
  <c r="AI1699" i="1"/>
  <c r="AT1712" i="1"/>
  <c r="AS1712" i="1"/>
  <c r="AR1729" i="1"/>
  <c r="AT1729" i="1"/>
  <c r="AS1729" i="1"/>
  <c r="AS1732" i="1"/>
  <c r="AR1732" i="1"/>
  <c r="AU1732" i="1"/>
  <c r="AT1732" i="1"/>
  <c r="AS1761" i="1"/>
  <c r="AR1761" i="1"/>
  <c r="AU1761" i="1"/>
  <c r="AT1761" i="1"/>
  <c r="AU1789" i="1"/>
  <c r="AT1789" i="1"/>
  <c r="AR1789" i="1"/>
  <c r="AU1801" i="1"/>
  <c r="AT1801" i="1"/>
  <c r="AS1801" i="1"/>
  <c r="AR1801" i="1"/>
  <c r="AS1826" i="1"/>
  <c r="AR1826" i="1"/>
  <c r="AU1826" i="1"/>
  <c r="AT1826" i="1"/>
  <c r="AI1659" i="1"/>
  <c r="AT1688" i="1"/>
  <c r="AS1688" i="1"/>
  <c r="AU1708" i="1"/>
  <c r="AR1708" i="1"/>
  <c r="AU1745" i="1"/>
  <c r="AT1745" i="1"/>
  <c r="AD1746" i="1"/>
  <c r="AE1746" i="1" s="1"/>
  <c r="AR1750" i="1"/>
  <c r="AU1750" i="1"/>
  <c r="AS1771" i="1"/>
  <c r="AT1771" i="1"/>
  <c r="AR1771" i="1"/>
  <c r="AI1775" i="1"/>
  <c r="AR1595" i="1"/>
  <c r="AR1603" i="1"/>
  <c r="AR1610" i="1"/>
  <c r="AR1626" i="1"/>
  <c r="AI1638" i="1"/>
  <c r="AU1643" i="1"/>
  <c r="AT1643" i="1"/>
  <c r="AR1651" i="1"/>
  <c r="AS1652" i="1"/>
  <c r="AR1653" i="1"/>
  <c r="AT1654" i="1"/>
  <c r="AS1654" i="1"/>
  <c r="AR1662" i="1"/>
  <c r="AR1668" i="1"/>
  <c r="AT1677" i="1"/>
  <c r="AI1683" i="1"/>
  <c r="AU1687" i="1"/>
  <c r="AR1687" i="1"/>
  <c r="AI1692" i="1"/>
  <c r="AI1697" i="1"/>
  <c r="AR1700" i="1"/>
  <c r="AU1700" i="1"/>
  <c r="AD1701" i="1"/>
  <c r="AE1701" i="1" s="1"/>
  <c r="AR1710" i="1"/>
  <c r="AT1711" i="1"/>
  <c r="AU1711" i="1"/>
  <c r="AR1712" i="1"/>
  <c r="AT1714" i="1"/>
  <c r="AS1714" i="1"/>
  <c r="AR1714" i="1"/>
  <c r="AI1715" i="1"/>
  <c r="AT1721" i="1"/>
  <c r="AS1721" i="1"/>
  <c r="AD1722" i="1"/>
  <c r="AE1722" i="1" s="1"/>
  <c r="AT1723" i="1"/>
  <c r="AS1723" i="1"/>
  <c r="AR1723" i="1"/>
  <c r="AU1723" i="1"/>
  <c r="AU1729" i="1"/>
  <c r="AR1754" i="1"/>
  <c r="AT1754" i="1"/>
  <c r="AS1754" i="1"/>
  <c r="AU1754" i="1"/>
  <c r="AS1789" i="1"/>
  <c r="AD1720" i="1"/>
  <c r="AE1720" i="1" s="1"/>
  <c r="AR1739" i="1"/>
  <c r="AT1739" i="1"/>
  <c r="AS1739" i="1"/>
  <c r="AR1770" i="1"/>
  <c r="AT1770" i="1"/>
  <c r="AS1770" i="1"/>
  <c r="AR1802" i="1"/>
  <c r="AU1802" i="1"/>
  <c r="AT1802" i="1"/>
  <c r="AS1802" i="1"/>
  <c r="AT1646" i="1"/>
  <c r="AS1646" i="1"/>
  <c r="AU1652" i="1"/>
  <c r="AR1654" i="1"/>
  <c r="AT1668" i="1"/>
  <c r="AT1686" i="1"/>
  <c r="AR1686" i="1"/>
  <c r="AT1704" i="1"/>
  <c r="AU1704" i="1"/>
  <c r="AR1713" i="1"/>
  <c r="AU1713" i="1"/>
  <c r="AS1726" i="1"/>
  <c r="AU1726" i="1"/>
  <c r="AT1726" i="1"/>
  <c r="AR1726" i="1"/>
  <c r="AS1763" i="1"/>
  <c r="AT1763" i="1"/>
  <c r="AR1763" i="1"/>
  <c r="AR1821" i="1"/>
  <c r="AU1821" i="1"/>
  <c r="AT1821" i="1"/>
  <c r="AS1821" i="1"/>
  <c r="AU1809" i="1"/>
  <c r="AT1809" i="1"/>
  <c r="AS1809" i="1"/>
  <c r="AR1809" i="1"/>
  <c r="AT1731" i="1"/>
  <c r="AU1731" i="1"/>
  <c r="AS1731" i="1"/>
  <c r="AR1746" i="1"/>
  <c r="AS1746" i="1"/>
  <c r="AS1791" i="1"/>
  <c r="AR1791" i="1"/>
  <c r="AT1804" i="1"/>
  <c r="AS1804" i="1"/>
  <c r="AR1804" i="1"/>
  <c r="AR1810" i="1"/>
  <c r="AU1810" i="1"/>
  <c r="AS1815" i="1"/>
  <c r="AU1815" i="1"/>
  <c r="AT1815" i="1"/>
  <c r="AU1825" i="1"/>
  <c r="AT1825" i="1"/>
  <c r="AS1825" i="1"/>
  <c r="AI1727" i="1"/>
  <c r="AT1735" i="1"/>
  <c r="AS1735" i="1"/>
  <c r="AD1749" i="1"/>
  <c r="AE1749" i="1" s="1"/>
  <c r="AU1765" i="1"/>
  <c r="AR1765" i="1"/>
  <c r="AT1769" i="1"/>
  <c r="AS1769" i="1"/>
  <c r="AS1778" i="1"/>
  <c r="AR1778" i="1"/>
  <c r="AR1782" i="1"/>
  <c r="AT1782" i="1"/>
  <c r="AS1782" i="1"/>
  <c r="AU1794" i="1"/>
  <c r="AT1794" i="1"/>
  <c r="AS1795" i="1"/>
  <c r="AT1795" i="1"/>
  <c r="AR1795" i="1"/>
  <c r="AS1818" i="1"/>
  <c r="AR1818" i="1"/>
  <c r="AU1818" i="1"/>
  <c r="AT1818" i="1"/>
  <c r="AI1693" i="1"/>
  <c r="AI1698" i="1"/>
  <c r="AS1718" i="1"/>
  <c r="AR1718" i="1"/>
  <c r="AI1722" i="1"/>
  <c r="AI1726" i="1"/>
  <c r="AR1731" i="1"/>
  <c r="AR1733" i="1"/>
  <c r="AR1734" i="1"/>
  <c r="AU1738" i="1"/>
  <c r="AT1738" i="1"/>
  <c r="AU1743" i="1"/>
  <c r="AT1743" i="1"/>
  <c r="AD1744" i="1"/>
  <c r="AE1744" i="1" s="1"/>
  <c r="AT1746" i="1"/>
  <c r="AR1748" i="1"/>
  <c r="AU1758" i="1"/>
  <c r="AT1758" i="1"/>
  <c r="AS1759" i="1"/>
  <c r="AR1759" i="1"/>
  <c r="AI1764" i="1"/>
  <c r="AT1768" i="1"/>
  <c r="AU1768" i="1"/>
  <c r="AU1773" i="1"/>
  <c r="AS1773" i="1"/>
  <c r="AR1773" i="1"/>
  <c r="AU1777" i="1"/>
  <c r="AT1777" i="1"/>
  <c r="AU1781" i="1"/>
  <c r="AT1781" i="1"/>
  <c r="AS1781" i="1"/>
  <c r="AU1786" i="1"/>
  <c r="AT1786" i="1"/>
  <c r="AS1786" i="1"/>
  <c r="AT1791" i="1"/>
  <c r="AS1799" i="1"/>
  <c r="AR1799" i="1"/>
  <c r="AU1804" i="1"/>
  <c r="AS1810" i="1"/>
  <c r="AR1815" i="1"/>
  <c r="AR1825" i="1"/>
  <c r="AT1810" i="1"/>
  <c r="AS1822" i="1"/>
  <c r="AR1822" i="1"/>
  <c r="AU1822" i="1"/>
  <c r="AU1828" i="1"/>
  <c r="AT1828" i="1"/>
  <c r="AS1828" i="1"/>
  <c r="AR1828" i="1"/>
  <c r="AU1846" i="1"/>
  <c r="AR1846" i="1"/>
  <c r="AT1846" i="1"/>
  <c r="AS1846" i="1"/>
  <c r="AT1752" i="1"/>
  <c r="AU1752" i="1"/>
  <c r="AS1752" i="1"/>
  <c r="AI1768" i="1"/>
  <c r="AI1781" i="1"/>
  <c r="AT1785" i="1"/>
  <c r="AT1822" i="1"/>
  <c r="AU1842" i="1"/>
  <c r="AT1842" i="1"/>
  <c r="AS1843" i="1"/>
  <c r="AR1843" i="1"/>
  <c r="AU1843" i="1"/>
  <c r="AT1843" i="1"/>
  <c r="AI1731" i="1"/>
  <c r="AI1752" i="1"/>
  <c r="AI1827" i="1"/>
  <c r="AU1838" i="1"/>
  <c r="AR1838" i="1"/>
  <c r="AS1838" i="1"/>
  <c r="AU1845" i="1"/>
  <c r="AT1845" i="1"/>
  <c r="AS1845" i="1"/>
  <c r="AI1689" i="1"/>
  <c r="AI1723" i="1"/>
  <c r="AT1812" i="1"/>
  <c r="AR1812" i="1"/>
  <c r="AU1820" i="1"/>
  <c r="AT1820" i="1"/>
  <c r="AS1820" i="1"/>
  <c r="AT1832" i="1"/>
  <c r="AR1832" i="1"/>
  <c r="AS1832" i="1"/>
  <c r="AS1835" i="1"/>
  <c r="AR1835" i="1"/>
  <c r="AT1835" i="1"/>
  <c r="AR1842" i="1"/>
  <c r="AI1804" i="1"/>
  <c r="AS1807" i="1"/>
  <c r="AT1807" i="1"/>
  <c r="AR1807" i="1"/>
  <c r="AS1842" i="1"/>
  <c r="AU1837" i="1"/>
  <c r="AT1837" i="1"/>
  <c r="AR1837" i="1"/>
  <c r="AU1854" i="1"/>
  <c r="AT1854" i="1"/>
  <c r="AR1854" i="1"/>
  <c r="AR1829" i="1"/>
  <c r="AT1829" i="1"/>
  <c r="AS1829" i="1"/>
  <c r="AU1848" i="1"/>
  <c r="AT1848" i="1"/>
  <c r="AS1848" i="1"/>
  <c r="AU1863" i="1"/>
  <c r="AT1863" i="1"/>
  <c r="AS1863" i="1"/>
  <c r="AR1863" i="1"/>
  <c r="AU1850" i="1"/>
  <c r="AR1850" i="1"/>
  <c r="AS1854" i="1"/>
  <c r="AT1855" i="1"/>
  <c r="AU1859" i="1"/>
  <c r="AS1859" i="1"/>
  <c r="AR1859" i="1"/>
  <c r="AU1862" i="1"/>
  <c r="AT1862" i="1"/>
  <c r="AR1862" i="1"/>
  <c r="AU1864" i="1"/>
  <c r="AT1864" i="1"/>
  <c r="AS1864" i="1"/>
  <c r="AR1873" i="1"/>
  <c r="AU1873" i="1"/>
  <c r="AR1874" i="1"/>
  <c r="AI1820" i="1"/>
  <c r="AT1823" i="1"/>
  <c r="AS1823" i="1"/>
  <c r="AU1855" i="1"/>
  <c r="AU1861" i="1"/>
  <c r="AT1861" i="1"/>
  <c r="AU1876" i="1"/>
  <c r="AT1876" i="1"/>
  <c r="AI1828" i="1"/>
  <c r="AT1831" i="1"/>
  <c r="AS1831" i="1"/>
  <c r="AU1840" i="1"/>
  <c r="AT1840" i="1"/>
  <c r="AS1840" i="1"/>
  <c r="AS1851" i="1"/>
  <c r="AR1851" i="1"/>
  <c r="AT1859" i="1"/>
  <c r="AR1864" i="1"/>
  <c r="AU1872" i="1"/>
  <c r="AR1872" i="1"/>
  <c r="AU1884" i="1"/>
  <c r="AS1884" i="1"/>
  <c r="AR1884" i="1"/>
  <c r="AT1884" i="1"/>
  <c r="AT1875" i="1"/>
  <c r="AU1875" i="1"/>
  <c r="AU1887" i="1"/>
  <c r="AT1887" i="1"/>
  <c r="AR1887" i="1"/>
  <c r="AS1861" i="1"/>
  <c r="AS1869" i="1"/>
  <c r="AU1869" i="1"/>
  <c r="AT1869" i="1"/>
  <c r="AR1869" i="1"/>
  <c r="AS1876" i="1"/>
  <c r="AS1887" i="1"/>
  <c r="AU1853" i="1"/>
  <c r="AT1853" i="1"/>
  <c r="AR1865" i="1"/>
  <c r="AU1865" i="1"/>
  <c r="AS1865" i="1"/>
  <c r="AT1874" i="1"/>
  <c r="AU1874" i="1"/>
  <c r="AS1875" i="1"/>
  <c r="AU1891" i="1"/>
  <c r="AT1891" i="1"/>
  <c r="AR1891" i="1"/>
  <c r="AI1886" i="1"/>
  <c r="AU1880" i="1"/>
  <c r="AR1880" i="1"/>
  <c r="AU1883" i="1"/>
  <c r="AT1883" i="1"/>
  <c r="AU1895" i="1"/>
  <c r="AT1895" i="1"/>
  <c r="AS1895" i="1"/>
  <c r="AR1895" i="1"/>
  <c r="AD1889" i="1"/>
  <c r="AE1889" i="1" s="1"/>
  <c r="AI1890" i="1"/>
  <c r="AT1910" i="1"/>
  <c r="AS1910" i="1"/>
  <c r="AU1910" i="1"/>
  <c r="AR1910" i="1"/>
  <c r="AS1880" i="1"/>
  <c r="AS1881" i="1"/>
  <c r="AR1883" i="1"/>
  <c r="AS1888" i="1"/>
  <c r="AD1898" i="1"/>
  <c r="AE1898" i="1" s="1"/>
  <c r="AR1860" i="1"/>
  <c r="AS1877" i="1"/>
  <c r="AR1878" i="1"/>
  <c r="AR1879" i="1"/>
  <c r="AU1881" i="1"/>
  <c r="AU1888" i="1"/>
  <c r="AD1893" i="1"/>
  <c r="AE1893" i="1" s="1"/>
  <c r="AI1894" i="1"/>
  <c r="AI1917" i="1"/>
  <c r="AT1929" i="1"/>
  <c r="AS1929" i="1"/>
  <c r="AR1929" i="1"/>
  <c r="AT1916" i="1"/>
  <c r="AS1916" i="1"/>
  <c r="AT1919" i="1"/>
  <c r="AS1919" i="1"/>
  <c r="AR1923" i="1"/>
  <c r="AI1934" i="1"/>
  <c r="AT1886" i="1"/>
  <c r="AT1890" i="1"/>
  <c r="AT1894" i="1"/>
  <c r="AT1925" i="1"/>
  <c r="AS1925" i="1"/>
  <c r="AU1929" i="1"/>
  <c r="AT1935" i="1"/>
  <c r="AS1935" i="1"/>
  <c r="AR1935" i="1"/>
  <c r="AT1902" i="1"/>
  <c r="AS1902" i="1"/>
  <c r="AT1912" i="1"/>
  <c r="AS1912" i="1"/>
  <c r="AI1916" i="1"/>
  <c r="AR1916" i="1"/>
  <c r="AI1919" i="1"/>
  <c r="AR1919" i="1"/>
  <c r="AU1941" i="1"/>
  <c r="AT1941" i="1"/>
  <c r="AS1941" i="1"/>
  <c r="AR1941" i="1"/>
  <c r="AU1943" i="1"/>
  <c r="AT1943" i="1"/>
  <c r="AS1943" i="1"/>
  <c r="AR1943" i="1"/>
  <c r="AR1898" i="1"/>
  <c r="AS1899" i="1"/>
  <c r="AR1899" i="1"/>
  <c r="AT1905" i="1"/>
  <c r="AS1905" i="1"/>
  <c r="AU1916" i="1"/>
  <c r="AU1919" i="1"/>
  <c r="AT1921" i="1"/>
  <c r="AS1921" i="1"/>
  <c r="AI1925" i="1"/>
  <c r="AR1925" i="1"/>
  <c r="AI1935" i="1"/>
  <c r="AU1935" i="1"/>
  <c r="AS1947" i="1"/>
  <c r="AR1947" i="1"/>
  <c r="AU1947" i="1"/>
  <c r="AT1947" i="1"/>
  <c r="AS1898" i="1"/>
  <c r="AI1902" i="1"/>
  <c r="AR1902" i="1"/>
  <c r="AD1904" i="1"/>
  <c r="AE1904" i="1" s="1"/>
  <c r="AT1908" i="1"/>
  <c r="AS1908" i="1"/>
  <c r="AI1912" i="1"/>
  <c r="AU1925" i="1"/>
  <c r="AT1927" i="1"/>
  <c r="AS1927" i="1"/>
  <c r="AT1932" i="1"/>
  <c r="AS1932" i="1"/>
  <c r="AR1932" i="1"/>
  <c r="AT1936" i="1"/>
  <c r="AS1936" i="1"/>
  <c r="AR1936" i="1"/>
  <c r="AD1940" i="1"/>
  <c r="AE1940" i="1" s="1"/>
  <c r="AT1901" i="1"/>
  <c r="AS1901" i="1"/>
  <c r="AD1907" i="1"/>
  <c r="AE1907" i="1" s="1"/>
  <c r="AT1914" i="1"/>
  <c r="AS1914" i="1"/>
  <c r="AT1917" i="1"/>
  <c r="AS1917" i="1"/>
  <c r="AI1921" i="1"/>
  <c r="AU1938" i="1"/>
  <c r="AT1938" i="1"/>
  <c r="AS1938" i="1"/>
  <c r="AR1938" i="1"/>
  <c r="AT1923" i="1"/>
  <c r="AS1923" i="1"/>
  <c r="AT1934" i="1"/>
  <c r="AS1934" i="1"/>
  <c r="AR1934" i="1"/>
  <c r="AU1936" i="1"/>
  <c r="AS1948" i="1"/>
  <c r="AU1948" i="1"/>
  <c r="AT1948" i="1"/>
  <c r="AR1948" i="1"/>
  <c r="AI1948" i="1"/>
  <c r="AT1959" i="1"/>
  <c r="AI1960" i="1"/>
  <c r="AI1976" i="1"/>
  <c r="AI1949" i="1"/>
  <c r="AR1949" i="1"/>
  <c r="AR1953" i="1"/>
  <c r="AU1959" i="1"/>
  <c r="AT1960" i="1"/>
  <c r="AI1961" i="1"/>
  <c r="AR1961" i="1"/>
  <c r="AT1949" i="1"/>
  <c r="AT1953" i="1"/>
  <c r="AI1954" i="1"/>
  <c r="AR1954" i="1"/>
  <c r="AU1960" i="1"/>
  <c r="AT1961" i="1"/>
  <c r="AI1962" i="1"/>
  <c r="AR1962" i="1"/>
  <c r="AU1949" i="1"/>
  <c r="AD1953" i="1"/>
  <c r="AE1953" i="1" s="1"/>
  <c r="AU1953" i="1"/>
  <c r="AT1954" i="1"/>
  <c r="AI1955" i="1"/>
  <c r="AU1961" i="1"/>
  <c r="AT1962" i="1"/>
  <c r="AI1963" i="1"/>
  <c r="AR1967" i="1"/>
  <c r="AR1944" i="1"/>
  <c r="AT1951" i="1"/>
  <c r="AI1952" i="1"/>
  <c r="AR1952" i="1"/>
  <c r="AU1954" i="1"/>
  <c r="AT1955" i="1"/>
  <c r="AI1956" i="1"/>
  <c r="AR1956" i="1"/>
  <c r="AU1962" i="1"/>
  <c r="AT1963" i="1"/>
  <c r="AI1964" i="1"/>
  <c r="AR1964" i="1"/>
  <c r="AT1967" i="1"/>
  <c r="AI1968" i="1"/>
  <c r="AR1968" i="1"/>
  <c r="AT1970" i="1"/>
  <c r="AS1970" i="1"/>
  <c r="AD1972" i="1"/>
  <c r="AE1972" i="1" s="1"/>
  <c r="AD1967" i="1"/>
  <c r="AE1967" i="1" s="1"/>
  <c r="AT1974" i="1"/>
  <c r="AS1974" i="1"/>
  <c r="AT1965" i="1"/>
  <c r="AI1966" i="1"/>
  <c r="AR1966" i="1"/>
  <c r="AU1968" i="1"/>
  <c r="AT1969" i="1"/>
  <c r="AI1970" i="1"/>
  <c r="AR1970" i="1"/>
  <c r="AT1976" i="1"/>
  <c r="AS1976" i="1"/>
  <c r="AI1978" i="1"/>
  <c r="AR1959" i="1"/>
  <c r="AU1969" i="1"/>
  <c r="AR1974" i="1"/>
  <c r="AI1982" i="1"/>
  <c r="AS1978" i="1"/>
  <c r="AS1979" i="1"/>
  <c r="AS1980" i="1"/>
  <c r="AS1982" i="1"/>
  <c r="AS1984" i="1"/>
  <c r="AS1986" i="1"/>
  <c r="AS1987" i="1"/>
  <c r="AS1989" i="1"/>
  <c r="AS1992" i="1"/>
  <c r="AS1996" i="1"/>
  <c r="AS2000" i="1"/>
  <c r="AS2004" i="1"/>
  <c r="AS2008" i="1"/>
  <c r="AS2012" i="1"/>
  <c r="AS2016" i="1"/>
  <c r="AR2019" i="1"/>
  <c r="AR2023" i="1"/>
  <c r="AS2026" i="1"/>
  <c r="AT1987" i="1"/>
  <c r="AT1989" i="1"/>
  <c r="AT1992" i="1"/>
  <c r="AR1993" i="1"/>
  <c r="AT1996" i="1"/>
  <c r="AR1997" i="1"/>
  <c r="AT2000" i="1"/>
  <c r="AR2001" i="1"/>
  <c r="AT2004" i="1"/>
  <c r="AR2005" i="1"/>
  <c r="AT2008" i="1"/>
  <c r="AR2009" i="1"/>
  <c r="AT2012" i="1"/>
  <c r="AR2013" i="1"/>
  <c r="AT2016" i="1"/>
  <c r="AS2019" i="1"/>
  <c r="AS2023" i="1"/>
  <c r="AT2026" i="1"/>
  <c r="AU1992" i="1"/>
  <c r="AU1996" i="1"/>
  <c r="AU2000" i="1"/>
  <c r="AU2004" i="1"/>
  <c r="AU2008" i="1"/>
  <c r="AU2012" i="1"/>
  <c r="AU2016" i="1"/>
  <c r="AR2017" i="1"/>
  <c r="AT2019" i="1"/>
  <c r="AT2023" i="1"/>
  <c r="AU2026" i="1"/>
  <c r="AS1990" i="1"/>
  <c r="AR2010" i="1"/>
  <c r="AT2013" i="1"/>
  <c r="AR2014" i="1"/>
  <c r="AS2017" i="1"/>
  <c r="AR1991" i="1"/>
  <c r="AT199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<sst xmlns="http://schemas.openxmlformats.org/spreadsheetml/2006/main" count="30517" uniqueCount="6810">
  <si>
    <t>Country</t>
  </si>
  <si>
    <t xml:space="preserve">Project Title </t>
  </si>
  <si>
    <t>Resolution No.</t>
  </si>
  <si>
    <t>Document Code</t>
  </si>
  <si>
    <t>Approval date Year Trend</t>
  </si>
  <si>
    <t>Borrower</t>
  </si>
  <si>
    <t>Sector Dept.</t>
  </si>
  <si>
    <t>Regional Dept.</t>
  </si>
  <si>
    <t>Sector board</t>
  </si>
  <si>
    <t>Financing Source_LEN</t>
  </si>
  <si>
    <t>Instrument</t>
  </si>
  <si>
    <t>Currency</t>
  </si>
  <si>
    <t>Amount</t>
  </si>
  <si>
    <t>Approved Amount_UA Equivalent</t>
  </si>
  <si>
    <t>SAP Code</t>
  </si>
  <si>
    <t>SAP No.</t>
  </si>
  <si>
    <t>Approval Mode</t>
  </si>
  <si>
    <t xml:space="preserve">Financing Source </t>
  </si>
  <si>
    <t>Group Key 1_Sector Key</t>
  </si>
  <si>
    <t>COUNTRY CLASSIFICATION</t>
  </si>
  <si>
    <t>Transaition vs Non-Transition States</t>
  </si>
  <si>
    <t>De Facto and Non-De Facto Countries</t>
  </si>
  <si>
    <t>African region</t>
  </si>
  <si>
    <t xml:space="preserve">Sector  Analysis </t>
  </si>
  <si>
    <t xml:space="preserve">Feed Africa </t>
  </si>
  <si>
    <t xml:space="preserve">Light Up And Power Africa </t>
  </si>
  <si>
    <t xml:space="preserve">Industrialize Africa </t>
  </si>
  <si>
    <t xml:space="preserve">Integrate Africa </t>
  </si>
  <si>
    <t xml:space="preserve">Improve Quality Of Life </t>
  </si>
  <si>
    <t>Total HI5</t>
  </si>
  <si>
    <t>Check</t>
  </si>
  <si>
    <t>Financing Instrument_USED</t>
  </si>
  <si>
    <t>Financing Instrument</t>
  </si>
  <si>
    <t>Column2</t>
  </si>
  <si>
    <t>Infrastructure vs Sector</t>
  </si>
  <si>
    <t>Infrastructure vs Sector_NOT USED</t>
  </si>
  <si>
    <t xml:space="preserve">SECTOR DEPARTMENT </t>
  </si>
  <si>
    <t>Complex</t>
  </si>
  <si>
    <t>Operations Key</t>
  </si>
  <si>
    <t>Operations Type</t>
  </si>
  <si>
    <t>NUMBER OF PROJECT</t>
  </si>
  <si>
    <t>Amount in UA Million</t>
  </si>
  <si>
    <t>Approved Amount_USDEquivalent</t>
  </si>
  <si>
    <t>Selectivity (UA 10 M)</t>
  </si>
  <si>
    <t>Selectivity (UA 20 M)</t>
  </si>
  <si>
    <t>Selectivity (UA 40 M)</t>
  </si>
  <si>
    <t>Selectivity (UA 50&gt;300 M)</t>
  </si>
  <si>
    <t>Column1</t>
  </si>
  <si>
    <t>Approval Month and Yrs</t>
  </si>
  <si>
    <t>Dec'2015</t>
  </si>
  <si>
    <t>Dec'2016</t>
  </si>
  <si>
    <t>Dec'2017</t>
  </si>
  <si>
    <t>Dec'2018</t>
  </si>
  <si>
    <t>Dec'2019</t>
  </si>
  <si>
    <t>Dec'2020</t>
  </si>
  <si>
    <t>Dec'2021</t>
  </si>
  <si>
    <t>Dec'2022</t>
  </si>
  <si>
    <t>Jun'2023</t>
  </si>
  <si>
    <t>Implementation Status</t>
  </si>
  <si>
    <t>Implementation Status.</t>
  </si>
  <si>
    <t>CAMEROON</t>
  </si>
  <si>
    <t xml:space="preserve">Cameroun - Projet d’aide humanitaire d’urgence en faveur des réfugiés hors sites et des populations hôtes situés dans les régions de l’Adamaoua, de l’Est et du Nord
(Version française uniquement) </t>
  </si>
  <si>
    <t>B/CM/2015/01</t>
  </si>
  <si>
    <t>ADB/BD/WP/2015/02/Approuvé</t>
  </si>
  <si>
    <t>République du Cameroun</t>
  </si>
  <si>
    <t>OSAN</t>
  </si>
  <si>
    <t>Central Africa</t>
  </si>
  <si>
    <t>Social (I)</t>
  </si>
  <si>
    <t>Special Relief Fund (SRF)</t>
  </si>
  <si>
    <t>Grant</t>
  </si>
  <si>
    <t>USD</t>
  </si>
  <si>
    <t>P-CM-I00-001</t>
  </si>
  <si>
    <t>LOTB</t>
  </si>
  <si>
    <t>Social</t>
  </si>
  <si>
    <t>AHAI</t>
  </si>
  <si>
    <t>TANZANIA</t>
  </si>
  <si>
    <t>Multinational - Kenya-Tanzania Power Interconnection Project</t>
  </si>
  <si>
    <t>F/Z1/2015/01</t>
  </si>
  <si>
    <t>ADF/BD/WP/2015/01/Rev.1</t>
  </si>
  <si>
    <t>United Republic of Tanzania</t>
  </si>
  <si>
    <t>ONEC</t>
  </si>
  <si>
    <t>East Africa</t>
  </si>
  <si>
    <t>Power (F)</t>
  </si>
  <si>
    <t>ADF</t>
  </si>
  <si>
    <t>Loan</t>
  </si>
  <si>
    <t>UAC</t>
  </si>
  <si>
    <t>P-Z1-FA0-052</t>
  </si>
  <si>
    <t>Plenary</t>
  </si>
  <si>
    <t>ADF Countries</t>
  </si>
  <si>
    <t>Infrastructure</t>
  </si>
  <si>
    <t>PESD</t>
  </si>
  <si>
    <t>KENYA</t>
  </si>
  <si>
    <t>F/Z1/2015/02</t>
  </si>
  <si>
    <t>Republic of Kenya</t>
  </si>
  <si>
    <t>P-Z1-FA0-086</t>
  </si>
  <si>
    <t>ZAMBIA</t>
  </si>
  <si>
    <t>Zambia - Madison Finance Company Limited
(under the Africa SME Program)</t>
  </si>
  <si>
    <t>P/Z1/2015/01
P/Z1/2015/01/Rev.1</t>
  </si>
  <si>
    <t>ADB/BD/WP/2013/68/Rev.1/Add.12/Approved</t>
  </si>
  <si>
    <t>Madison Finance Company Limited ("Madison Finance Company")</t>
  </si>
  <si>
    <t>OFSD</t>
  </si>
  <si>
    <t>Southern Africa</t>
  </si>
  <si>
    <t>Finance (H)</t>
  </si>
  <si>
    <t>ADB Private Sector</t>
  </si>
  <si>
    <t>Line of Credit</t>
  </si>
  <si>
    <t>P-ZM-HAB-003</t>
  </si>
  <si>
    <t>Finance</t>
  </si>
  <si>
    <t>PIFD</t>
  </si>
  <si>
    <t>ERITREA</t>
  </si>
  <si>
    <t>Eritrea - Skills Development for Employability and Entrepreneurship Project</t>
  </si>
  <si>
    <t>F/ER/2015/03</t>
  </si>
  <si>
    <t>ADF/BD/WP/2015/09</t>
  </si>
  <si>
    <t>State of Eritrea</t>
  </si>
  <si>
    <t>OSHD</t>
  </si>
  <si>
    <t>P-ER-IA0-001</t>
  </si>
  <si>
    <t>AHHD</t>
  </si>
  <si>
    <t xml:space="preserve">F/ER/2015/04 </t>
  </si>
  <si>
    <t>UGANDA</t>
  </si>
  <si>
    <t>Uganda - Water Supply and Sanitation Programme - Additional activities</t>
  </si>
  <si>
    <t>B/UG/2015/03
F/UG/2015/05</t>
  </si>
  <si>
    <t>ADB/BD/WP/2015/14/Approved 
ADF/BD/WP/2015/11/Approved</t>
  </si>
  <si>
    <t>Republic of Uganda</t>
  </si>
  <si>
    <t>OWAS</t>
  </si>
  <si>
    <t>Water supply and Sanitation (E)</t>
  </si>
  <si>
    <t>Global Environment Facility (GEF)</t>
  </si>
  <si>
    <t>P-UG-E00-013</t>
  </si>
  <si>
    <t>AHWS</t>
  </si>
  <si>
    <t>Cape Verde</t>
  </si>
  <si>
    <t xml:space="preserve">Cabo Verde - Aide d’urgence pour assister les populations affectées par l’éruption volcanique de l’île de Fogo
(Version française uniquement) </t>
  </si>
  <si>
    <t>B/CV/2015/04</t>
  </si>
  <si>
    <t>ADB/BD/WP/2015/16/Approuvé</t>
  </si>
  <si>
    <t>République de Cabo Verde</t>
  </si>
  <si>
    <t>West Africa</t>
  </si>
  <si>
    <t>P-CV-I00-001</t>
  </si>
  <si>
    <t>Kenya - Mombasa-Mariakani Highway Project</t>
  </si>
  <si>
    <t>F/KE/2015/06</t>
  </si>
  <si>
    <t>ADF/BD/WP/2015/13</t>
  </si>
  <si>
    <t>OITC</t>
  </si>
  <si>
    <t>Transport (D)</t>
  </si>
  <si>
    <t>P-KE-DB0-021</t>
  </si>
  <si>
    <t>PICU</t>
  </si>
  <si>
    <t>MULTINATIONAL</t>
  </si>
  <si>
    <t>Multinational - Africa Banking Corporation Holdings Ltd</t>
  </si>
  <si>
    <t>P/Z1/2015/02</t>
  </si>
  <si>
    <t>ADB/BD/WP/2015/10</t>
  </si>
  <si>
    <t>ABC Holdings Limited, BancABC Botswana, BancABC Mozambique and BancABC Zimbabwe</t>
  </si>
  <si>
    <t>P-Z1-HAB-046</t>
  </si>
  <si>
    <t>Pending</t>
  </si>
  <si>
    <t>P-Z1-HAB-047</t>
  </si>
  <si>
    <t>P-Z1-HAB-048</t>
  </si>
  <si>
    <t>SENEGAL</t>
  </si>
  <si>
    <t>Multinational - Programme to Build Resilience to Food and Nutrition Insecurity in the Sahel (P2RS)</t>
  </si>
  <si>
    <t>F/Z1/2015/07</t>
  </si>
  <si>
    <t>ADF/BD/WP/2014/105/Add.2/Approved</t>
  </si>
  <si>
    <t>Republic of Senegal</t>
  </si>
  <si>
    <t>Agriculture (A)</t>
  </si>
  <si>
    <t>P-Z1-AAZ-023</t>
  </si>
  <si>
    <t>Agriculture</t>
  </si>
  <si>
    <t>SUDAN</t>
  </si>
  <si>
    <t>Sudan - Building Capacity for Inclusive Service Delivery Project</t>
  </si>
  <si>
    <t>F/SD/2015/08</t>
  </si>
  <si>
    <t>ADF/BD/WP/2015/14</t>
  </si>
  <si>
    <t>Republic of The Sudan</t>
  </si>
  <si>
    <t>P-SD-IBD-006</t>
  </si>
  <si>
    <t>MOZAMBIQUE</t>
  </si>
  <si>
    <t>Mozambique - Kenmare Moma Mining Ltd. And Kenmare Mining Processing Ltd</t>
  </si>
  <si>
    <t>P/MZ/2015/06</t>
  </si>
  <si>
    <t>ADB/BD/WP/2013/103/Rev.2/Approved/Final</t>
  </si>
  <si>
    <t xml:space="preserve">Kenmare Moma Mining Ltd. and Kenmare Mining Processing Ltd </t>
  </si>
  <si>
    <t>OPSD</t>
  </si>
  <si>
    <t>Industry, Mining &amp; Quarrying (B)</t>
  </si>
  <si>
    <t>Super-Senior Standby Loan</t>
  </si>
  <si>
    <t>P-MZ-BAA-003</t>
  </si>
  <si>
    <t>Industry</t>
  </si>
  <si>
    <t>ANGOLA</t>
  </si>
  <si>
    <t>Institutional Support for the Sustainability of Urban Water Supply and Sanitation Service Delivery Project</t>
  </si>
  <si>
    <t>B/AO/2015/06</t>
  </si>
  <si>
    <t>ADB/BD/WP/2015/26</t>
  </si>
  <si>
    <t xml:space="preserve">Republic of Angola </t>
  </si>
  <si>
    <t>ADB</t>
  </si>
  <si>
    <t>P-AO-E00-005</t>
  </si>
  <si>
    <t>SEYCHELLES</t>
  </si>
  <si>
    <t>Seychelles - Mahe Sustainable Water Augmentation Project</t>
  </si>
  <si>
    <t>B/SC/2015/07</t>
  </si>
  <si>
    <t>ADB/BD/WP/2015/28</t>
  </si>
  <si>
    <t>Republic of Seychelles</t>
  </si>
  <si>
    <t>P-SC-EA0-004</t>
  </si>
  <si>
    <t>B/SC/2015/08</t>
  </si>
  <si>
    <t>Technical Assistance Fund for Middle Income Countries (MIC-TAF)</t>
  </si>
  <si>
    <t>TUNISIA</t>
  </si>
  <si>
    <t>Tunisia - Natural Gas Transmission and Distribution Network Development Project</t>
  </si>
  <si>
    <t>B/TN/2015/05</t>
  </si>
  <si>
    <t>ADB/BD/WP/2015/30</t>
  </si>
  <si>
    <t>"Société Tunisienne de l’Electricité et du Gaz" ("STEG")</t>
  </si>
  <si>
    <t>North Africa</t>
  </si>
  <si>
    <t>EUR</t>
  </si>
  <si>
    <t>P-TN-FA0-003</t>
  </si>
  <si>
    <t>Multinational - FirstRand Bank Limited</t>
  </si>
  <si>
    <t>P/Z1/2015/03</t>
  </si>
  <si>
    <t>ADB/BD/WP/2015/32</t>
  </si>
  <si>
    <t xml:space="preserve">FirstRand Bank Limited (“FRB”) </t>
  </si>
  <si>
    <t>TFP - Risk Participation (RPA)</t>
  </si>
  <si>
    <t>P-Z1-HAB-020</t>
  </si>
  <si>
    <t>EGYPT</t>
  </si>
  <si>
    <t>Egypt - Sharm El-Sheikh Airport Development Project - Revised</t>
  </si>
  <si>
    <t>B/EG/2015/10</t>
  </si>
  <si>
    <t>ADB/BD/WP/2015/37</t>
  </si>
  <si>
    <t>Arab Republic of Egypt</t>
  </si>
  <si>
    <t>P-EG-DA0-001</t>
  </si>
  <si>
    <t>Multinational - Banco Santander S.A.</t>
  </si>
  <si>
    <t>P/Z1/2015/04</t>
  </si>
  <si>
    <t>ADB/BD/WP/2015/39</t>
  </si>
  <si>
    <t>Banco Santander S.A. (“Santander”)</t>
  </si>
  <si>
    <t>Multinational</t>
  </si>
  <si>
    <t>P-Z1-HAB-022</t>
  </si>
  <si>
    <t>SOUTH AFRICA</t>
  </si>
  <si>
    <t>South Africa - Enterprise Development Pilot Project</t>
  </si>
  <si>
    <t>B/ZA/2015/11</t>
  </si>
  <si>
    <t>ADB/BD/WP/2015/42/Approved</t>
  </si>
  <si>
    <t>Republic of South Africa</t>
  </si>
  <si>
    <t>P-ZA-IE0-003</t>
  </si>
  <si>
    <t>BURKINA FASO</t>
  </si>
  <si>
    <t>Bagre Growth Pole Support Project</t>
  </si>
  <si>
    <t>F/BF/2015/10</t>
  </si>
  <si>
    <t>ADF/BD/WP/2015/31</t>
  </si>
  <si>
    <t>Burkina Faso</t>
  </si>
  <si>
    <t>P-BF-AA0-025</t>
  </si>
  <si>
    <t>F/BF/2015/11</t>
  </si>
  <si>
    <t>MAURITIUS</t>
  </si>
  <si>
    <t>Malawi - Protection of Basic Services Programme</t>
  </si>
  <si>
    <t>F/MW/2015/09</t>
  </si>
  <si>
    <t>ADF/BD/WP/2015/27</t>
  </si>
  <si>
    <t>Republic of Malawi</t>
  </si>
  <si>
    <t>P-MW-IE0-005</t>
  </si>
  <si>
    <t xml:space="preserve">Multinational - CEC Africa Limited  </t>
  </si>
  <si>
    <t>P/Z1/2015/05</t>
  </si>
  <si>
    <t>ADB/BD/WP/2015/49</t>
  </si>
  <si>
    <t>CEC Africa Limited (“CEC Africa”)</t>
  </si>
  <si>
    <t xml:space="preserve">Senior Convertible Loan </t>
  </si>
  <si>
    <t>P-Z1-F00-061</t>
  </si>
  <si>
    <t>P/Z1/2015/07</t>
  </si>
  <si>
    <t>Equity Investment</t>
  </si>
  <si>
    <t>P-Z1-F00-064</t>
  </si>
  <si>
    <t>N/A</t>
  </si>
  <si>
    <t>Guinea-Bissau</t>
  </si>
  <si>
    <t xml:space="preserve">Guinea-Bissau - Emergency Economic and Financial Reform Support Programme </t>
  </si>
  <si>
    <t>B/GW/2015/14
F/GW/2015/12</t>
  </si>
  <si>
    <t>ADB/BD/WP/2015/54 
ADF/BD/WP/2015/37</t>
  </si>
  <si>
    <t>Republic of Guinea-Bissau</t>
  </si>
  <si>
    <t>OSGE</t>
  </si>
  <si>
    <t>Multi-Sector (K)</t>
  </si>
  <si>
    <t>Transition Support Facility (TSF)</t>
  </si>
  <si>
    <t>SSW Loan</t>
  </si>
  <si>
    <t>P-GW-KA0-008</t>
  </si>
  <si>
    <t>Multi-Sector</t>
  </si>
  <si>
    <t>ECGF</t>
  </si>
  <si>
    <t>B/GW/2015/15
F/GW/2015/13</t>
  </si>
  <si>
    <t>SSW Grant</t>
  </si>
  <si>
    <t>B/EG/2015/09/Rev.1
B/EG/2015/09</t>
  </si>
  <si>
    <t>ADB/BD/WP/2015/37/Rev.1</t>
  </si>
  <si>
    <t>B/EG/2015/16</t>
  </si>
  <si>
    <t>Africa Growing Together Fund (AGTF)</t>
  </si>
  <si>
    <t>Sudan - Capacity Building for Improved Quality of the Education System and Skills Development Project</t>
  </si>
  <si>
    <t xml:space="preserve">B/SD/2015/18
F/SD/2015/18 </t>
  </si>
  <si>
    <t>ADB/BD/WP/2015/59 ADF/BD/WP/2015/42</t>
  </si>
  <si>
    <t>P-SD-IA0-001</t>
  </si>
  <si>
    <t>Tanzania - Power Sector Reform and Governance Support Programme (PSRGSP)</t>
  </si>
  <si>
    <t>F/TZ/2015/14</t>
  </si>
  <si>
    <t>ADF/BD/WP/2015/36</t>
  </si>
  <si>
    <t>P-TZ-K00-014</t>
  </si>
  <si>
    <t>Dem Rep Congo</t>
  </si>
  <si>
    <t>Multinational - Lakes Edward and Albert Integrated Fisheries and Water Resources Management Project  (LEAF II)</t>
  </si>
  <si>
    <t>F/Z1/2015/17</t>
  </si>
  <si>
    <t>ADB/BD/WP/2015/63 ADF/BD/WP/2015/46</t>
  </si>
  <si>
    <t>Democratic Republic of Congo</t>
  </si>
  <si>
    <t>P-Z1-AAF-006</t>
  </si>
  <si>
    <t>F/Z1/2015/15</t>
  </si>
  <si>
    <t>P-Z1-AAF-010</t>
  </si>
  <si>
    <t>B/Z1/2015/17
F/Z1/2015/16</t>
  </si>
  <si>
    <t>Nile Basin Initiative</t>
  </si>
  <si>
    <t>P-Z1-AAF-011</t>
  </si>
  <si>
    <t>ETHIOPIA</t>
  </si>
  <si>
    <t>Ethiopia - Institutional Support Project for Public-Private Partnerships</t>
  </si>
  <si>
    <t>F/ET/2015/19</t>
  </si>
  <si>
    <t>ADF/BD/WP/2015/47/Approved</t>
  </si>
  <si>
    <t>Federal Democratic Republic of Ethiopia</t>
  </si>
  <si>
    <t>P-ET-KF0-004</t>
  </si>
  <si>
    <t>Multinational - African Network of Centers of Excellence in Electricity Project</t>
  </si>
  <si>
    <t>F/Z1/2015/20</t>
  </si>
  <si>
    <t>ADF/BD/WP/2015/48/Approved</t>
  </si>
  <si>
    <t>Association of Power Utilities of Africa (APUA)</t>
  </si>
  <si>
    <t>ONRI</t>
  </si>
  <si>
    <t>P-Z1-FA0-084</t>
  </si>
  <si>
    <t>RDRI</t>
  </si>
  <si>
    <t>Mauritius - Preliminary Technical Study and Design of Island Terminal and Breakwater Structure at Port Louis Harbour</t>
  </si>
  <si>
    <t>B/MU/2015/19</t>
  </si>
  <si>
    <t>ADB/BD/WP/2015/66/Approved</t>
  </si>
  <si>
    <t>Republic of Mauritius</t>
  </si>
  <si>
    <t>P-MU-DD0-001</t>
  </si>
  <si>
    <t>BENIN</t>
  </si>
  <si>
    <t xml:space="preserve"> Parakou Urban Transport Project</t>
  </si>
  <si>
    <t>F/BJ/2015/25</t>
  </si>
  <si>
    <t>ADB/BD/WP/2014/140/Add.2/Approved ADF/BD/WP/2014/95/Add.2/Approved</t>
  </si>
  <si>
    <t>Republic of Benin</t>
  </si>
  <si>
    <t>Additional Loan</t>
  </si>
  <si>
    <t>P-BJ-D00-007</t>
  </si>
  <si>
    <t xml:space="preserve">Democratic Republic of Congo - Private Sector Development and Job Creation Support Project </t>
  </si>
  <si>
    <t>F/CD/2015/21</t>
  </si>
  <si>
    <t>ADF/BD/WP/2015/50</t>
  </si>
  <si>
    <t>P-CD-KB0-001</t>
  </si>
  <si>
    <t>GHANA</t>
  </si>
  <si>
    <t>Ghana - Stanbic Bank Ghana Limited</t>
  </si>
  <si>
    <t>P/GH/2015/08</t>
  </si>
  <si>
    <t>ADB/BD/WP/2015/70</t>
  </si>
  <si>
    <t>Stanbic Bank Ghana Limited</t>
  </si>
  <si>
    <t>P-GH-HAB-006</t>
  </si>
  <si>
    <t>Côte D'Ivoire</t>
  </si>
  <si>
    <t>Multinational - Road Development and Transport Facilitation Programme within the Mano River Union</t>
  </si>
  <si>
    <t>F/Z1/2015/22</t>
  </si>
  <si>
    <t>ADB/BD/WP/2014/195/Add.2/Approved 
ADF/BD/WP/2014/137/Add.2/Approved</t>
  </si>
  <si>
    <t>Republic of Côte d’Ivoire</t>
  </si>
  <si>
    <t>P-Z1-DB0-163</t>
  </si>
  <si>
    <t>LIBERIA</t>
  </si>
  <si>
    <t>F/Z1/2015/24</t>
  </si>
  <si>
    <t>Republic of Liberia</t>
  </si>
  <si>
    <t>P-Z1-DB0-164</t>
  </si>
  <si>
    <t>Guinea</t>
  </si>
  <si>
    <t>F/Z1/2015/23</t>
  </si>
  <si>
    <t>Republic of Guinea</t>
  </si>
  <si>
    <t>P-Z1-DB0-165</t>
  </si>
  <si>
    <t>Sao Tome &amp; Principe</t>
  </si>
  <si>
    <t>São Tomé and Principe - Infrastructure Rehabilitation for Food Security Support Project – Project II</t>
  </si>
  <si>
    <t>F/ST/2015/26</t>
  </si>
  <si>
    <t>ADB/BD/WP/2015/73 ADF/BD/WP/2015/53</t>
  </si>
  <si>
    <t>Democratic Republic of São Tomé and Principe</t>
  </si>
  <si>
    <t>P-ST-AA0-005</t>
  </si>
  <si>
    <t>B/ST/2015/20
F/ST/2015/27</t>
  </si>
  <si>
    <t>MADAGASCAR</t>
  </si>
  <si>
    <t xml:space="preserve">Madagascar - Aide humanitaire d’urgence pour la remise à l’état initial des infrastructures sociales endommagées par le passage du cyclone Chedza en 2015
(Version française uniquement) </t>
  </si>
  <si>
    <t>B/MG/2015/21</t>
  </si>
  <si>
    <t>ADB/BD/WP/2015/82/Approuvé</t>
  </si>
  <si>
    <t>République de Madagascar</t>
  </si>
  <si>
    <t>P-MG-IZ0-006</t>
  </si>
  <si>
    <t>NIGERIA</t>
  </si>
  <si>
    <t>Nigeria - Fortis Microfinance Bank PLC
(under the Africa SME Program)</t>
  </si>
  <si>
    <t>P/Z1/2015/09</t>
  </si>
  <si>
    <t>ADB/BD/WP/2013/68/Rev.1/Add.14/Approved</t>
  </si>
  <si>
    <t>Fortis Microfinance Bank PLC</t>
  </si>
  <si>
    <t>Nigeria</t>
  </si>
  <si>
    <t>NGN</t>
  </si>
  <si>
    <t>P-NG-HB0-007</t>
  </si>
  <si>
    <t>RWANDA</t>
  </si>
  <si>
    <t>Rwanda - Access Bank (Rwanda) Ltd
(under the Africa SME Program)</t>
  </si>
  <si>
    <t>P/Z1/2015/10</t>
  </si>
  <si>
    <t>ADB/BD/WP/2013/68/Rev.1/Add.13/Approved</t>
  </si>
  <si>
    <t>Access Bank (Rwanda) Ltd</t>
  </si>
  <si>
    <t>P-RW-HAB-004</t>
  </si>
  <si>
    <t>Eg+T300+B227:E263+B224:E263+T300+B227:E2+B1:N263</t>
  </si>
  <si>
    <t>B/EG/2015/22</t>
  </si>
  <si>
    <t>ADB/BD/WP/2015/75</t>
  </si>
  <si>
    <t>P-EG-AAC-019</t>
  </si>
  <si>
    <t>Multinational - Drought Resilience and Sustainable Livelihoods Programme in the Horn of Africa III</t>
  </si>
  <si>
    <t>F/Z1/2015/29</t>
  </si>
  <si>
    <t>ADF/BD/WP/2015/56</t>
  </si>
  <si>
    <t>P-Z1-A00-015</t>
  </si>
  <si>
    <t>DJIBOUTI</t>
  </si>
  <si>
    <t>F/Z1/2015/28</t>
  </si>
  <si>
    <t>Republic of Djibouti</t>
  </si>
  <si>
    <t>P-Z1-AAZ-037</t>
  </si>
  <si>
    <t>CENTRAL AFRICAN REPUBLIC</t>
  </si>
  <si>
    <t>Central African Republic - Support Programme for Reconstruction of Grassroots Communities - Phase 2</t>
  </si>
  <si>
    <t>F/CF/2015/31</t>
  </si>
  <si>
    <t>ADB/BD/WP/2015/86 
ADF/BD/WP/2015/61</t>
  </si>
  <si>
    <t>Central African Republic</t>
  </si>
  <si>
    <t>P-CF-IE0-004</t>
  </si>
  <si>
    <t>Central African Republic - Support Programme for Reconstruction of Grassroots Communities - Phase 1</t>
  </si>
  <si>
    <t>B/CF/2015/23
F/CF/2015/30</t>
  </si>
  <si>
    <t>Rural Water Supply &amp; Sanitation Initiative (RWSSI)</t>
  </si>
  <si>
    <t>Central African Republic - Support Programme for Reconstruction of Grassroots Communities - Phase 3</t>
  </si>
  <si>
    <t>B/CF/2015/24
F/CF/2015/32</t>
  </si>
  <si>
    <t>Zambia - Lusaka Sanitation Program  – Climate Resilient Sustainable Infrastructure Project</t>
  </si>
  <si>
    <t>B/ZM/2015/25</t>
  </si>
  <si>
    <t>ADB/BD/WP/2015/84</t>
  </si>
  <si>
    <t>Republic of Zambia</t>
  </si>
  <si>
    <t>P-ZM-E00-010</t>
  </si>
  <si>
    <t>Congo CG</t>
  </si>
  <si>
    <t>Congo - Investment Climate and Forest Governance Support Project</t>
  </si>
  <si>
    <t>B/CG/2015/26</t>
  </si>
  <si>
    <t>ADB/BD/WP/2015/89</t>
  </si>
  <si>
    <t>Republic of Congo</t>
  </si>
  <si>
    <t>P-CG-KZ0-001</t>
  </si>
  <si>
    <t>Guinea-Bissau - Economic and Financial Governance Strengthening Support Project</t>
  </si>
  <si>
    <t>B/GW/2015/27
F/GW/2015/34</t>
  </si>
  <si>
    <t>ADB/BD/WP/2015/81/Approved ADF/BD/WP/2015/59/Approved</t>
  </si>
  <si>
    <t>Republic of Guinea Bissau</t>
  </si>
  <si>
    <t>P-GW-K00-005</t>
  </si>
  <si>
    <t>Kenya - Technical Vocational Education and Training for Relevant Skills Development Project - Phase II</t>
  </si>
  <si>
    <t>F/KE/2015/33</t>
  </si>
  <si>
    <t>ADF/BD/WP/2015/65</t>
  </si>
  <si>
    <t>P-KE-IAE-002</t>
  </si>
  <si>
    <t>Multinational - Project for Support to the Air Transport Sectors of West and Central Africa</t>
  </si>
  <si>
    <t>F/Z1/2015/35</t>
  </si>
  <si>
    <t>ADF/BD/WP/2015/70/Approved</t>
  </si>
  <si>
    <t>Commission of the Economic Community of West African States (ECOWAS)</t>
  </si>
  <si>
    <t>P-Z1-DA0-010</t>
  </si>
  <si>
    <t>F/Z1/2015/36</t>
  </si>
  <si>
    <t>Commission of the West African Economic and Monetary Union (WAEMU)</t>
  </si>
  <si>
    <t>P-Z1-DA0-011</t>
  </si>
  <si>
    <t>F/Z1/2015/37</t>
  </si>
  <si>
    <t>General Secretariat of the Economic Community of Central African States (ECCAS)</t>
  </si>
  <si>
    <t>P-Z1-DA0-012</t>
  </si>
  <si>
    <t>GUINEA-BISSAU</t>
  </si>
  <si>
    <t xml:space="preserve">Guinea-Bissau - Bissau City Electricity Supply Improvement Project </t>
  </si>
  <si>
    <t>F/GW/2015/38</t>
  </si>
  <si>
    <t>ADF/BD/WP/2015/66</t>
  </si>
  <si>
    <t>P-GW-FA0-004</t>
  </si>
  <si>
    <t>F/GW/2015/39</t>
  </si>
  <si>
    <t>MOROCCO</t>
  </si>
  <si>
    <t>Morocco - Morocco Economic Competitiveness Support Programme</t>
  </si>
  <si>
    <t>B/MA/2015/28</t>
  </si>
  <si>
    <t>ADB/BD/WP/2015/97</t>
  </si>
  <si>
    <t>Kingdom of Morocco</t>
  </si>
  <si>
    <t>P-MA-H00-004</t>
  </si>
  <si>
    <t>Multinational - Atlantic Coast Regional Fund LLC II (ACRF-II)</t>
  </si>
  <si>
    <t>P/Z1/2015/11</t>
  </si>
  <si>
    <t>ADB/BD/WP/2015/94</t>
  </si>
  <si>
    <t>Atlantic Coast Regional Fund LLC II (“ACRF-II”)</t>
  </si>
  <si>
    <t>P-Z1-HAA-072</t>
  </si>
  <si>
    <t xml:space="preserve">Multinational - AfricInvest Fund III LLC </t>
  </si>
  <si>
    <t>P/Z1/2015/12</t>
  </si>
  <si>
    <t>ADB/BD/WP/2015/93</t>
  </si>
  <si>
    <t xml:space="preserve">Bank in AfricInvest Fund III </t>
  </si>
  <si>
    <t>P-Z1-K00-066</t>
  </si>
  <si>
    <t xml:space="preserve">Cameroon - Central Africa Optical Fibre Backbone Project - Cameroon Component </t>
  </si>
  <si>
    <t>B/CM/2015/29</t>
  </si>
  <si>
    <t>ADB/BD/WP/2015/100 ADF/BD/WP/2015/75</t>
  </si>
  <si>
    <t>Republic of Cameroon</t>
  </si>
  <si>
    <t>Communications (G)</t>
  </si>
  <si>
    <t>P-CM-GB0-002</t>
  </si>
  <si>
    <t>B/CM/2015/30 - F/CM/2015/40</t>
  </si>
  <si>
    <t>Cameroon - Partial Credit Guarantee for Currency Risk Hedging</t>
  </si>
  <si>
    <t>B/CM/2015/31</t>
  </si>
  <si>
    <t>ADB/BD/WP/2015/104</t>
  </si>
  <si>
    <t>Guarantee</t>
  </si>
  <si>
    <t>P-CM-H00-001</t>
  </si>
  <si>
    <t>P-CM-H00-003</t>
  </si>
  <si>
    <t>P-CM-H00-004</t>
  </si>
  <si>
    <t>Madagascar - Investment Promotion Support Project</t>
  </si>
  <si>
    <t>F/MG/2015/42</t>
  </si>
  <si>
    <t>ADB/BD/WP/2015/96/Approved ADF/BD/WP/2015/72/Approved</t>
  </si>
  <si>
    <t>Republic of Madagascar</t>
  </si>
  <si>
    <t>P-MG-K00-009</t>
  </si>
  <si>
    <t>B/MG/2015/33
F/MG/2015/41</t>
  </si>
  <si>
    <t>NAMIBIA</t>
  </si>
  <si>
    <t>Namibia - Development Bank of Namibia</t>
  </si>
  <si>
    <t>B/NA/2015/53</t>
  </si>
  <si>
    <t>ADB/BD/WP/2015/95</t>
  </si>
  <si>
    <t>Development Bank of Namibia (“DBN”)</t>
  </si>
  <si>
    <t>ZAR</t>
  </si>
  <si>
    <t>P-NA-HAA-004</t>
  </si>
  <si>
    <t>Multinational -  Moringa Agroforestry Fund</t>
  </si>
  <si>
    <t>B/Z1/2015/32</t>
  </si>
  <si>
    <t>ADB/BD/WP/2014/145/Add.4/Approved</t>
  </si>
  <si>
    <t>Moringa Agroforestry Fund (“Moringa”)</t>
  </si>
  <si>
    <t>P-Z1-AAD-004</t>
  </si>
  <si>
    <t>Energy Sector Budget Support Programme</t>
  </si>
  <si>
    <t>F/BF/2015/43</t>
  </si>
  <si>
    <t>ADF/BD/WP/2015/78</t>
  </si>
  <si>
    <t>OSGE / ONEC</t>
  </si>
  <si>
    <t>P-BF-FA0-008</t>
  </si>
  <si>
    <t>Côte d’Ivoire - Sucres &amp; Denrees (Sucden) - Soft Commodity Program</t>
  </si>
  <si>
    <t>P/CI/2015/14</t>
  </si>
  <si>
    <t>ADB/BD/WP/2015/99</t>
  </si>
  <si>
    <t>Sucres &amp; Denrees – Côte d’Ivoire (“SUCDEN CI”)</t>
  </si>
  <si>
    <t>TFP - Soft Commodity Senior Loan (First Loan)</t>
  </si>
  <si>
    <t>P-CI-AAA-001</t>
  </si>
  <si>
    <t>TFP - Soft Commodity Senior Loan (Second Loan)</t>
  </si>
  <si>
    <t>P-CI-AAA-003</t>
  </si>
  <si>
    <t>Djibouti - Regional Socio-Economic Infrastructure Building and Economic Activity Promotion Support Project</t>
  </si>
  <si>
    <t>F/DJ/2015/45</t>
  </si>
  <si>
    <t>ADF/BD/WP/2015/79/Approved</t>
  </si>
  <si>
    <t>P-DJ-I00-001</t>
  </si>
  <si>
    <t>Egypt - Modernization of the Egyptian Central Bank Clearing and Settlement Depository System for Government Securities Project</t>
  </si>
  <si>
    <t>B/EG/2015/36</t>
  </si>
  <si>
    <t>ADB/BD/WP/2015/105/Approved</t>
  </si>
  <si>
    <t>P-EG-H00-002</t>
  </si>
  <si>
    <t>Regional - Standard Chartered Bank Risk Participation</t>
  </si>
  <si>
    <t>P/Z1/2013/06/Rev.1</t>
  </si>
  <si>
    <t>Standard Chartered</t>
  </si>
  <si>
    <t>P-Z1-HAB-011</t>
  </si>
  <si>
    <t>Zambia - Chinsali –Nakonde – Road Rehabilitation Project (North-South Corridor)</t>
  </si>
  <si>
    <t>B/ZM/2015/34</t>
  </si>
  <si>
    <t>ADB/BD/WP/2015/101</t>
  </si>
  <si>
    <t>P-ZM-DB0-003</t>
  </si>
  <si>
    <t>B/ZM/2015/35</t>
  </si>
  <si>
    <t>ZIMBABWE</t>
  </si>
  <si>
    <t>Zimbabwe - Strengthening Institutions of Transparency
and Accountability Project</t>
  </si>
  <si>
    <t>F/ZW/2015/44</t>
  </si>
  <si>
    <t>ADF/BD/WP/2015/63/Approved</t>
  </si>
  <si>
    <t>Republic of Zimbabwe</t>
  </si>
  <si>
    <t>P-ZW-KF0-006</t>
  </si>
  <si>
    <t>Djibouti - Aide d'urgence pour une assistance aux réfugiés en provenance du Yémen
(Version française uniquement)</t>
  </si>
  <si>
    <t>B/DJ/2015/37</t>
  </si>
  <si>
    <t>ADB/BD/WP/2015/109/Approuvé</t>
  </si>
  <si>
    <t>République de Djibouti</t>
  </si>
  <si>
    <t>P-DJ-IZ0-001</t>
  </si>
  <si>
    <t>Sudan - Water Sector Reforms and Institutional Capacity Development Program</t>
  </si>
  <si>
    <t>B/SD/2015/39
F/SD/2015/47</t>
  </si>
  <si>
    <t>ADB/BD/WP/2015/111 
ADF/BD/WP/2015/83</t>
  </si>
  <si>
    <t>P-SD-E00-002</t>
  </si>
  <si>
    <t>B/SD/2015/38
F/SD/2015/46</t>
  </si>
  <si>
    <t>MALAWI</t>
  </si>
  <si>
    <t>Malawi - Public Finance Management Institutional Support Project – Phase II</t>
  </si>
  <si>
    <t>F/MW/2015/48</t>
  </si>
  <si>
    <t>ADF/BD/WP/2015/81/Approved</t>
  </si>
  <si>
    <t>P-MW-KF0-003</t>
  </si>
  <si>
    <t>Madagascar - Aide humanitaire d’urgence pour l’assistance alimentaire aux cantines scolaires et à la supplémentation nutritionnelle dans le Grand Sud
(Version française uniquement)</t>
  </si>
  <si>
    <t>B/MG/2015/40</t>
  </si>
  <si>
    <t>ADB/BD/WP/2015/124/Approuvé</t>
  </si>
  <si>
    <t>P-MG-IC0-002</t>
  </si>
  <si>
    <t>Morocco - Nador West Med Port Complex Construction Project</t>
  </si>
  <si>
    <t>B/MA/2015/43</t>
  </si>
  <si>
    <t>ADB/BD/WP/2015/118</t>
  </si>
  <si>
    <t>Société Nador West Med  (SNWM)</t>
  </si>
  <si>
    <t>P-MA-DD0-004</t>
  </si>
  <si>
    <t>Tanzania - Arusha Sustainable Urban Water and Sanitation Delivery Project</t>
  </si>
  <si>
    <t>B/TZ/2015/44</t>
  </si>
  <si>
    <t>ADB/BD/WP/2015/113 
ADF/BD/WP/2015/87</t>
  </si>
  <si>
    <t>P-TZ-E00-008</t>
  </si>
  <si>
    <t>F/TZ/2015/49</t>
  </si>
  <si>
    <t>B/TZ/2015/45</t>
  </si>
  <si>
    <t>Uganda - Uganda Rural Electricity Access Project</t>
  </si>
  <si>
    <t>B/UG/2015/41</t>
  </si>
  <si>
    <t>ADB/BD/WP/2015/115</t>
  </si>
  <si>
    <t>P-UG-FA0-006</t>
  </si>
  <si>
    <t>B/UG/2015/42</t>
  </si>
  <si>
    <t>EU-Africa Infrastructure Trust Fund (EU-AITF)</t>
  </si>
  <si>
    <t>Central African Republic - Emergency Post-Crisis and Economic Recovery Support Programme – Phase 2</t>
  </si>
  <si>
    <t>F/CF/2015/53</t>
  </si>
  <si>
    <t>ADB/BD/WP/2015/116 
ADF/BD/WP/2015/88</t>
  </si>
  <si>
    <t>P-CF-KZ0-003</t>
  </si>
  <si>
    <t>Central African Republic - Emergency Post-Crisis and Economic Recovery Support Programme – Phase 3</t>
  </si>
  <si>
    <t>B/CF/2015/48
F/CF/2015/54</t>
  </si>
  <si>
    <t>GAMBIA</t>
  </si>
  <si>
    <t>The Gambia - Institutional Support for Economic and Financial Governance Phase III Project</t>
  </si>
  <si>
    <t>F/GM/2015/58</t>
  </si>
  <si>
    <t>ADF/BD/WP/2015/96/Approved</t>
  </si>
  <si>
    <t>Republic of the Gambia</t>
  </si>
  <si>
    <t>P-GM-K00-011</t>
  </si>
  <si>
    <t>Madagascar - Mid-West Nascent Rural Businesses Project</t>
  </si>
  <si>
    <t>F/MG/2015/51</t>
  </si>
  <si>
    <t>ADB/BD/WP/2015/ 119 ADF/BD/WP/2015/89</t>
  </si>
  <si>
    <t>P-MG-AA0-027</t>
  </si>
  <si>
    <t>B/MG/2015/47
F/MG/2015/52</t>
  </si>
  <si>
    <t>Seychelles - Inclusive Private Sector Development and Competitiveness Programme – Phase II</t>
  </si>
  <si>
    <t>B/SC/2015/46</t>
  </si>
  <si>
    <t>ADB/BD/WP/2015/114</t>
  </si>
  <si>
    <t>P-SC-K00-005</t>
  </si>
  <si>
    <t>Multinational - Regional African Trade Insurance - Country Membership Programme</t>
  </si>
  <si>
    <t>F/Z1/2015/56</t>
  </si>
  <si>
    <t>ADF/BD/WP/2015/85</t>
  </si>
  <si>
    <t>P-Z1-HZ0-016</t>
  </si>
  <si>
    <t>F/Z1/2015/55</t>
  </si>
  <si>
    <t>P-Z1-HZ0-022</t>
  </si>
  <si>
    <t>F/Z1/2015/57</t>
  </si>
  <si>
    <t>P-Z1-HZ0-023</t>
  </si>
  <si>
    <t xml:space="preserve">Côte d’Ivoire - Support to Industrial Competitiveness Enhancement Project </t>
  </si>
  <si>
    <t>F/CI/2015/65</t>
  </si>
  <si>
    <t>ADF/BD/WP/2015/98</t>
  </si>
  <si>
    <t>P-CI-KF0-001</t>
  </si>
  <si>
    <t>Ghana - Ghana Airports Company Ltd. (GACL)</t>
  </si>
  <si>
    <t>P/GH/2015/16</t>
  </si>
  <si>
    <t>ADB/BD/WP/2015/133</t>
  </si>
  <si>
    <t>Ghana Airports Company Ltd. (“GACL”)</t>
  </si>
  <si>
    <t>P-GH-DA0-001</t>
  </si>
  <si>
    <t>Tanzania - Dar es Salaam Bus Rapid Transit System Project – Phase 2</t>
  </si>
  <si>
    <t xml:space="preserve">B/TZ/2015/49 </t>
  </si>
  <si>
    <t>ADB/BD/WP/2015/132</t>
  </si>
  <si>
    <t>P-TZ-DB0-021</t>
  </si>
  <si>
    <t>Tanzania - Dar es Salaam Bus Rapid Transit System Project – Phase 3</t>
  </si>
  <si>
    <t>B/TZ/2015/50</t>
  </si>
  <si>
    <t>Multinational - The Gambia River Basin Development Organization Energy Project</t>
  </si>
  <si>
    <t>F/Z1/2015/59</t>
  </si>
  <si>
    <t>ADF/BD/WP/2015/95</t>
  </si>
  <si>
    <t>Republic of The Gambia</t>
  </si>
  <si>
    <t>P-Z1-FA0-018</t>
  </si>
  <si>
    <t>F/Z1/2015/60</t>
  </si>
  <si>
    <t>F/Z1/2015/61</t>
  </si>
  <si>
    <t>P-Z1-FA0-098</t>
  </si>
  <si>
    <t>F/Z1/2015/62</t>
  </si>
  <si>
    <t>P-Z1-FA0-099</t>
  </si>
  <si>
    <t>F/Z1/2015/63</t>
  </si>
  <si>
    <t>F/Z1/2015/64</t>
  </si>
  <si>
    <t>P-Z1-FA0-101</t>
  </si>
  <si>
    <t>Zimbabwe - Urgent Water Supply and Sanitation Rehabilitation Project - Phase 2</t>
  </si>
  <si>
    <t>B/ZW/2015/51</t>
  </si>
  <si>
    <t>ADB/BD/WP/2015/117</t>
  </si>
  <si>
    <t>Multi-Donor Trust Fund for Zimbabwe (ZIM-FUND)</t>
  </si>
  <si>
    <t>P-ZW-E00-005</t>
  </si>
  <si>
    <t>Project to Support Food Production and Build Resilience in Alibori, Borgou and Collines Departments</t>
  </si>
  <si>
    <t>B/BJ/2015/52</t>
  </si>
  <si>
    <t>ADB/BD/WP/2015/128/Rev.1</t>
  </si>
  <si>
    <t>Global Agriculture and Food Security Program Trust Fund (GAFSP)</t>
  </si>
  <si>
    <t>P-BJ-AA0-007</t>
  </si>
  <si>
    <t>Project for Water Loss Reduction and Performance Improvement of Drinking Water Supply Systems in Cotonou, Porto-Novo and their Suburbs</t>
  </si>
  <si>
    <t>B/BJ/2015/54</t>
  </si>
  <si>
    <t>ADB/BD/WP/2015/126/Approved</t>
  </si>
  <si>
    <t>NTF</t>
  </si>
  <si>
    <t>P-BJ-E00-002</t>
  </si>
  <si>
    <t>Cabo Verde - Population and Reproductive Health Survey Project</t>
  </si>
  <si>
    <t>F/CV/2015/67</t>
  </si>
  <si>
    <t>ADF/BD/WP/2015/144/Approved</t>
  </si>
  <si>
    <t>Republic of Cabo Verde</t>
  </si>
  <si>
    <t>P-CV-IB0-003</t>
  </si>
  <si>
    <t>Ghana - UniBank (Ghana) Limited</t>
  </si>
  <si>
    <t>P/GH/2015/13</t>
  </si>
  <si>
    <t>ADB/BD/WP/2015/145</t>
  </si>
  <si>
    <t>UniBank (Ghana) Limited</t>
  </si>
  <si>
    <t>TFP - Line of Credit (TF LOC)</t>
  </si>
  <si>
    <t>P-GH-HAB-004</t>
  </si>
  <si>
    <t>Morocco - Green Morocco Plan Support Programme - Phase 2</t>
  </si>
  <si>
    <t>B/MA/2015/55</t>
  </si>
  <si>
    <t>ADB/BD/WP/2015/134</t>
  </si>
  <si>
    <t>P-MA-A00-003</t>
  </si>
  <si>
    <t>Zambia - Skills Development and Entrepreneurship Project – Supporting Women and Youth</t>
  </si>
  <si>
    <t>B/ZM/2015/56</t>
  </si>
  <si>
    <t>ADB/BD/WP/2015/129</t>
  </si>
  <si>
    <t>P-ZM-IE0-002</t>
  </si>
  <si>
    <t>“Banco de Poupança e Credito”</t>
  </si>
  <si>
    <t xml:space="preserve">P/AO/2015/17 </t>
  </si>
  <si>
    <t>ADB/BD/WP/2015/141</t>
  </si>
  <si>
    <t>P-AO-HAB-003</t>
  </si>
  <si>
    <t>Science and Technology Development Project</t>
  </si>
  <si>
    <t>B/AO/2015/60</t>
  </si>
  <si>
    <t>ADB/BD/WP/2015/151</t>
  </si>
  <si>
    <t>Republic of Angola</t>
  </si>
  <si>
    <t>P-AO-IA0-006</t>
  </si>
  <si>
    <t xml:space="preserve">Senegal - Digital Technology Park Project </t>
  </si>
  <si>
    <t>B/SN/2015/59</t>
  </si>
  <si>
    <t>ADB/BD/WP/2015/152</t>
  </si>
  <si>
    <t>P-SN-G00-001</t>
  </si>
  <si>
    <t>Multinational - Ketta-Djoum Road Development and Yaoundé-Brazzaville Corridor Transport Facilitation Project – Phase 3</t>
  </si>
  <si>
    <t>B/Z1/2015/58</t>
  </si>
  <si>
    <t>ADB/BD/WP/2015/154</t>
  </si>
  <si>
    <t>P-Z1-DB0-083</t>
  </si>
  <si>
    <t>Multinational - Ketta-Djoum Road Development and Yaoundé-Brazzaville Corridor Transport Facilitation Project – Phase 2</t>
  </si>
  <si>
    <t>B/Z1/2015/57</t>
  </si>
  <si>
    <t>P-Z1-DB0-167</t>
  </si>
  <si>
    <t xml:space="preserve">Multinational - Post-Ebola Recovery Social Investment Fund Project </t>
  </si>
  <si>
    <t>F/Z1/2015/71</t>
  </si>
  <si>
    <t>ADB/BD/WP/2015/155 ADF/BD/WP/2015/114</t>
  </si>
  <si>
    <t>P-Z1-KZ0- 032</t>
  </si>
  <si>
    <t>B/Z1/2015/63
F/Z1/2015/72</t>
  </si>
  <si>
    <t>B/Z1/2015/61
F/Z1/2015/68</t>
  </si>
  <si>
    <t>P-Z1-KZ0-027</t>
  </si>
  <si>
    <t>Sierra Leone</t>
  </si>
  <si>
    <t>F/Z1/2015/69</t>
  </si>
  <si>
    <t>Republic of Sierra Leone</t>
  </si>
  <si>
    <t>P-Z1-KZ0-031</t>
  </si>
  <si>
    <t>B/Z1/2015/62
F/Z1/2015/70</t>
  </si>
  <si>
    <t>Malawi - Mzimba Integrated Urban Water and Sanitation Project</t>
  </si>
  <si>
    <t>F/MW/2015/73</t>
  </si>
  <si>
    <t>ADF/BD/WP/2015/115/Approved</t>
  </si>
  <si>
    <t>P-MW-E00-007</t>
  </si>
  <si>
    <t>Kenya - Chase Bank Kenya Limited</t>
  </si>
  <si>
    <t>P/KE/2015/18</t>
  </si>
  <si>
    <t>ADB/BD/WP/2015/137</t>
  </si>
  <si>
    <t>Chase Bank Kenya Limited</t>
  </si>
  <si>
    <t>P-KE-HAB-006</t>
  </si>
  <si>
    <t>TOGO</t>
  </si>
  <si>
    <t>Togo - Support Project for Youth Employability and Integration in Growth Sectors</t>
  </si>
  <si>
    <t>F/TG/2015/74</t>
  </si>
  <si>
    <t>ADB/BD/WP/2015/161 
ADF/BD/WP/2015/119</t>
  </si>
  <si>
    <t>Republic of Togo</t>
  </si>
  <si>
    <t>P-TG-IZ0-002</t>
  </si>
  <si>
    <t>B/TG/2015/68</t>
  </si>
  <si>
    <t>B/TG/2015/67
F/TG/2015/75</t>
  </si>
  <si>
    <t>Tunisia - Road Infrastructure Modernization Project</t>
  </si>
  <si>
    <t>B/TN/2015/64</t>
  </si>
  <si>
    <t>ADB/BD/WP/2015/138</t>
  </si>
  <si>
    <t xml:space="preserve">Republic of Tunisia </t>
  </si>
  <si>
    <t>P-TN-DB0-013</t>
  </si>
  <si>
    <t>B/TN/2015/65</t>
  </si>
  <si>
    <t>B/TN/2015/66</t>
  </si>
  <si>
    <t>Senegal -  Sendou Power Project</t>
  </si>
  <si>
    <t>P/SN/2015/19
P/SN/2015/19/Rev.1</t>
  </si>
  <si>
    <t>ADB/BD/WP/2015/170/Approved</t>
  </si>
  <si>
    <t>“Compagnie d’électricité du Sénégal” ("CES")</t>
  </si>
  <si>
    <t>Supplementary Loan</t>
  </si>
  <si>
    <t>P-SN-F00-005</t>
  </si>
  <si>
    <t>MALI</t>
  </si>
  <si>
    <t>Mali - Economic Governance Reform Support Programme – Phase I</t>
  </si>
  <si>
    <t xml:space="preserve">B/ML/2015/70
F/ML/2015/77 </t>
  </si>
  <si>
    <t>ADB/BD/WP/2014/167 ADF/BD/WP/2014/125</t>
  </si>
  <si>
    <t>Republic of Mali</t>
  </si>
  <si>
    <t>P-ML-KA0-006</t>
  </si>
  <si>
    <t>NIGER</t>
  </si>
  <si>
    <t xml:space="preserve">Niger - Financial Reforms and Food Security Support Programme - Phase I </t>
  </si>
  <si>
    <t>F/NE/2015/76</t>
  </si>
  <si>
    <t>ADF/BD/WP/2015/126</t>
  </si>
  <si>
    <t>Republic of Niger</t>
  </si>
  <si>
    <t>P-NE-KA0-010</t>
  </si>
  <si>
    <t xml:space="preserve">Zambia - Cashew Infrastructure Development Project </t>
  </si>
  <si>
    <t>B/ZM/2015/69</t>
  </si>
  <si>
    <t>ADB/BD/WP/2015/156</t>
  </si>
  <si>
    <t>P-ZM-AA0-024</t>
  </si>
  <si>
    <t>SIERRA LEONE</t>
  </si>
  <si>
    <t>Sierra Leone - Emergency Humanitarian Relief Assistance to Floods Victims</t>
  </si>
  <si>
    <t>B/SL/2015/73</t>
  </si>
  <si>
    <t>ADB/BD/WP/2015/180/Approved</t>
  </si>
  <si>
    <t>P-SL-I00-003</t>
  </si>
  <si>
    <t>Ghana - Public Financial Management and Private Sector Competitiveness Support Programme - Phase I</t>
  </si>
  <si>
    <t>F/GH/2015/78</t>
  </si>
  <si>
    <t>ADF/BD/WP/2015/132</t>
  </si>
  <si>
    <t>Republic of Ghana</t>
  </si>
  <si>
    <t>P-GH-K00-013</t>
  </si>
  <si>
    <t xml:space="preserve">Kenya - Small Scale Irrigation and Value Addition Project </t>
  </si>
  <si>
    <t>B/KE/2015/75</t>
  </si>
  <si>
    <t>ADB/BD/WP/2015/168</t>
  </si>
  <si>
    <t>P-KE-AAZ-009</t>
  </si>
  <si>
    <t>B/KE/2015/76</t>
  </si>
  <si>
    <t>Tunisia - Regional Development and Job Creation Support Programme</t>
  </si>
  <si>
    <t>B/TN/2015/74</t>
  </si>
  <si>
    <t>ADB/BD/WP/2015/176</t>
  </si>
  <si>
    <t>Republic of Tunisia</t>
  </si>
  <si>
    <t>P-TN-IZ0-008</t>
  </si>
  <si>
    <t>Regional - Sumitomo Mitsui Banking Corporation Europe Limited</t>
  </si>
  <si>
    <t>P/Z1/2015/20</t>
  </si>
  <si>
    <t>ADB/BD/WP/2015/178</t>
  </si>
  <si>
    <t xml:space="preserve">Sumitomo Mitsui Banking Corporation Europe Limited  (“SMBCE”) </t>
  </si>
  <si>
    <t>P-Z1-HAB-044</t>
  </si>
  <si>
    <t>COMOROS</t>
  </si>
  <si>
    <t>Comoros - Institutional Capacity Building Project – Phase II</t>
  </si>
  <si>
    <t>B/KM/2015/77
F/KM/2015/79</t>
  </si>
  <si>
    <t>ADB/BD/WP/2015/175/Approved 
ADF/BD/WP/2015/133/Approved</t>
  </si>
  <si>
    <t>Union of the Comoros</t>
  </si>
  <si>
    <t>P-KM-KA0-002</t>
  </si>
  <si>
    <t>Cabo Verde - Economic Growth Support Programme - Phase I</t>
  </si>
  <si>
    <t>B/CV/2015/78</t>
  </si>
  <si>
    <t>ADB/BD/WP/2015/184</t>
  </si>
  <si>
    <t>P-CV-KA0-006</t>
  </si>
  <si>
    <t>Tanzania - Transport Sector Support Program</t>
  </si>
  <si>
    <t>B/TZ/2015/79</t>
  </si>
  <si>
    <t>ADB/BD/WP/2015/186 ADF/BD/WP/2015/138</t>
  </si>
  <si>
    <t>P-TZ-D00-002</t>
  </si>
  <si>
    <t>F/TZ/2015/80</t>
  </si>
  <si>
    <t>Multinational - Road Development and Transport Facilitation Project on the Bamako-Zantiebougou-Boundiali-San Pedro Corridor</t>
  </si>
  <si>
    <t>B/Z1/2015/80</t>
  </si>
  <si>
    <t>ADB/BD/WP/2015/183 ADF/BD/WP/2015/136</t>
  </si>
  <si>
    <t>P-Z1-DB0-152</t>
  </si>
  <si>
    <t xml:space="preserve">F/Z1/2015/81 </t>
  </si>
  <si>
    <t>Mali</t>
  </si>
  <si>
    <t>F/Z1/2015/82</t>
  </si>
  <si>
    <t>P-Z1-DB0-168</t>
  </si>
  <si>
    <t>F/Z1/2015/83</t>
  </si>
  <si>
    <t>Senegal - Project to Rehabilitate RN2 and Open up Access to Morphil Island</t>
  </si>
  <si>
    <t>B/Z1/2015/82
F/Z1/2015/85</t>
  </si>
  <si>
    <t>B/Z1/2015/81
F/Z1/2015/84</t>
  </si>
  <si>
    <t>Multinational - O3B Satellite Project</t>
  </si>
  <si>
    <t>P/Z1/2015/21</t>
  </si>
  <si>
    <t>ADB/BD/WP/2015/191/Approved</t>
  </si>
  <si>
    <t>O3B</t>
  </si>
  <si>
    <t>Additional Senior Loan</t>
  </si>
  <si>
    <t>P-Z1-GB0-028</t>
  </si>
  <si>
    <t>First Sector Sub-Programme for Drinking Water Supply and Sanitation (PSEPA) in Bangui and Four Prefectures</t>
  </si>
  <si>
    <t>B/CF/2015/83
F/CF/2015/86</t>
  </si>
  <si>
    <t>ADB/BD/WP/2015/192/Approved ADF/BD/WP/2015/142/Approved</t>
  </si>
  <si>
    <t xml:space="preserve">Central African Republic </t>
  </si>
  <si>
    <t>P-CF-E00-008</t>
  </si>
  <si>
    <t>CHAD</t>
  </si>
  <si>
    <t>Mozambique - Economic Governance and Inclusive Growth Program (EGIGP) – Phase II</t>
  </si>
  <si>
    <t>F/TD/2015/89</t>
  </si>
  <si>
    <t>ADB/BD/WP/2015/197 
ADF/BD/WP/2015/143</t>
  </si>
  <si>
    <t>Republic of Chad</t>
  </si>
  <si>
    <t>P-TD-KA0-005</t>
  </si>
  <si>
    <t>Chad - Public Finance Reform Support Programme</t>
  </si>
  <si>
    <t xml:space="preserve">B/TD/2015/85
F/TD/2015/88 </t>
  </si>
  <si>
    <t>Zimbabwe - Bulawayo Water and Sewerage Services Improvement Project</t>
  </si>
  <si>
    <t xml:space="preserve">B/ZW/2015/84
F/ZW/2015/87 </t>
  </si>
  <si>
    <t>ADB/BD/WP/2015/193 ADF/BD/WP/2015/141</t>
  </si>
  <si>
    <t>P-ZW-E00-006</t>
  </si>
  <si>
    <t xml:space="preserve">Egypt - Economic Governance and Energy Support Program </t>
  </si>
  <si>
    <t>B/EG/2015/86</t>
  </si>
  <si>
    <t>ADB/BD/WP/2015/195</t>
  </si>
  <si>
    <t>P-EG-K00-009</t>
  </si>
  <si>
    <t>F/MZ/2015/90</t>
  </si>
  <si>
    <t>ADF/BD/WP/2015/145/Approved</t>
  </si>
  <si>
    <t>Republic of Mozambique</t>
  </si>
  <si>
    <t>P-MZ-K00-011</t>
  </si>
  <si>
    <t>Rwanda - Kigali Bulk Water Supply Project</t>
  </si>
  <si>
    <t>B/RW/2015/87/Rev.1
B/RW/2015/87</t>
  </si>
  <si>
    <t>ADB/BD/WP/2015/203/Approved</t>
  </si>
  <si>
    <t>Kigali Water Limited</t>
  </si>
  <si>
    <t>P-RW-E00-008</t>
  </si>
  <si>
    <t>South Africa - Eskom Holdings SOC Limited</t>
  </si>
  <si>
    <t>P/ZA/2015/22
P/ZA/2015/22/Rev.1</t>
  </si>
  <si>
    <t>ADB/BD/WP/2015/198</t>
  </si>
  <si>
    <t>Eskom Holdings SOC Limited (“Eskom“)</t>
  </si>
  <si>
    <t>P-ZA-F00-005</t>
  </si>
  <si>
    <t>P-ZA-F00-006</t>
  </si>
  <si>
    <t>Cameroon - Kribi Expansion Power Project</t>
  </si>
  <si>
    <t>P/CM/2015/24</t>
  </si>
  <si>
    <t>ADB/BD/WP/2015/200</t>
  </si>
  <si>
    <t>Kribi Power Development Company (“KPDC”)</t>
  </si>
  <si>
    <t>P-CM-F00-002</t>
  </si>
  <si>
    <t>B/SN/2015/88</t>
  </si>
  <si>
    <t>ADB/BD/WP/2015/202</t>
  </si>
  <si>
    <t>P-SN-DB0-021</t>
  </si>
  <si>
    <t>P/Z1/2015/23</t>
  </si>
  <si>
    <t>ADB/BD/WP/2015/201</t>
  </si>
  <si>
    <t>Corredor Logistico Integrado de Nacala SA (CLN)</t>
  </si>
  <si>
    <t>P-Z1-D00-032</t>
  </si>
  <si>
    <t xml:space="preserve">Multinational - Nacala Rail and Port Project </t>
  </si>
  <si>
    <t>Central East African Railways Company Limited (CEAR)</t>
  </si>
  <si>
    <t>P-Z1-D00-033</t>
  </si>
  <si>
    <t>Corredor de Desenvolvimento do Norte SA (CDN)</t>
  </si>
  <si>
    <t>P-Z1-D00-034</t>
  </si>
  <si>
    <t>Vale Logistics Limited (VLL)</t>
  </si>
  <si>
    <t>P-Z1-D00-035</t>
  </si>
  <si>
    <t>BURUNDI</t>
  </si>
  <si>
    <t>Multinational - Ruzizi III Regional Hydropower Plant Project</t>
  </si>
  <si>
    <t>F/Z1/2015/91</t>
  </si>
  <si>
    <t>ADB/BD/WP/2015/204 ADF/BD/WP/2015/146</t>
  </si>
  <si>
    <t>Republic of  Burundi</t>
  </si>
  <si>
    <t>P-Z1-FA0-076</t>
  </si>
  <si>
    <t>P-Z1-FA0-105</t>
  </si>
  <si>
    <t xml:space="preserve">F/Z1/2015/94 </t>
  </si>
  <si>
    <t>Republic of Rwanda</t>
  </si>
  <si>
    <t>P-Z1-FA0-077</t>
  </si>
  <si>
    <t>P-Z1-FA0-109</t>
  </si>
  <si>
    <t>B/Z1/2015/90
F/Z1/2015/93
B/Z1/2015/89/Rev.1- F/Z1/2015/92/Rev.1</t>
  </si>
  <si>
    <t>P-Z1-FA0-078</t>
  </si>
  <si>
    <t>Ethiopia - Basic Services Transformation Programme</t>
  </si>
  <si>
    <t>F/ET/2015/96</t>
  </si>
  <si>
    <t>ADF/BD/WP/2015/150</t>
  </si>
  <si>
    <t>OSHD / OSGE</t>
  </si>
  <si>
    <t>P-ET-IZ0-002</t>
  </si>
  <si>
    <t>F/SL/2015/98
F/SL/2015/98/Rev.1</t>
  </si>
  <si>
    <t>ADB/BD/WP/2015/206/Approved ADF/BD/WP/2015/147/Approved</t>
  </si>
  <si>
    <t>P-SL-DB0-010</t>
  </si>
  <si>
    <t>Sierra Leone - Mano River Union Rehabilitation of Bo-Bandajuma Road Project</t>
  </si>
  <si>
    <t>B/SL/2015/91
F/SL/2015/97
B/SL/2015/91/Rev.1
F/SL/2015/97/Rev.1</t>
  </si>
  <si>
    <t>Sierra Leone - CECASL Heavy Fuel Oil Power Project</t>
  </si>
  <si>
    <t>P/SL/2015/26</t>
  </si>
  <si>
    <t>ADB/BD/WP/2015/207</t>
  </si>
  <si>
    <t>CEC Africa SL (“CECASL”)</t>
  </si>
  <si>
    <t>P-SL-F00-008</t>
  </si>
  <si>
    <t xml:space="preserve">Multinational - Alitheia Identity Fund </t>
  </si>
  <si>
    <t>P/Z1/2015/25</t>
  </si>
  <si>
    <t>ADB/BD/WP/2015/205</t>
  </si>
  <si>
    <t>Alitheia Identity Fund</t>
  </si>
  <si>
    <t>P-Z1-HB0-049</t>
  </si>
  <si>
    <t>Côte d’Ivoire - Aide humanitaire d’urgence pour la lutte contre la grippe aviaire
(Version française uniquement)</t>
  </si>
  <si>
    <t>B/CI/2015/92</t>
  </si>
  <si>
    <t>ADB/BD/WP/2015/211/Approuvé</t>
  </si>
  <si>
    <t>République de Côte d’Ivoire</t>
  </si>
  <si>
    <t>P-CI-AAE-004</t>
  </si>
  <si>
    <t>Ethiopia - Four Towns Water Supply and Sanitation Improvement Program</t>
  </si>
  <si>
    <t>B/ET/2016/01</t>
  </si>
  <si>
    <t>ADB/BD/WP/2015/213</t>
  </si>
  <si>
    <t>P-ET-E00-011</t>
  </si>
  <si>
    <t>Multinational - Feasibility Study on the Project to Establish University Technology Poles of Excellence in Central Africa</t>
  </si>
  <si>
    <t>F/Z1/2016/01</t>
  </si>
  <si>
    <t>ADF/BD/WP/2015/152/Approved</t>
  </si>
  <si>
    <t>P-Z1-IAD-020</t>
  </si>
  <si>
    <t>Cameroon - Agricultural Value Chain Development Project</t>
  </si>
  <si>
    <t>B/CM/2016/02</t>
  </si>
  <si>
    <t>ADB/BD/WP/2016/01</t>
  </si>
  <si>
    <t>P-CM-AA0-012</t>
  </si>
  <si>
    <t>Uganda - Farm Income Enhancement and Forestry Conservation Programme - Project 2</t>
  </si>
  <si>
    <t>B/UG/2016/03</t>
  </si>
  <si>
    <t>P-UG-AAD-001</t>
  </si>
  <si>
    <t>SOMALIA</t>
  </si>
  <si>
    <t>Somalia - Socio-Economic Reintegration of Ex-Combatants and Youth at Risk Project</t>
  </si>
  <si>
    <t>B/SO/2016/04
F/SO/2016/02</t>
  </si>
  <si>
    <t>ADB/BD/WP/2015/209/Approved ADF/BD/WP/2015/153/Approved</t>
  </si>
  <si>
    <t>Federal Republic of Somalia</t>
  </si>
  <si>
    <t>P-SO-IE0-003</t>
  </si>
  <si>
    <t>Sao Tome and Principe - National Land Use Plan Study Project</t>
  </si>
  <si>
    <t>F/ST/2016/03</t>
  </si>
  <si>
    <t>ADF/BD/WP/2015/156/Approved</t>
  </si>
  <si>
    <t>Democratic Republic of Sao Tome and Principe</t>
  </si>
  <si>
    <t>P-ST-K00-011</t>
  </si>
  <si>
    <t>Morocco - Railway Infrastructure Reinforcement Project</t>
  </si>
  <si>
    <t>B/MA/2016/05</t>
  </si>
  <si>
    <t>ADB/BD/WP/2016/03</t>
  </si>
  <si>
    <t>Office National des Chemins de Fer (ONCF)</t>
  </si>
  <si>
    <t>P-MA-DC0-005</t>
  </si>
  <si>
    <t>Tanzania - Institutional Support Project for Good Governance - Phase Three</t>
  </si>
  <si>
    <t>F/TZ/2016/05</t>
  </si>
  <si>
    <t>ADF/BD/WP/2016/03</t>
  </si>
  <si>
    <t>Republic of Tanzania</t>
  </si>
  <si>
    <t>P-TZ-KF0-005</t>
  </si>
  <si>
    <t>Uganda - Water Supply and Sanitation Programme - Phase II</t>
  </si>
  <si>
    <t>F/UG/2016/04</t>
  </si>
  <si>
    <t>ADF/BD/WP/2016/01</t>
  </si>
  <si>
    <t>P-UG-E00-012</t>
  </si>
  <si>
    <t>Togo - Tax Governance Support Project</t>
  </si>
  <si>
    <t>B/TG/2016/06
F/TG/2016/06</t>
  </si>
  <si>
    <t>ADB/BD/WP/2016/11/Approved
ADF/BD/WP/2016/10/Approved</t>
  </si>
  <si>
    <t>P-TG-KF0-008</t>
  </si>
  <si>
    <t>B/TG/2016/07
F/TG/2016/07</t>
  </si>
  <si>
    <t>Regional - Equity Participation in the Capital Increase of The Company for Habitat and Housing in Africa / Shelter Afrique</t>
  </si>
  <si>
    <t>P/Z1/2016/01</t>
  </si>
  <si>
    <t>ADB/BD/WP/2016/12/Approved</t>
  </si>
  <si>
    <t>Shelter Afrique</t>
  </si>
  <si>
    <t>P-Z1-HAA-080</t>
  </si>
  <si>
    <t>Nigeria - Wema Bank Plc</t>
  </si>
  <si>
    <t>P/NG/2016/02</t>
  </si>
  <si>
    <t>ADB/BD/WP/2016/16</t>
  </si>
  <si>
    <t>Wema Bank Plc</t>
  </si>
  <si>
    <t>P-NG-HAB-035</t>
  </si>
  <si>
    <t>Multinational - West African Development Bank (BOAD)</t>
  </si>
  <si>
    <t>P/Z1/2016/03</t>
  </si>
  <si>
    <t>ADB/BD/WP/2016/19</t>
  </si>
  <si>
    <t>West African Development Bank (BOAD)</t>
  </si>
  <si>
    <t>P-Z1-H00-026</t>
  </si>
  <si>
    <t>P-Z1-H00-042</t>
  </si>
  <si>
    <t xml:space="preserve">Multinational - Abraaj Growth Markets Health Fund Africa </t>
  </si>
  <si>
    <t>P/Z1/2016/04</t>
  </si>
  <si>
    <t>ADB/BD/WP/2016/22</t>
  </si>
  <si>
    <t xml:space="preserve">Abraaj Growth Markets Health Fund Africa (Abraaj) </t>
  </si>
  <si>
    <t>P-Z1-IBZ-012</t>
  </si>
  <si>
    <t>Cameroon - Africa Leasing Company
(under the Africa SME Program)</t>
  </si>
  <si>
    <t>P/Z1/2016/05</t>
  </si>
  <si>
    <t>ADB/BD/WP/2013/68/Rev.1/Add.15/Approved</t>
  </si>
  <si>
    <t>Africa Leasing Company</t>
  </si>
  <si>
    <t>P-CM-HA0-003</t>
  </si>
  <si>
    <t>Kenya - Sirari Corridor Accessibility and Road Safety Improvement Project: Isebania-Kisii-Ahero (A1) Road Rehabilitation</t>
  </si>
  <si>
    <t>B/KE/2016/10</t>
  </si>
  <si>
    <t>ADB/BD/WP/2016/29</t>
  </si>
  <si>
    <t>P-KE-DB0-023</t>
  </si>
  <si>
    <t>B/KE/2016/11</t>
  </si>
  <si>
    <t>Madagascar - Economic Management Reform Support Programme</t>
  </si>
  <si>
    <t>F/MG/2016/08</t>
  </si>
  <si>
    <t>ADF/BD/WP/2016/23</t>
  </si>
  <si>
    <t>P-MG-KA0-009</t>
  </si>
  <si>
    <t>F/MG/2016/09</t>
  </si>
  <si>
    <t>Gambia - Agriculture Value Chains Development Project</t>
  </si>
  <si>
    <t>F/GM/2016/10</t>
  </si>
  <si>
    <t>ADF/BD/WP/2016/17/Approved</t>
  </si>
  <si>
    <t>P-GM-AA0-014</t>
  </si>
  <si>
    <t>Zimbabwe - Central Africa Building Society Zimbabwe</t>
  </si>
  <si>
    <t>P/ZW/2016/06</t>
  </si>
  <si>
    <t>ADB/BD/WP/2016/33</t>
  </si>
  <si>
    <t>Central Africa Building Society Zimbabwe (CABS)</t>
  </si>
  <si>
    <t>P-ZW-HA0-002</t>
  </si>
  <si>
    <t xml:space="preserve">Cabo Verde - Aide humanitaire d’urgence pour restaurer les moyens d’existence et permettre d’accroître la résilience des ménages affectés par l’éruption volcanique de l’île de Fogo
(Version française uniquement) </t>
  </si>
  <si>
    <t>B/CV/2016/08</t>
  </si>
  <si>
    <t>ADB/BD/WP/2016/53/Approuvé</t>
  </si>
  <si>
    <t>P-CV-AAZ-001</t>
  </si>
  <si>
    <t>Malawi - Emergency Humanitarian Assistance to Mitigate the Effects of the 2015/2016 Drought</t>
  </si>
  <si>
    <t>B/MW/2016/09</t>
  </si>
  <si>
    <t>ADB/BD/WP/2016/54/Approved</t>
  </si>
  <si>
    <t>P-MW-AA0-029</t>
  </si>
  <si>
    <t>BOTSWANA</t>
  </si>
  <si>
    <t>Botswana Development Corporation</t>
  </si>
  <si>
    <t>P/BW/2016/07</t>
  </si>
  <si>
    <t>ADB/BD/WP/2016/41</t>
  </si>
  <si>
    <t>BWP</t>
  </si>
  <si>
    <t>P-BW-HB0-003</t>
  </si>
  <si>
    <t>Project relating to the Promotion of Knowledge Exchange, Creation and Sharing between Africa and Asia in Support of Africa’s Sustainable Development</t>
  </si>
  <si>
    <t>B/Z1/2016/12
F/Z1/2016/11</t>
  </si>
  <si>
    <t>ADB/BD/WP/2016/51/Approved ADF/BD/WP/2016/38/Approved</t>
  </si>
  <si>
    <t>Policy and Human Resource Development Grant (PHRDG)</t>
  </si>
  <si>
    <t>SAP-ID-NOT-012</t>
  </si>
  <si>
    <t>LN-NOTFOUND-012</t>
  </si>
  <si>
    <t>I</t>
  </si>
  <si>
    <t>ESWATINI</t>
  </si>
  <si>
    <t>Swaziland - Lower Usuthu Smallholders Irrigation Project II</t>
  </si>
  <si>
    <t>B/SZ/2016/13</t>
  </si>
  <si>
    <t>ADB/BD/WP/2016/57</t>
  </si>
  <si>
    <t>Kingdom of Swaziland</t>
  </si>
  <si>
    <t>P-SZ-AAC-005</t>
  </si>
  <si>
    <t>Tanzania - Tanzania Mortgage Refinance Company (TMRC)</t>
  </si>
  <si>
    <t>P/TZ/2016/08</t>
  </si>
  <si>
    <t>ADB/BD/WP/2016/48/Approved</t>
  </si>
  <si>
    <t>Tanzania Mortgage Refinance Company Limited (TMRC)</t>
  </si>
  <si>
    <t>Partial Credit
Guarantee</t>
  </si>
  <si>
    <t>P-TZ-H00-003</t>
  </si>
  <si>
    <t>Multinational - Regional Institutional Support Project on Public Financial Governance</t>
  </si>
  <si>
    <t>F/Z1/2016/12</t>
  </si>
  <si>
    <t>ADF/BD/WP/2016/45/Approved</t>
  </si>
  <si>
    <t>African Tax Administration Forum (ATAF)</t>
  </si>
  <si>
    <t>P-Z1-K00-059</t>
  </si>
  <si>
    <t>F/Z1/2016/13</t>
  </si>
  <si>
    <t>Collaborative Africa Budget Reform Initiative (CABRI)</t>
  </si>
  <si>
    <t>P-Z1-K00-081</t>
  </si>
  <si>
    <t>Congo - Central Africa Backbone (CAB) Project - Congo Component</t>
  </si>
  <si>
    <t>B/CG/2016/14</t>
  </si>
  <si>
    <t>ADB/BD/WP/2016/71</t>
  </si>
  <si>
    <t>P-CG-GB0-002</t>
  </si>
  <si>
    <t>Mozambique - Job Creation and Livelihood Improvement Project</t>
  </si>
  <si>
    <t>F/MZ/2016/14</t>
  </si>
  <si>
    <t>ADF/BD/WP/2016/46/Approved</t>
  </si>
  <si>
    <t>P-MZ-IZ0-003</t>
  </si>
  <si>
    <t>Tanzania - CRDB Bank Limited</t>
  </si>
  <si>
    <t>P/TZ/2016/09</t>
  </si>
  <si>
    <t>ADB/BD/WP/2016/66</t>
  </si>
  <si>
    <t>CRDB Bank Limited</t>
  </si>
  <si>
    <t>P-TZ-HAB-009</t>
  </si>
  <si>
    <t>Democratic Republic of Congo - Aide humanitaire d’urgence aux populations victimes des désastres causés par les pluies
(Version française uniquement)</t>
  </si>
  <si>
    <t>B/CD/2016/15</t>
  </si>
  <si>
    <t>ADB/BD/WP/2016/75/Approuvé</t>
  </si>
  <si>
    <t>République Démocratique du Congo</t>
  </si>
  <si>
    <t>P-CD-IZ0-006</t>
  </si>
  <si>
    <t>MAURITANIA</t>
  </si>
  <si>
    <t>Mauritania - “Banque Populaire de Mauritanie” (BPM)
(under the Africa SME Program)</t>
  </si>
  <si>
    <t>P/Z1/2016/10/Rev.1
P/Z1/2016/10</t>
  </si>
  <si>
    <t>ADB/BD/WP/2013/68/Rev.1/Add.16/Approved</t>
  </si>
  <si>
    <t>Banque Populaire de Mauritanie</t>
  </si>
  <si>
    <t>P-MR-HA0-001</t>
  </si>
  <si>
    <t>Tunisia - Second Edition of the Souk At-Tanmia Partnership</t>
  </si>
  <si>
    <t>B/TN/2016/16
F/TN/2016/15</t>
  </si>
  <si>
    <t>ADB/BD/WP/2016/73/Approved 
ADF/BD/WP/2016/51/Approved</t>
  </si>
  <si>
    <t>Partenariat Souk At-Tanmia</t>
  </si>
  <si>
    <t>N/A
(ORNA)</t>
  </si>
  <si>
    <t>Trust Fund for Countries in Transition (TFT)</t>
  </si>
  <si>
    <t>G-TN-KZ0-ZZZ-002</t>
  </si>
  <si>
    <t>RDTS</t>
  </si>
  <si>
    <t>Morocco - Drinking Water Quality and Service Improvement Project</t>
  </si>
  <si>
    <t>B/MA/2016/17</t>
  </si>
  <si>
    <t>ADB/BD/WP/2016/78</t>
  </si>
  <si>
    <t>Office National de l’Electricité et de l’Eau Potable (ONEE)</t>
  </si>
  <si>
    <t>P-MA-E00-010</t>
  </si>
  <si>
    <t>Private Sector Credit Enhancement Facility: Proposed Financial Sector Portfolio</t>
  </si>
  <si>
    <t>F/Z1/2016/16</t>
  </si>
  <si>
    <t>ADF/BD/WP/2016/54</t>
  </si>
  <si>
    <t>Banque Populaire de Mauritanie (BPM)</t>
  </si>
  <si>
    <t>N/A 
(FRMB)</t>
  </si>
  <si>
    <t>Private Sector Credit Enhancement Facility (PSF)</t>
  </si>
  <si>
    <t>Risk Participation</t>
  </si>
  <si>
    <t>FIRM</t>
  </si>
  <si>
    <t>Nigeria - United Bank For Africa PLC.</t>
  </si>
  <si>
    <t>P/NG/2016/12</t>
  </si>
  <si>
    <t>ADB/BD/WP/2016/76</t>
  </si>
  <si>
    <t>United Bank for Africa PLC.</t>
  </si>
  <si>
    <t>P-NG-HA0-012</t>
  </si>
  <si>
    <t>CRDB Plc (CRDB)</t>
  </si>
  <si>
    <t>Banque Ouest Africaine de Développement (BOAD)</t>
  </si>
  <si>
    <t>Central Africa Building Society (CABS)</t>
  </si>
  <si>
    <t>Kenya - Jamii Bora Bank Limited
(under the Africa SME Program)</t>
  </si>
  <si>
    <t>P/Z1/2016/13</t>
  </si>
  <si>
    <t>ADB/BD/WP/2013/68/Rev.1/Add.17/Approved</t>
  </si>
  <si>
    <t>Jamii Bora Bank Limited</t>
  </si>
  <si>
    <t>P-KE-HAB-007</t>
  </si>
  <si>
    <t>Mauritania - “Banque pour le Commerce et l’Industrie”</t>
  </si>
  <si>
    <t>P/MR/2016/15</t>
  </si>
  <si>
    <t>ADB/BD/WP/2016/86/Approved</t>
  </si>
  <si>
    <t>Banque pour le Commerce et l’Industrie</t>
  </si>
  <si>
    <t>P-MR-HAB-007</t>
  </si>
  <si>
    <t>Mozambique - Humanitarian Relief Assistance related to the 2016 Drought Disaster</t>
  </si>
  <si>
    <t>B/MZ/2016/18</t>
  </si>
  <si>
    <t>ADB/BD/WP/2016/93/Approved</t>
  </si>
  <si>
    <t>P-MZ-AA0-032</t>
  </si>
  <si>
    <t>Somalia - Water Infrastructure Development Program for Resilience in Somaliland</t>
  </si>
  <si>
    <t>B/SO/2016/20
F/SO/2016/18</t>
  </si>
  <si>
    <t>ADB/BD/WP/2016/88/Approved
ADF/BD/WP/2016/52/Approved</t>
  </si>
  <si>
    <t>P-SO-E00-001</t>
  </si>
  <si>
    <t>B/SO/2016/19
F/SO/2016/17</t>
  </si>
  <si>
    <t>Madagascar - Aide humanitaire d’urgence pour l’assistance à la lutte contre la malnutrition dans le Grand Sud
(Version française uniquement)</t>
  </si>
  <si>
    <t>B/MG/2016/21</t>
  </si>
  <si>
    <t>ADB/BD/WP/2016/99/Approuvé</t>
  </si>
  <si>
    <t>P-MG-IC0-004</t>
  </si>
  <si>
    <t>Morocco - Social Protection Governance Support Programme</t>
  </si>
  <si>
    <t xml:space="preserve">B/MA/2016/24  </t>
  </si>
  <si>
    <t>ADB/BD/WP/2016/89</t>
  </si>
  <si>
    <t>P-MA-IBD-011</t>
  </si>
  <si>
    <t>Senegal - Integrated Agro-industrial Rice Project - “Compagnie Agricole de Saint-Louis du Senegal”</t>
  </si>
  <si>
    <t>P/SN/2016/16</t>
  </si>
  <si>
    <t>ADB/BD/WP/2016/77</t>
  </si>
  <si>
    <t>Compagnie Agricole de Saint-Louis du Senegal (CASL)</t>
  </si>
  <si>
    <t>P-SN-AAG-001</t>
  </si>
  <si>
    <t>Multinational - Busega-Mpigi and Kagitumba-Kayonza-Rusumo Roads Project</t>
  </si>
  <si>
    <t>B/Z1/2016/22</t>
  </si>
  <si>
    <t>ADB/BD/WP/2016/70 
ADF/BD/WP/2016/49</t>
  </si>
  <si>
    <t>P-Z1-DB0-105</t>
  </si>
  <si>
    <t>F/Z1/2016/19</t>
  </si>
  <si>
    <t>F/Z1/2016/20</t>
  </si>
  <si>
    <t>P-Z1-DB0-170</t>
  </si>
  <si>
    <t>B/Z1/2016/23</t>
  </si>
  <si>
    <t>Kenya - Last Mile Connectivity Project II</t>
  </si>
  <si>
    <t>B/KE/2016/25</t>
  </si>
  <si>
    <t>ADB/BD/WP/2016/98</t>
  </si>
  <si>
    <t xml:space="preserve">Republic of Kenya </t>
  </si>
  <si>
    <t>P-KE-FA0-013</t>
  </si>
  <si>
    <t xml:space="preserve">Nigeria - First Bank of Nigeria Limited </t>
  </si>
  <si>
    <t>P/NG/2016/17</t>
  </si>
  <si>
    <t>ADB/BD/WP/2016/95</t>
  </si>
  <si>
    <t>First Bank of Nigeria Limited (FBN)</t>
  </si>
  <si>
    <t>P-NG-HAB-037</t>
  </si>
  <si>
    <t>Nigeria - First Securities Discount House Merchant Bank Limited</t>
  </si>
  <si>
    <t>P/NG/2016/18</t>
  </si>
  <si>
    <t>ADB/BD/WP/2016/94</t>
  </si>
  <si>
    <t>First Securities Discount House Merchant Bank Limited (FSDH)</t>
  </si>
  <si>
    <t>P-NG-HAB-038</t>
  </si>
  <si>
    <t>Swaziland - Emergency Humanitarian Relief Assistance to drought affected populations</t>
  </si>
  <si>
    <t>B/SZ/2016/27</t>
  </si>
  <si>
    <t>ADB/BD/WP/2016/103/Approved</t>
  </si>
  <si>
    <t>P-SZ-A00-003</t>
  </si>
  <si>
    <t>Chad - Public Finance Reform Support Programme – Phase II</t>
  </si>
  <si>
    <t>F/TD/2016/21</t>
  </si>
  <si>
    <t>ADB/BD/WP/2016/97 
ADF/BD/WP/2016/61</t>
  </si>
  <si>
    <t>P-TD-KA0-006</t>
  </si>
  <si>
    <t>F/TD/2016/22</t>
  </si>
  <si>
    <t>B/TD/2016/26
F/TD/2016/23</t>
  </si>
  <si>
    <t>GABON</t>
  </si>
  <si>
    <t>Gabon - Technical Support Project for the “Green Gabon” Initiative for Transformation of the ForestTimber Sector in Gabon – Programme Preparation and Related Studies</t>
  </si>
  <si>
    <t>B/GA/2016/28</t>
  </si>
  <si>
    <t>ADB/BD/WP/2016/87/Approved</t>
  </si>
  <si>
    <t>Gabonese Republic</t>
  </si>
  <si>
    <t>P-GA-AAD-005</t>
  </si>
  <si>
    <t>Multinational - Interconnection of the Electric Grids of the Nile Equatorial Lakes Countries</t>
  </si>
  <si>
    <t>F/Z1/2016/24</t>
  </si>
  <si>
    <t>ADF/BD/WP/2016/62/Approved</t>
  </si>
  <si>
    <t>Supplementary Grant</t>
  </si>
  <si>
    <t>P-Z1-FA0-104</t>
  </si>
  <si>
    <t>Regional - Satellite and Weather Information for Disaster Resilience in West Africa</t>
  </si>
  <si>
    <t>B/Z1/2016/29</t>
  </si>
  <si>
    <t>ADB/BD/WP/2016/102/Approved</t>
  </si>
  <si>
    <t>AGRHYMET Regional Centre</t>
  </si>
  <si>
    <t>Environment (C)</t>
  </si>
  <si>
    <t>ClimDev-Africa Special Fund (CDSF)</t>
  </si>
  <si>
    <t>SAP-ID-NOT-008</t>
  </si>
  <si>
    <t>LN-NOTFOUND-008</t>
  </si>
  <si>
    <t>C</t>
  </si>
  <si>
    <t>Environment</t>
  </si>
  <si>
    <t>Mauritania - National Integrated Rural Water Sector Project</t>
  </si>
  <si>
    <t>B/MR/2016/30
F/MR/2016/25</t>
  </si>
  <si>
    <t>ADB/BD/WP/2016/104/Approved ADF/BD/WP/2016/65/Approved</t>
  </si>
  <si>
    <t>Islamic Republic of Mauritania</t>
  </si>
  <si>
    <t>P-MR-EAZ-010</t>
  </si>
  <si>
    <t>Ghana - Form Ghana Reforestation Project</t>
  </si>
  <si>
    <t>P/GH/2016/20</t>
  </si>
  <si>
    <t>ADB/BD/WP/2016/91</t>
  </si>
  <si>
    <t>Form Ghana Ltd</t>
  </si>
  <si>
    <t>P-GH-AA0-036</t>
  </si>
  <si>
    <t>GUINEA</t>
  </si>
  <si>
    <t>Guinea - Economic and Financial Reform Support Programme (Phase Three)</t>
  </si>
  <si>
    <t>F/GN/2016/29</t>
  </si>
  <si>
    <t>ADB/BD/WP/2016/114/Rev.1 ADF/BD/WP/2016/72/Rev.1</t>
  </si>
  <si>
    <t>P-GN-KA0-006</t>
  </si>
  <si>
    <t>F/GN/2016/30</t>
  </si>
  <si>
    <t>B/GN/2016/34
F/GN/2016/27</t>
  </si>
  <si>
    <t>B/GN/2016/35
F/GN/201628</t>
  </si>
  <si>
    <t>Morocco - Financial Stability and Inclusion Strengthening Support Programme</t>
  </si>
  <si>
    <t>B/MA/2016/33</t>
  </si>
  <si>
    <t>ADB/BD/WP/2016/109</t>
  </si>
  <si>
    <t>P-MA-HAZ-002</t>
  </si>
  <si>
    <t>Rwanda - Skills, Employability and Entrepreneurship Programme III</t>
  </si>
  <si>
    <t>F/RW/2016/26</t>
  </si>
  <si>
    <t>ADF/BD/WP/2016/73</t>
  </si>
  <si>
    <t>P-RW-IZ0-004</t>
  </si>
  <si>
    <t>Tunisia - Financial Sector Modernization Support Program</t>
  </si>
  <si>
    <t>B/TN/2016/32</t>
  </si>
  <si>
    <t>ADB/BD/WP/2016/107</t>
  </si>
  <si>
    <t>P-TN-HZ0-002</t>
  </si>
  <si>
    <t>Multinational -  Export Trading Group</t>
  </si>
  <si>
    <t>P/Z1/2016/19</t>
  </si>
  <si>
    <t>ADB/BD/WP/2016/110</t>
  </si>
  <si>
    <t>Export Trading Group</t>
  </si>
  <si>
    <t>P-Z1-AAZ-038</t>
  </si>
  <si>
    <t>Ethiopia - Mekele-Dallol and Semera-Afdera Power Supply for Industrial Development and Access Scale-up Project</t>
  </si>
  <si>
    <t>B/ET/2016/36</t>
  </si>
  <si>
    <t>ADB/BD/WP/2016/117</t>
  </si>
  <si>
    <t>P-ET-FA0-011</t>
  </si>
  <si>
    <t xml:space="preserve">Nigeria - Fund for Agricultural Finance in Nigeria </t>
  </si>
  <si>
    <t>P/NG/2016/21</t>
  </si>
  <si>
    <t>ADB/BD/WP/2016/116</t>
  </si>
  <si>
    <t>Fund for Agricultural Finance in Nigeria (FAFIN)</t>
  </si>
  <si>
    <t>P-NG-AAG-006</t>
  </si>
  <si>
    <t>SOUTH SUDAN</t>
  </si>
  <si>
    <t>South Sudan - Resilient Water Project for Improved Livelihoods in Juba Project</t>
  </si>
  <si>
    <t>B/SS/2016/37
F/SS/2016/31</t>
  </si>
  <si>
    <t>ADB/BD/WP/2016/101/Approval ADF/BD/WP/2016/63/Approval</t>
  </si>
  <si>
    <t>Republic of South Sudan</t>
  </si>
  <si>
    <t>P-SS-E00-002</t>
  </si>
  <si>
    <t>Multinational - African Industrialization Fund</t>
  </si>
  <si>
    <t>P/Z1/2016/22</t>
  </si>
  <si>
    <t>ADB/BD/WP/2016/115</t>
  </si>
  <si>
    <t xml:space="preserve">African Industrialization Fund (AIF) </t>
  </si>
  <si>
    <t>P-Z1-KZ0-034</t>
  </si>
  <si>
    <t>Guinea - Support Project for Building the Administration’s Capacity for Integrated Project Management</t>
  </si>
  <si>
    <t>F/GN/2016/37</t>
  </si>
  <si>
    <t>ADB/BD/WP/2016/118/Approved ADF/BD/WP/2016/76/Approved</t>
  </si>
  <si>
    <t>P-GN-K00-009</t>
  </si>
  <si>
    <t>B/GN/2016/38
F/GN/2016/38</t>
  </si>
  <si>
    <t>Lesotho - Emergency Humanitarian Relief Assistance to the Victims of Food Crisis</t>
  </si>
  <si>
    <t>B/LS/2016/31</t>
  </si>
  <si>
    <t>ADB/BD/WP/2016/120/Approved</t>
  </si>
  <si>
    <t>Kingdom of Lesotho</t>
  </si>
  <si>
    <t>P-LS-A00-001</t>
  </si>
  <si>
    <t>Multinational - 50 Million African Women Speak Networking Platform Project</t>
  </si>
  <si>
    <t>F/Z1/2016/32</t>
  </si>
  <si>
    <t>ADF/BD/WP/2016/75/Approved</t>
  </si>
  <si>
    <t>Common Market for Eastern and Southern Africa (COMESA)</t>
  </si>
  <si>
    <t>P-Z1-G00-014</t>
  </si>
  <si>
    <t>F/Z1/2016/33</t>
  </si>
  <si>
    <t>Economic Community of West African States (ECOWAS)</t>
  </si>
  <si>
    <t>P-Z1-G00-015</t>
  </si>
  <si>
    <t>F/Z1/2016/34</t>
  </si>
  <si>
    <t>East African Community (EAC)</t>
  </si>
  <si>
    <t>P-Z1-G00-016</t>
  </si>
  <si>
    <t>Multinational - Nelson Mandela Institutes – African Institutions of Science and Technology Project</t>
  </si>
  <si>
    <t>F/Z1/2016/35</t>
  </si>
  <si>
    <t>ADF/BD/WP/2016/74/Approved</t>
  </si>
  <si>
    <t>Economic Community of West African States Commission (ECOWAS Commission)</t>
  </si>
  <si>
    <t>P-Z1-IA0-013</t>
  </si>
  <si>
    <t>F/Z1/2016/36</t>
  </si>
  <si>
    <t>P-Z1-IA0-016</t>
  </si>
  <si>
    <t>Niger - Aide humanitaire d’urgence aux déplacés de guerre de la région de Diffa
(Version française uniquement)</t>
  </si>
  <si>
    <t>B/NE/2016/39</t>
  </si>
  <si>
    <t>ADB/BD/WP/2016/131/Approuvé</t>
  </si>
  <si>
    <t>République du Niger</t>
  </si>
  <si>
    <t>P-NE-A00-007</t>
  </si>
  <si>
    <t>Cabo Verde - Emergency Assistance to Support Cabo Verde Preparedness and Response Plan to Fight the Zika Virus Outbreak</t>
  </si>
  <si>
    <t>B/CV/2016/40</t>
  </si>
  <si>
    <t>ADB/BD/WP/2016/136/Approved</t>
  </si>
  <si>
    <t>OSHD / OSAN</t>
  </si>
  <si>
    <t>P-CV-IB0-004</t>
  </si>
  <si>
    <t>Tunisia - Rural Drinking Water Supply Programme - Phase II</t>
  </si>
  <si>
    <t>B/TN/2016/41</t>
  </si>
  <si>
    <t>ADB/BD/WP/2016/132
ADF/BD/WP/2016/90</t>
  </si>
  <si>
    <t>P-TN-E00-006</t>
  </si>
  <si>
    <t>B/TN/2016/42
F/TN/2016/39</t>
  </si>
  <si>
    <t>Guinea-Bissau - Emergency Assistance to Support the Guinea-Bissau Preparedness and Response Plan to Fight the Zika Virus Outbreak</t>
  </si>
  <si>
    <t>B/GW/2016/43</t>
  </si>
  <si>
    <t>ADB/BD/WP/2016/143/Approved</t>
  </si>
  <si>
    <t>P-GW-IB0-004</t>
  </si>
  <si>
    <t>Senegal - Local Development Reform Support Programme – Phase I</t>
  </si>
  <si>
    <t>F/SN/2016/40</t>
  </si>
  <si>
    <t>ADF/BD/WP/2016/95</t>
  </si>
  <si>
    <t>P-SN-KA0-009</t>
  </si>
  <si>
    <t>Electrification of Semi-Urban Areas of Ouagadougou and Bobo-Dioulasso Project</t>
  </si>
  <si>
    <t>F/BF/2016/49</t>
  </si>
  <si>
    <t>ADF/BD/WP/2016/88/Approved</t>
  </si>
  <si>
    <t>P-BF-FA0-007</t>
  </si>
  <si>
    <t>F/BF/2016/50</t>
  </si>
  <si>
    <t>Democratic Republic of Congo - Feasibility Study for the Development of Ngandajika, Kaniama Kasese and Mweka Agro-Industrial Parks</t>
  </si>
  <si>
    <t>F/CD/2016/41</t>
  </si>
  <si>
    <t>ADF/BD/WP/2016/64/Approved</t>
  </si>
  <si>
    <t>P-CD-AA0-009</t>
  </si>
  <si>
    <t>Multinational - Abidjan-Lagos Corridor Highway Development Project Study</t>
  </si>
  <si>
    <t>F/Z1/2016/42</t>
  </si>
  <si>
    <t>ADF/BD/WP/2016/77/Approved</t>
  </si>
  <si>
    <t>OITC / ONRI</t>
  </si>
  <si>
    <t>P-Z1-DB0-176</t>
  </si>
  <si>
    <t>F/Z1/2016/43</t>
  </si>
  <si>
    <t>Federal Republic of Nigeria</t>
  </si>
  <si>
    <t>F/Z1/2016/44</t>
  </si>
  <si>
    <t>P-Z1-DB0-177</t>
  </si>
  <si>
    <t>F/Z1/2016/45</t>
  </si>
  <si>
    <t>P-Z1-DB0-130</t>
  </si>
  <si>
    <t>F/Z1/2016/46</t>
  </si>
  <si>
    <t>P-Z1-DB0-178</t>
  </si>
  <si>
    <t>Mauritania - Project to Support the Promotion of Micro-, Small- and Medium-Sized Enterprises and Youth Employment</t>
  </si>
  <si>
    <t>F/MR/2016/51</t>
  </si>
  <si>
    <t>ADF/BD/WP/2016/99/Approved</t>
  </si>
  <si>
    <t>P-MR-I00-001</t>
  </si>
  <si>
    <t>F/MR/2016/52</t>
  </si>
  <si>
    <t>F/Z1/2016/47</t>
  </si>
  <si>
    <t>Economic Community of West African States Commission</t>
  </si>
  <si>
    <t>Multinational - Promotion of Access by Microfinance Institutions (or Decentralized Financial Systems) to the Regional Payment System of the West African Economic and Monetary Union (WAEMU)</t>
  </si>
  <si>
    <t>F/Z1/2016/48</t>
  </si>
  <si>
    <t>ADF/BD/WP/2016/85/Approved</t>
  </si>
  <si>
    <t>Central Bank of West African States (BCEAO)</t>
  </si>
  <si>
    <t>P-Z1-HA0-008</t>
  </si>
  <si>
    <t>Regional - Ecobank Transnational Incorporated</t>
  </si>
  <si>
    <t>P/Z1/2016/25</t>
  </si>
  <si>
    <t>ADB/BD/WP/2016/142</t>
  </si>
  <si>
    <t>Ecobank Transnational Incorporated (“ETI”)</t>
  </si>
  <si>
    <t>P-Z1-HAB-045</t>
  </si>
  <si>
    <t>Zambia - Development Bank of Zambia</t>
  </si>
  <si>
    <t>P/ZM/2016/26</t>
  </si>
  <si>
    <t>ADB/BD/WP/2016/144</t>
  </si>
  <si>
    <t>Development Bank of Zambia</t>
  </si>
  <si>
    <t>P-ZM-HAA-001</t>
  </si>
  <si>
    <t>ZMW</t>
  </si>
  <si>
    <t>P/GH/2016/27</t>
  </si>
  <si>
    <t>ADB/BD/WP/2016/91/Add.4/Approved</t>
  </si>
  <si>
    <t>Climate Investment Funds (CIF)</t>
  </si>
  <si>
    <t>SCF - FIP Loan</t>
  </si>
  <si>
    <t>Private Sector Credit Enhancement Facility (PSF) -Recommended Agriculture Sector Participations</t>
  </si>
  <si>
    <t>F/Z1/2016/56</t>
  </si>
  <si>
    <t>ADF/BD/WP/2016/89</t>
  </si>
  <si>
    <t>Ghana - Accra Urban Transport Project</t>
  </si>
  <si>
    <t>F/GH/2016/53</t>
  </si>
  <si>
    <t>ADF/BD/WP/2016/105</t>
  </si>
  <si>
    <t>P-GH-DB0-017</t>
  </si>
  <si>
    <t>Malawi - Agricultural Infrastructure and Youth in Agribusiness Project</t>
  </si>
  <si>
    <t>F/MW/2016/58</t>
  </si>
  <si>
    <t>ADF/BD/WP/2016/104/Approved</t>
  </si>
  <si>
    <t>OSAN / OSHD</t>
  </si>
  <si>
    <t>P-MW-AAZ-004</t>
  </si>
  <si>
    <t>F/Z1/2016/54</t>
  </si>
  <si>
    <t>F/Z1/2016/57</t>
  </si>
  <si>
    <t>Olam Aviv Investment Holdings</t>
  </si>
  <si>
    <t>P-Z1-AAG-004</t>
  </si>
  <si>
    <t>F/Z1/2016/55</t>
  </si>
  <si>
    <t>Export Trading Company Group Limited</t>
  </si>
  <si>
    <t>Multinational - Emerging Capital Partners Africa Fund IV</t>
  </si>
  <si>
    <t>P/Z1/2016/28</t>
  </si>
  <si>
    <t>ADB/BD/WP/2016/151</t>
  </si>
  <si>
    <t xml:space="preserve">ECP Africa Fund IV LLC (ECP IV) </t>
  </si>
  <si>
    <t>P-Z1-KZ0-033</t>
  </si>
  <si>
    <t>South Africa - Housing Investment Partners 2</t>
  </si>
  <si>
    <t>P/ZA/2016/29</t>
  </si>
  <si>
    <t>ADB/BD/WP/2016/153</t>
  </si>
  <si>
    <t>Vulumnyango Trust (“Housing Investment Partners 2”)</t>
  </si>
  <si>
    <t>P-ZA-HB0-003</t>
  </si>
  <si>
    <t>Cabo Verde - Technical Support for the Preparation of a National Blue Economy Investment Plan and a Blue Economy Promotion Programme</t>
  </si>
  <si>
    <t>B/CV/2016/44</t>
  </si>
  <si>
    <t>ADB/BD/WP/2016/159/Approved</t>
  </si>
  <si>
    <t>P-CV-AAF-009</t>
  </si>
  <si>
    <t>Nigeria - Afe Babalola University</t>
  </si>
  <si>
    <t>P/NG/2016/30</t>
  </si>
  <si>
    <t>ADB/BD/WP/2016/163/Rev.1</t>
  </si>
  <si>
    <t>Afe Babalola University</t>
  </si>
  <si>
    <t>P-NG-IAD-001</t>
  </si>
  <si>
    <t>Tunisia - "Banque de l’Habitat"</t>
  </si>
  <si>
    <t>P/TN/2016/32</t>
  </si>
  <si>
    <t>ADB/BD/WP/2016/166</t>
  </si>
  <si>
    <t>Banque de l’Habitat</t>
  </si>
  <si>
    <t>P-TN-HAB-003</t>
  </si>
  <si>
    <t xml:space="preserve">Multinational - Rx Healthcare Fund </t>
  </si>
  <si>
    <t>P/Z1/2016/31</t>
  </si>
  <si>
    <t>ADB/BD/WP/2016/165</t>
  </si>
  <si>
    <t>Rx Healthcare Fund</t>
  </si>
  <si>
    <t>P-Z1-IBZ-013</t>
  </si>
  <si>
    <t>Côte d’Ivoire - Value Chains Development Project in Indénié-Djuablin Region</t>
  </si>
  <si>
    <t>B/CI/2016/45</t>
  </si>
  <si>
    <t>ADB/BD/WP/2016/150/Approved</t>
  </si>
  <si>
    <t>P-CI-AA0-023</t>
  </si>
  <si>
    <t>Multinational - Lake Victoria Maritime Communications and Transport Project</t>
  </si>
  <si>
    <t>F/Z1/2016/59</t>
  </si>
  <si>
    <t>ADF/BD/WP/2016/116/Approved</t>
  </si>
  <si>
    <t>P-Z1-GB0-021</t>
  </si>
  <si>
    <t>F/Z1/2016/60</t>
  </si>
  <si>
    <t>P-Z1-GB0-030</t>
  </si>
  <si>
    <t>F/Z1/2016/61</t>
  </si>
  <si>
    <t>P-Z1-GB0-031</t>
  </si>
  <si>
    <t>Multinational - Support Project to African Capacity Building Foundation (ACBF) Third Strategic Medium Term Plan – Phase II</t>
  </si>
  <si>
    <t>F/Z1/2016/62</t>
  </si>
  <si>
    <t>ADF/BD/WP/2016/118/Approved</t>
  </si>
  <si>
    <t>African Capacity Building Foundation (ACBF)</t>
  </si>
  <si>
    <t>EADI</t>
  </si>
  <si>
    <t>P-Z1-KF0-049</t>
  </si>
  <si>
    <t>Mali - Segou Solar Photovoltaic Power Project</t>
  </si>
  <si>
    <t>P/ML/2016/33</t>
  </si>
  <si>
    <t>ADB/BD/WP/2016/174/Approved</t>
  </si>
  <si>
    <t>Ségou Solaire S.A</t>
  </si>
  <si>
    <t>P-ML-FF0-001</t>
  </si>
  <si>
    <t>Rwanda - Increasing Climate Change Adaptive Capacity of Rwandan Communities Project</t>
  </si>
  <si>
    <t>B/RW/2016/49
F/RW/2016/63</t>
  </si>
  <si>
    <t>ADB/BD/WP/2016/172/Approved ADF/BD/WP/2016/121/Approved</t>
  </si>
  <si>
    <t>P-RW-FA0-013</t>
  </si>
  <si>
    <t>Multinational - Interoperability of Digital Financial Services in the West African Economic and Monetary Union</t>
  </si>
  <si>
    <t>B/Z1/2016/50
F/Z1/2016/65</t>
  </si>
  <si>
    <t>ADB/BD/WP/2016/173/Approved ADF/BD/WP/2016/123/Approved</t>
  </si>
  <si>
    <t>Banque Centrale des Etats de l’Afrique de l’Ouest (BCEAO)</t>
  </si>
  <si>
    <t>Bill and Melinda Gates Foundation Trust Fund (BMGFTF)</t>
  </si>
  <si>
    <t>P-Z1-HZ0-032</t>
  </si>
  <si>
    <t>Zimbabwe - Youth and Women Empowerment Project</t>
  </si>
  <si>
    <t>F/ZW/2016/64</t>
  </si>
  <si>
    <t>ADF/BD/WP/2016/122/Approved</t>
  </si>
  <si>
    <t>P-ZW-IE0-003</t>
  </si>
  <si>
    <t>ALGERIA</t>
  </si>
  <si>
    <t>Algeria - Industrial and Energy Competitiveness Support Programme</t>
  </si>
  <si>
    <t>B/DZ/2016/46</t>
  </si>
  <si>
    <t>ADB/BD/WP/2016/181</t>
  </si>
  <si>
    <t>People’s Democratic Republic of Algeria</t>
  </si>
  <si>
    <t>P-DZ-K00-007</t>
  </si>
  <si>
    <t>Niger - Financial Reforms and Food Security Support Programme – Phase II</t>
  </si>
  <si>
    <t>F/NE/2016/66</t>
  </si>
  <si>
    <t>ADF/BD/WP/2016/126/Approved</t>
  </si>
  <si>
    <t>P-NE-KA0-011</t>
  </si>
  <si>
    <t>Nigeria - Economic Governance, Diversification and Competitiveness Support Program</t>
  </si>
  <si>
    <t>B/NG/2016/47</t>
  </si>
  <si>
    <t>ADB/BD/WP/2016/164/Rev.1</t>
  </si>
  <si>
    <t>P-NG-KA0-002</t>
  </si>
  <si>
    <t xml:space="preserve">Tunisia - Inclusive Regional Development Support Programme  </t>
  </si>
  <si>
    <t>B/TN/2016/48</t>
  </si>
  <si>
    <t>ADB/BD/WP/2016/169</t>
  </si>
  <si>
    <t>P-TN-IAZ-002</t>
  </si>
  <si>
    <t>Nigeria - Emergency Assistance to Support the Fight against Malnutrition in Borno State</t>
  </si>
  <si>
    <t>B/NG/2016/51</t>
  </si>
  <si>
    <t>ADB/BD/WP/2016/193/Approved</t>
  </si>
  <si>
    <t>P-NG-IC0-003</t>
  </si>
  <si>
    <t>Cameroon - Public Expenditure Efficiency Improvement Support Project</t>
  </si>
  <si>
    <t>B/CM/2016/52</t>
  </si>
  <si>
    <t>ADB/BD/WP/2016/183/Approved ADF/BD/WP/2016/132/Approved</t>
  </si>
  <si>
    <t>P-CM-KA0-009</t>
  </si>
  <si>
    <t>F/CM/2016/67</t>
  </si>
  <si>
    <t>Kenya - Towns Sustainable Water Supply and Sanitation Program</t>
  </si>
  <si>
    <t>B/KE/2016/53</t>
  </si>
  <si>
    <t>ADB/BD/WP/2016/168 
ADF/BD/WP/2016/117</t>
  </si>
  <si>
    <t>P-KE-E00-011</t>
  </si>
  <si>
    <t>F/KE/2016/68</t>
  </si>
  <si>
    <t>F/KE/2016/69</t>
  </si>
  <si>
    <t>B/KE/2016/54</t>
  </si>
  <si>
    <t>Malawi - Food Crisis Response Budget Support Programme</t>
  </si>
  <si>
    <t>F/MW/2016/70</t>
  </si>
  <si>
    <t>ADF/BD/WP/2016/130/Approved</t>
  </si>
  <si>
    <t>P-MW-A00-006</t>
  </si>
  <si>
    <t>Multinational - Interconnection of Electric Grids of Nile Equatorial Lakes Countries Project</t>
  </si>
  <si>
    <t>F/Z1/2016/71</t>
  </si>
  <si>
    <t>ADF/BD/WP/2016/141/Approved</t>
  </si>
  <si>
    <t>P-Z1-FA0-115</t>
  </si>
  <si>
    <t>Côte d’Ivoire - Power Transmission and Distribution Networks Reinforcement Project</t>
  </si>
  <si>
    <t>B/CI/2016/55</t>
  </si>
  <si>
    <t>ADB/BD/WP/2016/196</t>
  </si>
  <si>
    <t>P-CI-FA0-014</t>
  </si>
  <si>
    <t>Multinational - TIDE Africa Limited Partnership</t>
  </si>
  <si>
    <t>P/Z1/2016/35</t>
  </si>
  <si>
    <t>ADB/BD/WP/2016/197</t>
  </si>
  <si>
    <t>TIDE Africa Limited Partnership</t>
  </si>
  <si>
    <t>P-Z1-HZ0-024</t>
  </si>
  <si>
    <t>Multinational - Boost Africa Investment Program - An Anchor Program of the Jobs for Youth in Africa Initiative</t>
  </si>
  <si>
    <t>P/Z1/2016/34</t>
  </si>
  <si>
    <t>ADB/BD/WP/2016/194</t>
  </si>
  <si>
    <t>P-Z1-KZ0-036</t>
  </si>
  <si>
    <t>Kenya - Diamond Trust Bank Kenya Limited</t>
  </si>
  <si>
    <t>P/KE/2016/36</t>
  </si>
  <si>
    <t>ADB/BD/WP/2016/198</t>
  </si>
  <si>
    <t xml:space="preserve">Diamond Trust Bank Kenya Limited (DTB) </t>
  </si>
  <si>
    <t>P-KE-HAB-022</t>
  </si>
  <si>
    <t>Subordinated Loan</t>
  </si>
  <si>
    <t>Senegal - Reinforcement of Multiple-Use Water Supply along the Louga-Thies-Dakar Road from the Keur Momar Sarr Treatment Plant Project</t>
  </si>
  <si>
    <t>B/SN/2016/56</t>
  </si>
  <si>
    <t>ADB/BD/WP/2016/195</t>
  </si>
  <si>
    <t>P-SN-EA0-007</t>
  </si>
  <si>
    <t>Multinational - Standard Chartered Bank</t>
  </si>
  <si>
    <t>P/Z1/2016/37</t>
  </si>
  <si>
    <t>ADB/BD/WP/2016/201</t>
  </si>
  <si>
    <t>Standard Chartered Bank Plc.</t>
  </si>
  <si>
    <t>P-Z1-HAB-052</t>
  </si>
  <si>
    <t>Zambia - Aquaculture Enterprise Development Project</t>
  </si>
  <si>
    <t>B/ZM/2016/57</t>
  </si>
  <si>
    <t>ADB/BD/WP/2016/200</t>
  </si>
  <si>
    <t>P-ZM-AAF-002</t>
  </si>
  <si>
    <t>Zambia - Integrated Small Towns Water Supply and Sanitation Program</t>
  </si>
  <si>
    <t>B/ZM/2016/58</t>
  </si>
  <si>
    <t>ADB/BD/WP/2016/202/Rev.1 ADF/BD/WP/2016/143/Rev.1</t>
  </si>
  <si>
    <t>P-ZM-E00-011</t>
  </si>
  <si>
    <t>F/ZM/2016/72</t>
  </si>
  <si>
    <t>B/ZM/2016/59</t>
  </si>
  <si>
    <t>B/ZM/2016/60</t>
  </si>
  <si>
    <t>Coris Bank International</t>
  </si>
  <si>
    <t>P/BF/2016/38</t>
  </si>
  <si>
    <t>ADB/BD/WP/2016/207</t>
  </si>
  <si>
    <t>P-BF-HA0-001</t>
  </si>
  <si>
    <t>Cameroon - Transport Sector Support Programme Phase 2: Rehabilitation of the Yaounde-Bafoussam-Babadjou Road, Development of the Grand Zambi-Kribi Road and Development of the Maroua-Bogo-Pouss Road</t>
  </si>
  <si>
    <t>B/CM/2016/61</t>
  </si>
  <si>
    <t>ADB/BD/WP/2016/205 ADF/BD/WP/2016/147</t>
  </si>
  <si>
    <t>P-CM-DB0-015</t>
  </si>
  <si>
    <t>F/CM/2016/73</t>
  </si>
  <si>
    <t>Mauritania - Economic Reforms and Diversification Support Programme - Phase I</t>
  </si>
  <si>
    <t>F/MR/2016/74</t>
  </si>
  <si>
    <t>ADF/BD/WP/2016/144/Approved</t>
  </si>
  <si>
    <t>P-MR-K00-016</t>
  </si>
  <si>
    <t>F/MR/2016/75</t>
  </si>
  <si>
    <t>Madagascar - Energy Sector Reform Support Programme</t>
  </si>
  <si>
    <t>F/MG/2016/76</t>
  </si>
  <si>
    <t>ADF/BD/WP/2016/153</t>
  </si>
  <si>
    <t>P-MG-F00-002</t>
  </si>
  <si>
    <t>Multinational - Apis Growth Fund I</t>
  </si>
  <si>
    <t>P/Z1/2016/39</t>
  </si>
  <si>
    <t>ADB/BD/WP/2016/212</t>
  </si>
  <si>
    <t xml:space="preserve">Apis Africa Fund LP (Apis) </t>
  </si>
  <si>
    <t>P-Z1-HZ0-031</t>
  </si>
  <si>
    <t>Sudan - ENABLE Youth Program</t>
  </si>
  <si>
    <t>F/SD/2016/78</t>
  </si>
  <si>
    <t>ADB/BD/WP/2016/199/Approved ADF/BD/WP/2016/142/Approved</t>
  </si>
  <si>
    <t>P-SD-AAZ-006</t>
  </si>
  <si>
    <t>B/SD/2016/62
F/SD/2016/77</t>
  </si>
  <si>
    <t>Mali - Socio-Economic Reintegration Support Project for the Population of Northern Mali</t>
  </si>
  <si>
    <t>F/ML/2016/80</t>
  </si>
  <si>
    <t>ADB/BD/WP/2016/208/Approved ADF/BD/WP/2016/148/Approved</t>
  </si>
  <si>
    <t>P-ML-IAZ-001</t>
  </si>
  <si>
    <t>B/ML/2016/63
F/ML/2016/79</t>
  </si>
  <si>
    <t>Central African Republic - First Sector SubProgramme for Drinking Water and Sanitation in Bangui and Surrounding Rural Areas - Additional Project in Mambéré-Kadéï, Nana-Mambéré and Ouham Prefectures</t>
  </si>
  <si>
    <t>B/CF/2016/64
F/CF/2016/81</t>
  </si>
  <si>
    <t>ADB/BD/WP/2016/215/Approved ADF/BD/WP/2016/154/Approved</t>
  </si>
  <si>
    <t>P-CF-E00-009</t>
  </si>
  <si>
    <t>Djibouti - Health Sector Skills Building Support Project</t>
  </si>
  <si>
    <t>F/DJ/2016/84</t>
  </si>
  <si>
    <t>ADF/BD/WP/2016/150/Approved</t>
  </si>
  <si>
    <t>P-DJ-KE0-001</t>
  </si>
  <si>
    <t>F/DJ/2016/85</t>
  </si>
  <si>
    <t>Somalia - Financing of the Strengthening Institutions for Public Works Project</t>
  </si>
  <si>
    <t>F/SO/2016/83</t>
  </si>
  <si>
    <t>ADB/BD/WP/2016/216/Approved ADF/BD/WP/2016/155/Approved</t>
  </si>
  <si>
    <t>P-SO-IZ0-007</t>
  </si>
  <si>
    <t>B/SO/2016/65
F/SO/2016/82</t>
  </si>
  <si>
    <t xml:space="preserve">Democratic Republic of Congo - Power Sector Improvement and Governance Support Project </t>
  </si>
  <si>
    <t>F/CD/2016/86</t>
  </si>
  <si>
    <t>ADB/BD/WP/2016/218 ADF/BD/WP/2016/158</t>
  </si>
  <si>
    <t>P-CD-FA0-011</t>
  </si>
  <si>
    <t>F/CD/2016/87</t>
  </si>
  <si>
    <t>B/CD/2016/66
F/CD/2016/88</t>
  </si>
  <si>
    <t>Ethiopia - Integrated Transport Program - Phase I (Jimma-Chida and Sodo-Sawla Road Upgrading Project)</t>
  </si>
  <si>
    <t>F/ET/2016/89</t>
  </si>
  <si>
    <t>ADF/BD/WP/2016/159</t>
  </si>
  <si>
    <t>P-ET-D00-007</t>
  </si>
  <si>
    <t>F/ET/2016/90</t>
  </si>
  <si>
    <t>Malawi - Jobs for Youth Project</t>
  </si>
  <si>
    <t>F/MW/2016/91</t>
  </si>
  <si>
    <t>ADF/BD/WP/2016/156/Approved</t>
  </si>
  <si>
    <t>P-MW-IA0-005</t>
  </si>
  <si>
    <t>F/MW/2016/92</t>
  </si>
  <si>
    <t>Multinational - African Domestic Bond Fund</t>
  </si>
  <si>
    <t>P/Z1/2016/40</t>
  </si>
  <si>
    <t>ADB/BD/WP/2016/220</t>
  </si>
  <si>
    <t>African Domestic Bond Fund</t>
  </si>
  <si>
    <t>P-Z1-H00-028</t>
  </si>
  <si>
    <t>Multinational - Eastern and Southern African Trade and Development Bank (PTA Bank)</t>
  </si>
  <si>
    <t>P/Z1/2016/41</t>
  </si>
  <si>
    <t>ADB/BD/WP/2016/221</t>
  </si>
  <si>
    <t xml:space="preserve">Eastern and Southern African Trade and Development Bank (PTA Bank) </t>
  </si>
  <si>
    <t>P-Z1-HAA-084</t>
  </si>
  <si>
    <t>Democratic Republic of Congo - Youth Entrepreneurship in Agriculture and Agri-Business Project</t>
  </si>
  <si>
    <t>F/CD/2016/99</t>
  </si>
  <si>
    <t>ADF/BD/WP/2016/163</t>
  </si>
  <si>
    <t xml:space="preserve">OSAN </t>
  </si>
  <si>
    <t>P-CD-AB0-006</t>
  </si>
  <si>
    <t>Gabon - Capacity Building for Youth Employability and Social Protection Improvement Project</t>
  </si>
  <si>
    <t>B/GA/2016/67</t>
  </si>
  <si>
    <t>ADB/BD/WP/2016/224</t>
  </si>
  <si>
    <t>P-GA-IAE-002</t>
  </si>
  <si>
    <t>Mozambique - Mueda-Negomano Road Project - Phase I</t>
  </si>
  <si>
    <t>F/MZ/2016/95</t>
  </si>
  <si>
    <t>ADF/BD/WP/2016/162</t>
  </si>
  <si>
    <t>P-MZ-D00-007</t>
  </si>
  <si>
    <t>F/MZ/2016/96</t>
  </si>
  <si>
    <t>Niger - Rural, Semi-Urban and Urban Electrification Project</t>
  </si>
  <si>
    <t>F/NE/2016/93</t>
  </si>
  <si>
    <t>ADB/BD/WP/2016/219 ADF/BD/WP/2016/160</t>
  </si>
  <si>
    <t>P-NE-F00-004</t>
  </si>
  <si>
    <t>F/NE/2016/94</t>
  </si>
  <si>
    <t>B/NE/2016/68</t>
  </si>
  <si>
    <t>Multinational - Rosso Bridge Construction Project</t>
  </si>
  <si>
    <t>F/Z1/2016/100</t>
  </si>
  <si>
    <t>ADF/BD/WP/2016/157</t>
  </si>
  <si>
    <t>P-Z1-D00-020</t>
  </si>
  <si>
    <t>F/Z1/2016/101</t>
  </si>
  <si>
    <t xml:space="preserve">Multinational - Trans-Sahara Optical Fibre Backbone Project </t>
  </si>
  <si>
    <t>F/Z1/2016/97</t>
  </si>
  <si>
    <t>ADF/BD/WP/2016/165</t>
  </si>
  <si>
    <t>P-Z1-GB0-024</t>
  </si>
  <si>
    <t>F/Z1/2016/98</t>
  </si>
  <si>
    <t>Liberia - Liberia Energy Efficiency and Access Project</t>
  </si>
  <si>
    <t>F/LR/2016/103</t>
  </si>
  <si>
    <t>ADB/BD/WP/2016/222/Approved ADF/BD/WP/2016/161/Approved</t>
  </si>
  <si>
    <t>P-LR-F00-004</t>
  </si>
  <si>
    <t>B/LR/2016/73</t>
  </si>
  <si>
    <t>B/LR/2016/74
F/LR/2016/105</t>
  </si>
  <si>
    <t>B/LR/2016/72</t>
  </si>
  <si>
    <t>B/LR/2016/71
F/LR/2016/104</t>
  </si>
  <si>
    <t xml:space="preserve">Egypt - Economic Governance and Energy Support Program II </t>
  </si>
  <si>
    <t>B/EG/2016/69</t>
  </si>
  <si>
    <t>ADB/BD/WP/2016/226</t>
  </si>
  <si>
    <t>P-EG-K00-010</t>
  </si>
  <si>
    <t>Morocco - National Irrigation Water Saving Programme Support Programme – Phase II</t>
  </si>
  <si>
    <t>B/MA/2016/70</t>
  </si>
  <si>
    <t>ADB/BD/WP/2016/225</t>
  </si>
  <si>
    <t>P-MA-AAC-016</t>
  </si>
  <si>
    <t xml:space="preserve">Tanzania - Tanzania Agricultural Development Bank </t>
  </si>
  <si>
    <t>F/TZ/2016/102</t>
  </si>
  <si>
    <t>ADF/BD/WP/2016/164</t>
  </si>
  <si>
    <t>P-TZ-AA0-025</t>
  </si>
  <si>
    <t>Multinational - Facility for Energy Inclusion</t>
  </si>
  <si>
    <t>P/Z1/2016/42</t>
  </si>
  <si>
    <t>ADB/BD/WP/2016/229</t>
  </si>
  <si>
    <t xml:space="preserve">Facility for Energy Inclusion (FEI) </t>
  </si>
  <si>
    <t>P-Z1-F00-063</t>
  </si>
  <si>
    <t>P/Z1/2016/43</t>
  </si>
  <si>
    <t>Ethiopia - Ethiopian Airlines</t>
  </si>
  <si>
    <t>P/ET/2016/44</t>
  </si>
  <si>
    <t>ADB/BD/WP/2016/232</t>
  </si>
  <si>
    <t>Ethiopian Airlines (EA)</t>
  </si>
  <si>
    <t>P-ET-D00-005</t>
  </si>
  <si>
    <t>Lesotho - Urban Distribution Rehabilitation and Transmission Expansion Project</t>
  </si>
  <si>
    <t>F/LS/2016/108</t>
  </si>
  <si>
    <t>ADF/BD/WP/2016/169/Approved</t>
  </si>
  <si>
    <t>P-LS-FA0-003</t>
  </si>
  <si>
    <t>Mali - Economic Governance Reform Support Programme - Phase II</t>
  </si>
  <si>
    <t>F/ML/2016/111</t>
  </si>
  <si>
    <t>ADB/BD/WP/2016/233/Approved ADF/BD/WP/2016/168/Approved</t>
  </si>
  <si>
    <t>P-ML-KA0-004</t>
  </si>
  <si>
    <t>F/ML/2016/112</t>
  </si>
  <si>
    <t>B/ML/2016/80
F/ML/2016/110</t>
  </si>
  <si>
    <t>Nigeria - Enable Youth Project</t>
  </si>
  <si>
    <t>B/NG/2016/75</t>
  </si>
  <si>
    <t>ADB/BD/WP/2016/235</t>
  </si>
  <si>
    <t>P-NG-AAG-007</t>
  </si>
  <si>
    <t>B/NG/2016/76</t>
  </si>
  <si>
    <t>Nigeria - Kainji and Jebba Hydropower Project</t>
  </si>
  <si>
    <t>P/NG/2016/45</t>
  </si>
  <si>
    <t>ADB/BD/WP/2016/230</t>
  </si>
  <si>
    <t xml:space="preserve">Mainstream Energy Solutions Limited (MESL) </t>
  </si>
  <si>
    <t>P-NG-FAB-001</t>
  </si>
  <si>
    <t>P/NG/2016/47</t>
  </si>
  <si>
    <t>Nigeria - Inclusive Basic Service Delivery and Livelihood Empowerment Integrated Program – Rebuilding the North East for Shared Prosperity</t>
  </si>
  <si>
    <t>B/NG/2016/77</t>
  </si>
  <si>
    <t>ADB/BD/WP/2016/240 ADF/BD/WP/2016/176</t>
  </si>
  <si>
    <t>OWAS / OSHD</t>
  </si>
  <si>
    <t>P-NG-I00-001</t>
  </si>
  <si>
    <t>F/NG/2016/106</t>
  </si>
  <si>
    <t>B/NG/2016/78
F/NG/2016/107</t>
  </si>
  <si>
    <t>Uganda - Achwa 2 Hydro Power Project</t>
  </si>
  <si>
    <t>P/UG/2016/46</t>
  </si>
  <si>
    <t>ADB/BD/WP/2016/217/Approved</t>
  </si>
  <si>
    <t>ARPE Limited</t>
  </si>
  <si>
    <t>P-UG-FAB-007</t>
  </si>
  <si>
    <t>Zambia - Education for Sustainable Development in Mineral Resources Management Project at the University of Zambia</t>
  </si>
  <si>
    <t>F/ZM/2016/109</t>
  </si>
  <si>
    <t>ADF/BD/WP/2016/167/Approved</t>
  </si>
  <si>
    <t>P-ZM-IAD-002</t>
  </si>
  <si>
    <t>Multinational - Satellite and Weather Information for Disaster Resilience in Africa</t>
  </si>
  <si>
    <t>B/Z1/2016/79</t>
  </si>
  <si>
    <t>ADB/BD/WP/2016/234/Approved</t>
  </si>
  <si>
    <t>African Centre of Meteorological Applications for Development (ACMAD)</t>
  </si>
  <si>
    <t>SAP-ID-NOT-009</t>
  </si>
  <si>
    <t>LN-NOTFOUND-009</t>
  </si>
  <si>
    <t>Tanzania - Power Sector Reform and Governance Support Programme Phases II and III</t>
  </si>
  <si>
    <t>F/TZ/2016/113</t>
  </si>
  <si>
    <t>ADF/BD/WP/2016/171/Approved</t>
  </si>
  <si>
    <t>P-TZ-KA0-002</t>
  </si>
  <si>
    <t>Multinational - Rural Livelihoods’ Adaptation to Climate Change in The Horn of Africa Program</t>
  </si>
  <si>
    <t>B/Z1/2016/83
F/Z1/2016/115</t>
  </si>
  <si>
    <t>ADB/BD/WP/2016/236/Approved ADF/BD/WP/2016/172/Approved</t>
  </si>
  <si>
    <t>P-Z1-AAZ-039</t>
  </si>
  <si>
    <t>B/Z1/2016/84
F/Z1/2016/116</t>
  </si>
  <si>
    <t>Multinational - Establishment of the African Leaders for Nutrition Secretariat and its subsequent activities</t>
  </si>
  <si>
    <t>B/Z1/2016/85
F/Z1/2016/117</t>
  </si>
  <si>
    <t>ADB/BD/WP/2016/239/Approved ADF/BD/WP/2016/175/Approved</t>
  </si>
  <si>
    <t>African Leaders for Nutrition Secretariat</t>
  </si>
  <si>
    <t>P-Z1-IB0-029</t>
  </si>
  <si>
    <t xml:space="preserve">Cote d’Ivoire - Abidjan Urban Transport Project </t>
  </si>
  <si>
    <t>B/CI/2016/81</t>
  </si>
  <si>
    <t>ADB/BD/WP/2016/237 ADF/BD/WP/2016/173</t>
  </si>
  <si>
    <t>P-CI-D00-004</t>
  </si>
  <si>
    <t>B/CI/2016/82
F/CI/2016/114</t>
  </si>
  <si>
    <t>Ghana - Public Financial Management and Private Sector Competitiveness Support Programme - Phase II</t>
  </si>
  <si>
    <t>F/GH/2016/121</t>
  </si>
  <si>
    <t>ADF/BD/WP/2016/177/Approved</t>
  </si>
  <si>
    <t>P-GH-KA0-006</t>
  </si>
  <si>
    <t>Lesotho - Economic Diversification Support Project</t>
  </si>
  <si>
    <t>F/LS/2016/124</t>
  </si>
  <si>
    <t>ADF/BD/WP/2016/174/Approved</t>
  </si>
  <si>
    <t>P-LS-KF0-002</t>
  </si>
  <si>
    <t>F/LS/2016/125</t>
  </si>
  <si>
    <t>Sierra Leone - Rehabilitation and Extension of the Bo-Kenema Distribution System</t>
  </si>
  <si>
    <t>F/SL/2016/126</t>
  </si>
  <si>
    <t>ADF/BD/WP/2016/181/Approved</t>
  </si>
  <si>
    <t>P-SL-F00-007</t>
  </si>
  <si>
    <t>F/SL/2016/127</t>
  </si>
  <si>
    <t>Somalia - Improving Access to Water and Sanitation Services in Somalia</t>
  </si>
  <si>
    <t>F/SO/2016/120</t>
  </si>
  <si>
    <t>ADB/BD/WP/2016/243/Approved ADF/BD/WP/2016/180/Approved</t>
  </si>
  <si>
    <t>P-SO-E00-002</t>
  </si>
  <si>
    <t>B/SO/2016/86
F/SO/2016/118</t>
  </si>
  <si>
    <t>B/SO/2016/87
F/SO/2016/119</t>
  </si>
  <si>
    <t>TSW (Pillar III) Grant</t>
  </si>
  <si>
    <t>Multinational - Lomé – Cotonou Road Rehabilitation (Phase 2) and Coastal Protection Project</t>
  </si>
  <si>
    <t>F/Z1/2016/128</t>
  </si>
  <si>
    <t>ADB/BD/WP/2016/242/Approved ADF/BD/WP/2016/179/Approved</t>
  </si>
  <si>
    <t>P-Z1-DB0-136</t>
  </si>
  <si>
    <t>F/Z1/2016/129</t>
  </si>
  <si>
    <t>F/Z1/2016/133</t>
  </si>
  <si>
    <t>B/Z1/2016/92
F/Z1/2016/132</t>
  </si>
  <si>
    <t>B/Z1/2016/90
F/Z1/2016/130</t>
  </si>
  <si>
    <t>B/Z1/2016/91
F/Z1/2016/131</t>
  </si>
  <si>
    <t>Zimbabwe - Alaska – Karoi Power Transmission Reinforcement Project</t>
  </si>
  <si>
    <t>F/ZW/2016/123</t>
  </si>
  <si>
    <t>ADB/BD/WP/2016/241/Approved ADF/BD/WP/2016/178/Approved</t>
  </si>
  <si>
    <t>P-ZW-FA0-004</t>
  </si>
  <si>
    <t>B/ZW/2016/88
F/ZW/2016/122</t>
  </si>
  <si>
    <t>Multinational - Satellite and Weather Information for Disaster Resilience in Eastern Africa</t>
  </si>
  <si>
    <t>B/Z1/2016/89</t>
  </si>
  <si>
    <t>ADB/BD/WP/2016/244/Approved</t>
  </si>
  <si>
    <t>IGAD Climate Prediction and Applications Center (ICPAC)</t>
  </si>
  <si>
    <t>LN-NOTFOUND-010</t>
  </si>
  <si>
    <t>Economic and Financial Reform Support Programme</t>
  </si>
  <si>
    <t>B/GA/2017/01</t>
  </si>
  <si>
    <t>ADB/BD/WP/2016/231/Rev.1</t>
  </si>
  <si>
    <t>P-GA-KA0-005</t>
  </si>
  <si>
    <t>Bamako City Sanitation Project</t>
  </si>
  <si>
    <t>F/ML/2017/02</t>
  </si>
  <si>
    <t>ADB/BD/WP/2016/249 
ADF/BD/WP/2016/186</t>
  </si>
  <si>
    <t>P-ML-EB0-004</t>
  </si>
  <si>
    <t>B/ML/2017/02
F/ML/2017/01</t>
  </si>
  <si>
    <t>Transition Support Facility (TSF) - SSW</t>
  </si>
  <si>
    <t>OLAM Africa Investment Program (OAIP II)</t>
  </si>
  <si>
    <t>P/Z1/2017/01</t>
  </si>
  <si>
    <t>ADB/BD/WP/2016/246</t>
  </si>
  <si>
    <t>Olam Aviv Investment Holdings Limited</t>
  </si>
  <si>
    <t>PISD</t>
  </si>
  <si>
    <t>P-Z1-AAG-007</t>
  </si>
  <si>
    <t>Humanitarian Emergency Assistance to mitigate the effects of the 2016 Earthquake in Kagera Region</t>
  </si>
  <si>
    <t>B/TZ/2017/03</t>
  </si>
  <si>
    <t>ADB/BD/WP/2017/04/Approved</t>
  </si>
  <si>
    <t>P-TZ-KZ0-001</t>
  </si>
  <si>
    <t>Meridian Consolidated Investments Limited</t>
  </si>
  <si>
    <t>P/Z1/2017/02</t>
  </si>
  <si>
    <t>ADB/BD/WP/2016/247/Approved</t>
  </si>
  <si>
    <t>TFP - Soft Commodity Finance Facility
(SCFF)</t>
  </si>
  <si>
    <t>P-Z1-AAZ-048</t>
  </si>
  <si>
    <t>Rice Value Chain Development Project in the Bafata and Oio Regions</t>
  </si>
  <si>
    <t>F/GW/2017/04/Rev.1
F/GW/2017/04</t>
  </si>
  <si>
    <t>ADB/BD/WP/2017/181/Approved
ADF/BD/WP/2016/185/Add.1/Approved
ADF/BD/WP/2016/185/Approved</t>
  </si>
  <si>
    <t>P-GW-A00-003</t>
  </si>
  <si>
    <t>F/GW/2017/05/Rev.1
F/GW/2017/05</t>
  </si>
  <si>
    <t>B/GW/2017/53
F/GW/2017/77</t>
  </si>
  <si>
    <t>B/GW/2017/54
F/GW/2017/78</t>
  </si>
  <si>
    <t>Road Network Rehabilitation Project</t>
  </si>
  <si>
    <t>F/KM/2017/03/Rev.1
F/KM/2017/03</t>
  </si>
  <si>
    <t>ADF/BD/WP/2016/191/Add.1/Approved
ADF/BD/WP/2016/191/Approved</t>
  </si>
  <si>
    <t>P-KM-DB0-005</t>
  </si>
  <si>
    <t>Drought Resilience and Sustainable Livelihoods Program</t>
  </si>
  <si>
    <t>B/ER/2017/06
F/ER/2017/09</t>
  </si>
  <si>
    <t>ADB/BD/WP/2017/01/Approved 
ADF/BD/WP/2017/01/Approved</t>
  </si>
  <si>
    <t>P-ER-AAZ-002</t>
  </si>
  <si>
    <t>B/ER/2017/07
F/ER/2017/10</t>
  </si>
  <si>
    <t>Institutional Support for State Enterprise Reform and Delivery Project</t>
  </si>
  <si>
    <t>F/ZW/2017/08</t>
  </si>
  <si>
    <t>ADF/BD/WP/2016/187/Approved</t>
  </si>
  <si>
    <t>P-ZW-KF0-008</t>
  </si>
  <si>
    <t xml:space="preserve">Belier Region Agro-Industrial Pole Project  </t>
  </si>
  <si>
    <t>B/CI/2017/05</t>
  </si>
  <si>
    <t>ADB/BD/WP/2017/07 
ADF/BD/WP/2017/05</t>
  </si>
  <si>
    <t>P-CI-AA0-020</t>
  </si>
  <si>
    <t>F/CI/2017/06</t>
  </si>
  <si>
    <t>F/CI/2017/07</t>
  </si>
  <si>
    <t>Commercial Bank of Africa Limited</t>
  </si>
  <si>
    <t>P/KE/2017/03</t>
  </si>
  <si>
    <t>ADB/BD/WP/2016/251</t>
  </si>
  <si>
    <t xml:space="preserve">Commercial Bank of Africa Limited (CBA) </t>
  </si>
  <si>
    <t>P-KE-HAB-008</t>
  </si>
  <si>
    <t>P/KE/2017/04</t>
  </si>
  <si>
    <t>P-KE-HAB-025</t>
  </si>
  <si>
    <t>Integrated Public Financial Management Reform Project – Phase II</t>
  </si>
  <si>
    <t>F/LR/2017/11</t>
  </si>
  <si>
    <t>ADB/BD/WP/2017/11/Approved 
ADF/BD/WP/2017/07/Approved</t>
  </si>
  <si>
    <t>P-LR-K00-014</t>
  </si>
  <si>
    <t>B/LR/2017/04
F/LR/2017/12</t>
  </si>
  <si>
    <t>B/LR/2017/08
F/LR/2017/13</t>
  </si>
  <si>
    <t>Transition Support Facility (TSF) - TSW (Pillar III)</t>
  </si>
  <si>
    <t>Nyakararo-Mwaro-Gitega Road (RN18) Upgrade and Asphalting Project/Phase II – Kibumbu-Gitega (Mweya) - (24 km)</t>
  </si>
  <si>
    <t>F/BI/2017/16</t>
  </si>
  <si>
    <t>ADB/BD/WP/2017/03/Approbation 
ADF/BD/WP/2017/02/Approbation</t>
  </si>
  <si>
    <t>Republic of Burundi</t>
  </si>
  <si>
    <t>P-BI-DB0-020</t>
  </si>
  <si>
    <t>B/BI/2017/09
F/BI/2017/17</t>
  </si>
  <si>
    <t>Proposed Risk Participation of the Private Sector Credit Enhancement Facility in the Loan to Ghana Airports Company Limited (GACL) to finance part of its Capital Investment Programme</t>
  </si>
  <si>
    <t>F/GH/2017/14</t>
  </si>
  <si>
    <t>ADF/BD/WP/2017/08</t>
  </si>
  <si>
    <t>N/A
(FIRM)</t>
  </si>
  <si>
    <t xml:space="preserve">Proposed Risk Participation of the Private Sector Credit Enhancement Facility in the Loan to Central East African Railways Company Limited, Corredor de Desenvolvimento do Norte SA, Corredor Logistico Integrado de Nacala SA, and Vale Logistics Limited to finance part of the costs of the Nacala Rail and Port Project </t>
  </si>
  <si>
    <t>F/Z1/2017/15</t>
  </si>
  <si>
    <t>ADF/BD/WP/2017/09</t>
  </si>
  <si>
    <t>-Corredor Logistico Integrado de Nacala SA (CLN);
-Corredor de Desenvolvimento do Norte SA (CDN);
-Central East African Railways Company Limited (CEAR);
-Vale Logistics Limited (VLL)</t>
  </si>
  <si>
    <t>Payments System Infrastructure and Financial Inclusion Project</t>
  </si>
  <si>
    <t>F/ST/2017/18</t>
  </si>
  <si>
    <t>ADF/BD/WP/2017/10/Approved</t>
  </si>
  <si>
    <t>P-ST-H00-002</t>
  </si>
  <si>
    <t>Technical Support for the Agricultural Transformation Strategy and Promotion of Youth Entrepreneurship in the Agricultural Sector and Agribusiness</t>
  </si>
  <si>
    <t>B/GA/2017/11</t>
  </si>
  <si>
    <t>ADB/BD/WP/2017/22/Approved</t>
  </si>
  <si>
    <t>Middle Income Country Technical Assistance Fund (MIC-TAF)</t>
  </si>
  <si>
    <t>P-GA-A00-004</t>
  </si>
  <si>
    <t>Technical Support to the Green Gabon Initiative for the Preparation of the Graine Programme – Phase II Project</t>
  </si>
  <si>
    <t>B/GA/2017/10</t>
  </si>
  <si>
    <t>ADB/BD/WP/2017/20/Approved</t>
  </si>
  <si>
    <t xml:space="preserve">Gabonese Republic </t>
  </si>
  <si>
    <t>P-GA-A00-005</t>
  </si>
  <si>
    <t>Intergovernmental Agency on Development (IGAD) Regional Infrastructure Master Plan (IRIMP) Project</t>
  </si>
  <si>
    <t>F/Z1/2017/19</t>
  </si>
  <si>
    <t>ADF/BD/WP/2017/17/Approved</t>
  </si>
  <si>
    <t>Intergovernmental Agency on Development (IGAD)</t>
  </si>
  <si>
    <t>P-Z1-KE0-016</t>
  </si>
  <si>
    <t>Technical Support to the National Environmental Assessment Programme for Industrial Sites and Environmental Services(PESISE)</t>
  </si>
  <si>
    <t>B/GA/2017/12</t>
  </si>
  <si>
    <t>ADB/BD/WP/2017/26/Approved</t>
  </si>
  <si>
    <t>P-GA-C00-001</t>
  </si>
  <si>
    <t>The Company for Habitat and Housing in Africa / Shelter Afrique</t>
  </si>
  <si>
    <t>P/Z1/2017/05</t>
  </si>
  <si>
    <t>ADB/BD/WP/2017/18/Rev.2</t>
  </si>
  <si>
    <t>Company for Habitat and Housing in Africa / Shelter Afrique (Shelter Afrique)</t>
  </si>
  <si>
    <t>Emergency Credit Facility</t>
  </si>
  <si>
    <t>P-Z1-HAA-087</t>
  </si>
  <si>
    <t>Cashew Development Support Project in Comoé Basin for REDD+</t>
  </si>
  <si>
    <t>F/BF/2017/20</t>
  </si>
  <si>
    <t>ADB/BD/WP/2017/28/Approved 
ADF/BD/WP/2017/18/Approved</t>
  </si>
  <si>
    <t>P-BF-AAD-006</t>
  </si>
  <si>
    <t>B/BF/2017/13</t>
  </si>
  <si>
    <t>Climate Investment Funds (CIF) - SCF - FIP</t>
  </si>
  <si>
    <t>Segou Solar Photovoltaic Power Project</t>
  </si>
  <si>
    <t>P/ML/2017/06</t>
  </si>
  <si>
    <t>ADB/BD/WP/2016/174/Approved/Add.1/Approved</t>
  </si>
  <si>
    <t>Ségou Solaire S.A.</t>
  </si>
  <si>
    <t>Climate Investment Funds (CIF) - SCF - SREP</t>
  </si>
  <si>
    <t>Rural Water Supply and Sanitation Project</t>
  </si>
  <si>
    <t>B/GM/2017/14
F/GM/2017/22</t>
  </si>
  <si>
    <t>ADB/BD/WP/2017/39/Approved 
ADF/BD/WP/2017/27/Approved</t>
  </si>
  <si>
    <t>P-GM-E00-006</t>
  </si>
  <si>
    <t>Financial Sector Modernization Support Project (PAMSFI)</t>
  </si>
  <si>
    <t>F/GN/2017/21</t>
  </si>
  <si>
    <t>ADF/BD/WP/2017/20/Approved</t>
  </si>
  <si>
    <t>P-GN-HAA-001</t>
  </si>
  <si>
    <t>F/CF/2017/25</t>
  </si>
  <si>
    <t>ADB/BD/WP/2017/43/Approved 
ADF/BD/WP/2017/29/Approved</t>
  </si>
  <si>
    <t>P-CF-K00-006</t>
  </si>
  <si>
    <t>B/CF/2017/15
F/CF/2017/23</t>
  </si>
  <si>
    <t>B/CF/2017/16
F/CF/2017/24</t>
  </si>
  <si>
    <t>Greater Accra Sustainable Sanitation and Livelihoods Improvement Project</t>
  </si>
  <si>
    <t>F/GH/2017/28</t>
  </si>
  <si>
    <t>ADF/BD/WP/2017/35</t>
  </si>
  <si>
    <t>P-GH-EA0-008</t>
  </si>
  <si>
    <t>Cities Modernisation Programme – Phase 1 (Promovilles-1)</t>
  </si>
  <si>
    <t>B/SN/2017/19</t>
  </si>
  <si>
    <t>ADB/BD/WP/2017/25</t>
  </si>
  <si>
    <t>P-SN-D00-005</t>
  </si>
  <si>
    <t>Kapchorwa-Suam-Kitale and Eldoret Bypass Roads Project</t>
  </si>
  <si>
    <t>B/Z1/2017/17</t>
  </si>
  <si>
    <t>ADB/BD/WP/2017/52
ADF/BD/WP/2017/34</t>
  </si>
  <si>
    <t>P-Z1-DB0-107</t>
  </si>
  <si>
    <t>F/Z1/2017/26</t>
  </si>
  <si>
    <t>B/Z1/2017/18</t>
  </si>
  <si>
    <t>P-Z1-DB0-183</t>
  </si>
  <si>
    <t>F/Z1/2017/27</t>
  </si>
  <si>
    <t>African Export-Import Bank ((AFREXIMBANK)</t>
  </si>
  <si>
    <t>P/Z1/2017/08</t>
  </si>
  <si>
    <t>ADB/BD/WP/2017/45</t>
  </si>
  <si>
    <t xml:space="preserve">African Export-Import Bank (Afreximbank) </t>
  </si>
  <si>
    <t>P-Z1-HAA-085</t>
  </si>
  <si>
    <t>P/Z1/2017/07</t>
  </si>
  <si>
    <t>P-Z1-HAA-086</t>
  </si>
  <si>
    <t>Community Forest Management Support Project - Phase II (PAGEFCOM-II)</t>
  </si>
  <si>
    <t>F/BJ/2017/47</t>
  </si>
  <si>
    <t>ADB/BD/WP/2017/59/Approved ADF/BD/WP/2017/46/Approved</t>
  </si>
  <si>
    <t>P-BJ-AAD-004</t>
  </si>
  <si>
    <t>F/BJ/2017/48</t>
  </si>
  <si>
    <t>B/BJ/2017/26
F/BJ/2017/49</t>
  </si>
  <si>
    <t>Support Project for Consolidation of the Economic Fabric (PACTE)</t>
  </si>
  <si>
    <t>F/CD/2017/45</t>
  </si>
  <si>
    <t>ADF/BD/WP/2017/41/Approved</t>
  </si>
  <si>
    <t xml:space="preserve">Democratic Republic of Congo </t>
  </si>
  <si>
    <t>P-CD-KF0-010</t>
  </si>
  <si>
    <t>F/CD/2017/46</t>
  </si>
  <si>
    <t>Economic and Financial Management Support Project (PAGEF)</t>
  </si>
  <si>
    <t>F/CI/2017/37</t>
  </si>
  <si>
    <t>ADB/BD/WP/2017/19/Approved 
ADF/BD/WP/2017/15/Approved</t>
  </si>
  <si>
    <t>P-CI-K00-011</t>
  </si>
  <si>
    <t>F/CI/2017/38</t>
  </si>
  <si>
    <t>B/CI/2017/21
F/CI/2017/35</t>
  </si>
  <si>
    <t>B/CI/2017/22
F/CI/2017/36</t>
  </si>
  <si>
    <t>Support to the One Water, Sanitation and Hygiene National Program (OWNP)</t>
  </si>
  <si>
    <t>F/ET/2017/31</t>
  </si>
  <si>
    <t>ADF/BD/WP/2017/43/Approved</t>
  </si>
  <si>
    <t>Republic of Ethiopia</t>
  </si>
  <si>
    <t>P-ET-E00-014</t>
  </si>
  <si>
    <t>F/ET/2017/32</t>
  </si>
  <si>
    <t>Inclusive Growth Promotion Institutional Support Project</t>
  </si>
  <si>
    <t>F/GM/2017/42</t>
  </si>
  <si>
    <t>ADF/BD/WP/2017/38/Approved</t>
  </si>
  <si>
    <t>P-GM-KF0-002</t>
  </si>
  <si>
    <t>F/GM/2017/43</t>
  </si>
  <si>
    <t>Plateau State Potato Value Chain Support Project (PS-PVCP)</t>
  </si>
  <si>
    <t>F/NG/2017/29</t>
  </si>
  <si>
    <t>ADF/BD/WP/2017/42/Approved</t>
  </si>
  <si>
    <t>P-NG-A00-008</t>
  </si>
  <si>
    <t>Scaling-Up Energy Access Project (SEAP)</t>
  </si>
  <si>
    <t>F/RW/2017/30</t>
  </si>
  <si>
    <t>ADF/BD/WP/2017/44/Approved</t>
  </si>
  <si>
    <t>P-RW-FA0-015</t>
  </si>
  <si>
    <t>Three Towns Water Supply and Sanitation Project</t>
  </si>
  <si>
    <t>F/SL/2017/50</t>
  </si>
  <si>
    <t>ADB/BD/WP/2017/61/Approved 
ADF/BD/WP/2017/49/Approved</t>
  </si>
  <si>
    <t>P-SL-E00-007</t>
  </si>
  <si>
    <t>B/SL/2017/27
F/SL/2017/51</t>
  </si>
  <si>
    <t>Emergency Humanitarian Assistance to Population Affected by Famine</t>
  </si>
  <si>
    <t>B/SS/2017/25</t>
  </si>
  <si>
    <t>ADB/BD/WP/2017/65/Approved</t>
  </si>
  <si>
    <t>P-SS-AA0-003</t>
  </si>
  <si>
    <t>Non-Oil Revenue Mobilisation and Accountability in South Sudan Project (NORMA-SS)</t>
  </si>
  <si>
    <t>F/SS/2017/39</t>
  </si>
  <si>
    <t>ADB/BD/WP/2017/57/Approved 
ADF/BD/WP/2017/40/Approved</t>
  </si>
  <si>
    <t>P-SS-KF0-004</t>
  </si>
  <si>
    <t>B/SS/2017/23
F/SS/2017/40</t>
  </si>
  <si>
    <t>B/SS/2017/24
F/SS/2017/41</t>
  </si>
  <si>
    <t>Institutional Support Project for Domestic Resources Mobilization and Natural Resources Governance</t>
  </si>
  <si>
    <t>F/TZ/2017/44</t>
  </si>
  <si>
    <t>ADF/BD/WP/2017/39/Approved</t>
  </si>
  <si>
    <t>P-TZ-KF0-006</t>
  </si>
  <si>
    <t>Decentralized Renewables Development Program</t>
  </si>
  <si>
    <t>B/UG/2017/20</t>
  </si>
  <si>
    <t>ADB/BD/WP/2017/58/Approved</t>
  </si>
  <si>
    <t>Republic of
Uganda</t>
  </si>
  <si>
    <t>P-UG-F00-002</t>
  </si>
  <si>
    <t>Southern African Regional Climate Information Services for Disaster Resilience Development Project (SARCIS-DR)</t>
  </si>
  <si>
    <t>B/Z1/2017/28</t>
  </si>
  <si>
    <t>ADB/BD/WP/2017/62/Approved</t>
  </si>
  <si>
    <t>Southern African Development Community Climate Services Centre</t>
  </si>
  <si>
    <t>SAP-ID-NOT-006</t>
  </si>
  <si>
    <t>LN-NOTFOUND-006</t>
  </si>
  <si>
    <t>Energy Sector Budget Support Programme - Phase I (PASEBE I)</t>
  </si>
  <si>
    <t>F/BJ/2017/57</t>
  </si>
  <si>
    <t>ADF/BD/WP/2017/48</t>
  </si>
  <si>
    <t>ECGF / PESD</t>
  </si>
  <si>
    <t>P-BJ-FZ0-001</t>
  </si>
  <si>
    <t>Juba Power Distribution System Rehabilitation and Expansion Project</t>
  </si>
  <si>
    <t>B/SS/2017/29
F/SS/2017/54</t>
  </si>
  <si>
    <t>ADB/BD/WP/2017/60/Approval 
ADF/BD/WP/2017/47/Approval</t>
  </si>
  <si>
    <t>P-SS-FA0-006</t>
  </si>
  <si>
    <t xml:space="preserve">Regional Development Finance Institutions (African Trade Insurance Agency (ATI) and Eastern and Southern African Trade and Development Bank (TDB)) – Country Membership Programme </t>
  </si>
  <si>
    <t>F/SS/2017/55</t>
  </si>
  <si>
    <t>ADF/BD/WP/2017/45/Approval</t>
  </si>
  <si>
    <t>P-SS-HZ0-001</t>
  </si>
  <si>
    <t>F/SS/2017/56</t>
  </si>
  <si>
    <t>F/KM/2017/58</t>
  </si>
  <si>
    <t>ADF/BD/WP/2016/191/Add.1/Approved</t>
  </si>
  <si>
    <t>Emergency Humanitarian Relief Assistance to the Victims of Drought</t>
  </si>
  <si>
    <t>B/SO/2017/30</t>
  </si>
  <si>
    <t>ADB/BD/WP/2017/79/Approved</t>
  </si>
  <si>
    <t>N/A
(RDGE)</t>
  </si>
  <si>
    <t>P-SO-IZ0-008</t>
  </si>
  <si>
    <t>Aide humanitaire d’urgence aux populations victimes des désastres causés par des pluies dans la ville de Boma</t>
  </si>
  <si>
    <t>B/CD/2017/31</t>
  </si>
  <si>
    <t>ADB/BD/WP/2017/96/Approuvé</t>
  </si>
  <si>
    <t>République démocratique du Congo</t>
  </si>
  <si>
    <t>P-CD-I00-007</t>
  </si>
  <si>
    <t xml:space="preserve">Economic Governance and Competitiveness Support Programme (EGCSP) </t>
  </si>
  <si>
    <t>B/NA/2017/32</t>
  </si>
  <si>
    <t>ADB/BD/WP/2017/95</t>
  </si>
  <si>
    <t>Republic of Namibia</t>
  </si>
  <si>
    <t>P-NA-K00-007</t>
  </si>
  <si>
    <t>Inclusive Basic Service Delivery and Livelihood Empowerment Integrated Program – Rebuilding the North East for Shared Prosperity</t>
  </si>
  <si>
    <t>F/NG/2017/59</t>
  </si>
  <si>
    <t>ADB/BD/WP/2016/240/Add.2/Approved
ADF/BD/WP/2016/176/Add.2/Approved</t>
  </si>
  <si>
    <t>P-NG-I00-007</t>
  </si>
  <si>
    <t xml:space="preserve"> Swaziland Development Finance Corporation (FINCORP)</t>
  </si>
  <si>
    <t>P/SZ/2017/09</t>
  </si>
  <si>
    <t>ADB/BD/WP/2017/94/Approved</t>
  </si>
  <si>
    <t>Swaziland Development Finance Corporation</t>
  </si>
  <si>
    <t>P-SZ-HAA-001</t>
  </si>
  <si>
    <t>Swaziland Development Finance Corporation (FINCORP)</t>
  </si>
  <si>
    <t>P/SZ/2017/10</t>
  </si>
  <si>
    <t>Development Bank of Rwanda</t>
  </si>
  <si>
    <t>P/RW/2017/11</t>
  </si>
  <si>
    <t>ADB/BD/WP/2017/91/Approval</t>
  </si>
  <si>
    <t xml:space="preserve">Development Bank of Rwanda (BRD) </t>
  </si>
  <si>
    <t>P-RW-HAA-007</t>
  </si>
  <si>
    <t>Proposed allocation of Unutilized ADF-13 Resources to Finance Short-Term Humanitarian Assistance</t>
  </si>
  <si>
    <t xml:space="preserve">F/NG/2017/60 </t>
  </si>
  <si>
    <t>ADB/BD/WP/2017/92/Rev.1
ADF/BD/WP/2017/67/Rev.1</t>
  </si>
  <si>
    <t>SAP-ID-NOT-001</t>
  </si>
  <si>
    <t>LN-NOTFOUND-001</t>
  </si>
  <si>
    <t>A</t>
  </si>
  <si>
    <t>Malawi Nacala Rail and Port Value Addition Project</t>
  </si>
  <si>
    <t>B/MW/2017/33
F/MW/2017/61</t>
  </si>
  <si>
    <t>ADB/BD/WP/2017/100/Approved
ADF/BD/WP/2017/72/Approved</t>
  </si>
  <si>
    <t>Fund for African Private Sector Assistance (FAPA)</t>
  </si>
  <si>
    <t>P-MW-KB0-002</t>
  </si>
  <si>
    <t>"Investisseurs &amp; Partenaires pour Le développement II (IPDEV II)"</t>
  </si>
  <si>
    <t>P/Z1/2017/12</t>
  </si>
  <si>
    <t>ADB/BD/WP/2017/30</t>
  </si>
  <si>
    <t>Investisseurs &amp; Partenaires pour le Développement Limited, PCC</t>
  </si>
  <si>
    <t>P-Z1-K00-073</t>
  </si>
  <si>
    <t>Nacala Corridor Business Linkages Technical Assistance Project</t>
  </si>
  <si>
    <t>B/MZ/2017/34
F/MZ/2017/62</t>
  </si>
  <si>
    <t>ADB/BD/WP/2017/109/Approved
ADF/BD/WP/2017/77/Approved</t>
  </si>
  <si>
    <t>P-MZ-KB0-001</t>
  </si>
  <si>
    <t>ETC Group Limited</t>
  </si>
  <si>
    <t>P/Z1/2017/13</t>
  </si>
  <si>
    <t>ADB/BD/WP/2017/105</t>
  </si>
  <si>
    <t>ETC</t>
  </si>
  <si>
    <t>TFP - Soft Commodity Finance Facility
(SCFF) - First Loan</t>
  </si>
  <si>
    <t>P-Z1-AAG-012</t>
  </si>
  <si>
    <t>TFP - Soft Commodity Finance Facility
(SCFF) - Second Loan</t>
  </si>
  <si>
    <t>P-Z1-AAG-014</t>
  </si>
  <si>
    <t>Shore Capital Fund III</t>
  </si>
  <si>
    <t>P/Z1/2017/14</t>
  </si>
  <si>
    <t>ADB/BD/WP/2017/107</t>
  </si>
  <si>
    <t>ShoreCap III LP</t>
  </si>
  <si>
    <t>P-Z1-H00-048</t>
  </si>
  <si>
    <t>Emergency Power Infrastructure Rehabilitation Project - Phase II Stage II</t>
  </si>
  <si>
    <t>B/ZW/2017/36</t>
  </si>
  <si>
    <t>ADB/BD/WP/2017/112/Approved</t>
  </si>
  <si>
    <t>P-ZW-FA0-014</t>
  </si>
  <si>
    <t>Dakar-Diamniadio-AIBD Regional Express Train Project - Phase I: Dakar-Diamniadio Segment</t>
  </si>
  <si>
    <t>B/SN/2017/35</t>
  </si>
  <si>
    <t>ADB/BD/WP/2017/108</t>
  </si>
  <si>
    <t>P-SN-DC0-003</t>
  </si>
  <si>
    <t>Green Mini-Grids Market Development Programme - Phase 2</t>
  </si>
  <si>
    <t>B/Z1/2017/37</t>
  </si>
  <si>
    <t>ADB/BD/WP/2017/114/Approved</t>
  </si>
  <si>
    <t>PERN</t>
  </si>
  <si>
    <t>Sustainable Energy Fund for Africa (SEFA)</t>
  </si>
  <si>
    <t>P-Z1-F00-067</t>
  </si>
  <si>
    <t>Aide humanitaire d’urgence pour la lutte contre l’épidémie de fièvre hémorragique Ebola dans la Province du Bas-Uéle</t>
  </si>
  <si>
    <t>B/CD/2017/38</t>
  </si>
  <si>
    <t>ADB/BD/WP/2017/121/Approuvé</t>
  </si>
  <si>
    <t>N/A
(RDGC)</t>
  </si>
  <si>
    <t>P-CD-I00-008</t>
  </si>
  <si>
    <t>Emergency Humanitarian Relief Assistance to the Population affected by Drought and Famine</t>
  </si>
  <si>
    <t>B/KE/2017/39</t>
  </si>
  <si>
    <t>ADB/BD/WP/2017/127/Approved</t>
  </si>
  <si>
    <t>P-KE-AA0-019</t>
  </si>
  <si>
    <t>Statistical Capacity Building to Conduct Economic Census Project</t>
  </si>
  <si>
    <t>F/MW/2017/63</t>
  </si>
  <si>
    <t>ADF/BD/WP/2017/82/Approved</t>
  </si>
  <si>
    <t>ECST</t>
  </si>
  <si>
    <t>P-MW-K00-007</t>
  </si>
  <si>
    <t>Aide humanitaire d’urgence aux réfugiés de l’extrême-nord du Cameroun</t>
  </si>
  <si>
    <t>B/CM/2017/40</t>
  </si>
  <si>
    <t>ADB/BD/WP/2017/139/Approuvé</t>
  </si>
  <si>
    <t>P-CM-I00-006</t>
  </si>
  <si>
    <t>Economic Governance and Growth Support Programme (PAGEC)</t>
  </si>
  <si>
    <t>F/CI/2017/64</t>
  </si>
  <si>
    <t>ADB/BD/WP/2017/132 
ADF/BD/WP/2017/91</t>
  </si>
  <si>
    <t>P-CI-KA0-009</t>
  </si>
  <si>
    <t>Industrialization Acceleration Support Programme in Morocco – Phase I (PAAIM I)</t>
  </si>
  <si>
    <t>B/MA/2017/41</t>
  </si>
  <si>
    <t>ADB/BD/WP/2017/131</t>
  </si>
  <si>
    <t>P-MA-K00-013</t>
  </si>
  <si>
    <t>Assistance alimentaire d’urgence pour les communautés vulnérables de la bande sahélienne</t>
  </si>
  <si>
    <t>B/TD/2017/45</t>
  </si>
  <si>
    <t>ADB/BD/WP/2017/136/Approuvé</t>
  </si>
  <si>
    <t>République du Tchad</t>
  </si>
  <si>
    <t>P-TD-IC0-003</t>
  </si>
  <si>
    <t>Hannibal Lease
(Africa SME Program)</t>
  </si>
  <si>
    <t>P/TN/2017/16</t>
  </si>
  <si>
    <t>ADB/BD/WP/2017/130/Approved</t>
  </si>
  <si>
    <t xml:space="preserve">Hannibal Lease </t>
  </si>
  <si>
    <t>P-TN-HAB-005</t>
  </si>
  <si>
    <t>"Banque Centrale Populaire" Group (BCP)</t>
  </si>
  <si>
    <t>P/Z1/2017/15</t>
  </si>
  <si>
    <t>ADB/BD/WP/2017/126</t>
  </si>
  <si>
    <t>Banque Centrale Populaire (BCP)</t>
  </si>
  <si>
    <t>P-Z1-HAB-054</t>
  </si>
  <si>
    <t>Say No to Famine: Short-Term Regional Emergency Response Project (STRERP)</t>
  </si>
  <si>
    <t>F/Z1/2017/67</t>
  </si>
  <si>
    <t>ADB/BD/WP/2017/141/Approved 
ADF/BD/WP/2017/95/Approved</t>
  </si>
  <si>
    <t>P-Z1-AA0-120</t>
  </si>
  <si>
    <t>B/Z1/2017/43
F/Z1/2017/66</t>
  </si>
  <si>
    <t>Transition Support Facility (TSF) - Unallocated Reserves</t>
  </si>
  <si>
    <t>South Sudan</t>
  </si>
  <si>
    <t>F/Z1/2017/69</t>
  </si>
  <si>
    <t>P-Z1-AA0-121</t>
  </si>
  <si>
    <t>B/Z1/2017/44
F/Z1/2017/68</t>
  </si>
  <si>
    <t>Solar Photovoltaic Power Project under the Egyptian Feed-in-Tariff Program Round 2 - Shapoorji Pallonji Energy Egypt</t>
  </si>
  <si>
    <t>P/EG/2017/19</t>
  </si>
  <si>
    <t>ADB/BD/WP/2017/137/Approved</t>
  </si>
  <si>
    <t>Shapoorji Pallonji Energy Egypt</t>
  </si>
  <si>
    <t>PESR</t>
  </si>
  <si>
    <t>P-EG-FF0-010</t>
  </si>
  <si>
    <t>P/EG/2017/20</t>
  </si>
  <si>
    <t>Solar Photovoltaic Power Project under the Egyptian Feed-in-Tariff Program Round 2 - Alcazar Energy Egypt Solar 1</t>
  </si>
  <si>
    <t>P/EG/2017/17</t>
  </si>
  <si>
    <t>ADB/BD/WP/2017/140/Approved</t>
  </si>
  <si>
    <t>Alcazar Energy Egypt Solar 1</t>
  </si>
  <si>
    <t>P-EG-FF0-011</t>
  </si>
  <si>
    <t>Solar Photovoltaic Power Project under the Egyptian Feed-in-Tariff Program Round 2 - Delta for Renewable Energy</t>
  </si>
  <si>
    <t>P/EG/2017/18</t>
  </si>
  <si>
    <t>ADB/BD/WP/2017/138/Approved</t>
  </si>
  <si>
    <t>Delta for Renewable Energy</t>
  </si>
  <si>
    <t>P-EG-FF0-012</t>
  </si>
  <si>
    <t>Mediterrania Capital Fund III</t>
  </si>
  <si>
    <t>P/Z1/2017/21</t>
  </si>
  <si>
    <t>ADB/BD/WP/2017/159</t>
  </si>
  <si>
    <t>Mediterrania Capital Fund III (MCF III)</t>
  </si>
  <si>
    <t>P-Z1-BZ0-011</t>
  </si>
  <si>
    <t>Climate Resilient Livestock Management Project (CRLMP)</t>
  </si>
  <si>
    <t>B/ZM/2017/42
F/ZM/2017/65</t>
  </si>
  <si>
    <t>ADB/BD/WP/2017/161/Approved
ADF/BD/WP/2017/112/Approved</t>
  </si>
  <si>
    <t>P-ZM-AAZ-006</t>
  </si>
  <si>
    <t>Freetown Land Slide and Floods Impact Alleviation Emergency Response Project</t>
  </si>
  <si>
    <t>B/SL/2017/46</t>
  </si>
  <si>
    <t>ADB/BD/WP/2017/169/Approved</t>
  </si>
  <si>
    <t>N/A
(RDGW)</t>
  </si>
  <si>
    <t>P-SL-KZ0-002</t>
  </si>
  <si>
    <t>Union Trust Bank Limited
(Africa SME Program)</t>
  </si>
  <si>
    <t>P/SL/2017/22</t>
  </si>
  <si>
    <t>ADB/BD/WP/2017/168/Approved</t>
  </si>
  <si>
    <t>Union Trust Bank Limited</t>
  </si>
  <si>
    <t>P-SL-HAB-002</t>
  </si>
  <si>
    <t>Industrial Development Corporation (IDC)</t>
  </si>
  <si>
    <t>P/ZA/2017/23</t>
  </si>
  <si>
    <t>ADB/BD/WP/2017/162</t>
  </si>
  <si>
    <t>Industrial Development Corporation of South Africa Limited (IDC)</t>
  </si>
  <si>
    <t>P-ZA-HAA-014</t>
  </si>
  <si>
    <t>Satellite and Meteorological Information for Disaster Resilience in Central Africa Project (SAWIDRA-CA)</t>
  </si>
  <si>
    <t>B/Z1/2017/48</t>
  </si>
  <si>
    <t>ADB/BD/WP/2017/170/Approved</t>
  </si>
  <si>
    <t>Economic Community of Central African States (ECCAS)</t>
  </si>
  <si>
    <t>SAP-ID-NOT-007</t>
  </si>
  <si>
    <t>LN-NOTFOUND-007</t>
  </si>
  <si>
    <t>Private Sector Credit Enhancement Facility (PSF) - Recommended Financial Sector Participations</t>
  </si>
  <si>
    <t>F/BF/2017/71</t>
  </si>
  <si>
    <t>ADF/BD/WP/2017/118</t>
  </si>
  <si>
    <t>F/BF/2017/82</t>
  </si>
  <si>
    <t>Fidelis Finance S.A</t>
  </si>
  <si>
    <t>P-BF-HB0-001</t>
  </si>
  <si>
    <t>F/MR/2017/72</t>
  </si>
  <si>
    <t>F/NG/2017/74</t>
  </si>
  <si>
    <t>Access Bank PLC ("Access Bank")</t>
  </si>
  <si>
    <t>P-NG-HAB-019</t>
  </si>
  <si>
    <t>F/NG/2017/73</t>
  </si>
  <si>
    <t>F/SL/2017/70
F/SL/2017/70/Rev.1</t>
  </si>
  <si>
    <t>F/Z1/2017/75</t>
  </si>
  <si>
    <t>F/Z1/2017/76</t>
  </si>
  <si>
    <t>Economic Growth Support Programme – Phase II (PACE II)</t>
  </si>
  <si>
    <t>B/CV/2017/47</t>
  </si>
  <si>
    <t>ADB/BD/WP/2017/176/Approved</t>
  </si>
  <si>
    <t>P-CV-KA0-007</t>
  </si>
  <si>
    <t>Aide d’urgence pour la sécurité alimentaire, l’assainissement et la fourniture d’eau potable aux personnes affectées par les conflits armés dans la ville de Bambari
(Français uniquement)</t>
  </si>
  <si>
    <t>B/CF/2017/49</t>
  </si>
  <si>
    <t>ADB/BD/WP/2017/186/Approuvé</t>
  </si>
  <si>
    <t>République Centrafricaine</t>
  </si>
  <si>
    <t>P-CF-E00-011</t>
  </si>
  <si>
    <t>Institutional Capacity Building for Improved Access to Water and Sanitation in Port Sudan</t>
  </si>
  <si>
    <t>B/SD/2017/50
F/SD/2017/81</t>
  </si>
  <si>
    <t>ADB/BD/WP/2017/177/Approved
ADF/BD/WP/2017/125/Approved</t>
  </si>
  <si>
    <t>P-SD-E00-003</t>
  </si>
  <si>
    <t>Kenya Commercial Bank Limited</t>
  </si>
  <si>
    <t>P/KE/2017/24</t>
  </si>
  <si>
    <t>ADB/BD/WP/2017/182/Rev.1</t>
  </si>
  <si>
    <t xml:space="preserve">KCB Bank Kenya Limited (KCB) </t>
  </si>
  <si>
    <t>P-KE-HAB-013</t>
  </si>
  <si>
    <t xml:space="preserve">Project to Develop Irrigation Schemes through Value Chain Development </t>
  </si>
  <si>
    <t>B/TN/2017/51</t>
  </si>
  <si>
    <t>ADB/BD/WP/2017/180</t>
  </si>
  <si>
    <t>P-TN-AAB-001</t>
  </si>
  <si>
    <t>B/TN/2017/52</t>
  </si>
  <si>
    <t xml:space="preserve">Guinea - Coyah-Farmoreah-Sierra Leone Border Road Reconstruction Project </t>
  </si>
  <si>
    <t>F/Z1/2017/79</t>
  </si>
  <si>
    <t>ADF/BD/WP/2017/127</t>
  </si>
  <si>
    <t>P-Z1-DB0-160</t>
  </si>
  <si>
    <t>F/Z1/2017/80</t>
  </si>
  <si>
    <t xml:space="preserve">Republic of Guinea </t>
  </si>
  <si>
    <t>Aide d’urgence pour la lutte contre l’invasion de la chenille légionnaire d’automne
(Version française uniquement)</t>
  </si>
  <si>
    <t>B/CV/2017/55</t>
  </si>
  <si>
    <t>ADB/BD/WP/2017/187/Approuvé</t>
  </si>
  <si>
    <t>P-CV-AAZ-003</t>
  </si>
  <si>
    <t>Inclusive Regional Development Support Programme – Phase II (PADRI-II)</t>
  </si>
  <si>
    <t>B/TN/2017/56</t>
  </si>
  <si>
    <t>ADB/BD/WP/2017/189</t>
  </si>
  <si>
    <t>P-TN-IAZ-003</t>
  </si>
  <si>
    <t>Air Côte d’Ivoire’s Expansion Plan</t>
  </si>
  <si>
    <t>P/CI/2017/25</t>
  </si>
  <si>
    <t>ADB/BD/WP/2017/164/Rev.1</t>
  </si>
  <si>
    <t>BAGOE</t>
  </si>
  <si>
    <t>P-CI-DA0-001</t>
  </si>
  <si>
    <t>Air Côte d’Ivoire Modernization and Expansion Program</t>
  </si>
  <si>
    <t>B/CI/2017/57</t>
  </si>
  <si>
    <t>ADB/BD/WP/2017/163/Rev.1 ADF/BD/WP/2017/114/Rev.1</t>
  </si>
  <si>
    <t>P-CI-DA0-002</t>
  </si>
  <si>
    <t>F/CI/2017/83</t>
  </si>
  <si>
    <t>F/CI/2017/84</t>
  </si>
  <si>
    <t>Partial Risk Guarantee (PRG)</t>
  </si>
  <si>
    <t>Economic and Financial Reform Support Programme – Phase II (PAREF II)</t>
  </si>
  <si>
    <t>B/GA/2017/59</t>
  </si>
  <si>
    <t>ADB/BD/WP/2017/196</t>
  </si>
  <si>
    <t>P-GA-KA0-006</t>
  </si>
  <si>
    <t>Support Project for the Implementation of the “Digital Tunisia 2020” National Strategic Plan</t>
  </si>
  <si>
    <t>B/TN/2017/58</t>
  </si>
  <si>
    <t>ADB/BD/WP/2017/194</t>
  </si>
  <si>
    <t>P-TN-G00-003</t>
  </si>
  <si>
    <t xml:space="preserve">Nedbank Group Limited </t>
  </si>
  <si>
    <t>P/ZA/2017/26</t>
  </si>
  <si>
    <t>ADB/BD/WP/2017/192</t>
  </si>
  <si>
    <t>Nedbank Group Limited (Nedbank)</t>
  </si>
  <si>
    <t>Subordinated Debt - Bond Subscription</t>
  </si>
  <si>
    <t>P-ZA-HA0-007</t>
  </si>
  <si>
    <t>P/ZA/2017/27</t>
  </si>
  <si>
    <t>Nedbank Limited (NBL)</t>
  </si>
  <si>
    <t>Zambia National Building Society</t>
  </si>
  <si>
    <t>B/ZM/2017/60</t>
  </si>
  <si>
    <t>ADB/BD/WP/2017/193/Approved</t>
  </si>
  <si>
    <t>Senior Loan</t>
  </si>
  <si>
    <t>P-ZM-HB0-006</t>
  </si>
  <si>
    <t xml:space="preserve">Sustainable Water Supply and Sanitation Program </t>
  </si>
  <si>
    <t>B/RW/2017/61</t>
  </si>
  <si>
    <t>ADB/BD/WP/2017/198</t>
  </si>
  <si>
    <t>P-RW-E00-011</t>
  </si>
  <si>
    <t>B/RW/2017/62</t>
  </si>
  <si>
    <t>Bujagali Energy Limited 2</t>
  </si>
  <si>
    <t>P/UG/2017/28</t>
  </si>
  <si>
    <t>ADB/BD/WP/2017/195</t>
  </si>
  <si>
    <t>Bujagali Energy Limited (BEL)</t>
  </si>
  <si>
    <t>P-UG-FAB-008</t>
  </si>
  <si>
    <t>Competitiveness and Economic Growth Support Programme (PACCE)</t>
  </si>
  <si>
    <t>B/CM/2017/66</t>
  </si>
  <si>
    <t>ADB/BD/WP/2017/209</t>
  </si>
  <si>
    <t>P-CM-KA0-011</t>
  </si>
  <si>
    <t>Addis Ababa Transmission and Distribution System Rehabilitation and Upgrading Project (AATDRUP)</t>
  </si>
  <si>
    <t>F/ET/2017/85</t>
  </si>
  <si>
    <t>ADF/BD/WP/2017/141</t>
  </si>
  <si>
    <t>P-ET-FA0-013</t>
  </si>
  <si>
    <t>F/ET/2017/86</t>
  </si>
  <si>
    <t>Tax Modernisation Project (LTMP)</t>
  </si>
  <si>
    <t>F/LS/2017/87</t>
  </si>
  <si>
    <t>ADF/BD/WP/2017/140/Approved</t>
  </si>
  <si>
    <t>P-LS-KF0-003</t>
  </si>
  <si>
    <t>National Industrial and Mining Company (SNIM)</t>
  </si>
  <si>
    <t>P/MR/2017/30</t>
  </si>
  <si>
    <t>ADB/BD/WP/2017/204</t>
  </si>
  <si>
    <t>Société Nationale Industrielle et Minière (SNIM)</t>
  </si>
  <si>
    <t>P-MR-BAA-006</t>
  </si>
  <si>
    <t>North-East Road Connectivity Support Project</t>
  </si>
  <si>
    <t>B/TN/2017/65</t>
  </si>
  <si>
    <t>ADB/BD/WP/2017/208</t>
  </si>
  <si>
    <t>P-TN-DB0-016</t>
  </si>
  <si>
    <t>Phatisa Food Fund 2</t>
  </si>
  <si>
    <t>P/Z1/2017/29</t>
  </si>
  <si>
    <t>ADB/BD/WP/2017/205</t>
  </si>
  <si>
    <t>Phatisa Food Fund 2 (Phatisa FF2)</t>
  </si>
  <si>
    <t>AHFR / PISD</t>
  </si>
  <si>
    <t>P-Z1-AAG-015</t>
  </si>
  <si>
    <t>AHFR</t>
  </si>
  <si>
    <t>Skills and Business Development Programme (SBDP)</t>
  </si>
  <si>
    <t>F/RW/2017/90</t>
  </si>
  <si>
    <t>ADF/BD/WP/2017/143</t>
  </si>
  <si>
    <t>P-RW-IZ0-006</t>
  </si>
  <si>
    <t>Emergency Fiscal Consolidation Support Programme (PUCB)</t>
  </si>
  <si>
    <t>B/TD/2017/68
F/TD/2017/91</t>
  </si>
  <si>
    <t>ADB/BD/WP/2017/213 ADF/BD/WP/2017/144</t>
  </si>
  <si>
    <t>P-TD-KA0-007</t>
  </si>
  <si>
    <t xml:space="preserve">Community Road Strengthening Project CU2A Gounghin – Koupela - Fada N’gourma – Piega – (Burkina Faso) </t>
  </si>
  <si>
    <t>B/Z1/2017/67</t>
  </si>
  <si>
    <t>ADB/BD/WP/2017/207 ADF/BD/WP/2017/139</t>
  </si>
  <si>
    <t>P-Z1-DB0-182</t>
  </si>
  <si>
    <t>F/Z1/2017/88</t>
  </si>
  <si>
    <t>F/Z1/2017/89</t>
  </si>
  <si>
    <t>Africa CapitalWorks Fund</t>
  </si>
  <si>
    <t>P/Z1/2017/32</t>
  </si>
  <si>
    <t>ADB/BD/WP/2017/212</t>
  </si>
  <si>
    <t>Africa Capital Works Fund (ACW)</t>
  </si>
  <si>
    <t>P-Z1-H00-044</t>
  </si>
  <si>
    <t>Oragroup</t>
  </si>
  <si>
    <t>P/Z1/2017/31</t>
  </si>
  <si>
    <t>ADB/BD/WP/2017/211</t>
  </si>
  <si>
    <t>Orabank Côte d’Ivoire</t>
  </si>
  <si>
    <t>P-Z1-H00-047</t>
  </si>
  <si>
    <t xml:space="preserve">Nachtigal Hydro Power Project </t>
  </si>
  <si>
    <t>P/CM/2017/33</t>
  </si>
  <si>
    <t>ADB/BD/WP/2017/222</t>
  </si>
  <si>
    <t>Nachtigal Hydropower Company (Nachtigal)</t>
  </si>
  <si>
    <t>P-CM-F00-006</t>
  </si>
  <si>
    <t>Graine Programme Support Project - Phase I (PAPG1)</t>
  </si>
  <si>
    <t>B/GA/2017/70</t>
  </si>
  <si>
    <t>ADB/BD/WP/2017/223</t>
  </si>
  <si>
    <t>P-GA-A00-003</t>
  </si>
  <si>
    <t>Jomo Kenyatta International Airport (JKIA) Airfield Expansion Project - 2nd Runway Development</t>
  </si>
  <si>
    <t>B/KE/2017/69</t>
  </si>
  <si>
    <t>ADB/BD/WP/2017/216</t>
  </si>
  <si>
    <t>P-KE-DA0-001</t>
  </si>
  <si>
    <t>Economic Competitiveness Support Programme - Phase I (PACE-I)</t>
  </si>
  <si>
    <t>B/MG/2017/72
F/MG/2017/94</t>
  </si>
  <si>
    <t>ADB/BD/WP/2017/217 ADF/BD/WP/2017/148</t>
  </si>
  <si>
    <t>P-MG-K00-011</t>
  </si>
  <si>
    <t>B/MG/2017/73
F/MG/2017/95</t>
  </si>
  <si>
    <t>Technologies for African Agricultural Transformation - Framework Program in Support of “Feed Africa” Paper</t>
  </si>
  <si>
    <t>F/Z1/2017/93</t>
  </si>
  <si>
    <t>ADB/BD/WP/2017/221 ADF/BD/WP/2017/151</t>
  </si>
  <si>
    <t>International Institute of Tropical Agriculture (IITA)</t>
  </si>
  <si>
    <t>P-Z1-A00-016</t>
  </si>
  <si>
    <t>Feasibility Study on the Extension of the Cameroon-Chad Railway Line</t>
  </si>
  <si>
    <t>F/Z1/2017/97</t>
  </si>
  <si>
    <t>ADF/BD/WP/2017/149/Approved</t>
  </si>
  <si>
    <t>P-Z1-DC0-021</t>
  </si>
  <si>
    <t>F/Z1/2017/96</t>
  </si>
  <si>
    <t>P-Z1-DC0-037</t>
  </si>
  <si>
    <t>Mini Hydropower Plants and Related Distribution Networks Development Project (PDM-Hydro)</t>
  </si>
  <si>
    <t>B/ML/2017/77
F/ML/2017/98</t>
  </si>
  <si>
    <t>ADB/BD/WP/2017/226/Approved ADF/BD/WP/2017/154/Approved</t>
  </si>
  <si>
    <t>P-ML-FA0-004</t>
  </si>
  <si>
    <t>Agricultural Mechanisation and Seed Improvement Project (NAMSIP)</t>
  </si>
  <si>
    <t>B/NA/2017/75</t>
  </si>
  <si>
    <t>ADB/BD/WP/2017/227</t>
  </si>
  <si>
    <t>P-NA-AA0-005</t>
  </si>
  <si>
    <t>Education and Training Quality Improvement Project</t>
  </si>
  <si>
    <t>B/NA/2017/74</t>
  </si>
  <si>
    <t>ADB/BD/WP/2017/229</t>
  </si>
  <si>
    <t>P-NA-I00-001</t>
  </si>
  <si>
    <t xml:space="preserve">Technical and Technological Skill-Building Support Project (PADCTT) </t>
  </si>
  <si>
    <t>B/TN/2017/76</t>
  </si>
  <si>
    <t>ADB/BD/WP/2017/231</t>
  </si>
  <si>
    <t>P-TN-IA0-004</t>
  </si>
  <si>
    <t>Lobito Corridor Trade Facilitation Project</t>
  </si>
  <si>
    <t>F/Z1/2017/99</t>
  </si>
  <si>
    <t>ADF/BD/WP/2017/146/Rev.1/Approved</t>
  </si>
  <si>
    <t>PITD</t>
  </si>
  <si>
    <t>P-Z1-KF0-027</t>
  </si>
  <si>
    <t>Governance and Agribusiness Promotion Support Programme (PAGPA)</t>
  </si>
  <si>
    <t>F/TG/2017/101</t>
  </si>
  <si>
    <t>ADB/BD/WP/2017/228/Approved ADF/BD/WP/2017/155/Approved</t>
  </si>
  <si>
    <t>P-TG-KA0-002</t>
  </si>
  <si>
    <t>B/TG/2017/78
F/TG/2017/100</t>
  </si>
  <si>
    <t>44 MW Singrobo - Ahouaty Hydropower Project</t>
  </si>
  <si>
    <t>P/CI/2017/35/Rev.1
P/CI/2017/35</t>
  </si>
  <si>
    <t>ADB/BD/WP/2017/232</t>
  </si>
  <si>
    <t>Ivoire Hydro Energie S.A.</t>
  </si>
  <si>
    <t>P-CI-FAB-001</t>
  </si>
  <si>
    <t>Boke Mine Rail and Port</t>
  </si>
  <si>
    <t>B/GN//2017/79</t>
  </si>
  <si>
    <t>ADB/BD/WP/2017/230</t>
  </si>
  <si>
    <t>Guinea Alumina Corporation S.A.</t>
  </si>
  <si>
    <t>P-GN-D00-001</t>
  </si>
  <si>
    <t>TEKCIM Cement</t>
  </si>
  <si>
    <t>P/MA/2017/34</t>
  </si>
  <si>
    <t>ADB/BD/WP/2017/233</t>
  </si>
  <si>
    <t>Tekcim S.A.</t>
  </si>
  <si>
    <t>P-MA-BB0-003</t>
  </si>
  <si>
    <t>Noor Midelt Solar Complex Project - Phase I  (NoorM and NoorM II Plants)</t>
  </si>
  <si>
    <t>B/MA/2017/80</t>
  </si>
  <si>
    <t>ADB/BD/WP/2017/234</t>
  </si>
  <si>
    <t>Moroccan Agency for Sustainable Energy</t>
  </si>
  <si>
    <t>P-MA-FF0-004</t>
  </si>
  <si>
    <t>B/MA/2017/81</t>
  </si>
  <si>
    <t>Climate Investment Funds (CIF) - CTF</t>
  </si>
  <si>
    <t>P-MA-FF0-005</t>
  </si>
  <si>
    <t>Small and Medium Enterprises Access to Non-Bank Financing Facilitation Project</t>
  </si>
  <si>
    <t>B/TN/2017/94
F/TN/2017/118</t>
  </si>
  <si>
    <t>ADB/BD/WP/2017/238/Approved ADF/BD/WP/2017/159/Approved</t>
  </si>
  <si>
    <t>SAP-ID-NOT-017</t>
  </si>
  <si>
    <t>LN-NOTFOUND-017</t>
  </si>
  <si>
    <t>H</t>
  </si>
  <si>
    <t>Maubank Holdings Limited</t>
  </si>
  <si>
    <t>B/MU/2017/83</t>
  </si>
  <si>
    <t>ADB/BD/WP/2017/241</t>
  </si>
  <si>
    <t>MauBank Holdings Ltd</t>
  </si>
  <si>
    <t>P-MU-HAB-001</t>
  </si>
  <si>
    <t>Agricultural Value Chain Development Programme (AVCP) – Project 1</t>
  </si>
  <si>
    <t>F/UG/2017/104</t>
  </si>
  <si>
    <t>ADF/BD/WP/2017/162</t>
  </si>
  <si>
    <t>P-UG-AAZ-003</t>
  </si>
  <si>
    <t>Lake Chad Basin Regional Road Network Integration Project - Construction of a Bridge over the Logone between Yagoua (Cameroon) and Bongor (Chad)</t>
  </si>
  <si>
    <t xml:space="preserve">B/Z1/2017/82 </t>
  </si>
  <si>
    <t>ADB/BD/WP/2017/236 ADF/BD/WP/2017/157</t>
  </si>
  <si>
    <t>P-Z1-DB0-181</t>
  </si>
  <si>
    <t>F/Z1/2017/102</t>
  </si>
  <si>
    <t>F/Z1/2017/103</t>
  </si>
  <si>
    <t>P-Z1-DB0-203</t>
  </si>
  <si>
    <t>Emerging Africa Infrastructure Fund Project (EAIF3)</t>
  </si>
  <si>
    <t>P/Z1/2017/36</t>
  </si>
  <si>
    <t>ADB/BD/WP/2017/240</t>
  </si>
  <si>
    <t>Emerging Africa Infrastructure Fund (EAIF)</t>
  </si>
  <si>
    <t>P-Z1-KE0-023</t>
  </si>
  <si>
    <t>SBEE Sub-Transmission and Distribution System Restructuring and Extension Project (PRESREDI)</t>
  </si>
  <si>
    <t>F/BJ/2017/116</t>
  </si>
  <si>
    <t>ADF/BD/WP/2017/164/Approved</t>
  </si>
  <si>
    <t>P-BJ-FA0-004</t>
  </si>
  <si>
    <t>F/BJ/2017/117</t>
  </si>
  <si>
    <t>Aide d’urgence pour la lutte contre l’épidémie de peste
(Version française uniquement)</t>
  </si>
  <si>
    <t>B/MG/2017/95</t>
  </si>
  <si>
    <t>ADB/BD/WP/2017/260/Approuvé</t>
  </si>
  <si>
    <t>N/A
(RDGS)</t>
  </si>
  <si>
    <t>P-MG-E00-010</t>
  </si>
  <si>
    <t>Transport Infrastructure Improvement Project</t>
  </si>
  <si>
    <t>B/NA/2017/86</t>
  </si>
  <si>
    <t>ADB/BD/WP/2017/242</t>
  </si>
  <si>
    <t>P-NA-DZ0-001</t>
  </si>
  <si>
    <t xml:space="preserve">225 KV Guinea-Mali Electricity Interconnection Project </t>
  </si>
  <si>
    <t>F/Z1/2017/106</t>
  </si>
  <si>
    <t>ADF/BD/WP/2017/161</t>
  </si>
  <si>
    <t>P-Z1-FA0-148</t>
  </si>
  <si>
    <t>F/Z1/2017/108</t>
  </si>
  <si>
    <t>F/Z1/2017/105</t>
  </si>
  <si>
    <t>P-Z1-FA0-149</t>
  </si>
  <si>
    <t>F/Z1/2017/107</t>
  </si>
  <si>
    <t>Catalyst Fund II</t>
  </si>
  <si>
    <t>P/Z1/2017/37</t>
  </si>
  <si>
    <t>ADB/BD/WP/2017/254</t>
  </si>
  <si>
    <t>Catalyst Fund II LP</t>
  </si>
  <si>
    <t>P-Z1-K00-088</t>
  </si>
  <si>
    <t>Cabinda Province Agriculture Value Chains Development Project</t>
  </si>
  <si>
    <t>B/AO/2017/92</t>
  </si>
  <si>
    <t>ADB/BD/WP/2017/246</t>
  </si>
  <si>
    <t>P-AO-AAZ-001</t>
  </si>
  <si>
    <t>Support to Agriculture Transformation in the Bugesera Natural Region Project (PATAREB)</t>
  </si>
  <si>
    <t>B/BI/2017/99
F/BI/2017/125</t>
  </si>
  <si>
    <t>ADB/BD/WP/2017/253/Approved ADF/BD/WP/2017/173/Approved</t>
  </si>
  <si>
    <t>P-BI-K00-013</t>
  </si>
  <si>
    <t>Central Africa Fibre-Optic Backbone Project (CAB) – CAR Component</t>
  </si>
  <si>
    <t>F/CF/2018/21
F/CF/2017/128</t>
  </si>
  <si>
    <t>ADB/BD/WP/2018/63/Approved 
ADF/BD/WP/2018/42/Approved
ADF/BD/WP/2017/172/Approved</t>
  </si>
  <si>
    <t>P-CF-GB0-002</t>
  </si>
  <si>
    <t>Sustainable Development of Abu Rawash Wastewater Treatment Plant (Abu-Rawash-WWTP)</t>
  </si>
  <si>
    <t>B/EG/2017/90</t>
  </si>
  <si>
    <t>ADB/BD/WP/2017/245</t>
  </si>
  <si>
    <t>P-EG-EBA-003</t>
  </si>
  <si>
    <t>B/EG/2017/91</t>
  </si>
  <si>
    <t>Savannah Zone Agricultural Productivity Improvement Project</t>
  </si>
  <si>
    <t>F/GH/2017/121</t>
  </si>
  <si>
    <t>ADF/BD/WP/2017/174/Approved</t>
  </si>
  <si>
    <t>P-GH-AAZ-001</t>
  </si>
  <si>
    <t>Economic Growth Support Programme - Phase I (PACE - I)</t>
  </si>
  <si>
    <t>B/ML/2017/100
F/ML/2017/126</t>
  </si>
  <si>
    <t>ADB/BD/WP/2017/250/Approved 
ADF/BD/WP/2017/170/Approved</t>
  </si>
  <si>
    <t>P-ML-KA0-007</t>
  </si>
  <si>
    <t>Financial Infrastructure Modernization Support Project (PAMIF)</t>
  </si>
  <si>
    <t>F/MR/2017/120</t>
  </si>
  <si>
    <t>ADF/BD/WP/2017/167/Approved</t>
  </si>
  <si>
    <t>P-MR-HZ0-004</t>
  </si>
  <si>
    <t>Economic Reforms and Diversification Support Programme - Phase II (PAREDE II)</t>
  </si>
  <si>
    <t>F/MR/2017/123</t>
  </si>
  <si>
    <t>ADF/BD/WP/2017/156/Approved</t>
  </si>
  <si>
    <t>P-MR-K00-017</t>
  </si>
  <si>
    <t>Economic and Financial Governance Institutional Support Project (EFGISP) Phase II</t>
  </si>
  <si>
    <t>B/SO/2017/96
F/SO/2017/124</t>
  </si>
  <si>
    <t>ADB/BD/WP/2017/249/Approved ADF/BD/WP/2017/168/Approved</t>
  </si>
  <si>
    <t>P-SO-KF0-006</t>
  </si>
  <si>
    <t>Kampala Sanitation Program (AFKSP)</t>
  </si>
  <si>
    <t>F/UG/2017/119</t>
  </si>
  <si>
    <t>ADF/BD/WP/2017/169/Approved</t>
  </si>
  <si>
    <t>P-UG-E00-018</t>
  </si>
  <si>
    <t>Rural Livelihoods' Adaptation to Climate Change in the Horn of Africa II (RLACC II)</t>
  </si>
  <si>
    <t>B/Z1/2017/84
F/Z1/2017/121</t>
  </si>
  <si>
    <t>ADB/BD/WP/2017/251/Approved ADF/BD/WP/2017/171/Approved</t>
  </si>
  <si>
    <t xml:space="preserve">Republic of Sudan </t>
  </si>
  <si>
    <t>P-Z1-A00-019</t>
  </si>
  <si>
    <t>B/Z1/2017/85
F/Z1/2017/122</t>
  </si>
  <si>
    <t>Facility for Energy Inclusion (FEI)</t>
  </si>
  <si>
    <t>P/Z1/2017/39</t>
  </si>
  <si>
    <t>ADB/BD/WP/2016/229/Add.4/Approved</t>
  </si>
  <si>
    <t>Off-Grid Fund of the Facility for Energy Inclusion</t>
  </si>
  <si>
    <t>PENP</t>
  </si>
  <si>
    <t>Cameroon and Chad Power Interconnection Project</t>
  </si>
  <si>
    <t>B/Z1/2017/87</t>
  </si>
  <si>
    <t>ADB/BD/WP/2017/247 ADF/BD/WP/2017/165</t>
  </si>
  <si>
    <t>P-Z1-FA0-072</t>
  </si>
  <si>
    <t>F/Z1/2017/109</t>
  </si>
  <si>
    <t>Nigeria-Niger-Benin-Burkina Faso Power Interconnection Project</t>
  </si>
  <si>
    <t>F/Z1/2017/111</t>
  </si>
  <si>
    <t>ADB/BD/WP/2017/255 
ADF/BD/WP/2017/177</t>
  </si>
  <si>
    <t>P-Z1-FA0-119</t>
  </si>
  <si>
    <t>F/Z1/2017/113</t>
  </si>
  <si>
    <t>ADB/BD/WP/2017/255 
ADF/BD/WP/2017/179</t>
  </si>
  <si>
    <t>B/Z1/2017/93
F/Z1/2017/112</t>
  </si>
  <si>
    <t>ADB/BD/WP/2017/255 
ADF/BD/WP/2017/178</t>
  </si>
  <si>
    <t>F/Z1/2017/114</t>
  </si>
  <si>
    <t>ADB/BD/WP/2017/255 
ADF/BD/WP/2017/180</t>
  </si>
  <si>
    <t>P-Z1-FA0-146</t>
  </si>
  <si>
    <t>F/Z1/2017/115</t>
  </si>
  <si>
    <t>ADB/BD/WP/2017/255 
ADF/BD/WP/2017/181</t>
  </si>
  <si>
    <t>B/Z1/2017/88
F/Z1/2017/110</t>
  </si>
  <si>
    <t>P-Z1-FA0-152</t>
  </si>
  <si>
    <t>Evolution Fund II</t>
  </si>
  <si>
    <t>P/Z1/2017/38</t>
  </si>
  <si>
    <t>ADB/BD/WP/2017/220/Approval</t>
  </si>
  <si>
    <t xml:space="preserve">Evolution II (Mauritius) LP  (Evolution II) </t>
  </si>
  <si>
    <t>P-Z1-FZ0-013</t>
  </si>
  <si>
    <t>Domestic Resource Mobilization and Public Finance Modernization Support Project (PAMRIM-FP)</t>
  </si>
  <si>
    <t>F/CD/2018/10</t>
  </si>
  <si>
    <t>ADF/BD/WP/2017/133/Approval</t>
  </si>
  <si>
    <t>P-CD-KF0-009</t>
  </si>
  <si>
    <t>Support to Reforms and Economic Resilience Programme</t>
  </si>
  <si>
    <t>F/NE/2018/01</t>
  </si>
  <si>
    <t>ADB/BD/WP/2017/267 
ADF/BD/WP/2017/187</t>
  </si>
  <si>
    <t>P-NE-KA0-012</t>
  </si>
  <si>
    <t>B/NE/2018/01
F/NE/2018/02</t>
  </si>
  <si>
    <t>Transition Support Facility (TSF) - SSW (Pillar I)</t>
  </si>
  <si>
    <t>Promoting Investment and Competitiveness in Tourism Sector (PICTS) Project</t>
  </si>
  <si>
    <t>F/MW/2018/04</t>
  </si>
  <si>
    <t>ADF/BD/WP/2017/176/Approved</t>
  </si>
  <si>
    <t>P-MW-KF0-005</t>
  </si>
  <si>
    <t>Enable Youth</t>
  </si>
  <si>
    <t>F/KE/2018/03</t>
  </si>
  <si>
    <t>ADF/BD/WP/2017/175/Approved</t>
  </si>
  <si>
    <t>P-KE-AAZ-014</t>
  </si>
  <si>
    <t>Program for Promoting Youth Entrepreneurship in Agriculture and Agro-industry (PEJAA) – Project 1</t>
  </si>
  <si>
    <t>F/MG/2018/06</t>
  </si>
  <si>
    <t>ADB/BD/WP/2017/243/Approved 
ADF/BD/WP/2017/163/Approved</t>
  </si>
  <si>
    <t>P-MG-AA0-039</t>
  </si>
  <si>
    <t>B/MG/2018/02
F/MG/2018/05</t>
  </si>
  <si>
    <t>Improving Health Access and Systems Strengthening Project</t>
  </si>
  <si>
    <t>B/SD/2018/03
F/SD/2018/07</t>
  </si>
  <si>
    <t>ADB/BD/WP/2017/256/Approved 
ADF/BD/WP/2017/178/Approved</t>
  </si>
  <si>
    <t>Republic of the Sudan</t>
  </si>
  <si>
    <t>P-SD-I00-004</t>
  </si>
  <si>
    <t xml:space="preserve">Unilúrio - Support to Skills Development for Agriculture and Industry Project </t>
  </si>
  <si>
    <t>F/MZ/2018/08</t>
  </si>
  <si>
    <t>ADF/BD/WP/2017/180/Approved</t>
  </si>
  <si>
    <t>P-MZ-I00-002</t>
  </si>
  <si>
    <t>Economic Governance and Energy Support Program III (EGESP III)</t>
  </si>
  <si>
    <t>B/EG/2018/04</t>
  </si>
  <si>
    <t>ADB/BD/WP/2018/01</t>
  </si>
  <si>
    <t>P-EG-K00-011</t>
  </si>
  <si>
    <t>Drought Recovery and Agriculture Resilience Project (DRARP)</t>
  </si>
  <si>
    <t>F/MZ/2018/09</t>
  </si>
  <si>
    <t>ADF/BD/WP/2018/03/Approved</t>
  </si>
  <si>
    <t xml:space="preserve">Republic of Mozambique </t>
  </si>
  <si>
    <t>P-MZ-AA0-033</t>
  </si>
  <si>
    <t>Economic And Financial Reforms Support Programme (PAREF), Phase II</t>
  </si>
  <si>
    <t>F/CF/2018/11</t>
  </si>
  <si>
    <t>ADF/BD/WP/2018/05/Approved</t>
  </si>
  <si>
    <t>P-CF-K00-007</t>
  </si>
  <si>
    <t>African Local Currency Bond Fund (ALCB FUND)</t>
  </si>
  <si>
    <t>P/Z1/2018/01</t>
  </si>
  <si>
    <t>ADB/BD/WP/2017/225</t>
  </si>
  <si>
    <t>African Local Currency Bond Fund</t>
  </si>
  <si>
    <t>P-Z1-HB0-057</t>
  </si>
  <si>
    <t>Banco Angolano de Investimentos (“BAI”)</t>
  </si>
  <si>
    <t>P/AO/2018/02</t>
  </si>
  <si>
    <t>ADB/BD/WP/2018/18</t>
  </si>
  <si>
    <t>Banco Angolano De Investimentos (BAI)</t>
  </si>
  <si>
    <t>P-AO-HAB-007</t>
  </si>
  <si>
    <t>Souk At-tanmia's Third Edition</t>
  </si>
  <si>
    <t>B/TN/2018/06
F/TN/2018/13</t>
  </si>
  <si>
    <t>ADB/BD/WP/2018/20/Approved 
ADF/BD/WP/2018/13/Approved</t>
  </si>
  <si>
    <t>Souk At-Tanmia Partnership</t>
  </si>
  <si>
    <t>N/A
(RDGN)</t>
  </si>
  <si>
    <t>SAP-ID-NOT-015</t>
  </si>
  <si>
    <t>LN-NOTFOUND-015</t>
  </si>
  <si>
    <t>Rawbank</t>
  </si>
  <si>
    <t>P/CD/2018/03</t>
  </si>
  <si>
    <t>ADB/BD/WP/2018/19</t>
  </si>
  <si>
    <t>Rawbank S.A.R.L. (Rawbank)</t>
  </si>
  <si>
    <t>P-CD-HAB-005</t>
  </si>
  <si>
    <t>Rwanda Innovation Fund</t>
  </si>
  <si>
    <t>B/RW/2018/05</t>
  </si>
  <si>
    <t>ADB/BD/WP/2018/21</t>
  </si>
  <si>
    <t>P-RW-G00-001</t>
  </si>
  <si>
    <t>Emergency  Budget Support (GEBS)</t>
  </si>
  <si>
    <t>F/GM/2018/12</t>
  </si>
  <si>
    <t>ADF/BD/WP/2018/06/Approved</t>
  </si>
  <si>
    <t>P-GM-KA0-009</t>
  </si>
  <si>
    <t>Commerzbank - AG</t>
  </si>
  <si>
    <t>P/Z1/2018/04</t>
  </si>
  <si>
    <t>ADB/BD/WP/2018/30</t>
  </si>
  <si>
    <t>Commerzbank AG. (Commerzbank)</t>
  </si>
  <si>
    <t>P-Z1-HAB-059</t>
  </si>
  <si>
    <t>African Peer Review Mechanism Institutional Support Project (APRM-ISP)</t>
  </si>
  <si>
    <t>F/Z1/2018/14</t>
  </si>
  <si>
    <t>ADF/BD/WP/2018/18/Approved</t>
  </si>
  <si>
    <t>African Peer Review Mechanism</t>
  </si>
  <si>
    <t>P-Z1-K00-084</t>
  </si>
  <si>
    <t>Santa Clara Medical Limited (SCML)</t>
  </si>
  <si>
    <t>P/NG/2018/05</t>
  </si>
  <si>
    <t>ADB/BD/WP/2018/36/Approved</t>
  </si>
  <si>
    <t>Santa Clara Medical Limited</t>
  </si>
  <si>
    <t>P-NG-IBC-001</t>
  </si>
  <si>
    <t>Jigawa Solar Independent Power Procurement Programme - Phase I</t>
  </si>
  <si>
    <t>B/NG/2018/07
F/NG/2018/15</t>
  </si>
  <si>
    <t>ADB/BD/WP/2018/57/Approved 
ADF/BD/WP/2018/35/Approved</t>
  </si>
  <si>
    <t>SAP-ID-NOT-014</t>
  </si>
  <si>
    <t>LN-NOTFOUND-014</t>
  </si>
  <si>
    <t>F</t>
  </si>
  <si>
    <t>Supplementary Grant to the Support Programme for Reconstruction of Grassroots Communities</t>
  </si>
  <si>
    <t>B/CF/2018/09
F/CF/2018/17</t>
  </si>
  <si>
    <t>ADB/BD/WP/2018/58/Approved ADF/BD/WP/2018/36/Approved</t>
  </si>
  <si>
    <t>Additional Grant</t>
  </si>
  <si>
    <t>P-CF-IE0-006</t>
  </si>
  <si>
    <t>B/CF/2018/08
F/CF/2018/16</t>
  </si>
  <si>
    <t>Geothermal Exploration Project in the Lake Assal Region</t>
  </si>
  <si>
    <t>F/DJ/2018/18</t>
  </si>
  <si>
    <t>ADF/BD/WP/2018/41/Approved</t>
  </si>
  <si>
    <t>P-DJ-FA0-003</t>
  </si>
  <si>
    <t>B/CF/2018/11
F/CF/2018/20</t>
  </si>
  <si>
    <t>ADB/BD/WP/2018/63/Approved 
ADF/BD/WP/2018/42/Approved</t>
  </si>
  <si>
    <t>EU Africa Investment Facility (AfIF) - PAGoDA</t>
  </si>
  <si>
    <t>B/CF/2018/10
F/CF/2018/19</t>
  </si>
  <si>
    <t>Inclusive and Sustainable Development Support Program for Agricultural Sectors (PADIDFA)</t>
  </si>
  <si>
    <t>B/MA/2018/12</t>
  </si>
  <si>
    <t>ADB/BD/WP/2018/77</t>
  </si>
  <si>
    <t>P-MA-AA0-003</t>
  </si>
  <si>
    <t>Liberia Trade Finance Intervention</t>
  </si>
  <si>
    <t>P/LR/2018/09</t>
  </si>
  <si>
    <t>ADB/BD/WP/2018/76</t>
  </si>
  <si>
    <t>Liberian Bank for Development &amp; Investment (LBDI)</t>
  </si>
  <si>
    <t>P-LR-HAB-001</t>
  </si>
  <si>
    <t>P/LR/2018/10</t>
  </si>
  <si>
    <t>International Bank (Liberia) Limited (IBL)</t>
  </si>
  <si>
    <t>P-LR-HAB-002</t>
  </si>
  <si>
    <t>P/LR/2018/11</t>
  </si>
  <si>
    <t>Afriland First Bank Liberia Limited (AFBL)</t>
  </si>
  <si>
    <t>P-LR-HAB-004</t>
  </si>
  <si>
    <t>Sahel-Saharan bank for investment and trade (BSIC-MALI)</t>
  </si>
  <si>
    <t>P/ML/2018/13</t>
  </si>
  <si>
    <t>ADB/BD/WP/2018/78</t>
  </si>
  <si>
    <t>Banque Sahelo-Saharienne pour l’Investissement et le Commerce Mali-SA (BSIC-Mali)</t>
  </si>
  <si>
    <t>P-ML-HAB-002</t>
  </si>
  <si>
    <t>Indorama Fertilizer Project II</t>
  </si>
  <si>
    <t>P/NG/2018/06
P/NG/2018/06/Rev.1</t>
  </si>
  <si>
    <t>ADB/BD/WP/2018/69</t>
  </si>
  <si>
    <t>Indorama Eleme Fertilizer and Chemicals Limited (Indorama)</t>
  </si>
  <si>
    <t>P-NG-BG0-002</t>
  </si>
  <si>
    <t>P/LR/2018/12</t>
  </si>
  <si>
    <t>Sumitomo Mitsui Banking Corporation Europe (SMBCE)</t>
  </si>
  <si>
    <t>P-Z1-HAB-072</t>
  </si>
  <si>
    <t>GHL Bank PLC</t>
  </si>
  <si>
    <t>P/GH/2018/15</t>
  </si>
  <si>
    <t>ADB/BD/WP/2018/81/Approval</t>
  </si>
  <si>
    <t>P-GH-HB0-005</t>
  </si>
  <si>
    <t xml:space="preserve">Quantum Power- Menengai Geothermal Power Project </t>
  </si>
  <si>
    <t>P/KE/2018/07</t>
  </si>
  <si>
    <t>ADB/BD/WP/2018/79</t>
  </si>
  <si>
    <t>Quantum Power East Africa GT Menengai Limited</t>
  </si>
  <si>
    <t>P-KE-FZ0-013</t>
  </si>
  <si>
    <t>P/KE/2018/08</t>
  </si>
  <si>
    <t>Agricultural Value Chain Development Project (AVCDP)</t>
  </si>
  <si>
    <t>F/SD/2018/23</t>
  </si>
  <si>
    <t>ADB/BD/WP/2018/80/Approval ADF/BD/WP/2018/54/Approval</t>
  </si>
  <si>
    <t>P-SD-AAZ-008</t>
  </si>
  <si>
    <t>B/SD/2018/13
F/SD/2018/22</t>
  </si>
  <si>
    <t>Africa Financial Sector Deepening Fund (AFSDF)</t>
  </si>
  <si>
    <t>P/Z1/2018/14</t>
  </si>
  <si>
    <t>ADB/BD/WP/2018/89</t>
  </si>
  <si>
    <t>Equity Participation</t>
  </si>
  <si>
    <t>P-Z1-HB0-059</t>
  </si>
  <si>
    <t xml:space="preserve">Aide d'urgence pour la lutte contre l'invasion de la chenille légionnaire d'automne </t>
  </si>
  <si>
    <t>B/GW/2018/14</t>
  </si>
  <si>
    <t>ADB/BD/WP/2018/98/Approuvé</t>
  </si>
  <si>
    <t>République de Guinée-Bissau</t>
  </si>
  <si>
    <t>P-GW-AA0-012</t>
  </si>
  <si>
    <t>Zola Energy Côte d'Ivoire Pay-As-You-Go Solar Home Systems</t>
  </si>
  <si>
    <t>P/CI/2018/16</t>
  </si>
  <si>
    <t>ADB/BD/WP/2018/91</t>
  </si>
  <si>
    <t xml:space="preserve">Société Générale de Banques en Côte d’Ivoire (SGBCI) </t>
  </si>
  <si>
    <t>PERN/PIFD</t>
  </si>
  <si>
    <t>Partial Credit
Guarantee (PCG)</t>
  </si>
  <si>
    <t>P-CI-FA0-015</t>
  </si>
  <si>
    <t>Africa Food Security Fund (AFSF)</t>
  </si>
  <si>
    <t>P/Z1/2018/17</t>
  </si>
  <si>
    <t>ADB/BD/WP/2018/88</t>
  </si>
  <si>
    <t>P-Z1-AAG-016</t>
  </si>
  <si>
    <t>Private Sector Credit Enhancement Facility (PSF) - Recommended Infrastructure Sector Risk Participations</t>
  </si>
  <si>
    <t>F/ML/2018/24</t>
  </si>
  <si>
    <t>ADF/BD/WP/2018/66/Approved</t>
  </si>
  <si>
    <t>F/RW/2018/26</t>
  </si>
  <si>
    <t>Tanzania initiative for preventing aflatoxin contamination (TANIPAC)</t>
  </si>
  <si>
    <t>F/TZ/2018/27</t>
  </si>
  <si>
    <t>ADB/BD/WP/2018/100/Approved ADF/BD/WP/2018/67/Approved</t>
  </si>
  <si>
    <t>P-TZ-A00-008</t>
  </si>
  <si>
    <t>B/TZ/2018/16</t>
  </si>
  <si>
    <t xml:space="preserve">Strategic Towns Water Supply and Sanitation Project (STWSSP) </t>
  </si>
  <si>
    <t>F/UG/2018/25</t>
  </si>
  <si>
    <t>ADF/BD/WP/2018/61</t>
  </si>
  <si>
    <t>P-UG-E00-016</t>
  </si>
  <si>
    <t>Project to Open Up Production Areas in Support of the National Local Development Programme (PDZP/PNDL)</t>
  </si>
  <si>
    <t>F/SN/2018/28</t>
  </si>
  <si>
    <t>ADF/BD/WP/2018/70/Approved</t>
  </si>
  <si>
    <t>P-SN-KE0-004</t>
  </si>
  <si>
    <t>Groupe Banque Centrale Populaire</t>
  </si>
  <si>
    <t>P/MA/2018/18</t>
  </si>
  <si>
    <t>ADB/BD/WP/2018/112</t>
  </si>
  <si>
    <t>Banque Centrale Populaire, Société Anonyme (BCP S.A.)</t>
  </si>
  <si>
    <t>P-MA-HA0-005</t>
  </si>
  <si>
    <t>Rehabilitation of the Senoba – Ziguinchor -Mpack Road and Opening Up of the Southern Regions</t>
  </si>
  <si>
    <t>B/SN/2018/17</t>
  </si>
  <si>
    <t>ADB/BD/WP/2018/106 
ADF/BD/WP/2018/73</t>
  </si>
  <si>
    <t>P-SN-DB0-023</t>
  </si>
  <si>
    <t>B/SN/2018/18
F/SN/2018/29</t>
  </si>
  <si>
    <t xml:space="preserve">Mali - Côte d’Ivoire: Road Development and Transport Facilitation Project on the Bamako-zantiebougou-san Pedro Corridor </t>
  </si>
  <si>
    <t>B/Z1/2018/22
F/Z1/2018/33</t>
  </si>
  <si>
    <t>ADB/BD/WP/2018/107/Approved 
ADF/BD/WP/2018/74/Approved</t>
  </si>
  <si>
    <t>B/Z1/2018/23
F/Z1/2018/34</t>
  </si>
  <si>
    <t>Community Road Strengthening Project on CU2A : Gounghin-Fada N'Gourma - Piega – Niger Border Section ( Burkina Faso)</t>
  </si>
  <si>
    <t>B/Z1/2018/19
F/Z1/2018/30</t>
  </si>
  <si>
    <t>ADB/BD/WP/2017/207/Add.2/Approved 
ADF/BD/WP/2017/139/Add.2/Approved</t>
  </si>
  <si>
    <t>225KV Guinea-Mali Electricity Interconnection Project</t>
  </si>
  <si>
    <t>B/Z1/2018/21
F/Z1/2018/32</t>
  </si>
  <si>
    <t>ADB/BD/WP/2018/111/Approved 
ADF/BD/WP/2018/77/Approved</t>
  </si>
  <si>
    <t>B/Z1/2018/20
F/Z1/2018/31</t>
  </si>
  <si>
    <t>Economic Diversification Support Project (PADEG)</t>
  </si>
  <si>
    <t>B/GA/2018/15</t>
  </si>
  <si>
    <t>ADB/BD/WP/2018/118</t>
  </si>
  <si>
    <t>P-GA-K00-007</t>
  </si>
  <si>
    <t xml:space="preserve">Rosso Bridge Construction Project </t>
  </si>
  <si>
    <t>B/Z1/2018/27
F/Z1/2018/38</t>
  </si>
  <si>
    <t>ADB/BD/WP/2018/116/Approved 
ADF/BD/WP/2018/81/Approved</t>
  </si>
  <si>
    <t>B/Z1/2018/28
F/Z1/2018/39</t>
  </si>
  <si>
    <t>P-Z1-D00-037</t>
  </si>
  <si>
    <t>Lomé-Cotonou Road Rehabilitation (Phase 2) and Coastal Protection (Benin-Togo) Project</t>
  </si>
  <si>
    <t>B/Z1/2018/25
F/Z1/2018/36</t>
  </si>
  <si>
    <t>ADB/BD/WP/2018/117/Approved 
ADF/BD/WP/2018/82/Approved</t>
  </si>
  <si>
    <t>Projet de recontruction de la route Coyah-Farmoreah-Frontière de Sierra-Leone</t>
  </si>
  <si>
    <t>B/Z1/2018/29
F/Z1/2018/40</t>
  </si>
  <si>
    <t>ADB/BD/WP/2018/115/Approved 
ADF/BD/WP/2018/80/Approved</t>
  </si>
  <si>
    <t>B/Z1/2018/24
F/Z1/2018/35</t>
  </si>
  <si>
    <t>P-Z1-DB0-174</t>
  </si>
  <si>
    <t>B/Z1/2018/26
F/Z1/2018/37</t>
  </si>
  <si>
    <t>ADB/BD/WP/2017/255/Add.2/Approved
ADF/BD/WP/2017/177/Add.2/Approved</t>
  </si>
  <si>
    <t>Bissau City Power Distribution System Improvement Project</t>
  </si>
  <si>
    <t>F/GW/2018/42</t>
  </si>
  <si>
    <t>ADB/BD/WP/2018/121/Approved 
ADF/BD/WP/2018/85/Approved</t>
  </si>
  <si>
    <t>P-GW-FA0-005</t>
  </si>
  <si>
    <t>F/GW/2018/43</t>
  </si>
  <si>
    <t>B/GW/2018/30
F/GW/2018/41</t>
  </si>
  <si>
    <t>CAL Bank Limited</t>
  </si>
  <si>
    <t>P/GH/2018/19</t>
  </si>
  <si>
    <t>ADB/BD/WP/2018/124/Approved</t>
  </si>
  <si>
    <t>CAL Bank Limited (CAL Bank)</t>
  </si>
  <si>
    <t>P-GH-HAB-011</t>
  </si>
  <si>
    <t>Technical Assistance Support for SREP IP</t>
  </si>
  <si>
    <t>B/GH/2018/31
F/GH/2018/45</t>
  </si>
  <si>
    <t>ADB/BD/WP/2018/127/Approved 
ADF/BD/WP/2018/89/Approved</t>
  </si>
  <si>
    <t>P-GH-FZ0-006</t>
  </si>
  <si>
    <t>Good Governance and Private Sector Development Programme (GGPSDP)</t>
  </si>
  <si>
    <t>F/TZ/2018/44</t>
  </si>
  <si>
    <t>ADF/BD/WP/2018/91</t>
  </si>
  <si>
    <t>P-TZ-KA0-005</t>
  </si>
  <si>
    <t>African Guarantee Fund for Small and Medium Sized Enterprises (“AGF”)</t>
  </si>
  <si>
    <t>P/Z1/2018/20</t>
  </si>
  <si>
    <t>ADB/BD/WP/2018/123</t>
  </si>
  <si>
    <t xml:space="preserve">African Guarantee Fund for Small and Medium-Sized Enterprises Limited (AGF) </t>
  </si>
  <si>
    <t xml:space="preserve">Additional Equity Participation </t>
  </si>
  <si>
    <t>P-Z1-H00-053</t>
  </si>
  <si>
    <t>Renewable Energy Financing Framework</t>
  </si>
  <si>
    <t>P/ZM/2018/21</t>
  </si>
  <si>
    <t>ADB/BD/WP/2018/128</t>
  </si>
  <si>
    <t>N/A
(Borrowers of Projects that will be selected under the Program)</t>
  </si>
  <si>
    <t>PERN/PESR</t>
  </si>
  <si>
    <t>Allocation for the Implementation of the Framework</t>
  </si>
  <si>
    <t>P-ZM-FF0-001</t>
  </si>
  <si>
    <t>Project to Support the Competitiveness of the Malian Economy (PACEM)</t>
  </si>
  <si>
    <t>F/ML/2018/48</t>
  </si>
  <si>
    <t>ADF/BD/WP/2018/90/Approved</t>
  </si>
  <si>
    <t>P-ML-KF0-001</t>
  </si>
  <si>
    <t>Semi-Urban and Rural Drinking Water Supply and Sanitation Programme in Eleven Regions - Phase 1</t>
  </si>
  <si>
    <t>F/TD/2018/46</t>
  </si>
  <si>
    <t>ADB/BD/WP/2018/131/Approved 
ADF/BD/WP/2018/92/Approved</t>
  </si>
  <si>
    <t>P-TD-E00-005</t>
  </si>
  <si>
    <t>B/TD/2018/32
F/TD/2018/47</t>
  </si>
  <si>
    <t>Project for Studies and Preparation of a Rural Drinking Water Supply and Sanitation Programme</t>
  </si>
  <si>
    <t>F/CM/2018/49</t>
  </si>
  <si>
    <t>ADF/BD/WP/2018/94/Approved</t>
  </si>
  <si>
    <t>P-CM-E00-008</t>
  </si>
  <si>
    <t>Energy Sector Reform Support Programme (PARSE)</t>
  </si>
  <si>
    <t>F/BF/2018/50</t>
  </si>
  <si>
    <t>ADF/BD/WP/2018/105</t>
  </si>
  <si>
    <t>P-BF-KZ0-001</t>
  </si>
  <si>
    <t>Private Sector Competitiveness and Local Economic Development Programme (PSC-LED) PHASE I</t>
  </si>
  <si>
    <t>B/CV/2018/34</t>
  </si>
  <si>
    <t>ADB/BD/WP/2018/130</t>
  </si>
  <si>
    <t>P-CV-KA0-008</t>
  </si>
  <si>
    <t>Technical Assistance to Enhance the Capacity of the President Delivery Unit (PDU)</t>
  </si>
  <si>
    <t>B/KE/2018/36</t>
  </si>
  <si>
    <t>ADB/BD/WP/2018/136/Approved</t>
  </si>
  <si>
    <t>P-KE-K00-005</t>
  </si>
  <si>
    <t>Azur Innovation</t>
  </si>
  <si>
    <t>P/MA/2018/23</t>
  </si>
  <si>
    <t>ADB/BD/WP/2018/141</t>
  </si>
  <si>
    <t>P-MA-HB0-006</t>
  </si>
  <si>
    <t>Economic Governance and Competitiveness Support Programme - Phase II (EGCSP II)</t>
  </si>
  <si>
    <t>B/NA/2018/33</t>
  </si>
  <si>
    <t xml:space="preserve">ADB/BD/WP/2018/138/Final </t>
  </si>
  <si>
    <t>P-NA-KA0-002</t>
  </si>
  <si>
    <t>Agro-Food Processing Zone Project - (PTA-TOGO)</t>
  </si>
  <si>
    <t>F/TG/2018/51</t>
  </si>
  <si>
    <t>ADB/BD/WP/2018/139/Approved 
ADF/BD/WP/2018/99/Approved</t>
  </si>
  <si>
    <t>P-TG-AA0-009</t>
  </si>
  <si>
    <t>F/TG/2018/52</t>
  </si>
  <si>
    <t>B/TG/2018/35
F/TG/2018/53</t>
  </si>
  <si>
    <t>The Global Environment Facility for the Programme to Rehabilitate and Strengthen the Resilience of Lake Chad Basin Systems (PRESIBALT)</t>
  </si>
  <si>
    <t>B/Z1/2018/42
F/Z1/2018/59</t>
  </si>
  <si>
    <t>ADB/BD/WP/2018/137/Approved 
ADF/BD/WP/2018/98/Approved</t>
  </si>
  <si>
    <t>Lake Chad Basin Commission</t>
  </si>
  <si>
    <t>PECG</t>
  </si>
  <si>
    <t>P-Z1-CZ0-005</t>
  </si>
  <si>
    <t>B/Z1/2018/37
F/Z1/2018/54</t>
  </si>
  <si>
    <t>P-Z1-CZ0-019</t>
  </si>
  <si>
    <t>B/Z1/2018/38
F/Z1/2018/55</t>
  </si>
  <si>
    <t>P-Z1-CZ0-020</t>
  </si>
  <si>
    <t>B/Z1/2018/41
F/Z1/2018/58</t>
  </si>
  <si>
    <t>P-Z1-CZ0-021</t>
  </si>
  <si>
    <t>B/Z1/2018/40
F/Z1/2018/57</t>
  </si>
  <si>
    <t>Republic of Nigeria</t>
  </si>
  <si>
    <t>P-Z1-CZ0-022</t>
  </si>
  <si>
    <t>B/Z1/2018/39
F/Z1/2018/56</t>
  </si>
  <si>
    <t>P-Z1-CZ0-023</t>
  </si>
  <si>
    <t>ABSA Group Limited ("ABSA")</t>
  </si>
  <si>
    <t>P/Z1/2018/22</t>
  </si>
  <si>
    <t>ADB/BD/WP/2018/143</t>
  </si>
  <si>
    <t xml:space="preserve">ABSA Group Limited (ABSA) </t>
  </si>
  <si>
    <t>P-Z1-HA0-022</t>
  </si>
  <si>
    <t>Economic Competitiveness Support Programme - Phase II (PACE II)</t>
  </si>
  <si>
    <t>B/MG/2018/46
F/MG/2018/57</t>
  </si>
  <si>
    <t>ADB/BD/WP/2018/146/Approved 
ADF/BD/WP/2018/102/Approved</t>
  </si>
  <si>
    <t>P-MG-KA0-011</t>
  </si>
  <si>
    <t>Agricultural Value Chain and Youth Empowerment Project (AVACYEP)</t>
  </si>
  <si>
    <t>F/MZ/2018/58</t>
  </si>
  <si>
    <t>ADF/BD/WP/2018/107/Approved</t>
  </si>
  <si>
    <t>P-MZ-AA0-034</t>
  </si>
  <si>
    <t>Massingir Dam Emergency Rehabilitation Project Supplementary Loan II (MDERP-SLII)</t>
  </si>
  <si>
    <t>F/MZ/2018/56</t>
  </si>
  <si>
    <t>ADF/BD/WP/2018/106/Approved</t>
  </si>
  <si>
    <t>P-MZ-AAC-006</t>
  </si>
  <si>
    <t xml:space="preserve">North West Grid (400 KV NYAKANAZI – Kigoma Transmission Line </t>
  </si>
  <si>
    <t>B/TZ/2018/43</t>
  </si>
  <si>
    <t>ADB/BD/WP/2017/252/Rev.1</t>
  </si>
  <si>
    <t>P-TZ-FA0-013</t>
  </si>
  <si>
    <t>Power</t>
  </si>
  <si>
    <t>Uganda Development Bank Limited</t>
  </si>
  <si>
    <t>P/UG/2018/25</t>
  </si>
  <si>
    <t>ADB/BD/WP/2018/148</t>
  </si>
  <si>
    <t>Uganda Development Bank Limited (UDBL)</t>
  </si>
  <si>
    <t>P-UG-HAA-006</t>
  </si>
  <si>
    <t>P/UG/2018/24</t>
  </si>
  <si>
    <t>P-UG-HAA-007</t>
  </si>
  <si>
    <t>Maghreb Private Equity Fund IV</t>
  </si>
  <si>
    <t>P/Z1/2018/26</t>
  </si>
  <si>
    <t>ADB/BD/WP/2018/142</t>
  </si>
  <si>
    <t>P-Z1-BB0-001</t>
  </si>
  <si>
    <t>Project to Support the Inclusion of Training in Road, Railway and Mining Trades in "Conseil de l'Entente" Member Countries (PAIF)</t>
  </si>
  <si>
    <t>F/Z1/2018/54</t>
  </si>
  <si>
    <t>ADF/BD/WP/2018/104/Approved</t>
  </si>
  <si>
    <t>Conseil de l’Entente</t>
  </si>
  <si>
    <t>P-Z1-I00-011</t>
  </si>
  <si>
    <t>Renewable Energy Financing Framework - Technical Assistance</t>
  </si>
  <si>
    <t>B/ZM/2018/47
F/ZM/2018/59</t>
  </si>
  <si>
    <t>ADB/BD/WP/2018/153/Approved 
ADF/BD/WP/2018/111/Approved</t>
  </si>
  <si>
    <t>P-ZM-FZ0-002</t>
  </si>
  <si>
    <t>Tanmia Wa Tatweer - Entrepreneurship Development Project</t>
  </si>
  <si>
    <t>B/EG/2018/45
F/EG/2018/55</t>
  </si>
  <si>
    <t>ADB/BD/WP/2018/147/Approved 
ADF/BD/WP/2018/103/Approved</t>
  </si>
  <si>
    <t>SAP-ID-NOT-016</t>
  </si>
  <si>
    <t>LN-NOTFOUND-016</t>
  </si>
  <si>
    <t>Economic Governance and Competitiveness Support Program II (EGCSP II)</t>
  </si>
  <si>
    <t>F/LR/2018/63</t>
  </si>
  <si>
    <t>ADF/BD/WP/2018/88/Rev.1/Approved</t>
  </si>
  <si>
    <t>P-LR-KA0-004</t>
  </si>
  <si>
    <t>Study for Cross River State Rural Access and Mobility Project Phase 2 (CR – RAMP 2)</t>
  </si>
  <si>
    <t>F/NG/2018/60</t>
  </si>
  <si>
    <t>ADF/BD/WP/2018/109/Approved</t>
  </si>
  <si>
    <t>P-NG-DB0-007</t>
  </si>
  <si>
    <t>Partial Credit Guarantee for Currency Risk Hedging</t>
  </si>
  <si>
    <t>B/SN/2018/44</t>
  </si>
  <si>
    <t>ADB/BD/WP/2018/149/Rev.1</t>
  </si>
  <si>
    <t>P-SN-H00-005</t>
  </si>
  <si>
    <t>Verod Capital Growth Fund III</t>
  </si>
  <si>
    <t>P/Z1/2018/27</t>
  </si>
  <si>
    <t>ADB/BD/WP/2018/162</t>
  </si>
  <si>
    <t>Verod Capital Growth Fund III (Verod)</t>
  </si>
  <si>
    <t>P-Z1-BG0-004</t>
  </si>
  <si>
    <t>Emergency Assistance to White Nile State</t>
  </si>
  <si>
    <t>B/SD/2018/48</t>
  </si>
  <si>
    <t>ADB/BD/WP/2018/172/Approved</t>
  </si>
  <si>
    <t>Republic of Sudan</t>
  </si>
  <si>
    <t>P-SD-I00-001</t>
  </si>
  <si>
    <t>Humanitarian Emergency Assistance to Cyclone and Flood Victims</t>
  </si>
  <si>
    <t>B/SO/2018/49</t>
  </si>
  <si>
    <t>ADB/BD/WP/2018/182/Approved</t>
  </si>
  <si>
    <t>P-SO-IZ0-009</t>
  </si>
  <si>
    <t>Livestock and Fish Farming Value Chains Development Project (PD-CVEP)</t>
  </si>
  <si>
    <t>B/CM/2018/50</t>
  </si>
  <si>
    <t>ADB/BD/WP/2018/167</t>
  </si>
  <si>
    <t>P-CM-AAE-003</t>
  </si>
  <si>
    <t>Support Project for Youth Employment and Skills Development in Rural Areas (PADEJ-MR)</t>
  </si>
  <si>
    <t>F/BF/2018/67</t>
  </si>
  <si>
    <t>ADF/BD/WP/2018/120/Approved</t>
  </si>
  <si>
    <t>P-BF-I00-002</t>
  </si>
  <si>
    <t>Climate Smart Rural WASH Development Project</t>
  </si>
  <si>
    <t>F/GM/2018/61</t>
  </si>
  <si>
    <t>ADB/BD/WP/2018/156/Approved 
ADF/BD/WP/2018/113/Approved</t>
  </si>
  <si>
    <t>P-GM-E00-007</t>
  </si>
  <si>
    <t>B/GM/2018/52
F/GM/2018/64</t>
  </si>
  <si>
    <t>B/GM/2018/51
F/GM/2018/62</t>
  </si>
  <si>
    <t>Mini Hydropower Plants and Related Distribution Networks Development Project (PDM-HYDRO)</t>
  </si>
  <si>
    <t>B/ML/2018/53</t>
  </si>
  <si>
    <t>ADB/BD/WP/2018/174/Approved</t>
  </si>
  <si>
    <t>Project for Support to Skills Development and Youth Entrepreneurship in Growth Sectors</t>
  </si>
  <si>
    <t>F/SN/2018/68</t>
  </si>
  <si>
    <t>ADF/BD/WP/2018/112/Approved</t>
  </si>
  <si>
    <t>AHHD/AHAI</t>
  </si>
  <si>
    <t>P-SN-K00-010</t>
  </si>
  <si>
    <t>Flour Mills of Nigeria Plc</t>
  </si>
  <si>
    <t>P/NG/2018/28</t>
  </si>
  <si>
    <t>ADB/BD/WP/2018/177</t>
  </si>
  <si>
    <t>P-NG-AAG-008</t>
  </si>
  <si>
    <t>Mano River Union Road Development and Transport Facilitation Programme, Phase II</t>
  </si>
  <si>
    <t>F/Z1/2018/72</t>
  </si>
  <si>
    <t>ADB/BD/WP/2018/178 ADF/BD/WP/2018/129</t>
  </si>
  <si>
    <t>P-Z1-DB0-172</t>
  </si>
  <si>
    <t>F/Z1/2018/74</t>
  </si>
  <si>
    <t>B/Z1/2018/57
F/Z1/2018/76</t>
  </si>
  <si>
    <t>B/Z1/2018/55
F/Z1/2018/73</t>
  </si>
  <si>
    <t>B/Z1/2018/56
F/Z1/2018/75</t>
  </si>
  <si>
    <t>Souk At Tanmia</t>
  </si>
  <si>
    <t>B/MA/2018/58
F/MA/2018/77</t>
  </si>
  <si>
    <t>ADB/BD/WP/2018/179/Approved 
ADF/BD/WP/2018/131/Approved</t>
  </si>
  <si>
    <t>Souk At-Tanmia Partnership in Morocco</t>
  </si>
  <si>
    <t>SAP-ID-NOT-019</t>
  </si>
  <si>
    <t>LN-NOTFOUND-019</t>
  </si>
  <si>
    <t>Sterling Bank</t>
  </si>
  <si>
    <t>P/NG/2018/29</t>
  </si>
  <si>
    <t>ADB/BD/WP/2018/183</t>
  </si>
  <si>
    <t>Sterling Bank Plc</t>
  </si>
  <si>
    <t>P-NG-HAB-044</t>
  </si>
  <si>
    <t>AfricInvest Financial Inclusion Vehicle (Five)</t>
  </si>
  <si>
    <t>P/Z1/2018/30</t>
  </si>
  <si>
    <t>ADB/BD/WP/2018/180</t>
  </si>
  <si>
    <t>AfricInvest Financial Inclusion Vehicle LLC</t>
  </si>
  <si>
    <t>P-Z1-HB0-061</t>
  </si>
  <si>
    <t>Project to Support the Socio-Economic Reintegration of Vulnerable Groups in the Lake Chad Basin</t>
  </si>
  <si>
    <t>F/Z1/2018/69</t>
  </si>
  <si>
    <t>ADF/BD/WP/2018/134/Approved</t>
  </si>
  <si>
    <t>P-Z1-IZ0-030</t>
  </si>
  <si>
    <t>F/Z1/2018/70</t>
  </si>
  <si>
    <t>P-Z1-IZ0-031</t>
  </si>
  <si>
    <t>F/Z1/2018/71</t>
  </si>
  <si>
    <t>P-Z1-IZ0-032</t>
  </si>
  <si>
    <t>Eskom Transmission Improvement Project - Loan</t>
  </si>
  <si>
    <t>B/ZA/2018/59</t>
  </si>
  <si>
    <t>ADB/BD/WP/2017/201/Rev.1</t>
  </si>
  <si>
    <t>Eskom Holdings (SOC) Ltd</t>
  </si>
  <si>
    <t>P-ZA-FA0-003</t>
  </si>
  <si>
    <t>B/ZA/2018/60</t>
  </si>
  <si>
    <t>Incentive-Based Risk-Sharing System for Agricultural Lending (GIRSAL) Project</t>
  </si>
  <si>
    <t>F/GH/2018/78</t>
  </si>
  <si>
    <t>ADF/BD/WP/2018/135/Approved</t>
  </si>
  <si>
    <t>P-GH-A00-006</t>
  </si>
  <si>
    <t>Scaling Up Electricity Access Program Phase II (SEAP II)</t>
  </si>
  <si>
    <t>B/RW/2018/61</t>
  </si>
  <si>
    <t>ADB/BD/WP/2018/188 
ADF/BD/WP/2018/138</t>
  </si>
  <si>
    <t>P-RW-FA0-016</t>
  </si>
  <si>
    <t>F/RW/2018/79</t>
  </si>
  <si>
    <t>Emergency Community Development Programme Support Project  (PA-PUDC)</t>
  </si>
  <si>
    <t>B/SN/2018/64</t>
  </si>
  <si>
    <t>ADB/BD/WP/2018/186</t>
  </si>
  <si>
    <t>P-SN-KZ0-004</t>
  </si>
  <si>
    <t>Drinking Water Supply Network Enhacement in Libreville</t>
  </si>
  <si>
    <t xml:space="preserve">B/GA/2018/65/Rev.1
B/GA/2018/65
</t>
  </si>
  <si>
    <t>ADB/BD/WP/2018/189/Add.2/Approved
ADB/BD/WP/2018/189</t>
  </si>
  <si>
    <t>P-GA-E00-001</t>
  </si>
  <si>
    <t>Project to Improve Access to Electricity in Peri-Urban and Rural Areas</t>
  </si>
  <si>
    <t>B/SN/2018/67</t>
  </si>
  <si>
    <t>ADB/BD/WP/2018/190/Approved</t>
  </si>
  <si>
    <t>P-SN-FA0-005</t>
  </si>
  <si>
    <t>Aide humanitaire d'urgence pour la lutte contre l'épidémie de fièvre hémorragique Ebola dans la province du nord-Kivu</t>
  </si>
  <si>
    <t>B/CD/2018/68</t>
  </si>
  <si>
    <t>ADB/BD/WP/2018/208/Approuvé</t>
  </si>
  <si>
    <t>P-CD-IB0-001</t>
  </si>
  <si>
    <t>Fidelity Bank</t>
  </si>
  <si>
    <t>P/NG/2018/31</t>
  </si>
  <si>
    <t>ADB/BD/WP/2018/193</t>
  </si>
  <si>
    <t>Fidelity Bank Plc (Fidelity Bank)</t>
  </si>
  <si>
    <t>P-NG-HAB-042</t>
  </si>
  <si>
    <t>Small Cities (less than 10,000 inhabitants) Sanitation Programme - Phase I (PAPC-I)</t>
  </si>
  <si>
    <t>B/TN/2018/70
F/TN/2018/83</t>
  </si>
  <si>
    <t>ADB/BD/WP/2018/191/Final ADF/BD/WP/2018/139/Final</t>
  </si>
  <si>
    <t>P-TN-EB0-004</t>
  </si>
  <si>
    <t>B/TN/2018/69</t>
  </si>
  <si>
    <t>National Sanitation Authority (ONAS)</t>
  </si>
  <si>
    <t>P-TN-EB0-005</t>
  </si>
  <si>
    <t>Boke-Quebo Road Improvement Project (Phase 1)</t>
  </si>
  <si>
    <t>F/Z1/2018/86</t>
  </si>
  <si>
    <t>ADB/BD/WP/2018/194 ADF/BD/WP/2018/141</t>
  </si>
  <si>
    <t>P-Z1-DB0-206</t>
  </si>
  <si>
    <t>B/Z1/2018/71
F/Z1/2018/84</t>
  </si>
  <si>
    <t>B/Z1/2018/72
F/Z1/2018/85</t>
  </si>
  <si>
    <t>F/Z1/2018/89</t>
  </si>
  <si>
    <t>P-Z1-DB0-221</t>
  </si>
  <si>
    <t>F/Z1/2018/90</t>
  </si>
  <si>
    <t>B/Z1/2018/73
F/Z1/2018/87</t>
  </si>
  <si>
    <t>B/Z1/2018/74
F/Z1/2018/88</t>
  </si>
  <si>
    <t>Aide humanitaire d'urgence en faveur des populations affectées par les inondations suite aux pluies diluviennes à Abidjan</t>
  </si>
  <si>
    <t>B/CI/2018/75</t>
  </si>
  <si>
    <t>ADB/BD/WP/2018/210/Approuvé</t>
  </si>
  <si>
    <t>P-CI-AAZ-002</t>
  </si>
  <si>
    <t>Abidjan Urban Transport Project</t>
  </si>
  <si>
    <t>B/CI/2018/76</t>
  </si>
  <si>
    <t>ADB/BD/WP/2018/199</t>
  </si>
  <si>
    <t>P-CI-D00-010</t>
  </si>
  <si>
    <t>Nigeria Infrastructure Debt Fund</t>
  </si>
  <si>
    <t>P/NG/2018/32</t>
  </si>
  <si>
    <t>ADB/BD/WP/2018/202</t>
  </si>
  <si>
    <t xml:space="preserve">Nigeria Infrastructure Debt Fund (NIDF) </t>
  </si>
  <si>
    <t>P-NG-F00-025</t>
  </si>
  <si>
    <t>Banque de développement du Mali (BDM - SA)</t>
  </si>
  <si>
    <t>P/ML/2018/34</t>
  </si>
  <si>
    <t>ADB/BD/WP/2018/205</t>
  </si>
  <si>
    <t>Banque de Développement du Mali SA</t>
  </si>
  <si>
    <t>P-ML-HA0-008</t>
  </si>
  <si>
    <t>Priority Air Safety Project Phase II (PPSA II)</t>
  </si>
  <si>
    <t>F/CD/2018/91</t>
  </si>
  <si>
    <t>ADB/BD/WP/2018/200 ADF/BD/WP/2018/145</t>
  </si>
  <si>
    <t>P-CD-DA0-003</t>
  </si>
  <si>
    <t>B/CD/2018/77
F/CD/2018/92</t>
  </si>
  <si>
    <t>Aide d'urgence pour le réhabilitation des infrastructures scolaires endommagées par le cyclone tropical Sagar</t>
  </si>
  <si>
    <t>B/DJ/2018/78</t>
  </si>
  <si>
    <t>ADB/BD/WP/2018/217/Approuvé</t>
  </si>
  <si>
    <t>P-DJ-IA0-004</t>
  </si>
  <si>
    <t>Multinational - Partech Africa Fund I</t>
  </si>
  <si>
    <t>P/Z1/2018/33</t>
  </si>
  <si>
    <t>ADB/BD/WP/2018/207/Rev.1</t>
  </si>
  <si>
    <t>Partech Africa Special Limited Partnership</t>
  </si>
  <si>
    <t>P-Z1-H00-071</t>
  </si>
  <si>
    <t>Commuter Transit-Asset-Backed Structured Finance</t>
  </si>
  <si>
    <t>P/ZA/2018/35</t>
  </si>
  <si>
    <t>ADB/BD/WP/2018/206</t>
  </si>
  <si>
    <t>SA Taxi development Finance (Pty) Ltd</t>
  </si>
  <si>
    <t>P-ZA-D00-004</t>
  </si>
  <si>
    <t>Savannah-Based Agricultural Value Chains Development Support Project (PADECAS)</t>
  </si>
  <si>
    <t>F/CF/2018/93</t>
  </si>
  <si>
    <t>ADB/BD/WP/2018/204/Approved ADF/BD/WP/2018/147/Approved</t>
  </si>
  <si>
    <t>P-CF-A00-003</t>
  </si>
  <si>
    <t>B/CF/2018/66
F/CF/2018/82</t>
  </si>
  <si>
    <t>Nkhata Bay Town Water Supply and Sanitation</t>
  </si>
  <si>
    <t>F/MW/2018/94</t>
  </si>
  <si>
    <t>ADF/BD/WP/2018/148/Approved</t>
  </si>
  <si>
    <t>P-MW-E00-011</t>
  </si>
  <si>
    <t>Development of Manzini Golf Course Interchange</t>
  </si>
  <si>
    <t>B/SZ/2018/79</t>
  </si>
  <si>
    <t>ADB/BD/WP/2018/214/Approved</t>
  </si>
  <si>
    <t>Kingdom of Eswatini</t>
  </si>
  <si>
    <t>P-SZ-DB0-013</t>
  </si>
  <si>
    <t>Aide d'urgence pour la lutte intégrée contre l'invasion de la chenille légionnaire d'automne</t>
  </si>
  <si>
    <t>B/BF/2018/81</t>
  </si>
  <si>
    <t>ADB/BD/WP/2018/233/Approuvé</t>
  </si>
  <si>
    <t>P-BF-A00-013</t>
  </si>
  <si>
    <t>Economic Competitiveness Support Programme (PACEB)</t>
  </si>
  <si>
    <t>F/BJ/2018/96</t>
  </si>
  <si>
    <t>ADF/BD/WP/2018/156/Approved</t>
  </si>
  <si>
    <t>P-BJ-K00-005</t>
  </si>
  <si>
    <t>F/BJ/2018/97</t>
  </si>
  <si>
    <t>Feasibility for the Development of 135 000 Ha of Irrigation Schemes</t>
  </si>
  <si>
    <t>F/TD/2018/98</t>
  </si>
  <si>
    <t>ADF/BD/WP/2018/155/Approved</t>
  </si>
  <si>
    <t>P-TD-AB0-004</t>
  </si>
  <si>
    <t>Economic Recovery Support Programme (PARE), Phase I</t>
  </si>
  <si>
    <t>F/TD/2018/95</t>
  </si>
  <si>
    <t>ADF/BD/WP/2018/152</t>
  </si>
  <si>
    <t>P-TD-K00-009</t>
  </si>
  <si>
    <t>Kampala - Jinja Expression Way Project (Sovereign Operation - Phase 1)</t>
  </si>
  <si>
    <t>B/UG/2018/80</t>
  </si>
  <si>
    <t>ADB/BD/WP/2018/220</t>
  </si>
  <si>
    <t>P-UG-DB0-023</t>
  </si>
  <si>
    <t>Natixis</t>
  </si>
  <si>
    <t>P/Z1/2018/36</t>
  </si>
  <si>
    <t>ADB/BD/WP/2018/218</t>
  </si>
  <si>
    <t xml:space="preserve">Natixis S.A (Natixis) </t>
  </si>
  <si>
    <t>P-Z1-HAB-051</t>
  </si>
  <si>
    <t xml:space="preserve">Rabat-Salé Airport Modernization and Extension Project (PEMARS) </t>
  </si>
  <si>
    <t>B/MA/2018/82</t>
  </si>
  <si>
    <t>ADB/BD/WP/2018/219</t>
  </si>
  <si>
    <t>Office National des Aéroports (ONDA)</t>
  </si>
  <si>
    <t>P-MA-DA0-006</t>
  </si>
  <si>
    <t>Project for the Sustainable and the Securisation Access to Water</t>
  </si>
  <si>
    <t>B/MA/2018/83</t>
  </si>
  <si>
    <t>ADB/BD/WP/2018/224</t>
  </si>
  <si>
    <t>P-MA-E00-011</t>
  </si>
  <si>
    <t>B/MA/2018/84</t>
  </si>
  <si>
    <t>Project to Improve Access to Electricity in Rural Areas</t>
  </si>
  <si>
    <t>B/CI/2018/85</t>
  </si>
  <si>
    <t>ADB/BD/WP/2018/203</t>
  </si>
  <si>
    <t>P-CI-FA0-017</t>
  </si>
  <si>
    <t>Niger</t>
  </si>
  <si>
    <t>Integrated Programme for Development and Adaptation to Climate Change in the Basin of Niger (PIDACC/BN)</t>
  </si>
  <si>
    <t>B/Z1/2018/119
F/Z1/2018/125</t>
  </si>
  <si>
    <t>ADB/BD/WP/2018/232 ADF/BD/WP/2018/165</t>
  </si>
  <si>
    <t>Niger Basin Authority</t>
  </si>
  <si>
    <t>P-Z1-C00-020</t>
  </si>
  <si>
    <t>B/Z1/2018/118</t>
  </si>
  <si>
    <t>Green Climate Fund (GCF)</t>
  </si>
  <si>
    <t>F/Z1/2018/104</t>
  </si>
  <si>
    <t>P-Z1-C00-063</t>
  </si>
  <si>
    <t>B/Z1/2018/91
F/Z1/2018/105</t>
  </si>
  <si>
    <t>B/Z1/2018/89</t>
  </si>
  <si>
    <t>B/Z1/2018/90</t>
  </si>
  <si>
    <t>F/Z1/2018/106</t>
  </si>
  <si>
    <t>P-Z1-C00-064</t>
  </si>
  <si>
    <t>B/Z1/2018/94
F/Z1/2018/107</t>
  </si>
  <si>
    <t>B/Z1/2018/95
F/Z1/2018/108</t>
  </si>
  <si>
    <t>B/Z1/2018/92</t>
  </si>
  <si>
    <t>B/Z1/2018/93</t>
  </si>
  <si>
    <t>F/Z1/2018/109</t>
  </si>
  <si>
    <t>P-Z1-C00-065</t>
  </si>
  <si>
    <t>B/Z1/2018/98
F/Z1/2018/110</t>
  </si>
  <si>
    <t>B/Z1/2018/96</t>
  </si>
  <si>
    <t>B/Z1/2018/97</t>
  </si>
  <si>
    <t>F/Z1/2018/111</t>
  </si>
  <si>
    <t>P-Z1-C00-066</t>
  </si>
  <si>
    <t>B/Z1/2018/102</t>
  </si>
  <si>
    <t>B/Z1/2018/103</t>
  </si>
  <si>
    <t>B/Z1/2018/101
F/Z1/2018/112</t>
  </si>
  <si>
    <t>B/Z1/2018/99</t>
  </si>
  <si>
    <t>B/Z1/2018/100</t>
  </si>
  <si>
    <t>F/Z1/2018/113</t>
  </si>
  <si>
    <t>P-Z1-C00-067</t>
  </si>
  <si>
    <t>F/Z1/2018/114</t>
  </si>
  <si>
    <t>B/Z1/2018/106
F/Z1/2018/115</t>
  </si>
  <si>
    <t>B/Z1/2018/104</t>
  </si>
  <si>
    <t>B/Z1/2018/105</t>
  </si>
  <si>
    <t>F/Z1/2018/116</t>
  </si>
  <si>
    <t>P-Z1-C00-068</t>
  </si>
  <si>
    <t>F/Z1/2018/117</t>
  </si>
  <si>
    <t>B/Z1/2018/109
F/Z1/2018/118</t>
  </si>
  <si>
    <t>B/Z1/2018/107</t>
  </si>
  <si>
    <t>B/Z1/2018/108</t>
  </si>
  <si>
    <t>F/Z1/2018/121</t>
  </si>
  <si>
    <t>P-Z1-C00-069</t>
  </si>
  <si>
    <t>B/Z1/2018/115
F/Z1/2018/122</t>
  </si>
  <si>
    <t>B/Z1/2018/113</t>
  </si>
  <si>
    <t>B/Z1/2018/114</t>
  </si>
  <si>
    <t>F/Z1/2018/123</t>
  </si>
  <si>
    <t xml:space="preserve">Republic of Chad </t>
  </si>
  <si>
    <t>P-Z1-C00-070</t>
  </si>
  <si>
    <t>B/Z1/2018/117
F/Z1/2018/124</t>
  </si>
  <si>
    <t>B/Z1/2018/116</t>
  </si>
  <si>
    <t>F/Z1/2018/119</t>
  </si>
  <si>
    <t xml:space="preserve">Republic of Niger </t>
  </si>
  <si>
    <t>P-Z1-C00-071</t>
  </si>
  <si>
    <t>B/Z1/2018/112
F/Z1/2018/120</t>
  </si>
  <si>
    <t>B/Z1/2018/110</t>
  </si>
  <si>
    <t>B/Z1/2018/111</t>
  </si>
  <si>
    <t>Study on the Abidjan - Lagos Highway Corridor Development Project - Request to Use Resources Mobilized from the African Investment Facility (AfIF)) of the European Commission (EC)</t>
  </si>
  <si>
    <t>B/Z1/2018/120
F/Z1/2018/126</t>
  </si>
  <si>
    <t>ADB/BD/WP/2018/231/Approved
ADF/BD/WP/2018/164/Approved</t>
  </si>
  <si>
    <t>P-Z1-DB0-179</t>
  </si>
  <si>
    <t>Rehabilitation and Extension Bo-Kenema Distribution System</t>
  </si>
  <si>
    <t>B/SL/2018/121
F/SL/2018/127</t>
  </si>
  <si>
    <t>ADB/BD/WP/2018/234/Approved
ADF/BD/WP/2018/166/Approved</t>
  </si>
  <si>
    <t>Assistance d’urgence aux établissements scolaires affectes par les intempéries dans le gouvernorat de Nabeul</t>
  </si>
  <si>
    <t>B/TN/2018/124</t>
  </si>
  <si>
    <t>ADB/BD/WP/2018/243/Approuvé</t>
  </si>
  <si>
    <t>République tunisienne</t>
  </si>
  <si>
    <t>P-TN-IA0-006</t>
  </si>
  <si>
    <t>Basic Services Transformation Programme (BSTP) - Supplementary Financing</t>
  </si>
  <si>
    <t>F/ET/2018/128</t>
  </si>
  <si>
    <t>ADF/BD/WP/2018/167</t>
  </si>
  <si>
    <t>P-ET-K00-015</t>
  </si>
  <si>
    <t>Thwake Multi-Purpose Water Development Program (Phase I) - Additional Financing</t>
  </si>
  <si>
    <t>B/KE/2018/122</t>
  </si>
  <si>
    <t>ADB/BD/WP/2018/235</t>
  </si>
  <si>
    <t>P-KE-EA0-006</t>
  </si>
  <si>
    <t>B/KE/2018/123</t>
  </si>
  <si>
    <t>African Infrastructure Investment Fund 3 (AIIF 3)</t>
  </si>
  <si>
    <t>P/Z1/2018/38</t>
  </si>
  <si>
    <t>ADB/BD/WP/2018/225</t>
  </si>
  <si>
    <t>Africa Infrastructure Investment Fund 3</t>
  </si>
  <si>
    <t>P-Z1-KE0-024</t>
  </si>
  <si>
    <t>Support Project for the Transformation of Guinean Agriculture and Youth Agricultural Entrepreneurship (PATAG EAJ)</t>
  </si>
  <si>
    <t>B/GN/2018/62
F/GN/2018/80</t>
  </si>
  <si>
    <t>ADB/BD/WP/2018/242/Approved
ADF/BD/WP/2018/173/Approved</t>
  </si>
  <si>
    <t>P-GN-A00-004</t>
  </si>
  <si>
    <t>B/GN/2018/63
F/GN/2018/81</t>
  </si>
  <si>
    <t>Economic and Financial Reform Support Programme - Phase III (PAREF III) - Supplementary Funding</t>
  </si>
  <si>
    <t>B/GA/2018/126</t>
  </si>
  <si>
    <t>ADB/BD/WP/2018/244</t>
  </si>
  <si>
    <t>P-GA-KA0-007</t>
  </si>
  <si>
    <t>Office Chérifien des phosphates (OCP) - Jorf Lasfar Phosphate Hub Expansion Program</t>
  </si>
  <si>
    <t>P/MA/2018/39</t>
  </si>
  <si>
    <t>ADB/BD/WP/2018/241</t>
  </si>
  <si>
    <t>Office Chérifien des Phosphates (OCP SA)</t>
  </si>
  <si>
    <t>P-MA-B00-002</t>
  </si>
  <si>
    <t>Rumonge-Gitaza (45 km) and Kabingo-Kasulu-Manyovu (260 km) Road Upgrading Project</t>
  </si>
  <si>
    <t>B/Z1/2018/125</t>
  </si>
  <si>
    <t>ADB/BD/WP/2018/246 
ADF/BD/WP/2018/174</t>
  </si>
  <si>
    <t>P-Z1-DB0-204</t>
  </si>
  <si>
    <t>F/Z1/2018/129</t>
  </si>
  <si>
    <t>F/Z1/2018/130</t>
  </si>
  <si>
    <t>P-Z1-DB0-224</t>
  </si>
  <si>
    <t>European Commission Support to African Legal Support Facility new medium-Term Strategy (2018-2022)</t>
  </si>
  <si>
    <t>B/Z1/2018/128
F/Z1/2018/131</t>
  </si>
  <si>
    <t>ADB/BD/WP/2018/247/Approved 
ADF/BD/WP/2018/175/Approved</t>
  </si>
  <si>
    <t>African Legal Support Facility</t>
  </si>
  <si>
    <t>EU Development Cooperation Instrument Pan-African Programme (EU-DCI) - PAGoDA</t>
  </si>
  <si>
    <t>SAP-ID-NOT-013</t>
  </si>
  <si>
    <t>LN-NOTFOUND-013</t>
  </si>
  <si>
    <t>Africa Finance Corporation (AFC)</t>
  </si>
  <si>
    <t>P/Z1/2018/41</t>
  </si>
  <si>
    <t>ADB/BD/WP/2018/253</t>
  </si>
  <si>
    <t>P-Z1-HAA-089</t>
  </si>
  <si>
    <t>Transport Sector Support Programme (Phase III) - Construction of the Ring Road</t>
  </si>
  <si>
    <t>B/CM/2018/127</t>
  </si>
  <si>
    <t>ADB/BD/WP/2018/256</t>
  </si>
  <si>
    <t>P-CM-DB0-017</t>
  </si>
  <si>
    <t>Ghana Cocoa Board</t>
  </si>
  <si>
    <t>P/GH/2018/44</t>
  </si>
  <si>
    <t>ADB/BD/WP/2018/222/Rev.1/Approved</t>
  </si>
  <si>
    <t>Cocoa Board</t>
  </si>
  <si>
    <t>P-GH-A00-007</t>
  </si>
  <si>
    <t>Kopere Solar Power Project</t>
  </si>
  <si>
    <t>P/KE/2018/43</t>
  </si>
  <si>
    <t>ADB/BD/WP/2018/251</t>
  </si>
  <si>
    <t>Kopere Solar Park Limited (Kopere)</t>
  </si>
  <si>
    <t>P-KE-FF0-001</t>
  </si>
  <si>
    <t>Support to reforms and Economic Resilience Programme - Phase 2</t>
  </si>
  <si>
    <t>F/NE/2018/132</t>
  </si>
  <si>
    <t>ADB/BD/WP/2018/258 ADF/BD/WP/2018/180</t>
  </si>
  <si>
    <t>P-NE-KA0-013</t>
  </si>
  <si>
    <t>B/NE/2018/129
F/NE/2018/133</t>
  </si>
  <si>
    <t>120 MW Malicounda Dual Fuel Power Project</t>
  </si>
  <si>
    <t>P/SN/2018/40</t>
  </si>
  <si>
    <t>ADB/BD/WP/2018/254</t>
  </si>
  <si>
    <t>Malicounda Power S.A.S</t>
  </si>
  <si>
    <t>P-SN-F00-009</t>
  </si>
  <si>
    <t>Indian Ocean - Project to Develop Corridors and Facilitate Trade</t>
  </si>
  <si>
    <t>F/MG/2018/99</t>
  </si>
  <si>
    <t>ADB/BD/WP/2018/230/Rev.1/Approved 
ADF/BD/WP/2018/163/Rev.1/Approved</t>
  </si>
  <si>
    <t>P-Z1-D00-045</t>
  </si>
  <si>
    <t>F/MG/2018/100</t>
  </si>
  <si>
    <t>B/MG/2018/87
F/MG/2018/102</t>
  </si>
  <si>
    <t>B/MG/2018/86
F/MG/2018/101</t>
  </si>
  <si>
    <t>Trade and Development Bank</t>
  </si>
  <si>
    <t>P/Z1/2018/42</t>
  </si>
  <si>
    <t>ADB/BD/WP/2018/252</t>
  </si>
  <si>
    <t>Eastern and Southern African Trade and Development Bank (TDB)</t>
  </si>
  <si>
    <t>P-Z1-HAA-088</t>
  </si>
  <si>
    <t>Competitiveness and Economic Growth Support Programme - Phase II (PACCE II)</t>
  </si>
  <si>
    <t>B/CM/2018/130</t>
  </si>
  <si>
    <t>ADB/BD/WP/2018/262</t>
  </si>
  <si>
    <t>P-CM-K00-009</t>
  </si>
  <si>
    <t>Nigeria Electrification Project</t>
  </si>
  <si>
    <t>B/NG/2018/132</t>
  </si>
  <si>
    <t>ADB/BD/WP/2018/259</t>
  </si>
  <si>
    <t>P-NG-F00-020</t>
  </si>
  <si>
    <t>B/NG/2018/133</t>
  </si>
  <si>
    <t>Manzini Region Water Supply and Sanitation Project</t>
  </si>
  <si>
    <t>B/SZ/2018/131</t>
  </si>
  <si>
    <t>ADB/BD/WP/2018/249</t>
  </si>
  <si>
    <t>P-SZ-EA0-003</t>
  </si>
  <si>
    <t>First Rand Bank SA (FRB)</t>
  </si>
  <si>
    <t>P/Z1/2018/47</t>
  </si>
  <si>
    <t>ADB/BD/WP/2018/245</t>
  </si>
  <si>
    <t>First Rand Bank  Limited (First Rand)</t>
  </si>
  <si>
    <t>P-Z1-HA0-024</t>
  </si>
  <si>
    <t>Redstone 100MW Concentrated Solar Power (CSP) Project</t>
  </si>
  <si>
    <t>P/ZA/2018/45</t>
  </si>
  <si>
    <t>ADB/BD/WP/2018/260</t>
  </si>
  <si>
    <t xml:space="preserve">ACWA Power SolarReserve Redstone Solar Thermal Power Plant (RF) Proprietary Limited (Redstone) </t>
  </si>
  <si>
    <t>P-ZA-FF0-001</t>
  </si>
  <si>
    <t>Project for the Economic Empowerment of Women in the Shea Butter Subsector (PAEFFK)</t>
  </si>
  <si>
    <t>F/ML/2018/135</t>
  </si>
  <si>
    <t>ADB/BD/WP/2018/264/Approved
ADF/BD/WP/2018/183/Approved</t>
  </si>
  <si>
    <t>P-ML-I00-006</t>
  </si>
  <si>
    <t>B/ML/2018/134</t>
  </si>
  <si>
    <t>Green Zones Development Support Project - Phase 2</t>
  </si>
  <si>
    <t>B/KE/2018/137</t>
  </si>
  <si>
    <t>ADB/BD/WP/2018/104/Rev.3/Approved ADF/BD/WP/2018/72/Rev.3/Approved</t>
  </si>
  <si>
    <t>P-KE-AAD-005</t>
  </si>
  <si>
    <t>F/KE/2018/137</t>
  </si>
  <si>
    <t>Institutional Support for Economic Management and Delivery Project</t>
  </si>
  <si>
    <t>F/NG/2018/134</t>
  </si>
  <si>
    <t>ADF/BD/WP/2018/181/Approved</t>
  </si>
  <si>
    <t>P-NG-KA0-005</t>
  </si>
  <si>
    <t>Shire Valley Transformation Program –Phase 1 (SVTP-1)</t>
  </si>
  <si>
    <t>F/MW/2018/136</t>
  </si>
  <si>
    <t>ADB/BD/WP/2018/266/Approved 
ADF/BD/WP/2018/185/Approved</t>
  </si>
  <si>
    <t>P-MW-AA0-024</t>
  </si>
  <si>
    <t>B/MW/2018/135</t>
  </si>
  <si>
    <t>Emergency Assistance to Support Efforts to Control and Avert the 2018 Cholera Outbreak</t>
  </si>
  <si>
    <t>B/ZW/2018/136</t>
  </si>
  <si>
    <t>ADB/BD/WP/2018/282/Approved</t>
  </si>
  <si>
    <t>P-ZW-CB0-001</t>
  </si>
  <si>
    <t>Integrated Agro-Industrial Parks Support Project (IAIPSP)</t>
  </si>
  <si>
    <t>F/ET/2018/145</t>
  </si>
  <si>
    <t>ADF/BD/WP/2018/182/Approved</t>
  </si>
  <si>
    <t>P-ET-AAG-005</t>
  </si>
  <si>
    <t>Freetown Wash and Aquatic Environment Revamping Project</t>
  </si>
  <si>
    <t>F/SL/2018/138</t>
  </si>
  <si>
    <t>ADF/BD/WP/2018/187/Approved</t>
  </si>
  <si>
    <t>P-SL-E00-004</t>
  </si>
  <si>
    <t>F/SL/2018/139</t>
  </si>
  <si>
    <t>Rice Value Chain Transformation Programme (RVCP)</t>
  </si>
  <si>
    <t>F/GM/2018/146</t>
  </si>
  <si>
    <t>ADB/BD/WP/2018/269/Approved     
ADF/BD/WP/2018/189/Approved</t>
  </si>
  <si>
    <t>P-GM-AA0-016</t>
  </si>
  <si>
    <t>B/GM/2018/143
F/GM/2018/147</t>
  </si>
  <si>
    <t>Porto Ingles and Palmeira Ports Modernisation and Expansion Project</t>
  </si>
  <si>
    <t>B/CV/2018/142</t>
  </si>
  <si>
    <t>ADB/BD/WP/2018/270/Approved</t>
  </si>
  <si>
    <t>P-CV-DD0-005</t>
  </si>
  <si>
    <t>Project Upgrade Access Roads to Border Areas Phase 1</t>
  </si>
  <si>
    <t>B/CI/2018/144</t>
  </si>
  <si>
    <t>ADB/BD/WP/2018/274/Approved 
ADF/BD/WP/2018/195/Approved</t>
  </si>
  <si>
    <t>P-CI-D00-011</t>
  </si>
  <si>
    <t>F/CI/2018/149</t>
  </si>
  <si>
    <t>Cocoa Sector Governance Support Project (PAGFIC)</t>
  </si>
  <si>
    <t>F/CI/2018/148</t>
  </si>
  <si>
    <t>ADF/BD/WP/2018/192/Approved</t>
  </si>
  <si>
    <t>ECGF/AHFR</t>
  </si>
  <si>
    <t>P-CI-KF0-003</t>
  </si>
  <si>
    <t>Cocoa Sector Institutional Support Project (COSISP)</t>
  </si>
  <si>
    <t>F/GH/2018/150</t>
  </si>
  <si>
    <t>ADF/BD/WP/2018/191/Approved</t>
  </si>
  <si>
    <t>P-GH-KF0-003</t>
  </si>
  <si>
    <t>Nairobi Rivers Basin Rehabilitation and Restoration Program : Sewerage Improvement Project -Phase II</t>
  </si>
  <si>
    <t>B/KE/2018/138</t>
  </si>
  <si>
    <t>ADB/BD/WP/2018/268 
ADF/BD/WP/2018/188</t>
  </si>
  <si>
    <t>P-KE-EB0-010</t>
  </si>
  <si>
    <t>F/KE/2018/140</t>
  </si>
  <si>
    <t>Trans-sahara Highway Project (TSH-Phase 2 - Bourem-Kidal Section)</t>
  </si>
  <si>
    <t>F/ML/2018/141</t>
  </si>
  <si>
    <t>ADB/BD/WP/2018/276 ADF/BD/WP/2018/197</t>
  </si>
  <si>
    <t>P-ML-DB0-015</t>
  </si>
  <si>
    <t>B/ML/2018/141
F/ML/2018/144</t>
  </si>
  <si>
    <t>B/ML/2018/139
F/ML/2018/142</t>
  </si>
  <si>
    <t>B/ML/2018/140
F/ML/2018/143</t>
  </si>
  <si>
    <t>Agricultural Transformation Support Project (PATAM)</t>
  </si>
  <si>
    <t>F/MR/2018/151</t>
  </si>
  <si>
    <t>ADB/BD/WP/2018/280/Approved 
ADF/BD/WP/2018/198/Approved</t>
  </si>
  <si>
    <t>P-MR-AAC-011</t>
  </si>
  <si>
    <t>B/MR/2018/148</t>
  </si>
  <si>
    <t>Djougou-Pehunco-Banikoara Cotton Road Development Project</t>
  </si>
  <si>
    <t>B/BJ/2018/146</t>
  </si>
  <si>
    <t>ADB/BD/WP/2018/283</t>
  </si>
  <si>
    <t>P-BJ-DB0-017</t>
  </si>
  <si>
    <t>B/BJ/2018/147</t>
  </si>
  <si>
    <t>Results-based Programme for Improving Access to employment</t>
  </si>
  <si>
    <t>B/MA/2018/145</t>
  </si>
  <si>
    <t>ADB/BD/WP/2018/279</t>
  </si>
  <si>
    <t>P-MA-I00-006</t>
  </si>
  <si>
    <t>Dal Group Co. Limited</t>
  </si>
  <si>
    <t>P/SD/2018/48</t>
  </si>
  <si>
    <t>ADB/BD/WP/2018/271</t>
  </si>
  <si>
    <t>DAL Group Co. Ltd</t>
  </si>
  <si>
    <t>P-SD-AAZ-009</t>
  </si>
  <si>
    <t>P/Z1/2018/54</t>
  </si>
  <si>
    <t>ADB/BD/WP/2016/229/Add.5/Approved</t>
  </si>
  <si>
    <t>On-Grid Fund of the Facility for Energy Inclusion (FEI)</t>
  </si>
  <si>
    <t>European Commission (EC) - EDF / DG DEVCO - PAGODA</t>
  </si>
  <si>
    <t>Junior Equity Participation</t>
  </si>
  <si>
    <t>Off-Grid Fund of the Facility for Energy Inclusion (FEI)</t>
  </si>
  <si>
    <t>Technical Assistance Facility (TAF)</t>
  </si>
  <si>
    <t>P/Z1/2018/53</t>
  </si>
  <si>
    <t>Reimbursable Grant</t>
  </si>
  <si>
    <t>Construction Equity Fund (CEF) - Part of the Climate Investor One Platform</t>
  </si>
  <si>
    <t>P/Z1/2018/49</t>
  </si>
  <si>
    <t>ADB/BD/WP/2018/281</t>
  </si>
  <si>
    <t>Construction Equity Fund</t>
  </si>
  <si>
    <t>P-Z1-F00-071</t>
  </si>
  <si>
    <t>Pan African : Arch Africa Renewable Power Fund (Arch - ARPF)</t>
  </si>
  <si>
    <t>P/Z1/2018/50</t>
  </si>
  <si>
    <t>ADB/BD/WP/2018/277</t>
  </si>
  <si>
    <t>ARCH Africa Renewable Power Fund</t>
  </si>
  <si>
    <t>P-Z1-FZ0-022</t>
  </si>
  <si>
    <t>Private Sector Credit Enhancement Facility (PSF) - Recommended Multi - Sector Risk Participations</t>
  </si>
  <si>
    <t>F/ML/2018/155</t>
  </si>
  <si>
    <t>ADF/BD/WP/2018/201</t>
  </si>
  <si>
    <t>“Desert to Power” Initiative - Yeleen Rural Electrification Project</t>
  </si>
  <si>
    <t>F/BF/2018/168</t>
  </si>
  <si>
    <t>ADB/BD/WP/2018/290/Approved
ADF/BD/WP/2018/207/Approved</t>
  </si>
  <si>
    <t>P-BF-FA0-010</t>
  </si>
  <si>
    <t>B/BF/2018/154</t>
  </si>
  <si>
    <t>B/BF/2018/155</t>
  </si>
  <si>
    <t>Support Project For Establishing An Agribusiness Bank (PACBA)</t>
  </si>
  <si>
    <t>F/BF/2018/160</t>
  </si>
  <si>
    <t>ADF/BD/WP/2018/199/Approved</t>
  </si>
  <si>
    <t>P-BF-HAA-001</t>
  </si>
  <si>
    <t>F/CM/2018/156</t>
  </si>
  <si>
    <t>GSEZ Port Project</t>
  </si>
  <si>
    <t>P/GA/2018/52</t>
  </si>
  <si>
    <t>ADB/BD/WP/2018/284</t>
  </si>
  <si>
    <t>Gabon Special Economic Zone Ports S.A.</t>
  </si>
  <si>
    <t>P-GA-DD0-002</t>
  </si>
  <si>
    <t>F/LR/2018/153</t>
  </si>
  <si>
    <t>F/LR/2018/154</t>
  </si>
  <si>
    <t>Say No To Famine - Addressing Food And Nutrition Insecurity in North-East Nigeria</t>
  </si>
  <si>
    <t>F/NG/2018/161</t>
  </si>
  <si>
    <t>ADF/BD/WP/2018/203/Approved</t>
  </si>
  <si>
    <t>P-NG-AZ0-001</t>
  </si>
  <si>
    <t>Inclusive Basic Service Delivery and Livelihood Empowerment Integrated Programme (IBSDLEIP) – Additional Financing</t>
  </si>
  <si>
    <t>F/NG/2018/165</t>
  </si>
  <si>
    <t>ADF/BD/WP/2018/205/Approved</t>
  </si>
  <si>
    <t>P-NG-IA0-006</t>
  </si>
  <si>
    <t>African Trade Insurance (ATI) - Country Membership Programme</t>
  </si>
  <si>
    <t>F/NG/2018/166</t>
  </si>
  <si>
    <t>ADF/BD/WP/2018/204/Approved</t>
  </si>
  <si>
    <t>P-NG-KA0-004</t>
  </si>
  <si>
    <t>F/NG/2018/167</t>
  </si>
  <si>
    <t>Sustainable Water Supply and Sanitation Program– Additional Financing</t>
  </si>
  <si>
    <t>B/RW/2018/149</t>
  </si>
  <si>
    <t>ADB/BD/WP/2018/273 ADF/BD/WP/2018/194</t>
  </si>
  <si>
    <t>P-RW-E00-012</t>
  </si>
  <si>
    <t>B/RW/2018/150
F/RW/2018/152</t>
  </si>
  <si>
    <t>F/SD/2018/159</t>
  </si>
  <si>
    <t>Project to build Resilience for Food Security and Nutrition in Chad's Rural Communities</t>
  </si>
  <si>
    <t>B/TD/2018/88
F/TD/2018/103</t>
  </si>
  <si>
    <t>ADB/BD/WP/2018/287/Approved
ADF/BD/WP/2018/202/Approved</t>
  </si>
  <si>
    <t>P-TD-AA0-024</t>
  </si>
  <si>
    <t>F/UG/2018/157</t>
  </si>
  <si>
    <t>Burundi-Rwanda Power Grid Interconnection Project for Nelsap</t>
  </si>
  <si>
    <t>F/Z1/2018/62</t>
  </si>
  <si>
    <t>ADB/BD/WP/2018/285/Approved
ADF/BD/WP/2018/200/Approved</t>
  </si>
  <si>
    <t>P-Z1-F00-077</t>
  </si>
  <si>
    <t>B/Z1/2018/153
F/Z1/2018/164</t>
  </si>
  <si>
    <t>European Commission (EC) - EDF - PAGODA</t>
  </si>
  <si>
    <t>B/Z1/2018/152
F/Z1/2018/163</t>
  </si>
  <si>
    <t>Supplementary Financing for Kenya under the Ethiopia-Kenya Electricity Highway Project</t>
  </si>
  <si>
    <t>B/Z1/2018/151</t>
  </si>
  <si>
    <t>ADB/BD/WP/2018/299/Approved</t>
  </si>
  <si>
    <t>P-Z1-FA0-162</t>
  </si>
  <si>
    <t>Africa Tech Ventures Fund</t>
  </si>
  <si>
    <t>P/Z1/2018/51</t>
  </si>
  <si>
    <t>ADB/BD/WP/2018/288</t>
  </si>
  <si>
    <t>Africa Tech Ventures</t>
  </si>
  <si>
    <t>P-Z1-HB0-062</t>
  </si>
  <si>
    <t>F/Z1/2018/158</t>
  </si>
  <si>
    <t>B/GA/2019/01</t>
  </si>
  <si>
    <t>ADB/BD/WP/2018/189/Add.2/Approved</t>
  </si>
  <si>
    <t>Aide d'urgence pour la lutte contre l'invasion de la chenille légionnaire d'automne</t>
  </si>
  <si>
    <t>B/TG/2019/06</t>
  </si>
  <si>
    <t>ADB/BD/WP/2019/10/Approuvé</t>
  </si>
  <si>
    <t>République togolaise</t>
  </si>
  <si>
    <t>P-TG-A00-005</t>
  </si>
  <si>
    <t>Aide d’urgence pour la lutte intégrée contre l’invasion de la chenille légionnaire d’automne</t>
  </si>
  <si>
    <t>B/GN/2019/03</t>
  </si>
  <si>
    <t>ADB/BD/WP/2019/13/Approuvé</t>
  </si>
  <si>
    <t>République de Guinée</t>
  </si>
  <si>
    <t>P-GN-A00-005</t>
  </si>
  <si>
    <t>Abia State Integrated Infrastructure Development Project (ABSIIDP) Preparation studies</t>
  </si>
  <si>
    <t>B/NG/2019/02</t>
  </si>
  <si>
    <t>ADB/BD/WP/2019/08/Approved</t>
  </si>
  <si>
    <t>P-NG-D00-011</t>
  </si>
  <si>
    <t>B/KE/2019/05</t>
  </si>
  <si>
    <t>ADB/BD/WP/2018/251/Add.2/Approved</t>
  </si>
  <si>
    <t>Kopere Solar Park limited</t>
  </si>
  <si>
    <t>Africa Disaster Risks Financing (ADRiFi) Programme</t>
  </si>
  <si>
    <t>B/GM/2019/04
F/GM/2019/01</t>
  </si>
  <si>
    <t>ADB/BD/WP/2019/11/Approved 
ADF/BD/WP/2019/18/Approved</t>
  </si>
  <si>
    <t>P-Z1-HZ0-034</t>
  </si>
  <si>
    <t>Urgent Water Supply and Sanitation Rehabilitation Project - Consolidation Works</t>
  </si>
  <si>
    <t>B/ZW/2019/07</t>
  </si>
  <si>
    <t>ADB/BD/WP/2019/23/Approved</t>
  </si>
  <si>
    <t>P-ZW-E00-009</t>
  </si>
  <si>
    <t>Programme for Integrated Development and Adaptation to Climate Change in the Niger Basin (PIDACC)</t>
  </si>
  <si>
    <t>F/Z1/2019/02</t>
  </si>
  <si>
    <t>ADB/BD/WP/2018/232/Add.2/Approved 
ADF/BD/WP/2018/165/Add.2/Approved</t>
  </si>
  <si>
    <t>B/Z1/2019/09
F/Z1/2019/03</t>
  </si>
  <si>
    <t>F/Z1/2019/04</t>
  </si>
  <si>
    <t>B/Z1/2019/10
F/Z1/2019/05</t>
  </si>
  <si>
    <t>Industrialization Acceleration Support Programme in Morocco - Phase II (PAAIM II)</t>
  </si>
  <si>
    <t>B/MA/2019/11</t>
  </si>
  <si>
    <t>ADB/BD/WP/2019/28</t>
  </si>
  <si>
    <t>P-MA-K00-014</t>
  </si>
  <si>
    <t>Fiscal Consolidation Support Programme (FCSP)</t>
  </si>
  <si>
    <t>B/SL/2019/12/Rev.1
F/SL/2019/06/Rev.1</t>
  </si>
  <si>
    <t>ADB/BD/WP/2019/35 
ADF/BD/WP/2019/24</t>
  </si>
  <si>
    <t>P-SL-KA0-016</t>
  </si>
  <si>
    <t>Green Mini-Grid Program</t>
  </si>
  <si>
    <t>P/CD/2019/04</t>
  </si>
  <si>
    <t>ADB/BD/WP/2019/49</t>
  </si>
  <si>
    <t>Allocation for the Implementation of the Program</t>
  </si>
  <si>
    <t>P-CD-FF0-001</t>
  </si>
  <si>
    <t>Uhuru Growth Fund I</t>
  </si>
  <si>
    <t>P/Z1/2019/03</t>
  </si>
  <si>
    <t>ADB/BD/WP/2019/50</t>
  </si>
  <si>
    <t>Uhuru Growth Fund I, L.P.</t>
  </si>
  <si>
    <t>P-Z1-BG0-005</t>
  </si>
  <si>
    <t>Adiwale Partners Fund I</t>
  </si>
  <si>
    <t>P/Z1/2019/02</t>
  </si>
  <si>
    <t>ADB/BD/WP/2019/51</t>
  </si>
  <si>
    <t>P-Z1-BG0-006</t>
  </si>
  <si>
    <t>Institutional Support Project for the African Union – African Continental Free Trade Area (AfCFTA) Implementation</t>
  </si>
  <si>
    <t>F/Z1/2019/08</t>
  </si>
  <si>
    <t>ADF/BD/WP/2019/34/Approved</t>
  </si>
  <si>
    <t>African Union</t>
  </si>
  <si>
    <t>P-Z1-KF0-059</t>
  </si>
  <si>
    <t>Cashew Nuts Sector and Agricultural Entrepreneurship Development Support Project (PADEFA-ENA)</t>
  </si>
  <si>
    <t>F/BJ/2019/09</t>
  </si>
  <si>
    <t>ADF/BD/WP/2019/39/Approved</t>
  </si>
  <si>
    <t>P-BJ-A00-005</t>
  </si>
  <si>
    <t>F/BJ/2019/10</t>
  </si>
  <si>
    <t>Aide humanitaire d’urgence pour la lutte contre l’épidémie de rougeole</t>
  </si>
  <si>
    <t>B/MG/2019/14</t>
  </si>
  <si>
    <t>ADB/BD/WP/2019/67/Approuvé</t>
  </si>
  <si>
    <t>P-MG-I00-003</t>
  </si>
  <si>
    <t>Infrastructure Credit Guarantee Company Limited (INFRACREDIT)</t>
  </si>
  <si>
    <t>P/NG/2019/05</t>
  </si>
  <si>
    <t>ADB/BD/WP/2019/57/Approved</t>
  </si>
  <si>
    <t>Infrastructure Credit Guarantee Company Limited (InfraCredit)</t>
  </si>
  <si>
    <t>P-NG-H00-011</t>
  </si>
  <si>
    <t>P/NG/2019/06</t>
  </si>
  <si>
    <t>Emergency Humanitarian Relief Assistance Related to the 2019 Tropical Cyclone Idai for MOZAMBIQUE, Malawi and Zimbabwe</t>
  </si>
  <si>
    <t>B/Z1/2019/15</t>
  </si>
  <si>
    <t>ADB/BD/WP/2019/75/Approved</t>
  </si>
  <si>
    <t>P-Z1-K00-091</t>
  </si>
  <si>
    <t>B/Z1/2019/16</t>
  </si>
  <si>
    <t>P-Z1-K00-094</t>
  </si>
  <si>
    <t>B/Z1/2019/17</t>
  </si>
  <si>
    <t>P-Z1-K00-095</t>
  </si>
  <si>
    <t>Agro-Food Processing Project (PTA-Togo) - Additional Financing</t>
  </si>
  <si>
    <t>B/TG/2019/20</t>
  </si>
  <si>
    <t>ADB/BD/WP/2019/66/Approved</t>
  </si>
  <si>
    <t>P-TG-AA0-012</t>
  </si>
  <si>
    <t>Support Project for Alternative Welfare of Children and Young People Involved in the Cobalt Supply Chain (PABEA-COBALT)</t>
  </si>
  <si>
    <t>F/CD/2019/13</t>
  </si>
  <si>
    <t>ADB/BD/WP/2018/185/Rev.1 
ADF/BD/WP/2018/136/Rev.1</t>
  </si>
  <si>
    <t>P-CD-I00-010</t>
  </si>
  <si>
    <t>B/CD/2019/18
F/CD/2019/11</t>
  </si>
  <si>
    <t>B/CD/2019/19
F/CD/2019/12</t>
  </si>
  <si>
    <t>Trans-Sahara Optical Fibre Backbone (TSB) Project - Addendum</t>
  </si>
  <si>
    <t>B/Z1/2019/21
F/Z1/2019/15</t>
  </si>
  <si>
    <t>ADB/BD/WP/2019/68/Approved 
ADF/BD/WP/2019/46/Approved</t>
  </si>
  <si>
    <t>P-Z1-GB0-033</t>
  </si>
  <si>
    <t>Côte d’Ivoire, Liberia, Sierra Leone and Guinea (CLSG) Electricity Networks Interconnection Project</t>
  </si>
  <si>
    <t>B/Z1/2019/25</t>
  </si>
  <si>
    <t>ADB/BD/WP/2019/78/Approved</t>
  </si>
  <si>
    <t>P-Z1-F00-058</t>
  </si>
  <si>
    <t>Botswana Development Corporation Limited (BDC)</t>
  </si>
  <si>
    <t>P/BW/2019/07</t>
  </si>
  <si>
    <t>ADB/BD/WP/2019/72</t>
  </si>
  <si>
    <t>P-BW-HAA-004</t>
  </si>
  <si>
    <t>Ebonyi State Ring Road Project</t>
  </si>
  <si>
    <t>B/NG/2019/23</t>
  </si>
  <si>
    <t>ADB/BD/WP/2019/76</t>
  </si>
  <si>
    <t>P-NG-DB0-014</t>
  </si>
  <si>
    <t>B/NG/2019/24</t>
  </si>
  <si>
    <t>Dodoma City Outer Ring Road (110.2 Km) Construction Project</t>
  </si>
  <si>
    <t>B/TZ/2019/26</t>
  </si>
  <si>
    <t>ADB/BD/WP/2019/83</t>
  </si>
  <si>
    <t>P-TZ-DB0-025</t>
  </si>
  <si>
    <t>B/TZ/2019/27</t>
  </si>
  <si>
    <t>Capacity Enhancement for Public Finance and Economic Management Project (CEPFEM)</t>
  </si>
  <si>
    <t>F/ZM/2019/14</t>
  </si>
  <si>
    <t>ADF/BD/WP/2019/49/Approved</t>
  </si>
  <si>
    <t>P-ZM-KF0-003</t>
  </si>
  <si>
    <t>Additional Financing - Sustainable Rural Water And Sanitation Infrastructure For Improved Health and Livelihoods Project</t>
  </si>
  <si>
    <t>B/MW/2019/28
F/MW/2019/17</t>
  </si>
  <si>
    <t>ADB/BD/WP/2019/90/Approved 
ADF/BD/WP/2019/58/Approved</t>
  </si>
  <si>
    <t>P-MW-E00-009</t>
  </si>
  <si>
    <t>Kenya Mortgage Refinance Company (KMRC)</t>
  </si>
  <si>
    <t>B/KE/2019/30</t>
  </si>
  <si>
    <t>ADB/BD/WP/2019/94</t>
  </si>
  <si>
    <t>P-KE-HB0-009</t>
  </si>
  <si>
    <t>Financial Sector Modernisation Support Programme II - (PAMSFI II)</t>
  </si>
  <si>
    <t>B/TN/2019/29</t>
  </si>
  <si>
    <t>ADB/BD/WP/2019/47</t>
  </si>
  <si>
    <t>P-TN-HZ0-005</t>
  </si>
  <si>
    <t>Strengthening Transboundary Cooperation and Integrated Natural Resources Management in the Songwe River Basin</t>
  </si>
  <si>
    <t>B/Z1/2019/31
F/Z1/2019/18</t>
  </si>
  <si>
    <t>ADB/BD/WP/2019/95/Approved 
ADF/BD/WP/2019/63/Approved</t>
  </si>
  <si>
    <t>P-Z1-EAZ-054</t>
  </si>
  <si>
    <t xml:space="preserve">SADC: Sustainable Financing of Regional Infrastructure and Industrial Projects </t>
  </si>
  <si>
    <t>F/Z1/2019/19</t>
  </si>
  <si>
    <t>ADF/BD/WP/2019/67/Approved</t>
  </si>
  <si>
    <t>Southern African Development Community (SADC)</t>
  </si>
  <si>
    <t>P-Z1-KE0-025</t>
  </si>
  <si>
    <t>Energy Sector Support Project</t>
  </si>
  <si>
    <t>F/KM/2019/20</t>
  </si>
  <si>
    <t>ADF/BD/WP/2019/62/Approved</t>
  </si>
  <si>
    <t>P-KM-F00-002</t>
  </si>
  <si>
    <t>Kandadji Ecosystems Regeneration and Niger Valley Development Programme Support Project (PA_KRESMIN)</t>
  </si>
  <si>
    <t>F/NE/2019/22</t>
  </si>
  <si>
    <t>ADB/BD/WP/2019/93
ADF/BD/WP/2019/61</t>
  </si>
  <si>
    <t>P-NE-AA0-020</t>
  </si>
  <si>
    <t>F/NE/2019/23</t>
  </si>
  <si>
    <t>B/NE/2019/32
F/NE/2019/21</t>
  </si>
  <si>
    <t>Scaling Up Electricity Access Program Phase II (SEAP II) - Additional Financing</t>
  </si>
  <si>
    <t>F/RW/2019/24</t>
  </si>
  <si>
    <t>ADF/BD/WP/2019/70/Approved</t>
  </si>
  <si>
    <t>P-RW-FA0-008</t>
  </si>
  <si>
    <t>Project to Support the Development of Agricultural Value Chains in Six Provinces in DRC (PADCA-6P)</t>
  </si>
  <si>
    <t>F/CD/2019/25</t>
  </si>
  <si>
    <t>ADF/BD/WP/2019/74/Approved</t>
  </si>
  <si>
    <t>P-CD-A00-007</t>
  </si>
  <si>
    <t>Amen Bank</t>
  </si>
  <si>
    <t>P/TN/2019/10</t>
  </si>
  <si>
    <t>ADB/BD/WP/2019/104</t>
  </si>
  <si>
    <t>P-TN-HAB-009</t>
  </si>
  <si>
    <t>P/TN/2019/09</t>
  </si>
  <si>
    <t>P/TN/2019/11</t>
  </si>
  <si>
    <t>P-TN-HAB-015</t>
  </si>
  <si>
    <t>African Agriculture Impact Investments LTD</t>
  </si>
  <si>
    <t>P/Z1/2019/12</t>
  </si>
  <si>
    <t>ADB/BD/WP/2019/109</t>
  </si>
  <si>
    <t>African Agriculture Impact Investments Ltd (Mauritius)</t>
  </si>
  <si>
    <t>P-Z1-AAZ-055</t>
  </si>
  <si>
    <t>LESOTHO</t>
  </si>
  <si>
    <t>Lowlands Rural Water Supply and Sanitation Project</t>
  </si>
  <si>
    <t>B/LS/2019/33
F/LS/2019/26</t>
  </si>
  <si>
    <t>ADB/BD/WP/2019/111/Approved 
ADF/BD/WP/2019/77/Approved</t>
  </si>
  <si>
    <t>P-LS-E00-007</t>
  </si>
  <si>
    <t>Africa Disaster Risks Financing Programme (ADRIFI)</t>
  </si>
  <si>
    <t>B/MG/2019/34
F/MG/2019/27</t>
  </si>
  <si>
    <t>ADB/BD/WP/2019/108/Approved 
ADF/BD/WP/2019/76/Approved</t>
  </si>
  <si>
    <t>P-MG-HZ0-001</t>
  </si>
  <si>
    <t>Cocoa Pre-Export and Value Chain Trade Finance Support Facility -Sucres &amp; Denrees (SUCDEN)</t>
  </si>
  <si>
    <t>P/CI/2019/15</t>
  </si>
  <si>
    <t>ADB/BD/WP/2019/117</t>
  </si>
  <si>
    <t>Sucres &amp; Denrées – Côte d’Ivoire</t>
  </si>
  <si>
    <t>P-CI-AAA-004</t>
  </si>
  <si>
    <t>P-CI-AAA-005</t>
  </si>
  <si>
    <t>TFP - Soft Commodity Senior Loan (Third Loan)</t>
  </si>
  <si>
    <t>P-CI-AAA-006</t>
  </si>
  <si>
    <t>Azito IV Combined Cycle Power Plant Expansion</t>
  </si>
  <si>
    <t>P/CI/2019/14</t>
  </si>
  <si>
    <t>ADB/BD/WP/2019/119</t>
  </si>
  <si>
    <t>Azito Energie S.A</t>
  </si>
  <si>
    <t>P-CI-F00-007</t>
  </si>
  <si>
    <t>Atinkou (CIPREL V) 390 MW Gas Power Project</t>
  </si>
  <si>
    <t>P/CI/2019/13</t>
  </si>
  <si>
    <t>ADB/BD/WP/2019/118</t>
  </si>
  <si>
    <t>Atinkou S.A</t>
  </si>
  <si>
    <t>P-CI-F00-011</t>
  </si>
  <si>
    <t>B/ET/2019/40
F/ET/2019/35</t>
  </si>
  <si>
    <t>ADB/BD/WP/2019/121/Approved
ADF/BD/WP/2019/81/Approved</t>
  </si>
  <si>
    <t>European Commission (EC) - EDF - National Indicative Program for Ethiopia (NIP) - PAGODA</t>
  </si>
  <si>
    <t>EQUATORIAL GUINEA</t>
  </si>
  <si>
    <t>Public Finance Modernization Support Project (PAMPF)</t>
  </si>
  <si>
    <t>B/GQ/2019/35</t>
  </si>
  <si>
    <t>ADB/BD/WP/2019/113</t>
  </si>
  <si>
    <t>Republic of Equatorial Guinea</t>
  </si>
  <si>
    <t>P-GQ-K00-008</t>
  </si>
  <si>
    <t>Programme Post Cyclone Idai and Kenneth Emergency Recovery and Resilience Programme for Mozambique, Malawi and Zimbabwe – (PCIREP)</t>
  </si>
  <si>
    <t>F/Z1/2019/28</t>
  </si>
  <si>
    <t>ADB/BD/WP/2019/126
ADF/BD/WP/2019/84</t>
  </si>
  <si>
    <t>P-Z1-AZ0-014</t>
  </si>
  <si>
    <t>B/Z1/2019/36
F/Z1/2019/29</t>
  </si>
  <si>
    <t>Transition Support Facility (TSF) - SSW (Pillar I) - Unallocated Reserves</t>
  </si>
  <si>
    <t>B/Z1/2019/37
F/Z1/2019/30</t>
  </si>
  <si>
    <t>F/Z1/2019/31</t>
  </si>
  <si>
    <t>P-Z1-AZ0-015</t>
  </si>
  <si>
    <t>F/Z1/2019/32</t>
  </si>
  <si>
    <t>P-Z1-K00-096</t>
  </si>
  <si>
    <t>B/Z1/2019/38
F/Z1/2019/33</t>
  </si>
  <si>
    <t>B/Z1/2019/39
F/Z1/2019/34</t>
  </si>
  <si>
    <t>Nacala Road Corridor Development Project Phase V</t>
  </si>
  <si>
    <t>F/Z1/2019/36</t>
  </si>
  <si>
    <t>ADB/BD/WP/2019/132
ADF/BD/WP/2019/87</t>
  </si>
  <si>
    <t>P-Z1-DB0-202</t>
  </si>
  <si>
    <t>B/Z1/2019/42
F/Z1/2019/37</t>
  </si>
  <si>
    <t>EU Africa Investment Platform (AIP) - PAGoDA</t>
  </si>
  <si>
    <t>ZIM-FUND - Emergency Power Infrastructure Rehabilitation Project – Consolidation Works</t>
  </si>
  <si>
    <t>B/ZW/2019/43</t>
  </si>
  <si>
    <t>ADB/BD/WP/2019/79/Approved</t>
  </si>
  <si>
    <t>P-ZW-FA0-018</t>
  </si>
  <si>
    <t>Strategic Water Supply and Sanitation Improvement Project (SWSSIP)</t>
  </si>
  <si>
    <t>F/SS/2019/40</t>
  </si>
  <si>
    <t>ADB/BD/WP/2019/134/Approved
ADF/BD/WP/2019/89/Approved</t>
  </si>
  <si>
    <t>P-SS-E00-003</t>
  </si>
  <si>
    <t>B/SS/2019/44
F/SS/2019/38</t>
  </si>
  <si>
    <t>B/SS/2019/45
F/SS/2019/39</t>
  </si>
  <si>
    <t>National Road No.1 Rehabilitation Project: Kinshasa/Ndjili – Batshamba Section</t>
  </si>
  <si>
    <t>F/CD/2019/41</t>
  </si>
  <si>
    <t>ADF/BD/WP/2019/90</t>
  </si>
  <si>
    <t>P-CD-DB0-012</t>
  </si>
  <si>
    <t>Eastern Corridor Road Development Programme - Phase 1</t>
  </si>
  <si>
    <t>F/GH/2019/42</t>
  </si>
  <si>
    <t>ADF/BD/WP/2019/91</t>
  </si>
  <si>
    <t>P-GH-DB0-018</t>
  </si>
  <si>
    <t>BH BANK  (formally known as Banque de l'Habitat)</t>
  </si>
  <si>
    <t>B/TN/2019/41</t>
  </si>
  <si>
    <t>ADB/BD/WP/2019/137</t>
  </si>
  <si>
    <t>BH Bank</t>
  </si>
  <si>
    <t>P-TN-HAB-013</t>
  </si>
  <si>
    <t>Support for the Development of Value Chains in the Fisheries and Aquaculture Sector (PASPA)</t>
  </si>
  <si>
    <t>B/GQ/2019/46</t>
  </si>
  <si>
    <t>ADB/BD/WP/2019/142</t>
  </si>
  <si>
    <t>P-GQ-AAF-004</t>
  </si>
  <si>
    <t>Project to develop and Promote Agricultural Subsectors in Zaghouan Governorate</t>
  </si>
  <si>
    <t>B/TN/2019/47</t>
  </si>
  <si>
    <t>ADB/BD/WP/2019/148/Approved</t>
  </si>
  <si>
    <t>P-TN-AA0-009</t>
  </si>
  <si>
    <t>Distributed Energy Services Companies (DESCO) Financing Programme</t>
  </si>
  <si>
    <t>P/Z1/2019/17</t>
  </si>
  <si>
    <t>ADB/BD/WP/2019/140</t>
  </si>
  <si>
    <t>European Union</t>
  </si>
  <si>
    <t>Grant Allocation for Technical Assistance</t>
  </si>
  <si>
    <t>P-Z1-FF0-009</t>
  </si>
  <si>
    <t>European Union - European Fund for Sustainable Development</t>
  </si>
  <si>
    <t>Guarantee and grant from the Africa Fertilizer Financing Mechanism (AFFM) to the African Fertilizer and Agribusiness partnership (AFAP)</t>
  </si>
  <si>
    <t>B/NG/2019/48</t>
  </si>
  <si>
    <t>ADB/BD/WP/2019/150/Approved</t>
  </si>
  <si>
    <t>African Fertilizer and Agribusiness Partnership (AFAP)</t>
  </si>
  <si>
    <t>Africa Fertilizer Financing Mechanism (AFFM)</t>
  </si>
  <si>
    <t>SAP-ID-NOT-004</t>
  </si>
  <si>
    <t>LN-NOTFOUND-004</t>
  </si>
  <si>
    <t>SAP-ID-NOT-005</t>
  </si>
  <si>
    <t>LN-NOTFOUND-005</t>
  </si>
  <si>
    <t>Economic Competitiveness Support Programme (PACEB) - Phase II</t>
  </si>
  <si>
    <t>F/BJ/2019/43</t>
  </si>
  <si>
    <t>ADF/BD/WP/2019/104/Approved</t>
  </si>
  <si>
    <t>P-BJ-K00-006</t>
  </si>
  <si>
    <t>F/BJ/2019/44</t>
  </si>
  <si>
    <t>Banco Comercial E De Investimentos S.A. (BCI)</t>
  </si>
  <si>
    <t>P/MZ/2019/18</t>
  </si>
  <si>
    <t>ADB/BD/WP/2019/159</t>
  </si>
  <si>
    <t>Banco Comercial e de Investimentos S.A.</t>
  </si>
  <si>
    <t>P-MZ-HAB-004</t>
  </si>
  <si>
    <t>Tell Maghreb Fund)</t>
  </si>
  <si>
    <t>P/Z1/2019/20</t>
  </si>
  <si>
    <t>ADB/BD/WP/2019/130</t>
  </si>
  <si>
    <t>Tell Maghreb Fund</t>
  </si>
  <si>
    <t>P-Z1-BG0-007</t>
  </si>
  <si>
    <t>Investisseurs et partenaires Afrique entrepreneurs II (IPAE II)</t>
  </si>
  <si>
    <t>P/Z1/2019/19</t>
  </si>
  <si>
    <t>ADB/BD/WP/2019/160</t>
  </si>
  <si>
    <t>I&amp;P Afrique Entrepreneurs II LP</t>
  </si>
  <si>
    <t>P-Z1-BG0-018</t>
  </si>
  <si>
    <t>Resource Mobilisation and Investment Attractiveness Institutional Support Project (PAIMRAI)</t>
  </si>
  <si>
    <t>F/SN/2019/45</t>
  </si>
  <si>
    <t>ADF/BD/WP/2019/110/Approved</t>
  </si>
  <si>
    <t>P-SN-KA0-015</t>
  </si>
  <si>
    <t>Credit Bank Kenya Limited</t>
  </si>
  <si>
    <t>P/KE/2019/27</t>
  </si>
  <si>
    <t>ADB/BD/WP/2019/165</t>
  </si>
  <si>
    <t>Credit Bank Kenya Plc</t>
  </si>
  <si>
    <t>P-KE-HAB-026</t>
  </si>
  <si>
    <t>"Compagnie Générale de Banque PLC" (COGEBANQUE)</t>
  </si>
  <si>
    <t>P/RW/2019/25</t>
  </si>
  <si>
    <t>ADB/BD/WP/2019/161</t>
  </si>
  <si>
    <t>Cogebanque Rwanda PLC</t>
  </si>
  <si>
    <t>P-RW-HAB-006</t>
  </si>
  <si>
    <t>P/RW/2019/26</t>
  </si>
  <si>
    <t>Agribusiness and Rice Value Chain Support</t>
  </si>
  <si>
    <t>F/SL/2019/49</t>
  </si>
  <si>
    <t>ADF/BD/WP/2019/103/Approved</t>
  </si>
  <si>
    <t>P-SL-AA0-019</t>
  </si>
  <si>
    <t>Water Valorization for Value Chain Development Project (PROVALE-CV)</t>
  </si>
  <si>
    <t>B/SN/2019/49</t>
  </si>
  <si>
    <t>ADB/BD/WP/2019/155</t>
  </si>
  <si>
    <t>P-SN-A00-013</t>
  </si>
  <si>
    <t>B/SN/2019/50</t>
  </si>
  <si>
    <t>COMESA Regional Trade and Project Finance Support Facility - Eastern and Southern African Trade and Development Bank (TDB)</t>
  </si>
  <si>
    <t>P/Z1/2019/22</t>
  </si>
  <si>
    <t>ADB/BD/WP/2019/163</t>
  </si>
  <si>
    <t>Eastern and Southern African Trade and Development Bank</t>
  </si>
  <si>
    <t>P-Z1-HAA-092</t>
  </si>
  <si>
    <t>P/Z1/2019/21</t>
  </si>
  <si>
    <t>P-Z1-HAA-093</t>
  </si>
  <si>
    <t>P/Z1/2019/23</t>
  </si>
  <si>
    <t>P-Z1-HAA-094</t>
  </si>
  <si>
    <t>Attijariwafa Bank - Partnership for Trade Development in Africa</t>
  </si>
  <si>
    <t>P/Z1/2019/24</t>
  </si>
  <si>
    <t>ADB/BD/WP/2019/167</t>
  </si>
  <si>
    <t>Attijariwafa Bank Europe</t>
  </si>
  <si>
    <t>P-Z1-HAB-073</t>
  </si>
  <si>
    <t>East African Community Payment and Settlement Systems Integration Project (EAC-PSSIP) - South Sudan</t>
  </si>
  <si>
    <t>F/Z1/2019/48</t>
  </si>
  <si>
    <t>ADB/BD/WP/2019/166/Approved
ADF/BD/WP/2019/112/Approved</t>
  </si>
  <si>
    <t>P-Z1-HZ0-038</t>
  </si>
  <si>
    <t>B/Z1/2019/52
F/Z1/2019/47</t>
  </si>
  <si>
    <t>Guarantee and Grant from the Africa Fertilizer Financing Mechanism (AFFM) to the African Fertilizer and Agribusiness Partnership (AFAP)</t>
  </si>
  <si>
    <t>B/TZ/2019/51</t>
  </si>
  <si>
    <t>ADB/BD/WP/2019/162/Approved</t>
  </si>
  <si>
    <t>SAP-ID-NOT-002</t>
  </si>
  <si>
    <t>LN-NOTFOUND-002</t>
  </si>
  <si>
    <t>SAP-ID-NOT-003</t>
  </si>
  <si>
    <t>LN-NOTFOUND-003</t>
  </si>
  <si>
    <t>Youth Entrepreneurship and Innovation Multidonor Trust Fund (YEI MDTF)</t>
  </si>
  <si>
    <t>B/BD/2019/12
F/BD/2019/06</t>
  </si>
  <si>
    <t>ADB/BD/WP/2019/168/Approved
ADF/BD/WP/2019/113/Approved</t>
  </si>
  <si>
    <t>Youth Entrepreneurship and Innovation Multi-Donor Trust Fund (YEI MDTF)</t>
  </si>
  <si>
    <t>Approval of Resources</t>
  </si>
  <si>
    <t>SAP-ID-NOT-018</t>
  </si>
  <si>
    <t>LN-NOTFOUND-018</t>
  </si>
  <si>
    <t>Leraba Plain Management and Development Project (PAVAL)</t>
  </si>
  <si>
    <t>B/BF/2019/55</t>
  </si>
  <si>
    <t>ADB/BD/WP/2019/173/Approved
ADF/BD/WP/2019/119/Approved</t>
  </si>
  <si>
    <t>P-BF-A00-012</t>
  </si>
  <si>
    <t>F/BF/2019/56</t>
  </si>
  <si>
    <t>Road Infrastructure Programme (RIP)</t>
  </si>
  <si>
    <t>F/SO/2019/52</t>
  </si>
  <si>
    <t>ADB/BD/WP/2019/169
ADF/BD/WP/2019/114</t>
  </si>
  <si>
    <t>P-SO-DB0-005</t>
  </si>
  <si>
    <t>B/SO/2019/54
F/SO/2019/51</t>
  </si>
  <si>
    <t>Kismayo-Baidoa Urban Water Supply and Sanitation Project</t>
  </si>
  <si>
    <t>B/SO/2019/53
F/SO/2019/50</t>
  </si>
  <si>
    <t>ADB/BD/WP/2019/164
ADF/BD/WP/2019/109</t>
  </si>
  <si>
    <t>P-SO-E00-003</t>
  </si>
  <si>
    <t>Ethiopia–Djibouti -Transport Corridor Project Phase I</t>
  </si>
  <si>
    <t>F/Z1/2019/53</t>
  </si>
  <si>
    <t>ADF/BD/WP/2019/108</t>
  </si>
  <si>
    <t>P-Z1-DB0-205</t>
  </si>
  <si>
    <t>F/Z1/2019/54</t>
  </si>
  <si>
    <t>P-Z1-DB0-227</t>
  </si>
  <si>
    <t>Temane Transmission Project (TTP)</t>
  </si>
  <si>
    <t>F/Z1/2019/55</t>
  </si>
  <si>
    <t>ADF/BD/WP/2019/118/Approved</t>
  </si>
  <si>
    <t>P-Z1-FA0-164</t>
  </si>
  <si>
    <t>Humanitarian Emergency Assistance to Mitigate the Effects of the 2018/2019 Drought in Namibia</t>
  </si>
  <si>
    <t>B/NA/2019/56</t>
  </si>
  <si>
    <t>ADB/BD/WP/2019/186/Approved</t>
  </si>
  <si>
    <t>P-NA-AA0-010</t>
  </si>
  <si>
    <t>Economic Competitiveness and Financial Management Support Project (PACEGEF)</t>
  </si>
  <si>
    <t>F/NE/2019/59</t>
  </si>
  <si>
    <t>ADF/BD/WP/2019/120/Approved</t>
  </si>
  <si>
    <t>P-NE-K00-014</t>
  </si>
  <si>
    <t>Improving Access and Quality of Basic Education (IAQBE)</t>
  </si>
  <si>
    <t>F/SS/2019/58</t>
  </si>
  <si>
    <t>ADB/BD/WP/2019/176</t>
  </si>
  <si>
    <t>P-SS-I00-003</t>
  </si>
  <si>
    <t>B/SS/2019/57
F/SS/2019/57</t>
  </si>
  <si>
    <t>Africa Forestry Fund II (ASFF II) - Equity Investment</t>
  </si>
  <si>
    <t>P/Z1/2019/29</t>
  </si>
  <si>
    <t>ADB/BD/WP/2019/187</t>
  </si>
  <si>
    <t>Africa Forestry Fund II Limited</t>
  </si>
  <si>
    <t>P-Z1-AAZ-054</t>
  </si>
  <si>
    <t xml:space="preserve">Climate Change Integration in Environmental Management and Sustainable Land use Project (ICE-SLM) </t>
  </si>
  <si>
    <t>B/AO/2019/59
F/AO/2019/61</t>
  </si>
  <si>
    <t>ADB/BD/WP/2019/172/Approved
ADF/BD/WP/2019/117/Approved</t>
  </si>
  <si>
    <t>P-AO-C00-003</t>
  </si>
  <si>
    <t>Value Chains, Agricultural and Rural Entrepreneurship Support Project (PACVEAR)</t>
  </si>
  <si>
    <t>F/GW/2019/62</t>
  </si>
  <si>
    <t>ADB/BD/WP/2019/182/Approved
ADF/BD/WP/2019/126/Approved</t>
  </si>
  <si>
    <t>P-GW-A00-004</t>
  </si>
  <si>
    <t>B/GW/2019/60
F/GW/2019/63</t>
  </si>
  <si>
    <t>B/GW/2019/61
F/GW/2019/64</t>
  </si>
  <si>
    <t>Emergency Food and Nutrition Security for Children in Bié Region</t>
  </si>
  <si>
    <t>B/AO/2019/62</t>
  </si>
  <si>
    <t>ADB/BD/WP/2019/209/Approved</t>
  </si>
  <si>
    <t>P-AO-AA0-010</t>
  </si>
  <si>
    <t>Vista Bank - Africa SME Programme</t>
  </si>
  <si>
    <t>P/GN/2019/28</t>
  </si>
  <si>
    <t>ADB/BD/WP/2019/199</t>
  </si>
  <si>
    <t xml:space="preserve">Vista Bank Guinea </t>
  </si>
  <si>
    <t>P-GN-HA0-001</t>
  </si>
  <si>
    <t>National Bank for Economic Development (BNDE) - Africa SME Programme</t>
  </si>
  <si>
    <t>P/SN/2019/30</t>
  </si>
  <si>
    <t>ADB/BD/WP/2019/200</t>
  </si>
  <si>
    <t>Banque Nationale pour le Développement Economique</t>
  </si>
  <si>
    <t>P-SN-HA0-002</t>
  </si>
  <si>
    <t>P/SN/2019/31</t>
  </si>
  <si>
    <t xml:space="preserve">Support Project for Cotonou Stormwater Drainage Programme (PAPC) </t>
  </si>
  <si>
    <t>B/BJ/2019/63</t>
  </si>
  <si>
    <t>ADB/BD/WP/2019/202</t>
  </si>
  <si>
    <t>P-BJ-EBC-002</t>
  </si>
  <si>
    <t>Rural Electrification Project (PERU)</t>
  </si>
  <si>
    <t>B/BJ/2019/64</t>
  </si>
  <si>
    <t>ADB/BD/WP/2019/205</t>
  </si>
  <si>
    <t>P-BJ-FA0-007</t>
  </si>
  <si>
    <t>Groundwater Assessment, Aquifer Mapping and Well Development Project</t>
  </si>
  <si>
    <t>B/ER/2019/67
F/ER/2019/66</t>
  </si>
  <si>
    <t>ADB/BD/WP/2019/204/Approved
ADF/BD/WP/2019/139/Approved</t>
  </si>
  <si>
    <t>P-ER-EAZ-006</t>
  </si>
  <si>
    <t>Kenol-Sagana-Marua Highway Improvement Project</t>
  </si>
  <si>
    <t>B/KE/2019/65</t>
  </si>
  <si>
    <t>ADB/BD/WP/2019/207</t>
  </si>
  <si>
    <t>P-KE-DB0-037</t>
  </si>
  <si>
    <t>B/KE/2019/66</t>
  </si>
  <si>
    <t>Djermaya PV Project – Partial Risk Guarantee</t>
  </si>
  <si>
    <t>F/TD/2019/65</t>
  </si>
  <si>
    <t>ADF/BD/WP/2019/140</t>
  </si>
  <si>
    <t>P-TD-FA0-007</t>
  </si>
  <si>
    <t>Djermaya 28 MW Solar PV IPP - Senior Loan</t>
  </si>
  <si>
    <t>P/TD/2019/32</t>
  </si>
  <si>
    <t>ADB/BD/WP/2019/206</t>
  </si>
  <si>
    <t>Djermaya CDEN Energy Sarl</t>
  </si>
  <si>
    <t>P-TD-FF0-002</t>
  </si>
  <si>
    <t>Special Agro-Industrial Processing Zones Development Programme (PDZTA-BK)</t>
  </si>
  <si>
    <t>F/GN/2019/67</t>
  </si>
  <si>
    <t>ADB/BD/WP/2019/203/Approved
ADF/BD/WP/2019/138/Approved</t>
  </si>
  <si>
    <t>P-GN-AA0-023</t>
  </si>
  <si>
    <t>F/GN/2019/68</t>
  </si>
  <si>
    <t>B/GN/2019/68
F/GN/2019/69</t>
  </si>
  <si>
    <t>Savannah Investment Programme (SIP)</t>
  </si>
  <si>
    <t>F/GH/2019/60</t>
  </si>
  <si>
    <t>ADF/BD/WP/2019/141/Approved</t>
  </si>
  <si>
    <t>P-GH-A00-010</t>
  </si>
  <si>
    <t>F/ML/2019/71</t>
  </si>
  <si>
    <t>ADB/BD/WP/2018/276/Add.2/Approved
ADF/BD/WP/2018/197/Add.2/Approved</t>
  </si>
  <si>
    <t>F/ML/2019/72</t>
  </si>
  <si>
    <t>B/ML/2019/69
F/ML/2019/70</t>
  </si>
  <si>
    <t>B/ML/2019/70
F/ML/2019/73</t>
  </si>
  <si>
    <t>Sustainable Fisheries, Aquaculture Development and Watershed Management Project</t>
  </si>
  <si>
    <t>F/MW/2019/74</t>
  </si>
  <si>
    <t>ADF/BD/WP/2019/142/Approved</t>
  </si>
  <si>
    <t>P-MW-AAF-003</t>
  </si>
  <si>
    <t>F/MW/2019/75</t>
  </si>
  <si>
    <t>The Gambia Electricity Access Project (GEAP)</t>
  </si>
  <si>
    <t>F/GM/2019/80</t>
  </si>
  <si>
    <t>ADB/BD/WP/2019/213/Approved
ADF/BD/WP/2019/145/Approved</t>
  </si>
  <si>
    <t>P-GM-FA0-002</t>
  </si>
  <si>
    <t>B/GM/2019/76
F/GM/2019/81</t>
  </si>
  <si>
    <t>Sustainable Rural Water Supply and Sanitation Project for North and South Kordofan</t>
  </si>
  <si>
    <t>F/SD/2019/76</t>
  </si>
  <si>
    <t>ADB/BD/WP/2019/216
ADF/BD/WP/2019/147</t>
  </si>
  <si>
    <t>P-SD-E00-004</t>
  </si>
  <si>
    <t>B/SD/2019/71
F/SD/2019/77</t>
  </si>
  <si>
    <t>Project to develop and equip the Power and Transmission Grid (PAERTE)</t>
  </si>
  <si>
    <t>B/TN/2019/74</t>
  </si>
  <si>
    <t>ADB/BD/WP/2019/212</t>
  </si>
  <si>
    <t>Société Tunisienne de l’Electricité et du Gaz (STEG)</t>
  </si>
  <si>
    <t>P-TN-FA0-008</t>
  </si>
  <si>
    <t>B/TN/2019/75</t>
  </si>
  <si>
    <t>Emergency Assistance to Support the National Ebola Viral Disease Preparedness and Response Plan</t>
  </si>
  <si>
    <t>B/UG/2019/77</t>
  </si>
  <si>
    <t>ADB/BD/WP/2019/224/Approved</t>
  </si>
  <si>
    <t>P-UG-IBE-001</t>
  </si>
  <si>
    <t>Sustainable Livestock Infrastructure Management Project (SLIMP)</t>
  </si>
  <si>
    <t>F/ZM/2019/82</t>
  </si>
  <si>
    <t>ADF/BD/WP/2019/150/Approved</t>
  </si>
  <si>
    <t>P-ZM-AAE-003</t>
  </si>
  <si>
    <t>eGovernment Infrastructure - Phase II</t>
  </si>
  <si>
    <t>F/LS/2019/83</t>
  </si>
  <si>
    <t>ADF/BD/WP/2019/151/Approved</t>
  </si>
  <si>
    <t>P-LS-GB0-003</t>
  </si>
  <si>
    <t>F/LS/2019/84</t>
  </si>
  <si>
    <t>B/Z1/2019/78</t>
  </si>
  <si>
    <t>ADB/BD/WP/2019/222/Approved</t>
  </si>
  <si>
    <t>On-Grid Fund of the Facility for Energy Inclusion</t>
  </si>
  <si>
    <t>PERN/PEGC</t>
  </si>
  <si>
    <t>Bangui/Mpoko International Airport Modernisation Support Project - Phase I - (PAMAB-I)</t>
  </si>
  <si>
    <t>F/CF/2019/86</t>
  </si>
  <si>
    <t>ADB/BD/WP/2019/226/Approved 
ADF/BD/WP/2019/152/Approved</t>
  </si>
  <si>
    <t>P-CF-DA0-002</t>
  </si>
  <si>
    <t>B/CF/2019/79
F/CF/2019/85</t>
  </si>
  <si>
    <t>Project to Support the East African Nutritional Sciences Institute - EANSI "PA-EANSI"</t>
  </si>
  <si>
    <t>B/BI/2019/80
F/BI/2019/46/Rev.1</t>
  </si>
  <si>
    <t>ADB/BD/WP/2019/231/Approved 
ADF/BD/WP/2019/111/Corr.1/Approved</t>
  </si>
  <si>
    <t>P-BI-IC0-001</t>
  </si>
  <si>
    <t>Capacity Building for The Operationalization of the EAPP regional power market trade project</t>
  </si>
  <si>
    <t>F/Z1/2019/87</t>
  </si>
  <si>
    <t>ADF/BD/WP/2019/156/Approved</t>
  </si>
  <si>
    <t>Eastern Africa Power Pool General Secretariat (EAPP)</t>
  </si>
  <si>
    <t>P-Z1-F00-107</t>
  </si>
  <si>
    <t>Aide d'urgence aux victimes des inondations de la Wilaya du Guidamakha</t>
  </si>
  <si>
    <t>B/MR/2019/08</t>
  </si>
  <si>
    <t>ADB/BD/WP/2019/238/Approuvé</t>
  </si>
  <si>
    <t>République islamique de Mauritanie</t>
  </si>
  <si>
    <t>P-MR-AAZ-006</t>
  </si>
  <si>
    <t>Economic Diversification Support Program (EDSP)</t>
  </si>
  <si>
    <t>B/AO/2019/81</t>
  </si>
  <si>
    <t>ADB/BD/WP/2019/235</t>
  </si>
  <si>
    <t>P-AO-K00-007</t>
  </si>
  <si>
    <t>B/SO/2019/72
F/SO/2019/78</t>
  </si>
  <si>
    <t>ADB/BD/WP/2019/169/Add.2/Approved
ADF/BD/WP/2019/114/Add.2/Approved</t>
  </si>
  <si>
    <t>Renewable Energy for Electrification in Liberia (REEL Project)</t>
  </si>
  <si>
    <t>F/LR/2019/88</t>
  </si>
  <si>
    <t>ADB/BD/WP/2019/234/Approved
ADF/BD/WP/2019/158/Approved</t>
  </si>
  <si>
    <t>P-LR-FA0-001</t>
  </si>
  <si>
    <t>F/LR/2019/89</t>
  </si>
  <si>
    <t>B/LR/2019/83</t>
  </si>
  <si>
    <t>B/LR/2019/82
F/LR/2019/90</t>
  </si>
  <si>
    <t>B/Z1/2019/84</t>
  </si>
  <si>
    <t>ADB/BD/WP/2019/222/Rev.1/Approved</t>
  </si>
  <si>
    <t>Tamaske-Tahoua and Tamaske-Mararraba Roads Development Project</t>
  </si>
  <si>
    <t>F/NE/2019/92</t>
  </si>
  <si>
    <t>ADB/BD/WP/2019/227/Approved
ADF/BD/WP/2019/153/Approved</t>
  </si>
  <si>
    <t>P-NE-DB0-011</t>
  </si>
  <si>
    <t>B/NE/2019/85
F/NE/2019/93</t>
  </si>
  <si>
    <t>B/NE/2019/86
F/NE/2019/94</t>
  </si>
  <si>
    <t>Public Finance Management Strengthening Support Project (PARGEFIP)</t>
  </si>
  <si>
    <t>F/CM/2019/91</t>
  </si>
  <si>
    <t>ADF/BD/WP/2019/159/Final</t>
  </si>
  <si>
    <t>P-CM-KF0-005</t>
  </si>
  <si>
    <t>African Development Partners III</t>
  </si>
  <si>
    <t>P/Z1/2019/33</t>
  </si>
  <si>
    <t>ADB/BD/WP/2019/240</t>
  </si>
  <si>
    <t xml:space="preserve">Sub-fund of African Development Partners III domiciled in Mauritius </t>
  </si>
  <si>
    <t>P-Z1-BG0-017</t>
  </si>
  <si>
    <t>Support Project for the Implementation of the Inclusive Service Delivery Development Programme "PAME/PDSI"</t>
  </si>
  <si>
    <t>F/CI/2019/95</t>
  </si>
  <si>
    <t>ADF/BD/WP/2019/162/Approved</t>
  </si>
  <si>
    <t>P-CI-AA0-033</t>
  </si>
  <si>
    <t>Program of Support to Economic Growth, Phase II (PACEII)</t>
  </si>
  <si>
    <t>F/ML/2019/97</t>
  </si>
  <si>
    <t>ADF/BD/WP/2019/168</t>
  </si>
  <si>
    <t>P-ML-KA0-008</t>
  </si>
  <si>
    <t>Private Sector Credit Enhancement Facility (PSF) - Recommended Risk Participations</t>
  </si>
  <si>
    <t>F/Z1/2019/99</t>
  </si>
  <si>
    <t>ADF/BD/WP/2019/167</t>
  </si>
  <si>
    <t>F/Z1/2019/98</t>
  </si>
  <si>
    <t>Kampala City Roads Rehabilitation Project</t>
  </si>
  <si>
    <t>B/UG/2019/87</t>
  </si>
  <si>
    <t>ADB/BD/WP/2019/236
ADF/BD/WP/2019/160</t>
  </si>
  <si>
    <t>P-UG-DB0-016</t>
  </si>
  <si>
    <t>F/UG/2019/96</t>
  </si>
  <si>
    <t>Rural Economy Integrated Development Support Project (PROADER)</t>
  </si>
  <si>
    <t>F/CD/2019/100</t>
  </si>
  <si>
    <t>ADF/BD/WP/2019/175</t>
  </si>
  <si>
    <t>P-CD-AB0-007</t>
  </si>
  <si>
    <t>F/CD/2019/101</t>
  </si>
  <si>
    <t>Integrated Agricultural Value Chains Development Project (PRODIVAC)</t>
  </si>
  <si>
    <t>B/CG/2019/89</t>
  </si>
  <si>
    <t>ADB/BD/WP/2019/253</t>
  </si>
  <si>
    <t>P-CG-AAG-002</t>
  </si>
  <si>
    <t>Mozambique LNG Area 1</t>
  </si>
  <si>
    <t>P/MZ/2019/34</t>
  </si>
  <si>
    <t>ADB/BD/WP/2019/157/Rev.1</t>
  </si>
  <si>
    <t>Moz LNG1 Co-Financing Company</t>
  </si>
  <si>
    <t>P-MZ-FD0-003</t>
  </si>
  <si>
    <t>Seychelles Cable Systems Company Ltd (SCS) – Corporate Loan</t>
  </si>
  <si>
    <t>P/SC/2019/35</t>
  </si>
  <si>
    <t>ADB/BD/WP/2019/255</t>
  </si>
  <si>
    <t>Seychelles Cable System Company Limited</t>
  </si>
  <si>
    <t>P-SC-GB0-005</t>
  </si>
  <si>
    <t>Resource Mobilisation and Reform Effectiveness Support Programme - Phase I (PAMRER I)</t>
  </si>
  <si>
    <t>B/SN/2019/88</t>
  </si>
  <si>
    <t>ADB/BD/WP/2019/248</t>
  </si>
  <si>
    <t>P-SN-KA0-014</t>
  </si>
  <si>
    <t>Youth Entrepreneurship and Innovation Multidonor Trust: Grant for the Capacity Building of Youth-led Start-ups and Micro, Small and Medium Enterprises (MSMEs) under the TEF Entrepreneurship Programme</t>
  </si>
  <si>
    <t>B/Z1/2019/73
F/Z1/2019/79</t>
  </si>
  <si>
    <t>ADB/BD/WP/2019/258/Approved
ADF/BD/WP/2019/174/Approved</t>
  </si>
  <si>
    <t>Tony Elumelu Foundation (TEF)</t>
  </si>
  <si>
    <t>P-Z1-I00-023</t>
  </si>
  <si>
    <t>Trans-Gambia Corridor Project (Phase I) – Construction of the Trans-Gambia Bridge and River Crossing Improvement</t>
  </si>
  <si>
    <t>B/GM/2019/90
F/GM/2019/102</t>
  </si>
  <si>
    <t>ADB/BD/WP/2019/241/Approved/Extended
ADF/BD/WP/2019/163/Approved/Extended</t>
  </si>
  <si>
    <t>P-Z1-DB0-046</t>
  </si>
  <si>
    <t>Mueda–Negomano Road Upgrading Project Phase II Lot A (Roma-Nambungale – 35 KM)</t>
  </si>
  <si>
    <t>F/Z1/2019/104</t>
  </si>
  <si>
    <t>ADB/BD/WP/2019/256/Approved 
ADF/BD/WP/2019/172/Approved</t>
  </si>
  <si>
    <t>P-Z1-DB0-222</t>
  </si>
  <si>
    <t>B/Z1/2019/91
F/Z1/2019/103</t>
  </si>
  <si>
    <t>Economic and Social Reform Support Programme (PARES)</t>
  </si>
  <si>
    <t>B/CI/2019/92</t>
  </si>
  <si>
    <t>ADB/BD/WP/2019/273</t>
  </si>
  <si>
    <t>P-CI-KA0-010</t>
  </si>
  <si>
    <t>Competitiveness and Economic Growth Support Programme - Phase III (PACCE III)</t>
  </si>
  <si>
    <t>B/CM/2019/96</t>
  </si>
  <si>
    <t>ADB/BD/WP/2019/250</t>
  </si>
  <si>
    <t>P-CM-KA0-015</t>
  </si>
  <si>
    <t>Drought Resilience and Sustainable Livelihood Programme (DRSLP-V)</t>
  </si>
  <si>
    <t>F/ER/2019/106</t>
  </si>
  <si>
    <t>ADB/BD/WP/2019/270
ADF/BD/WP/2019/183</t>
  </si>
  <si>
    <t>P-ER-AAZ-001</t>
  </si>
  <si>
    <t>B/ER/2019/93
F/ER/2019/105</t>
  </si>
  <si>
    <t>Economic Competitiveness Support Programme - Phase III (Pace III)</t>
  </si>
  <si>
    <t>F/MG/2019/107</t>
  </si>
  <si>
    <t>ADB/BD/WP/2019/265/Approved 
ADF/BD/WP/2019/180/Approved</t>
  </si>
  <si>
    <t>P-MG-KA0-012</t>
  </si>
  <si>
    <t>B/MG/2019/97
F/MG/2019/108</t>
  </si>
  <si>
    <t>Nigeria Transmission Expansion Project Phase I (NTEP I)</t>
  </si>
  <si>
    <t>B/NG/2019/94</t>
  </si>
  <si>
    <t>ADB/BD/WP/2019/251</t>
  </si>
  <si>
    <t>P-NG-FA0-011</t>
  </si>
  <si>
    <t>B/NG/2019/95</t>
  </si>
  <si>
    <t>"Desert to Power Initiative" - Yeleen Solar Plant Development and National Electricity System Strengthening Project</t>
  </si>
  <si>
    <t>B/BF/2019/99</t>
  </si>
  <si>
    <t>ADB/BD/WP/2019/262</t>
  </si>
  <si>
    <t>P-BF-FF0-006</t>
  </si>
  <si>
    <t>Equity Group Holdings Plc</t>
  </si>
  <si>
    <t>P/KE/2019/38</t>
  </si>
  <si>
    <t>ADB/BD/WP/2019/271</t>
  </si>
  <si>
    <t>Equity Group Holdings PLC</t>
  </si>
  <si>
    <t>P-KE-HAB-030</t>
  </si>
  <si>
    <t>Fonds d’Equipement Communal (FEC)</t>
  </si>
  <si>
    <t>P/MA/2019/36</t>
  </si>
  <si>
    <t>ADB/BD/WP/2019/274</t>
  </si>
  <si>
    <t>Fonds d’Equipement Communal</t>
  </si>
  <si>
    <t>P-MA-HAA-012</t>
  </si>
  <si>
    <t>Project to support the Social Component of Rural Electrification Programme CIZO (PRAVOST)</t>
  </si>
  <si>
    <t>F/TG/2019/109</t>
  </si>
  <si>
    <t>ADB/BD/WP/2019/269/Approved
ADF/BD/WP/2019/182/Approved</t>
  </si>
  <si>
    <t>P-TG-FA0-012</t>
  </si>
  <si>
    <t>F/TG/2019/110</t>
  </si>
  <si>
    <t>B/TG/2019/98</t>
  </si>
  <si>
    <t>Nacala Road Corridor Development Project</t>
  </si>
  <si>
    <t>B/Z1/2019/101
F/Z1/2019/113</t>
  </si>
  <si>
    <t>ADB/BD/WP/2019/132/Add.2/Approved
ADF/BD/WP/2019/87/Add.2/Approved</t>
  </si>
  <si>
    <t>P-Z1-DB0-039</t>
  </si>
  <si>
    <t>The Interconnection of Electric Grids of Nile Equatorial Lakes Countries</t>
  </si>
  <si>
    <t>B/Z1/2019/100
F/Z1/2019/112</t>
  </si>
  <si>
    <t>ADB/BD/WP/2019/272/Approved
ADF/BD/WP/2019/185/Approved</t>
  </si>
  <si>
    <t>P-Z1-FA0-177</t>
  </si>
  <si>
    <t>Equity Investment in the Common Reinsurance Company of the Inter-African Conference on Insurance Markets ("CICA-RE")</t>
  </si>
  <si>
    <t>P/Z1/2019/39</t>
  </si>
  <si>
    <t>ADB/BD/WP/2019/268</t>
  </si>
  <si>
    <t xml:space="preserve">Compagnie Commune de Réassurance des Etats Membres de la Conférence Interafricaine des Marchés d’Assurances (CICA-Re) </t>
  </si>
  <si>
    <t>XOF (FCFA)</t>
  </si>
  <si>
    <t>P-Z1-HB0-063</t>
  </si>
  <si>
    <t>Social Impact Investment Programme For Africa (“SIIPA”)</t>
  </si>
  <si>
    <t>P/Z1/2019/37</t>
  </si>
  <si>
    <t>ADB/BD/WP/2019/252</t>
  </si>
  <si>
    <t>N/A
(social impact funds selected under the Programme)</t>
  </si>
  <si>
    <t>P-Z1-IZ0-033</t>
  </si>
  <si>
    <t>Enable Youth Eritrea</t>
  </si>
  <si>
    <t>B/ER/2019/102 
F/ER/2019/114</t>
  </si>
  <si>
    <t>ADB/BD/WP/2019/275/Approved
ADF/BD/WP/2019/187/Approved</t>
  </si>
  <si>
    <t>P-ER-AAZ-003</t>
  </si>
  <si>
    <t>Rural Drinking Water and Sanitation Project (PEPA-MR)</t>
  </si>
  <si>
    <t>F/BF/2019/119</t>
  </si>
  <si>
    <t>ADB/BD/WP/2019/278/Approved
ADF/BD/WP/2019/190/Approved</t>
  </si>
  <si>
    <t>P-BF-E00-016</t>
  </si>
  <si>
    <t>F/BF/2019/120</t>
  </si>
  <si>
    <t>B/BF/2019/105
F/BF/2019/121</t>
  </si>
  <si>
    <t>African Trade Insurance Agency (ATI): Country Membership Programme</t>
  </si>
  <si>
    <t>F/ML/2019/118/Rev.1</t>
  </si>
  <si>
    <t>ADF/BD/WP/2019/189/Approved/Final</t>
  </si>
  <si>
    <t>P-ML-HZ0-001</t>
  </si>
  <si>
    <t>Lake Tanganyika Transport Corridor Development Project Phase I Rehabilitation of Bujumbura Port</t>
  </si>
  <si>
    <t>F/Z1/2019/115</t>
  </si>
  <si>
    <t>ADB/BD/WP/2019/279/Rev.1/Approved 
ADF/BD/WP/2019/191/Rev.1/Approved</t>
  </si>
  <si>
    <t>P-Z1-DD0-019</t>
  </si>
  <si>
    <t>B/Z1/2019/104
F/Z1/2019/117</t>
  </si>
  <si>
    <t>B/Z1/2019/103
F/Z1/2019/116</t>
  </si>
  <si>
    <t>Road Network Rehabilitation Project- Rehabilitation of RN2 (Moroni – Foumbouni): Moroni - Ouroveni Section</t>
  </si>
  <si>
    <t>F/KM/2019/128</t>
  </si>
  <si>
    <t>ADF/BD/WP/2019/195/Approved</t>
  </si>
  <si>
    <t>P-KM-DB0-004</t>
  </si>
  <si>
    <t>F/KM/2019/129</t>
  </si>
  <si>
    <t>Power Transmission Network Development and Rural Electrification Programme (PDRTE-ER)</t>
  </si>
  <si>
    <t>B/MA/2019/107</t>
  </si>
  <si>
    <t>ADB/BD/WP/2019/286</t>
  </si>
  <si>
    <t>Office national de l’électricité et de l’eau potable (ONEE)</t>
  </si>
  <si>
    <t>P-MA-FA0-008</t>
  </si>
  <si>
    <t>Project to Support and Enhance the Entrepreneurial Initiatives of Women and Young People (PAVIE)</t>
  </si>
  <si>
    <t>B/SN/2019/106</t>
  </si>
  <si>
    <t>ADB/BD/WP/2019/280
ADF/BD/WP/2019/192</t>
  </si>
  <si>
    <t>P-SN-I00-008</t>
  </si>
  <si>
    <t>F/SN/2019/122</t>
  </si>
  <si>
    <t>B/ER/2019/114
F/ER/2019/126</t>
  </si>
  <si>
    <t>ADB/BD/WP/2019/275/Corr.1/Approved
ADF/BD/WP/2019/187/Corr.1/Approved</t>
  </si>
  <si>
    <t>Technical Assistance for Studies on Ruzizi Hydropower Plant Project IV</t>
  </si>
  <si>
    <t>B/Z1/2019/120
F/Z1/2019/130</t>
  </si>
  <si>
    <t>ADB/BD/WP/2019/289/Approved
ADF/BD/WP/2019/199/Approved</t>
  </si>
  <si>
    <t>Economic Community of the Great Lakes Countries Organization for the Energy of the Great Lakes Countries (EGL)</t>
  </si>
  <si>
    <t>P-Z1-F00-108</t>
  </si>
  <si>
    <t>Private Sector Competitiveness and Local Economic Development - Phase II (PSC-LED II)</t>
  </si>
  <si>
    <t>B/CV/2019/108</t>
  </si>
  <si>
    <t>ADB/BD/WP/2019/292</t>
  </si>
  <si>
    <t>P-CV-KA0-009</t>
  </si>
  <si>
    <t>Infrastructure Sector Support Project - Phase I (PASIG-I)</t>
  </si>
  <si>
    <t>B/GA/2019/110</t>
  </si>
  <si>
    <t>ADB/BD/WP/2019/287</t>
  </si>
  <si>
    <t>P-GA-DB0-009</t>
  </si>
  <si>
    <t>B/GA/2019/111</t>
  </si>
  <si>
    <t>Nigeria Urban Water Sector Reform and Akure Water Supply &amp; Sanitation Project</t>
  </si>
  <si>
    <t>B/NG/2019/118</t>
  </si>
  <si>
    <t>ADB/BD/WP/2019/291</t>
  </si>
  <si>
    <t>P-NG-E00-009</t>
  </si>
  <si>
    <t>B/NG/2019/119</t>
  </si>
  <si>
    <t>Bagamoyo – Horohoro-Lunga -Lunga - Malindi Road Project Phase I</t>
  </si>
  <si>
    <t>B/Z1/2019/112</t>
  </si>
  <si>
    <t>ADB/BD/WP/2019/294 
ADF/BD/WP/2019/200</t>
  </si>
  <si>
    <t>P-Z1-DB0-129</t>
  </si>
  <si>
    <t>F/Z1/2019/123</t>
  </si>
  <si>
    <t>B/Z1/2019/113
F/Z1/2019/124</t>
  </si>
  <si>
    <t>F/Z1/2019/125</t>
  </si>
  <si>
    <t>P-Z1-DB0-235</t>
  </si>
  <si>
    <t>Energy sector efficiency and expansion programme (ESEEP), Phase I</t>
  </si>
  <si>
    <t>B/AO/2019/115</t>
  </si>
  <si>
    <t>ADB/BD/WP/2019/298</t>
  </si>
  <si>
    <t>P-AO-FA0-003</t>
  </si>
  <si>
    <t>B/AO/2019/116</t>
  </si>
  <si>
    <t>Economic and Financial Reform Support Programme - (PAREF)</t>
  </si>
  <si>
    <t>B/CG/2019/117</t>
  </si>
  <si>
    <t>ADB/BD/WP/2019/297</t>
  </si>
  <si>
    <t>P-CG-K00-009</t>
  </si>
  <si>
    <t>Sahofika 192MW Hydropower Project Partial Risk Guarantee</t>
  </si>
  <si>
    <t>F/MG/2019/127</t>
  </si>
  <si>
    <t>ADF/BD/WP/2019/201</t>
  </si>
  <si>
    <t>Jiro Sy Rano Malagasy (JIRAMA)</t>
  </si>
  <si>
    <t>P-MG-FA0-018</t>
  </si>
  <si>
    <t>Bill and Melinda Gates Foundation Fund (BMGF) -  Support for ADB Implementation of the Strategy for the Harmonization of Statistics in Africa (SHaSA)</t>
  </si>
  <si>
    <t>B/Z1/2019/121
F/Z1/2019/131</t>
  </si>
  <si>
    <t>ADB/BD/WP/2019/299/Approved 
ADF/BD/WP/2019/203/Approved</t>
  </si>
  <si>
    <t>P-Z1-KF0-062</t>
  </si>
  <si>
    <t>Government Social Programme Support Project (PA-PS GOUV)</t>
  </si>
  <si>
    <t>B/CI/2019/125</t>
  </si>
  <si>
    <t>ADB/BD/WP/2019/281</t>
  </si>
  <si>
    <t>P-CI-A00-011</t>
  </si>
  <si>
    <t>Integrated Rural Sanitation in Upper Egypt – Luxor (IRSUE-LUXOR)</t>
  </si>
  <si>
    <t>B/EG/2019/123</t>
  </si>
  <si>
    <t>ADB/BD/WP/2019/302 ADF/BD/WP/2019/208</t>
  </si>
  <si>
    <t>P-EG-E00-006</t>
  </si>
  <si>
    <t>B/EG/2019/124
F/EG/2019/132</t>
  </si>
  <si>
    <t>Social Protection Improvement Support Programme (PAAPS)</t>
  </si>
  <si>
    <t>B/MA/2019/122</t>
  </si>
  <si>
    <t>ADB/BD/WP/2019/301</t>
  </si>
  <si>
    <t>P-MA-I00-010</t>
  </si>
  <si>
    <t>Power Transmission Network Reinforcement and Interconnection Project In Madagascar - PHASE I (PRIRTEM I)</t>
  </si>
  <si>
    <t>F/MG/2019/140</t>
  </si>
  <si>
    <t>ADB/BD/WP/2019/300/Approved 
ADF/BD/WP/2019/205/Approved</t>
  </si>
  <si>
    <t>P-MG-FA0-019</t>
  </si>
  <si>
    <t>B/MG/2019/131
F/MG/2019/141</t>
  </si>
  <si>
    <t>Elnefeidi Group Holding Co. Ltd</t>
  </si>
  <si>
    <t>P/SD/2019/41</t>
  </si>
  <si>
    <t>ADB/BD/WP/2019/303</t>
  </si>
  <si>
    <t>Elnefeidi Group Holding Co. Limited (Elnefeidi) and Africa Food Industry S.A.</t>
  </si>
  <si>
    <t>P-SD-AAZ-010</t>
  </si>
  <si>
    <t>Project to construct access Roads to the Road-Rail Bridge over the Congo River</t>
  </si>
  <si>
    <t>F/Z1/2019/133</t>
  </si>
  <si>
    <t>ADF/BD/WP/2019/207</t>
  </si>
  <si>
    <t>P-Z1-DB0-218</t>
  </si>
  <si>
    <t>Métier Sustainable Capital International Fund II</t>
  </si>
  <si>
    <t>P/Z1/2019/40</t>
  </si>
  <si>
    <t>ADB/BD/WP/2019/304</t>
  </si>
  <si>
    <t>Metier Sustainable Capital International Fund II</t>
  </si>
  <si>
    <t>P-Z1-F00-109</t>
  </si>
  <si>
    <t>B/BF/2019/135
F/BF/2019/145</t>
  </si>
  <si>
    <t>ADB/BD/WP/2018/290/Add.1/Approved 
ADF/BD/WP/2018/207/Add.1/Approved</t>
  </si>
  <si>
    <t>Technical and Vocational Education Training and Entrepreneurship Project</t>
  </si>
  <si>
    <t>F/KE/2019/146</t>
  </si>
  <si>
    <t>ADF/BD/WP/2019/212/Approved</t>
  </si>
  <si>
    <t>P-KE-IAE-003</t>
  </si>
  <si>
    <t>Transport Sector Support Programme - Phase III : Construction of the Ring Road - 2nd Instalment of ADB Financing</t>
  </si>
  <si>
    <t>B/CM/2019/132</t>
  </si>
  <si>
    <t>ADB/BD/WP/2019/306</t>
  </si>
  <si>
    <t>P-CM-DB0-019</t>
  </si>
  <si>
    <t>B/CM/2019/133</t>
  </si>
  <si>
    <t>Strengthening Institutional Capacity for Domestic Resource Mobilization and Economic Management</t>
  </si>
  <si>
    <t>F/GH/2019/147</t>
  </si>
  <si>
    <t>ADF/BD/WP/2019/202/Approved</t>
  </si>
  <si>
    <t>P-GH-KF0-005</t>
  </si>
  <si>
    <t>F/GH/2019/148</t>
  </si>
  <si>
    <t>Results-Based Programme for Enhancing Regional Competitiveness in Morocco (PARACT-M)</t>
  </si>
  <si>
    <t>B/MA/2019/126</t>
  </si>
  <si>
    <t>ADB/BD/WP/2019/307</t>
  </si>
  <si>
    <t>P-MA-K00-019</t>
  </si>
  <si>
    <t>Development Programme for the Special Agro-Industrial Processing Zone of Koulikoro and Semi-Urban Bamako Regions (PDZSTA-BK)</t>
  </si>
  <si>
    <t>F/ML/2019/152</t>
  </si>
  <si>
    <t>ADB/BD/WP/2019/312/Approved
ADF/BD/WP/2019/215/Approved</t>
  </si>
  <si>
    <t>P-ML-AAG-004</t>
  </si>
  <si>
    <t>B/ML/2019/136
F/ML/2019/149</t>
  </si>
  <si>
    <t>B/ML/2019/137
F/ML/2019/150</t>
  </si>
  <si>
    <t>B/ML/2019/138
F/ML/2019/151</t>
  </si>
  <si>
    <t>P/NG/2019/42</t>
  </si>
  <si>
    <t>ADB/BD/WP/2018/69/Add.6/Approved</t>
  </si>
  <si>
    <t>P-NG-BG0-003</t>
  </si>
  <si>
    <t>Solar PV Powered Pumping for Irrigation (Desert-to Power Initiative)</t>
  </si>
  <si>
    <t>F/SD/2019/138</t>
  </si>
  <si>
    <t>ADB/BD/WP/2019/305 
ADF/BD/WP/2019/210</t>
  </si>
  <si>
    <t>P-SD-FF0-001</t>
  </si>
  <si>
    <t>B/SD/2019/130
F/SD/2019/139</t>
  </si>
  <si>
    <t>South Agro-Industrial Processing Zone Project (PZTA-SUD or Agropole Sud)</t>
  </si>
  <si>
    <t>B/SN/2019/127</t>
  </si>
  <si>
    <t>ADB/BD/WP/2019/310</t>
  </si>
  <si>
    <t>P-SN-AAG-003</t>
  </si>
  <si>
    <t>Msalato International Airport Construction Project</t>
  </si>
  <si>
    <t>B/TZ/2019/128</t>
  </si>
  <si>
    <t>ADB/BD/WP/2019/309 ADF/BD/WP/2019/213</t>
  </si>
  <si>
    <t>P-TZ-DA0-003</t>
  </si>
  <si>
    <t>F/TZ/2019/137</t>
  </si>
  <si>
    <t>B/TZ/2019/129</t>
  </si>
  <si>
    <t>Good Governance and Private Sector Development Programme (GGPSDP), Phase II</t>
  </si>
  <si>
    <t>F/TZ/2019/134</t>
  </si>
  <si>
    <t>ADF/BD/WP/2019/206/Rev.1/Approved</t>
  </si>
  <si>
    <t>P-TZ-KA0-007</t>
  </si>
  <si>
    <t>Tax and Accountability Enhancement Project (TAEP)</t>
  </si>
  <si>
    <t>F/ZW/2019/135</t>
  </si>
  <si>
    <t>ADF/BD/WP/2019/211</t>
  </si>
  <si>
    <t>P-ZW-KF0-012</t>
  </si>
  <si>
    <t>Economic Reform and Power Sector Support Programme - Phase I (ERPSSP-I)</t>
  </si>
  <si>
    <t>F/ST/2020/06</t>
  </si>
  <si>
    <t>ADF/BD/WP/2019/222/Approved</t>
  </si>
  <si>
    <t>P-ST-K00-012</t>
  </si>
  <si>
    <t>Feasibility Study for The Proposed Standard Gauge Railway (SGR) Connecting Ethiopia and Sudan</t>
  </si>
  <si>
    <t>F/Z1/2020/01</t>
  </si>
  <si>
    <t>ADF/BD/WP/2019/219/Approved</t>
  </si>
  <si>
    <t>P-Z1-DC0-027</t>
  </si>
  <si>
    <t>F/DJ/2020/02</t>
  </si>
  <si>
    <t>ADF/BD/WP/2019/204</t>
  </si>
  <si>
    <t>P-DJ-FA0-004</t>
  </si>
  <si>
    <t>Private Sector Credit Enhancement Facility (PSF) - Recommended Risk Participations - Credit Bank Kenya Plc</t>
  </si>
  <si>
    <t>F/KE/2020/05</t>
  </si>
  <si>
    <t>ADF/BD/WP/2019/216</t>
  </si>
  <si>
    <t>Private Sector Credit Enhancement Facility (PSF) - Recommended Risk Participations - Elnefeidi Group Holding Co. Limited (Elnefeidi) and Africa Food Industry S.A.</t>
  </si>
  <si>
    <t>F/SD/2020/03</t>
  </si>
  <si>
    <t>Private Sector Credit Enhancement Facility (PSF) - Recommended Risk Participations - National Bank for Economic Development (BNDE) - Africa SME Programme</t>
  </si>
  <si>
    <t>F/SN/2020/04</t>
  </si>
  <si>
    <t>Project to open up production areas in support of the National Local Development Programme (PDZP-PNDL)</t>
  </si>
  <si>
    <t>B/SN/2020/01</t>
  </si>
  <si>
    <t>ADB/BD/WP/2019/319/Approved</t>
  </si>
  <si>
    <t>OPEC Fund for International Development (OFID)</t>
  </si>
  <si>
    <t>Tripartite Capacity Building Programme, Phase II</t>
  </si>
  <si>
    <t>F/Z1/2020/07</t>
  </si>
  <si>
    <t>ADF/BD/WP/2019/220/Approved</t>
  </si>
  <si>
    <t>P-Z1-KZ0-040</t>
  </si>
  <si>
    <t>Africa Disaster Risk Financing (ADRiFi) Programme – Capacity Building Project</t>
  </si>
  <si>
    <t>F/ZW/2020/08</t>
  </si>
  <si>
    <t>ADF/BD/WP/2020/04</t>
  </si>
  <si>
    <t>P-ZW-AA0-018</t>
  </si>
  <si>
    <t>Corporate Leasing Company (CORPLEASE)</t>
  </si>
  <si>
    <t>P/EG/2020/01</t>
  </si>
  <si>
    <t>ADB/BD/WP/2020/07</t>
  </si>
  <si>
    <t>Corporate Leasing Company Egypt (Corplease) (S.A.E.)</t>
  </si>
  <si>
    <t>P-EG-H00-005</t>
  </si>
  <si>
    <t>P/EG/2020/02</t>
  </si>
  <si>
    <t>Institutional Support to the African Civil Aviation Commission (AFCAC) for the Implementation of the Single African Air Transport Market (SAATM)</t>
  </si>
  <si>
    <t>F/Z1/2020/09</t>
  </si>
  <si>
    <t>ADF/BD/WP/2020/13/Approved</t>
  </si>
  <si>
    <t>African Civil Aviation Commission</t>
  </si>
  <si>
    <t>P-Z1-DA0-015</t>
  </si>
  <si>
    <t>Mano River Union - Liberia-Côte d’Ivoire - Road Development and Transport Facilitation Programme, Phase 2</t>
  </si>
  <si>
    <t>B/Z1/2020/03/Rev.1
F/Z1/2020/10/Rev.1</t>
  </si>
  <si>
    <t>ADB/BD/WP/2018/178/Add.2/Approved
ADF/BD/WP/2018/129/Add.2/Approved
ADB/BD/WP/2018/178/Add.3
ADF/BD/WP/2018/129/Add.3</t>
  </si>
  <si>
    <t>Ghana Cocoa Board - Africa Growing Together Fund (AGTF) Participation</t>
  </si>
  <si>
    <t>B/GH/2020/02</t>
  </si>
  <si>
    <t>ADB/BD/WP/2018/222/Rev.1/Add.3/Approbation</t>
  </si>
  <si>
    <t>Economic and Financial Reforms Support Program (EFRSP)</t>
  </si>
  <si>
    <t>B/SO/2020/04
F/SO/2020/11</t>
  </si>
  <si>
    <t>ADB/BD/WP/2020/28
ADF/BD/WP/2020/22</t>
  </si>
  <si>
    <t>P-SO-K00-003</t>
  </si>
  <si>
    <t>Razorite Healthcare Africa Fund I</t>
  </si>
  <si>
    <t>P/Z1/2020/03</t>
  </si>
  <si>
    <t>ADB/BD/WP/2020/22</t>
  </si>
  <si>
    <t>P-Z1-IB0-030</t>
  </si>
  <si>
    <t>Nacala Road Corridor Development Project – PHASE IV</t>
  </si>
  <si>
    <t>F/Z1/2020/12</t>
  </si>
  <si>
    <t>ADF/BD/WP/2020/23/Approved</t>
  </si>
  <si>
    <t>P-Z1-DB0-232</t>
  </si>
  <si>
    <t>Namibia Water Sector Support Program (NWSSP)</t>
  </si>
  <si>
    <t>B/NA/2020/05</t>
  </si>
  <si>
    <t>ADB/BD/WP/2020/35
ADF/BD/WP/2020/28</t>
  </si>
  <si>
    <t>P-NA-E00-005</t>
  </si>
  <si>
    <t>B/NA/2020/06
F/NA/2020/13</t>
  </si>
  <si>
    <t>ADB/BD/WP/2020/35
ADF/BD/WP/2020/29</t>
  </si>
  <si>
    <t>Economic Governance and Competitiveness Support Programme - Supplemental Financing</t>
  </si>
  <si>
    <t>B/NA/2020/07</t>
  </si>
  <si>
    <t>ADB/BD/WP/2020/37</t>
  </si>
  <si>
    <t>P-NA-KA0-004</t>
  </si>
  <si>
    <t>(WAEMU) - Yeelen - Equity Investment - Financial Sector in French-Speaking West Africa</t>
  </si>
  <si>
    <t>P/Z1/2020/04</t>
  </si>
  <si>
    <t>ADB/BD/WP/2020/36</t>
  </si>
  <si>
    <t>Yeelen Fonds Financier</t>
  </si>
  <si>
    <t>P-Z1-HB0-066</t>
  </si>
  <si>
    <t>WAEMU Regional Mortgage Refinancing Company (CRRH)</t>
  </si>
  <si>
    <t>P/Z1/2020/05</t>
  </si>
  <si>
    <t>ADB/BD/WP/2020/41</t>
  </si>
  <si>
    <t>WAEMU Regional Mortgage Refinance Company (CRRH)</t>
  </si>
  <si>
    <t>P-Z1-H00-057</t>
  </si>
  <si>
    <t>B/Z1/2020/08</t>
  </si>
  <si>
    <t>Sumitomo Mitsui Banking Corporation Europe Limited</t>
  </si>
  <si>
    <t>P/Z1/2020/06</t>
  </si>
  <si>
    <t>ADB/BD/WP/2020/42</t>
  </si>
  <si>
    <t>TFP - Unfunded Risk Participation (RPA)</t>
  </si>
  <si>
    <t>P-Z1-HAB-074</t>
  </si>
  <si>
    <t>TFP - Funded Risk Participation (RPA)</t>
  </si>
  <si>
    <t>P-Z1-HAB-081</t>
  </si>
  <si>
    <t>Project to Strengthen the Structures of the Electricity System and Access to Electricity Phase I (PROSER I)</t>
  </si>
  <si>
    <t>B/CI/2020/09</t>
  </si>
  <si>
    <t>ADB/BD/WP/2020/47</t>
  </si>
  <si>
    <t>P-CI-FA0-024</t>
  </si>
  <si>
    <t>The Energy Transition and Institutional Support Programme (ETISP)</t>
  </si>
  <si>
    <t>F/ST/2020/14</t>
  </si>
  <si>
    <t>ADF/BD/WP/2020/38</t>
  </si>
  <si>
    <t>P-ST-FAB-002</t>
  </si>
  <si>
    <t>Olivine Industries Limited</t>
  </si>
  <si>
    <t>P/ZW/2020/07</t>
  </si>
  <si>
    <t>ADB/BD/WP/2020/18</t>
  </si>
  <si>
    <t>P-ZW-AAG-005</t>
  </si>
  <si>
    <t>Mkondvo-Ngwavuma Water Augmentation Program (MNWAP) Study</t>
  </si>
  <si>
    <t>B/SZ/2020/11</t>
  </si>
  <si>
    <t>ADB/BD/WP/2020/40/Approved</t>
  </si>
  <si>
    <t>P-SZ-AA0-007</t>
  </si>
  <si>
    <t>AFAWA Risk Sharing Mechanism</t>
  </si>
  <si>
    <t>B/Z1/2020/10</t>
  </si>
  <si>
    <t>ADB/BD/WP/2020/63</t>
  </si>
  <si>
    <t>African Guarantee Fund (AGF)</t>
  </si>
  <si>
    <t>P-Z1-HB0-070</t>
  </si>
  <si>
    <t>COVID-19 Pandemic Crisis: Emergency Assistance to Support COVID-19 Response in African Countries</t>
  </si>
  <si>
    <t>B/Z1/2020/12</t>
  </si>
  <si>
    <t>ADB/BD/WP/2020/73/Approved</t>
  </si>
  <si>
    <t>World Health Organization</t>
  </si>
  <si>
    <t>P-Z1-IBE-018</t>
  </si>
  <si>
    <t>Financial Infrastructure Modernisation Support Project (PAMIF)</t>
  </si>
  <si>
    <t>F/MR/2020/15</t>
  </si>
  <si>
    <t>ADF/BD/WP/2020/39/Approved</t>
  </si>
  <si>
    <t>P-MR-HZ0-005</t>
  </si>
  <si>
    <t>East and Horn of Africa Desert Locust Crisis: Emergency assistance to fight the desert locust invasion in 9 regional member countries</t>
  </si>
  <si>
    <t>B/Z1/2020/13</t>
  </si>
  <si>
    <t>ADB/BD/WP/2020/74/Approved</t>
  </si>
  <si>
    <t>Intergovernmental Authority on Development (IGAD)</t>
  </si>
  <si>
    <t>P-Z1-A00-030</t>
  </si>
  <si>
    <t>Banco Millennium Atlantico SA</t>
  </si>
  <si>
    <t>P/AO/2020/08</t>
  </si>
  <si>
    <t>ADB/BD/WP/2020/76</t>
  </si>
  <si>
    <t>Banco Millenium Atlantico S.A.</t>
  </si>
  <si>
    <t>P-AO-HAB-009</t>
  </si>
  <si>
    <t>B/AO/2020/14</t>
  </si>
  <si>
    <t>Benin, Côte d'Ivoire, Ghana, Nigeria, Togo and the Economic Community of West African States (ECOWAS): Study for the Abidjan – Lagos Corridor Highway Development Project</t>
  </si>
  <si>
    <t>F/Z1/2020/18</t>
  </si>
  <si>
    <t>ADF/BD/WP/2020/51/Approved</t>
  </si>
  <si>
    <t>P-Z1-DB0-234</t>
  </si>
  <si>
    <t>Promoting Investment and Competitiveness In Tourism Sector (PICTS) Project</t>
  </si>
  <si>
    <t>F/MW/2020/16</t>
  </si>
  <si>
    <t>ADF/BD/WP/2020/67/Approved</t>
  </si>
  <si>
    <t>P-MW-KF0-008</t>
  </si>
  <si>
    <t>F/MW/2020/17</t>
  </si>
  <si>
    <t>Lake Chad Basin Regional Road Network Integration Project - Construction of a Bridge over the Logone Between Yagoua (Cameroon) and Bongor (Chad)</t>
  </si>
  <si>
    <t>B/Z1/2020/15
F/Z1/2020/19</t>
  </si>
  <si>
    <t>ADB/BD/WP/2020/90/Approved
ADF/BD/WP/2020/63/Approved</t>
  </si>
  <si>
    <t>B/Z1/2020/16
F/Z1/2020/20</t>
  </si>
  <si>
    <t>Transport Facilitation Program Corridor - Bamenda-Enugu- (PAGODA Supplemental Grant)</t>
  </si>
  <si>
    <t>B/Z1/2020/18
F/Z1/2020/21</t>
  </si>
  <si>
    <t>ADB/BD/WP/2020/93/Approved ADF/BD/WP/2020/66/Approved</t>
  </si>
  <si>
    <t>P-Z1-DB0-023</t>
  </si>
  <si>
    <t>Emergency Humanitarian Relief Assistance Amidst Covid-19 Outbreak</t>
  </si>
  <si>
    <t>B/EG/2020/17</t>
  </si>
  <si>
    <t>ADB/BD/WP/2020/100/Approved</t>
  </si>
  <si>
    <t>P-EG-AAB-009</t>
  </si>
  <si>
    <t>SAHOFIKA – Equity Participation in the Capital of the NEHO (Nouvelle énergie hydroélectrique de l’ONIVE)</t>
  </si>
  <si>
    <t>F/MG/2020/23</t>
  </si>
  <si>
    <t>ADF/BD/WP/2020/80/Approved</t>
  </si>
  <si>
    <t>PESD/PESR</t>
  </si>
  <si>
    <t>P-MG-F00-007</t>
  </si>
  <si>
    <t>F/MG/2020/24</t>
  </si>
  <si>
    <t>COVID-19 Response Project (CRP)</t>
  </si>
  <si>
    <t>B/ZW/2020/19
F/ZW/2020/22</t>
  </si>
  <si>
    <t>ADB/BD/WP/2020/105
ADF/BD/WP/2020/75</t>
  </si>
  <si>
    <t>P-ZW-IB0-004</t>
  </si>
  <si>
    <t>COVID-19 Emergency Response Support Program (ERSP)</t>
  </si>
  <si>
    <t>B/KE/2020/20</t>
  </si>
  <si>
    <t>ADB/BD/WP/2020/118</t>
  </si>
  <si>
    <t>P-KE-K00-007</t>
  </si>
  <si>
    <t>COVID-19 Crisis Response Budget Support Programme</t>
  </si>
  <si>
    <t>B/MU/2020/21</t>
  </si>
  <si>
    <t>ADB/BD/WP/2020/115/Rev.1</t>
  </si>
  <si>
    <t>P-MU-K00-008</t>
  </si>
  <si>
    <t>Project to Construct Access Roads to the Road-rail Bridge over the Congo River</t>
  </si>
  <si>
    <t>F/Z1/2020/25</t>
  </si>
  <si>
    <t>ADF/BD/WP/2019/207/Add.2/Approved</t>
  </si>
  <si>
    <t>Exceptional Project to support ECOWAS Low Income Members Countries and Strengthening the Health Systems of the Gambia, Mali and Niger to combat the COVID-19 Pandemic</t>
  </si>
  <si>
    <t>F/Z1/2020/30</t>
  </si>
  <si>
    <t>ADB/BD/WP/2020/99/Approved
ADF/BD/WP/2020/72/Approved</t>
  </si>
  <si>
    <t>P-Z1-IBE-020</t>
  </si>
  <si>
    <t>B/Z1/2020/22
F/Z1/2020/26</t>
  </si>
  <si>
    <t>P-Z1-IBE-024</t>
  </si>
  <si>
    <t>B/Z1/2020/23
F/Z1/2020/27</t>
  </si>
  <si>
    <t>P-Z1-IBE-025</t>
  </si>
  <si>
    <t>F/Z1/2020/29</t>
  </si>
  <si>
    <t>P-Z1-IBE-026</t>
  </si>
  <si>
    <t>B/Z1/2020/24
F/Z1/2020/28</t>
  </si>
  <si>
    <t>COVID-19 Crisis Response Support Programme (CCRSP)</t>
  </si>
  <si>
    <t>B/CV/2020/25</t>
  </si>
  <si>
    <t>ADB/BD/WP/2020/116/Approved</t>
  </si>
  <si>
    <t>P-CV-K00-016</t>
  </si>
  <si>
    <t>COVID-19 Response Support Programme (PARC-19)</t>
  </si>
  <si>
    <t>B/MA/2020/26</t>
  </si>
  <si>
    <t>ADB/BD/WP/2020/117</t>
  </si>
  <si>
    <t>P-MA-K00-021</t>
  </si>
  <si>
    <t>Emergency Covid-19 Response Support Programme (PUARC)</t>
  </si>
  <si>
    <t>B/SN/2020/27</t>
  </si>
  <si>
    <t>ADB/BD/WP/2020/123/Approved</t>
  </si>
  <si>
    <t>P-SN-K00-013</t>
  </si>
  <si>
    <t>Project to support Members States of the Central African Economic and Monetary Community (CEMAC) and the Democratic Republic of Congo to fight the COVID-19</t>
  </si>
  <si>
    <t>F/Z1/2020/31/Rev.1/Add.1</t>
  </si>
  <si>
    <t>ADF/BD/WP/2020/89/Approved
ADF/BD/WP/2020/89/Approved/Add.2</t>
  </si>
  <si>
    <t>Central African Economic and Monetary Community (CEMAC)</t>
  </si>
  <si>
    <t>P-Z1-IB0-031</t>
  </si>
  <si>
    <t>F/Z1/2020/31/Rev.1/Add.2</t>
  </si>
  <si>
    <t>F/Z1/2020/32</t>
  </si>
  <si>
    <t>ADF/BD/WP/2020/89/Approved</t>
  </si>
  <si>
    <t>P-Z1-IB0-032</t>
  </si>
  <si>
    <t>F/Z1/2020/33</t>
  </si>
  <si>
    <t>P-Z1-IB0-033</t>
  </si>
  <si>
    <t>Support Programme for Covid-19 Response through Social Inclusion and Employment (PARISE)</t>
  </si>
  <si>
    <t>B/TN/2020/28</t>
  </si>
  <si>
    <t>ADB/BD/WP/2020/127</t>
  </si>
  <si>
    <t>P-TN-I00-012</t>
  </si>
  <si>
    <t>B/NG/2020/29</t>
  </si>
  <si>
    <t>ADB/BD/WP/2020/128</t>
  </si>
  <si>
    <t>P-NG-KA0-006</t>
  </si>
  <si>
    <t>Meat Value Chain Trade Competitiveness Project</t>
  </si>
  <si>
    <t>B/RW/2020/30
F/RW/2020/34</t>
  </si>
  <si>
    <t>ADB/BD/WP/2020/119/Approved
ADF/BD/WP/2020/81/Approved</t>
  </si>
  <si>
    <t>Africa Trade Fund (AfTra)</t>
  </si>
  <si>
    <t>CAD</t>
  </si>
  <si>
    <t>P-RW-KD0-001</t>
  </si>
  <si>
    <t>Covid-19 Response Support Programme</t>
  </si>
  <si>
    <t>B/CI/2020/31</t>
  </si>
  <si>
    <t>ADB/BD/WP/2020/134/Approved</t>
  </si>
  <si>
    <t>P-CI-KA0-012</t>
  </si>
  <si>
    <t>Support Project for G5 Sahel Member Countries to Combat the Coronavirus (COVID-19) Pandemic</t>
  </si>
  <si>
    <t>F/Z1/2020/35</t>
  </si>
  <si>
    <t>ADF/BD/WP/2020/95/Approved</t>
  </si>
  <si>
    <t>G5 Sahel</t>
  </si>
  <si>
    <t>P-Z1-IBE-021</t>
  </si>
  <si>
    <t>Electricity and Green Growth Support Program (EGGSP)</t>
  </si>
  <si>
    <t>B/EG/2020/32</t>
  </si>
  <si>
    <t>ADB/BD/WP/2020/135</t>
  </si>
  <si>
    <t>PSED</t>
  </si>
  <si>
    <t>P-EG-FA0-005</t>
  </si>
  <si>
    <t>Support to the Covid-19 Pandemic Response Project</t>
  </si>
  <si>
    <t>B/SS/2020/33
F/SS/2020/37</t>
  </si>
  <si>
    <t>ADB/BD/WP/2020/136/Approval
ADF/BD/WP/2020/96/Approval</t>
  </si>
  <si>
    <t>P-SS-I00-002</t>
  </si>
  <si>
    <t>COVID-19 Crisis Response Budget Support Programme (PABRC)</t>
  </si>
  <si>
    <t>B/CM/2020/35</t>
  </si>
  <si>
    <t>ADB/BD/WP/2020/139/Approved</t>
  </si>
  <si>
    <t>P-CM-K00-010</t>
  </si>
  <si>
    <t>COVID-19 Crisis Response Budget Support Program</t>
  </si>
  <si>
    <t>B/SC/2020/34</t>
  </si>
  <si>
    <t>ADB/BD/WP/2020/141/Approved</t>
  </si>
  <si>
    <t>P-SC-K00-015</t>
  </si>
  <si>
    <t>Cameroon-Chad Electricity Interconnection Project</t>
  </si>
  <si>
    <t>B/Z1/2020/36
F/Z1/2020/38</t>
  </si>
  <si>
    <t>ADB/BD/WP/2020/113/Approved 
ADF/BD/WP/2020/79/Approved</t>
  </si>
  <si>
    <t>Budget Support Programme in response to the COVID-19 (PABURC)</t>
  </si>
  <si>
    <t>B/GA/2020/37</t>
  </si>
  <si>
    <t>ADB/BD/WP/2020/143/Approved</t>
  </si>
  <si>
    <t>P-GA-K00-013</t>
  </si>
  <si>
    <t>Support to The Covid-19 Pandemic Crisis Response in the SADC Region and Sao Tome and Principe</t>
  </si>
  <si>
    <t>F/Z1/2020/39/Rev.1/Add.1</t>
  </si>
  <si>
    <t>ADF/BD/WP/2020/97/Rev.1/Approved
ADF/BD/WP/2020/97/Rev.1 /Approved/Add.1</t>
  </si>
  <si>
    <t>P-Z1-IBE-022</t>
  </si>
  <si>
    <t>F/Z1/2020/39/Rev.1/Add.2</t>
  </si>
  <si>
    <t>F/Z1/2020/40</t>
  </si>
  <si>
    <t>ADF/BD/WP/2020/97/Rev.1/Approved</t>
  </si>
  <si>
    <t>P-Z1-IBE-027</t>
  </si>
  <si>
    <t>Regional Covid-19 Response for East Africa, Horn of Africa and Union of the Comoros</t>
  </si>
  <si>
    <t>F/Z1/2020/41</t>
  </si>
  <si>
    <t>ADF/BD/WP/2020/108/Approved</t>
  </si>
  <si>
    <t>East African Community</t>
  </si>
  <si>
    <t>P-Z1-IB0-035</t>
  </si>
  <si>
    <t>F/Z1/2020/42</t>
  </si>
  <si>
    <t>F/Z1/2020/43</t>
  </si>
  <si>
    <t>Intergovernmental Authority on Development</t>
  </si>
  <si>
    <t>P-Z1-IB0-037</t>
  </si>
  <si>
    <t>Ethiopia Covid-19 Crisis Response Budget Support Program (ECRBS)</t>
  </si>
  <si>
    <t>F/ET/2020/44</t>
  </si>
  <si>
    <t>ADF/BD/WP/2020/114</t>
  </si>
  <si>
    <t>P-ET-K00-016</t>
  </si>
  <si>
    <t>LIBYA</t>
  </si>
  <si>
    <t>Emergency Assistance amidst COVID-19 Outbreak</t>
  </si>
  <si>
    <t>B/LY/2020/38</t>
  </si>
  <si>
    <t>ADB/BD/WP/2020/170/Approved</t>
  </si>
  <si>
    <t>State of Libya</t>
  </si>
  <si>
    <t>P-LY-I00-001</t>
  </si>
  <si>
    <t>B/KM/2020/39
F/KM/2020/46</t>
  </si>
  <si>
    <t>ADB/BD/WP/2020/169/Approved 
ADF/BD/WP/2020/125/Approved</t>
  </si>
  <si>
    <t>B/KM/2020/40
F/KM/2020/47</t>
  </si>
  <si>
    <t>COVID-19 Support Programme in G5 Sahel Countries - Burkina Faso, Mali, Mauritania, Niger and Chad (PARC COVID-19 - G5 Sahel)</t>
  </si>
  <si>
    <t>F/Z1/2020/48</t>
  </si>
  <si>
    <t>ADB/BD/WP/2020/174
ADF/BD/WP/2020/131</t>
  </si>
  <si>
    <t>P-BF-KZ0-003</t>
  </si>
  <si>
    <t>F/Z1/2020/49</t>
  </si>
  <si>
    <t>Multi-Country Covid-19 Response Support Program (MCRSP)</t>
  </si>
  <si>
    <t>B/Z1/2020/44
F/Z1/2020/60</t>
  </si>
  <si>
    <t>ADB/BD/WP/2020/175
ADF/BD/WP/2020/132</t>
  </si>
  <si>
    <t>P-MG-K00-018</t>
  </si>
  <si>
    <t>F/Z1/2020/51</t>
  </si>
  <si>
    <t xml:space="preserve">Republic of Mali </t>
  </si>
  <si>
    <t>P-ML-KA0-009</t>
  </si>
  <si>
    <t>F/Z1/2020/52</t>
  </si>
  <si>
    <t>B/Z1/2020/42
F/Z1/2020/50</t>
  </si>
  <si>
    <t>F/Z1/2020/53</t>
  </si>
  <si>
    <t>P-MR-K00-018</t>
  </si>
  <si>
    <t>F/Z1/2020/58</t>
  </si>
  <si>
    <t>P-MW-KA0-004</t>
  </si>
  <si>
    <t>F/Z1/2020/59</t>
  </si>
  <si>
    <t>F/Z1/2020/62</t>
  </si>
  <si>
    <t>P-MZ-K00-012</t>
  </si>
  <si>
    <t>B/Z1/2020/45 
F/Z1/2020/61</t>
  </si>
  <si>
    <t>F/Z1/2020/54</t>
  </si>
  <si>
    <t>P-NE-KA0-015</t>
  </si>
  <si>
    <t>F/Z1/2020/55</t>
  </si>
  <si>
    <t>F/Z1/2020/63</t>
  </si>
  <si>
    <t>P-ST-K00-015</t>
  </si>
  <si>
    <t>F/Z1/2020/57</t>
  </si>
  <si>
    <t>P-TD-KA0-009</t>
  </si>
  <si>
    <t>B/Z1/2020/43
F/Z1/2020/56</t>
  </si>
  <si>
    <t>COVID-19 Response Support Programme (SACRSP)</t>
  </si>
  <si>
    <t>B/ZA/2020/41</t>
  </si>
  <si>
    <t>ADB/BD/WP/2020/176</t>
  </si>
  <si>
    <t>P-ZA-K00-005</t>
  </si>
  <si>
    <t>Covid-19 Crisis Response Budget Support Program (RCRBS)</t>
  </si>
  <si>
    <t>F/RW/2020/64</t>
  </si>
  <si>
    <t>ADF/BD/WP/2020/133/Approved</t>
  </si>
  <si>
    <t>P-RW-K00-013</t>
  </si>
  <si>
    <t>Multi-Country (Benin-Togo-Guinea) COVID-19 Response Support Programme</t>
  </si>
  <si>
    <t>F/Z1/2020/66</t>
  </si>
  <si>
    <t>ADB/BD/WP/2020/179/Approved
ADF/BD/WP/2020/135/Approved</t>
  </si>
  <si>
    <t>P-BJ-KZ0-001</t>
  </si>
  <si>
    <t>Covid-19 Crisis Response Budget Support Programme (PABRC)</t>
  </si>
  <si>
    <t>F/CF/2020/84</t>
  </si>
  <si>
    <t>ADB/BD/WP/2020/180/Approved
ADF/BD/WP/2020/136/Approved</t>
  </si>
  <si>
    <t>P-CF-K00-010</t>
  </si>
  <si>
    <t>B/CF/2020/53
F/CF/2020/85</t>
  </si>
  <si>
    <t>F/GH/2020/86</t>
  </si>
  <si>
    <t>ADF/BD/WP/2020/139/Approved</t>
  </si>
  <si>
    <t>P-GH-KA0-008</t>
  </si>
  <si>
    <t>Multi-country covid-19 crisis response support programme (Liberia, Gambia and Sierra Leone)</t>
  </si>
  <si>
    <t>F/Z1/2020/81</t>
  </si>
  <si>
    <t>ADB/BD/WP/2020/185/Approved
ADF/BD/WP/2020/142/Approved</t>
  </si>
  <si>
    <t>P-GM-K00-013</t>
  </si>
  <si>
    <t>B/Z1/2020/51
F/Z1/2020/80</t>
  </si>
  <si>
    <t>F/Z1/2020/67</t>
  </si>
  <si>
    <t>P-GN-KZ0-002</t>
  </si>
  <si>
    <t>F/Z1/2020/68</t>
  </si>
  <si>
    <t>B/Z1/2020/46
F/Z1/2020/69</t>
  </si>
  <si>
    <t>F/Z1/2020/79</t>
  </si>
  <si>
    <t>P-LR-K00-020</t>
  </si>
  <si>
    <t>B/Z1/2020/50
F/Z1/2020/78</t>
  </si>
  <si>
    <t>F/Z1/2020/83</t>
  </si>
  <si>
    <t>P-SL-KA0-017</t>
  </si>
  <si>
    <t>B/Z1/2020/52
F/Z1/2020/82</t>
  </si>
  <si>
    <t>F/Z1/2020/70</t>
  </si>
  <si>
    <t>P-TG-KZ0-002</t>
  </si>
  <si>
    <t>F/Z1/2020/71</t>
  </si>
  <si>
    <t>B/Z1/2020/47
F/Z1/2020/72</t>
  </si>
  <si>
    <t>COVID-19 Crisis Response Support Program (CRSP)</t>
  </si>
  <si>
    <t>F/UG/2020/65</t>
  </si>
  <si>
    <t>ADF/BD/WP/2020/141/Approved</t>
  </si>
  <si>
    <t>P-UG-K00-009</t>
  </si>
  <si>
    <t>Crisis Response Support Programme For National and Regional Mitigation Of COVID-19 IMPACT (Djibouti and Somalia)</t>
  </si>
  <si>
    <t>F/Z1/2020/77</t>
  </si>
  <si>
    <t>ADB/BD/WP/2020/183/Approved
ADF/BD/WP/2020/140/Approved</t>
  </si>
  <si>
    <t>P-Z1-K00-103</t>
  </si>
  <si>
    <t>B/Z1/2020/49
F/Z1/2020/76</t>
  </si>
  <si>
    <t>F/Z1/2020/75</t>
  </si>
  <si>
    <t>P-Z1-K00-106</t>
  </si>
  <si>
    <t>Support Project for Cotonou Stormwater Drainage Programme (PAPC)</t>
  </si>
  <si>
    <t>B/BJ/2020/54</t>
  </si>
  <si>
    <t>ADB/BD/WP/2019/202/Add.1/Approved</t>
  </si>
  <si>
    <t>Africa Centres for Disease Control and Prevention (CDC) COVID-19 Response - CRF</t>
  </si>
  <si>
    <t>F/Z1/2020/73/Rev.1</t>
  </si>
  <si>
    <t>ADB/BD/WP/2020/182/Rev.1
ADF/BD/WP/2020/138/Rev.1</t>
  </si>
  <si>
    <t>P-Z1-IBE-023</t>
  </si>
  <si>
    <t>B/Z1/2020/48/Rev.1
F/Z1/2020/74/Rev.1</t>
  </si>
  <si>
    <t>Africa Disaster Risk Financing Programme</t>
  </si>
  <si>
    <t>F/MR/2020/87</t>
  </si>
  <si>
    <t>ADF/BD/WP/2020/160/Approved</t>
  </si>
  <si>
    <t>P-MR-A00-003</t>
  </si>
  <si>
    <t>Humanitarian Emergency Assistance to Overcome the Oil Spill Crisis in Mauritius</t>
  </si>
  <si>
    <t>B/MU/2020/55</t>
  </si>
  <si>
    <t>ADB/BD/WP/2020/212/Approved</t>
  </si>
  <si>
    <t>P-MU-AA0-008</t>
  </si>
  <si>
    <t>Support Programme in Response to the COVID-19 Crisis (PABRC)</t>
  </si>
  <si>
    <t>F/CD/2020/90</t>
  </si>
  <si>
    <t>ADB/BD/WP/2020/220
ADF/BD/WP/2020/169</t>
  </si>
  <si>
    <t>P-CD-K00-012</t>
  </si>
  <si>
    <t>F/CD/2020/91</t>
  </si>
  <si>
    <t>B/CD/2020/57
F/CD/2020/92</t>
  </si>
  <si>
    <t>Africa Disaster Risks Financing Programme (ADRiFi)</t>
  </si>
  <si>
    <t>F/NE/2020/88</t>
  </si>
  <si>
    <t>ADB/BD/WP/2020/189
ADF/BD/WP/2020/144</t>
  </si>
  <si>
    <t>P-NE-A00-008</t>
  </si>
  <si>
    <t>Agro-Industrial Processing Zone Development Project in the South-West Region of Madagascar (PTASO)</t>
  </si>
  <si>
    <t>B/MG/2020/58
F/MG/2020/93</t>
  </si>
  <si>
    <t>ADB/BD/WP/2020/215/Approved
ADF/BD/WP/2020/164/Approved</t>
  </si>
  <si>
    <t>P-MG-AA0-038</t>
  </si>
  <si>
    <t>The Bangui M’POKO International Airport Modernisation Support Project - Phase II (PAMAB-II)</t>
  </si>
  <si>
    <t>B/CF/2020/59
F/CF/2020/94</t>
  </si>
  <si>
    <t>ADB/BD/WP/2020/224/Approved
ADF/BD/WP/2020/172/Approved</t>
  </si>
  <si>
    <t>P-CF-DA0-003</t>
  </si>
  <si>
    <t>Muvumba Multipurpose Water Resources Development Program</t>
  </si>
  <si>
    <t>B/RW/2020/60/Rev.1</t>
  </si>
  <si>
    <t>ADB/BD/WP/2020/222</t>
  </si>
  <si>
    <t>P-RW-EA0-015</t>
  </si>
  <si>
    <t>Covid-19 Crisis Response Budget Support Program (TCRBSP)</t>
  </si>
  <si>
    <t>F/TZ/2020/95</t>
  </si>
  <si>
    <t>ADF/BD/WP/2020/179/Approved</t>
  </si>
  <si>
    <t>P-TZ-K00-016</t>
  </si>
  <si>
    <t>Proposal for Utilisation of Savings from Emergency Humanitarian Relief Assistance to Flood Victims Project towards Emergency Covid-19 Relief Assistance for Water, Sanitation and Hygiene Improvement</t>
  </si>
  <si>
    <t>B/SL/2020/61</t>
  </si>
  <si>
    <t>ADB/BD/WP/2020/226/Rev.1/Approved</t>
  </si>
  <si>
    <t>Republic of
Sierra Leone</t>
  </si>
  <si>
    <t>P-SL-E00-013</t>
  </si>
  <si>
    <t>Industrialisation and Financial Sector Support Project (PAISF)</t>
  </si>
  <si>
    <t>F/MG/2020/96</t>
  </si>
  <si>
    <t>ADF/BD/WP/2020/182/Approved</t>
  </si>
  <si>
    <t>P-MG-H00-002</t>
  </si>
  <si>
    <t>Emergency Response (South Sudan and Sudan) : Proposal for an Emergency Humanitarian Assistance to Populations Affected by Floods</t>
  </si>
  <si>
    <t>B/Z1/2020/62</t>
  </si>
  <si>
    <t>ADB/BD/WP/2020/242/Approved</t>
  </si>
  <si>
    <t>P-Z1-AA0-137</t>
  </si>
  <si>
    <t>B/Z1/2020/63</t>
  </si>
  <si>
    <t>P-Z1-AA0-138</t>
  </si>
  <si>
    <t>Project to Strengthen Resilience of Rural Communities to Food and Nutrition Insecurity in Niger (PRECIS)</t>
  </si>
  <si>
    <t>B/NE/2020/64
F/NE/2020/97</t>
  </si>
  <si>
    <t>ADB/BD/WP/2020/238/Approve
ADF/BD/WP/2020/184/Approved</t>
  </si>
  <si>
    <t>P-NE-A00-009</t>
  </si>
  <si>
    <t>Social Protection Improvement Support Programme – Covid-19 Additional Financing</t>
  </si>
  <si>
    <t>B/MA/2020/65</t>
  </si>
  <si>
    <t>ADB/BD/WP/2019/301/Add.2/Approved</t>
  </si>
  <si>
    <t>P-MA-I00-016</t>
  </si>
  <si>
    <t>Covid-19 Crisis Response Budget Support Programme For the Union of The Comoros (PABRC)</t>
  </si>
  <si>
    <t>F/KM/2020/98</t>
  </si>
  <si>
    <t>ADB/BD/WP/2020/252/Approved
ADF/BD/WP/2020/196/Approved</t>
  </si>
  <si>
    <t>P-KM-K00-009</t>
  </si>
  <si>
    <t>B/KM/2020/66
F/KM/2020/99</t>
  </si>
  <si>
    <t>B/KM/2020/67
F/KM/2020/100</t>
  </si>
  <si>
    <t>Project to Improve the Livelihoods of Smallholders and Women in the N’ZI Region (PREMOPEF)</t>
  </si>
  <si>
    <t>F/CI/2020/101</t>
  </si>
  <si>
    <t>ADB/BD/WP/2020/247/Approved
ADF/BD/WP/2020/191/Approved</t>
  </si>
  <si>
    <t>P-CI-AA0-034</t>
  </si>
  <si>
    <t>B/CI/2020/68</t>
  </si>
  <si>
    <t>Projet d'aide humanitaire d'urgence aux personnes déplacées internes (PAPDI)</t>
  </si>
  <si>
    <t>B/BF/2020/69</t>
  </si>
  <si>
    <t>ADB/BD/WP/2020/262/Approuvé</t>
  </si>
  <si>
    <t>P-BF-I00-009</t>
  </si>
  <si>
    <t>Vocational and Technical Education Development Support Project (PADEFPT)</t>
  </si>
  <si>
    <t>F/NE/2020/102</t>
  </si>
  <si>
    <t>ADF/BD/WP/2020/199/Approved</t>
  </si>
  <si>
    <t>P-NE-IA0-007</t>
  </si>
  <si>
    <t>Emergency Response Support Programme (COVID-19  ERSP)</t>
  </si>
  <si>
    <t>F/SD/2020/103</t>
  </si>
  <si>
    <t>ADB/BD/WP/2020/266
ADF/BD/WP/2020/208</t>
  </si>
  <si>
    <t>P-SD-K00-007</t>
  </si>
  <si>
    <t>B/SD/2020/70
F/SD/2020/104</t>
  </si>
  <si>
    <t>Project to Interconnect Power Grids from the Boali Hydropower System Phase I : CAR Component</t>
  </si>
  <si>
    <t>F/Z1/2020/105</t>
  </si>
  <si>
    <t>ADF/BD/WP/2020/203/Approved</t>
  </si>
  <si>
    <t>P-CF-F00-003</t>
  </si>
  <si>
    <t>Agriculture and Livestock Value Chains Sustainable Development Support Project (PADCAE-B)</t>
  </si>
  <si>
    <t>F/BI/2020/106</t>
  </si>
  <si>
    <t>ADB/BD/WP/2020/263/Approved
ADF/BD/WP/2020/206/Approved</t>
  </si>
  <si>
    <t>P-BI-A00-008</t>
  </si>
  <si>
    <t>B/BI/2020/77
F/BI/2020/107</t>
  </si>
  <si>
    <t>Malagarasi Hydropower Project</t>
  </si>
  <si>
    <t>B/TZ/2020/75</t>
  </si>
  <si>
    <t>ADB/BD/WP/2020/261</t>
  </si>
  <si>
    <t>P-TZ-FAB-004</t>
  </si>
  <si>
    <t>B/TZ/2020/76</t>
  </si>
  <si>
    <t>Spark+ Africa Fund A Clean Cooking Ecosystem Fund</t>
  </si>
  <si>
    <t>B/Z1/2020/79
F/Z1/2020/108</t>
  </si>
  <si>
    <t>ADB/BD/WP/2020/260/Approved
ADF/BD/WP/2020/217/Approved</t>
  </si>
  <si>
    <t>Spark + Africa Fund</t>
  </si>
  <si>
    <t>European Union - PAGoDA</t>
  </si>
  <si>
    <t>P-Z1-FZ0-016</t>
  </si>
  <si>
    <t>B/Z1/2020/78</t>
  </si>
  <si>
    <t>First Loss Equity Participation</t>
  </si>
  <si>
    <t>Covid-19 Off-Grid Recovery Platform</t>
  </si>
  <si>
    <t>B/Z1/2020/80</t>
  </si>
  <si>
    <t>ADB/BD/WP/2020/269/Approved</t>
  </si>
  <si>
    <t>Energy Entrepreneurs Growth Fund</t>
  </si>
  <si>
    <t>P-Z1-FF0-012</t>
  </si>
  <si>
    <t>B/Z1/2020/81</t>
  </si>
  <si>
    <t>Facility for Energy Inclusion Off-Grid Energy Access Fund</t>
  </si>
  <si>
    <t>B/Z1/2020/82</t>
  </si>
  <si>
    <t>SIMA Angaza Distributor Finance Fund</t>
  </si>
  <si>
    <t>B/Z1/2020/83</t>
  </si>
  <si>
    <t>SIMA Fund I</t>
  </si>
  <si>
    <t>Kabale-Lake Bunyonyi/Kisoro-Mgahinga Roads Upgrading Project</t>
  </si>
  <si>
    <t>F/UG/2020/109</t>
  </si>
  <si>
    <t>ADF/BD/WP/2020/200</t>
  </si>
  <si>
    <t>P-UG-D00-003</t>
  </si>
  <si>
    <t>Girls' Education and Women's Literacy Project (PEFAF)</t>
  </si>
  <si>
    <t>B/TD/2020/84
F/TD/2020/110</t>
  </si>
  <si>
    <t>ADB/BD/WP/2020/281/Approved
ADF/BD/WP/2020/216/Approved</t>
  </si>
  <si>
    <t>P-TD-IAE-002</t>
  </si>
  <si>
    <t>Power Transmission Network Reinforcement and Interconnection Project in Madagascar -Phase II (PRIRTEM-II)</t>
  </si>
  <si>
    <t>F/MG/2020/112</t>
  </si>
  <si>
    <t>ADB/BD/WP/2020/282/Approved
ADF/BD/WP/2020/218/Approved</t>
  </si>
  <si>
    <t>P-MG-F00-006</t>
  </si>
  <si>
    <t>B/MG/2020/86
F/MG/2020/113</t>
  </si>
  <si>
    <t>Accelerating Women Entrepreneurship and Access to Finance (AWEAF) Project</t>
  </si>
  <si>
    <t>B/SD/2020/85
F/SD/2020/111</t>
  </si>
  <si>
    <t>ADB/BD/WP/2020/287
ADF/BD/WP/2020/220</t>
  </si>
  <si>
    <t>P-SD-ID0-004</t>
  </si>
  <si>
    <t>Africa Renewable Energy Fund II (AREF II)</t>
  </si>
  <si>
    <t>B/Z1/2020/92</t>
  </si>
  <si>
    <t>ADB/BD/WP/2020/289/Approved</t>
  </si>
  <si>
    <t>Africa Renewable Energy Fund II</t>
  </si>
  <si>
    <t>P-Z1-FZ0-029</t>
  </si>
  <si>
    <t>B/Z1/2020/90</t>
  </si>
  <si>
    <t>B/Z1/2020/91</t>
  </si>
  <si>
    <t>Operational and financial support to the African Legal Support Facility (ALSF) under pillar iii of the Transition Support Facility (TSF)</t>
  </si>
  <si>
    <t>B/Z1/2020/87
F/Z1/2020/114</t>
  </si>
  <si>
    <t>ADB/BD/WP/2020/286/Approved
ADF/BD/WP/2020/219/Approved</t>
  </si>
  <si>
    <t>N/A
(RDTS)</t>
  </si>
  <si>
    <t>P-Z1-K00-112</t>
  </si>
  <si>
    <t>Desert-to-Power Technical Assistance Programme for Expanding Solar Energy Generation in the SAHEL G5</t>
  </si>
  <si>
    <t>B/Z1/2020/89</t>
  </si>
  <si>
    <t>ADB/BD/WP/2020/290/Approved</t>
  </si>
  <si>
    <t xml:space="preserve">Desert-to-Power Technical Assistance Programme for Expanding Solar Energy Generation in the G5 Sahel </t>
  </si>
  <si>
    <t>PESD/PERN</t>
  </si>
  <si>
    <t>P-Z1-FF0-017</t>
  </si>
  <si>
    <t>Africa Mini-Grid Market Acceleration Program (AMAP)</t>
  </si>
  <si>
    <t>B/Z1/2020/88</t>
  </si>
  <si>
    <t>ADB/BD/WP/2020/291/Approved</t>
  </si>
  <si>
    <t>Africa Mini-Grid Market Acceleration Programme (AMAP)</t>
  </si>
  <si>
    <t>P-Z1-FZ0-025</t>
  </si>
  <si>
    <t>Domestic Resource Mobilisation and Business Formalisation Support Project (PAMORIFE)</t>
  </si>
  <si>
    <t>B/GN/2020/94
F/GN/2020/115</t>
  </si>
  <si>
    <t>ADB/BD/WP/2020/295/Approved 
ADF/BD/WP/2020/224/Approved</t>
  </si>
  <si>
    <t>P-GN-KA0-010</t>
  </si>
  <si>
    <t>Lusophone Compact Guarantee - A Business Development Initiative for Non-Sovereign Operations</t>
  </si>
  <si>
    <t>B/Z1/2020/95</t>
  </si>
  <si>
    <t>ADB/BD/WP/2020/309/Approved</t>
  </si>
  <si>
    <t>N/A. (Borrowers in Angola, Cabo Verde, Equatorial Guinea, Guinea-Bissau, Mozambique and Sao Tomé &amp; Principe)</t>
  </si>
  <si>
    <t>N/A
(FIST)</t>
  </si>
  <si>
    <t>Lusophone Compact Guarantee Program</t>
  </si>
  <si>
    <t>SAP-ID-NOT-011</t>
  </si>
  <si>
    <t>LN-NOTFOUND-011</t>
  </si>
  <si>
    <t>FIST</t>
  </si>
  <si>
    <t>Ecobank Ghana Limited: Program on Affirmative Finance Action for Women in Africa (AFAWA)</t>
  </si>
  <si>
    <t>B/GH/2020/98</t>
  </si>
  <si>
    <t>ADB/BD/WP/2020/297/Approved</t>
  </si>
  <si>
    <t>Ecobank Ghana Limited</t>
  </si>
  <si>
    <t>P-GH-HAB-013</t>
  </si>
  <si>
    <t>Technical Assistance</t>
  </si>
  <si>
    <t>Coronavirus Pandemic (COVID-19 Control Support Project-(PALPC)</t>
  </si>
  <si>
    <t>B/GW/2020/96
F/GW/2020/116</t>
  </si>
  <si>
    <t>ADB/BD/WP/2020/308/Approved 
ADF/BD/WP/2020/230/Approved</t>
  </si>
  <si>
    <t>P-GW-IB0-005</t>
  </si>
  <si>
    <t>B/GW/2020/97
F/GW/2020/117</t>
  </si>
  <si>
    <t>Assistance humanitaire d'urgence en faveur des populations affectées par les inondations</t>
  </si>
  <si>
    <t>B/NE/2020/93</t>
  </si>
  <si>
    <t>ADB/BD/WP/2020/311/Approuvé</t>
  </si>
  <si>
    <t>P-NE-A00-011</t>
  </si>
  <si>
    <t>Enhancing National Switch of Ethiopia Project</t>
  </si>
  <si>
    <t>B/ET/2020/99</t>
  </si>
  <si>
    <t>ADB/BD/WP/2020/298/Approved</t>
  </si>
  <si>
    <t>EthSwitch Share Company</t>
  </si>
  <si>
    <t>Africa Digital Financial Inclusion Facility (ADFI) Special Fund</t>
  </si>
  <si>
    <t>P-ET-H00-004</t>
  </si>
  <si>
    <t>Agricultural Markets, Value Addition and Trade Development Project (AMVAT)</t>
  </si>
  <si>
    <t>F/SS/2020/119</t>
  </si>
  <si>
    <t>ADB/BD/WP/2020/300/Approved
ADF/BD/WP/2020/226/Approved</t>
  </si>
  <si>
    <t>P-SS-AAZ-001</t>
  </si>
  <si>
    <t>B/SS/2020/104
F/SS/2020/120</t>
  </si>
  <si>
    <t>Sinitic Africa (PTY) LTD. (SINITIC)</t>
  </si>
  <si>
    <t>B/Z1/2020/102</t>
  </si>
  <si>
    <t>ADB/BD/WP/2020/299/Approved</t>
  </si>
  <si>
    <t>Sinitic (Pty) Africa Limited</t>
  </si>
  <si>
    <t>P-Z1-H00-089</t>
  </si>
  <si>
    <t>Technical Assistance Request for Africa Guarantee Fund</t>
  </si>
  <si>
    <t>B/Z1/2020/101
F/Z1/2020/118</t>
  </si>
  <si>
    <t>ADB/BD/WP/2020/301/Approved
ADF/BD/WP/2020/227/Approved</t>
  </si>
  <si>
    <t>African Guarantee Fund</t>
  </si>
  <si>
    <t>AHGC</t>
  </si>
  <si>
    <t>Gender Equality Trust Fund (GETF)</t>
  </si>
  <si>
    <t>P-Z1-HB0-078</t>
  </si>
  <si>
    <t>Renewable Energy Financing</t>
  </si>
  <si>
    <t>B/ZM/2020/100</t>
  </si>
  <si>
    <t>ADB/BD/WP/2020/302/Approved</t>
  </si>
  <si>
    <t>Aide humanitaire d’urgence suite à l’impact combiné de la sécheresse et de la pandémie covid-19 dans le grand sud de MADAGASCAR</t>
  </si>
  <si>
    <t>B/MG/2020/103</t>
  </si>
  <si>
    <t>ADB/BD/WP/2020/328/Approuvé</t>
  </si>
  <si>
    <t>P-MG-AA0-042</t>
  </si>
  <si>
    <t>Resilience, Food and Nutrition Security Support Project in Kemo and Ouaka Prefectures (PARSANKO)</t>
  </si>
  <si>
    <t>F/CF/2021/01</t>
  </si>
  <si>
    <t>ADB/BD/WP/2020/305/Approved
ADF/BD/WP/2020/229/Approved</t>
  </si>
  <si>
    <t>P-CF-AA0-010</t>
  </si>
  <si>
    <t>B/CF/2021/01</t>
  </si>
  <si>
    <t>Africa Cybersecurity Resource Center (ACRC) for Financial Inclusion</t>
  </si>
  <si>
    <t>B/Z1/2021/02</t>
  </si>
  <si>
    <t>ADB/BD/WP/2021/11/Approved</t>
  </si>
  <si>
    <t>Africa Cybersecurity Resource Center - SUARL</t>
  </si>
  <si>
    <t>P-Z1-H00-090</t>
  </si>
  <si>
    <t>Proposed Risk Participation of the Private Sector Credit Enhancement Facility in the Senior Loan to « Ivoire Hydro Energy S.A.S » (« IHE ») to finance part of the costs of the Singrobo-Ahouaty Hydropower Project</t>
  </si>
  <si>
    <t>F/CI/2021/04</t>
  </si>
  <si>
    <t>ADF/BD/WP/2021/07</t>
  </si>
  <si>
    <t>Ivoire Hydro Energy S.A.S</t>
  </si>
  <si>
    <t>Proposed Risk Participation of the Private Sector Credit Enhancement Facility in the Loan to Nachtigal Hydro Power Company</t>
  </si>
  <si>
    <t>F/CM/2021/03</t>
  </si>
  <si>
    <t>Nachtigal Hydro Power Company</t>
  </si>
  <si>
    <t>Additional Risk Participation</t>
  </si>
  <si>
    <t>P-CM-F00-010</t>
  </si>
  <si>
    <t>Proposed Risk Participation of the Private Sector Credit Enhancement Facility in the Subordinated Loan to Equity Group Holdings PLC</t>
  </si>
  <si>
    <t>F/KE/2021/05</t>
  </si>
  <si>
    <t>Kom Ombo Solar PV Project</t>
  </si>
  <si>
    <t>P/EG/2021/01</t>
  </si>
  <si>
    <t>ADB/BD/WP/2021/18</t>
  </si>
  <si>
    <t>ACWA Power Kom Ombo For Energy S.A.E</t>
  </si>
  <si>
    <t>P-EG-FF0-013</t>
  </si>
  <si>
    <t>"Aide humanitaire d'urgence aux personnes déplacées internes à Bamako"</t>
  </si>
  <si>
    <t>B/ML/2021/03</t>
  </si>
  <si>
    <t>ADB/BD/WP/2021/26/Approuvé</t>
  </si>
  <si>
    <t>République du Mali</t>
  </si>
  <si>
    <t>P-ML-I00-008</t>
  </si>
  <si>
    <t>"Société Internationale de Plantations d'Hévéas (SIPH)" - Regional Investment Programme</t>
  </si>
  <si>
    <t>P/Z1/2021/02/Rev.1
P/Z1/2021/02</t>
  </si>
  <si>
    <t>ADB/BD/WP/2020/106/Add.2/Approved
ADB/BD/WP/2020/106</t>
  </si>
  <si>
    <t>Société Internationale de Plantations d’Hévéas (SIPH) S.A</t>
  </si>
  <si>
    <t>P-Z1-BB0-007</t>
  </si>
  <si>
    <t>Support Project for Resilience of Youth Enterprises In G5 Sahel Countries (PAREJ)</t>
  </si>
  <si>
    <t>B/Z1/2021/04
F/Z1/2021/06</t>
  </si>
  <si>
    <t>ADB/BD/WP/2021/21/Approved
ADF/BD/WP/2021/15/Approved</t>
  </si>
  <si>
    <t>G5 Sahel Chambers of Commerce and Industry Union (UCCI - G5 Sahel)</t>
  </si>
  <si>
    <t>P-Z1-I00-024</t>
  </si>
  <si>
    <t>Governance and Economic Recovery Support Program (GERSP)</t>
  </si>
  <si>
    <t>B/NA/2021/05</t>
  </si>
  <si>
    <t>ADB/BD/WP/2021/25</t>
  </si>
  <si>
    <t>P-NA-K00-004</t>
  </si>
  <si>
    <t>B/CG/2021/06</t>
  </si>
  <si>
    <t>ADB/BD/WP/2019/253/Add.2/Approved</t>
  </si>
  <si>
    <t>P-CG-AAG-004</t>
  </si>
  <si>
    <t>B/CG/2021/07</t>
  </si>
  <si>
    <t>Egypt National Railway Modernization Project (ENRMP)</t>
  </si>
  <si>
    <t>B/EG/2021/08</t>
  </si>
  <si>
    <t>ADB/BD/WP/2021/34</t>
  </si>
  <si>
    <t>P-EG-D00-009</t>
  </si>
  <si>
    <t>Statistical Capacity Building Program Phase V</t>
  </si>
  <si>
    <t>F/Z1/2021/07</t>
  </si>
  <si>
    <t>ADF/BD/WP/2021/26/Approved</t>
  </si>
  <si>
    <t>P-Z1-K00-099</t>
  </si>
  <si>
    <t>Economic and Financial Reform Support Program (EFRSP)</t>
  </si>
  <si>
    <t>B/SD/2021/09
F/SD/2021/09</t>
  </si>
  <si>
    <t>ADB/BD/WP/2021/48
ADF/BD/WP/2021/34</t>
  </si>
  <si>
    <t>P-SD-KF0-006</t>
  </si>
  <si>
    <t>Arrears Clearance Proposal</t>
  </si>
  <si>
    <t>B/BD/2021/06
F/BD/2021/05</t>
  </si>
  <si>
    <t>ADB/BD/WP/2021/46
ADF/BD/WP/2021/32</t>
  </si>
  <si>
    <t>Transition Support Facility (TSF) - ACW (Pillar II)</t>
  </si>
  <si>
    <t xml:space="preserve">Provision of a Grant </t>
  </si>
  <si>
    <t>P-SD-KF0-007</t>
  </si>
  <si>
    <t>Multi-Sectoral Approach for Stunting Reduction Project (MASREP)</t>
  </si>
  <si>
    <t>F/ET/2021/10</t>
  </si>
  <si>
    <t>ADF/BD/WP/2021/33/Approved</t>
  </si>
  <si>
    <t>P-ET-IBZ-001</t>
  </si>
  <si>
    <t>Mitigating Impact of Covid19 on Household Food Security (C19-HFS)</t>
  </si>
  <si>
    <t>B/ZM/2021/10</t>
  </si>
  <si>
    <t>ADB/BD/WP/2021/53/Approved</t>
  </si>
  <si>
    <t>P-ZM-AA0-038</t>
  </si>
  <si>
    <t>Economic Governance and Investment Management Support (PA2GI)</t>
  </si>
  <si>
    <t>F/MR/2021/11</t>
  </si>
  <si>
    <t>ADF/BD/WP/2021/42/Approved</t>
  </si>
  <si>
    <t>P-MR-KF0-003</t>
  </si>
  <si>
    <t>Urgent Water Supply and Sanitation Rehabilitation Project – Phase 2 - Additional Financing</t>
  </si>
  <si>
    <t>B/ZW/2021/11</t>
  </si>
  <si>
    <t>ADB/BD/WP/2021/62/Approved</t>
  </si>
  <si>
    <t>P-ZW-E00-010</t>
  </si>
  <si>
    <t>Project to Support the Empowerment and Financial Inclusion of Women and Youths in The Cashew, Fruit and Vegetable Sectors (PAIFJ)</t>
  </si>
  <si>
    <t>F/GW/2021/12</t>
  </si>
  <si>
    <t>ADF/BD/WP/2021/43/Approved</t>
  </si>
  <si>
    <t>P-GW-I00-007</t>
  </si>
  <si>
    <t>Transmission System Reinforcement and Last Mile Connectivity Project</t>
  </si>
  <si>
    <t>F/RW/2021/14</t>
  </si>
  <si>
    <t>ADF/BD/WP/2021/44</t>
  </si>
  <si>
    <t>P-RW-FA0-009</t>
  </si>
  <si>
    <t>F/RW/2021/15</t>
  </si>
  <si>
    <t>Projet d'aide humanitaire d'urgence pour la lutte contre l'Epidémie de fièvre hémorragique Ebola</t>
  </si>
  <si>
    <t>B/GN/2021/13</t>
  </si>
  <si>
    <t>ADB/BD/WP/2021/87/Approuvé</t>
  </si>
  <si>
    <t>P-GN-IB0-002</t>
  </si>
  <si>
    <t>Smallholder Agriculture Development for Food and Nutrition Security (SADFONS)</t>
  </si>
  <si>
    <t>F/LR/2021/16</t>
  </si>
  <si>
    <t>ADB/BD/WP/2021/79/Approved
ADF/BD/WP/2021/56/Approved</t>
  </si>
  <si>
    <t>P-LR-AA0-010</t>
  </si>
  <si>
    <t>B/LR/2021/14</t>
  </si>
  <si>
    <t>Vulnerable Youth Employability and Socio-Economic Integration Support Project</t>
  </si>
  <si>
    <t>F/MR/2021/17</t>
  </si>
  <si>
    <t>ADF/BD/WP/2021/63/Approved</t>
  </si>
  <si>
    <t>P-MR-I00-003</t>
  </si>
  <si>
    <t>Electricity and Green Growth Support Program II (EGGSP II)</t>
  </si>
  <si>
    <t>B/EG/2021/16</t>
  </si>
  <si>
    <t>ADB/BD/WP/2021/88</t>
  </si>
  <si>
    <t>P-EG-FA0-008</t>
  </si>
  <si>
    <t>Competitiveness and Economic Recovery Support Programme (CERSP)</t>
  </si>
  <si>
    <t>B/KE/2021/15</t>
  </si>
  <si>
    <t>ADB/BD/WP/2021/85</t>
  </si>
  <si>
    <t>P-KE-K00-004</t>
  </si>
  <si>
    <t>CEMAC: Central African Financial Sector Deepening Support Project (PASFIC)</t>
  </si>
  <si>
    <t>F/Z1/2021/18</t>
  </si>
  <si>
    <t>ADF/BD/WP/2021/67/Approved</t>
  </si>
  <si>
    <t>Bank of Central African States</t>
  </si>
  <si>
    <t>P-Z1-H00-029</t>
  </si>
  <si>
    <t>Kinguele Aval Hydropower Project</t>
  </si>
  <si>
    <t>P/GA/2021/10</t>
  </si>
  <si>
    <t>ADB/BD/WP/2021/100</t>
  </si>
  <si>
    <t>Asonha Energie S.A.</t>
  </si>
  <si>
    <t>P-GA-F00-008</t>
  </si>
  <si>
    <t>B/GA/2021/20</t>
  </si>
  <si>
    <t>B/GA/2021/17</t>
  </si>
  <si>
    <t>Supplemental Financing of the Lesotho Tax Modernization Project (LTMP)</t>
  </si>
  <si>
    <t>F/LS/2021/20</t>
  </si>
  <si>
    <t>ADF/BD/WP/2021/69/Approved</t>
  </si>
  <si>
    <t>P-LS-KF0-004</t>
  </si>
  <si>
    <t>Thematic Facility to First City Monument Bank (FCMB)</t>
  </si>
  <si>
    <t>P/NG/2021/09</t>
  </si>
  <si>
    <t>ADB/BD/WP/2021/97</t>
  </si>
  <si>
    <t>First City Monument Bank Limited</t>
  </si>
  <si>
    <t>P-NG-H00-016</t>
  </si>
  <si>
    <t>Enable Youth Program - Project II</t>
  </si>
  <si>
    <t>B/SD/2021/19
F/SD/2021/19</t>
  </si>
  <si>
    <t>ADB/BD/WP/2021/96/Approved
ADF/BD/WP/2021/72/Approved</t>
  </si>
  <si>
    <t>P-SD-AAZ-012</t>
  </si>
  <si>
    <t>Program to Support Resource Mobilization and Reform effectiveness, Resource Mobilisation and Reform Effectiveness Support Programme - Phase II (PAMRER) Phase II</t>
  </si>
  <si>
    <t>B/SN/2021/18</t>
  </si>
  <si>
    <t>ADB/BD/WP/2021/99</t>
  </si>
  <si>
    <t>P-SN-KA0-016</t>
  </si>
  <si>
    <t>Desert to Power Initiative West Africa Regional Energy Program – Phase I</t>
  </si>
  <si>
    <t>F/Z1/2021/22</t>
  </si>
  <si>
    <t>ADF/BD/WP/2021/77/Approved</t>
  </si>
  <si>
    <t>West African Power Pool</t>
  </si>
  <si>
    <t>P-Z1-F00-128</t>
  </si>
  <si>
    <t>F/Z1/2021/21</t>
  </si>
  <si>
    <t>Commission of the Economic Community of West African States</t>
  </si>
  <si>
    <t>P-Z1-F00-130</t>
  </si>
  <si>
    <t>Africa Disaster Risk Financing (ADRiFi) Programme</t>
  </si>
  <si>
    <t>F/SD/2021/23</t>
  </si>
  <si>
    <t>ADB/BD/WP/2021/109/Approved
ADF/BD/WP/2021/83/Approved</t>
  </si>
  <si>
    <t>P-SD-AA0-008</t>
  </si>
  <si>
    <t>B/SD/2021/22
F/SD/2021/25</t>
  </si>
  <si>
    <t>Africa Disaster Risks Financing Multi-Donor Trust Fund (ADRiFi MDTF)</t>
  </si>
  <si>
    <t>B/SD/2021/21
F/SD/2021/24</t>
  </si>
  <si>
    <t>Productivity Enhancement Support to the Integrated Agro-Industrial Parks and Youth Employment (PESAPYE) - Revised Version</t>
  </si>
  <si>
    <t>F/ET/2021/13</t>
  </si>
  <si>
    <t>ADF/BD/WP/2021/49/Rev.1</t>
  </si>
  <si>
    <t>P-ET-AA0-018</t>
  </si>
  <si>
    <t>Governance and Economic Reforms Support Program (GERSP)</t>
  </si>
  <si>
    <t>B/SC/2021/23</t>
  </si>
  <si>
    <t>ADB/BD/WP/2021/113</t>
  </si>
  <si>
    <t>P-SC-K00-022</t>
  </si>
  <si>
    <t>Ethiopia Djibouti Second Power Interconnection Project, Phase II</t>
  </si>
  <si>
    <t>F/Z1/2021/26</t>
  </si>
  <si>
    <t>ADF/BD/WP/2021/65</t>
  </si>
  <si>
    <t>P-Z1-FA0-179</t>
  </si>
  <si>
    <t>F/Z1/2021/27</t>
  </si>
  <si>
    <t>P-Z1-FA0-180</t>
  </si>
  <si>
    <t>Climate Insurance Finance and Resilience Project (CLINFIREP)</t>
  </si>
  <si>
    <t>B/MZ/2021/24
F/MZ/2021/28</t>
  </si>
  <si>
    <t>ADB/BD/WP/2021/115/Approved
ADF/BD/WP/2021/87/Approved</t>
  </si>
  <si>
    <t>P-MZ-AAG-008</t>
  </si>
  <si>
    <t>Economic Recovery and Social Inclusion Support Programme (PAREIS)</t>
  </si>
  <si>
    <t>B/TN/2021/25</t>
  </si>
  <si>
    <t>ADB/BD/WP/2021/123</t>
  </si>
  <si>
    <t>P-TN-K00-018</t>
  </si>
  <si>
    <t>SADC : Regional Harmonization of Regulatory Frameworks and Tools for Improved Electricity Regulation in SADC</t>
  </si>
  <si>
    <t>F/Z1/2021/30</t>
  </si>
  <si>
    <t>ADF/BD/WP/2021/94/Approved</t>
  </si>
  <si>
    <t>Regional Electricity Regulators Association</t>
  </si>
  <si>
    <t>P-Z1-FA0-181</t>
  </si>
  <si>
    <t>Regional Harmonization of Regulatory Frameworks and Tools for Improved Electricity Regulation in COMESA</t>
  </si>
  <si>
    <t>F/Z1/2021/29</t>
  </si>
  <si>
    <t>ADF/BD/WP/2021/96/Approved</t>
  </si>
  <si>
    <t>P-Z1-FA0-186</t>
  </si>
  <si>
    <t>Trade Finance Facility to Support SMES</t>
  </si>
  <si>
    <t>P/MR/2021/11</t>
  </si>
  <si>
    <t>ADB/BD/WP/2021/126</t>
  </si>
  <si>
    <t>P-MR-HAB-009</t>
  </si>
  <si>
    <t>Economic Recovery Support Program (ERSP)</t>
  </si>
  <si>
    <t>B/BW/2021/26</t>
  </si>
  <si>
    <t>ADB/BD/WP/2021/142</t>
  </si>
  <si>
    <t>Republic of Botswana</t>
  </si>
  <si>
    <t>P-BW-K00-004</t>
  </si>
  <si>
    <t>CRDB Bank Plc</t>
  </si>
  <si>
    <t>P/TZ/2021/12</t>
  </si>
  <si>
    <t>ADB/BD/WP/2021/144</t>
  </si>
  <si>
    <t>P-TZ-HAB-014</t>
  </si>
  <si>
    <t>P/TZ/2021/13</t>
  </si>
  <si>
    <t>P/Z1/2021/14</t>
  </si>
  <si>
    <t>ADB/BD/WP/2021/143</t>
  </si>
  <si>
    <t>Standard and Chartered Bank. (SCB)</t>
  </si>
  <si>
    <t>P-Z1-HAB-082</t>
  </si>
  <si>
    <t>Leraba Plain Management and Development Project (PAVAL) - Addendum</t>
  </si>
  <si>
    <t>B/BF/2021/27</t>
  </si>
  <si>
    <t>ADB/BD/WP/2021/146/Approved</t>
  </si>
  <si>
    <t>International Fund for Agricultural Development (IFAD)</t>
  </si>
  <si>
    <t>Desert to Power - Electrification and Power Connection Development Project (PEDECEL)</t>
  </si>
  <si>
    <t>F/BF/2021/33</t>
  </si>
  <si>
    <t>ADF/BD/WP/2021/108</t>
  </si>
  <si>
    <t>P-BF-FA0-013</t>
  </si>
  <si>
    <t>F/BF/2021/34</t>
  </si>
  <si>
    <t>Project to Improve Sanitation And The Living Environment In The Autonomous District Of Abidjan (PAACA)</t>
  </si>
  <si>
    <t>B/CI/2021/29</t>
  </si>
  <si>
    <t>ADB/BD/WP/2021/152</t>
  </si>
  <si>
    <t>P-CI-E00-006</t>
  </si>
  <si>
    <t>Energy Access Project - Phase 1</t>
  </si>
  <si>
    <t>F/BI/2021/37</t>
  </si>
  <si>
    <t>ADB/BD/WP/2021/154/Approved
ADF/BD/WP/2021/118/Approved</t>
  </si>
  <si>
    <t>P-BI-F00-004</t>
  </si>
  <si>
    <t>B/BI/2021/30
F/BI/2021/36</t>
  </si>
  <si>
    <t>Djougou-Pehunco-Kerou-Banikoara Cotton Road Development Project</t>
  </si>
  <si>
    <t>B/BJ/2021/28</t>
  </si>
  <si>
    <t>ADB/BD/WP/2021/159/Approved</t>
  </si>
  <si>
    <t>P-BJ-DB0-020</t>
  </si>
  <si>
    <t>NSIA BANK</t>
  </si>
  <si>
    <t>P/CI/2021/15</t>
  </si>
  <si>
    <t>ADB/BD/WP/2021/139</t>
  </si>
  <si>
    <t>NSIA Banque</t>
  </si>
  <si>
    <t>P-CI-HZ0-003</t>
  </si>
  <si>
    <t>P/CI/2021/16</t>
  </si>
  <si>
    <t>P/CI/2021/17</t>
  </si>
  <si>
    <t>Women Entrepreneurs Finance Initiative (We-Fi)</t>
  </si>
  <si>
    <t>First Loss Guarantee</t>
  </si>
  <si>
    <t>E-Governance and Public Administration Modernisation Programme (E-PAMP) – Phase I</t>
  </si>
  <si>
    <t>B/CV/2021/33</t>
  </si>
  <si>
    <t>ADB/BD/WP/2021/161</t>
  </si>
  <si>
    <t>P-CV-K00-013</t>
  </si>
  <si>
    <t>Family Homes Funds Project</t>
  </si>
  <si>
    <t>B/NG/2021/32</t>
  </si>
  <si>
    <t>ADB/BD/WP/2021/156</t>
  </si>
  <si>
    <t>Urban Development (J)</t>
  </si>
  <si>
    <t>P-NG-J00-004</t>
  </si>
  <si>
    <t>Urban Developm.</t>
  </si>
  <si>
    <t>Project to support the productivity and competitiveness of the meat and dairy Value in Chad (PAPCV-VL)</t>
  </si>
  <si>
    <t>B/TD/2021/31
F/TD/2021/38</t>
  </si>
  <si>
    <t>ADB/BD/WP/2021/160/Approved 
ADF/BD/WP/2021/121/Approved</t>
  </si>
  <si>
    <t>P-TD-A00-008</t>
  </si>
  <si>
    <t xml:space="preserve"> Mnivata-Newala-Masasi Road Upgrading Project</t>
  </si>
  <si>
    <t>F/TZ/2021/35</t>
  </si>
  <si>
    <t>ADF/BD/WP/2021/122</t>
  </si>
  <si>
    <t>P-TZ-D00-009</t>
  </si>
  <si>
    <t>Promotion of Gender-Sensitive Agricultural Value Chains to Support the Agricultural Transformation Support Programme (PCVASG-PATAM)</t>
  </si>
  <si>
    <t>B/MR/2021/34</t>
  </si>
  <si>
    <t>ADB/BD/WP/2021/163/Approved</t>
  </si>
  <si>
    <t>P-MR-AA0-012</t>
  </si>
  <si>
    <t>Economic Reforms Support Programme (PARE)</t>
  </si>
  <si>
    <t>B/GA/2021/36</t>
  </si>
  <si>
    <t>ADB/BD/WP/2021/169</t>
  </si>
  <si>
    <t>P-GA-K00-015</t>
  </si>
  <si>
    <t>The Ghana Infrastructure Investment Fund</t>
  </si>
  <si>
    <t>P/GH/2021/18</t>
  </si>
  <si>
    <t>ADB/BD/WP/2021/157</t>
  </si>
  <si>
    <t>Ghana Infrastructure Investment Fund</t>
  </si>
  <si>
    <t>P-GH-KE0-002</t>
  </si>
  <si>
    <t>Water Access Sustainability Security Project (PPSAE) - (Additional Financing)</t>
  </si>
  <si>
    <t>B/MA/2021/35</t>
  </si>
  <si>
    <t>ADB/BD/WP/2021/167/Approved</t>
  </si>
  <si>
    <t>P-MA-E00-013</t>
  </si>
  <si>
    <t>Mozambique Energy for ALL (MEFA)</t>
  </si>
  <si>
    <t>F/MZ/2021/40</t>
  </si>
  <si>
    <t>ADF/BD/WP/2021/126/Approved</t>
  </si>
  <si>
    <t>P-MZ-FA0-021</t>
  </si>
  <si>
    <t>F/MZ/2021/41</t>
  </si>
  <si>
    <t>ECCAS: Support Project for the Development of the Institutional and Regulatory Framework for Electricity in Central Africa</t>
  </si>
  <si>
    <t>F/Z1/2021/39</t>
  </si>
  <si>
    <t>ADF/BD/WP/2021/128/Approved</t>
  </si>
  <si>
    <t>Economic Community of Central African States</t>
  </si>
  <si>
    <t>P-Z1-FA0-191</t>
  </si>
  <si>
    <t>Pilot Support for the Mobilisation of Municipal Revenue (PAMREC)</t>
  </si>
  <si>
    <t>F/CI/2021/42</t>
  </si>
  <si>
    <t>ADF/BD/WP/2021/127/Approved</t>
  </si>
  <si>
    <t>P-CI-J00-002</t>
  </si>
  <si>
    <t>Zuntamon Lusophone Compact Initiative - Phase I</t>
  </si>
  <si>
    <t>F/ST/2021/02</t>
  </si>
  <si>
    <t>ADF/BD/WP/2021/135</t>
  </si>
  <si>
    <t>Democratic Republic of São Tomé and Príncipe</t>
  </si>
  <si>
    <t>P-ST-H00-003</t>
  </si>
  <si>
    <t>Establishment of a Regional Project Acceleration Unit in Central African Power Pool (CAPP)</t>
  </si>
  <si>
    <t>F/Z1/2021/43</t>
  </si>
  <si>
    <t>ADF/BD/WP/2021/133/Approved</t>
  </si>
  <si>
    <t>Central African Power Pool</t>
  </si>
  <si>
    <t>P-Z1-F00-126</t>
  </si>
  <si>
    <t>Lesotho Highlands Water Project (LHWP), Phase II</t>
  </si>
  <si>
    <t>B/ZA/2021/37</t>
  </si>
  <si>
    <t>ADB/BD/WP/2021/168</t>
  </si>
  <si>
    <t>Trans Caledon Tunnel Authority</t>
  </si>
  <si>
    <t>P-ZA-EA0-004</t>
  </si>
  <si>
    <t>Gambia Agriculture and Food Security Project</t>
  </si>
  <si>
    <t>B/GM/2021/38</t>
  </si>
  <si>
    <t>ADB/BD/WP/2021/176/Approved</t>
  </si>
  <si>
    <t>P-GM-AA0-018</t>
  </si>
  <si>
    <t>Macroeconomic Stability and Financial Integration Project in Southern Africa Development Community</t>
  </si>
  <si>
    <t>F/Z1/2021/44</t>
  </si>
  <si>
    <t>ADF/BD/WP/2021/141/Approved</t>
  </si>
  <si>
    <t>P-Z1-KF0-067</t>
  </si>
  <si>
    <t>Project to Develop Access Roads to The Industrial and Port Area of Kribi (PARZIK)</t>
  </si>
  <si>
    <t>B/CM/2021/39</t>
  </si>
  <si>
    <t>ADB/BD/WP/2021/183</t>
  </si>
  <si>
    <t>P-CM-DB0-021</t>
  </si>
  <si>
    <t>Special Agro Indusrial Processing Zone Project</t>
  </si>
  <si>
    <t>F/LR/2021/46</t>
  </si>
  <si>
    <t>ADF/BD/WP/2021/142/Approved</t>
  </si>
  <si>
    <t>P-LR-AA0 -009</t>
  </si>
  <si>
    <t>F/LR/2021/47</t>
  </si>
  <si>
    <t>Programme for Improving Fisheries Governance and Blue Economy Trade Corridors in SADC Region</t>
  </si>
  <si>
    <t>F/Z1/2021/45</t>
  </si>
  <si>
    <t>ADF/BD/WP/2021/143/Approved</t>
  </si>
  <si>
    <t>P-Z1-AAF-015</t>
  </si>
  <si>
    <t>ArchCold Chain Solutions East Africa</t>
  </si>
  <si>
    <t xml:space="preserve">P/Z1/2021/21 </t>
  </si>
  <si>
    <t>ADB/BD/WP/2021/185</t>
  </si>
  <si>
    <t>ARCH Cold Chain Solutions East Africa Fund LP</t>
  </si>
  <si>
    <t>P-Z1-AAG-027</t>
  </si>
  <si>
    <t>Trans-Saharan Highway Project (TSH) - (Supplementary Grant)</t>
  </si>
  <si>
    <t>F/TD/2021/48</t>
  </si>
  <si>
    <t>ADF/BD/WP/2021/145/Approved</t>
  </si>
  <si>
    <t>P-Z1-DB0-238</t>
  </si>
  <si>
    <t>Inclusive and Sustainable Development Project for Agricultural and Rural Areas (PADIDZAR)</t>
  </si>
  <si>
    <t>B/MA/2021/41</t>
  </si>
  <si>
    <t>ADB/BD/WP/2021/192</t>
  </si>
  <si>
    <t>P-MA-AA0-011</t>
  </si>
  <si>
    <t>Women's Economic Empowerment Through Affirmative Procurement Reform in West Africa</t>
  </si>
  <si>
    <t>B/Z1/2021/42</t>
  </si>
  <si>
    <t>ADB/BD/WP/2021/194/Approved</t>
  </si>
  <si>
    <t>UN Women</t>
  </si>
  <si>
    <t>P-Z1-ID0-008</t>
  </si>
  <si>
    <t>ESKOM Distributed Battery Energy Storage Project</t>
  </si>
  <si>
    <t>B/ZA/2021/40</t>
  </si>
  <si>
    <t>ADB/BD/WP/2021/190</t>
  </si>
  <si>
    <t>Eskom Holdings SOC Limited</t>
  </si>
  <si>
    <t>P-ZA-FA0-006</t>
  </si>
  <si>
    <t>Sustainable Enterprise Development for Women and Youth</t>
  </si>
  <si>
    <t>F/ZW/2021/49</t>
  </si>
  <si>
    <t>ADF/BD/WP/2021/152</t>
  </si>
  <si>
    <t>P-ZW-I00-002</t>
  </si>
  <si>
    <t>F/ZW/2021/50</t>
  </si>
  <si>
    <t>B/Z1/2020/78/Rev.1</t>
  </si>
  <si>
    <t>ADB/BD/WP/2020/260/Add.1/Approved</t>
  </si>
  <si>
    <t>Supplementary First Loss Equity Participation</t>
  </si>
  <si>
    <t>F/SO/2021/51</t>
  </si>
  <si>
    <t>ADF/BD/WP/2021/154/Approved</t>
  </si>
  <si>
    <t>P-SO-E00-008</t>
  </si>
  <si>
    <t>AfDB We-Fi Côte d’Ivoire Women Led Staple Food Cooperatives Advisory Project</t>
  </si>
  <si>
    <t>B/CI/2021/43</t>
  </si>
  <si>
    <t>ADB/BD/WP/2021/198/Approved</t>
  </si>
  <si>
    <t>P-CI-AAZ-003</t>
  </si>
  <si>
    <t>ETC Group Limited Trade and Agri-Finance Facility</t>
  </si>
  <si>
    <t>P/Z1/2021/03</t>
  </si>
  <si>
    <t>ADB/BD/WP/2021/55/Rev.1</t>
  </si>
  <si>
    <t xml:space="preserve">TFP - Soft Commodity Finance Facility Loan (SCFF Loan) </t>
  </si>
  <si>
    <t>P-Z1-AAG-025</t>
  </si>
  <si>
    <t>B/Z1/2021/46</t>
  </si>
  <si>
    <t>P/Z1/2021/04</t>
  </si>
  <si>
    <t>Senior Corporate Loan</t>
  </si>
  <si>
    <t>P-Z1-AAG-047</t>
  </si>
  <si>
    <t>B/Z1/2021/47</t>
  </si>
  <si>
    <t>Pointe-Noire-Brazzaville-Bangui-Ndjamena Multimodal Transport Corridor Development Project, Phase I</t>
  </si>
  <si>
    <t>F/Z1/2021/53</t>
  </si>
  <si>
    <t>ADB/BD/WP/2021/206
ADF/BD/WP/2021/161</t>
  </si>
  <si>
    <t>P-Z1-D00-047</t>
  </si>
  <si>
    <t>B/Z1/2021/44
F/Z1/2021/52</t>
  </si>
  <si>
    <t>Energy  Sector Reform Support</t>
  </si>
  <si>
    <t>F/ZW/2021/54</t>
  </si>
  <si>
    <t>ADF/BD/WP/2021/155</t>
  </si>
  <si>
    <t>P-ZW-F00-006</t>
  </si>
  <si>
    <t>Development Bank Ghana (DBG)</t>
  </si>
  <si>
    <t>F/GH/2021/57</t>
  </si>
  <si>
    <t>ADF/BD/WP/2021/167/Approved</t>
  </si>
  <si>
    <t>P-GH-HA0-001</t>
  </si>
  <si>
    <t>Rice Agro Industrial Cluster (RAIC)</t>
  </si>
  <si>
    <t>F/SL/2021/55</t>
  </si>
  <si>
    <t>ADB/BD/WP/2021/212/Approved 
ADF/BD/WP/2021/168/Approved</t>
  </si>
  <si>
    <t>P-SL-AA0-021</t>
  </si>
  <si>
    <t>B/SL/2021/45
F/SL/2021/56</t>
  </si>
  <si>
    <t>(Kenya) : Horn of Africa Isiolo  Mandera Corridor El Wak  Rhamu Road Upgrading Project</t>
  </si>
  <si>
    <t>B/Z1/2021/48</t>
  </si>
  <si>
    <t xml:space="preserve">ADB/BD/WP/2021/215
ADF/BD/WP/2021/171 </t>
  </si>
  <si>
    <t>P-Z1-DB0-249</t>
  </si>
  <si>
    <t>F/Z1/2021/58</t>
  </si>
  <si>
    <t>Continental Power System Master Plan Project (CMP) – Technical Assistance</t>
  </si>
  <si>
    <t>F/Z1/2021/59</t>
  </si>
  <si>
    <t>ADF/BD/WP/2021/174/Approved</t>
  </si>
  <si>
    <t>African Union Development Agency - New Partnership for Africa’s Development</t>
  </si>
  <si>
    <t>P-Z1-F00-124</t>
  </si>
  <si>
    <t>Ngandajika Agro-Industrial  Development Support Programme (PRODAN)</t>
  </si>
  <si>
    <t>F/CD/2021/61</t>
  </si>
  <si>
    <t>ADF/BD/WP/2021/181</t>
  </si>
  <si>
    <t>P-CD-AAG-006</t>
  </si>
  <si>
    <t>Agro-Industrial Pole Project in the North (2PAI-NORD)</t>
  </si>
  <si>
    <t>B/CI/2021/49</t>
  </si>
  <si>
    <t>ADB/BD/WP/2021/223
ADF/BD/WP/2021/177</t>
  </si>
  <si>
    <t>P-CI-AA0-030</t>
  </si>
  <si>
    <t>F/CI/2021/60</t>
  </si>
  <si>
    <t>B/CI/2021/50</t>
  </si>
  <si>
    <t>Economic and Social Reform Support Programme (PARES) – Phase II</t>
  </si>
  <si>
    <t>B/CI/2021/51</t>
  </si>
  <si>
    <t>ADB/BD/WP/2021/220</t>
  </si>
  <si>
    <t>P-CI-KA0-011</t>
  </si>
  <si>
    <t>Nigeria Urban Water Sector Reform and Akure Water Supply and Sanitation Project</t>
  </si>
  <si>
    <t>B/NG/2021/52</t>
  </si>
  <si>
    <t>ADB/BD/WP/2021/222</t>
  </si>
  <si>
    <t>P-NG-E00-014</t>
  </si>
  <si>
    <t>B/NG/2021/53</t>
  </si>
  <si>
    <t>Ecobank Transnational Incorporated (ETI) - Trade Finance - Risk Participation Agreement</t>
  </si>
  <si>
    <t>P/Z1/2021/05</t>
  </si>
  <si>
    <t>ADB/BD/WP/2021/218</t>
  </si>
  <si>
    <t xml:space="preserve">Ecobank International (EBI SA) </t>
  </si>
  <si>
    <t>P-Z1-HAB-087</t>
  </si>
  <si>
    <t>Institutional Support for Governance and Public Finance Management Project</t>
  </si>
  <si>
    <t>F/ZW/2021/70</t>
  </si>
  <si>
    <t>ADF/BD/WP/2021/180/Approved</t>
  </si>
  <si>
    <t xml:space="preserve">Republic of Zimbabwe </t>
  </si>
  <si>
    <t>P-ZW-KF0-013</t>
  </si>
  <si>
    <t>Support Program for Financial Inclusion, Entrepreneurship and Micro-enterprises for Economic Recovery (PIFE)</t>
  </si>
  <si>
    <t>B/MA/2021/55</t>
  </si>
  <si>
    <t>ADB/BD/WP/2021/230</t>
  </si>
  <si>
    <t xml:space="preserve">Kingdom of Morocco </t>
  </si>
  <si>
    <t>P-MA-H00-020</t>
  </si>
  <si>
    <t xml:space="preserve"> Support for Economic Recovery and Inclusive Growth (SERIG) Phase I</t>
  </si>
  <si>
    <t>B/SZ/2021/54</t>
  </si>
  <si>
    <t>ADB/BD/WP/2021/235</t>
  </si>
  <si>
    <t xml:space="preserve">Kingdom of Eswatini </t>
  </si>
  <si>
    <t>P-SZ-K00-005</t>
  </si>
  <si>
    <t>Program to Build Resilience for Food and Nutrition Security in the Horn of Africa (Djibouti, Kenya, Somalia and South Sudan)</t>
  </si>
  <si>
    <t>F/Z1/2021/69</t>
  </si>
  <si>
    <t>ADB/BD/WP/2021/233
ADF/BD/WP/2021/186</t>
  </si>
  <si>
    <t>P-Z1-C00-073</t>
  </si>
  <si>
    <t>F/Z1/2021/64</t>
  </si>
  <si>
    <t>P-Z1-C00-079</t>
  </si>
  <si>
    <t>F/Z1/2021/63</t>
  </si>
  <si>
    <t>P-Z1-C00-081</t>
  </si>
  <si>
    <t>F/Z1/2021/67</t>
  </si>
  <si>
    <t>P-Z1-C00-082</t>
  </si>
  <si>
    <t>B/Z1/2021/57
F/Z1/2021/68</t>
  </si>
  <si>
    <t>F/Z1/2021/65</t>
  </si>
  <si>
    <t>P-Z1-C00-083</t>
  </si>
  <si>
    <t>B/Z1/2021/56
F/Z1/2021/66</t>
  </si>
  <si>
    <t>Madagascar - Beira Port: Corridor Development and Trade Facilitation Project, Phase II</t>
  </si>
  <si>
    <t>F/Z1/2021/62</t>
  </si>
  <si>
    <t>ADF/BD/WP/2021/184</t>
  </si>
  <si>
    <t>P-Z1-DB0-242</t>
  </si>
  <si>
    <t xml:space="preserve">Bukavu -Goma Road Development and Asphalting Project - (Bukavu- Nyamukubi Section) </t>
  </si>
  <si>
    <t>F/CD/2021/73</t>
  </si>
  <si>
    <t>ADB/BD/WP/2021/236
ADF/BD/WP/2021/187</t>
  </si>
  <si>
    <t>P-CD-D00-006</t>
  </si>
  <si>
    <t>B/CD/2021/59
F/CD/2021/72</t>
  </si>
  <si>
    <t>Accelerated Industrialization, Competitiveness and Employment Support Programme (PAAICE)</t>
  </si>
  <si>
    <t>B/SN/2021/58</t>
  </si>
  <si>
    <t>ADB/BD/WP/2021/228
ADF/BD/WP/2021/182</t>
  </si>
  <si>
    <t>P-SN-BG0-001</t>
  </si>
  <si>
    <t>F/SN/2021/71</t>
  </si>
  <si>
    <t>Supporting the Transition to Green and Inclusive Industrialization of SADC: Industrial Development Corporation</t>
  </si>
  <si>
    <t>P/Z1/2021/06</t>
  </si>
  <si>
    <t>ADB/BD/WP/2021/234</t>
  </si>
  <si>
    <t>P-ZA-HAA-017</t>
  </si>
  <si>
    <t>P/Z1/2021/22</t>
  </si>
  <si>
    <t>Milk and Meat Sub-Sector Development and Livestock Enterprise Promotion Support Project (PRODEFILAV-PEL)</t>
  </si>
  <si>
    <t>F/BJ/2021/75</t>
  </si>
  <si>
    <t>ADF/BD/WP/2021/188/Approved</t>
  </si>
  <si>
    <t>P-BJ-AAE-006</t>
  </si>
  <si>
    <t>F/BJ/2021/76</t>
  </si>
  <si>
    <t>Youth Enterprise Development and Capacity Building Project</t>
  </si>
  <si>
    <t>B/SS/2021/60
F/SS/2021/77</t>
  </si>
  <si>
    <t>ADB/BD/WP/2021/239/Approved
ADF/BD/WP/2021/189/Approved</t>
  </si>
  <si>
    <t>P-SS-I00-008</t>
  </si>
  <si>
    <t>Chiansi Smallholder Outgrower Support Project (COSP)</t>
  </si>
  <si>
    <t>F/ZM/2021/74</t>
  </si>
  <si>
    <t>ADF/BD/WP/2021/190/Approved</t>
  </si>
  <si>
    <t>P-ZM-AA0-039</t>
  </si>
  <si>
    <t>Microfinance Development Support Project for Women and Youth Entrepreneurship (PDMFIFJ) - Phase I</t>
  </si>
  <si>
    <t>B/TD/2021/61
F/TD/2021/78</t>
  </si>
  <si>
    <t>ADB/BD/WP/2021/241/Approved 
ADF/BD/WP/2021/191/Approved</t>
  </si>
  <si>
    <t>P-TD-I00-012</t>
  </si>
  <si>
    <t>Support for Digitalization Financial and Competitiveness (DFIC) Project</t>
  </si>
  <si>
    <t>F/MW/2021/79</t>
  </si>
  <si>
    <t>ADF/BD/WP/2021/192/Approved</t>
  </si>
  <si>
    <t>P-MW-KF0-007</t>
  </si>
  <si>
    <t>Aide d'urgence pour la réhabilitation des infrastructures hydrauliques endommagées par les inondations d'avril 2021</t>
  </si>
  <si>
    <t>B/DJ/2021/62</t>
  </si>
  <si>
    <t>ADB/BD/WP/2021/265/Approuvé</t>
  </si>
  <si>
    <t>P-DJ-AA0-007</t>
  </si>
  <si>
    <t xml:space="preserve">Special Agro-Industrial Processing Zones Program, Phase I (SAPZ I) </t>
  </si>
  <si>
    <t>B/NG/2021/63</t>
  </si>
  <si>
    <t>ADB/BD/WP/2021/237</t>
  </si>
  <si>
    <t>P-NG-AAA-002</t>
  </si>
  <si>
    <t>B/NG/2021/64</t>
  </si>
  <si>
    <t>Investment in Digital and Creative Enterprises (I-DICE) Programme</t>
  </si>
  <si>
    <t>B/NG/2021/65</t>
  </si>
  <si>
    <t>ADB/BD/WP/2021/245</t>
  </si>
  <si>
    <t>P-NG-K00-009</t>
  </si>
  <si>
    <t>Project to Support the Private Sector in WAEMU Zone through the Provision of Long-Term Resources (LOCs  Equity Participation) to the West African Development Bank (BOAD)</t>
  </si>
  <si>
    <t>P/Z1/2021/24</t>
  </si>
  <si>
    <t>ADB/BD/WP/2021/253</t>
  </si>
  <si>
    <t>P-Z1-H00-083</t>
  </si>
  <si>
    <t>P/Z1/2021/25</t>
  </si>
  <si>
    <t>Project for the Reinforcement of Socio Economic Infrastructure in the Central Region - Phase II - (PRISE II)</t>
  </si>
  <si>
    <t>F/CD/2021/80</t>
  </si>
  <si>
    <t>ADF/BD/WP/2021/195</t>
  </si>
  <si>
    <t>P-CD-E00-006</t>
  </si>
  <si>
    <t>Yaoundé City Sustainable Enhanced Drainage and Sanitation Project (PCADY)</t>
  </si>
  <si>
    <t>F/CM/2021/81</t>
  </si>
  <si>
    <t>ADF/BD/WP/2021/196/Approved</t>
  </si>
  <si>
    <t xml:space="preserve">Republic of Cameroon </t>
  </si>
  <si>
    <t>P-CM-EB0-009</t>
  </si>
  <si>
    <t>Road Infrastructure Modernisation Project, Phase 2 (PMIR II)</t>
  </si>
  <si>
    <t>B/TN/2021/66</t>
  </si>
  <si>
    <t>ADB/BD/WP/2021/250</t>
  </si>
  <si>
    <t>P-TN-DB0-017</t>
  </si>
  <si>
    <t>Institutional Support for Digital Payments and e-Commerce Policies for Cross-Border Trade (IDECT)</t>
  </si>
  <si>
    <t>F/Z1/2021/82</t>
  </si>
  <si>
    <t>ADF/BD/WP/2021/198/Approved</t>
  </si>
  <si>
    <t>Smart Africa Alliance</t>
  </si>
  <si>
    <t>P-Z1-G00-018</t>
  </si>
  <si>
    <t>Governance Structures Support Project (PASG)</t>
  </si>
  <si>
    <t>B/ML/2021/67
F/ML/2021/83</t>
  </si>
  <si>
    <t>ADB/BD/WP/2021/256/Approved
ADF/BD/WP/2021/199/Approved</t>
  </si>
  <si>
    <t>P-ML-KF0-002</t>
  </si>
  <si>
    <t>Congolese Economic Recovery Support Project</t>
  </si>
  <si>
    <t xml:space="preserve"> F/CD/2021/89</t>
  </si>
  <si>
    <t>ADF/BD/WP/2021/204/Approved</t>
  </si>
  <si>
    <t>P-CD-KF0-012</t>
  </si>
  <si>
    <t>Project to Strengthen Drinking Water Production and Improve Technical and Commercial Performance (PRPTC)</t>
  </si>
  <si>
    <t>B/MA/2021/71</t>
  </si>
  <si>
    <t>ADB/BD/WP/2021/258</t>
  </si>
  <si>
    <t>P-MA-E00-016</t>
  </si>
  <si>
    <t>Pemba-Lichinga Integrated Development Corridor Special Agro-Industrial Processing Zone (SAPZ) Project - Phase 1</t>
  </si>
  <si>
    <t>F/MZ/2021/85</t>
  </si>
  <si>
    <t>ADB/BD/WP/2021/259/Approved 
ADF/BD/WP/2021/201/Approved</t>
  </si>
  <si>
    <t>P-MZ-AA0-039</t>
  </si>
  <si>
    <t>B/MZ/2021/72
F/MZ/2021/86</t>
  </si>
  <si>
    <t>Programme to Open up Agricultural and Mining Areas – Phase 1 (PDZAM-1)</t>
  </si>
  <si>
    <t>B/SN/2021/69</t>
  </si>
  <si>
    <t>ADB/BD/WP/2021/257</t>
  </si>
  <si>
    <t>P-SN-DB0-028</t>
  </si>
  <si>
    <t>B/SN/2021/70</t>
  </si>
  <si>
    <t>Mkhondvo-Ngwavuma Water Augmentation Program Phase IA (MNWAP-1A)</t>
  </si>
  <si>
    <t>B/SZ/2021/68</t>
  </si>
  <si>
    <t>ADB/BD/WP/2021/244</t>
  </si>
  <si>
    <t>P-SZ-A00-005</t>
  </si>
  <si>
    <t>Governance and Private Sector Development Support Project (PAGDSP)</t>
  </si>
  <si>
    <t>F/TG/2021/87</t>
  </si>
  <si>
    <t>ADF/BD/WP/2021/203/Approved</t>
  </si>
  <si>
    <t>P-TG-KF0-009</t>
  </si>
  <si>
    <t>F/TG/2021/88</t>
  </si>
  <si>
    <t>Janngo Start Up Fund</t>
  </si>
  <si>
    <t>P/Z1/2021/26</t>
  </si>
  <si>
    <t>ADB/BD/WP/2021/260</t>
  </si>
  <si>
    <t>Janngo Capital Startup Fund SLP</t>
  </si>
  <si>
    <t>P-Z1-HB0-079</t>
  </si>
  <si>
    <t>PIDA Implementation Support Project (PISP)</t>
  </si>
  <si>
    <t>F/Z1/2021/84</t>
  </si>
  <si>
    <t>ADF/BD/WP/2021/200/Approved</t>
  </si>
  <si>
    <t>African Union Development Agency - New Partnership for Africa’s
Development (AUDA-NEPAD)</t>
  </si>
  <si>
    <t>P-Z1-KZ0-043</t>
  </si>
  <si>
    <t>Projet d’amélioration des systèmes d’information climatique en vue du developpement résilient (SIC Libéria)</t>
  </si>
  <si>
    <t>B/LR/2022/02</t>
  </si>
  <si>
    <t>ADB/BD/WP/2021/266/Approved</t>
  </si>
  <si>
    <t xml:space="preserve">Republic of Liberia </t>
  </si>
  <si>
    <t>PEGC</t>
  </si>
  <si>
    <t>P-LR-KZ0-002</t>
  </si>
  <si>
    <t>B/LR/2022/01</t>
  </si>
  <si>
    <t>Business Climate Improvement Support Programme for the Structural Transformation of the Ivorian Economy (PACA-CI) - Phase I</t>
  </si>
  <si>
    <t>F/CI/2022/01</t>
  </si>
  <si>
    <t>ADF/BD/WP/2021/208/Approved</t>
  </si>
  <si>
    <t>P-CI-KF0-004</t>
  </si>
  <si>
    <t>Ghana Mini Grid and Soar PV Net Metering</t>
  </si>
  <si>
    <t>F/GH/2022/03</t>
  </si>
  <si>
    <t>ADF/BD/WP/2021/210/Approved</t>
  </si>
  <si>
    <t>P-GH-F00-022</t>
  </si>
  <si>
    <t>Harmonization and Certification of African Standards for Dairy Horticulture Fisheries and Aquaculture Products</t>
  </si>
  <si>
    <t>F/Z1/2022/02</t>
  </si>
  <si>
    <t>ADF/BD/WP/2021/209/Approved</t>
  </si>
  <si>
    <t>African Organisation for Standardisation</t>
  </si>
  <si>
    <t>P-Z1-K00-117</t>
  </si>
  <si>
    <t>Development of the Pharmaceutical Industry in the ECOWAS Region</t>
  </si>
  <si>
    <t xml:space="preserve"> F/Z1/2022/04</t>
  </si>
  <si>
    <t>ADF/BD/WP/2022/4/Approved</t>
  </si>
  <si>
    <t>Economic Community of West African States (ECOWAS) Commission</t>
  </si>
  <si>
    <t>P-Z1-BZ0-012</t>
  </si>
  <si>
    <t>Institutional Capacity Building for the African Union Project</t>
  </si>
  <si>
    <t>F/Z1/2022/05</t>
  </si>
  <si>
    <t>ADF/BD/WP/2022/10/Approved</t>
  </si>
  <si>
    <t>N/A (RDRI)</t>
  </si>
  <si>
    <t>P-Z1-K00-122</t>
  </si>
  <si>
    <t>Statistics Development Support Project for Somalia</t>
  </si>
  <si>
    <t>F/SO/2022/06</t>
  </si>
  <si>
    <t>ADF/BD/WP/2022/14/Approved</t>
  </si>
  <si>
    <t>P-SO-KF0-011</t>
  </si>
  <si>
    <t>AfricaGoGreen Fund</t>
  </si>
  <si>
    <t>P/Z1/2022/01</t>
  </si>
  <si>
    <t>ADB/BD/WP/2022/22</t>
  </si>
  <si>
    <t>P-Z1-FZ0-031</t>
  </si>
  <si>
    <t>B/Z1/2022/08</t>
  </si>
  <si>
    <t>Integrated Project for Opening up the Hamdara-Wacha-Dungass-Nigeria Border Cross-Border Production Areas</t>
  </si>
  <si>
    <t>F/NE/2022/10</t>
  </si>
  <si>
    <t>ADF/BD/WP/2022/25</t>
  </si>
  <si>
    <t>P-NE-DB0-013</t>
  </si>
  <si>
    <t>F/NE/2022/11</t>
  </si>
  <si>
    <t>Dodoma Resilient and Sustainable Water Development and Sanitation Program – Phase 1</t>
  </si>
  <si>
    <t>F/TZ/2022/12</t>
  </si>
  <si>
    <t>ADF/BD/WP/2022/26</t>
  </si>
  <si>
    <t>P-TZ-E00-011</t>
  </si>
  <si>
    <t>East African Community Capacity Building Project</t>
  </si>
  <si>
    <t>F/Z1/2022/13</t>
  </si>
  <si>
    <t>ADF/BD/WP/2022/31/Approved</t>
  </si>
  <si>
    <t>P-Z1-K00-115</t>
  </si>
  <si>
    <t>Mano River Union Road Development and Transport Facilitation programme (MRU/RDTFP), Phase III</t>
  </si>
  <si>
    <t>F/Z1/2022/17</t>
  </si>
  <si>
    <t>ADB/BD/WP/2021/162/Rev.1
ADF/BD/WP/2021/123/Rev.1</t>
  </si>
  <si>
    <t>P-Z1-DB0-143</t>
  </si>
  <si>
    <t>F/Z1/2022/14</t>
  </si>
  <si>
    <t>P-Z1-DB0-209</t>
  </si>
  <si>
    <t>F/Z1/2022/15</t>
  </si>
  <si>
    <t>B/Z1/2022/09
F/Z1/2022/16</t>
  </si>
  <si>
    <t>P/ZW/2022/02</t>
  </si>
  <si>
    <t>ADB/BD/WP/2022/34</t>
  </si>
  <si>
    <t>Transaction Guarantee Facility</t>
  </si>
  <si>
    <t>P-ZW-HA0-004</t>
  </si>
  <si>
    <t>Strengthening Adaptive Capacity and Resilience of Communities in Uganda's Watersheds - Awoja Catchment (SACRiAC)</t>
  </si>
  <si>
    <t>B/UG/2022/10
F/UG/2022/18</t>
  </si>
  <si>
    <t>ADB/BD/WP/2022/41/Approved
ADF/BD/WP/2022/35/Approved</t>
  </si>
  <si>
    <t>P-UG-AB0-006</t>
  </si>
  <si>
    <t>Desert-to-Power Initiative East-Africa Regional Energy Project</t>
  </si>
  <si>
    <t>F/Z1/2022/19</t>
  </si>
  <si>
    <t>ADF/BD/WP/2022/36/Approved</t>
  </si>
  <si>
    <t>P-Z1-F00-129</t>
  </si>
  <si>
    <t>National Road Network Rehabilitation Programme, Phase III - Rehabilitation of selected sections of the RN2 (OuroveniFoumbouni), RN21 (Domoni-Mremani), and RN32 (Wallah-Nioumachoua) Roads</t>
  </si>
  <si>
    <t>F/KM/2022/20</t>
  </si>
  <si>
    <t>ADB/BD/WP/2022/46/Approved
ADF/BD/WP/2022/39/Approved</t>
  </si>
  <si>
    <t>P-KM-D00-002</t>
  </si>
  <si>
    <t>B/KM/2022/11
F/KM/2022/21</t>
  </si>
  <si>
    <t>African Financial Integrity and Accountability Support Project (AFIAP)</t>
  </si>
  <si>
    <t>F/Z1/2022/22</t>
  </si>
  <si>
    <t>ADF/BD/WP/2022/41/Approved</t>
  </si>
  <si>
    <t>Coalition for Dialogue on Africa (CoDA)</t>
  </si>
  <si>
    <t>P-Z1-KF0-070</t>
  </si>
  <si>
    <t>F/Z1/2022/23</t>
  </si>
  <si>
    <t>African Organization of English-speaking Supreme Audit Institutions
(AFROSAI-E)</t>
  </si>
  <si>
    <t>P-Z1-KF0-076</t>
  </si>
  <si>
    <t>Boost Africa Program-Cathay-Africinvest Innovation Fund LLC</t>
  </si>
  <si>
    <t>P/Z1/2022/03</t>
  </si>
  <si>
    <t>ADB/BD/WP/2022/45</t>
  </si>
  <si>
    <t>Cathay AfricInvest Innovation Fund, LLC</t>
  </si>
  <si>
    <t>P-Z1-H00-081</t>
  </si>
  <si>
    <t>European Commission - Boost Africa Program</t>
  </si>
  <si>
    <t>Equity Participation - First Loss Guarantee</t>
  </si>
  <si>
    <t>Transmission Reinforcement and Last Mile Connectivity Project</t>
  </si>
  <si>
    <t>B/RW/2022/12</t>
  </si>
  <si>
    <t>ADB/BD/WP/2022/56</t>
  </si>
  <si>
    <t>JPY</t>
  </si>
  <si>
    <t>B/RW/2022/13</t>
  </si>
  <si>
    <t>Proposal for the approval of premium financing for Madagascar under the Multi-Donor Trust Fund of the Africa Disaster Risk Financing (ADRiFi) Programme</t>
  </si>
  <si>
    <t>B/MG/2022/16
F/MG/2022/26</t>
  </si>
  <si>
    <t>ADB/BD/WP/2022/85/Approved
ADF/BD/WP/2022/65/Approved</t>
  </si>
  <si>
    <t>Nador West Med Port Complex Construction Project  - (Supplementary Financing)</t>
  </si>
  <si>
    <t>B/MA/2022/14</t>
  </si>
  <si>
    <t>ADB/BD/WP/2022/82</t>
  </si>
  <si>
    <t>Nador West Med Company (SNWM)</t>
  </si>
  <si>
    <t>P-MA-DD0-008</t>
  </si>
  <si>
    <t>Rabat-Salé Airport Extension and Modernisation Project (PEMARS) - Supplementary Financing</t>
  </si>
  <si>
    <t>B/MA/2022/15</t>
  </si>
  <si>
    <t>ADB/BD/WP/2022/88/Approved</t>
  </si>
  <si>
    <t>P-MA-DA0-007</t>
  </si>
  <si>
    <t>Integrated Agricultural and Agro-Industrial Growth Cluster Programme in South Madagascar-Phase 1 (PICAS-1)</t>
  </si>
  <si>
    <t>F/MG/2022/24</t>
  </si>
  <si>
    <t>ADF/BD/WP/2022/69/Approved</t>
  </si>
  <si>
    <t>P-MG-A00-007</t>
  </si>
  <si>
    <t>F/MG/2022/25</t>
  </si>
  <si>
    <t>F/MW/2022/27</t>
  </si>
  <si>
    <t>ADB/BD/WP/2022/92/Approved
ADF/BD/WP/2022/71/Approved</t>
  </si>
  <si>
    <t>P-MW-A00-012</t>
  </si>
  <si>
    <t>B/MW/2022/17
F/MW/2022/28</t>
  </si>
  <si>
    <t>Project to Develop Access Roads to the Industrial and Port Area of Kribi (Parzik)-Phase II</t>
  </si>
  <si>
    <t>B/CM/2022/18</t>
  </si>
  <si>
    <t>ADB/BD/WP/2022/99</t>
  </si>
  <si>
    <t>P-CM-DB0-024</t>
  </si>
  <si>
    <t>Norsad Capital Limited (NORSAD)</t>
  </si>
  <si>
    <t>P/Z1/2022/04</t>
  </si>
  <si>
    <t>ADB/BD/WP/2022/98</t>
  </si>
  <si>
    <t>Norsad Capital Limited (Norsad)</t>
  </si>
  <si>
    <t>P-Z1-HB0-073</t>
  </si>
  <si>
    <t>Regional Harmonization of Regulatory Frameworks and Tools for Improved Electricity Regulation In ECOWAS</t>
  </si>
  <si>
    <t>F/Z1/2022/29</t>
  </si>
  <si>
    <t>ADF/BD/WP/2022/72/Approved</t>
  </si>
  <si>
    <t>ECOWAS Regional Electricity Regulatory Authority</t>
  </si>
  <si>
    <t>P-Z1-FA0-189</t>
  </si>
  <si>
    <t>Economic Recovery Support Programme in Cameroon (PARECAM – Phase I)</t>
  </si>
  <si>
    <t>B/CM/2022/19</t>
  </si>
  <si>
    <t>ADB/BD/WP/2022/105/Rev.1</t>
  </si>
  <si>
    <t>P-CM-KF0-006</t>
  </si>
  <si>
    <t>Post Covid-19 Skills Development and Productivity Enhancement Project (PSDPEP)</t>
  </si>
  <si>
    <t>F/GH/2022/30</t>
  </si>
  <si>
    <t>ADF/BD/WP/2022/78/Approved</t>
  </si>
  <si>
    <t>P-GH-I00-002</t>
  </si>
  <si>
    <t>Competitiveness and Economic Recovery Support Programme II (CERSP-II)</t>
  </si>
  <si>
    <t>B/KE/2022/20</t>
  </si>
  <si>
    <t>ADB/BD/WP/2022/104</t>
  </si>
  <si>
    <t>P-KE-K00-010</t>
  </si>
  <si>
    <t>Support Program for the Generalization of Social Coverage (PAGCS)</t>
  </si>
  <si>
    <t>B/MA/2022/22</t>
  </si>
  <si>
    <t>ADB/BD/WP/2022/114</t>
  </si>
  <si>
    <t>P-MA-I00-012</t>
  </si>
  <si>
    <t>Emergency Food Production Program (AEFPF)</t>
  </si>
  <si>
    <t>B/SN/2022/21</t>
  </si>
  <si>
    <t>ADB/BD/WP/2022/121/Rev.1</t>
  </si>
  <si>
    <t>P-SN-A00-022</t>
  </si>
  <si>
    <t>Program to Build Resilience for Food and Nutrition Security in the Horn of Africa (Djibouti Kenya Somalia and South Sudan)</t>
  </si>
  <si>
    <t>F/Z1/2022/32</t>
  </si>
  <si>
    <t>ADB/BD/WP/2021/233/Add.2/Approved
ADF/BD/WP/2021/186/Add.2/Approved</t>
  </si>
  <si>
    <t>F/Z1/2022/31</t>
  </si>
  <si>
    <t>P-Z1-C00-080</t>
  </si>
  <si>
    <t>Eastern and Southern African Trade and Development (TDB) - (AR) - Risk Participation Agreement (RPA)</t>
  </si>
  <si>
    <t>P/Z1/2022/07</t>
  </si>
  <si>
    <t>ADB/BD/WP/2022/118</t>
  </si>
  <si>
    <t>P-Z1-HAA-103</t>
  </si>
  <si>
    <t>Société Générale - Trade Finance - Risk Participation Agreement</t>
  </si>
  <si>
    <t>P/Z1/2022/08</t>
  </si>
  <si>
    <t>ADB/BD/WP/2022/116</t>
  </si>
  <si>
    <t>Société Générale</t>
  </si>
  <si>
    <t>P-Z1-HAB-094</t>
  </si>
  <si>
    <t>Emergency Food Production Project (PURPA)</t>
  </si>
  <si>
    <t>B/CF/2022/41
F/CF/2022/52</t>
  </si>
  <si>
    <t>ADB/BD/WP/2022/126/Approved
ADF/BD/WP/2022/90/Approved</t>
  </si>
  <si>
    <t>Transition Support Facility (TSF) - SSW (Pillar I) - Unallocated Reserve</t>
  </si>
  <si>
    <t>P-CF-AA0-016</t>
  </si>
  <si>
    <t>Power Acces Improvement Project (PAAEG)</t>
  </si>
  <si>
    <t>F/GN/2022/34</t>
  </si>
  <si>
    <t>ADB/BD/WP/2021/140/Rev.1
ADF/BD/WP/2021/109/Rev.1</t>
  </si>
  <si>
    <t>P-GN-FA0-018</t>
  </si>
  <si>
    <t>F/GN/2022/36</t>
  </si>
  <si>
    <t>B/GN/2022/25
F/GN/2022/33</t>
  </si>
  <si>
    <t>B/GN/2022/26
F/GN/2022/35</t>
  </si>
  <si>
    <t>African Emergency Food Production Facility (AEFPF-K)</t>
  </si>
  <si>
    <t>B/KE/2022/23</t>
  </si>
  <si>
    <t>ADB/BD/WP/2022/131</t>
  </si>
  <si>
    <t>P-KE-A00-002</t>
  </si>
  <si>
    <t>Nairobi-Nakuru-Mau Summit Highway</t>
  </si>
  <si>
    <t>B/KE/2022/27</t>
  </si>
  <si>
    <t>ADB/BD/WP/2022/122</t>
  </si>
  <si>
    <t>Rift Valley Highway Limited</t>
  </si>
  <si>
    <t>P-KE-DB0-030</t>
  </si>
  <si>
    <t>Emergency Food Production Program (EFPP)</t>
  </si>
  <si>
    <t>B/SZ/2022/24</t>
  </si>
  <si>
    <t>ADB/BD/WP/2022/141</t>
  </si>
  <si>
    <t>P-SZ-AA0-013</t>
  </si>
  <si>
    <t>Strengthening the Entrepreneurship Skills of Women Owned &amp; Led Businesses and Women Employees of ETG</t>
  </si>
  <si>
    <t>B/Z1/2022/36</t>
  </si>
  <si>
    <t>ADB/BD/WP/2022/125/Approved</t>
  </si>
  <si>
    <t>Non-Reimbursable Technical Assistance Grant</t>
  </si>
  <si>
    <t>Credit Agricole Corporate and Investment Bank</t>
  </si>
  <si>
    <t>P/Z1/2022/09</t>
  </si>
  <si>
    <t>ADB/BD/WP/2022/119</t>
  </si>
  <si>
    <t>Crédit Agricole Corporate and Investment Bank</t>
  </si>
  <si>
    <t>P-Z1-HAB-091</t>
  </si>
  <si>
    <t>Institutional Support Project to the AfCFTA Secretariat for an Effective AfCFTA Implementation</t>
  </si>
  <si>
    <t>F/Z1/2022/46</t>
  </si>
  <si>
    <t>ADF/BD/WP/2022/89/Approved</t>
  </si>
  <si>
    <t>African Continental Free Trade Area Secretariat (AfCFTA)</t>
  </si>
  <si>
    <t>P-Z1-KF0-073</t>
  </si>
  <si>
    <t>Emergency Agricultural Production Project</t>
  </si>
  <si>
    <t>B/BI/2022/42
F/BI/2022/54</t>
  </si>
  <si>
    <t>ADB/BD/WP/2022/132/Approved
ADF/BD/WP/2022/94/Approved</t>
  </si>
  <si>
    <t>P-BI-AA0-017</t>
  </si>
  <si>
    <t>B/CD/2022/43
F/CD/2022/55</t>
  </si>
  <si>
    <t>ADB/BD/WP/2022/138/Approved
ADF/BD/WP/2022/97/Approved</t>
  </si>
  <si>
    <t>P-CD-AA0-019</t>
  </si>
  <si>
    <t>B/CD/2022/44
F/CD/2022/56</t>
  </si>
  <si>
    <t>Emergency Food Production Programme (2PAU-CIAEFPF-Côte d’Ivoire)</t>
  </si>
  <si>
    <t>B/CI/2022/30</t>
  </si>
  <si>
    <t>ADB/BD/WP/2022/140</t>
  </si>
  <si>
    <t>P-CI-AA0-037</t>
  </si>
  <si>
    <t>Agricultural Production Support Programme - AEFPF-CAM</t>
  </si>
  <si>
    <t>B/CM/2022/29</t>
  </si>
  <si>
    <t>ADB/BD/WP/2022/139</t>
  </si>
  <si>
    <t>P-CM-AA0-015</t>
  </si>
  <si>
    <t>Food Security and Economic Resilience Support Program (FSER-SP)</t>
  </si>
  <si>
    <t>B/EG/2022/28</t>
  </si>
  <si>
    <t>ADB/BD/WP/2022/134</t>
  </si>
  <si>
    <t>P-EG-K00-017</t>
  </si>
  <si>
    <t>Institutional Support Project to Strengthen Macroeconomic Management (ISP-SMM)</t>
  </si>
  <si>
    <t>F/ET/2022/53</t>
  </si>
  <si>
    <t>ADF/BD/WP/2022/88/Approved</t>
  </si>
  <si>
    <t>P-ET-KF0-007</t>
  </si>
  <si>
    <t>Additional Financing to the Rice Value Chain Transformation Programme (RVCP) - (AEFPF - GAMBIA)</t>
  </si>
  <si>
    <t>B/GM/2022/33
F/GM/2022/43</t>
  </si>
  <si>
    <t>ADB/BD/WP/2022/143/Approved
ADF/BD/WP/2022/102/Approved</t>
  </si>
  <si>
    <t>P-GM-AA0-019</t>
  </si>
  <si>
    <t>Emergency Food Production Enhancement Project</t>
  </si>
  <si>
    <t>F/MG/2022/49</t>
  </si>
  <si>
    <t>ADB/BD/WP/2022/146/Approved
ADF/BD/WP/2022/105/Approved</t>
  </si>
  <si>
    <t>P-MG-AA0-044</t>
  </si>
  <si>
    <t>B/MG/2022/38
F/MG/2022/48</t>
  </si>
  <si>
    <t>B/MG/2022/39
F/MG/2022/50</t>
  </si>
  <si>
    <t>Agriculture Emergency Food Production Facility</t>
  </si>
  <si>
    <t>F/MW/2022/42</t>
  </si>
  <si>
    <t>ADF/BD/WP/2022/99/Approved</t>
  </si>
  <si>
    <t>P-MW-AA0-038</t>
  </si>
  <si>
    <t>Post Cyclone IDAI and Kenneth Emergency Recovery and Resilience Programme (AEFPF)</t>
  </si>
  <si>
    <t>B/MZ/2022/48
F/MZ/2022/61</t>
  </si>
  <si>
    <t>ADB/BD/WP/2022/149/Approved
ADF/BD/WP/2022/107/Approved</t>
  </si>
  <si>
    <t>P-MZ-AA0-043</t>
  </si>
  <si>
    <t>Food Crisis Response and Emergency Support Programme</t>
  </si>
  <si>
    <t>B/NE/2022/40
F/NE/2022/51</t>
  </si>
  <si>
    <t>ADB/BD/WP/2022/135/Approved
ADF/BD/WP/2022/95/Approved</t>
  </si>
  <si>
    <t>P-NE-A00-012</t>
  </si>
  <si>
    <t>Support to National Agricultural Growth Scheme - Argo-Pocket</t>
  </si>
  <si>
    <t>B/NG/2022/49</t>
  </si>
  <si>
    <t>ADB/BD/WP/2022/144</t>
  </si>
  <si>
    <t>P-NG-AAG-016</t>
  </si>
  <si>
    <t>Emergency Food Production Program</t>
  </si>
  <si>
    <t>B/SL/2022/31
F/SL/2022/40</t>
  </si>
  <si>
    <t>ADB/BD/WP/2022/127/Approved
ADF/BD/WP/2022/91/Approved</t>
  </si>
  <si>
    <t>P-SL-AA0-023</t>
  </si>
  <si>
    <t>Additional Financing to Multinational Program to Build Resilience for Food and Nutrition Security in the Horn of Africa_AEFPF- Somalia</t>
  </si>
  <si>
    <t>B/SO/2022/45
F/SO/2022/57</t>
  </si>
  <si>
    <t>ADB/BD/WP/2022/145/Approved
ADF/BD/WP/2022/103/Approved</t>
  </si>
  <si>
    <t>P-SO-AA0-009</t>
  </si>
  <si>
    <t>Emergency Food Production Programme - Project 1 (SSEFPP-1)</t>
  </si>
  <si>
    <t>B/SS/2022/32
F/SS/2022/41</t>
  </si>
  <si>
    <t>ADB/BD/WP/2022/136/Approved
ADF/BD/WP/2022/96/Approved</t>
  </si>
  <si>
    <t>P-SS-A00-001</t>
  </si>
  <si>
    <t>Project in Support of the Agricultural Sector and in Response to the Food Crisis in Chad (PASARCA)</t>
  </si>
  <si>
    <t>B/TD/2022/46
F/TD/2022/58</t>
  </si>
  <si>
    <t>ADB/BD/WP/2022/129/Approved
ADF/BD/WP/2022/92/Approved</t>
  </si>
  <si>
    <t>P-TD-AA0-028</t>
  </si>
  <si>
    <t xml:space="preserve">Food Crisis Response and Emergency Support Programme </t>
  </si>
  <si>
    <t>B/TG/2022/37
F/TG/2022/47</t>
  </si>
  <si>
    <t>ADB/BD/WP/2022/142/Approved
ADF/BD/WP/2022/101/Approved</t>
  </si>
  <si>
    <t>P-TG-AA0-015</t>
  </si>
  <si>
    <t>Agricultural Inputs Support Project</t>
  </si>
  <si>
    <t>F/TZ/2022/38</t>
  </si>
  <si>
    <t>ADF/BD/WP/2022/100</t>
  </si>
  <si>
    <t>P-TZ-A00-014</t>
  </si>
  <si>
    <t>F/TZ/2022/39</t>
  </si>
  <si>
    <t>Technologies For African Agricultural Transformation (TAAT) Phase II</t>
  </si>
  <si>
    <t>F/Z1/2022/37</t>
  </si>
  <si>
    <t>ADF/BD/WP/2022/98</t>
  </si>
  <si>
    <t>P-Z1-AA0-139</t>
  </si>
  <si>
    <t>Emergency Food Production Facility (ZEFPF)</t>
  </si>
  <si>
    <t>F/ZM/2022/60</t>
  </si>
  <si>
    <t>ADF/BD/WP/2022/104/Approved</t>
  </si>
  <si>
    <t>P-ZM-AA0-043</t>
  </si>
  <si>
    <t>Emergency Food Production Project</t>
  </si>
  <si>
    <t>B/ZW/2022/34
F/ZW/2022/44</t>
  </si>
  <si>
    <t>ADB/BD/WP/2022/148/Approval
ADF/BD/WP/2022/106/Approval</t>
  </si>
  <si>
    <t>P-ZW-AA0-021</t>
  </si>
  <si>
    <t>B/ZW/2022/35
F/ZW/2022/45</t>
  </si>
  <si>
    <t>Scaling up of the COVID-19 Off-Grid Recovery Platform</t>
  </si>
  <si>
    <t>B/Z1/2022/52</t>
  </si>
  <si>
    <t>ADB/BD/WP/2020/269/Add.1/Approved</t>
  </si>
  <si>
    <t xml:space="preserve">Facility for Energy Inclusion Off-Grid Energy Access Fund </t>
  </si>
  <si>
    <t>P-Z1-FF0-030</t>
  </si>
  <si>
    <t>B/Z1/2022/50</t>
  </si>
  <si>
    <t>SDG Investment Fund SA, SICAV, RAIF (for its subfund Energy Entrepreneurs Growth Fund)</t>
  </si>
  <si>
    <t>Concessional Loan</t>
  </si>
  <si>
    <t>P-Z1-FF0-031</t>
  </si>
  <si>
    <t>B/Z1/2022/51</t>
  </si>
  <si>
    <t>SIMA Commercial &amp; Industrial Solar Green Bond B.V</t>
  </si>
  <si>
    <t>P-Z1-FF0-032</t>
  </si>
  <si>
    <t>Upstream Project for Digital Market Development in Africa (UP4DMDA) – Phase 1</t>
  </si>
  <si>
    <t>F/Z1/2022/65</t>
  </si>
  <si>
    <t>ADF/BD/WP/2022/116/Approved</t>
  </si>
  <si>
    <t>P-Z1-GB0-035</t>
  </si>
  <si>
    <t>Cities Modernisation Programme-Phase I (Promovilles-I) - Proposal for the Utilization of Savings</t>
  </si>
  <si>
    <t>B/SN/2022/27</t>
  </si>
  <si>
    <t>ADB/BD/WP/2022/156/Approved</t>
  </si>
  <si>
    <t>NATIXIS - Trade Partnership in Africa - Risk Participation Agreement</t>
  </si>
  <si>
    <t>P/Z1/2022/13</t>
  </si>
  <si>
    <t>ADB/BD/WP/2022/165</t>
  </si>
  <si>
    <t>P-Z1-HAB-097</t>
  </si>
  <si>
    <t>Economic Governance and Extractive Sector Support Project (PAGESE)</t>
  </si>
  <si>
    <t>F/TD/2022/62</t>
  </si>
  <si>
    <t>ADF/BD/WP/2022/109/Approved</t>
  </si>
  <si>
    <t>P-TD-KF0-011</t>
  </si>
  <si>
    <t>Support Programme for Competitive and Resilient Development of Cereals Farming</t>
  </si>
  <si>
    <t>B/MA/2022/54</t>
  </si>
  <si>
    <t>ADB/BD/WP/2022/171</t>
  </si>
  <si>
    <t>P-MA-AA0-023</t>
  </si>
  <si>
    <t>Governance and Economic Recovery Support Program - Phase II (GERSP-II)</t>
  </si>
  <si>
    <t>B/NA/2022/53</t>
  </si>
  <si>
    <t>ADB/BD/WP/2022/167</t>
  </si>
  <si>
    <t>P-NA-K00-005</t>
  </si>
  <si>
    <t>Namagumba-Budadiri-Nalugugu Road Upgrading Project</t>
  </si>
  <si>
    <t>B/UG/2022/55</t>
  </si>
  <si>
    <t>ADB/BD/WP/2022/170</t>
  </si>
  <si>
    <t>P-UG-DB0-031</t>
  </si>
  <si>
    <t>Benin</t>
  </si>
  <si>
    <t>Partial Credit Guarantee for the Mobilisation of Financing Allocated to the Sustainable Development Goals (BENIN PCG-SDG)</t>
  </si>
  <si>
    <t>F/BJ/2022/63</t>
  </si>
  <si>
    <t>ADF/BD/WP/2022/118</t>
  </si>
  <si>
    <t xml:space="preserve">Republic of Benin </t>
  </si>
  <si>
    <t>Partial Credit Guarantee (PCG)</t>
  </si>
  <si>
    <t>P-BJ-H00-001</t>
  </si>
  <si>
    <t xml:space="preserve">FSDH Merchant Bank Limited (FSDH) - Trade Finance   Line of Credit (TFLOC) and Transaction Guarantee (TG) </t>
  </si>
  <si>
    <t>P/NG/2022/11</t>
  </si>
  <si>
    <t>ADB/BD/WP/2022/172</t>
  </si>
  <si>
    <t>FSDH Merchant Bank Limited</t>
  </si>
  <si>
    <t>P-NG-HAB-047</t>
  </si>
  <si>
    <t>P/NG/2022/12</t>
  </si>
  <si>
    <t>TFP - Transaction Guarantee Facility</t>
  </si>
  <si>
    <t>P-NG-HAB-065</t>
  </si>
  <si>
    <t>Electricity For all Project (PEPT)</t>
  </si>
  <si>
    <t>F/CI/2022/64</t>
  </si>
  <si>
    <t>ADF/BD/WP/2022/112/Approved</t>
  </si>
  <si>
    <t>P-CI-FA0-027</t>
  </si>
  <si>
    <t>F/CI/2022/65</t>
  </si>
  <si>
    <t>Project for Capacity Development of Public Finance Control Institutions and Governance of Public Establishments and Enterprises (PAIC-GEP)</t>
  </si>
  <si>
    <t>F/DJ/2022/66</t>
  </si>
  <si>
    <t>ADF/BD/WP/2022/124/Approved</t>
  </si>
  <si>
    <t>P-DJ-KF0-010</t>
  </si>
  <si>
    <t>Agropastoral Entrepreneurship and Professional Development Project for Youth and Women in Burundi (PEAPJF-Burundi)</t>
  </si>
  <si>
    <t>F/BI/2022/67</t>
  </si>
  <si>
    <t>ADB/BD/WP/2022/175/Approved
ADF/BD/WP/2022/125/Approved</t>
  </si>
  <si>
    <t>P-BI-IE0-006</t>
  </si>
  <si>
    <t>B/BI/2022/56
F/BI/2022/68</t>
  </si>
  <si>
    <t>Mozambique Renewable Integration Program (MREP)</t>
  </si>
  <si>
    <t>B/MZ/2022/57</t>
  </si>
  <si>
    <t>ADB/BD/WP/2022/174/Approved</t>
  </si>
  <si>
    <t xml:space="preserve">Special Agro-Industrial Processing Zone Project - Additional Financing from the African Development Fund </t>
  </si>
  <si>
    <t>F/LR/2022/69</t>
  </si>
  <si>
    <t>ADF/BD/WP/2022/131/Approved</t>
  </si>
  <si>
    <t>P-LR-AA0-012</t>
  </si>
  <si>
    <t>F/LR/2022/70</t>
  </si>
  <si>
    <t>Emergency Food Security Support Project (PAUSAT)</t>
  </si>
  <si>
    <t>B/TN/2022/58</t>
  </si>
  <si>
    <t>ADB/BD/WP/2022/181</t>
  </si>
  <si>
    <t>P-TN-AA0-030</t>
  </si>
  <si>
    <t>First Rand Bank SA (FRB) - Risk Participation Agreement Facility (RPA III)</t>
  </si>
  <si>
    <t>P/Z1/2022/14</t>
  </si>
  <si>
    <t>ADB/BD/WP/2022/179</t>
  </si>
  <si>
    <t>FirstRand Bank Limited</t>
  </si>
  <si>
    <t>P-Z1-HA0-036</t>
  </si>
  <si>
    <t>Emergency Agricultural Production Support Project (AEFPF-Comoros)</t>
  </si>
  <si>
    <t>B/KM/2022/59
F/KM/2022/71</t>
  </si>
  <si>
    <t>ADB/BD/WP/2022/190/Approved
ADF/BD/WP/2022/143/Approved</t>
  </si>
  <si>
    <t>P-KM-A00-002</t>
  </si>
  <si>
    <t>Road Development and Transport Facilitation Programme within the Mano River Union - Phase 3</t>
  </si>
  <si>
    <t>F/Z1/2022/72</t>
  </si>
  <si>
    <t>ADB/BD/WP/2021/162/Rev.1/Add.2/Approved
ADF/BD/WP/2021/123/Rev.1/Add.2/Approved</t>
  </si>
  <si>
    <t>P-Z1-DB0-250</t>
  </si>
  <si>
    <t>Porto Ingles (MAIO) and Palmeira (SAL) Ports   Modernisation and Expansion Project</t>
  </si>
  <si>
    <t>B/CV/2022/60
F/CV/2022/73</t>
  </si>
  <si>
    <t>ADB/BD/WP/2022/188/Approved
ADF/BD/WP/2022/141/Approved</t>
  </si>
  <si>
    <t>Institutional support project for debt and expenditure management (ISPDEM)</t>
  </si>
  <si>
    <t>F/LS/2022/78</t>
  </si>
  <si>
    <t>ADF/BD/WP/2022/147/Approved</t>
  </si>
  <si>
    <t>P-LS-KF0-005</t>
  </si>
  <si>
    <t>Centre Agro-Industrial Processing Zone Project</t>
  </si>
  <si>
    <t>B/SN/2022/61</t>
  </si>
  <si>
    <t>ADB/BD/WP/2022/194</t>
  </si>
  <si>
    <t>P-SN-A00-015</t>
  </si>
  <si>
    <t>Project Appraisal Report Skills Development for Youth Employability in the Blue Economy Project</t>
  </si>
  <si>
    <t>F/TZ/2022/77</t>
  </si>
  <si>
    <t>ADF/BD/WP/2022/133</t>
  </si>
  <si>
    <t>P-TZ-I00-003</t>
  </si>
  <si>
    <t>SADC Sub Regional Transport and Trade Facilitation Project</t>
  </si>
  <si>
    <t>F/Z1/2022/74</t>
  </si>
  <si>
    <t>ADF/BD/WP/2022/146</t>
  </si>
  <si>
    <t>P-Z1-DB0-253</t>
  </si>
  <si>
    <t>F/Z1/2022/75</t>
  </si>
  <si>
    <t>F/Z1/2022/76</t>
  </si>
  <si>
    <t>P-Z1-DB0-271</t>
  </si>
  <si>
    <t>Eastern and Southern African Trade &amp; Development Bank (TDB) - Equity Investment</t>
  </si>
  <si>
    <t>P/Z1/2022/15</t>
  </si>
  <si>
    <t>ADB/BD/WP/2022/197</t>
  </si>
  <si>
    <t>P-Z1-HAA-105</t>
  </si>
  <si>
    <t>Technology Park – Phase II</t>
  </si>
  <si>
    <t>B/CV/2022/65</t>
  </si>
  <si>
    <t>ADB/BD/WP/2022/200/Approved</t>
  </si>
  <si>
    <t>P-CV-GB0-004</t>
  </si>
  <si>
    <t>Public Administration Management Support Project (PAGAP)</t>
  </si>
  <si>
    <t>B/GW/2022/66
F/GW/2022/87</t>
  </si>
  <si>
    <t>ADB/BD/WP/2022/198/Approved
ADF/BD/WP/2022/150/Approved</t>
  </si>
  <si>
    <t>P-GW-KA0-010</t>
  </si>
  <si>
    <t>Sustainable Fisheries, Aquaculture Development and Watershed Management Project - Additional Financing</t>
  </si>
  <si>
    <t>B/MW2022/63
F/MW/2022/84</t>
  </si>
  <si>
    <t>ADB/BD/WP/2022/202/Approved
ADF/BD/WP/2022/153/Approved</t>
  </si>
  <si>
    <t>P-MW-AAF-004</t>
  </si>
  <si>
    <t>COMESA Support towards Regional Pharmaceutical Sector Development</t>
  </si>
  <si>
    <t>F/Z1/2022/82</t>
  </si>
  <si>
    <t>ADF/BD/WP/2022/152/Approved</t>
  </si>
  <si>
    <t xml:space="preserve">Common Market for Eastern and Southern Africa (COMESA) </t>
  </si>
  <si>
    <t>P-Z1-BB0-008</t>
  </si>
  <si>
    <t>Regional Institutional Support Project for Public Financial Governance Phase II</t>
  </si>
  <si>
    <t>F/Z1/2022/86</t>
  </si>
  <si>
    <t>ADF/BD/WP/2022/154/Approved</t>
  </si>
  <si>
    <t>P-Z1-K00-136</t>
  </si>
  <si>
    <t>F/Z1/2022/85</t>
  </si>
  <si>
    <t>P-Z1-KF0-075</t>
  </si>
  <si>
    <t>Bissau City Power Distribution System Improvement Project (PDSDE) - Request for Utilisation of Loans Savings</t>
  </si>
  <si>
    <t>F/GW/2022/88</t>
  </si>
  <si>
    <t>ADB/BD/WP/2022/204/Approved
ADF/BD/WP/2022/156/Approved</t>
  </si>
  <si>
    <t>F/GW/2022/89</t>
  </si>
  <si>
    <t>B/GW/2022/67
F/GW/2022/90</t>
  </si>
  <si>
    <t>Projet d'aide d'urgence aux victimes des inondations dans les régions de Tagant et de la Vallée</t>
  </si>
  <si>
    <t>B/MR/2022/64</t>
  </si>
  <si>
    <t>ADB/BD/WP/2022/219/Approuvé</t>
  </si>
  <si>
    <t>P-MR-AA0-016</t>
  </si>
  <si>
    <t>Technical Assistance for the Feasibility Studies for the Project to build 20000 affordable Housing Units</t>
  </si>
  <si>
    <t>F/TG/2022/83</t>
  </si>
  <si>
    <t>ADF/BD/WP/2022/155/Approved</t>
  </si>
  <si>
    <t>P-TG-J00-001</t>
  </si>
  <si>
    <t>Project to Mitigate the Impact of COVID-19 on Food Security in the Louga, Matam and Kaffrine Regions (C19 PASA/LMK)</t>
  </si>
  <si>
    <t>B/SN/2022/68</t>
  </si>
  <si>
    <t>ADB/BD/WP/2022/208/Approved</t>
  </si>
  <si>
    <t>P-SN-A00-023</t>
  </si>
  <si>
    <t>Incentive-Based Risk Sharing System for Agricultural LENDING (GAMIRSAL) Establishment Project</t>
  </si>
  <si>
    <t>F/GM/2022/95</t>
  </si>
  <si>
    <t>ADF/BD/WP/2022/159/Approved</t>
  </si>
  <si>
    <t>P-GM-A00-007</t>
  </si>
  <si>
    <t>Strengthening Emergency Preparedness and Response to Food Crisis</t>
  </si>
  <si>
    <t>B/Z1/2022/69
F/Z1/2022/91</t>
  </si>
  <si>
    <t>ADB/BD/WP/2022/211/Approved
ADF/BD/WP/2022/162/Approved</t>
  </si>
  <si>
    <t>P-Z1-AA0-149</t>
  </si>
  <si>
    <t>B/Z1/2022/70
F/Z1/2022/92</t>
  </si>
  <si>
    <t>P-Z1-AA0-155</t>
  </si>
  <si>
    <t>B/Z1/2022/71
F/Z1/2022/93</t>
  </si>
  <si>
    <t>P-Z1-AA0-156</t>
  </si>
  <si>
    <t>B/Z1/2022/72
F/Z1/2022/94</t>
  </si>
  <si>
    <t>P-Z1-AA0-157</t>
  </si>
  <si>
    <t>E-Governance and Public Administration Modernisation Programme, Phase II</t>
  </si>
  <si>
    <t>B/CV/2022/78</t>
  </si>
  <si>
    <t>ADB/BD/WP/2022/207</t>
  </si>
  <si>
    <t>P-CV-K00-015</t>
  </si>
  <si>
    <t>Water Recycling for Agriculture - Gabel El Asfar Wastewater Treatment Project - Stage III (Phase A&amp;B)</t>
  </si>
  <si>
    <t>B/EG/2022/74</t>
  </si>
  <si>
    <t>ADB/BD/WP/2022/203</t>
  </si>
  <si>
    <t>P-EG-AAC-027</t>
  </si>
  <si>
    <t xml:space="preserve">B/EG/2022/75 </t>
  </si>
  <si>
    <t>Banque MISR SAE</t>
  </si>
  <si>
    <t>P/EG/2022/16</t>
  </si>
  <si>
    <t>ADB/BD/WP/2022/217</t>
  </si>
  <si>
    <t>Banque Misr</t>
  </si>
  <si>
    <t>P-EG-HAB-011</t>
  </si>
  <si>
    <t>B/EG/2022/76</t>
  </si>
  <si>
    <t>Project to provide Access to Safe Water and Sanitation Services to build Sustainable Resilience in Disadvantaged Areas (PASEA-RD)</t>
  </si>
  <si>
    <t>B/SN/2022/73</t>
  </si>
  <si>
    <t>ADB/BD/WP/2022/216
ADF/BD/WP/2022/165</t>
  </si>
  <si>
    <t>P-SN-E00-008</t>
  </si>
  <si>
    <t>F/SN/2022/96</t>
  </si>
  <si>
    <t>Institutional Support Project for Strengthening Economic Governance</t>
  </si>
  <si>
    <t>F/SS/2022/79</t>
  </si>
  <si>
    <t>ADB/BD/WP/2022/195/Approbation
ADF/BD/WP/2022/148/Approbation</t>
  </si>
  <si>
    <t>P-SS-KF0-007</t>
  </si>
  <si>
    <t>F/SS/2022/80</t>
  </si>
  <si>
    <t>B/SS/2022/62
F/SS/2022/81</t>
  </si>
  <si>
    <t>Bissau-Dakar Corridor Rehabilitation Project -Phase 1 – “Farim-Tanaff-Sandinieri Road Development</t>
  </si>
  <si>
    <t>F/Z1/2022/97</t>
  </si>
  <si>
    <t>ADB/BD/WP/2022/209
ADF/BD/WP/2022/160</t>
  </si>
  <si>
    <t>P-Z1-DB0-157</t>
  </si>
  <si>
    <t>F/Z1/2022/98</t>
  </si>
  <si>
    <t>P-Z1-DB0-273</t>
  </si>
  <si>
    <t>B/Z1/2022/77
F/Z1/2022/99</t>
  </si>
  <si>
    <t>Dal Group Company Limited (Phase II)</t>
  </si>
  <si>
    <t>P/Z1/2022/20</t>
  </si>
  <si>
    <t>ADB/BD/WP/2022/212</t>
  </si>
  <si>
    <t>DAL Group Company Ltd</t>
  </si>
  <si>
    <t>P-Z1-AAG-043</t>
  </si>
  <si>
    <t>B/Z1/2022/79</t>
  </si>
  <si>
    <t>Evolution Fund III</t>
  </si>
  <si>
    <t>P/Z1/2022/19</t>
  </si>
  <si>
    <t>ADB/BD/WP/2022/221</t>
  </si>
  <si>
    <t>Evolution III Fund LP</t>
  </si>
  <si>
    <t>P-Z1-F00-141</t>
  </si>
  <si>
    <t>The Africa Finance Corporation (AFC) - Infrastructure and Trade Financing in Africa</t>
  </si>
  <si>
    <t>P/Z1/2022/17</t>
  </si>
  <si>
    <t>ADB/BD/WP/2022/220</t>
  </si>
  <si>
    <t>Africa Finance Corporation</t>
  </si>
  <si>
    <t>P-Z1-HAA-107</t>
  </si>
  <si>
    <t>P/Z1/2022/18</t>
  </si>
  <si>
    <t>Emergency Food Production Project (PPAU)</t>
  </si>
  <si>
    <t>F/GN/2022/102</t>
  </si>
  <si>
    <t>ADF/BD/WP/2022/168/Approved</t>
  </si>
  <si>
    <t>P-GN-A00-009</t>
  </si>
  <si>
    <t>F/GN/2022/103</t>
  </si>
  <si>
    <t xml:space="preserve">Borana Resilient Water Development for Improved Livelihoods Program (PHASE 1) </t>
  </si>
  <si>
    <t>F/ET/2022/101</t>
  </si>
  <si>
    <t>ADF/BD/WP/2022/167/Approved</t>
  </si>
  <si>
    <t>P-ET-E00-016</t>
  </si>
  <si>
    <t>Savannah Agriculture Value Chain Development Project (SADP)</t>
  </si>
  <si>
    <t>F/GH/2022/100</t>
  </si>
  <si>
    <t>ADF/BD/WP/2022/173/Approved</t>
  </si>
  <si>
    <t>P-GH-A00-012</t>
  </si>
  <si>
    <t>Integrated Urban Infrastructure and Climate Adaptation Study in Djibouti City</t>
  </si>
  <si>
    <t>F/DJ/2022/106</t>
  </si>
  <si>
    <t>ADF/BD/WP/2022/171/Approved</t>
  </si>
  <si>
    <t>P-DJ-DB0-005</t>
  </si>
  <si>
    <t>B/LR/2022/80
F/LR/2022/104</t>
  </si>
  <si>
    <t>ADB/BD/WP/2022/130/Add.1/Approved
ADF/BD/WP/2022/93/Add.1/Approved</t>
  </si>
  <si>
    <t>P-LR-AA0-013</t>
  </si>
  <si>
    <t>B/LR/2022/81
F/LR/2022/105</t>
  </si>
  <si>
    <t>Hidroelectricia Cahora Bassa’s (HCB)  Corporate Loan Facility</t>
  </si>
  <si>
    <t>P/MZ/2022/21</t>
  </si>
  <si>
    <t>ADB/BD/WP/2022/232</t>
  </si>
  <si>
    <t>Hidroelectrica de Cahora Bassa</t>
  </si>
  <si>
    <t>P-MZ-F00-017</t>
  </si>
  <si>
    <t>B/MZ/2022/82</t>
  </si>
  <si>
    <t>The Democratic Republic of Congo - Angola Trans-National Economic Corridor Construction Project – Phase 1</t>
  </si>
  <si>
    <t>F/Z1/2022/107</t>
  </si>
  <si>
    <t>ADF/BD/WP/2022/178</t>
  </si>
  <si>
    <t>P-Z1-DB0-255</t>
  </si>
  <si>
    <t>F/Z1/2022/108</t>
  </si>
  <si>
    <t>Financial Sector Deepening and Financial Inclusion Project in Niger (PASFIF)</t>
  </si>
  <si>
    <t>F/NE/2022/109</t>
  </si>
  <si>
    <t>ADF/BD/WP/2022/179/Approved</t>
  </si>
  <si>
    <t>P-NE-H00-001</t>
  </si>
  <si>
    <t>F/NE/2022/110</t>
  </si>
  <si>
    <t>Semi-Urban and Rural Drinking Water Supply and Sanitation Programme in Eleven Regions, Phase 1</t>
  </si>
  <si>
    <t>B/TD/2022/83
F/TD/2022/111</t>
  </si>
  <si>
    <t>ADB/BD/WP/2022/236/Approved
ADF/BD/WP/2022/183/Approved</t>
  </si>
  <si>
    <t>Economic Recovery Support Program – Phase II (ERSP II</t>
  </si>
  <si>
    <t>B/BW/2022/88</t>
  </si>
  <si>
    <t>ADB/BD/WP/2022/239</t>
  </si>
  <si>
    <t>P-BW-K00-005</t>
  </si>
  <si>
    <t>Lesotho Lowlands Water Development and Sanitation Project, Phase 3</t>
  </si>
  <si>
    <t>F/LS/2022/112</t>
  </si>
  <si>
    <t>ADF/BD/WP/2022/184/Approved</t>
  </si>
  <si>
    <t>P-LS-E00-008</t>
  </si>
  <si>
    <t>The Dakar-Tivaouane-Saint-Louis Highway Construction Project</t>
  </si>
  <si>
    <t>B/SN/2022/85</t>
  </si>
  <si>
    <t>ADB/BD/WP/2022/240</t>
  </si>
  <si>
    <t>P-SN-DB0-025</t>
  </si>
  <si>
    <t>B/SN/2022/86</t>
  </si>
  <si>
    <t>Resource Mobilisation and Reform Effectiveness Support Programme - Phase III (PAMRER III)</t>
  </si>
  <si>
    <t>B/SN/2022/84</t>
  </si>
  <si>
    <t>ADB/BD/WP/2022/243</t>
  </si>
  <si>
    <t>P-SN-KA0-018</t>
  </si>
  <si>
    <t>EAC Railway Rehabilitation Support Project - Refurbishment of Kampala-Malaba Meter-Gauge-Railway</t>
  </si>
  <si>
    <t>B/Z1/2022/87</t>
  </si>
  <si>
    <t>ADB/BD/WP/2022/234
ADF/BD/WP/2022/181</t>
  </si>
  <si>
    <t>P-Z1-D00-056</t>
  </si>
  <si>
    <t>F/Z1/2022/113</t>
  </si>
  <si>
    <t>F/Z1/2022/114</t>
  </si>
  <si>
    <t>Water and Sanitation Services Improvement Project for Resilience Building (PASEPA-ER)</t>
  </si>
  <si>
    <t>B/BF/2022/91
F/BF/2022/119</t>
  </si>
  <si>
    <t>ADB/BD/WP/2022/242
ADF/BD/WP/2022/187</t>
  </si>
  <si>
    <t>P-BF-E00-018</t>
  </si>
  <si>
    <t>B/BF/2022/92
F/BF/2022/120</t>
  </si>
  <si>
    <t>Financial Sector Development and Financial Inclusion Support Project in DRC (PADSFI)</t>
  </si>
  <si>
    <t>F/CD/2022/124</t>
  </si>
  <si>
    <t>ADF/BD/WP/2022/186/Approved</t>
  </si>
  <si>
    <t>P-CD-H00-002</t>
  </si>
  <si>
    <t>Desert to Power Initiative - Project for the Development of Solar Power Plants and Improvement of Access to Electricity (RANAA)</t>
  </si>
  <si>
    <t>F/NE/2022/115</t>
  </si>
  <si>
    <t>ADB/BD/WP/2022/233
ADF/BD/WP/2022/180</t>
  </si>
  <si>
    <t>P-NE-FA0-005</t>
  </si>
  <si>
    <t>F/NE/2022/116</t>
  </si>
  <si>
    <t>B/NE/2022/90</t>
  </si>
  <si>
    <t>B/NE/2022/88
F/NE/2022/117</t>
  </si>
  <si>
    <t>B/NE/2022/89
F/NE/2022/118</t>
  </si>
  <si>
    <t>Governance and Economic Reforms Support Program (GERSP) - Phase II</t>
  </si>
  <si>
    <t>B/SC/2022/87</t>
  </si>
  <si>
    <t xml:space="preserve">ADB/BD/WP/2022/241 </t>
  </si>
  <si>
    <t>P-SC-K00-023</t>
  </si>
  <si>
    <t>Cross Border Roads Upgrading Project, Phase I</t>
  </si>
  <si>
    <t>F/Z1/2022/123</t>
  </si>
  <si>
    <t>ADF/BD/WP/2022/189</t>
  </si>
  <si>
    <t>P-Z1-DB0-254</t>
  </si>
  <si>
    <t>F/Z1/2022/121</t>
  </si>
  <si>
    <t>F/Z1/2022/122</t>
  </si>
  <si>
    <t xml:space="preserve">Additional Financing For The African Disaster Risk Financing Programme (ADRIFI) </t>
  </si>
  <si>
    <t>P-MG-A00-014</t>
  </si>
  <si>
    <t>ADB/BD/WP/2022/244/Approval
ADF/BD/WP/2022/188/Approval</t>
  </si>
  <si>
    <t>Rice Agro-Industrial Clusters (SL-RAIC) - Additional Financing</t>
  </si>
  <si>
    <t>F/SL/2022/128</t>
  </si>
  <si>
    <t>ADF/BD/WP/2022/193/Approved</t>
  </si>
  <si>
    <t>RDGW</t>
  </si>
  <si>
    <t>Tulu Moye Geothermal Resource Development Development</t>
  </si>
  <si>
    <t>B/ET/2022/102</t>
  </si>
  <si>
    <t>ADB/BD/WP/2022/245/Approved</t>
  </si>
  <si>
    <t>TM Geothermal Operations PLC</t>
  </si>
  <si>
    <t>RDGE</t>
  </si>
  <si>
    <t>P-ET-FAA-002</t>
  </si>
  <si>
    <t>Households' Access to Renewable Energy and Advanced Cooking Technologies (HAREACT)</t>
  </si>
  <si>
    <t>F/SO/2022/129</t>
  </si>
  <si>
    <t>ADF/BD/WP/2022/191/Approved</t>
  </si>
  <si>
    <t>P-SO-FA0-003</t>
  </si>
  <si>
    <t>Skills for Employability, Inclusion and Productivity Project</t>
  </si>
  <si>
    <t>F/SO/2022/131</t>
  </si>
  <si>
    <t>ADB/BD/WP/2022/249/Approved
ADF/BD/WP/2022/194/Approved</t>
  </si>
  <si>
    <t>P-SO-IA0-002</t>
  </si>
  <si>
    <t>Infrastructure sanitaire de qualité de la CEDEAO pour lutter contre les maladies tropicales négligées (MTN)</t>
  </si>
  <si>
    <t>F/Z1/2022/130</t>
  </si>
  <si>
    <t>ADF/BD/WP/2022/196/Approved</t>
  </si>
  <si>
    <t>West African Health Organization</t>
  </si>
  <si>
    <t>P-Z1-IBE-029</t>
  </si>
  <si>
    <t>B/SO/2022/98
F/SO/2022/132</t>
  </si>
  <si>
    <t>Digital Technology Park - Additional Financing</t>
  </si>
  <si>
    <t>B/SN/2022/97</t>
  </si>
  <si>
    <t>ADB/BD/WP/2022/247/Approved</t>
  </si>
  <si>
    <t>P-SN-G00-004</t>
  </si>
  <si>
    <t>Emergency Project for Increasing Agricultural Production in Burkina Faso (PURPA-BF)  - (AEFPF)</t>
  </si>
  <si>
    <t>B/BF/2022/100
F/BF/2022/134</t>
  </si>
  <si>
    <t>ADB/BD/WP/2022/261/Approved
ADF/BD/WP/2022/208/Approved</t>
  </si>
  <si>
    <t>P-BF-AA0-037</t>
  </si>
  <si>
    <t>B/BF/2022/101
F/BF/2022/135</t>
  </si>
  <si>
    <t>B/SO/2022/99
F/SO/2022/133</t>
  </si>
  <si>
    <t>Emergency Wheat Production Project (SEWPP)</t>
  </si>
  <si>
    <t>F/SD/2022/142</t>
  </si>
  <si>
    <t>ADB/BD/WP/2022/246
ADF/BD/WP/2022/190</t>
  </si>
  <si>
    <t>World Food Programme</t>
  </si>
  <si>
    <t>P-SD-AAB-005</t>
  </si>
  <si>
    <t>B/SD/2022/107
F/SD/2022/143</t>
  </si>
  <si>
    <t>B/SD/2022/108
F/SD/2022/144</t>
  </si>
  <si>
    <t>Public Finance Governance Support Project (PAGFIP)</t>
  </si>
  <si>
    <t>F/CM/2022/145</t>
  </si>
  <si>
    <t>ADF/BD/WP/2022/209/Approved</t>
  </si>
  <si>
    <t>RDGC</t>
  </si>
  <si>
    <t>P-CM-KF0-007</t>
  </si>
  <si>
    <t>F/CM/2022/146</t>
  </si>
  <si>
    <t>Grassroots Community Resilience Building Support Project (PARCB)</t>
  </si>
  <si>
    <t>F/ML/2022/153</t>
  </si>
  <si>
    <t>ADF/BD/WP/2022/214</t>
  </si>
  <si>
    <t>P-ML-AA0-037</t>
  </si>
  <si>
    <t>F/ML/2022/154</t>
  </si>
  <si>
    <t>Horn of Africa Digital Market Integration (HDMI) Project, Phase 1</t>
  </si>
  <si>
    <t>F/Z1/2022/148</t>
  </si>
  <si>
    <t>ADB/BD/WP/2022/262/Approved
ADF/BD/WP/2022/210/Approved</t>
  </si>
  <si>
    <t>P-Z1-GB0-036</t>
  </si>
  <si>
    <t>Electricity Sector Support Project in Chad (PASET)</t>
  </si>
  <si>
    <t>F/TD/2022/147</t>
  </si>
  <si>
    <t>ADB/BD/WP/2022/260/Approved
ADF/BD/WP/2022/207/Approved</t>
  </si>
  <si>
    <t>P-TD-F00-004</t>
  </si>
  <si>
    <t>B/TD/2022/110</t>
  </si>
  <si>
    <t>B/Z1/2022/111
F/Z1/2022/149</t>
  </si>
  <si>
    <t>Programme for Integrated Development and Adaptation to Climate Change In The Zambezi River Basin (PIDACC ZAMBEZI)</t>
  </si>
  <si>
    <t>F/Z1/2022/150</t>
  </si>
  <si>
    <t>ADF/BD/WP/2022/212/Approved</t>
  </si>
  <si>
    <t>RDGS</t>
  </si>
  <si>
    <t>P-Z1-C00-075</t>
  </si>
  <si>
    <t>F/Z1/2022/151</t>
  </si>
  <si>
    <t>P-Z1-C00-095</t>
  </si>
  <si>
    <t>F/Z1/2022/152</t>
  </si>
  <si>
    <t>Zambezi Watercourse Commission (ZAMCOM)</t>
  </si>
  <si>
    <t>P-Z1-C00-096</t>
  </si>
  <si>
    <t>Banco Fomento De Angola S.A. (BFA)</t>
  </si>
  <si>
    <t>P/AO/2022/22</t>
  </si>
  <si>
    <t>ADB/BD/WP/2022/266/Approved</t>
  </si>
  <si>
    <t>Banco Fomento De Angola</t>
  </si>
  <si>
    <t>P-AO-HA0-004</t>
  </si>
  <si>
    <t xml:space="preserve">Project 2 of the Food and nutrition Insecurity Resilience Programme in the Sahel (P2-P2RS) </t>
  </si>
  <si>
    <t>F/Z1/2022/155</t>
  </si>
  <si>
    <t>ADB/BD/WP/2022/279
ADF/BD/WP/2022/220</t>
  </si>
  <si>
    <t>P-Z1-C00-089</t>
  </si>
  <si>
    <t>F/Z1/2022/156</t>
  </si>
  <si>
    <t>P-Z1-C00-090</t>
  </si>
  <si>
    <t>F/Z1/2022/157</t>
  </si>
  <si>
    <t>P-Z1-C00-091</t>
  </si>
  <si>
    <t>F/Z1/2022/158</t>
  </si>
  <si>
    <t>F/Z1/2022/159</t>
  </si>
  <si>
    <t>P-Z1-C00-092</t>
  </si>
  <si>
    <t>F/Z1/2022/160</t>
  </si>
  <si>
    <t>P-Z1-C00-093</t>
  </si>
  <si>
    <t>F/Z1/2022/162</t>
  </si>
  <si>
    <t>P-Z1-C00-094</t>
  </si>
  <si>
    <t>F/Z1/2022/163</t>
  </si>
  <si>
    <t>F/Z1/2022/164</t>
  </si>
  <si>
    <t>Permanent Inter-State Committee for Drought Control in the Sahel (CILSS)</t>
  </si>
  <si>
    <t>P-Z1-C00-072</t>
  </si>
  <si>
    <t>Project to Electrify 317 Rural Localities in Togo via Mini-Solar Networks - Preparatory Phase</t>
  </si>
  <si>
    <t>F/TG/2022/165</t>
  </si>
  <si>
    <t>ADB/BD/WP/2022/278/Approved
ADF/BD/WP/2022/219/Approved</t>
  </si>
  <si>
    <t>P-TG-FF0-003</t>
  </si>
  <si>
    <t>Development Bank of Southern Africa</t>
  </si>
  <si>
    <t>P/ZA/2022/23</t>
  </si>
  <si>
    <t>ADB/BD/WP/2022/273</t>
  </si>
  <si>
    <t>P-ZA-HA0-009</t>
  </si>
  <si>
    <t>Kairouan Solar PV Project</t>
  </si>
  <si>
    <t>P/TN/2022/24</t>
  </si>
  <si>
    <t>ADB/BD/WP/2022/271</t>
  </si>
  <si>
    <t>Société Kairouan Solar Plant</t>
  </si>
  <si>
    <t>RDGN</t>
  </si>
  <si>
    <t>P-TN-FF0-004</t>
  </si>
  <si>
    <t>Bank One Limited</t>
  </si>
  <si>
    <t>P/Z1/2022/27</t>
  </si>
  <si>
    <t>ADB/BD/WP/2022/264/Approved</t>
  </si>
  <si>
    <t>P-Z1-HAB-106</t>
  </si>
  <si>
    <t>P/MU/2022/28</t>
  </si>
  <si>
    <t>P-MU-HAB-006</t>
  </si>
  <si>
    <t>B/TN/2022/112</t>
  </si>
  <si>
    <t>B/TG/2022/114</t>
  </si>
  <si>
    <t>B/Z1/2022/113
F/Z1/2022/161</t>
  </si>
  <si>
    <t>Emergency Food Security Support Project (AEFPF)</t>
  </si>
  <si>
    <t>B/GW/2022/118
F/GW/2022/167</t>
  </si>
  <si>
    <t>ADB/BD/WP/2022/285/Approved 
ADF/BD/WP/2022/224/Approved</t>
  </si>
  <si>
    <t>P-GW-A00-010</t>
  </si>
  <si>
    <t>Kenya – South Sudan Road Corridor Lesseru –Kitale and Morpus – Lokichar Road Upgrading Project, Phase I</t>
  </si>
  <si>
    <t>F/Z1/2022/166</t>
  </si>
  <si>
    <t>ADB/BD/WP/2022/274
ADF/BD/WP/2022/216</t>
  </si>
  <si>
    <t>P-Z1-DB0-246</t>
  </si>
  <si>
    <t>Integrated Maize, Soybean, Poultry and Fish Chain Development and Resilience Building Project</t>
  </si>
  <si>
    <t>F/BF/2022/168</t>
  </si>
  <si>
    <t>ADB/BD/WP/2022/277/Approved
ADF/BD/WP/2022/218/Approved</t>
  </si>
  <si>
    <t>P-BF-AA0-032</t>
  </si>
  <si>
    <t>F/BF/2022/169</t>
  </si>
  <si>
    <t>Project to support Resilient Drinking Water and Sanitation Services in Rural Areas in Maradi, Tahoua, Tillaberi and Zinder Regions (PASEPAR-MR)</t>
  </si>
  <si>
    <t>F/NE/2022/172</t>
  </si>
  <si>
    <t>ADB/BD/WP/2022/289/Approved
ADF/BD/WP/2022/228/Approved</t>
  </si>
  <si>
    <t>P-NE-E00-005</t>
  </si>
  <si>
    <t>East Africa’s Centres of Excellence For Skills and Tertiary Education In Biomedical Sciences – Phase I</t>
  </si>
  <si>
    <t>F/KE/2022/173</t>
  </si>
  <si>
    <t>ADF/BD/WP/2022/223/Approved</t>
  </si>
  <si>
    <t>P-KE-IB0-002</t>
  </si>
  <si>
    <t>Banjul Port 4th Expansion Project</t>
  </si>
  <si>
    <t>F/GM/2022/174</t>
  </si>
  <si>
    <t>ADB/BD/WP/2022/269/Approved
ADF/BD/WP/2022/215/Approved</t>
  </si>
  <si>
    <t>P-GM-DB0-006</t>
  </si>
  <si>
    <t>BUA Cement PLC</t>
  </si>
  <si>
    <t>P/NG/2022/25</t>
  </si>
  <si>
    <t>ADB/BD/WP/2022/281</t>
  </si>
  <si>
    <t>RDNG</t>
  </si>
  <si>
    <t>P-NG-B00-016</t>
  </si>
  <si>
    <t xml:space="preserve">Stanbic IBTC Bank PLC (SIBTC) </t>
  </si>
  <si>
    <t>P/NG/2022/26</t>
  </si>
  <si>
    <t>ADB/BD/WP/2022/284</t>
  </si>
  <si>
    <t>Stanbic IBTC Bank PLC</t>
  </si>
  <si>
    <t>P-NG-HAB-061</t>
  </si>
  <si>
    <t>B/GM/2022/125
F/GM/2022/175</t>
  </si>
  <si>
    <t>Climate Smart Wash Development Project - (Additional Financing)</t>
  </si>
  <si>
    <t>B/GM/2022/121
F/GM/2022/171</t>
  </si>
  <si>
    <t>ADB/BD/WP/2022/282/Approved
ADF/BD/WP/2022/221/Approved</t>
  </si>
  <si>
    <t>P-GM-E00-008</t>
  </si>
  <si>
    <t>B/Z1/2022/117</t>
  </si>
  <si>
    <t>Kakono Hydropower Project</t>
  </si>
  <si>
    <t>B/TZ/2022/115</t>
  </si>
  <si>
    <t>ADB/BD/WP/2022/270</t>
  </si>
  <si>
    <t>P-TZ-FAB-003</t>
  </si>
  <si>
    <t>Mkhondvo-Ngwavuma Water Augmentation Program, Phase I, Part B (MNWAP-1B)</t>
  </si>
  <si>
    <t>B/SZ/2022/116</t>
  </si>
  <si>
    <t>ADB/BD/WP/2022/276</t>
  </si>
  <si>
    <t>P-SZ-A00-006</t>
  </si>
  <si>
    <t>Agricultural Bank of Namibia</t>
  </si>
  <si>
    <t>B/NA/2022/119</t>
  </si>
  <si>
    <t>ADB/BD/WP/2022/268/Approved</t>
  </si>
  <si>
    <t>P-NA-HA0-001</t>
  </si>
  <si>
    <t>National Integrated Livestock Development Programme - Phase 1 (PNDIES-P1)</t>
  </si>
  <si>
    <t>B/SN/2022/126</t>
  </si>
  <si>
    <t>ADB/BD/WP/2022/280/Approved</t>
  </si>
  <si>
    <t>P-SN-AAE-004</t>
  </si>
  <si>
    <t>B/BF/2022/120
F/BF/2022/170</t>
  </si>
  <si>
    <t>Emergency Food &amp; Nutrition Security and Production Project (PUPSAN/AEFPF)</t>
  </si>
  <si>
    <t>B/ML/2022/127
F/ML/2022/176</t>
  </si>
  <si>
    <t>ADB/BD/WP/2022/288/Approved
ADF/BD/WP/2022/227/Approved</t>
  </si>
  <si>
    <t>P-ML-AA0-041</t>
  </si>
  <si>
    <t>B/ML/2022/128
F/ML/2022/177</t>
  </si>
  <si>
    <t>B/NE/2022/122</t>
  </si>
  <si>
    <t>African Water Facility (AWF)</t>
  </si>
  <si>
    <t xml:space="preserve">Project to Promote Hygiene, Drinking Water Supply and Sanitation, And Build the Population’s Resilience to Covid-19 And Climate Change in Rural Areas In Eight (8) Provinces (PHEPA – 8P) </t>
  </si>
  <si>
    <t>B/BF/2022/123</t>
  </si>
  <si>
    <t>ADB/BD/WP/2022/272/Approved</t>
  </si>
  <si>
    <t>P-BF-E00-020</t>
  </si>
  <si>
    <t>Climate-Change and Covid-19-Resilient Drinking Water Supply And Sanitation Support Project In The Kayes Region And Kati Circle</t>
  </si>
  <si>
    <t>B/ML/2022/124</t>
  </si>
  <si>
    <t>ADB/BD/WP/2022/283/Approved</t>
  </si>
  <si>
    <t>P-ML-E00-011</t>
  </si>
  <si>
    <t>Support to the National Sudan Ebola Virus Disease Preparedness and Response Plan</t>
  </si>
  <si>
    <t>B/UG/2022/129</t>
  </si>
  <si>
    <t>ADB/BD/WP/2022/295/Approved</t>
  </si>
  <si>
    <t>P-UG-IB0-008</t>
  </si>
  <si>
    <t>The Africa Integrated Climate Risk Management Programme: Building the Resilience of Smallholder Farmers to Climate Change Impacts in Seven Sahelian Countries of the Great Green Wall (Grant from the resources approved by the Green Climate Fund, through International Fund for Agricultural Development)</t>
  </si>
  <si>
    <t>B/Z1/2023/03</t>
  </si>
  <si>
    <t>ADB/BD/WP/2023/5/Approved</t>
  </si>
  <si>
    <t>The Africa Integrated Climate Risk Management Programme (AICRM Programme)</t>
  </si>
  <si>
    <t>Multi-Regional</t>
  </si>
  <si>
    <t>P-Z1-A00-036</t>
  </si>
  <si>
    <t>Ecowas Bank for Investment and Development (EBID)</t>
  </si>
  <si>
    <t>P/Z1/2023/02</t>
  </si>
  <si>
    <t>ADB/BD/WP/2023/2</t>
  </si>
  <si>
    <t>ECOWAS Bank for Investment and Development</t>
  </si>
  <si>
    <t>P-Z1-HAA-106</t>
  </si>
  <si>
    <t>The TLCOM Tide Africa Fund II</t>
  </si>
  <si>
    <t>P/Z1/2023/01</t>
  </si>
  <si>
    <t>ADB/BD/WP/2022/296</t>
  </si>
  <si>
    <t>Tide Africa Fund II</t>
  </si>
  <si>
    <t>P-Z1-H00-094</t>
  </si>
  <si>
    <t>Mauritius Commercial Bank (MCB)</t>
  </si>
  <si>
    <t>P/MU/2023/03</t>
  </si>
  <si>
    <t>ADB/BD/WP/2023/22</t>
  </si>
  <si>
    <t>Mauritius Commercial Bank</t>
  </si>
  <si>
    <t>Subordinated Facility</t>
  </si>
  <si>
    <t>P-MU-HAB-008</t>
  </si>
  <si>
    <t>Family Bank Limited (FBL)</t>
  </si>
  <si>
    <t>P/KE/2023/04</t>
  </si>
  <si>
    <t>ADB/BD/WP/2023/20</t>
  </si>
  <si>
    <t>Family Bank Limited</t>
  </si>
  <si>
    <t>P-KE-HAB-037</t>
  </si>
  <si>
    <t>P/KE/2023/05</t>
  </si>
  <si>
    <t>P/KE/2023/06</t>
  </si>
  <si>
    <t>P-KE-HAB-040</t>
  </si>
  <si>
    <t>Banque commerciale du Burundi (Bancobu)</t>
  </si>
  <si>
    <t>P/BI/2023/07</t>
  </si>
  <si>
    <t>ADB/BD/WP/2023/33/Approved</t>
  </si>
  <si>
    <t>Banque
Commerciale du Burundi</t>
  </si>
  <si>
    <t>P-BI-HAB-005</t>
  </si>
  <si>
    <t>Economic and Social Reform Support Programme - Phase III (PARES III)</t>
  </si>
  <si>
    <t>B/CI/2023/01</t>
  </si>
  <si>
    <t>ADB/BD/WP/2022/291</t>
  </si>
  <si>
    <t xml:space="preserve">Republic of Cote d’Ivoire </t>
  </si>
  <si>
    <t>P-CI-KA0-013</t>
  </si>
  <si>
    <t>Economic Competitiveness and Resilience Support Program (ECRSP)</t>
  </si>
  <si>
    <t>B/MU/2023/09</t>
  </si>
  <si>
    <t>ADB/BD/WP/2023/34</t>
  </si>
  <si>
    <t>P-MU-K00-009</t>
  </si>
  <si>
    <t>B/Z1/2023/02</t>
  </si>
  <si>
    <t>Africa Super ESCO Acceleration Program (ASAP)</t>
  </si>
  <si>
    <t>B/Z1/2023/04</t>
  </si>
  <si>
    <t>ADB/BD/WP/2023/13/Approved</t>
  </si>
  <si>
    <t>P-Z1-FZ0-033</t>
  </si>
  <si>
    <t>B/EG/2023/12</t>
  </si>
  <si>
    <t>ADB/BD/WP/2021/18/Add.2/Approved</t>
  </si>
  <si>
    <t>Proposed Risk Participation of the Private Sector Credit Enhancement Facility in the Loan to DAL Group Company Ltd</t>
  </si>
  <si>
    <t>F/Z1/2023/03</t>
  </si>
  <si>
    <t>ADF/BD/WP/2022/229</t>
  </si>
  <si>
    <t xml:space="preserve">Proposed Risk Participation of the Private Sector Credit Enhancement Facility in the Loan to “Hidroelectrica de Cahora Bassa” </t>
  </si>
  <si>
    <t>F/MZ/2023/04</t>
  </si>
  <si>
    <t>Dekemhare 30 MW Solar PV Project</t>
  </si>
  <si>
    <t>F/ER/2023/01</t>
  </si>
  <si>
    <t>ADB/BD/WP/2023/17
ADF/BD/WP/2023/13</t>
  </si>
  <si>
    <t>P-ER-FA0-001</t>
  </si>
  <si>
    <t>Institutional Support Project - Enhancing Regional Financial Integration in West Africa</t>
  </si>
  <si>
    <t>F/GH/2023/05</t>
  </si>
  <si>
    <t>ADF/BD/WP/2023/16/Approved</t>
  </si>
  <si>
    <t>P-Z1-KF0-066</t>
  </si>
  <si>
    <t>Integrated Mechanisms for Poverty Reduction and Sustainable Education (Impresed) Project</t>
  </si>
  <si>
    <t>F/KE/2023/06</t>
  </si>
  <si>
    <t>ADF/BD/WP/2023/17/Approved</t>
  </si>
  <si>
    <t>P-KE-IA0-005</t>
  </si>
  <si>
    <t>Payments Infrastructure and Systems Upgrade</t>
  </si>
  <si>
    <t>F/LR/2023/07</t>
  </si>
  <si>
    <t>ADF/BD/WP/2023/20/Approved</t>
  </si>
  <si>
    <t>P-LR-H00-008</t>
  </si>
  <si>
    <t>Nagad-Loyada/Lowyaddo-Borama Road Phase 1 Upgrading Project</t>
  </si>
  <si>
    <t>F/Z1/2023/09</t>
  </si>
  <si>
    <t>ADB/BD/WP/2023/32
ADF/BD/WP/2023/26</t>
  </si>
  <si>
    <t>P-Z1-DB0-251</t>
  </si>
  <si>
    <t>F/Z1/2023/12</t>
  </si>
  <si>
    <t>West African Monetary Institute (Sierra Leone, The Gambia, Liberia and Guinea) - WAMZ Unique Identification (UBI) and Digital Interoperability</t>
  </si>
  <si>
    <t>F/Z1/2023/08</t>
  </si>
  <si>
    <t>ADF/BD/WP/2023/28/Approved</t>
  </si>
  <si>
    <t>West African Monetary Institute</t>
  </si>
  <si>
    <t>P-Z1-H00-098</t>
  </si>
  <si>
    <t>B/ER/2023/05
F/ER/2023/02</t>
  </si>
  <si>
    <t>B/Z1/2023/10
F/Z1/2023/10</t>
  </si>
  <si>
    <t>Payment Infrastructure Upgrade and Financial Inclusion Project</t>
  </si>
  <si>
    <t>B/ST/2023/06</t>
  </si>
  <si>
    <t>ADB/BD/WP/2023/23/Approved</t>
  </si>
  <si>
    <t>Ghana Mini Grids and Solar Net Metering Project</t>
  </si>
  <si>
    <t>B/GH/2023/07</t>
  </si>
  <si>
    <t>ADB/BD/WP/2023/25/Approved</t>
  </si>
  <si>
    <t>Emergency Humanitarian Relief Assistance for Tropical Cyclone Freddy</t>
  </si>
  <si>
    <t>B/MZ/2023/08</t>
  </si>
  <si>
    <t>ADB/BD/WP/2023/42/Approved</t>
  </si>
  <si>
    <t>P-MZ-C00-003</t>
  </si>
  <si>
    <t>Cyclone Freddy Emergency Humanitarian Response</t>
  </si>
  <si>
    <t>B/MW/2023/13</t>
  </si>
  <si>
    <t>ADB/BD/WP/2023/50/Approved</t>
  </si>
  <si>
    <t>P-MW-A00-014</t>
  </si>
  <si>
    <t>B/Z1/2023/11
F/Z1/2023/11</t>
  </si>
  <si>
    <t>Transition Support Facility (TSF) - SSW (Pillar I) - SIF</t>
  </si>
  <si>
    <t>Project to Support Young and Women Entrepreneurs in Job-Creating Value Chains</t>
  </si>
  <si>
    <t>F/TG/2023/15</t>
  </si>
  <si>
    <t>ADB/BD/WP/2023/51/Approved
ADF/BD/WP/2023/39/Approved</t>
  </si>
  <si>
    <t>P-TG-I00-008</t>
  </si>
  <si>
    <t>B/TG/2023/14
F/TG/2023/13</t>
  </si>
  <si>
    <t>B/TG/2023/15
F/TG/2023/14</t>
  </si>
  <si>
    <t>P/Z1/2023/08</t>
  </si>
  <si>
    <t>ADB/BD/WP/2022/22/Add.1/Approved</t>
  </si>
  <si>
    <t>B/TG/2023/16
F/TG/2023/16</t>
  </si>
  <si>
    <t>Additional Financing Program to Build Resilience for Food and Nutrition Security in the Horn of Africa through the Africa Disaster Risk Financing Programme</t>
  </si>
  <si>
    <t>B/SS/2023/18
F/SS/2023/18</t>
  </si>
  <si>
    <t>ADF/BD/WP/2023/41/Approved</t>
  </si>
  <si>
    <t>P-SS-A00-002</t>
  </si>
  <si>
    <t>Abidjan-Lagos Corridor Highway Development Project Study</t>
  </si>
  <si>
    <t>B/Z1/2023/17
F/Z1/2023/17</t>
  </si>
  <si>
    <t>ADB/BD/WP/2023/57/Approved
ADF/BD/WP/2023/44/Approved</t>
  </si>
  <si>
    <t>Appui d’urgence en faveur de la population victime des effets du passage du Cyclone Freddy</t>
  </si>
  <si>
    <t>B/MG/2023/19</t>
  </si>
  <si>
    <t>ADB/BD/WP/2023/69/Approuvé</t>
  </si>
  <si>
    <t>P-MG-A00-017</t>
  </si>
  <si>
    <t>Gas Insulated Switchgear Substations Project</t>
  </si>
  <si>
    <t>B/MU/2023/20</t>
  </si>
  <si>
    <t>ADB/BD/WP/2023/60</t>
  </si>
  <si>
    <t>Central Electricity Board</t>
  </si>
  <si>
    <t>P-MU-FA0-004</t>
  </si>
  <si>
    <t>F/TG/2023/19</t>
  </si>
  <si>
    <t>ADF/BD/WP/2022/155/Add.1/Approved</t>
  </si>
  <si>
    <t>Infrastructure Credit Guarantee Company Limited (Infracredit)</t>
  </si>
  <si>
    <t>P/NG/2023/09</t>
  </si>
  <si>
    <t>ADB/BD/WP/2023/64</t>
  </si>
  <si>
    <t>Infrastructure Credit Guarantee Company Limited</t>
  </si>
  <si>
    <t>P-NG-H00-019</t>
  </si>
  <si>
    <t>Prime Meridian Docks - Takoradi Floating Dock</t>
  </si>
  <si>
    <t>P/GH/2023/10</t>
  </si>
  <si>
    <t>ADB/BD/WP/2023/70</t>
  </si>
  <si>
    <t>PMD AssetCo Limited</t>
  </si>
  <si>
    <t>P-GH-D00-011</t>
  </si>
  <si>
    <t>SADC Trade and Transit Facilitation Project</t>
  </si>
  <si>
    <t>F/Z1/2023/20</t>
  </si>
  <si>
    <t>ADF/BD/WP/2023/52/Approved</t>
  </si>
  <si>
    <t>P-Z1-K00-127</t>
  </si>
  <si>
    <t>Africa Energy Transition Catalyst (AETC) Program -  Phase I</t>
  </si>
  <si>
    <t>B/Z1/2023/21</t>
  </si>
  <si>
    <t>ADB/BD/WP/2023/76/Approved</t>
  </si>
  <si>
    <t>P-Z1-F00-142</t>
  </si>
  <si>
    <t>B/Z1/2023/22</t>
  </si>
  <si>
    <t>Africa50 Infrastructure Acceleration Fund I</t>
  </si>
  <si>
    <t>P/Z1/2023/11</t>
  </si>
  <si>
    <t>ADB/BD/WP/2023/84</t>
  </si>
  <si>
    <t>P-Z1-KE0-030</t>
  </si>
  <si>
    <t>Partial Credit Guarantee (PCG) to Support an Inaugural Sustainability Panda Bond Issue by the Arab Republic of Egypt</t>
  </si>
  <si>
    <t>B/EG/2023/23</t>
  </si>
  <si>
    <t>ADB/BD/WP/2023/85</t>
  </si>
  <si>
    <t>P-EG-H00-013</t>
  </si>
  <si>
    <t>Coastal Towns inclusive Sanitation Project, Phase 1</t>
  </si>
  <si>
    <t>B/AO/2023/24</t>
  </si>
  <si>
    <t>ADB/BD/WP/2023/83</t>
  </si>
  <si>
    <t>P-AO-E00-006</t>
  </si>
  <si>
    <t>B/AO/2023/25</t>
  </si>
  <si>
    <t>Green Solutions for Sustainable Urban Development in Dodoma City</t>
  </si>
  <si>
    <t>B/TZ/2023/26
F/TZ/2023/21</t>
  </si>
  <si>
    <t>ADB/BD/WP/2023/87/Approved
ADF/BD/WP/2023/61/Approved</t>
  </si>
  <si>
    <t>P-TZ-J00-001</t>
  </si>
  <si>
    <t>AFAP - Africa Fertilizer Financing Mechanism (AFFM)</t>
  </si>
  <si>
    <t>B/TZ/2023/27</t>
  </si>
  <si>
    <t>ADB/BD/WP/2023/89/Approved</t>
  </si>
  <si>
    <t>P-TZ-A00-015</t>
  </si>
  <si>
    <t>African Guarantee Fund- Kenya Risk Sharing Facility</t>
  </si>
  <si>
    <t>B/KE/2023/30</t>
  </si>
  <si>
    <t>ADB/BD/WP/2023/95/Approved</t>
  </si>
  <si>
    <t>European Commission (EC) - PAGODA</t>
  </si>
  <si>
    <t>P-KE-HB0-013</t>
  </si>
  <si>
    <t>Economic Competitiveness and Social Inclusion Programme (ECSIP) - Phase I</t>
  </si>
  <si>
    <t>B/TZ/2023/28</t>
  </si>
  <si>
    <t>ADB/BD/WP/2023/92</t>
  </si>
  <si>
    <t>P-TZ-K00-018</t>
  </si>
  <si>
    <t>Inclusive Access to Health Infrastructure Support Programme (PAAIIS)</t>
  </si>
  <si>
    <t>B/MA/2023/29</t>
  </si>
  <si>
    <t>ADB/BD/WP/2023/93</t>
  </si>
  <si>
    <t>P-MA-IBD-012</t>
  </si>
  <si>
    <t>Emergency Food Production Support Programme (2PAU-CABO VERDE-AEFPF)</t>
  </si>
  <si>
    <t>B/CV/2023/31</t>
  </si>
  <si>
    <t>ADB/BD/WP/2023/96/Approved</t>
  </si>
  <si>
    <t>P-CV-A00-003</t>
  </si>
  <si>
    <t>Emergency Support to address the disasters that affected Northern-Western Region</t>
  </si>
  <si>
    <t>B/RW/2023/32</t>
  </si>
  <si>
    <t>ADB/BD/WP/2023/102/Approved</t>
  </si>
  <si>
    <t>P-RW-AA0-021</t>
  </si>
  <si>
    <t>Capacity Development for Africa’s Structural Transformation- Institutional Support To The African Capacity Building Foundation</t>
  </si>
  <si>
    <t>F/Z1/2023/22</t>
  </si>
  <si>
    <t>ADF/BD/WP/2023/65/Approved</t>
  </si>
  <si>
    <t>ECAD</t>
  </si>
  <si>
    <t>P-Z1-KF0-068</t>
  </si>
  <si>
    <t>Aide d'urgence aux victimes des éboulements des terres et aux inondations dans le territoire de Kalehe dans la province du sud Kivu</t>
  </si>
  <si>
    <t>B/CD/2023/33</t>
  </si>
  <si>
    <t>ADB/BD/WP/2023/109/Approuvé</t>
  </si>
  <si>
    <t>P-CD-AA0-022</t>
  </si>
  <si>
    <t>B/Z1/2023/34</t>
  </si>
  <si>
    <t>ADB/BD/WP/2022/279/Add.2/Approved
ADF/BD/WP/2022/220/Add.2/Approved</t>
  </si>
  <si>
    <t>Canada-African Development Bank Climate Fund (CACF)</t>
  </si>
  <si>
    <t>BluePeak Private Capital Fund</t>
  </si>
  <si>
    <t>P/Z1/2023/12</t>
  </si>
  <si>
    <t>ADB/BD/WP/2023/100</t>
  </si>
  <si>
    <t>P-Z1-BZ0-014</t>
  </si>
  <si>
    <t>Abia State Integrated Infrastructure Development Project (ABSIIDP) - I (ROADS)</t>
  </si>
  <si>
    <t xml:space="preserve">B/NG/2023/35 </t>
  </si>
  <si>
    <t>ADB/BD/WP/2022/222/Rev.1</t>
  </si>
  <si>
    <t>P-NG-K00-011</t>
  </si>
  <si>
    <t>B/NG/2023/36</t>
  </si>
  <si>
    <t>Support to the Humanitarian and Food Security Response</t>
  </si>
  <si>
    <t>B/SD/2023/37</t>
  </si>
  <si>
    <t>ADB/BD/WP/2023/119/Approved</t>
  </si>
  <si>
    <t>P-SD-I00-007</t>
  </si>
  <si>
    <t>Leaf Risk Sharing Facility with the African Guarantee Fund (LEAF RSF)</t>
  </si>
  <si>
    <t>B/Z1/2023/38</t>
  </si>
  <si>
    <t>ADB/BD/WP/2023/114</t>
  </si>
  <si>
    <t>P-Z1-FF0-028</t>
  </si>
  <si>
    <t>Technical Assistance Grant</t>
  </si>
  <si>
    <t>P-Z1-FF0-???</t>
  </si>
  <si>
    <t>Partech Africa Fund II (PAF II)</t>
  </si>
  <si>
    <t>P/Z1/2023/14</t>
  </si>
  <si>
    <t>ADB/BD/WP/2023/110</t>
  </si>
  <si>
    <t xml:space="preserve"> Partech Africa Fund II (PAF II)</t>
  </si>
  <si>
    <t>P-Z1-K00-139</t>
  </si>
  <si>
    <t>P/Z1/2023/15</t>
  </si>
  <si>
    <t>Sustainable and Resilient Water and Sanitation Program - Sector Budget Support</t>
  </si>
  <si>
    <t>F/RW/2023/23</t>
  </si>
  <si>
    <t>ADF/BD/WP/2023/73</t>
  </si>
  <si>
    <t>P-RW-E00-013</t>
  </si>
  <si>
    <t>Climate Resilient Wheat Value Chain Development Project (CREW)</t>
  </si>
  <si>
    <t>F/ET/2023/24</t>
  </si>
  <si>
    <t>ADF/BD/WP/2023/76</t>
  </si>
  <si>
    <t>P-ET-AA0-020</t>
  </si>
  <si>
    <t>E-Government Strengthening Support Project (PARAE)</t>
  </si>
  <si>
    <t>B/CI/2023/39</t>
  </si>
  <si>
    <t>ADB/BD/WP/2023/116</t>
  </si>
  <si>
    <t>P-CI-GB0-005</t>
  </si>
  <si>
    <t>Secondary Towns Stormwater Drainage Programme (PAPVS)</t>
  </si>
  <si>
    <t>B/BJ/2023/40</t>
  </si>
  <si>
    <t>ADB/BD/WP/2023/117</t>
  </si>
  <si>
    <t>P-BJ-EBC-003</t>
  </si>
  <si>
    <t>Support Programme for the Generalisation of Social Coverage for better Employability (PAGCS) - Phase II</t>
  </si>
  <si>
    <t>B/MA/2023/42</t>
  </si>
  <si>
    <t>ADB/BD/WP/2023/115</t>
  </si>
  <si>
    <t>P-MA-IA0-008</t>
  </si>
  <si>
    <t>B/BJ/2023/41</t>
  </si>
  <si>
    <t>Youth and Women Entrepreneurship and SME Development Lusophone Compact Facility Phase 1</t>
  </si>
  <si>
    <t>F/GW/2023/25</t>
  </si>
  <si>
    <t>ADB/BD/WP/2023/19/Approved
ADF/BD/WP/2023/15/Approved</t>
  </si>
  <si>
    <t>P-GW-I00-008</t>
  </si>
  <si>
    <t>B/GW/2023/43
F/GW/2023/26</t>
  </si>
  <si>
    <t>Partial Credit Guarantee for the Mobilization of Environmental, Social and Governance Financing</t>
  </si>
  <si>
    <t>B/CI/2023/44</t>
  </si>
  <si>
    <t>ADB/BD/WP/2023/121</t>
  </si>
  <si>
    <t>P-CI-H00-014</t>
  </si>
  <si>
    <t>Support Project for the Inclusive and Sustainable Development of the Cereal Sector (PADIDFIC)</t>
  </si>
  <si>
    <t>B/TN/2023/45</t>
  </si>
  <si>
    <t>ADB/BD/WP/2023/124</t>
  </si>
  <si>
    <t>P-TN-AA0-031</t>
  </si>
  <si>
    <t>Transmission Network Improvement Project</t>
  </si>
  <si>
    <t>B/KE/2023/46</t>
  </si>
  <si>
    <t>ADB/BD/WP/2023/142
ADF/BD/WP/2023/89</t>
  </si>
  <si>
    <t>P-KE-FA0-022</t>
  </si>
  <si>
    <t>B/KE/2023/47
F/KE/2023/27</t>
  </si>
  <si>
    <t>Korea Economic Development Cooperation Fund (EDCF)</t>
  </si>
  <si>
    <t>Pembani Remgro Fund II (PRIF)</t>
  </si>
  <si>
    <t>P/Z1/2023/17</t>
  </si>
  <si>
    <t>ADB/BD/WP/2023/129</t>
  </si>
  <si>
    <t>Pembani Remgro Infrastructure Fund II</t>
  </si>
  <si>
    <t>P-Z1-KE0-033</t>
  </si>
  <si>
    <t>Rehabilitation and Expansion of Port Autonome de Cotonou</t>
  </si>
  <si>
    <t>P/BJ/2023/18</t>
  </si>
  <si>
    <t>ADB/BD/WP/2023/136</t>
  </si>
  <si>
    <t>Port Autonome de Cotonou</t>
  </si>
  <si>
    <t>P-BJ-DD0-002</t>
  </si>
  <si>
    <t>Groupe Banque Centrale Populaire (BCP)</t>
  </si>
  <si>
    <t>P/Z1/2023/16</t>
  </si>
  <si>
    <t>ADB/BD/WP/2023/130/Approved</t>
  </si>
  <si>
    <t>Banque Centrale Populaire S.A.</t>
  </si>
  <si>
    <t>P-Z1-HAB-100</t>
  </si>
  <si>
    <t>Project to Promote Entrepreneurship and Develop Skills for industrialisation (PEAC)</t>
  </si>
  <si>
    <t>B/CM/2023/52</t>
  </si>
  <si>
    <t>ADB/BD/WP/2023/132</t>
  </si>
  <si>
    <t>P-CM-IA0-002</t>
  </si>
  <si>
    <t>B/BJ/2023/53</t>
  </si>
  <si>
    <t>Project 2 of The Programme to Strengthen Resilience to Food and Nutrition Insecurity in The Sahel (P2-P2RS)</t>
  </si>
  <si>
    <t>F/Z1/2023/33</t>
  </si>
  <si>
    <t>ADF/BD/WP/2023/82</t>
  </si>
  <si>
    <t>P-Z1-C00-098</t>
  </si>
  <si>
    <t>F/Z1/2023/34</t>
  </si>
  <si>
    <t>P-Z1-C00-100</t>
  </si>
  <si>
    <t>Program for Advancing Youth Entrepreneurship Investment (PAYEI) - Project A: Liberian Youth Entrepreneurship Investment Bank</t>
  </si>
  <si>
    <t>F/LR/2023/35</t>
  </si>
  <si>
    <t>ADF/BD/WP/2023/87</t>
  </si>
  <si>
    <t>P-LR-HB0-003</t>
  </si>
  <si>
    <t>Project to Support Agropastoral Development Digitisation and Market Access in Guinea (PADDAMAG)</t>
  </si>
  <si>
    <t>F/GN/2023/31</t>
  </si>
  <si>
    <t>ADF/BD/WP/2023/88/Approved</t>
  </si>
  <si>
    <t>P-GN-AA0-026</t>
  </si>
  <si>
    <t>The Gambia Electricity System Rehabilitation and Expansion Project (GESREP)</t>
  </si>
  <si>
    <t>F/GM/2023/28</t>
  </si>
  <si>
    <t>ADB/BD/WP/2023/134/Approved
ADF/BD/WP/2023/85/Approved</t>
  </si>
  <si>
    <t>P-GM-FA0-004</t>
  </si>
  <si>
    <t>B/GM/2023/48
F/GM/2023/29</t>
  </si>
  <si>
    <t>Forest Investment Program (FIP) - Development of Agroforestry for Sustainable Agriculture</t>
  </si>
  <si>
    <t>B/RW/2023/54</t>
  </si>
  <si>
    <t>ADB/BD/WP/2023/138/Approved</t>
  </si>
  <si>
    <t>P-RW-AAD-002</t>
  </si>
  <si>
    <t>B/RW/2023/55</t>
  </si>
  <si>
    <t>Indorama Fertilizer &amp; Chemicals Limited - Line III</t>
  </si>
  <si>
    <t>P/NG/2023/19</t>
  </si>
  <si>
    <t>ADB/BD/WP/2023/154</t>
  </si>
  <si>
    <t>(i) Indorama Eleme Fertilizer and Chemicals Limited (Indorama), (ii) Meliora Methanol FZE and (iii) a special purpose vehicle in the course of being incorporated (together the “Co-Borrowers”)</t>
  </si>
  <si>
    <t>P-NG-BG0-004</t>
  </si>
  <si>
    <t>Project to Support Revenue Mobilization and Transparency of Development Policies (PAMRET)</t>
  </si>
  <si>
    <t>B/CF/2023/50
F/CF/2023/30</t>
  </si>
  <si>
    <t>ADB/BD/WP/2023/137/Approval
ADF/BD/WP/2023/86/Approval</t>
  </si>
  <si>
    <t>P-CF-KF0-008</t>
  </si>
  <si>
    <t>Support Program for the Reconstruction of Basic Communities, Phase 2</t>
  </si>
  <si>
    <t>B/CF/2023/51
F/CF/2023/32</t>
  </si>
  <si>
    <t>ADB/BD/WP/2023/131/Approval
ADF/BD/WP/2023/83/Approval</t>
  </si>
  <si>
    <t>P-CF-IE0-005</t>
  </si>
  <si>
    <t>Crossboundary Energy Access Platform II</t>
  </si>
  <si>
    <t>B/Z1/2023/56</t>
  </si>
  <si>
    <t>ADB/BD/WP/2023/143/Approved</t>
  </si>
  <si>
    <t>Crossboundary Energy Access Platform</t>
  </si>
  <si>
    <t>Subordinated Concessional Loan</t>
  </si>
  <si>
    <t>P-Z1-FA0-198</t>
  </si>
  <si>
    <t>Eastern Ethiopia Electricity Grid Reinforcement Project</t>
  </si>
  <si>
    <t>F/ET/2023/36</t>
  </si>
  <si>
    <t>ADB/BD/WP/2023/158
ADF/BD/WP/2023/102</t>
  </si>
  <si>
    <t>P-ET-FA0-020</t>
  </si>
  <si>
    <t>Institutional Support Project for Business Environment and Governance (ISP-BEG)</t>
  </si>
  <si>
    <t>F/MZ/2023/38</t>
  </si>
  <si>
    <t>ADF/BD/WP/2023/97</t>
  </si>
  <si>
    <t>P-MZ-KA0-008</t>
  </si>
  <si>
    <t>Economic Acceleration &amp; Governance Support Programme, Phase I</t>
  </si>
  <si>
    <t>F/MZ/2023/39</t>
  </si>
  <si>
    <t>ADF/BD/WP/2023/103</t>
  </si>
  <si>
    <t>P-MZ-KA0-007</t>
  </si>
  <si>
    <t>B/ET/2023/57
F/ET/2023/37</t>
  </si>
  <si>
    <t>Vulnerable Youth and Women Support Project</t>
  </si>
  <si>
    <t>F/GM/2023/40</t>
  </si>
  <si>
    <t>ADF/BD/WP/2023/104/Approved</t>
  </si>
  <si>
    <t>P-GM-I00-003</t>
  </si>
  <si>
    <t>Project 2 of the Programme to Strengthen Resilience to Food and Nutrition Insecurity in the Sahel (P2-P2RS)</t>
  </si>
  <si>
    <t>F/Z1/2023/41</t>
  </si>
  <si>
    <t>ADF/BD/WP/2023/82/Add.2/Approved</t>
  </si>
  <si>
    <t>P-Z1-C00-099</t>
  </si>
  <si>
    <t>Public Enterprise Governance Support Project (PEGSP)</t>
  </si>
  <si>
    <t>F/MR/2023/42</t>
  </si>
  <si>
    <t>ADF/BD/WP/2023/107/Approved</t>
  </si>
  <si>
    <t>P-MR-K00-019</t>
  </si>
  <si>
    <t>Andalusia Egypt Holding</t>
  </si>
  <si>
    <t>P/EG/2023/21</t>
  </si>
  <si>
    <t>ADB/BD/WP/2023/161</t>
  </si>
  <si>
    <t>Andalusia Egypt Holding Company for Financial Investments S.A.E, Andalusia Al Maadi Hospital S.A.E, Andalusia Shallalat Hospital S.A.E, Andalusia Smouha Hospital Company S.A.E and Andalusia Fifth Settlement Hospital S.A.E (Andalusia October Hospital Company S.A.E) (together the “Co-Borrowers”)</t>
  </si>
  <si>
    <t>P-EG-IB0-009</t>
  </si>
  <si>
    <t>OCP S.A. - Green Investment Program</t>
  </si>
  <si>
    <t>P/MA/2023/20</t>
  </si>
  <si>
    <t>ADB/BD/WP/2023/164</t>
  </si>
  <si>
    <t>OCP S.A.</t>
  </si>
  <si>
    <t>P-MA-BB0-005</t>
  </si>
  <si>
    <t>B/MA/2023/58</t>
  </si>
  <si>
    <t>B/UG/2023/60</t>
  </si>
  <si>
    <t>ADB/BD/WP/2023/162/Approved</t>
  </si>
  <si>
    <t>P-UG-AA0-029</t>
  </si>
  <si>
    <t>B/MZ/2023/59</t>
  </si>
  <si>
    <t>ADB/BD/WP/2023/166/Approved</t>
  </si>
  <si>
    <t>P-MZ-AAO-044</t>
  </si>
  <si>
    <t>Attijariwafa bank Trade Finance Partnership</t>
  </si>
  <si>
    <t>P/Z1/2023/22</t>
  </si>
  <si>
    <t>ADB/BD/WP/2023/175</t>
  </si>
  <si>
    <t>P-Z1-HAB-101</t>
  </si>
  <si>
    <t>Centre of Excellence for Aviation Skills (CEAS) Project</t>
  </si>
  <si>
    <t>F/RW/2023/46</t>
  </si>
  <si>
    <t>ADF/BD/WP/2023/118/Approved</t>
  </si>
  <si>
    <t>P-RW-IA0-006</t>
  </si>
  <si>
    <t>Institutional Support for Economic Governance Project (ISEGP)</t>
  </si>
  <si>
    <t>F/SO/2023/44</t>
  </si>
  <si>
    <t>ADB/BD/WP/2023/176/Approved
ADF/BD/WP/2023/119/Approved</t>
  </si>
  <si>
    <t>P-SO-KF0-015</t>
  </si>
  <si>
    <t>B/SO/2023/63
F/SO/2023/43</t>
  </si>
  <si>
    <t>Assistance d'urgence aux victimes du tremblement de terre d'Al Haouz</t>
  </si>
  <si>
    <t>B/MA/2023/62</t>
  </si>
  <si>
    <t>ADB/BD/WP/2023/181/Approuvé</t>
  </si>
  <si>
    <t>Royaume du Maroc</t>
  </si>
  <si>
    <t>P-MA-I00-023</t>
  </si>
  <si>
    <t>Public Financial Management and Economic Reform Program (PFM-ERP) - Phase I</t>
  </si>
  <si>
    <t>B/GM/2023/64
F/GM/2023/45</t>
  </si>
  <si>
    <t>ADB/BD/WP/2023/177/Approved
ADF/BD/WP/2023/120/Approved</t>
  </si>
  <si>
    <t>P-GM-KA0-011</t>
  </si>
  <si>
    <t>Water Sector and Climate Resilience Building Support Programme (PASEREC) - Phase I</t>
  </si>
  <si>
    <t>B/BI/2023/65
F/BI/2023/47</t>
  </si>
  <si>
    <t>ADB/BD/WP/2023/179/Approved
ADF/BD/WP/2023/122/Approved</t>
  </si>
  <si>
    <t>P-BI-E00-002</t>
  </si>
  <si>
    <t>B/BI/2023/66
F/BI/2023/48</t>
  </si>
  <si>
    <t>Emergency Support to the Affected Regions and Devastated Population in the Aftermath of Storm Daniel and Floods</t>
  </si>
  <si>
    <t>B/LY/2023/67</t>
  </si>
  <si>
    <t>ADB/BD/WP/2023/195/Approved</t>
  </si>
  <si>
    <t>P-LY-E00-002</t>
  </si>
  <si>
    <t>African Fertilizer Financing Mechanism (AFFM) Project - Apollo Agriculture Limited - Fertilizer Financing for Sustainable Agriculture Management</t>
  </si>
  <si>
    <t>B/KE/2023/68</t>
  </si>
  <si>
    <t>ADB/BD/WP/2023/184/Approved</t>
  </si>
  <si>
    <t>Apollo Agriculture Limited</t>
  </si>
  <si>
    <t>P-KE-AA0-023</t>
  </si>
  <si>
    <t>Post-Cyclone Idai and Kenneth Emergency Recovery and Resilience Program</t>
  </si>
  <si>
    <t>B/MZ/2023/70
F/MZ/2023/49</t>
  </si>
  <si>
    <t>ADB/BD/WP/2022/149/Add.1/Approved
ADF/BD/WP/2022/107/Add.1/Approved</t>
  </si>
  <si>
    <t>P-KE-AA0-023-TBC</t>
  </si>
  <si>
    <t>Climate Resilient Wheat Value Chain Development (CREW) Project</t>
  </si>
  <si>
    <t>B/ET/2023/71
F/ET/2023/50</t>
  </si>
  <si>
    <t>ADB/BD/WP/2023/188/Approved
ADF/BD/WP/2023/128/Approved</t>
  </si>
  <si>
    <t>Food Systems Supply Services in Rural Tanzania (F3SRT) - Baridi Sokoni</t>
  </si>
  <si>
    <t>B/TZ/2023/72</t>
  </si>
  <si>
    <t>ADB/BD/WP/2023/189/Approved</t>
  </si>
  <si>
    <t>Mtandao Wa Vikundi Vya Wakulima Tanzania (MVIWATA)</t>
  </si>
  <si>
    <t>P-TZ-A00-016</t>
  </si>
  <si>
    <t>Credit Risk Participation in Prime Meridian Dockers AssetCo LTD</t>
  </si>
  <si>
    <t>F/GH/2023/51</t>
  </si>
  <si>
    <t>ADF/BD/WP/2023/132/Approved</t>
  </si>
  <si>
    <t>The Eastern and Southern African Trade &amp; Development Bank (TDB)</t>
  </si>
  <si>
    <t>B/Z1/2023/73</t>
  </si>
  <si>
    <t>ADB/BD/WP/2022/197/Add.1/Approved</t>
  </si>
  <si>
    <t>ABSA Group Limited</t>
  </si>
  <si>
    <t>P/ZA/2023/23</t>
  </si>
  <si>
    <t>ADB/BD/WP/2023/193</t>
  </si>
  <si>
    <t>P-Z1-HA0-037</t>
  </si>
  <si>
    <t>P/ZA/2023/24</t>
  </si>
  <si>
    <t>P/ZA/2023/25</t>
  </si>
  <si>
    <t>Energy Governance and Climate Resilience Programme</t>
  </si>
  <si>
    <t>B/ZA/2023/75</t>
  </si>
  <si>
    <t>ADB/BD/WP/2023/196</t>
  </si>
  <si>
    <t>P-ZA-K00-006</t>
  </si>
  <si>
    <t>Territorial Development and Private Sector Promotion Project in the FAR North Region</t>
  </si>
  <si>
    <t>B/CM/2023/76</t>
  </si>
  <si>
    <t>ADB/BD/WP/2023/197</t>
  </si>
  <si>
    <t>P-CM-DB0-022</t>
  </si>
  <si>
    <t>Rehabilitation and Expansion of the Port Autonome of Cotonou</t>
  </si>
  <si>
    <t>B/BJ/2023/74</t>
  </si>
  <si>
    <t>ADB/BD/WP/2023/136/Rev.1/Add.1/Approved</t>
  </si>
  <si>
    <t>OCP Green Investment Program</t>
  </si>
  <si>
    <t>B/MA/2023/77</t>
  </si>
  <si>
    <t>ADB/BD/WP/2023/164/Add.2/Approved</t>
  </si>
  <si>
    <t>Transport Infrastructure Improvement Project (TIIP) - Phase II</t>
  </si>
  <si>
    <t>B/NA/2023/78</t>
  </si>
  <si>
    <t>ADB/BD/WP/2023/201</t>
  </si>
  <si>
    <t>P-NA-DZ0-002</t>
  </si>
  <si>
    <t>Fiscal Consolidation and Economic Recovery Program (FISCERP)</t>
  </si>
  <si>
    <t>F/GH/2023/52</t>
  </si>
  <si>
    <t>ADF/BD/WP/2023/138</t>
  </si>
  <si>
    <t>P-GH-K00-018</t>
  </si>
  <si>
    <t>Institutional Support for State Enterprises Reform (ISSER) Project</t>
  </si>
  <si>
    <t>F/ZW/2023/53</t>
  </si>
  <si>
    <t>ADF/BD/WP/2023/137/Rev.1/Approved</t>
  </si>
  <si>
    <t>P-ZW-KF0-015</t>
  </si>
  <si>
    <t>Desert To Power: RIMDIR1 - Green Mini-Grid Electrification Project</t>
  </si>
  <si>
    <t>B/MR/2023/79</t>
  </si>
  <si>
    <t>ADB/BD/WP/2023/202/Approved</t>
  </si>
  <si>
    <t>P-MR-FF0-002</t>
  </si>
  <si>
    <t xml:space="preserve">Support to Technical and Vocational Education and training (TVET) for Value Chain Development Bank </t>
  </si>
  <si>
    <t>F/SS/2023/54</t>
  </si>
  <si>
    <t>ADF/BD/WP/2023/136/Approved</t>
  </si>
  <si>
    <t>P-SS-I00-005</t>
  </si>
  <si>
    <t>Ekiti Knowledge Zone Project</t>
  </si>
  <si>
    <t>B/NG/2023/81</t>
  </si>
  <si>
    <t>ADB/BD/WP/2023/174/Rev.1</t>
  </si>
  <si>
    <t>P-NG-I00-002</t>
  </si>
  <si>
    <t>Chimoio Inclusive Urban Sanitation Project</t>
  </si>
  <si>
    <t>B/MZ/2023/80
F/MZ/2023/55</t>
  </si>
  <si>
    <t>ADB/BD/WP/2023/203
ADF/BD/WP/2023/140</t>
  </si>
  <si>
    <t>P-MZ-E00-013</t>
  </si>
  <si>
    <t>Dhamana Guarantee Company Limited (Dhamana)</t>
  </si>
  <si>
    <t>P/Z1/2023/26</t>
  </si>
  <si>
    <t>ADB/BD/WP/2023/224</t>
  </si>
  <si>
    <t>Dhamana Guarantee Company Limited</t>
  </si>
  <si>
    <t>P-KE-H00-012</t>
  </si>
  <si>
    <t>Governance and Economic Diversification Support Programme (PAGDE), Phase I</t>
  </si>
  <si>
    <t>B/CG/2023/84</t>
  </si>
  <si>
    <t>ADB/BD/WP/2023/225</t>
  </si>
  <si>
    <t>P-CG-K00-012</t>
  </si>
  <si>
    <t>Governance and Economic Reforms Support Program (GERSP),  Phase III</t>
  </si>
  <si>
    <t>B/SC/2023/83</t>
  </si>
  <si>
    <t>ADB/BD/WP/2023/200</t>
  </si>
  <si>
    <t>P-SC-K00-024</t>
  </si>
  <si>
    <t>Rumphi Water and Sanitation Services Improvement Project</t>
  </si>
  <si>
    <t>F/MW/2023/58</t>
  </si>
  <si>
    <t>ADF/BD/WP/2023/155/Approved</t>
  </si>
  <si>
    <t>P-MW-E00-013</t>
  </si>
  <si>
    <t>Semi-Urban and Rural Drinking Water Supply and Sanitation Programme in 11 Regions - (PAEPA-SURM II)</t>
  </si>
  <si>
    <t>B/TD/2023/82
F/TD/2023/56</t>
  </si>
  <si>
    <t>ADB/BD/WP/2023/221/Approved
ADF/BD/WP/2023/153/Approved</t>
  </si>
  <si>
    <t>P-TD-E00-006</t>
  </si>
  <si>
    <t>Shire Valley Transformation Program Phase 2 (SVTP-2)</t>
  </si>
  <si>
    <t>F/MW/2023/57</t>
  </si>
  <si>
    <t>ADF/BD/WP/2023/152/Approved</t>
  </si>
  <si>
    <t>P-MW-AA0-039</t>
  </si>
  <si>
    <t>Expansion of the Africa Hydropower Modernisation Programme - (Gabon)</t>
  </si>
  <si>
    <t>B/Z1/2023/85</t>
  </si>
  <si>
    <t>ADB/BD/WP/2023/218/Approved</t>
  </si>
  <si>
    <t>SN Development
B.V.</t>
  </si>
  <si>
    <t>P-Z1-FAB-035</t>
  </si>
  <si>
    <t>ZaMBIA</t>
  </si>
  <si>
    <t>Expansion of the Africa Hydropower Modernisation Programme - (Zambia)</t>
  </si>
  <si>
    <t>B/Z1/2023/86</t>
  </si>
  <si>
    <t>SN Development B.V.</t>
  </si>
  <si>
    <t>Expansion of the Africa Hydropower Modernisation Programme - (Angola)</t>
  </si>
  <si>
    <t>B/Z1/2023/87</t>
  </si>
  <si>
    <t>Themis Infra</t>
  </si>
  <si>
    <t>P-Z1-FAB-???</t>
  </si>
  <si>
    <t>Private Sector Development and Economic Diversification Support Program - Phase I (PSD-EDSP I)</t>
  </si>
  <si>
    <t>B/EG/2023/89</t>
  </si>
  <si>
    <t>ADB/BD/WP/2023/227</t>
  </si>
  <si>
    <t xml:space="preserve">P-EG-K00-016 </t>
  </si>
  <si>
    <t>Northern Agro-Industrial Transformation Zone Project, PZTA (AGROPOLE-NORD)</t>
  </si>
  <si>
    <t>B/SN/2023/88</t>
  </si>
  <si>
    <t>ADB/BD/WP/2023/236</t>
  </si>
  <si>
    <t>P-SN-AA0-014</t>
  </si>
  <si>
    <t>Project to promote Aquaculture and the Competitiveness of Fisheries Value Chains (PROMAC)</t>
  </si>
  <si>
    <t>F/BJ/2023/59</t>
  </si>
  <si>
    <t>ADF/BD/WP/2023/160/Approved</t>
  </si>
  <si>
    <t>P-BJ-AAF-003</t>
  </si>
  <si>
    <t>SAO TOME &amp; PRINCIPE</t>
  </si>
  <si>
    <t>Institutional Support Project for Customs Administration and Public Expenditure Management (ISP-CAPEM)</t>
  </si>
  <si>
    <t>B/ST/2023/90
F/ST/2023/60</t>
  </si>
  <si>
    <t>ADB/BD/WP/2023/242/Approved
ADF/BD/WP/2023/165/Approved</t>
  </si>
  <si>
    <t>P-ST-KF0-004</t>
  </si>
  <si>
    <t>Commercial International Bank (CIB)</t>
  </si>
  <si>
    <t>P/EG/2023/28</t>
  </si>
  <si>
    <t>ADB/BD/WP/2023/219</t>
  </si>
  <si>
    <t>Commercial international Bank</t>
  </si>
  <si>
    <t>P-EG-HAB-014</t>
  </si>
  <si>
    <t>P/EG/2023/29</t>
  </si>
  <si>
    <t>P/EG/2023/30</t>
  </si>
  <si>
    <t>Competitiveness and Economic Recovery Support Programme (CERSP) - Supplementary Financing</t>
  </si>
  <si>
    <t>B/KE/2023/91</t>
  </si>
  <si>
    <t>ADB/BD/WP/2023/246</t>
  </si>
  <si>
    <t>P-KE-K00-012</t>
  </si>
  <si>
    <t>Last Mile Connectivity Project III</t>
  </si>
  <si>
    <t>B/KE/2023/92</t>
  </si>
  <si>
    <t>ADB/BD/WP/2023/235</t>
  </si>
  <si>
    <t>P-KE-FA0-021</t>
  </si>
  <si>
    <t>Regional Transport and Trade Facilitation Project on the Cameroon-Equatorial Guinea-Gabon Economic Corridor Construction of a Bridge over the Ntem River</t>
  </si>
  <si>
    <t>B/CM/2023/95</t>
  </si>
  <si>
    <t>ADB/BD/WP/2023/244
ADF/BD/WP/2023/167</t>
  </si>
  <si>
    <t>P-Z1-D00-048</t>
  </si>
  <si>
    <t>B/EG/2023/94</t>
  </si>
  <si>
    <t>F/CM/2023/61</t>
  </si>
  <si>
    <t>B/KE/2023/93</t>
  </si>
  <si>
    <t>NMB Bank Limited (“NMB”)</t>
  </si>
  <si>
    <t>P/ZW/2023/31</t>
  </si>
  <si>
    <t>ADB/BD/WP/2023/245/Approved</t>
  </si>
  <si>
    <t>NMB Bank Limited</t>
  </si>
  <si>
    <t>P-ZW-HAB-002</t>
  </si>
  <si>
    <t>Supplementary Financing to the Bagre Growth Pole Support Project (FA-PAPCB)</t>
  </si>
  <si>
    <t>F/BF/2023/63</t>
  </si>
  <si>
    <t>ADF/BD/WP/2023/170/Approved</t>
  </si>
  <si>
    <t>P-BF-AA0-035</t>
  </si>
  <si>
    <t>Strengthening Food Safety Standards and Nutrition in Africa (SFNA) Project</t>
  </si>
  <si>
    <t>F/Z1/2023/65</t>
  </si>
  <si>
    <t>ADF/BD/WP/2023/168/Approved</t>
  </si>
  <si>
    <t xml:space="preserve">African Union </t>
  </si>
  <si>
    <t>P-Z1-AAG-046</t>
  </si>
  <si>
    <t>Laropi-Moyo-Afoji /Katuna-Muko-Kamuganguzi Road Project</t>
  </si>
  <si>
    <t>B/UG/2023/96</t>
  </si>
  <si>
    <t>ADB/BD/WP/2023/255
ADF/BD/WP/2023/172</t>
  </si>
  <si>
    <t>P-UG-DB0-035</t>
  </si>
  <si>
    <t>Transformative and Sustainable Water and Sanitation Program, Phase I</t>
  </si>
  <si>
    <t>B/RW/2023/97</t>
  </si>
  <si>
    <t>ADB/BD/WP/2023/253</t>
  </si>
  <si>
    <t>P-RW-E00-014</t>
  </si>
  <si>
    <t>Resource Mobilisation and Industrial Development Support Programme, Phase I (PAMRDI-I)</t>
  </si>
  <si>
    <t>B/SN/2023/99</t>
  </si>
  <si>
    <t>ADB/BD/WP/2023/256</t>
  </si>
  <si>
    <t>P-SN-KA0-019</t>
  </si>
  <si>
    <t>B/RW/2023/98</t>
  </si>
  <si>
    <t>F/UG/2023/64</t>
  </si>
  <si>
    <t>Fiscal Sustainability and Economic Resilience Program (FSERP)</t>
  </si>
  <si>
    <t>F/ST/2023/62</t>
  </si>
  <si>
    <t>ADF/BD/WP/2023/171/Approved</t>
  </si>
  <si>
    <t>P-ST-K00-013</t>
  </si>
  <si>
    <t>Bank of Africa Limited (BOAT)</t>
  </si>
  <si>
    <t>P/TZ/2023/32</t>
  </si>
  <si>
    <t>ADB/BD/WP/2023/252/Approved</t>
  </si>
  <si>
    <t>Bank of Africa
Tanzania Limited</t>
  </si>
  <si>
    <t>P-TZ-HAB-022</t>
  </si>
  <si>
    <t>NBS BANK PLC</t>
  </si>
  <si>
    <t>P/MW/2023/33</t>
  </si>
  <si>
    <t>ADB/BD/WP/2023/260/Approved</t>
  </si>
  <si>
    <t>NBS Bank PLC</t>
  </si>
  <si>
    <t>P-MW-HAB-003</t>
  </si>
  <si>
    <t>Tanzania Agricultural Development Bank, Phase II</t>
  </si>
  <si>
    <t>B/TZ/2023/101</t>
  </si>
  <si>
    <t>ADB/BD/WP/2023/263</t>
  </si>
  <si>
    <t>P-TZ-HAA-004</t>
  </si>
  <si>
    <t>Diversification, Accelerated Industrialisation, Competitiveness and Employment (DAICE) Programme</t>
  </si>
  <si>
    <t>B/CI/2023/102</t>
  </si>
  <si>
    <t>ADB/BD/WP/2023/254</t>
  </si>
  <si>
    <t>P-CI-BG0-002</t>
  </si>
  <si>
    <t>B/CI/2023/103</t>
  </si>
  <si>
    <t>Songo-Matambo Transmission Line</t>
  </si>
  <si>
    <t>B/MZ/2023/100
F/MZ/2023/66</t>
  </si>
  <si>
    <t>ADB/BD/WP/2023/264
ADF/BD/WP/2023/177</t>
  </si>
  <si>
    <t>P-MZ-F00-019</t>
  </si>
  <si>
    <t>Treated Wastewater Quality Improvement Project for Climate Resilience Building (PAQEE-RCC)</t>
  </si>
  <si>
    <t>B/TN/2023/104</t>
  </si>
  <si>
    <t>ADB/BD/WP/2023/267</t>
  </si>
  <si>
    <t>Office National de l’Assainissement (ONAS)</t>
  </si>
  <si>
    <t>P-TN-EA0-007</t>
  </si>
  <si>
    <t>Economic and Social Reform Consolidation Support Programme Phase I (PACRES I)</t>
  </si>
  <si>
    <t>F/CF/2023/73</t>
  </si>
  <si>
    <t>ADF/BD/WP/2023/180/Approved</t>
  </si>
  <si>
    <t>P-CF-K00-020</t>
  </si>
  <si>
    <t>Emergency Project to Support The Stabilisation And Recovery of Refugees And Host Communities In The Lake Chad Basin (PASRRC)</t>
  </si>
  <si>
    <t>B/Z1/2023/106
F/Z1/2023/67</t>
  </si>
  <si>
    <t>ADB/BD/WP/2023/266/Approved
ADF/BD/WP/2023/179/Approved</t>
  </si>
  <si>
    <t>P-Z1-IZ0-034</t>
  </si>
  <si>
    <t>B/Z1/2023/107
F/Z1/2023/68</t>
  </si>
  <si>
    <t>P-Z1-IZ0-???</t>
  </si>
  <si>
    <t>Partial Credit Guarantee to mobilise Sustainable Financing (Senegal Sustainable PCG)</t>
  </si>
  <si>
    <t>B/SN/2023/111</t>
  </si>
  <si>
    <t>ADB/BD/WP/2023/268</t>
  </si>
  <si>
    <t>P-SN-H00-010</t>
  </si>
  <si>
    <t>Tanzania/Burundi/DR Congo Joint Standard Gauge Railway Project Phase II (Tanzania/Burundi Section)</t>
  </si>
  <si>
    <t>B/Z1/2023/109</t>
  </si>
  <si>
    <t>ADB/BD/WP/2023/270
ADF/BD/WP/2023/181</t>
  </si>
  <si>
    <t>P-Z1-DC0-041</t>
  </si>
  <si>
    <t>B/Z1/2023/110</t>
  </si>
  <si>
    <t>P-Z1-DC0-???</t>
  </si>
  <si>
    <t>F/Z1/2023/69</t>
  </si>
  <si>
    <t>F/Z1/2023/71</t>
  </si>
  <si>
    <t>F/Z1/2023/72</t>
  </si>
  <si>
    <t>B/Z1/2023/108
F/Z1/2023/70</t>
  </si>
  <si>
    <t>Eastern Africa Power Pool (EAPP) Institutional Capacity Building Project</t>
  </si>
  <si>
    <t>F/Z1/2023/75</t>
  </si>
  <si>
    <t>ADF/BD/WP/2023/183/Approved</t>
  </si>
  <si>
    <t>Eastern Africa Power Pool</t>
  </si>
  <si>
    <t>P-Z1-F00-152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</si>
</sst>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yy;@"/>
    <numFmt numFmtId="165" formatCode="00000000000"/>
    <numFmt numFmtId="166" formatCode="_-* #,##0.00_-;\-* #,##0.00_-;_-* &quot;-&quot;??_-;_-@_-"/>
    <numFmt numFmtId="167" formatCode="_-* #,##0_-;\-* #,##0_-;_-* &quot;-&quot;??_-;_-@_-"/>
    <numFmt numFmtId="168" formatCode="#,##0.0"/>
    <numFmt numFmtId="169" formatCode="0.0"/>
    <numFmt numFmtId="170" formatCode="[$]d\ mmm\ yyyy;@" x16r2:formatCode16="[$-en-NG,1]d\ mmm\ yyyy;@"/>
  </numFmts>
  <fonts count="23">
    <font>
      <sz val="11"/>
      <color theme="1"/>
      <name val="Calibri"/>
      <family val="2"/>
      <scheme val="minor"/>
    </font>
    <font>
      <sz val="11"/>
      <color theme="1"/>
      <name val="Calibri"/>
      <family val="2"/>
      <scheme val="minor"/>
    </font>
    <font>
      <sz val="9"/>
      <color theme="1"/>
      <name val="Calibri"/>
      <family val="2"/>
      <scheme val="minor"/>
    </font>
    <font>
      <sz val="9"/>
      <color theme="5"/>
      <name val="Calibri"/>
      <family val="2"/>
      <scheme val="minor"/>
    </font>
    <font>
      <sz val="9"/>
      <color theme="0"/>
      <name val="Calibri"/>
      <family val="2"/>
      <scheme val="minor"/>
    </font>
    <font>
      <b/>
      <sz val="9"/>
      <color theme="0"/>
      <name val="Calibri"/>
      <family val="2"/>
      <scheme val="minor"/>
    </font>
    <font>
      <sz val="10"/>
      <name val="Arial"/>
      <family val="2"/>
    </font>
    <font>
      <sz val="9"/>
      <color theme="5" tint="0.59999389629810485"/>
      <name val="Calibri"/>
      <family val="2"/>
      <scheme val="minor"/>
    </font>
    <font>
      <sz val="9"/>
      <name val="Calibri"/>
      <family val="2"/>
      <scheme val="minor"/>
    </font>
    <font>
      <sz val="9"/>
      <color rgb="FFFF0000"/>
      <name val="Calibri"/>
      <family val="2"/>
      <scheme val="minor"/>
    </font>
    <font>
      <u val="singleAccounting"/>
      <sz val="9"/>
      <color theme="5" tint="0.59999389629810485"/>
      <name val="Calibri"/>
      <family val="2"/>
      <scheme val="minor"/>
    </font>
    <font>
      <b/>
      <sz val="9"/>
      <color rgb="FFFF0000"/>
      <name val="Calibri"/>
      <family val="2"/>
      <scheme val="minor"/>
    </font>
    <font>
      <b/>
      <sz val="9"/>
      <color theme="1"/>
      <name val="Calibri"/>
      <family val="2"/>
      <scheme val="minor"/>
    </font>
    <font>
      <b/>
      <sz val="9"/>
      <color rgb="FF00B050"/>
      <name val="Calibri"/>
      <family val="2"/>
      <scheme val="minor"/>
    </font>
    <font>
      <b/>
      <sz val="9"/>
      <name val="Calibri"/>
      <family val="2"/>
      <scheme val="minor"/>
    </font>
    <font>
      <sz val="8"/>
      <color theme="1"/>
      <name val="Calibri"/>
      <family val="2"/>
      <scheme val="minor"/>
    </font>
    <font>
      <i/>
      <u/>
      <sz val="9"/>
      <color rgb="FFFF0000"/>
      <name val="Calibri"/>
      <family val="2"/>
      <scheme val="minor"/>
    </font>
    <font>
      <b/>
      <i/>
      <u/>
      <sz val="9"/>
      <color rgb="FFFF0000"/>
      <name val="Calibri"/>
      <family val="2"/>
      <scheme val="minor"/>
    </font>
    <font>
      <b/>
      <i/>
      <u/>
      <sz val="9"/>
      <color theme="0" tint="-0.14999847407452621"/>
      <name val="Calibri"/>
      <family val="2"/>
      <scheme val="minor"/>
    </font>
    <font>
      <sz val="9"/>
      <color theme="0" tint="-4.9989318521683403E-2"/>
      <name val="Calibri"/>
      <family val="2"/>
      <scheme val="minor"/>
    </font>
    <font>
      <i/>
      <u/>
      <sz val="9"/>
      <color theme="0" tint="-4.9989318521683403E-2"/>
      <name val="Calibri"/>
      <family val="2"/>
      <scheme val="minor"/>
    </font>
    <font>
      <b/>
      <sz val="9"/>
      <color theme="0" tint="-4.9989318521683403E-2"/>
      <name val="Calibri"/>
      <family val="2"/>
      <scheme val="minor"/>
    </font>
    <font>
      <b/>
      <i/>
      <sz val="10"/>
      <color theme="5"/>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indexed="22"/>
        <bgColor indexed="64"/>
      </patternFill>
    </fill>
    <fill>
      <patternFill patternType="solid">
        <fgColor rgb="FF53FFDE"/>
        <bgColor indexed="64"/>
      </patternFill>
    </fill>
    <fill>
      <patternFill patternType="solid">
        <fgColor rgb="FF00B0F0"/>
        <bgColor indexed="64"/>
      </patternFill>
    </fill>
    <fill>
      <patternFill patternType="solid">
        <fgColor theme="3" tint="0.79998168889431442"/>
        <bgColor indexed="64"/>
      </patternFill>
    </fill>
    <fill>
      <patternFill patternType="solid">
        <fgColor theme="4"/>
        <bgColor indexed="64"/>
      </patternFill>
    </fill>
  </fills>
  <borders count="3">
    <border>
      <left/>
      <right/>
      <top/>
      <bottom/>
      <diagonal/>
    </border>
    <border>
      <left/>
      <right style="thin">
        <color rgb="FF979991"/>
      </right>
      <top style="thin">
        <color rgb="FF979991"/>
      </top>
      <bottom/>
      <diagonal/>
    </border>
    <border>
      <left style="thin">
        <color indexed="64"/>
      </left>
      <right style="thin">
        <color indexed="64"/>
      </right>
      <top/>
      <bottom style="thin">
        <color indexed="64"/>
      </bottom>
      <diagonal/>
    </border>
  </borders>
  <cellStyleXfs count="4">
    <xf numFmtId="0" fontId="0" fillId="0" borderId="0"/>
    <xf numFmtId="166" fontId="1" fillId="0" borderId="0" applyFont="0" applyFill="0" applyBorder="0" applyAlignment="0" applyProtection="0"/>
    <xf numFmtId="9" fontId="1" fillId="0" borderId="0" applyFont="0" applyFill="0" applyBorder="0" applyAlignment="0" applyProtection="0"/>
    <xf numFmtId="0" fontId="6" fillId="0" borderId="0"/>
  </cellStyleXfs>
  <cellXfs count="279">
    <xf numFmtId="0" fontId="0" fillId="0" borderId="0" xfId="0"/>
    <xf numFmtId="0" fontId="2" fillId="0" borderId="0" xfId="0" applyFont="1" applyAlignment="1">
      <alignment vertical="center" wrapText="1"/>
    </xf>
    <xf numFmtId="164" fontId="3" fillId="2" borderId="0" xfId="0" applyNumberFormat="1" applyFont="1" applyFill="1" applyAlignment="1">
      <alignment vertical="center" wrapText="1"/>
    </xf>
    <xf numFmtId="0" fontId="3" fillId="2" borderId="0" xfId="0" applyFont="1" applyFill="1" applyAlignment="1">
      <alignment vertical="center" wrapText="1"/>
    </xf>
    <xf numFmtId="0" fontId="4" fillId="3" borderId="0" xfId="0" applyFont="1" applyFill="1" applyAlignment="1">
      <alignment vertical="center" wrapText="1"/>
    </xf>
    <xf numFmtId="0" fontId="3" fillId="2" borderId="0" xfId="0" applyFont="1" applyFill="1" applyAlignment="1">
      <alignment horizontal="left" vertical="center" wrapText="1"/>
    </xf>
    <xf numFmtId="165" fontId="2" fillId="0" borderId="0" xfId="0" applyNumberFormat="1" applyFont="1" applyAlignment="1">
      <alignment horizontal="center" vertical="center" wrapText="1"/>
    </xf>
    <xf numFmtId="0" fontId="2" fillId="0" borderId="0" xfId="0" applyFont="1" applyAlignment="1">
      <alignment horizontal="left" vertical="center" wrapText="1"/>
    </xf>
    <xf numFmtId="0" fontId="5" fillId="3" borderId="0" xfId="0" applyFont="1" applyFill="1" applyAlignment="1">
      <alignment horizontal="left" vertical="center" wrapText="1"/>
    </xf>
    <xf numFmtId="0" fontId="5" fillId="3" borderId="1" xfId="3" applyFont="1" applyFill="1" applyBorder="1" applyAlignment="1">
      <alignment vertical="center" wrapText="1"/>
    </xf>
    <xf numFmtId="3" fontId="2" fillId="0" borderId="0" xfId="1" applyNumberFormat="1" applyFont="1" applyAlignment="1">
      <alignment horizontal="center" vertical="center" wrapText="1"/>
    </xf>
    <xf numFmtId="0" fontId="4" fillId="3" borderId="2" xfId="0" applyFont="1" applyFill="1" applyBorder="1" applyAlignment="1">
      <alignment horizontal="center" vertical="center" wrapText="1"/>
    </xf>
    <xf numFmtId="0" fontId="4" fillId="3" borderId="0" xfId="0" applyFont="1" applyFill="1" applyAlignment="1">
      <alignment horizontal="left" vertical="center" wrapText="1"/>
    </xf>
    <xf numFmtId="0" fontId="4" fillId="3" borderId="0" xfId="0" applyFont="1" applyFill="1" applyAlignment="1">
      <alignment horizontal="center" vertical="center" wrapText="1"/>
    </xf>
    <xf numFmtId="0" fontId="7" fillId="4" borderId="0" xfId="0" applyFont="1" applyFill="1" applyAlignment="1">
      <alignment vertical="center" wrapText="1"/>
    </xf>
    <xf numFmtId="0" fontId="8" fillId="5" borderId="2" xfId="0" applyFont="1" applyFill="1" applyBorder="1" applyAlignment="1">
      <alignment vertical="top" wrapText="1"/>
    </xf>
    <xf numFmtId="0" fontId="2" fillId="0" borderId="0" xfId="0" applyFont="1" applyAlignment="1">
      <alignment vertical="center"/>
    </xf>
    <xf numFmtId="0" fontId="2" fillId="0" borderId="0" xfId="0" applyFont="1"/>
    <xf numFmtId="164" fontId="2" fillId="0" borderId="0" xfId="0" applyNumberFormat="1" applyFont="1" applyAlignment="1">
      <alignment vertical="center"/>
    </xf>
    <xf numFmtId="167" fontId="2" fillId="0" borderId="0" xfId="1" applyNumberFormat="1" applyFont="1" applyAlignment="1">
      <alignment vertical="center"/>
    </xf>
    <xf numFmtId="0" fontId="2" fillId="0" borderId="0" xfId="0" applyFont="1" applyAlignment="1">
      <alignment horizontal="left" vertical="center"/>
    </xf>
    <xf numFmtId="165" fontId="2" fillId="0" borderId="0" xfId="0" applyNumberFormat="1" applyFont="1" applyAlignment="1">
      <alignment horizontal="center" vertical="center"/>
    </xf>
    <xf numFmtId="3" fontId="2" fillId="0" borderId="0" xfId="1" applyNumberFormat="1" applyFont="1" applyAlignment="1">
      <alignment vertical="center"/>
    </xf>
    <xf numFmtId="3" fontId="2" fillId="0" borderId="0" xfId="1" applyNumberFormat="1" applyFont="1" applyAlignment="1">
      <alignment horizontal="center" vertical="center"/>
    </xf>
    <xf numFmtId="0" fontId="2" fillId="0" borderId="0" xfId="0" applyFont="1" applyAlignment="1">
      <alignment horizontal="center" vertical="center"/>
    </xf>
    <xf numFmtId="3" fontId="2" fillId="0" borderId="0" xfId="1" applyNumberFormat="1" applyFont="1" applyAlignment="1">
      <alignment horizontal="left" vertical="center"/>
    </xf>
    <xf numFmtId="49" fontId="2" fillId="0" borderId="0" xfId="1" applyNumberFormat="1" applyFont="1" applyAlignment="1">
      <alignment horizontal="center" vertical="center"/>
    </xf>
    <xf numFmtId="168" fontId="2" fillId="0" borderId="0" xfId="1" applyNumberFormat="1" applyFont="1" applyAlignment="1">
      <alignment horizontal="center" vertical="center"/>
    </xf>
    <xf numFmtId="169" fontId="2" fillId="0" borderId="0" xfId="1" applyNumberFormat="1" applyFont="1" applyAlignment="1">
      <alignment horizontal="center" vertical="center"/>
    </xf>
    <xf numFmtId="169" fontId="2" fillId="0" borderId="0" xfId="1" applyNumberFormat="1" applyFont="1" applyAlignment="1">
      <alignment horizontal="left" vertical="center"/>
    </xf>
    <xf numFmtId="169" fontId="2" fillId="4" borderId="0" xfId="1" applyNumberFormat="1" applyFont="1" applyFill="1" applyAlignment="1">
      <alignment horizontal="center" vertical="center"/>
    </xf>
    <xf numFmtId="0" fontId="2" fillId="2" borderId="0" xfId="0" applyFont="1" applyFill="1"/>
    <xf numFmtId="0" fontId="2" fillId="2" borderId="0" xfId="0" applyFont="1" applyFill="1" applyAlignment="1">
      <alignment vertical="center"/>
    </xf>
    <xf numFmtId="164" fontId="2" fillId="2" borderId="0" xfId="0" applyNumberFormat="1" applyFont="1" applyFill="1" applyAlignment="1">
      <alignment vertical="center"/>
    </xf>
    <xf numFmtId="167" fontId="2" fillId="2" borderId="0" xfId="1" applyNumberFormat="1" applyFont="1" applyFill="1" applyAlignment="1">
      <alignment vertical="center"/>
    </xf>
    <xf numFmtId="0" fontId="2" fillId="2" borderId="0" xfId="0" applyFont="1" applyFill="1" applyAlignment="1">
      <alignment horizontal="left" vertical="center"/>
    </xf>
    <xf numFmtId="165" fontId="2" fillId="2" borderId="0" xfId="0" applyNumberFormat="1" applyFont="1" applyFill="1" applyAlignment="1">
      <alignment horizontal="center" vertical="center"/>
    </xf>
    <xf numFmtId="0" fontId="9" fillId="0" borderId="0" xfId="0" applyFont="1" applyAlignment="1">
      <alignment vertical="center"/>
    </xf>
    <xf numFmtId="170" fontId="2" fillId="0" borderId="0" xfId="0" applyNumberFormat="1" applyFont="1" applyAlignment="1">
      <alignment vertical="center"/>
    </xf>
    <xf numFmtId="0" fontId="7" fillId="0" borderId="0" xfId="0" applyFont="1" applyAlignment="1">
      <alignment vertical="center"/>
    </xf>
    <xf numFmtId="0" fontId="7" fillId="0" borderId="0" xfId="0" applyFont="1"/>
    <xf numFmtId="164" fontId="7" fillId="0" borderId="0" xfId="0" applyNumberFormat="1" applyFont="1" applyAlignment="1">
      <alignment vertical="center"/>
    </xf>
    <xf numFmtId="167" fontId="7" fillId="0" borderId="0" xfId="1" applyNumberFormat="1" applyFont="1" applyAlignment="1">
      <alignment vertical="center"/>
    </xf>
    <xf numFmtId="0" fontId="7" fillId="0" borderId="0" xfId="0" applyFont="1" applyAlignment="1">
      <alignment horizontal="left" vertical="center"/>
    </xf>
    <xf numFmtId="165" fontId="7" fillId="0" borderId="0" xfId="0" applyNumberFormat="1" applyFont="1" applyAlignment="1">
      <alignment horizontal="center" vertical="center"/>
    </xf>
    <xf numFmtId="3" fontId="7" fillId="0" borderId="0" xfId="1" applyNumberFormat="1" applyFont="1" applyAlignment="1">
      <alignment vertical="center"/>
    </xf>
    <xf numFmtId="3" fontId="7" fillId="0" borderId="0" xfId="1" applyNumberFormat="1" applyFont="1" applyAlignment="1">
      <alignment horizontal="center" vertical="center"/>
    </xf>
    <xf numFmtId="0" fontId="7" fillId="0" borderId="0" xfId="0" applyFont="1" applyAlignment="1">
      <alignment horizontal="center" vertical="center"/>
    </xf>
    <xf numFmtId="3" fontId="7" fillId="0" borderId="0" xfId="1" applyNumberFormat="1" applyFont="1" applyAlignment="1">
      <alignment horizontal="left" vertical="center"/>
    </xf>
    <xf numFmtId="49" fontId="7" fillId="0" borderId="0" xfId="1" applyNumberFormat="1" applyFont="1" applyAlignment="1">
      <alignment horizontal="center" vertical="center"/>
    </xf>
    <xf numFmtId="168" fontId="7" fillId="0" borderId="0" xfId="1" applyNumberFormat="1" applyFont="1" applyAlignment="1">
      <alignment horizontal="center" vertical="center"/>
    </xf>
    <xf numFmtId="169" fontId="7" fillId="0" borderId="0" xfId="1" applyNumberFormat="1" applyFont="1" applyAlignment="1">
      <alignment horizontal="center" vertical="center"/>
    </xf>
    <xf numFmtId="3" fontId="2" fillId="2" borderId="0" xfId="1" applyNumberFormat="1" applyFont="1" applyFill="1" applyAlignment="1">
      <alignment horizontal="center" vertical="center"/>
    </xf>
    <xf numFmtId="170" fontId="2" fillId="2" borderId="0" xfId="0" applyNumberFormat="1" applyFont="1" applyFill="1" applyAlignment="1">
      <alignment vertical="center"/>
    </xf>
    <xf numFmtId="167" fontId="4" fillId="3" borderId="0" xfId="1" applyNumberFormat="1" applyFont="1" applyFill="1" applyAlignment="1">
      <alignment vertical="center"/>
    </xf>
    <xf numFmtId="0" fontId="4" fillId="3" borderId="0" xfId="0" applyFont="1" applyFill="1" applyAlignment="1">
      <alignment horizontal="left" vertical="center"/>
    </xf>
    <xf numFmtId="0" fontId="2" fillId="2" borderId="0" xfId="0" applyFont="1" applyFill="1" applyAlignment="1">
      <alignment horizontal="center" vertical="center"/>
    </xf>
    <xf numFmtId="165" fontId="2" fillId="0" borderId="0" xfId="0" applyNumberFormat="1" applyFont="1" applyAlignment="1">
      <alignment horizontal="left" vertical="center"/>
    </xf>
    <xf numFmtId="165" fontId="7" fillId="2" borderId="0" xfId="0" applyNumberFormat="1" applyFont="1" applyFill="1" applyAlignment="1">
      <alignment horizontal="left" vertical="center"/>
    </xf>
    <xf numFmtId="167" fontId="7" fillId="2" borderId="0" xfId="1" applyNumberFormat="1" applyFont="1" applyFill="1" applyAlignment="1">
      <alignment vertical="center"/>
    </xf>
    <xf numFmtId="165" fontId="2" fillId="2" borderId="0" xfId="0" applyNumberFormat="1" applyFont="1" applyFill="1" applyAlignment="1">
      <alignment horizontal="left" vertical="center"/>
    </xf>
    <xf numFmtId="165" fontId="7" fillId="4" borderId="0" xfId="0" applyNumberFormat="1" applyFont="1" applyFill="1" applyAlignment="1">
      <alignment horizontal="left" vertical="center"/>
    </xf>
    <xf numFmtId="0" fontId="7" fillId="4" borderId="0" xfId="0" applyFont="1" applyFill="1" applyAlignment="1">
      <alignment vertical="center"/>
    </xf>
    <xf numFmtId="168" fontId="7" fillId="4" borderId="0" xfId="1" applyNumberFormat="1" applyFont="1" applyFill="1" applyAlignment="1">
      <alignment horizontal="center" vertical="center"/>
    </xf>
    <xf numFmtId="3" fontId="7" fillId="4" borderId="0" xfId="1" applyNumberFormat="1" applyFont="1" applyFill="1" applyAlignment="1">
      <alignment horizontal="center" vertical="center"/>
    </xf>
    <xf numFmtId="169" fontId="7" fillId="4" borderId="0" xfId="1" applyNumberFormat="1" applyFont="1" applyFill="1" applyAlignment="1">
      <alignment horizontal="center" vertical="center"/>
    </xf>
    <xf numFmtId="3" fontId="2" fillId="2" borderId="0" xfId="1" applyNumberFormat="1" applyFont="1" applyFill="1" applyAlignment="1">
      <alignment vertical="center"/>
    </xf>
    <xf numFmtId="169" fontId="2" fillId="2" borderId="0" xfId="1" applyNumberFormat="1" applyFont="1" applyFill="1" applyAlignment="1">
      <alignment horizontal="center" vertical="center"/>
    </xf>
    <xf numFmtId="165" fontId="2" fillId="4" borderId="0" xfId="0" applyNumberFormat="1" applyFont="1" applyFill="1" applyAlignment="1">
      <alignment horizontal="left" vertical="center"/>
    </xf>
    <xf numFmtId="167" fontId="2" fillId="0" borderId="0" xfId="1" applyNumberFormat="1" applyFont="1" applyAlignment="1">
      <alignment horizontal="center" vertical="center"/>
    </xf>
    <xf numFmtId="170" fontId="9" fillId="0" borderId="0" xfId="0" applyNumberFormat="1" applyFont="1" applyAlignment="1">
      <alignment vertical="center"/>
    </xf>
    <xf numFmtId="164" fontId="9" fillId="0" borderId="0" xfId="0" applyNumberFormat="1" applyFont="1" applyAlignment="1">
      <alignment vertical="center"/>
    </xf>
    <xf numFmtId="167" fontId="9" fillId="0" borderId="0" xfId="1" applyNumberFormat="1" applyFont="1" applyAlignment="1">
      <alignment vertical="center"/>
    </xf>
    <xf numFmtId="167" fontId="9" fillId="0" borderId="0" xfId="1" applyNumberFormat="1" applyFont="1" applyAlignment="1">
      <alignment horizontal="center" vertical="center"/>
    </xf>
    <xf numFmtId="0" fontId="9" fillId="0" borderId="0" xfId="0" applyFont="1" applyAlignment="1">
      <alignment horizontal="left" vertical="center"/>
    </xf>
    <xf numFmtId="165" fontId="9" fillId="0" borderId="0" xfId="0" applyNumberFormat="1" applyFont="1" applyAlignment="1">
      <alignment horizontal="center" vertical="center"/>
    </xf>
    <xf numFmtId="3" fontId="9" fillId="0" borderId="0" xfId="1" applyNumberFormat="1" applyFont="1" applyAlignment="1">
      <alignment vertical="center"/>
    </xf>
    <xf numFmtId="3" fontId="9" fillId="0" borderId="0" xfId="1" applyNumberFormat="1" applyFont="1" applyAlignment="1">
      <alignment horizontal="center" vertical="center"/>
    </xf>
    <xf numFmtId="0" fontId="9" fillId="0" borderId="0" xfId="0" applyFont="1" applyAlignment="1">
      <alignment horizontal="center" vertical="center"/>
    </xf>
    <xf numFmtId="3" fontId="9" fillId="0" borderId="0" xfId="1" applyNumberFormat="1" applyFont="1" applyAlignment="1">
      <alignment horizontal="left" vertical="center"/>
    </xf>
    <xf numFmtId="49" fontId="9" fillId="0" borderId="0" xfId="1" applyNumberFormat="1" applyFont="1" applyAlignment="1">
      <alignment horizontal="center" vertical="center"/>
    </xf>
    <xf numFmtId="168" fontId="9" fillId="0" borderId="0" xfId="1" applyNumberFormat="1" applyFont="1" applyAlignment="1">
      <alignment horizontal="center" vertical="center"/>
    </xf>
    <xf numFmtId="169" fontId="9" fillId="0" borderId="0" xfId="1" applyNumberFormat="1" applyFont="1" applyAlignment="1">
      <alignment horizontal="center" vertical="center"/>
    </xf>
    <xf numFmtId="169" fontId="9" fillId="0" borderId="0" xfId="1" applyNumberFormat="1" applyFont="1" applyAlignment="1">
      <alignment horizontal="left" vertical="center"/>
    </xf>
    <xf numFmtId="0" fontId="9" fillId="2" borderId="0" xfId="0" applyFont="1" applyFill="1" applyAlignment="1">
      <alignment vertical="center"/>
    </xf>
    <xf numFmtId="167" fontId="2" fillId="2" borderId="0" xfId="1" applyNumberFormat="1" applyFont="1" applyFill="1" applyAlignment="1">
      <alignment horizontal="center" vertical="center"/>
    </xf>
    <xf numFmtId="164" fontId="9" fillId="2" borderId="0" xfId="0" applyNumberFormat="1" applyFont="1" applyFill="1" applyAlignment="1">
      <alignment vertical="center"/>
    </xf>
    <xf numFmtId="167" fontId="9" fillId="2" borderId="0" xfId="1" applyNumberFormat="1" applyFont="1" applyFill="1" applyAlignment="1">
      <alignment vertical="center"/>
    </xf>
    <xf numFmtId="0" fontId="9" fillId="2" borderId="0" xfId="0" applyFont="1" applyFill="1" applyAlignment="1">
      <alignment horizontal="left" vertical="center"/>
    </xf>
    <xf numFmtId="0" fontId="9" fillId="2" borderId="0" xfId="0" applyFont="1" applyFill="1" applyAlignment="1">
      <alignment horizontal="center" vertical="center"/>
    </xf>
    <xf numFmtId="3" fontId="9" fillId="2" borderId="0" xfId="1" applyNumberFormat="1" applyFont="1" applyFill="1" applyAlignment="1">
      <alignment horizontal="center" vertical="center"/>
    </xf>
    <xf numFmtId="3" fontId="9" fillId="2" borderId="0" xfId="1" applyNumberFormat="1" applyFont="1" applyFill="1" applyAlignment="1">
      <alignment horizontal="left" vertical="center"/>
    </xf>
    <xf numFmtId="166" fontId="2" fillId="0" borderId="0" xfId="1" applyFont="1" applyAlignment="1">
      <alignment vertical="center"/>
    </xf>
    <xf numFmtId="165" fontId="9" fillId="2" borderId="0" xfId="0" applyNumberFormat="1" applyFont="1" applyFill="1" applyAlignment="1">
      <alignment horizontal="center" vertical="center"/>
    </xf>
    <xf numFmtId="0" fontId="2" fillId="6" borderId="0" xfId="0" applyFont="1" applyFill="1" applyAlignment="1">
      <alignment vertical="center"/>
    </xf>
    <xf numFmtId="164" fontId="2" fillId="6" borderId="0" xfId="0" applyNumberFormat="1" applyFont="1" applyFill="1" applyAlignment="1">
      <alignment vertical="center"/>
    </xf>
    <xf numFmtId="167" fontId="2" fillId="6" borderId="0" xfId="1" applyNumberFormat="1" applyFont="1" applyFill="1" applyAlignment="1">
      <alignment vertical="center"/>
    </xf>
    <xf numFmtId="0" fontId="2" fillId="6" borderId="0" xfId="0" applyFont="1" applyFill="1" applyAlignment="1">
      <alignment horizontal="left" vertical="center"/>
    </xf>
    <xf numFmtId="165" fontId="2" fillId="6" borderId="0" xfId="0" applyNumberFormat="1" applyFont="1" applyFill="1" applyAlignment="1">
      <alignment horizontal="center" vertical="center"/>
    </xf>
    <xf numFmtId="3" fontId="2" fillId="6" borderId="0" xfId="1" applyNumberFormat="1" applyFont="1" applyFill="1" applyAlignment="1">
      <alignment vertical="center"/>
    </xf>
    <xf numFmtId="3" fontId="2" fillId="6" borderId="0" xfId="1" applyNumberFormat="1" applyFont="1" applyFill="1" applyAlignment="1">
      <alignment horizontal="center" vertical="center"/>
    </xf>
    <xf numFmtId="0" fontId="2" fillId="6" borderId="0" xfId="0" applyFont="1" applyFill="1" applyAlignment="1">
      <alignment horizontal="center" vertical="center"/>
    </xf>
    <xf numFmtId="3" fontId="2" fillId="6" borderId="0" xfId="1" applyNumberFormat="1" applyFont="1" applyFill="1" applyAlignment="1">
      <alignment horizontal="left" vertical="center"/>
    </xf>
    <xf numFmtId="168" fontId="2" fillId="6" borderId="0" xfId="1" applyNumberFormat="1" applyFont="1" applyFill="1" applyAlignment="1">
      <alignment horizontal="center" vertical="center"/>
    </xf>
    <xf numFmtId="169" fontId="2" fillId="6" borderId="0" xfId="1" applyNumberFormat="1" applyFont="1" applyFill="1" applyAlignment="1">
      <alignment horizontal="center" vertical="center"/>
    </xf>
    <xf numFmtId="0" fontId="2" fillId="0" borderId="0" xfId="1" applyNumberFormat="1" applyFont="1" applyAlignment="1">
      <alignment vertical="center"/>
    </xf>
    <xf numFmtId="0" fontId="2" fillId="0" borderId="0" xfId="2" applyNumberFormat="1" applyFont="1" applyAlignment="1">
      <alignment vertical="center"/>
    </xf>
    <xf numFmtId="0" fontId="2" fillId="7" borderId="0" xfId="0" applyFont="1" applyFill="1" applyAlignment="1">
      <alignment horizontal="left" vertical="center"/>
    </xf>
    <xf numFmtId="167" fontId="10" fillId="4" borderId="0" xfId="1" applyNumberFormat="1" applyFont="1" applyFill="1" applyAlignment="1">
      <alignment vertical="center"/>
    </xf>
    <xf numFmtId="0" fontId="10" fillId="4" borderId="0" xfId="0" applyFont="1" applyFill="1" applyAlignment="1">
      <alignment horizontal="left" vertical="center"/>
    </xf>
    <xf numFmtId="0" fontId="11" fillId="0" borderId="0" xfId="0" applyFont="1" applyAlignment="1">
      <alignment vertical="center"/>
    </xf>
    <xf numFmtId="164" fontId="11" fillId="0" borderId="0" xfId="0" applyNumberFormat="1" applyFont="1" applyAlignment="1">
      <alignment vertical="center"/>
    </xf>
    <xf numFmtId="167" fontId="11" fillId="0" borderId="0" xfId="1" applyNumberFormat="1" applyFont="1" applyFill="1" applyAlignment="1">
      <alignment vertical="center"/>
    </xf>
    <xf numFmtId="0" fontId="11" fillId="0" borderId="0" xfId="0" applyFont="1" applyAlignment="1">
      <alignment horizontal="left" vertical="center"/>
    </xf>
    <xf numFmtId="165" fontId="11" fillId="0" borderId="0" xfId="0" applyNumberFormat="1" applyFont="1" applyAlignment="1">
      <alignment horizontal="center" vertical="center"/>
    </xf>
    <xf numFmtId="3" fontId="11" fillId="0" borderId="0" xfId="1" applyNumberFormat="1" applyFont="1" applyFill="1" applyAlignment="1">
      <alignment vertical="center"/>
    </xf>
    <xf numFmtId="3" fontId="11" fillId="0" borderId="0" xfId="1" applyNumberFormat="1" applyFont="1" applyFill="1" applyAlignment="1">
      <alignment horizontal="center" vertical="center"/>
    </xf>
    <xf numFmtId="0" fontId="11" fillId="0" borderId="0" xfId="0" applyFont="1" applyAlignment="1">
      <alignment horizontal="center" vertical="center"/>
    </xf>
    <xf numFmtId="3" fontId="11" fillId="0" borderId="0" xfId="1" applyNumberFormat="1" applyFont="1" applyFill="1" applyAlignment="1">
      <alignment horizontal="left" vertical="center"/>
    </xf>
    <xf numFmtId="168" fontId="11" fillId="0" borderId="0" xfId="1" applyNumberFormat="1" applyFont="1" applyFill="1" applyAlignment="1">
      <alignment horizontal="center" vertical="center"/>
    </xf>
    <xf numFmtId="167" fontId="11" fillId="0" borderId="0" xfId="0" applyNumberFormat="1" applyFont="1" applyAlignment="1">
      <alignment vertical="center"/>
    </xf>
    <xf numFmtId="0" fontId="8" fillId="0" borderId="0" xfId="0" applyFont="1" applyAlignment="1">
      <alignment vertical="top"/>
    </xf>
    <xf numFmtId="3" fontId="12" fillId="0" borderId="0" xfId="1" applyNumberFormat="1" applyFont="1" applyFill="1" applyAlignment="1">
      <alignment horizontal="center" vertical="center"/>
    </xf>
    <xf numFmtId="169" fontId="12" fillId="0" borderId="0" xfId="1" applyNumberFormat="1" applyFont="1" applyAlignment="1">
      <alignment horizontal="center" vertical="center"/>
    </xf>
    <xf numFmtId="169" fontId="12" fillId="0" borderId="0" xfId="1" applyNumberFormat="1" applyFont="1" applyAlignment="1">
      <alignment horizontal="left" vertical="center"/>
    </xf>
    <xf numFmtId="49" fontId="11" fillId="0" borderId="0" xfId="1" applyNumberFormat="1" applyFont="1" applyFill="1" applyAlignment="1">
      <alignment horizontal="center" vertical="center"/>
    </xf>
    <xf numFmtId="0" fontId="13" fillId="0" borderId="0" xfId="0" applyFont="1" applyAlignment="1">
      <alignment vertical="center"/>
    </xf>
    <xf numFmtId="164" fontId="13" fillId="0" borderId="0" xfId="0" applyNumberFormat="1" applyFont="1" applyAlignment="1">
      <alignment vertical="center"/>
    </xf>
    <xf numFmtId="167" fontId="13" fillId="0" borderId="0" xfId="1" applyNumberFormat="1" applyFont="1" applyFill="1" applyAlignment="1">
      <alignment vertical="center"/>
    </xf>
    <xf numFmtId="0" fontId="13" fillId="0" borderId="0" xfId="0" applyFont="1" applyAlignment="1">
      <alignment horizontal="left" vertical="center"/>
    </xf>
    <xf numFmtId="165" fontId="13" fillId="0" borderId="0" xfId="0" applyNumberFormat="1" applyFont="1" applyAlignment="1">
      <alignment horizontal="center" vertical="center"/>
    </xf>
    <xf numFmtId="3" fontId="13" fillId="0" borderId="0" xfId="1" applyNumberFormat="1" applyFont="1" applyFill="1" applyAlignment="1">
      <alignment vertical="center"/>
    </xf>
    <xf numFmtId="0" fontId="13" fillId="0" borderId="0" xfId="0" applyFont="1" applyAlignment="1">
      <alignment horizontal="center" vertical="center"/>
    </xf>
    <xf numFmtId="3" fontId="13" fillId="0" borderId="0" xfId="1" applyNumberFormat="1" applyFont="1" applyFill="1" applyAlignment="1">
      <alignment horizontal="left" vertical="center"/>
    </xf>
    <xf numFmtId="168" fontId="13" fillId="0" borderId="0" xfId="1" applyNumberFormat="1" applyFont="1" applyFill="1" applyAlignment="1">
      <alignment horizontal="center" vertical="center"/>
    </xf>
    <xf numFmtId="3" fontId="13" fillId="0" borderId="0" xfId="1" applyNumberFormat="1" applyFont="1" applyFill="1" applyAlignment="1">
      <alignment horizontal="center" vertical="center"/>
    </xf>
    <xf numFmtId="167" fontId="13" fillId="0" borderId="0" xfId="0" applyNumberFormat="1" applyFont="1" applyAlignment="1">
      <alignment vertical="center"/>
    </xf>
    <xf numFmtId="0" fontId="11" fillId="0" borderId="0" xfId="1" applyNumberFormat="1" applyFont="1" applyFill="1" applyAlignment="1">
      <alignment horizontal="center" vertical="center"/>
    </xf>
    <xf numFmtId="0" fontId="2" fillId="8" borderId="0" xfId="0" applyFont="1" applyFill="1" applyAlignment="1">
      <alignment vertical="center"/>
    </xf>
    <xf numFmtId="164" fontId="2" fillId="8" borderId="0" xfId="0" applyNumberFormat="1" applyFont="1" applyFill="1" applyAlignment="1">
      <alignment vertical="center"/>
    </xf>
    <xf numFmtId="167" fontId="2" fillId="8" borderId="0" xfId="1" applyNumberFormat="1" applyFont="1" applyFill="1" applyAlignment="1">
      <alignment vertical="center"/>
    </xf>
    <xf numFmtId="167" fontId="2" fillId="8" borderId="0" xfId="0" applyNumberFormat="1" applyFont="1" applyFill="1" applyAlignment="1">
      <alignment vertical="center"/>
    </xf>
    <xf numFmtId="165" fontId="2" fillId="8" borderId="0" xfId="0" applyNumberFormat="1" applyFont="1" applyFill="1" applyAlignment="1">
      <alignment horizontal="center" vertical="center"/>
    </xf>
    <xf numFmtId="0" fontId="2" fillId="8" borderId="0" xfId="0" applyFont="1" applyFill="1" applyAlignment="1">
      <alignment horizontal="left" vertical="center"/>
    </xf>
    <xf numFmtId="3" fontId="2" fillId="8" borderId="0" xfId="1" applyNumberFormat="1" applyFont="1" applyFill="1" applyAlignment="1">
      <alignment vertical="center"/>
    </xf>
    <xf numFmtId="3" fontId="2" fillId="8" borderId="0" xfId="1" applyNumberFormat="1" applyFont="1" applyFill="1" applyAlignment="1">
      <alignment horizontal="center" vertical="center"/>
    </xf>
    <xf numFmtId="0" fontId="2" fillId="8" borderId="0" xfId="0" applyFont="1" applyFill="1" applyAlignment="1">
      <alignment horizontal="center" vertical="center"/>
    </xf>
    <xf numFmtId="3" fontId="2" fillId="8" borderId="0" xfId="1" applyNumberFormat="1" applyFont="1" applyFill="1" applyAlignment="1">
      <alignment horizontal="left" vertical="center"/>
    </xf>
    <xf numFmtId="49" fontId="2" fillId="8" borderId="0" xfId="1" applyNumberFormat="1" applyFont="1" applyFill="1" applyAlignment="1">
      <alignment horizontal="center" vertical="center"/>
    </xf>
    <xf numFmtId="168" fontId="2" fillId="8" borderId="0" xfId="1" applyNumberFormat="1" applyFont="1" applyFill="1" applyAlignment="1">
      <alignment horizontal="center" vertical="center"/>
    </xf>
    <xf numFmtId="167" fontId="11" fillId="8" borderId="0" xfId="0" applyNumberFormat="1" applyFont="1" applyFill="1" applyAlignment="1">
      <alignment vertical="center"/>
    </xf>
    <xf numFmtId="3" fontId="11" fillId="8" borderId="0" xfId="1" applyNumberFormat="1" applyFont="1" applyFill="1" applyAlignment="1">
      <alignment horizontal="center" vertical="center"/>
    </xf>
    <xf numFmtId="0" fontId="11" fillId="8" borderId="0" xfId="1" applyNumberFormat="1" applyFont="1" applyFill="1" applyAlignment="1">
      <alignment horizontal="center" vertical="center"/>
    </xf>
    <xf numFmtId="169" fontId="2" fillId="8" borderId="0" xfId="1" applyNumberFormat="1" applyFont="1" applyFill="1" applyAlignment="1">
      <alignment horizontal="center" vertical="center"/>
    </xf>
    <xf numFmtId="169" fontId="2" fillId="8" borderId="0" xfId="1" applyNumberFormat="1" applyFont="1" applyFill="1" applyAlignment="1">
      <alignment horizontal="left" vertical="center"/>
    </xf>
    <xf numFmtId="0" fontId="2" fillId="8" borderId="0" xfId="1" applyNumberFormat="1" applyFont="1" applyFill="1" applyAlignment="1">
      <alignment horizontal="center" vertical="center"/>
    </xf>
    <xf numFmtId="0" fontId="9" fillId="8" borderId="0" xfId="0" applyFont="1" applyFill="1" applyAlignment="1">
      <alignment vertical="center"/>
    </xf>
    <xf numFmtId="164" fontId="9" fillId="8" borderId="0" xfId="0" applyNumberFormat="1" applyFont="1" applyFill="1" applyAlignment="1">
      <alignment vertical="center"/>
    </xf>
    <xf numFmtId="167" fontId="9" fillId="8" borderId="0" xfId="1" applyNumberFormat="1" applyFont="1" applyFill="1" applyAlignment="1">
      <alignment vertical="center"/>
    </xf>
    <xf numFmtId="167" fontId="9" fillId="8" borderId="0" xfId="0" applyNumberFormat="1" applyFont="1" applyFill="1" applyAlignment="1">
      <alignment vertical="center"/>
    </xf>
    <xf numFmtId="165" fontId="9" fillId="8" borderId="0" xfId="0" applyNumberFormat="1" applyFont="1" applyFill="1" applyAlignment="1">
      <alignment horizontal="center" vertical="center"/>
    </xf>
    <xf numFmtId="0" fontId="9" fillId="8" borderId="0" xfId="0" applyFont="1" applyFill="1" applyAlignment="1">
      <alignment horizontal="left" vertical="center"/>
    </xf>
    <xf numFmtId="3" fontId="9" fillId="8" borderId="0" xfId="1" applyNumberFormat="1" applyFont="1" applyFill="1" applyAlignment="1">
      <alignment vertical="center"/>
    </xf>
    <xf numFmtId="3" fontId="9" fillId="8" borderId="0" xfId="1" applyNumberFormat="1" applyFont="1" applyFill="1" applyAlignment="1">
      <alignment horizontal="center" vertical="center"/>
    </xf>
    <xf numFmtId="0" fontId="9" fillId="8" borderId="0" xfId="0" applyFont="1" applyFill="1" applyAlignment="1">
      <alignment horizontal="center" vertical="center"/>
    </xf>
    <xf numFmtId="3" fontId="9" fillId="8" borderId="0" xfId="1" applyNumberFormat="1" applyFont="1" applyFill="1" applyAlignment="1">
      <alignment horizontal="left" vertical="center"/>
    </xf>
    <xf numFmtId="0" fontId="9" fillId="8" borderId="0" xfId="1" applyNumberFormat="1" applyFont="1" applyFill="1" applyAlignment="1">
      <alignment horizontal="center" vertical="center"/>
    </xf>
    <xf numFmtId="168" fontId="9" fillId="8" borderId="0" xfId="1" applyNumberFormat="1" applyFont="1" applyFill="1" applyAlignment="1">
      <alignment horizontal="center" vertical="center"/>
    </xf>
    <xf numFmtId="0" fontId="5" fillId="7" borderId="0" xfId="0" applyFont="1" applyFill="1" applyAlignment="1">
      <alignment vertical="center"/>
    </xf>
    <xf numFmtId="164" fontId="5" fillId="7" borderId="0" xfId="0" applyNumberFormat="1" applyFont="1" applyFill="1" applyAlignment="1">
      <alignment vertical="center"/>
    </xf>
    <xf numFmtId="167" fontId="5" fillId="7" borderId="0" xfId="1" applyNumberFormat="1" applyFont="1" applyFill="1" applyAlignment="1">
      <alignment vertical="center"/>
    </xf>
    <xf numFmtId="0" fontId="5" fillId="7" borderId="0" xfId="0" applyFont="1" applyFill="1" applyAlignment="1">
      <alignment horizontal="left" vertical="center"/>
    </xf>
    <xf numFmtId="165" fontId="5" fillId="7" borderId="0" xfId="0" applyNumberFormat="1" applyFont="1" applyFill="1" applyAlignment="1">
      <alignment horizontal="center" vertical="center"/>
    </xf>
    <xf numFmtId="3" fontId="5" fillId="7" borderId="0" xfId="1" applyNumberFormat="1" applyFont="1" applyFill="1" applyAlignment="1">
      <alignment vertical="center"/>
    </xf>
    <xf numFmtId="3" fontId="5" fillId="7" borderId="0" xfId="1" applyNumberFormat="1" applyFont="1" applyFill="1" applyAlignment="1">
      <alignment horizontal="center" vertical="center"/>
    </xf>
    <xf numFmtId="0" fontId="5" fillId="7" borderId="0" xfId="0" applyFont="1" applyFill="1" applyAlignment="1">
      <alignment horizontal="center" vertical="center"/>
    </xf>
    <xf numFmtId="3" fontId="5" fillId="7" borderId="0" xfId="1" applyNumberFormat="1" applyFont="1" applyFill="1" applyAlignment="1">
      <alignment horizontal="left" vertical="center"/>
    </xf>
    <xf numFmtId="0" fontId="5" fillId="7" borderId="0" xfId="1" applyNumberFormat="1" applyFont="1" applyFill="1" applyAlignment="1">
      <alignment horizontal="center" vertical="center"/>
    </xf>
    <xf numFmtId="168" fontId="5" fillId="7" borderId="0" xfId="1" applyNumberFormat="1" applyFont="1" applyFill="1" applyAlignment="1">
      <alignment horizontal="center" vertical="center"/>
    </xf>
    <xf numFmtId="167" fontId="5" fillId="7" borderId="0" xfId="0" applyNumberFormat="1" applyFont="1" applyFill="1" applyAlignment="1">
      <alignment vertical="center"/>
    </xf>
    <xf numFmtId="0" fontId="12" fillId="7" borderId="0" xfId="0" applyFont="1" applyFill="1" applyAlignment="1">
      <alignment vertical="center"/>
    </xf>
    <xf numFmtId="164" fontId="12" fillId="7" borderId="0" xfId="0" applyNumberFormat="1" applyFont="1" applyFill="1" applyAlignment="1">
      <alignment vertical="center"/>
    </xf>
    <xf numFmtId="167" fontId="12" fillId="7" borderId="0" xfId="1" applyNumberFormat="1" applyFont="1" applyFill="1" applyAlignment="1">
      <alignment vertical="center"/>
    </xf>
    <xf numFmtId="165" fontId="12" fillId="7" borderId="0" xfId="0" applyNumberFormat="1" applyFont="1" applyFill="1" applyAlignment="1">
      <alignment horizontal="center" vertical="center"/>
    </xf>
    <xf numFmtId="0" fontId="12" fillId="7" borderId="0" xfId="0" applyFont="1" applyFill="1" applyAlignment="1">
      <alignment horizontal="left" vertical="center"/>
    </xf>
    <xf numFmtId="3" fontId="12" fillId="7" borderId="0" xfId="1" applyNumberFormat="1" applyFont="1" applyFill="1" applyAlignment="1">
      <alignment vertical="center"/>
    </xf>
    <xf numFmtId="0" fontId="2" fillId="7" borderId="0" xfId="0" applyFont="1" applyFill="1" applyAlignment="1">
      <alignment vertical="center"/>
    </xf>
    <xf numFmtId="3" fontId="12" fillId="7" borderId="0" xfId="1" applyNumberFormat="1" applyFont="1" applyFill="1" applyAlignment="1">
      <alignment horizontal="center" vertical="center"/>
    </xf>
    <xf numFmtId="0" fontId="12" fillId="7" borderId="0" xfId="0" applyFont="1" applyFill="1" applyAlignment="1">
      <alignment horizontal="center" vertical="center"/>
    </xf>
    <xf numFmtId="0" fontId="2" fillId="7" borderId="0" xfId="0" applyFont="1" applyFill="1" applyAlignment="1">
      <alignment horizontal="center" vertical="center"/>
    </xf>
    <xf numFmtId="3" fontId="12" fillId="7" borderId="0" xfId="1" applyNumberFormat="1" applyFont="1" applyFill="1" applyAlignment="1">
      <alignment horizontal="left" vertical="center"/>
    </xf>
    <xf numFmtId="0" fontId="12" fillId="7" borderId="0" xfId="1" applyNumberFormat="1" applyFont="1" applyFill="1" applyAlignment="1">
      <alignment horizontal="center" vertical="center"/>
    </xf>
    <xf numFmtId="3" fontId="2" fillId="7" borderId="0" xfId="1" applyNumberFormat="1" applyFont="1" applyFill="1" applyAlignment="1">
      <alignment horizontal="left" vertical="center"/>
    </xf>
    <xf numFmtId="168" fontId="12" fillId="7" borderId="0" xfId="1" applyNumberFormat="1" applyFont="1" applyFill="1" applyAlignment="1">
      <alignment horizontal="center" vertical="center"/>
    </xf>
    <xf numFmtId="0" fontId="8" fillId="0" borderId="0" xfId="0" applyFont="1" applyAlignment="1">
      <alignment vertical="center"/>
    </xf>
    <xf numFmtId="0" fontId="14" fillId="0" borderId="0" xfId="0" applyFont="1" applyAlignment="1">
      <alignment vertical="center"/>
    </xf>
    <xf numFmtId="0" fontId="14" fillId="0" borderId="0" xfId="1" applyNumberFormat="1" applyFont="1" applyFill="1" applyAlignment="1">
      <alignment horizontal="center" vertical="center"/>
    </xf>
    <xf numFmtId="167" fontId="14" fillId="0" borderId="0" xfId="0" applyNumberFormat="1" applyFont="1" applyAlignment="1">
      <alignment vertical="center"/>
    </xf>
    <xf numFmtId="0" fontId="2" fillId="9" borderId="0" xfId="0" applyFont="1" applyFill="1" applyAlignment="1">
      <alignment vertical="center"/>
    </xf>
    <xf numFmtId="164" fontId="2" fillId="9" borderId="0" xfId="0" applyNumberFormat="1" applyFont="1" applyFill="1" applyAlignment="1">
      <alignment vertical="center"/>
    </xf>
    <xf numFmtId="167" fontId="2" fillId="9" borderId="0" xfId="1" applyNumberFormat="1" applyFont="1" applyFill="1" applyAlignment="1">
      <alignment vertical="center"/>
    </xf>
    <xf numFmtId="0" fontId="2" fillId="9" borderId="0" xfId="0" applyFont="1" applyFill="1" applyAlignment="1">
      <alignment horizontal="left" vertical="center"/>
    </xf>
    <xf numFmtId="165" fontId="2" fillId="9" borderId="0" xfId="0" applyNumberFormat="1" applyFont="1" applyFill="1" applyAlignment="1">
      <alignment horizontal="center" vertical="center"/>
    </xf>
    <xf numFmtId="3" fontId="2" fillId="9" borderId="0" xfId="1" applyNumberFormat="1" applyFont="1" applyFill="1" applyAlignment="1">
      <alignment vertical="center"/>
    </xf>
    <xf numFmtId="3" fontId="2" fillId="9" borderId="0" xfId="1" applyNumberFormat="1" applyFont="1" applyFill="1" applyAlignment="1">
      <alignment horizontal="center" vertical="center"/>
    </xf>
    <xf numFmtId="0" fontId="2" fillId="9" borderId="0" xfId="0" applyFont="1" applyFill="1" applyAlignment="1">
      <alignment horizontal="center" vertical="center"/>
    </xf>
    <xf numFmtId="3" fontId="2" fillId="9" borderId="0" xfId="1" applyNumberFormat="1" applyFont="1" applyFill="1" applyAlignment="1">
      <alignment horizontal="left" vertical="center"/>
    </xf>
    <xf numFmtId="168" fontId="2" fillId="9" borderId="0" xfId="1" applyNumberFormat="1" applyFont="1" applyFill="1" applyAlignment="1">
      <alignment horizontal="center" vertical="center"/>
    </xf>
    <xf numFmtId="3" fontId="11" fillId="9" borderId="0" xfId="1" applyNumberFormat="1" applyFont="1" applyFill="1" applyAlignment="1">
      <alignment horizontal="center" vertical="center"/>
    </xf>
    <xf numFmtId="0" fontId="11" fillId="9" borderId="0" xfId="1" applyNumberFormat="1" applyFont="1" applyFill="1" applyAlignment="1">
      <alignment horizontal="center" vertical="center"/>
    </xf>
    <xf numFmtId="169" fontId="2" fillId="9" borderId="0" xfId="1" applyNumberFormat="1" applyFont="1" applyFill="1" applyAlignment="1">
      <alignment horizontal="center" vertical="center"/>
    </xf>
    <xf numFmtId="169" fontId="2" fillId="9" borderId="0" xfId="1" applyNumberFormat="1" applyFont="1" applyFill="1" applyAlignment="1">
      <alignment horizontal="left" vertical="center"/>
    </xf>
    <xf numFmtId="0" fontId="2" fillId="0" borderId="0" xfId="1" applyNumberFormat="1" applyFont="1" applyAlignment="1">
      <alignment horizontal="center" vertical="center"/>
    </xf>
    <xf numFmtId="0" fontId="15" fillId="0" borderId="0" xfId="0" applyFont="1" applyAlignment="1">
      <alignment horizontal="left" vertical="center"/>
    </xf>
    <xf numFmtId="167" fontId="2" fillId="0" borderId="0" xfId="0" applyNumberFormat="1" applyFont="1" applyAlignment="1">
      <alignment vertical="center"/>
    </xf>
    <xf numFmtId="167" fontId="9" fillId="0" borderId="0" xfId="0" applyNumberFormat="1" applyFont="1" applyAlignment="1">
      <alignment vertical="center"/>
    </xf>
    <xf numFmtId="0" fontId="16" fillId="0" borderId="0" xfId="0" applyFont="1" applyAlignment="1">
      <alignment vertical="center"/>
    </xf>
    <xf numFmtId="164" fontId="16" fillId="0" borderId="0" xfId="0" applyNumberFormat="1" applyFont="1" applyAlignment="1">
      <alignment vertical="center"/>
    </xf>
    <xf numFmtId="167" fontId="16" fillId="0" borderId="0" xfId="1" applyNumberFormat="1" applyFont="1" applyAlignment="1">
      <alignment vertical="center"/>
    </xf>
    <xf numFmtId="0" fontId="16" fillId="0" borderId="0" xfId="0" applyFont="1" applyAlignment="1">
      <alignment horizontal="left" vertical="center"/>
    </xf>
    <xf numFmtId="165" fontId="16" fillId="0" borderId="0" xfId="0" applyNumberFormat="1" applyFont="1" applyAlignment="1">
      <alignment horizontal="center" vertical="center"/>
    </xf>
    <xf numFmtId="3" fontId="16" fillId="0" borderId="0" xfId="1" applyNumberFormat="1" applyFont="1" applyAlignment="1">
      <alignment vertical="center"/>
    </xf>
    <xf numFmtId="3" fontId="16" fillId="0" borderId="0" xfId="1" applyNumberFormat="1" applyFont="1" applyAlignment="1">
      <alignment horizontal="center" vertical="center"/>
    </xf>
    <xf numFmtId="0" fontId="16" fillId="0" borderId="0" xfId="0" applyFont="1" applyAlignment="1">
      <alignment horizontal="center" vertical="center"/>
    </xf>
    <xf numFmtId="3" fontId="16" fillId="0" borderId="0" xfId="1" applyNumberFormat="1" applyFont="1" applyAlignment="1">
      <alignment horizontal="left" vertical="center"/>
    </xf>
    <xf numFmtId="49" fontId="16" fillId="0" borderId="0" xfId="1" applyNumberFormat="1" applyFont="1" applyAlignment="1">
      <alignment horizontal="center" vertical="center"/>
    </xf>
    <xf numFmtId="168" fontId="16" fillId="0" borderId="0" xfId="1" applyNumberFormat="1" applyFont="1" applyAlignment="1">
      <alignment horizontal="center" vertical="center"/>
    </xf>
    <xf numFmtId="167" fontId="16" fillId="0" borderId="0" xfId="0" applyNumberFormat="1" applyFont="1" applyAlignment="1">
      <alignment vertical="center"/>
    </xf>
    <xf numFmtId="3" fontId="17" fillId="0" borderId="0" xfId="1" applyNumberFormat="1" applyFont="1" applyFill="1" applyAlignment="1">
      <alignment horizontal="center" vertical="center"/>
    </xf>
    <xf numFmtId="0" fontId="17" fillId="0" borderId="0" xfId="1" applyNumberFormat="1" applyFont="1" applyFill="1" applyAlignment="1">
      <alignment horizontal="center" vertical="center"/>
    </xf>
    <xf numFmtId="169" fontId="16" fillId="0" borderId="0" xfId="1" applyNumberFormat="1" applyFont="1" applyAlignment="1">
      <alignment horizontal="center" vertical="center"/>
    </xf>
    <xf numFmtId="169" fontId="16" fillId="0" borderId="0" xfId="1" applyNumberFormat="1" applyFont="1" applyAlignment="1">
      <alignment horizontal="left" vertical="center"/>
    </xf>
    <xf numFmtId="0" fontId="18" fillId="7" borderId="0" xfId="0" applyFont="1" applyFill="1" applyAlignment="1">
      <alignment vertical="center"/>
    </xf>
    <xf numFmtId="164" fontId="18" fillId="7" borderId="0" xfId="0" applyNumberFormat="1" applyFont="1" applyFill="1" applyAlignment="1">
      <alignment vertical="center"/>
    </xf>
    <xf numFmtId="167" fontId="18" fillId="7" borderId="0" xfId="1" applyNumberFormat="1" applyFont="1" applyFill="1" applyAlignment="1">
      <alignment vertical="center"/>
    </xf>
    <xf numFmtId="0" fontId="18" fillId="7" borderId="0" xfId="0" applyFont="1" applyFill="1" applyAlignment="1">
      <alignment horizontal="left" vertical="center"/>
    </xf>
    <xf numFmtId="167" fontId="18" fillId="7" borderId="0" xfId="0" applyNumberFormat="1" applyFont="1" applyFill="1" applyAlignment="1">
      <alignment vertical="center"/>
    </xf>
    <xf numFmtId="165" fontId="16" fillId="2" borderId="0" xfId="0" applyNumberFormat="1" applyFont="1" applyFill="1" applyAlignment="1">
      <alignment horizontal="center" vertical="center"/>
    </xf>
    <xf numFmtId="0" fontId="16" fillId="2" borderId="0" xfId="0" applyFont="1" applyFill="1" applyAlignment="1">
      <alignment horizontal="left" vertical="center"/>
    </xf>
    <xf numFmtId="0" fontId="19" fillId="4" borderId="0" xfId="0" applyFont="1" applyFill="1" applyAlignment="1">
      <alignment vertical="center"/>
    </xf>
    <xf numFmtId="0" fontId="20" fillId="4" borderId="0" xfId="0" applyFont="1" applyFill="1" applyAlignment="1">
      <alignment vertical="center"/>
    </xf>
    <xf numFmtId="164" fontId="19" fillId="4" borderId="0" xfId="0" applyNumberFormat="1" applyFont="1" applyFill="1" applyAlignment="1">
      <alignment vertical="center"/>
    </xf>
    <xf numFmtId="167" fontId="20" fillId="4" borderId="0" xfId="1" applyNumberFormat="1" applyFont="1" applyFill="1" applyAlignment="1">
      <alignment vertical="center"/>
    </xf>
    <xf numFmtId="167" fontId="19" fillId="4" borderId="0" xfId="1" applyNumberFormat="1" applyFont="1" applyFill="1" applyAlignment="1">
      <alignment vertical="center"/>
    </xf>
    <xf numFmtId="165" fontId="20" fillId="4" borderId="0" xfId="0" applyNumberFormat="1" applyFont="1" applyFill="1" applyAlignment="1">
      <alignment horizontal="center" vertical="center"/>
    </xf>
    <xf numFmtId="0" fontId="20" fillId="4" borderId="0" xfId="0" applyFont="1" applyFill="1" applyAlignment="1">
      <alignment horizontal="left" vertical="center"/>
    </xf>
    <xf numFmtId="3" fontId="19" fillId="4" borderId="0" xfId="1" applyNumberFormat="1" applyFont="1" applyFill="1" applyAlignment="1">
      <alignment vertical="center"/>
    </xf>
    <xf numFmtId="3" fontId="19" fillId="4" borderId="0" xfId="1" applyNumberFormat="1" applyFont="1" applyFill="1" applyAlignment="1">
      <alignment horizontal="center" vertical="center"/>
    </xf>
    <xf numFmtId="0" fontId="19" fillId="4" borderId="0" xfId="0" applyFont="1" applyFill="1" applyAlignment="1">
      <alignment horizontal="left" vertical="center"/>
    </xf>
    <xf numFmtId="0" fontId="19" fillId="4" borderId="0" xfId="0" applyFont="1" applyFill="1" applyAlignment="1">
      <alignment horizontal="center" vertical="center"/>
    </xf>
    <xf numFmtId="3" fontId="19" fillId="4" borderId="0" xfId="1" applyNumberFormat="1" applyFont="1" applyFill="1" applyAlignment="1">
      <alignment horizontal="left" vertical="center"/>
    </xf>
    <xf numFmtId="3" fontId="20" fillId="4" borderId="0" xfId="1" applyNumberFormat="1" applyFont="1" applyFill="1" applyAlignment="1">
      <alignment horizontal="left" vertical="center"/>
    </xf>
    <xf numFmtId="49" fontId="19" fillId="4" borderId="0" xfId="1" applyNumberFormat="1" applyFont="1" applyFill="1" applyAlignment="1">
      <alignment horizontal="center" vertical="center"/>
    </xf>
    <xf numFmtId="168" fontId="19" fillId="4" borderId="0" xfId="1" applyNumberFormat="1" applyFont="1" applyFill="1" applyAlignment="1">
      <alignment horizontal="center" vertical="center"/>
    </xf>
    <xf numFmtId="167" fontId="19" fillId="4" borderId="0" xfId="0" applyNumberFormat="1" applyFont="1" applyFill="1" applyAlignment="1">
      <alignment vertical="center"/>
    </xf>
    <xf numFmtId="3" fontId="21" fillId="4" borderId="0" xfId="1" applyNumberFormat="1" applyFont="1" applyFill="1" applyAlignment="1">
      <alignment horizontal="center" vertical="center"/>
    </xf>
    <xf numFmtId="0" fontId="21" fillId="4" borderId="0" xfId="1" applyNumberFormat="1" applyFont="1" applyFill="1" applyAlignment="1">
      <alignment horizontal="center" vertical="center"/>
    </xf>
    <xf numFmtId="169" fontId="19" fillId="4" borderId="0" xfId="1" applyNumberFormat="1" applyFont="1" applyFill="1" applyAlignment="1">
      <alignment horizontal="center" vertical="center"/>
    </xf>
    <xf numFmtId="169" fontId="19" fillId="4" borderId="0" xfId="1" applyNumberFormat="1" applyFont="1" applyFill="1" applyAlignment="1">
      <alignment horizontal="left" vertical="center"/>
    </xf>
    <xf numFmtId="0" fontId="16" fillId="2" borderId="0" xfId="0" applyFont="1" applyFill="1" applyAlignment="1">
      <alignment vertical="center"/>
    </xf>
    <xf numFmtId="167" fontId="16" fillId="2" borderId="0" xfId="1" applyNumberFormat="1" applyFont="1" applyFill="1" applyAlignment="1">
      <alignment vertical="center"/>
    </xf>
    <xf numFmtId="0" fontId="22" fillId="0" borderId="0" xfId="0" applyFont="1" applyAlignment="1">
      <alignment vertical="center"/>
    </xf>
    <xf numFmtId="164" fontId="22" fillId="0" borderId="0" xfId="0" applyNumberFormat="1" applyFont="1" applyAlignment="1">
      <alignment vertical="center"/>
    </xf>
    <xf numFmtId="167" fontId="22" fillId="0" borderId="0" xfId="1" applyNumberFormat="1" applyFont="1" applyAlignment="1">
      <alignment vertical="center"/>
    </xf>
    <xf numFmtId="0" fontId="22" fillId="0" borderId="0" xfId="0" applyFont="1" applyAlignment="1">
      <alignment horizontal="left" vertical="center"/>
    </xf>
    <xf numFmtId="165" fontId="22" fillId="0" borderId="0" xfId="0" applyNumberFormat="1" applyFont="1" applyAlignment="1">
      <alignment horizontal="center" vertical="center"/>
    </xf>
    <xf numFmtId="165" fontId="22" fillId="0" borderId="0" xfId="0" applyNumberFormat="1" applyFont="1" applyAlignment="1">
      <alignment horizontal="left" vertical="center"/>
    </xf>
    <xf numFmtId="3" fontId="22" fillId="0" borderId="0" xfId="1" applyNumberFormat="1" applyFont="1" applyAlignment="1">
      <alignment vertical="center"/>
    </xf>
    <xf numFmtId="3" fontId="22" fillId="0" borderId="0" xfId="1" applyNumberFormat="1" applyFont="1" applyAlignment="1">
      <alignment horizontal="center" vertical="center"/>
    </xf>
    <xf numFmtId="0" fontId="22" fillId="0" borderId="0" xfId="1" applyNumberFormat="1" applyFont="1" applyAlignment="1">
      <alignment horizontal="center" vertical="center"/>
    </xf>
    <xf numFmtId="0" fontId="22" fillId="0" borderId="0" xfId="0" applyFont="1" applyAlignment="1">
      <alignment horizontal="center" vertical="center"/>
    </xf>
    <xf numFmtId="3" fontId="22" fillId="0" borderId="0" xfId="1" applyNumberFormat="1" applyFont="1" applyAlignment="1">
      <alignment horizontal="left" vertical="center"/>
    </xf>
    <xf numFmtId="49" fontId="22" fillId="0" borderId="0" xfId="1" applyNumberFormat="1" applyFont="1" applyAlignment="1">
      <alignment horizontal="center" vertical="center"/>
    </xf>
    <xf numFmtId="168" fontId="22" fillId="0" borderId="0" xfId="1" applyNumberFormat="1" applyFont="1" applyAlignment="1">
      <alignment horizontal="center" vertical="center"/>
    </xf>
    <xf numFmtId="3" fontId="22" fillId="0" borderId="0" xfId="1" applyNumberFormat="1" applyFont="1" applyFill="1" applyAlignment="1">
      <alignment horizontal="center" vertical="center"/>
    </xf>
    <xf numFmtId="0" fontId="22" fillId="0" borderId="0" xfId="1" applyNumberFormat="1" applyFont="1" applyFill="1" applyAlignment="1">
      <alignment horizontal="center" vertical="center"/>
    </xf>
    <xf numFmtId="169" fontId="22" fillId="0" borderId="0" xfId="1" applyNumberFormat="1" applyFont="1" applyAlignment="1">
      <alignment horizontal="center" vertical="center"/>
    </xf>
    <xf numFmtId="169" fontId="22" fillId="0" borderId="0" xfId="1" applyNumberFormat="1" applyFont="1" applyAlignment="1">
      <alignment horizontal="left" vertical="center"/>
    </xf>
    <xf numFmtId="0" fontId="22" fillId="2" borderId="0" xfId="0" applyFont="1" applyFill="1" applyAlignment="1">
      <alignment vertical="center"/>
    </xf>
  </cellXfs>
  <cellStyles count="4">
    <cellStyle name="Comma" xfId="1" builtinId="3"/>
    <cellStyle name="Normal" xfId="0" builtinId="0"/>
    <cellStyle name="Normal 2" xfId="3" xr:uid="{FB7F5B10-6E04-4EE0-A6B3-281EFE937642}"/>
    <cellStyle name="Percent" xfId="2" builtinId="5"/>
  </cellStyles>
  <dxfs count="117">
    <dxf>
      <font>
        <strike val="0"/>
        <outline val="0"/>
        <shadow val="0"/>
        <u val="none"/>
        <vertAlign val="baseline"/>
        <sz val="9"/>
        <color theme="1"/>
        <name val="Calibri"/>
        <family val="2"/>
        <scheme val="minor"/>
      </font>
      <numFmt numFmtId="169" formatCode="0.0"/>
      <alignment horizontal="left" vertical="center" textRotation="0" wrapText="0" indent="0" justifyLastLine="0" shrinkToFit="0" readingOrder="0"/>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numFmt numFmtId="169" formatCode="0.0"/>
      <alignment horizontal="center" vertical="center" textRotation="0" wrapText="0" indent="0" justifyLastLine="0" shrinkToFit="0" readingOrder="0"/>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numFmt numFmtId="169" formatCode="0.0"/>
      <alignment horizontal="center" vertical="center" textRotation="0" wrapText="0" indent="0" justifyLastLine="0" shrinkToFit="0" readingOrder="0"/>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numFmt numFmtId="169" formatCode="0.0"/>
      <alignment horizontal="center" vertical="center" textRotation="0" wrapText="0" indent="0" justifyLastLine="0" shrinkToFit="0" readingOrder="0"/>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numFmt numFmtId="169" formatCode="0.0"/>
      <alignment horizontal="center" vertical="center" textRotation="0" wrapText="0" indent="0" justifyLastLine="0" shrinkToFit="0" readingOrder="0"/>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numFmt numFmtId="169" formatCode="0.0"/>
      <alignment horizontal="center" vertical="center" textRotation="0" wrapText="0" indent="0" justifyLastLine="0" shrinkToFit="0" readingOrder="0"/>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numFmt numFmtId="169" formatCode="0.0"/>
      <alignment horizontal="center" vertical="center" textRotation="0" wrapText="0" indent="0" justifyLastLine="0" shrinkToFit="0" readingOrder="0"/>
    </dxf>
    <dxf>
      <font>
        <strike val="0"/>
        <outline val="0"/>
        <shadow val="0"/>
        <u val="none"/>
        <vertAlign val="baseline"/>
        <sz val="9"/>
        <color theme="1"/>
        <name val="Calibri"/>
        <family val="2"/>
        <scheme val="minor"/>
      </font>
      <numFmt numFmtId="169" formatCode="0.0"/>
      <alignment horizontal="center" vertical="center" textRotation="0" wrapText="0" indent="0" justifyLastLine="0" shrinkToFit="0" readingOrder="0"/>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numFmt numFmtId="169" formatCode="0.0"/>
      <alignment horizontal="center" vertical="center" textRotation="0" wrapText="0" indent="0" justifyLastLine="0" shrinkToFit="0" readingOrder="0"/>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numFmt numFmtId="169" formatCode="0.0"/>
      <alignment horizontal="center" vertical="center" textRotation="0" wrapText="0" indent="0" justifyLastLine="0" shrinkToFit="0" readingOrder="0"/>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numFmt numFmtId="169" formatCode="0.0"/>
      <alignment horizontal="center"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alignment vertical="center" textRotation="0" wrapText="0" indent="0" justifyLastLine="0" shrinkToFit="0" readingOrder="0"/>
    </dxf>
    <dxf>
      <font>
        <b/>
        <i val="0"/>
        <strike val="0"/>
        <condense val="0"/>
        <extend val="0"/>
        <outline val="0"/>
        <shadow val="0"/>
        <u val="none"/>
        <vertAlign val="baseline"/>
        <sz val="9"/>
        <color rgb="FFFF000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alignment vertical="center" textRotation="0" wrapText="0" indent="0" justifyLastLine="0" shrinkToFit="0" readingOrder="0"/>
    </dxf>
    <dxf>
      <font>
        <b/>
        <i val="0"/>
        <strike val="0"/>
        <condense val="0"/>
        <extend val="0"/>
        <outline val="0"/>
        <shadow val="0"/>
        <u val="none"/>
        <vertAlign val="baseline"/>
        <sz val="9"/>
        <color rgb="FFFF0000"/>
        <name val="Calibri"/>
        <family val="2"/>
        <scheme val="minor"/>
      </font>
      <numFmt numFmtId="3" formatCode="#,##0"/>
      <fill>
        <patternFill patternType="none">
          <fgColor indexed="64"/>
          <bgColor indexed="65"/>
        </patternFill>
      </fill>
      <alignment horizontal="center"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name val="Calibri"/>
        <family val="2"/>
        <scheme val="minor"/>
      </font>
      <numFmt numFmtId="167" formatCode="_-* #,##0_-;\-* #,##0_-;_-* &quot;-&quot;??_-;_-@_-"/>
      <alignment horizontal="general"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168" formatCode="#,##0.0"/>
      <alignment horizontal="center"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3" formatCode="#,##0"/>
      <alignment horizontal="left"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30" formatCode="@"/>
      <alignment horizontal="center"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3" formatCode="#,##0"/>
      <alignment horizontal="left"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lef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0" formatCode="General"/>
      <alignment horizontal="left" vertical="center" textRotation="0" wrapText="0" indent="0" justifyLastLine="0" shrinkToFit="0" readingOrder="0"/>
    </dxf>
    <dxf>
      <font>
        <strike val="0"/>
        <outline val="0"/>
        <shadow val="0"/>
        <u val="none"/>
        <vertAlign val="baseline"/>
        <sz val="9"/>
        <color theme="1"/>
        <name val="Calibri"/>
        <family val="2"/>
        <scheme val="minor"/>
      </font>
      <numFmt numFmtId="0" formatCode="General"/>
      <alignment horizontal="center" vertical="center" textRotation="0" wrapText="0" indent="0" justifyLastLine="0" shrinkToFit="0" readingOrder="0"/>
    </dxf>
    <dxf>
      <font>
        <strike val="0"/>
        <outline val="0"/>
        <shadow val="0"/>
        <u val="none"/>
        <vertAlign val="baseline"/>
        <sz val="9"/>
        <color theme="1"/>
        <name val="Calibri"/>
        <family val="2"/>
        <scheme val="minor"/>
      </font>
      <numFmt numFmtId="0" formatCode="General"/>
      <alignment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center"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0" formatCode="General"/>
      <alignment horizontal="general"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0" formatCode="General"/>
      <alignment horizontal="general" vertical="center" textRotation="0" wrapText="0" indent="0" justifyLastLine="0" shrinkToFit="0" readingOrder="0"/>
    </dxf>
    <dxf>
      <font>
        <strike val="0"/>
        <outline val="0"/>
        <shadow val="0"/>
        <u val="none"/>
        <vertAlign val="baseline"/>
        <sz val="9"/>
        <color theme="1"/>
        <name val="Calibri"/>
        <family val="2"/>
        <scheme val="minor"/>
      </font>
      <numFmt numFmtId="3" formatCode="#,##0"/>
      <alignment horizontal="general"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0" formatCode="General"/>
      <alignment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0" formatCode="General"/>
      <alignment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numFmt numFmtId="0" formatCode="General"/>
      <alignment vertical="center" textRotation="0" wrapText="0" indent="0" justifyLastLine="0" shrinkToFit="0" readingOrder="0"/>
    </dxf>
    <dxf>
      <font>
        <strike val="0"/>
        <outline val="0"/>
        <shadow val="0"/>
        <u val="none"/>
        <vertAlign val="baseline"/>
        <sz val="9"/>
        <color theme="1"/>
        <name val="Calibri"/>
        <family val="2"/>
        <scheme val="minor"/>
      </font>
      <alignment vertical="center" textRotation="0" wrapText="0" indent="0" justifyLastLine="0" shrinkToFit="0" readingOrder="0"/>
    </dxf>
    <dxf>
      <alignment vertical="center" textRotation="0" wrapText="0" indent="0" justifyLastLine="0" shrinkToFit="0" readingOrder="0"/>
    </dxf>
    <dxf>
      <font>
        <strike val="0"/>
        <outline val="0"/>
        <shadow val="0"/>
        <u val="none"/>
        <vertAlign val="baseline"/>
        <sz val="9"/>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numFmt numFmtId="165" formatCode="00000000000"/>
      <alignment horizontal="center"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numFmt numFmtId="167" formatCode="_-* #,##0_-;\-* #,##0_-;_-* &quot;-&quot;??_-;_-@_-"/>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0" formatCode="General"/>
    </dxf>
    <dxf>
      <font>
        <strike val="0"/>
        <outline val="0"/>
        <shadow val="0"/>
        <u val="none"/>
        <vertAlign val="baseline"/>
        <sz val="9"/>
        <color theme="1"/>
        <name val="Calibri"/>
        <family val="2"/>
        <scheme val="minor"/>
      </font>
      <numFmt numFmtId="167" formatCode="_-* #,##0_-;\-* #,##0_-;_-* &quot;-&quot;??_-;_-@_-"/>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numFmt numFmtId="0" formatCode="General"/>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numFmt numFmtId="164" formatCode="[$-409]d\-mmm\-yyyy;@"/>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color theme="1"/>
        <name val="Calibri"/>
        <family val="2"/>
        <scheme val="minor"/>
      </font>
      <alignment vertical="center" textRotation="0" wrapText="0" indent="0" justifyLastLine="0" shrinkToFit="0" readingOrder="0"/>
    </dxf>
    <dxf>
      <font>
        <b val="0"/>
        <i val="0"/>
        <strike val="0"/>
        <condense val="0"/>
        <extend val="0"/>
        <outline val="0"/>
        <shadow val="0"/>
        <u val="none"/>
        <vertAlign val="baseline"/>
        <sz val="9"/>
        <color theme="1"/>
        <name val="Calibri"/>
        <family val="2"/>
        <scheme val="minor"/>
      </font>
    </dxf>
    <dxf>
      <font>
        <strike val="0"/>
        <outline val="0"/>
        <shadow val="0"/>
        <u val="none"/>
        <vertAlign val="baseline"/>
        <sz val="9"/>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alignment vertical="center" textRotation="0" wrapText="0" indent="0" justifyLastLine="0" shrinkToFit="0" readingOrder="0"/>
    </dxf>
    <dxf>
      <font>
        <strike val="0"/>
        <outline val="0"/>
        <shadow val="0"/>
        <u val="none"/>
        <vertAlign val="baseline"/>
        <sz val="9"/>
        <color theme="1"/>
        <name val="Calibri"/>
        <family val="2"/>
        <scheme val="minor"/>
      </font>
      <alignment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calcChain" Target="calcChain.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theme" Target="theme/theme1.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sheetMetadata" Target="metadata.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NTH13234\Dropbox\Docs%20NTH\Consultation%20SNDR\BPPS%20&amp;%20BRAG%20Database\2017%20Lending%20Program%20as%20at%2015.Sept.2017%20-%20July%20BRAG%20-%20VPU%20inputs.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baobab.afdb.org/ELM2543/Desktop/OWAS/Performance/Performance%20OWAS/2015/PDP/Autres%20plans%20(Enregistr&#233;%20automatique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collaboration.afdb.org/ool105490/Documents/1.%20REPORTS%20AND%20ANALYTICS/Framework/Analytics%20Dashboar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collaboration.afdb.org/ool105490/Documents/4.%20BUDGET/Budget%20Performance%20Report_0605201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fdbcprfs2\COBS\YWA3871\Desktop\Staffing%20Data%202013\Staff%20List\Recruitment%20Reports\Temporary%20FCR%20-%202012%20Budget%20to%20be%20load%20-%2021%2005%202012%20-%20New.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collaboration.afdb.org/D:/D:/KPB4259/BACK-UP%20OCTOBER%2003%202019/KPB4259-2/DASHBAORD/PORTFOLIO%20REPORT/DATA/PORTFOLIO%20DATA/RDVP%20PORTFOLIO%20DATA%20-%20DEC%206.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fdbcprfs2\COBS\Documents%20and%20Settings\YWA3871\Local%20Settings\Temporary%20Internet%20Files\Content.Outlook\92BJQANL\FCR%20Template\Simulateur%20FCR%2027-04-201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KPB4259\AppData\Local\Microsoft\Windows\INetCache\Content.Outlook\JWPOOP20\2019%20LOAN%20APPROVALS%20(as%20at%2018%20December%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ec5c8d67ad015212/Bernard's%20ZZ/RDVP%20DASHBOARD%20AND%20ANALYTICS/9-ANALYTICS%20PLOTLY%20DASHBOARD/3-PORTFOLIO/2-LENDING%20APPROVAL%20DATABASE-2809202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C:\Users\KPB4259\AppData\Local\Microsoft\Windows\INetCache\Content.Outlook\QWX365O1\2018%20LOAN%20APPROVALS%20(as%20at%2029%20November%202018).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KRO4172/Documents/Server/BRAG_MONITOR/BRAG%20MONITOR%202017%20as%20at%2017-11-2017.xlsx" TargetMode="External"/></Relationships>
</file>

<file path=xl/externalLinks/_rels/externalLink12.xml.rels><?xml version="1.0" encoding="UTF-8" standalone="yes"?>
<Relationships xmlns="http://schemas.openxmlformats.org/package/2006/relationships"><Relationship Id="rId1" Type="http://schemas.microsoft.com/office/2019/04/relationships/externalLinkLongPath" Target="/personal/o_ogbadu_afdb_org/Documents/Afdb/CHRM.3/COMP%20AND%20BEN/TOTAL%20COMPENSATION/2020_2024%20TCF/PROJECT/Phase%20II.II/Data/CAHR%20Paper/Projection%20Market%20Gap%20Closure%20P2.2_AsDB_85_2021-2026_50_40_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D:\ORVP\Analytics\2015\DEC%202015\Database%20P%20(Dec2015).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fdbcprfs2\COBS\YWA3871\Desktop\Staffing%20Data%202013\Staff%20List\Recruitment%20Reports\Staff%20Assignment%20as%20at%2029th%20June%202012.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Z:\__Private%20Folders\Fagnidi%20Christian\2015\2016%20Budget%20Preparation\Consolidation%2003082015\PBD%20Reports\2016-18%20Budget%20Arbitration%20-%2020%2008%202015%202.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personal/o_ogbadu_afdb_org/Documents/Afdb/CHRM.3/COMP%20AND%20BEN/COMPENSATION/2019/2019%20Merit%20Increase/Projections/2019%20Salary%20Increase%20Expo%20-%20Flat%20and%20Bonus%20B.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fdbcprfs2\COBS\C\C\C\C\C\C\C\C\C\E\My%20Documents\Recruitments\1999\1998%20Recruitment%20Progr..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fdbcprfs2\COBS\Documents%20and%20Settings\YWA3871\Desktop\FCR%20Template\Simulateur%20FCR%2016-06-201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fdbcprfs2\BUDGET-DEPT\Documents%20and%20Settings\YWA3871\Application%20Data\Microsoft\Excel\Staff%20Assignment%20as%20at%2016th%20March%202011.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fdbcprfs2\COBS\Documents%20and%20Settings\YWA3871\Local%20Settings\Temporary%20Internet%20Files\Content.Outlook\0713GFUS\OSVP%20FCR%20Simulation%2024Feb11%20(2).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fdbcprfs2\BUDGET-DEPT\Data%20of%20year%202011\Shared%20Folders\BUDGET%20POLICIES%20AND%20PROCESSES\Staffing%20Data\FCR%20Sent%20to%20BC\27-04-2011\FCR%20Template%20OSVP.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D:\KPB4259\ON%20FEB%20FEB%2003%202018\DASHBAORD\Data-Jly%2031\Lending%20Dashboard-June%2008.xlsm"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KRO4172/Documents/Server/BRAG_MONITOR/BRAG%20MONITOR%202017%20as%20at%2023-02-2017.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KRO4172/Documents/Server/BRAG_MONITOR/BRAG%20MONITOR%202018%20as%20at%2017-03-2018.xlsx" TargetMode="External"/></Relationships>
</file>

<file path=xl/externalLinks/_rels/externalLink25.xml.rels><?xml version="1.0" encoding="UTF-8" standalone="yes"?>
<Relationships xmlns="http://schemas.openxmlformats.org/package/2006/relationships"><Relationship Id="rId2" Type="http://schemas.openxmlformats.org/officeDocument/2006/relationships/externalLinkPath" Target="https://afdb-my.sharepoint.com/personal/b_okpe_afdb_org/Documents/BNX-1/KPB4259/BUSINESS%20ANALYST/Lending%20Analaytics/BI-weekly%20Intelligence_Lending_Database/2-Lending%20Plan%20Analytics.xlsx" TargetMode="External"/><Relationship Id="rId1" Type="http://schemas.openxmlformats.org/officeDocument/2006/relationships/externalLinkPath" Target="/personal/b_okpe_afdb_org/Documents/BNX-1/KPB4259/BUSINESS%20ANALYST/Lending%20Analaytics/BI-weekly%20Intelligence_Lending_Database/2-Lending%20Plan%20Analytics.xlsx" TargetMode="External"/></Relationships>
</file>

<file path=xl/externalLinks/_rels/externalLink26.xml.rels><?xml version="1.0" encoding="UTF-8" standalone="yes"?>
<Relationships xmlns="http://schemas.openxmlformats.org/package/2006/relationships"><Relationship Id="rId2" Type="http://schemas.openxmlformats.org/officeDocument/2006/relationships/externalLinkPath" Target="https://afdb-my.sharepoint.com/personal/b_okpe_afdb_org/Documents/BNX-1/KPB4259/BUSINESS%20ANALYST/Lending%20Analaytics/BI-weekly%20Intelligence_Lending_Database/1-Lending%20Approval%20Analytics.xlsx" TargetMode="External"/><Relationship Id="rId1" Type="http://schemas.openxmlformats.org/officeDocument/2006/relationships/externalLinkPath" Target="/personal/b_okpe_afdb_org/Documents/BNX-1/KPB4259/BUSINESS%20ANALYST/Lending%20Analaytics/BI-weekly%20Intelligence_Lending_Database/1-Lending%20Approval%20Analytic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DATE"/>
      <sheetName val="To do"/>
      <sheetName val="Codebook"/>
      <sheetName val="Sheet7"/>
      <sheetName val="Sector"/>
      <sheetName val="Window"/>
      <sheetName val="Delivery by Month - Volume"/>
      <sheetName val="Delivery by Month - SD VPU"/>
      <sheetName val="2017 Lending Programme"/>
      <sheetName val="Sheet10"/>
      <sheetName val="Sheet6"/>
      <sheetName val="Sheet5"/>
      <sheetName val="Approvals"/>
      <sheetName val="BPPS"/>
      <sheetName val="BRAG"/>
      <sheetName val="Sheet9"/>
      <sheetName val="BRAG(Nov-Feb 2015)"/>
      <sheetName val="BRAG(Feb-May 2015)"/>
      <sheetName val="BRAG(April-July 2015)"/>
      <sheetName val="BRAG(April-July 2015)DRAFT"/>
      <sheetName val="Validated IOP 2015-2017"/>
      <sheetName val="Top 10 Largest Project in BRAG"/>
      <sheetName val="RO data"/>
      <sheetName val="Project Steps in BPPS"/>
      <sheetName val="2014 - BREAKDOWN OF APPROVALS  "/>
      <sheetName val="IOP vs ADF Allocation"/>
      <sheetName val="Country Table"/>
      <sheetName val="TF CSP Matrix"/>
      <sheetName val="Parameters"/>
      <sheetName val="VALIDATED IOP 2014 by Sector"/>
      <sheetName val="ADF12 allocations"/>
      <sheetName val="Exceptions"/>
      <sheetName val="Removed from last extrac"/>
      <sheetName val="Not Updated in BPPS"/>
      <sheetName val="Sheet1"/>
      <sheetName val="Sheet3"/>
      <sheetName val="Problematic"/>
      <sheetName val="Sheet4"/>
      <sheetName val="Sheet2"/>
      <sheetName val="Statistic"/>
      <sheetName val="Statistics"/>
      <sheetName val="Removed"/>
      <sheetName val="Sheet12"/>
      <sheetName val="Sheet8"/>
      <sheetName val="To_do"/>
      <sheetName val="Delivery_by_Month_-_Volume"/>
      <sheetName val="Delivery_by_Month_-_SD_VPU"/>
      <sheetName val="2017_Lending_Programme"/>
      <sheetName val="BRAG(Nov-Feb_2015)"/>
      <sheetName val="BRAG(Feb-May_2015)"/>
      <sheetName val="BRAG(April-July_2015)"/>
      <sheetName val="BRAG(April-July_2015)DRAFT"/>
      <sheetName val="Validated_IOP_2015-2017"/>
      <sheetName val="Top_10_Largest_Project_in_BRAG"/>
      <sheetName val="RO_data"/>
      <sheetName val="Project_Steps_in_BPPS"/>
      <sheetName val="2014_-_BREAKDOWN_OF_APPROVALS__"/>
      <sheetName val="IOP_vs_ADF_Allocation"/>
      <sheetName val="Country_Table"/>
      <sheetName val="TF_CSP_Matrix"/>
      <sheetName val="VALIDATED_IOP_2014_by_Sector"/>
      <sheetName val="ADF12_allocations"/>
      <sheetName val="Removed_from_last_extrac"/>
      <sheetName val="Not_Updated_in_BPPS"/>
      <sheetName val="2017 Lending Program as at 1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
      <sheetName val="Calendrier"/>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trics"/>
      <sheetName val="Glossary"/>
      <sheetName val="Stakeholders"/>
      <sheetName val="Data"/>
      <sheetName val="Guidelines"/>
      <sheetName val="Helpers"/>
      <sheetName val="Dashboards"/>
      <sheetName val="HR"/>
      <sheetName val="Headcount"/>
    </sheetNames>
    <sheetDataSet>
      <sheetData sheetId="0"/>
      <sheetData sheetId="1"/>
      <sheetData sheetId="2"/>
      <sheetData sheetId="3"/>
      <sheetData sheetId="4"/>
      <sheetData sheetId="5"/>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w Data"/>
      <sheetName val="Budget"/>
      <sheetName val="Value List"/>
      <sheetName val="CHHR - Pivot Table"/>
      <sheetName val="Budget Dashboard (CHHR)"/>
      <sheetName val="CHHR0 - Pivot Table"/>
      <sheetName val="Budget Dashboard (CHHR0)"/>
      <sheetName val="CHHR1 - Pivot Table"/>
      <sheetName val="Budget Dashboard (CHHR1)"/>
      <sheetName val="CHHR2 - Pivot Table"/>
      <sheetName val="Budget Dashboard (CHHR2)"/>
      <sheetName val="CHHR3 - Pivot Table"/>
      <sheetName val="Budget Dashboard (CHHR3)"/>
      <sheetName val="CHHRRF - Pivot Table"/>
      <sheetName val="Budget Dashboard (CHHRRF)"/>
      <sheetName val="Sheet5"/>
      <sheetName val="Sheet1"/>
      <sheetName val="Budget Dashboar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IR"/>
      <sheetName val="CSVP"/>
      <sheetName val="ECON"/>
      <sheetName val="FNVP"/>
      <sheetName val="OIVP"/>
      <sheetName val="ORVP"/>
      <sheetName val="OSVP"/>
      <sheetName val="UPRST"/>
      <sheetName val="URBD"/>
      <sheetName val="COO"/>
      <sheetName val="OTHERS"/>
      <sheetName val="PIVOT"/>
      <sheetName val="SYNTHESE"/>
      <sheetName val="Data"/>
      <sheetName val="Staffing"/>
      <sheetName val="Arbitrage"/>
      <sheetName val="All Active CCs"/>
      <sheetName val="Salary Martix"/>
      <sheetName val="TARGET"/>
      <sheetName val="Salary Increase"/>
      <sheetName val="Sal Increase # LOT+FO+Neutr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Name val="PORT_PCR TOOL"/>
      <sheetName val="PORT-PCR_SHT"/>
      <sheetName val="STAFFING_SHT"/>
      <sheetName val="STAFFING_TOOL"/>
      <sheetName val="SRAS-IOP_SHT"/>
      <sheetName val="LEN&amp;PORT_SHT"/>
      <sheetName val="Filtered Data"/>
      <sheetName val="Lists-pls don't tamper"/>
    </sheetNames>
    <sheetDataSet>
      <sheetData sheetId="0"/>
      <sheetData sheetId="1"/>
      <sheetData sheetId="2"/>
      <sheetData sheetId="3"/>
      <sheetData sheetId="4"/>
      <sheetData sheetId="5"/>
      <sheetData sheetId="6"/>
      <sheetData sheetId="7"/>
      <sheetData sheetId="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IR"/>
      <sheetName val="CSVP"/>
      <sheetName val="ECON"/>
      <sheetName val="FNVP"/>
      <sheetName val="OIVP"/>
      <sheetName val="ORVP"/>
      <sheetName val="OSVP"/>
      <sheetName val="UPRST"/>
      <sheetName val="URBD"/>
      <sheetName val="COO"/>
      <sheetName val="OTHERS"/>
      <sheetName val="PIVOT"/>
      <sheetName val="SYNTHESE"/>
      <sheetName val="Data"/>
      <sheetName val="Staffing"/>
      <sheetName val="Arbitrage"/>
      <sheetName val="All Active CCs"/>
      <sheetName val="Salary Martix"/>
      <sheetName val="TARG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LIST OF PROJECTS (DETAILS)"/>
      <sheetName val="2019 BREAKDOWN OF APPROVALS  "/>
      <sheetName val="Sheet3"/>
      <sheetName val="2019 APP Final"/>
      <sheetName val="2019 APV LIST"/>
      <sheetName val="2019 STATISTICS"/>
      <sheetName val="HEADERS"/>
    </sheetNames>
    <sheetDataSet>
      <sheetData sheetId="0"/>
      <sheetData sheetId="1"/>
      <sheetData sheetId="2"/>
      <sheetData sheetId="3"/>
      <sheetData sheetId="4"/>
      <sheetData sheetId="5"/>
      <sheetData sheetId="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s Approved by the Board"/>
      <sheetName val="Breakdown by Financing Sources"/>
      <sheetName val="PIVOT LENDING"/>
      <sheetName val="Sheet6"/>
      <sheetName val="8-LENDING APVD TREND"/>
      <sheetName val="Sheet2"/>
      <sheetName val="Sheet5"/>
      <sheetName val="Board Approvals Statistics"/>
      <sheetName val="HEADERS"/>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8 LIST OF PROJECTS (DETAILS)"/>
      <sheetName val="2018 BREAKDOWN OF APPROVALS  "/>
      <sheetName val="2018 STATISTICS"/>
      <sheetName val="HEADERS"/>
      <sheetName val="2018 Approval"/>
      <sheetName val="Sheet3"/>
      <sheetName val="Sheet2"/>
      <sheetName val="Sheet1"/>
    </sheetNames>
    <sheetDataSet>
      <sheetData sheetId="0"/>
      <sheetData sheetId="1"/>
      <sheetData sheetId="2"/>
      <sheetData sheetId="3"/>
      <sheetData sheetId="4"/>
      <sheetData sheetId="5"/>
      <sheetData sheetId="6"/>
      <sheetData sheetId="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AG"/>
      <sheetName val="LOTB"/>
      <sheetName val="IVP 2017"/>
      <sheetName val="STATS"/>
      <sheetName val="Pending"/>
    </sheetNames>
    <sheetDataSet>
      <sheetData sheetId="0"/>
      <sheetData sheetId="1"/>
      <sheetData sheetId="2"/>
      <sheetData sheetId="3"/>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s"/>
      <sheetName val="Cost Summary"/>
      <sheetName val="MASTER LIST"/>
      <sheetName val="Sheet1"/>
      <sheetName val="Feuil1"/>
      <sheetName val="Sal_Gr_Location"/>
      <sheetName val="SCALES"/>
      <sheetName val="MBP"/>
      <sheetName val="Scale Name"/>
      <sheetName val="Sheet10"/>
      <sheetName val="Cost Detail"/>
      <sheetName val="2021 CLASSIFICATION"/>
      <sheetName val="NEW IRS SCALE"/>
      <sheetName val="TS PROVISIONS"/>
      <sheetName val="Marital Status"/>
      <sheetName val="CURR EXC"/>
      <sheetName val="EL jAN"/>
      <sheetName val="Categ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 val="Exceptions"/>
      <sheetName val="NATURE"/>
      <sheetName val="Sheet1"/>
      <sheetName val="SAPdata"/>
      <sheetName val="Initial DB"/>
      <sheetName val="Procurement"/>
      <sheetName val="SOUE"/>
      <sheetName val="slowdisb"/>
      <sheetName val="slowdisbforward"/>
      <sheetName val="Database P (Dec2015)"/>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2 Budget Currency"/>
      <sheetName val="T_CC"/>
      <sheetName val="Salary Martix"/>
      <sheetName val="Data"/>
      <sheetName val="Summary"/>
      <sheetName val="At Post"/>
      <sheetName val="Summary (2)"/>
    </sheetNames>
    <sheetDataSet>
      <sheetData sheetId="0"/>
      <sheetData sheetId="1"/>
      <sheetData sheetId="2"/>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aft Table  WP"/>
      <sheetName val="formated sheet"/>
      <sheetName val="formatsheet value &amp; comment1"/>
      <sheetName val="formatsheet value &amp; comment"/>
      <sheetName val="FO rental cost increase"/>
      <sheetName val="Detail Calcul Sheet"/>
      <sheetName val="Full Data"/>
      <sheetName val="Benef"/>
      <sheetName val="TCF"/>
      <sheetName val="CE DATA"/>
      <sheetName val="Budget FrameworkPaper"/>
      <sheetName val="Draft Table  CE"/>
      <sheetName val="Criteres"/>
      <sheetName val="List_Parameters"/>
      <sheetName val="Mechanical Adjustment"/>
      <sheetName val="Additional Requests"/>
      <sheetName val="2015-2018 Details"/>
      <sheetName val="2015-18 Sub and Arbitration"/>
      <sheetName val="Summary Arbitration"/>
      <sheetName val="Details of arbitration"/>
      <sheetName val="Tables of arbitration"/>
      <sheetName val="Grouping"/>
      <sheetName val="CountryServices"/>
      <sheetName val="Submission 2016-18 data"/>
      <sheetName val="Org Unit - Direct Support to OP"/>
      <sheetName val="Report"/>
      <sheetName val="Table Positions"/>
      <sheetName val="OriginalBaseline"/>
      <sheetName val="Section"/>
      <sheetName val="CCs"/>
      <sheetName val="Parameters"/>
      <sheetName val="CE group"/>
      <sheetName val="Draft_Table__WP"/>
      <sheetName val="formated_sheet"/>
      <sheetName val="formatsheet_value_&amp;_comment1"/>
      <sheetName val="formatsheet_value_&amp;_comment"/>
      <sheetName val="FO_rental_cost_increase"/>
      <sheetName val="Detail_Calcul_Sheet"/>
      <sheetName val="Full_Data"/>
      <sheetName val="CE_DATA"/>
      <sheetName val="Budget_FrameworkPaper"/>
      <sheetName val="Draft_Table__CE"/>
      <sheetName val="Mechanical_Adjustment"/>
      <sheetName val="Additional_Requests"/>
      <sheetName val="2015-2018_Details"/>
      <sheetName val="2015-18_Sub_and_Arbitration"/>
      <sheetName val="Summary_Arbitration"/>
      <sheetName val="Details_of_arbitration"/>
      <sheetName val="Tables_of_arbitration"/>
      <sheetName val="Submission_2016-18_data"/>
      <sheetName val="Org_Unit_-_Direct_Support_to_OP"/>
      <sheetName val="Table_Positions"/>
      <sheetName val="CE_gro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7 PM"/>
      <sheetName val="Master PM"/>
      <sheetName val="2018 PM Eligible"/>
      <sheetName val="QMData"/>
      <sheetName val="2019 Merit Eligible"/>
      <sheetName val="MBP"/>
      <sheetName val="Sheet3"/>
      <sheetName val="2018 final rating"/>
      <sheetName val="Matrix_Budget"/>
      <sheetName val="Sheet1"/>
      <sheetName val="SCALES"/>
      <sheetName val="Sheet4"/>
      <sheetName val="Sheet2"/>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phics-December 1998"/>
      <sheetName val="December 1998"/>
      <sheetName val="October 1998"/>
      <sheetName val="Graphics-Oct. 1998 "/>
      <sheetName val="Graphics-Sept. 1998"/>
      <sheetName val="SEPTEMBRE 1998"/>
      <sheetName val="20 August 1998"/>
      <sheetName val="Graphics-june 98"/>
      <sheetName val="1998 Gender - GRAPHICS"/>
      <sheetName val="30 June 1998"/>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IR"/>
      <sheetName val="CSVP"/>
      <sheetName val="ECON"/>
      <sheetName val="FNVP"/>
      <sheetName val="OIVP"/>
      <sheetName val="ORVP"/>
      <sheetName val="OSVP"/>
      <sheetName val="UPRST"/>
      <sheetName val="URBD"/>
      <sheetName val="COO"/>
      <sheetName val="OTHERS"/>
      <sheetName val="PIVOT"/>
      <sheetName val="SYNTHESE"/>
      <sheetName val="Data"/>
      <sheetName val="Staffing"/>
      <sheetName val="Arbitrage"/>
      <sheetName val="All Active CCs"/>
      <sheetName val="Salary Martix"/>
      <sheetName val="TARGET"/>
      <sheetName val="Salary Incre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ary Martix"/>
      <sheetName val="Curency"/>
      <sheetName val="T_CC"/>
      <sheetName val="At post"/>
      <sheetName val="Sheet16"/>
      <sheetName val="Sheet18"/>
      <sheetName val="Sheet11"/>
      <sheetName val="Summary"/>
      <sheetName val="Sheet9"/>
      <sheetName val="Sheet10"/>
      <sheetName val="Summary (2)"/>
      <sheetName val="Original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VP"/>
      <sheetName val="All Active CCs"/>
      <sheetName val="Salary Martix"/>
      <sheetName val="TARGET"/>
      <sheetName val="Validation Rules"/>
      <sheetName val="RECRUITMENT CAMPAIGN STE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SVP"/>
      <sheetName val="Salary Martix"/>
      <sheetName val="TARGET"/>
    </sheetNames>
    <sheetDataSet>
      <sheetData sheetId="0"/>
      <sheetData sheetId="1"/>
      <sheetData sheetId="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ulations"/>
      <sheetName val="Lists"/>
      <sheetName val="Chart Data"/>
      <sheetName val="Dashboard Summary"/>
      <sheetName val="KPI Charts"/>
      <sheetName val="Gantt - IOP Lending"/>
      <sheetName val="IOP Lending Analysis"/>
      <sheetName val="Gantt - Portfolio Management"/>
      <sheetName val="State Project Map"/>
      <sheetName val="State Mock Data"/>
      <sheetName val="Dashboard Generic Data"/>
      <sheetName val="IOP Lending Plan Dashboard"/>
      <sheetName val="Portfolio Management Data Dashb"/>
      <sheetName val="Ekiti Data"/>
      <sheetName val="KPI Dashboard"/>
      <sheetName val="Sheet1"/>
      <sheetName val="Portfolio Summary Table"/>
      <sheetName val="Project Issue"/>
      <sheetName val="Budget Dashboard"/>
      <sheetName val="Task Management Dashboard."/>
      <sheetName val="State Trav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AG"/>
      <sheetName val="LOTB"/>
      <sheetName val="IVP 2017"/>
      <sheetName val="STATS"/>
      <sheetName val="Pending"/>
    </sheetNames>
    <sheetDataSet>
      <sheetData sheetId="0"/>
      <sheetData sheetId="1"/>
      <sheetData sheetId="2"/>
      <sheetData sheetId="3"/>
      <sheetData sheetId="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AG"/>
      <sheetName val="LOTB"/>
      <sheetName val="IVP 2018"/>
      <sheetName val="STATS"/>
      <sheetName val="Pending"/>
    </sheetNames>
    <sheetDataSet>
      <sheetData sheetId="0"/>
      <sheetData sheetId="1"/>
      <sheetData sheetId="2"/>
      <sheetData sheetId="3"/>
      <sheetData sheetId="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8b3l3cl6o0OWJKENG3_PBd2jrfuKj3RMndIVn3nOPXSqMemsEKiRQqPeXvFkbhH-" itemId="01ISH3CMVZ5SN3QVHU2FHZ5CQQI2XFFC7M">
      <xxl21:absoluteUrl r:id="rId2"/>
    </xxl21:alternateUrls>
    <sheetNames>
      <sheetName val="Co-Fin"/>
      <sheetName val="LTR21092023"/>
      <sheetName val="Sheet7"/>
      <sheetName val="Sheet9"/>
      <sheetName val="2023 AWP"/>
      <sheetName val="Sheet8"/>
      <sheetName val="PVT_SEPII"/>
      <sheetName val="Sheet4"/>
      <sheetName val="Sheet6"/>
      <sheetName val="DATA"/>
      <sheetName val="2024-2027"/>
      <sheetName val="Formula"/>
      <sheetName val="2024 IOP"/>
      <sheetName val="SepProj-I"/>
      <sheetName val="SeptProj-II"/>
      <sheetName val="SEP 1STLTR"/>
      <sheetName val="Jan-Dec."/>
      <sheetName val="GRAPHS"/>
      <sheetName val="Notte"/>
      <sheetName val="AWPDec05"/>
      <sheetName val="JanProj"/>
      <sheetName val="FebProj"/>
      <sheetName val="MarProj-I"/>
      <sheetName val="May-Sept"/>
      <sheetName val="MarProj-II"/>
      <sheetName val="ADF-May to Dec"/>
      <sheetName val="AprProj-I"/>
      <sheetName val="JunProj-I"/>
      <sheetName val="Sheet5"/>
      <sheetName val="Narratives"/>
      <sheetName val="Strategic Staffing Data"/>
      <sheetName val="Lending Tracking Report"/>
      <sheetName val="BRAG Chart"/>
      <sheetName val="E&amp;S"/>
      <sheetName val="Sheet2"/>
      <sheetName val="PROJECT CODE"/>
      <sheetName val="PORTF-CHECKLIST"/>
      <sheetName val="Sheet1"/>
      <sheetName val="Sheet3"/>
      <sheetName val="LTR-Coore"/>
      <sheetName val="3-WEB DEL LEN PLAN"/>
    </sheetNames>
    <sheetDataSet>
      <sheetData sheetId="0"/>
      <sheetData sheetId="1"/>
      <sheetData sheetId="2"/>
      <sheetData sheetId="3"/>
      <sheetData sheetId="4"/>
      <sheetData sheetId="5"/>
      <sheetData sheetId="6"/>
      <sheetData sheetId="7"/>
      <sheetData sheetId="8"/>
      <sheetData sheetId="9">
        <row r="1">
          <cell r="A1" t="str">
            <v>SAP CODE</v>
          </cell>
          <cell r="B1" t="str">
            <v>sector</v>
          </cell>
          <cell r="C1" t="str">
            <v>Projected or ESIA Categorisation</v>
          </cell>
          <cell r="D1" t="str">
            <v>ESIA Categoriation Done</v>
          </cell>
          <cell r="E1" t="str">
            <v>BOARD DATE</v>
          </cell>
          <cell r="F1" t="str">
            <v>READINESS BPPS</v>
          </cell>
          <cell r="G1" t="str">
            <v>INSTRUMENT</v>
          </cell>
        </row>
        <row r="2">
          <cell r="A2" t="str">
            <v>P-BJ-AAF-003</v>
          </cell>
          <cell r="B2" t="str">
            <v>Agriculture</v>
          </cell>
          <cell r="C2">
            <v>1</v>
          </cell>
          <cell r="D2" t="str">
            <v>Yes</v>
          </cell>
          <cell r="E2">
            <v>45015</v>
          </cell>
          <cell r="F2" t="str">
            <v>PAR approved</v>
          </cell>
          <cell r="G2" t="str">
            <v>Investment</v>
          </cell>
        </row>
        <row r="3">
          <cell r="A3" t="str">
            <v>P-BJ-DD0-002</v>
          </cell>
          <cell r="B3" t="str">
            <v>Transport</v>
          </cell>
          <cell r="C3">
            <v>1</v>
          </cell>
          <cell r="D3" t="str">
            <v>Yes</v>
          </cell>
          <cell r="E3">
            <v>44979</v>
          </cell>
          <cell r="F3" t="str">
            <v>PCN Approved</v>
          </cell>
          <cell r="G3" t="str">
            <v>Investment</v>
          </cell>
        </row>
        <row r="4">
          <cell r="A4" t="str">
            <v>P-BF-H00-001</v>
          </cell>
          <cell r="B4" t="str">
            <v>Finance</v>
          </cell>
          <cell r="C4" t="str">
            <v>FI-A or FI-B (TBC)</v>
          </cell>
          <cell r="D4" t="str">
            <v>No</v>
          </cell>
          <cell r="E4">
            <v>44951</v>
          </cell>
          <cell r="F4" t="str">
            <v>Before PCN</v>
          </cell>
          <cell r="G4" t="str">
            <v>LOC</v>
          </cell>
        </row>
        <row r="5">
          <cell r="A5" t="str">
            <v>P-BI-HAB-005</v>
          </cell>
          <cell r="B5" t="str">
            <v>Finance</v>
          </cell>
          <cell r="C5" t="str">
            <v>FI-C</v>
          </cell>
          <cell r="D5" t="str">
            <v>Yes</v>
          </cell>
          <cell r="E5">
            <v>44966</v>
          </cell>
          <cell r="F5" t="str">
            <v>PAR approved</v>
          </cell>
          <cell r="G5" t="str">
            <v>GUARANTEE</v>
          </cell>
        </row>
        <row r="6">
          <cell r="A6" t="str">
            <v>P-EG-AAG-010</v>
          </cell>
          <cell r="B6" t="str">
            <v>Agriculture</v>
          </cell>
          <cell r="C6" t="str">
            <v>2 (TBC)</v>
          </cell>
          <cell r="D6" t="str">
            <v>NO</v>
          </cell>
          <cell r="E6">
            <v>45014</v>
          </cell>
          <cell r="F6" t="str">
            <v>Before PCN</v>
          </cell>
          <cell r="G6" t="str">
            <v>Investment</v>
          </cell>
        </row>
        <row r="7">
          <cell r="A7" t="str">
            <v>P-EG-E00-011</v>
          </cell>
          <cell r="B7" t="str">
            <v>Water supply and Sanitation</v>
          </cell>
          <cell r="C7">
            <v>1</v>
          </cell>
          <cell r="D7" t="str">
            <v>Yes</v>
          </cell>
          <cell r="E7">
            <v>45006</v>
          </cell>
          <cell r="F7" t="str">
            <v>PCN Approved</v>
          </cell>
          <cell r="G7" t="str">
            <v>Investment</v>
          </cell>
        </row>
        <row r="8">
          <cell r="A8" t="str">
            <v>P-GM-FA0-004</v>
          </cell>
          <cell r="B8" t="str">
            <v>Power</v>
          </cell>
          <cell r="C8">
            <v>2</v>
          </cell>
          <cell r="D8" t="str">
            <v>Yes</v>
          </cell>
          <cell r="E8">
            <v>45000</v>
          </cell>
          <cell r="F8" t="str">
            <v>PCN Approved</v>
          </cell>
          <cell r="G8" t="str">
            <v>Investment</v>
          </cell>
        </row>
        <row r="9">
          <cell r="A9" t="str">
            <v>P-GM-KA0-011</v>
          </cell>
          <cell r="B9" t="str">
            <v>Multi-Sector</v>
          </cell>
          <cell r="C9" t="str">
            <v>2 or 3 (TBC)</v>
          </cell>
          <cell r="D9" t="str">
            <v>No</v>
          </cell>
          <cell r="E9">
            <v>45016</v>
          </cell>
          <cell r="F9" t="str">
            <v>Before PCN</v>
          </cell>
          <cell r="G9" t="str">
            <v>PBO</v>
          </cell>
        </row>
        <row r="10">
          <cell r="A10" t="str">
            <v>P-GM-I00-003</v>
          </cell>
          <cell r="B10" t="str">
            <v>Social</v>
          </cell>
          <cell r="C10" t="str">
            <v>2 (TBC)</v>
          </cell>
          <cell r="D10" t="str">
            <v>No</v>
          </cell>
          <cell r="E10">
            <v>44932</v>
          </cell>
          <cell r="F10" t="str">
            <v>Before PCN</v>
          </cell>
          <cell r="G10" t="str">
            <v>Investment</v>
          </cell>
        </row>
        <row r="11">
          <cell r="A11" t="str">
            <v>P-GN-BG0-003</v>
          </cell>
          <cell r="B11" t="str">
            <v>Industry, Mining &amp; Quarrying</v>
          </cell>
          <cell r="C11" t="str">
            <v>2 (TBC)</v>
          </cell>
          <cell r="D11" t="str">
            <v>No</v>
          </cell>
          <cell r="E11">
            <v>45000</v>
          </cell>
          <cell r="F11" t="str">
            <v>Before PCN</v>
          </cell>
          <cell r="G11" t="str">
            <v>Investment</v>
          </cell>
        </row>
        <row r="12">
          <cell r="A12" t="str">
            <v>P-KE-IA0-005</v>
          </cell>
          <cell r="B12" t="str">
            <v>Social</v>
          </cell>
          <cell r="C12">
            <v>2</v>
          </cell>
          <cell r="D12" t="str">
            <v>Yes</v>
          </cell>
          <cell r="E12">
            <v>44944</v>
          </cell>
          <cell r="F12" t="str">
            <v>PCN approved</v>
          </cell>
          <cell r="G12" t="str">
            <v>Investment</v>
          </cell>
        </row>
        <row r="13">
          <cell r="A13" t="str">
            <v>P-KE-HAB-037</v>
          </cell>
          <cell r="B13" t="str">
            <v>Finance</v>
          </cell>
          <cell r="C13" t="str">
            <v>FI-B</v>
          </cell>
          <cell r="D13" t="str">
            <v>Yes</v>
          </cell>
          <cell r="E13">
            <v>44951</v>
          </cell>
          <cell r="F13" t="str">
            <v>PAR approved</v>
          </cell>
          <cell r="G13" t="str">
            <v>Investment</v>
          </cell>
        </row>
        <row r="14">
          <cell r="A14" t="str">
            <v>P-MA-IBD-012</v>
          </cell>
          <cell r="B14" t="str">
            <v>Social</v>
          </cell>
          <cell r="C14">
            <v>2</v>
          </cell>
          <cell r="D14" t="str">
            <v>Yes</v>
          </cell>
          <cell r="E14">
            <v>44979</v>
          </cell>
          <cell r="F14" t="str">
            <v>PCN Approved</v>
          </cell>
          <cell r="G14" t="str">
            <v>Investment</v>
          </cell>
        </row>
        <row r="15">
          <cell r="A15" t="str">
            <v>P-MA-H00-022</v>
          </cell>
          <cell r="B15" t="str">
            <v>Finance</v>
          </cell>
          <cell r="C15" t="str">
            <v>3 (TBC)</v>
          </cell>
          <cell r="D15" t="str">
            <v>TBD</v>
          </cell>
          <cell r="E15">
            <v>45014</v>
          </cell>
          <cell r="F15" t="str">
            <v>Before PCN</v>
          </cell>
          <cell r="G15" t="str">
            <v>Investment</v>
          </cell>
        </row>
        <row r="16">
          <cell r="A16" t="str">
            <v>P-Z1-FF0-028</v>
          </cell>
          <cell r="B16" t="str">
            <v>Power</v>
          </cell>
          <cell r="C16" t="str">
            <v>FI-C</v>
          </cell>
          <cell r="D16" t="str">
            <v>Yes</v>
          </cell>
          <cell r="E16">
            <v>45016</v>
          </cell>
          <cell r="F16" t="str">
            <v>Before PCN</v>
          </cell>
          <cell r="G16" t="str">
            <v>LOC</v>
          </cell>
        </row>
        <row r="17">
          <cell r="A17" t="str">
            <v>P-Z1-DB0-251</v>
          </cell>
          <cell r="B17" t="str">
            <v>Transport</v>
          </cell>
          <cell r="C17">
            <v>1</v>
          </cell>
          <cell r="D17" t="str">
            <v>Yes</v>
          </cell>
          <cell r="E17">
            <v>44951</v>
          </cell>
          <cell r="F17" t="str">
            <v>PCN Approved</v>
          </cell>
          <cell r="G17" t="str">
            <v>Investment</v>
          </cell>
        </row>
        <row r="18">
          <cell r="A18" t="str">
            <v>P-Z1-HAB-100</v>
          </cell>
          <cell r="B18" t="str">
            <v>Finance</v>
          </cell>
          <cell r="C18" t="str">
            <v>FI A (TBC)</v>
          </cell>
          <cell r="D18" t="str">
            <v>NO</v>
          </cell>
          <cell r="E18">
            <v>45014</v>
          </cell>
          <cell r="F18" t="str">
            <v>PCN Approved</v>
          </cell>
          <cell r="G18" t="str">
            <v>LOC</v>
          </cell>
        </row>
        <row r="19">
          <cell r="A19" t="str">
            <v>P-NG-I00-002</v>
          </cell>
          <cell r="B19" t="str">
            <v>Social</v>
          </cell>
          <cell r="C19" t="str">
            <v>I</v>
          </cell>
          <cell r="D19" t="str">
            <v>Yes</v>
          </cell>
          <cell r="E19">
            <v>45014</v>
          </cell>
          <cell r="F19" t="str">
            <v>PCN Approved</v>
          </cell>
          <cell r="G19" t="str">
            <v>Investment</v>
          </cell>
        </row>
        <row r="20">
          <cell r="A20" t="str">
            <v>P-NG-H00-019</v>
          </cell>
          <cell r="B20" t="str">
            <v>Finance</v>
          </cell>
          <cell r="C20" t="str">
            <v>FI-A</v>
          </cell>
          <cell r="D20" t="str">
            <v>Yes</v>
          </cell>
          <cell r="E20">
            <v>45014</v>
          </cell>
          <cell r="F20" t="str">
            <v>Before PCN</v>
          </cell>
          <cell r="G20" t="str">
            <v>LOC</v>
          </cell>
        </row>
        <row r="21">
          <cell r="A21" t="str">
            <v>P-TZ-AAG-011</v>
          </cell>
          <cell r="B21" t="str">
            <v>Agriculture</v>
          </cell>
          <cell r="C21">
            <v>2</v>
          </cell>
          <cell r="D21" t="str">
            <v>Yes</v>
          </cell>
          <cell r="E21">
            <v>44979</v>
          </cell>
          <cell r="F21" t="str">
            <v>PCN Approved</v>
          </cell>
          <cell r="G21" t="str">
            <v>Investment</v>
          </cell>
        </row>
        <row r="22">
          <cell r="A22" t="str">
            <v>P-UG-HAB-009</v>
          </cell>
          <cell r="B22" t="str">
            <v>Finance</v>
          </cell>
          <cell r="C22" t="str">
            <v>FI-B</v>
          </cell>
          <cell r="D22" t="str">
            <v>NO</v>
          </cell>
          <cell r="E22">
            <v>45016</v>
          </cell>
          <cell r="F22" t="str">
            <v>Before PCN</v>
          </cell>
          <cell r="G22" t="str">
            <v>LOC</v>
          </cell>
        </row>
        <row r="23">
          <cell r="A23" t="str">
            <v>P-UG-HAB-008</v>
          </cell>
          <cell r="B23" t="str">
            <v>Finance</v>
          </cell>
          <cell r="C23" t="str">
            <v>FI-B</v>
          </cell>
          <cell r="D23" t="str">
            <v>NO</v>
          </cell>
          <cell r="E23">
            <v>45016</v>
          </cell>
          <cell r="F23" t="str">
            <v>Before PCN</v>
          </cell>
          <cell r="G23" t="str">
            <v>LOC</v>
          </cell>
        </row>
        <row r="24">
          <cell r="A24" t="str">
            <v>P-ML-FF0-002</v>
          </cell>
          <cell r="B24" t="str">
            <v>Power</v>
          </cell>
          <cell r="C24" t="str">
            <v>2 (TBC)</v>
          </cell>
          <cell r="D24" t="str">
            <v>No</v>
          </cell>
          <cell r="E24">
            <v>44985</v>
          </cell>
          <cell r="F24" t="str">
            <v>Before PCN</v>
          </cell>
          <cell r="G24" t="str">
            <v>Investment</v>
          </cell>
        </row>
        <row r="25">
          <cell r="A25" t="str">
            <v>P-ML-F00-012</v>
          </cell>
          <cell r="B25" t="str">
            <v>Power</v>
          </cell>
          <cell r="C25" t="str">
            <v>2 (TBC)</v>
          </cell>
          <cell r="D25" t="str">
            <v>No</v>
          </cell>
          <cell r="E25">
            <v>45016</v>
          </cell>
          <cell r="F25" t="str">
            <v>Before PCN</v>
          </cell>
          <cell r="G25" t="str">
            <v>Investment</v>
          </cell>
        </row>
        <row r="26">
          <cell r="A26" t="str">
            <v>P-Z1-K00-135</v>
          </cell>
          <cell r="B26" t="str">
            <v>Multi-Sector</v>
          </cell>
          <cell r="C26" t="str">
            <v>FI-B</v>
          </cell>
          <cell r="D26" t="str">
            <v>NO</v>
          </cell>
          <cell r="E26">
            <v>44972</v>
          </cell>
          <cell r="F26" t="str">
            <v>PCN Approved</v>
          </cell>
          <cell r="G26" t="str">
            <v>LOC</v>
          </cell>
        </row>
        <row r="27">
          <cell r="A27" t="str">
            <v>P-CM-EAB-001</v>
          </cell>
          <cell r="B27" t="str">
            <v>Water supply and Sanitation</v>
          </cell>
          <cell r="C27">
            <v>1</v>
          </cell>
          <cell r="D27"/>
          <cell r="E27">
            <v>45184</v>
          </cell>
          <cell r="F27" t="str">
            <v>Before PCN</v>
          </cell>
          <cell r="G27" t="str">
            <v>Investment</v>
          </cell>
        </row>
        <row r="28">
          <cell r="A28" t="str">
            <v>P-GW-KA0-009</v>
          </cell>
          <cell r="B28" t="str">
            <v>Multi-Sector</v>
          </cell>
          <cell r="C28" t="str">
            <v>3 (TBC)</v>
          </cell>
          <cell r="D28" t="str">
            <v>No</v>
          </cell>
          <cell r="E28">
            <v>45016</v>
          </cell>
          <cell r="F28" t="str">
            <v>Before PCN</v>
          </cell>
          <cell r="G28" t="str">
            <v>PBO</v>
          </cell>
        </row>
        <row r="29">
          <cell r="A29" t="str">
            <v>P-Z1-HAA-106</v>
          </cell>
          <cell r="B29" t="str">
            <v>Finance</v>
          </cell>
          <cell r="C29">
            <v>2</v>
          </cell>
          <cell r="D29"/>
          <cell r="E29">
            <v>44944</v>
          </cell>
          <cell r="F29" t="str">
            <v>PAR approved</v>
          </cell>
          <cell r="G29" t="str">
            <v>LOC</v>
          </cell>
        </row>
        <row r="30">
          <cell r="A30" t="str">
            <v>P-CI-HAB-009</v>
          </cell>
          <cell r="B30" t="str">
            <v>Finance</v>
          </cell>
          <cell r="C30"/>
          <cell r="D30"/>
          <cell r="E30">
            <v>44958</v>
          </cell>
          <cell r="F30" t="str">
            <v>PAR approved</v>
          </cell>
          <cell r="G30" t="str">
            <v>Investment</v>
          </cell>
        </row>
        <row r="31">
          <cell r="A31" t="str">
            <v>P-GH-D00-011</v>
          </cell>
          <cell r="B31" t="str">
            <v>Transport</v>
          </cell>
          <cell r="C31">
            <v>1</v>
          </cell>
          <cell r="D31" t="str">
            <v>Yes</v>
          </cell>
          <cell r="E31">
            <v>45010</v>
          </cell>
          <cell r="F31" t="str">
            <v>Before PCN</v>
          </cell>
          <cell r="G31" t="str">
            <v>Investment</v>
          </cell>
        </row>
        <row r="32">
          <cell r="A32" t="str">
            <v>P-BJ-AAF-003</v>
          </cell>
          <cell r="B32" t="str">
            <v>Agriculture</v>
          </cell>
          <cell r="C32">
            <v>1</v>
          </cell>
          <cell r="D32" t="str">
            <v>Yes</v>
          </cell>
          <cell r="E32">
            <v>45015</v>
          </cell>
          <cell r="F32" t="str">
            <v>PAR approved</v>
          </cell>
          <cell r="G32" t="str">
            <v>Investment</v>
          </cell>
        </row>
        <row r="33">
          <cell r="A33" t="str">
            <v>P-Z1-H00-098</v>
          </cell>
          <cell r="B33" t="str">
            <v>Finance</v>
          </cell>
          <cell r="C33" t="str">
            <v>FI-B (tbc)</v>
          </cell>
          <cell r="D33"/>
          <cell r="E33">
            <v>44966</v>
          </cell>
          <cell r="F33" t="str">
            <v>PCN Approved</v>
          </cell>
          <cell r="G33" t="str">
            <v>Investment</v>
          </cell>
        </row>
        <row r="34">
          <cell r="A34" t="str">
            <v>P-EG-IB0-009</v>
          </cell>
          <cell r="B34" t="str">
            <v>Social</v>
          </cell>
          <cell r="C34">
            <v>2</v>
          </cell>
          <cell r="D34" t="str">
            <v>Yes</v>
          </cell>
          <cell r="E34">
            <v>44958</v>
          </cell>
          <cell r="F34" t="str">
            <v>PCN Approved</v>
          </cell>
          <cell r="G34" t="str">
            <v>Investment</v>
          </cell>
        </row>
        <row r="35">
          <cell r="A35" t="str">
            <v>P-Z1-BZ0-015</v>
          </cell>
          <cell r="B35" t="str">
            <v>Industry, Mining &amp; Quarrying</v>
          </cell>
          <cell r="C35" t="str">
            <v>FI A</v>
          </cell>
          <cell r="D35" t="str">
            <v>Yes</v>
          </cell>
          <cell r="E35">
            <v>45014</v>
          </cell>
          <cell r="F35" t="str">
            <v>Before PCN</v>
          </cell>
          <cell r="G35" t="str">
            <v>EQUITY</v>
          </cell>
        </row>
        <row r="36">
          <cell r="A36" t="str">
            <v>P-Z1-KE0-030</v>
          </cell>
          <cell r="B36" t="str">
            <v>Multi-Sector</v>
          </cell>
          <cell r="C36" t="str">
            <v>FI A</v>
          </cell>
          <cell r="D36" t="str">
            <v>Yes</v>
          </cell>
          <cell r="E36">
            <v>45014</v>
          </cell>
          <cell r="F36" t="str">
            <v>Before PCN</v>
          </cell>
          <cell r="G36" t="str">
            <v>EQUITY</v>
          </cell>
        </row>
        <row r="37">
          <cell r="A37" t="str">
            <v>P-Z1-BZ0-014</v>
          </cell>
          <cell r="B37" t="str">
            <v>Industry, Mining &amp; Quarrying</v>
          </cell>
          <cell r="C37" t="str">
            <v>FI A</v>
          </cell>
          <cell r="D37" t="str">
            <v>Yes</v>
          </cell>
          <cell r="E37">
            <v>45014</v>
          </cell>
          <cell r="F37" t="str">
            <v>Before PCN</v>
          </cell>
          <cell r="G37" t="str">
            <v>EQUITY</v>
          </cell>
        </row>
        <row r="38">
          <cell r="A38" t="str">
            <v>P-ER-FA0-001</v>
          </cell>
          <cell r="B38" t="str">
            <v>Power</v>
          </cell>
          <cell r="C38"/>
          <cell r="D38"/>
          <cell r="E38">
            <v>44951</v>
          </cell>
          <cell r="F38" t="str">
            <v>undetermined</v>
          </cell>
          <cell r="G38" t="str">
            <v>Investment</v>
          </cell>
        </row>
        <row r="39">
          <cell r="A39" t="str">
            <v>P-MW-E00-013</v>
          </cell>
          <cell r="B39" t="str">
            <v>Water supply and Sanitation</v>
          </cell>
          <cell r="C39" t="str">
            <v>I</v>
          </cell>
          <cell r="D39" t="str">
            <v>Yes</v>
          </cell>
          <cell r="E39">
            <v>45015</v>
          </cell>
          <cell r="F39" t="str">
            <v>PCN Approved</v>
          </cell>
          <cell r="G39" t="str">
            <v>Investment</v>
          </cell>
        </row>
        <row r="40">
          <cell r="A40" t="str">
            <v>P-MU-K00-009</v>
          </cell>
          <cell r="B40" t="str">
            <v>Multi-Sector</v>
          </cell>
          <cell r="C40" t="str">
            <v>III</v>
          </cell>
          <cell r="D40" t="str">
            <v>NO</v>
          </cell>
          <cell r="E40">
            <v>45009</v>
          </cell>
          <cell r="F40" t="str">
            <v>Before PCN</v>
          </cell>
          <cell r="G40" t="str">
            <v>PBO</v>
          </cell>
        </row>
        <row r="41">
          <cell r="A41" t="str">
            <v>P-MU-HAB-008</v>
          </cell>
          <cell r="B41" t="str">
            <v>Finance</v>
          </cell>
          <cell r="C41" t="str">
            <v>FI-A</v>
          </cell>
          <cell r="D41" t="str">
            <v>NO</v>
          </cell>
          <cell r="E41">
            <v>44951</v>
          </cell>
          <cell r="F41" t="str">
            <v>Before PCN</v>
          </cell>
          <cell r="G41" t="str">
            <v>LOC</v>
          </cell>
        </row>
        <row r="42">
          <cell r="A42" t="str">
            <v>P-NA-IA0-003</v>
          </cell>
          <cell r="B42" t="str">
            <v>Social</v>
          </cell>
          <cell r="C42" t="str">
            <v>II</v>
          </cell>
          <cell r="D42" t="str">
            <v>NO</v>
          </cell>
          <cell r="E42">
            <v>44951</v>
          </cell>
          <cell r="F42" t="str">
            <v>Before PCN</v>
          </cell>
          <cell r="G42" t="str">
            <v>Investment</v>
          </cell>
        </row>
        <row r="43">
          <cell r="A43" t="str">
            <v>P-ST-AA0-006</v>
          </cell>
          <cell r="B43" t="str">
            <v>Agriculture</v>
          </cell>
          <cell r="C43" t="str">
            <v>II</v>
          </cell>
          <cell r="D43" t="str">
            <v>NO</v>
          </cell>
          <cell r="E43">
            <v>44995</v>
          </cell>
          <cell r="F43" t="str">
            <v>Before PCN</v>
          </cell>
          <cell r="G43" t="str">
            <v>Investment</v>
          </cell>
        </row>
        <row r="44">
          <cell r="A44" t="str">
            <v>P-ST-K00-010</v>
          </cell>
          <cell r="B44" t="str">
            <v>Multi-Sector</v>
          </cell>
          <cell r="C44" t="str">
            <v>III</v>
          </cell>
          <cell r="D44" t="str">
            <v>No</v>
          </cell>
          <cell r="E44">
            <v>45016</v>
          </cell>
          <cell r="F44" t="str">
            <v>Before PCN</v>
          </cell>
          <cell r="G44" t="str">
            <v>PBO</v>
          </cell>
        </row>
        <row r="45">
          <cell r="A45" t="str">
            <v>P-ZA-K00-006</v>
          </cell>
          <cell r="B45" t="str">
            <v>Multi-Sector</v>
          </cell>
          <cell r="C45" t="str">
            <v>III</v>
          </cell>
          <cell r="D45" t="str">
            <v>Yes</v>
          </cell>
          <cell r="E45">
            <v>45016</v>
          </cell>
          <cell r="F45" t="str">
            <v>Before PCN</v>
          </cell>
          <cell r="G45" t="str">
            <v>PBO</v>
          </cell>
        </row>
        <row r="46">
          <cell r="A46" t="str">
            <v>P-GA-D00-016</v>
          </cell>
          <cell r="B46" t="str">
            <v>Transport</v>
          </cell>
          <cell r="C46">
            <v>1</v>
          </cell>
          <cell r="D46" t="str">
            <v>Yes</v>
          </cell>
          <cell r="E46">
            <v>45097</v>
          </cell>
          <cell r="F46" t="str">
            <v>PCN Approved</v>
          </cell>
          <cell r="G46" t="str">
            <v>Investment</v>
          </cell>
        </row>
        <row r="47">
          <cell r="A47" t="str">
            <v>P-BJ-HAB-001</v>
          </cell>
          <cell r="B47" t="str">
            <v>Finance</v>
          </cell>
          <cell r="C47" t="str">
            <v>FI-A or FI-B (TBC)</v>
          </cell>
          <cell r="D47" t="str">
            <v>No</v>
          </cell>
          <cell r="E47">
            <v>45091</v>
          </cell>
          <cell r="F47" t="str">
            <v>PCN Approved</v>
          </cell>
          <cell r="G47" t="str">
            <v>LOC</v>
          </cell>
        </row>
        <row r="48">
          <cell r="A48" t="str">
            <v>P-BJ-FA0-011</v>
          </cell>
          <cell r="B48" t="str">
            <v>Power</v>
          </cell>
          <cell r="C48" t="str">
            <v>1 or 2 (TBC)</v>
          </cell>
          <cell r="D48" t="str">
            <v>No</v>
          </cell>
          <cell r="E48">
            <v>45026</v>
          </cell>
          <cell r="F48" t="str">
            <v>Before PCN</v>
          </cell>
          <cell r="G48" t="str">
            <v>Investment</v>
          </cell>
        </row>
        <row r="49">
          <cell r="A49" t="str">
            <v>P-BJ-FA0-011</v>
          </cell>
          <cell r="B49" t="str">
            <v>Power</v>
          </cell>
          <cell r="C49" t="str">
            <v>1 or 2 (TBC)</v>
          </cell>
          <cell r="D49" t="str">
            <v>No</v>
          </cell>
          <cell r="E49">
            <v>45026</v>
          </cell>
          <cell r="F49" t="str">
            <v>Before PCN</v>
          </cell>
          <cell r="G49" t="str">
            <v>Investment</v>
          </cell>
        </row>
        <row r="50">
          <cell r="A50" t="str">
            <v>P-BI-E00-002</v>
          </cell>
          <cell r="B50" t="str">
            <v>Water supply and Sanitation</v>
          </cell>
          <cell r="C50">
            <v>1</v>
          </cell>
          <cell r="D50" t="str">
            <v>NO</v>
          </cell>
          <cell r="E50">
            <v>45076</v>
          </cell>
          <cell r="F50" t="str">
            <v>Before PCN</v>
          </cell>
          <cell r="G50" t="str">
            <v>Investment</v>
          </cell>
        </row>
        <row r="51">
          <cell r="A51" t="str">
            <v>P-CM-IA0-002</v>
          </cell>
          <cell r="B51" t="str">
            <v>Social</v>
          </cell>
          <cell r="C51">
            <v>2</v>
          </cell>
          <cell r="D51">
            <v>2</v>
          </cell>
          <cell r="E51">
            <v>45097</v>
          </cell>
          <cell r="F51" t="str">
            <v>PCN Approved</v>
          </cell>
          <cell r="G51" t="str">
            <v>Investment</v>
          </cell>
        </row>
        <row r="52">
          <cell r="A52" t="str">
            <v>P-CF-IE0-005</v>
          </cell>
          <cell r="B52" t="str">
            <v>Social</v>
          </cell>
          <cell r="C52">
            <v>2</v>
          </cell>
          <cell r="D52"/>
          <cell r="E52">
            <v>45061</v>
          </cell>
          <cell r="F52" t="str">
            <v>PCN Approved</v>
          </cell>
          <cell r="G52" t="str">
            <v>Investment</v>
          </cell>
        </row>
        <row r="53">
          <cell r="A53" t="str">
            <v>P-CF-KF0-008</v>
          </cell>
          <cell r="B53" t="str">
            <v>Multi-Sector</v>
          </cell>
          <cell r="C53">
            <v>3</v>
          </cell>
          <cell r="D53"/>
          <cell r="E53">
            <v>45107</v>
          </cell>
          <cell r="F53" t="str">
            <v>Before PCN</v>
          </cell>
          <cell r="G53" t="str">
            <v>PBO</v>
          </cell>
        </row>
        <row r="54">
          <cell r="A54" t="str">
            <v>P-TD-K00-012</v>
          </cell>
          <cell r="B54" t="str">
            <v>Multi-Sector</v>
          </cell>
          <cell r="C54">
            <v>3</v>
          </cell>
          <cell r="D54"/>
          <cell r="E54">
            <v>45107</v>
          </cell>
          <cell r="F54" t="str">
            <v>Before PCN</v>
          </cell>
          <cell r="G54" t="str">
            <v>PBO</v>
          </cell>
        </row>
        <row r="55">
          <cell r="A55" t="str">
            <v>P-KM-A00-005</v>
          </cell>
          <cell r="B55" t="str">
            <v>Agriculture</v>
          </cell>
          <cell r="C55">
            <v>3</v>
          </cell>
          <cell r="D55" t="str">
            <v>NO</v>
          </cell>
          <cell r="E55">
            <v>45092</v>
          </cell>
          <cell r="F55" t="str">
            <v>Before PCN</v>
          </cell>
          <cell r="G55" t="str">
            <v>Investment</v>
          </cell>
        </row>
        <row r="56">
          <cell r="A56" t="str">
            <v>P-DJ-A00-003</v>
          </cell>
          <cell r="B56" t="str">
            <v>Agriculture</v>
          </cell>
          <cell r="C56">
            <v>3</v>
          </cell>
          <cell r="D56" t="str">
            <v>NO</v>
          </cell>
          <cell r="E56">
            <v>45092</v>
          </cell>
          <cell r="F56" t="str">
            <v>Before PCN</v>
          </cell>
          <cell r="G56" t="str">
            <v>Investment</v>
          </cell>
        </row>
        <row r="57">
          <cell r="A57" t="str">
            <v>P-EG-H00-013</v>
          </cell>
          <cell r="B57" t="str">
            <v>Finance</v>
          </cell>
          <cell r="C57" t="str">
            <v>1 (TBC)</v>
          </cell>
          <cell r="D57" t="str">
            <v>NO</v>
          </cell>
          <cell r="E57">
            <v>45063</v>
          </cell>
          <cell r="F57" t="str">
            <v>PCN Approved</v>
          </cell>
          <cell r="G57" t="str">
            <v>GUARANTEE</v>
          </cell>
        </row>
        <row r="58">
          <cell r="A58" t="str">
            <v>P-ET-AA0-020</v>
          </cell>
          <cell r="B58" t="str">
            <v>Agriculture</v>
          </cell>
          <cell r="C58">
            <v>2</v>
          </cell>
          <cell r="D58" t="str">
            <v>Yes</v>
          </cell>
          <cell r="E58">
            <v>45083</v>
          </cell>
          <cell r="F58" t="str">
            <v>Before PCN</v>
          </cell>
          <cell r="G58" t="str">
            <v>Investment</v>
          </cell>
        </row>
        <row r="59">
          <cell r="A59" t="str">
            <v>P-ET-AAZ-002</v>
          </cell>
          <cell r="B59" t="str">
            <v>Agriculture</v>
          </cell>
          <cell r="C59">
            <v>3</v>
          </cell>
          <cell r="D59" t="str">
            <v>Yes</v>
          </cell>
          <cell r="E59">
            <v>45107</v>
          </cell>
          <cell r="F59" t="str">
            <v>Before PCN</v>
          </cell>
          <cell r="G59" t="str">
            <v>Investment</v>
          </cell>
        </row>
        <row r="60">
          <cell r="A60" t="str">
            <v>P-GA-F00-016</v>
          </cell>
          <cell r="B60" t="str">
            <v>Power</v>
          </cell>
          <cell r="C60">
            <v>1</v>
          </cell>
          <cell r="D60">
            <v>1</v>
          </cell>
          <cell r="E60">
            <v>45107</v>
          </cell>
          <cell r="F60" t="str">
            <v>PCN Approved</v>
          </cell>
          <cell r="G60" t="str">
            <v>Investment</v>
          </cell>
        </row>
        <row r="61">
          <cell r="A61" t="str">
            <v>P-GN-AA0-026</v>
          </cell>
          <cell r="B61" t="str">
            <v>Agriculture</v>
          </cell>
          <cell r="C61">
            <v>2</v>
          </cell>
          <cell r="D61" t="str">
            <v>Yes</v>
          </cell>
          <cell r="E61">
            <v>45042</v>
          </cell>
          <cell r="F61" t="str">
            <v>PAR approved</v>
          </cell>
          <cell r="G61" t="str">
            <v>Investment</v>
          </cell>
        </row>
        <row r="62">
          <cell r="A62" t="str">
            <v>P-KE-AAG-009</v>
          </cell>
          <cell r="B62" t="str">
            <v>Agriculture</v>
          </cell>
          <cell r="C62">
            <v>2</v>
          </cell>
          <cell r="D62" t="str">
            <v>NO</v>
          </cell>
          <cell r="E62">
            <v>45105</v>
          </cell>
          <cell r="F62" t="str">
            <v>Before PCN</v>
          </cell>
          <cell r="G62" t="str">
            <v>LOC</v>
          </cell>
        </row>
        <row r="63">
          <cell r="A63" t="str">
            <v>P-LR-IZ0-004</v>
          </cell>
          <cell r="B63" t="str">
            <v>Social</v>
          </cell>
          <cell r="C63" t="str">
            <v>2 or 3 (TBC)</v>
          </cell>
          <cell r="D63" t="str">
            <v>No</v>
          </cell>
          <cell r="E63">
            <v>45106</v>
          </cell>
          <cell r="F63" t="str">
            <v>Before PCN</v>
          </cell>
          <cell r="G63" t="str">
            <v>Investment</v>
          </cell>
        </row>
        <row r="64">
          <cell r="A64" t="str">
            <v>P-ML-G00-003</v>
          </cell>
          <cell r="B64" t="str">
            <v>Communications</v>
          </cell>
          <cell r="C64" t="str">
            <v>2 (TBC)</v>
          </cell>
          <cell r="D64" t="str">
            <v>No</v>
          </cell>
          <cell r="E64">
            <v>45107</v>
          </cell>
          <cell r="F64" t="str">
            <v>Before PCN</v>
          </cell>
          <cell r="G64" t="str">
            <v>Investment</v>
          </cell>
        </row>
        <row r="65">
          <cell r="A65" t="str">
            <v>P-MR-K00-019</v>
          </cell>
          <cell r="B65" t="str">
            <v>Multi-Sector</v>
          </cell>
          <cell r="C65" t="str">
            <v>3 (TBC)</v>
          </cell>
          <cell r="D65" t="str">
            <v>NO</v>
          </cell>
          <cell r="E65">
            <v>45107</v>
          </cell>
          <cell r="F65" t="str">
            <v>Before PCN</v>
          </cell>
          <cell r="G65" t="str">
            <v>ISP</v>
          </cell>
        </row>
        <row r="66">
          <cell r="A66" t="str">
            <v>P-MR-HAB-013</v>
          </cell>
          <cell r="B66" t="str">
            <v>Finance</v>
          </cell>
          <cell r="C66" t="str">
            <v>FI A (TBC)</v>
          </cell>
          <cell r="D66" t="str">
            <v>NO</v>
          </cell>
          <cell r="E66">
            <v>45107</v>
          </cell>
          <cell r="F66" t="str">
            <v>Before PCN</v>
          </cell>
          <cell r="G66" t="str">
            <v>LOC</v>
          </cell>
        </row>
        <row r="67">
          <cell r="A67" t="str">
            <v>P-MA-IA0-008</v>
          </cell>
          <cell r="B67" t="str">
            <v>Social</v>
          </cell>
          <cell r="C67" t="str">
            <v>3 (TBC)</v>
          </cell>
          <cell r="D67" t="str">
            <v>NO</v>
          </cell>
          <cell r="E67">
            <v>45105</v>
          </cell>
          <cell r="F67" t="str">
            <v>PCN approved</v>
          </cell>
          <cell r="G67" t="str">
            <v>Investment</v>
          </cell>
        </row>
        <row r="68">
          <cell r="A68" t="str">
            <v>P-Z1-K00-109</v>
          </cell>
          <cell r="B68" t="str">
            <v>Multi-Sector</v>
          </cell>
          <cell r="C68"/>
          <cell r="D68"/>
          <cell r="E68">
            <v>45107</v>
          </cell>
          <cell r="F68" t="str">
            <v>Before PCN</v>
          </cell>
          <cell r="G68" t="str">
            <v>Investment</v>
          </cell>
        </row>
        <row r="69">
          <cell r="A69" t="str">
            <v>P-Z1-DC0-041</v>
          </cell>
          <cell r="B69" t="str">
            <v>Transport</v>
          </cell>
          <cell r="C69">
            <v>1</v>
          </cell>
          <cell r="D69" t="str">
            <v>Yes</v>
          </cell>
          <cell r="E69">
            <v>45107</v>
          </cell>
          <cell r="F69" t="str">
            <v>Before PCN</v>
          </cell>
          <cell r="G69" t="str">
            <v>Investment</v>
          </cell>
        </row>
        <row r="70">
          <cell r="A70" t="str">
            <v>P-Z1-DC0-041</v>
          </cell>
          <cell r="B70" t="str">
            <v>Transport</v>
          </cell>
          <cell r="C70">
            <v>1</v>
          </cell>
          <cell r="D70" t="str">
            <v>Yes</v>
          </cell>
          <cell r="E70">
            <v>45107</v>
          </cell>
          <cell r="F70" t="str">
            <v>Before PCN</v>
          </cell>
          <cell r="G70" t="str">
            <v>Investment</v>
          </cell>
        </row>
        <row r="71">
          <cell r="A71" t="str">
            <v>P-Z1-H00-113</v>
          </cell>
          <cell r="B71" t="str">
            <v>Finance</v>
          </cell>
          <cell r="C71" t="str">
            <v>FI-B</v>
          </cell>
          <cell r="D71" t="str">
            <v>NO</v>
          </cell>
          <cell r="E71">
            <v>45077</v>
          </cell>
          <cell r="F71" t="str">
            <v>Before PCN</v>
          </cell>
          <cell r="G71" t="str">
            <v>LOC</v>
          </cell>
        </row>
        <row r="72">
          <cell r="A72" t="str">
            <v>P-NG-C00-002</v>
          </cell>
          <cell r="B72" t="str">
            <v>Environment</v>
          </cell>
          <cell r="C72" t="str">
            <v>I</v>
          </cell>
          <cell r="D72" t="str">
            <v>NO</v>
          </cell>
          <cell r="E72">
            <v>45091</v>
          </cell>
          <cell r="F72" t="str">
            <v>Before PCN</v>
          </cell>
          <cell r="G72" t="str">
            <v>Investment</v>
          </cell>
        </row>
        <row r="73">
          <cell r="A73" t="str">
            <v>P-RW-E00-013</v>
          </cell>
          <cell r="B73" t="str">
            <v>Water supply and Sanitation</v>
          </cell>
          <cell r="C73">
            <v>3</v>
          </cell>
          <cell r="D73" t="str">
            <v>Yes</v>
          </cell>
          <cell r="E73">
            <v>45078</v>
          </cell>
          <cell r="F73" t="str">
            <v>PCN Approved</v>
          </cell>
          <cell r="G73" t="str">
            <v>Investment</v>
          </cell>
        </row>
        <row r="74">
          <cell r="A74" t="str">
            <v>P-RW-H00-007</v>
          </cell>
          <cell r="B74" t="str">
            <v>Finance</v>
          </cell>
          <cell r="C74" t="str">
            <v>FI-B</v>
          </cell>
          <cell r="D74" t="str">
            <v>Yes</v>
          </cell>
          <cell r="E74">
            <v>45097</v>
          </cell>
          <cell r="F74" t="str">
            <v>Before PCN</v>
          </cell>
          <cell r="G74" t="str">
            <v>LOC</v>
          </cell>
        </row>
        <row r="75">
          <cell r="A75" t="str">
            <v>P-SO-A00-001</v>
          </cell>
          <cell r="B75" t="str">
            <v>Agriculture</v>
          </cell>
          <cell r="C75">
            <v>3</v>
          </cell>
          <cell r="D75" t="str">
            <v>Yes</v>
          </cell>
          <cell r="E75">
            <v>45092</v>
          </cell>
          <cell r="F75" t="str">
            <v>Before PCN</v>
          </cell>
          <cell r="G75" t="str">
            <v>Investment</v>
          </cell>
        </row>
        <row r="76">
          <cell r="A76" t="str">
            <v>P-TZ-K00-018</v>
          </cell>
          <cell r="B76" t="str">
            <v>Multi-Sector</v>
          </cell>
          <cell r="C76">
            <v>3</v>
          </cell>
          <cell r="D76" t="str">
            <v>Yes</v>
          </cell>
          <cell r="E76">
            <v>45058</v>
          </cell>
          <cell r="F76" t="str">
            <v>Before PCN</v>
          </cell>
          <cell r="G76" t="str">
            <v>PBO</v>
          </cell>
        </row>
        <row r="77">
          <cell r="A77" t="str">
            <v>P-TZ-A00-009</v>
          </cell>
          <cell r="B77" t="str">
            <v>Agriculture</v>
          </cell>
          <cell r="C77">
            <v>1</v>
          </cell>
          <cell r="D77" t="str">
            <v>Yes</v>
          </cell>
          <cell r="E77">
            <v>45028</v>
          </cell>
          <cell r="F77" t="str">
            <v>PCN Approved</v>
          </cell>
          <cell r="G77" t="str">
            <v>Investment</v>
          </cell>
        </row>
        <row r="78">
          <cell r="A78" t="str">
            <v>P-TG-KA0-004</v>
          </cell>
          <cell r="B78" t="str">
            <v>Multi-Sector</v>
          </cell>
          <cell r="C78" t="str">
            <v>2 or 3 (TBC)</v>
          </cell>
          <cell r="D78" t="str">
            <v>No</v>
          </cell>
          <cell r="E78">
            <v>45020</v>
          </cell>
          <cell r="F78" t="str">
            <v>PCN Approved</v>
          </cell>
          <cell r="G78" t="str">
            <v>PBO</v>
          </cell>
        </row>
        <row r="79">
          <cell r="A79" t="str">
            <v>P-TN-K00-020</v>
          </cell>
          <cell r="B79" t="str">
            <v>Multi-Sector</v>
          </cell>
          <cell r="C79" t="str">
            <v>3 (TBC)</v>
          </cell>
          <cell r="D79" t="str">
            <v>NO</v>
          </cell>
          <cell r="E79">
            <v>45105</v>
          </cell>
          <cell r="F79" t="str">
            <v>Before PCN</v>
          </cell>
          <cell r="G79" t="str">
            <v>PBO</v>
          </cell>
        </row>
        <row r="80">
          <cell r="A80" t="str">
            <v>P-TN-I00-016</v>
          </cell>
          <cell r="B80" t="str">
            <v>Social</v>
          </cell>
          <cell r="C80"/>
          <cell r="D80" t="str">
            <v>NO</v>
          </cell>
          <cell r="E80">
            <v>45092</v>
          </cell>
          <cell r="F80" t="str">
            <v>Before PCN</v>
          </cell>
          <cell r="G80" t="str">
            <v>Investment</v>
          </cell>
        </row>
        <row r="81">
          <cell r="A81" t="str">
            <v>P-UG-E00-019</v>
          </cell>
          <cell r="B81" t="str">
            <v>Water supply and Sanitation</v>
          </cell>
          <cell r="C81">
            <v>2</v>
          </cell>
          <cell r="D81" t="str">
            <v>Yes</v>
          </cell>
          <cell r="E81">
            <v>45097</v>
          </cell>
          <cell r="F81" t="str">
            <v>Before PCN</v>
          </cell>
          <cell r="G81" t="str">
            <v>Investment</v>
          </cell>
        </row>
        <row r="82">
          <cell r="A82" t="str">
            <v>P-UG-E00-019</v>
          </cell>
          <cell r="B82" t="str">
            <v>Water supply and Sanitation</v>
          </cell>
          <cell r="C82">
            <v>2</v>
          </cell>
          <cell r="D82" t="str">
            <v>Yes</v>
          </cell>
          <cell r="E82">
            <v>45097</v>
          </cell>
          <cell r="F82" t="str">
            <v>Before PCN</v>
          </cell>
          <cell r="G82" t="str">
            <v>Investment</v>
          </cell>
        </row>
        <row r="83">
          <cell r="A83" t="str">
            <v>P-UG-DB0-035</v>
          </cell>
          <cell r="B83" t="str">
            <v>Transport</v>
          </cell>
          <cell r="C83">
            <v>1</v>
          </cell>
          <cell r="D83" t="str">
            <v>NO</v>
          </cell>
          <cell r="E83">
            <v>45088</v>
          </cell>
          <cell r="F83" t="str">
            <v>Before PCN</v>
          </cell>
          <cell r="G83" t="str">
            <v>Investment</v>
          </cell>
        </row>
        <row r="84">
          <cell r="A84" t="str">
            <v>P-UG-DB0-035</v>
          </cell>
          <cell r="B84" t="str">
            <v>Transport</v>
          </cell>
          <cell r="C84">
            <v>1</v>
          </cell>
          <cell r="D84" t="str">
            <v>NO</v>
          </cell>
          <cell r="E84">
            <v>45088</v>
          </cell>
          <cell r="F84" t="str">
            <v>Before PCN</v>
          </cell>
          <cell r="G84" t="str">
            <v>Investment</v>
          </cell>
        </row>
        <row r="85">
          <cell r="A85" t="str">
            <v>P-UG-HAA-004</v>
          </cell>
          <cell r="B85" t="str">
            <v>Finance</v>
          </cell>
          <cell r="C85" t="str">
            <v>FI-B</v>
          </cell>
          <cell r="D85" t="str">
            <v>Yes</v>
          </cell>
          <cell r="E85">
            <v>45076</v>
          </cell>
          <cell r="F85" t="str">
            <v>Before PCN</v>
          </cell>
          <cell r="G85" t="str">
            <v>LOC</v>
          </cell>
        </row>
        <row r="86">
          <cell r="A86" t="str">
            <v>P-CM-DB0-022</v>
          </cell>
          <cell r="B86" t="str">
            <v>Transport</v>
          </cell>
          <cell r="C86">
            <v>1</v>
          </cell>
          <cell r="D86"/>
          <cell r="E86">
            <v>45092</v>
          </cell>
          <cell r="F86" t="str">
            <v>PCN approved</v>
          </cell>
          <cell r="G86" t="str">
            <v>Investment</v>
          </cell>
        </row>
        <row r="87">
          <cell r="A87" t="str">
            <v>P-CI-HAB-010</v>
          </cell>
          <cell r="B87" t="str">
            <v>Finance</v>
          </cell>
          <cell r="C87" t="str">
            <v>FI-A or FI-B (TBC)</v>
          </cell>
          <cell r="D87" t="str">
            <v>No</v>
          </cell>
          <cell r="E87">
            <v>45091</v>
          </cell>
          <cell r="F87" t="str">
            <v>PCN Approved</v>
          </cell>
          <cell r="G87" t="str">
            <v>LOC</v>
          </cell>
        </row>
        <row r="88">
          <cell r="A88" t="str">
            <v>P-GA-K00-018</v>
          </cell>
          <cell r="B88" t="str">
            <v>Multi-Sector</v>
          </cell>
          <cell r="C88">
            <v>3</v>
          </cell>
          <cell r="D88"/>
          <cell r="E88">
            <v>45107</v>
          </cell>
          <cell r="F88" t="str">
            <v>PCN Approved</v>
          </cell>
          <cell r="G88" t="str">
            <v>PBO</v>
          </cell>
        </row>
        <row r="89">
          <cell r="A89" t="str">
            <v>P-TG-HAB-004</v>
          </cell>
          <cell r="B89" t="str">
            <v>Finance</v>
          </cell>
          <cell r="C89" t="str">
            <v>2 or 3 (TBC)</v>
          </cell>
          <cell r="D89" t="str">
            <v>No</v>
          </cell>
          <cell r="E89">
            <v>45091</v>
          </cell>
          <cell r="F89" t="str">
            <v>PCN Approved</v>
          </cell>
          <cell r="G89" t="str">
            <v>LOC</v>
          </cell>
        </row>
        <row r="90">
          <cell r="A90" t="str">
            <v>P-BF-K00-017</v>
          </cell>
          <cell r="B90" t="str">
            <v>Multi-Sector</v>
          </cell>
          <cell r="C90" t="str">
            <v>2 or 3 (TBC)</v>
          </cell>
          <cell r="D90" t="str">
            <v>No</v>
          </cell>
          <cell r="E90">
            <v>45070</v>
          </cell>
          <cell r="F90" t="str">
            <v>Before PCN</v>
          </cell>
          <cell r="G90" t="str">
            <v>ISP</v>
          </cell>
        </row>
        <row r="91">
          <cell r="A91" t="str">
            <v>SAP-TBC-MR-027</v>
          </cell>
          <cell r="B91" t="str">
            <v>Multi-Sector</v>
          </cell>
          <cell r="C91" t="str">
            <v>2 or 3 (TBC)</v>
          </cell>
          <cell r="D91" t="str">
            <v xml:space="preserve">No </v>
          </cell>
          <cell r="E91">
            <v>45107</v>
          </cell>
          <cell r="F91" t="str">
            <v>Before PCN</v>
          </cell>
          <cell r="G91" t="str">
            <v>PBO</v>
          </cell>
        </row>
        <row r="92">
          <cell r="A92" t="str">
            <v>P-CV-A00-001</v>
          </cell>
          <cell r="B92" t="str">
            <v>Agriculture</v>
          </cell>
          <cell r="C92" t="str">
            <v>2 or 3 (TBC)</v>
          </cell>
          <cell r="D92" t="str">
            <v xml:space="preserve">No </v>
          </cell>
          <cell r="E92">
            <v>45076</v>
          </cell>
          <cell r="F92" t="str">
            <v>undetermined</v>
          </cell>
          <cell r="G92" t="str">
            <v>Investment</v>
          </cell>
        </row>
        <row r="93">
          <cell r="A93" t="str">
            <v>P-CI-GB0-005</v>
          </cell>
          <cell r="B93" t="str">
            <v>Multi-Sector</v>
          </cell>
          <cell r="C93" t="str">
            <v>2 or 3 (TBC)</v>
          </cell>
          <cell r="D93" t="str">
            <v>No</v>
          </cell>
          <cell r="E93">
            <v>45107</v>
          </cell>
          <cell r="F93" t="str">
            <v>PCN Approved</v>
          </cell>
          <cell r="G93" t="str">
            <v>ISP</v>
          </cell>
        </row>
        <row r="94">
          <cell r="A94" t="str">
            <v>SAP-TBC-MR-024</v>
          </cell>
          <cell r="B94" t="str">
            <v>Agriculture</v>
          </cell>
          <cell r="C94" t="str">
            <v>1 or 2 (TBC)</v>
          </cell>
          <cell r="D94" t="str">
            <v>No</v>
          </cell>
          <cell r="E94">
            <v>45107</v>
          </cell>
          <cell r="F94" t="str">
            <v>Before PCN</v>
          </cell>
          <cell r="G94" t="str">
            <v>Investment</v>
          </cell>
        </row>
        <row r="95">
          <cell r="A95" t="str">
            <v>P-ML-DB0-023</v>
          </cell>
          <cell r="B95" t="str">
            <v>Transport</v>
          </cell>
          <cell r="C95" t="str">
            <v>1 (TBC)</v>
          </cell>
          <cell r="D95" t="str">
            <v>No</v>
          </cell>
          <cell r="E95">
            <v>45107</v>
          </cell>
          <cell r="F95" t="str">
            <v>Before PCN</v>
          </cell>
          <cell r="G95" t="str">
            <v>Investment</v>
          </cell>
        </row>
        <row r="96">
          <cell r="A96" t="str">
            <v>P-NE-HA0-002</v>
          </cell>
          <cell r="B96" t="str">
            <v>Finance</v>
          </cell>
          <cell r="C96" t="str">
            <v>FI-A or FI-B (TBC)</v>
          </cell>
          <cell r="D96" t="str">
            <v>No</v>
          </cell>
          <cell r="E96">
            <v>45107</v>
          </cell>
          <cell r="F96" t="str">
            <v>PCN Approved</v>
          </cell>
          <cell r="G96" t="str">
            <v>LOC</v>
          </cell>
        </row>
        <row r="97">
          <cell r="A97" t="str">
            <v>P-Z1-HA0-030</v>
          </cell>
          <cell r="B97" t="str">
            <v>Finance</v>
          </cell>
          <cell r="C97" t="str">
            <v>FI-A or FI-B (TBC)</v>
          </cell>
          <cell r="D97" t="str">
            <v>No</v>
          </cell>
          <cell r="E97">
            <v>45107</v>
          </cell>
          <cell r="F97" t="str">
            <v>Before PCN</v>
          </cell>
          <cell r="G97" t="str">
            <v>LOC</v>
          </cell>
        </row>
        <row r="98">
          <cell r="A98" t="str">
            <v>P-ML-I00-010</v>
          </cell>
          <cell r="B98" t="str">
            <v>Social</v>
          </cell>
          <cell r="C98"/>
          <cell r="D98"/>
          <cell r="E98">
            <v>45107</v>
          </cell>
          <cell r="F98" t="str">
            <v>PAR approved</v>
          </cell>
          <cell r="G98" t="str">
            <v>ISP</v>
          </cell>
        </row>
        <row r="99">
          <cell r="A99" t="str">
            <v>P-TG-KA0-005</v>
          </cell>
          <cell r="B99" t="str">
            <v>Multi-Sector</v>
          </cell>
          <cell r="C99" t="str">
            <v>2 or 3 (TBC)</v>
          </cell>
          <cell r="D99" t="str">
            <v>No</v>
          </cell>
          <cell r="E99">
            <v>45076</v>
          </cell>
          <cell r="F99" t="str">
            <v>undetermined</v>
          </cell>
          <cell r="G99" t="str">
            <v>PBO</v>
          </cell>
        </row>
        <row r="100">
          <cell r="A100" t="str">
            <v>P-EG-HAB-013</v>
          </cell>
          <cell r="B100" t="str">
            <v>Finance</v>
          </cell>
          <cell r="C100" t="str">
            <v>FI-C (to be confirmed)</v>
          </cell>
          <cell r="D100" t="str">
            <v>NO</v>
          </cell>
          <cell r="E100">
            <v>45105</v>
          </cell>
          <cell r="F100" t="str">
            <v>PCN Approved</v>
          </cell>
          <cell r="G100" t="str">
            <v>Investment</v>
          </cell>
        </row>
        <row r="101">
          <cell r="A101" t="str">
            <v>P-TN-HAB-020</v>
          </cell>
          <cell r="B101" t="str">
            <v>Finance</v>
          </cell>
          <cell r="C101"/>
          <cell r="D101" t="str">
            <v>NO</v>
          </cell>
          <cell r="E101">
            <v>45084</v>
          </cell>
          <cell r="F101" t="str">
            <v>Before PCN</v>
          </cell>
          <cell r="G101" t="str">
            <v>Investment</v>
          </cell>
        </row>
        <row r="102">
          <cell r="A102" t="str">
            <v>P-KE-FA0-021</v>
          </cell>
          <cell r="B102" t="str">
            <v>Power</v>
          </cell>
          <cell r="C102" t="str">
            <v>II</v>
          </cell>
          <cell r="D102"/>
          <cell r="E102">
            <v>45106</v>
          </cell>
          <cell r="F102" t="str">
            <v>Before PCN</v>
          </cell>
          <cell r="G102" t="str">
            <v>Investment</v>
          </cell>
        </row>
        <row r="103">
          <cell r="A103" t="str">
            <v>P-KE-HAB-038</v>
          </cell>
          <cell r="B103" t="str">
            <v>Finance</v>
          </cell>
          <cell r="C103" t="str">
            <v>FI-B</v>
          </cell>
          <cell r="D103" t="str">
            <v>NO</v>
          </cell>
          <cell r="E103">
            <v>45094</v>
          </cell>
          <cell r="F103" t="str">
            <v>PCN Approved</v>
          </cell>
          <cell r="G103" t="str">
            <v>LOC</v>
          </cell>
        </row>
        <row r="104">
          <cell r="A104" t="str">
            <v>P-AO-E00-006</v>
          </cell>
          <cell r="B104" t="str">
            <v>Water supply and Sanitation</v>
          </cell>
          <cell r="C104" t="str">
            <v>II</v>
          </cell>
          <cell r="D104" t="str">
            <v>Yes</v>
          </cell>
          <cell r="E104">
            <v>45107</v>
          </cell>
          <cell r="F104" t="str">
            <v>Before PCN</v>
          </cell>
          <cell r="G104" t="str">
            <v>Investment</v>
          </cell>
        </row>
        <row r="105">
          <cell r="A105" t="str">
            <v>P-MG-C00-005</v>
          </cell>
          <cell r="B105" t="str">
            <v>Environment</v>
          </cell>
          <cell r="C105" t="str">
            <v>I</v>
          </cell>
          <cell r="D105" t="str">
            <v>Yes</v>
          </cell>
          <cell r="E105">
            <v>45107</v>
          </cell>
          <cell r="F105" t="str">
            <v>Before PCN</v>
          </cell>
          <cell r="G105" t="str">
            <v>Investment</v>
          </cell>
        </row>
        <row r="106">
          <cell r="A106" t="str">
            <v>P-MW-AA0-039</v>
          </cell>
          <cell r="B106" t="str">
            <v>Agriculture</v>
          </cell>
          <cell r="C106" t="str">
            <v>I</v>
          </cell>
          <cell r="D106" t="str">
            <v>Yes</v>
          </cell>
          <cell r="E106">
            <v>45045</v>
          </cell>
          <cell r="F106" t="str">
            <v>Before PCN</v>
          </cell>
          <cell r="G106" t="str">
            <v>Investment</v>
          </cell>
        </row>
        <row r="107">
          <cell r="A107" t="str">
            <v>P-MW-FF0-003</v>
          </cell>
          <cell r="B107" t="str">
            <v>Power</v>
          </cell>
          <cell r="C107" t="str">
            <v>II/III</v>
          </cell>
          <cell r="D107" t="str">
            <v>NO</v>
          </cell>
          <cell r="E107">
            <v>45043</v>
          </cell>
          <cell r="F107" t="str">
            <v>Before PCN</v>
          </cell>
          <cell r="G107" t="str">
            <v>Investment</v>
          </cell>
        </row>
        <row r="108">
          <cell r="A108" t="str">
            <v>P-MW-FF0-002</v>
          </cell>
          <cell r="B108" t="str">
            <v>Power</v>
          </cell>
          <cell r="C108" t="str">
            <v>II</v>
          </cell>
          <cell r="D108" t="str">
            <v>Yes</v>
          </cell>
          <cell r="E108">
            <v>45042</v>
          </cell>
          <cell r="F108" t="str">
            <v>PCN Approved</v>
          </cell>
          <cell r="G108" t="str">
            <v>LOC</v>
          </cell>
        </row>
        <row r="109">
          <cell r="A109" t="str">
            <v>P-MZ-E00-013</v>
          </cell>
          <cell r="B109" t="str">
            <v>Water supply and Sanitation</v>
          </cell>
          <cell r="C109" t="str">
            <v>I</v>
          </cell>
          <cell r="D109" t="str">
            <v>NO</v>
          </cell>
          <cell r="E109">
            <v>45076</v>
          </cell>
          <cell r="F109" t="str">
            <v>Before PCN</v>
          </cell>
          <cell r="G109" t="str">
            <v>Investment</v>
          </cell>
        </row>
        <row r="110">
          <cell r="A110" t="str">
            <v>P-MZ-KA0-007</v>
          </cell>
          <cell r="B110" t="str">
            <v>Multi-Sector</v>
          </cell>
          <cell r="C110" t="str">
            <v>III</v>
          </cell>
          <cell r="D110" t="str">
            <v>NO</v>
          </cell>
          <cell r="E110">
            <v>45107</v>
          </cell>
          <cell r="F110" t="str">
            <v>PCN Approved</v>
          </cell>
          <cell r="G110" t="str">
            <v>PBO</v>
          </cell>
        </row>
        <row r="111">
          <cell r="A111" t="str">
            <v>P-MZ-KA0-008</v>
          </cell>
          <cell r="B111" t="str">
            <v>Multi-Sector</v>
          </cell>
          <cell r="C111" t="str">
            <v>III</v>
          </cell>
          <cell r="D111" t="str">
            <v>NO</v>
          </cell>
          <cell r="E111">
            <v>45107</v>
          </cell>
          <cell r="F111" t="str">
            <v>PCN Approved</v>
          </cell>
          <cell r="G111" t="str">
            <v>ISP</v>
          </cell>
        </row>
        <row r="112">
          <cell r="A112" t="str">
            <v>P-NA-DZ0-002</v>
          </cell>
          <cell r="B112" t="str">
            <v>Transport</v>
          </cell>
          <cell r="C112" t="str">
            <v>I</v>
          </cell>
          <cell r="D112" t="str">
            <v>NO</v>
          </cell>
          <cell r="E112">
            <v>45098</v>
          </cell>
          <cell r="F112" t="str">
            <v>Before PCN</v>
          </cell>
          <cell r="G112" t="str">
            <v>Investment</v>
          </cell>
        </row>
        <row r="113">
          <cell r="A113" t="str">
            <v>P-ST-K00-013</v>
          </cell>
          <cell r="B113" t="str">
            <v>Multi-Sector</v>
          </cell>
          <cell r="C113" t="str">
            <v>III</v>
          </cell>
          <cell r="D113" t="str">
            <v>NO</v>
          </cell>
          <cell r="E113">
            <v>45085</v>
          </cell>
          <cell r="F113" t="str">
            <v>Before PCN</v>
          </cell>
          <cell r="G113" t="str">
            <v>PBO</v>
          </cell>
        </row>
        <row r="114">
          <cell r="A114" t="str">
            <v xml:space="preserve">P-ZA-BB0-004 </v>
          </cell>
          <cell r="B114" t="str">
            <v>Industry, Mining &amp; Quarrying</v>
          </cell>
          <cell r="C114" t="str">
            <v>FI-A/FIB</v>
          </cell>
          <cell r="D114" t="str">
            <v>NO</v>
          </cell>
          <cell r="E114">
            <v>45107</v>
          </cell>
          <cell r="F114" t="str">
            <v>Before PCN</v>
          </cell>
          <cell r="G114" t="str">
            <v>Debt</v>
          </cell>
        </row>
        <row r="115">
          <cell r="A115" t="str">
            <v xml:space="preserve">P-ZA-BB0-004 </v>
          </cell>
          <cell r="B115" t="str">
            <v>Industry, Mining &amp; Quarrying</v>
          </cell>
          <cell r="C115" t="str">
            <v>FI-A/FIB</v>
          </cell>
          <cell r="D115" t="str">
            <v>NO</v>
          </cell>
          <cell r="E115">
            <v>45107</v>
          </cell>
          <cell r="F115" t="str">
            <v>Before PCN</v>
          </cell>
          <cell r="G115" t="str">
            <v>EQUITY</v>
          </cell>
        </row>
        <row r="116">
          <cell r="A116" t="str">
            <v>P-ZA-BB0-006</v>
          </cell>
          <cell r="B116" t="str">
            <v>Industry, Mining &amp; Quarrying</v>
          </cell>
          <cell r="C116" t="str">
            <v>III</v>
          </cell>
          <cell r="D116" t="str">
            <v>NO</v>
          </cell>
          <cell r="E116">
            <v>45107</v>
          </cell>
          <cell r="F116" t="str">
            <v>Before PCN</v>
          </cell>
          <cell r="G116" t="str">
            <v>Investment</v>
          </cell>
        </row>
        <row r="117">
          <cell r="A117" t="str">
            <v>P-ZA-FA0-012</v>
          </cell>
          <cell r="B117" t="str">
            <v>Power</v>
          </cell>
          <cell r="C117" t="str">
            <v>I</v>
          </cell>
          <cell r="D117" t="str">
            <v>No</v>
          </cell>
          <cell r="E117">
            <v>45092</v>
          </cell>
          <cell r="F117" t="str">
            <v>Before PCN</v>
          </cell>
          <cell r="G117" t="str">
            <v>Investment</v>
          </cell>
        </row>
        <row r="118">
          <cell r="A118" t="str">
            <v>P-ZM-FF0-005</v>
          </cell>
          <cell r="B118" t="str">
            <v>Power</v>
          </cell>
          <cell r="C118" t="str">
            <v>II</v>
          </cell>
          <cell r="D118" t="str">
            <v>NO</v>
          </cell>
          <cell r="E118">
            <v>45092</v>
          </cell>
          <cell r="F118" t="str">
            <v>Before PCN</v>
          </cell>
          <cell r="G118" t="str">
            <v>Investment</v>
          </cell>
        </row>
        <row r="119">
          <cell r="A119" t="str">
            <v>P-ZM-FF0-004</v>
          </cell>
          <cell r="B119" t="str">
            <v>Power</v>
          </cell>
          <cell r="C119" t="str">
            <v>II</v>
          </cell>
          <cell r="D119" t="str">
            <v>NO</v>
          </cell>
          <cell r="E119">
            <v>45092</v>
          </cell>
          <cell r="F119" t="str">
            <v>Before PCN</v>
          </cell>
          <cell r="G119" t="str">
            <v>Investment</v>
          </cell>
        </row>
        <row r="120">
          <cell r="A120" t="str">
            <v>P-MW-HAB-003</v>
          </cell>
          <cell r="B120" t="str">
            <v>Finance</v>
          </cell>
          <cell r="C120" t="str">
            <v>FI-B</v>
          </cell>
          <cell r="D120" t="str">
            <v>NO</v>
          </cell>
          <cell r="E120">
            <v>45077</v>
          </cell>
          <cell r="F120" t="str">
            <v>PCN Approved</v>
          </cell>
          <cell r="G120" t="str">
            <v>TG</v>
          </cell>
        </row>
        <row r="121">
          <cell r="A121" t="str">
            <v>P-Z1-H00-103</v>
          </cell>
          <cell r="B121" t="str">
            <v>Finance</v>
          </cell>
          <cell r="C121" t="str">
            <v>FI</v>
          </cell>
          <cell r="D121"/>
          <cell r="E121">
            <v>45071</v>
          </cell>
          <cell r="F121" t="str">
            <v>Before PCN</v>
          </cell>
          <cell r="G121" t="str">
            <v>EQUITY</v>
          </cell>
        </row>
        <row r="122">
          <cell r="A122" t="str">
            <v>P-SN-BB0-004</v>
          </cell>
          <cell r="B122" t="str">
            <v>Industry, Mining &amp; Quarrying</v>
          </cell>
          <cell r="C122"/>
          <cell r="D122" t="str">
            <v>No</v>
          </cell>
          <cell r="E122">
            <v>45199</v>
          </cell>
          <cell r="F122" t="str">
            <v>Before PCN</v>
          </cell>
          <cell r="G122" t="str">
            <v>Investment</v>
          </cell>
        </row>
        <row r="123">
          <cell r="A123" t="str">
            <v>P-BJ-FA0-010</v>
          </cell>
          <cell r="B123" t="str">
            <v>Power</v>
          </cell>
          <cell r="C123" t="str">
            <v>1 or 2 (TBC)</v>
          </cell>
          <cell r="D123" t="str">
            <v>No</v>
          </cell>
          <cell r="E123">
            <v>45118</v>
          </cell>
          <cell r="F123" t="str">
            <v>Before PCN</v>
          </cell>
          <cell r="G123" t="str">
            <v>Investment</v>
          </cell>
        </row>
        <row r="124">
          <cell r="A124" t="str">
            <v>P-CM-KF0-008</v>
          </cell>
          <cell r="B124" t="str">
            <v>Multi-Sector</v>
          </cell>
          <cell r="C124">
            <v>3</v>
          </cell>
          <cell r="D124"/>
          <cell r="E124">
            <v>45184</v>
          </cell>
          <cell r="F124" t="str">
            <v>Before PCN</v>
          </cell>
          <cell r="G124" t="str">
            <v>PBO</v>
          </cell>
        </row>
        <row r="125">
          <cell r="A125" t="str">
            <v>P-CI-BG0-002</v>
          </cell>
          <cell r="B125" t="str">
            <v>Industry, Mining &amp; Quarrying</v>
          </cell>
          <cell r="C125" t="str">
            <v>2 (TBC)</v>
          </cell>
          <cell r="D125" t="str">
            <v>No</v>
          </cell>
          <cell r="E125">
            <v>45199</v>
          </cell>
          <cell r="F125" t="str">
            <v>Before PCN</v>
          </cell>
          <cell r="G125" t="str">
            <v>Investment</v>
          </cell>
        </row>
        <row r="126">
          <cell r="A126" t="str">
            <v>P-CI-DB0-009</v>
          </cell>
          <cell r="B126" t="str">
            <v>Transport</v>
          </cell>
          <cell r="C126" t="str">
            <v>1 (TBC)</v>
          </cell>
          <cell r="D126" t="str">
            <v>No</v>
          </cell>
          <cell r="E126">
            <v>45120</v>
          </cell>
          <cell r="F126" t="str">
            <v>Before PCN</v>
          </cell>
          <cell r="G126" t="str">
            <v>Investment</v>
          </cell>
        </row>
        <row r="127">
          <cell r="A127" t="str">
            <v>P-CI-AAF-003</v>
          </cell>
          <cell r="B127" t="str">
            <v>Agriculture</v>
          </cell>
          <cell r="C127">
            <v>2</v>
          </cell>
          <cell r="D127" t="str">
            <v>Yes</v>
          </cell>
          <cell r="E127">
            <v>45199</v>
          </cell>
          <cell r="F127" t="str">
            <v>PCN Approved</v>
          </cell>
          <cell r="G127" t="str">
            <v>Investment</v>
          </cell>
        </row>
        <row r="128">
          <cell r="A128" t="str">
            <v>P-CD-EA0-008</v>
          </cell>
          <cell r="B128" t="str">
            <v>Water supply and Sanitation</v>
          </cell>
          <cell r="C128">
            <v>1</v>
          </cell>
          <cell r="D128"/>
          <cell r="E128">
            <v>45184</v>
          </cell>
          <cell r="F128" t="str">
            <v>Before PCN</v>
          </cell>
          <cell r="G128" t="str">
            <v>Investment</v>
          </cell>
        </row>
        <row r="129">
          <cell r="A129" t="str">
            <v>P-CD-K00-015</v>
          </cell>
          <cell r="B129" t="str">
            <v>Multi-Sector</v>
          </cell>
          <cell r="C129">
            <v>2</v>
          </cell>
          <cell r="D129"/>
          <cell r="E129">
            <v>45121</v>
          </cell>
          <cell r="F129" t="str">
            <v>Before PCN</v>
          </cell>
          <cell r="G129" t="str">
            <v>PBO</v>
          </cell>
        </row>
        <row r="130">
          <cell r="A130" t="str">
            <v>P-CD-FF0-003</v>
          </cell>
          <cell r="B130" t="str">
            <v>Power</v>
          </cell>
          <cell r="C130">
            <v>2</v>
          </cell>
          <cell r="D130">
            <v>2</v>
          </cell>
          <cell r="E130">
            <v>45117</v>
          </cell>
          <cell r="F130" t="str">
            <v>PCN Approved</v>
          </cell>
          <cell r="G130" t="str">
            <v>Investment</v>
          </cell>
        </row>
        <row r="131">
          <cell r="A131" t="str">
            <v>P-ET-IB0-002</v>
          </cell>
          <cell r="B131" t="str">
            <v>Social</v>
          </cell>
          <cell r="C131">
            <v>1</v>
          </cell>
          <cell r="D131" t="str">
            <v>NO</v>
          </cell>
          <cell r="E131">
            <v>45189</v>
          </cell>
          <cell r="F131" t="str">
            <v>Before PCN</v>
          </cell>
          <cell r="G131" t="str">
            <v>Investment</v>
          </cell>
        </row>
        <row r="132">
          <cell r="A132" t="str">
            <v>P-ET-HAB-009</v>
          </cell>
          <cell r="B132" t="str">
            <v>Finance</v>
          </cell>
          <cell r="C132" t="str">
            <v>FI-B</v>
          </cell>
          <cell r="D132" t="str">
            <v>NO</v>
          </cell>
          <cell r="E132">
            <v>45170</v>
          </cell>
          <cell r="F132" t="str">
            <v>Before PCN</v>
          </cell>
          <cell r="G132" t="str">
            <v>LOC</v>
          </cell>
        </row>
        <row r="133">
          <cell r="A133" t="str">
            <v>P-ET-FA0-020</v>
          </cell>
          <cell r="B133" t="str">
            <v>Power</v>
          </cell>
          <cell r="C133" t="str">
            <v>I</v>
          </cell>
          <cell r="D133" t="str">
            <v>Yes</v>
          </cell>
          <cell r="E133">
            <v>45120</v>
          </cell>
          <cell r="F133" t="str">
            <v>Before PCN</v>
          </cell>
          <cell r="G133" t="str">
            <v>Investment</v>
          </cell>
        </row>
        <row r="134">
          <cell r="A134" t="str">
            <v>P-ET-E00-015</v>
          </cell>
          <cell r="B134" t="str">
            <v>Water supply and Sanitation</v>
          </cell>
          <cell r="C134">
            <v>2</v>
          </cell>
          <cell r="D134" t="str">
            <v>Yes</v>
          </cell>
          <cell r="E134">
            <v>45199</v>
          </cell>
          <cell r="F134" t="str">
            <v>Before PCN</v>
          </cell>
          <cell r="G134" t="str">
            <v>Investment</v>
          </cell>
        </row>
        <row r="135">
          <cell r="A135" t="str">
            <v>P-GA-HAB-007</v>
          </cell>
          <cell r="B135" t="str">
            <v>Finance</v>
          </cell>
          <cell r="C135" t="str">
            <v>F1</v>
          </cell>
          <cell r="D135"/>
          <cell r="E135">
            <v>45199</v>
          </cell>
          <cell r="F135" t="str">
            <v>Before PCN</v>
          </cell>
          <cell r="G135" t="str">
            <v>LOC</v>
          </cell>
        </row>
        <row r="136">
          <cell r="A136" t="str">
            <v>P-KE-AAG-008</v>
          </cell>
          <cell r="B136" t="str">
            <v>Agriculture</v>
          </cell>
          <cell r="C136" t="str">
            <v>FI-B</v>
          </cell>
          <cell r="D136" t="str">
            <v>NO</v>
          </cell>
          <cell r="E136">
            <v>45174</v>
          </cell>
          <cell r="F136" t="str">
            <v>Before PCN</v>
          </cell>
          <cell r="G136" t="str">
            <v>Investment</v>
          </cell>
        </row>
        <row r="137">
          <cell r="A137" t="str">
            <v>P-KE-K00-012</v>
          </cell>
          <cell r="B137" t="str">
            <v>Multi-Sector</v>
          </cell>
          <cell r="C137">
            <v>3</v>
          </cell>
          <cell r="D137" t="str">
            <v>NO</v>
          </cell>
          <cell r="E137">
            <v>45197</v>
          </cell>
          <cell r="F137" t="str">
            <v>Before PCN</v>
          </cell>
          <cell r="G137" t="str">
            <v>PBO</v>
          </cell>
        </row>
        <row r="138">
          <cell r="A138" t="str">
            <v>P-LR-HA0-003</v>
          </cell>
          <cell r="B138" t="str">
            <v>Finance</v>
          </cell>
          <cell r="C138" t="str">
            <v>FI-B or FI-C (TBC)</v>
          </cell>
          <cell r="D138" t="str">
            <v>No</v>
          </cell>
          <cell r="E138">
            <v>45153</v>
          </cell>
          <cell r="F138" t="str">
            <v>PAR approved</v>
          </cell>
          <cell r="G138" t="str">
            <v>Investment</v>
          </cell>
        </row>
        <row r="139">
          <cell r="A139" t="str">
            <v>P-ML-FF0-003</v>
          </cell>
          <cell r="B139" t="str">
            <v>Power</v>
          </cell>
          <cell r="C139">
            <v>2</v>
          </cell>
          <cell r="D139" t="str">
            <v>No</v>
          </cell>
          <cell r="E139">
            <v>45120</v>
          </cell>
          <cell r="F139" t="str">
            <v>Before PCN</v>
          </cell>
          <cell r="G139" t="str">
            <v>Investment</v>
          </cell>
        </row>
        <row r="140">
          <cell r="A140" t="str">
            <v>P-MA-BB0-005</v>
          </cell>
          <cell r="B140" t="str">
            <v>Industry, Mining &amp; Quarrying</v>
          </cell>
          <cell r="C140" t="str">
            <v>1 (TBC)</v>
          </cell>
          <cell r="D140" t="str">
            <v>NO</v>
          </cell>
          <cell r="E140">
            <v>45184</v>
          </cell>
          <cell r="F140" t="str">
            <v>Before PCN</v>
          </cell>
          <cell r="G140" t="str">
            <v>Investment</v>
          </cell>
        </row>
        <row r="141">
          <cell r="A141" t="str">
            <v>P-Z1-D00-048</v>
          </cell>
          <cell r="B141" t="str">
            <v>Transport</v>
          </cell>
          <cell r="C141"/>
          <cell r="D141"/>
          <cell r="E141">
            <v>45199</v>
          </cell>
          <cell r="F141" t="str">
            <v>Before PCN</v>
          </cell>
          <cell r="G141" t="str">
            <v>Investment</v>
          </cell>
        </row>
        <row r="142">
          <cell r="A142" t="str">
            <v>P-Z1-DD0-024</v>
          </cell>
          <cell r="B142" t="str">
            <v>Transport</v>
          </cell>
          <cell r="C142">
            <v>1</v>
          </cell>
          <cell r="D142" t="str">
            <v>Yes</v>
          </cell>
          <cell r="E142">
            <v>45194</v>
          </cell>
          <cell r="F142" t="str">
            <v>Before PCN</v>
          </cell>
          <cell r="G142" t="str">
            <v>Investment</v>
          </cell>
        </row>
        <row r="143">
          <cell r="A143" t="str">
            <v>P-Z1-DB0-265</v>
          </cell>
          <cell r="B143" t="str">
            <v>Transport</v>
          </cell>
          <cell r="C143" t="str">
            <v>1 (TBC)</v>
          </cell>
          <cell r="D143" t="str">
            <v>No</v>
          </cell>
          <cell r="E143">
            <v>45189</v>
          </cell>
          <cell r="F143" t="str">
            <v>Before PCN</v>
          </cell>
          <cell r="G143" t="str">
            <v>Investment</v>
          </cell>
        </row>
        <row r="144">
          <cell r="A144" t="str">
            <v>P-Z1-DB0-261</v>
          </cell>
          <cell r="B144" t="str">
            <v>Transport</v>
          </cell>
          <cell r="C144" t="str">
            <v>1 (TBC)</v>
          </cell>
          <cell r="D144" t="str">
            <v>No</v>
          </cell>
          <cell r="E144">
            <v>45189</v>
          </cell>
          <cell r="F144" t="str">
            <v>Before PCN</v>
          </cell>
          <cell r="G144" t="str">
            <v>Investment</v>
          </cell>
        </row>
        <row r="145">
          <cell r="A145" t="str">
            <v>P-Z1-DB0-266</v>
          </cell>
          <cell r="B145" t="str">
            <v>Transport</v>
          </cell>
          <cell r="C145" t="str">
            <v>1 (TBC)</v>
          </cell>
          <cell r="D145" t="str">
            <v>No</v>
          </cell>
          <cell r="E145">
            <v>45189</v>
          </cell>
          <cell r="F145" t="str">
            <v>Before PCN</v>
          </cell>
          <cell r="G145" t="str">
            <v>Investment</v>
          </cell>
        </row>
        <row r="146">
          <cell r="A146" t="str">
            <v>P-Z1-HAA-105</v>
          </cell>
          <cell r="B146" t="str">
            <v>Finance</v>
          </cell>
          <cell r="C146" t="str">
            <v>FI-B</v>
          </cell>
          <cell r="D146" t="str">
            <v>Yes</v>
          </cell>
          <cell r="E146">
            <v>45184</v>
          </cell>
          <cell r="F146" t="str">
            <v>Before PCN</v>
          </cell>
          <cell r="G146" t="str">
            <v>LOC</v>
          </cell>
        </row>
        <row r="147">
          <cell r="A147" t="str">
            <v>P-NG-E00-010</v>
          </cell>
          <cell r="B147" t="str">
            <v>Water supply and Sanitation</v>
          </cell>
          <cell r="C147" t="str">
            <v>I</v>
          </cell>
          <cell r="D147" t="str">
            <v>NO</v>
          </cell>
          <cell r="E147">
            <v>45196</v>
          </cell>
          <cell r="F147" t="str">
            <v>PCN Approved</v>
          </cell>
          <cell r="G147" t="str">
            <v>Investment</v>
          </cell>
        </row>
        <row r="148">
          <cell r="A148" t="str">
            <v>P-NG-IB0-011</v>
          </cell>
          <cell r="B148" t="str">
            <v>Social</v>
          </cell>
          <cell r="C148" t="str">
            <v>I</v>
          </cell>
          <cell r="D148" t="str">
            <v>NO</v>
          </cell>
          <cell r="E148">
            <v>45182</v>
          </cell>
          <cell r="F148" t="str">
            <v>Before PCN</v>
          </cell>
          <cell r="G148" t="str">
            <v>Investment</v>
          </cell>
        </row>
        <row r="149">
          <cell r="A149" t="str">
            <v>P-NG-HAB-024</v>
          </cell>
          <cell r="B149" t="str">
            <v>Finance</v>
          </cell>
          <cell r="C149" t="str">
            <v>FI-A</v>
          </cell>
          <cell r="D149" t="str">
            <v>NO</v>
          </cell>
          <cell r="E149">
            <v>45119</v>
          </cell>
          <cell r="F149" t="str">
            <v>PCN Approved</v>
          </cell>
          <cell r="G149" t="str">
            <v>LOC</v>
          </cell>
        </row>
        <row r="150">
          <cell r="A150" t="str">
            <v>P-RW-IA0-006</v>
          </cell>
          <cell r="B150" t="str">
            <v>Social</v>
          </cell>
          <cell r="C150">
            <v>2</v>
          </cell>
          <cell r="D150" t="str">
            <v>Yes</v>
          </cell>
          <cell r="E150">
            <v>45184</v>
          </cell>
          <cell r="F150" t="str">
            <v>Before PCN</v>
          </cell>
          <cell r="G150" t="str">
            <v>Investment</v>
          </cell>
        </row>
        <row r="151">
          <cell r="A151" t="str">
            <v>P-RW-H00-008</v>
          </cell>
          <cell r="B151" t="str">
            <v>Finance</v>
          </cell>
          <cell r="C151" t="str">
            <v>FI-C</v>
          </cell>
          <cell r="D151" t="str">
            <v>NO</v>
          </cell>
          <cell r="E151">
            <v>45122</v>
          </cell>
          <cell r="F151" t="str">
            <v>Before PCN</v>
          </cell>
          <cell r="G151" t="str">
            <v>Investment</v>
          </cell>
        </row>
        <row r="152">
          <cell r="A152" t="str">
            <v xml:space="preserve">P-RW-HAB-007 </v>
          </cell>
          <cell r="B152" t="str">
            <v>Finance</v>
          </cell>
          <cell r="C152" t="str">
            <v>FI-B</v>
          </cell>
          <cell r="D152" t="str">
            <v>NO</v>
          </cell>
          <cell r="E152">
            <v>45122</v>
          </cell>
          <cell r="F152" t="str">
            <v>Before PCN</v>
          </cell>
          <cell r="G152" t="str">
            <v>LOC</v>
          </cell>
        </row>
        <row r="153">
          <cell r="A153" t="str">
            <v>P-SN-KA0-019</v>
          </cell>
          <cell r="B153" t="str">
            <v>Multi-Sector</v>
          </cell>
          <cell r="C153" t="str">
            <v>2 or 3 (TBC)</v>
          </cell>
          <cell r="D153" t="str">
            <v>No</v>
          </cell>
          <cell r="E153">
            <v>45199</v>
          </cell>
          <cell r="F153" t="str">
            <v>Before PCN</v>
          </cell>
          <cell r="G153" t="str">
            <v>PBO</v>
          </cell>
        </row>
        <row r="154">
          <cell r="A154" t="str">
            <v>P-SN-AA0-014</v>
          </cell>
          <cell r="B154" t="str">
            <v>Agriculture</v>
          </cell>
          <cell r="C154" t="str">
            <v>1 (TBC)</v>
          </cell>
          <cell r="D154" t="str">
            <v>No</v>
          </cell>
          <cell r="E154">
            <v>45190</v>
          </cell>
          <cell r="F154" t="str">
            <v>Before PCN</v>
          </cell>
          <cell r="G154" t="str">
            <v>Investment</v>
          </cell>
        </row>
        <row r="155">
          <cell r="A155" t="str">
            <v>P-SO-HZ0-001</v>
          </cell>
          <cell r="B155" t="str">
            <v>Finance</v>
          </cell>
          <cell r="C155" t="str">
            <v>FI-C</v>
          </cell>
          <cell r="D155" t="str">
            <v>NO</v>
          </cell>
          <cell r="E155">
            <v>45184</v>
          </cell>
          <cell r="F155" t="str">
            <v>Before PCN</v>
          </cell>
          <cell r="G155" t="str">
            <v>Investment</v>
          </cell>
        </row>
        <row r="156">
          <cell r="A156" t="str">
            <v>P-SO-KF0-015</v>
          </cell>
          <cell r="B156" t="str">
            <v>Multi-Sector</v>
          </cell>
          <cell r="C156">
            <v>3</v>
          </cell>
          <cell r="D156" t="str">
            <v>Yes</v>
          </cell>
          <cell r="E156">
            <v>45122</v>
          </cell>
          <cell r="F156" t="str">
            <v>PCN Approved</v>
          </cell>
          <cell r="G156" t="str">
            <v>ISP</v>
          </cell>
        </row>
        <row r="157">
          <cell r="A157" t="str">
            <v>P-SS-I00-005</v>
          </cell>
          <cell r="B157" t="str">
            <v>Social</v>
          </cell>
          <cell r="C157">
            <v>2</v>
          </cell>
          <cell r="D157" t="str">
            <v>NO</v>
          </cell>
          <cell r="E157">
            <v>45180</v>
          </cell>
          <cell r="F157" t="str">
            <v>Before PCN</v>
          </cell>
          <cell r="G157" t="str">
            <v>Investment</v>
          </cell>
        </row>
        <row r="158">
          <cell r="A158" t="str">
            <v>P-UG-AB0-004</v>
          </cell>
          <cell r="B158" t="str">
            <v>Agriculture</v>
          </cell>
          <cell r="C158">
            <v>2</v>
          </cell>
          <cell r="D158" t="str">
            <v>Yes</v>
          </cell>
          <cell r="E158">
            <v>45109</v>
          </cell>
          <cell r="F158" t="str">
            <v>Before PCN</v>
          </cell>
          <cell r="G158" t="str">
            <v>Investment</v>
          </cell>
        </row>
        <row r="159">
          <cell r="A159" t="str">
            <v>P-UG-AB0-004</v>
          </cell>
          <cell r="B159" t="str">
            <v>Agriculture</v>
          </cell>
          <cell r="C159">
            <v>2</v>
          </cell>
          <cell r="D159" t="str">
            <v>Yes</v>
          </cell>
          <cell r="E159">
            <v>45109</v>
          </cell>
          <cell r="F159" t="str">
            <v>Before PCN</v>
          </cell>
          <cell r="G159" t="str">
            <v>Investment</v>
          </cell>
        </row>
        <row r="160">
          <cell r="A160" t="str">
            <v>P-Z1-HAB-101</v>
          </cell>
          <cell r="B160" t="str">
            <v>Finance</v>
          </cell>
          <cell r="C160" t="str">
            <v>FI A (TBC)</v>
          </cell>
          <cell r="D160" t="str">
            <v>NO</v>
          </cell>
          <cell r="E160">
            <v>45199</v>
          </cell>
          <cell r="F160" t="str">
            <v>PCN Approved</v>
          </cell>
          <cell r="G160" t="str">
            <v>RPA</v>
          </cell>
        </row>
        <row r="161">
          <cell r="A161" t="str">
            <v>P-CI-H00-014</v>
          </cell>
          <cell r="B161" t="str">
            <v>Finance</v>
          </cell>
          <cell r="C161" t="str">
            <v>FI-A or FI-B (TBC)</v>
          </cell>
          <cell r="D161" t="str">
            <v>No</v>
          </cell>
          <cell r="E161">
            <v>45199</v>
          </cell>
          <cell r="F161" t="str">
            <v>Before PCN</v>
          </cell>
          <cell r="G161" t="str">
            <v>GUARANTEE</v>
          </cell>
        </row>
        <row r="162">
          <cell r="A162" t="str">
            <v>P-ML-FA0-019</v>
          </cell>
          <cell r="B162" t="str">
            <v>Power</v>
          </cell>
          <cell r="C162" t="str">
            <v>1 or 2 (TBC)</v>
          </cell>
          <cell r="D162" t="str">
            <v>No</v>
          </cell>
          <cell r="E162">
            <v>45199</v>
          </cell>
          <cell r="F162" t="str">
            <v>Before PCN</v>
          </cell>
          <cell r="G162" t="str">
            <v>Investment</v>
          </cell>
        </row>
        <row r="163">
          <cell r="A163" t="str">
            <v>P-SL-DB0-012</v>
          </cell>
          <cell r="B163" t="str">
            <v>Transport</v>
          </cell>
          <cell r="C163"/>
          <cell r="D163"/>
          <cell r="E163">
            <v>45199</v>
          </cell>
          <cell r="F163" t="str">
            <v>Before PCN</v>
          </cell>
          <cell r="G163" t="str">
            <v>Investment</v>
          </cell>
        </row>
        <row r="164">
          <cell r="A164" t="str">
            <v>P-TG-AA0-014</v>
          </cell>
          <cell r="B164" t="str">
            <v>Agriculture</v>
          </cell>
          <cell r="C164" t="str">
            <v>1 (TBC)</v>
          </cell>
          <cell r="D164" t="str">
            <v>No</v>
          </cell>
          <cell r="E164">
            <v>45125</v>
          </cell>
          <cell r="F164" t="str">
            <v>undetermined</v>
          </cell>
          <cell r="G164" t="str">
            <v>Investment</v>
          </cell>
        </row>
        <row r="165">
          <cell r="A165" t="str">
            <v>P-RW-E00-014</v>
          </cell>
          <cell r="B165" t="str">
            <v>Water supply and Sanitation</v>
          </cell>
          <cell r="C165"/>
          <cell r="D165" t="str">
            <v>NO</v>
          </cell>
          <cell r="E165">
            <v>45111</v>
          </cell>
          <cell r="F165" t="str">
            <v>PCN Approved</v>
          </cell>
          <cell r="G165" t="str">
            <v>Investment</v>
          </cell>
        </row>
        <row r="166">
          <cell r="A166" t="str">
            <v>P-KE-HAB-035</v>
          </cell>
          <cell r="B166" t="str">
            <v>Finance</v>
          </cell>
          <cell r="C166" t="str">
            <v>FI-B</v>
          </cell>
          <cell r="D166" t="str">
            <v>Yes</v>
          </cell>
          <cell r="E166">
            <v>45124</v>
          </cell>
          <cell r="F166" t="str">
            <v>PCN Approved</v>
          </cell>
          <cell r="G166" t="str">
            <v>EQUITY</v>
          </cell>
        </row>
        <row r="167">
          <cell r="A167" t="str">
            <v>P-TZ-HAB-020</v>
          </cell>
          <cell r="B167" t="str">
            <v>Finance</v>
          </cell>
          <cell r="C167" t="str">
            <v>FI-B</v>
          </cell>
          <cell r="D167" t="str">
            <v>Yes</v>
          </cell>
          <cell r="E167">
            <v>45184</v>
          </cell>
          <cell r="F167" t="str">
            <v>Before PCN</v>
          </cell>
          <cell r="G167" t="str">
            <v>EQUITY</v>
          </cell>
        </row>
        <row r="168">
          <cell r="A168" t="str">
            <v>P-Z1-D00-048</v>
          </cell>
          <cell r="B168" t="str">
            <v>Transport</v>
          </cell>
          <cell r="C168"/>
          <cell r="D168">
            <v>1</v>
          </cell>
          <cell r="E168">
            <v>45199</v>
          </cell>
          <cell r="F168" t="str">
            <v>Before PCN</v>
          </cell>
          <cell r="G168" t="str">
            <v>Investment</v>
          </cell>
        </row>
        <row r="169">
          <cell r="A169" t="str">
            <v>P-CM-HAB-010</v>
          </cell>
          <cell r="B169" t="str">
            <v>Finance</v>
          </cell>
          <cell r="C169" t="str">
            <v>F1</v>
          </cell>
          <cell r="D169"/>
          <cell r="E169">
            <v>45184</v>
          </cell>
          <cell r="F169" t="str">
            <v>Before PCN</v>
          </cell>
          <cell r="G169" t="str">
            <v>Investment</v>
          </cell>
        </row>
        <row r="170">
          <cell r="A170" t="str">
            <v>P-MZ-DC0-004</v>
          </cell>
          <cell r="B170" t="str">
            <v>Transport</v>
          </cell>
          <cell r="C170" t="str">
            <v>II</v>
          </cell>
          <cell r="D170" t="str">
            <v>NO</v>
          </cell>
          <cell r="E170">
            <v>45199</v>
          </cell>
          <cell r="F170" t="str">
            <v>Before PCN</v>
          </cell>
          <cell r="G170" t="str">
            <v>LOC</v>
          </cell>
        </row>
        <row r="171">
          <cell r="A171" t="str">
            <v>P-BW-EBA-001</v>
          </cell>
          <cell r="B171" t="str">
            <v>Water supply and Sanitation</v>
          </cell>
          <cell r="C171" t="str">
            <v>I</v>
          </cell>
          <cell r="D171" t="str">
            <v>No</v>
          </cell>
          <cell r="E171">
            <v>45199</v>
          </cell>
          <cell r="F171" t="str">
            <v>Before PCN</v>
          </cell>
          <cell r="G171" t="str">
            <v>Investment</v>
          </cell>
        </row>
        <row r="172">
          <cell r="A172" t="str">
            <v>P-SZ-DB0-014</v>
          </cell>
          <cell r="B172" t="str">
            <v>Transport</v>
          </cell>
          <cell r="C172" t="str">
            <v>I</v>
          </cell>
          <cell r="D172" t="str">
            <v>Yes</v>
          </cell>
          <cell r="E172">
            <v>45175</v>
          </cell>
          <cell r="F172" t="str">
            <v>Before PCN</v>
          </cell>
          <cell r="G172" t="str">
            <v>Investment</v>
          </cell>
        </row>
        <row r="173">
          <cell r="A173" t="str">
            <v>P-SZ-K00-006</v>
          </cell>
          <cell r="B173" t="str">
            <v>Multi-Sector</v>
          </cell>
          <cell r="C173" t="str">
            <v>III</v>
          </cell>
          <cell r="D173" t="str">
            <v>No</v>
          </cell>
          <cell r="E173">
            <v>45184</v>
          </cell>
          <cell r="F173" t="str">
            <v>Before PCN</v>
          </cell>
          <cell r="G173" t="str">
            <v>PBO</v>
          </cell>
        </row>
        <row r="174">
          <cell r="A174" t="str">
            <v>P-MU-FA0-004</v>
          </cell>
          <cell r="B174" t="str">
            <v>Power</v>
          </cell>
          <cell r="C174" t="str">
            <v>II</v>
          </cell>
          <cell r="D174" t="str">
            <v>NO</v>
          </cell>
          <cell r="E174">
            <v>45184</v>
          </cell>
          <cell r="F174" t="str">
            <v>PCN Approved</v>
          </cell>
          <cell r="G174" t="str">
            <v>Investment</v>
          </cell>
        </row>
        <row r="175">
          <cell r="A175" t="str">
            <v>P-MZ-AA0-038</v>
          </cell>
          <cell r="B175" t="str">
            <v>Agriculture</v>
          </cell>
          <cell r="C175" t="str">
            <v>II</v>
          </cell>
          <cell r="D175" t="str">
            <v>NO</v>
          </cell>
          <cell r="E175">
            <v>45145</v>
          </cell>
          <cell r="F175" t="str">
            <v>Before PCN</v>
          </cell>
          <cell r="G175" t="str">
            <v>Investment</v>
          </cell>
        </row>
        <row r="176">
          <cell r="A176" t="str">
            <v>P-MZ-F00-019</v>
          </cell>
          <cell r="B176" t="str">
            <v>Power</v>
          </cell>
          <cell r="C176" t="str">
            <v>II</v>
          </cell>
          <cell r="D176" t="str">
            <v>NO</v>
          </cell>
          <cell r="E176">
            <v>45168</v>
          </cell>
          <cell r="F176" t="str">
            <v>Before PCN</v>
          </cell>
          <cell r="G176" t="str">
            <v>Investment</v>
          </cell>
        </row>
        <row r="177">
          <cell r="A177" t="str">
            <v>P-NA-I00-003</v>
          </cell>
          <cell r="B177" t="str">
            <v>Social</v>
          </cell>
          <cell r="C177" t="str">
            <v>II</v>
          </cell>
          <cell r="D177" t="str">
            <v>NO</v>
          </cell>
          <cell r="E177">
            <v>45229</v>
          </cell>
          <cell r="F177" t="str">
            <v>Before PCN</v>
          </cell>
          <cell r="G177" t="str">
            <v>Investment</v>
          </cell>
        </row>
        <row r="178">
          <cell r="A178" t="str">
            <v>P-ZA-FA0-007</v>
          </cell>
          <cell r="B178" t="str">
            <v>Power</v>
          </cell>
          <cell r="C178" t="str">
            <v>I</v>
          </cell>
          <cell r="D178" t="str">
            <v>NO</v>
          </cell>
          <cell r="E178">
            <v>45199</v>
          </cell>
          <cell r="F178" t="str">
            <v>Before PCN</v>
          </cell>
          <cell r="G178" t="str">
            <v>Investment</v>
          </cell>
        </row>
        <row r="179">
          <cell r="A179" t="str">
            <v>P-ZA-H00-015</v>
          </cell>
          <cell r="B179" t="str">
            <v>Finance</v>
          </cell>
          <cell r="C179" t="str">
            <v>FIA/B</v>
          </cell>
          <cell r="D179"/>
          <cell r="E179">
            <v>45196</v>
          </cell>
          <cell r="F179" t="str">
            <v>Before PCN</v>
          </cell>
          <cell r="G179" t="str">
            <v>LOC</v>
          </cell>
        </row>
        <row r="180">
          <cell r="A180" t="str">
            <v>P-ZM-AA0-036</v>
          </cell>
          <cell r="B180" t="str">
            <v>Agriculture</v>
          </cell>
          <cell r="C180" t="str">
            <v>II</v>
          </cell>
          <cell r="D180" t="str">
            <v>Yes</v>
          </cell>
          <cell r="E180">
            <v>45199</v>
          </cell>
          <cell r="F180" t="str">
            <v>Before PCN</v>
          </cell>
          <cell r="G180" t="str">
            <v>Investment</v>
          </cell>
        </row>
        <row r="181">
          <cell r="A181" t="str">
            <v>P-AO-K00-008</v>
          </cell>
          <cell r="B181" t="str">
            <v>Multi-Sector</v>
          </cell>
          <cell r="C181" t="str">
            <v>II</v>
          </cell>
          <cell r="D181" t="str">
            <v>No</v>
          </cell>
          <cell r="E181">
            <v>45184</v>
          </cell>
          <cell r="F181" t="str">
            <v>Before PCN</v>
          </cell>
          <cell r="G181" t="str">
            <v>PBO</v>
          </cell>
        </row>
        <row r="182">
          <cell r="A182" t="str">
            <v>P-TD-F00-007</v>
          </cell>
          <cell r="B182" t="str">
            <v>Power</v>
          </cell>
          <cell r="C182">
            <v>2</v>
          </cell>
          <cell r="D182"/>
          <cell r="E182">
            <v>45255</v>
          </cell>
          <cell r="F182" t="str">
            <v>Before PCN</v>
          </cell>
          <cell r="G182" t="str">
            <v>Investment</v>
          </cell>
        </row>
        <row r="183">
          <cell r="A183" t="str">
            <v>P-GA-EA0-002</v>
          </cell>
          <cell r="B183" t="str">
            <v>Water supply and Sanitation</v>
          </cell>
          <cell r="C183">
            <v>1</v>
          </cell>
          <cell r="D183"/>
          <cell r="E183">
            <v>45260</v>
          </cell>
          <cell r="F183" t="str">
            <v>Before PCN</v>
          </cell>
          <cell r="G183" t="str">
            <v>Investment</v>
          </cell>
        </row>
        <row r="184">
          <cell r="A184" t="str">
            <v>P-BJ-DB0-019</v>
          </cell>
          <cell r="B184" t="str">
            <v>Transport</v>
          </cell>
          <cell r="C184" t="str">
            <v>1 (TBC)</v>
          </cell>
          <cell r="D184" t="str">
            <v>No</v>
          </cell>
          <cell r="E184">
            <v>45259</v>
          </cell>
          <cell r="F184" t="str">
            <v>Before PCN</v>
          </cell>
          <cell r="G184" t="str">
            <v>Investment</v>
          </cell>
        </row>
        <row r="185">
          <cell r="A185" t="str">
            <v>P-BJ-EBC-003</v>
          </cell>
          <cell r="B185" t="str">
            <v>Water supply and Sanitation</v>
          </cell>
          <cell r="C185">
            <v>1</v>
          </cell>
          <cell r="D185" t="str">
            <v>Yes</v>
          </cell>
          <cell r="E185">
            <v>45202</v>
          </cell>
          <cell r="F185" t="str">
            <v>PCN Approved</v>
          </cell>
          <cell r="G185" t="str">
            <v>Investment</v>
          </cell>
        </row>
        <row r="186">
          <cell r="A186" t="str">
            <v>P-BF-AA0-035</v>
          </cell>
          <cell r="B186" t="str">
            <v>Agriculture</v>
          </cell>
          <cell r="C186">
            <v>1</v>
          </cell>
          <cell r="D186" t="str">
            <v>Yes</v>
          </cell>
          <cell r="E186">
            <v>45291</v>
          </cell>
          <cell r="F186" t="str">
            <v>Before PCN</v>
          </cell>
          <cell r="G186" t="str">
            <v>Investment</v>
          </cell>
        </row>
        <row r="187">
          <cell r="A187" t="str">
            <v>P-BF-A00-015</v>
          </cell>
          <cell r="B187" t="str">
            <v>Agriculture</v>
          </cell>
          <cell r="C187">
            <v>1</v>
          </cell>
          <cell r="D187" t="str">
            <v>Yes</v>
          </cell>
          <cell r="E187">
            <v>45291</v>
          </cell>
          <cell r="F187" t="str">
            <v>Before PCN</v>
          </cell>
          <cell r="G187" t="str">
            <v>Investment</v>
          </cell>
        </row>
        <row r="188">
          <cell r="A188" t="str">
            <v>P-TD-E00-006</v>
          </cell>
          <cell r="B188" t="str">
            <v>Water supply and Sanitation</v>
          </cell>
          <cell r="C188">
            <v>2</v>
          </cell>
          <cell r="D188"/>
          <cell r="E188">
            <v>45194</v>
          </cell>
          <cell r="F188" t="str">
            <v>Before PCN</v>
          </cell>
          <cell r="G188" t="str">
            <v>Investment</v>
          </cell>
        </row>
        <row r="189">
          <cell r="A189" t="str">
            <v>P-EG-AAC-030</v>
          </cell>
          <cell r="B189" t="str">
            <v>Agriculture</v>
          </cell>
          <cell r="C189" t="str">
            <v>1 (TBC)</v>
          </cell>
          <cell r="D189" t="str">
            <v>NO</v>
          </cell>
          <cell r="E189">
            <v>45245</v>
          </cell>
          <cell r="F189" t="str">
            <v>Before PCN</v>
          </cell>
          <cell r="G189" t="str">
            <v>Investment</v>
          </cell>
        </row>
        <row r="190">
          <cell r="A190" t="str">
            <v>P-GH-DB0-021</v>
          </cell>
          <cell r="B190" t="str">
            <v>Transport</v>
          </cell>
          <cell r="C190" t="str">
            <v>1 (TBC)</v>
          </cell>
          <cell r="D190" t="str">
            <v>No</v>
          </cell>
          <cell r="E190">
            <v>45257</v>
          </cell>
          <cell r="F190" t="str">
            <v>Before PCN</v>
          </cell>
          <cell r="G190" t="str">
            <v>Investment</v>
          </cell>
        </row>
        <row r="191">
          <cell r="A191" t="str">
            <v>P-GN-AA0-028</v>
          </cell>
          <cell r="B191" t="str">
            <v>Agriculture</v>
          </cell>
          <cell r="C191" t="str">
            <v>1 or 2 (TBC)</v>
          </cell>
          <cell r="D191" t="str">
            <v>No</v>
          </cell>
          <cell r="E191">
            <v>45224</v>
          </cell>
          <cell r="F191" t="str">
            <v>Before PCN</v>
          </cell>
          <cell r="G191" t="str">
            <v>Investment</v>
          </cell>
        </row>
        <row r="192">
          <cell r="A192" t="str">
            <v>P-KE-HAB-032</v>
          </cell>
          <cell r="B192" t="str">
            <v>Finance</v>
          </cell>
          <cell r="C192" t="str">
            <v>FI-B</v>
          </cell>
          <cell r="D192" t="str">
            <v>NO</v>
          </cell>
          <cell r="E192">
            <v>45235</v>
          </cell>
          <cell r="F192" t="str">
            <v>PCN Approved</v>
          </cell>
          <cell r="G192" t="str">
            <v>LOC</v>
          </cell>
        </row>
        <row r="193">
          <cell r="A193" t="str">
            <v>P-MR-AA0-010</v>
          </cell>
          <cell r="B193" t="str">
            <v>Agriculture</v>
          </cell>
          <cell r="C193" t="str">
            <v>1 (TBC)</v>
          </cell>
          <cell r="D193" t="str">
            <v>NO</v>
          </cell>
          <cell r="E193">
            <v>45291</v>
          </cell>
          <cell r="F193" t="str">
            <v>Before PCN</v>
          </cell>
          <cell r="G193" t="str">
            <v>Investment</v>
          </cell>
        </row>
        <row r="194">
          <cell r="A194" t="str">
            <v>P-MA-DB0-008</v>
          </cell>
          <cell r="B194" t="str">
            <v>Transport</v>
          </cell>
          <cell r="C194" t="str">
            <v>1 (TBC)</v>
          </cell>
          <cell r="D194" t="str">
            <v>NO</v>
          </cell>
          <cell r="E194">
            <v>45238</v>
          </cell>
          <cell r="F194" t="str">
            <v>Before PCN</v>
          </cell>
          <cell r="G194" t="str">
            <v>Investment</v>
          </cell>
        </row>
        <row r="195">
          <cell r="A195" t="str">
            <v>P-Z1-FA0-201</v>
          </cell>
          <cell r="B195" t="str">
            <v>Power</v>
          </cell>
          <cell r="C195" t="str">
            <v>1 (TBC)</v>
          </cell>
          <cell r="D195" t="str">
            <v>No</v>
          </cell>
          <cell r="E195">
            <v>45291</v>
          </cell>
          <cell r="F195" t="str">
            <v>Before PCN</v>
          </cell>
          <cell r="G195" t="str">
            <v>Investment</v>
          </cell>
        </row>
        <row r="196">
          <cell r="A196" t="str">
            <v>P-NE-E00-006</v>
          </cell>
          <cell r="B196" t="str">
            <v>Water supply and Sanitation</v>
          </cell>
          <cell r="C196" t="str">
            <v>1 (TBC)</v>
          </cell>
          <cell r="D196" t="str">
            <v>No</v>
          </cell>
          <cell r="E196">
            <v>45291</v>
          </cell>
          <cell r="F196" t="str">
            <v>Before PCN</v>
          </cell>
          <cell r="G196" t="str">
            <v>Investment</v>
          </cell>
        </row>
        <row r="197">
          <cell r="A197" t="str">
            <v>P-NG-D00-022</v>
          </cell>
          <cell r="B197" t="str">
            <v>Transport</v>
          </cell>
          <cell r="C197">
            <v>2</v>
          </cell>
          <cell r="D197" t="str">
            <v>No</v>
          </cell>
          <cell r="E197">
            <v>45227</v>
          </cell>
          <cell r="F197" t="str">
            <v>Before PCN</v>
          </cell>
          <cell r="G197" t="str">
            <v>Investment</v>
          </cell>
        </row>
        <row r="198">
          <cell r="A198" t="str">
            <v>P-SN-EB0-004</v>
          </cell>
          <cell r="B198" t="str">
            <v>Water supply and Sanitation</v>
          </cell>
          <cell r="C198" t="str">
            <v>1 (TBC)</v>
          </cell>
          <cell r="D198" t="str">
            <v>No</v>
          </cell>
          <cell r="E198">
            <v>45291</v>
          </cell>
          <cell r="F198" t="str">
            <v>Before PCN</v>
          </cell>
          <cell r="G198" t="str">
            <v>Investment</v>
          </cell>
        </row>
        <row r="199">
          <cell r="A199" t="str">
            <v>P-SN-D00-008</v>
          </cell>
          <cell r="B199" t="str">
            <v>Transport</v>
          </cell>
          <cell r="C199" t="str">
            <v>1 (TBC)</v>
          </cell>
          <cell r="D199" t="str">
            <v>No</v>
          </cell>
          <cell r="E199">
            <v>45291</v>
          </cell>
          <cell r="F199" t="str">
            <v>Before PCN</v>
          </cell>
          <cell r="G199" t="str">
            <v>Investment</v>
          </cell>
        </row>
        <row r="200">
          <cell r="A200" t="str">
            <v>P-SN-DC0-002</v>
          </cell>
          <cell r="B200" t="str">
            <v>Transport</v>
          </cell>
          <cell r="C200">
            <v>1</v>
          </cell>
          <cell r="D200" t="str">
            <v>Yes</v>
          </cell>
          <cell r="E200">
            <v>45291</v>
          </cell>
          <cell r="F200" t="str">
            <v>Before PCN</v>
          </cell>
          <cell r="G200" t="str">
            <v>Investment</v>
          </cell>
        </row>
        <row r="201">
          <cell r="A201" t="str">
            <v>P-SC-K00-023</v>
          </cell>
          <cell r="B201" t="str">
            <v>Multi-Sector</v>
          </cell>
          <cell r="C201">
            <v>3</v>
          </cell>
          <cell r="D201" t="str">
            <v>Yes</v>
          </cell>
          <cell r="E201">
            <v>45214</v>
          </cell>
          <cell r="F201" t="str">
            <v>PCN Approved</v>
          </cell>
          <cell r="G201" t="str">
            <v>PBO</v>
          </cell>
        </row>
        <row r="202">
          <cell r="A202" t="str">
            <v>P-SL-FA0-003</v>
          </cell>
          <cell r="B202" t="str">
            <v>Power</v>
          </cell>
          <cell r="C202" t="str">
            <v>1 or 2 (TBC)</v>
          </cell>
          <cell r="D202" t="str">
            <v>No</v>
          </cell>
          <cell r="E202">
            <v>45260</v>
          </cell>
          <cell r="F202" t="str">
            <v>Before PCN</v>
          </cell>
          <cell r="G202" t="str">
            <v>Investment</v>
          </cell>
        </row>
        <row r="203">
          <cell r="A203" t="str">
            <v>P-SS-KF0-006</v>
          </cell>
          <cell r="B203" t="str">
            <v>Multi-Sector</v>
          </cell>
          <cell r="C203">
            <v>3</v>
          </cell>
          <cell r="D203" t="str">
            <v>Yes</v>
          </cell>
          <cell r="E203">
            <v>45226</v>
          </cell>
          <cell r="F203" t="str">
            <v>Before PCN</v>
          </cell>
          <cell r="G203" t="str">
            <v>PBO</v>
          </cell>
        </row>
        <row r="204">
          <cell r="A204" t="str">
            <v>P-SD-HAB-004</v>
          </cell>
          <cell r="B204" t="str">
            <v>Finance</v>
          </cell>
          <cell r="C204" t="str">
            <v>FI-B</v>
          </cell>
          <cell r="D204" t="str">
            <v>NO</v>
          </cell>
          <cell r="E204">
            <v>45214</v>
          </cell>
          <cell r="F204" t="str">
            <v>PCN Approved</v>
          </cell>
          <cell r="G204" t="str">
            <v>LOC</v>
          </cell>
        </row>
        <row r="205">
          <cell r="A205" t="str">
            <v>P-SD-IAE-003</v>
          </cell>
          <cell r="B205" t="str">
            <v>Social</v>
          </cell>
          <cell r="C205">
            <v>3</v>
          </cell>
          <cell r="D205" t="str">
            <v>NO</v>
          </cell>
          <cell r="E205">
            <v>45260</v>
          </cell>
          <cell r="F205" t="str">
            <v>Before PCN</v>
          </cell>
          <cell r="G205" t="str">
            <v>Investment</v>
          </cell>
        </row>
        <row r="206">
          <cell r="A206" t="str">
            <v>P-SD-E00-006</v>
          </cell>
          <cell r="B206" t="str">
            <v>Water supply and Sanitation</v>
          </cell>
          <cell r="C206">
            <v>1</v>
          </cell>
          <cell r="D206" t="str">
            <v>Yes</v>
          </cell>
          <cell r="E206">
            <v>45260</v>
          </cell>
          <cell r="F206" t="str">
            <v>Before PCN</v>
          </cell>
          <cell r="G206" t="str">
            <v>Investment</v>
          </cell>
        </row>
        <row r="207">
          <cell r="A207" t="str">
            <v>P-SD-AA0-006</v>
          </cell>
          <cell r="B207" t="str">
            <v>Agriculture</v>
          </cell>
          <cell r="C207" t="str">
            <v>FI-B</v>
          </cell>
          <cell r="D207" t="str">
            <v>Yes</v>
          </cell>
          <cell r="E207">
            <v>45204</v>
          </cell>
          <cell r="F207" t="str">
            <v>Before PCN</v>
          </cell>
          <cell r="G207" t="str">
            <v>LOC</v>
          </cell>
        </row>
        <row r="208">
          <cell r="A208" t="str">
            <v>P-TZ-KF0-008</v>
          </cell>
          <cell r="B208" t="str">
            <v>Multi-Sector</v>
          </cell>
          <cell r="C208">
            <v>3</v>
          </cell>
          <cell r="D208" t="str">
            <v>Yes</v>
          </cell>
          <cell r="E208">
            <v>45222</v>
          </cell>
          <cell r="F208" t="str">
            <v>PCN Approved</v>
          </cell>
          <cell r="G208" t="str">
            <v>ISP</v>
          </cell>
        </row>
        <row r="209">
          <cell r="A209" t="str">
            <v>P-TG-E00-010</v>
          </cell>
          <cell r="B209" t="str">
            <v>Water supply and Sanitation</v>
          </cell>
          <cell r="C209" t="str">
            <v>1 or 2 (TBC)</v>
          </cell>
          <cell r="D209" t="str">
            <v>No</v>
          </cell>
          <cell r="E209">
            <v>45291</v>
          </cell>
          <cell r="F209" t="str">
            <v>Before PCN</v>
          </cell>
          <cell r="G209" t="str">
            <v>Investment</v>
          </cell>
        </row>
        <row r="210">
          <cell r="A210" t="str">
            <v>P-TN-AA0-028</v>
          </cell>
          <cell r="B210" t="str">
            <v>Agriculture</v>
          </cell>
          <cell r="C210" t="str">
            <v>1 (TBC)</v>
          </cell>
          <cell r="D210" t="str">
            <v>NO</v>
          </cell>
          <cell r="E210">
            <v>45245</v>
          </cell>
          <cell r="F210" t="str">
            <v>Before PCN</v>
          </cell>
          <cell r="G210" t="str">
            <v>Investment</v>
          </cell>
        </row>
        <row r="211">
          <cell r="A211" t="str">
            <v>P-CI-KA0-014</v>
          </cell>
          <cell r="B211" t="str">
            <v>Multi-Sector</v>
          </cell>
          <cell r="C211" t="str">
            <v>2 or 3 (TBC)</v>
          </cell>
          <cell r="D211" t="str">
            <v>No</v>
          </cell>
          <cell r="E211">
            <v>45291</v>
          </cell>
          <cell r="F211" t="str">
            <v>Before PCN</v>
          </cell>
          <cell r="G211" t="str">
            <v>PBO</v>
          </cell>
        </row>
        <row r="212">
          <cell r="A212" t="str">
            <v>P-SL-HAB-004</v>
          </cell>
          <cell r="B212" t="str">
            <v>Finance</v>
          </cell>
          <cell r="C212" t="str">
            <v>FI-A or FI-B (TBC)</v>
          </cell>
          <cell r="D212" t="str">
            <v>No</v>
          </cell>
          <cell r="E212">
            <v>45291</v>
          </cell>
          <cell r="F212" t="str">
            <v>undetermined</v>
          </cell>
          <cell r="G212" t="str">
            <v>Investment</v>
          </cell>
        </row>
        <row r="213">
          <cell r="A213" t="str">
            <v>P-Z1-DB0-256</v>
          </cell>
          <cell r="B213" t="str">
            <v>Transport</v>
          </cell>
          <cell r="C213" t="str">
            <v>1 (TBC)</v>
          </cell>
          <cell r="D213" t="str">
            <v>No</v>
          </cell>
          <cell r="E213">
            <v>45260</v>
          </cell>
          <cell r="F213" t="str">
            <v>Before PCN</v>
          </cell>
          <cell r="G213" t="str">
            <v>Investment</v>
          </cell>
        </row>
        <row r="214">
          <cell r="A214" t="str">
            <v>P-EG-BB0-007</v>
          </cell>
          <cell r="B214" t="str">
            <v>Social</v>
          </cell>
          <cell r="C214" t="str">
            <v>FI A (TBC)</v>
          </cell>
          <cell r="D214" t="str">
            <v>No</v>
          </cell>
          <cell r="E214">
            <v>45238</v>
          </cell>
          <cell r="F214" t="str">
            <v>Before PCN</v>
          </cell>
          <cell r="G214" t="str">
            <v>Investment</v>
          </cell>
        </row>
        <row r="215">
          <cell r="A215" t="str">
            <v>P-TN-IB0-005</v>
          </cell>
          <cell r="B215" t="str">
            <v>Social</v>
          </cell>
          <cell r="C215" t="str">
            <v>FI A (TBC)</v>
          </cell>
          <cell r="D215" t="str">
            <v>NO</v>
          </cell>
          <cell r="E215">
            <v>45275</v>
          </cell>
          <cell r="F215" t="str">
            <v>Before PCN</v>
          </cell>
          <cell r="G215" t="str">
            <v>Investment</v>
          </cell>
        </row>
        <row r="216">
          <cell r="A216" t="str">
            <v>P-TZ-H00-007</v>
          </cell>
          <cell r="B216" t="str">
            <v>Finance</v>
          </cell>
          <cell r="C216" t="str">
            <v>FI-B</v>
          </cell>
          <cell r="D216" t="str">
            <v>NO</v>
          </cell>
          <cell r="E216">
            <v>45219</v>
          </cell>
          <cell r="F216" t="str">
            <v>PCN Approved</v>
          </cell>
          <cell r="G216" t="str">
            <v>LOC</v>
          </cell>
        </row>
        <row r="217">
          <cell r="A217" t="str">
            <v>P-LS-AA0-015</v>
          </cell>
          <cell r="B217" t="str">
            <v>Agriculture</v>
          </cell>
          <cell r="C217" t="str">
            <v>II</v>
          </cell>
          <cell r="D217" t="str">
            <v>No</v>
          </cell>
          <cell r="E217">
            <v>45228</v>
          </cell>
          <cell r="F217" t="str">
            <v>Before PCN</v>
          </cell>
          <cell r="G217" t="str">
            <v>Investment</v>
          </cell>
        </row>
        <row r="218">
          <cell r="A218" t="str">
            <v>P-Z1-C00-087</v>
          </cell>
          <cell r="B218" t="str">
            <v>Environment</v>
          </cell>
          <cell r="C218" t="str">
            <v>I</v>
          </cell>
          <cell r="D218"/>
          <cell r="E218">
            <v>45245</v>
          </cell>
          <cell r="F218" t="str">
            <v>Before PCN</v>
          </cell>
          <cell r="G218" t="str">
            <v>Investment</v>
          </cell>
        </row>
        <row r="219">
          <cell r="A219" t="str">
            <v>P-ZM-AAG-006</v>
          </cell>
          <cell r="B219" t="str">
            <v>Agriculture</v>
          </cell>
          <cell r="C219" t="str">
            <v>II</v>
          </cell>
          <cell r="D219" t="str">
            <v>Yes</v>
          </cell>
          <cell r="E219">
            <v>45250</v>
          </cell>
          <cell r="F219" t="str">
            <v>Before PCN</v>
          </cell>
          <cell r="G219" t="str">
            <v>Investment</v>
          </cell>
        </row>
        <row r="220">
          <cell r="A220" t="str">
            <v>P-ZW-AAG-008</v>
          </cell>
          <cell r="B220" t="str">
            <v>Agriculture</v>
          </cell>
          <cell r="C220" t="str">
            <v>II</v>
          </cell>
          <cell r="D220" t="str">
            <v>NO</v>
          </cell>
          <cell r="E220">
            <v>45225</v>
          </cell>
          <cell r="F220" t="str">
            <v>Before PCN</v>
          </cell>
          <cell r="G220" t="str">
            <v>Investment</v>
          </cell>
        </row>
        <row r="221">
          <cell r="A221" t="str">
            <v>P-ZW-HAB-002</v>
          </cell>
          <cell r="B221" t="str">
            <v>Finance</v>
          </cell>
          <cell r="C221" t="str">
            <v>FI-A</v>
          </cell>
          <cell r="D221" t="str">
            <v>NO</v>
          </cell>
          <cell r="E221">
            <v>45243</v>
          </cell>
          <cell r="F221" t="str">
            <v>Before PCN</v>
          </cell>
          <cell r="G221" t="str">
            <v>Investment</v>
          </cell>
        </row>
        <row r="222">
          <cell r="A222" t="str">
            <v>P-ZW-KF0-015</v>
          </cell>
          <cell r="B222" t="str">
            <v>Multi-Sector</v>
          </cell>
          <cell r="C222" t="str">
            <v>III</v>
          </cell>
          <cell r="D222" t="str">
            <v>NO</v>
          </cell>
          <cell r="E222">
            <v>45230</v>
          </cell>
          <cell r="F222" t="str">
            <v>Before PCN</v>
          </cell>
          <cell r="G222" t="str">
            <v>PBO</v>
          </cell>
        </row>
        <row r="223">
          <cell r="A223" t="str">
            <v>P-ZW-HA0-003</v>
          </cell>
          <cell r="B223" t="str">
            <v>Finance</v>
          </cell>
          <cell r="C223" t="str">
            <v>FI-C</v>
          </cell>
          <cell r="D223" t="str">
            <v>NO</v>
          </cell>
          <cell r="E223">
            <v>45254</v>
          </cell>
          <cell r="F223" t="str">
            <v>Before PCN</v>
          </cell>
          <cell r="G223" t="str">
            <v>Investment</v>
          </cell>
        </row>
        <row r="224">
          <cell r="A224" t="str">
            <v>P-ZW-HAB-001</v>
          </cell>
          <cell r="B224" t="str">
            <v>Finance</v>
          </cell>
          <cell r="C224" t="str">
            <v>FI-B/FI-C</v>
          </cell>
          <cell r="D224" t="str">
            <v>NO</v>
          </cell>
          <cell r="E224">
            <v>45259</v>
          </cell>
          <cell r="F224" t="str">
            <v>Before PCN</v>
          </cell>
          <cell r="G224" t="str">
            <v>LOC</v>
          </cell>
        </row>
        <row r="225">
          <cell r="A225" t="str">
            <v>P-ZA-DC0-002</v>
          </cell>
          <cell r="B225" t="str">
            <v>Transport</v>
          </cell>
          <cell r="C225" t="str">
            <v>FIA/B</v>
          </cell>
          <cell r="D225"/>
          <cell r="E225">
            <v>45274</v>
          </cell>
          <cell r="F225" t="str">
            <v>Before PCN</v>
          </cell>
          <cell r="G225" t="str">
            <v>Investment</v>
          </cell>
        </row>
        <row r="226">
          <cell r="A226" t="str">
            <v>P-BJ-AAF-003</v>
          </cell>
          <cell r="B226" t="str">
            <v>Agriculture</v>
          </cell>
          <cell r="C226">
            <v>1</v>
          </cell>
          <cell r="D226" t="str">
            <v>Yes</v>
          </cell>
          <cell r="E226">
            <v>45015</v>
          </cell>
          <cell r="F226" t="str">
            <v>PAR approved</v>
          </cell>
          <cell r="G226" t="str">
            <v>Investment</v>
          </cell>
        </row>
        <row r="227">
          <cell r="A227" t="str">
            <v>P-BJ-DD0-002</v>
          </cell>
          <cell r="B227" t="str">
            <v>Transport</v>
          </cell>
          <cell r="C227">
            <v>1</v>
          </cell>
          <cell r="D227" t="str">
            <v>Yes</v>
          </cell>
          <cell r="E227">
            <v>44979</v>
          </cell>
          <cell r="F227" t="str">
            <v>PCN Approved</v>
          </cell>
          <cell r="G227" t="str">
            <v>Investment</v>
          </cell>
        </row>
        <row r="228">
          <cell r="A228" t="str">
            <v>P-BF-H00-001</v>
          </cell>
          <cell r="B228" t="str">
            <v>Finance</v>
          </cell>
          <cell r="C228" t="str">
            <v>FI-A or FI-B (TBC)</v>
          </cell>
          <cell r="D228" t="str">
            <v>No</v>
          </cell>
          <cell r="E228">
            <v>44951</v>
          </cell>
          <cell r="F228" t="str">
            <v>Before PCN</v>
          </cell>
          <cell r="G228" t="str">
            <v>LOC</v>
          </cell>
        </row>
        <row r="229">
          <cell r="A229" t="str">
            <v>P-BI-HAB-005</v>
          </cell>
          <cell r="B229" t="str">
            <v>Finance</v>
          </cell>
          <cell r="C229" t="str">
            <v>FI-C</v>
          </cell>
          <cell r="D229" t="str">
            <v>Yes</v>
          </cell>
          <cell r="E229">
            <v>44966</v>
          </cell>
          <cell r="F229" t="str">
            <v>PAR approved</v>
          </cell>
          <cell r="G229" t="str">
            <v>GUARANTEE</v>
          </cell>
        </row>
        <row r="230">
          <cell r="A230" t="str">
            <v>P-EG-AAG-010</v>
          </cell>
          <cell r="B230" t="str">
            <v>Agriculture</v>
          </cell>
          <cell r="C230" t="str">
            <v>2 (TBC)</v>
          </cell>
          <cell r="D230" t="str">
            <v>NO</v>
          </cell>
          <cell r="E230">
            <v>45014</v>
          </cell>
          <cell r="F230" t="str">
            <v>Before PCN</v>
          </cell>
          <cell r="G230" t="str">
            <v>Investment</v>
          </cell>
        </row>
        <row r="231">
          <cell r="A231" t="str">
            <v>P-EG-E00-011</v>
          </cell>
          <cell r="B231" t="str">
            <v>Water supply and Sanitation</v>
          </cell>
          <cell r="C231">
            <v>1</v>
          </cell>
          <cell r="D231" t="str">
            <v>Yes</v>
          </cell>
          <cell r="E231">
            <v>45006</v>
          </cell>
          <cell r="F231" t="str">
            <v>PCN Approved</v>
          </cell>
          <cell r="G231" t="str">
            <v>Investment</v>
          </cell>
        </row>
        <row r="232">
          <cell r="A232" t="str">
            <v>P-GM-FA0-004</v>
          </cell>
          <cell r="B232" t="str">
            <v>Power</v>
          </cell>
          <cell r="C232">
            <v>2</v>
          </cell>
          <cell r="D232" t="str">
            <v>Yes</v>
          </cell>
          <cell r="E232">
            <v>45000</v>
          </cell>
          <cell r="F232" t="str">
            <v>PCN Approved</v>
          </cell>
          <cell r="G232" t="str">
            <v>Investment</v>
          </cell>
        </row>
        <row r="233">
          <cell r="A233" t="str">
            <v>P-GM-KA0-011</v>
          </cell>
          <cell r="B233" t="str">
            <v>Multi-Sector</v>
          </cell>
          <cell r="C233" t="str">
            <v>2 or 3 (TBC)</v>
          </cell>
          <cell r="D233" t="str">
            <v>No</v>
          </cell>
          <cell r="E233">
            <v>45016</v>
          </cell>
          <cell r="F233" t="str">
            <v>Before PCN</v>
          </cell>
          <cell r="G233" t="str">
            <v>PBO</v>
          </cell>
        </row>
        <row r="234">
          <cell r="A234" t="str">
            <v>P-GM-I00-003</v>
          </cell>
          <cell r="B234" t="str">
            <v>Social</v>
          </cell>
          <cell r="C234" t="str">
            <v>2 (TBC)</v>
          </cell>
          <cell r="D234" t="str">
            <v>No</v>
          </cell>
          <cell r="E234">
            <v>44932</v>
          </cell>
          <cell r="F234" t="str">
            <v>Before PCN</v>
          </cell>
          <cell r="G234" t="str">
            <v>Investment</v>
          </cell>
        </row>
        <row r="235">
          <cell r="A235" t="str">
            <v>P-GN-BG0-003</v>
          </cell>
          <cell r="B235" t="str">
            <v>Industry, Mining &amp; Quarrying</v>
          </cell>
          <cell r="C235" t="str">
            <v>2 (TBC)</v>
          </cell>
          <cell r="D235" t="str">
            <v>No</v>
          </cell>
          <cell r="E235">
            <v>45000</v>
          </cell>
          <cell r="F235" t="str">
            <v>Before PCN</v>
          </cell>
          <cell r="G235" t="str">
            <v>Investment</v>
          </cell>
        </row>
        <row r="236">
          <cell r="A236" t="str">
            <v>P-KE-IA0-005</v>
          </cell>
          <cell r="B236" t="str">
            <v>Social</v>
          </cell>
          <cell r="C236">
            <v>2</v>
          </cell>
          <cell r="D236" t="str">
            <v>Yes</v>
          </cell>
          <cell r="E236">
            <v>44944</v>
          </cell>
          <cell r="F236" t="str">
            <v>PCN approved</v>
          </cell>
          <cell r="G236" t="str">
            <v>Investment</v>
          </cell>
        </row>
        <row r="237">
          <cell r="A237" t="str">
            <v>P-KE-HAB-037</v>
          </cell>
          <cell r="B237" t="str">
            <v>Finance</v>
          </cell>
          <cell r="C237" t="str">
            <v>FI-B</v>
          </cell>
          <cell r="D237" t="str">
            <v>Yes</v>
          </cell>
          <cell r="E237">
            <v>44951</v>
          </cell>
          <cell r="F237" t="str">
            <v>PAR approved</v>
          </cell>
          <cell r="G237" t="str">
            <v>Investment</v>
          </cell>
        </row>
        <row r="238">
          <cell r="A238" t="str">
            <v>P-MA-IBD-012</v>
          </cell>
          <cell r="B238" t="str">
            <v>Social</v>
          </cell>
          <cell r="C238">
            <v>2</v>
          </cell>
          <cell r="D238" t="str">
            <v>Yes</v>
          </cell>
          <cell r="E238">
            <v>44979</v>
          </cell>
          <cell r="F238" t="str">
            <v>PCN Approved</v>
          </cell>
          <cell r="G238" t="str">
            <v>Investment</v>
          </cell>
        </row>
        <row r="239">
          <cell r="A239" t="str">
            <v>P-MA-H00-022</v>
          </cell>
          <cell r="B239" t="str">
            <v>Finance</v>
          </cell>
          <cell r="C239" t="str">
            <v>3 (TBC)</v>
          </cell>
          <cell r="D239" t="str">
            <v>TBD</v>
          </cell>
          <cell r="E239">
            <v>45014</v>
          </cell>
          <cell r="F239" t="str">
            <v>Before PCN</v>
          </cell>
          <cell r="G239" t="str">
            <v>Investment</v>
          </cell>
        </row>
        <row r="240">
          <cell r="A240" t="str">
            <v>P-Z1-FF0-028</v>
          </cell>
          <cell r="B240" t="str">
            <v>Power</v>
          </cell>
          <cell r="C240" t="str">
            <v>FI-C</v>
          </cell>
          <cell r="D240" t="str">
            <v>Yes</v>
          </cell>
          <cell r="E240">
            <v>45016</v>
          </cell>
          <cell r="F240" t="str">
            <v>Before PCN</v>
          </cell>
          <cell r="G240" t="str">
            <v>LOC</v>
          </cell>
        </row>
        <row r="241">
          <cell r="A241" t="str">
            <v>P-Z1-DB0-251</v>
          </cell>
          <cell r="B241" t="str">
            <v>Transport</v>
          </cell>
          <cell r="C241">
            <v>1</v>
          </cell>
          <cell r="D241" t="str">
            <v>Yes</v>
          </cell>
          <cell r="E241">
            <v>44951</v>
          </cell>
          <cell r="F241" t="str">
            <v>PCN Approved</v>
          </cell>
          <cell r="G241" t="str">
            <v>Investment</v>
          </cell>
        </row>
        <row r="242">
          <cell r="A242" t="str">
            <v>P-Z1-HAB-100</v>
          </cell>
          <cell r="B242" t="str">
            <v>Finance</v>
          </cell>
          <cell r="C242" t="str">
            <v>FI A (TBC)</v>
          </cell>
          <cell r="D242" t="str">
            <v>NO</v>
          </cell>
          <cell r="E242">
            <v>45014</v>
          </cell>
          <cell r="F242" t="str">
            <v>PCN Approved</v>
          </cell>
          <cell r="G242" t="str">
            <v>LOC</v>
          </cell>
        </row>
        <row r="243">
          <cell r="A243" t="str">
            <v>P-NG-I00-002</v>
          </cell>
          <cell r="B243" t="str">
            <v>Social</v>
          </cell>
          <cell r="C243" t="str">
            <v>I</v>
          </cell>
          <cell r="D243" t="str">
            <v>Yes</v>
          </cell>
          <cell r="E243">
            <v>45014</v>
          </cell>
          <cell r="F243" t="str">
            <v>PCN Approved</v>
          </cell>
          <cell r="G243" t="str">
            <v>Investment</v>
          </cell>
        </row>
        <row r="244">
          <cell r="A244" t="str">
            <v>P-NG-H00-019</v>
          </cell>
          <cell r="B244" t="str">
            <v>Finance</v>
          </cell>
          <cell r="C244" t="str">
            <v>FI-A</v>
          </cell>
          <cell r="D244" t="str">
            <v>Yes</v>
          </cell>
          <cell r="E244">
            <v>45014</v>
          </cell>
          <cell r="F244" t="str">
            <v>Before PCN</v>
          </cell>
          <cell r="G244" t="str">
            <v>LOC</v>
          </cell>
        </row>
        <row r="245">
          <cell r="A245" t="str">
            <v>P-TZ-AAG-011</v>
          </cell>
          <cell r="B245" t="str">
            <v>Agriculture</v>
          </cell>
          <cell r="C245">
            <v>2</v>
          </cell>
          <cell r="D245" t="str">
            <v>Yes</v>
          </cell>
          <cell r="E245">
            <v>44979</v>
          </cell>
          <cell r="F245" t="str">
            <v>PCN Approved</v>
          </cell>
          <cell r="G245" t="str">
            <v>Investment</v>
          </cell>
        </row>
        <row r="246">
          <cell r="A246" t="str">
            <v>P-UG-HAB-009</v>
          </cell>
          <cell r="B246" t="str">
            <v>Finance</v>
          </cell>
          <cell r="C246" t="str">
            <v>FI-B</v>
          </cell>
          <cell r="D246" t="str">
            <v>NO</v>
          </cell>
          <cell r="E246">
            <v>45016</v>
          </cell>
          <cell r="F246" t="str">
            <v>Before PCN</v>
          </cell>
          <cell r="G246" t="str">
            <v>LOC</v>
          </cell>
        </row>
        <row r="247">
          <cell r="A247" t="str">
            <v>P-UG-HAB-008</v>
          </cell>
          <cell r="B247" t="str">
            <v>Finance</v>
          </cell>
          <cell r="C247" t="str">
            <v>FI-B</v>
          </cell>
          <cell r="D247" t="str">
            <v>NO</v>
          </cell>
          <cell r="E247">
            <v>45016</v>
          </cell>
          <cell r="F247" t="str">
            <v>Before PCN</v>
          </cell>
          <cell r="G247" t="str">
            <v>LOC</v>
          </cell>
        </row>
        <row r="248">
          <cell r="A248" t="str">
            <v>P-ML-FF0-002</v>
          </cell>
          <cell r="B248" t="str">
            <v>Power</v>
          </cell>
          <cell r="C248" t="str">
            <v>2 (TBC)</v>
          </cell>
          <cell r="D248" t="str">
            <v>No</v>
          </cell>
          <cell r="E248">
            <v>44985</v>
          </cell>
          <cell r="F248" t="str">
            <v>Before PCN</v>
          </cell>
          <cell r="G248" t="str">
            <v>Investment</v>
          </cell>
        </row>
        <row r="249">
          <cell r="A249" t="str">
            <v>P-ML-F00-012</v>
          </cell>
          <cell r="B249" t="str">
            <v>Power</v>
          </cell>
          <cell r="C249" t="str">
            <v>2 (TBC)</v>
          </cell>
          <cell r="D249" t="str">
            <v>No</v>
          </cell>
          <cell r="E249">
            <v>45016</v>
          </cell>
          <cell r="F249" t="str">
            <v>Before PCN</v>
          </cell>
          <cell r="G249" t="str">
            <v>Investment</v>
          </cell>
        </row>
        <row r="250">
          <cell r="A250" t="str">
            <v>P-Z1-K00-135</v>
          </cell>
          <cell r="B250" t="str">
            <v>Multi-Sector</v>
          </cell>
          <cell r="C250" t="str">
            <v>FI-B</v>
          </cell>
          <cell r="D250" t="str">
            <v>NO</v>
          </cell>
          <cell r="E250">
            <v>44972</v>
          </cell>
          <cell r="F250" t="str">
            <v>PCN Approved</v>
          </cell>
          <cell r="G250" t="str">
            <v>LOC</v>
          </cell>
        </row>
        <row r="251">
          <cell r="A251" t="str">
            <v>P-CM-EAB-001</v>
          </cell>
          <cell r="B251" t="str">
            <v>Water supply and Sanitation</v>
          </cell>
          <cell r="C251">
            <v>1</v>
          </cell>
          <cell r="D251"/>
          <cell r="E251">
            <v>45184</v>
          </cell>
          <cell r="F251" t="str">
            <v>Before PCN</v>
          </cell>
          <cell r="G251" t="str">
            <v>Investment</v>
          </cell>
        </row>
        <row r="252">
          <cell r="A252" t="str">
            <v>P-GW-KA0-009</v>
          </cell>
          <cell r="B252" t="str">
            <v>Multi-Sector</v>
          </cell>
          <cell r="C252" t="str">
            <v>3 (TBC)</v>
          </cell>
          <cell r="D252" t="str">
            <v>No</v>
          </cell>
          <cell r="E252">
            <v>45016</v>
          </cell>
          <cell r="F252" t="str">
            <v>Before PCN</v>
          </cell>
          <cell r="G252" t="str">
            <v>PBO</v>
          </cell>
        </row>
        <row r="253">
          <cell r="A253" t="str">
            <v>P-Z1-HAA-106</v>
          </cell>
          <cell r="B253" t="str">
            <v>Finance</v>
          </cell>
          <cell r="C253">
            <v>2</v>
          </cell>
          <cell r="D253"/>
          <cell r="E253">
            <v>44944</v>
          </cell>
          <cell r="F253" t="str">
            <v>PAR approved</v>
          </cell>
          <cell r="G253" t="str">
            <v>LOC</v>
          </cell>
        </row>
        <row r="254">
          <cell r="A254" t="str">
            <v>P-CI-HAB-009</v>
          </cell>
          <cell r="B254" t="str">
            <v>Finance</v>
          </cell>
          <cell r="C254"/>
          <cell r="D254"/>
          <cell r="E254">
            <v>44958</v>
          </cell>
          <cell r="F254" t="str">
            <v>PAR approved</v>
          </cell>
          <cell r="G254" t="str">
            <v>Investment</v>
          </cell>
        </row>
        <row r="255">
          <cell r="A255" t="str">
            <v>P-GH-D00-011</v>
          </cell>
          <cell r="B255" t="str">
            <v>Transport</v>
          </cell>
          <cell r="C255">
            <v>1</v>
          </cell>
          <cell r="D255" t="str">
            <v>Yes</v>
          </cell>
          <cell r="E255">
            <v>45010</v>
          </cell>
          <cell r="F255" t="str">
            <v>Before PCN</v>
          </cell>
          <cell r="G255" t="str">
            <v>Investment</v>
          </cell>
        </row>
        <row r="256">
          <cell r="A256" t="str">
            <v>P-BJ-AAF-003</v>
          </cell>
          <cell r="B256" t="str">
            <v>Agriculture</v>
          </cell>
          <cell r="C256">
            <v>1</v>
          </cell>
          <cell r="D256" t="str">
            <v>Yes</v>
          </cell>
          <cell r="E256">
            <v>45015</v>
          </cell>
          <cell r="F256" t="str">
            <v>PAR approved</v>
          </cell>
          <cell r="G256" t="str">
            <v>Investment</v>
          </cell>
        </row>
        <row r="257">
          <cell r="A257" t="str">
            <v>P-Z1-H00-098</v>
          </cell>
          <cell r="B257" t="str">
            <v>Finance</v>
          </cell>
          <cell r="C257" t="str">
            <v>FI-B (tbc)</v>
          </cell>
          <cell r="D257"/>
          <cell r="E257">
            <v>44966</v>
          </cell>
          <cell r="F257" t="str">
            <v>PCN Approved</v>
          </cell>
          <cell r="G257" t="str">
            <v>Investment</v>
          </cell>
        </row>
        <row r="258">
          <cell r="A258" t="str">
            <v>P-EG-IB0-009</v>
          </cell>
          <cell r="B258" t="str">
            <v>Social</v>
          </cell>
          <cell r="C258">
            <v>2</v>
          </cell>
          <cell r="D258" t="str">
            <v>Yes</v>
          </cell>
          <cell r="E258">
            <v>44958</v>
          </cell>
          <cell r="F258" t="str">
            <v>PCN Approved</v>
          </cell>
          <cell r="G258" t="str">
            <v>Investment</v>
          </cell>
        </row>
        <row r="259">
          <cell r="A259" t="str">
            <v>P-Z1-BZ0-015</v>
          </cell>
          <cell r="B259" t="str">
            <v>Industry, Mining &amp; Quarrying</v>
          </cell>
          <cell r="C259" t="str">
            <v>FI A</v>
          </cell>
          <cell r="D259" t="str">
            <v>Yes</v>
          </cell>
          <cell r="E259">
            <v>45014</v>
          </cell>
          <cell r="F259" t="str">
            <v>Before PCN</v>
          </cell>
          <cell r="G259" t="str">
            <v>EQUITY</v>
          </cell>
        </row>
        <row r="260">
          <cell r="A260" t="str">
            <v>P-Z1-KE0-030</v>
          </cell>
          <cell r="B260" t="str">
            <v>Multi-Sector</v>
          </cell>
          <cell r="C260" t="str">
            <v>FI A</v>
          </cell>
          <cell r="D260" t="str">
            <v>Yes</v>
          </cell>
          <cell r="E260">
            <v>45014</v>
          </cell>
          <cell r="F260" t="str">
            <v>Before PCN</v>
          </cell>
          <cell r="G260" t="str">
            <v>EQUITY</v>
          </cell>
        </row>
        <row r="261">
          <cell r="A261" t="str">
            <v>P-Z1-BZ0-014</v>
          </cell>
          <cell r="B261" t="str">
            <v>Industry, Mining &amp; Quarrying</v>
          </cell>
          <cell r="C261" t="str">
            <v>FI A</v>
          </cell>
          <cell r="D261" t="str">
            <v>Yes</v>
          </cell>
          <cell r="E261">
            <v>45014</v>
          </cell>
          <cell r="F261" t="str">
            <v>Before PCN</v>
          </cell>
          <cell r="G261" t="str">
            <v>EQUITY</v>
          </cell>
        </row>
        <row r="262">
          <cell r="A262" t="str">
            <v>P-ER-FA0-001</v>
          </cell>
          <cell r="B262" t="str">
            <v>Power</v>
          </cell>
          <cell r="C262"/>
          <cell r="D262"/>
          <cell r="E262">
            <v>44951</v>
          </cell>
          <cell r="F262" t="str">
            <v>undetermined</v>
          </cell>
          <cell r="G262" t="str">
            <v>Investment</v>
          </cell>
        </row>
        <row r="263">
          <cell r="A263" t="str">
            <v>P-MW-E00-013</v>
          </cell>
          <cell r="B263" t="str">
            <v>Water supply and Sanitation</v>
          </cell>
          <cell r="C263" t="str">
            <v>I</v>
          </cell>
          <cell r="D263" t="str">
            <v>Yes</v>
          </cell>
          <cell r="E263">
            <v>45015</v>
          </cell>
          <cell r="F263" t="str">
            <v>PCN Approved</v>
          </cell>
          <cell r="G263" t="str">
            <v>Investment</v>
          </cell>
        </row>
        <row r="264">
          <cell r="A264" t="str">
            <v>P-MU-K00-009</v>
          </cell>
          <cell r="B264" t="str">
            <v>Multi-Sector</v>
          </cell>
          <cell r="C264" t="str">
            <v>III</v>
          </cell>
          <cell r="D264" t="str">
            <v>NO</v>
          </cell>
          <cell r="E264">
            <v>45009</v>
          </cell>
          <cell r="F264" t="str">
            <v>Before PCN</v>
          </cell>
          <cell r="G264" t="str">
            <v>PBO</v>
          </cell>
        </row>
        <row r="265">
          <cell r="A265" t="str">
            <v>P-MU-HAB-008</v>
          </cell>
          <cell r="B265" t="str">
            <v>Finance</v>
          </cell>
          <cell r="C265" t="str">
            <v>FI-A</v>
          </cell>
          <cell r="D265" t="str">
            <v>NO</v>
          </cell>
          <cell r="E265">
            <v>44951</v>
          </cell>
          <cell r="F265" t="str">
            <v>Before PCN</v>
          </cell>
          <cell r="G265" t="str">
            <v>LOC</v>
          </cell>
        </row>
        <row r="266">
          <cell r="A266" t="str">
            <v>P-NA-IA0-003</v>
          </cell>
          <cell r="B266" t="str">
            <v>Social</v>
          </cell>
          <cell r="C266" t="str">
            <v>II</v>
          </cell>
          <cell r="D266" t="str">
            <v>NO</v>
          </cell>
          <cell r="E266">
            <v>44951</v>
          </cell>
          <cell r="F266" t="str">
            <v>Before PCN</v>
          </cell>
          <cell r="G266" t="str">
            <v>Investment</v>
          </cell>
        </row>
        <row r="267">
          <cell r="A267" t="str">
            <v>P-ST-AA0-006</v>
          </cell>
          <cell r="B267" t="str">
            <v>Agriculture</v>
          </cell>
          <cell r="C267" t="str">
            <v>II</v>
          </cell>
          <cell r="D267" t="str">
            <v>NO</v>
          </cell>
          <cell r="E267">
            <v>44995</v>
          </cell>
          <cell r="F267" t="str">
            <v>Before PCN</v>
          </cell>
          <cell r="G267" t="str">
            <v>Investment</v>
          </cell>
        </row>
        <row r="268">
          <cell r="A268" t="str">
            <v>P-ST-K00-010</v>
          </cell>
          <cell r="B268" t="str">
            <v>Multi-Sector</v>
          </cell>
          <cell r="C268" t="str">
            <v>III</v>
          </cell>
          <cell r="D268" t="str">
            <v>No</v>
          </cell>
          <cell r="E268">
            <v>45016</v>
          </cell>
          <cell r="F268" t="str">
            <v>Before PCN</v>
          </cell>
          <cell r="G268" t="str">
            <v>PBO</v>
          </cell>
        </row>
        <row r="269">
          <cell r="A269" t="str">
            <v>P-ZA-K00-006</v>
          </cell>
          <cell r="B269" t="str">
            <v>Multi-Sector</v>
          </cell>
          <cell r="C269" t="str">
            <v>III</v>
          </cell>
          <cell r="D269" t="str">
            <v>Yes</v>
          </cell>
          <cell r="E269">
            <v>45016</v>
          </cell>
          <cell r="F269" t="str">
            <v>Before PCN</v>
          </cell>
          <cell r="G269" t="str">
            <v>PBO</v>
          </cell>
        </row>
        <row r="270">
          <cell r="A270" t="str">
            <v>P-GA-D00-016</v>
          </cell>
          <cell r="B270" t="str">
            <v>Transport</v>
          </cell>
          <cell r="C270">
            <v>1</v>
          </cell>
          <cell r="D270" t="str">
            <v>Yes</v>
          </cell>
          <cell r="E270">
            <v>45097</v>
          </cell>
          <cell r="F270" t="str">
            <v>PCN Approved</v>
          </cell>
          <cell r="G270" t="str">
            <v>Investment</v>
          </cell>
        </row>
        <row r="271">
          <cell r="A271" t="str">
            <v>P-BJ-HAB-001</v>
          </cell>
          <cell r="B271" t="str">
            <v>Finance</v>
          </cell>
          <cell r="C271" t="str">
            <v>FI-A or FI-B (TBC)</v>
          </cell>
          <cell r="D271" t="str">
            <v>No</v>
          </cell>
          <cell r="E271">
            <v>45091</v>
          </cell>
          <cell r="F271" t="str">
            <v>PCN Approved</v>
          </cell>
          <cell r="G271" t="str">
            <v>LOC</v>
          </cell>
        </row>
        <row r="272">
          <cell r="A272" t="str">
            <v>P-BJ-FA0-011</v>
          </cell>
          <cell r="B272" t="str">
            <v>Power</v>
          </cell>
          <cell r="C272" t="str">
            <v>1 or 2 (TBC)</v>
          </cell>
          <cell r="D272" t="str">
            <v>No</v>
          </cell>
          <cell r="E272">
            <v>45026</v>
          </cell>
          <cell r="F272" t="str">
            <v>Before PCN</v>
          </cell>
          <cell r="G272" t="str">
            <v>Investment</v>
          </cell>
        </row>
        <row r="273">
          <cell r="A273" t="str">
            <v>P-BJ-FA0-011</v>
          </cell>
          <cell r="B273" t="str">
            <v>Power</v>
          </cell>
          <cell r="C273" t="str">
            <v>1 or 2 (TBC)</v>
          </cell>
          <cell r="D273" t="str">
            <v>No</v>
          </cell>
          <cell r="E273">
            <v>45026</v>
          </cell>
          <cell r="F273" t="str">
            <v>Before PCN</v>
          </cell>
          <cell r="G273" t="str">
            <v>Investment</v>
          </cell>
        </row>
        <row r="274">
          <cell r="A274" t="str">
            <v>P-BI-E00-002</v>
          </cell>
          <cell r="B274" t="str">
            <v>Water supply and Sanitation</v>
          </cell>
          <cell r="C274">
            <v>1</v>
          </cell>
          <cell r="D274" t="str">
            <v>NO</v>
          </cell>
          <cell r="E274">
            <v>45076</v>
          </cell>
          <cell r="F274" t="str">
            <v>Before PCN</v>
          </cell>
          <cell r="G274" t="str">
            <v>Investment</v>
          </cell>
        </row>
        <row r="275">
          <cell r="A275" t="str">
            <v>P-CM-IA0-002</v>
          </cell>
          <cell r="B275" t="str">
            <v>Social</v>
          </cell>
          <cell r="C275">
            <v>2</v>
          </cell>
          <cell r="D275">
            <v>2</v>
          </cell>
          <cell r="E275">
            <v>45097</v>
          </cell>
          <cell r="F275" t="str">
            <v>PCN Approved</v>
          </cell>
          <cell r="G275" t="str">
            <v>Investment</v>
          </cell>
        </row>
        <row r="276">
          <cell r="A276" t="str">
            <v>P-CF-IE0-005</v>
          </cell>
          <cell r="B276" t="str">
            <v>Social</v>
          </cell>
          <cell r="C276">
            <v>2</v>
          </cell>
          <cell r="D276"/>
          <cell r="E276">
            <v>45061</v>
          </cell>
          <cell r="F276" t="str">
            <v>PCN Approved</v>
          </cell>
          <cell r="G276" t="str">
            <v>Investment</v>
          </cell>
        </row>
        <row r="277">
          <cell r="A277" t="str">
            <v>P-CF-KF0-008</v>
          </cell>
          <cell r="B277" t="str">
            <v>Multi-Sector</v>
          </cell>
          <cell r="C277">
            <v>3</v>
          </cell>
          <cell r="D277"/>
          <cell r="E277">
            <v>45107</v>
          </cell>
          <cell r="F277" t="str">
            <v>Before PCN</v>
          </cell>
          <cell r="G277" t="str">
            <v>PBO</v>
          </cell>
        </row>
        <row r="278">
          <cell r="A278" t="str">
            <v>P-TD-K00-012</v>
          </cell>
          <cell r="B278" t="str">
            <v>Multi-Sector</v>
          </cell>
          <cell r="C278">
            <v>3</v>
          </cell>
          <cell r="D278"/>
          <cell r="E278">
            <v>45107</v>
          </cell>
          <cell r="F278" t="str">
            <v>Before PCN</v>
          </cell>
          <cell r="G278" t="str">
            <v>PBO</v>
          </cell>
        </row>
        <row r="279">
          <cell r="A279" t="str">
            <v>P-KM-A00-005</v>
          </cell>
          <cell r="B279" t="str">
            <v>Agriculture</v>
          </cell>
          <cell r="C279">
            <v>3</v>
          </cell>
          <cell r="D279" t="str">
            <v>NO</v>
          </cell>
          <cell r="E279">
            <v>45092</v>
          </cell>
          <cell r="F279" t="str">
            <v>Before PCN</v>
          </cell>
          <cell r="G279" t="str">
            <v>Investment</v>
          </cell>
        </row>
        <row r="280">
          <cell r="A280" t="str">
            <v>P-DJ-A00-003</v>
          </cell>
          <cell r="B280" t="str">
            <v>Agriculture</v>
          </cell>
          <cell r="C280">
            <v>3</v>
          </cell>
          <cell r="D280" t="str">
            <v>NO</v>
          </cell>
          <cell r="E280">
            <v>45092</v>
          </cell>
          <cell r="F280" t="str">
            <v>Before PCN</v>
          </cell>
          <cell r="G280" t="str">
            <v>Investment</v>
          </cell>
        </row>
        <row r="281">
          <cell r="A281" t="str">
            <v>P-EG-H00-013</v>
          </cell>
          <cell r="B281" t="str">
            <v>Finance</v>
          </cell>
          <cell r="C281" t="str">
            <v>1 (TBC)</v>
          </cell>
          <cell r="D281" t="str">
            <v>NO</v>
          </cell>
          <cell r="E281">
            <v>45063</v>
          </cell>
          <cell r="F281" t="str">
            <v>PCN Approved</v>
          </cell>
          <cell r="G281" t="str">
            <v>GUARANTEE</v>
          </cell>
        </row>
        <row r="282">
          <cell r="A282" t="str">
            <v>P-ET-AA0-020</v>
          </cell>
          <cell r="B282" t="str">
            <v>Agriculture</v>
          </cell>
          <cell r="C282">
            <v>2</v>
          </cell>
          <cell r="D282" t="str">
            <v>Yes</v>
          </cell>
          <cell r="E282">
            <v>45083</v>
          </cell>
          <cell r="F282" t="str">
            <v>Before PCN</v>
          </cell>
          <cell r="G282" t="str">
            <v>Investment</v>
          </cell>
        </row>
        <row r="283">
          <cell r="A283" t="str">
            <v>P-ET-AAZ-002</v>
          </cell>
          <cell r="B283" t="str">
            <v>Agriculture</v>
          </cell>
          <cell r="C283">
            <v>3</v>
          </cell>
          <cell r="D283" t="str">
            <v>Yes</v>
          </cell>
          <cell r="E283">
            <v>45107</v>
          </cell>
          <cell r="F283" t="str">
            <v>Before PCN</v>
          </cell>
          <cell r="G283" t="str">
            <v>Investment</v>
          </cell>
        </row>
        <row r="284">
          <cell r="A284" t="str">
            <v>P-GA-F00-016</v>
          </cell>
          <cell r="B284" t="str">
            <v>Power</v>
          </cell>
          <cell r="C284">
            <v>1</v>
          </cell>
          <cell r="D284">
            <v>1</v>
          </cell>
          <cell r="E284">
            <v>45107</v>
          </cell>
          <cell r="F284" t="str">
            <v>PCN Approved</v>
          </cell>
          <cell r="G284" t="str">
            <v>Investment</v>
          </cell>
        </row>
        <row r="285">
          <cell r="A285" t="str">
            <v>P-GN-AA0-026</v>
          </cell>
          <cell r="B285" t="str">
            <v>Agriculture</v>
          </cell>
          <cell r="C285">
            <v>2</v>
          </cell>
          <cell r="D285" t="str">
            <v>Yes</v>
          </cell>
          <cell r="E285">
            <v>45042</v>
          </cell>
          <cell r="F285" t="str">
            <v>PAR approved</v>
          </cell>
          <cell r="G285" t="str">
            <v>Investment</v>
          </cell>
        </row>
        <row r="286">
          <cell r="A286" t="str">
            <v>P-KE-AAG-009</v>
          </cell>
          <cell r="B286" t="str">
            <v>Agriculture</v>
          </cell>
          <cell r="C286">
            <v>2</v>
          </cell>
          <cell r="D286" t="str">
            <v>NO</v>
          </cell>
          <cell r="E286">
            <v>45105</v>
          </cell>
          <cell r="F286" t="str">
            <v>Before PCN</v>
          </cell>
          <cell r="G286" t="str">
            <v>LOC</v>
          </cell>
        </row>
        <row r="287">
          <cell r="A287" t="str">
            <v>P-LR-IZ0-004</v>
          </cell>
          <cell r="B287" t="str">
            <v>Social</v>
          </cell>
          <cell r="C287" t="str">
            <v>2 or 3 (TBC)</v>
          </cell>
          <cell r="D287" t="str">
            <v>No</v>
          </cell>
          <cell r="E287">
            <v>45106</v>
          </cell>
          <cell r="F287" t="str">
            <v>Before PCN</v>
          </cell>
          <cell r="G287" t="str">
            <v>Investment</v>
          </cell>
        </row>
        <row r="288">
          <cell r="A288" t="str">
            <v>P-ML-G00-003</v>
          </cell>
          <cell r="B288" t="str">
            <v>Communications</v>
          </cell>
          <cell r="C288" t="str">
            <v>2 (TBC)</v>
          </cell>
          <cell r="D288" t="str">
            <v>No</v>
          </cell>
          <cell r="E288">
            <v>45107</v>
          </cell>
          <cell r="F288" t="str">
            <v>Before PCN</v>
          </cell>
          <cell r="G288" t="str">
            <v>Investment</v>
          </cell>
        </row>
        <row r="289">
          <cell r="A289" t="str">
            <v>P-MR-K00-019</v>
          </cell>
          <cell r="B289" t="str">
            <v>Multi-Sector</v>
          </cell>
          <cell r="C289" t="str">
            <v>3 (TBC)</v>
          </cell>
          <cell r="D289" t="str">
            <v>NO</v>
          </cell>
          <cell r="E289">
            <v>45107</v>
          </cell>
          <cell r="F289" t="str">
            <v>Before PCN</v>
          </cell>
          <cell r="G289" t="str">
            <v>ISP</v>
          </cell>
        </row>
        <row r="290">
          <cell r="A290" t="str">
            <v>P-MR-HAB-013</v>
          </cell>
          <cell r="B290" t="str">
            <v>Finance</v>
          </cell>
          <cell r="C290" t="str">
            <v>FI A (TBC)</v>
          </cell>
          <cell r="D290" t="str">
            <v>NO</v>
          </cell>
          <cell r="E290">
            <v>45107</v>
          </cell>
          <cell r="F290" t="str">
            <v>Before PCN</v>
          </cell>
          <cell r="G290" t="str">
            <v>LOC</v>
          </cell>
        </row>
        <row r="291">
          <cell r="A291" t="str">
            <v>P-MA-IA0-008</v>
          </cell>
          <cell r="B291" t="str">
            <v>Social</v>
          </cell>
          <cell r="C291" t="str">
            <v>3 (TBC)</v>
          </cell>
          <cell r="D291" t="str">
            <v>NO</v>
          </cell>
          <cell r="E291">
            <v>45105</v>
          </cell>
          <cell r="F291" t="str">
            <v>PCN approved</v>
          </cell>
          <cell r="G291" t="str">
            <v>Investment</v>
          </cell>
        </row>
        <row r="292">
          <cell r="A292" t="str">
            <v>P-Z1-K00-109</v>
          </cell>
          <cell r="B292" t="str">
            <v>Multi-Sector</v>
          </cell>
          <cell r="C292"/>
          <cell r="D292"/>
          <cell r="E292">
            <v>45107</v>
          </cell>
          <cell r="F292" t="str">
            <v>Before PCN</v>
          </cell>
          <cell r="G292" t="str">
            <v>Investment</v>
          </cell>
        </row>
        <row r="293">
          <cell r="A293" t="str">
            <v>P-Z1-DC0-041</v>
          </cell>
          <cell r="B293" t="str">
            <v>Transport</v>
          </cell>
          <cell r="C293">
            <v>1</v>
          </cell>
          <cell r="D293" t="str">
            <v>Yes</v>
          </cell>
          <cell r="E293">
            <v>45107</v>
          </cell>
          <cell r="F293" t="str">
            <v>Before PCN</v>
          </cell>
          <cell r="G293" t="str">
            <v>Investment</v>
          </cell>
        </row>
        <row r="294">
          <cell r="A294" t="str">
            <v>P-Z1-DC0-041</v>
          </cell>
          <cell r="B294" t="str">
            <v>Transport</v>
          </cell>
          <cell r="C294">
            <v>1</v>
          </cell>
          <cell r="D294" t="str">
            <v>Yes</v>
          </cell>
          <cell r="E294">
            <v>45107</v>
          </cell>
          <cell r="F294" t="str">
            <v>Before PCN</v>
          </cell>
          <cell r="G294" t="str">
            <v>Investment</v>
          </cell>
        </row>
        <row r="295">
          <cell r="A295" t="str">
            <v>P-Z1-H00-113</v>
          </cell>
          <cell r="B295" t="str">
            <v>Finance</v>
          </cell>
          <cell r="C295" t="str">
            <v>FI-B</v>
          </cell>
          <cell r="D295" t="str">
            <v>NO</v>
          </cell>
          <cell r="E295">
            <v>45077</v>
          </cell>
          <cell r="F295" t="str">
            <v>Before PCN</v>
          </cell>
          <cell r="G295" t="str">
            <v>LOC</v>
          </cell>
        </row>
        <row r="296">
          <cell r="A296" t="str">
            <v>P-NG-C00-002</v>
          </cell>
          <cell r="B296" t="str">
            <v>Environment</v>
          </cell>
          <cell r="C296" t="str">
            <v>I</v>
          </cell>
          <cell r="D296" t="str">
            <v>NO</v>
          </cell>
          <cell r="E296">
            <v>45091</v>
          </cell>
          <cell r="F296" t="str">
            <v>Before PCN</v>
          </cell>
          <cell r="G296" t="str">
            <v>Investment</v>
          </cell>
        </row>
        <row r="297">
          <cell r="A297" t="str">
            <v>P-RW-E00-013</v>
          </cell>
          <cell r="B297" t="str">
            <v>Water supply and Sanitation</v>
          </cell>
          <cell r="C297">
            <v>3</v>
          </cell>
          <cell r="D297" t="str">
            <v>Yes</v>
          </cell>
          <cell r="E297">
            <v>45078</v>
          </cell>
          <cell r="F297" t="str">
            <v>PCN Approved</v>
          </cell>
          <cell r="G297" t="str">
            <v>Investment</v>
          </cell>
        </row>
        <row r="298">
          <cell r="A298" t="str">
            <v>P-RW-H00-007</v>
          </cell>
          <cell r="B298" t="str">
            <v>Finance</v>
          </cell>
          <cell r="C298" t="str">
            <v>FI-B</v>
          </cell>
          <cell r="D298" t="str">
            <v>Yes</v>
          </cell>
          <cell r="E298">
            <v>45097</v>
          </cell>
          <cell r="F298" t="str">
            <v>Before PCN</v>
          </cell>
          <cell r="G298" t="str">
            <v>LOC</v>
          </cell>
        </row>
        <row r="299">
          <cell r="A299" t="str">
            <v>P-SO-A00-001</v>
          </cell>
          <cell r="B299" t="str">
            <v>Agriculture</v>
          </cell>
          <cell r="C299">
            <v>3</v>
          </cell>
          <cell r="D299" t="str">
            <v>Yes</v>
          </cell>
          <cell r="E299">
            <v>45092</v>
          </cell>
          <cell r="F299" t="str">
            <v>Before PCN</v>
          </cell>
          <cell r="G299" t="str">
            <v>Investment</v>
          </cell>
        </row>
        <row r="300">
          <cell r="A300" t="str">
            <v>P-TZ-K00-018</v>
          </cell>
          <cell r="B300" t="str">
            <v>Multi-Sector</v>
          </cell>
          <cell r="C300">
            <v>3</v>
          </cell>
          <cell r="D300" t="str">
            <v>Yes</v>
          </cell>
          <cell r="E300">
            <v>45058</v>
          </cell>
          <cell r="F300" t="str">
            <v>Before PCN</v>
          </cell>
          <cell r="G300" t="str">
            <v>PBO</v>
          </cell>
        </row>
        <row r="301">
          <cell r="A301" t="str">
            <v>P-TZ-A00-009</v>
          </cell>
          <cell r="B301" t="str">
            <v>Agriculture</v>
          </cell>
          <cell r="C301">
            <v>1</v>
          </cell>
          <cell r="D301" t="str">
            <v>Yes</v>
          </cell>
          <cell r="E301">
            <v>45028</v>
          </cell>
          <cell r="F301" t="str">
            <v>PCN Approved</v>
          </cell>
          <cell r="G301" t="str">
            <v>Investment</v>
          </cell>
        </row>
        <row r="302">
          <cell r="A302" t="str">
            <v>P-TG-KA0-004</v>
          </cell>
          <cell r="B302" t="str">
            <v>Multi-Sector</v>
          </cell>
          <cell r="C302" t="str">
            <v>2 or 3 (TBC)</v>
          </cell>
          <cell r="D302" t="str">
            <v>No</v>
          </cell>
          <cell r="E302">
            <v>45020</v>
          </cell>
          <cell r="F302" t="str">
            <v>PCN Approved</v>
          </cell>
          <cell r="G302" t="str">
            <v>PBO</v>
          </cell>
        </row>
        <row r="303">
          <cell r="A303" t="str">
            <v>P-TN-K00-020</v>
          </cell>
          <cell r="B303" t="str">
            <v>Multi-Sector</v>
          </cell>
          <cell r="C303" t="str">
            <v>3 (TBC)</v>
          </cell>
          <cell r="D303" t="str">
            <v>NO</v>
          </cell>
          <cell r="E303">
            <v>45105</v>
          </cell>
          <cell r="F303" t="str">
            <v>Before PCN</v>
          </cell>
          <cell r="G303" t="str">
            <v>PBO</v>
          </cell>
        </row>
        <row r="304">
          <cell r="A304" t="str">
            <v>P-TN-I00-016</v>
          </cell>
          <cell r="B304" t="str">
            <v>Social</v>
          </cell>
          <cell r="C304"/>
          <cell r="D304" t="str">
            <v>NO</v>
          </cell>
          <cell r="E304">
            <v>45092</v>
          </cell>
          <cell r="F304" t="str">
            <v>Before PCN</v>
          </cell>
          <cell r="G304" t="str">
            <v>Investment</v>
          </cell>
        </row>
        <row r="305">
          <cell r="A305" t="str">
            <v>P-UG-E00-019</v>
          </cell>
          <cell r="B305" t="str">
            <v>Water supply and Sanitation</v>
          </cell>
          <cell r="C305">
            <v>2</v>
          </cell>
          <cell r="D305" t="str">
            <v>Yes</v>
          </cell>
          <cell r="E305">
            <v>45097</v>
          </cell>
          <cell r="F305" t="str">
            <v>Before PCN</v>
          </cell>
          <cell r="G305" t="str">
            <v>Investment</v>
          </cell>
        </row>
        <row r="306">
          <cell r="A306" t="str">
            <v>P-UG-E00-019</v>
          </cell>
          <cell r="B306" t="str">
            <v>Water supply and Sanitation</v>
          </cell>
          <cell r="C306">
            <v>2</v>
          </cell>
          <cell r="D306" t="str">
            <v>Yes</v>
          </cell>
          <cell r="E306">
            <v>45097</v>
          </cell>
          <cell r="F306" t="str">
            <v>Before PCN</v>
          </cell>
          <cell r="G306" t="str">
            <v>Investment</v>
          </cell>
        </row>
        <row r="307">
          <cell r="A307" t="str">
            <v>P-UG-DB0-035</v>
          </cell>
          <cell r="B307" t="str">
            <v>Transport</v>
          </cell>
          <cell r="C307">
            <v>1</v>
          </cell>
          <cell r="D307" t="str">
            <v>NO</v>
          </cell>
          <cell r="E307">
            <v>45088</v>
          </cell>
          <cell r="F307" t="str">
            <v>Before PCN</v>
          </cell>
          <cell r="G307" t="str">
            <v>Investment</v>
          </cell>
        </row>
        <row r="308">
          <cell r="A308" t="str">
            <v>P-UG-DB0-035</v>
          </cell>
          <cell r="B308" t="str">
            <v>Transport</v>
          </cell>
          <cell r="C308">
            <v>1</v>
          </cell>
          <cell r="D308" t="str">
            <v>NO</v>
          </cell>
          <cell r="E308">
            <v>45088</v>
          </cell>
          <cell r="F308" t="str">
            <v>Before PCN</v>
          </cell>
          <cell r="G308" t="str">
            <v>Investment</v>
          </cell>
        </row>
        <row r="309">
          <cell r="A309" t="str">
            <v>P-UG-HAA-004</v>
          </cell>
          <cell r="B309" t="str">
            <v>Finance</v>
          </cell>
          <cell r="C309" t="str">
            <v>FI-B</v>
          </cell>
          <cell r="D309" t="str">
            <v>Yes</v>
          </cell>
          <cell r="E309">
            <v>45076</v>
          </cell>
          <cell r="F309" t="str">
            <v>Before PCN</v>
          </cell>
          <cell r="G309" t="str">
            <v>LOC</v>
          </cell>
        </row>
        <row r="310">
          <cell r="A310" t="str">
            <v>P-CM-DB0-022</v>
          </cell>
          <cell r="B310" t="str">
            <v>Transport</v>
          </cell>
          <cell r="C310">
            <v>1</v>
          </cell>
          <cell r="D310"/>
          <cell r="E310">
            <v>45092</v>
          </cell>
          <cell r="F310" t="str">
            <v>PCN approved</v>
          </cell>
          <cell r="G310" t="str">
            <v>Investment</v>
          </cell>
        </row>
        <row r="311">
          <cell r="A311" t="str">
            <v>P-CI-HAB-010</v>
          </cell>
          <cell r="B311" t="str">
            <v>Finance</v>
          </cell>
          <cell r="C311" t="str">
            <v>FI-A or FI-B (TBC)</v>
          </cell>
          <cell r="D311" t="str">
            <v>No</v>
          </cell>
          <cell r="E311">
            <v>45091</v>
          </cell>
          <cell r="F311" t="str">
            <v>PCN Approved</v>
          </cell>
          <cell r="G311" t="str">
            <v>LOC</v>
          </cell>
        </row>
        <row r="312">
          <cell r="A312" t="str">
            <v>P-GA-K00-018</v>
          </cell>
          <cell r="B312" t="str">
            <v>Multi-Sector</v>
          </cell>
          <cell r="C312">
            <v>3</v>
          </cell>
          <cell r="D312"/>
          <cell r="E312">
            <v>45107</v>
          </cell>
          <cell r="F312" t="str">
            <v>PCN Approved</v>
          </cell>
          <cell r="G312" t="str">
            <v>PBO</v>
          </cell>
        </row>
        <row r="313">
          <cell r="A313" t="str">
            <v>P-TG-HAB-004</v>
          </cell>
          <cell r="B313" t="str">
            <v>Finance</v>
          </cell>
          <cell r="C313" t="str">
            <v>2 or 3 (TBC)</v>
          </cell>
          <cell r="D313" t="str">
            <v>No</v>
          </cell>
          <cell r="E313">
            <v>45091</v>
          </cell>
          <cell r="F313" t="str">
            <v>PCN Approved</v>
          </cell>
          <cell r="G313" t="str">
            <v>LOC</v>
          </cell>
        </row>
        <row r="314">
          <cell r="A314" t="str">
            <v>P-BF-K00-017</v>
          </cell>
          <cell r="B314" t="str">
            <v>Multi-Sector</v>
          </cell>
          <cell r="C314" t="str">
            <v>2 or 3 (TBC)</v>
          </cell>
          <cell r="D314" t="str">
            <v>No</v>
          </cell>
          <cell r="E314">
            <v>45070</v>
          </cell>
          <cell r="F314" t="str">
            <v>Before PCN</v>
          </cell>
          <cell r="G314" t="str">
            <v>ISP</v>
          </cell>
        </row>
        <row r="315">
          <cell r="A315" t="str">
            <v>SAP-TBC-MR-022</v>
          </cell>
          <cell r="B315" t="str">
            <v>Multi-Sector</v>
          </cell>
          <cell r="C315" t="str">
            <v>2 or 3 (TBC)</v>
          </cell>
          <cell r="D315" t="str">
            <v xml:space="preserve">No </v>
          </cell>
          <cell r="E315">
            <v>45107</v>
          </cell>
          <cell r="F315" t="str">
            <v>Before PCN</v>
          </cell>
          <cell r="G315" t="str">
            <v>PBO</v>
          </cell>
        </row>
        <row r="316">
          <cell r="A316" t="str">
            <v>P-CV-A00-001</v>
          </cell>
          <cell r="B316" t="str">
            <v>Agriculture</v>
          </cell>
          <cell r="C316" t="str">
            <v>2 or 3 (TBC)</v>
          </cell>
          <cell r="D316" t="str">
            <v xml:space="preserve">No </v>
          </cell>
          <cell r="E316">
            <v>45076</v>
          </cell>
          <cell r="F316" t="str">
            <v>undetermined</v>
          </cell>
          <cell r="G316" t="str">
            <v>Investment</v>
          </cell>
        </row>
        <row r="317">
          <cell r="A317" t="str">
            <v>P-CI-GB0-005</v>
          </cell>
          <cell r="B317" t="str">
            <v>Multi-Sector</v>
          </cell>
          <cell r="C317" t="str">
            <v>2 or 3 (TBC)</v>
          </cell>
          <cell r="D317" t="str">
            <v>No</v>
          </cell>
          <cell r="E317">
            <v>45107</v>
          </cell>
          <cell r="F317" t="str">
            <v>PCN Approved</v>
          </cell>
          <cell r="G317" t="str">
            <v>ISP</v>
          </cell>
        </row>
        <row r="318">
          <cell r="A318" t="str">
            <v>SAP-TBC-MR-021</v>
          </cell>
          <cell r="B318" t="str">
            <v>Agriculture</v>
          </cell>
          <cell r="C318" t="str">
            <v>1 or 2 (TBC)</v>
          </cell>
          <cell r="D318" t="str">
            <v>No</v>
          </cell>
          <cell r="E318">
            <v>45107</v>
          </cell>
          <cell r="F318" t="str">
            <v>Before PCN</v>
          </cell>
          <cell r="G318" t="str">
            <v>Investment</v>
          </cell>
        </row>
        <row r="319">
          <cell r="A319" t="str">
            <v>P-ML-DB0-023</v>
          </cell>
          <cell r="B319" t="str">
            <v>Transport</v>
          </cell>
          <cell r="C319" t="str">
            <v>1 (TBC)</v>
          </cell>
          <cell r="D319" t="str">
            <v>No</v>
          </cell>
          <cell r="E319">
            <v>45107</v>
          </cell>
          <cell r="F319" t="str">
            <v>Before PCN</v>
          </cell>
          <cell r="G319" t="str">
            <v>Investment</v>
          </cell>
        </row>
        <row r="320">
          <cell r="A320" t="str">
            <v>P-NE-HA0-002</v>
          </cell>
          <cell r="B320" t="str">
            <v>Finance</v>
          </cell>
          <cell r="C320" t="str">
            <v>FI-A or FI-B (TBC)</v>
          </cell>
          <cell r="D320" t="str">
            <v>No</v>
          </cell>
          <cell r="E320">
            <v>45107</v>
          </cell>
          <cell r="F320" t="str">
            <v>PCN Approved</v>
          </cell>
          <cell r="G320" t="str">
            <v>LOC</v>
          </cell>
        </row>
        <row r="321">
          <cell r="A321" t="str">
            <v>P-Z1-HA0-030</v>
          </cell>
          <cell r="B321" t="str">
            <v>Finance</v>
          </cell>
          <cell r="C321" t="str">
            <v>FI-A or FI-B (TBC)</v>
          </cell>
          <cell r="D321" t="str">
            <v>No</v>
          </cell>
          <cell r="E321">
            <v>45107</v>
          </cell>
          <cell r="F321" t="str">
            <v>Before PCN</v>
          </cell>
          <cell r="G321" t="str">
            <v>LOC</v>
          </cell>
        </row>
        <row r="322">
          <cell r="A322" t="str">
            <v>P-ML-I00-010</v>
          </cell>
          <cell r="B322" t="str">
            <v>Social</v>
          </cell>
          <cell r="C322"/>
          <cell r="D322"/>
          <cell r="E322">
            <v>45107</v>
          </cell>
          <cell r="F322" t="str">
            <v>PAR approved</v>
          </cell>
          <cell r="G322" t="str">
            <v>ISP</v>
          </cell>
        </row>
        <row r="323">
          <cell r="A323" t="str">
            <v>P-TG-KA0-005</v>
          </cell>
          <cell r="B323" t="str">
            <v>Multi-Sector</v>
          </cell>
          <cell r="C323" t="str">
            <v>2 or 3 (TBC)</v>
          </cell>
          <cell r="D323" t="str">
            <v>No</v>
          </cell>
          <cell r="E323">
            <v>45076</v>
          </cell>
          <cell r="F323" t="str">
            <v>undetermined</v>
          </cell>
          <cell r="G323" t="str">
            <v>PBO</v>
          </cell>
        </row>
        <row r="324">
          <cell r="A324" t="str">
            <v>P-EG-HAB-013</v>
          </cell>
          <cell r="B324" t="str">
            <v>Finance</v>
          </cell>
          <cell r="C324" t="str">
            <v>FI-C (to be confirmed)</v>
          </cell>
          <cell r="D324" t="str">
            <v>NO</v>
          </cell>
          <cell r="E324">
            <v>45105</v>
          </cell>
          <cell r="F324" t="str">
            <v>PCN Approved</v>
          </cell>
          <cell r="G324" t="str">
            <v>Investment</v>
          </cell>
        </row>
        <row r="325">
          <cell r="A325" t="str">
            <v>P-TN-HAB-020</v>
          </cell>
          <cell r="B325" t="str">
            <v>Finance</v>
          </cell>
          <cell r="C325"/>
          <cell r="D325" t="str">
            <v>NO</v>
          </cell>
          <cell r="E325">
            <v>45084</v>
          </cell>
          <cell r="F325" t="str">
            <v>Before PCN</v>
          </cell>
          <cell r="G325" t="str">
            <v>Investment</v>
          </cell>
        </row>
        <row r="326">
          <cell r="A326" t="str">
            <v>P-KE-FA0-021</v>
          </cell>
          <cell r="B326" t="str">
            <v>Power</v>
          </cell>
          <cell r="C326" t="str">
            <v>II</v>
          </cell>
          <cell r="D326"/>
          <cell r="E326">
            <v>45106</v>
          </cell>
          <cell r="F326" t="str">
            <v>Before PCN</v>
          </cell>
          <cell r="G326" t="str">
            <v>Investment</v>
          </cell>
        </row>
        <row r="327">
          <cell r="A327" t="str">
            <v>P-KE-HAB-038</v>
          </cell>
          <cell r="B327" t="str">
            <v>Finance</v>
          </cell>
          <cell r="C327" t="str">
            <v>FI-B</v>
          </cell>
          <cell r="D327" t="str">
            <v>NO</v>
          </cell>
          <cell r="E327">
            <v>45094</v>
          </cell>
          <cell r="F327" t="str">
            <v>PCN Approved</v>
          </cell>
          <cell r="G327" t="str">
            <v>LOC</v>
          </cell>
        </row>
        <row r="328">
          <cell r="A328" t="str">
            <v>P-AO-E00-006</v>
          </cell>
          <cell r="B328" t="str">
            <v>Water supply and Sanitation</v>
          </cell>
          <cell r="C328" t="str">
            <v>II</v>
          </cell>
          <cell r="D328" t="str">
            <v>Yes</v>
          </cell>
          <cell r="E328">
            <v>45107</v>
          </cell>
          <cell r="F328" t="str">
            <v>Before PCN</v>
          </cell>
          <cell r="G328" t="str">
            <v>Investment</v>
          </cell>
        </row>
        <row r="329">
          <cell r="A329" t="str">
            <v>P-MG-C00-005</v>
          </cell>
          <cell r="B329" t="str">
            <v>Environment</v>
          </cell>
          <cell r="C329" t="str">
            <v>I</v>
          </cell>
          <cell r="D329" t="str">
            <v>Yes</v>
          </cell>
          <cell r="E329">
            <v>45107</v>
          </cell>
          <cell r="F329" t="str">
            <v>Before PCN</v>
          </cell>
          <cell r="G329" t="str">
            <v>Investment</v>
          </cell>
        </row>
        <row r="330">
          <cell r="A330" t="str">
            <v>P-MW-AA0-039</v>
          </cell>
          <cell r="B330" t="str">
            <v>Agriculture</v>
          </cell>
          <cell r="C330" t="str">
            <v>I</v>
          </cell>
          <cell r="D330" t="str">
            <v>Yes</v>
          </cell>
          <cell r="E330">
            <v>45045</v>
          </cell>
          <cell r="F330" t="str">
            <v>Before PCN</v>
          </cell>
          <cell r="G330" t="str">
            <v>Investment</v>
          </cell>
        </row>
        <row r="331">
          <cell r="A331" t="str">
            <v>P-MW-FF0-003</v>
          </cell>
          <cell r="B331" t="str">
            <v>Power</v>
          </cell>
          <cell r="C331" t="str">
            <v>II/III</v>
          </cell>
          <cell r="D331" t="str">
            <v>NO</v>
          </cell>
          <cell r="E331">
            <v>45043</v>
          </cell>
          <cell r="F331" t="str">
            <v>Before PCN</v>
          </cell>
          <cell r="G331" t="str">
            <v>Investment</v>
          </cell>
        </row>
        <row r="332">
          <cell r="A332" t="str">
            <v>P-MW-FF0-002</v>
          </cell>
          <cell r="B332" t="str">
            <v>Power</v>
          </cell>
          <cell r="C332" t="str">
            <v>II</v>
          </cell>
          <cell r="D332" t="str">
            <v>Yes</v>
          </cell>
          <cell r="E332">
            <v>45042</v>
          </cell>
          <cell r="F332" t="str">
            <v>PCN Approved</v>
          </cell>
          <cell r="G332" t="str">
            <v>LOC</v>
          </cell>
        </row>
        <row r="333">
          <cell r="A333" t="str">
            <v>P-MZ-E00-013</v>
          </cell>
          <cell r="B333" t="str">
            <v>Water supply and Sanitation</v>
          </cell>
          <cell r="C333" t="str">
            <v>I</v>
          </cell>
          <cell r="D333" t="str">
            <v>NO</v>
          </cell>
          <cell r="E333">
            <v>45076</v>
          </cell>
          <cell r="F333" t="str">
            <v>Before PCN</v>
          </cell>
          <cell r="G333" t="str">
            <v>Investment</v>
          </cell>
        </row>
        <row r="334">
          <cell r="A334" t="str">
            <v>P-MZ-KA0-007</v>
          </cell>
          <cell r="B334" t="str">
            <v>Multi-Sector</v>
          </cell>
          <cell r="C334" t="str">
            <v>III</v>
          </cell>
          <cell r="D334" t="str">
            <v>NO</v>
          </cell>
          <cell r="E334">
            <v>45107</v>
          </cell>
          <cell r="F334" t="str">
            <v>PCN Approved</v>
          </cell>
          <cell r="G334" t="str">
            <v>PBO</v>
          </cell>
        </row>
        <row r="335">
          <cell r="A335" t="str">
            <v>P-MZ-KA0-008</v>
          </cell>
          <cell r="B335" t="str">
            <v>Multi-Sector</v>
          </cell>
          <cell r="C335" t="str">
            <v>III</v>
          </cell>
          <cell r="D335" t="str">
            <v>NO</v>
          </cell>
          <cell r="E335">
            <v>45107</v>
          </cell>
          <cell r="F335" t="str">
            <v>PCN Approved</v>
          </cell>
          <cell r="G335" t="str">
            <v>ISP</v>
          </cell>
        </row>
        <row r="336">
          <cell r="A336" t="str">
            <v>P-NA-DZ0-002</v>
          </cell>
          <cell r="B336" t="str">
            <v>Transport</v>
          </cell>
          <cell r="C336" t="str">
            <v>I</v>
          </cell>
          <cell r="D336" t="str">
            <v>NO</v>
          </cell>
          <cell r="E336">
            <v>45098</v>
          </cell>
          <cell r="F336" t="str">
            <v>Before PCN</v>
          </cell>
          <cell r="G336" t="str">
            <v>Investment</v>
          </cell>
        </row>
        <row r="337">
          <cell r="A337" t="str">
            <v>P-ST-K00-013</v>
          </cell>
          <cell r="B337" t="str">
            <v>Multi-Sector</v>
          </cell>
          <cell r="C337" t="str">
            <v>III</v>
          </cell>
          <cell r="D337" t="str">
            <v>NO</v>
          </cell>
          <cell r="E337">
            <v>45085</v>
          </cell>
          <cell r="F337" t="str">
            <v>Before PCN</v>
          </cell>
          <cell r="G337" t="str">
            <v>PBO</v>
          </cell>
        </row>
        <row r="338">
          <cell r="A338" t="str">
            <v xml:space="preserve">P-ZA-BB0-004 </v>
          </cell>
          <cell r="B338" t="str">
            <v>Industry, Mining &amp; Quarrying</v>
          </cell>
          <cell r="C338" t="str">
            <v>FI-A/FIB</v>
          </cell>
          <cell r="D338" t="str">
            <v>NO</v>
          </cell>
          <cell r="E338">
            <v>45107</v>
          </cell>
          <cell r="F338" t="str">
            <v>Before PCN</v>
          </cell>
          <cell r="G338" t="str">
            <v>Debt</v>
          </cell>
        </row>
        <row r="339">
          <cell r="A339" t="str">
            <v xml:space="preserve">P-ZA-BB0-004 </v>
          </cell>
          <cell r="B339" t="str">
            <v>Industry, Mining &amp; Quarrying</v>
          </cell>
          <cell r="C339" t="str">
            <v>FI-A/FIB</v>
          </cell>
          <cell r="D339" t="str">
            <v>NO</v>
          </cell>
          <cell r="E339">
            <v>45107</v>
          </cell>
          <cell r="F339" t="str">
            <v>Before PCN</v>
          </cell>
          <cell r="G339" t="str">
            <v>EQUITY</v>
          </cell>
        </row>
        <row r="340">
          <cell r="A340" t="str">
            <v>P-ZA-BB0-006</v>
          </cell>
          <cell r="B340" t="str">
            <v>Industry, Mining &amp; Quarrying</v>
          </cell>
          <cell r="C340" t="str">
            <v>III</v>
          </cell>
          <cell r="D340" t="str">
            <v>NO</v>
          </cell>
          <cell r="E340">
            <v>45107</v>
          </cell>
          <cell r="F340" t="str">
            <v>Before PCN</v>
          </cell>
          <cell r="G340" t="str">
            <v>Investment</v>
          </cell>
        </row>
        <row r="341">
          <cell r="A341" t="str">
            <v>P-ZA-FA0-012</v>
          </cell>
          <cell r="B341" t="str">
            <v>Power</v>
          </cell>
          <cell r="C341" t="str">
            <v>I</v>
          </cell>
          <cell r="D341" t="str">
            <v>No</v>
          </cell>
          <cell r="E341">
            <v>45092</v>
          </cell>
          <cell r="F341" t="str">
            <v>Before PCN</v>
          </cell>
          <cell r="G341" t="str">
            <v>Investment</v>
          </cell>
        </row>
        <row r="342">
          <cell r="A342" t="str">
            <v>P-ZM-FF0-005</v>
          </cell>
          <cell r="B342" t="str">
            <v>Power</v>
          </cell>
          <cell r="C342" t="str">
            <v>II</v>
          </cell>
          <cell r="D342" t="str">
            <v>NO</v>
          </cell>
          <cell r="E342">
            <v>45092</v>
          </cell>
          <cell r="F342" t="str">
            <v>Before PCN</v>
          </cell>
          <cell r="G342" t="str">
            <v>Investment</v>
          </cell>
        </row>
        <row r="343">
          <cell r="A343" t="str">
            <v>P-ZM-FF0-004</v>
          </cell>
          <cell r="B343" t="str">
            <v>Power</v>
          </cell>
          <cell r="C343" t="str">
            <v>II</v>
          </cell>
          <cell r="D343" t="str">
            <v>NO</v>
          </cell>
          <cell r="E343">
            <v>45092</v>
          </cell>
          <cell r="F343" t="str">
            <v>Before PCN</v>
          </cell>
          <cell r="G343" t="str">
            <v>Investment</v>
          </cell>
        </row>
        <row r="344">
          <cell r="A344" t="str">
            <v>P-MW-HAB-003</v>
          </cell>
          <cell r="B344" t="str">
            <v>Finance</v>
          </cell>
          <cell r="C344" t="str">
            <v>FI-B</v>
          </cell>
          <cell r="D344" t="str">
            <v>NO</v>
          </cell>
          <cell r="E344">
            <v>45077</v>
          </cell>
          <cell r="F344" t="str">
            <v>PCN Approved</v>
          </cell>
          <cell r="G344" t="str">
            <v>TG</v>
          </cell>
        </row>
        <row r="345">
          <cell r="A345" t="str">
            <v>P-Z1-H00-103</v>
          </cell>
          <cell r="B345" t="str">
            <v>Finance</v>
          </cell>
          <cell r="C345" t="str">
            <v>FI</v>
          </cell>
          <cell r="D345"/>
          <cell r="E345">
            <v>45071</v>
          </cell>
          <cell r="F345" t="str">
            <v>Before PCN</v>
          </cell>
          <cell r="G345" t="str">
            <v>EQUITY</v>
          </cell>
        </row>
        <row r="346">
          <cell r="A346" t="str">
            <v>P-SN-BB0-004</v>
          </cell>
          <cell r="B346" t="str">
            <v>Industry, Mining &amp; Quarrying</v>
          </cell>
          <cell r="C346"/>
          <cell r="D346" t="str">
            <v>No</v>
          </cell>
          <cell r="E346">
            <v>45199</v>
          </cell>
          <cell r="F346" t="str">
            <v>Before PCN</v>
          </cell>
          <cell r="G346" t="str">
            <v>Investment</v>
          </cell>
        </row>
        <row r="347">
          <cell r="A347" t="str">
            <v>P-BJ-FA0-010</v>
          </cell>
          <cell r="B347" t="str">
            <v>Power</v>
          </cell>
          <cell r="C347" t="str">
            <v>1 or 2 (TBC)</v>
          </cell>
          <cell r="D347" t="str">
            <v>No</v>
          </cell>
          <cell r="E347">
            <v>45118</v>
          </cell>
          <cell r="F347" t="str">
            <v>Before PCN</v>
          </cell>
          <cell r="G347" t="str">
            <v>Investment</v>
          </cell>
        </row>
        <row r="348">
          <cell r="A348" t="str">
            <v>P-CM-KF0-008</v>
          </cell>
          <cell r="B348" t="str">
            <v>Multi-Sector</v>
          </cell>
          <cell r="C348">
            <v>3</v>
          </cell>
          <cell r="D348"/>
          <cell r="E348">
            <v>45184</v>
          </cell>
          <cell r="F348" t="str">
            <v>Before PCN</v>
          </cell>
          <cell r="G348" t="str">
            <v>PBO</v>
          </cell>
        </row>
        <row r="349">
          <cell r="A349" t="str">
            <v>P-CI-BG0-002</v>
          </cell>
          <cell r="B349" t="str">
            <v>Industry, Mining &amp; Quarrying</v>
          </cell>
          <cell r="C349" t="str">
            <v>2 (TBC)</v>
          </cell>
          <cell r="D349" t="str">
            <v>No</v>
          </cell>
          <cell r="E349">
            <v>45199</v>
          </cell>
          <cell r="F349" t="str">
            <v>Before PCN</v>
          </cell>
          <cell r="G349" t="str">
            <v>Investment</v>
          </cell>
        </row>
        <row r="350">
          <cell r="A350" t="str">
            <v>P-CI-DB0-009</v>
          </cell>
          <cell r="B350" t="str">
            <v>Transport</v>
          </cell>
          <cell r="C350" t="str">
            <v>1 (TBC)</v>
          </cell>
          <cell r="D350" t="str">
            <v>No</v>
          </cell>
          <cell r="E350">
            <v>45120</v>
          </cell>
          <cell r="F350" t="str">
            <v>Before PCN</v>
          </cell>
          <cell r="G350" t="str">
            <v>Investment</v>
          </cell>
        </row>
        <row r="351">
          <cell r="A351" t="str">
            <v>P-CI-AAF-003</v>
          </cell>
          <cell r="B351" t="str">
            <v>Agriculture</v>
          </cell>
          <cell r="C351">
            <v>2</v>
          </cell>
          <cell r="D351" t="str">
            <v>Yes</v>
          </cell>
          <cell r="E351">
            <v>45199</v>
          </cell>
          <cell r="F351" t="str">
            <v>PCN Approved</v>
          </cell>
          <cell r="G351" t="str">
            <v>Investment</v>
          </cell>
        </row>
        <row r="352">
          <cell r="A352" t="str">
            <v>P-CD-EA0-008</v>
          </cell>
          <cell r="B352" t="str">
            <v>Water supply and Sanitation</v>
          </cell>
          <cell r="C352">
            <v>1</v>
          </cell>
          <cell r="D352"/>
          <cell r="E352">
            <v>45184</v>
          </cell>
          <cell r="F352" t="str">
            <v>Before PCN</v>
          </cell>
          <cell r="G352" t="str">
            <v>Investment</v>
          </cell>
        </row>
        <row r="353">
          <cell r="A353" t="str">
            <v>P-CD-K00-015</v>
          </cell>
          <cell r="B353" t="str">
            <v>Multi-Sector</v>
          </cell>
          <cell r="C353">
            <v>2</v>
          </cell>
          <cell r="D353"/>
          <cell r="E353">
            <v>45121</v>
          </cell>
          <cell r="F353" t="str">
            <v>Before PCN</v>
          </cell>
          <cell r="G353" t="str">
            <v>PBO</v>
          </cell>
        </row>
        <row r="354">
          <cell r="A354" t="str">
            <v>P-CD-FF0-003</v>
          </cell>
          <cell r="B354" t="str">
            <v>Power</v>
          </cell>
          <cell r="C354">
            <v>2</v>
          </cell>
          <cell r="D354">
            <v>2</v>
          </cell>
          <cell r="E354">
            <v>45117</v>
          </cell>
          <cell r="F354" t="str">
            <v>PCN Approved</v>
          </cell>
          <cell r="G354" t="str">
            <v>Investment</v>
          </cell>
        </row>
        <row r="355">
          <cell r="A355" t="str">
            <v>P-ET-IB0-002</v>
          </cell>
          <cell r="B355" t="str">
            <v>Social</v>
          </cell>
          <cell r="C355">
            <v>1</v>
          </cell>
          <cell r="D355" t="str">
            <v>NO</v>
          </cell>
          <cell r="E355">
            <v>45189</v>
          </cell>
          <cell r="F355" t="str">
            <v>Before PCN</v>
          </cell>
          <cell r="G355" t="str">
            <v>Investment</v>
          </cell>
        </row>
        <row r="356">
          <cell r="A356" t="str">
            <v>P-ET-HAB-009</v>
          </cell>
          <cell r="B356" t="str">
            <v>Finance</v>
          </cell>
          <cell r="C356" t="str">
            <v>FI-B</v>
          </cell>
          <cell r="D356" t="str">
            <v>NO</v>
          </cell>
          <cell r="E356">
            <v>45170</v>
          </cell>
          <cell r="F356" t="str">
            <v>Before PCN</v>
          </cell>
          <cell r="G356" t="str">
            <v>LOC</v>
          </cell>
        </row>
        <row r="357">
          <cell r="A357" t="str">
            <v>P-ET-FA0-020</v>
          </cell>
          <cell r="B357" t="str">
            <v>Power</v>
          </cell>
          <cell r="C357" t="str">
            <v>I</v>
          </cell>
          <cell r="D357" t="str">
            <v>Yes</v>
          </cell>
          <cell r="E357">
            <v>45120</v>
          </cell>
          <cell r="F357" t="str">
            <v>Before PCN</v>
          </cell>
          <cell r="G357" t="str">
            <v>Investment</v>
          </cell>
        </row>
        <row r="358">
          <cell r="A358" t="str">
            <v>P-ET-E00-015</v>
          </cell>
          <cell r="B358" t="str">
            <v>Water supply and Sanitation</v>
          </cell>
          <cell r="C358">
            <v>2</v>
          </cell>
          <cell r="D358" t="str">
            <v>Yes</v>
          </cell>
          <cell r="E358">
            <v>45199</v>
          </cell>
          <cell r="F358" t="str">
            <v>Before PCN</v>
          </cell>
          <cell r="G358" t="str">
            <v>Investment</v>
          </cell>
        </row>
        <row r="359">
          <cell r="A359" t="str">
            <v>P-GA-HAB-007</v>
          </cell>
          <cell r="B359" t="str">
            <v>Finance</v>
          </cell>
          <cell r="C359" t="str">
            <v>F1</v>
          </cell>
          <cell r="D359"/>
          <cell r="E359">
            <v>45199</v>
          </cell>
          <cell r="F359" t="str">
            <v>Before PCN</v>
          </cell>
          <cell r="G359" t="str">
            <v>LOC</v>
          </cell>
        </row>
        <row r="360">
          <cell r="A360" t="str">
            <v>P-KE-AAG-008</v>
          </cell>
          <cell r="B360" t="str">
            <v>Agriculture</v>
          </cell>
          <cell r="C360" t="str">
            <v>FI-B</v>
          </cell>
          <cell r="D360" t="str">
            <v>NO</v>
          </cell>
          <cell r="E360">
            <v>45174</v>
          </cell>
          <cell r="F360" t="str">
            <v>Before PCN</v>
          </cell>
          <cell r="G360" t="str">
            <v>Investment</v>
          </cell>
        </row>
        <row r="361">
          <cell r="A361" t="str">
            <v>P-KE-K00-012</v>
          </cell>
          <cell r="B361" t="str">
            <v>Multi-Sector</v>
          </cell>
          <cell r="C361">
            <v>3</v>
          </cell>
          <cell r="D361" t="str">
            <v>NO</v>
          </cell>
          <cell r="E361">
            <v>45197</v>
          </cell>
          <cell r="F361" t="str">
            <v>Before PCN</v>
          </cell>
          <cell r="G361" t="str">
            <v>PBO</v>
          </cell>
        </row>
        <row r="362">
          <cell r="A362" t="str">
            <v>P-LR-HA0-003</v>
          </cell>
          <cell r="B362" t="str">
            <v>Finance</v>
          </cell>
          <cell r="C362" t="str">
            <v>FI-B or FI-C (TBC)</v>
          </cell>
          <cell r="D362" t="str">
            <v>No</v>
          </cell>
          <cell r="E362">
            <v>45153</v>
          </cell>
          <cell r="F362" t="str">
            <v>PAR approved</v>
          </cell>
          <cell r="G362" t="str">
            <v>Investment</v>
          </cell>
        </row>
        <row r="363">
          <cell r="A363" t="str">
            <v>P-ML-FF0-003</v>
          </cell>
          <cell r="B363" t="str">
            <v>Power</v>
          </cell>
          <cell r="C363">
            <v>2</v>
          </cell>
          <cell r="D363" t="str">
            <v>No</v>
          </cell>
          <cell r="E363">
            <v>45120</v>
          </cell>
          <cell r="F363" t="str">
            <v>Before PCN</v>
          </cell>
          <cell r="G363" t="str">
            <v>Investment</v>
          </cell>
        </row>
        <row r="364">
          <cell r="A364" t="str">
            <v>P-MA-BB0-005</v>
          </cell>
          <cell r="B364" t="str">
            <v>Industry, Mining &amp; Quarrying</v>
          </cell>
          <cell r="C364" t="str">
            <v>1 (TBC)</v>
          </cell>
          <cell r="D364" t="str">
            <v>NO</v>
          </cell>
          <cell r="E364">
            <v>45184</v>
          </cell>
          <cell r="F364" t="str">
            <v>Before PCN</v>
          </cell>
          <cell r="G364" t="str">
            <v>Investment</v>
          </cell>
        </row>
        <row r="365">
          <cell r="A365" t="str">
            <v>P-Z1-D00-048</v>
          </cell>
          <cell r="B365" t="str">
            <v>Transport</v>
          </cell>
          <cell r="C365"/>
          <cell r="D365"/>
          <cell r="E365">
            <v>45199</v>
          </cell>
          <cell r="F365" t="str">
            <v>Before PCN</v>
          </cell>
          <cell r="G365" t="str">
            <v>Investment</v>
          </cell>
        </row>
        <row r="366">
          <cell r="A366" t="str">
            <v>P-Z1-DD0-024</v>
          </cell>
          <cell r="B366" t="str">
            <v>Transport</v>
          </cell>
          <cell r="C366">
            <v>1</v>
          </cell>
          <cell r="D366" t="str">
            <v>Yes</v>
          </cell>
          <cell r="E366">
            <v>45194</v>
          </cell>
          <cell r="F366" t="str">
            <v>Before PCN</v>
          </cell>
          <cell r="G366" t="str">
            <v>Investment</v>
          </cell>
        </row>
        <row r="367">
          <cell r="A367" t="str">
            <v>P-Z1-DB0-265</v>
          </cell>
          <cell r="B367" t="str">
            <v>Transport</v>
          </cell>
          <cell r="C367" t="str">
            <v>1 (TBC)</v>
          </cell>
          <cell r="D367" t="str">
            <v>No</v>
          </cell>
          <cell r="E367">
            <v>45189</v>
          </cell>
          <cell r="F367" t="str">
            <v>Before PCN</v>
          </cell>
          <cell r="G367" t="str">
            <v>Investment</v>
          </cell>
        </row>
        <row r="368">
          <cell r="A368" t="str">
            <v>P-Z1-DB0-261</v>
          </cell>
          <cell r="B368" t="str">
            <v>Transport</v>
          </cell>
          <cell r="C368" t="str">
            <v>1 (TBC)</v>
          </cell>
          <cell r="D368" t="str">
            <v>No</v>
          </cell>
          <cell r="E368">
            <v>45189</v>
          </cell>
          <cell r="F368" t="str">
            <v>Before PCN</v>
          </cell>
          <cell r="G368" t="str">
            <v>Investment</v>
          </cell>
        </row>
        <row r="369">
          <cell r="A369" t="str">
            <v>P-Z1-DB0-266</v>
          </cell>
          <cell r="B369" t="str">
            <v>Transport</v>
          </cell>
          <cell r="C369" t="str">
            <v>1 (TBC)</v>
          </cell>
          <cell r="D369" t="str">
            <v>No</v>
          </cell>
          <cell r="E369">
            <v>45189</v>
          </cell>
          <cell r="F369" t="str">
            <v>Before PCN</v>
          </cell>
          <cell r="G369" t="str">
            <v>Investment</v>
          </cell>
        </row>
        <row r="370">
          <cell r="A370" t="str">
            <v>P-Z1-HAA-105</v>
          </cell>
          <cell r="B370" t="str">
            <v>Finance</v>
          </cell>
          <cell r="C370" t="str">
            <v>FI-B</v>
          </cell>
          <cell r="D370" t="str">
            <v>Yes</v>
          </cell>
          <cell r="E370">
            <v>45184</v>
          </cell>
          <cell r="F370" t="str">
            <v>Before PCN</v>
          </cell>
          <cell r="G370" t="str">
            <v>LOC</v>
          </cell>
        </row>
        <row r="371">
          <cell r="A371" t="str">
            <v>P-NG-E00-010</v>
          </cell>
          <cell r="B371" t="str">
            <v>Water supply and Sanitation</v>
          </cell>
          <cell r="C371" t="str">
            <v>I</v>
          </cell>
          <cell r="D371" t="str">
            <v>NO</v>
          </cell>
          <cell r="E371">
            <v>45196</v>
          </cell>
          <cell r="F371" t="str">
            <v>PCN Approved</v>
          </cell>
          <cell r="G371" t="str">
            <v>Investment</v>
          </cell>
        </row>
        <row r="372">
          <cell r="A372" t="str">
            <v>P-NG-IB0-011</v>
          </cell>
          <cell r="B372" t="str">
            <v>Social</v>
          </cell>
          <cell r="C372" t="str">
            <v>I</v>
          </cell>
          <cell r="D372" t="str">
            <v>NO</v>
          </cell>
          <cell r="E372">
            <v>45182</v>
          </cell>
          <cell r="F372" t="str">
            <v>Before PCN</v>
          </cell>
          <cell r="G372" t="str">
            <v>Investment</v>
          </cell>
        </row>
        <row r="373">
          <cell r="A373" t="str">
            <v>P-NG-HAB-024</v>
          </cell>
          <cell r="B373" t="str">
            <v>Finance</v>
          </cell>
          <cell r="C373" t="str">
            <v>FI-A</v>
          </cell>
          <cell r="D373" t="str">
            <v>NO</v>
          </cell>
          <cell r="E373">
            <v>45119</v>
          </cell>
          <cell r="F373" t="str">
            <v>PCN Approved</v>
          </cell>
          <cell r="G373" t="str">
            <v>LOC</v>
          </cell>
        </row>
        <row r="374">
          <cell r="A374" t="str">
            <v>P-RW-IA0-006</v>
          </cell>
          <cell r="B374" t="str">
            <v>Social</v>
          </cell>
          <cell r="C374">
            <v>2</v>
          </cell>
          <cell r="D374" t="str">
            <v>Yes</v>
          </cell>
          <cell r="E374">
            <v>45184</v>
          </cell>
          <cell r="F374" t="str">
            <v>Before PCN</v>
          </cell>
          <cell r="G374" t="str">
            <v>Investment</v>
          </cell>
        </row>
        <row r="375">
          <cell r="A375" t="str">
            <v>P-RW-H00-008</v>
          </cell>
          <cell r="B375" t="str">
            <v>Finance</v>
          </cell>
          <cell r="C375" t="str">
            <v>FI-C</v>
          </cell>
          <cell r="D375" t="str">
            <v>NO</v>
          </cell>
          <cell r="E375">
            <v>45122</v>
          </cell>
          <cell r="F375" t="str">
            <v>Before PCN</v>
          </cell>
          <cell r="G375" t="str">
            <v>Investment</v>
          </cell>
        </row>
        <row r="376">
          <cell r="A376" t="str">
            <v xml:space="preserve">P-RW-HAB-007 </v>
          </cell>
          <cell r="B376" t="str">
            <v>Finance</v>
          </cell>
          <cell r="C376" t="str">
            <v>FI-B</v>
          </cell>
          <cell r="D376" t="str">
            <v>NO</v>
          </cell>
          <cell r="E376">
            <v>45122</v>
          </cell>
          <cell r="F376" t="str">
            <v>Before PCN</v>
          </cell>
          <cell r="G376" t="str">
            <v>LOC</v>
          </cell>
        </row>
        <row r="377">
          <cell r="A377" t="str">
            <v>P-SN-KA0-019</v>
          </cell>
          <cell r="B377" t="str">
            <v>Multi-Sector</v>
          </cell>
          <cell r="C377" t="str">
            <v>2 or 3 (TBC)</v>
          </cell>
          <cell r="D377" t="str">
            <v>No</v>
          </cell>
          <cell r="E377">
            <v>45199</v>
          </cell>
          <cell r="F377" t="str">
            <v>Before PCN</v>
          </cell>
          <cell r="G377" t="str">
            <v>PBO</v>
          </cell>
        </row>
        <row r="378">
          <cell r="A378" t="str">
            <v>P-SN-AA0-014</v>
          </cell>
          <cell r="B378" t="str">
            <v>Agriculture</v>
          </cell>
          <cell r="C378" t="str">
            <v>1 (TBC)</v>
          </cell>
          <cell r="D378" t="str">
            <v>No</v>
          </cell>
          <cell r="E378">
            <v>45190</v>
          </cell>
          <cell r="F378" t="str">
            <v>Before PCN</v>
          </cell>
          <cell r="G378" t="str">
            <v>Investment</v>
          </cell>
        </row>
        <row r="379">
          <cell r="A379" t="str">
            <v>P-SO-HZ0-001</v>
          </cell>
          <cell r="B379" t="str">
            <v>Finance</v>
          </cell>
          <cell r="C379" t="str">
            <v>FI-C</v>
          </cell>
          <cell r="D379" t="str">
            <v>NO</v>
          </cell>
          <cell r="E379">
            <v>45184</v>
          </cell>
          <cell r="F379" t="str">
            <v>Before PCN</v>
          </cell>
          <cell r="G379" t="str">
            <v>Investment</v>
          </cell>
        </row>
        <row r="380">
          <cell r="A380" t="str">
            <v>P-SO-KF0-015</v>
          </cell>
          <cell r="B380" t="str">
            <v>Multi-Sector</v>
          </cell>
          <cell r="C380">
            <v>3</v>
          </cell>
          <cell r="D380" t="str">
            <v>Yes</v>
          </cell>
          <cell r="E380">
            <v>45122</v>
          </cell>
          <cell r="F380" t="str">
            <v>PCN Approved</v>
          </cell>
          <cell r="G380" t="str">
            <v>ISP</v>
          </cell>
        </row>
        <row r="381">
          <cell r="A381" t="str">
            <v>P-SS-I00-005</v>
          </cell>
          <cell r="B381" t="str">
            <v>Social</v>
          </cell>
          <cell r="C381">
            <v>2</v>
          </cell>
          <cell r="D381" t="str">
            <v>NO</v>
          </cell>
          <cell r="E381">
            <v>45180</v>
          </cell>
          <cell r="F381" t="str">
            <v>Before PCN</v>
          </cell>
          <cell r="G381" t="str">
            <v>Investment</v>
          </cell>
        </row>
        <row r="382">
          <cell r="A382" t="str">
            <v>P-UG-AB0-004</v>
          </cell>
          <cell r="B382" t="str">
            <v>Agriculture</v>
          </cell>
          <cell r="C382">
            <v>2</v>
          </cell>
          <cell r="D382" t="str">
            <v>Yes</v>
          </cell>
          <cell r="E382">
            <v>45109</v>
          </cell>
          <cell r="F382" t="str">
            <v>Before PCN</v>
          </cell>
          <cell r="G382" t="str">
            <v>Investment</v>
          </cell>
        </row>
        <row r="383">
          <cell r="A383" t="str">
            <v>P-UG-AB0-004</v>
          </cell>
          <cell r="B383" t="str">
            <v>Agriculture</v>
          </cell>
          <cell r="C383">
            <v>2</v>
          </cell>
          <cell r="D383" t="str">
            <v>Yes</v>
          </cell>
          <cell r="E383">
            <v>45109</v>
          </cell>
          <cell r="F383" t="str">
            <v>Before PCN</v>
          </cell>
          <cell r="G383" t="str">
            <v>Investment</v>
          </cell>
        </row>
        <row r="384">
          <cell r="A384" t="str">
            <v>P-Z1-HAB-101</v>
          </cell>
          <cell r="B384" t="str">
            <v>Finance</v>
          </cell>
          <cell r="C384" t="str">
            <v>FI A (TBC)</v>
          </cell>
          <cell r="D384" t="str">
            <v>NO</v>
          </cell>
          <cell r="E384">
            <v>45199</v>
          </cell>
          <cell r="F384" t="str">
            <v>PCN Approved</v>
          </cell>
          <cell r="G384" t="str">
            <v>RPA</v>
          </cell>
        </row>
        <row r="385">
          <cell r="A385" t="str">
            <v>P-CI-H00-014</v>
          </cell>
          <cell r="B385" t="str">
            <v>Finance</v>
          </cell>
          <cell r="C385" t="str">
            <v>FI-A or FI-B (TBC)</v>
          </cell>
          <cell r="D385" t="str">
            <v>No</v>
          </cell>
          <cell r="E385">
            <v>45199</v>
          </cell>
          <cell r="F385" t="str">
            <v>Before PCN</v>
          </cell>
          <cell r="G385" t="str">
            <v>GUARANTEE</v>
          </cell>
        </row>
        <row r="386">
          <cell r="A386" t="str">
            <v>P-ML-FA0-019</v>
          </cell>
          <cell r="B386" t="str">
            <v>Power</v>
          </cell>
          <cell r="C386" t="str">
            <v>1 or 2 (TBC)</v>
          </cell>
          <cell r="D386" t="str">
            <v>No</v>
          </cell>
          <cell r="E386">
            <v>45199</v>
          </cell>
          <cell r="F386" t="str">
            <v>Before PCN</v>
          </cell>
          <cell r="G386" t="str">
            <v>Investment</v>
          </cell>
        </row>
        <row r="387">
          <cell r="A387" t="str">
            <v>P-SL-DB0-012</v>
          </cell>
          <cell r="B387" t="str">
            <v>Transport</v>
          </cell>
          <cell r="C387"/>
          <cell r="D387"/>
          <cell r="E387">
            <v>45199</v>
          </cell>
          <cell r="F387" t="str">
            <v>Before PCN</v>
          </cell>
          <cell r="G387" t="str">
            <v>Investment</v>
          </cell>
        </row>
        <row r="388">
          <cell r="A388" t="str">
            <v>P-TG-AA0-014</v>
          </cell>
          <cell r="B388" t="str">
            <v>Agriculture</v>
          </cell>
          <cell r="C388" t="str">
            <v>1 (TBC)</v>
          </cell>
          <cell r="D388" t="str">
            <v>No</v>
          </cell>
          <cell r="E388">
            <v>45125</v>
          </cell>
          <cell r="F388" t="str">
            <v>undetermined</v>
          </cell>
          <cell r="G388" t="str">
            <v>Investment</v>
          </cell>
        </row>
        <row r="389">
          <cell r="A389" t="str">
            <v>P-RW-E00-014</v>
          </cell>
          <cell r="B389" t="str">
            <v>Water supply and Sanitation</v>
          </cell>
          <cell r="C389"/>
          <cell r="D389" t="str">
            <v>NO</v>
          </cell>
          <cell r="E389">
            <v>45111</v>
          </cell>
          <cell r="F389" t="str">
            <v>PCN Approved</v>
          </cell>
          <cell r="G389" t="str">
            <v>Investment</v>
          </cell>
        </row>
        <row r="390">
          <cell r="A390" t="str">
            <v>P-KE-HAB-035</v>
          </cell>
          <cell r="B390" t="str">
            <v>Finance</v>
          </cell>
          <cell r="C390" t="str">
            <v>FI-B</v>
          </cell>
          <cell r="D390" t="str">
            <v>Yes</v>
          </cell>
          <cell r="E390">
            <v>45124</v>
          </cell>
          <cell r="F390" t="str">
            <v>PCN Approved</v>
          </cell>
          <cell r="G390" t="str">
            <v>EQUITY</v>
          </cell>
        </row>
        <row r="391">
          <cell r="A391" t="str">
            <v>P-TZ-HAB-020</v>
          </cell>
          <cell r="B391" t="str">
            <v>Finance</v>
          </cell>
          <cell r="C391" t="str">
            <v>FI-B</v>
          </cell>
          <cell r="D391" t="str">
            <v>Yes</v>
          </cell>
          <cell r="E391">
            <v>45184</v>
          </cell>
          <cell r="F391" t="str">
            <v>Before PCN</v>
          </cell>
          <cell r="G391" t="str">
            <v>EQUITY</v>
          </cell>
        </row>
        <row r="392">
          <cell r="A392" t="str">
            <v>P-Z1-D00-048</v>
          </cell>
          <cell r="B392" t="str">
            <v>Transport</v>
          </cell>
          <cell r="C392"/>
          <cell r="D392">
            <v>1</v>
          </cell>
          <cell r="E392">
            <v>45199</v>
          </cell>
          <cell r="F392" t="str">
            <v>Before PCN</v>
          </cell>
          <cell r="G392" t="str">
            <v>Investment</v>
          </cell>
        </row>
        <row r="393">
          <cell r="A393" t="str">
            <v>P-CM-HAB-010</v>
          </cell>
          <cell r="B393" t="str">
            <v>Finance</v>
          </cell>
          <cell r="C393" t="str">
            <v>F1</v>
          </cell>
          <cell r="D393"/>
          <cell r="E393">
            <v>45184</v>
          </cell>
          <cell r="F393" t="str">
            <v>Before PCN</v>
          </cell>
          <cell r="G393" t="str">
            <v>Investment</v>
          </cell>
        </row>
        <row r="394">
          <cell r="A394" t="str">
            <v>P-MZ-DC0-004</v>
          </cell>
          <cell r="B394" t="str">
            <v>Transport</v>
          </cell>
          <cell r="C394" t="str">
            <v>II</v>
          </cell>
          <cell r="D394" t="str">
            <v>NO</v>
          </cell>
          <cell r="E394">
            <v>45199</v>
          </cell>
          <cell r="F394" t="str">
            <v>Before PCN</v>
          </cell>
          <cell r="G394" t="str">
            <v>LOC</v>
          </cell>
        </row>
        <row r="395">
          <cell r="A395" t="str">
            <v>P-BW-EBA-001</v>
          </cell>
          <cell r="B395" t="str">
            <v>Water supply and Sanitation</v>
          </cell>
          <cell r="C395" t="str">
            <v>I</v>
          </cell>
          <cell r="D395" t="str">
            <v>No</v>
          </cell>
          <cell r="E395">
            <v>45199</v>
          </cell>
          <cell r="F395" t="str">
            <v>Before PCN</v>
          </cell>
          <cell r="G395" t="str">
            <v>Investment</v>
          </cell>
        </row>
        <row r="396">
          <cell r="A396" t="str">
            <v>P-SZ-DB0-014</v>
          </cell>
          <cell r="B396" t="str">
            <v>Transport</v>
          </cell>
          <cell r="C396" t="str">
            <v>I</v>
          </cell>
          <cell r="D396" t="str">
            <v>Yes</v>
          </cell>
          <cell r="E396">
            <v>45175</v>
          </cell>
          <cell r="F396" t="str">
            <v>Before PCN</v>
          </cell>
          <cell r="G396" t="str">
            <v>Investment</v>
          </cell>
        </row>
        <row r="397">
          <cell r="A397" t="str">
            <v>P-SZ-K00-006</v>
          </cell>
          <cell r="B397" t="str">
            <v>Multi-Sector</v>
          </cell>
          <cell r="C397" t="str">
            <v>III</v>
          </cell>
          <cell r="D397" t="str">
            <v>No</v>
          </cell>
          <cell r="E397">
            <v>45184</v>
          </cell>
          <cell r="F397" t="str">
            <v>Before PCN</v>
          </cell>
          <cell r="G397" t="str">
            <v>PBO</v>
          </cell>
        </row>
        <row r="398">
          <cell r="A398" t="str">
            <v>P-MU-FA0-004</v>
          </cell>
          <cell r="B398" t="str">
            <v>Power</v>
          </cell>
          <cell r="C398" t="str">
            <v>II</v>
          </cell>
          <cell r="D398" t="str">
            <v>NO</v>
          </cell>
          <cell r="E398">
            <v>45184</v>
          </cell>
          <cell r="F398" t="str">
            <v>PCN Approved</v>
          </cell>
          <cell r="G398" t="str">
            <v>Investment</v>
          </cell>
        </row>
        <row r="399">
          <cell r="A399" t="str">
            <v>P-MZ-AA0-038</v>
          </cell>
          <cell r="B399" t="str">
            <v>Agriculture</v>
          </cell>
          <cell r="C399" t="str">
            <v>II</v>
          </cell>
          <cell r="D399" t="str">
            <v>NO</v>
          </cell>
          <cell r="E399">
            <v>45145</v>
          </cell>
          <cell r="F399" t="str">
            <v>Before PCN</v>
          </cell>
          <cell r="G399" t="str">
            <v>Investment</v>
          </cell>
        </row>
        <row r="400">
          <cell r="A400" t="str">
            <v>P-MZ-F00-019</v>
          </cell>
          <cell r="B400" t="str">
            <v>Power</v>
          </cell>
          <cell r="C400" t="str">
            <v>II</v>
          </cell>
          <cell r="D400" t="str">
            <v>NO</v>
          </cell>
          <cell r="E400">
            <v>45168</v>
          </cell>
          <cell r="F400" t="str">
            <v>Before PCN</v>
          </cell>
          <cell r="G400" t="str">
            <v>Investment</v>
          </cell>
        </row>
        <row r="401">
          <cell r="A401" t="str">
            <v>P-NA-I00-003</v>
          </cell>
          <cell r="B401" t="str">
            <v>Social</v>
          </cell>
          <cell r="C401" t="str">
            <v>II</v>
          </cell>
          <cell r="D401" t="str">
            <v>NO</v>
          </cell>
          <cell r="E401">
            <v>45229</v>
          </cell>
          <cell r="F401" t="str">
            <v>Before PCN</v>
          </cell>
          <cell r="G401" t="str">
            <v>Investment</v>
          </cell>
        </row>
        <row r="402">
          <cell r="A402" t="str">
            <v>P-ZA-FA0-007</v>
          </cell>
          <cell r="B402" t="str">
            <v>Power</v>
          </cell>
          <cell r="C402" t="str">
            <v>I</v>
          </cell>
          <cell r="D402" t="str">
            <v>NO</v>
          </cell>
          <cell r="E402">
            <v>45199</v>
          </cell>
          <cell r="F402" t="str">
            <v>Before PCN</v>
          </cell>
          <cell r="G402" t="str">
            <v>Investment</v>
          </cell>
        </row>
        <row r="403">
          <cell r="A403" t="str">
            <v>P-ZA-H00-015</v>
          </cell>
          <cell r="B403" t="str">
            <v>Finance</v>
          </cell>
          <cell r="C403" t="str">
            <v>FIA/B</v>
          </cell>
          <cell r="D403"/>
          <cell r="E403">
            <v>45196</v>
          </cell>
          <cell r="F403" t="str">
            <v>Before PCN</v>
          </cell>
          <cell r="G403" t="str">
            <v>LOC</v>
          </cell>
        </row>
        <row r="404">
          <cell r="A404" t="str">
            <v>P-ZM-AA0-036</v>
          </cell>
          <cell r="B404" t="str">
            <v>Agriculture</v>
          </cell>
          <cell r="C404" t="str">
            <v>II</v>
          </cell>
          <cell r="D404" t="str">
            <v>Yes</v>
          </cell>
          <cell r="E404">
            <v>45199</v>
          </cell>
          <cell r="F404" t="str">
            <v>Before PCN</v>
          </cell>
          <cell r="G404" t="str">
            <v>Investment</v>
          </cell>
        </row>
        <row r="405">
          <cell r="A405" t="str">
            <v>P-AO-K00-008</v>
          </cell>
          <cell r="B405" t="str">
            <v>Multi-Sector</v>
          </cell>
          <cell r="C405" t="str">
            <v>II</v>
          </cell>
          <cell r="D405" t="str">
            <v>No</v>
          </cell>
          <cell r="E405">
            <v>45184</v>
          </cell>
          <cell r="F405" t="str">
            <v>Before PCN</v>
          </cell>
          <cell r="G405" t="str">
            <v>PBO</v>
          </cell>
        </row>
        <row r="406">
          <cell r="A406" t="str">
            <v>P-TD-F00-007</v>
          </cell>
          <cell r="B406" t="str">
            <v>Power</v>
          </cell>
          <cell r="C406">
            <v>2</v>
          </cell>
          <cell r="D406"/>
          <cell r="E406">
            <v>45255</v>
          </cell>
          <cell r="F406" t="str">
            <v>Before PCN</v>
          </cell>
          <cell r="G406" t="str">
            <v>Investment</v>
          </cell>
        </row>
        <row r="407">
          <cell r="A407" t="str">
            <v>P-GA-EA0-002</v>
          </cell>
          <cell r="B407" t="str">
            <v>Water supply and Sanitation</v>
          </cell>
          <cell r="C407">
            <v>1</v>
          </cell>
          <cell r="D407"/>
          <cell r="E407">
            <v>45260</v>
          </cell>
          <cell r="F407" t="str">
            <v>Before PCN</v>
          </cell>
          <cell r="G407" t="str">
            <v>Investment</v>
          </cell>
        </row>
        <row r="408">
          <cell r="A408" t="str">
            <v>P-BJ-DB0-019</v>
          </cell>
          <cell r="B408" t="str">
            <v>Transport</v>
          </cell>
          <cell r="C408" t="str">
            <v>1 (TBC)</v>
          </cell>
          <cell r="D408" t="str">
            <v>No</v>
          </cell>
          <cell r="E408">
            <v>45259</v>
          </cell>
          <cell r="F408" t="str">
            <v>Before PCN</v>
          </cell>
          <cell r="G408" t="str">
            <v>Investment</v>
          </cell>
        </row>
        <row r="409">
          <cell r="A409" t="str">
            <v>P-BJ-EBC-003</v>
          </cell>
          <cell r="B409" t="str">
            <v>Water supply and Sanitation</v>
          </cell>
          <cell r="C409">
            <v>1</v>
          </cell>
          <cell r="D409" t="str">
            <v>Yes</v>
          </cell>
          <cell r="E409">
            <v>45202</v>
          </cell>
          <cell r="F409" t="str">
            <v>PCN Approved</v>
          </cell>
          <cell r="G409" t="str">
            <v>Investment</v>
          </cell>
        </row>
        <row r="410">
          <cell r="A410" t="str">
            <v>P-BF-AA0-035</v>
          </cell>
          <cell r="B410" t="str">
            <v>Agriculture</v>
          </cell>
          <cell r="C410">
            <v>1</v>
          </cell>
          <cell r="D410" t="str">
            <v>Yes</v>
          </cell>
          <cell r="E410">
            <v>45291</v>
          </cell>
          <cell r="F410" t="str">
            <v>Before PCN</v>
          </cell>
          <cell r="G410" t="str">
            <v>Investment</v>
          </cell>
        </row>
        <row r="411">
          <cell r="A411" t="str">
            <v>P-BF-A00-015</v>
          </cell>
          <cell r="B411" t="str">
            <v>Agriculture</v>
          </cell>
          <cell r="C411">
            <v>1</v>
          </cell>
          <cell r="D411" t="str">
            <v>Yes</v>
          </cell>
          <cell r="E411">
            <v>45291</v>
          </cell>
          <cell r="F411" t="str">
            <v>Before PCN</v>
          </cell>
          <cell r="G411" t="str">
            <v>Investment</v>
          </cell>
        </row>
        <row r="412">
          <cell r="A412" t="str">
            <v>P-TD-E00-006</v>
          </cell>
          <cell r="B412" t="str">
            <v>Water supply and Sanitation</v>
          </cell>
          <cell r="C412">
            <v>2</v>
          </cell>
          <cell r="D412"/>
          <cell r="E412">
            <v>45194</v>
          </cell>
          <cell r="F412" t="str">
            <v>Before PCN</v>
          </cell>
          <cell r="G412" t="str">
            <v>Investment</v>
          </cell>
        </row>
        <row r="413">
          <cell r="A413" t="str">
            <v>P-EG-AAC-030</v>
          </cell>
          <cell r="B413" t="str">
            <v>Agriculture</v>
          </cell>
          <cell r="C413" t="str">
            <v>1 (TBC)</v>
          </cell>
          <cell r="D413" t="str">
            <v>NO</v>
          </cell>
          <cell r="E413">
            <v>45245</v>
          </cell>
          <cell r="F413" t="str">
            <v>Before PCN</v>
          </cell>
          <cell r="G413" t="str">
            <v>Investment</v>
          </cell>
        </row>
        <row r="414">
          <cell r="A414" t="str">
            <v>P-GH-DB0-021</v>
          </cell>
          <cell r="B414" t="str">
            <v>Transport</v>
          </cell>
          <cell r="C414" t="str">
            <v>1 (TBC)</v>
          </cell>
          <cell r="D414" t="str">
            <v>No</v>
          </cell>
          <cell r="E414">
            <v>45257</v>
          </cell>
          <cell r="F414" t="str">
            <v>Before PCN</v>
          </cell>
          <cell r="G414" t="str">
            <v>Investment</v>
          </cell>
        </row>
        <row r="415">
          <cell r="A415" t="str">
            <v>P-GN-AA0-028</v>
          </cell>
          <cell r="B415" t="str">
            <v>Agriculture</v>
          </cell>
          <cell r="C415" t="str">
            <v>1 or 2 (TBC)</v>
          </cell>
          <cell r="D415" t="str">
            <v>No</v>
          </cell>
          <cell r="E415">
            <v>45224</v>
          </cell>
          <cell r="F415" t="str">
            <v>Before PCN</v>
          </cell>
          <cell r="G415" t="str">
            <v>Investment</v>
          </cell>
        </row>
        <row r="416">
          <cell r="A416" t="str">
            <v>P-KE-HAB-032</v>
          </cell>
          <cell r="B416" t="str">
            <v>Finance</v>
          </cell>
          <cell r="C416" t="str">
            <v>FI-B</v>
          </cell>
          <cell r="D416" t="str">
            <v>NO</v>
          </cell>
          <cell r="E416">
            <v>45235</v>
          </cell>
          <cell r="F416" t="str">
            <v>PCN Approved</v>
          </cell>
          <cell r="G416" t="str">
            <v>LOC</v>
          </cell>
        </row>
        <row r="417">
          <cell r="A417" t="str">
            <v>P-MR-AA0-010</v>
          </cell>
          <cell r="B417" t="str">
            <v>Agriculture</v>
          </cell>
          <cell r="C417" t="str">
            <v>1 (TBC)</v>
          </cell>
          <cell r="D417" t="str">
            <v>NO</v>
          </cell>
          <cell r="E417">
            <v>45291</v>
          </cell>
          <cell r="F417" t="str">
            <v>Before PCN</v>
          </cell>
          <cell r="G417" t="str">
            <v>Investment</v>
          </cell>
        </row>
        <row r="418">
          <cell r="A418" t="str">
            <v>P-MA-DB0-008</v>
          </cell>
          <cell r="B418" t="str">
            <v>Transport</v>
          </cell>
          <cell r="C418" t="str">
            <v>1 (TBC)</v>
          </cell>
          <cell r="D418" t="str">
            <v>NO</v>
          </cell>
          <cell r="E418">
            <v>45238</v>
          </cell>
          <cell r="F418" t="str">
            <v>Before PCN</v>
          </cell>
          <cell r="G418" t="str">
            <v>Investment</v>
          </cell>
        </row>
        <row r="419">
          <cell r="A419" t="str">
            <v>P-Z1-FA0-201</v>
          </cell>
          <cell r="B419" t="str">
            <v>Power</v>
          </cell>
          <cell r="C419" t="str">
            <v>1 (TBC)</v>
          </cell>
          <cell r="D419" t="str">
            <v>No</v>
          </cell>
          <cell r="E419">
            <v>45291</v>
          </cell>
          <cell r="F419" t="str">
            <v>Before PCN</v>
          </cell>
          <cell r="G419" t="str">
            <v>Investment</v>
          </cell>
        </row>
        <row r="420">
          <cell r="A420" t="str">
            <v>P-NE-E00-006</v>
          </cell>
          <cell r="B420" t="str">
            <v>Water supply and Sanitation</v>
          </cell>
          <cell r="C420" t="str">
            <v>1 (TBC)</v>
          </cell>
          <cell r="D420" t="str">
            <v>No</v>
          </cell>
          <cell r="E420">
            <v>45291</v>
          </cell>
          <cell r="F420" t="str">
            <v>Before PCN</v>
          </cell>
          <cell r="G420" t="str">
            <v>Investment</v>
          </cell>
        </row>
        <row r="421">
          <cell r="A421" t="str">
            <v>P-NG-D00-022</v>
          </cell>
          <cell r="B421" t="str">
            <v>Transport</v>
          </cell>
          <cell r="C421">
            <v>2</v>
          </cell>
          <cell r="D421" t="str">
            <v>No</v>
          </cell>
          <cell r="E421">
            <v>45227</v>
          </cell>
          <cell r="F421" t="str">
            <v>Before PCN</v>
          </cell>
          <cell r="G421" t="str">
            <v>Investment</v>
          </cell>
        </row>
        <row r="422">
          <cell r="A422" t="str">
            <v>P-SN-EB0-004</v>
          </cell>
          <cell r="B422" t="str">
            <v>Water supply and Sanitation</v>
          </cell>
          <cell r="C422" t="str">
            <v>1 (TBC)</v>
          </cell>
          <cell r="D422" t="str">
            <v>No</v>
          </cell>
          <cell r="E422">
            <v>45291</v>
          </cell>
          <cell r="F422" t="str">
            <v>Before PCN</v>
          </cell>
          <cell r="G422" t="str">
            <v>Investment</v>
          </cell>
        </row>
        <row r="423">
          <cell r="A423" t="str">
            <v>P-SN-D00-008</v>
          </cell>
          <cell r="B423" t="str">
            <v>Transport</v>
          </cell>
          <cell r="C423" t="str">
            <v>1 (TBC)</v>
          </cell>
          <cell r="D423" t="str">
            <v>No</v>
          </cell>
          <cell r="E423">
            <v>45291</v>
          </cell>
          <cell r="F423" t="str">
            <v>Before PCN</v>
          </cell>
          <cell r="G423" t="str">
            <v>Investment</v>
          </cell>
        </row>
        <row r="424">
          <cell r="A424" t="str">
            <v>P-SN-DC0-002</v>
          </cell>
          <cell r="B424" t="str">
            <v>Transport</v>
          </cell>
          <cell r="C424">
            <v>1</v>
          </cell>
          <cell r="D424" t="str">
            <v>Yes</v>
          </cell>
          <cell r="E424">
            <v>45291</v>
          </cell>
          <cell r="F424" t="str">
            <v>Before PCN</v>
          </cell>
          <cell r="G424" t="str">
            <v>Investment</v>
          </cell>
        </row>
        <row r="425">
          <cell r="A425" t="str">
            <v>P-SC-K00-023</v>
          </cell>
          <cell r="B425" t="str">
            <v>Multi-Sector</v>
          </cell>
          <cell r="C425">
            <v>3</v>
          </cell>
          <cell r="D425" t="str">
            <v>Yes</v>
          </cell>
          <cell r="E425">
            <v>45214</v>
          </cell>
          <cell r="F425" t="str">
            <v>PCN Approved</v>
          </cell>
          <cell r="G425" t="str">
            <v>PBO</v>
          </cell>
        </row>
        <row r="426">
          <cell r="A426" t="str">
            <v>P-SL-FA0-003</v>
          </cell>
          <cell r="B426" t="str">
            <v>Power</v>
          </cell>
          <cell r="C426" t="str">
            <v>1 or 2 (TBC)</v>
          </cell>
          <cell r="D426" t="str">
            <v>No</v>
          </cell>
          <cell r="E426">
            <v>45260</v>
          </cell>
          <cell r="F426" t="str">
            <v>Before PCN</v>
          </cell>
          <cell r="G426" t="str">
            <v>Investment</v>
          </cell>
        </row>
        <row r="427">
          <cell r="A427" t="str">
            <v>P-SS-KF0-006</v>
          </cell>
          <cell r="B427" t="str">
            <v>Multi-Sector</v>
          </cell>
          <cell r="C427">
            <v>3</v>
          </cell>
          <cell r="D427" t="str">
            <v>Yes</v>
          </cell>
          <cell r="E427">
            <v>45226</v>
          </cell>
          <cell r="F427" t="str">
            <v>Before PCN</v>
          </cell>
          <cell r="G427" t="str">
            <v>PBO</v>
          </cell>
        </row>
        <row r="428">
          <cell r="A428" t="str">
            <v>P-SD-HAB-004</v>
          </cell>
          <cell r="B428" t="str">
            <v>Finance</v>
          </cell>
          <cell r="C428" t="str">
            <v>FI-B</v>
          </cell>
          <cell r="D428" t="str">
            <v>NO</v>
          </cell>
          <cell r="E428">
            <v>45214</v>
          </cell>
          <cell r="F428" t="str">
            <v>PCN Approved</v>
          </cell>
          <cell r="G428" t="str">
            <v>LOC</v>
          </cell>
        </row>
        <row r="429">
          <cell r="A429" t="str">
            <v>P-SD-IAE-003</v>
          </cell>
          <cell r="B429" t="str">
            <v>Social</v>
          </cell>
          <cell r="C429">
            <v>3</v>
          </cell>
          <cell r="D429" t="str">
            <v>NO</v>
          </cell>
          <cell r="E429">
            <v>45260</v>
          </cell>
          <cell r="F429" t="str">
            <v>Before PCN</v>
          </cell>
          <cell r="G429" t="str">
            <v>Investment</v>
          </cell>
        </row>
        <row r="430">
          <cell r="A430" t="str">
            <v>P-SD-E00-006</v>
          </cell>
          <cell r="B430" t="str">
            <v>Water supply and Sanitation</v>
          </cell>
          <cell r="C430">
            <v>1</v>
          </cell>
          <cell r="D430" t="str">
            <v>Yes</v>
          </cell>
          <cell r="E430">
            <v>45260</v>
          </cell>
          <cell r="F430" t="str">
            <v>Before PCN</v>
          </cell>
          <cell r="G430" t="str">
            <v>Investment</v>
          </cell>
        </row>
        <row r="431">
          <cell r="A431" t="str">
            <v>P-SD-AA0-006</v>
          </cell>
          <cell r="B431" t="str">
            <v>Agriculture</v>
          </cell>
          <cell r="C431" t="str">
            <v>FI-B</v>
          </cell>
          <cell r="D431" t="str">
            <v>Yes</v>
          </cell>
          <cell r="E431">
            <v>45204</v>
          </cell>
          <cell r="F431" t="str">
            <v>Before PCN</v>
          </cell>
          <cell r="G431" t="str">
            <v>LOC</v>
          </cell>
        </row>
        <row r="432">
          <cell r="A432" t="str">
            <v>P-TZ-KF0-008</v>
          </cell>
          <cell r="B432" t="str">
            <v>Multi-Sector</v>
          </cell>
          <cell r="C432">
            <v>3</v>
          </cell>
          <cell r="D432" t="str">
            <v>Yes</v>
          </cell>
          <cell r="E432">
            <v>45222</v>
          </cell>
          <cell r="F432" t="str">
            <v>PCN Approved</v>
          </cell>
          <cell r="G432" t="str">
            <v>ISP</v>
          </cell>
        </row>
        <row r="433">
          <cell r="A433" t="str">
            <v>P-TG-E00-010</v>
          </cell>
          <cell r="B433" t="str">
            <v>Water supply and Sanitation</v>
          </cell>
          <cell r="C433" t="str">
            <v>1 or 2 (TBC)</v>
          </cell>
          <cell r="D433" t="str">
            <v>No</v>
          </cell>
          <cell r="E433">
            <v>45291</v>
          </cell>
          <cell r="F433" t="str">
            <v>Before PCN</v>
          </cell>
          <cell r="G433" t="str">
            <v>Investment</v>
          </cell>
        </row>
        <row r="434">
          <cell r="A434" t="str">
            <v>P-TN-AA0-028</v>
          </cell>
          <cell r="B434" t="str">
            <v>Agriculture</v>
          </cell>
          <cell r="C434" t="str">
            <v>1 (TBC)</v>
          </cell>
          <cell r="D434" t="str">
            <v>NO</v>
          </cell>
          <cell r="E434">
            <v>45245</v>
          </cell>
          <cell r="F434" t="str">
            <v>Before PCN</v>
          </cell>
          <cell r="G434" t="str">
            <v>Investment</v>
          </cell>
        </row>
        <row r="435">
          <cell r="A435" t="str">
            <v>P-CI-KA0-014</v>
          </cell>
          <cell r="B435" t="str">
            <v>Multi-Sector</v>
          </cell>
          <cell r="C435" t="str">
            <v>2 or 3 (TBC)</v>
          </cell>
          <cell r="D435" t="str">
            <v>No</v>
          </cell>
          <cell r="E435">
            <v>45291</v>
          </cell>
          <cell r="F435" t="str">
            <v>Before PCN</v>
          </cell>
          <cell r="G435" t="str">
            <v>PBO</v>
          </cell>
        </row>
        <row r="436">
          <cell r="A436" t="str">
            <v>P-SL-HAB-004</v>
          </cell>
          <cell r="B436" t="str">
            <v>Finance</v>
          </cell>
          <cell r="C436" t="str">
            <v>FI-A or FI-B (TBC)</v>
          </cell>
          <cell r="D436" t="str">
            <v>No</v>
          </cell>
          <cell r="E436">
            <v>45291</v>
          </cell>
          <cell r="F436" t="str">
            <v>undetermined</v>
          </cell>
          <cell r="G436" t="str">
            <v>Investment</v>
          </cell>
        </row>
        <row r="437">
          <cell r="A437" t="str">
            <v>P-Z1-DB0-256</v>
          </cell>
          <cell r="B437" t="str">
            <v>Transport</v>
          </cell>
          <cell r="C437" t="str">
            <v>1 (TBC)</v>
          </cell>
          <cell r="D437" t="str">
            <v>No</v>
          </cell>
          <cell r="E437">
            <v>45260</v>
          </cell>
          <cell r="F437" t="str">
            <v>Before PCN</v>
          </cell>
          <cell r="G437" t="str">
            <v>Investment</v>
          </cell>
        </row>
        <row r="438">
          <cell r="A438" t="str">
            <v>P-EG-BB0-007</v>
          </cell>
          <cell r="B438" t="str">
            <v>Social</v>
          </cell>
          <cell r="C438" t="str">
            <v>FI A (TBC)</v>
          </cell>
          <cell r="D438" t="str">
            <v>No</v>
          </cell>
          <cell r="E438">
            <v>45238</v>
          </cell>
          <cell r="F438" t="str">
            <v>Before PCN</v>
          </cell>
          <cell r="G438" t="str">
            <v>Investment</v>
          </cell>
        </row>
        <row r="439">
          <cell r="A439" t="str">
            <v>P-TN-IB0-005</v>
          </cell>
          <cell r="B439" t="str">
            <v>Social</v>
          </cell>
          <cell r="C439" t="str">
            <v>FI A (TBC)</v>
          </cell>
          <cell r="D439" t="str">
            <v>NO</v>
          </cell>
          <cell r="E439">
            <v>45275</v>
          </cell>
          <cell r="F439" t="str">
            <v>Before PCN</v>
          </cell>
          <cell r="G439" t="str">
            <v>Investment</v>
          </cell>
        </row>
        <row r="440">
          <cell r="A440" t="str">
            <v>P-TZ-H00-007</v>
          </cell>
          <cell r="B440" t="str">
            <v>Finance</v>
          </cell>
          <cell r="C440" t="str">
            <v>FI-B</v>
          </cell>
          <cell r="D440" t="str">
            <v>NO</v>
          </cell>
          <cell r="E440">
            <v>45219</v>
          </cell>
          <cell r="F440" t="str">
            <v>PCN Approved</v>
          </cell>
          <cell r="G440" t="str">
            <v>LOC</v>
          </cell>
        </row>
        <row r="441">
          <cell r="A441" t="str">
            <v>P-LS-AA0-015</v>
          </cell>
          <cell r="B441" t="str">
            <v>Agriculture</v>
          </cell>
          <cell r="C441" t="str">
            <v>II</v>
          </cell>
          <cell r="D441" t="str">
            <v>No</v>
          </cell>
          <cell r="E441">
            <v>45228</v>
          </cell>
          <cell r="F441" t="str">
            <v>Before PCN</v>
          </cell>
          <cell r="G441" t="str">
            <v>Investment</v>
          </cell>
        </row>
        <row r="442">
          <cell r="A442" t="str">
            <v>P-Z1-C00-087</v>
          </cell>
          <cell r="B442" t="str">
            <v>Environment</v>
          </cell>
          <cell r="C442" t="str">
            <v>I</v>
          </cell>
          <cell r="D442"/>
          <cell r="E442">
            <v>45245</v>
          </cell>
          <cell r="F442" t="str">
            <v>Before PCN</v>
          </cell>
          <cell r="G442" t="str">
            <v>Investment</v>
          </cell>
        </row>
        <row r="443">
          <cell r="A443" t="str">
            <v>P-ZM-AAG-006</v>
          </cell>
          <cell r="B443" t="str">
            <v>Agriculture</v>
          </cell>
          <cell r="C443" t="str">
            <v>II</v>
          </cell>
          <cell r="D443" t="str">
            <v>Yes</v>
          </cell>
          <cell r="E443">
            <v>45250</v>
          </cell>
          <cell r="F443" t="str">
            <v>Before PCN</v>
          </cell>
          <cell r="G443" t="str">
            <v>Investment</v>
          </cell>
        </row>
        <row r="444">
          <cell r="A444" t="str">
            <v>P-ZW-AAG-008</v>
          </cell>
          <cell r="B444" t="str">
            <v>Agriculture</v>
          </cell>
          <cell r="C444" t="str">
            <v>II</v>
          </cell>
          <cell r="D444" t="str">
            <v>NO</v>
          </cell>
          <cell r="E444">
            <v>45225</v>
          </cell>
          <cell r="F444" t="str">
            <v>Before PCN</v>
          </cell>
          <cell r="G444" t="str">
            <v>Investment</v>
          </cell>
        </row>
        <row r="445">
          <cell r="A445" t="str">
            <v>P-ZW-HAB-002</v>
          </cell>
          <cell r="B445" t="str">
            <v>Finance</v>
          </cell>
          <cell r="C445" t="str">
            <v>FI-A</v>
          </cell>
          <cell r="D445" t="str">
            <v>NO</v>
          </cell>
          <cell r="E445">
            <v>45243</v>
          </cell>
          <cell r="F445" t="str">
            <v>Before PCN</v>
          </cell>
          <cell r="G445" t="str">
            <v>Investment</v>
          </cell>
        </row>
        <row r="446">
          <cell r="A446" t="str">
            <v>P-ZW-KF0-015</v>
          </cell>
          <cell r="B446" t="str">
            <v>Multi-Sector</v>
          </cell>
          <cell r="C446" t="str">
            <v>III</v>
          </cell>
          <cell r="D446" t="str">
            <v>NO</v>
          </cell>
          <cell r="E446">
            <v>45230</v>
          </cell>
          <cell r="F446" t="str">
            <v>Before PCN</v>
          </cell>
          <cell r="G446" t="str">
            <v>PBO</v>
          </cell>
        </row>
        <row r="447">
          <cell r="A447" t="str">
            <v>P-ZW-HA0-003</v>
          </cell>
          <cell r="B447" t="str">
            <v>Finance</v>
          </cell>
          <cell r="C447" t="str">
            <v>FI-C</v>
          </cell>
          <cell r="D447" t="str">
            <v>NO</v>
          </cell>
          <cell r="E447">
            <v>45254</v>
          </cell>
          <cell r="F447" t="str">
            <v>Before PCN</v>
          </cell>
          <cell r="G447" t="str">
            <v>Investment</v>
          </cell>
        </row>
        <row r="448">
          <cell r="A448" t="str">
            <v>P-ZW-HAB-001</v>
          </cell>
          <cell r="B448" t="str">
            <v>Finance</v>
          </cell>
          <cell r="C448" t="str">
            <v>FI-B/FI-C</v>
          </cell>
          <cell r="D448" t="str">
            <v>NO</v>
          </cell>
          <cell r="E448">
            <v>45259</v>
          </cell>
          <cell r="F448" t="str">
            <v>Before PCN</v>
          </cell>
          <cell r="G448" t="str">
            <v>LOC</v>
          </cell>
        </row>
        <row r="449">
          <cell r="A449" t="str">
            <v>P-ZA-DC0-002</v>
          </cell>
          <cell r="B449" t="str">
            <v>Transport</v>
          </cell>
          <cell r="C449" t="str">
            <v>FIA/B</v>
          </cell>
          <cell r="D449"/>
          <cell r="E449">
            <v>45274</v>
          </cell>
          <cell r="F449" t="str">
            <v>Before PCN</v>
          </cell>
          <cell r="G449" t="str">
            <v>Investment</v>
          </cell>
        </row>
        <row r="450">
          <cell r="A450" t="str">
            <v>P-CI-KA0-013</v>
          </cell>
          <cell r="B450" t="str">
            <v>Multi-Sector</v>
          </cell>
          <cell r="C450" t="str">
            <v>NO</v>
          </cell>
          <cell r="D450" t="str">
            <v>NO</v>
          </cell>
          <cell r="E450">
            <v>44950</v>
          </cell>
          <cell r="F450" t="str">
            <v>Approved</v>
          </cell>
          <cell r="G450" t="str">
            <v>PBO</v>
          </cell>
        </row>
        <row r="451">
          <cell r="A451" t="str">
            <v>P-Z1-HAA-106</v>
          </cell>
          <cell r="B451" t="str">
            <v>Finance</v>
          </cell>
          <cell r="C451" t="str">
            <v>NO</v>
          </cell>
          <cell r="D451" t="str">
            <v>NO</v>
          </cell>
          <cell r="E451">
            <v>44950</v>
          </cell>
          <cell r="F451" t="str">
            <v>Approved</v>
          </cell>
          <cell r="G451" t="str">
            <v>TFLOC</v>
          </cell>
        </row>
        <row r="452">
          <cell r="A452" t="str">
            <v>P-Z1-H00-094</v>
          </cell>
          <cell r="B452" t="str">
            <v>Finance</v>
          </cell>
          <cell r="C452" t="str">
            <v>FI-B</v>
          </cell>
          <cell r="D452" t="str">
            <v>Yes</v>
          </cell>
          <cell r="E452">
            <v>44950</v>
          </cell>
          <cell r="F452" t="str">
            <v>Approved</v>
          </cell>
          <cell r="G452" t="str">
            <v>EQUITY</v>
          </cell>
        </row>
        <row r="453">
          <cell r="A453" t="str">
            <v>P-Z1-KF0-066</v>
          </cell>
          <cell r="B453" t="str">
            <v>Multi-Sector</v>
          </cell>
          <cell r="C453" t="str">
            <v>NO</v>
          </cell>
          <cell r="D453" t="str">
            <v>NO</v>
          </cell>
          <cell r="E453">
            <v>44967</v>
          </cell>
          <cell r="F453" t="str">
            <v>PAR approved</v>
          </cell>
          <cell r="G453" t="str">
            <v>ISP</v>
          </cell>
        </row>
        <row r="454">
          <cell r="A454" t="str">
            <v>SAP-ID-TBC-002</v>
          </cell>
          <cell r="B454" t="str">
            <v>Multi-Sector</v>
          </cell>
          <cell r="C454"/>
          <cell r="D454"/>
          <cell r="E454">
            <v>44980</v>
          </cell>
          <cell r="F454" t="str">
            <v>PAR approved</v>
          </cell>
          <cell r="G454" t="str">
            <v>TA</v>
          </cell>
        </row>
        <row r="455">
          <cell r="A455" t="str">
            <v>P-KE-IA0-005</v>
          </cell>
          <cell r="B455" t="str">
            <v>Social</v>
          </cell>
          <cell r="C455">
            <v>2</v>
          </cell>
          <cell r="D455" t="str">
            <v>Yes</v>
          </cell>
          <cell r="E455">
            <v>44985</v>
          </cell>
          <cell r="F455" t="str">
            <v>PAR approved</v>
          </cell>
          <cell r="G455" t="str">
            <v>Investment</v>
          </cell>
        </row>
        <row r="456">
          <cell r="A456" t="str">
            <v>P-TG-I00-008</v>
          </cell>
          <cell r="B456" t="str">
            <v>Social</v>
          </cell>
          <cell r="C456" t="str">
            <v>NO</v>
          </cell>
          <cell r="D456" t="str">
            <v>NO</v>
          </cell>
          <cell r="E456">
            <v>44985</v>
          </cell>
          <cell r="F456" t="str">
            <v>PAR approved</v>
          </cell>
          <cell r="G456" t="str">
            <v>Investment</v>
          </cell>
        </row>
        <row r="457">
          <cell r="A457" t="str">
            <v>P-GW-I00-008</v>
          </cell>
          <cell r="B457" t="str">
            <v>Social</v>
          </cell>
          <cell r="C457" t="str">
            <v>FI-B</v>
          </cell>
          <cell r="D457" t="str">
            <v>N/A</v>
          </cell>
          <cell r="E457">
            <v>44985</v>
          </cell>
          <cell r="F457" t="str">
            <v>PAR approved</v>
          </cell>
          <cell r="G457" t="str">
            <v>Investment</v>
          </cell>
        </row>
        <row r="458">
          <cell r="A458" t="str">
            <v>P-ER-FA0-001</v>
          </cell>
          <cell r="B458" t="str">
            <v>Power</v>
          </cell>
          <cell r="C458">
            <v>2</v>
          </cell>
          <cell r="D458" t="str">
            <v>Yes</v>
          </cell>
          <cell r="E458">
            <v>44986</v>
          </cell>
          <cell r="F458" t="str">
            <v>PAR approved</v>
          </cell>
          <cell r="G458" t="str">
            <v>Investment</v>
          </cell>
        </row>
        <row r="459">
          <cell r="A459" t="str">
            <v>P-MU-HAB-008</v>
          </cell>
          <cell r="B459" t="str">
            <v>Finance</v>
          </cell>
          <cell r="C459" t="str">
            <v>FI/A</v>
          </cell>
          <cell r="D459" t="str">
            <v>Yes</v>
          </cell>
          <cell r="E459">
            <v>44986</v>
          </cell>
          <cell r="F459" t="str">
            <v>PAR approved</v>
          </cell>
          <cell r="G459" t="str">
            <v>SUBDEBT</v>
          </cell>
        </row>
        <row r="460">
          <cell r="A460" t="str">
            <v>P-KE-HAB-037</v>
          </cell>
          <cell r="B460" t="str">
            <v>Finance</v>
          </cell>
          <cell r="C460" t="str">
            <v>FI-B</v>
          </cell>
          <cell r="D460" t="str">
            <v>No</v>
          </cell>
          <cell r="E460">
            <v>44993</v>
          </cell>
          <cell r="F460" t="str">
            <v>PAR approved</v>
          </cell>
          <cell r="G460" t="str">
            <v>LOC/TFLOC/TG</v>
          </cell>
        </row>
        <row r="461">
          <cell r="A461" t="str">
            <v>P-Z1-H00-098</v>
          </cell>
          <cell r="B461" t="str">
            <v>Finance</v>
          </cell>
          <cell r="C461" t="str">
            <v>NO</v>
          </cell>
          <cell r="D461" t="str">
            <v>NO</v>
          </cell>
          <cell r="E461">
            <v>44995</v>
          </cell>
          <cell r="F461" t="str">
            <v>PCN Approved</v>
          </cell>
          <cell r="G461" t="str">
            <v>Investment</v>
          </cell>
        </row>
        <row r="462">
          <cell r="A462" t="str">
            <v>P-LR-H00-008</v>
          </cell>
          <cell r="B462" t="str">
            <v>Finance</v>
          </cell>
          <cell r="C462">
            <v>3</v>
          </cell>
          <cell r="D462" t="str">
            <v>N/A</v>
          </cell>
          <cell r="E462">
            <v>44995</v>
          </cell>
          <cell r="F462" t="str">
            <v>PCN Approved</v>
          </cell>
          <cell r="G462" t="str">
            <v>Grant</v>
          </cell>
        </row>
        <row r="463">
          <cell r="A463" t="str">
            <v>P-Z1-HB0-084</v>
          </cell>
          <cell r="B463" t="str">
            <v>Finance</v>
          </cell>
          <cell r="C463" t="str">
            <v>NO</v>
          </cell>
          <cell r="D463" t="str">
            <v>NO</v>
          </cell>
          <cell r="E463">
            <v>45000</v>
          </cell>
          <cell r="F463" t="str">
            <v>PCN Approved</v>
          </cell>
          <cell r="G463" t="str">
            <v>EQUITY</v>
          </cell>
        </row>
        <row r="464">
          <cell r="A464" t="str">
            <v>P-NG-EBD-001</v>
          </cell>
          <cell r="B464" t="str">
            <v>Water supply and Sanitation</v>
          </cell>
          <cell r="C464">
            <v>1</v>
          </cell>
          <cell r="D464" t="str">
            <v>Yes</v>
          </cell>
          <cell r="E464">
            <v>45000</v>
          </cell>
          <cell r="F464" t="str">
            <v>PCN Approved</v>
          </cell>
          <cell r="G464" t="str">
            <v>Investment</v>
          </cell>
        </row>
        <row r="465">
          <cell r="A465" t="str">
            <v>P-Z1-DB0-251</v>
          </cell>
          <cell r="B465" t="str">
            <v>Transport</v>
          </cell>
          <cell r="C465">
            <v>1</v>
          </cell>
          <cell r="D465" t="str">
            <v>Yes</v>
          </cell>
          <cell r="E465">
            <v>45007</v>
          </cell>
          <cell r="F465" t="str">
            <v>PAR approved</v>
          </cell>
          <cell r="G465" t="str">
            <v>Investment</v>
          </cell>
        </row>
        <row r="466">
          <cell r="A466" t="str">
            <v>P-MU-FA0-004</v>
          </cell>
          <cell r="B466" t="str">
            <v>Power</v>
          </cell>
          <cell r="C466">
            <v>2</v>
          </cell>
          <cell r="D466" t="str">
            <v>No</v>
          </cell>
          <cell r="E466">
            <v>45007</v>
          </cell>
          <cell r="F466" t="str">
            <v>PAR approved</v>
          </cell>
          <cell r="G466" t="str">
            <v>Investment</v>
          </cell>
        </row>
        <row r="467">
          <cell r="A467" t="str">
            <v>P-BI-HAB-005</v>
          </cell>
          <cell r="B467" t="str">
            <v>Finance</v>
          </cell>
          <cell r="C467" t="str">
            <v>FI-C</v>
          </cell>
          <cell r="D467" t="str">
            <v>NA</v>
          </cell>
          <cell r="E467">
            <v>45008</v>
          </cell>
          <cell r="F467" t="str">
            <v>PAR approved</v>
          </cell>
          <cell r="G467" t="str">
            <v>GUARANTEE</v>
          </cell>
        </row>
        <row r="468">
          <cell r="A468" t="str">
            <v>P-GH-D00-011</v>
          </cell>
          <cell r="B468" t="str">
            <v>Transport</v>
          </cell>
          <cell r="C468">
            <v>1</v>
          </cell>
          <cell r="D468" t="str">
            <v>Yes</v>
          </cell>
          <cell r="E468">
            <v>45014</v>
          </cell>
          <cell r="F468" t="str">
            <v>PCN Approved</v>
          </cell>
          <cell r="G468" t="str">
            <v>Investment</v>
          </cell>
        </row>
        <row r="469">
          <cell r="A469" t="str">
            <v>P-CV-AA0-003</v>
          </cell>
          <cell r="B469" t="str">
            <v>Agriculture</v>
          </cell>
          <cell r="C469" t="str">
            <v>NO</v>
          </cell>
          <cell r="D469" t="str">
            <v>NO</v>
          </cell>
          <cell r="E469">
            <v>45015</v>
          </cell>
          <cell r="F469" t="str">
            <v>PAR approved</v>
          </cell>
          <cell r="G469" t="str">
            <v>PBO</v>
          </cell>
        </row>
        <row r="470">
          <cell r="A470" t="str">
            <v>P-Z1-K00-127</v>
          </cell>
          <cell r="B470" t="str">
            <v>Regional Intergration</v>
          </cell>
          <cell r="C470"/>
          <cell r="D470"/>
          <cell r="E470">
            <v>45015</v>
          </cell>
          <cell r="F470" t="str">
            <v>PCN Approved</v>
          </cell>
          <cell r="G470" t="str">
            <v>ISP</v>
          </cell>
        </row>
        <row r="471">
          <cell r="A471" t="str">
            <v>P-SS-A00-002</v>
          </cell>
          <cell r="B471" t="str">
            <v>Agriculture</v>
          </cell>
          <cell r="C471">
            <v>3</v>
          </cell>
          <cell r="D471" t="str">
            <v>Yes</v>
          </cell>
          <cell r="E471">
            <v>45015</v>
          </cell>
          <cell r="F471" t="str">
            <v>PCN Approved</v>
          </cell>
          <cell r="G471" t="str">
            <v>Investment</v>
          </cell>
        </row>
        <row r="472">
          <cell r="A472" t="str">
            <v>P-EG-H00-013</v>
          </cell>
          <cell r="B472" t="str">
            <v>Finance</v>
          </cell>
          <cell r="C472">
            <v>1</v>
          </cell>
          <cell r="D472" t="str">
            <v>Yes</v>
          </cell>
          <cell r="E472">
            <v>45021</v>
          </cell>
          <cell r="F472" t="str">
            <v>PCN Approved</v>
          </cell>
          <cell r="G472" t="str">
            <v>GUARANTEE</v>
          </cell>
        </row>
        <row r="473">
          <cell r="A473" t="str">
            <v>P-Z1-BZ0-015</v>
          </cell>
          <cell r="B473" t="str">
            <v>Industry, Mining &amp; Quarrying</v>
          </cell>
          <cell r="C473" t="str">
            <v>FI A</v>
          </cell>
          <cell r="D473" t="str">
            <v>No</v>
          </cell>
          <cell r="E473">
            <v>45021</v>
          </cell>
          <cell r="F473" t="str">
            <v>Before PCN</v>
          </cell>
          <cell r="G473" t="str">
            <v>EQUITY</v>
          </cell>
        </row>
        <row r="474">
          <cell r="A474" t="str">
            <v>P-Z1-BZ0-014</v>
          </cell>
          <cell r="B474" t="str">
            <v>Industry, Mining &amp; Quarrying</v>
          </cell>
          <cell r="C474" t="str">
            <v>FI-A</v>
          </cell>
          <cell r="D474" t="str">
            <v>Yes</v>
          </cell>
          <cell r="E474">
            <v>45021</v>
          </cell>
          <cell r="F474" t="str">
            <v>Before PCN</v>
          </cell>
          <cell r="G474" t="str">
            <v>EQUITY</v>
          </cell>
        </row>
        <row r="475">
          <cell r="A475" t="str">
            <v>P-Z1-FF0-028</v>
          </cell>
          <cell r="B475" t="str">
            <v>Power</v>
          </cell>
          <cell r="C475" t="str">
            <v>No</v>
          </cell>
          <cell r="D475" t="str">
            <v>No</v>
          </cell>
          <cell r="E475">
            <v>45028</v>
          </cell>
          <cell r="F475" t="str">
            <v>Before PCN</v>
          </cell>
          <cell r="G475" t="str">
            <v>LOC</v>
          </cell>
        </row>
        <row r="476">
          <cell r="A476" t="str">
            <v>P-TZ-A00-009</v>
          </cell>
          <cell r="B476" t="str">
            <v>Agriculture</v>
          </cell>
          <cell r="C476">
            <v>1</v>
          </cell>
          <cell r="D476" t="str">
            <v>No</v>
          </cell>
          <cell r="E476">
            <v>45028</v>
          </cell>
          <cell r="F476" t="str">
            <v>PCN Approved</v>
          </cell>
          <cell r="G476" t="str">
            <v>Investment</v>
          </cell>
        </row>
        <row r="477">
          <cell r="A477" t="str">
            <v>P-Z1-KE0-030</v>
          </cell>
          <cell r="B477" t="str">
            <v>Multi-Sector</v>
          </cell>
          <cell r="C477" t="str">
            <v>FI-A</v>
          </cell>
          <cell r="D477" t="str">
            <v>Yes</v>
          </cell>
          <cell r="E477">
            <v>45028</v>
          </cell>
          <cell r="F477" t="str">
            <v>Before PCN</v>
          </cell>
          <cell r="G477" t="str">
            <v>EQUITY</v>
          </cell>
        </row>
        <row r="478">
          <cell r="A478" t="str">
            <v>P-MU-K00-009</v>
          </cell>
          <cell r="B478" t="str">
            <v>Multi-Sector</v>
          </cell>
          <cell r="C478">
            <v>3</v>
          </cell>
          <cell r="D478" t="str">
            <v>N/A</v>
          </cell>
          <cell r="E478">
            <v>45028</v>
          </cell>
          <cell r="F478" t="str">
            <v>PCN Approved</v>
          </cell>
          <cell r="G478" t="str">
            <v>PBO</v>
          </cell>
        </row>
        <row r="479">
          <cell r="A479" t="str">
            <v>P-GA-D00-016</v>
          </cell>
          <cell r="B479" t="str">
            <v>Transport</v>
          </cell>
          <cell r="C479">
            <v>1</v>
          </cell>
          <cell r="D479" t="str">
            <v>Yes</v>
          </cell>
          <cell r="E479">
            <v>45035</v>
          </cell>
          <cell r="F479" t="str">
            <v>PCN Approved</v>
          </cell>
          <cell r="G479" t="str">
            <v>Investment</v>
          </cell>
        </row>
        <row r="480">
          <cell r="A480" t="str">
            <v>P-NG-H00-019</v>
          </cell>
          <cell r="B480" t="str">
            <v>Finance</v>
          </cell>
          <cell r="C480" t="str">
            <v>FI-B</v>
          </cell>
          <cell r="D480" t="str">
            <v>Yes</v>
          </cell>
          <cell r="E480">
            <v>45035</v>
          </cell>
          <cell r="F480" t="str">
            <v>PCN Approved</v>
          </cell>
          <cell r="G480" t="str">
            <v>SUBDEBT</v>
          </cell>
        </row>
        <row r="481">
          <cell r="A481" t="str">
            <v>P-ML-G00-003</v>
          </cell>
          <cell r="B481" t="str">
            <v>Communications</v>
          </cell>
          <cell r="C481"/>
          <cell r="D481"/>
          <cell r="E481">
            <v>45042</v>
          </cell>
          <cell r="F481" t="str">
            <v>PCN Approved</v>
          </cell>
          <cell r="G481" t="str">
            <v>Investment</v>
          </cell>
        </row>
        <row r="482">
          <cell r="A482" t="str">
            <v>P-MA-IBD-012</v>
          </cell>
          <cell r="B482" t="str">
            <v>Social</v>
          </cell>
          <cell r="C482">
            <v>2</v>
          </cell>
          <cell r="D482" t="str">
            <v>No</v>
          </cell>
          <cell r="E482">
            <v>45042</v>
          </cell>
          <cell r="F482" t="str">
            <v>PCN Approved</v>
          </cell>
          <cell r="G482" t="str">
            <v>Investment</v>
          </cell>
        </row>
        <row r="483">
          <cell r="A483" t="str">
            <v>P-BJ-DD0-002</v>
          </cell>
          <cell r="B483" t="str">
            <v>Transport</v>
          </cell>
          <cell r="C483">
            <v>1</v>
          </cell>
          <cell r="D483" t="str">
            <v>Yes</v>
          </cell>
          <cell r="E483">
            <v>45042</v>
          </cell>
          <cell r="F483" t="str">
            <v>PCN Approved</v>
          </cell>
          <cell r="G483" t="str">
            <v>Investment</v>
          </cell>
        </row>
        <row r="484">
          <cell r="A484" t="str">
            <v>P-CF-IE0-005</v>
          </cell>
          <cell r="B484" t="str">
            <v>Social</v>
          </cell>
          <cell r="C484">
            <v>2</v>
          </cell>
          <cell r="D484" t="str">
            <v>Yes</v>
          </cell>
          <cell r="E484">
            <v>45044</v>
          </cell>
          <cell r="F484" t="str">
            <v>PCN Approved</v>
          </cell>
          <cell r="G484" t="str">
            <v>Investment</v>
          </cell>
        </row>
        <row r="485">
          <cell r="A485" t="str">
            <v>P-CV-HAB-003</v>
          </cell>
          <cell r="B485" t="str">
            <v>Finance</v>
          </cell>
          <cell r="C485" t="str">
            <v>NO</v>
          </cell>
          <cell r="D485" t="str">
            <v>NO</v>
          </cell>
          <cell r="E485">
            <v>45048</v>
          </cell>
          <cell r="F485" t="str">
            <v>Before PCN</v>
          </cell>
          <cell r="G485" t="str">
            <v>TG</v>
          </cell>
        </row>
        <row r="486">
          <cell r="A486" t="str">
            <v>P-Z1-K00-135</v>
          </cell>
          <cell r="B486" t="str">
            <v>Multi-Sector</v>
          </cell>
          <cell r="C486" t="str">
            <v>FI-B</v>
          </cell>
          <cell r="D486" t="str">
            <v>No</v>
          </cell>
          <cell r="E486">
            <v>45049</v>
          </cell>
          <cell r="F486" t="str">
            <v>PCN Approved</v>
          </cell>
          <cell r="G486" t="str">
            <v>EQUITY</v>
          </cell>
        </row>
        <row r="487">
          <cell r="A487" t="str">
            <v>P-CI-H00-014</v>
          </cell>
          <cell r="B487" t="str">
            <v>Finance</v>
          </cell>
          <cell r="C487" t="str">
            <v>FI-A or FI-B (TBC)</v>
          </cell>
          <cell r="D487" t="str">
            <v>N/A</v>
          </cell>
          <cell r="E487">
            <v>45049</v>
          </cell>
          <cell r="F487" t="str">
            <v>Before PCN</v>
          </cell>
          <cell r="G487" t="str">
            <v>GUARANTEE</v>
          </cell>
        </row>
        <row r="488">
          <cell r="A488" t="str">
            <v>P-UG-HAA-004</v>
          </cell>
          <cell r="B488" t="str">
            <v>Finance</v>
          </cell>
          <cell r="C488" t="str">
            <v>FI-B</v>
          </cell>
          <cell r="D488" t="str">
            <v>No</v>
          </cell>
          <cell r="E488">
            <v>45056</v>
          </cell>
          <cell r="F488" t="str">
            <v>Before PCN</v>
          </cell>
          <cell r="G488" t="str">
            <v>LOC</v>
          </cell>
        </row>
        <row r="489">
          <cell r="A489" t="str">
            <v>P-TZ-K00-018</v>
          </cell>
          <cell r="B489" t="str">
            <v>Multi-Sector</v>
          </cell>
          <cell r="C489">
            <v>3</v>
          </cell>
          <cell r="D489" t="str">
            <v>Yes</v>
          </cell>
          <cell r="E489">
            <v>45063</v>
          </cell>
          <cell r="F489" t="str">
            <v>Before PCN</v>
          </cell>
          <cell r="G489" t="str">
            <v>PBO</v>
          </cell>
        </row>
        <row r="490">
          <cell r="A490" t="str">
            <v>P-Z1-HAB-100</v>
          </cell>
          <cell r="B490" t="str">
            <v>Finance</v>
          </cell>
          <cell r="C490" t="str">
            <v>No</v>
          </cell>
          <cell r="D490" t="str">
            <v>No</v>
          </cell>
          <cell r="E490">
            <v>45063</v>
          </cell>
          <cell r="F490" t="str">
            <v>PCN Approved</v>
          </cell>
          <cell r="G490" t="str">
            <v>LOC</v>
          </cell>
        </row>
        <row r="491">
          <cell r="A491" t="str">
            <v>P-MW-E00-013</v>
          </cell>
          <cell r="B491" t="str">
            <v>Water supply and Sanitation</v>
          </cell>
          <cell r="C491">
            <v>1</v>
          </cell>
          <cell r="D491" t="str">
            <v>Yes</v>
          </cell>
          <cell r="E491">
            <v>45063</v>
          </cell>
          <cell r="F491" t="str">
            <v>PCN Approved</v>
          </cell>
          <cell r="G491" t="str">
            <v>Investment</v>
          </cell>
        </row>
        <row r="492">
          <cell r="A492" t="str">
            <v>P-GH-AAG-010</v>
          </cell>
          <cell r="B492" t="str">
            <v>Agriculture</v>
          </cell>
          <cell r="C492" t="str">
            <v>FI-A or FI-B (TBC)</v>
          </cell>
          <cell r="D492" t="str">
            <v>No</v>
          </cell>
          <cell r="E492">
            <v>45070</v>
          </cell>
          <cell r="F492" t="str">
            <v>Before PCN</v>
          </cell>
          <cell r="G492" t="str">
            <v>Investment</v>
          </cell>
        </row>
        <row r="493">
          <cell r="A493" t="str">
            <v>P-GM-FA0-004</v>
          </cell>
          <cell r="B493" t="str">
            <v>Power</v>
          </cell>
          <cell r="C493">
            <v>2</v>
          </cell>
          <cell r="D493" t="str">
            <v>NO</v>
          </cell>
          <cell r="E493">
            <v>45077</v>
          </cell>
          <cell r="F493" t="str">
            <v>PCN Approved</v>
          </cell>
          <cell r="G493" t="str">
            <v>Investment</v>
          </cell>
        </row>
        <row r="494">
          <cell r="A494" t="str">
            <v>P-BJ-KF0-001</v>
          </cell>
          <cell r="B494" t="str">
            <v>Multi-Sector</v>
          </cell>
          <cell r="C494"/>
          <cell r="D494"/>
          <cell r="E494">
            <v>45077</v>
          </cell>
          <cell r="F494" t="str">
            <v>Before PCN</v>
          </cell>
          <cell r="G494" t="str">
            <v>PBO</v>
          </cell>
        </row>
        <row r="495">
          <cell r="A495" t="str">
            <v>P-ET-AA0-020</v>
          </cell>
          <cell r="B495" t="str">
            <v>Agriculture</v>
          </cell>
          <cell r="C495">
            <v>2</v>
          </cell>
          <cell r="D495" t="str">
            <v>No</v>
          </cell>
          <cell r="E495">
            <v>45084</v>
          </cell>
          <cell r="F495" t="str">
            <v>Before PCN</v>
          </cell>
          <cell r="G495" t="str">
            <v>Investment</v>
          </cell>
        </row>
        <row r="496">
          <cell r="A496" t="str">
            <v>P-NG-I00-002</v>
          </cell>
          <cell r="B496" t="str">
            <v>Social</v>
          </cell>
          <cell r="C496">
            <v>1</v>
          </cell>
          <cell r="D496" t="str">
            <v>Yes</v>
          </cell>
          <cell r="E496">
            <v>45091</v>
          </cell>
          <cell r="F496" t="str">
            <v>PCN Approved</v>
          </cell>
          <cell r="G496" t="str">
            <v>Investment</v>
          </cell>
        </row>
        <row r="497">
          <cell r="A497" t="str">
            <v>P-ZA-K00-006</v>
          </cell>
          <cell r="B497" t="str">
            <v>Multi-Sector</v>
          </cell>
          <cell r="C497">
            <v>3</v>
          </cell>
          <cell r="D497" t="str">
            <v>No</v>
          </cell>
          <cell r="E497">
            <v>45091</v>
          </cell>
          <cell r="F497" t="str">
            <v>Before PCN</v>
          </cell>
          <cell r="G497" t="str">
            <v>PBO</v>
          </cell>
        </row>
        <row r="498">
          <cell r="A498" t="str">
            <v>P-GN-BG0-003</v>
          </cell>
          <cell r="B498" t="str">
            <v>Industry, Mining &amp; Quarrying</v>
          </cell>
          <cell r="C498" t="str">
            <v>NO</v>
          </cell>
          <cell r="D498" t="str">
            <v>NO</v>
          </cell>
          <cell r="E498">
            <v>45092</v>
          </cell>
          <cell r="F498" t="str">
            <v>Before PCN</v>
          </cell>
          <cell r="G498" t="str">
            <v>Investment</v>
          </cell>
        </row>
        <row r="499">
          <cell r="A499" t="str">
            <v>P-TG-KA0-004</v>
          </cell>
          <cell r="B499" t="str">
            <v>Multi-Sector</v>
          </cell>
          <cell r="C499" t="str">
            <v>NO</v>
          </cell>
          <cell r="D499" t="str">
            <v>NO</v>
          </cell>
          <cell r="E499">
            <v>45094</v>
          </cell>
          <cell r="F499" t="str">
            <v>PCN Approved</v>
          </cell>
          <cell r="G499" t="str">
            <v>PBO</v>
          </cell>
        </row>
        <row r="500">
          <cell r="A500" t="str">
            <v>P-CM-IA0-002</v>
          </cell>
          <cell r="B500" t="str">
            <v>Social</v>
          </cell>
          <cell r="C500">
            <v>2</v>
          </cell>
          <cell r="D500" t="str">
            <v>Yes</v>
          </cell>
          <cell r="E500">
            <v>45097</v>
          </cell>
          <cell r="F500" t="str">
            <v>PCN Approved</v>
          </cell>
          <cell r="G500" t="str">
            <v>Investment</v>
          </cell>
        </row>
        <row r="501">
          <cell r="A501" t="str">
            <v>P-UG-E00-019</v>
          </cell>
          <cell r="B501" t="str">
            <v>Water supply and Sanitation</v>
          </cell>
          <cell r="C501">
            <v>2</v>
          </cell>
          <cell r="D501" t="str">
            <v>No</v>
          </cell>
          <cell r="E501">
            <v>45098</v>
          </cell>
          <cell r="F501" t="str">
            <v>Before PCN</v>
          </cell>
          <cell r="G501" t="str">
            <v>Investment</v>
          </cell>
        </row>
        <row r="502">
          <cell r="A502" t="str">
            <v>P-UG-E00-019</v>
          </cell>
          <cell r="B502" t="str">
            <v>Water supply and Sanitation</v>
          </cell>
          <cell r="C502">
            <v>2</v>
          </cell>
          <cell r="D502" t="str">
            <v>No</v>
          </cell>
          <cell r="E502">
            <v>45098</v>
          </cell>
          <cell r="F502" t="str">
            <v>Before PCN</v>
          </cell>
          <cell r="G502" t="str">
            <v>Investment</v>
          </cell>
        </row>
        <row r="503">
          <cell r="A503" t="str">
            <v>P-NA-DZ0-002</v>
          </cell>
          <cell r="B503" t="str">
            <v>Transport</v>
          </cell>
          <cell r="C503" t="str">
            <v>Yes</v>
          </cell>
          <cell r="D503" t="str">
            <v>No</v>
          </cell>
          <cell r="E503">
            <v>45098</v>
          </cell>
          <cell r="F503" t="str">
            <v>Before PCN</v>
          </cell>
          <cell r="G503" t="str">
            <v>Investment</v>
          </cell>
        </row>
        <row r="504">
          <cell r="A504" t="str">
            <v>P-EG-IB0-009</v>
          </cell>
          <cell r="B504" t="str">
            <v>Social</v>
          </cell>
          <cell r="C504">
            <v>2</v>
          </cell>
          <cell r="D504" t="str">
            <v>Yes</v>
          </cell>
          <cell r="E504">
            <v>45103</v>
          </cell>
          <cell r="F504" t="str">
            <v>PCN Approved</v>
          </cell>
          <cell r="G504" t="str">
            <v>Investment</v>
          </cell>
        </row>
        <row r="505">
          <cell r="A505" t="str">
            <v>P-GN-AA0-026</v>
          </cell>
          <cell r="B505" t="str">
            <v>Agriculture</v>
          </cell>
          <cell r="C505" t="str">
            <v>NO</v>
          </cell>
          <cell r="D505" t="str">
            <v>NO</v>
          </cell>
          <cell r="E505">
            <v>45103</v>
          </cell>
          <cell r="F505" t="str">
            <v>PAR approved</v>
          </cell>
          <cell r="G505" t="str">
            <v>Investment</v>
          </cell>
        </row>
        <row r="506">
          <cell r="A506" t="str">
            <v>P-NG-IB0-011</v>
          </cell>
          <cell r="B506" t="str">
            <v>Social</v>
          </cell>
          <cell r="C506">
            <v>2</v>
          </cell>
          <cell r="D506" t="str">
            <v>No</v>
          </cell>
          <cell r="E506">
            <v>45104</v>
          </cell>
          <cell r="F506" t="str">
            <v>Before PCN</v>
          </cell>
          <cell r="G506" t="str">
            <v>Investment</v>
          </cell>
        </row>
        <row r="507">
          <cell r="A507" t="str">
            <v>P-RW-E00-013</v>
          </cell>
          <cell r="B507" t="str">
            <v>Water supply and Sanitation</v>
          </cell>
          <cell r="C507">
            <v>3</v>
          </cell>
          <cell r="D507" t="str">
            <v>No</v>
          </cell>
          <cell r="E507">
            <v>45104</v>
          </cell>
          <cell r="F507" t="str">
            <v>PCN Approved</v>
          </cell>
          <cell r="G507" t="str">
            <v>Investment</v>
          </cell>
        </row>
        <row r="508">
          <cell r="A508" t="str">
            <v>P-NG-C00-002</v>
          </cell>
          <cell r="B508" t="str">
            <v>Environment</v>
          </cell>
          <cell r="C508">
            <v>1</v>
          </cell>
          <cell r="D508" t="str">
            <v>No</v>
          </cell>
          <cell r="E508">
            <v>45104</v>
          </cell>
          <cell r="F508" t="str">
            <v>Before PCN</v>
          </cell>
          <cell r="G508" t="str">
            <v>Investment</v>
          </cell>
        </row>
        <row r="509">
          <cell r="A509" t="str">
            <v>P-KE-FA0-021</v>
          </cell>
          <cell r="B509" t="str">
            <v>Power</v>
          </cell>
          <cell r="C509">
            <v>2</v>
          </cell>
          <cell r="D509" t="str">
            <v>No</v>
          </cell>
          <cell r="E509">
            <v>45104</v>
          </cell>
          <cell r="F509" t="str">
            <v>Before PCN</v>
          </cell>
          <cell r="G509" t="str">
            <v>Investment</v>
          </cell>
        </row>
        <row r="510">
          <cell r="A510" t="str">
            <v>P-MA-IA0-008</v>
          </cell>
          <cell r="B510" t="str">
            <v>Social</v>
          </cell>
          <cell r="C510">
            <v>3</v>
          </cell>
          <cell r="D510" t="str">
            <v>No</v>
          </cell>
          <cell r="E510">
            <v>45105</v>
          </cell>
          <cell r="F510" t="str">
            <v>PCN approved</v>
          </cell>
          <cell r="G510" t="str">
            <v>Investment</v>
          </cell>
        </row>
        <row r="511">
          <cell r="A511" t="str">
            <v>P-TN-K00-020</v>
          </cell>
          <cell r="B511" t="str">
            <v>Multi-Sector</v>
          </cell>
          <cell r="C511">
            <v>3</v>
          </cell>
          <cell r="D511" t="str">
            <v>No</v>
          </cell>
          <cell r="E511">
            <v>45105</v>
          </cell>
          <cell r="F511" t="str">
            <v>Before PCN</v>
          </cell>
          <cell r="G511" t="str">
            <v>PBO</v>
          </cell>
        </row>
        <row r="512">
          <cell r="A512" t="str">
            <v>P-CI-HAB-009</v>
          </cell>
          <cell r="B512" t="str">
            <v>Finance</v>
          </cell>
          <cell r="C512" t="str">
            <v>FI-B (TBC)</v>
          </cell>
          <cell r="D512" t="str">
            <v>N/A</v>
          </cell>
          <cell r="E512">
            <v>45106</v>
          </cell>
          <cell r="F512" t="str">
            <v>PAR approved</v>
          </cell>
          <cell r="G512" t="str">
            <v>SUBDEBT/GUARANTEE</v>
          </cell>
        </row>
        <row r="513">
          <cell r="A513" t="str">
            <v>P-EG-AAG-010</v>
          </cell>
          <cell r="B513" t="str">
            <v>Agriculture</v>
          </cell>
          <cell r="C513">
            <v>2</v>
          </cell>
          <cell r="D513" t="str">
            <v>No</v>
          </cell>
          <cell r="E513">
            <v>45107</v>
          </cell>
          <cell r="F513" t="str">
            <v>Before PCN</v>
          </cell>
          <cell r="G513" t="str">
            <v>Investment</v>
          </cell>
        </row>
        <row r="514">
          <cell r="A514" t="str">
            <v>P-KE-AAG-009</v>
          </cell>
          <cell r="B514" t="str">
            <v>Agriculture</v>
          </cell>
          <cell r="C514">
            <v>2</v>
          </cell>
          <cell r="D514" t="str">
            <v>No</v>
          </cell>
          <cell r="E514">
            <v>45107</v>
          </cell>
          <cell r="F514" t="str">
            <v>Before PCN</v>
          </cell>
          <cell r="G514" t="str">
            <v>LOC</v>
          </cell>
        </row>
        <row r="515">
          <cell r="A515" t="str">
            <v>P-ET-AAZ-002</v>
          </cell>
          <cell r="B515" t="str">
            <v>Agriculture</v>
          </cell>
          <cell r="C515">
            <v>2</v>
          </cell>
          <cell r="D515" t="str">
            <v>No</v>
          </cell>
          <cell r="E515">
            <v>45107</v>
          </cell>
          <cell r="F515" t="str">
            <v>PCN Approved</v>
          </cell>
          <cell r="G515" t="str">
            <v>Investment</v>
          </cell>
        </row>
        <row r="516">
          <cell r="A516" t="str">
            <v>P-BF-K00-017</v>
          </cell>
          <cell r="B516" t="str">
            <v>Multi-Sector</v>
          </cell>
          <cell r="C516" t="str">
            <v>NO</v>
          </cell>
          <cell r="D516" t="str">
            <v>NO</v>
          </cell>
          <cell r="E516">
            <v>45107</v>
          </cell>
          <cell r="F516" t="str">
            <v>Before PCN</v>
          </cell>
          <cell r="G516" t="str">
            <v>ISP</v>
          </cell>
        </row>
        <row r="517">
          <cell r="A517" t="str">
            <v>P-BJ-AAF-003</v>
          </cell>
          <cell r="B517" t="str">
            <v>Agriculture</v>
          </cell>
          <cell r="C517">
            <v>1</v>
          </cell>
          <cell r="D517" t="str">
            <v>Yes</v>
          </cell>
          <cell r="E517">
            <v>45107</v>
          </cell>
          <cell r="F517" t="str">
            <v>PAR approved</v>
          </cell>
          <cell r="G517" t="str">
            <v>Investment</v>
          </cell>
        </row>
        <row r="518">
          <cell r="A518" t="str">
            <v>P-CF-KF0-008</v>
          </cell>
          <cell r="B518" t="str">
            <v>Multi-Sector</v>
          </cell>
          <cell r="C518">
            <v>3</v>
          </cell>
          <cell r="D518" t="str">
            <v>no</v>
          </cell>
          <cell r="E518">
            <v>45107</v>
          </cell>
          <cell r="F518" t="str">
            <v>Before PCN</v>
          </cell>
          <cell r="G518" t="str">
            <v>ISP</v>
          </cell>
        </row>
        <row r="519">
          <cell r="A519" t="str">
            <v>P-TD-K00-012</v>
          </cell>
          <cell r="B519" t="str">
            <v>Multi-Sector</v>
          </cell>
          <cell r="C519">
            <v>0</v>
          </cell>
          <cell r="D519" t="str">
            <v>NO</v>
          </cell>
          <cell r="E519">
            <v>45107</v>
          </cell>
          <cell r="F519" t="str">
            <v>Before PCN</v>
          </cell>
          <cell r="G519" t="str">
            <v>PBO</v>
          </cell>
        </row>
        <row r="520">
          <cell r="A520" t="str">
            <v>P-GA-F00-016</v>
          </cell>
          <cell r="B520" t="str">
            <v>Power</v>
          </cell>
          <cell r="C520">
            <v>1</v>
          </cell>
          <cell r="D520" t="str">
            <v>Yes</v>
          </cell>
          <cell r="E520">
            <v>45107</v>
          </cell>
          <cell r="F520" t="str">
            <v>PCN Approved</v>
          </cell>
          <cell r="G520" t="str">
            <v>Investment</v>
          </cell>
        </row>
        <row r="521">
          <cell r="A521" t="str">
            <v>P-ML-F00-012</v>
          </cell>
          <cell r="B521" t="str">
            <v>Power</v>
          </cell>
          <cell r="C521">
            <v>2</v>
          </cell>
          <cell r="D521" t="str">
            <v>NO</v>
          </cell>
          <cell r="E521">
            <v>45107</v>
          </cell>
          <cell r="F521" t="str">
            <v>Before PCN</v>
          </cell>
          <cell r="G521" t="str">
            <v>Investment</v>
          </cell>
        </row>
        <row r="522">
          <cell r="A522" t="str">
            <v>P-MR-K00-019</v>
          </cell>
          <cell r="B522" t="str">
            <v>Multi-Sector</v>
          </cell>
          <cell r="C522">
            <v>3</v>
          </cell>
          <cell r="D522" t="str">
            <v>No</v>
          </cell>
          <cell r="E522">
            <v>45107</v>
          </cell>
          <cell r="F522" t="str">
            <v>Before PCN</v>
          </cell>
          <cell r="G522" t="str">
            <v>ISP</v>
          </cell>
        </row>
        <row r="523">
          <cell r="A523" t="str">
            <v>P-CI-GB0-005</v>
          </cell>
          <cell r="B523" t="str">
            <v>Multi-Sector</v>
          </cell>
          <cell r="C523" t="str">
            <v>NO</v>
          </cell>
          <cell r="D523" t="str">
            <v>NO</v>
          </cell>
          <cell r="E523">
            <v>45107</v>
          </cell>
          <cell r="F523" t="str">
            <v>PCN Approved</v>
          </cell>
          <cell r="G523" t="str">
            <v>ISP</v>
          </cell>
        </row>
        <row r="524">
          <cell r="A524" t="str">
            <v>P-AO-E00-006</v>
          </cell>
          <cell r="B524" t="str">
            <v>Water supply and Sanitation</v>
          </cell>
          <cell r="C524">
            <v>2</v>
          </cell>
          <cell r="D524" t="str">
            <v>Yes</v>
          </cell>
          <cell r="E524">
            <v>45107</v>
          </cell>
          <cell r="F524" t="str">
            <v>PCN Approved</v>
          </cell>
          <cell r="G524" t="str">
            <v>Investment</v>
          </cell>
        </row>
        <row r="525">
          <cell r="A525" t="str">
            <v>P-MG-C00-005</v>
          </cell>
          <cell r="B525" t="str">
            <v>Environment</v>
          </cell>
          <cell r="C525">
            <v>1</v>
          </cell>
          <cell r="D525" t="str">
            <v>No</v>
          </cell>
          <cell r="E525">
            <v>45107</v>
          </cell>
          <cell r="F525" t="str">
            <v>PCN Approved</v>
          </cell>
          <cell r="G525" t="str">
            <v>Investment</v>
          </cell>
        </row>
        <row r="526">
          <cell r="A526" t="str">
            <v>P-MZ-KA0-007</v>
          </cell>
          <cell r="B526" t="str">
            <v>Multi-Sector</v>
          </cell>
          <cell r="C526">
            <v>3</v>
          </cell>
          <cell r="D526" t="str">
            <v>N/A</v>
          </cell>
          <cell r="E526">
            <v>45107</v>
          </cell>
          <cell r="F526" t="str">
            <v>PCN Approved</v>
          </cell>
          <cell r="G526" t="str">
            <v>PBO</v>
          </cell>
        </row>
        <row r="527">
          <cell r="A527" t="str">
            <v>P-MZ-KA0-008</v>
          </cell>
          <cell r="B527" t="str">
            <v>Multi-Sector</v>
          </cell>
          <cell r="C527">
            <v>3</v>
          </cell>
          <cell r="D527" t="str">
            <v>N/A</v>
          </cell>
          <cell r="E527">
            <v>45107</v>
          </cell>
          <cell r="F527" t="str">
            <v>PCN Approved</v>
          </cell>
          <cell r="G527" t="str">
            <v>ISP</v>
          </cell>
        </row>
        <row r="528">
          <cell r="A528" t="str">
            <v>P-KE-FA0-022</v>
          </cell>
          <cell r="B528" t="str">
            <v>Power</v>
          </cell>
          <cell r="C528">
            <v>1</v>
          </cell>
          <cell r="D528" t="str">
            <v>Yes</v>
          </cell>
          <cell r="E528">
            <v>45107</v>
          </cell>
          <cell r="F528" t="str">
            <v>PCN Approved</v>
          </cell>
          <cell r="G528" t="str">
            <v>Investment</v>
          </cell>
        </row>
        <row r="529">
          <cell r="A529" t="str">
            <v>P-ZA-H00-015</v>
          </cell>
          <cell r="B529" t="str">
            <v>Finance</v>
          </cell>
          <cell r="C529" t="str">
            <v>FI-C - TBC</v>
          </cell>
          <cell r="D529" t="str">
            <v>No</v>
          </cell>
          <cell r="E529">
            <v>45108</v>
          </cell>
          <cell r="F529" t="str">
            <v>PCN Approved</v>
          </cell>
          <cell r="G529" t="str">
            <v>SUBDEBT/RPA</v>
          </cell>
        </row>
        <row r="530">
          <cell r="A530" t="str">
            <v>SAP-ID-TBC-003</v>
          </cell>
          <cell r="B530" t="str">
            <v>Finance</v>
          </cell>
          <cell r="C530"/>
          <cell r="D530"/>
          <cell r="E530">
            <v>45108</v>
          </cell>
          <cell r="F530" t="str">
            <v>Before PCN</v>
          </cell>
          <cell r="G530" t="str">
            <v>EQUITY</v>
          </cell>
        </row>
        <row r="531">
          <cell r="A531" t="str">
            <v>P-UG-AB0-004</v>
          </cell>
          <cell r="B531" t="str">
            <v>Agriculture</v>
          </cell>
          <cell r="C531" t="str">
            <v>Yes</v>
          </cell>
          <cell r="D531" t="str">
            <v>No</v>
          </cell>
          <cell r="E531">
            <v>45109</v>
          </cell>
          <cell r="F531" t="str">
            <v>Before PCN</v>
          </cell>
          <cell r="G531" t="str">
            <v>Investment</v>
          </cell>
        </row>
        <row r="532">
          <cell r="A532" t="str">
            <v>P-UG-AB0-004</v>
          </cell>
          <cell r="B532" t="str">
            <v>Agriculture</v>
          </cell>
          <cell r="C532" t="str">
            <v>Yes</v>
          </cell>
          <cell r="D532" t="str">
            <v>No</v>
          </cell>
          <cell r="E532">
            <v>45109</v>
          </cell>
          <cell r="F532" t="str">
            <v>Before PCN</v>
          </cell>
          <cell r="G532" t="str">
            <v>Investment</v>
          </cell>
        </row>
        <row r="533">
          <cell r="A533" t="str">
            <v>P-CM-DB0-022</v>
          </cell>
          <cell r="B533" t="str">
            <v>Transport</v>
          </cell>
          <cell r="C533">
            <v>1</v>
          </cell>
          <cell r="D533" t="str">
            <v>Yes</v>
          </cell>
          <cell r="E533">
            <v>45119</v>
          </cell>
          <cell r="F533" t="str">
            <v>PCN approved</v>
          </cell>
          <cell r="G533" t="str">
            <v>Investment</v>
          </cell>
        </row>
        <row r="534">
          <cell r="A534" t="str">
            <v>P-MZ-DC0-004</v>
          </cell>
          <cell r="B534" t="str">
            <v>Transport</v>
          </cell>
          <cell r="C534">
            <v>2</v>
          </cell>
          <cell r="D534" t="str">
            <v>No</v>
          </cell>
          <cell r="E534">
            <v>45119</v>
          </cell>
          <cell r="F534" t="str">
            <v>Before PCN</v>
          </cell>
          <cell r="G534" t="str">
            <v>Investment</v>
          </cell>
        </row>
        <row r="535">
          <cell r="A535" t="str">
            <v>P-CI-DB0-009</v>
          </cell>
          <cell r="B535" t="str">
            <v>Transport</v>
          </cell>
          <cell r="C535">
            <v>1</v>
          </cell>
          <cell r="D535" t="str">
            <v>NO</v>
          </cell>
          <cell r="E535">
            <v>45120</v>
          </cell>
          <cell r="F535" t="str">
            <v>Before PCN</v>
          </cell>
          <cell r="G535" t="str">
            <v>Investment</v>
          </cell>
        </row>
        <row r="536">
          <cell r="A536" t="str">
            <v>P-ET-FA0-020</v>
          </cell>
          <cell r="B536" t="str">
            <v>Power</v>
          </cell>
          <cell r="C536">
            <v>1</v>
          </cell>
          <cell r="D536" t="str">
            <v>No</v>
          </cell>
          <cell r="E536">
            <v>45120</v>
          </cell>
          <cell r="F536" t="str">
            <v>PCN Approved</v>
          </cell>
          <cell r="G536" t="str">
            <v>Investment</v>
          </cell>
        </row>
        <row r="537">
          <cell r="A537" t="str">
            <v>P-ML-FF0-003</v>
          </cell>
          <cell r="B537" t="str">
            <v>Power</v>
          </cell>
          <cell r="C537">
            <v>2</v>
          </cell>
          <cell r="D537" t="str">
            <v>NO</v>
          </cell>
          <cell r="E537">
            <v>45120</v>
          </cell>
          <cell r="F537" t="str">
            <v>Before PCN</v>
          </cell>
          <cell r="G537" t="str">
            <v>Investment</v>
          </cell>
        </row>
        <row r="538">
          <cell r="A538" t="str">
            <v>P-UG-HAB-009</v>
          </cell>
          <cell r="B538" t="str">
            <v>Finance</v>
          </cell>
          <cell r="C538" t="str">
            <v>FI-B</v>
          </cell>
          <cell r="D538" t="str">
            <v>No</v>
          </cell>
          <cell r="E538">
            <v>45121</v>
          </cell>
          <cell r="F538" t="str">
            <v>PCN Approved</v>
          </cell>
          <cell r="G538" t="str">
            <v>GUARANTEE</v>
          </cell>
        </row>
        <row r="539">
          <cell r="A539" t="str">
            <v>P-UG-HAB-008</v>
          </cell>
          <cell r="B539" t="str">
            <v>Finance</v>
          </cell>
          <cell r="C539" t="str">
            <v>FI-B</v>
          </cell>
          <cell r="D539" t="str">
            <v>No</v>
          </cell>
          <cell r="E539">
            <v>45121</v>
          </cell>
          <cell r="F539" t="str">
            <v>PCN Approved</v>
          </cell>
          <cell r="G539" t="str">
            <v>GUARANTEE</v>
          </cell>
        </row>
        <row r="540">
          <cell r="A540" t="str">
            <v>P-CD-K00-015</v>
          </cell>
          <cell r="B540" t="str">
            <v>Multi-Sector</v>
          </cell>
          <cell r="C540" t="str">
            <v>no</v>
          </cell>
          <cell r="D540" t="str">
            <v>NO</v>
          </cell>
          <cell r="E540">
            <v>45121</v>
          </cell>
          <cell r="F540" t="str">
            <v>Before PCN</v>
          </cell>
          <cell r="G540" t="str">
            <v>ISP</v>
          </cell>
        </row>
        <row r="541">
          <cell r="A541" t="str">
            <v>P-CM-HAB-010</v>
          </cell>
          <cell r="B541" t="str">
            <v>Finance</v>
          </cell>
          <cell r="C541" t="str">
            <v>no</v>
          </cell>
          <cell r="D541" t="str">
            <v>NO</v>
          </cell>
          <cell r="E541">
            <v>45121</v>
          </cell>
          <cell r="F541" t="str">
            <v>Before PCN</v>
          </cell>
          <cell r="G541" t="str">
            <v>LOC/GUARANTEE</v>
          </cell>
        </row>
        <row r="542">
          <cell r="A542" t="str">
            <v>P-GA-HAB-007</v>
          </cell>
          <cell r="B542" t="str">
            <v>Finance</v>
          </cell>
          <cell r="C542" t="str">
            <v>NO</v>
          </cell>
          <cell r="D542" t="str">
            <v>NO</v>
          </cell>
          <cell r="E542">
            <v>45121</v>
          </cell>
          <cell r="F542" t="str">
            <v>Before PCN</v>
          </cell>
          <cell r="G542" t="str">
            <v>LOC/GUARANTEE</v>
          </cell>
        </row>
        <row r="543">
          <cell r="A543" t="str">
            <v>P-GW-KA0-009</v>
          </cell>
          <cell r="B543" t="str">
            <v>Multi-Sector</v>
          </cell>
          <cell r="C543" t="str">
            <v>3 (TBC)</v>
          </cell>
          <cell r="D543" t="str">
            <v>N/A</v>
          </cell>
          <cell r="E543">
            <v>45122</v>
          </cell>
          <cell r="F543" t="str">
            <v>Before PCN</v>
          </cell>
          <cell r="G543" t="str">
            <v>PBO</v>
          </cell>
        </row>
        <row r="544">
          <cell r="A544" t="str">
            <v>P-SO-KF0-015</v>
          </cell>
          <cell r="B544" t="str">
            <v>Multi-Sector</v>
          </cell>
          <cell r="C544">
            <v>3</v>
          </cell>
          <cell r="D544" t="str">
            <v>No</v>
          </cell>
          <cell r="E544">
            <v>45122</v>
          </cell>
          <cell r="F544" t="str">
            <v>PCN Approved</v>
          </cell>
          <cell r="G544" t="str">
            <v>ISP</v>
          </cell>
        </row>
        <row r="545">
          <cell r="A545" t="str">
            <v>P-GM-KA0-011</v>
          </cell>
          <cell r="B545" t="str">
            <v>Multi-Sector</v>
          </cell>
          <cell r="C545" t="str">
            <v>NO</v>
          </cell>
          <cell r="D545" t="str">
            <v>NO</v>
          </cell>
          <cell r="E545">
            <v>45122</v>
          </cell>
          <cell r="F545" t="str">
            <v>Before PCN</v>
          </cell>
          <cell r="G545" t="str">
            <v>PBO</v>
          </cell>
        </row>
        <row r="546">
          <cell r="A546" t="str">
            <v>P-MZ-E00-013</v>
          </cell>
          <cell r="B546" t="str">
            <v>Water supply and Sanitation</v>
          </cell>
          <cell r="C546">
            <v>1</v>
          </cell>
          <cell r="D546" t="str">
            <v>No</v>
          </cell>
          <cell r="E546">
            <v>45124</v>
          </cell>
          <cell r="F546" t="str">
            <v>Before PCN</v>
          </cell>
          <cell r="G546" t="str">
            <v>Investment</v>
          </cell>
        </row>
        <row r="547">
          <cell r="A547" t="str">
            <v>P-TG-AA0-014</v>
          </cell>
          <cell r="B547" t="str">
            <v>Agriculture</v>
          </cell>
          <cell r="C547" t="str">
            <v>NO</v>
          </cell>
          <cell r="D547" t="str">
            <v>NO</v>
          </cell>
          <cell r="E547">
            <v>45125</v>
          </cell>
          <cell r="F547" t="str">
            <v>Before PCN</v>
          </cell>
          <cell r="G547" t="str">
            <v>Investment</v>
          </cell>
        </row>
        <row r="548">
          <cell r="A548" t="str">
            <v>P-RW-E00-014</v>
          </cell>
          <cell r="B548" t="str">
            <v>Water supply and Sanitation</v>
          </cell>
          <cell r="C548">
            <v>1</v>
          </cell>
          <cell r="D548" t="str">
            <v>No</v>
          </cell>
          <cell r="E548">
            <v>45134</v>
          </cell>
          <cell r="F548" t="str">
            <v>PCN Approved</v>
          </cell>
          <cell r="G548" t="str">
            <v>Investment</v>
          </cell>
        </row>
        <row r="549">
          <cell r="A549" t="str">
            <v>P-MZ-AA0-038</v>
          </cell>
          <cell r="B549" t="str">
            <v>Agriculture</v>
          </cell>
          <cell r="C549" t="str">
            <v>No</v>
          </cell>
          <cell r="D549" t="str">
            <v>No</v>
          </cell>
          <cell r="E549">
            <v>45145</v>
          </cell>
          <cell r="F549" t="str">
            <v>Before PCN</v>
          </cell>
          <cell r="G549" t="str">
            <v>Investment</v>
          </cell>
        </row>
        <row r="550">
          <cell r="A550" t="str">
            <v>P-LR-HA0-003</v>
          </cell>
          <cell r="B550" t="str">
            <v>Finance</v>
          </cell>
          <cell r="C550">
            <v>3</v>
          </cell>
          <cell r="D550" t="str">
            <v>N/A</v>
          </cell>
          <cell r="E550">
            <v>45153</v>
          </cell>
          <cell r="F550" t="str">
            <v>PAR approved</v>
          </cell>
          <cell r="G550" t="str">
            <v>Investment</v>
          </cell>
        </row>
        <row r="551">
          <cell r="A551" t="str">
            <v>P-NG-HAB-024</v>
          </cell>
          <cell r="B551" t="str">
            <v>Finance</v>
          </cell>
          <cell r="C551" t="str">
            <v>FI-A</v>
          </cell>
          <cell r="D551" t="str">
            <v>No</v>
          </cell>
          <cell r="E551">
            <v>45170</v>
          </cell>
          <cell r="F551" t="str">
            <v>PCN Approved</v>
          </cell>
          <cell r="G551" t="str">
            <v>LOC</v>
          </cell>
        </row>
        <row r="552">
          <cell r="A552" t="str">
            <v>SAP-ID-TBC-004</v>
          </cell>
          <cell r="B552" t="str">
            <v>Finance</v>
          </cell>
          <cell r="C552"/>
          <cell r="D552"/>
          <cell r="E552">
            <v>45170</v>
          </cell>
          <cell r="F552" t="str">
            <v>Before PCN</v>
          </cell>
          <cell r="G552" t="str">
            <v>LOC/TFLOC/GUARANTEE</v>
          </cell>
        </row>
        <row r="553">
          <cell r="A553" t="str">
            <v>SAP-ID-TBC-005</v>
          </cell>
          <cell r="B553" t="str">
            <v>Finance</v>
          </cell>
          <cell r="C553"/>
          <cell r="D553"/>
          <cell r="E553">
            <v>45170</v>
          </cell>
          <cell r="F553" t="str">
            <v>Before PCN</v>
          </cell>
          <cell r="G553" t="str">
            <v>GUARANTEE</v>
          </cell>
        </row>
        <row r="554">
          <cell r="A554" t="str">
            <v>SAP-ID-TBC-006</v>
          </cell>
          <cell r="B554" t="str">
            <v>Finance</v>
          </cell>
          <cell r="C554"/>
          <cell r="D554"/>
          <cell r="E554">
            <v>45170</v>
          </cell>
          <cell r="F554" t="str">
            <v>Before PCN</v>
          </cell>
          <cell r="G554" t="str">
            <v>TFLOC</v>
          </cell>
        </row>
        <row r="555">
          <cell r="A555" t="str">
            <v>SAP-ID-TBC-007</v>
          </cell>
          <cell r="B555" t="str">
            <v>Finance</v>
          </cell>
          <cell r="C555"/>
          <cell r="D555"/>
          <cell r="E555">
            <v>45170</v>
          </cell>
          <cell r="F555" t="str">
            <v>Before PCN</v>
          </cell>
          <cell r="G555" t="str">
            <v>Loan/Grant</v>
          </cell>
        </row>
        <row r="556">
          <cell r="A556" t="str">
            <v>P-LR-K00-022</v>
          </cell>
          <cell r="B556" t="str">
            <v>Finance</v>
          </cell>
          <cell r="C556"/>
          <cell r="D556"/>
          <cell r="E556">
            <v>45170</v>
          </cell>
          <cell r="F556" t="str">
            <v>Before PCN</v>
          </cell>
          <cell r="G556" t="str">
            <v>Loan/Grant</v>
          </cell>
        </row>
        <row r="557">
          <cell r="A557" t="str">
            <v>P-KE-AAG-008</v>
          </cell>
          <cell r="B557" t="str">
            <v>Agriculture</v>
          </cell>
          <cell r="C557" t="str">
            <v>NO</v>
          </cell>
          <cell r="D557" t="str">
            <v>NO</v>
          </cell>
          <cell r="E557">
            <v>45174</v>
          </cell>
          <cell r="F557" t="str">
            <v>Before PCN</v>
          </cell>
          <cell r="G557" t="str">
            <v>Investment</v>
          </cell>
        </row>
        <row r="558">
          <cell r="A558" t="str">
            <v>P-BI-E00-002</v>
          </cell>
          <cell r="B558" t="str">
            <v>Water supply and Sanitation</v>
          </cell>
          <cell r="C558">
            <v>1</v>
          </cell>
          <cell r="D558" t="str">
            <v>NO</v>
          </cell>
          <cell r="E558">
            <v>45175</v>
          </cell>
          <cell r="F558" t="str">
            <v>PCN Approved</v>
          </cell>
          <cell r="G558" t="str">
            <v>Investment</v>
          </cell>
        </row>
        <row r="559">
          <cell r="A559" t="str">
            <v>P-MW-AA0-039</v>
          </cell>
          <cell r="B559" t="str">
            <v>Agriculture</v>
          </cell>
          <cell r="C559">
            <v>1</v>
          </cell>
          <cell r="D559" t="str">
            <v>No</v>
          </cell>
          <cell r="E559">
            <v>45175</v>
          </cell>
          <cell r="F559" t="str">
            <v>Before PCN</v>
          </cell>
          <cell r="G559" t="str">
            <v>Investment</v>
          </cell>
        </row>
        <row r="560">
          <cell r="A560" t="str">
            <v>P-SS-I00-005</v>
          </cell>
          <cell r="B560" t="str">
            <v>Social</v>
          </cell>
          <cell r="C560">
            <v>2</v>
          </cell>
          <cell r="D560" t="str">
            <v>No</v>
          </cell>
          <cell r="E560">
            <v>45180</v>
          </cell>
          <cell r="F560" t="str">
            <v>Before PCN</v>
          </cell>
          <cell r="G560" t="str">
            <v>Investment</v>
          </cell>
        </row>
        <row r="561">
          <cell r="A561" t="str">
            <v>P-UG-DB0-035</v>
          </cell>
          <cell r="B561" t="str">
            <v>Transport</v>
          </cell>
          <cell r="C561">
            <v>1</v>
          </cell>
          <cell r="D561" t="str">
            <v>No</v>
          </cell>
          <cell r="E561">
            <v>45182</v>
          </cell>
          <cell r="F561" t="str">
            <v>Before PCN</v>
          </cell>
          <cell r="G561" t="str">
            <v>Investment</v>
          </cell>
        </row>
        <row r="562">
          <cell r="A562" t="str">
            <v>P-UG-DB0-035</v>
          </cell>
          <cell r="B562" t="str">
            <v>Transport</v>
          </cell>
          <cell r="C562">
            <v>1</v>
          </cell>
          <cell r="D562" t="str">
            <v>No</v>
          </cell>
          <cell r="E562">
            <v>45182</v>
          </cell>
          <cell r="F562" t="str">
            <v>Before PCN</v>
          </cell>
          <cell r="G562" t="str">
            <v>Investment</v>
          </cell>
        </row>
        <row r="563">
          <cell r="A563" t="str">
            <v>P-Z1-K00-109</v>
          </cell>
          <cell r="B563" t="str">
            <v>Multi-Sector</v>
          </cell>
          <cell r="C563" t="str">
            <v>FI-A</v>
          </cell>
          <cell r="D563" t="str">
            <v>NO</v>
          </cell>
          <cell r="E563">
            <v>45182</v>
          </cell>
          <cell r="F563" t="str">
            <v>Before PCN</v>
          </cell>
          <cell r="G563" t="str">
            <v>Investment</v>
          </cell>
        </row>
        <row r="564">
          <cell r="A564" t="str">
            <v>P-MR-HAB-013</v>
          </cell>
          <cell r="B564" t="str">
            <v>Finance</v>
          </cell>
          <cell r="C564" t="str">
            <v>No</v>
          </cell>
          <cell r="D564" t="str">
            <v>No</v>
          </cell>
          <cell r="E564">
            <v>45182</v>
          </cell>
          <cell r="F564" t="str">
            <v>Before PCN</v>
          </cell>
          <cell r="G564" t="str">
            <v>TFLOC/GUARANTEE</v>
          </cell>
        </row>
        <row r="565">
          <cell r="A565" t="str">
            <v>P-CM-KF0-008</v>
          </cell>
          <cell r="B565" t="str">
            <v>Multi-Sector</v>
          </cell>
          <cell r="C565" t="str">
            <v>no</v>
          </cell>
          <cell r="D565" t="str">
            <v>no</v>
          </cell>
          <cell r="E565">
            <v>45184</v>
          </cell>
          <cell r="F565" t="str">
            <v>Before PCN</v>
          </cell>
          <cell r="G565" t="str">
            <v>ISP</v>
          </cell>
        </row>
        <row r="566">
          <cell r="A566" t="str">
            <v>P-CD-EA0-008</v>
          </cell>
          <cell r="B566" t="str">
            <v>Water supply and Sanitation</v>
          </cell>
          <cell r="C566" t="str">
            <v>no</v>
          </cell>
          <cell r="D566" t="str">
            <v>no</v>
          </cell>
          <cell r="E566">
            <v>45184</v>
          </cell>
          <cell r="F566" t="str">
            <v>Before PCN</v>
          </cell>
          <cell r="G566" t="str">
            <v>Investment</v>
          </cell>
        </row>
        <row r="567">
          <cell r="A567" t="str">
            <v>P-MA-BB0-005</v>
          </cell>
          <cell r="B567" t="str">
            <v>Industry, Mining &amp; Quarrying</v>
          </cell>
          <cell r="C567" t="str">
            <v>No</v>
          </cell>
          <cell r="D567" t="str">
            <v>No</v>
          </cell>
          <cell r="E567">
            <v>45184</v>
          </cell>
          <cell r="F567" t="str">
            <v>Before PCN</v>
          </cell>
          <cell r="G567" t="str">
            <v>Investment</v>
          </cell>
        </row>
        <row r="568">
          <cell r="A568" t="str">
            <v>P-Z1-HAA-105</v>
          </cell>
          <cell r="B568" t="str">
            <v>Finance</v>
          </cell>
          <cell r="C568" t="str">
            <v>FI-B</v>
          </cell>
          <cell r="D568" t="str">
            <v>Yes</v>
          </cell>
          <cell r="E568">
            <v>45184</v>
          </cell>
          <cell r="F568" t="str">
            <v>Before PCN</v>
          </cell>
          <cell r="G568" t="str">
            <v>TFLOC/GUARANTEE</v>
          </cell>
        </row>
        <row r="569">
          <cell r="A569" t="str">
            <v>P-RW-IA0-006</v>
          </cell>
          <cell r="B569" t="str">
            <v>Social</v>
          </cell>
          <cell r="C569">
            <v>2</v>
          </cell>
          <cell r="D569" t="str">
            <v>No</v>
          </cell>
          <cell r="E569">
            <v>45184</v>
          </cell>
          <cell r="F569" t="str">
            <v>Before PCN</v>
          </cell>
          <cell r="G569" t="str">
            <v>Investment</v>
          </cell>
        </row>
        <row r="570">
          <cell r="A570" t="str">
            <v>P-SO-HZ0-001</v>
          </cell>
          <cell r="B570" t="str">
            <v>Finance</v>
          </cell>
          <cell r="C570" t="str">
            <v>FIB</v>
          </cell>
          <cell r="D570" t="str">
            <v>No</v>
          </cell>
          <cell r="E570">
            <v>45184</v>
          </cell>
          <cell r="F570" t="str">
            <v>Before PCN</v>
          </cell>
          <cell r="G570" t="str">
            <v>Investment</v>
          </cell>
        </row>
        <row r="571">
          <cell r="A571" t="str">
            <v>P-Z1-DC0-041</v>
          </cell>
          <cell r="B571" t="str">
            <v>Transport</v>
          </cell>
          <cell r="C571">
            <v>1</v>
          </cell>
          <cell r="D571" t="str">
            <v>NO</v>
          </cell>
          <cell r="E571">
            <v>45189</v>
          </cell>
          <cell r="F571" t="str">
            <v>Before PCN</v>
          </cell>
          <cell r="G571" t="str">
            <v>Investment</v>
          </cell>
        </row>
        <row r="572">
          <cell r="A572" t="str">
            <v>P-Z1-DC0-041</v>
          </cell>
          <cell r="B572" t="str">
            <v>Transport</v>
          </cell>
          <cell r="C572">
            <v>1</v>
          </cell>
          <cell r="D572" t="str">
            <v>NO</v>
          </cell>
          <cell r="E572">
            <v>45189</v>
          </cell>
          <cell r="F572" t="str">
            <v>Before PCN</v>
          </cell>
          <cell r="G572" t="str">
            <v>Investment</v>
          </cell>
        </row>
        <row r="573">
          <cell r="A573" t="str">
            <v>P-Z1-DB0-265</v>
          </cell>
          <cell r="B573" t="str">
            <v>Transport</v>
          </cell>
          <cell r="C573">
            <v>1</v>
          </cell>
          <cell r="D573" t="str">
            <v>NO</v>
          </cell>
          <cell r="E573">
            <v>45189</v>
          </cell>
          <cell r="F573" t="str">
            <v>Before PCN</v>
          </cell>
          <cell r="G573" t="str">
            <v>Investment</v>
          </cell>
        </row>
        <row r="574">
          <cell r="A574" t="str">
            <v>P-Z1-DB0-261</v>
          </cell>
          <cell r="B574" t="str">
            <v>Transport</v>
          </cell>
          <cell r="C574" t="str">
            <v>1 (TBC)</v>
          </cell>
          <cell r="D574" t="str">
            <v>No</v>
          </cell>
          <cell r="E574">
            <v>45189</v>
          </cell>
          <cell r="F574" t="str">
            <v>Before PCN</v>
          </cell>
          <cell r="G574" t="str">
            <v>Investment</v>
          </cell>
        </row>
        <row r="575">
          <cell r="A575" t="str">
            <v>P-Z1-DB0-266</v>
          </cell>
          <cell r="B575" t="str">
            <v>Transport</v>
          </cell>
          <cell r="C575">
            <v>1</v>
          </cell>
          <cell r="D575" t="str">
            <v>NO</v>
          </cell>
          <cell r="E575">
            <v>45189</v>
          </cell>
          <cell r="F575" t="str">
            <v>Before PCN</v>
          </cell>
          <cell r="G575" t="str">
            <v>Investment</v>
          </cell>
        </row>
        <row r="576">
          <cell r="A576" t="str">
            <v>P-SN-AA0-014</v>
          </cell>
          <cell r="B576" t="str">
            <v>Agriculture</v>
          </cell>
          <cell r="C576" t="str">
            <v>1 (TBC)</v>
          </cell>
          <cell r="D576" t="str">
            <v>No</v>
          </cell>
          <cell r="E576">
            <v>45190</v>
          </cell>
          <cell r="F576" t="str">
            <v>Before PCN</v>
          </cell>
          <cell r="G576" t="str">
            <v>Investment</v>
          </cell>
        </row>
        <row r="577">
          <cell r="A577" t="str">
            <v>P-KM-A00-005</v>
          </cell>
          <cell r="B577" t="str">
            <v>Agriculture</v>
          </cell>
          <cell r="C577">
            <v>3</v>
          </cell>
          <cell r="D577" t="str">
            <v>NA</v>
          </cell>
          <cell r="E577">
            <v>45190</v>
          </cell>
          <cell r="F577" t="str">
            <v>PCN Approved</v>
          </cell>
          <cell r="G577" t="str">
            <v>Investment</v>
          </cell>
        </row>
        <row r="578">
          <cell r="A578" t="str">
            <v>P-DJ-A00-003</v>
          </cell>
          <cell r="B578" t="str">
            <v>Agriculture</v>
          </cell>
          <cell r="C578">
            <v>3</v>
          </cell>
          <cell r="D578" t="str">
            <v>NA</v>
          </cell>
          <cell r="E578">
            <v>45190</v>
          </cell>
          <cell r="F578" t="str">
            <v>PCN Approved</v>
          </cell>
          <cell r="G578" t="str">
            <v>Investment</v>
          </cell>
        </row>
        <row r="579">
          <cell r="A579" t="str">
            <v>P-SO-A00-001</v>
          </cell>
          <cell r="B579" t="str">
            <v>Agriculture</v>
          </cell>
          <cell r="C579">
            <v>3</v>
          </cell>
          <cell r="D579" t="str">
            <v>NA</v>
          </cell>
          <cell r="E579">
            <v>45190</v>
          </cell>
          <cell r="F579" t="str">
            <v>PCN Approved</v>
          </cell>
          <cell r="G579" t="str">
            <v>Investment</v>
          </cell>
        </row>
        <row r="580">
          <cell r="A580" t="str">
            <v>P-TD-E00-006</v>
          </cell>
          <cell r="B580" t="str">
            <v>Water supply and Sanitation</v>
          </cell>
          <cell r="C580" t="str">
            <v>no</v>
          </cell>
          <cell r="D580" t="str">
            <v>NO</v>
          </cell>
          <cell r="E580">
            <v>45194</v>
          </cell>
          <cell r="F580" t="str">
            <v>Before PCN</v>
          </cell>
          <cell r="G580" t="str">
            <v>Investment</v>
          </cell>
        </row>
        <row r="581">
          <cell r="A581" t="str">
            <v>P-MZ-F00-019</v>
          </cell>
          <cell r="B581" t="str">
            <v>Power</v>
          </cell>
          <cell r="C581" t="str">
            <v>tbc</v>
          </cell>
          <cell r="D581" t="str">
            <v>No</v>
          </cell>
          <cell r="E581">
            <v>45196</v>
          </cell>
          <cell r="F581" t="str">
            <v>Before PCN</v>
          </cell>
          <cell r="G581" t="str">
            <v>Investment</v>
          </cell>
        </row>
        <row r="582">
          <cell r="A582" t="str">
            <v>P-GM-I00-003</v>
          </cell>
          <cell r="B582" t="str">
            <v>Social</v>
          </cell>
          <cell r="C582">
            <v>2</v>
          </cell>
          <cell r="D582" t="str">
            <v>NO</v>
          </cell>
          <cell r="E582">
            <v>45196</v>
          </cell>
          <cell r="F582" t="str">
            <v>Before PCN</v>
          </cell>
          <cell r="G582" t="str">
            <v>Investment</v>
          </cell>
        </row>
        <row r="583">
          <cell r="A583" t="str">
            <v>P-NG-E00-010</v>
          </cell>
          <cell r="B583" t="str">
            <v>Water supply and Sanitation</v>
          </cell>
          <cell r="C583">
            <v>1</v>
          </cell>
          <cell r="D583" t="str">
            <v>No</v>
          </cell>
          <cell r="E583">
            <v>45196</v>
          </cell>
          <cell r="F583" t="str">
            <v>PCN Approved</v>
          </cell>
          <cell r="G583" t="str">
            <v>Investment</v>
          </cell>
        </row>
        <row r="584">
          <cell r="A584" t="str">
            <v>P-NA-IA0-003</v>
          </cell>
          <cell r="B584" t="str">
            <v>Social</v>
          </cell>
          <cell r="C584" t="str">
            <v>tbc</v>
          </cell>
          <cell r="D584" t="str">
            <v>No</v>
          </cell>
          <cell r="E584">
            <v>45196</v>
          </cell>
          <cell r="F584" t="str">
            <v>Before PCN</v>
          </cell>
          <cell r="G584" t="str">
            <v>Investment</v>
          </cell>
        </row>
        <row r="585">
          <cell r="A585" t="str">
            <v>P-ST-AA0-006</v>
          </cell>
          <cell r="B585" t="str">
            <v>Agriculture</v>
          </cell>
          <cell r="C585" t="str">
            <v>2 TBC</v>
          </cell>
          <cell r="D585" t="str">
            <v>No</v>
          </cell>
          <cell r="E585">
            <v>45196</v>
          </cell>
          <cell r="F585" t="str">
            <v>Before PCN</v>
          </cell>
          <cell r="G585" t="str">
            <v>Investment</v>
          </cell>
        </row>
        <row r="586">
          <cell r="A586" t="str">
            <v>P-BF-A00-015</v>
          </cell>
          <cell r="B586" t="str">
            <v>Agriculture</v>
          </cell>
          <cell r="C586">
            <v>1</v>
          </cell>
          <cell r="D586" t="str">
            <v>Yes, partialy</v>
          </cell>
          <cell r="E586">
            <v>45196</v>
          </cell>
          <cell r="F586" t="str">
            <v>Before PCN</v>
          </cell>
          <cell r="G586" t="str">
            <v>Investment</v>
          </cell>
        </row>
        <row r="587">
          <cell r="A587" t="str">
            <v>P-CV-A00-001</v>
          </cell>
          <cell r="B587" t="str">
            <v>Agriculture</v>
          </cell>
          <cell r="C587" t="str">
            <v>NO</v>
          </cell>
          <cell r="D587" t="str">
            <v>NO</v>
          </cell>
          <cell r="E587">
            <v>45197</v>
          </cell>
          <cell r="F587" t="str">
            <v>PCN Approved</v>
          </cell>
          <cell r="G587"/>
        </row>
        <row r="588">
          <cell r="A588" t="str">
            <v>P-KE-K00-012</v>
          </cell>
          <cell r="B588" t="str">
            <v>Multi-Sector</v>
          </cell>
          <cell r="C588">
            <v>3</v>
          </cell>
          <cell r="D588" t="str">
            <v>No</v>
          </cell>
          <cell r="E588">
            <v>45197</v>
          </cell>
          <cell r="F588" t="str">
            <v>Before PCN</v>
          </cell>
          <cell r="G588" t="str">
            <v>PBO</v>
          </cell>
        </row>
        <row r="589">
          <cell r="A589" t="str">
            <v>P-ML-I00-010</v>
          </cell>
          <cell r="B589" t="str">
            <v>Social</v>
          </cell>
          <cell r="C589" t="str">
            <v>NO</v>
          </cell>
          <cell r="D589" t="str">
            <v>NO</v>
          </cell>
          <cell r="E589">
            <v>45198</v>
          </cell>
          <cell r="F589" t="str">
            <v>PCN Approved</v>
          </cell>
          <cell r="G589" t="str">
            <v>ISP</v>
          </cell>
        </row>
        <row r="590">
          <cell r="A590" t="str">
            <v>P-CI-AAG-012</v>
          </cell>
          <cell r="B590" t="str">
            <v>Agriculture</v>
          </cell>
          <cell r="C590">
            <v>2</v>
          </cell>
          <cell r="D590" t="str">
            <v>Yes</v>
          </cell>
          <cell r="E590">
            <v>45198</v>
          </cell>
          <cell r="F590" t="str">
            <v>Before PCN</v>
          </cell>
          <cell r="G590" t="str">
            <v>Investment</v>
          </cell>
        </row>
        <row r="591">
          <cell r="A591" t="str">
            <v>SAP-ID-TBC-008</v>
          </cell>
          <cell r="B591" t="str">
            <v>Multi-Sector</v>
          </cell>
          <cell r="C591" t="str">
            <v>NO</v>
          </cell>
          <cell r="D591" t="str">
            <v>NO</v>
          </cell>
          <cell r="E591">
            <v>45199</v>
          </cell>
          <cell r="F591" t="str">
            <v>Before PCN</v>
          </cell>
          <cell r="G591" t="str">
            <v>PBO</v>
          </cell>
        </row>
        <row r="592">
          <cell r="A592" t="str">
            <v>P-SN-BB0-004</v>
          </cell>
          <cell r="B592" t="str">
            <v>Industry, Mining &amp; Quarrying</v>
          </cell>
          <cell r="C592" t="str">
            <v>NO</v>
          </cell>
          <cell r="D592" t="str">
            <v>NO</v>
          </cell>
          <cell r="E592">
            <v>45199</v>
          </cell>
          <cell r="F592" t="str">
            <v>Before PCN</v>
          </cell>
          <cell r="G592" t="str">
            <v>Senior Loan</v>
          </cell>
        </row>
        <row r="593">
          <cell r="A593" t="str">
            <v>P-EG-E00-011</v>
          </cell>
          <cell r="B593" t="str">
            <v>Water supply and Sanitation</v>
          </cell>
          <cell r="C593">
            <v>1</v>
          </cell>
          <cell r="D593" t="str">
            <v>Yes</v>
          </cell>
          <cell r="E593">
            <v>45199</v>
          </cell>
          <cell r="F593" t="str">
            <v>PCN Approved</v>
          </cell>
          <cell r="G593" t="str">
            <v>Investment</v>
          </cell>
        </row>
        <row r="594">
          <cell r="A594" t="str">
            <v>P-ML-DB0-023</v>
          </cell>
          <cell r="B594" t="str">
            <v>Transport</v>
          </cell>
          <cell r="C594" t="str">
            <v>No</v>
          </cell>
          <cell r="D594" t="str">
            <v>No</v>
          </cell>
          <cell r="E594">
            <v>45199</v>
          </cell>
          <cell r="F594" t="str">
            <v>Before PCN</v>
          </cell>
          <cell r="G594" t="str">
            <v>Investment</v>
          </cell>
        </row>
        <row r="595">
          <cell r="A595" t="str">
            <v>P-CI-AAF-003</v>
          </cell>
          <cell r="B595" t="str">
            <v>Agriculture</v>
          </cell>
          <cell r="C595" t="str">
            <v>NO</v>
          </cell>
          <cell r="D595" t="str">
            <v>NO</v>
          </cell>
          <cell r="E595">
            <v>45199</v>
          </cell>
          <cell r="F595" t="str">
            <v>PCN Approved</v>
          </cell>
          <cell r="G595" t="str">
            <v>Investment</v>
          </cell>
        </row>
        <row r="596">
          <cell r="A596" t="str">
            <v>P-ET-E00-015</v>
          </cell>
          <cell r="B596" t="str">
            <v>Water supply and Sanitation</v>
          </cell>
          <cell r="C596">
            <v>2</v>
          </cell>
          <cell r="D596" t="str">
            <v>No</v>
          </cell>
          <cell r="E596">
            <v>45199</v>
          </cell>
          <cell r="F596" t="str">
            <v>Before PCN</v>
          </cell>
          <cell r="G596" t="str">
            <v>Investment</v>
          </cell>
        </row>
        <row r="597">
          <cell r="A597" t="str">
            <v>P-SN-KA0-019</v>
          </cell>
          <cell r="B597" t="str">
            <v>Multi-Sector</v>
          </cell>
          <cell r="C597" t="str">
            <v>NO</v>
          </cell>
          <cell r="D597" t="str">
            <v>NO</v>
          </cell>
          <cell r="E597">
            <v>45199</v>
          </cell>
          <cell r="F597" t="str">
            <v>Before PCN</v>
          </cell>
          <cell r="G597" t="str">
            <v>PBO</v>
          </cell>
        </row>
        <row r="598">
          <cell r="A598" t="str">
            <v>P-ML-FA0-019</v>
          </cell>
          <cell r="B598" t="str">
            <v>Power</v>
          </cell>
          <cell r="C598" t="str">
            <v>NO</v>
          </cell>
          <cell r="D598" t="str">
            <v>NO</v>
          </cell>
          <cell r="E598">
            <v>45199</v>
          </cell>
          <cell r="F598" t="str">
            <v>Before PCN</v>
          </cell>
          <cell r="G598" t="str">
            <v>Investment</v>
          </cell>
        </row>
        <row r="599">
          <cell r="A599" t="str">
            <v>P-SL-DB0-012</v>
          </cell>
          <cell r="B599" t="str">
            <v>Transport</v>
          </cell>
          <cell r="C599">
            <v>1</v>
          </cell>
          <cell r="D599" t="str">
            <v>NO</v>
          </cell>
          <cell r="E599">
            <v>45199</v>
          </cell>
          <cell r="F599" t="str">
            <v>Before PCN</v>
          </cell>
          <cell r="G599" t="str">
            <v>Investment</v>
          </cell>
        </row>
        <row r="600">
          <cell r="A600" t="str">
            <v>P-MZ-DC0-004</v>
          </cell>
          <cell r="B600" t="str">
            <v>Transport</v>
          </cell>
          <cell r="C600">
            <v>2</v>
          </cell>
          <cell r="D600" t="str">
            <v>No</v>
          </cell>
          <cell r="E600">
            <v>45199</v>
          </cell>
          <cell r="F600" t="str">
            <v>Before PCN</v>
          </cell>
          <cell r="G600" t="str">
            <v>LOC</v>
          </cell>
        </row>
        <row r="601">
          <cell r="A601" t="str">
            <v>P-ZA-FA0-012</v>
          </cell>
          <cell r="B601" t="str">
            <v>Power</v>
          </cell>
          <cell r="C601" t="str">
            <v>TBC</v>
          </cell>
          <cell r="D601" t="str">
            <v>No</v>
          </cell>
          <cell r="E601">
            <v>45199</v>
          </cell>
          <cell r="F601" t="str">
            <v>Before PCN</v>
          </cell>
          <cell r="G601" t="str">
            <v>Investment</v>
          </cell>
        </row>
        <row r="602">
          <cell r="A602" t="str">
            <v>P-BW-EBA-001</v>
          </cell>
          <cell r="B602" t="str">
            <v>Water supply and Sanitation</v>
          </cell>
          <cell r="C602" t="str">
            <v>1 - TBC</v>
          </cell>
          <cell r="D602" t="str">
            <v>No</v>
          </cell>
          <cell r="E602">
            <v>45199</v>
          </cell>
          <cell r="F602" t="str">
            <v>Before PCN</v>
          </cell>
          <cell r="G602" t="str">
            <v>Investment</v>
          </cell>
        </row>
        <row r="603">
          <cell r="A603" t="str">
            <v>P-ZA-FA0-007</v>
          </cell>
          <cell r="B603" t="str">
            <v>Power</v>
          </cell>
          <cell r="C603" t="str">
            <v>1 - TBC</v>
          </cell>
          <cell r="D603" t="str">
            <v>No</v>
          </cell>
          <cell r="E603">
            <v>45199</v>
          </cell>
          <cell r="F603" t="str">
            <v>Before PCN</v>
          </cell>
          <cell r="G603" t="str">
            <v>Investment</v>
          </cell>
        </row>
        <row r="604">
          <cell r="A604" t="str">
            <v>P-ZM-AA0-036</v>
          </cell>
          <cell r="B604" t="str">
            <v>Agriculture</v>
          </cell>
          <cell r="C604" t="str">
            <v>tbc</v>
          </cell>
          <cell r="D604" t="str">
            <v>No</v>
          </cell>
          <cell r="E604">
            <v>45199</v>
          </cell>
          <cell r="F604" t="str">
            <v>Before PCN</v>
          </cell>
          <cell r="G604" t="str">
            <v>Investment</v>
          </cell>
        </row>
        <row r="605">
          <cell r="A605" t="str">
            <v>SAP-ID-TBC-009</v>
          </cell>
          <cell r="B605" t="str">
            <v>Industry, Mining &amp; Quarrying</v>
          </cell>
          <cell r="C605" t="str">
            <v>TBD</v>
          </cell>
          <cell r="D605" t="str">
            <v>No</v>
          </cell>
          <cell r="E605">
            <v>45199</v>
          </cell>
          <cell r="F605" t="str">
            <v>Before PCN</v>
          </cell>
          <cell r="G605" t="str">
            <v>Senior Debt</v>
          </cell>
        </row>
        <row r="606">
          <cell r="A606" t="str">
            <v>P-CI-BG0-002</v>
          </cell>
          <cell r="B606" t="str">
            <v>Industry, Mining &amp; Quarrying</v>
          </cell>
          <cell r="C606" t="str">
            <v>2 (TBC)</v>
          </cell>
          <cell r="D606" t="str">
            <v>N/A</v>
          </cell>
          <cell r="E606">
            <v>45199</v>
          </cell>
          <cell r="F606" t="str">
            <v>Before PCN</v>
          </cell>
          <cell r="G606" t="str">
            <v>Investment</v>
          </cell>
        </row>
        <row r="607">
          <cell r="A607" t="str">
            <v>P-ET-FAA-001</v>
          </cell>
          <cell r="B607" t="str">
            <v>Power</v>
          </cell>
          <cell r="C607">
            <v>1</v>
          </cell>
          <cell r="D607" t="str">
            <v>Yes</v>
          </cell>
          <cell r="E607">
            <v>45200</v>
          </cell>
          <cell r="F607" t="str">
            <v>Before PCN</v>
          </cell>
          <cell r="G607" t="str">
            <v>Investment</v>
          </cell>
        </row>
        <row r="608">
          <cell r="A608" t="str">
            <v>SAP-ID-TBC-010</v>
          </cell>
          <cell r="B608" t="str">
            <v>Finance</v>
          </cell>
          <cell r="C608"/>
          <cell r="D608"/>
          <cell r="E608">
            <v>45200</v>
          </cell>
          <cell r="F608" t="str">
            <v>PAR approved</v>
          </cell>
          <cell r="G608" t="str">
            <v>LOC/TFLOC/TG</v>
          </cell>
        </row>
        <row r="609">
          <cell r="A609" t="str">
            <v>P-BJ-EBC-003</v>
          </cell>
          <cell r="B609" t="str">
            <v>Water supply and Sanitation</v>
          </cell>
          <cell r="C609" t="str">
            <v>NO</v>
          </cell>
          <cell r="D609" t="str">
            <v>NO</v>
          </cell>
          <cell r="E609">
            <v>45202</v>
          </cell>
          <cell r="F609" t="str">
            <v>PCN Approved</v>
          </cell>
          <cell r="G609" t="str">
            <v>Investment</v>
          </cell>
        </row>
        <row r="610">
          <cell r="A610" t="str">
            <v>P-SD-AA0-006</v>
          </cell>
          <cell r="B610" t="str">
            <v>Agriculture</v>
          </cell>
          <cell r="C610">
            <v>2</v>
          </cell>
          <cell r="D610" t="str">
            <v>No</v>
          </cell>
          <cell r="E610">
            <v>45204</v>
          </cell>
          <cell r="F610" t="str">
            <v>Before PCN</v>
          </cell>
          <cell r="G610" t="str">
            <v>LOC</v>
          </cell>
        </row>
        <row r="611">
          <cell r="A611" t="str">
            <v>P-BJ-FA0-011</v>
          </cell>
          <cell r="B611" t="str">
            <v>Power</v>
          </cell>
          <cell r="C611" t="str">
            <v>NO</v>
          </cell>
          <cell r="D611" t="str">
            <v>NO</v>
          </cell>
          <cell r="E611">
            <v>45210</v>
          </cell>
          <cell r="F611" t="str">
            <v>Before PCN</v>
          </cell>
          <cell r="G611" t="str">
            <v>Investment</v>
          </cell>
        </row>
        <row r="612">
          <cell r="A612" t="str">
            <v>P-BJ-FA0-011</v>
          </cell>
          <cell r="B612" t="str">
            <v>Power</v>
          </cell>
          <cell r="C612" t="str">
            <v>NO</v>
          </cell>
          <cell r="D612" t="str">
            <v>NO</v>
          </cell>
          <cell r="E612">
            <v>45210</v>
          </cell>
          <cell r="F612" t="str">
            <v>Before PCN</v>
          </cell>
          <cell r="G612" t="str">
            <v>Investment</v>
          </cell>
        </row>
        <row r="613">
          <cell r="A613" t="str">
            <v>P-SC-K00-023</v>
          </cell>
          <cell r="B613" t="str">
            <v>Multi-Sector</v>
          </cell>
          <cell r="C613">
            <v>3</v>
          </cell>
          <cell r="D613" t="str">
            <v>No</v>
          </cell>
          <cell r="E613">
            <v>45214</v>
          </cell>
          <cell r="F613" t="str">
            <v>PCN Approved</v>
          </cell>
          <cell r="G613" t="str">
            <v>PBO</v>
          </cell>
        </row>
        <row r="614">
          <cell r="A614" t="str">
            <v>SAP-ID-TBC-011</v>
          </cell>
          <cell r="B614" t="str">
            <v>Finance</v>
          </cell>
          <cell r="C614"/>
          <cell r="D614"/>
          <cell r="E614">
            <v>45217</v>
          </cell>
          <cell r="F614" t="str">
            <v>Before PCN</v>
          </cell>
          <cell r="G614" t="str">
            <v>Equity</v>
          </cell>
        </row>
        <row r="615">
          <cell r="A615" t="str">
            <v>P-TZ-KF0-008</v>
          </cell>
          <cell r="B615" t="str">
            <v>Multi-Sector</v>
          </cell>
          <cell r="C615" t="str">
            <v>No</v>
          </cell>
          <cell r="D615" t="str">
            <v>No</v>
          </cell>
          <cell r="E615">
            <v>45222</v>
          </cell>
          <cell r="F615" t="str">
            <v>PCN Approved</v>
          </cell>
          <cell r="G615" t="str">
            <v>ISP</v>
          </cell>
        </row>
        <row r="616">
          <cell r="A616" t="str">
            <v>P-GN-AA0-028</v>
          </cell>
          <cell r="B616" t="str">
            <v>Agriculture</v>
          </cell>
          <cell r="C616" t="str">
            <v>NO</v>
          </cell>
          <cell r="D616" t="str">
            <v>NO</v>
          </cell>
          <cell r="E616">
            <v>45224</v>
          </cell>
          <cell r="F616" t="str">
            <v>Before PCN</v>
          </cell>
          <cell r="G616" t="str">
            <v>Investment</v>
          </cell>
        </row>
        <row r="617">
          <cell r="A617" t="str">
            <v>P-ZW-AAG-008</v>
          </cell>
          <cell r="B617" t="str">
            <v>Agriculture</v>
          </cell>
          <cell r="C617" t="str">
            <v>2 -TBC</v>
          </cell>
          <cell r="D617" t="str">
            <v>No</v>
          </cell>
          <cell r="E617">
            <v>45225</v>
          </cell>
          <cell r="F617" t="str">
            <v>Before PCN</v>
          </cell>
          <cell r="G617" t="str">
            <v>Investment</v>
          </cell>
        </row>
        <row r="618">
          <cell r="A618" t="str">
            <v>P-SS-KF0-006</v>
          </cell>
          <cell r="B618" t="str">
            <v>Multi-Sector</v>
          </cell>
          <cell r="C618">
            <v>3</v>
          </cell>
          <cell r="D618" t="str">
            <v>No</v>
          </cell>
          <cell r="E618">
            <v>45226</v>
          </cell>
          <cell r="F618" t="str">
            <v>Before PCN</v>
          </cell>
          <cell r="G618" t="str">
            <v>PBO</v>
          </cell>
        </row>
        <row r="619">
          <cell r="A619" t="str">
            <v>P-NA-I00-003</v>
          </cell>
          <cell r="B619" t="str">
            <v>Social</v>
          </cell>
          <cell r="C619" t="str">
            <v>tbc</v>
          </cell>
          <cell r="D619" t="str">
            <v>No</v>
          </cell>
          <cell r="E619">
            <v>45229</v>
          </cell>
          <cell r="F619" t="str">
            <v>Before PCN</v>
          </cell>
          <cell r="G619" t="str">
            <v>Investment</v>
          </cell>
        </row>
        <row r="620">
          <cell r="A620" t="str">
            <v>P-ST-K00-010</v>
          </cell>
          <cell r="B620" t="str">
            <v>Multi-Sector</v>
          </cell>
          <cell r="C620">
            <v>3</v>
          </cell>
          <cell r="D620" t="str">
            <v>NA</v>
          </cell>
          <cell r="E620">
            <v>45230</v>
          </cell>
          <cell r="F620" t="str">
            <v>Before PCN</v>
          </cell>
          <cell r="G620" t="str">
            <v>PBO</v>
          </cell>
        </row>
        <row r="621">
          <cell r="A621" t="str">
            <v>P-ZW-KF0-015</v>
          </cell>
          <cell r="B621" t="str">
            <v>Multi-Sector</v>
          </cell>
          <cell r="C621" t="str">
            <v>No</v>
          </cell>
          <cell r="D621" t="str">
            <v>No</v>
          </cell>
          <cell r="E621">
            <v>45230</v>
          </cell>
          <cell r="F621" t="str">
            <v>Before PCN</v>
          </cell>
          <cell r="G621" t="str">
            <v>PBO</v>
          </cell>
        </row>
        <row r="622">
          <cell r="A622" t="str">
            <v>P-EG-HAB-013</v>
          </cell>
          <cell r="B622" t="str">
            <v>Finance</v>
          </cell>
          <cell r="C622" t="str">
            <v>FI-C (to be confirmed)</v>
          </cell>
          <cell r="D622" t="str">
            <v>No</v>
          </cell>
          <cell r="E622">
            <v>45231</v>
          </cell>
          <cell r="F622" t="str">
            <v>PCN Approved</v>
          </cell>
          <cell r="G622" t="str">
            <v>LOC/TFLOC/SUBDEBT</v>
          </cell>
        </row>
        <row r="623">
          <cell r="A623" t="str">
            <v>P-KE-F00-012</v>
          </cell>
          <cell r="B623" t="str">
            <v>Power</v>
          </cell>
          <cell r="C623">
            <v>1</v>
          </cell>
          <cell r="D623" t="str">
            <v>No</v>
          </cell>
          <cell r="E623">
            <v>45231</v>
          </cell>
          <cell r="F623" t="str">
            <v>Before PCN</v>
          </cell>
          <cell r="G623" t="str">
            <v>Investment</v>
          </cell>
        </row>
        <row r="624">
          <cell r="A624" t="str">
            <v>P-MA-DB0-008</v>
          </cell>
          <cell r="B624" t="str">
            <v>Transport</v>
          </cell>
          <cell r="C624">
            <v>1</v>
          </cell>
          <cell r="D624" t="str">
            <v>Yes</v>
          </cell>
          <cell r="E624">
            <v>45238</v>
          </cell>
          <cell r="F624" t="str">
            <v>PCN Approved</v>
          </cell>
          <cell r="G624" t="str">
            <v>Investment</v>
          </cell>
        </row>
        <row r="625">
          <cell r="A625" t="str">
            <v>P-ZW-HAB-002</v>
          </cell>
          <cell r="B625" t="str">
            <v>Finance</v>
          </cell>
          <cell r="C625" t="str">
            <v>FI-C</v>
          </cell>
          <cell r="D625" t="str">
            <v>No</v>
          </cell>
          <cell r="E625">
            <v>45243</v>
          </cell>
          <cell r="F625" t="str">
            <v>Before PCN</v>
          </cell>
          <cell r="G625" t="str">
            <v>GUARANTEE</v>
          </cell>
        </row>
        <row r="626">
          <cell r="A626" t="str">
            <v>P-Z1-D00-048</v>
          </cell>
          <cell r="B626" t="str">
            <v>Transport</v>
          </cell>
          <cell r="C626">
            <v>1</v>
          </cell>
          <cell r="D626" t="str">
            <v>Yes</v>
          </cell>
          <cell r="E626">
            <v>45245</v>
          </cell>
          <cell r="F626" t="str">
            <v>Before PCN</v>
          </cell>
          <cell r="G626" t="str">
            <v>Investment</v>
          </cell>
        </row>
        <row r="627">
          <cell r="A627" t="str">
            <v>P-Z1-D00-048</v>
          </cell>
          <cell r="B627" t="str">
            <v>Transport</v>
          </cell>
          <cell r="C627">
            <v>1</v>
          </cell>
          <cell r="D627" t="str">
            <v>Yes</v>
          </cell>
          <cell r="E627">
            <v>45245</v>
          </cell>
          <cell r="F627" t="str">
            <v>Before PCN</v>
          </cell>
          <cell r="G627" t="str">
            <v>Investment</v>
          </cell>
        </row>
        <row r="628">
          <cell r="A628" t="str">
            <v>P-TZ-H00-007</v>
          </cell>
          <cell r="B628" t="str">
            <v>Finance</v>
          </cell>
          <cell r="C628" t="str">
            <v>No</v>
          </cell>
          <cell r="D628" t="str">
            <v>No</v>
          </cell>
          <cell r="E628">
            <v>45245</v>
          </cell>
          <cell r="F628" t="str">
            <v>PCN Approved</v>
          </cell>
          <cell r="G628" t="str">
            <v>GUARANTEE</v>
          </cell>
        </row>
        <row r="629">
          <cell r="A629" t="str">
            <v>P-EG-AAC-030</v>
          </cell>
          <cell r="B629" t="str">
            <v>Agriculture</v>
          </cell>
          <cell r="C629" t="str">
            <v>No</v>
          </cell>
          <cell r="D629" t="str">
            <v>No</v>
          </cell>
          <cell r="E629">
            <v>45245</v>
          </cell>
          <cell r="F629" t="str">
            <v>Before PCN</v>
          </cell>
          <cell r="G629" t="str">
            <v>Investment</v>
          </cell>
        </row>
        <row r="630">
          <cell r="A630" t="str">
            <v>P-TN-AA0-028</v>
          </cell>
          <cell r="B630" t="str">
            <v>Agriculture</v>
          </cell>
          <cell r="C630" t="str">
            <v>No</v>
          </cell>
          <cell r="D630" t="str">
            <v>No</v>
          </cell>
          <cell r="E630">
            <v>45245</v>
          </cell>
          <cell r="F630" t="str">
            <v>Before PCN</v>
          </cell>
          <cell r="G630" t="str">
            <v>Investment</v>
          </cell>
        </row>
        <row r="631">
          <cell r="A631" t="str">
            <v>P-Z1-C00-087</v>
          </cell>
          <cell r="B631" t="str">
            <v>Environment</v>
          </cell>
          <cell r="C631">
            <v>2</v>
          </cell>
          <cell r="D631" t="str">
            <v>Yes</v>
          </cell>
          <cell r="E631">
            <v>45245</v>
          </cell>
          <cell r="F631" t="str">
            <v>Before PCN</v>
          </cell>
          <cell r="G631" t="str">
            <v>Investment</v>
          </cell>
        </row>
        <row r="632">
          <cell r="A632" t="str">
            <v>P-NG-D00-022</v>
          </cell>
          <cell r="B632" t="str">
            <v>Transport</v>
          </cell>
          <cell r="C632">
            <v>2</v>
          </cell>
          <cell r="D632" t="str">
            <v>No</v>
          </cell>
          <cell r="E632">
            <v>45245</v>
          </cell>
          <cell r="F632" t="str">
            <v>Before PCN</v>
          </cell>
          <cell r="G632" t="str">
            <v>Investment</v>
          </cell>
        </row>
        <row r="633">
          <cell r="A633" t="str">
            <v>P-BJ-FA0-010</v>
          </cell>
          <cell r="B633" t="str">
            <v>Power</v>
          </cell>
          <cell r="C633" t="str">
            <v>FI-B</v>
          </cell>
          <cell r="D633" t="str">
            <v>NO</v>
          </cell>
          <cell r="E633">
            <v>45252</v>
          </cell>
          <cell r="F633" t="str">
            <v>Before PCN</v>
          </cell>
          <cell r="G633" t="str">
            <v>Investment</v>
          </cell>
        </row>
        <row r="634">
          <cell r="A634" t="str">
            <v>P-Z1-DD0-024</v>
          </cell>
          <cell r="B634" t="str">
            <v>Transport</v>
          </cell>
          <cell r="C634">
            <v>1</v>
          </cell>
          <cell r="D634" t="str">
            <v>NO</v>
          </cell>
          <cell r="E634">
            <v>45252</v>
          </cell>
          <cell r="F634" t="str">
            <v>Before PCN</v>
          </cell>
          <cell r="G634" t="str">
            <v>Investment</v>
          </cell>
        </row>
        <row r="635">
          <cell r="A635" t="str">
            <v>P-MW-HAB-003</v>
          </cell>
          <cell r="B635" t="str">
            <v>Finance</v>
          </cell>
          <cell r="C635" t="str">
            <v>FIA/B</v>
          </cell>
          <cell r="D635" t="str">
            <v>No</v>
          </cell>
          <cell r="E635">
            <v>45254</v>
          </cell>
          <cell r="F635" t="str">
            <v>PCN Approved</v>
          </cell>
          <cell r="G635" t="str">
            <v>GUARANTEE</v>
          </cell>
        </row>
        <row r="636">
          <cell r="A636" t="str">
            <v>P-ZW-HA0-003</v>
          </cell>
          <cell r="B636" t="str">
            <v>Finance</v>
          </cell>
          <cell r="C636" t="str">
            <v>FIC</v>
          </cell>
          <cell r="D636" t="str">
            <v>No</v>
          </cell>
          <cell r="E636">
            <v>45254</v>
          </cell>
          <cell r="F636" t="str">
            <v>Before PCN</v>
          </cell>
          <cell r="G636" t="str">
            <v>TFLOC</v>
          </cell>
        </row>
        <row r="637">
          <cell r="A637" t="str">
            <v>P-TD-F00-007</v>
          </cell>
          <cell r="B637" t="str">
            <v>Power</v>
          </cell>
          <cell r="C637" t="str">
            <v>no</v>
          </cell>
          <cell r="D637" t="str">
            <v>NO</v>
          </cell>
          <cell r="E637">
            <v>45255</v>
          </cell>
          <cell r="F637" t="str">
            <v>Before PCN</v>
          </cell>
          <cell r="G637" t="str">
            <v>Investment</v>
          </cell>
        </row>
        <row r="638">
          <cell r="A638" t="str">
            <v>P-GH-DB0-021</v>
          </cell>
          <cell r="B638" t="str">
            <v>Transport</v>
          </cell>
          <cell r="C638" t="str">
            <v>NO</v>
          </cell>
          <cell r="D638" t="str">
            <v>NO</v>
          </cell>
          <cell r="E638">
            <v>45257</v>
          </cell>
          <cell r="F638" t="str">
            <v>Before PCN</v>
          </cell>
          <cell r="G638" t="str">
            <v>Investment</v>
          </cell>
        </row>
        <row r="639">
          <cell r="A639" t="str">
            <v>P-BJ-DB0-019</v>
          </cell>
          <cell r="B639" t="str">
            <v>Transport</v>
          </cell>
          <cell r="C639">
            <v>1</v>
          </cell>
          <cell r="D639" t="str">
            <v>NO</v>
          </cell>
          <cell r="E639">
            <v>45259</v>
          </cell>
          <cell r="F639" t="str">
            <v>Before PCN</v>
          </cell>
          <cell r="G639" t="str">
            <v>Investment</v>
          </cell>
        </row>
        <row r="640">
          <cell r="A640" t="str">
            <v>P-ZW-HAB-001</v>
          </cell>
          <cell r="B640" t="str">
            <v>Finance</v>
          </cell>
          <cell r="C640" t="str">
            <v>No</v>
          </cell>
          <cell r="D640" t="str">
            <v>No</v>
          </cell>
          <cell r="E640">
            <v>45259</v>
          </cell>
          <cell r="F640" t="str">
            <v>Before PCN</v>
          </cell>
          <cell r="G640" t="str">
            <v>GUARANTEE</v>
          </cell>
        </row>
        <row r="641">
          <cell r="A641" t="str">
            <v>P-BJ-H00-002</v>
          </cell>
          <cell r="B641" t="str">
            <v>Finance</v>
          </cell>
          <cell r="C641"/>
          <cell r="D641"/>
          <cell r="E641">
            <v>45259</v>
          </cell>
          <cell r="F641" t="str">
            <v>Before PCN</v>
          </cell>
          <cell r="G641" t="str">
            <v>Investment</v>
          </cell>
        </row>
        <row r="642">
          <cell r="A642" t="str">
            <v>P-Z1-D00-059</v>
          </cell>
          <cell r="B642" t="str">
            <v>Transport</v>
          </cell>
          <cell r="C642" t="str">
            <v>FI-A</v>
          </cell>
          <cell r="D642" t="str">
            <v>Yes</v>
          </cell>
          <cell r="E642">
            <v>45259</v>
          </cell>
          <cell r="F642" t="str">
            <v>Before PCN</v>
          </cell>
          <cell r="G642" t="str">
            <v>Investment</v>
          </cell>
        </row>
        <row r="643">
          <cell r="A643" t="str">
            <v>P-BI-FAB-007</v>
          </cell>
          <cell r="B643" t="str">
            <v>Power</v>
          </cell>
          <cell r="C643">
            <v>1</v>
          </cell>
          <cell r="D643" t="str">
            <v>No</v>
          </cell>
          <cell r="E643">
            <v>45260</v>
          </cell>
          <cell r="F643" t="str">
            <v>Before PCN</v>
          </cell>
          <cell r="G643" t="str">
            <v>Investment</v>
          </cell>
        </row>
        <row r="644">
          <cell r="A644" t="str">
            <v xml:space="preserve">P-BI-FAB-005 </v>
          </cell>
          <cell r="B644" t="str">
            <v>Power</v>
          </cell>
          <cell r="C644">
            <v>1</v>
          </cell>
          <cell r="D644" t="str">
            <v>No</v>
          </cell>
          <cell r="E644">
            <v>45260</v>
          </cell>
          <cell r="F644" t="str">
            <v>Before PCN</v>
          </cell>
          <cell r="G644" t="str">
            <v>Investment</v>
          </cell>
        </row>
        <row r="645">
          <cell r="A645" t="str">
            <v xml:space="preserve">P-BI-FAB-006 </v>
          </cell>
          <cell r="B645" t="str">
            <v>Power</v>
          </cell>
          <cell r="C645">
            <v>1</v>
          </cell>
          <cell r="D645" t="str">
            <v>No</v>
          </cell>
          <cell r="E645">
            <v>45260</v>
          </cell>
          <cell r="F645" t="str">
            <v>Before PCN</v>
          </cell>
          <cell r="G645" t="str">
            <v>Investment</v>
          </cell>
        </row>
        <row r="646">
          <cell r="A646" t="str">
            <v>P-GA-EA0-002</v>
          </cell>
          <cell r="B646" t="str">
            <v>Water supply and Sanitation</v>
          </cell>
          <cell r="C646" t="str">
            <v>no</v>
          </cell>
          <cell r="D646" t="str">
            <v>NO</v>
          </cell>
          <cell r="E646">
            <v>45260</v>
          </cell>
          <cell r="F646" t="str">
            <v>Before PCN</v>
          </cell>
          <cell r="G646" t="str">
            <v>Investment</v>
          </cell>
        </row>
        <row r="647">
          <cell r="A647" t="str">
            <v>P-SL-FA0-003</v>
          </cell>
          <cell r="B647" t="str">
            <v>Power</v>
          </cell>
          <cell r="C647" t="str">
            <v>1 (TBC)</v>
          </cell>
          <cell r="D647" t="str">
            <v>No</v>
          </cell>
          <cell r="E647">
            <v>45260</v>
          </cell>
          <cell r="F647" t="str">
            <v>Before PCN</v>
          </cell>
          <cell r="G647" t="str">
            <v>Investment</v>
          </cell>
        </row>
        <row r="648">
          <cell r="A648" t="str">
            <v>P-SD-IAE-003</v>
          </cell>
          <cell r="B648" t="str">
            <v>Social</v>
          </cell>
          <cell r="C648" t="str">
            <v>No</v>
          </cell>
          <cell r="D648" t="str">
            <v>No</v>
          </cell>
          <cell r="E648">
            <v>45260</v>
          </cell>
          <cell r="F648" t="str">
            <v>Before PCN</v>
          </cell>
          <cell r="G648" t="str">
            <v>Investment</v>
          </cell>
        </row>
        <row r="649">
          <cell r="A649" t="str">
            <v>P-SD-E00-006</v>
          </cell>
          <cell r="B649" t="str">
            <v>Water supply and Sanitation</v>
          </cell>
          <cell r="C649">
            <v>2</v>
          </cell>
          <cell r="D649" t="str">
            <v>No</v>
          </cell>
          <cell r="E649">
            <v>45260</v>
          </cell>
          <cell r="F649" t="str">
            <v>Before PCN</v>
          </cell>
          <cell r="G649" t="str">
            <v>Investment</v>
          </cell>
        </row>
        <row r="650">
          <cell r="A650" t="str">
            <v>P-GW-A00-009</v>
          </cell>
          <cell r="B650" t="str">
            <v>Agriculture</v>
          </cell>
          <cell r="C650" t="str">
            <v>NO</v>
          </cell>
          <cell r="D650" t="str">
            <v>NO</v>
          </cell>
          <cell r="E650">
            <v>45260</v>
          </cell>
          <cell r="F650" t="str">
            <v>Before PCN</v>
          </cell>
          <cell r="G650" t="str">
            <v>Investment</v>
          </cell>
        </row>
        <row r="651">
          <cell r="A651" t="str">
            <v>P-NE-E00-006</v>
          </cell>
          <cell r="B651" t="str">
            <v>Water supply and Sanitation</v>
          </cell>
          <cell r="C651" t="str">
            <v>NO</v>
          </cell>
          <cell r="D651" t="str">
            <v>NO</v>
          </cell>
          <cell r="E651">
            <v>45260</v>
          </cell>
          <cell r="F651" t="str">
            <v>Before PCN</v>
          </cell>
          <cell r="G651" t="str">
            <v>Investment</v>
          </cell>
        </row>
        <row r="652">
          <cell r="A652" t="str">
            <v>P-SN-EB0-004</v>
          </cell>
          <cell r="B652" t="str">
            <v>Water supply and Sanitation</v>
          </cell>
          <cell r="C652" t="str">
            <v>1 (TBC)</v>
          </cell>
          <cell r="D652" t="str">
            <v>No</v>
          </cell>
          <cell r="E652">
            <v>45260</v>
          </cell>
          <cell r="F652" t="str">
            <v>Before PCN</v>
          </cell>
          <cell r="G652" t="str">
            <v>Investment</v>
          </cell>
        </row>
        <row r="653">
          <cell r="A653" t="str">
            <v>P-SN-D00-008</v>
          </cell>
          <cell r="B653" t="str">
            <v>Transport</v>
          </cell>
          <cell r="C653" t="str">
            <v>1 (TBC)</v>
          </cell>
          <cell r="D653" t="str">
            <v>No</v>
          </cell>
          <cell r="E653">
            <v>45260</v>
          </cell>
          <cell r="F653" t="str">
            <v>Before PCN</v>
          </cell>
          <cell r="G653" t="str">
            <v>Investment</v>
          </cell>
        </row>
        <row r="654">
          <cell r="A654" t="str">
            <v>P-SN-DC0-002</v>
          </cell>
          <cell r="B654" t="str">
            <v>Transport</v>
          </cell>
          <cell r="C654">
            <v>1</v>
          </cell>
          <cell r="D654" t="str">
            <v>NO</v>
          </cell>
          <cell r="E654">
            <v>45260</v>
          </cell>
          <cell r="F654" t="str">
            <v>Before PCN</v>
          </cell>
          <cell r="G654" t="str">
            <v>Investment</v>
          </cell>
        </row>
        <row r="655">
          <cell r="A655" t="str">
            <v>P-TG-E00-010</v>
          </cell>
          <cell r="B655" t="str">
            <v>Water supply and Sanitation</v>
          </cell>
          <cell r="C655" t="str">
            <v>1 (TBC)</v>
          </cell>
          <cell r="D655" t="str">
            <v>NO</v>
          </cell>
          <cell r="E655">
            <v>45260</v>
          </cell>
          <cell r="F655" t="str">
            <v>Before PCN</v>
          </cell>
          <cell r="G655" t="str">
            <v>Investment</v>
          </cell>
        </row>
        <row r="656">
          <cell r="A656" t="str">
            <v xml:space="preserve">P-Z1-FAB-028 </v>
          </cell>
          <cell r="B656" t="str">
            <v>Power</v>
          </cell>
          <cell r="C656">
            <v>1</v>
          </cell>
          <cell r="D656" t="str">
            <v>Yes</v>
          </cell>
          <cell r="E656">
            <v>45260</v>
          </cell>
          <cell r="F656" t="str">
            <v>PCN Approved</v>
          </cell>
          <cell r="G656" t="str">
            <v>Investment</v>
          </cell>
        </row>
        <row r="657">
          <cell r="A657" t="str">
            <v>P-ML-FF0-002</v>
          </cell>
          <cell r="B657" t="str">
            <v>Power</v>
          </cell>
          <cell r="C657">
            <v>2</v>
          </cell>
          <cell r="D657" t="str">
            <v>NO</v>
          </cell>
          <cell r="E657">
            <v>45261</v>
          </cell>
          <cell r="F657" t="str">
            <v>Before PCN</v>
          </cell>
          <cell r="G657" t="str">
            <v>Investment</v>
          </cell>
        </row>
        <row r="658">
          <cell r="A658" t="str">
            <v>SAP-ID-TBC-012</v>
          </cell>
          <cell r="B658" t="str">
            <v>Finance</v>
          </cell>
          <cell r="C658"/>
          <cell r="D658"/>
          <cell r="E658">
            <v>45261</v>
          </cell>
          <cell r="F658" t="str">
            <v>Before PCN</v>
          </cell>
          <cell r="G658" t="str">
            <v>GUARANTEE</v>
          </cell>
        </row>
        <row r="659">
          <cell r="A659" t="str">
            <v>SAP-ID-TBC-013</v>
          </cell>
          <cell r="B659" t="str">
            <v>Finance</v>
          </cell>
          <cell r="C659"/>
          <cell r="D659"/>
          <cell r="E659">
            <v>45261</v>
          </cell>
          <cell r="F659" t="str">
            <v>Before PCN</v>
          </cell>
          <cell r="G659" t="str">
            <v>GUARANTEE</v>
          </cell>
        </row>
        <row r="660">
          <cell r="A660" t="str">
            <v xml:space="preserve">P-ZA-BB0-004 </v>
          </cell>
          <cell r="B660" t="str">
            <v>Industry, Mining &amp; Quarrying</v>
          </cell>
          <cell r="C660" t="str">
            <v>FI-A/FIB</v>
          </cell>
          <cell r="D660" t="str">
            <v>No</v>
          </cell>
          <cell r="E660">
            <v>45265</v>
          </cell>
          <cell r="F660" t="str">
            <v>Before PCN</v>
          </cell>
          <cell r="G660" t="str">
            <v>Debt</v>
          </cell>
        </row>
        <row r="661">
          <cell r="A661" t="str">
            <v xml:space="preserve">P-ZA-BB0-004 </v>
          </cell>
          <cell r="B661" t="str">
            <v>Industry, Mining &amp; Quarrying</v>
          </cell>
          <cell r="C661" t="str">
            <v>FI-A/FIB</v>
          </cell>
          <cell r="D661" t="str">
            <v>No</v>
          </cell>
          <cell r="E661">
            <v>45265</v>
          </cell>
          <cell r="F661" t="str">
            <v>Before PCN</v>
          </cell>
          <cell r="G661" t="str">
            <v>EQUITY</v>
          </cell>
        </row>
        <row r="662">
          <cell r="A662" t="str">
            <v>P-LR-A00-010</v>
          </cell>
          <cell r="B662" t="str">
            <v>Agriculture</v>
          </cell>
          <cell r="C662">
            <v>2</v>
          </cell>
          <cell r="D662" t="str">
            <v>No</v>
          </cell>
          <cell r="E662">
            <v>45267</v>
          </cell>
          <cell r="F662" t="str">
            <v>Before PCN</v>
          </cell>
          <cell r="G662" t="str">
            <v>Investment</v>
          </cell>
        </row>
        <row r="663">
          <cell r="A663" t="str">
            <v>P-ST-K00-013</v>
          </cell>
          <cell r="B663" t="str">
            <v>Multi-Sector</v>
          </cell>
          <cell r="C663" t="str">
            <v>No</v>
          </cell>
          <cell r="D663" t="str">
            <v>No</v>
          </cell>
          <cell r="E663">
            <v>45268</v>
          </cell>
          <cell r="F663" t="str">
            <v>Before PCN</v>
          </cell>
          <cell r="G663" t="str">
            <v>PBO</v>
          </cell>
        </row>
        <row r="664">
          <cell r="A664" t="str">
            <v>P-ZA-DC0-002</v>
          </cell>
          <cell r="B664" t="str">
            <v>Transport</v>
          </cell>
          <cell r="C664" t="str">
            <v>FIA/B</v>
          </cell>
          <cell r="D664"/>
          <cell r="E664">
            <v>45274</v>
          </cell>
          <cell r="F664" t="str">
            <v>Before PCN</v>
          </cell>
          <cell r="G664" t="str">
            <v>Investment</v>
          </cell>
        </row>
        <row r="665">
          <cell r="A665" t="str">
            <v>P-Z1-DB0-256</v>
          </cell>
          <cell r="B665" t="str">
            <v>Transport</v>
          </cell>
          <cell r="C665" t="str">
            <v>1 (TBC)</v>
          </cell>
          <cell r="D665" t="str">
            <v>NO</v>
          </cell>
          <cell r="E665">
            <v>45275</v>
          </cell>
          <cell r="F665" t="str">
            <v>Before PCN</v>
          </cell>
          <cell r="G665" t="str">
            <v>Investment</v>
          </cell>
        </row>
        <row r="666">
          <cell r="A666" t="str">
            <v>P-BF-AA0-035</v>
          </cell>
          <cell r="B666" t="str">
            <v>Agriculture</v>
          </cell>
          <cell r="C666">
            <v>1</v>
          </cell>
          <cell r="D666" t="str">
            <v>NO</v>
          </cell>
          <cell r="E666">
            <v>45275</v>
          </cell>
          <cell r="F666" t="str">
            <v>Before PCN</v>
          </cell>
          <cell r="G666" t="str">
            <v>Investment</v>
          </cell>
        </row>
        <row r="667">
          <cell r="A667" t="str">
            <v>P-CI-KA0-014</v>
          </cell>
          <cell r="B667" t="str">
            <v>Multi-Sector</v>
          </cell>
          <cell r="C667" t="str">
            <v>No</v>
          </cell>
          <cell r="D667" t="str">
            <v>No</v>
          </cell>
          <cell r="E667">
            <v>45275</v>
          </cell>
          <cell r="F667" t="str">
            <v>Before PCN</v>
          </cell>
          <cell r="G667" t="str">
            <v>PBO</v>
          </cell>
        </row>
        <row r="668">
          <cell r="A668" t="str">
            <v>SAP-ID-TBC-014</v>
          </cell>
          <cell r="B668" t="str">
            <v>Finance</v>
          </cell>
          <cell r="C668"/>
          <cell r="D668"/>
          <cell r="E668">
            <v>45275</v>
          </cell>
          <cell r="F668" t="str">
            <v>Before PCN</v>
          </cell>
          <cell r="G668" t="str">
            <v>LOC</v>
          </cell>
        </row>
        <row r="669">
          <cell r="A669" t="str">
            <v>P-MR-AA0-010</v>
          </cell>
          <cell r="B669" t="str">
            <v>Agriculture</v>
          </cell>
          <cell r="C669" t="str">
            <v>No</v>
          </cell>
          <cell r="D669" t="str">
            <v>No</v>
          </cell>
          <cell r="E669">
            <v>45291</v>
          </cell>
          <cell r="F669" t="str">
            <v>Before PCN</v>
          </cell>
          <cell r="G669" t="str">
            <v>Investment</v>
          </cell>
        </row>
        <row r="670">
          <cell r="A670" t="str">
            <v>P-ZA-D00-007</v>
          </cell>
          <cell r="B670" t="str">
            <v>Transport</v>
          </cell>
          <cell r="C670" t="str">
            <v>FI-C</v>
          </cell>
          <cell r="D670" t="str">
            <v>NO</v>
          </cell>
          <cell r="E670">
            <v>45291</v>
          </cell>
          <cell r="F670" t="str">
            <v>PCN Approved</v>
          </cell>
          <cell r="G670" t="str">
            <v>Investment</v>
          </cell>
        </row>
        <row r="671">
          <cell r="A671" t="str">
            <v>P-CD-K00-015</v>
          </cell>
          <cell r="B671" t="str">
            <v>Multi-Sector</v>
          </cell>
          <cell r="C671" t="str">
            <v>no</v>
          </cell>
          <cell r="D671" t="str">
            <v>NO</v>
          </cell>
          <cell r="E671">
            <v>45094</v>
          </cell>
          <cell r="F671" t="str">
            <v>Before PCN</v>
          </cell>
          <cell r="G671" t="str">
            <v>ISP</v>
          </cell>
        </row>
        <row r="672">
          <cell r="A672" t="str">
            <v>P-CM-KF0-008</v>
          </cell>
          <cell r="B672" t="str">
            <v>Multi-Sector</v>
          </cell>
          <cell r="C672" t="str">
            <v>no</v>
          </cell>
          <cell r="D672" t="str">
            <v>no</v>
          </cell>
          <cell r="E672">
            <v>45184</v>
          </cell>
          <cell r="F672" t="str">
            <v>Before PCN</v>
          </cell>
          <cell r="G672" t="str">
            <v>ISP</v>
          </cell>
        </row>
        <row r="673">
          <cell r="A673" t="str">
            <v>P-EG-AAG-010</v>
          </cell>
          <cell r="B673" t="str">
            <v>Agriculture</v>
          </cell>
          <cell r="C673">
            <v>2</v>
          </cell>
          <cell r="D673" t="str">
            <v>No</v>
          </cell>
          <cell r="E673">
            <v>45107</v>
          </cell>
          <cell r="F673" t="str">
            <v>Before PCN</v>
          </cell>
          <cell r="G673" t="str">
            <v>Investment</v>
          </cell>
        </row>
        <row r="674">
          <cell r="A674" t="str">
            <v>P-NG-EBD-001</v>
          </cell>
          <cell r="B674" t="str">
            <v>Transport</v>
          </cell>
          <cell r="C674">
            <v>1</v>
          </cell>
          <cell r="D674" t="str">
            <v>Yes</v>
          </cell>
          <cell r="E674">
            <v>45035</v>
          </cell>
          <cell r="F674" t="str">
            <v>PCN Approved</v>
          </cell>
          <cell r="G674" t="str">
            <v>Investment</v>
          </cell>
        </row>
        <row r="675">
          <cell r="A675" t="str">
            <v>P-ZA-H00-015</v>
          </cell>
          <cell r="B675" t="str">
            <v>Finance</v>
          </cell>
          <cell r="C675" t="str">
            <v>FI-C - TBC</v>
          </cell>
          <cell r="D675" t="str">
            <v>No</v>
          </cell>
          <cell r="E675">
            <v>45108</v>
          </cell>
          <cell r="F675" t="str">
            <v>PCN Approved</v>
          </cell>
          <cell r="G675" t="str">
            <v>SUBDEBT/RPA</v>
          </cell>
        </row>
        <row r="676">
          <cell r="A676" t="str">
            <v>P-SS-A00-002</v>
          </cell>
          <cell r="B676" t="str">
            <v>Agriculture</v>
          </cell>
          <cell r="C676">
            <v>3</v>
          </cell>
          <cell r="D676" t="str">
            <v>NA</v>
          </cell>
          <cell r="E676">
            <v>45044</v>
          </cell>
          <cell r="F676" t="str">
            <v>PAR approved</v>
          </cell>
          <cell r="G676" t="str">
            <v>Investment</v>
          </cell>
        </row>
        <row r="677">
          <cell r="A677" t="str">
            <v>P-KM-A00-005</v>
          </cell>
          <cell r="B677" t="str">
            <v>Agriculture</v>
          </cell>
          <cell r="C677">
            <v>3</v>
          </cell>
          <cell r="D677" t="str">
            <v>NA</v>
          </cell>
          <cell r="E677">
            <v>45190</v>
          </cell>
          <cell r="F677" t="str">
            <v>PCN Approved</v>
          </cell>
          <cell r="G677" t="str">
            <v>Investment</v>
          </cell>
        </row>
        <row r="678">
          <cell r="A678" t="str">
            <v>P-DJ-A00-003</v>
          </cell>
          <cell r="B678" t="str">
            <v>Agriculture</v>
          </cell>
          <cell r="C678">
            <v>3</v>
          </cell>
          <cell r="D678" t="str">
            <v>NA</v>
          </cell>
          <cell r="E678">
            <v>45190</v>
          </cell>
          <cell r="F678" t="str">
            <v>PCN Approved</v>
          </cell>
          <cell r="G678" t="str">
            <v>Investment</v>
          </cell>
        </row>
        <row r="679">
          <cell r="A679" t="str">
            <v>P-SO-A00-001</v>
          </cell>
          <cell r="B679" t="str">
            <v>Agriculture</v>
          </cell>
          <cell r="C679">
            <v>3</v>
          </cell>
          <cell r="D679" t="str">
            <v>NA</v>
          </cell>
          <cell r="E679">
            <v>45190</v>
          </cell>
          <cell r="F679" t="str">
            <v>PCN Approved</v>
          </cell>
          <cell r="G679" t="str">
            <v>Investment</v>
          </cell>
        </row>
        <row r="680">
          <cell r="A680" t="str">
            <v>P-Z1-KE0-030</v>
          </cell>
          <cell r="B680" t="str">
            <v>Multi-Sector</v>
          </cell>
          <cell r="C680" t="str">
            <v>FI-A</v>
          </cell>
          <cell r="D680" t="str">
            <v>Yes</v>
          </cell>
          <cell r="E680">
            <v>45063</v>
          </cell>
          <cell r="F680" t="str">
            <v>PCN Approved</v>
          </cell>
          <cell r="G680" t="str">
            <v>EQUITY</v>
          </cell>
        </row>
        <row r="681">
          <cell r="A681" t="str">
            <v>P-Z1-KF0-061</v>
          </cell>
          <cell r="B681" t="str">
            <v>Power</v>
          </cell>
          <cell r="C681"/>
          <cell r="D681"/>
          <cell r="E681">
            <v>45291</v>
          </cell>
          <cell r="F681" t="str">
            <v>Before PCN</v>
          </cell>
          <cell r="G681"/>
        </row>
        <row r="682">
          <cell r="A682" t="str">
            <v>P-Z1-FF0-028</v>
          </cell>
          <cell r="B682" t="str">
            <v>Power</v>
          </cell>
          <cell r="C682" t="str">
            <v>No</v>
          </cell>
          <cell r="D682" t="str">
            <v>No</v>
          </cell>
          <cell r="E682">
            <v>45104</v>
          </cell>
          <cell r="F682" t="str">
            <v>Before PCN</v>
          </cell>
          <cell r="G682" t="str">
            <v>LOC</v>
          </cell>
        </row>
        <row r="683">
          <cell r="A683" t="str">
            <v>P-CV-A00-003</v>
          </cell>
          <cell r="B683" t="str">
            <v>Agriculture</v>
          </cell>
          <cell r="C683" t="str">
            <v>NO</v>
          </cell>
          <cell r="D683" t="str">
            <v>NO</v>
          </cell>
          <cell r="E683">
            <v>45046</v>
          </cell>
          <cell r="F683" t="str">
            <v>PAR approved</v>
          </cell>
          <cell r="G683" t="str">
            <v>PBO</v>
          </cell>
        </row>
        <row r="684">
          <cell r="A684" t="str">
            <v>P-ET-AAZ-002</v>
          </cell>
          <cell r="B684" t="str">
            <v>Agriculture</v>
          </cell>
          <cell r="C684">
            <v>2</v>
          </cell>
          <cell r="D684" t="str">
            <v>No</v>
          </cell>
          <cell r="E684">
            <v>45170</v>
          </cell>
          <cell r="F684" t="str">
            <v>PCN Approved</v>
          </cell>
          <cell r="G684" t="str">
            <v>Investment</v>
          </cell>
        </row>
        <row r="685">
          <cell r="A685" t="str">
            <v>P-EG-IB0-009</v>
          </cell>
          <cell r="B685" t="str">
            <v>Social</v>
          </cell>
          <cell r="C685">
            <v>2</v>
          </cell>
          <cell r="D685" t="str">
            <v>Yes</v>
          </cell>
          <cell r="E685">
            <v>45103</v>
          </cell>
          <cell r="F685" t="str">
            <v>PCN Approved</v>
          </cell>
          <cell r="G685" t="str">
            <v>Investment</v>
          </cell>
        </row>
        <row r="686">
          <cell r="A686" t="str">
            <v>P-KE-F00-012</v>
          </cell>
          <cell r="B686" t="str">
            <v>Power</v>
          </cell>
          <cell r="C686">
            <v>1</v>
          </cell>
          <cell r="D686"/>
          <cell r="E686">
            <v>45231</v>
          </cell>
          <cell r="F686" t="str">
            <v>Before PCN</v>
          </cell>
          <cell r="G686" t="str">
            <v>Investment</v>
          </cell>
        </row>
        <row r="687">
          <cell r="A687" t="str">
            <v>P-TN-I00-016</v>
          </cell>
          <cell r="B687" t="str">
            <v>Social</v>
          </cell>
          <cell r="C687">
            <v>3</v>
          </cell>
          <cell r="D687" t="str">
            <v>No</v>
          </cell>
          <cell r="E687">
            <v>45291</v>
          </cell>
          <cell r="F687" t="str">
            <v>Before PCN</v>
          </cell>
          <cell r="G687" t="str">
            <v>investment</v>
          </cell>
        </row>
        <row r="688">
          <cell r="A688" t="str">
            <v>P-SN-KA0-019</v>
          </cell>
          <cell r="B688" t="str">
            <v>Multi-Sector</v>
          </cell>
          <cell r="C688" t="str">
            <v>NO</v>
          </cell>
          <cell r="D688" t="str">
            <v>NO</v>
          </cell>
          <cell r="E688">
            <v>45199</v>
          </cell>
          <cell r="F688" t="str">
            <v>Before PCN</v>
          </cell>
          <cell r="G688" t="str">
            <v>PBO</v>
          </cell>
        </row>
        <row r="689">
          <cell r="A689" t="str">
            <v>P-MR-K00-019</v>
          </cell>
          <cell r="B689" t="str">
            <v>Multi-Sector</v>
          </cell>
          <cell r="C689">
            <v>3</v>
          </cell>
          <cell r="D689" t="str">
            <v>NA</v>
          </cell>
          <cell r="E689">
            <v>45107</v>
          </cell>
          <cell r="F689" t="str">
            <v>Before PCN</v>
          </cell>
          <cell r="G689" t="str">
            <v>ISP</v>
          </cell>
        </row>
        <row r="690">
          <cell r="A690" t="str">
            <v>P-Z1-K00-135</v>
          </cell>
          <cell r="B690" t="str">
            <v>Multi-Sector</v>
          </cell>
          <cell r="C690" t="str">
            <v>FI-B</v>
          </cell>
          <cell r="D690" t="str">
            <v>No</v>
          </cell>
          <cell r="E690">
            <v>45082</v>
          </cell>
          <cell r="F690" t="str">
            <v>PCN Approved</v>
          </cell>
          <cell r="G690" t="str">
            <v>EQUITY</v>
          </cell>
        </row>
        <row r="691">
          <cell r="A691" t="str">
            <v>P-UG-HAB-008</v>
          </cell>
          <cell r="B691" t="str">
            <v>Finance</v>
          </cell>
          <cell r="C691" t="str">
            <v>FI-B</v>
          </cell>
          <cell r="D691" t="str">
            <v>No</v>
          </cell>
          <cell r="E691">
            <v>45121</v>
          </cell>
          <cell r="F691" t="str">
            <v>PCN Approved</v>
          </cell>
          <cell r="G691" t="str">
            <v>GUARANTEE</v>
          </cell>
        </row>
        <row r="692">
          <cell r="A692" t="str">
            <v>P-Z1-HAB-100</v>
          </cell>
          <cell r="B692" t="str">
            <v>Finance</v>
          </cell>
          <cell r="C692" t="str">
            <v>No</v>
          </cell>
          <cell r="D692" t="str">
            <v>No</v>
          </cell>
          <cell r="E692">
            <v>45082</v>
          </cell>
          <cell r="F692" t="str">
            <v>PCN Approved</v>
          </cell>
          <cell r="G692" t="str">
            <v>GUARANTEE</v>
          </cell>
        </row>
        <row r="693">
          <cell r="A693" t="str">
            <v>P-BJ-AAF-003</v>
          </cell>
          <cell r="B693" t="str">
            <v>Agriculture</v>
          </cell>
          <cell r="C693">
            <v>1</v>
          </cell>
          <cell r="D693" t="str">
            <v>Yes</v>
          </cell>
          <cell r="E693">
            <v>45198</v>
          </cell>
          <cell r="F693" t="str">
            <v>PAR approved</v>
          </cell>
          <cell r="G693" t="str">
            <v>Investment</v>
          </cell>
        </row>
        <row r="694">
          <cell r="A694" t="str">
            <v xml:space="preserve">P-ZA-BB0-004 </v>
          </cell>
          <cell r="B694" t="str">
            <v>Industry, Mining &amp; Quarrying</v>
          </cell>
          <cell r="C694" t="str">
            <v>TBC</v>
          </cell>
          <cell r="D694" t="str">
            <v>No</v>
          </cell>
          <cell r="E694">
            <v>45265</v>
          </cell>
          <cell r="F694" t="str">
            <v>Before PCN</v>
          </cell>
          <cell r="G694" t="str">
            <v>EQUITY</v>
          </cell>
        </row>
        <row r="695">
          <cell r="A695" t="str">
            <v xml:space="preserve">P-ZA-BB0-004 </v>
          </cell>
          <cell r="B695" t="str">
            <v>Industry, Mining &amp; Quarrying</v>
          </cell>
          <cell r="C695" t="str">
            <v>TBC</v>
          </cell>
          <cell r="D695" t="str">
            <v>No</v>
          </cell>
          <cell r="E695">
            <v>45265</v>
          </cell>
          <cell r="F695" t="str">
            <v>Before PCN</v>
          </cell>
          <cell r="G695" t="str">
            <v>Debt</v>
          </cell>
        </row>
        <row r="696">
          <cell r="A696" t="str">
            <v>P-BJ-FA0-010</v>
          </cell>
          <cell r="B696" t="str">
            <v>Power</v>
          </cell>
          <cell r="C696" t="str">
            <v>FI-B</v>
          </cell>
          <cell r="D696" t="str">
            <v>NO</v>
          </cell>
          <cell r="E696">
            <v>45252</v>
          </cell>
          <cell r="F696" t="str">
            <v>Before PCN</v>
          </cell>
          <cell r="G696" t="str">
            <v>Investment</v>
          </cell>
        </row>
        <row r="697">
          <cell r="A697" t="str">
            <v>P-Z1-BZ0-014</v>
          </cell>
          <cell r="B697" t="str">
            <v>Industry, Mining &amp; Quarrying</v>
          </cell>
          <cell r="C697" t="str">
            <v>FI-A</v>
          </cell>
          <cell r="D697" t="str">
            <v>Yes</v>
          </cell>
          <cell r="E697">
            <v>45042</v>
          </cell>
          <cell r="F697" t="str">
            <v>Before PCN</v>
          </cell>
          <cell r="G697" t="str">
            <v>EQUITY</v>
          </cell>
        </row>
        <row r="698">
          <cell r="A698" t="str">
            <v>P-Z1-HB0-084</v>
          </cell>
          <cell r="B698" t="str">
            <v>Finance</v>
          </cell>
          <cell r="C698" t="str">
            <v>NO</v>
          </cell>
          <cell r="D698" t="str">
            <v>NO</v>
          </cell>
          <cell r="E698">
            <v>45049</v>
          </cell>
          <cell r="F698" t="str">
            <v>PCN Approved</v>
          </cell>
          <cell r="G698" t="str">
            <v>EQUITY</v>
          </cell>
        </row>
        <row r="699">
          <cell r="A699" t="str">
            <v>P-ET-E00-015</v>
          </cell>
          <cell r="B699" t="str">
            <v>Water supply and Sanitation</v>
          </cell>
          <cell r="C699">
            <v>2</v>
          </cell>
          <cell r="D699" t="str">
            <v>No</v>
          </cell>
          <cell r="E699">
            <v>45199</v>
          </cell>
          <cell r="F699" t="str">
            <v>Before PCN</v>
          </cell>
          <cell r="G699" t="str">
            <v>Investment</v>
          </cell>
        </row>
        <row r="700">
          <cell r="A700" t="str">
            <v>SAP-TBC-MR-015</v>
          </cell>
          <cell r="B700" t="str">
            <v>Finance</v>
          </cell>
          <cell r="C700"/>
          <cell r="D700"/>
          <cell r="E700">
            <v>45200</v>
          </cell>
          <cell r="F700" t="str">
            <v>PAR approved</v>
          </cell>
          <cell r="G700" t="str">
            <v>LOC/TFLOC/TG</v>
          </cell>
        </row>
        <row r="701">
          <cell r="A701" t="str">
            <v>P-CI-HAB-009</v>
          </cell>
          <cell r="B701" t="str">
            <v>Finance</v>
          </cell>
          <cell r="C701" t="str">
            <v>FI-B (TBC)</v>
          </cell>
          <cell r="D701" t="str">
            <v>N/A</v>
          </cell>
          <cell r="E701">
            <v>45084</v>
          </cell>
          <cell r="F701" t="str">
            <v>PAR approved</v>
          </cell>
          <cell r="G701" t="str">
            <v>SUBDEBT/GUARANTEE</v>
          </cell>
        </row>
        <row r="702">
          <cell r="A702" t="str">
            <v>P-ZW-HA0-003</v>
          </cell>
          <cell r="B702" t="str">
            <v>Finance</v>
          </cell>
          <cell r="C702" t="str">
            <v>FIC</v>
          </cell>
          <cell r="D702" t="str">
            <v>No</v>
          </cell>
          <cell r="E702">
            <v>45254</v>
          </cell>
          <cell r="F702" t="str">
            <v>Before PCN</v>
          </cell>
          <cell r="G702" t="str">
            <v>TFLOC</v>
          </cell>
        </row>
        <row r="703">
          <cell r="A703" t="str">
            <v>P-SD-AA0-006</v>
          </cell>
          <cell r="B703" t="str">
            <v>Agriculture</v>
          </cell>
          <cell r="C703">
            <v>3</v>
          </cell>
          <cell r="D703" t="str">
            <v>No</v>
          </cell>
          <cell r="E703">
            <v>45204</v>
          </cell>
          <cell r="F703" t="str">
            <v>Before PCN</v>
          </cell>
          <cell r="G703" t="str">
            <v>Investment</v>
          </cell>
        </row>
        <row r="704">
          <cell r="A704" t="str">
            <v>P-RW-IA0-006</v>
          </cell>
          <cell r="B704" t="str">
            <v>Social</v>
          </cell>
          <cell r="C704">
            <v>2</v>
          </cell>
          <cell r="D704" t="str">
            <v>No</v>
          </cell>
          <cell r="E704">
            <v>45184</v>
          </cell>
          <cell r="F704" t="str">
            <v>Before PCN</v>
          </cell>
          <cell r="G704" t="str">
            <v>Investment</v>
          </cell>
        </row>
        <row r="705">
          <cell r="A705" t="str">
            <v>P-EG-HAB-013</v>
          </cell>
          <cell r="B705" t="str">
            <v>Finance</v>
          </cell>
          <cell r="C705" t="str">
            <v>No</v>
          </cell>
          <cell r="D705" t="str">
            <v>No</v>
          </cell>
          <cell r="E705">
            <v>45231</v>
          </cell>
          <cell r="F705" t="str">
            <v>PCN Approved</v>
          </cell>
          <cell r="G705" t="str">
            <v>LOC/TFLOC/SUBDEBT</v>
          </cell>
        </row>
        <row r="706">
          <cell r="A706" t="str">
            <v>P-MZ-AA0-038</v>
          </cell>
          <cell r="B706" t="str">
            <v>Agriculture</v>
          </cell>
          <cell r="C706" t="str">
            <v>No</v>
          </cell>
          <cell r="D706" t="str">
            <v>No</v>
          </cell>
          <cell r="E706">
            <v>45191</v>
          </cell>
          <cell r="F706" t="str">
            <v>Before PCN</v>
          </cell>
          <cell r="G706" t="str">
            <v>Investment</v>
          </cell>
        </row>
        <row r="707">
          <cell r="A707" t="str">
            <v>P-ST-AA0-006</v>
          </cell>
          <cell r="B707" t="str">
            <v>Agriculture</v>
          </cell>
          <cell r="C707" t="str">
            <v>2 TBC</v>
          </cell>
          <cell r="D707" t="str">
            <v>No</v>
          </cell>
          <cell r="E707">
            <v>45196</v>
          </cell>
          <cell r="F707" t="str">
            <v>Before PCN</v>
          </cell>
          <cell r="G707" t="str">
            <v>Investment</v>
          </cell>
        </row>
        <row r="708">
          <cell r="A708" t="str">
            <v>P-KE-AAG-009</v>
          </cell>
          <cell r="B708" t="str">
            <v>Agriculture</v>
          </cell>
          <cell r="C708">
            <v>2</v>
          </cell>
          <cell r="D708" t="str">
            <v>No</v>
          </cell>
          <cell r="E708">
            <v>45107</v>
          </cell>
          <cell r="F708" t="str">
            <v>Before PCN</v>
          </cell>
          <cell r="G708" t="str">
            <v>LOC</v>
          </cell>
        </row>
        <row r="709">
          <cell r="A709" t="str">
            <v>P-MZ-KA0-009</v>
          </cell>
          <cell r="B709" t="str">
            <v>Multi-Sector</v>
          </cell>
          <cell r="C709">
            <v>3</v>
          </cell>
          <cell r="D709"/>
          <cell r="E709">
            <v>45100</v>
          </cell>
          <cell r="F709" t="str">
            <v>PAR approved</v>
          </cell>
          <cell r="G709" t="str">
            <v>TA</v>
          </cell>
        </row>
        <row r="710">
          <cell r="A710" t="str">
            <v>P-ER-FA0-001</v>
          </cell>
          <cell r="B710" t="str">
            <v>Power</v>
          </cell>
          <cell r="C710">
            <v>2</v>
          </cell>
          <cell r="D710"/>
          <cell r="E710">
            <v>44986</v>
          </cell>
          <cell r="F710" t="str">
            <v>Approved</v>
          </cell>
          <cell r="G710" t="str">
            <v>Investment</v>
          </cell>
        </row>
        <row r="711">
          <cell r="A711" t="str">
            <v>P-ML-FF0-003</v>
          </cell>
          <cell r="B711" t="str">
            <v>Power</v>
          </cell>
          <cell r="C711">
            <v>2</v>
          </cell>
          <cell r="D711" t="str">
            <v>NO</v>
          </cell>
          <cell r="E711">
            <v>45120</v>
          </cell>
          <cell r="F711" t="str">
            <v>Before PCN</v>
          </cell>
          <cell r="G711" t="str">
            <v>Investment</v>
          </cell>
        </row>
        <row r="712">
          <cell r="A712" t="str">
            <v>SAP-TBC-MR-002</v>
          </cell>
          <cell r="B712" t="str">
            <v>Power</v>
          </cell>
          <cell r="C712"/>
          <cell r="D712"/>
          <cell r="E712">
            <v>45291</v>
          </cell>
          <cell r="F712" t="str">
            <v>Before PCN</v>
          </cell>
          <cell r="G712"/>
        </row>
        <row r="713">
          <cell r="A713" t="str">
            <v>P-ML-FF0-002</v>
          </cell>
          <cell r="B713" t="str">
            <v>Power</v>
          </cell>
          <cell r="C713">
            <v>2</v>
          </cell>
          <cell r="D713" t="str">
            <v>NO</v>
          </cell>
          <cell r="E713">
            <v>45261</v>
          </cell>
          <cell r="F713" t="str">
            <v>Before PCN</v>
          </cell>
          <cell r="G713" t="str">
            <v>Investment</v>
          </cell>
        </row>
        <row r="714">
          <cell r="A714" t="str">
            <v>P-ML-F00-012</v>
          </cell>
          <cell r="B714" t="str">
            <v>Power</v>
          </cell>
          <cell r="C714">
            <v>2</v>
          </cell>
          <cell r="D714" t="str">
            <v>NO</v>
          </cell>
          <cell r="E714">
            <v>45291</v>
          </cell>
          <cell r="F714" t="str">
            <v>Before PCN</v>
          </cell>
          <cell r="G714" t="str">
            <v>Investment</v>
          </cell>
        </row>
        <row r="715">
          <cell r="A715" t="str">
            <v>P-Z1-FA0-214</v>
          </cell>
          <cell r="B715" t="str">
            <v>Power</v>
          </cell>
          <cell r="C715"/>
          <cell r="D715"/>
          <cell r="E715">
            <v>45199</v>
          </cell>
          <cell r="F715" t="str">
            <v>Before PCN</v>
          </cell>
          <cell r="G715"/>
        </row>
        <row r="716">
          <cell r="A716" t="str">
            <v>P-ML-FA0-019</v>
          </cell>
          <cell r="B716" t="str">
            <v>Power</v>
          </cell>
          <cell r="C716" t="str">
            <v>NO</v>
          </cell>
          <cell r="D716" t="str">
            <v>NO</v>
          </cell>
          <cell r="E716">
            <v>45199</v>
          </cell>
          <cell r="F716" t="str">
            <v>Before PCN</v>
          </cell>
          <cell r="G716" t="str">
            <v>Investment</v>
          </cell>
        </row>
        <row r="717">
          <cell r="A717" t="str">
            <v>P-Z1-F00-152</v>
          </cell>
          <cell r="B717" t="str">
            <v>Power</v>
          </cell>
          <cell r="C717"/>
          <cell r="D717"/>
          <cell r="E717">
            <v>45291</v>
          </cell>
          <cell r="F717" t="str">
            <v>Before PCN</v>
          </cell>
          <cell r="G717"/>
        </row>
        <row r="718">
          <cell r="A718" t="str">
            <v>P-KE-H00-012</v>
          </cell>
          <cell r="B718" t="str">
            <v>Finance</v>
          </cell>
          <cell r="C718"/>
          <cell r="D718"/>
          <cell r="E718">
            <v>45182</v>
          </cell>
          <cell r="F718" t="str">
            <v>Before PCN</v>
          </cell>
          <cell r="G718" t="str">
            <v>EQUITY</v>
          </cell>
        </row>
        <row r="719">
          <cell r="A719" t="str">
            <v>P-Z1-HAA-105</v>
          </cell>
          <cell r="B719" t="str">
            <v>Finance</v>
          </cell>
          <cell r="C719" t="str">
            <v>FI-B</v>
          </cell>
          <cell r="D719" t="str">
            <v>Yes</v>
          </cell>
          <cell r="E719">
            <v>45184</v>
          </cell>
          <cell r="F719" t="str">
            <v>Before PCN</v>
          </cell>
          <cell r="G719" t="str">
            <v>Sub Debt</v>
          </cell>
        </row>
        <row r="720">
          <cell r="A720" t="str">
            <v>P-GH-DB0-021</v>
          </cell>
          <cell r="B720" t="str">
            <v>Transport</v>
          </cell>
          <cell r="C720" t="str">
            <v>NO</v>
          </cell>
          <cell r="D720" t="str">
            <v>NO</v>
          </cell>
          <cell r="E720">
            <v>45257</v>
          </cell>
          <cell r="F720" t="str">
            <v>Before PCN</v>
          </cell>
          <cell r="G720" t="str">
            <v>Investment</v>
          </cell>
        </row>
        <row r="721">
          <cell r="A721" t="str">
            <v>P-ET-FA0-020</v>
          </cell>
          <cell r="B721" t="str">
            <v>Power</v>
          </cell>
          <cell r="C721">
            <v>1</v>
          </cell>
          <cell r="D721" t="str">
            <v>No</v>
          </cell>
          <cell r="E721">
            <v>45175</v>
          </cell>
          <cell r="F721" t="str">
            <v>PCN Approved</v>
          </cell>
          <cell r="G721" t="str">
            <v>Investment</v>
          </cell>
        </row>
        <row r="722">
          <cell r="A722" t="str">
            <v>P-MZ-KA0-007</v>
          </cell>
          <cell r="B722" t="str">
            <v>Multi-Sector</v>
          </cell>
          <cell r="C722">
            <v>3</v>
          </cell>
          <cell r="D722" t="str">
            <v>N/A</v>
          </cell>
          <cell r="E722">
            <v>45107</v>
          </cell>
          <cell r="F722" t="str">
            <v>PCN Approved</v>
          </cell>
          <cell r="G722" t="str">
            <v>PBO</v>
          </cell>
        </row>
        <row r="723">
          <cell r="A723" t="str">
            <v>P-SO-KF0-015</v>
          </cell>
          <cell r="B723" t="str">
            <v>Multi-Sector</v>
          </cell>
          <cell r="C723">
            <v>3</v>
          </cell>
          <cell r="D723" t="str">
            <v>No</v>
          </cell>
          <cell r="E723">
            <v>45184</v>
          </cell>
          <cell r="F723" t="str">
            <v>PCN Approved</v>
          </cell>
          <cell r="G723" t="str">
            <v>ISP</v>
          </cell>
        </row>
        <row r="724">
          <cell r="A724" t="str">
            <v>P-ST-K00-010</v>
          </cell>
          <cell r="B724" t="str">
            <v>Multi-Sector</v>
          </cell>
          <cell r="C724">
            <v>3</v>
          </cell>
          <cell r="D724" t="str">
            <v>NA</v>
          </cell>
          <cell r="E724">
            <v>45230</v>
          </cell>
          <cell r="F724" t="str">
            <v>Before PCN</v>
          </cell>
          <cell r="G724" t="str">
            <v>ISP</v>
          </cell>
        </row>
        <row r="725">
          <cell r="A725" t="str">
            <v>P-MU-K00-009</v>
          </cell>
          <cell r="B725" t="str">
            <v>Multi-Sector</v>
          </cell>
          <cell r="C725">
            <v>3</v>
          </cell>
          <cell r="D725" t="str">
            <v>N/A</v>
          </cell>
          <cell r="E725">
            <v>45014</v>
          </cell>
          <cell r="F725" t="str">
            <v>PAR approved</v>
          </cell>
          <cell r="G725" t="str">
            <v>PBO</v>
          </cell>
        </row>
        <row r="726">
          <cell r="A726" t="str">
            <v>P-KE-K00-012</v>
          </cell>
          <cell r="B726" t="str">
            <v>Multi-Sector</v>
          </cell>
          <cell r="C726">
            <v>3</v>
          </cell>
          <cell r="D726" t="str">
            <v>No</v>
          </cell>
          <cell r="E726">
            <v>45197</v>
          </cell>
          <cell r="F726" t="str">
            <v>Before PCN</v>
          </cell>
          <cell r="G726" t="str">
            <v>PBO</v>
          </cell>
        </row>
        <row r="727">
          <cell r="A727" t="str">
            <v>P-ZA-K00-006</v>
          </cell>
          <cell r="B727" t="str">
            <v>Multi-Sector</v>
          </cell>
          <cell r="C727">
            <v>3</v>
          </cell>
          <cell r="D727" t="str">
            <v>N/A</v>
          </cell>
          <cell r="E727">
            <v>45119</v>
          </cell>
          <cell r="F727" t="str">
            <v>PCN Approved</v>
          </cell>
          <cell r="G727" t="str">
            <v>PBO</v>
          </cell>
        </row>
        <row r="728">
          <cell r="A728" t="str">
            <v>P-ST-K00-013</v>
          </cell>
          <cell r="B728" t="str">
            <v>Multi-Sector</v>
          </cell>
          <cell r="C728" t="str">
            <v>No</v>
          </cell>
          <cell r="D728" t="str">
            <v>No</v>
          </cell>
          <cell r="E728">
            <v>45230</v>
          </cell>
          <cell r="F728" t="str">
            <v>Before PCN</v>
          </cell>
          <cell r="G728" t="str">
            <v>PBO</v>
          </cell>
        </row>
        <row r="729">
          <cell r="A729" t="str">
            <v>SAP-TBC-MR-013</v>
          </cell>
          <cell r="B729" t="str">
            <v>Multi-Sector</v>
          </cell>
          <cell r="C729"/>
          <cell r="D729"/>
          <cell r="E729">
            <v>45291</v>
          </cell>
          <cell r="F729" t="str">
            <v>Before PCN</v>
          </cell>
          <cell r="G729" t="str">
            <v>PBO</v>
          </cell>
        </row>
        <row r="730">
          <cell r="A730" t="str">
            <v>P-Z1-HAA-106</v>
          </cell>
          <cell r="B730" t="str">
            <v>Finance</v>
          </cell>
          <cell r="C730" t="str">
            <v>NO</v>
          </cell>
          <cell r="D730"/>
          <cell r="E730">
            <v>44950</v>
          </cell>
          <cell r="F730" t="str">
            <v>Approved</v>
          </cell>
          <cell r="G730" t="str">
            <v>TFLOC</v>
          </cell>
        </row>
        <row r="731">
          <cell r="A731" t="str">
            <v>P-NA-IA0-003</v>
          </cell>
          <cell r="B731" t="str">
            <v>Social</v>
          </cell>
          <cell r="C731" t="str">
            <v>tbc</v>
          </cell>
          <cell r="D731" t="str">
            <v>No</v>
          </cell>
          <cell r="E731">
            <v>45196</v>
          </cell>
          <cell r="F731" t="str">
            <v>Before PCN</v>
          </cell>
          <cell r="G731" t="str">
            <v>Investment</v>
          </cell>
        </row>
        <row r="732">
          <cell r="A732" t="str">
            <v>P-NG-I00-002</v>
          </cell>
          <cell r="B732" t="str">
            <v>Social</v>
          </cell>
          <cell r="C732">
            <v>1</v>
          </cell>
          <cell r="D732" t="str">
            <v>Yes - ESIA; No - RAP</v>
          </cell>
          <cell r="E732">
            <v>45091</v>
          </cell>
          <cell r="F732" t="str">
            <v>PCN Approved</v>
          </cell>
          <cell r="G732" t="str">
            <v>Investment</v>
          </cell>
        </row>
        <row r="733">
          <cell r="A733" t="str">
            <v>SAP-TBC-MR-011</v>
          </cell>
          <cell r="B733" t="str">
            <v>Agriculture</v>
          </cell>
          <cell r="C733"/>
          <cell r="D733"/>
          <cell r="E733">
            <v>45291</v>
          </cell>
          <cell r="F733" t="str">
            <v>Before PCN</v>
          </cell>
          <cell r="G733"/>
        </row>
        <row r="734">
          <cell r="A734" t="str">
            <v>SAP-TBC-MR-010</v>
          </cell>
          <cell r="B734" t="str">
            <v>Finance</v>
          </cell>
          <cell r="C734"/>
          <cell r="D734"/>
          <cell r="E734">
            <v>45291</v>
          </cell>
          <cell r="F734" t="str">
            <v>Before PCN</v>
          </cell>
          <cell r="G734"/>
        </row>
        <row r="735">
          <cell r="A735" t="str">
            <v>P-NG-C00-002</v>
          </cell>
          <cell r="B735" t="str">
            <v>Environment</v>
          </cell>
          <cell r="C735">
            <v>1</v>
          </cell>
          <cell r="D735" t="str">
            <v>No</v>
          </cell>
          <cell r="E735">
            <v>45214</v>
          </cell>
          <cell r="F735" t="str">
            <v>Before PCN</v>
          </cell>
          <cell r="G735" t="str">
            <v>Investment</v>
          </cell>
        </row>
        <row r="736">
          <cell r="A736" t="str">
            <v>P-EG-H00-013</v>
          </cell>
          <cell r="B736" t="str">
            <v>Finance</v>
          </cell>
          <cell r="C736">
            <v>1</v>
          </cell>
          <cell r="D736" t="str">
            <v>Yes</v>
          </cell>
          <cell r="E736">
            <v>45049</v>
          </cell>
          <cell r="F736" t="str">
            <v>PCN Approved</v>
          </cell>
          <cell r="G736" t="str">
            <v>GUARANTEE</v>
          </cell>
        </row>
        <row r="737">
          <cell r="A737" t="str">
            <v>P-ZA-FA0-012</v>
          </cell>
          <cell r="B737" t="str">
            <v>Power</v>
          </cell>
          <cell r="C737">
            <v>2</v>
          </cell>
          <cell r="D737" t="str">
            <v>No</v>
          </cell>
          <cell r="E737">
            <v>45199</v>
          </cell>
          <cell r="F737" t="str">
            <v>Before PCN</v>
          </cell>
          <cell r="G737" t="str">
            <v>Investment</v>
          </cell>
        </row>
        <row r="738">
          <cell r="A738" t="str">
            <v>P-ET-AA0-020</v>
          </cell>
          <cell r="B738" t="str">
            <v>Agriculture</v>
          </cell>
          <cell r="C738">
            <v>2</v>
          </cell>
          <cell r="D738" t="str">
            <v>No</v>
          </cell>
          <cell r="E738">
            <v>45098</v>
          </cell>
          <cell r="F738" t="str">
            <v>Before PCN</v>
          </cell>
          <cell r="G738" t="str">
            <v>Investment</v>
          </cell>
        </row>
        <row r="739">
          <cell r="A739" t="str">
            <v>P-KE-HAB-037</v>
          </cell>
          <cell r="B739" t="str">
            <v>Finance</v>
          </cell>
          <cell r="C739" t="str">
            <v>FI-B</v>
          </cell>
          <cell r="D739"/>
          <cell r="E739">
            <v>44993</v>
          </cell>
          <cell r="F739" t="str">
            <v>Approved</v>
          </cell>
          <cell r="G739" t="str">
            <v>LOC/TFLOC/TG</v>
          </cell>
        </row>
        <row r="740">
          <cell r="A740" t="str">
            <v>P-ZM-AA0-036</v>
          </cell>
          <cell r="B740" t="str">
            <v>Agriculture</v>
          </cell>
          <cell r="C740" t="str">
            <v>tbc</v>
          </cell>
          <cell r="D740" t="str">
            <v>No</v>
          </cell>
          <cell r="E740">
            <v>45231</v>
          </cell>
          <cell r="F740" t="str">
            <v>Before PCN</v>
          </cell>
          <cell r="G740" t="str">
            <v>Investment</v>
          </cell>
        </row>
        <row r="741">
          <cell r="A741" t="str">
            <v>P-BF-AA0-035</v>
          </cell>
          <cell r="B741" t="str">
            <v>Agriculture</v>
          </cell>
          <cell r="C741">
            <v>1</v>
          </cell>
          <cell r="D741" t="str">
            <v>NO</v>
          </cell>
          <cell r="E741">
            <v>45275</v>
          </cell>
          <cell r="F741" t="str">
            <v>Before PCN</v>
          </cell>
          <cell r="G741" t="str">
            <v>Investment</v>
          </cell>
        </row>
        <row r="742">
          <cell r="A742" t="str">
            <v>P-SO-HZ0-001</v>
          </cell>
          <cell r="B742" t="str">
            <v>Finance</v>
          </cell>
          <cell r="C742" t="str">
            <v>FIB</v>
          </cell>
          <cell r="D742" t="str">
            <v>No</v>
          </cell>
          <cell r="E742">
            <v>45184</v>
          </cell>
          <cell r="F742" t="str">
            <v>Before PCN</v>
          </cell>
          <cell r="G742" t="str">
            <v>Grant</v>
          </cell>
        </row>
        <row r="743">
          <cell r="A743" t="str">
            <v>P-NG-E00-010</v>
          </cell>
          <cell r="B743" t="str">
            <v>Finance</v>
          </cell>
          <cell r="C743" t="str">
            <v>FI-A</v>
          </cell>
          <cell r="D743" t="str">
            <v>No</v>
          </cell>
          <cell r="E743">
            <v>45182</v>
          </cell>
          <cell r="F743" t="str">
            <v>Before PCN</v>
          </cell>
          <cell r="G743" t="str">
            <v>LOC/TFLOC/GUARANTEE</v>
          </cell>
        </row>
        <row r="744">
          <cell r="A744" t="str">
            <v>P-ZW-HAB-001</v>
          </cell>
          <cell r="B744" t="str">
            <v>Finance</v>
          </cell>
          <cell r="C744" t="str">
            <v>TBD</v>
          </cell>
          <cell r="D744" t="str">
            <v>No</v>
          </cell>
          <cell r="E744">
            <v>45259</v>
          </cell>
          <cell r="F744" t="str">
            <v>Before PCN</v>
          </cell>
          <cell r="G744" t="str">
            <v>GUARANTEE</v>
          </cell>
        </row>
        <row r="745">
          <cell r="A745" t="str">
            <v>P-BW-EBA-001</v>
          </cell>
          <cell r="B745" t="str">
            <v>Water supply and Sanitation</v>
          </cell>
          <cell r="C745" t="str">
            <v>1 - TBC</v>
          </cell>
          <cell r="D745" t="str">
            <v>No</v>
          </cell>
          <cell r="E745">
            <v>45229</v>
          </cell>
          <cell r="F745" t="str">
            <v>Before PCN</v>
          </cell>
          <cell r="G745" t="str">
            <v>Investment</v>
          </cell>
        </row>
        <row r="746">
          <cell r="A746" t="str">
            <v>P-GM-FA0-004</v>
          </cell>
          <cell r="B746" t="str">
            <v>Power</v>
          </cell>
          <cell r="C746">
            <v>2</v>
          </cell>
          <cell r="D746" t="str">
            <v>Yes</v>
          </cell>
          <cell r="E746">
            <v>45077</v>
          </cell>
          <cell r="F746" t="str">
            <v>PCN Approved</v>
          </cell>
          <cell r="G746" t="str">
            <v>Investment</v>
          </cell>
        </row>
        <row r="747">
          <cell r="A747" t="str">
            <v>P-GM-KA0-011</v>
          </cell>
          <cell r="B747" t="str">
            <v>Multi-Sector</v>
          </cell>
          <cell r="C747" t="str">
            <v>NO</v>
          </cell>
          <cell r="D747" t="str">
            <v>NO</v>
          </cell>
          <cell r="E747">
            <v>45122</v>
          </cell>
          <cell r="F747" t="str">
            <v>Before PCN</v>
          </cell>
          <cell r="G747" t="str">
            <v>PBO</v>
          </cell>
        </row>
        <row r="748">
          <cell r="A748" t="str">
            <v>P-CI-H00-014</v>
          </cell>
          <cell r="B748" t="str">
            <v>Finance</v>
          </cell>
          <cell r="C748" t="str">
            <v>1 (TBC)</v>
          </cell>
          <cell r="D748" t="str">
            <v>N/A</v>
          </cell>
          <cell r="E748">
            <v>45049</v>
          </cell>
          <cell r="F748" t="str">
            <v>PCN Approved</v>
          </cell>
          <cell r="G748" t="str">
            <v>GUARANTEE</v>
          </cell>
        </row>
        <row r="749">
          <cell r="A749" t="str">
            <v>P-MR-HAB-013</v>
          </cell>
          <cell r="B749" t="str">
            <v>Finance</v>
          </cell>
          <cell r="C749" t="str">
            <v>No</v>
          </cell>
          <cell r="D749" t="str">
            <v>No</v>
          </cell>
          <cell r="E749">
            <v>45182</v>
          </cell>
          <cell r="F749" t="str">
            <v>Before PCN</v>
          </cell>
          <cell r="G749" t="str">
            <v>TFLOC/GUARANTEE</v>
          </cell>
        </row>
        <row r="750">
          <cell r="A750" t="str">
            <v>P-SC-K00-023</v>
          </cell>
          <cell r="B750" t="str">
            <v>Multi-Sector</v>
          </cell>
          <cell r="C750">
            <v>3</v>
          </cell>
          <cell r="D750" t="str">
            <v>No</v>
          </cell>
          <cell r="E750">
            <v>45214</v>
          </cell>
          <cell r="F750" t="str">
            <v>PCN Approved</v>
          </cell>
          <cell r="G750" t="str">
            <v>PBO</v>
          </cell>
        </row>
        <row r="751">
          <cell r="A751" t="str">
            <v>P-Z1-D00-059</v>
          </cell>
          <cell r="B751" t="str">
            <v>Transport</v>
          </cell>
          <cell r="C751" t="str">
            <v>FI-A</v>
          </cell>
          <cell r="D751"/>
          <cell r="E751">
            <v>45259</v>
          </cell>
          <cell r="F751" t="str">
            <v>Before PCN</v>
          </cell>
          <cell r="G751" t="str">
            <v>Investment</v>
          </cell>
        </row>
        <row r="752">
          <cell r="A752" t="str">
            <v>P-UG-HAB-009</v>
          </cell>
          <cell r="B752" t="str">
            <v>Finance</v>
          </cell>
          <cell r="C752" t="str">
            <v>FI-B</v>
          </cell>
          <cell r="D752" t="str">
            <v>No</v>
          </cell>
          <cell r="E752">
            <v>45121</v>
          </cell>
          <cell r="F752" t="str">
            <v>PCN Approved</v>
          </cell>
          <cell r="G752" t="str">
            <v>GUARANTEE</v>
          </cell>
        </row>
        <row r="753">
          <cell r="A753" t="str">
            <v>P-Z1-DB0-251</v>
          </cell>
          <cell r="B753" t="str">
            <v>Transport</v>
          </cell>
          <cell r="C753">
            <v>1</v>
          </cell>
          <cell r="D753" t="str">
            <v>Yes</v>
          </cell>
          <cell r="E753">
            <v>45007</v>
          </cell>
          <cell r="F753" t="str">
            <v>PAR approved</v>
          </cell>
          <cell r="G753" t="str">
            <v>Investment</v>
          </cell>
        </row>
        <row r="754">
          <cell r="A754" t="str">
            <v>P-NG-BG0-004</v>
          </cell>
          <cell r="B754" t="str">
            <v>Industry, Mining &amp; Quarrying</v>
          </cell>
          <cell r="C754">
            <v>1</v>
          </cell>
          <cell r="D754"/>
          <cell r="E754">
            <v>45259</v>
          </cell>
          <cell r="F754" t="str">
            <v>Before PCN</v>
          </cell>
          <cell r="G754" t="str">
            <v>Senior Debt</v>
          </cell>
        </row>
        <row r="755">
          <cell r="A755" t="str">
            <v>P-NG-H00-019</v>
          </cell>
          <cell r="B755" t="str">
            <v>Finance</v>
          </cell>
          <cell r="C755" t="str">
            <v>FI-A</v>
          </cell>
          <cell r="D755" t="str">
            <v>Yes</v>
          </cell>
          <cell r="E755">
            <v>45076</v>
          </cell>
          <cell r="F755" t="str">
            <v>PCN Approved</v>
          </cell>
          <cell r="G755" t="str">
            <v>SUBDEBT</v>
          </cell>
        </row>
        <row r="756">
          <cell r="A756" t="str">
            <v>P-SN-BB0-004</v>
          </cell>
          <cell r="B756" t="str">
            <v>Industry, Mining &amp; Quarrying</v>
          </cell>
          <cell r="C756" t="str">
            <v>NO</v>
          </cell>
          <cell r="D756" t="str">
            <v>NO</v>
          </cell>
          <cell r="E756">
            <v>45182</v>
          </cell>
          <cell r="F756" t="str">
            <v>Before PCN</v>
          </cell>
          <cell r="G756" t="str">
            <v>Senior Loan</v>
          </cell>
        </row>
        <row r="757">
          <cell r="A757" t="str">
            <v>P-MZ-KA0-008</v>
          </cell>
          <cell r="B757" t="str">
            <v>Multi-Sector</v>
          </cell>
          <cell r="C757">
            <v>3</v>
          </cell>
          <cell r="D757" t="str">
            <v>N/A</v>
          </cell>
          <cell r="E757">
            <v>45107</v>
          </cell>
          <cell r="F757" t="str">
            <v>PCN Approved</v>
          </cell>
          <cell r="G757" t="str">
            <v>ISP</v>
          </cell>
        </row>
        <row r="758">
          <cell r="A758" t="str">
            <v>P-Z1-KF0-066</v>
          </cell>
          <cell r="B758" t="str">
            <v>Finance</v>
          </cell>
          <cell r="C758" t="str">
            <v>NO</v>
          </cell>
          <cell r="D758"/>
          <cell r="E758">
            <v>44986</v>
          </cell>
          <cell r="F758" t="str">
            <v>Approved</v>
          </cell>
          <cell r="G758" t="str">
            <v>ISP</v>
          </cell>
        </row>
        <row r="759">
          <cell r="A759" t="str">
            <v>P-TZ-KF0-008</v>
          </cell>
          <cell r="B759" t="str">
            <v>Multi-Sector</v>
          </cell>
          <cell r="C759" t="str">
            <v>No</v>
          </cell>
          <cell r="D759" t="str">
            <v>No</v>
          </cell>
          <cell r="E759">
            <v>45222</v>
          </cell>
          <cell r="F759" t="str">
            <v>PCN Approved</v>
          </cell>
          <cell r="G759" t="str">
            <v>ISP</v>
          </cell>
        </row>
        <row r="760">
          <cell r="A760" t="str">
            <v>P-KE-IA0-005</v>
          </cell>
          <cell r="B760" t="str">
            <v>Social</v>
          </cell>
          <cell r="C760">
            <v>2</v>
          </cell>
          <cell r="D760"/>
          <cell r="E760">
            <v>44998</v>
          </cell>
          <cell r="F760" t="str">
            <v>Approved</v>
          </cell>
          <cell r="G760" t="str">
            <v>Investment</v>
          </cell>
        </row>
        <row r="761">
          <cell r="A761" t="str">
            <v>P-SL-DB0-012</v>
          </cell>
          <cell r="B761" t="str">
            <v>Transport</v>
          </cell>
          <cell r="C761">
            <v>1</v>
          </cell>
          <cell r="D761" t="str">
            <v>NO</v>
          </cell>
          <cell r="E761">
            <v>45199</v>
          </cell>
          <cell r="F761" t="str">
            <v>Before PCN</v>
          </cell>
          <cell r="G761" t="str">
            <v>Investment</v>
          </cell>
        </row>
        <row r="762">
          <cell r="A762" t="str">
            <v>P-Z1-K00-127</v>
          </cell>
          <cell r="B762" t="str">
            <v>Regional Intergration</v>
          </cell>
          <cell r="C762"/>
          <cell r="D762"/>
          <cell r="E762">
            <v>45015</v>
          </cell>
          <cell r="F762" t="str">
            <v>PAR approved</v>
          </cell>
          <cell r="G762" t="str">
            <v>ISP</v>
          </cell>
        </row>
        <row r="763">
          <cell r="A763" t="str">
            <v>P-KE-AAG-008</v>
          </cell>
          <cell r="B763" t="str">
            <v>Agriculture</v>
          </cell>
          <cell r="C763" t="str">
            <v>NO</v>
          </cell>
          <cell r="D763" t="str">
            <v>NO</v>
          </cell>
          <cell r="E763">
            <v>45174</v>
          </cell>
          <cell r="F763" t="str">
            <v>Before PCN</v>
          </cell>
          <cell r="G763" t="str">
            <v>Investment</v>
          </cell>
        </row>
        <row r="764">
          <cell r="A764" t="str">
            <v xml:space="preserve">P-BI-FAB-005 </v>
          </cell>
          <cell r="B764" t="str">
            <v>Power</v>
          </cell>
          <cell r="C764">
            <v>1</v>
          </cell>
          <cell r="D764"/>
          <cell r="E764">
            <v>45260</v>
          </cell>
          <cell r="F764" t="str">
            <v>Before PCN</v>
          </cell>
          <cell r="G764" t="str">
            <v>Investment</v>
          </cell>
        </row>
        <row r="765">
          <cell r="A765" t="str">
            <v>P-NG-E00-010</v>
          </cell>
          <cell r="B765" t="str">
            <v>Water supply and Sanitation</v>
          </cell>
          <cell r="C765">
            <v>1</v>
          </cell>
          <cell r="D765" t="str">
            <v>No</v>
          </cell>
          <cell r="E765">
            <v>45196</v>
          </cell>
          <cell r="F765" t="str">
            <v>PCN Approved</v>
          </cell>
          <cell r="G765" t="str">
            <v>Investment</v>
          </cell>
        </row>
        <row r="766">
          <cell r="A766" t="str">
            <v>P-UG-DB0-035</v>
          </cell>
          <cell r="B766" t="str">
            <v>Transport</v>
          </cell>
          <cell r="C766">
            <v>1</v>
          </cell>
          <cell r="D766" t="str">
            <v>No</v>
          </cell>
          <cell r="E766">
            <v>45182</v>
          </cell>
          <cell r="F766" t="str">
            <v>Before PCN</v>
          </cell>
          <cell r="G766" t="str">
            <v>Investment</v>
          </cell>
        </row>
        <row r="767">
          <cell r="A767" t="str">
            <v>P-UG-DB0-035</v>
          </cell>
          <cell r="B767" t="str">
            <v>Transport</v>
          </cell>
          <cell r="C767">
            <v>1</v>
          </cell>
          <cell r="D767" t="str">
            <v>No</v>
          </cell>
          <cell r="E767">
            <v>45182</v>
          </cell>
          <cell r="F767" t="str">
            <v>Before PCN</v>
          </cell>
          <cell r="G767" t="str">
            <v>Investment</v>
          </cell>
        </row>
        <row r="768">
          <cell r="A768" t="str">
            <v>P-KE-FA0-021</v>
          </cell>
          <cell r="B768" t="str">
            <v>Power</v>
          </cell>
          <cell r="C768">
            <v>2</v>
          </cell>
          <cell r="D768" t="str">
            <v>No</v>
          </cell>
          <cell r="E768">
            <v>45189</v>
          </cell>
          <cell r="F768" t="str">
            <v>Before PCN</v>
          </cell>
          <cell r="G768" t="str">
            <v>Investment</v>
          </cell>
        </row>
        <row r="769">
          <cell r="A769" t="str">
            <v>P-LS-AA0-015</v>
          </cell>
          <cell r="B769" t="str">
            <v>Agriculture</v>
          </cell>
          <cell r="C769">
            <v>2</v>
          </cell>
          <cell r="D769" t="str">
            <v>No</v>
          </cell>
          <cell r="E769">
            <v>45268</v>
          </cell>
          <cell r="F769" t="str">
            <v>PCN Approved</v>
          </cell>
          <cell r="G769" t="str">
            <v>PBO</v>
          </cell>
        </row>
        <row r="770">
          <cell r="A770" t="str">
            <v>P-LR-H00-008</v>
          </cell>
          <cell r="B770" t="str">
            <v>Finance</v>
          </cell>
          <cell r="C770">
            <v>3</v>
          </cell>
          <cell r="D770" t="str">
            <v>N/A</v>
          </cell>
          <cell r="E770">
            <v>45002</v>
          </cell>
          <cell r="F770" t="str">
            <v>PAR approved</v>
          </cell>
          <cell r="G770" t="str">
            <v>Grant</v>
          </cell>
        </row>
        <row r="771">
          <cell r="A771" t="str">
            <v>P-LR-A00-010</v>
          </cell>
          <cell r="B771" t="str">
            <v>Agriculture</v>
          </cell>
          <cell r="C771">
            <v>2</v>
          </cell>
          <cell r="D771"/>
          <cell r="E771">
            <v>45267</v>
          </cell>
          <cell r="F771" t="str">
            <v>Before PCN</v>
          </cell>
          <cell r="G771" t="str">
            <v>Investment</v>
          </cell>
        </row>
        <row r="772">
          <cell r="A772" t="str">
            <v>P-UG-HAA-004</v>
          </cell>
          <cell r="B772" t="str">
            <v>Finance</v>
          </cell>
          <cell r="C772" t="str">
            <v>FI-B</v>
          </cell>
          <cell r="D772" t="str">
            <v>No</v>
          </cell>
          <cell r="E772">
            <v>45082</v>
          </cell>
          <cell r="F772" t="str">
            <v>Before PCN</v>
          </cell>
          <cell r="G772" t="str">
            <v>LOC/GUARANTEE</v>
          </cell>
        </row>
        <row r="773">
          <cell r="A773" t="str">
            <v>P-Z1-DB0-259</v>
          </cell>
          <cell r="B773" t="str">
            <v>Transport</v>
          </cell>
          <cell r="C773" t="str">
            <v>1 (TBC)</v>
          </cell>
          <cell r="D773"/>
          <cell r="E773">
            <v>45199</v>
          </cell>
          <cell r="F773" t="str">
            <v>Before PCN</v>
          </cell>
          <cell r="G773"/>
        </row>
        <row r="774">
          <cell r="A774" t="str">
            <v>P-UG-AB0-004</v>
          </cell>
          <cell r="B774" t="str">
            <v>Agriculture</v>
          </cell>
          <cell r="C774" t="str">
            <v>Yes</v>
          </cell>
          <cell r="D774" t="str">
            <v>No</v>
          </cell>
          <cell r="E774">
            <v>45182</v>
          </cell>
          <cell r="F774" t="str">
            <v>Before PCN</v>
          </cell>
          <cell r="G774" t="str">
            <v>Investment</v>
          </cell>
        </row>
        <row r="775">
          <cell r="A775" t="str">
            <v>P-UG-AB0-004</v>
          </cell>
          <cell r="B775" t="str">
            <v>Agriculture</v>
          </cell>
          <cell r="C775" t="str">
            <v>Yes</v>
          </cell>
          <cell r="D775" t="str">
            <v>No</v>
          </cell>
          <cell r="E775">
            <v>45182</v>
          </cell>
          <cell r="F775" t="str">
            <v>Before PCN</v>
          </cell>
          <cell r="G775" t="str">
            <v>Investment</v>
          </cell>
        </row>
        <row r="776">
          <cell r="A776" t="str">
            <v>P-MU-FA0-004</v>
          </cell>
          <cell r="B776" t="str">
            <v>Power</v>
          </cell>
          <cell r="C776">
            <v>2</v>
          </cell>
          <cell r="D776" t="str">
            <v>Yes</v>
          </cell>
          <cell r="E776">
            <v>45033</v>
          </cell>
          <cell r="F776" t="str">
            <v>PAR approved</v>
          </cell>
          <cell r="G776" t="str">
            <v>Investment</v>
          </cell>
        </row>
        <row r="777">
          <cell r="A777" t="str">
            <v>P-TZ-AAG-011</v>
          </cell>
          <cell r="B777" t="str">
            <v>Agriculture</v>
          </cell>
          <cell r="C777">
            <v>2</v>
          </cell>
          <cell r="D777" t="str">
            <v>No</v>
          </cell>
          <cell r="E777">
            <v>45105</v>
          </cell>
          <cell r="F777" t="str">
            <v>PCN Approved</v>
          </cell>
          <cell r="G777" t="str">
            <v>Investment</v>
          </cell>
        </row>
        <row r="778">
          <cell r="A778" t="str">
            <v>P-MZ-F00-019</v>
          </cell>
          <cell r="B778" t="str">
            <v>Power</v>
          </cell>
          <cell r="C778" t="str">
            <v>tbc</v>
          </cell>
          <cell r="D778" t="str">
            <v>No</v>
          </cell>
          <cell r="E778">
            <v>45168</v>
          </cell>
          <cell r="F778" t="str">
            <v>Before PCN</v>
          </cell>
          <cell r="G778" t="str">
            <v>Investment</v>
          </cell>
        </row>
        <row r="779">
          <cell r="A779" t="str">
            <v>P-BI-FAB-007</v>
          </cell>
          <cell r="B779" t="str">
            <v>Power</v>
          </cell>
          <cell r="C779">
            <v>1</v>
          </cell>
          <cell r="D779"/>
          <cell r="E779">
            <v>45260</v>
          </cell>
          <cell r="F779" t="str">
            <v>Before PCN</v>
          </cell>
          <cell r="G779" t="str">
            <v>Investment</v>
          </cell>
        </row>
        <row r="780">
          <cell r="A780" t="str">
            <v>P-Z1-DB0-258</v>
          </cell>
          <cell r="B780" t="str">
            <v>Transport</v>
          </cell>
          <cell r="C780" t="str">
            <v>1 (TBC)</v>
          </cell>
          <cell r="D780"/>
          <cell r="E780">
            <v>45199</v>
          </cell>
          <cell r="F780" t="str">
            <v>Before PCN</v>
          </cell>
          <cell r="G780"/>
        </row>
        <row r="781">
          <cell r="A781" t="str">
            <v>P-MW-HAB-003</v>
          </cell>
          <cell r="B781" t="str">
            <v>Finance</v>
          </cell>
          <cell r="C781" t="str">
            <v>tbc</v>
          </cell>
          <cell r="D781" t="str">
            <v>No</v>
          </cell>
          <cell r="E781">
            <v>45082</v>
          </cell>
          <cell r="F781" t="str">
            <v>PCN Approved</v>
          </cell>
          <cell r="G781" t="str">
            <v>GUARANTEE</v>
          </cell>
        </row>
        <row r="782">
          <cell r="A782" t="str">
            <v>P-NG-KE0-004</v>
          </cell>
          <cell r="B782" t="str">
            <v>Transport</v>
          </cell>
          <cell r="C782" t="str">
            <v>FI-A</v>
          </cell>
          <cell r="D782"/>
          <cell r="E782">
            <v>45259</v>
          </cell>
          <cell r="F782" t="str">
            <v>Before PCN</v>
          </cell>
          <cell r="G782" t="str">
            <v>Investment</v>
          </cell>
        </row>
        <row r="783">
          <cell r="A783" t="str">
            <v>P-ZW-HAB-002</v>
          </cell>
          <cell r="B783" t="str">
            <v>Finance</v>
          </cell>
          <cell r="C783" t="str">
            <v>FI-C</v>
          </cell>
          <cell r="D783" t="str">
            <v>No</v>
          </cell>
          <cell r="E783">
            <v>45243</v>
          </cell>
          <cell r="F783" t="str">
            <v>Before PCN</v>
          </cell>
          <cell r="G783" t="str">
            <v>GUARANTEE</v>
          </cell>
        </row>
        <row r="784">
          <cell r="A784" t="str">
            <v>P-TZ-H00-007</v>
          </cell>
          <cell r="B784" t="str">
            <v>Finance</v>
          </cell>
          <cell r="C784" t="str">
            <v>No</v>
          </cell>
          <cell r="D784" t="str">
            <v>No</v>
          </cell>
          <cell r="E784">
            <v>45245</v>
          </cell>
          <cell r="F784" t="str">
            <v>PCN Approved</v>
          </cell>
          <cell r="G784" t="str">
            <v>GUARANTEE</v>
          </cell>
        </row>
        <row r="785">
          <cell r="A785" t="str">
            <v>P-SS-KF0-006</v>
          </cell>
          <cell r="B785" t="str">
            <v>Multi-Sector</v>
          </cell>
          <cell r="C785">
            <v>3</v>
          </cell>
          <cell r="D785" t="str">
            <v>No</v>
          </cell>
          <cell r="E785">
            <v>45226</v>
          </cell>
          <cell r="F785" t="str">
            <v>Before PCN</v>
          </cell>
          <cell r="G785" t="str">
            <v>ISP</v>
          </cell>
        </row>
        <row r="786">
          <cell r="A786" t="str">
            <v>P-GA-EA0-002</v>
          </cell>
          <cell r="B786" t="str">
            <v>Water supply and Sanitation</v>
          </cell>
          <cell r="C786" t="str">
            <v>no</v>
          </cell>
          <cell r="D786" t="str">
            <v>NO</v>
          </cell>
          <cell r="E786">
            <v>45260</v>
          </cell>
          <cell r="F786" t="str">
            <v>Before PCN</v>
          </cell>
          <cell r="G786" t="str">
            <v>Investment</v>
          </cell>
        </row>
        <row r="787">
          <cell r="A787" t="str">
            <v>P-MA-BB0-005</v>
          </cell>
          <cell r="B787" t="str">
            <v>Industry, Mining &amp; Quarrying</v>
          </cell>
          <cell r="C787" t="str">
            <v>No</v>
          </cell>
          <cell r="D787" t="str">
            <v>No</v>
          </cell>
          <cell r="E787">
            <v>45182</v>
          </cell>
          <cell r="F787" t="str">
            <v>Before PCN</v>
          </cell>
          <cell r="G787" t="str">
            <v>Investment</v>
          </cell>
        </row>
        <row r="788">
          <cell r="A788" t="str">
            <v>P-GA-F00-016</v>
          </cell>
          <cell r="B788" t="str">
            <v>Power</v>
          </cell>
          <cell r="C788">
            <v>1</v>
          </cell>
          <cell r="D788" t="str">
            <v>NO</v>
          </cell>
          <cell r="E788">
            <v>45199</v>
          </cell>
          <cell r="F788" t="str">
            <v>PCN Approved</v>
          </cell>
          <cell r="G788" t="str">
            <v>Investment</v>
          </cell>
        </row>
        <row r="789">
          <cell r="A789" t="str">
            <v>SAP-TBC-MR-008</v>
          </cell>
          <cell r="B789" t="str">
            <v>Finance</v>
          </cell>
          <cell r="C789"/>
          <cell r="D789"/>
          <cell r="E789">
            <v>45217</v>
          </cell>
          <cell r="F789" t="str">
            <v>Before PCN</v>
          </cell>
          <cell r="G789" t="str">
            <v>Equity</v>
          </cell>
        </row>
        <row r="790">
          <cell r="A790" t="str">
            <v>SAP-TBC-MR-009</v>
          </cell>
          <cell r="B790" t="str">
            <v>Finance</v>
          </cell>
          <cell r="C790"/>
          <cell r="D790"/>
          <cell r="E790">
            <v>45196</v>
          </cell>
          <cell r="F790" t="str">
            <v>Before PCN</v>
          </cell>
          <cell r="G790" t="str">
            <v>GUARANTEE</v>
          </cell>
        </row>
        <row r="791">
          <cell r="A791" t="str">
            <v>P-ZW-HAB-001</v>
          </cell>
          <cell r="B791" t="str">
            <v>Finance</v>
          </cell>
          <cell r="C791"/>
          <cell r="D791" t="str">
            <v>No</v>
          </cell>
          <cell r="E791">
            <v>45261</v>
          </cell>
          <cell r="F791" t="str">
            <v>Before PCN</v>
          </cell>
          <cell r="G791" t="str">
            <v>GUARANTEE</v>
          </cell>
        </row>
        <row r="792">
          <cell r="A792" t="str">
            <v>P-Z1-KE0-033</v>
          </cell>
          <cell r="B792" t="str">
            <v>Multi-Sector</v>
          </cell>
          <cell r="C792" t="str">
            <v>TBC</v>
          </cell>
          <cell r="D792"/>
          <cell r="E792">
            <v>45107</v>
          </cell>
          <cell r="F792" t="str">
            <v>PCN Approved</v>
          </cell>
          <cell r="G792" t="str">
            <v>Equity</v>
          </cell>
        </row>
        <row r="793">
          <cell r="A793" t="str">
            <v>P-BJ-FA0-011</v>
          </cell>
          <cell r="B793" t="str">
            <v>Power</v>
          </cell>
          <cell r="C793" t="str">
            <v>NO</v>
          </cell>
          <cell r="D793" t="str">
            <v>NO</v>
          </cell>
          <cell r="E793">
            <v>45210</v>
          </cell>
          <cell r="F793" t="str">
            <v>Before PCN</v>
          </cell>
          <cell r="G793" t="str">
            <v>Investment</v>
          </cell>
        </row>
        <row r="794">
          <cell r="A794" t="str">
            <v>P-BJ-FA0-011</v>
          </cell>
          <cell r="B794" t="str">
            <v>Power</v>
          </cell>
          <cell r="C794" t="str">
            <v>NO</v>
          </cell>
          <cell r="D794" t="str">
            <v>NO</v>
          </cell>
          <cell r="E794">
            <v>45210</v>
          </cell>
          <cell r="F794" t="str">
            <v>Before PCN</v>
          </cell>
          <cell r="G794" t="str">
            <v>Investment</v>
          </cell>
        </row>
        <row r="795">
          <cell r="A795" t="str">
            <v>P-Z1-DD0-024</v>
          </cell>
          <cell r="B795" t="str">
            <v>Transport</v>
          </cell>
          <cell r="C795">
            <v>1</v>
          </cell>
          <cell r="D795" t="str">
            <v>NO</v>
          </cell>
          <cell r="E795">
            <v>45252</v>
          </cell>
          <cell r="F795" t="str">
            <v>Before PCN</v>
          </cell>
          <cell r="G795" t="str">
            <v>Investment</v>
          </cell>
        </row>
        <row r="796">
          <cell r="A796" t="str">
            <v>P-BJ-DD0-002</v>
          </cell>
          <cell r="B796" t="str">
            <v>Transport</v>
          </cell>
          <cell r="C796">
            <v>1</v>
          </cell>
          <cell r="D796" t="str">
            <v>Yes</v>
          </cell>
          <cell r="E796">
            <v>45042</v>
          </cell>
          <cell r="F796" t="str">
            <v>PCN Approved</v>
          </cell>
          <cell r="G796" t="str">
            <v>Investment</v>
          </cell>
        </row>
        <row r="797">
          <cell r="A797" t="str">
            <v>P-MR-AA0-010</v>
          </cell>
          <cell r="B797" t="str">
            <v>Agriculture</v>
          </cell>
          <cell r="C797" t="str">
            <v>No</v>
          </cell>
          <cell r="D797" t="str">
            <v>No</v>
          </cell>
          <cell r="E797">
            <v>45291</v>
          </cell>
          <cell r="F797" t="str">
            <v>Before PCN</v>
          </cell>
          <cell r="G797" t="str">
            <v>Investment</v>
          </cell>
        </row>
        <row r="798">
          <cell r="A798" t="str">
            <v>P-GH-D00-011</v>
          </cell>
          <cell r="B798" t="str">
            <v>Transport</v>
          </cell>
          <cell r="C798">
            <v>1</v>
          </cell>
          <cell r="D798" t="str">
            <v>Yes</v>
          </cell>
          <cell r="E798">
            <v>45035</v>
          </cell>
          <cell r="F798" t="str">
            <v>PAR approved</v>
          </cell>
          <cell r="G798" t="str">
            <v>Investment</v>
          </cell>
        </row>
        <row r="799">
          <cell r="A799" t="str">
            <v>P-TD-K00-012</v>
          </cell>
          <cell r="B799" t="str">
            <v>Multi-Sector</v>
          </cell>
          <cell r="C799" t="str">
            <v>NO</v>
          </cell>
          <cell r="D799" t="str">
            <v>NO</v>
          </cell>
          <cell r="E799">
            <v>45107</v>
          </cell>
          <cell r="F799" t="str">
            <v>Before PCN</v>
          </cell>
          <cell r="G799" t="str">
            <v>PBO</v>
          </cell>
        </row>
        <row r="800">
          <cell r="A800" t="str">
            <v>SAP-TBC-MR-006</v>
          </cell>
          <cell r="B800" t="str">
            <v>Multi-Sector</v>
          </cell>
          <cell r="C800" t="str">
            <v>NO</v>
          </cell>
          <cell r="D800" t="str">
            <v>NO</v>
          </cell>
          <cell r="E800">
            <v>45199</v>
          </cell>
          <cell r="F800" t="str">
            <v>Before PCN</v>
          </cell>
          <cell r="G800" t="str">
            <v>PBO</v>
          </cell>
        </row>
        <row r="801">
          <cell r="A801" t="str">
            <v>P-Z1-DB0-276</v>
          </cell>
          <cell r="B801" t="str">
            <v>Transport</v>
          </cell>
          <cell r="C801"/>
          <cell r="D801"/>
          <cell r="E801">
            <v>45199</v>
          </cell>
          <cell r="F801" t="str">
            <v>Before PCN</v>
          </cell>
          <cell r="G801"/>
        </row>
        <row r="802">
          <cell r="A802" t="str">
            <v>P-MA-IA0-008</v>
          </cell>
          <cell r="B802" t="str">
            <v>Social</v>
          </cell>
          <cell r="C802">
            <v>3</v>
          </cell>
          <cell r="D802" t="str">
            <v>No</v>
          </cell>
          <cell r="E802">
            <v>45105</v>
          </cell>
          <cell r="F802" t="str">
            <v>PCN approved</v>
          </cell>
          <cell r="G802" t="str">
            <v>Investment</v>
          </cell>
        </row>
        <row r="803">
          <cell r="A803" t="str">
            <v>P-TN-K00-020</v>
          </cell>
          <cell r="B803" t="str">
            <v>Multi-Sector</v>
          </cell>
          <cell r="C803">
            <v>3</v>
          </cell>
          <cell r="D803" t="str">
            <v>No</v>
          </cell>
          <cell r="E803">
            <v>45105</v>
          </cell>
          <cell r="F803" t="str">
            <v>Before PCN</v>
          </cell>
          <cell r="G803" t="str">
            <v>PBO</v>
          </cell>
        </row>
        <row r="804">
          <cell r="A804" t="str">
            <v>P-TN-AA0-028</v>
          </cell>
          <cell r="B804" t="str">
            <v>Agriculture</v>
          </cell>
          <cell r="C804" t="str">
            <v>No</v>
          </cell>
          <cell r="D804" t="str">
            <v>No</v>
          </cell>
          <cell r="E804">
            <v>45245</v>
          </cell>
          <cell r="F804" t="str">
            <v>Before PCN</v>
          </cell>
          <cell r="G804" t="str">
            <v>Investment</v>
          </cell>
        </row>
        <row r="805">
          <cell r="A805" t="str">
            <v>P-MA-IBD-012</v>
          </cell>
          <cell r="B805" t="str">
            <v>Social</v>
          </cell>
          <cell r="C805">
            <v>2</v>
          </cell>
          <cell r="D805" t="str">
            <v>No</v>
          </cell>
          <cell r="E805">
            <v>45042</v>
          </cell>
          <cell r="F805" t="str">
            <v>PCN Approved</v>
          </cell>
          <cell r="G805" t="str">
            <v>Investment</v>
          </cell>
        </row>
        <row r="806">
          <cell r="A806" t="str">
            <v>P-TG-KA0-004</v>
          </cell>
          <cell r="B806" t="str">
            <v>Multi-Sector</v>
          </cell>
          <cell r="C806" t="str">
            <v>NO</v>
          </cell>
          <cell r="D806" t="str">
            <v>NO</v>
          </cell>
          <cell r="E806">
            <v>45094</v>
          </cell>
          <cell r="F806" t="str">
            <v>PCN Approved</v>
          </cell>
          <cell r="G806" t="str">
            <v>PBO</v>
          </cell>
        </row>
        <row r="807">
          <cell r="A807" t="str">
            <v>P-CF-IE0-005</v>
          </cell>
          <cell r="B807" t="str">
            <v>Social</v>
          </cell>
          <cell r="C807">
            <v>2</v>
          </cell>
          <cell r="D807" t="str">
            <v>NO</v>
          </cell>
          <cell r="E807">
            <v>45061</v>
          </cell>
          <cell r="F807" t="str">
            <v>PCN Approved</v>
          </cell>
          <cell r="G807" t="str">
            <v>Investment</v>
          </cell>
        </row>
        <row r="808">
          <cell r="A808" t="str">
            <v>P-CI-DB0-009</v>
          </cell>
          <cell r="B808" t="str">
            <v>Transport</v>
          </cell>
          <cell r="C808">
            <v>1</v>
          </cell>
          <cell r="D808" t="str">
            <v>NO</v>
          </cell>
          <cell r="E808">
            <v>45120</v>
          </cell>
          <cell r="F808" t="str">
            <v>Before PCN</v>
          </cell>
          <cell r="G808" t="str">
            <v>Investment</v>
          </cell>
        </row>
        <row r="809">
          <cell r="A809" t="str">
            <v>P-GW-KA0-009</v>
          </cell>
          <cell r="B809" t="str">
            <v>Multi-Sector</v>
          </cell>
          <cell r="C809" t="str">
            <v>3 (TBC)</v>
          </cell>
          <cell r="D809" t="str">
            <v>N/A</v>
          </cell>
          <cell r="E809">
            <v>45122</v>
          </cell>
          <cell r="F809" t="str">
            <v>Before PCN</v>
          </cell>
          <cell r="G809" t="str">
            <v>PBO</v>
          </cell>
        </row>
        <row r="810">
          <cell r="A810" t="str">
            <v>P-CI-KA0-013</v>
          </cell>
          <cell r="B810" t="str">
            <v>Multi-Sector</v>
          </cell>
          <cell r="C810" t="str">
            <v>NO</v>
          </cell>
          <cell r="D810"/>
          <cell r="E810">
            <v>44950</v>
          </cell>
          <cell r="F810" t="str">
            <v>Approved</v>
          </cell>
          <cell r="G810" t="str">
            <v>PBO</v>
          </cell>
        </row>
        <row r="811">
          <cell r="A811" t="str">
            <v>P-TD-E00-006</v>
          </cell>
          <cell r="B811" t="str">
            <v>Water supply and Sanitation</v>
          </cell>
          <cell r="C811" t="str">
            <v>no</v>
          </cell>
          <cell r="D811" t="str">
            <v>NO</v>
          </cell>
          <cell r="E811">
            <v>45194</v>
          </cell>
          <cell r="F811" t="str">
            <v>Before PCN</v>
          </cell>
          <cell r="G811" t="str">
            <v>Investment</v>
          </cell>
        </row>
        <row r="812">
          <cell r="A812" t="str">
            <v>P-Z1-C00-087</v>
          </cell>
          <cell r="B812" t="str">
            <v>Environment</v>
          </cell>
          <cell r="C812">
            <v>2</v>
          </cell>
          <cell r="D812" t="str">
            <v>Yes</v>
          </cell>
          <cell r="E812">
            <v>45245</v>
          </cell>
          <cell r="F812" t="str">
            <v>Before PCN</v>
          </cell>
          <cell r="G812" t="str">
            <v>Investment</v>
          </cell>
        </row>
        <row r="813">
          <cell r="A813" t="str">
            <v>P-Z1-DB0-265</v>
          </cell>
          <cell r="B813" t="str">
            <v>Transport</v>
          </cell>
          <cell r="C813">
            <v>1</v>
          </cell>
          <cell r="D813" t="str">
            <v>NO</v>
          </cell>
          <cell r="E813">
            <v>45189</v>
          </cell>
          <cell r="F813" t="str">
            <v>Before PCN</v>
          </cell>
          <cell r="G813" t="str">
            <v>Investment</v>
          </cell>
        </row>
        <row r="814">
          <cell r="A814" t="str">
            <v>P-Z1-DB0-261</v>
          </cell>
          <cell r="B814" t="str">
            <v>Transport</v>
          </cell>
          <cell r="C814" t="str">
            <v>1 (TBC)</v>
          </cell>
          <cell r="D814" t="str">
            <v>No</v>
          </cell>
          <cell r="E814">
            <v>45189</v>
          </cell>
          <cell r="F814" t="str">
            <v>Before PCN</v>
          </cell>
          <cell r="G814" t="str">
            <v>Investment</v>
          </cell>
        </row>
        <row r="815">
          <cell r="A815" t="str">
            <v>P-Z1-DB0-266</v>
          </cell>
          <cell r="B815" t="str">
            <v>Transport</v>
          </cell>
          <cell r="C815">
            <v>1</v>
          </cell>
          <cell r="D815" t="str">
            <v>NO</v>
          </cell>
          <cell r="E815">
            <v>45189</v>
          </cell>
          <cell r="F815" t="str">
            <v>Before PCN</v>
          </cell>
          <cell r="G815" t="str">
            <v>Investment</v>
          </cell>
        </row>
        <row r="816">
          <cell r="A816" t="str">
            <v>P-MA-DB0-008</v>
          </cell>
          <cell r="B816" t="str">
            <v>Transport</v>
          </cell>
          <cell r="C816">
            <v>1</v>
          </cell>
          <cell r="D816" t="str">
            <v>No</v>
          </cell>
          <cell r="E816">
            <v>45238</v>
          </cell>
          <cell r="F816" t="str">
            <v>PCN Approved</v>
          </cell>
          <cell r="G816" t="str">
            <v>Investment</v>
          </cell>
        </row>
        <row r="817">
          <cell r="A817" t="str">
            <v>P-TG-E00-010</v>
          </cell>
          <cell r="B817" t="str">
            <v>Water supply and Sanitation</v>
          </cell>
          <cell r="C817" t="str">
            <v>1 (TBC)</v>
          </cell>
          <cell r="D817" t="str">
            <v>NO</v>
          </cell>
          <cell r="E817">
            <v>45260</v>
          </cell>
          <cell r="F817" t="str">
            <v>Before PCN</v>
          </cell>
          <cell r="G817" t="str">
            <v>Investment</v>
          </cell>
        </row>
        <row r="818">
          <cell r="A818" t="str">
            <v>P-ML-DB0-023</v>
          </cell>
          <cell r="B818" t="str">
            <v>Transport</v>
          </cell>
          <cell r="C818" t="str">
            <v>No</v>
          </cell>
          <cell r="D818" t="str">
            <v>No</v>
          </cell>
          <cell r="E818">
            <v>45199</v>
          </cell>
          <cell r="F818" t="str">
            <v>Before PCN</v>
          </cell>
          <cell r="G818" t="str">
            <v>Investment</v>
          </cell>
        </row>
        <row r="819">
          <cell r="A819" t="str">
            <v>P-BJ-DB0-019</v>
          </cell>
          <cell r="B819" t="str">
            <v>Transport</v>
          </cell>
          <cell r="C819">
            <v>1</v>
          </cell>
          <cell r="D819" t="str">
            <v>NO</v>
          </cell>
          <cell r="E819">
            <v>45257</v>
          </cell>
          <cell r="F819" t="str">
            <v>Before PCN</v>
          </cell>
          <cell r="G819" t="str">
            <v>Investment</v>
          </cell>
        </row>
        <row r="820">
          <cell r="A820" t="str">
            <v>P-CF-KF0-008</v>
          </cell>
          <cell r="B820" t="str">
            <v>Multi-Sector</v>
          </cell>
          <cell r="C820">
            <v>3</v>
          </cell>
          <cell r="D820" t="str">
            <v>no</v>
          </cell>
          <cell r="E820">
            <v>45107</v>
          </cell>
          <cell r="F820" t="str">
            <v>Before PCN</v>
          </cell>
          <cell r="G820" t="str">
            <v>ISP</v>
          </cell>
        </row>
        <row r="821">
          <cell r="A821" t="str">
            <v>P-GN-AA0-026</v>
          </cell>
          <cell r="B821" t="str">
            <v>Agriculture</v>
          </cell>
          <cell r="C821" t="str">
            <v>NO</v>
          </cell>
          <cell r="D821" t="str">
            <v>NO</v>
          </cell>
          <cell r="E821">
            <v>45107</v>
          </cell>
          <cell r="F821" t="str">
            <v>PAR approved</v>
          </cell>
          <cell r="G821" t="str">
            <v>Investment</v>
          </cell>
        </row>
        <row r="822">
          <cell r="A822" t="str">
            <v>P-BJ-EBC-003</v>
          </cell>
          <cell r="B822" t="str">
            <v>Water supply and Sanitation</v>
          </cell>
          <cell r="C822" t="str">
            <v>NO</v>
          </cell>
          <cell r="D822" t="str">
            <v>NO</v>
          </cell>
          <cell r="E822">
            <v>45107</v>
          </cell>
          <cell r="F822" t="str">
            <v>PCN Approved</v>
          </cell>
          <cell r="G822" t="str">
            <v>Investment</v>
          </cell>
        </row>
        <row r="823">
          <cell r="A823" t="str">
            <v>P-CI-GB0-005</v>
          </cell>
          <cell r="B823" t="str">
            <v>Multi-Sector</v>
          </cell>
          <cell r="C823" t="str">
            <v>NO</v>
          </cell>
          <cell r="D823" t="str">
            <v>NO</v>
          </cell>
          <cell r="E823">
            <v>45107</v>
          </cell>
          <cell r="F823" t="str">
            <v>PCN Approved</v>
          </cell>
          <cell r="G823" t="str">
            <v>ISP</v>
          </cell>
        </row>
        <row r="824">
          <cell r="A824" t="str">
            <v>P-TD-F00-007</v>
          </cell>
          <cell r="B824" t="str">
            <v>Power</v>
          </cell>
          <cell r="C824" t="str">
            <v>no</v>
          </cell>
          <cell r="D824" t="str">
            <v>NO</v>
          </cell>
          <cell r="E824">
            <v>45255</v>
          </cell>
          <cell r="F824" t="str">
            <v>Before PCN</v>
          </cell>
          <cell r="G824" t="str">
            <v>Investment</v>
          </cell>
        </row>
        <row r="825">
          <cell r="A825" t="str">
            <v>P-BF-K00-017</v>
          </cell>
          <cell r="B825" t="str">
            <v>Multi-Sector</v>
          </cell>
          <cell r="C825" t="str">
            <v>NO</v>
          </cell>
          <cell r="D825" t="str">
            <v>NO</v>
          </cell>
          <cell r="E825">
            <v>45106</v>
          </cell>
          <cell r="F825" t="str">
            <v>Before PCN</v>
          </cell>
          <cell r="G825" t="str">
            <v>ISP</v>
          </cell>
        </row>
        <row r="826">
          <cell r="A826" t="str">
            <v>P-ML-I00-010</v>
          </cell>
          <cell r="B826" t="str">
            <v>Social</v>
          </cell>
          <cell r="C826" t="str">
            <v>NO</v>
          </cell>
          <cell r="D826" t="str">
            <v>NO</v>
          </cell>
          <cell r="E826">
            <v>45198</v>
          </cell>
          <cell r="F826" t="str">
            <v>PCN Approved</v>
          </cell>
          <cell r="G826" t="str">
            <v>ISP</v>
          </cell>
        </row>
        <row r="827">
          <cell r="A827" t="str">
            <v>P-NE-E00-006</v>
          </cell>
          <cell r="B827" t="str">
            <v>Water supply and Sanitation</v>
          </cell>
          <cell r="C827" t="str">
            <v>NO</v>
          </cell>
          <cell r="D827" t="str">
            <v>NO</v>
          </cell>
          <cell r="E827">
            <v>45260</v>
          </cell>
          <cell r="F827" t="str">
            <v>Before PCN</v>
          </cell>
          <cell r="G827" t="str">
            <v>Investment</v>
          </cell>
        </row>
        <row r="828">
          <cell r="A828" t="str">
            <v>SAP-TBC-MR-005</v>
          </cell>
          <cell r="B828" t="str">
            <v>Water supply and Sanitation</v>
          </cell>
          <cell r="C828"/>
          <cell r="D828"/>
          <cell r="E828">
            <v>45291</v>
          </cell>
          <cell r="F828" t="str">
            <v>Before PCN</v>
          </cell>
          <cell r="G828" t="str">
            <v>investment</v>
          </cell>
        </row>
        <row r="829">
          <cell r="A829" t="str">
            <v>P-CM-DB0-022</v>
          </cell>
          <cell r="B829" t="str">
            <v>Transport</v>
          </cell>
          <cell r="C829">
            <v>1</v>
          </cell>
          <cell r="D829" t="str">
            <v>NO</v>
          </cell>
          <cell r="E829">
            <v>45119</v>
          </cell>
          <cell r="F829" t="str">
            <v>PCN approved</v>
          </cell>
          <cell r="G829" t="str">
            <v>Investment</v>
          </cell>
        </row>
        <row r="830">
          <cell r="A830" t="str">
            <v>P-BJ-KF0-001</v>
          </cell>
          <cell r="B830" t="str">
            <v>Multi-Sector</v>
          </cell>
          <cell r="C830"/>
          <cell r="D830"/>
          <cell r="E830">
            <v>45077</v>
          </cell>
          <cell r="F830" t="str">
            <v>Before PCN</v>
          </cell>
          <cell r="G830" t="str">
            <v>PBO</v>
          </cell>
        </row>
        <row r="831">
          <cell r="A831" t="str">
            <v>P-BF-A00-015</v>
          </cell>
          <cell r="B831" t="str">
            <v>Agriculture</v>
          </cell>
          <cell r="C831">
            <v>1</v>
          </cell>
          <cell r="D831" t="str">
            <v>Yes, partialy</v>
          </cell>
          <cell r="E831">
            <v>45196</v>
          </cell>
          <cell r="F831" t="str">
            <v>Before PCN</v>
          </cell>
          <cell r="G831" t="str">
            <v>Investment</v>
          </cell>
        </row>
        <row r="832">
          <cell r="A832" t="str">
            <v>P-GN-BG0-003</v>
          </cell>
          <cell r="B832" t="str">
            <v>Industry, Mining &amp; Quarrying</v>
          </cell>
          <cell r="C832" t="str">
            <v>NO</v>
          </cell>
          <cell r="D832" t="str">
            <v>NO</v>
          </cell>
          <cell r="E832">
            <v>45107</v>
          </cell>
          <cell r="F832" t="str">
            <v>Before PCN</v>
          </cell>
          <cell r="G832" t="str">
            <v>Investment</v>
          </cell>
        </row>
        <row r="833">
          <cell r="A833" t="str">
            <v>P-Z1-DB0-256</v>
          </cell>
          <cell r="B833" t="str">
            <v>Transport</v>
          </cell>
          <cell r="C833" t="str">
            <v>1 (TBC)</v>
          </cell>
          <cell r="D833" t="str">
            <v>NO</v>
          </cell>
          <cell r="E833">
            <v>45260</v>
          </cell>
          <cell r="F833" t="str">
            <v>Before PCN</v>
          </cell>
          <cell r="G833" t="str">
            <v>Investment</v>
          </cell>
        </row>
        <row r="834">
          <cell r="A834" t="str">
            <v>P-BI-E00-002</v>
          </cell>
          <cell r="B834" t="str">
            <v>Water supply and Sanitation</v>
          </cell>
          <cell r="C834">
            <v>1</v>
          </cell>
          <cell r="D834" t="str">
            <v>NO</v>
          </cell>
          <cell r="E834">
            <v>45175</v>
          </cell>
          <cell r="F834" t="str">
            <v>PCN Approved</v>
          </cell>
          <cell r="G834" t="str">
            <v>Investment</v>
          </cell>
        </row>
        <row r="835">
          <cell r="A835" t="str">
            <v>P-CV-A00-001</v>
          </cell>
          <cell r="B835" t="str">
            <v>Agriculture</v>
          </cell>
          <cell r="C835" t="str">
            <v>NO</v>
          </cell>
          <cell r="D835" t="str">
            <v>NO</v>
          </cell>
          <cell r="E835">
            <v>45197</v>
          </cell>
          <cell r="F835" t="str">
            <v>PCN Approved</v>
          </cell>
          <cell r="G835"/>
        </row>
        <row r="836">
          <cell r="A836" t="str">
            <v>P-CD-IA0-003</v>
          </cell>
          <cell r="B836" t="str">
            <v>Social</v>
          </cell>
          <cell r="C836" t="str">
            <v>no</v>
          </cell>
          <cell r="D836"/>
          <cell r="E836">
            <v>45184</v>
          </cell>
          <cell r="F836" t="str">
            <v>Before PCN</v>
          </cell>
          <cell r="G836" t="str">
            <v>Investment</v>
          </cell>
        </row>
        <row r="837">
          <cell r="A837" t="str">
            <v>P-GN-AA0-028</v>
          </cell>
          <cell r="B837" t="str">
            <v>Agriculture</v>
          </cell>
          <cell r="C837" t="str">
            <v>NO</v>
          </cell>
          <cell r="D837" t="str">
            <v>NO</v>
          </cell>
          <cell r="E837">
            <v>45224</v>
          </cell>
          <cell r="F837" t="str">
            <v>Before PCN</v>
          </cell>
          <cell r="G837" t="str">
            <v>Investment</v>
          </cell>
        </row>
        <row r="838">
          <cell r="A838" t="str">
            <v>P-SN-EB0-004</v>
          </cell>
          <cell r="B838" t="str">
            <v>Water supply and Sanitation</v>
          </cell>
          <cell r="C838" t="str">
            <v>1 (TBC)</v>
          </cell>
          <cell r="D838" t="str">
            <v>No</v>
          </cell>
          <cell r="E838">
            <v>45260</v>
          </cell>
          <cell r="F838" t="str">
            <v>Before PCN</v>
          </cell>
          <cell r="G838" t="str">
            <v>Investment</v>
          </cell>
        </row>
        <row r="839">
          <cell r="A839" t="str">
            <v>P-MG-C00-005</v>
          </cell>
          <cell r="B839" t="str">
            <v>Environment</v>
          </cell>
          <cell r="C839">
            <v>1</v>
          </cell>
          <cell r="D839" t="str">
            <v>No</v>
          </cell>
          <cell r="E839">
            <v>45198</v>
          </cell>
          <cell r="F839" t="str">
            <v>PCN Approved</v>
          </cell>
          <cell r="G839" t="str">
            <v>Investment</v>
          </cell>
        </row>
        <row r="840">
          <cell r="A840" t="str">
            <v>SAP-TBC-MR-004</v>
          </cell>
          <cell r="B840" t="str">
            <v>Social</v>
          </cell>
          <cell r="C840"/>
          <cell r="D840"/>
          <cell r="E840">
            <v>45001</v>
          </cell>
          <cell r="F840" t="str">
            <v>PAR approved</v>
          </cell>
          <cell r="G840" t="str">
            <v>investment</v>
          </cell>
        </row>
        <row r="841">
          <cell r="A841" t="str">
            <v>SAP-TBC-MR-003</v>
          </cell>
          <cell r="B841" t="str">
            <v>Agriculture</v>
          </cell>
          <cell r="C841"/>
          <cell r="D841"/>
          <cell r="E841">
            <v>45199</v>
          </cell>
          <cell r="F841" t="str">
            <v>Before PCN</v>
          </cell>
          <cell r="G841"/>
        </row>
        <row r="842">
          <cell r="A842" t="str">
            <v>P-TG-AA0-014</v>
          </cell>
          <cell r="B842" t="str">
            <v>Agriculture</v>
          </cell>
          <cell r="C842" t="str">
            <v>Yes</v>
          </cell>
          <cell r="D842" t="str">
            <v>NO</v>
          </cell>
          <cell r="E842">
            <v>45217</v>
          </cell>
          <cell r="F842" t="str">
            <v>Before PCN</v>
          </cell>
          <cell r="G842" t="str">
            <v>Investment</v>
          </cell>
        </row>
        <row r="843">
          <cell r="A843" t="str">
            <v>P-SN-AA0-014</v>
          </cell>
          <cell r="B843" t="str">
            <v>Agriculture</v>
          </cell>
          <cell r="C843" t="str">
            <v>1 (TBC)</v>
          </cell>
          <cell r="D843" t="str">
            <v>No</v>
          </cell>
          <cell r="E843">
            <v>45252</v>
          </cell>
          <cell r="F843" t="str">
            <v>Before PCN</v>
          </cell>
          <cell r="G843" t="str">
            <v>Investment</v>
          </cell>
        </row>
        <row r="844">
          <cell r="A844" t="str">
            <v>P-CI-AAG-012</v>
          </cell>
          <cell r="B844" t="str">
            <v>Agriculture</v>
          </cell>
          <cell r="C844">
            <v>2</v>
          </cell>
          <cell r="D844"/>
          <cell r="E844">
            <v>45198</v>
          </cell>
          <cell r="F844" t="str">
            <v>Before PCN</v>
          </cell>
          <cell r="G844" t="str">
            <v>Investment</v>
          </cell>
        </row>
        <row r="845">
          <cell r="A845" t="str">
            <v>P-TG-I00-008</v>
          </cell>
          <cell r="B845" t="str">
            <v>Social</v>
          </cell>
          <cell r="C845" t="str">
            <v>NO</v>
          </cell>
          <cell r="D845" t="str">
            <v>NO</v>
          </cell>
          <cell r="E845">
            <v>45033</v>
          </cell>
          <cell r="F845" t="str">
            <v>PAR approved</v>
          </cell>
          <cell r="G845" t="str">
            <v>Investment</v>
          </cell>
        </row>
        <row r="846">
          <cell r="A846" t="str">
            <v>P-SN-DC0-002</v>
          </cell>
          <cell r="B846" t="str">
            <v>Transport</v>
          </cell>
          <cell r="C846">
            <v>1</v>
          </cell>
          <cell r="D846" t="str">
            <v>NO</v>
          </cell>
          <cell r="E846">
            <v>45260</v>
          </cell>
          <cell r="F846" t="str">
            <v>Before PCN</v>
          </cell>
          <cell r="G846" t="str">
            <v>Investment</v>
          </cell>
        </row>
        <row r="847">
          <cell r="A847" t="str">
            <v>P-CM-IA0-002</v>
          </cell>
          <cell r="B847" t="str">
            <v>Social</v>
          </cell>
          <cell r="C847">
            <v>2</v>
          </cell>
          <cell r="D847" t="str">
            <v>NO</v>
          </cell>
          <cell r="E847">
            <v>45097</v>
          </cell>
          <cell r="F847" t="str">
            <v>PCN Approved</v>
          </cell>
          <cell r="G847" t="str">
            <v>Investment</v>
          </cell>
        </row>
        <row r="848">
          <cell r="A848" t="str">
            <v xml:space="preserve"> P-GM-A00-008</v>
          </cell>
          <cell r="B848" t="str">
            <v>Agriculture</v>
          </cell>
          <cell r="C848" t="str">
            <v>NO</v>
          </cell>
          <cell r="D848"/>
          <cell r="E848">
            <v>45267</v>
          </cell>
          <cell r="F848" t="str">
            <v>Before PCN</v>
          </cell>
          <cell r="G848" t="str">
            <v>Investment</v>
          </cell>
        </row>
        <row r="849">
          <cell r="A849" t="str">
            <v>P-SL-HAB-004</v>
          </cell>
          <cell r="B849" t="str">
            <v>Finance</v>
          </cell>
          <cell r="C849" t="str">
            <v>FI-B</v>
          </cell>
          <cell r="D849" t="str">
            <v>No</v>
          </cell>
          <cell r="E849">
            <v>45109</v>
          </cell>
          <cell r="F849" t="str">
            <v>PCN Approved</v>
          </cell>
          <cell r="G849" t="str">
            <v>GUARANTEE</v>
          </cell>
        </row>
        <row r="850">
          <cell r="A850" t="str">
            <v>P-MW-E00-013</v>
          </cell>
          <cell r="B850" t="str">
            <v>Water supply and Sanitation</v>
          </cell>
          <cell r="C850">
            <v>1</v>
          </cell>
          <cell r="D850" t="str">
            <v>Yes</v>
          </cell>
          <cell r="E850">
            <v>45094</v>
          </cell>
          <cell r="F850" t="str">
            <v>PAR approved</v>
          </cell>
          <cell r="G850" t="str">
            <v>Investment</v>
          </cell>
        </row>
        <row r="851">
          <cell r="A851" t="str">
            <v>P-SL-FA0-003</v>
          </cell>
          <cell r="B851" t="str">
            <v>Power</v>
          </cell>
          <cell r="C851" t="str">
            <v>1 (TBC)</v>
          </cell>
          <cell r="D851" t="str">
            <v>No</v>
          </cell>
          <cell r="E851">
            <v>45260</v>
          </cell>
          <cell r="F851" t="str">
            <v>Before PCN</v>
          </cell>
          <cell r="G851" t="str">
            <v>Investment</v>
          </cell>
        </row>
        <row r="852">
          <cell r="A852" t="str">
            <v xml:space="preserve">P-Z1-FAB-028 </v>
          </cell>
          <cell r="B852" t="str">
            <v>Power</v>
          </cell>
          <cell r="C852">
            <v>1</v>
          </cell>
          <cell r="D852"/>
          <cell r="E852">
            <v>45260</v>
          </cell>
          <cell r="F852" t="str">
            <v>PCN Approved</v>
          </cell>
          <cell r="G852" t="str">
            <v>Investment</v>
          </cell>
        </row>
        <row r="853">
          <cell r="A853" t="str">
            <v>P-RW-H00-009</v>
          </cell>
          <cell r="B853" t="str">
            <v>Finance</v>
          </cell>
          <cell r="C853"/>
          <cell r="D853"/>
          <cell r="E853">
            <v>45170</v>
          </cell>
          <cell r="F853" t="str">
            <v>Before PCN</v>
          </cell>
          <cell r="G853" t="str">
            <v>GUARANTEE</v>
          </cell>
        </row>
        <row r="854">
          <cell r="A854" t="str">
            <v>P-AO-E00-006</v>
          </cell>
          <cell r="B854" t="str">
            <v>Water supply and Sanitation</v>
          </cell>
          <cell r="C854">
            <v>2</v>
          </cell>
          <cell r="D854" t="str">
            <v>Yes</v>
          </cell>
          <cell r="E854">
            <v>45084</v>
          </cell>
          <cell r="F854" t="str">
            <v>PCN Approved</v>
          </cell>
          <cell r="G854" t="str">
            <v>Investment</v>
          </cell>
        </row>
        <row r="855">
          <cell r="A855" t="str">
            <v>P-ZA-FA0-007</v>
          </cell>
          <cell r="B855" t="str">
            <v>Power</v>
          </cell>
          <cell r="C855" t="str">
            <v>1 - TBC</v>
          </cell>
          <cell r="D855" t="str">
            <v>No</v>
          </cell>
          <cell r="E855">
            <v>45199</v>
          </cell>
          <cell r="F855" t="str">
            <v>Before PCN</v>
          </cell>
          <cell r="G855" t="str">
            <v>Investment</v>
          </cell>
        </row>
        <row r="856">
          <cell r="A856" t="str">
            <v>P-Z1-DC0-041</v>
          </cell>
          <cell r="B856" t="str">
            <v>Transport</v>
          </cell>
          <cell r="C856">
            <v>1</v>
          </cell>
          <cell r="D856" t="str">
            <v>No</v>
          </cell>
          <cell r="E856">
            <v>45189</v>
          </cell>
          <cell r="F856" t="str">
            <v>Before PCN</v>
          </cell>
          <cell r="G856" t="str">
            <v>Investment</v>
          </cell>
        </row>
        <row r="857">
          <cell r="A857" t="str">
            <v>P-Z1-DC0-041</v>
          </cell>
          <cell r="B857" t="str">
            <v>Transport</v>
          </cell>
          <cell r="C857">
            <v>1</v>
          </cell>
          <cell r="D857" t="str">
            <v>No</v>
          </cell>
          <cell r="E857">
            <v>45189</v>
          </cell>
          <cell r="F857" t="str">
            <v>Before PCN</v>
          </cell>
          <cell r="G857" t="str">
            <v>Investment</v>
          </cell>
        </row>
        <row r="858">
          <cell r="A858" t="str">
            <v>P-MW-AA0-039</v>
          </cell>
          <cell r="B858" t="str">
            <v>Agriculture</v>
          </cell>
          <cell r="C858">
            <v>1</v>
          </cell>
          <cell r="D858" t="str">
            <v>No</v>
          </cell>
          <cell r="E858">
            <v>45184</v>
          </cell>
          <cell r="F858" t="str">
            <v>PCN approved</v>
          </cell>
          <cell r="G858" t="str">
            <v>Investment</v>
          </cell>
        </row>
        <row r="859">
          <cell r="A859" t="str">
            <v>P-MR-BAA-007</v>
          </cell>
          <cell r="B859" t="str">
            <v>Industry, Mining &amp; Quarrying</v>
          </cell>
          <cell r="C859" t="str">
            <v>TBD</v>
          </cell>
          <cell r="D859"/>
          <cell r="E859">
            <v>45203</v>
          </cell>
          <cell r="F859" t="str">
            <v>Before PCN</v>
          </cell>
          <cell r="G859" t="str">
            <v>Senior Debt</v>
          </cell>
        </row>
        <row r="860">
          <cell r="A860" t="str">
            <v>P-TZ-K00-018</v>
          </cell>
          <cell r="B860" t="str">
            <v>Multi-Sector</v>
          </cell>
          <cell r="C860">
            <v>3</v>
          </cell>
          <cell r="D860" t="str">
            <v>Yes</v>
          </cell>
          <cell r="E860">
            <v>45063</v>
          </cell>
          <cell r="F860" t="str">
            <v>PCN Approved</v>
          </cell>
          <cell r="G860" t="str">
            <v>PBO</v>
          </cell>
        </row>
        <row r="861">
          <cell r="A861" t="str">
            <v>P-ZW-KF0-015</v>
          </cell>
          <cell r="B861" t="str">
            <v>Multi-Sector</v>
          </cell>
          <cell r="C861" t="str">
            <v>No</v>
          </cell>
          <cell r="D861" t="str">
            <v>No</v>
          </cell>
          <cell r="E861">
            <v>45230</v>
          </cell>
          <cell r="F861" t="str">
            <v>Before PCN</v>
          </cell>
          <cell r="G861" t="str">
            <v>ISP</v>
          </cell>
        </row>
        <row r="862">
          <cell r="A862" t="str">
            <v>P-NG-IB0-011</v>
          </cell>
          <cell r="B862" t="str">
            <v>Social</v>
          </cell>
          <cell r="C862">
            <v>2</v>
          </cell>
          <cell r="D862" t="str">
            <v>No</v>
          </cell>
          <cell r="E862">
            <v>45104</v>
          </cell>
          <cell r="F862" t="str">
            <v>PCN Approved</v>
          </cell>
          <cell r="G862" t="str">
            <v>Investment</v>
          </cell>
        </row>
        <row r="863">
          <cell r="A863" t="str">
            <v xml:space="preserve">P-BI-FAB-006 </v>
          </cell>
          <cell r="B863" t="str">
            <v>Power</v>
          </cell>
          <cell r="C863">
            <v>1</v>
          </cell>
          <cell r="D863"/>
          <cell r="E863">
            <v>45260</v>
          </cell>
          <cell r="F863" t="str">
            <v>Before PCN</v>
          </cell>
          <cell r="G863" t="str">
            <v>Investment</v>
          </cell>
        </row>
        <row r="864">
          <cell r="A864" t="str">
            <v>SAP-TBC-MR-018</v>
          </cell>
          <cell r="B864" t="str">
            <v>Agriculture</v>
          </cell>
          <cell r="C864"/>
          <cell r="D864"/>
          <cell r="E864">
            <v>45291</v>
          </cell>
          <cell r="F864" t="str">
            <v>Before PCN</v>
          </cell>
          <cell r="G864"/>
        </row>
        <row r="865">
          <cell r="A865" t="str">
            <v>P-MU-HAB-008</v>
          </cell>
          <cell r="B865" t="str">
            <v>Finance</v>
          </cell>
          <cell r="C865" t="str">
            <v>FI/A</v>
          </cell>
          <cell r="D865"/>
          <cell r="E865">
            <v>44993</v>
          </cell>
          <cell r="F865" t="str">
            <v>Approved</v>
          </cell>
          <cell r="G865" t="str">
            <v>SUBDEBT</v>
          </cell>
        </row>
        <row r="866">
          <cell r="A866" t="str">
            <v>P-Z1-AAG-049</v>
          </cell>
          <cell r="B866" t="str">
            <v>Agriculture</v>
          </cell>
          <cell r="C866" t="str">
            <v>1 (TBC)</v>
          </cell>
          <cell r="D866"/>
          <cell r="E866">
            <v>45196</v>
          </cell>
          <cell r="F866" t="str">
            <v>Before PCN</v>
          </cell>
          <cell r="G866" t="str">
            <v>Investment</v>
          </cell>
        </row>
        <row r="867">
          <cell r="A867" t="str">
            <v>P-GW-A00-009</v>
          </cell>
          <cell r="B867" t="str">
            <v>Agriculture</v>
          </cell>
          <cell r="C867" t="str">
            <v>NO</v>
          </cell>
          <cell r="D867" t="str">
            <v>NO</v>
          </cell>
          <cell r="E867">
            <v>45260</v>
          </cell>
          <cell r="F867" t="str">
            <v>Before PCN</v>
          </cell>
          <cell r="G867" t="str">
            <v>Investment</v>
          </cell>
        </row>
        <row r="868">
          <cell r="A868" t="str">
            <v>P-ZW-AAG-008</v>
          </cell>
          <cell r="B868" t="str">
            <v>Agriculture</v>
          </cell>
          <cell r="C868" t="str">
            <v>2 -TBC</v>
          </cell>
          <cell r="D868" t="str">
            <v>No</v>
          </cell>
          <cell r="E868">
            <v>45225</v>
          </cell>
          <cell r="F868" t="str">
            <v>Before PCN</v>
          </cell>
          <cell r="G868" t="str">
            <v>Investment</v>
          </cell>
        </row>
        <row r="869">
          <cell r="A869" t="str">
            <v>P-SS-I00-005</v>
          </cell>
          <cell r="B869" t="str">
            <v>Social</v>
          </cell>
          <cell r="C869">
            <v>2</v>
          </cell>
          <cell r="D869" t="str">
            <v>No</v>
          </cell>
          <cell r="E869">
            <v>45180</v>
          </cell>
          <cell r="F869" t="str">
            <v>PCN Approved</v>
          </cell>
          <cell r="G869" t="str">
            <v>Investment</v>
          </cell>
        </row>
        <row r="870">
          <cell r="A870" t="str">
            <v>P-EG-E00-011</v>
          </cell>
          <cell r="B870" t="str">
            <v>Water supply and Sanitation</v>
          </cell>
          <cell r="C870">
            <v>1</v>
          </cell>
          <cell r="D870" t="str">
            <v>Yes</v>
          </cell>
          <cell r="E870">
            <v>45199</v>
          </cell>
          <cell r="F870" t="str">
            <v>PCN Approved</v>
          </cell>
          <cell r="G870" t="str">
            <v>Investment</v>
          </cell>
        </row>
        <row r="871">
          <cell r="A871" t="str">
            <v>P-LR-HA0-003</v>
          </cell>
          <cell r="B871" t="str">
            <v>Finance</v>
          </cell>
          <cell r="C871">
            <v>3</v>
          </cell>
          <cell r="D871" t="str">
            <v>N/A</v>
          </cell>
          <cell r="E871">
            <v>45153</v>
          </cell>
          <cell r="F871" t="str">
            <v>PAR approved</v>
          </cell>
          <cell r="G871" t="str">
            <v>Investment</v>
          </cell>
        </row>
        <row r="872">
          <cell r="A872" t="str">
            <v>P-Z1-H00-094</v>
          </cell>
          <cell r="B872" t="str">
            <v>Finance</v>
          </cell>
          <cell r="C872" t="str">
            <v>FI-B</v>
          </cell>
          <cell r="D872"/>
          <cell r="E872">
            <v>44950</v>
          </cell>
          <cell r="F872" t="str">
            <v>Approved</v>
          </cell>
          <cell r="G872" t="str">
            <v>EQUITY</v>
          </cell>
        </row>
        <row r="873">
          <cell r="A873" t="str">
            <v>P-DZ-BB0-005</v>
          </cell>
          <cell r="B873" t="str">
            <v>Industry, Mining &amp; Quarrying</v>
          </cell>
          <cell r="C873">
            <v>1</v>
          </cell>
          <cell r="D873"/>
          <cell r="E873">
            <v>45259</v>
          </cell>
          <cell r="F873" t="str">
            <v>Before PCN</v>
          </cell>
          <cell r="G873" t="str">
            <v>Debt</v>
          </cell>
        </row>
        <row r="874">
          <cell r="A874" t="str">
            <v>P-CV-HAB-003</v>
          </cell>
          <cell r="B874" t="str">
            <v>Finance</v>
          </cell>
          <cell r="C874" t="str">
            <v>NO</v>
          </cell>
          <cell r="D874" t="str">
            <v>NO</v>
          </cell>
          <cell r="E874">
            <v>45109</v>
          </cell>
          <cell r="F874" t="str">
            <v>Before PCN</v>
          </cell>
          <cell r="G874" t="str">
            <v>TG</v>
          </cell>
        </row>
        <row r="875">
          <cell r="A875" t="str">
            <v>P-BI-HAB-005</v>
          </cell>
          <cell r="B875" t="str">
            <v>Finance</v>
          </cell>
          <cell r="C875" t="str">
            <v>FI-C</v>
          </cell>
          <cell r="D875" t="str">
            <v>NA</v>
          </cell>
          <cell r="E875">
            <v>45008</v>
          </cell>
          <cell r="F875" t="str">
            <v>PAR approved</v>
          </cell>
          <cell r="G875" t="str">
            <v>GUARANTEE</v>
          </cell>
        </row>
        <row r="876">
          <cell r="A876" t="str">
            <v>P-GA-D00-016</v>
          </cell>
          <cell r="B876" t="str">
            <v>Transport</v>
          </cell>
          <cell r="C876">
            <v>1</v>
          </cell>
          <cell r="D876" t="str">
            <v>Yes</v>
          </cell>
          <cell r="E876">
            <v>45098</v>
          </cell>
          <cell r="F876" t="str">
            <v>PCN Approved</v>
          </cell>
          <cell r="G876" t="str">
            <v>Investment</v>
          </cell>
        </row>
        <row r="877">
          <cell r="A877" t="str">
            <v>P-KE-FA0-022</v>
          </cell>
          <cell r="B877" t="str">
            <v>Power</v>
          </cell>
          <cell r="C877">
            <v>1</v>
          </cell>
          <cell r="D877"/>
          <cell r="E877">
            <v>45104</v>
          </cell>
          <cell r="F877" t="str">
            <v>PCN Approved</v>
          </cell>
          <cell r="G877" t="str">
            <v>Investment</v>
          </cell>
        </row>
        <row r="878">
          <cell r="A878" t="str">
            <v>P-ZA-DC0-002</v>
          </cell>
          <cell r="B878" t="str">
            <v>Transport</v>
          </cell>
          <cell r="C878" t="str">
            <v>FI-A - TBC</v>
          </cell>
          <cell r="D878" t="str">
            <v>No</v>
          </cell>
          <cell r="E878">
            <v>45126</v>
          </cell>
          <cell r="F878" t="str">
            <v>Before PCN</v>
          </cell>
          <cell r="G878" t="str">
            <v>Investment</v>
          </cell>
        </row>
        <row r="879">
          <cell r="A879" t="str">
            <v>P-NA-DZ0-002</v>
          </cell>
          <cell r="B879" t="str">
            <v>Transport</v>
          </cell>
          <cell r="C879">
            <v>1</v>
          </cell>
          <cell r="D879" t="str">
            <v>Yes</v>
          </cell>
          <cell r="E879">
            <v>45008</v>
          </cell>
          <cell r="F879" t="str">
            <v>PCN Approved</v>
          </cell>
          <cell r="G879" t="str">
            <v>Investment</v>
          </cell>
        </row>
        <row r="880">
          <cell r="A880" t="str">
            <v>P-ET-FAA-001</v>
          </cell>
          <cell r="B880" t="str">
            <v>Power</v>
          </cell>
          <cell r="C880">
            <v>1</v>
          </cell>
          <cell r="D880"/>
          <cell r="E880">
            <v>45200</v>
          </cell>
          <cell r="F880" t="str">
            <v>Before PCN</v>
          </cell>
          <cell r="G880" t="str">
            <v>Investment</v>
          </cell>
        </row>
        <row r="881">
          <cell r="A881" t="str">
            <v>P-NG-HAB-024</v>
          </cell>
          <cell r="B881" t="str">
            <v>Finance</v>
          </cell>
          <cell r="C881" t="str">
            <v>FI-A</v>
          </cell>
          <cell r="D881" t="str">
            <v>No</v>
          </cell>
          <cell r="E881">
            <v>45121</v>
          </cell>
          <cell r="F881" t="str">
            <v>PCN Approved</v>
          </cell>
          <cell r="G881" t="str">
            <v>LOC/TFLOC/GUARANTEE</v>
          </cell>
        </row>
        <row r="882">
          <cell r="A882" t="str">
            <v>P-MZ-E00-013</v>
          </cell>
          <cell r="B882" t="str">
            <v>Water supply and Sanitation</v>
          </cell>
          <cell r="C882">
            <v>1</v>
          </cell>
          <cell r="D882" t="str">
            <v>No</v>
          </cell>
          <cell r="E882">
            <v>45196</v>
          </cell>
          <cell r="F882" t="str">
            <v>Before PCN</v>
          </cell>
          <cell r="G882" t="str">
            <v>Investment</v>
          </cell>
        </row>
        <row r="883">
          <cell r="A883" t="str">
            <v>SAP-TBC-MR-001</v>
          </cell>
          <cell r="B883" t="str">
            <v>Finance</v>
          </cell>
          <cell r="C883"/>
          <cell r="D883"/>
          <cell r="E883">
            <v>45261</v>
          </cell>
          <cell r="F883" t="str">
            <v>Before PCN</v>
          </cell>
          <cell r="G883" t="str">
            <v>GUARANTEE</v>
          </cell>
        </row>
        <row r="884">
          <cell r="A884" t="str">
            <v>P-GM-I00-003</v>
          </cell>
          <cell r="B884" t="str">
            <v>Social</v>
          </cell>
          <cell r="C884">
            <v>2</v>
          </cell>
          <cell r="D884" t="str">
            <v>NO</v>
          </cell>
          <cell r="E884">
            <v>45106</v>
          </cell>
          <cell r="F884" t="str">
            <v>PCN Approved</v>
          </cell>
          <cell r="G884" t="str">
            <v>Investment</v>
          </cell>
        </row>
        <row r="885">
          <cell r="A885" t="str">
            <v>P-RW-E00-013</v>
          </cell>
          <cell r="B885" t="str">
            <v>Water supply and Sanitation</v>
          </cell>
          <cell r="C885">
            <v>3</v>
          </cell>
          <cell r="D885" t="str">
            <v>No</v>
          </cell>
          <cell r="E885">
            <v>45104</v>
          </cell>
          <cell r="F885" t="str">
            <v>PCN Approved</v>
          </cell>
          <cell r="G885" t="str">
            <v>Investment</v>
          </cell>
        </row>
        <row r="886">
          <cell r="A886" t="str">
            <v>P-RW-E00-014</v>
          </cell>
          <cell r="B886" t="str">
            <v>Water supply and Sanitation</v>
          </cell>
          <cell r="C886">
            <v>1</v>
          </cell>
          <cell r="D886" t="str">
            <v>No</v>
          </cell>
          <cell r="E886">
            <v>45121</v>
          </cell>
          <cell r="F886" t="str">
            <v>PCN Approved</v>
          </cell>
          <cell r="G886" t="str">
            <v>Investment</v>
          </cell>
        </row>
        <row r="887">
          <cell r="A887" t="str">
            <v>P-UG-E00-019</v>
          </cell>
          <cell r="B887" t="str">
            <v>Water supply and Sanitation</v>
          </cell>
          <cell r="C887">
            <v>2</v>
          </cell>
          <cell r="D887" t="str">
            <v>No</v>
          </cell>
          <cell r="E887">
            <v>45121</v>
          </cell>
          <cell r="F887" t="str">
            <v>Before PCN</v>
          </cell>
          <cell r="G887" t="str">
            <v>Investment</v>
          </cell>
        </row>
        <row r="888">
          <cell r="A888" t="str">
            <v>P-UG-E00-019</v>
          </cell>
          <cell r="B888" t="str">
            <v>Water supply and Sanitation</v>
          </cell>
          <cell r="C888">
            <v>2</v>
          </cell>
          <cell r="D888" t="str">
            <v>No</v>
          </cell>
          <cell r="E888">
            <v>45121</v>
          </cell>
          <cell r="F888" t="str">
            <v>Before PCN</v>
          </cell>
          <cell r="G888" t="str">
            <v>Investment</v>
          </cell>
        </row>
        <row r="889">
          <cell r="A889" t="str">
            <v>P-Z1-H00-098</v>
          </cell>
          <cell r="B889" t="str">
            <v>Finance</v>
          </cell>
          <cell r="C889" t="str">
            <v>NO</v>
          </cell>
          <cell r="D889" t="str">
            <v>NO</v>
          </cell>
          <cell r="E889">
            <v>45009</v>
          </cell>
          <cell r="F889" t="str">
            <v>PAR approved</v>
          </cell>
          <cell r="G889" t="str">
            <v>Grant</v>
          </cell>
        </row>
        <row r="890">
          <cell r="A890" t="str">
            <v>P-LR-K00-022</v>
          </cell>
          <cell r="B890" t="str">
            <v>Finance</v>
          </cell>
          <cell r="C890"/>
          <cell r="D890"/>
          <cell r="E890">
            <v>45170</v>
          </cell>
          <cell r="F890" t="str">
            <v>Before PCN</v>
          </cell>
          <cell r="G890" t="str">
            <v>Loan/Grant</v>
          </cell>
        </row>
        <row r="891">
          <cell r="A891" t="str">
            <v>P-GW-I00-008</v>
          </cell>
          <cell r="B891" t="str">
            <v>Social</v>
          </cell>
          <cell r="C891" t="str">
            <v>FI-B</v>
          </cell>
          <cell r="D891" t="str">
            <v>N/A</v>
          </cell>
          <cell r="E891">
            <v>45044</v>
          </cell>
          <cell r="F891" t="str">
            <v>PAR approved</v>
          </cell>
          <cell r="G891" t="str">
            <v>Investment</v>
          </cell>
        </row>
        <row r="892">
          <cell r="A892" t="str">
            <v>P-NA-I00-003</v>
          </cell>
          <cell r="B892" t="str">
            <v>Social</v>
          </cell>
          <cell r="C892" t="str">
            <v>tbc</v>
          </cell>
          <cell r="D892" t="str">
            <v>No</v>
          </cell>
          <cell r="E892">
            <v>45196</v>
          </cell>
          <cell r="F892" t="str">
            <v>Before PCN</v>
          </cell>
          <cell r="G892" t="str">
            <v>Investment</v>
          </cell>
        </row>
        <row r="893">
          <cell r="A893" t="str">
            <v>P-CI-KA0-013</v>
          </cell>
          <cell r="B893" t="str">
            <v>Multi-Sector</v>
          </cell>
          <cell r="C893" t="str">
            <v>NO</v>
          </cell>
          <cell r="D893"/>
          <cell r="E893">
            <v>44950</v>
          </cell>
          <cell r="F893" t="str">
            <v>Approved</v>
          </cell>
          <cell r="G893" t="str">
            <v>PBO</v>
          </cell>
        </row>
        <row r="894">
          <cell r="A894" t="str">
            <v>P-Z1-HAA-106</v>
          </cell>
          <cell r="B894" t="str">
            <v>Finance</v>
          </cell>
          <cell r="C894" t="str">
            <v>NO</v>
          </cell>
          <cell r="D894"/>
          <cell r="E894">
            <v>44950</v>
          </cell>
          <cell r="F894" t="str">
            <v>Approved</v>
          </cell>
          <cell r="G894" t="str">
            <v>TFLOC</v>
          </cell>
        </row>
        <row r="895">
          <cell r="A895" t="str">
            <v>P-Z1-H00-094</v>
          </cell>
          <cell r="B895" t="str">
            <v>Finance</v>
          </cell>
          <cell r="C895" t="str">
            <v>FI-B</v>
          </cell>
          <cell r="D895"/>
          <cell r="E895">
            <v>44950</v>
          </cell>
          <cell r="F895" t="str">
            <v>Approved</v>
          </cell>
          <cell r="G895" t="str">
            <v>EQUITY</v>
          </cell>
        </row>
        <row r="896">
          <cell r="A896" t="str">
            <v>P-ER-FA0-001</v>
          </cell>
          <cell r="B896" t="str">
            <v>Power</v>
          </cell>
          <cell r="C896">
            <v>2</v>
          </cell>
          <cell r="D896"/>
          <cell r="E896">
            <v>44986</v>
          </cell>
          <cell r="F896" t="str">
            <v>Approved</v>
          </cell>
          <cell r="G896" t="str">
            <v>Investment</v>
          </cell>
        </row>
        <row r="897">
          <cell r="A897" t="str">
            <v>P-Z1-KF0-066</v>
          </cell>
          <cell r="B897" t="str">
            <v>Finance</v>
          </cell>
          <cell r="C897" t="str">
            <v>NO</v>
          </cell>
          <cell r="D897"/>
          <cell r="E897">
            <v>44986</v>
          </cell>
          <cell r="F897" t="str">
            <v>Approved</v>
          </cell>
          <cell r="G897" t="str">
            <v>ISP</v>
          </cell>
        </row>
        <row r="898">
          <cell r="A898" t="str">
            <v>P-MU-HAB-008</v>
          </cell>
          <cell r="B898" t="str">
            <v>Finance</v>
          </cell>
          <cell r="C898" t="str">
            <v>FI/A</v>
          </cell>
          <cell r="D898"/>
          <cell r="E898">
            <v>44993</v>
          </cell>
          <cell r="F898" t="str">
            <v>Approved</v>
          </cell>
          <cell r="G898" t="str">
            <v>SUBDEBT</v>
          </cell>
        </row>
        <row r="899">
          <cell r="A899" t="str">
            <v>P-KE-HAB-037</v>
          </cell>
          <cell r="B899" t="str">
            <v>Finance</v>
          </cell>
          <cell r="C899" t="str">
            <v>FI-B</v>
          </cell>
          <cell r="D899"/>
          <cell r="E899">
            <v>44993</v>
          </cell>
          <cell r="F899" t="str">
            <v>Approved</v>
          </cell>
          <cell r="G899" t="str">
            <v>LOC/TFLOC/TG</v>
          </cell>
        </row>
        <row r="900">
          <cell r="A900" t="str">
            <v>P-KE-IA0-005</v>
          </cell>
          <cell r="B900" t="str">
            <v>Social</v>
          </cell>
          <cell r="C900">
            <v>2</v>
          </cell>
          <cell r="D900"/>
          <cell r="E900">
            <v>44998</v>
          </cell>
          <cell r="F900" t="str">
            <v>Approved</v>
          </cell>
          <cell r="G900" t="str">
            <v>Investment</v>
          </cell>
        </row>
        <row r="901">
          <cell r="A901" t="str">
            <v>SAP-TBC-MR-016</v>
          </cell>
          <cell r="B901" t="str">
            <v>Social</v>
          </cell>
          <cell r="C901"/>
          <cell r="D901"/>
          <cell r="E901">
            <v>45001</v>
          </cell>
          <cell r="F901" t="str">
            <v>PAR approved</v>
          </cell>
          <cell r="G901" t="str">
            <v>investment</v>
          </cell>
        </row>
        <row r="902">
          <cell r="A902" t="str">
            <v>P-LR-H00-008</v>
          </cell>
          <cell r="B902" t="str">
            <v>Finance</v>
          </cell>
          <cell r="C902">
            <v>3</v>
          </cell>
          <cell r="D902" t="str">
            <v>N/A</v>
          </cell>
          <cell r="E902">
            <v>45002</v>
          </cell>
          <cell r="F902" t="str">
            <v>Approved</v>
          </cell>
          <cell r="G902" t="str">
            <v>Grant</v>
          </cell>
        </row>
        <row r="903">
          <cell r="A903" t="str">
            <v>P-Z1-DB0-251</v>
          </cell>
          <cell r="B903" t="str">
            <v>Transport</v>
          </cell>
          <cell r="C903">
            <v>1</v>
          </cell>
          <cell r="D903" t="str">
            <v>Yes</v>
          </cell>
          <cell r="E903">
            <v>45007</v>
          </cell>
          <cell r="F903" t="str">
            <v>Approved</v>
          </cell>
          <cell r="G903" t="str">
            <v>Investment</v>
          </cell>
        </row>
        <row r="904">
          <cell r="A904" t="str">
            <v>P-BI-HAB-005</v>
          </cell>
          <cell r="B904" t="str">
            <v>Finance</v>
          </cell>
          <cell r="C904" t="str">
            <v>FI-C</v>
          </cell>
          <cell r="D904" t="str">
            <v>NA</v>
          </cell>
          <cell r="E904">
            <v>45008</v>
          </cell>
          <cell r="F904" t="str">
            <v>Approved</v>
          </cell>
          <cell r="G904" t="str">
            <v>GUARANTEE</v>
          </cell>
        </row>
        <row r="905">
          <cell r="A905" t="str">
            <v>P-Z1-H00-098</v>
          </cell>
          <cell r="B905" t="str">
            <v>Finance</v>
          </cell>
          <cell r="C905" t="str">
            <v>NO</v>
          </cell>
          <cell r="D905" t="str">
            <v>NO</v>
          </cell>
          <cell r="E905">
            <v>45009</v>
          </cell>
          <cell r="F905" t="str">
            <v>Approved</v>
          </cell>
          <cell r="G905" t="str">
            <v>Grant</v>
          </cell>
        </row>
        <row r="906">
          <cell r="A906" t="str">
            <v>P-MU-K00-009</v>
          </cell>
          <cell r="B906" t="str">
            <v>Multi-Sector</v>
          </cell>
          <cell r="C906">
            <v>3</v>
          </cell>
          <cell r="D906" t="str">
            <v>N/A</v>
          </cell>
          <cell r="E906">
            <v>45014</v>
          </cell>
          <cell r="F906" t="str">
            <v>Approved</v>
          </cell>
          <cell r="G906" t="str">
            <v>PBO</v>
          </cell>
        </row>
        <row r="907">
          <cell r="A907" t="str">
            <v>P-Z1-K00-127</v>
          </cell>
          <cell r="B907" t="str">
            <v>Regional Intergration</v>
          </cell>
          <cell r="C907"/>
          <cell r="D907"/>
          <cell r="E907">
            <v>45030</v>
          </cell>
          <cell r="F907" t="str">
            <v>PAR approved</v>
          </cell>
          <cell r="G907" t="str">
            <v>ISP</v>
          </cell>
        </row>
        <row r="908">
          <cell r="A908" t="str">
            <v>P-MU-FA0-004</v>
          </cell>
          <cell r="B908" t="str">
            <v>Power</v>
          </cell>
          <cell r="C908">
            <v>2</v>
          </cell>
          <cell r="D908" t="str">
            <v>Yes</v>
          </cell>
          <cell r="E908">
            <v>45033</v>
          </cell>
          <cell r="F908" t="str">
            <v>PAR approved</v>
          </cell>
          <cell r="G908" t="str">
            <v>Investment</v>
          </cell>
        </row>
        <row r="909">
          <cell r="A909" t="str">
            <v>P-TG-I00-008</v>
          </cell>
          <cell r="B909" t="str">
            <v>Social</v>
          </cell>
          <cell r="C909" t="str">
            <v>NO</v>
          </cell>
          <cell r="D909" t="str">
            <v>NO</v>
          </cell>
          <cell r="E909">
            <v>45033</v>
          </cell>
          <cell r="F909" t="str">
            <v>PAR approved</v>
          </cell>
          <cell r="G909" t="str">
            <v>Investment</v>
          </cell>
        </row>
        <row r="910">
          <cell r="A910" t="str">
            <v>P-NG-EBD-001</v>
          </cell>
          <cell r="B910" t="str">
            <v>Transport</v>
          </cell>
          <cell r="C910">
            <v>1</v>
          </cell>
          <cell r="D910" t="str">
            <v>Yes</v>
          </cell>
          <cell r="E910">
            <v>45035</v>
          </cell>
          <cell r="F910" t="str">
            <v>PCN Approved</v>
          </cell>
          <cell r="G910" t="str">
            <v>Investment</v>
          </cell>
        </row>
        <row r="911">
          <cell r="A911" t="str">
            <v>P-GH-D00-011</v>
          </cell>
          <cell r="B911" t="str">
            <v>Transport</v>
          </cell>
          <cell r="C911">
            <v>1</v>
          </cell>
          <cell r="D911" t="str">
            <v>Yes</v>
          </cell>
          <cell r="E911">
            <v>45035</v>
          </cell>
          <cell r="F911" t="str">
            <v>PAR approved</v>
          </cell>
          <cell r="G911" t="str">
            <v>Investment</v>
          </cell>
        </row>
        <row r="912">
          <cell r="A912" t="str">
            <v>P-Z1-BZ0-014</v>
          </cell>
          <cell r="B912" t="str">
            <v>Industry, Mining &amp; Quarrying</v>
          </cell>
          <cell r="C912" t="str">
            <v>FI-A</v>
          </cell>
          <cell r="D912" t="str">
            <v>Yes</v>
          </cell>
          <cell r="E912">
            <v>45042</v>
          </cell>
          <cell r="F912" t="str">
            <v>Before PCN</v>
          </cell>
          <cell r="G912" t="str">
            <v>EQUITY</v>
          </cell>
        </row>
        <row r="913">
          <cell r="A913" t="str">
            <v>P-MA-IBD-012</v>
          </cell>
          <cell r="B913" t="str">
            <v>Social</v>
          </cell>
          <cell r="C913">
            <v>2</v>
          </cell>
          <cell r="D913" t="str">
            <v>No</v>
          </cell>
          <cell r="E913">
            <v>45042</v>
          </cell>
          <cell r="F913" t="str">
            <v>PCN Approved</v>
          </cell>
          <cell r="G913" t="str">
            <v>Investment</v>
          </cell>
        </row>
        <row r="914">
          <cell r="A914" t="str">
            <v>P-BJ-DD0-002</v>
          </cell>
          <cell r="B914" t="str">
            <v>Transport</v>
          </cell>
          <cell r="C914">
            <v>1</v>
          </cell>
          <cell r="D914" t="str">
            <v>Yes</v>
          </cell>
          <cell r="E914">
            <v>45042</v>
          </cell>
          <cell r="F914" t="str">
            <v>PCN Approved</v>
          </cell>
          <cell r="G914" t="str">
            <v>Investment</v>
          </cell>
        </row>
        <row r="915">
          <cell r="A915" t="str">
            <v>P-SS-A00-002</v>
          </cell>
          <cell r="B915" t="str">
            <v>Agriculture</v>
          </cell>
          <cell r="C915">
            <v>3</v>
          </cell>
          <cell r="D915" t="str">
            <v>NA</v>
          </cell>
          <cell r="E915">
            <v>45044</v>
          </cell>
          <cell r="F915" t="str">
            <v>PAR approved</v>
          </cell>
          <cell r="G915" t="str">
            <v>Investment</v>
          </cell>
        </row>
        <row r="916">
          <cell r="A916" t="str">
            <v>P-CV-A00-003</v>
          </cell>
          <cell r="B916" t="str">
            <v>Agriculture</v>
          </cell>
          <cell r="C916" t="str">
            <v>NO</v>
          </cell>
          <cell r="D916" t="str">
            <v>NO</v>
          </cell>
          <cell r="E916">
            <v>45046</v>
          </cell>
          <cell r="F916" t="str">
            <v>PAR approved</v>
          </cell>
          <cell r="G916" t="str">
            <v>PBO</v>
          </cell>
        </row>
        <row r="917">
          <cell r="A917" t="str">
            <v>P-NG-H00-019</v>
          </cell>
          <cell r="B917" t="str">
            <v>Finance</v>
          </cell>
          <cell r="C917" t="str">
            <v>FI-A</v>
          </cell>
          <cell r="D917" t="str">
            <v>Yes</v>
          </cell>
          <cell r="E917">
            <v>45049</v>
          </cell>
          <cell r="F917" t="str">
            <v>PCN Approved</v>
          </cell>
          <cell r="G917" t="str">
            <v>SUBDEBT</v>
          </cell>
        </row>
        <row r="918">
          <cell r="A918" t="str">
            <v>P-Z1-HB0-084</v>
          </cell>
          <cell r="B918" t="str">
            <v>Finance</v>
          </cell>
          <cell r="C918" t="str">
            <v>NO</v>
          </cell>
          <cell r="D918" t="str">
            <v>NO</v>
          </cell>
          <cell r="E918">
            <v>45049</v>
          </cell>
          <cell r="F918" t="str">
            <v>PCN Approved</v>
          </cell>
          <cell r="G918" t="str">
            <v>EQUITY</v>
          </cell>
        </row>
        <row r="919">
          <cell r="A919" t="str">
            <v>P-EG-H00-013</v>
          </cell>
          <cell r="B919" t="str">
            <v>Finance</v>
          </cell>
          <cell r="C919">
            <v>1</v>
          </cell>
          <cell r="D919" t="str">
            <v>Yes</v>
          </cell>
          <cell r="E919">
            <v>45049</v>
          </cell>
          <cell r="F919" t="str">
            <v>PCN Approved</v>
          </cell>
          <cell r="G919" t="str">
            <v>GUARANTEE</v>
          </cell>
        </row>
        <row r="920">
          <cell r="A920" t="str">
            <v>P-CI-H00-014</v>
          </cell>
          <cell r="B920" t="str">
            <v>Finance</v>
          </cell>
          <cell r="C920" t="str">
            <v>1 (TBC)</v>
          </cell>
          <cell r="D920" t="str">
            <v>N/A</v>
          </cell>
          <cell r="E920">
            <v>45049</v>
          </cell>
          <cell r="F920" t="str">
            <v>PCN Approved</v>
          </cell>
          <cell r="G920" t="str">
            <v>GUARANTEE</v>
          </cell>
        </row>
        <row r="921">
          <cell r="A921" t="str">
            <v>P-CF-IE0-005</v>
          </cell>
          <cell r="B921" t="str">
            <v>Social</v>
          </cell>
          <cell r="C921">
            <v>2</v>
          </cell>
          <cell r="D921" t="str">
            <v>NO</v>
          </cell>
          <cell r="E921">
            <v>45061</v>
          </cell>
          <cell r="F921" t="str">
            <v>PCN Approved</v>
          </cell>
          <cell r="G921" t="str">
            <v>Investment</v>
          </cell>
        </row>
        <row r="922">
          <cell r="A922" t="str">
            <v>P-TZ-K00-018</v>
          </cell>
          <cell r="B922" t="str">
            <v>Multi-Sector</v>
          </cell>
          <cell r="C922">
            <v>3</v>
          </cell>
          <cell r="D922" t="str">
            <v>Yes</v>
          </cell>
          <cell r="E922">
            <v>45063</v>
          </cell>
          <cell r="F922" t="str">
            <v>PCN Approved</v>
          </cell>
          <cell r="G922" t="str">
            <v>PBO</v>
          </cell>
        </row>
        <row r="923">
          <cell r="A923" t="str">
            <v>P-Z1-KE0-030</v>
          </cell>
          <cell r="B923" t="str">
            <v>Multi-Sector</v>
          </cell>
          <cell r="C923" t="str">
            <v>FI-A</v>
          </cell>
          <cell r="D923" t="str">
            <v>Yes</v>
          </cell>
          <cell r="E923">
            <v>45063</v>
          </cell>
          <cell r="F923" t="str">
            <v>PCN Approved</v>
          </cell>
          <cell r="G923" t="str">
            <v>EQUITY</v>
          </cell>
        </row>
        <row r="924">
          <cell r="A924" t="str">
            <v>P-GW-I00-008</v>
          </cell>
          <cell r="B924" t="str">
            <v>Social</v>
          </cell>
          <cell r="C924" t="str">
            <v>FI-B</v>
          </cell>
          <cell r="D924" t="str">
            <v>N/A</v>
          </cell>
          <cell r="E924">
            <v>45077</v>
          </cell>
          <cell r="F924" t="str">
            <v>PAR approved</v>
          </cell>
          <cell r="G924" t="str">
            <v>Investment</v>
          </cell>
        </row>
        <row r="925">
          <cell r="A925" t="str">
            <v>P-GM-FA0-004</v>
          </cell>
          <cell r="B925" t="str">
            <v>Power</v>
          </cell>
          <cell r="C925">
            <v>2</v>
          </cell>
          <cell r="D925" t="str">
            <v>Yes</v>
          </cell>
          <cell r="E925">
            <v>45077</v>
          </cell>
          <cell r="F925" t="str">
            <v>PCN Approved</v>
          </cell>
          <cell r="G925" t="str">
            <v>Investment</v>
          </cell>
        </row>
        <row r="926">
          <cell r="A926" t="str">
            <v>P-BJ-KF0-001</v>
          </cell>
          <cell r="B926" t="str">
            <v>Multi-Sector</v>
          </cell>
          <cell r="C926"/>
          <cell r="D926"/>
          <cell r="E926">
            <v>45077</v>
          </cell>
          <cell r="F926" t="str">
            <v>Before PCN</v>
          </cell>
          <cell r="G926" t="str">
            <v>PBO</v>
          </cell>
        </row>
        <row r="927">
          <cell r="A927" t="str">
            <v>P-MZ-KA0-009</v>
          </cell>
          <cell r="B927" t="str">
            <v>Multi-Sector</v>
          </cell>
          <cell r="C927">
            <v>3</v>
          </cell>
          <cell r="D927" t="str">
            <v>NO</v>
          </cell>
          <cell r="E927">
            <v>45077</v>
          </cell>
          <cell r="F927" t="str">
            <v>PAR approved</v>
          </cell>
          <cell r="G927" t="str">
            <v>TA</v>
          </cell>
        </row>
        <row r="928">
          <cell r="A928" t="str">
            <v>P-ZA-FA0-009</v>
          </cell>
          <cell r="B928" t="str">
            <v>Power</v>
          </cell>
          <cell r="C928"/>
          <cell r="D928"/>
          <cell r="E928">
            <v>45077</v>
          </cell>
          <cell r="F928" t="str">
            <v>Before PCN</v>
          </cell>
          <cell r="G928"/>
        </row>
        <row r="929">
          <cell r="A929" t="str">
            <v>P-Z1-K00-135</v>
          </cell>
          <cell r="B929" t="str">
            <v>Multi-Sector</v>
          </cell>
          <cell r="C929" t="str">
            <v>FI-B</v>
          </cell>
          <cell r="D929" t="str">
            <v>No</v>
          </cell>
          <cell r="E929">
            <v>45082</v>
          </cell>
          <cell r="F929" t="str">
            <v>PCN Approved</v>
          </cell>
          <cell r="G929" t="str">
            <v>EQUITY</v>
          </cell>
        </row>
        <row r="930">
          <cell r="A930" t="str">
            <v>P-UG-HAA-004</v>
          </cell>
          <cell r="B930" t="str">
            <v>Finance</v>
          </cell>
          <cell r="C930" t="str">
            <v>FI-B</v>
          </cell>
          <cell r="D930" t="str">
            <v>No</v>
          </cell>
          <cell r="E930">
            <v>45082</v>
          </cell>
          <cell r="F930" t="str">
            <v>Before PCN</v>
          </cell>
          <cell r="G930" t="str">
            <v>LOC/GUARANTEE</v>
          </cell>
        </row>
        <row r="931">
          <cell r="A931" t="str">
            <v>P-Z1-HAB-100</v>
          </cell>
          <cell r="B931" t="str">
            <v>Finance</v>
          </cell>
          <cell r="C931" t="str">
            <v>No</v>
          </cell>
          <cell r="D931" t="str">
            <v>No</v>
          </cell>
          <cell r="E931">
            <v>45082</v>
          </cell>
          <cell r="F931" t="str">
            <v>PCN Approved</v>
          </cell>
          <cell r="G931" t="str">
            <v>GUARANTEE</v>
          </cell>
        </row>
        <row r="932">
          <cell r="A932" t="str">
            <v>P-MW-HAB-003</v>
          </cell>
          <cell r="B932" t="str">
            <v>Finance</v>
          </cell>
          <cell r="C932" t="str">
            <v>tbc</v>
          </cell>
          <cell r="D932" t="str">
            <v>No</v>
          </cell>
          <cell r="E932">
            <v>45082</v>
          </cell>
          <cell r="F932" t="str">
            <v>PCN Approved</v>
          </cell>
          <cell r="G932" t="str">
            <v>GUARANTEE</v>
          </cell>
        </row>
        <row r="933">
          <cell r="A933" t="str">
            <v>P-AO-E00-006</v>
          </cell>
          <cell r="B933" t="str">
            <v>Water supply and Sanitation</v>
          </cell>
          <cell r="C933">
            <v>2</v>
          </cell>
          <cell r="D933" t="str">
            <v>Yes</v>
          </cell>
          <cell r="E933">
            <v>45084</v>
          </cell>
          <cell r="F933" t="str">
            <v>PCN Approved</v>
          </cell>
          <cell r="G933" t="str">
            <v>Investment</v>
          </cell>
        </row>
        <row r="934">
          <cell r="A934" t="str">
            <v>P-ZA-FA0-012</v>
          </cell>
          <cell r="B934" t="str">
            <v>Power</v>
          </cell>
          <cell r="C934">
            <v>2</v>
          </cell>
          <cell r="D934" t="str">
            <v>No</v>
          </cell>
          <cell r="E934">
            <v>45084</v>
          </cell>
          <cell r="F934" t="str">
            <v>Before PCN</v>
          </cell>
          <cell r="G934" t="str">
            <v>Investment</v>
          </cell>
        </row>
        <row r="935">
          <cell r="A935" t="str">
            <v>P-CI-HAB-009</v>
          </cell>
          <cell r="B935" t="str">
            <v>Finance</v>
          </cell>
          <cell r="C935" t="str">
            <v>FI-B (TBC)</v>
          </cell>
          <cell r="D935" t="str">
            <v>N/A</v>
          </cell>
          <cell r="E935">
            <v>45084</v>
          </cell>
          <cell r="F935" t="str">
            <v>PAR approved</v>
          </cell>
          <cell r="G935" t="str">
            <v>SUBDEBT/GUARANTEE</v>
          </cell>
        </row>
        <row r="936">
          <cell r="A936" t="str">
            <v>P-NG-I00-002</v>
          </cell>
          <cell r="B936" t="str">
            <v>Social</v>
          </cell>
          <cell r="C936">
            <v>1</v>
          </cell>
          <cell r="D936" t="str">
            <v>Yes - ESIA; No - RAP</v>
          </cell>
          <cell r="E936">
            <v>45091</v>
          </cell>
          <cell r="F936" t="str">
            <v>PCN Approved</v>
          </cell>
          <cell r="G936" t="str">
            <v>Investment</v>
          </cell>
        </row>
        <row r="937">
          <cell r="A937" t="str">
            <v>P-MW-E00-013</v>
          </cell>
          <cell r="B937" t="str">
            <v>Water supply and Sanitation</v>
          </cell>
          <cell r="C937">
            <v>1</v>
          </cell>
          <cell r="D937" t="str">
            <v>Yes</v>
          </cell>
          <cell r="E937">
            <v>45094</v>
          </cell>
          <cell r="F937" t="str">
            <v>PAR approved</v>
          </cell>
          <cell r="G937" t="str">
            <v>Investment</v>
          </cell>
        </row>
        <row r="938">
          <cell r="A938" t="str">
            <v>P-TG-KA0-004</v>
          </cell>
          <cell r="B938" t="str">
            <v>Multi-Sector</v>
          </cell>
          <cell r="C938" t="str">
            <v>NO</v>
          </cell>
          <cell r="D938" t="str">
            <v>NO</v>
          </cell>
          <cell r="E938">
            <v>45094</v>
          </cell>
          <cell r="F938" t="str">
            <v>PCN Approved</v>
          </cell>
          <cell r="G938" t="str">
            <v>PBO</v>
          </cell>
        </row>
        <row r="939">
          <cell r="A939" t="str">
            <v>P-CD-K00-015</v>
          </cell>
          <cell r="B939" t="str">
            <v>Multi-Sector</v>
          </cell>
          <cell r="C939" t="str">
            <v>no</v>
          </cell>
          <cell r="D939" t="str">
            <v>NO</v>
          </cell>
          <cell r="E939">
            <v>45094</v>
          </cell>
          <cell r="F939" t="str">
            <v>Before PCN</v>
          </cell>
          <cell r="G939" t="str">
            <v>ISP</v>
          </cell>
        </row>
        <row r="940">
          <cell r="A940" t="str">
            <v>P-CM-IA0-002</v>
          </cell>
          <cell r="B940" t="str">
            <v>Social</v>
          </cell>
          <cell r="C940">
            <v>2</v>
          </cell>
          <cell r="D940" t="str">
            <v>NO</v>
          </cell>
          <cell r="E940">
            <v>45097</v>
          </cell>
          <cell r="F940" t="str">
            <v>PCN Approved</v>
          </cell>
          <cell r="G940" t="str">
            <v>Investment</v>
          </cell>
        </row>
        <row r="941">
          <cell r="A941" t="str">
            <v>P-ET-AA0-020</v>
          </cell>
          <cell r="B941" t="str">
            <v>Agriculture</v>
          </cell>
          <cell r="C941">
            <v>2</v>
          </cell>
          <cell r="D941" t="str">
            <v>No</v>
          </cell>
          <cell r="E941">
            <v>45098</v>
          </cell>
          <cell r="F941" t="str">
            <v>Before PCN</v>
          </cell>
          <cell r="G941" t="str">
            <v>Investment</v>
          </cell>
        </row>
        <row r="942">
          <cell r="A942" t="str">
            <v>P-GA-D00-016</v>
          </cell>
          <cell r="B942" t="str">
            <v>Transport</v>
          </cell>
          <cell r="C942">
            <v>1</v>
          </cell>
          <cell r="D942" t="str">
            <v>Yes</v>
          </cell>
          <cell r="E942">
            <v>45098</v>
          </cell>
          <cell r="F942" t="str">
            <v>PCN Approved</v>
          </cell>
          <cell r="G942" t="str">
            <v>Investment</v>
          </cell>
        </row>
        <row r="943">
          <cell r="A943" t="str">
            <v>P-NA-DZ0-002</v>
          </cell>
          <cell r="B943" t="str">
            <v>Transport</v>
          </cell>
          <cell r="C943">
            <v>1</v>
          </cell>
          <cell r="D943" t="str">
            <v>Yes</v>
          </cell>
          <cell r="E943">
            <v>45098</v>
          </cell>
          <cell r="F943" t="str">
            <v>PCN Approved</v>
          </cell>
          <cell r="G943" t="str">
            <v>Investment</v>
          </cell>
        </row>
        <row r="944">
          <cell r="A944" t="str">
            <v>P-EG-IB0-009</v>
          </cell>
          <cell r="B944" t="str">
            <v>Social</v>
          </cell>
          <cell r="C944">
            <v>2</v>
          </cell>
          <cell r="D944" t="str">
            <v>Yes</v>
          </cell>
          <cell r="E944">
            <v>45103</v>
          </cell>
          <cell r="F944" t="str">
            <v>PCN Approved</v>
          </cell>
          <cell r="G944" t="str">
            <v>Investment</v>
          </cell>
        </row>
        <row r="945">
          <cell r="A945" t="str">
            <v>P-Z1-FF0-028</v>
          </cell>
          <cell r="B945" t="str">
            <v>Power</v>
          </cell>
          <cell r="C945" t="str">
            <v>No</v>
          </cell>
          <cell r="D945" t="str">
            <v>No</v>
          </cell>
          <cell r="E945">
            <v>45104</v>
          </cell>
          <cell r="F945" t="str">
            <v>Before PCN</v>
          </cell>
          <cell r="G945" t="str">
            <v>LOC</v>
          </cell>
        </row>
        <row r="946">
          <cell r="A946" t="str">
            <v>P-NG-IB0-011</v>
          </cell>
          <cell r="B946" t="str">
            <v>Social</v>
          </cell>
          <cell r="C946">
            <v>2</v>
          </cell>
          <cell r="D946" t="str">
            <v>No</v>
          </cell>
          <cell r="E946">
            <v>45104</v>
          </cell>
          <cell r="F946" t="str">
            <v>PCN Approved</v>
          </cell>
          <cell r="G946" t="str">
            <v>Investment</v>
          </cell>
        </row>
        <row r="947">
          <cell r="A947" t="str">
            <v>P-RW-E00-013</v>
          </cell>
          <cell r="B947" t="str">
            <v>Water supply and Sanitation</v>
          </cell>
          <cell r="C947">
            <v>3</v>
          </cell>
          <cell r="D947" t="str">
            <v>No</v>
          </cell>
          <cell r="E947">
            <v>45104</v>
          </cell>
          <cell r="F947" t="str">
            <v>PCN Approved</v>
          </cell>
          <cell r="G947" t="str">
            <v>Investment</v>
          </cell>
        </row>
        <row r="948">
          <cell r="A948" t="str">
            <v>P-KE-FA0-022</v>
          </cell>
          <cell r="B948" t="str">
            <v>Power</v>
          </cell>
          <cell r="C948">
            <v>1</v>
          </cell>
          <cell r="D948"/>
          <cell r="E948">
            <v>45104</v>
          </cell>
          <cell r="F948" t="str">
            <v>PCN Approved</v>
          </cell>
          <cell r="G948" t="str">
            <v>Investment</v>
          </cell>
        </row>
        <row r="949">
          <cell r="A949" t="str">
            <v>P-MA-IA0-008</v>
          </cell>
          <cell r="B949" t="str">
            <v>Social</v>
          </cell>
          <cell r="C949">
            <v>3</v>
          </cell>
          <cell r="D949" t="str">
            <v>No</v>
          </cell>
          <cell r="E949">
            <v>45105</v>
          </cell>
          <cell r="F949" t="str">
            <v>PCN approved</v>
          </cell>
          <cell r="G949" t="str">
            <v>Investment</v>
          </cell>
        </row>
        <row r="950">
          <cell r="A950" t="str">
            <v>P-TN-K00-020</v>
          </cell>
          <cell r="B950" t="str">
            <v>Multi-Sector</v>
          </cell>
          <cell r="C950">
            <v>3</v>
          </cell>
          <cell r="D950" t="str">
            <v>No</v>
          </cell>
          <cell r="E950">
            <v>45105</v>
          </cell>
          <cell r="F950" t="str">
            <v>Before PCN</v>
          </cell>
          <cell r="G950" t="str">
            <v>PBO</v>
          </cell>
        </row>
        <row r="951">
          <cell r="A951" t="str">
            <v>P-TZ-AAG-011</v>
          </cell>
          <cell r="B951" t="str">
            <v>Agriculture</v>
          </cell>
          <cell r="C951">
            <v>2</v>
          </cell>
          <cell r="D951" t="str">
            <v>No</v>
          </cell>
          <cell r="E951">
            <v>45105</v>
          </cell>
          <cell r="F951" t="str">
            <v>PCN Approved</v>
          </cell>
          <cell r="G951" t="str">
            <v>Investment</v>
          </cell>
        </row>
        <row r="952">
          <cell r="A952" t="str">
            <v>P-GM-I00-003</v>
          </cell>
          <cell r="B952" t="str">
            <v>Social</v>
          </cell>
          <cell r="C952">
            <v>2</v>
          </cell>
          <cell r="D952" t="str">
            <v>NO</v>
          </cell>
          <cell r="E952">
            <v>45106</v>
          </cell>
          <cell r="F952" t="str">
            <v>PCN Approved</v>
          </cell>
          <cell r="G952" t="str">
            <v>Investment</v>
          </cell>
        </row>
        <row r="953">
          <cell r="A953" t="str">
            <v>P-BF-K00-017</v>
          </cell>
          <cell r="B953" t="str">
            <v>Multi-Sector</v>
          </cell>
          <cell r="C953" t="str">
            <v>NO</v>
          </cell>
          <cell r="D953" t="str">
            <v>NO</v>
          </cell>
          <cell r="E953">
            <v>45106</v>
          </cell>
          <cell r="F953" t="str">
            <v>Before PCN</v>
          </cell>
          <cell r="G953" t="str">
            <v>ISP</v>
          </cell>
        </row>
        <row r="954">
          <cell r="A954" t="str">
            <v>P-GN-BG0-003</v>
          </cell>
          <cell r="B954" t="str">
            <v>Industry, Mining &amp; Quarrying</v>
          </cell>
          <cell r="C954" t="str">
            <v>NO</v>
          </cell>
          <cell r="D954" t="str">
            <v>NO</v>
          </cell>
          <cell r="E954">
            <v>45107</v>
          </cell>
          <cell r="F954" t="str">
            <v>Before PCN</v>
          </cell>
          <cell r="G954" t="str">
            <v>Investment</v>
          </cell>
        </row>
        <row r="955">
          <cell r="A955" t="str">
            <v>P-GN-AA0-026</v>
          </cell>
          <cell r="B955" t="str">
            <v>Agriculture</v>
          </cell>
          <cell r="C955" t="str">
            <v>NO</v>
          </cell>
          <cell r="D955" t="str">
            <v>NO</v>
          </cell>
          <cell r="E955">
            <v>45107</v>
          </cell>
          <cell r="F955" t="str">
            <v>PAR approved</v>
          </cell>
          <cell r="G955" t="str">
            <v>Investment</v>
          </cell>
        </row>
        <row r="956">
          <cell r="A956" t="str">
            <v>P-EG-AAG-010</v>
          </cell>
          <cell r="B956" t="str">
            <v>Agriculture</v>
          </cell>
          <cell r="C956">
            <v>2</v>
          </cell>
          <cell r="D956" t="str">
            <v>No</v>
          </cell>
          <cell r="E956">
            <v>45107</v>
          </cell>
          <cell r="F956" t="str">
            <v>Before PCN</v>
          </cell>
          <cell r="G956" t="str">
            <v>Investment</v>
          </cell>
        </row>
        <row r="957">
          <cell r="A957" t="str">
            <v>P-KE-AAG-009</v>
          </cell>
          <cell r="B957" t="str">
            <v>Agriculture</v>
          </cell>
          <cell r="C957">
            <v>2</v>
          </cell>
          <cell r="D957" t="str">
            <v>No</v>
          </cell>
          <cell r="E957">
            <v>45107</v>
          </cell>
          <cell r="F957" t="str">
            <v>Before PCN</v>
          </cell>
          <cell r="G957" t="str">
            <v>LOC</v>
          </cell>
        </row>
        <row r="958">
          <cell r="A958" t="str">
            <v>P-CF-KF0-008</v>
          </cell>
          <cell r="B958" t="str">
            <v>Multi-Sector</v>
          </cell>
          <cell r="C958">
            <v>3</v>
          </cell>
          <cell r="D958" t="str">
            <v>no</v>
          </cell>
          <cell r="E958">
            <v>45107</v>
          </cell>
          <cell r="F958" t="str">
            <v>Before PCN</v>
          </cell>
          <cell r="G958" t="str">
            <v>ISP</v>
          </cell>
        </row>
        <row r="959">
          <cell r="A959" t="str">
            <v>P-TD-K00-012</v>
          </cell>
          <cell r="B959" t="str">
            <v>Multi-Sector</v>
          </cell>
          <cell r="C959" t="str">
            <v>NO</v>
          </cell>
          <cell r="D959" t="str">
            <v>NO</v>
          </cell>
          <cell r="E959">
            <v>45107</v>
          </cell>
          <cell r="F959" t="str">
            <v>Before PCN</v>
          </cell>
          <cell r="G959" t="str">
            <v>PBO</v>
          </cell>
        </row>
        <row r="960">
          <cell r="A960" t="str">
            <v>P-MR-K00-019</v>
          </cell>
          <cell r="B960" t="str">
            <v>Multi-Sector</v>
          </cell>
          <cell r="C960">
            <v>3</v>
          </cell>
          <cell r="D960" t="str">
            <v>NA</v>
          </cell>
          <cell r="E960">
            <v>45107</v>
          </cell>
          <cell r="F960" t="str">
            <v>Before PCN</v>
          </cell>
          <cell r="G960" t="str">
            <v>ISP</v>
          </cell>
        </row>
        <row r="961">
          <cell r="A961" t="str">
            <v>P-CI-GB0-005</v>
          </cell>
          <cell r="B961" t="str">
            <v>Multi-Sector</v>
          </cell>
          <cell r="C961" t="str">
            <v>NO</v>
          </cell>
          <cell r="D961" t="str">
            <v>NO</v>
          </cell>
          <cell r="E961">
            <v>45107</v>
          </cell>
          <cell r="F961" t="str">
            <v>PCN Approved</v>
          </cell>
          <cell r="G961" t="str">
            <v>ISP</v>
          </cell>
        </row>
        <row r="962">
          <cell r="A962" t="str">
            <v>P-MZ-KA0-008</v>
          </cell>
          <cell r="B962" t="str">
            <v>Multi-Sector</v>
          </cell>
          <cell r="C962">
            <v>3</v>
          </cell>
          <cell r="D962" t="str">
            <v>N/A</v>
          </cell>
          <cell r="E962">
            <v>45107</v>
          </cell>
          <cell r="F962" t="str">
            <v>PCN Approved</v>
          </cell>
          <cell r="G962" t="str">
            <v>ISP</v>
          </cell>
        </row>
        <row r="963">
          <cell r="A963" t="str">
            <v>P-BJ-EBC-003</v>
          </cell>
          <cell r="B963" t="str">
            <v>Water supply and Sanitation</v>
          </cell>
          <cell r="C963" t="str">
            <v>NO</v>
          </cell>
          <cell r="D963" t="str">
            <v>NO</v>
          </cell>
          <cell r="E963">
            <v>45107</v>
          </cell>
          <cell r="F963" t="str">
            <v>PCN Approved</v>
          </cell>
          <cell r="G963" t="str">
            <v>Investment</v>
          </cell>
        </row>
        <row r="964">
          <cell r="A964" t="str">
            <v>P-Z1-KE0-033</v>
          </cell>
          <cell r="B964" t="str">
            <v>Infrastructure</v>
          </cell>
          <cell r="C964" t="str">
            <v>TBC</v>
          </cell>
          <cell r="D964"/>
          <cell r="E964">
            <v>45107</v>
          </cell>
          <cell r="F964" t="str">
            <v>PCN Approved</v>
          </cell>
          <cell r="G964" t="str">
            <v>Equity</v>
          </cell>
        </row>
        <row r="965">
          <cell r="A965" t="str">
            <v>P-ZA-H00-015</v>
          </cell>
          <cell r="B965" t="str">
            <v>Finance</v>
          </cell>
          <cell r="C965" t="str">
            <v>FI-C - TBC</v>
          </cell>
          <cell r="D965" t="str">
            <v>No</v>
          </cell>
          <cell r="E965">
            <v>45108</v>
          </cell>
          <cell r="F965" t="str">
            <v>PCN Approved</v>
          </cell>
          <cell r="G965" t="str">
            <v>SUBDEBT</v>
          </cell>
        </row>
        <row r="966">
          <cell r="A966" t="str">
            <v>P-ZA-H00-015</v>
          </cell>
          <cell r="B966" t="str">
            <v>Finance</v>
          </cell>
          <cell r="C966" t="str">
            <v>FI-C - TBC</v>
          </cell>
          <cell r="D966" t="str">
            <v>No</v>
          </cell>
          <cell r="E966">
            <v>45108</v>
          </cell>
          <cell r="F966" t="str">
            <v>PCN Approved</v>
          </cell>
          <cell r="G966" t="str">
            <v>RPA</v>
          </cell>
        </row>
        <row r="967">
          <cell r="A967" t="str">
            <v>P-CV-HAB-003</v>
          </cell>
          <cell r="B967" t="str">
            <v>Finance</v>
          </cell>
          <cell r="C967" t="str">
            <v>NO</v>
          </cell>
          <cell r="D967" t="str">
            <v>NO</v>
          </cell>
          <cell r="E967">
            <v>45109</v>
          </cell>
          <cell r="F967" t="str">
            <v>Before PCN</v>
          </cell>
          <cell r="G967" t="str">
            <v>TG</v>
          </cell>
        </row>
        <row r="968">
          <cell r="A968" t="str">
            <v>P-SL-HAB-004</v>
          </cell>
          <cell r="B968" t="str">
            <v>Finance</v>
          </cell>
          <cell r="C968" t="str">
            <v>FI-B</v>
          </cell>
          <cell r="D968" t="str">
            <v>No</v>
          </cell>
          <cell r="E968">
            <v>45109</v>
          </cell>
          <cell r="F968" t="str">
            <v>PCN Approved</v>
          </cell>
          <cell r="G968" t="str">
            <v>GUARANTEE</v>
          </cell>
        </row>
        <row r="969">
          <cell r="A969" t="str">
            <v>P-ZA-K00-006</v>
          </cell>
          <cell r="B969" t="str">
            <v>Multi-Sector</v>
          </cell>
          <cell r="C969">
            <v>3</v>
          </cell>
          <cell r="D969" t="str">
            <v>N/A</v>
          </cell>
          <cell r="E969">
            <v>45119</v>
          </cell>
          <cell r="F969" t="str">
            <v>PCN Approved</v>
          </cell>
          <cell r="G969" t="str">
            <v>PBO</v>
          </cell>
        </row>
        <row r="970">
          <cell r="A970" t="str">
            <v>P-MZ-KA0-007</v>
          </cell>
          <cell r="B970" t="str">
            <v>Multi-Sector</v>
          </cell>
          <cell r="C970">
            <v>3</v>
          </cell>
          <cell r="D970" t="str">
            <v>N/A</v>
          </cell>
          <cell r="E970">
            <v>45119</v>
          </cell>
          <cell r="F970" t="str">
            <v>PCN Approved</v>
          </cell>
          <cell r="G970" t="str">
            <v>PBO</v>
          </cell>
        </row>
        <row r="971">
          <cell r="A971" t="str">
            <v>P-CM-DB0-022</v>
          </cell>
          <cell r="B971" t="str">
            <v>Transport</v>
          </cell>
          <cell r="C971">
            <v>1</v>
          </cell>
          <cell r="D971" t="str">
            <v>NO</v>
          </cell>
          <cell r="E971">
            <v>45119</v>
          </cell>
          <cell r="F971" t="str">
            <v>PCN approved</v>
          </cell>
          <cell r="G971" t="str">
            <v>Investment</v>
          </cell>
        </row>
        <row r="972">
          <cell r="A972" t="str">
            <v>P-CI-DB0-009</v>
          </cell>
          <cell r="B972" t="str">
            <v>Transport</v>
          </cell>
          <cell r="C972">
            <v>1</v>
          </cell>
          <cell r="D972" t="str">
            <v>NO</v>
          </cell>
          <cell r="E972">
            <v>45120</v>
          </cell>
          <cell r="F972" t="str">
            <v>Before PCN</v>
          </cell>
          <cell r="G972" t="str">
            <v>Investment</v>
          </cell>
        </row>
        <row r="973">
          <cell r="A973" t="str">
            <v>P-ML-FF0-003</v>
          </cell>
          <cell r="B973" t="str">
            <v>Power</v>
          </cell>
          <cell r="C973">
            <v>2</v>
          </cell>
          <cell r="D973" t="str">
            <v>NO</v>
          </cell>
          <cell r="E973">
            <v>45120</v>
          </cell>
          <cell r="F973" t="str">
            <v>Before PCN</v>
          </cell>
          <cell r="G973" t="str">
            <v>Investment</v>
          </cell>
        </row>
        <row r="974">
          <cell r="A974" t="str">
            <v>P-UG-E00-019</v>
          </cell>
          <cell r="B974" t="str">
            <v>Water supply and Sanitation</v>
          </cell>
          <cell r="C974">
            <v>2</v>
          </cell>
          <cell r="D974" t="str">
            <v>No</v>
          </cell>
          <cell r="E974">
            <v>45121</v>
          </cell>
          <cell r="F974" t="str">
            <v>Before PCN</v>
          </cell>
          <cell r="G974" t="str">
            <v>Investment</v>
          </cell>
        </row>
        <row r="975">
          <cell r="A975" t="str">
            <v>P-UG-E00-019</v>
          </cell>
          <cell r="B975" t="str">
            <v>Water supply and Sanitation</v>
          </cell>
          <cell r="C975">
            <v>2</v>
          </cell>
          <cell r="D975" t="str">
            <v>No</v>
          </cell>
          <cell r="E975">
            <v>45121</v>
          </cell>
          <cell r="F975" t="str">
            <v>Before PCN</v>
          </cell>
          <cell r="G975" t="str">
            <v>Investment</v>
          </cell>
        </row>
        <row r="976">
          <cell r="A976" t="str">
            <v>P-UG-HAB-009</v>
          </cell>
          <cell r="B976" t="str">
            <v>Finance</v>
          </cell>
          <cell r="C976" t="str">
            <v>FI-B</v>
          </cell>
          <cell r="D976" t="str">
            <v>No</v>
          </cell>
          <cell r="E976">
            <v>45121</v>
          </cell>
          <cell r="F976" t="str">
            <v>PCN Approved</v>
          </cell>
          <cell r="G976" t="str">
            <v>GUARANTEE</v>
          </cell>
        </row>
        <row r="977">
          <cell r="A977" t="str">
            <v>P-UG-HAB-008</v>
          </cell>
          <cell r="B977" t="str">
            <v>Finance</v>
          </cell>
          <cell r="C977" t="str">
            <v>FI-B</v>
          </cell>
          <cell r="D977" t="str">
            <v>No</v>
          </cell>
          <cell r="E977">
            <v>45121</v>
          </cell>
          <cell r="F977" t="str">
            <v>PCN Approved</v>
          </cell>
          <cell r="G977" t="str">
            <v>GUARANTEE</v>
          </cell>
        </row>
        <row r="978">
          <cell r="A978" t="str">
            <v>P-RW-E00-014</v>
          </cell>
          <cell r="B978" t="str">
            <v>Water supply and Sanitation</v>
          </cell>
          <cell r="C978">
            <v>1</v>
          </cell>
          <cell r="D978" t="str">
            <v>No</v>
          </cell>
          <cell r="E978">
            <v>45121</v>
          </cell>
          <cell r="F978" t="str">
            <v>PCN Approved</v>
          </cell>
          <cell r="G978" t="str">
            <v>Investment</v>
          </cell>
        </row>
        <row r="979">
          <cell r="A979" t="str">
            <v>P-NG-HAB-024</v>
          </cell>
          <cell r="B979" t="str">
            <v>Finance</v>
          </cell>
          <cell r="C979" t="str">
            <v>FI-A</v>
          </cell>
          <cell r="D979" t="str">
            <v>No</v>
          </cell>
          <cell r="E979">
            <v>45121</v>
          </cell>
          <cell r="F979" t="str">
            <v>PCN Approved</v>
          </cell>
          <cell r="G979" t="str">
            <v>LOC/TFLOC/GUARANTEE</v>
          </cell>
        </row>
        <row r="980">
          <cell r="A980" t="str">
            <v>P-GW-KA0-009</v>
          </cell>
          <cell r="B980" t="str">
            <v>Multi-Sector</v>
          </cell>
          <cell r="C980" t="str">
            <v>3 (TBC)</v>
          </cell>
          <cell r="D980" t="str">
            <v>N/A</v>
          </cell>
          <cell r="E980">
            <v>45122</v>
          </cell>
          <cell r="F980" t="str">
            <v>Before PCN</v>
          </cell>
          <cell r="G980" t="str">
            <v>PBO</v>
          </cell>
        </row>
        <row r="981">
          <cell r="A981" t="str">
            <v>P-GM-KA0-011</v>
          </cell>
          <cell r="B981" t="str">
            <v>Multi-Sector</v>
          </cell>
          <cell r="C981" t="str">
            <v>NO</v>
          </cell>
          <cell r="D981" t="str">
            <v>NO</v>
          </cell>
          <cell r="E981">
            <v>45122</v>
          </cell>
          <cell r="F981" t="str">
            <v>Before PCN</v>
          </cell>
          <cell r="G981" t="str">
            <v>PBO</v>
          </cell>
        </row>
        <row r="982">
          <cell r="A982" t="str">
            <v>P-ZA-DC0-002</v>
          </cell>
          <cell r="B982" t="str">
            <v>Transport</v>
          </cell>
          <cell r="C982" t="str">
            <v>FI-A - TBC</v>
          </cell>
          <cell r="D982" t="str">
            <v>No</v>
          </cell>
          <cell r="E982">
            <v>45126</v>
          </cell>
          <cell r="F982" t="str">
            <v>Before PCN</v>
          </cell>
          <cell r="G982" t="str">
            <v>Investment</v>
          </cell>
        </row>
        <row r="983">
          <cell r="A983" t="str">
            <v>P-LR-HA0-003</v>
          </cell>
          <cell r="B983" t="str">
            <v>Finance</v>
          </cell>
          <cell r="C983">
            <v>3</v>
          </cell>
          <cell r="D983" t="str">
            <v>N/A</v>
          </cell>
          <cell r="E983">
            <v>45153</v>
          </cell>
          <cell r="F983" t="str">
            <v>PAR approved</v>
          </cell>
          <cell r="G983" t="str">
            <v>Investment</v>
          </cell>
        </row>
        <row r="984">
          <cell r="A984" t="str">
            <v>P-MZ-F00-019</v>
          </cell>
          <cell r="B984" t="str">
            <v>Power</v>
          </cell>
          <cell r="C984" t="str">
            <v>tbc</v>
          </cell>
          <cell r="D984" t="str">
            <v>No</v>
          </cell>
          <cell r="E984">
            <v>45168</v>
          </cell>
          <cell r="F984" t="str">
            <v>Before PCN</v>
          </cell>
          <cell r="G984" t="str">
            <v>Investment</v>
          </cell>
        </row>
        <row r="985">
          <cell r="A985" t="str">
            <v>P-RW-H00-009</v>
          </cell>
          <cell r="B985" t="str">
            <v>Finance</v>
          </cell>
          <cell r="C985"/>
          <cell r="D985"/>
          <cell r="E985">
            <v>45170</v>
          </cell>
          <cell r="F985" t="str">
            <v>Before PCN</v>
          </cell>
          <cell r="G985" t="str">
            <v>GUARANTEE</v>
          </cell>
        </row>
        <row r="986">
          <cell r="A986" t="str">
            <v>P-ET-AAZ-002</v>
          </cell>
          <cell r="B986" t="str">
            <v>Agriculture</v>
          </cell>
          <cell r="C986">
            <v>2</v>
          </cell>
          <cell r="D986" t="str">
            <v>No</v>
          </cell>
          <cell r="E986">
            <v>45170</v>
          </cell>
          <cell r="F986" t="str">
            <v>PCN Approved</v>
          </cell>
          <cell r="G986" t="str">
            <v>Investment</v>
          </cell>
        </row>
        <row r="987">
          <cell r="A987" t="str">
            <v>P-LR-K00-022</v>
          </cell>
          <cell r="B987" t="str">
            <v>Finance</v>
          </cell>
          <cell r="C987"/>
          <cell r="D987"/>
          <cell r="E987">
            <v>45170</v>
          </cell>
          <cell r="F987" t="str">
            <v>Before PCN</v>
          </cell>
          <cell r="G987" t="str">
            <v>Loan/Grant</v>
          </cell>
        </row>
        <row r="988">
          <cell r="A988" t="str">
            <v>P-KE-AAG-008</v>
          </cell>
          <cell r="B988" t="str">
            <v>Agriculture</v>
          </cell>
          <cell r="C988" t="str">
            <v>NO</v>
          </cell>
          <cell r="D988" t="str">
            <v>NO</v>
          </cell>
          <cell r="E988">
            <v>45174</v>
          </cell>
          <cell r="F988" t="str">
            <v>Before PCN</v>
          </cell>
          <cell r="G988" t="str">
            <v>Investment</v>
          </cell>
        </row>
        <row r="989">
          <cell r="A989" t="str">
            <v>P-ET-FA0-020</v>
          </cell>
          <cell r="B989" t="str">
            <v>Power</v>
          </cell>
          <cell r="C989">
            <v>1</v>
          </cell>
          <cell r="D989" t="str">
            <v>No</v>
          </cell>
          <cell r="E989">
            <v>45175</v>
          </cell>
          <cell r="F989" t="str">
            <v>PCN Approved</v>
          </cell>
          <cell r="G989" t="str">
            <v>Investment</v>
          </cell>
        </row>
        <row r="990">
          <cell r="A990" t="str">
            <v>P-BI-E00-002</v>
          </cell>
          <cell r="B990" t="str">
            <v>Water supply and Sanitation</v>
          </cell>
          <cell r="C990">
            <v>1</v>
          </cell>
          <cell r="D990" t="str">
            <v>NO</v>
          </cell>
          <cell r="E990">
            <v>45175</v>
          </cell>
          <cell r="F990" t="str">
            <v>PCN Approved</v>
          </cell>
          <cell r="G990" t="str">
            <v>Investment</v>
          </cell>
        </row>
        <row r="991">
          <cell r="A991" t="str">
            <v>P-SS-I00-005</v>
          </cell>
          <cell r="B991" t="str">
            <v>Social</v>
          </cell>
          <cell r="C991">
            <v>2</v>
          </cell>
          <cell r="D991" t="str">
            <v>No</v>
          </cell>
          <cell r="E991">
            <v>45180</v>
          </cell>
          <cell r="F991" t="str">
            <v>PCN Approved</v>
          </cell>
          <cell r="G991" t="str">
            <v>Investment</v>
          </cell>
        </row>
        <row r="992">
          <cell r="A992" t="str">
            <v>P-KE-H00-012</v>
          </cell>
          <cell r="B992" t="str">
            <v>Finance</v>
          </cell>
          <cell r="C992"/>
          <cell r="D992"/>
          <cell r="E992">
            <v>45182</v>
          </cell>
          <cell r="F992" t="str">
            <v>Before PCN</v>
          </cell>
          <cell r="G992" t="str">
            <v>EQUITY</v>
          </cell>
        </row>
        <row r="993">
          <cell r="A993" t="str">
            <v>P-UG-AB0-004</v>
          </cell>
          <cell r="B993" t="str">
            <v>Agriculture</v>
          </cell>
          <cell r="C993" t="str">
            <v>Yes</v>
          </cell>
          <cell r="D993" t="str">
            <v>No</v>
          </cell>
          <cell r="E993">
            <v>45182</v>
          </cell>
          <cell r="F993" t="str">
            <v>Before PCN</v>
          </cell>
          <cell r="G993" t="str">
            <v>Investment</v>
          </cell>
        </row>
        <row r="994">
          <cell r="A994" t="str">
            <v>P-UG-AB0-004</v>
          </cell>
          <cell r="B994" t="str">
            <v>Agriculture</v>
          </cell>
          <cell r="C994" t="str">
            <v>Yes</v>
          </cell>
          <cell r="D994" t="str">
            <v>No</v>
          </cell>
          <cell r="E994">
            <v>45182</v>
          </cell>
          <cell r="F994" t="str">
            <v>Before PCN</v>
          </cell>
          <cell r="G994" t="str">
            <v>Investment</v>
          </cell>
        </row>
        <row r="995">
          <cell r="A995" t="str">
            <v>P-NG-E00-010</v>
          </cell>
          <cell r="B995" t="str">
            <v>Finance</v>
          </cell>
          <cell r="C995" t="str">
            <v>FI-A</v>
          </cell>
          <cell r="D995" t="str">
            <v>No</v>
          </cell>
          <cell r="E995">
            <v>45182</v>
          </cell>
          <cell r="F995" t="str">
            <v>Before PCN</v>
          </cell>
          <cell r="G995" t="str">
            <v>LOC/TFLOC/GUARANTEE</v>
          </cell>
        </row>
        <row r="996">
          <cell r="A996" t="str">
            <v>P-UG-DB0-035</v>
          </cell>
          <cell r="B996" t="str">
            <v>Transport</v>
          </cell>
          <cell r="C996">
            <v>1</v>
          </cell>
          <cell r="D996" t="str">
            <v>No</v>
          </cell>
          <cell r="E996">
            <v>45182</v>
          </cell>
          <cell r="F996" t="str">
            <v>Before PCN</v>
          </cell>
          <cell r="G996" t="str">
            <v>Investment</v>
          </cell>
        </row>
        <row r="997">
          <cell r="A997" t="str">
            <v>P-UG-DB0-035</v>
          </cell>
          <cell r="B997" t="str">
            <v>Transport</v>
          </cell>
          <cell r="C997">
            <v>1</v>
          </cell>
          <cell r="D997" t="str">
            <v>No</v>
          </cell>
          <cell r="E997">
            <v>45182</v>
          </cell>
          <cell r="F997" t="str">
            <v>Before PCN</v>
          </cell>
          <cell r="G997" t="str">
            <v>Investment</v>
          </cell>
        </row>
        <row r="998">
          <cell r="A998" t="str">
            <v>P-MR-HAB-013</v>
          </cell>
          <cell r="B998" t="str">
            <v>Finance</v>
          </cell>
          <cell r="C998" t="str">
            <v>No</v>
          </cell>
          <cell r="D998" t="str">
            <v>No</v>
          </cell>
          <cell r="E998">
            <v>45182</v>
          </cell>
          <cell r="F998" t="str">
            <v>Before PCN</v>
          </cell>
          <cell r="G998" t="str">
            <v>TFLOC/GUARANTEE</v>
          </cell>
        </row>
        <row r="999">
          <cell r="A999" t="str">
            <v>P-MA-BB0-005</v>
          </cell>
          <cell r="B999" t="str">
            <v>Industry, Mining &amp; Quarrying</v>
          </cell>
          <cell r="C999" t="str">
            <v>No</v>
          </cell>
          <cell r="D999" t="str">
            <v>No</v>
          </cell>
          <cell r="E999">
            <v>45182</v>
          </cell>
          <cell r="F999" t="str">
            <v>Before PCN</v>
          </cell>
          <cell r="G999" t="str">
            <v>Investment</v>
          </cell>
        </row>
        <row r="1000">
          <cell r="A1000" t="str">
            <v>P-SN-BB0-004</v>
          </cell>
          <cell r="B1000" t="str">
            <v>Industry, Mining &amp; Quarrying</v>
          </cell>
          <cell r="C1000" t="str">
            <v>NO</v>
          </cell>
          <cell r="D1000" t="str">
            <v>NO</v>
          </cell>
          <cell r="E1000">
            <v>45182</v>
          </cell>
          <cell r="F1000" t="str">
            <v>Before PCN</v>
          </cell>
          <cell r="G1000" t="str">
            <v>Senior Loan</v>
          </cell>
        </row>
        <row r="1001">
          <cell r="A1001" t="str">
            <v>P-AO-KF0-001</v>
          </cell>
          <cell r="B1001" t="str">
            <v>Multi-Sector</v>
          </cell>
          <cell r="C1001" t="str">
            <v>TBD</v>
          </cell>
          <cell r="D1001" t="str">
            <v>No</v>
          </cell>
          <cell r="E1001">
            <v>45183</v>
          </cell>
          <cell r="F1001" t="str">
            <v>Before PCN</v>
          </cell>
          <cell r="G1001"/>
        </row>
        <row r="1002">
          <cell r="A1002" t="str">
            <v>P-SO-KF0-015</v>
          </cell>
          <cell r="B1002" t="str">
            <v>Multi-Sector</v>
          </cell>
          <cell r="C1002">
            <v>3</v>
          </cell>
          <cell r="D1002" t="str">
            <v>No</v>
          </cell>
          <cell r="E1002">
            <v>45184</v>
          </cell>
          <cell r="F1002" t="str">
            <v>PCN Approved</v>
          </cell>
          <cell r="G1002" t="str">
            <v>ISP</v>
          </cell>
        </row>
        <row r="1003">
          <cell r="A1003" t="str">
            <v>P-MW-AA0-039</v>
          </cell>
          <cell r="B1003" t="str">
            <v>Agriculture</v>
          </cell>
          <cell r="C1003">
            <v>1</v>
          </cell>
          <cell r="D1003" t="str">
            <v>No</v>
          </cell>
          <cell r="E1003">
            <v>45184</v>
          </cell>
          <cell r="F1003" t="str">
            <v>PCN approved</v>
          </cell>
          <cell r="G1003" t="str">
            <v>Investment</v>
          </cell>
        </row>
        <row r="1004">
          <cell r="A1004" t="str">
            <v>P-CM-KF0-008</v>
          </cell>
          <cell r="B1004" t="str">
            <v>Multi-Sector</v>
          </cell>
          <cell r="C1004" t="str">
            <v>no</v>
          </cell>
          <cell r="D1004" t="str">
            <v>no</v>
          </cell>
          <cell r="E1004">
            <v>45184</v>
          </cell>
          <cell r="F1004" t="str">
            <v>Before PCN</v>
          </cell>
          <cell r="G1004" t="str">
            <v>ISP</v>
          </cell>
        </row>
        <row r="1005">
          <cell r="A1005" t="str">
            <v>P-CD-IA0-003</v>
          </cell>
          <cell r="B1005" t="str">
            <v>Social</v>
          </cell>
          <cell r="C1005" t="str">
            <v>no</v>
          </cell>
          <cell r="D1005"/>
          <cell r="E1005">
            <v>45184</v>
          </cell>
          <cell r="F1005" t="str">
            <v>Before PCN</v>
          </cell>
          <cell r="G1005" t="str">
            <v>Investment</v>
          </cell>
        </row>
        <row r="1006">
          <cell r="A1006" t="str">
            <v>P-Z1-HAA-105</v>
          </cell>
          <cell r="B1006" t="str">
            <v>Finance</v>
          </cell>
          <cell r="C1006" t="str">
            <v>FI-B</v>
          </cell>
          <cell r="D1006" t="str">
            <v>Yes</v>
          </cell>
          <cell r="E1006">
            <v>45184</v>
          </cell>
          <cell r="F1006" t="str">
            <v>Before PCN</v>
          </cell>
          <cell r="G1006" t="str">
            <v>Sub Debt</v>
          </cell>
        </row>
        <row r="1007">
          <cell r="A1007" t="str">
            <v>P-RW-IA0-006</v>
          </cell>
          <cell r="B1007" t="str">
            <v>Social</v>
          </cell>
          <cell r="C1007">
            <v>2</v>
          </cell>
          <cell r="D1007" t="str">
            <v>No</v>
          </cell>
          <cell r="E1007">
            <v>45184</v>
          </cell>
          <cell r="F1007" t="str">
            <v>Before PCN</v>
          </cell>
          <cell r="G1007" t="str">
            <v>Investment</v>
          </cell>
        </row>
        <row r="1008">
          <cell r="A1008" t="str">
            <v>P-SO-HZ0-001</v>
          </cell>
          <cell r="B1008" t="str">
            <v>Finance</v>
          </cell>
          <cell r="C1008" t="str">
            <v>FIB</v>
          </cell>
          <cell r="D1008" t="str">
            <v>No</v>
          </cell>
          <cell r="E1008">
            <v>45184</v>
          </cell>
          <cell r="F1008" t="str">
            <v>Before PCN</v>
          </cell>
          <cell r="G1008" t="str">
            <v>Grant</v>
          </cell>
        </row>
        <row r="1009">
          <cell r="A1009" t="str">
            <v>P-KE-FA0-021</v>
          </cell>
          <cell r="B1009" t="str">
            <v>Power</v>
          </cell>
          <cell r="C1009">
            <v>2</v>
          </cell>
          <cell r="D1009" t="str">
            <v>No</v>
          </cell>
          <cell r="E1009">
            <v>45189</v>
          </cell>
          <cell r="F1009" t="str">
            <v>Before PCN</v>
          </cell>
          <cell r="G1009" t="str">
            <v>Investment</v>
          </cell>
        </row>
        <row r="1010">
          <cell r="A1010" t="str">
            <v>P-Z1-DC0-041</v>
          </cell>
          <cell r="B1010" t="str">
            <v>Transport</v>
          </cell>
          <cell r="C1010">
            <v>1</v>
          </cell>
          <cell r="D1010" t="str">
            <v>No</v>
          </cell>
          <cell r="E1010">
            <v>45189</v>
          </cell>
          <cell r="F1010" t="str">
            <v>Before PCN</v>
          </cell>
          <cell r="G1010" t="str">
            <v>Investment</v>
          </cell>
        </row>
        <row r="1011">
          <cell r="A1011" t="str">
            <v>P-Z1-DC0-041</v>
          </cell>
          <cell r="B1011" t="str">
            <v>Transport</v>
          </cell>
          <cell r="C1011">
            <v>1</v>
          </cell>
          <cell r="D1011" t="str">
            <v>No</v>
          </cell>
          <cell r="E1011">
            <v>45189</v>
          </cell>
          <cell r="F1011" t="str">
            <v>Before PCN</v>
          </cell>
          <cell r="G1011" t="str">
            <v>Investment</v>
          </cell>
        </row>
        <row r="1012">
          <cell r="A1012" t="str">
            <v>P-Z1-DB0-265</v>
          </cell>
          <cell r="B1012" t="str">
            <v>Transport</v>
          </cell>
          <cell r="C1012">
            <v>1</v>
          </cell>
          <cell r="D1012" t="str">
            <v>NO</v>
          </cell>
          <cell r="E1012">
            <v>45189</v>
          </cell>
          <cell r="F1012" t="str">
            <v>Before PCN</v>
          </cell>
          <cell r="G1012" t="str">
            <v>Investment</v>
          </cell>
        </row>
        <row r="1013">
          <cell r="A1013" t="str">
            <v>P-Z1-DB0-261</v>
          </cell>
          <cell r="B1013" t="str">
            <v>Transport</v>
          </cell>
          <cell r="C1013" t="str">
            <v>1 (TBC)</v>
          </cell>
          <cell r="D1013" t="str">
            <v>No</v>
          </cell>
          <cell r="E1013">
            <v>45189</v>
          </cell>
          <cell r="F1013" t="str">
            <v>Before PCN</v>
          </cell>
          <cell r="G1013" t="str">
            <v>Investment</v>
          </cell>
        </row>
        <row r="1014">
          <cell r="A1014" t="str">
            <v>P-Z1-DB0-266</v>
          </cell>
          <cell r="B1014" t="str">
            <v>Transport</v>
          </cell>
          <cell r="C1014">
            <v>1</v>
          </cell>
          <cell r="D1014" t="str">
            <v>NO</v>
          </cell>
          <cell r="E1014">
            <v>45189</v>
          </cell>
          <cell r="F1014" t="str">
            <v>Before PCN</v>
          </cell>
          <cell r="G1014" t="str">
            <v>Investment</v>
          </cell>
        </row>
        <row r="1015">
          <cell r="A1015" t="str">
            <v>P-KM-A00-005</v>
          </cell>
          <cell r="B1015" t="str">
            <v>Agriculture</v>
          </cell>
          <cell r="C1015">
            <v>3</v>
          </cell>
          <cell r="D1015" t="str">
            <v>NA</v>
          </cell>
          <cell r="E1015">
            <v>45190</v>
          </cell>
          <cell r="F1015" t="str">
            <v>PCN Approved</v>
          </cell>
          <cell r="G1015" t="str">
            <v>Investment</v>
          </cell>
        </row>
        <row r="1016">
          <cell r="A1016" t="str">
            <v>P-DJ-A00-003</v>
          </cell>
          <cell r="B1016" t="str">
            <v>Agriculture</v>
          </cell>
          <cell r="C1016">
            <v>3</v>
          </cell>
          <cell r="D1016" t="str">
            <v>NA</v>
          </cell>
          <cell r="E1016">
            <v>45190</v>
          </cell>
          <cell r="F1016" t="str">
            <v>PCN Approved</v>
          </cell>
          <cell r="G1016" t="str">
            <v>Investment</v>
          </cell>
        </row>
        <row r="1017">
          <cell r="A1017" t="str">
            <v>P-SO-A00-001</v>
          </cell>
          <cell r="B1017" t="str">
            <v>Agriculture</v>
          </cell>
          <cell r="C1017">
            <v>3</v>
          </cell>
          <cell r="D1017" t="str">
            <v>NA</v>
          </cell>
          <cell r="E1017">
            <v>45190</v>
          </cell>
          <cell r="F1017" t="str">
            <v>PCN Approved</v>
          </cell>
          <cell r="G1017" t="str">
            <v>Investment</v>
          </cell>
        </row>
        <row r="1018">
          <cell r="A1018" t="str">
            <v>P-MZ-AA0-038</v>
          </cell>
          <cell r="B1018" t="str">
            <v>Agriculture</v>
          </cell>
          <cell r="C1018" t="str">
            <v>No</v>
          </cell>
          <cell r="D1018" t="str">
            <v>No</v>
          </cell>
          <cell r="E1018">
            <v>45191</v>
          </cell>
          <cell r="F1018" t="str">
            <v>Before PCN</v>
          </cell>
          <cell r="G1018" t="str">
            <v>Investment</v>
          </cell>
        </row>
        <row r="1019">
          <cell r="A1019" t="str">
            <v>P-TD-E00-006</v>
          </cell>
          <cell r="B1019" t="str">
            <v>Water supply and Sanitation</v>
          </cell>
          <cell r="C1019" t="str">
            <v>no</v>
          </cell>
          <cell r="D1019" t="str">
            <v>NO</v>
          </cell>
          <cell r="E1019">
            <v>45194</v>
          </cell>
          <cell r="F1019" t="str">
            <v>Before PCN</v>
          </cell>
          <cell r="G1019" t="str">
            <v>Investment</v>
          </cell>
        </row>
        <row r="1020">
          <cell r="A1020" t="str">
            <v>P-MZ-E00-013</v>
          </cell>
          <cell r="B1020" t="str">
            <v>Water supply and Sanitation</v>
          </cell>
          <cell r="C1020">
            <v>1</v>
          </cell>
          <cell r="D1020" t="str">
            <v>No</v>
          </cell>
          <cell r="E1020">
            <v>45196</v>
          </cell>
          <cell r="F1020" t="str">
            <v>Before PCN</v>
          </cell>
          <cell r="G1020" t="str">
            <v>Investment</v>
          </cell>
        </row>
        <row r="1021">
          <cell r="A1021" t="str">
            <v>P-NG-E00-010</v>
          </cell>
          <cell r="B1021" t="str">
            <v>Water supply and Sanitation</v>
          </cell>
          <cell r="C1021">
            <v>1</v>
          </cell>
          <cell r="D1021" t="str">
            <v>No</v>
          </cell>
          <cell r="E1021">
            <v>45196</v>
          </cell>
          <cell r="F1021" t="str">
            <v>PCN Approved</v>
          </cell>
          <cell r="G1021" t="str">
            <v>Investment</v>
          </cell>
        </row>
        <row r="1022">
          <cell r="A1022" t="str">
            <v>P-NA-IA0-003</v>
          </cell>
          <cell r="B1022" t="str">
            <v>Social</v>
          </cell>
          <cell r="C1022" t="str">
            <v>tbc</v>
          </cell>
          <cell r="D1022" t="str">
            <v>No</v>
          </cell>
          <cell r="E1022">
            <v>45196</v>
          </cell>
          <cell r="F1022" t="str">
            <v>Before PCN</v>
          </cell>
          <cell r="G1022" t="str">
            <v>Investment</v>
          </cell>
        </row>
        <row r="1023">
          <cell r="A1023" t="str">
            <v>P-ST-AA0-006</v>
          </cell>
          <cell r="B1023" t="str">
            <v>Agriculture</v>
          </cell>
          <cell r="C1023" t="str">
            <v>2 TBC</v>
          </cell>
          <cell r="D1023" t="str">
            <v>No</v>
          </cell>
          <cell r="E1023">
            <v>45196</v>
          </cell>
          <cell r="F1023" t="str">
            <v>Before PCN</v>
          </cell>
          <cell r="G1023" t="str">
            <v>Investment</v>
          </cell>
        </row>
        <row r="1024">
          <cell r="A1024" t="str">
            <v>P-BF-A00-015</v>
          </cell>
          <cell r="B1024" t="str">
            <v>Agriculture</v>
          </cell>
          <cell r="C1024">
            <v>1</v>
          </cell>
          <cell r="D1024" t="str">
            <v>Yes, partialy</v>
          </cell>
          <cell r="E1024">
            <v>45196</v>
          </cell>
          <cell r="F1024" t="str">
            <v>Before PCN</v>
          </cell>
          <cell r="G1024" t="str">
            <v>Investment</v>
          </cell>
        </row>
        <row r="1025">
          <cell r="A1025" t="str">
            <v>P-NA-I00-003</v>
          </cell>
          <cell r="B1025" t="str">
            <v>Social</v>
          </cell>
          <cell r="C1025" t="str">
            <v>tbc</v>
          </cell>
          <cell r="D1025" t="str">
            <v>No</v>
          </cell>
          <cell r="E1025">
            <v>45196</v>
          </cell>
          <cell r="F1025" t="str">
            <v>Before PCN</v>
          </cell>
          <cell r="G1025" t="str">
            <v>Investment</v>
          </cell>
        </row>
        <row r="1026">
          <cell r="A1026" t="str">
            <v>SAP-TBC-MR-009</v>
          </cell>
          <cell r="B1026" t="str">
            <v>Finance</v>
          </cell>
          <cell r="C1026"/>
          <cell r="D1026"/>
          <cell r="E1026">
            <v>45196</v>
          </cell>
          <cell r="F1026" t="str">
            <v>Before PCN</v>
          </cell>
          <cell r="G1026" t="str">
            <v>GUARANTEE</v>
          </cell>
        </row>
        <row r="1027">
          <cell r="A1027" t="str">
            <v>P-Z1-AAG-049</v>
          </cell>
          <cell r="B1027" t="str">
            <v>Agriculture</v>
          </cell>
          <cell r="C1027" t="str">
            <v>1 (TBC)</v>
          </cell>
          <cell r="D1027"/>
          <cell r="E1027">
            <v>45196</v>
          </cell>
          <cell r="F1027" t="str">
            <v>Before PCN</v>
          </cell>
          <cell r="G1027" t="str">
            <v>Investment</v>
          </cell>
        </row>
        <row r="1028">
          <cell r="A1028" t="str">
            <v>P-CV-A00-001</v>
          </cell>
          <cell r="B1028" t="str">
            <v>Agriculture</v>
          </cell>
          <cell r="C1028" t="str">
            <v>NO</v>
          </cell>
          <cell r="D1028" t="str">
            <v>NO</v>
          </cell>
          <cell r="E1028">
            <v>45197</v>
          </cell>
          <cell r="F1028" t="str">
            <v>PCN Approved</v>
          </cell>
          <cell r="G1028"/>
        </row>
        <row r="1029">
          <cell r="A1029" t="str">
            <v>P-KE-K00-012</v>
          </cell>
          <cell r="B1029" t="str">
            <v>Multi-Sector</v>
          </cell>
          <cell r="C1029">
            <v>3</v>
          </cell>
          <cell r="D1029" t="str">
            <v>No</v>
          </cell>
          <cell r="E1029">
            <v>45197</v>
          </cell>
          <cell r="F1029" t="str">
            <v>Before PCN</v>
          </cell>
          <cell r="G1029" t="str">
            <v>PBO</v>
          </cell>
        </row>
        <row r="1030">
          <cell r="A1030" t="str">
            <v>P-MG-C00-005</v>
          </cell>
          <cell r="B1030" t="str">
            <v>Environment</v>
          </cell>
          <cell r="C1030">
            <v>1</v>
          </cell>
          <cell r="D1030" t="str">
            <v>No</v>
          </cell>
          <cell r="E1030">
            <v>45198</v>
          </cell>
          <cell r="F1030" t="str">
            <v>PCN Approved</v>
          </cell>
          <cell r="G1030" t="str">
            <v>Investment</v>
          </cell>
        </row>
        <row r="1031">
          <cell r="A1031" t="str">
            <v>P-ML-I00-010</v>
          </cell>
          <cell r="B1031" t="str">
            <v>Social</v>
          </cell>
          <cell r="C1031" t="str">
            <v>NO</v>
          </cell>
          <cell r="D1031" t="str">
            <v>NO</v>
          </cell>
          <cell r="E1031">
            <v>45198</v>
          </cell>
          <cell r="F1031" t="str">
            <v>PCN Approved</v>
          </cell>
          <cell r="G1031" t="str">
            <v>ISP</v>
          </cell>
        </row>
        <row r="1032">
          <cell r="A1032" t="str">
            <v>P-CI-AAG-012</v>
          </cell>
          <cell r="B1032" t="str">
            <v>Agriculture</v>
          </cell>
          <cell r="C1032">
            <v>2</v>
          </cell>
          <cell r="D1032"/>
          <cell r="E1032">
            <v>45198</v>
          </cell>
          <cell r="F1032" t="str">
            <v>Before PCN</v>
          </cell>
          <cell r="G1032" t="str">
            <v>Investment</v>
          </cell>
        </row>
        <row r="1033">
          <cell r="A1033" t="str">
            <v>P-BJ-AAF-003</v>
          </cell>
          <cell r="B1033" t="str">
            <v>Agriculture</v>
          </cell>
          <cell r="C1033">
            <v>1</v>
          </cell>
          <cell r="D1033" t="str">
            <v>Yes</v>
          </cell>
          <cell r="E1033">
            <v>45198</v>
          </cell>
          <cell r="F1033" t="str">
            <v>PAR approved</v>
          </cell>
          <cell r="G1033" t="str">
            <v>Investment</v>
          </cell>
        </row>
        <row r="1034">
          <cell r="A1034" t="str">
            <v>P-GA-F00-016</v>
          </cell>
          <cell r="B1034" t="str">
            <v>Power</v>
          </cell>
          <cell r="C1034">
            <v>1</v>
          </cell>
          <cell r="D1034" t="str">
            <v>NO</v>
          </cell>
          <cell r="E1034">
            <v>45199</v>
          </cell>
          <cell r="F1034" t="str">
            <v>PCN Approved</v>
          </cell>
          <cell r="G1034" t="str">
            <v>Investment</v>
          </cell>
        </row>
        <row r="1035">
          <cell r="A1035" t="str">
            <v>SAP-TBC-MR-006</v>
          </cell>
          <cell r="B1035" t="str">
            <v>Multi-Sector</v>
          </cell>
          <cell r="C1035" t="str">
            <v>NO</v>
          </cell>
          <cell r="D1035" t="str">
            <v>NO</v>
          </cell>
          <cell r="E1035">
            <v>45199</v>
          </cell>
          <cell r="F1035" t="str">
            <v>Before PCN</v>
          </cell>
          <cell r="G1035" t="str">
            <v>PBO</v>
          </cell>
        </row>
        <row r="1036">
          <cell r="A1036" t="str">
            <v>P-EG-E00-011</v>
          </cell>
          <cell r="B1036" t="str">
            <v>Water supply and Sanitation</v>
          </cell>
          <cell r="C1036">
            <v>1</v>
          </cell>
          <cell r="D1036" t="str">
            <v>Yes</v>
          </cell>
          <cell r="E1036">
            <v>45199</v>
          </cell>
          <cell r="F1036" t="str">
            <v>PCN Approved</v>
          </cell>
          <cell r="G1036" t="str">
            <v>Investment</v>
          </cell>
        </row>
        <row r="1037">
          <cell r="A1037" t="str">
            <v>P-ML-DB0-023</v>
          </cell>
          <cell r="B1037" t="str">
            <v>Transport</v>
          </cell>
          <cell r="C1037" t="str">
            <v>No</v>
          </cell>
          <cell r="D1037" t="str">
            <v>No</v>
          </cell>
          <cell r="E1037">
            <v>45199</v>
          </cell>
          <cell r="F1037" t="str">
            <v>Before PCN</v>
          </cell>
          <cell r="G1037" t="str">
            <v>Investment</v>
          </cell>
        </row>
        <row r="1038">
          <cell r="A1038" t="str">
            <v>P-ET-E00-015</v>
          </cell>
          <cell r="B1038" t="str">
            <v>Water supply and Sanitation</v>
          </cell>
          <cell r="C1038">
            <v>2</v>
          </cell>
          <cell r="D1038" t="str">
            <v>No</v>
          </cell>
          <cell r="E1038">
            <v>45199</v>
          </cell>
          <cell r="F1038" t="str">
            <v>Before PCN</v>
          </cell>
          <cell r="G1038" t="str">
            <v>Investment</v>
          </cell>
        </row>
        <row r="1039">
          <cell r="A1039" t="str">
            <v>P-SN-KA0-019</v>
          </cell>
          <cell r="B1039" t="str">
            <v>Multi-Sector</v>
          </cell>
          <cell r="C1039" t="str">
            <v>NO</v>
          </cell>
          <cell r="D1039" t="str">
            <v>NO</v>
          </cell>
          <cell r="E1039">
            <v>45199</v>
          </cell>
          <cell r="F1039" t="str">
            <v>Before PCN</v>
          </cell>
          <cell r="G1039" t="str">
            <v>PBO</v>
          </cell>
        </row>
        <row r="1040">
          <cell r="A1040" t="str">
            <v>P-ML-FA0-019</v>
          </cell>
          <cell r="B1040" t="str">
            <v>Power</v>
          </cell>
          <cell r="C1040" t="str">
            <v>NO</v>
          </cell>
          <cell r="D1040" t="str">
            <v>NO</v>
          </cell>
          <cell r="E1040">
            <v>45199</v>
          </cell>
          <cell r="F1040" t="str">
            <v>Before PCN</v>
          </cell>
          <cell r="G1040" t="str">
            <v>Investment</v>
          </cell>
        </row>
        <row r="1041">
          <cell r="A1041" t="str">
            <v>P-SL-DB0-012</v>
          </cell>
          <cell r="B1041" t="str">
            <v>Transport</v>
          </cell>
          <cell r="C1041">
            <v>1</v>
          </cell>
          <cell r="D1041" t="str">
            <v>NO</v>
          </cell>
          <cell r="E1041">
            <v>45199</v>
          </cell>
          <cell r="F1041" t="str">
            <v>Before PCN</v>
          </cell>
          <cell r="G1041" t="str">
            <v>Investment</v>
          </cell>
        </row>
        <row r="1042">
          <cell r="A1042" t="str">
            <v>P-ZA-FA0-007</v>
          </cell>
          <cell r="B1042" t="str">
            <v>Power</v>
          </cell>
          <cell r="C1042" t="str">
            <v>1 - TBC</v>
          </cell>
          <cell r="D1042" t="str">
            <v>No</v>
          </cell>
          <cell r="E1042">
            <v>45199</v>
          </cell>
          <cell r="F1042" t="str">
            <v>Before PCN</v>
          </cell>
          <cell r="G1042" t="str">
            <v>Investment</v>
          </cell>
        </row>
        <row r="1043">
          <cell r="A1043" t="str">
            <v>P-Z1-DB0-258</v>
          </cell>
          <cell r="B1043" t="str">
            <v>Transport</v>
          </cell>
          <cell r="C1043" t="str">
            <v>1 (TBC)</v>
          </cell>
          <cell r="D1043"/>
          <cell r="E1043">
            <v>45199</v>
          </cell>
          <cell r="F1043" t="str">
            <v>Before PCN</v>
          </cell>
          <cell r="G1043"/>
        </row>
        <row r="1044">
          <cell r="A1044" t="str">
            <v>SAP-TBC-MR-003</v>
          </cell>
          <cell r="B1044" t="str">
            <v>Agriculture</v>
          </cell>
          <cell r="C1044"/>
          <cell r="D1044"/>
          <cell r="E1044">
            <v>45199</v>
          </cell>
          <cell r="F1044" t="str">
            <v>Before PCN</v>
          </cell>
          <cell r="G1044"/>
        </row>
        <row r="1045">
          <cell r="A1045" t="str">
            <v>P-Z1-DB0-276</v>
          </cell>
          <cell r="B1045" t="str">
            <v>Transport</v>
          </cell>
          <cell r="C1045"/>
          <cell r="D1045"/>
          <cell r="E1045">
            <v>45199</v>
          </cell>
          <cell r="F1045" t="str">
            <v>Before PCN</v>
          </cell>
          <cell r="G1045"/>
        </row>
        <row r="1046">
          <cell r="A1046" t="str">
            <v>P-Z1-DB0-259</v>
          </cell>
          <cell r="B1046" t="str">
            <v>Transport</v>
          </cell>
          <cell r="C1046" t="str">
            <v>1 (TBC)</v>
          </cell>
          <cell r="D1046"/>
          <cell r="E1046">
            <v>45199</v>
          </cell>
          <cell r="F1046" t="str">
            <v>Before PCN</v>
          </cell>
          <cell r="G1046"/>
        </row>
        <row r="1047">
          <cell r="A1047" t="str">
            <v>P-ET-FAA-001</v>
          </cell>
          <cell r="B1047" t="str">
            <v>Power</v>
          </cell>
          <cell r="C1047">
            <v>1</v>
          </cell>
          <cell r="D1047"/>
          <cell r="E1047">
            <v>45200</v>
          </cell>
          <cell r="F1047" t="str">
            <v>Before PCN</v>
          </cell>
          <cell r="G1047" t="str">
            <v>Investment</v>
          </cell>
        </row>
        <row r="1048">
          <cell r="A1048" t="str">
            <v>SAP-TBC-MR-015</v>
          </cell>
          <cell r="B1048" t="str">
            <v>Finance</v>
          </cell>
          <cell r="C1048"/>
          <cell r="D1048"/>
          <cell r="E1048">
            <v>45200</v>
          </cell>
          <cell r="F1048" t="str">
            <v>PAR approved</v>
          </cell>
          <cell r="G1048" t="str">
            <v>LOC/TFLOC/TG</v>
          </cell>
        </row>
        <row r="1049">
          <cell r="A1049" t="str">
            <v>P-SD-AA0-006</v>
          </cell>
          <cell r="B1049" t="str">
            <v>Agriculture</v>
          </cell>
          <cell r="C1049">
            <v>3</v>
          </cell>
          <cell r="D1049" t="str">
            <v>No</v>
          </cell>
          <cell r="E1049">
            <v>45204</v>
          </cell>
          <cell r="F1049" t="str">
            <v>Before PCN</v>
          </cell>
          <cell r="G1049" t="str">
            <v>Investment</v>
          </cell>
        </row>
        <row r="1050">
          <cell r="A1050" t="str">
            <v>P-NG-C00-002</v>
          </cell>
          <cell r="B1050" t="str">
            <v>Environment</v>
          </cell>
          <cell r="C1050">
            <v>1</v>
          </cell>
          <cell r="D1050" t="str">
            <v>No</v>
          </cell>
          <cell r="E1050">
            <v>45214</v>
          </cell>
          <cell r="F1050" t="str">
            <v>Before PCN</v>
          </cell>
          <cell r="G1050" t="str">
            <v>Investment</v>
          </cell>
        </row>
        <row r="1051">
          <cell r="A1051" t="str">
            <v>P-SC-K00-023</v>
          </cell>
          <cell r="B1051" t="str">
            <v>Multi-Sector</v>
          </cell>
          <cell r="C1051">
            <v>3</v>
          </cell>
          <cell r="D1051" t="str">
            <v>No</v>
          </cell>
          <cell r="E1051">
            <v>45214</v>
          </cell>
          <cell r="F1051" t="str">
            <v>PCN Approved</v>
          </cell>
          <cell r="G1051" t="str">
            <v>PBO</v>
          </cell>
        </row>
        <row r="1052">
          <cell r="A1052" t="str">
            <v>P-TG-AA0-014</v>
          </cell>
          <cell r="B1052" t="str">
            <v>Agriculture</v>
          </cell>
          <cell r="C1052" t="str">
            <v>Yes</v>
          </cell>
          <cell r="D1052" t="str">
            <v>NO</v>
          </cell>
          <cell r="E1052">
            <v>45217</v>
          </cell>
          <cell r="F1052" t="str">
            <v>Before PCN</v>
          </cell>
          <cell r="G1052" t="str">
            <v>Investment</v>
          </cell>
        </row>
        <row r="1053">
          <cell r="A1053" t="str">
            <v>SAP-TBC-MR-008</v>
          </cell>
          <cell r="B1053" t="str">
            <v>Finance</v>
          </cell>
          <cell r="C1053"/>
          <cell r="D1053"/>
          <cell r="E1053">
            <v>45217</v>
          </cell>
          <cell r="F1053" t="str">
            <v>Before PCN</v>
          </cell>
          <cell r="G1053" t="str">
            <v>Equity</v>
          </cell>
        </row>
        <row r="1054">
          <cell r="A1054" t="str">
            <v>P-GN-AA0-028</v>
          </cell>
          <cell r="B1054" t="str">
            <v>Agriculture</v>
          </cell>
          <cell r="C1054" t="str">
            <v>NO</v>
          </cell>
          <cell r="D1054" t="str">
            <v>NO</v>
          </cell>
          <cell r="E1054">
            <v>45224</v>
          </cell>
          <cell r="F1054" t="str">
            <v>Before PCN</v>
          </cell>
          <cell r="G1054" t="str">
            <v>Investment</v>
          </cell>
        </row>
        <row r="1055">
          <cell r="A1055" t="str">
            <v>P-ZW-AAG-008</v>
          </cell>
          <cell r="B1055" t="str">
            <v>Agriculture</v>
          </cell>
          <cell r="C1055" t="str">
            <v>2 -TBC</v>
          </cell>
          <cell r="D1055" t="str">
            <v>No</v>
          </cell>
          <cell r="E1055">
            <v>45225</v>
          </cell>
          <cell r="F1055" t="str">
            <v>Before PCN</v>
          </cell>
          <cell r="G1055" t="str">
            <v>Investment</v>
          </cell>
        </row>
        <row r="1056">
          <cell r="A1056" t="str">
            <v>P-SS-KF0-006</v>
          </cell>
          <cell r="B1056" t="str">
            <v>Multi-Sector</v>
          </cell>
          <cell r="C1056">
            <v>3</v>
          </cell>
          <cell r="D1056" t="str">
            <v>No</v>
          </cell>
          <cell r="E1056">
            <v>45226</v>
          </cell>
          <cell r="F1056" t="str">
            <v>Before PCN</v>
          </cell>
          <cell r="G1056" t="str">
            <v>ISP</v>
          </cell>
        </row>
        <row r="1057">
          <cell r="A1057" t="str">
            <v>P-BW-EBA-001</v>
          </cell>
          <cell r="B1057" t="str">
            <v>Water supply and Sanitation</v>
          </cell>
          <cell r="C1057" t="str">
            <v>1 - TBC</v>
          </cell>
          <cell r="D1057" t="str">
            <v>No</v>
          </cell>
          <cell r="E1057">
            <v>45229</v>
          </cell>
          <cell r="F1057" t="str">
            <v>Before PCN</v>
          </cell>
          <cell r="G1057" t="str">
            <v>Investment</v>
          </cell>
        </row>
        <row r="1058">
          <cell r="A1058" t="str">
            <v>P-ST-K00-010</v>
          </cell>
          <cell r="B1058" t="str">
            <v>Multi-Sector</v>
          </cell>
          <cell r="C1058">
            <v>3</v>
          </cell>
          <cell r="D1058" t="str">
            <v>NA</v>
          </cell>
          <cell r="E1058">
            <v>45230</v>
          </cell>
          <cell r="F1058" t="str">
            <v>Before PCN</v>
          </cell>
          <cell r="G1058" t="str">
            <v>ISP</v>
          </cell>
        </row>
        <row r="1059">
          <cell r="A1059" t="str">
            <v>P-ZW-KF0-015</v>
          </cell>
          <cell r="B1059" t="str">
            <v>Multi-Sector</v>
          </cell>
          <cell r="C1059" t="str">
            <v>No</v>
          </cell>
          <cell r="D1059" t="str">
            <v>No</v>
          </cell>
          <cell r="E1059">
            <v>45230</v>
          </cell>
          <cell r="F1059" t="str">
            <v>Before PCN</v>
          </cell>
          <cell r="G1059" t="str">
            <v>ISP</v>
          </cell>
        </row>
        <row r="1060">
          <cell r="A1060" t="str">
            <v>P-ST-K00-013</v>
          </cell>
          <cell r="B1060" t="str">
            <v>Multi-Sector</v>
          </cell>
          <cell r="C1060" t="str">
            <v>No</v>
          </cell>
          <cell r="D1060" t="str">
            <v>No</v>
          </cell>
          <cell r="E1060">
            <v>45230</v>
          </cell>
          <cell r="F1060" t="str">
            <v>Before PCN</v>
          </cell>
          <cell r="G1060" t="str">
            <v>PBO</v>
          </cell>
        </row>
        <row r="1061">
          <cell r="A1061" t="str">
            <v>P-ZM-AA0-036</v>
          </cell>
          <cell r="B1061" t="str">
            <v>Agriculture</v>
          </cell>
          <cell r="C1061" t="str">
            <v>tbc</v>
          </cell>
          <cell r="D1061" t="str">
            <v>No</v>
          </cell>
          <cell r="E1061">
            <v>45231</v>
          </cell>
          <cell r="F1061" t="str">
            <v>Before PCN</v>
          </cell>
          <cell r="G1061" t="str">
            <v>Investment</v>
          </cell>
        </row>
        <row r="1062">
          <cell r="A1062" t="str">
            <v>P-EG-HAB-013</v>
          </cell>
          <cell r="B1062" t="str">
            <v>Finance</v>
          </cell>
          <cell r="C1062" t="str">
            <v>No</v>
          </cell>
          <cell r="D1062" t="str">
            <v>No</v>
          </cell>
          <cell r="E1062">
            <v>45231</v>
          </cell>
          <cell r="F1062" t="str">
            <v>PCN Approved</v>
          </cell>
          <cell r="G1062" t="str">
            <v>LOC/TFLOC/SUBDEBT</v>
          </cell>
        </row>
        <row r="1063">
          <cell r="A1063" t="str">
            <v>P-KE-F00-012</v>
          </cell>
          <cell r="B1063" t="str">
            <v>Power</v>
          </cell>
          <cell r="C1063">
            <v>1</v>
          </cell>
          <cell r="D1063"/>
          <cell r="E1063">
            <v>45231</v>
          </cell>
          <cell r="F1063" t="str">
            <v>Before PCN</v>
          </cell>
          <cell r="G1063" t="str">
            <v>Investment</v>
          </cell>
        </row>
        <row r="1064">
          <cell r="A1064" t="str">
            <v>P-MA-DB0-008</v>
          </cell>
          <cell r="B1064" t="str">
            <v>Transport</v>
          </cell>
          <cell r="C1064">
            <v>1</v>
          </cell>
          <cell r="D1064" t="str">
            <v>No</v>
          </cell>
          <cell r="E1064">
            <v>45238</v>
          </cell>
          <cell r="F1064" t="str">
            <v>PCN Approved</v>
          </cell>
          <cell r="G1064" t="str">
            <v>Investment</v>
          </cell>
        </row>
        <row r="1065">
          <cell r="A1065" t="str">
            <v>P-ZW-HAB-002</v>
          </cell>
          <cell r="B1065" t="str">
            <v>Finance</v>
          </cell>
          <cell r="C1065" t="str">
            <v>FI-C</v>
          </cell>
          <cell r="D1065" t="str">
            <v>No</v>
          </cell>
          <cell r="E1065">
            <v>45243</v>
          </cell>
          <cell r="F1065" t="str">
            <v>Before PCN</v>
          </cell>
          <cell r="G1065" t="str">
            <v>GUARANTEE</v>
          </cell>
        </row>
        <row r="1066">
          <cell r="A1066" t="str">
            <v>P-TN-AA0-028</v>
          </cell>
          <cell r="B1066" t="str">
            <v>Agriculture</v>
          </cell>
          <cell r="C1066" t="str">
            <v>No</v>
          </cell>
          <cell r="D1066" t="str">
            <v>No</v>
          </cell>
          <cell r="E1066">
            <v>45245</v>
          </cell>
          <cell r="F1066" t="str">
            <v>Before PCN</v>
          </cell>
          <cell r="G1066" t="str">
            <v>Investment</v>
          </cell>
        </row>
        <row r="1067">
          <cell r="A1067" t="str">
            <v>P-TZ-H00-007</v>
          </cell>
          <cell r="B1067" t="str">
            <v>Finance</v>
          </cell>
          <cell r="C1067" t="str">
            <v>No</v>
          </cell>
          <cell r="D1067" t="str">
            <v>No</v>
          </cell>
          <cell r="E1067">
            <v>45245</v>
          </cell>
          <cell r="F1067" t="str">
            <v>PCN Approved</v>
          </cell>
          <cell r="G1067" t="str">
            <v>GUARANTEE</v>
          </cell>
        </row>
        <row r="1068">
          <cell r="A1068" t="str">
            <v>P-Z1-D00-048</v>
          </cell>
          <cell r="B1068" t="str">
            <v>Transport</v>
          </cell>
          <cell r="C1068">
            <v>1</v>
          </cell>
          <cell r="D1068" t="str">
            <v>NO</v>
          </cell>
          <cell r="E1068">
            <v>45245</v>
          </cell>
          <cell r="F1068" t="str">
            <v>Before PCN</v>
          </cell>
          <cell r="G1068" t="str">
            <v>Investment</v>
          </cell>
        </row>
        <row r="1069">
          <cell r="A1069" t="str">
            <v>P-Z1-D00-048</v>
          </cell>
          <cell r="B1069" t="str">
            <v>Transport</v>
          </cell>
          <cell r="C1069">
            <v>1</v>
          </cell>
          <cell r="D1069" t="str">
            <v>NO</v>
          </cell>
          <cell r="E1069">
            <v>45245</v>
          </cell>
          <cell r="F1069" t="str">
            <v>Before PCN</v>
          </cell>
          <cell r="G1069" t="str">
            <v>Investment</v>
          </cell>
        </row>
        <row r="1070">
          <cell r="A1070" t="str">
            <v>P-SN-AA0-014</v>
          </cell>
          <cell r="B1070" t="str">
            <v>Agriculture</v>
          </cell>
          <cell r="C1070" t="str">
            <v>1 (TBC)</v>
          </cell>
          <cell r="D1070" t="str">
            <v>No</v>
          </cell>
          <cell r="E1070">
            <v>45252</v>
          </cell>
          <cell r="F1070" t="str">
            <v>Before PCN</v>
          </cell>
          <cell r="G1070" t="str">
            <v>Investment</v>
          </cell>
        </row>
        <row r="1071">
          <cell r="A1071" t="str">
            <v>P-BJ-FA0-010</v>
          </cell>
          <cell r="B1071" t="str">
            <v>Power</v>
          </cell>
          <cell r="C1071" t="str">
            <v>FI-B</v>
          </cell>
          <cell r="D1071" t="str">
            <v>NO</v>
          </cell>
          <cell r="E1071">
            <v>45252</v>
          </cell>
          <cell r="F1071" t="str">
            <v>Before PCN</v>
          </cell>
          <cell r="G1071" t="str">
            <v>Investment</v>
          </cell>
        </row>
        <row r="1072">
          <cell r="A1072" t="str">
            <v>P-Z1-DD0-024</v>
          </cell>
          <cell r="B1072" t="str">
            <v>Transport</v>
          </cell>
          <cell r="C1072">
            <v>1</v>
          </cell>
          <cell r="D1072" t="str">
            <v>NO</v>
          </cell>
          <cell r="E1072">
            <v>45252</v>
          </cell>
          <cell r="F1072" t="str">
            <v>Before PCN</v>
          </cell>
          <cell r="G1072" t="str">
            <v>Investment</v>
          </cell>
        </row>
        <row r="1073">
          <cell r="A1073" t="str">
            <v>P-ZW-HA0-003</v>
          </cell>
          <cell r="B1073" t="str">
            <v>Finance</v>
          </cell>
          <cell r="C1073" t="str">
            <v>FIC</v>
          </cell>
          <cell r="D1073" t="str">
            <v>No</v>
          </cell>
          <cell r="E1073">
            <v>45254</v>
          </cell>
          <cell r="F1073" t="str">
            <v>Before PCN</v>
          </cell>
          <cell r="G1073" t="str">
            <v>TFLOC</v>
          </cell>
        </row>
        <row r="1074">
          <cell r="A1074" t="str">
            <v>P-TD-F00-007</v>
          </cell>
          <cell r="B1074" t="str">
            <v>Power</v>
          </cell>
          <cell r="C1074" t="str">
            <v>no</v>
          </cell>
          <cell r="D1074" t="str">
            <v>NO</v>
          </cell>
          <cell r="E1074">
            <v>45255</v>
          </cell>
          <cell r="F1074" t="str">
            <v>Before PCN</v>
          </cell>
          <cell r="G1074" t="str">
            <v>Investment</v>
          </cell>
        </row>
        <row r="1075">
          <cell r="A1075" t="str">
            <v>P-GH-DB0-021</v>
          </cell>
          <cell r="B1075" t="str">
            <v>Transport</v>
          </cell>
          <cell r="C1075" t="str">
            <v>NO</v>
          </cell>
          <cell r="D1075" t="str">
            <v>NO</v>
          </cell>
          <cell r="E1075">
            <v>45257</v>
          </cell>
          <cell r="F1075" t="str">
            <v>Before PCN</v>
          </cell>
          <cell r="G1075" t="str">
            <v>Investment</v>
          </cell>
        </row>
        <row r="1076">
          <cell r="A1076" t="str">
            <v>P-NG-BG0-004</v>
          </cell>
          <cell r="B1076" t="str">
            <v>Industry, Mining &amp; Quarrying</v>
          </cell>
          <cell r="C1076">
            <v>1</v>
          </cell>
          <cell r="D1076"/>
          <cell r="E1076">
            <v>45259</v>
          </cell>
          <cell r="F1076" t="str">
            <v>Before PCN</v>
          </cell>
          <cell r="G1076" t="str">
            <v>Senior Debt</v>
          </cell>
        </row>
        <row r="1077">
          <cell r="A1077" t="str">
            <v>P-ZW-HAB-001</v>
          </cell>
          <cell r="B1077" t="str">
            <v>Finance</v>
          </cell>
          <cell r="C1077" t="str">
            <v>TBD</v>
          </cell>
          <cell r="D1077" t="str">
            <v>No</v>
          </cell>
          <cell r="E1077">
            <v>45259</v>
          </cell>
          <cell r="F1077" t="str">
            <v>Before PCN</v>
          </cell>
          <cell r="G1077" t="str">
            <v>GUARANTEE</v>
          </cell>
        </row>
        <row r="1078">
          <cell r="A1078" t="str">
            <v>P-Z1-D00-059</v>
          </cell>
          <cell r="B1078" t="str">
            <v>Transport</v>
          </cell>
          <cell r="C1078" t="str">
            <v>FI-A</v>
          </cell>
          <cell r="D1078"/>
          <cell r="E1078">
            <v>45259</v>
          </cell>
          <cell r="F1078" t="str">
            <v>Before PCN</v>
          </cell>
          <cell r="G1078" t="str">
            <v>Investment</v>
          </cell>
        </row>
        <row r="1079">
          <cell r="A1079" t="str">
            <v>P-NG-KE0-004</v>
          </cell>
          <cell r="B1079" t="str">
            <v>Transport</v>
          </cell>
          <cell r="C1079" t="str">
            <v>FI-A</v>
          </cell>
          <cell r="D1079"/>
          <cell r="E1079">
            <v>45259</v>
          </cell>
          <cell r="F1079" t="str">
            <v>Before PCN</v>
          </cell>
          <cell r="G1079" t="str">
            <v>Investment</v>
          </cell>
        </row>
        <row r="1080">
          <cell r="A1080" t="str">
            <v>P-BI-FAB-007</v>
          </cell>
          <cell r="B1080" t="str">
            <v>Power</v>
          </cell>
          <cell r="C1080">
            <v>1</v>
          </cell>
          <cell r="D1080"/>
          <cell r="E1080">
            <v>45260</v>
          </cell>
          <cell r="F1080" t="str">
            <v>Before PCN</v>
          </cell>
          <cell r="G1080" t="str">
            <v>Investment</v>
          </cell>
        </row>
        <row r="1081">
          <cell r="A1081" t="str">
            <v xml:space="preserve">P-BI-FAB-005 </v>
          </cell>
          <cell r="B1081" t="str">
            <v>Power</v>
          </cell>
          <cell r="C1081">
            <v>1</v>
          </cell>
          <cell r="D1081"/>
          <cell r="E1081">
            <v>45260</v>
          </cell>
          <cell r="F1081" t="str">
            <v>Before PCN</v>
          </cell>
          <cell r="G1081" t="str">
            <v>Investment</v>
          </cell>
        </row>
        <row r="1082">
          <cell r="A1082" t="str">
            <v xml:space="preserve">P-BI-FAB-006 </v>
          </cell>
          <cell r="B1082" t="str">
            <v>Power</v>
          </cell>
          <cell r="C1082">
            <v>1</v>
          </cell>
          <cell r="D1082"/>
          <cell r="E1082">
            <v>45260</v>
          </cell>
          <cell r="F1082" t="str">
            <v>Before PCN</v>
          </cell>
          <cell r="G1082" t="str">
            <v>Investment</v>
          </cell>
        </row>
        <row r="1083">
          <cell r="A1083" t="str">
            <v>P-GA-EA0-002</v>
          </cell>
          <cell r="B1083" t="str">
            <v>Water supply and Sanitation</v>
          </cell>
          <cell r="C1083" t="str">
            <v>no</v>
          </cell>
          <cell r="D1083" t="str">
            <v>NO</v>
          </cell>
          <cell r="E1083">
            <v>45260</v>
          </cell>
          <cell r="F1083" t="str">
            <v>Before PCN</v>
          </cell>
          <cell r="G1083" t="str">
            <v>Investment</v>
          </cell>
        </row>
        <row r="1084">
          <cell r="A1084" t="str">
            <v>P-SL-FA0-003</v>
          </cell>
          <cell r="B1084" t="str">
            <v>Power</v>
          </cell>
          <cell r="C1084" t="str">
            <v>1 (TBC)</v>
          </cell>
          <cell r="D1084" t="str">
            <v>No</v>
          </cell>
          <cell r="E1084">
            <v>45260</v>
          </cell>
          <cell r="F1084" t="str">
            <v>Before PCN</v>
          </cell>
          <cell r="G1084" t="str">
            <v>Investment</v>
          </cell>
        </row>
        <row r="1085">
          <cell r="A1085" t="str">
            <v>P-GW-A00-009</v>
          </cell>
          <cell r="B1085" t="str">
            <v>Agriculture</v>
          </cell>
          <cell r="C1085" t="str">
            <v>NO</v>
          </cell>
          <cell r="D1085" t="str">
            <v>NO</v>
          </cell>
          <cell r="E1085">
            <v>45260</v>
          </cell>
          <cell r="F1085" t="str">
            <v>Before PCN</v>
          </cell>
          <cell r="G1085" t="str">
            <v>Investment</v>
          </cell>
        </row>
        <row r="1086">
          <cell r="A1086" t="str">
            <v>P-NE-E00-006</v>
          </cell>
          <cell r="B1086" t="str">
            <v>Water supply and Sanitation</v>
          </cell>
          <cell r="C1086" t="str">
            <v>NO</v>
          </cell>
          <cell r="D1086" t="str">
            <v>NO</v>
          </cell>
          <cell r="E1086">
            <v>45260</v>
          </cell>
          <cell r="F1086" t="str">
            <v>Before PCN</v>
          </cell>
          <cell r="G1086" t="str">
            <v>Investment</v>
          </cell>
        </row>
        <row r="1087">
          <cell r="A1087" t="str">
            <v>P-SN-EB0-004</v>
          </cell>
          <cell r="B1087" t="str">
            <v>Water supply and Sanitation</v>
          </cell>
          <cell r="C1087" t="str">
            <v>1 (TBC)</v>
          </cell>
          <cell r="D1087" t="str">
            <v>No</v>
          </cell>
          <cell r="E1087">
            <v>45260</v>
          </cell>
          <cell r="F1087" t="str">
            <v>Before PCN</v>
          </cell>
          <cell r="G1087" t="str">
            <v>Investment</v>
          </cell>
        </row>
        <row r="1088">
          <cell r="A1088" t="str">
            <v>P-SN-DC0-002</v>
          </cell>
          <cell r="B1088" t="str">
            <v>Transport</v>
          </cell>
          <cell r="C1088">
            <v>1</v>
          </cell>
          <cell r="D1088" t="str">
            <v>NO</v>
          </cell>
          <cell r="E1088">
            <v>45260</v>
          </cell>
          <cell r="F1088" t="str">
            <v>Before PCN</v>
          </cell>
          <cell r="G1088" t="str">
            <v>Investment</v>
          </cell>
        </row>
        <row r="1089">
          <cell r="A1089" t="str">
            <v>P-TG-E00-010</v>
          </cell>
          <cell r="B1089" t="str">
            <v>Water supply and Sanitation</v>
          </cell>
          <cell r="C1089" t="str">
            <v>1 (TBC)</v>
          </cell>
          <cell r="D1089" t="str">
            <v>NO</v>
          </cell>
          <cell r="E1089">
            <v>45260</v>
          </cell>
          <cell r="F1089" t="str">
            <v>Before PCN</v>
          </cell>
          <cell r="G1089" t="str">
            <v>Investment</v>
          </cell>
        </row>
        <row r="1090">
          <cell r="A1090" t="str">
            <v xml:space="preserve">P-Z1-FAB-028 </v>
          </cell>
          <cell r="B1090" t="str">
            <v>Power</v>
          </cell>
          <cell r="C1090">
            <v>1</v>
          </cell>
          <cell r="D1090"/>
          <cell r="E1090">
            <v>45260</v>
          </cell>
          <cell r="F1090" t="str">
            <v>PCN Approved</v>
          </cell>
          <cell r="G1090" t="str">
            <v>Investment</v>
          </cell>
        </row>
        <row r="1091">
          <cell r="A1091" t="str">
            <v>P-Z1-DB0-256</v>
          </cell>
          <cell r="B1091" t="str">
            <v>Transport</v>
          </cell>
          <cell r="C1091" t="str">
            <v>1 (TBC)</v>
          </cell>
          <cell r="D1091" t="str">
            <v>NO</v>
          </cell>
          <cell r="E1091">
            <v>45260</v>
          </cell>
          <cell r="F1091" t="str">
            <v>Before PCN</v>
          </cell>
          <cell r="G1091" t="str">
            <v>Investment</v>
          </cell>
        </row>
        <row r="1092">
          <cell r="A1092" t="str">
            <v>P-ML-FF0-002</v>
          </cell>
          <cell r="B1092" t="str">
            <v>Power</v>
          </cell>
          <cell r="C1092">
            <v>2</v>
          </cell>
          <cell r="D1092" t="str">
            <v>NO</v>
          </cell>
          <cell r="E1092">
            <v>45261</v>
          </cell>
          <cell r="F1092" t="str">
            <v>Before PCN</v>
          </cell>
          <cell r="G1092" t="str">
            <v>Investment</v>
          </cell>
        </row>
        <row r="1093">
          <cell r="A1093" t="str">
            <v>P-ZW-HAB-001</v>
          </cell>
          <cell r="B1093" t="str">
            <v>Finance</v>
          </cell>
          <cell r="C1093"/>
          <cell r="D1093" t="str">
            <v>No</v>
          </cell>
          <cell r="E1093">
            <v>45261</v>
          </cell>
          <cell r="F1093" t="str">
            <v>Before PCN</v>
          </cell>
          <cell r="G1093" t="str">
            <v>GUARANTEE</v>
          </cell>
        </row>
        <row r="1094">
          <cell r="A1094" t="str">
            <v>SAP-TBC-MR-001</v>
          </cell>
          <cell r="B1094" t="str">
            <v>Finance</v>
          </cell>
          <cell r="C1094"/>
          <cell r="D1094"/>
          <cell r="E1094">
            <v>45261</v>
          </cell>
          <cell r="F1094" t="str">
            <v>Before PCN</v>
          </cell>
          <cell r="G1094" t="str">
            <v>GUARANTEE</v>
          </cell>
        </row>
        <row r="1095">
          <cell r="A1095" t="str">
            <v>P-LR-A00-010</v>
          </cell>
          <cell r="B1095" t="str">
            <v>Agriculture</v>
          </cell>
          <cell r="C1095">
            <v>2</v>
          </cell>
          <cell r="D1095"/>
          <cell r="E1095">
            <v>45267</v>
          </cell>
          <cell r="F1095" t="str">
            <v>Before PCN</v>
          </cell>
          <cell r="G1095" t="str">
            <v>Investment</v>
          </cell>
        </row>
        <row r="1096">
          <cell r="A1096" t="str">
            <v xml:space="preserve"> P-GM-A00-008</v>
          </cell>
          <cell r="B1096" t="str">
            <v>Agriculture</v>
          </cell>
          <cell r="C1096" t="str">
            <v>NO</v>
          </cell>
          <cell r="D1096"/>
          <cell r="E1096">
            <v>45267</v>
          </cell>
          <cell r="F1096" t="str">
            <v>Before PCN</v>
          </cell>
          <cell r="G1096" t="str">
            <v>Investment</v>
          </cell>
        </row>
        <row r="1097">
          <cell r="A1097" t="str">
            <v>P-LS-AA0-015</v>
          </cell>
          <cell r="B1097" t="str">
            <v>Agriculture</v>
          </cell>
          <cell r="C1097">
            <v>2</v>
          </cell>
          <cell r="D1097" t="str">
            <v>No</v>
          </cell>
          <cell r="E1097">
            <v>45268</v>
          </cell>
          <cell r="F1097" t="str">
            <v>PCN Approved</v>
          </cell>
          <cell r="G1097" t="str">
            <v>PBO</v>
          </cell>
        </row>
        <row r="1098">
          <cell r="A1098" t="str">
            <v>P-BF-AA0-035</v>
          </cell>
          <cell r="B1098" t="str">
            <v>Agriculture</v>
          </cell>
          <cell r="C1098">
            <v>1</v>
          </cell>
          <cell r="D1098" t="str">
            <v>NO</v>
          </cell>
          <cell r="E1098">
            <v>45275</v>
          </cell>
          <cell r="F1098" t="str">
            <v>Before PCN</v>
          </cell>
          <cell r="G1098" t="str">
            <v>Investment</v>
          </cell>
        </row>
        <row r="1099">
          <cell r="A1099" t="str">
            <v>P-ML-F00-012</v>
          </cell>
          <cell r="B1099" t="str">
            <v>Power</v>
          </cell>
          <cell r="C1099">
            <v>2</v>
          </cell>
          <cell r="D1099" t="str">
            <v>NO</v>
          </cell>
          <cell r="E1099">
            <v>45291</v>
          </cell>
          <cell r="F1099" t="str">
            <v>Before PCN</v>
          </cell>
          <cell r="G1099" t="str">
            <v>Investment</v>
          </cell>
        </row>
        <row r="1100">
          <cell r="A1100" t="str">
            <v>P-MR-AA0-010</v>
          </cell>
          <cell r="B1100" t="str">
            <v>Agriculture</v>
          </cell>
          <cell r="C1100" t="str">
            <v>No</v>
          </cell>
          <cell r="D1100" t="str">
            <v>No</v>
          </cell>
          <cell r="E1100">
            <v>45291</v>
          </cell>
          <cell r="F1100" t="str">
            <v>Before PCN</v>
          </cell>
          <cell r="G1100" t="str">
            <v>Investment</v>
          </cell>
        </row>
        <row r="1101">
          <cell r="A1101" t="str">
            <v>P-TN-I00-016</v>
          </cell>
          <cell r="B1101" t="str">
            <v>Social</v>
          </cell>
          <cell r="C1101">
            <v>3</v>
          </cell>
          <cell r="D1101" t="str">
            <v>No</v>
          </cell>
          <cell r="E1101">
            <v>45291</v>
          </cell>
          <cell r="F1101" t="str">
            <v>Before PCN</v>
          </cell>
          <cell r="G1101" t="str">
            <v>investment</v>
          </cell>
        </row>
        <row r="1102">
          <cell r="A1102" t="str">
            <v>SAP-TBC-MR-005</v>
          </cell>
          <cell r="B1102" t="str">
            <v>Water supply and Sanitation</v>
          </cell>
          <cell r="C1102"/>
          <cell r="D1102"/>
          <cell r="E1102">
            <v>45291</v>
          </cell>
          <cell r="F1102" t="str">
            <v>Before PCN</v>
          </cell>
          <cell r="G1102" t="str">
            <v>investment</v>
          </cell>
        </row>
        <row r="1103">
          <cell r="A1103" t="str">
            <v>SAP-TBC-MR-013</v>
          </cell>
          <cell r="B1103" t="str">
            <v>Multi-Sector</v>
          </cell>
          <cell r="C1103"/>
          <cell r="D1103"/>
          <cell r="E1103">
            <v>45291</v>
          </cell>
          <cell r="F1103" t="str">
            <v>Before PCN</v>
          </cell>
          <cell r="G1103" t="str">
            <v>PBO</v>
          </cell>
        </row>
        <row r="1104">
          <cell r="A1104" t="str">
            <v>P-Z1-KF0-061</v>
          </cell>
          <cell r="B1104" t="str">
            <v>Power</v>
          </cell>
          <cell r="C1104"/>
          <cell r="D1104"/>
          <cell r="E1104">
            <v>45291</v>
          </cell>
          <cell r="F1104" t="str">
            <v>Before PCN</v>
          </cell>
          <cell r="G1104"/>
        </row>
        <row r="1105">
          <cell r="A1105" t="str">
            <v>P-Z1-F00-152</v>
          </cell>
          <cell r="B1105" t="str">
            <v>Power</v>
          </cell>
          <cell r="C1105"/>
          <cell r="D1105"/>
          <cell r="E1105">
            <v>45291</v>
          </cell>
          <cell r="F1105" t="str">
            <v>Before PCN</v>
          </cell>
          <cell r="G1105"/>
        </row>
        <row r="1106">
          <cell r="A1106" t="str">
            <v>SAP-TBC-MR-011</v>
          </cell>
          <cell r="B1106" t="str">
            <v>Agriculture</v>
          </cell>
          <cell r="C1106"/>
          <cell r="D1106"/>
          <cell r="E1106">
            <v>45291</v>
          </cell>
          <cell r="F1106" t="str">
            <v>Before PCN</v>
          </cell>
          <cell r="G1106"/>
        </row>
        <row r="1107">
          <cell r="A1107" t="str">
            <v>SAP-TBC-MR-002</v>
          </cell>
          <cell r="B1107" t="str">
            <v>Power</v>
          </cell>
          <cell r="C1107"/>
          <cell r="D1107"/>
          <cell r="E1107">
            <v>45291</v>
          </cell>
          <cell r="F1107" t="str">
            <v>Before PCN</v>
          </cell>
          <cell r="G1107"/>
        </row>
        <row r="1108">
          <cell r="A1108" t="str">
            <v>SAP-TBC-MR-010</v>
          </cell>
          <cell r="B1108" t="str">
            <v>Finance</v>
          </cell>
          <cell r="C1108"/>
          <cell r="D1108"/>
          <cell r="E1108">
            <v>45291</v>
          </cell>
          <cell r="F1108" t="str">
            <v>Before PCN</v>
          </cell>
          <cell r="G1108"/>
        </row>
        <row r="1109">
          <cell r="A1109" t="str">
            <v>P-Z1-KF0-061</v>
          </cell>
          <cell r="B1109" t="str">
            <v>Agriculture</v>
          </cell>
          <cell r="C1109"/>
          <cell r="D1109"/>
          <cell r="E1109">
            <v>45291</v>
          </cell>
          <cell r="F1109" t="str">
            <v>Before PCN</v>
          </cell>
          <cell r="G1109"/>
        </row>
        <row r="1110">
          <cell r="A1110" t="str">
            <v>P-CI-KA0-013</v>
          </cell>
          <cell r="B1110" t="str">
            <v>Multi-Sector</v>
          </cell>
          <cell r="C1110">
            <v>3</v>
          </cell>
          <cell r="D1110" t="str">
            <v>N/A</v>
          </cell>
          <cell r="E1110">
            <v>44950</v>
          </cell>
          <cell r="F1110" t="str">
            <v>Approved</v>
          </cell>
          <cell r="G1110" t="str">
            <v>PBO</v>
          </cell>
        </row>
        <row r="1111">
          <cell r="A1111" t="str">
            <v>P-Z1-HAA-106</v>
          </cell>
          <cell r="B1111" t="str">
            <v>Finance</v>
          </cell>
          <cell r="C1111" t="str">
            <v>FI-B</v>
          </cell>
          <cell r="D1111" t="str">
            <v>Yes</v>
          </cell>
          <cell r="E1111">
            <v>44950</v>
          </cell>
          <cell r="F1111" t="str">
            <v>Approved</v>
          </cell>
          <cell r="G1111" t="str">
            <v>TFLOC</v>
          </cell>
        </row>
        <row r="1112">
          <cell r="A1112" t="str">
            <v>P-Z1-H00-094</v>
          </cell>
          <cell r="B1112" t="str">
            <v>Finance</v>
          </cell>
          <cell r="C1112" t="str">
            <v>FI-B</v>
          </cell>
          <cell r="D1112"/>
          <cell r="E1112">
            <v>44950</v>
          </cell>
          <cell r="F1112" t="str">
            <v>Approved</v>
          </cell>
          <cell r="G1112" t="str">
            <v>EQUITY</v>
          </cell>
        </row>
        <row r="1113">
          <cell r="A1113" t="str">
            <v>P-ER-FA0-001</v>
          </cell>
          <cell r="B1113" t="str">
            <v>Power</v>
          </cell>
          <cell r="C1113">
            <v>2</v>
          </cell>
          <cell r="D1113"/>
          <cell r="E1113">
            <v>44986</v>
          </cell>
          <cell r="F1113" t="str">
            <v>Approved</v>
          </cell>
          <cell r="G1113" t="str">
            <v>Investment</v>
          </cell>
        </row>
        <row r="1114">
          <cell r="A1114" t="str">
            <v>P-MU-HAB-008</v>
          </cell>
          <cell r="B1114" t="str">
            <v>Finance</v>
          </cell>
          <cell r="C1114" t="str">
            <v>FI/A</v>
          </cell>
          <cell r="D1114"/>
          <cell r="E1114">
            <v>44993</v>
          </cell>
          <cell r="F1114" t="str">
            <v>Approved</v>
          </cell>
          <cell r="G1114" t="str">
            <v>SUBDEBT</v>
          </cell>
        </row>
        <row r="1115">
          <cell r="A1115" t="str">
            <v>P-KE-HAB-037</v>
          </cell>
          <cell r="B1115" t="str">
            <v>Finance</v>
          </cell>
          <cell r="C1115" t="str">
            <v>FI-B</v>
          </cell>
          <cell r="D1115"/>
          <cell r="E1115">
            <v>44993</v>
          </cell>
          <cell r="F1115" t="str">
            <v>Approved</v>
          </cell>
          <cell r="G1115" t="str">
            <v>LOC/TFLOC/TG</v>
          </cell>
        </row>
        <row r="1116">
          <cell r="A1116" t="str">
            <v>P-Z1-KF0-066</v>
          </cell>
          <cell r="B1116" t="str">
            <v>Finance</v>
          </cell>
          <cell r="C1116" t="str">
            <v>FI-C</v>
          </cell>
          <cell r="D1116" t="str">
            <v>N/A</v>
          </cell>
          <cell r="E1116">
            <v>44994</v>
          </cell>
          <cell r="F1116" t="str">
            <v>Approved</v>
          </cell>
          <cell r="G1116" t="str">
            <v>ISP</v>
          </cell>
        </row>
        <row r="1117">
          <cell r="A1117" t="str">
            <v>P-KE-IA0-005</v>
          </cell>
          <cell r="B1117" t="str">
            <v>Social</v>
          </cell>
          <cell r="C1117">
            <v>2</v>
          </cell>
          <cell r="D1117"/>
          <cell r="E1117">
            <v>44998</v>
          </cell>
          <cell r="F1117" t="str">
            <v>Approved</v>
          </cell>
          <cell r="G1117" t="str">
            <v>Investment</v>
          </cell>
        </row>
        <row r="1118">
          <cell r="A1118" t="str">
            <v>P-LR-H00-008</v>
          </cell>
          <cell r="B1118" t="str">
            <v>Finance</v>
          </cell>
          <cell r="C1118">
            <v>3</v>
          </cell>
          <cell r="D1118" t="str">
            <v>N/A</v>
          </cell>
          <cell r="E1118">
            <v>45002</v>
          </cell>
          <cell r="F1118" t="str">
            <v>Approved</v>
          </cell>
          <cell r="G1118" t="str">
            <v>Grant</v>
          </cell>
        </row>
        <row r="1119">
          <cell r="A1119" t="str">
            <v>P-BI-HAB-005</v>
          </cell>
          <cell r="B1119" t="str">
            <v>Finance</v>
          </cell>
          <cell r="C1119" t="str">
            <v>FI-C</v>
          </cell>
          <cell r="D1119" t="str">
            <v>NA</v>
          </cell>
          <cell r="E1119">
            <v>45008</v>
          </cell>
          <cell r="F1119" t="str">
            <v>Approved</v>
          </cell>
          <cell r="G1119" t="str">
            <v>GUARANTEE</v>
          </cell>
        </row>
        <row r="1120">
          <cell r="A1120" t="str">
            <v>P-TG-IZ0-004</v>
          </cell>
          <cell r="B1120" t="str">
            <v>Social</v>
          </cell>
          <cell r="C1120"/>
          <cell r="D1120"/>
          <cell r="E1120">
            <v>45010</v>
          </cell>
          <cell r="F1120" t="str">
            <v>Approved</v>
          </cell>
          <cell r="G1120" t="str">
            <v>investment</v>
          </cell>
        </row>
        <row r="1121">
          <cell r="A1121" t="str">
            <v>P-Z1-DB0-251</v>
          </cell>
          <cell r="B1121" t="str">
            <v>Transport</v>
          </cell>
          <cell r="C1121">
            <v>1</v>
          </cell>
          <cell r="D1121" t="str">
            <v>Yes</v>
          </cell>
          <cell r="E1121">
            <v>45014</v>
          </cell>
          <cell r="F1121" t="str">
            <v>Approved</v>
          </cell>
          <cell r="G1121" t="str">
            <v>Investment</v>
          </cell>
        </row>
        <row r="1122">
          <cell r="A1122" t="str">
            <v>P-Z1-H00-098</v>
          </cell>
          <cell r="B1122" t="str">
            <v>Finance</v>
          </cell>
          <cell r="C1122">
            <v>3</v>
          </cell>
          <cell r="D1122" t="str">
            <v>Yes</v>
          </cell>
          <cell r="E1122">
            <v>45014</v>
          </cell>
          <cell r="F1122" t="str">
            <v>Approved</v>
          </cell>
          <cell r="G1122" t="str">
            <v>Grant</v>
          </cell>
        </row>
        <row r="1123">
          <cell r="A1123" t="str">
            <v>P-MU-K00-009</v>
          </cell>
          <cell r="B1123" t="str">
            <v>Multi-Sector</v>
          </cell>
          <cell r="C1123">
            <v>3</v>
          </cell>
          <cell r="D1123" t="str">
            <v>N/A</v>
          </cell>
          <cell r="E1123">
            <v>45014</v>
          </cell>
          <cell r="F1123" t="str">
            <v>Approved</v>
          </cell>
          <cell r="G1123" t="str">
            <v>PBO</v>
          </cell>
        </row>
        <row r="1124">
          <cell r="A1124" t="str">
            <v>P-MR-AA0-010</v>
          </cell>
          <cell r="B1124" t="str">
            <v>Agriculture</v>
          </cell>
          <cell r="C1124" t="str">
            <v>No</v>
          </cell>
          <cell r="D1124" t="str">
            <v>No</v>
          </cell>
          <cell r="E1124">
            <v>45014</v>
          </cell>
          <cell r="F1124" t="str">
            <v>Approved</v>
          </cell>
          <cell r="G1124" t="str">
            <v>Investment</v>
          </cell>
        </row>
        <row r="1125">
          <cell r="A1125" t="str">
            <v>P-MZ-KA0-009</v>
          </cell>
          <cell r="B1125" t="str">
            <v>Multi-Sector</v>
          </cell>
          <cell r="C1125">
            <v>3</v>
          </cell>
          <cell r="D1125" t="str">
            <v>NO</v>
          </cell>
          <cell r="E1125">
            <v>45021</v>
          </cell>
          <cell r="F1125" t="str">
            <v>PAR approved</v>
          </cell>
          <cell r="G1125" t="str">
            <v>TA</v>
          </cell>
        </row>
        <row r="1126">
          <cell r="A1126" t="str">
            <v>P-Z1-K00-127</v>
          </cell>
          <cell r="B1126" t="str">
            <v>Regional Intergration</v>
          </cell>
          <cell r="C1126"/>
          <cell r="D1126"/>
          <cell r="E1126">
            <v>45030</v>
          </cell>
          <cell r="F1126" t="str">
            <v>PAR approved</v>
          </cell>
          <cell r="G1126" t="str">
            <v>ISP</v>
          </cell>
        </row>
        <row r="1127">
          <cell r="A1127" t="str">
            <v>P-TG-I00-008</v>
          </cell>
          <cell r="B1127" t="str">
            <v>Social</v>
          </cell>
          <cell r="C1127" t="str">
            <v>2 (tbc)</v>
          </cell>
          <cell r="D1127">
            <v>0</v>
          </cell>
          <cell r="E1127">
            <v>45033</v>
          </cell>
          <cell r="F1127" t="str">
            <v>PAR approved</v>
          </cell>
          <cell r="G1127" t="str">
            <v>Investment</v>
          </cell>
        </row>
        <row r="1128">
          <cell r="A1128" t="str">
            <v>P-SS-A00-002</v>
          </cell>
          <cell r="B1128" t="str">
            <v>Agriculture</v>
          </cell>
          <cell r="C1128">
            <v>3</v>
          </cell>
          <cell r="D1128" t="str">
            <v>NA</v>
          </cell>
          <cell r="E1128">
            <v>45034</v>
          </cell>
          <cell r="F1128" t="str">
            <v>PAR approved</v>
          </cell>
          <cell r="G1128" t="str">
            <v>Investment</v>
          </cell>
        </row>
        <row r="1129">
          <cell r="A1129" t="str">
            <v>P-MU-FA0-004</v>
          </cell>
          <cell r="B1129" t="str">
            <v>Power</v>
          </cell>
          <cell r="C1129">
            <v>2</v>
          </cell>
          <cell r="D1129" t="str">
            <v>Yes</v>
          </cell>
          <cell r="E1129">
            <v>45042</v>
          </cell>
          <cell r="F1129" t="str">
            <v>PAR approved</v>
          </cell>
          <cell r="G1129" t="str">
            <v>Investment</v>
          </cell>
        </row>
        <row r="1130">
          <cell r="A1130" t="str">
            <v>P-GH-D00-011</v>
          </cell>
          <cell r="B1130" t="str">
            <v>Transport</v>
          </cell>
          <cell r="C1130">
            <v>1</v>
          </cell>
          <cell r="D1130" t="str">
            <v>Yes</v>
          </cell>
          <cell r="E1130">
            <v>45049</v>
          </cell>
          <cell r="F1130" t="str">
            <v>PAR approved</v>
          </cell>
          <cell r="G1130" t="str">
            <v>Investment</v>
          </cell>
        </row>
        <row r="1131">
          <cell r="A1131" t="str">
            <v>P-NG-H00-019</v>
          </cell>
          <cell r="B1131" t="str">
            <v>Finance</v>
          </cell>
          <cell r="C1131" t="str">
            <v>FI-A</v>
          </cell>
          <cell r="D1131" t="str">
            <v>Yes</v>
          </cell>
          <cell r="E1131">
            <v>45049</v>
          </cell>
          <cell r="F1131" t="str">
            <v>PCN Approved</v>
          </cell>
          <cell r="G1131" t="str">
            <v>SUBDEBT</v>
          </cell>
        </row>
        <row r="1132">
          <cell r="A1132" t="str">
            <v>P-EG-H00-013</v>
          </cell>
          <cell r="B1132" t="str">
            <v>Finance</v>
          </cell>
          <cell r="C1132">
            <v>1</v>
          </cell>
          <cell r="D1132" t="str">
            <v>Yes</v>
          </cell>
          <cell r="E1132">
            <v>45049</v>
          </cell>
          <cell r="F1132" t="str">
            <v>PAR approved</v>
          </cell>
          <cell r="G1132" t="str">
            <v>GUARANTEE</v>
          </cell>
        </row>
        <row r="1133">
          <cell r="A1133" t="str">
            <v>P-Z1-KE0-030</v>
          </cell>
          <cell r="B1133" t="str">
            <v>Multi-Sector</v>
          </cell>
          <cell r="C1133" t="str">
            <v>FI-A</v>
          </cell>
          <cell r="D1133" t="str">
            <v>Yes</v>
          </cell>
          <cell r="E1133">
            <v>45063</v>
          </cell>
          <cell r="F1133" t="str">
            <v>PCN Approved</v>
          </cell>
          <cell r="G1133" t="str">
            <v>EQUITY</v>
          </cell>
        </row>
        <row r="1134">
          <cell r="A1134" t="str">
            <v>P-NG-EBD-001</v>
          </cell>
          <cell r="B1134" t="str">
            <v>Transport</v>
          </cell>
          <cell r="C1134">
            <v>1</v>
          </cell>
          <cell r="D1134" t="str">
            <v>Yes</v>
          </cell>
          <cell r="E1134">
            <v>45077</v>
          </cell>
          <cell r="F1134" t="str">
            <v>PCN Approved</v>
          </cell>
          <cell r="G1134" t="str">
            <v>Investment</v>
          </cell>
        </row>
        <row r="1135">
          <cell r="A1135" t="str">
            <v>P-CV-A00-003</v>
          </cell>
          <cell r="B1135" t="str">
            <v>Agriculture</v>
          </cell>
          <cell r="C1135">
            <v>2</v>
          </cell>
          <cell r="D1135">
            <v>0</v>
          </cell>
          <cell r="E1135">
            <v>45077</v>
          </cell>
          <cell r="F1135" t="str">
            <v>PAR approved</v>
          </cell>
          <cell r="G1135" t="str">
            <v>PBO</v>
          </cell>
        </row>
        <row r="1136">
          <cell r="A1136" t="str">
            <v>P-GM-FA0-004</v>
          </cell>
          <cell r="B1136" t="str">
            <v>Power</v>
          </cell>
          <cell r="C1136">
            <v>2</v>
          </cell>
          <cell r="D1136" t="str">
            <v>Yes</v>
          </cell>
          <cell r="E1136">
            <v>45077</v>
          </cell>
          <cell r="F1136" t="str">
            <v>PCN Approved</v>
          </cell>
          <cell r="G1136" t="str">
            <v>Investment</v>
          </cell>
        </row>
        <row r="1137">
          <cell r="A1137" t="str">
            <v>P-BJ-KF0-001</v>
          </cell>
          <cell r="B1137" t="str">
            <v>Multi-Sector</v>
          </cell>
          <cell r="C1137"/>
          <cell r="D1137"/>
          <cell r="E1137">
            <v>45077</v>
          </cell>
          <cell r="F1137" t="str">
            <v>Before PCN</v>
          </cell>
          <cell r="G1137" t="str">
            <v>Investment</v>
          </cell>
        </row>
        <row r="1138">
          <cell r="A1138" t="str">
            <v>P-Z1-HAB-100</v>
          </cell>
          <cell r="B1138" t="str">
            <v>Finance</v>
          </cell>
          <cell r="C1138" t="str">
            <v>No</v>
          </cell>
          <cell r="D1138" t="str">
            <v>No</v>
          </cell>
          <cell r="E1138">
            <v>45082</v>
          </cell>
          <cell r="F1138" t="str">
            <v>PCN Approved</v>
          </cell>
          <cell r="G1138" t="str">
            <v>GUARANTEE</v>
          </cell>
        </row>
        <row r="1139">
          <cell r="A1139" t="str">
            <v>P-Z1-BZ0-014</v>
          </cell>
          <cell r="B1139" t="str">
            <v>Industry, Mining &amp; Quarrying</v>
          </cell>
          <cell r="C1139" t="str">
            <v>FI-A</v>
          </cell>
          <cell r="D1139" t="str">
            <v>Yes</v>
          </cell>
          <cell r="E1139">
            <v>45084</v>
          </cell>
          <cell r="F1139" t="str">
            <v>PCN Approved</v>
          </cell>
          <cell r="G1139" t="str">
            <v>EQUITY</v>
          </cell>
        </row>
        <row r="1140">
          <cell r="A1140" t="str">
            <v>P-MA-IBD-012</v>
          </cell>
          <cell r="B1140" t="str">
            <v>Social</v>
          </cell>
          <cell r="C1140">
            <v>2</v>
          </cell>
          <cell r="D1140" t="str">
            <v>No</v>
          </cell>
          <cell r="E1140">
            <v>45084</v>
          </cell>
          <cell r="F1140" t="str">
            <v>PCN Approved</v>
          </cell>
          <cell r="G1140" t="str">
            <v>Investment</v>
          </cell>
        </row>
        <row r="1141">
          <cell r="A1141" t="str">
            <v>P-Z1-HB0-084</v>
          </cell>
          <cell r="B1141" t="str">
            <v>Finance</v>
          </cell>
          <cell r="C1141" t="str">
            <v>FI-A or FI-B (TBC)</v>
          </cell>
          <cell r="D1141" t="str">
            <v>NO</v>
          </cell>
          <cell r="E1141">
            <v>45084</v>
          </cell>
          <cell r="F1141" t="str">
            <v>PCN Approved</v>
          </cell>
          <cell r="G1141" t="str">
            <v>EQUITY</v>
          </cell>
        </row>
        <row r="1142">
          <cell r="A1142" t="str">
            <v>P-TZ-K00-018</v>
          </cell>
          <cell r="B1142" t="str">
            <v>Multi-Sector</v>
          </cell>
          <cell r="C1142">
            <v>3</v>
          </cell>
          <cell r="D1142" t="str">
            <v>Yes</v>
          </cell>
          <cell r="E1142">
            <v>45084</v>
          </cell>
          <cell r="F1142" t="str">
            <v>PCN Approved</v>
          </cell>
          <cell r="G1142" t="str">
            <v>PBO</v>
          </cell>
        </row>
        <row r="1143">
          <cell r="A1143" t="str">
            <v>P-AO-E00-006</v>
          </cell>
          <cell r="B1143" t="str">
            <v>Water supply and Sanitation</v>
          </cell>
          <cell r="C1143">
            <v>2</v>
          </cell>
          <cell r="D1143" t="str">
            <v>Yes</v>
          </cell>
          <cell r="E1143">
            <v>45084</v>
          </cell>
          <cell r="F1143" t="str">
            <v>PCN Approved</v>
          </cell>
          <cell r="G1143" t="str">
            <v>Investment</v>
          </cell>
        </row>
        <row r="1144">
          <cell r="A1144" t="str">
            <v> P-Z1-K00-139</v>
          </cell>
          <cell r="B1144" t="str">
            <v>Finance</v>
          </cell>
          <cell r="C1144" t="str">
            <v>FI-A or FI-B (TBC)</v>
          </cell>
          <cell r="D1144" t="str">
            <v>No</v>
          </cell>
          <cell r="E1144">
            <v>45084</v>
          </cell>
          <cell r="F1144" t="str">
            <v>PCN Approved</v>
          </cell>
          <cell r="G1144" t="str">
            <v>Equity</v>
          </cell>
        </row>
        <row r="1145">
          <cell r="A1145" t="str">
            <v>P-Z1-K00-135</v>
          </cell>
          <cell r="B1145" t="str">
            <v>Multi-Sector</v>
          </cell>
          <cell r="C1145" t="str">
            <v>FI-B</v>
          </cell>
          <cell r="D1145" t="str">
            <v>No</v>
          </cell>
          <cell r="E1145">
            <v>45091</v>
          </cell>
          <cell r="F1145" t="str">
            <v>PCN Approved</v>
          </cell>
          <cell r="G1145" t="str">
            <v>EQUITY</v>
          </cell>
        </row>
        <row r="1146">
          <cell r="A1146" t="str">
            <v>P-CI-H00-014</v>
          </cell>
          <cell r="B1146" t="str">
            <v>Finance</v>
          </cell>
          <cell r="C1146">
            <v>1</v>
          </cell>
          <cell r="D1146" t="str">
            <v>Yes</v>
          </cell>
          <cell r="E1146">
            <v>45091</v>
          </cell>
          <cell r="F1146" t="str">
            <v>PCN Approved</v>
          </cell>
          <cell r="G1146" t="str">
            <v>GUARANTEE</v>
          </cell>
        </row>
        <row r="1147">
          <cell r="A1147" t="str">
            <v>P-NG-I00-002</v>
          </cell>
          <cell r="B1147" t="str">
            <v>Social</v>
          </cell>
          <cell r="C1147">
            <v>1</v>
          </cell>
          <cell r="D1147" t="str">
            <v>Yes</v>
          </cell>
          <cell r="E1147">
            <v>45091</v>
          </cell>
          <cell r="F1147" t="str">
            <v>PAR approved</v>
          </cell>
          <cell r="G1147" t="str">
            <v>Investment</v>
          </cell>
        </row>
        <row r="1148">
          <cell r="A1148" t="str">
            <v>P-MW-E00-013</v>
          </cell>
          <cell r="B1148" t="str">
            <v>Water supply and Sanitation</v>
          </cell>
          <cell r="C1148">
            <v>1</v>
          </cell>
          <cell r="D1148" t="str">
            <v>Yes</v>
          </cell>
          <cell r="E1148">
            <v>45094</v>
          </cell>
          <cell r="F1148" t="str">
            <v>PAR approved</v>
          </cell>
          <cell r="G1148" t="str">
            <v>Investment</v>
          </cell>
        </row>
        <row r="1149">
          <cell r="A1149" t="str">
            <v>P-ET-AA0-020</v>
          </cell>
          <cell r="B1149" t="str">
            <v>Agriculture</v>
          </cell>
          <cell r="C1149">
            <v>2</v>
          </cell>
          <cell r="D1149" t="str">
            <v>No</v>
          </cell>
          <cell r="E1149">
            <v>45098</v>
          </cell>
          <cell r="F1149" t="str">
            <v>PCN Approved</v>
          </cell>
          <cell r="G1149" t="str">
            <v>Investment</v>
          </cell>
        </row>
        <row r="1150">
          <cell r="A1150" t="str">
            <v>P-NA-DZ0-002</v>
          </cell>
          <cell r="B1150" t="str">
            <v>Transport</v>
          </cell>
          <cell r="C1150">
            <v>1</v>
          </cell>
          <cell r="D1150" t="str">
            <v>Yes</v>
          </cell>
          <cell r="E1150">
            <v>45098</v>
          </cell>
          <cell r="F1150" t="str">
            <v>PCN Approved</v>
          </cell>
          <cell r="G1150" t="str">
            <v>Investment</v>
          </cell>
        </row>
        <row r="1151">
          <cell r="A1151" t="str">
            <v>P-CF-IE0-005</v>
          </cell>
          <cell r="B1151" t="str">
            <v>Social</v>
          </cell>
          <cell r="C1151">
            <v>2</v>
          </cell>
          <cell r="D1151" t="str">
            <v>NO</v>
          </cell>
          <cell r="E1151">
            <v>45103</v>
          </cell>
          <cell r="F1151" t="str">
            <v>PCN Approved</v>
          </cell>
          <cell r="G1151" t="str">
            <v>Investment</v>
          </cell>
        </row>
        <row r="1152">
          <cell r="A1152" t="str">
            <v>P-GN-BG0-003</v>
          </cell>
          <cell r="B1152" t="str">
            <v>Industry, Mining &amp; Quarrying</v>
          </cell>
          <cell r="C1152">
            <v>3</v>
          </cell>
          <cell r="D1152" t="str">
            <v>N/A</v>
          </cell>
          <cell r="E1152">
            <v>45103</v>
          </cell>
          <cell r="F1152" t="str">
            <v>PCN Approved</v>
          </cell>
          <cell r="G1152" t="str">
            <v>ISP</v>
          </cell>
        </row>
        <row r="1153">
          <cell r="A1153" t="str">
            <v>P-RW-E00-013</v>
          </cell>
          <cell r="B1153" t="str">
            <v>Water supply and Sanitation</v>
          </cell>
          <cell r="C1153">
            <v>3</v>
          </cell>
          <cell r="D1153" t="str">
            <v>No</v>
          </cell>
          <cell r="E1153">
            <v>45104</v>
          </cell>
          <cell r="F1153" t="str">
            <v>PCN Approved</v>
          </cell>
          <cell r="G1153" t="str">
            <v>Investment</v>
          </cell>
        </row>
        <row r="1154">
          <cell r="A1154" t="str">
            <v>P-NG-C00-002</v>
          </cell>
          <cell r="B1154" t="str">
            <v>Environment</v>
          </cell>
          <cell r="C1154">
            <v>1</v>
          </cell>
          <cell r="D1154" t="str">
            <v>No</v>
          </cell>
          <cell r="E1154">
            <v>45104</v>
          </cell>
          <cell r="F1154" t="str">
            <v>PCN Approved</v>
          </cell>
          <cell r="G1154" t="str">
            <v>Investment</v>
          </cell>
        </row>
        <row r="1155">
          <cell r="A1155" t="str">
            <v>P-KE-FA0-022</v>
          </cell>
          <cell r="B1155" t="str">
            <v>Power</v>
          </cell>
          <cell r="C1155">
            <v>1</v>
          </cell>
          <cell r="D1155"/>
          <cell r="E1155">
            <v>45104</v>
          </cell>
          <cell r="F1155" t="str">
            <v>PCN Approved</v>
          </cell>
          <cell r="G1155" t="str">
            <v>Investment</v>
          </cell>
        </row>
        <row r="1156">
          <cell r="A1156" t="str">
            <v>P-BF-K00-017</v>
          </cell>
          <cell r="B1156" t="str">
            <v>Multi-Sector</v>
          </cell>
          <cell r="C1156" t="str">
            <v>2 or 3 (TBC)</v>
          </cell>
          <cell r="D1156" t="str">
            <v>NO</v>
          </cell>
          <cell r="E1156">
            <v>45104</v>
          </cell>
          <cell r="F1156" t="str">
            <v>Before PCN</v>
          </cell>
          <cell r="G1156" t="str">
            <v>ISP</v>
          </cell>
        </row>
        <row r="1157">
          <cell r="A1157" t="str">
            <v>P-TZ-AAG-011</v>
          </cell>
          <cell r="B1157" t="str">
            <v>Agriculture</v>
          </cell>
          <cell r="C1157">
            <v>2</v>
          </cell>
          <cell r="D1157" t="str">
            <v>No</v>
          </cell>
          <cell r="E1157">
            <v>45104</v>
          </cell>
          <cell r="F1157" t="str">
            <v>PCN Approved</v>
          </cell>
          <cell r="G1157" t="str">
            <v>Investment</v>
          </cell>
        </row>
        <row r="1158">
          <cell r="A1158" t="str">
            <v>P-BJ-DD0-002</v>
          </cell>
          <cell r="B1158" t="str">
            <v>Transport</v>
          </cell>
          <cell r="C1158">
            <v>1</v>
          </cell>
          <cell r="D1158" t="str">
            <v>Yes</v>
          </cell>
          <cell r="E1158">
            <v>45105</v>
          </cell>
          <cell r="F1158" t="str">
            <v>PCN Approved</v>
          </cell>
          <cell r="G1158" t="str">
            <v>Investment</v>
          </cell>
        </row>
        <row r="1159">
          <cell r="A1159" t="str">
            <v>P-MA-IA0-008</v>
          </cell>
          <cell r="B1159" t="str">
            <v>Social</v>
          </cell>
          <cell r="C1159">
            <v>3</v>
          </cell>
          <cell r="D1159" t="str">
            <v>No</v>
          </cell>
          <cell r="E1159">
            <v>45105</v>
          </cell>
          <cell r="F1159" t="str">
            <v>PCN approved</v>
          </cell>
          <cell r="G1159" t="str">
            <v>Investment</v>
          </cell>
        </row>
        <row r="1160">
          <cell r="A1160" t="str">
            <v>P-GM-I00-003</v>
          </cell>
          <cell r="B1160" t="str">
            <v>Social</v>
          </cell>
          <cell r="C1160" t="str">
            <v>2 (TBC)</v>
          </cell>
          <cell r="D1160" t="str">
            <v>NO</v>
          </cell>
          <cell r="E1160">
            <v>45106</v>
          </cell>
          <cell r="F1160" t="str">
            <v>PCN Approved</v>
          </cell>
          <cell r="G1160" t="str">
            <v>Investment</v>
          </cell>
        </row>
        <row r="1161">
          <cell r="A1161" t="str">
            <v>P-GN-AA0-026</v>
          </cell>
          <cell r="B1161" t="str">
            <v>Agriculture</v>
          </cell>
          <cell r="C1161">
            <v>2</v>
          </cell>
          <cell r="D1161" t="str">
            <v>Yes</v>
          </cell>
          <cell r="E1161">
            <v>45106</v>
          </cell>
          <cell r="F1161" t="str">
            <v>PCN Approved</v>
          </cell>
          <cell r="G1161" t="str">
            <v>Investment</v>
          </cell>
        </row>
        <row r="1162">
          <cell r="A1162" t="str">
            <v>P-CF-KF0-008</v>
          </cell>
          <cell r="B1162" t="str">
            <v>Multi-Sector</v>
          </cell>
          <cell r="C1162">
            <v>3</v>
          </cell>
          <cell r="D1162" t="str">
            <v>no</v>
          </cell>
          <cell r="E1162">
            <v>45106</v>
          </cell>
          <cell r="F1162" t="str">
            <v>Before PCN</v>
          </cell>
          <cell r="G1162" t="str">
            <v>ISP</v>
          </cell>
        </row>
        <row r="1163">
          <cell r="A1163" t="str">
            <v>P-Z1-FF0-028</v>
          </cell>
          <cell r="B1163" t="str">
            <v>Power</v>
          </cell>
          <cell r="C1163" t="str">
            <v>No</v>
          </cell>
          <cell r="D1163" t="str">
            <v>No</v>
          </cell>
          <cell r="E1163">
            <v>45107</v>
          </cell>
          <cell r="F1163" t="str">
            <v>PCN Approved</v>
          </cell>
          <cell r="G1163" t="str">
            <v>LOC</v>
          </cell>
        </row>
        <row r="1164">
          <cell r="A1164" t="str">
            <v>P-TD-K00-012</v>
          </cell>
          <cell r="B1164" t="str">
            <v>Multi-Sector</v>
          </cell>
          <cell r="C1164" t="str">
            <v>NO</v>
          </cell>
          <cell r="D1164" t="str">
            <v>NO</v>
          </cell>
          <cell r="E1164">
            <v>45107</v>
          </cell>
          <cell r="F1164" t="str">
            <v>Before PCN</v>
          </cell>
          <cell r="G1164" t="str">
            <v>PBO</v>
          </cell>
        </row>
        <row r="1165">
          <cell r="A1165" t="str">
            <v>P-CI-GB0-005</v>
          </cell>
          <cell r="B1165" t="str">
            <v>Multi-Sector</v>
          </cell>
          <cell r="C1165">
            <v>2</v>
          </cell>
          <cell r="D1165" t="str">
            <v>Yes</v>
          </cell>
          <cell r="E1165">
            <v>45107</v>
          </cell>
          <cell r="F1165" t="str">
            <v>PCN Approved</v>
          </cell>
          <cell r="G1165" t="str">
            <v>ISP</v>
          </cell>
        </row>
        <row r="1166">
          <cell r="A1166" t="str">
            <v>P-BJ-EBC-003</v>
          </cell>
          <cell r="B1166" t="str">
            <v>Water supply and Sanitation</v>
          </cell>
          <cell r="C1166">
            <v>1</v>
          </cell>
          <cell r="D1166" t="str">
            <v>Yes</v>
          </cell>
          <cell r="E1166">
            <v>45107</v>
          </cell>
          <cell r="F1166" t="str">
            <v>PCN Approved</v>
          </cell>
          <cell r="G1166" t="str">
            <v>Investment</v>
          </cell>
        </row>
        <row r="1167">
          <cell r="A1167" t="str">
            <v>P-SL-HAB-004</v>
          </cell>
          <cell r="B1167" t="str">
            <v>Finance</v>
          </cell>
          <cell r="C1167" t="str">
            <v>FI-A or FI-B (TBC)</v>
          </cell>
          <cell r="D1167" t="str">
            <v>No</v>
          </cell>
          <cell r="E1167">
            <v>45110</v>
          </cell>
          <cell r="F1167" t="str">
            <v>PCN Approved</v>
          </cell>
          <cell r="G1167" t="str">
            <v>GUARANTEE</v>
          </cell>
        </row>
        <row r="1168">
          <cell r="A1168" t="str">
            <v>P-MZ-KA0-008</v>
          </cell>
          <cell r="B1168" t="str">
            <v>Multi-Sector</v>
          </cell>
          <cell r="C1168">
            <v>3</v>
          </cell>
          <cell r="D1168" t="str">
            <v>N/A</v>
          </cell>
          <cell r="E1168">
            <v>45112</v>
          </cell>
          <cell r="F1168" t="str">
            <v>PCN Approved</v>
          </cell>
          <cell r="G1168" t="str">
            <v>ISP</v>
          </cell>
        </row>
        <row r="1169">
          <cell r="A1169" t="str">
            <v>P-MW-HAB-003</v>
          </cell>
          <cell r="B1169" t="str">
            <v>Finance</v>
          </cell>
          <cell r="C1169" t="str">
            <v>tbc</v>
          </cell>
          <cell r="D1169" t="str">
            <v>No</v>
          </cell>
          <cell r="E1169">
            <v>45112</v>
          </cell>
          <cell r="F1169" t="str">
            <v>PCN Approved</v>
          </cell>
          <cell r="G1169" t="str">
            <v>GUARANTEE</v>
          </cell>
        </row>
        <row r="1170">
          <cell r="A1170" t="str">
            <v>P-Z1-KE0-033</v>
          </cell>
          <cell r="B1170" t="str">
            <v>Multi-Sector</v>
          </cell>
          <cell r="C1170" t="str">
            <v>TBC</v>
          </cell>
          <cell r="D1170"/>
          <cell r="E1170">
            <v>45112</v>
          </cell>
          <cell r="F1170" t="str">
            <v>PCN Approved</v>
          </cell>
          <cell r="G1170" t="str">
            <v>Equity</v>
          </cell>
        </row>
        <row r="1171">
          <cell r="A1171" t="str">
            <v>P-ZA-K00-006</v>
          </cell>
          <cell r="B1171" t="str">
            <v>Multi-Sector</v>
          </cell>
          <cell r="C1171">
            <v>3</v>
          </cell>
          <cell r="D1171" t="str">
            <v>N/A</v>
          </cell>
          <cell r="E1171">
            <v>45119</v>
          </cell>
          <cell r="F1171" t="str">
            <v>PCN Approved</v>
          </cell>
          <cell r="G1171" t="str">
            <v>PBO</v>
          </cell>
        </row>
        <row r="1172">
          <cell r="A1172" t="str">
            <v>P-CM-IA0-002</v>
          </cell>
          <cell r="B1172" t="str">
            <v>Social</v>
          </cell>
          <cell r="C1172">
            <v>2</v>
          </cell>
          <cell r="D1172" t="str">
            <v>NO</v>
          </cell>
          <cell r="E1172">
            <v>45119</v>
          </cell>
          <cell r="F1172" t="str">
            <v>PCN Approved</v>
          </cell>
          <cell r="G1172" t="str">
            <v>Investment</v>
          </cell>
        </row>
        <row r="1173">
          <cell r="A1173" t="str">
            <v>P-UG-E00-019</v>
          </cell>
          <cell r="B1173" t="str">
            <v>Water supply and Sanitation</v>
          </cell>
          <cell r="C1173">
            <v>2</v>
          </cell>
          <cell r="D1173" t="str">
            <v>No</v>
          </cell>
          <cell r="E1173">
            <v>45119</v>
          </cell>
          <cell r="F1173" t="str">
            <v>PCN Approved</v>
          </cell>
          <cell r="G1173" t="str">
            <v>Investment</v>
          </cell>
        </row>
        <row r="1174">
          <cell r="A1174" t="str">
            <v>P-UG-E00-019</v>
          </cell>
          <cell r="B1174" t="str">
            <v>Water supply and Sanitation</v>
          </cell>
          <cell r="C1174">
            <v>2</v>
          </cell>
          <cell r="D1174" t="str">
            <v>No</v>
          </cell>
          <cell r="E1174">
            <v>45119</v>
          </cell>
          <cell r="F1174" t="str">
            <v>PCN Approved</v>
          </cell>
          <cell r="G1174" t="str">
            <v>Investment</v>
          </cell>
        </row>
        <row r="1175">
          <cell r="A1175" t="str">
            <v>P-MZ-KA0-007</v>
          </cell>
          <cell r="B1175" t="str">
            <v>Multi-Sector</v>
          </cell>
          <cell r="C1175">
            <v>3</v>
          </cell>
          <cell r="D1175" t="str">
            <v>N/A</v>
          </cell>
          <cell r="E1175">
            <v>45119</v>
          </cell>
          <cell r="F1175" t="str">
            <v>PCN Approved</v>
          </cell>
          <cell r="G1175" t="str">
            <v>PBO</v>
          </cell>
        </row>
        <row r="1176">
          <cell r="A1176" t="str">
            <v>P-CI-HAB-009</v>
          </cell>
          <cell r="B1176" t="str">
            <v>Finance</v>
          </cell>
          <cell r="C1176" t="str">
            <v>FI-B (TBC)</v>
          </cell>
          <cell r="D1176" t="str">
            <v>No</v>
          </cell>
          <cell r="E1176">
            <v>45119</v>
          </cell>
          <cell r="F1176" t="str">
            <v>PAR approved</v>
          </cell>
          <cell r="G1176" t="str">
            <v>SUBDEBT/GUARANTEE</v>
          </cell>
        </row>
        <row r="1177">
          <cell r="A1177" t="str">
            <v>P-MA-BB0-005</v>
          </cell>
          <cell r="B1177" t="str">
            <v>Industry, Mining &amp; Quarrying</v>
          </cell>
          <cell r="C1177" t="str">
            <v>No</v>
          </cell>
          <cell r="D1177" t="str">
            <v>No</v>
          </cell>
          <cell r="E1177">
            <v>45119</v>
          </cell>
          <cell r="F1177" t="str">
            <v>Before PCN</v>
          </cell>
          <cell r="G1177" t="str">
            <v>Investment</v>
          </cell>
        </row>
        <row r="1178">
          <cell r="A1178" t="str">
            <v>P-TG-KA0-004</v>
          </cell>
          <cell r="B1178" t="str">
            <v>Multi-Sector</v>
          </cell>
          <cell r="C1178" t="str">
            <v>2 or 3 (TBC)</v>
          </cell>
          <cell r="D1178" t="str">
            <v>NO</v>
          </cell>
          <cell r="E1178">
            <v>45120</v>
          </cell>
          <cell r="F1178" t="str">
            <v>PCN Approved</v>
          </cell>
          <cell r="G1178" t="str">
            <v>PBO</v>
          </cell>
        </row>
        <row r="1179">
          <cell r="A1179" t="str">
            <v>P-UG-HAB-009</v>
          </cell>
          <cell r="B1179" t="str">
            <v>Finance</v>
          </cell>
          <cell r="C1179" t="str">
            <v>FI-B</v>
          </cell>
          <cell r="D1179" t="str">
            <v>No</v>
          </cell>
          <cell r="E1179">
            <v>45120</v>
          </cell>
          <cell r="F1179" t="str">
            <v>PCN Approved</v>
          </cell>
          <cell r="G1179" t="str">
            <v>GUARANTEE</v>
          </cell>
        </row>
        <row r="1180">
          <cell r="A1180" t="str">
            <v>P-UG-HAB-008</v>
          </cell>
          <cell r="B1180" t="str">
            <v>Finance</v>
          </cell>
          <cell r="C1180" t="str">
            <v>FI-B</v>
          </cell>
          <cell r="D1180" t="str">
            <v>No</v>
          </cell>
          <cell r="E1180">
            <v>45120</v>
          </cell>
          <cell r="F1180" t="str">
            <v>PCN Approved</v>
          </cell>
          <cell r="G1180" t="str">
            <v>GUARANTEE</v>
          </cell>
        </row>
        <row r="1181">
          <cell r="A1181" t="str">
            <v>P-GW-KA0-009</v>
          </cell>
          <cell r="B1181" t="str">
            <v>Multi-Sector</v>
          </cell>
          <cell r="C1181" t="str">
            <v>3 (TBC)</v>
          </cell>
          <cell r="D1181" t="str">
            <v>No</v>
          </cell>
          <cell r="E1181">
            <v>45120</v>
          </cell>
          <cell r="F1181" t="str">
            <v>Before PCN</v>
          </cell>
          <cell r="G1181" t="str">
            <v>PBO</v>
          </cell>
        </row>
        <row r="1182">
          <cell r="A1182" t="str">
            <v>P-GM-KA0-011</v>
          </cell>
          <cell r="B1182" t="str">
            <v>Multi-Sector</v>
          </cell>
          <cell r="C1182" t="str">
            <v>2 or 3 (TBC)</v>
          </cell>
          <cell r="D1182" t="str">
            <v>NO</v>
          </cell>
          <cell r="E1182">
            <v>45120</v>
          </cell>
          <cell r="F1182" t="str">
            <v>Before PCN</v>
          </cell>
          <cell r="G1182" t="str">
            <v>PBO</v>
          </cell>
        </row>
        <row r="1183">
          <cell r="A1183" t="str">
            <v>P-ET-AAZ-002</v>
          </cell>
          <cell r="B1183" t="str">
            <v>Agriculture</v>
          </cell>
          <cell r="C1183">
            <v>2</v>
          </cell>
          <cell r="D1183" t="str">
            <v>No</v>
          </cell>
          <cell r="E1183">
            <v>45121</v>
          </cell>
          <cell r="F1183" t="str">
            <v>PCN Approved</v>
          </cell>
          <cell r="G1183" t="str">
            <v>Investment</v>
          </cell>
        </row>
        <row r="1184">
          <cell r="A1184" t="str">
            <v>P-LR-K00-022</v>
          </cell>
          <cell r="B1184" t="str">
            <v>Finance</v>
          </cell>
          <cell r="C1184" t="str">
            <v>FI-B or FI-C (TBC)</v>
          </cell>
          <cell r="D1184" t="str">
            <v>No</v>
          </cell>
          <cell r="E1184">
            <v>45121</v>
          </cell>
          <cell r="F1184" t="str">
            <v>Before PCN</v>
          </cell>
          <cell r="G1184" t="str">
            <v>Loan/Grant</v>
          </cell>
        </row>
        <row r="1185">
          <cell r="A1185" t="str">
            <v>P-ET-HAB-009</v>
          </cell>
          <cell r="B1185" t="str">
            <v>Finance</v>
          </cell>
          <cell r="C1185" t="str">
            <v>FI-B</v>
          </cell>
          <cell r="D1185" t="str">
            <v>No</v>
          </cell>
          <cell r="E1185">
            <v>45170</v>
          </cell>
          <cell r="F1185" t="str">
            <v>PCN approved</v>
          </cell>
          <cell r="G1185" t="str">
            <v>LOC</v>
          </cell>
        </row>
        <row r="1186">
          <cell r="A1186" t="str">
            <v>P-BJ-HAB-002</v>
          </cell>
          <cell r="B1186" t="str">
            <v>Finance</v>
          </cell>
          <cell r="C1186" t="str">
            <v>FI-C</v>
          </cell>
          <cell r="D1186" t="str">
            <v xml:space="preserve">No </v>
          </cell>
          <cell r="E1186">
            <v>45174</v>
          </cell>
          <cell r="F1186" t="str">
            <v>PCN approved</v>
          </cell>
          <cell r="G1186" t="str">
            <v>GUARANTEE</v>
          </cell>
        </row>
        <row r="1187">
          <cell r="A1187" t="str">
            <v>P-GN-HAB-003</v>
          </cell>
          <cell r="B1187" t="str">
            <v>Finance</v>
          </cell>
          <cell r="C1187" t="str">
            <v>FI-C</v>
          </cell>
          <cell r="D1187" t="str">
            <v xml:space="preserve">No </v>
          </cell>
          <cell r="E1187">
            <v>45174</v>
          </cell>
          <cell r="F1187" t="str">
            <v>PCN approved</v>
          </cell>
          <cell r="G1187" t="str">
            <v>GUARANTEE</v>
          </cell>
        </row>
        <row r="1188">
          <cell r="A1188" t="str">
            <v>P-UG-HAA-004</v>
          </cell>
          <cell r="B1188" t="str">
            <v>Finance</v>
          </cell>
          <cell r="C1188" t="str">
            <v>FI-B</v>
          </cell>
          <cell r="D1188" t="str">
            <v>No</v>
          </cell>
          <cell r="E1188">
            <v>45175</v>
          </cell>
          <cell r="F1188" t="str">
            <v>Before PCN</v>
          </cell>
          <cell r="G1188" t="str">
            <v>LOC/GUARANTEE</v>
          </cell>
        </row>
        <row r="1189">
          <cell r="A1189" t="str">
            <v>P-MZ-F00-019</v>
          </cell>
          <cell r="B1189" t="str">
            <v>Power</v>
          </cell>
          <cell r="C1189" t="str">
            <v>tbc</v>
          </cell>
          <cell r="D1189" t="str">
            <v>No</v>
          </cell>
          <cell r="E1189">
            <v>45175</v>
          </cell>
          <cell r="F1189" t="str">
            <v>Before PCN</v>
          </cell>
          <cell r="G1189" t="str">
            <v>Investment</v>
          </cell>
        </row>
        <row r="1190">
          <cell r="A1190" t="str">
            <v>P-NG-HAB-024</v>
          </cell>
          <cell r="B1190" t="str">
            <v>Finance</v>
          </cell>
          <cell r="C1190" t="str">
            <v>FI-A</v>
          </cell>
          <cell r="D1190" t="str">
            <v>No</v>
          </cell>
          <cell r="E1190">
            <v>45175</v>
          </cell>
          <cell r="F1190" t="str">
            <v>PCN Approved</v>
          </cell>
          <cell r="G1190" t="str">
            <v>LOC/TFLOC/GUARANTEE</v>
          </cell>
        </row>
        <row r="1191">
          <cell r="A1191" t="str">
            <v>P-ET-FA0-020</v>
          </cell>
          <cell r="B1191" t="str">
            <v>Power</v>
          </cell>
          <cell r="C1191">
            <v>1</v>
          </cell>
          <cell r="D1191" t="str">
            <v>No</v>
          </cell>
          <cell r="E1191">
            <v>45175</v>
          </cell>
          <cell r="F1191" t="str">
            <v>PCN Approved</v>
          </cell>
          <cell r="G1191" t="str">
            <v>Investment</v>
          </cell>
        </row>
        <row r="1192">
          <cell r="A1192" t="str">
            <v>P-BI-E00-002</v>
          </cell>
          <cell r="B1192" t="str">
            <v>Water supply and Sanitation</v>
          </cell>
          <cell r="C1192">
            <v>1</v>
          </cell>
          <cell r="D1192" t="str">
            <v>NO</v>
          </cell>
          <cell r="E1192">
            <v>45175</v>
          </cell>
          <cell r="F1192" t="str">
            <v>PCN Approved</v>
          </cell>
          <cell r="G1192" t="str">
            <v>Investment</v>
          </cell>
        </row>
        <row r="1193">
          <cell r="A1193" t="str">
            <v>P-ZA-DC0-002</v>
          </cell>
          <cell r="B1193" t="str">
            <v>Transport</v>
          </cell>
          <cell r="C1193" t="str">
            <v>FI-A - TBC</v>
          </cell>
          <cell r="D1193" t="str">
            <v>No</v>
          </cell>
          <cell r="E1193">
            <v>45175</v>
          </cell>
          <cell r="F1193" t="str">
            <v>Before PCN</v>
          </cell>
          <cell r="G1193" t="str">
            <v>Investment</v>
          </cell>
        </row>
        <row r="1194">
          <cell r="A1194" t="str">
            <v>P-MZ-E00-013</v>
          </cell>
          <cell r="B1194" t="str">
            <v>Water supply and Sanitation</v>
          </cell>
          <cell r="C1194">
            <v>1</v>
          </cell>
          <cell r="D1194" t="str">
            <v>No</v>
          </cell>
          <cell r="E1194">
            <v>45175</v>
          </cell>
          <cell r="F1194" t="str">
            <v>Before PCN</v>
          </cell>
          <cell r="G1194" t="str">
            <v>Investment</v>
          </cell>
        </row>
        <row r="1195">
          <cell r="A1195" t="str">
            <v>P-SS-I00-005</v>
          </cell>
          <cell r="B1195" t="str">
            <v>Social</v>
          </cell>
          <cell r="C1195">
            <v>2</v>
          </cell>
          <cell r="D1195" t="str">
            <v>No</v>
          </cell>
          <cell r="E1195">
            <v>45180</v>
          </cell>
          <cell r="F1195" t="str">
            <v>PCN Approved</v>
          </cell>
          <cell r="G1195" t="str">
            <v>Investment</v>
          </cell>
        </row>
        <row r="1196">
          <cell r="A1196" t="str">
            <v>P-NG-IB0-011</v>
          </cell>
          <cell r="B1196" t="str">
            <v>Social</v>
          </cell>
          <cell r="C1196">
            <v>2</v>
          </cell>
          <cell r="D1196" t="str">
            <v>No</v>
          </cell>
          <cell r="E1196">
            <v>45182</v>
          </cell>
          <cell r="F1196" t="str">
            <v>PCN Approved</v>
          </cell>
          <cell r="G1196" t="str">
            <v>Investment</v>
          </cell>
        </row>
        <row r="1197">
          <cell r="A1197" t="str">
            <v>P-KE-H00-012</v>
          </cell>
          <cell r="B1197" t="str">
            <v>Finance</v>
          </cell>
          <cell r="C1197"/>
          <cell r="D1197"/>
          <cell r="E1197">
            <v>45182</v>
          </cell>
          <cell r="F1197" t="str">
            <v>Before PCN</v>
          </cell>
          <cell r="G1197" t="str">
            <v>EQUITY</v>
          </cell>
        </row>
        <row r="1198">
          <cell r="A1198" t="str">
            <v>P-UG-AB0-004</v>
          </cell>
          <cell r="B1198" t="str">
            <v>Agriculture</v>
          </cell>
          <cell r="C1198" t="str">
            <v>Yes</v>
          </cell>
          <cell r="D1198" t="str">
            <v>No</v>
          </cell>
          <cell r="E1198">
            <v>45182</v>
          </cell>
          <cell r="F1198" t="str">
            <v>Before PCN</v>
          </cell>
          <cell r="G1198" t="str">
            <v>Investment</v>
          </cell>
        </row>
        <row r="1199">
          <cell r="A1199" t="str">
            <v>P-UG-AB0-004</v>
          </cell>
          <cell r="B1199" t="str">
            <v>Agriculture</v>
          </cell>
          <cell r="C1199" t="str">
            <v>Yes</v>
          </cell>
          <cell r="D1199" t="str">
            <v>No</v>
          </cell>
          <cell r="E1199">
            <v>45182</v>
          </cell>
          <cell r="F1199" t="str">
            <v>Before PCN</v>
          </cell>
          <cell r="G1199" t="str">
            <v>Investment</v>
          </cell>
        </row>
        <row r="1200">
          <cell r="A1200" t="str">
            <v>P-NG-E00-010</v>
          </cell>
          <cell r="B1200" t="str">
            <v>Finance</v>
          </cell>
          <cell r="C1200" t="str">
            <v>FI-A</v>
          </cell>
          <cell r="D1200" t="str">
            <v>No</v>
          </cell>
          <cell r="E1200">
            <v>45182</v>
          </cell>
          <cell r="F1200" t="str">
            <v>Before PCN</v>
          </cell>
          <cell r="G1200" t="str">
            <v>LOC/TFLOC/GUARANTEE</v>
          </cell>
        </row>
        <row r="1201">
          <cell r="A1201" t="str">
            <v>P-UG-DB0-035</v>
          </cell>
          <cell r="B1201" t="str">
            <v>Transport</v>
          </cell>
          <cell r="C1201">
            <v>1</v>
          </cell>
          <cell r="D1201" t="str">
            <v>No</v>
          </cell>
          <cell r="E1201">
            <v>45182</v>
          </cell>
          <cell r="F1201" t="str">
            <v>Before PCN</v>
          </cell>
          <cell r="G1201" t="str">
            <v>Investment</v>
          </cell>
        </row>
        <row r="1202">
          <cell r="A1202" t="str">
            <v>P-UG-DB0-035</v>
          </cell>
          <cell r="B1202" t="str">
            <v>Transport</v>
          </cell>
          <cell r="C1202">
            <v>1</v>
          </cell>
          <cell r="D1202" t="str">
            <v>No</v>
          </cell>
          <cell r="E1202">
            <v>45182</v>
          </cell>
          <cell r="F1202" t="str">
            <v>Before PCN</v>
          </cell>
          <cell r="G1202" t="str">
            <v>Investment</v>
          </cell>
        </row>
        <row r="1203">
          <cell r="A1203" t="str">
            <v>P-MW-AA0-039</v>
          </cell>
          <cell r="B1203" t="str">
            <v>Agriculture</v>
          </cell>
          <cell r="C1203">
            <v>1</v>
          </cell>
          <cell r="D1203" t="str">
            <v>No</v>
          </cell>
          <cell r="E1203">
            <v>45182</v>
          </cell>
          <cell r="F1203" t="str">
            <v>PCN approved</v>
          </cell>
          <cell r="G1203" t="str">
            <v>Investment</v>
          </cell>
        </row>
        <row r="1204">
          <cell r="A1204"/>
          <cell r="B1204" t="str">
            <v>Finance</v>
          </cell>
          <cell r="C1204" t="str">
            <v>FI-C</v>
          </cell>
          <cell r="D1204" t="str">
            <v xml:space="preserve">No </v>
          </cell>
          <cell r="E1204">
            <v>45183</v>
          </cell>
          <cell r="F1204" t="str">
            <v>PCN approved</v>
          </cell>
          <cell r="G1204" t="str">
            <v>GUARANTEE</v>
          </cell>
        </row>
        <row r="1205">
          <cell r="A1205"/>
          <cell r="B1205" t="str">
            <v>Finance</v>
          </cell>
          <cell r="C1205" t="str">
            <v>FI-C</v>
          </cell>
          <cell r="D1205" t="str">
            <v xml:space="preserve">No </v>
          </cell>
          <cell r="E1205">
            <v>45183</v>
          </cell>
          <cell r="F1205" t="str">
            <v>PCN approved</v>
          </cell>
          <cell r="G1205" t="str">
            <v>GUARANTEE</v>
          </cell>
        </row>
        <row r="1206">
          <cell r="A1206" t="str">
            <v>P-CD-K00-015</v>
          </cell>
          <cell r="B1206" t="str">
            <v>Multi-Sector</v>
          </cell>
          <cell r="C1206" t="str">
            <v>no</v>
          </cell>
          <cell r="D1206" t="str">
            <v>NO</v>
          </cell>
          <cell r="E1206">
            <v>45184</v>
          </cell>
          <cell r="F1206" t="str">
            <v>Before PCN</v>
          </cell>
          <cell r="G1206" t="str">
            <v>ISP</v>
          </cell>
        </row>
        <row r="1207">
          <cell r="A1207" t="str">
            <v>P-GA-D00-016</v>
          </cell>
          <cell r="B1207" t="str">
            <v>Transport</v>
          </cell>
          <cell r="C1207">
            <v>1</v>
          </cell>
          <cell r="D1207" t="str">
            <v>Yes</v>
          </cell>
          <cell r="E1207">
            <v>45184</v>
          </cell>
          <cell r="F1207" t="str">
            <v>PCN Approved</v>
          </cell>
          <cell r="G1207" t="str">
            <v>Investment</v>
          </cell>
        </row>
        <row r="1208">
          <cell r="A1208" t="str">
            <v>P-SO-KF0-015</v>
          </cell>
          <cell r="B1208" t="str">
            <v>Multi-Sector</v>
          </cell>
          <cell r="C1208">
            <v>3</v>
          </cell>
          <cell r="D1208" t="str">
            <v>No</v>
          </cell>
          <cell r="E1208">
            <v>45184</v>
          </cell>
          <cell r="F1208" t="str">
            <v>PCN Approved</v>
          </cell>
          <cell r="G1208" t="str">
            <v>ISP</v>
          </cell>
        </row>
        <row r="1209">
          <cell r="A1209" t="str">
            <v>P-CM-KF0-008</v>
          </cell>
          <cell r="B1209" t="str">
            <v>Multi-Sector</v>
          </cell>
          <cell r="C1209" t="str">
            <v>no</v>
          </cell>
          <cell r="D1209" t="str">
            <v>no</v>
          </cell>
          <cell r="E1209">
            <v>45184</v>
          </cell>
          <cell r="F1209" t="str">
            <v>Before PCN</v>
          </cell>
          <cell r="G1209" t="str">
            <v>ISP</v>
          </cell>
        </row>
        <row r="1210">
          <cell r="A1210" t="str">
            <v>P-RW-IA0-006</v>
          </cell>
          <cell r="B1210" t="str">
            <v>Social</v>
          </cell>
          <cell r="C1210">
            <v>2</v>
          </cell>
          <cell r="D1210" t="str">
            <v>No</v>
          </cell>
          <cell r="E1210">
            <v>45184</v>
          </cell>
          <cell r="F1210" t="str">
            <v>PCN approved</v>
          </cell>
          <cell r="G1210" t="str">
            <v>Investment</v>
          </cell>
        </row>
        <row r="1211">
          <cell r="A1211" t="str">
            <v>P-SO-HZ0-001</v>
          </cell>
          <cell r="B1211" t="str">
            <v>Finance</v>
          </cell>
          <cell r="C1211" t="str">
            <v>FIB</v>
          </cell>
          <cell r="D1211" t="str">
            <v>No</v>
          </cell>
          <cell r="E1211">
            <v>45184</v>
          </cell>
          <cell r="F1211" t="str">
            <v>Before PCN</v>
          </cell>
          <cell r="G1211" t="str">
            <v>Grant</v>
          </cell>
        </row>
        <row r="1212">
          <cell r="A1212" t="str">
            <v>P-EG-IB0-009</v>
          </cell>
          <cell r="B1212" t="str">
            <v>Social</v>
          </cell>
          <cell r="C1212">
            <v>2</v>
          </cell>
          <cell r="D1212" t="str">
            <v>Yes</v>
          </cell>
          <cell r="E1212">
            <v>45189</v>
          </cell>
          <cell r="F1212" t="str">
            <v>PCN Approved</v>
          </cell>
          <cell r="G1212" t="str">
            <v>Investment</v>
          </cell>
        </row>
        <row r="1213">
          <cell r="A1213" t="str">
            <v>P-Z1-HAA-105</v>
          </cell>
          <cell r="B1213" t="str">
            <v>Finance</v>
          </cell>
          <cell r="C1213" t="str">
            <v>FI-B</v>
          </cell>
          <cell r="D1213" t="str">
            <v>Yes</v>
          </cell>
          <cell r="E1213">
            <v>45189</v>
          </cell>
          <cell r="F1213" t="str">
            <v>Before PCN</v>
          </cell>
          <cell r="G1213" t="str">
            <v>Sub Debt</v>
          </cell>
        </row>
        <row r="1214">
          <cell r="A1214" t="str">
            <v>P-KE-FA0-021</v>
          </cell>
          <cell r="B1214" t="str">
            <v>Power</v>
          </cell>
          <cell r="C1214">
            <v>2</v>
          </cell>
          <cell r="D1214" t="str">
            <v>No</v>
          </cell>
          <cell r="E1214">
            <v>45189</v>
          </cell>
          <cell r="F1214" t="str">
            <v>Before PCN</v>
          </cell>
          <cell r="G1214" t="str">
            <v>Investment</v>
          </cell>
        </row>
        <row r="1215">
          <cell r="A1215" t="str">
            <v>P-Z1-DB0-265</v>
          </cell>
          <cell r="B1215" t="str">
            <v>Transport</v>
          </cell>
          <cell r="C1215">
            <v>1</v>
          </cell>
          <cell r="D1215" t="str">
            <v>Yes</v>
          </cell>
          <cell r="E1215">
            <v>45189</v>
          </cell>
          <cell r="F1215" t="str">
            <v>Before PCN</v>
          </cell>
          <cell r="G1215" t="str">
            <v>Investment</v>
          </cell>
        </row>
        <row r="1216">
          <cell r="A1216" t="str">
            <v>P-Z1-DB0-261</v>
          </cell>
          <cell r="B1216" t="str">
            <v>Transport</v>
          </cell>
          <cell r="C1216" t="str">
            <v>1 (TBC)</v>
          </cell>
          <cell r="D1216" t="str">
            <v>No</v>
          </cell>
          <cell r="E1216">
            <v>45189</v>
          </cell>
          <cell r="F1216" t="str">
            <v>Before PCN</v>
          </cell>
          <cell r="G1216" t="str">
            <v>Investment</v>
          </cell>
        </row>
        <row r="1217">
          <cell r="A1217" t="str">
            <v>P-Z1-DB0-266</v>
          </cell>
          <cell r="B1217" t="str">
            <v>Transport</v>
          </cell>
          <cell r="C1217">
            <v>1</v>
          </cell>
          <cell r="D1217" t="str">
            <v>Yes</v>
          </cell>
          <cell r="E1217">
            <v>45189</v>
          </cell>
          <cell r="F1217" t="str">
            <v>Before PCN</v>
          </cell>
          <cell r="G1217" t="str">
            <v>Investment</v>
          </cell>
        </row>
        <row r="1218">
          <cell r="A1218" t="str">
            <v>P-MZ-AA0-038</v>
          </cell>
          <cell r="B1218" t="str">
            <v>Agriculture</v>
          </cell>
          <cell r="C1218" t="str">
            <v>No</v>
          </cell>
          <cell r="D1218" t="str">
            <v>No</v>
          </cell>
          <cell r="E1218">
            <v>45189</v>
          </cell>
          <cell r="F1218" t="str">
            <v>Before PCN</v>
          </cell>
          <cell r="G1218" t="str">
            <v>Investment</v>
          </cell>
        </row>
        <row r="1219">
          <cell r="A1219" t="str">
            <v>P-KM-A00-005</v>
          </cell>
          <cell r="B1219" t="str">
            <v>Agriculture</v>
          </cell>
          <cell r="C1219">
            <v>3</v>
          </cell>
          <cell r="D1219" t="str">
            <v>NA</v>
          </cell>
          <cell r="E1219">
            <v>45190</v>
          </cell>
          <cell r="F1219" t="str">
            <v>PCN Approved</v>
          </cell>
          <cell r="G1219" t="str">
            <v>Investment</v>
          </cell>
        </row>
        <row r="1220">
          <cell r="A1220" t="str">
            <v>P-TD-E00-006</v>
          </cell>
          <cell r="B1220" t="str">
            <v>Water supply and Sanitation</v>
          </cell>
          <cell r="C1220" t="str">
            <v>no</v>
          </cell>
          <cell r="D1220" t="str">
            <v>NO</v>
          </cell>
          <cell r="E1220">
            <v>45194</v>
          </cell>
          <cell r="F1220" t="str">
            <v>Before PCN</v>
          </cell>
          <cell r="G1220" t="str">
            <v>Investment</v>
          </cell>
        </row>
        <row r="1221">
          <cell r="A1221" t="str">
            <v>P-CM-DB0-022</v>
          </cell>
          <cell r="B1221" t="str">
            <v>Transport</v>
          </cell>
          <cell r="C1221">
            <v>1</v>
          </cell>
          <cell r="D1221" t="str">
            <v>NO</v>
          </cell>
          <cell r="E1221">
            <v>45195</v>
          </cell>
          <cell r="F1221" t="str">
            <v>PCN approved</v>
          </cell>
          <cell r="G1221" t="str">
            <v>Investment</v>
          </cell>
        </row>
        <row r="1222">
          <cell r="A1222" t="str">
            <v>P-RW-E00-014</v>
          </cell>
          <cell r="B1222" t="str">
            <v>Water supply and Sanitation</v>
          </cell>
          <cell r="C1222">
            <v>1</v>
          </cell>
          <cell r="D1222" t="str">
            <v>No</v>
          </cell>
          <cell r="E1222">
            <v>45195</v>
          </cell>
          <cell r="F1222" t="str">
            <v>PCN Approved</v>
          </cell>
          <cell r="G1222" t="str">
            <v>Investment</v>
          </cell>
        </row>
        <row r="1223">
          <cell r="A1223" t="str">
            <v>P-ZA-H00-015</v>
          </cell>
          <cell r="B1223" t="str">
            <v>Finance</v>
          </cell>
          <cell r="C1223" t="str">
            <v>FI-C - TBC</v>
          </cell>
          <cell r="D1223" t="str">
            <v>No</v>
          </cell>
          <cell r="E1223">
            <v>45195</v>
          </cell>
          <cell r="F1223" t="str">
            <v>PCN Approved</v>
          </cell>
          <cell r="G1223" t="str">
            <v>SUBDEBT</v>
          </cell>
        </row>
        <row r="1224">
          <cell r="A1224" t="str">
            <v>P-NA-IA0-003</v>
          </cell>
          <cell r="B1224" t="str">
            <v>Social</v>
          </cell>
          <cell r="C1224" t="str">
            <v>tbc</v>
          </cell>
          <cell r="D1224" t="str">
            <v>No</v>
          </cell>
          <cell r="E1224">
            <v>45195</v>
          </cell>
          <cell r="F1224" t="str">
            <v>Before PCN</v>
          </cell>
          <cell r="G1224" t="str">
            <v>Investment</v>
          </cell>
        </row>
        <row r="1225">
          <cell r="A1225" t="str">
            <v>P-ST-AA0-006</v>
          </cell>
          <cell r="B1225" t="str">
            <v>Agriculture</v>
          </cell>
          <cell r="C1225" t="str">
            <v>2 TBC</v>
          </cell>
          <cell r="D1225" t="str">
            <v>No</v>
          </cell>
          <cell r="E1225">
            <v>45195</v>
          </cell>
          <cell r="F1225" t="str">
            <v>Before PCN</v>
          </cell>
          <cell r="G1225" t="str">
            <v>Investment</v>
          </cell>
        </row>
        <row r="1226">
          <cell r="A1226" t="str">
            <v>P-NA-I00-003</v>
          </cell>
          <cell r="B1226" t="str">
            <v>Social</v>
          </cell>
          <cell r="C1226" t="str">
            <v>tbc</v>
          </cell>
          <cell r="D1226" t="str">
            <v>No</v>
          </cell>
          <cell r="E1226">
            <v>45195</v>
          </cell>
          <cell r="F1226" t="str">
            <v>Before PCN</v>
          </cell>
          <cell r="G1226" t="str">
            <v>Investment</v>
          </cell>
        </row>
        <row r="1227">
          <cell r="A1227" t="str">
            <v>P-KE-K00-012</v>
          </cell>
          <cell r="B1227" t="str">
            <v>Multi-Sector</v>
          </cell>
          <cell r="C1227">
            <v>3</v>
          </cell>
          <cell r="D1227" t="str">
            <v>No</v>
          </cell>
          <cell r="E1227">
            <v>45195</v>
          </cell>
          <cell r="F1227" t="str">
            <v>Before PCN</v>
          </cell>
          <cell r="G1227" t="str">
            <v>PBO</v>
          </cell>
        </row>
        <row r="1228">
          <cell r="A1228" t="str">
            <v>P-ET-E00-015</v>
          </cell>
          <cell r="B1228" t="str">
            <v>Water supply and Sanitation</v>
          </cell>
          <cell r="C1228">
            <v>2</v>
          </cell>
          <cell r="D1228" t="str">
            <v>No</v>
          </cell>
          <cell r="E1228">
            <v>45195</v>
          </cell>
          <cell r="F1228" t="str">
            <v>Before PCN</v>
          </cell>
          <cell r="G1228" t="str">
            <v>Investment</v>
          </cell>
        </row>
        <row r="1229">
          <cell r="A1229" t="str">
            <v>S-KP-ABI-II-TBC-10</v>
          </cell>
          <cell r="B1229" t="str">
            <v>Agriculture</v>
          </cell>
          <cell r="C1229">
            <v>2</v>
          </cell>
          <cell r="D1229" t="str">
            <v>Yes</v>
          </cell>
          <cell r="E1229">
            <v>45195</v>
          </cell>
          <cell r="F1229" t="str">
            <v>PCN approved</v>
          </cell>
          <cell r="G1229" t="str">
            <v>investment</v>
          </cell>
        </row>
        <row r="1230">
          <cell r="A1230" t="str">
            <v>P-ZA-H00-015</v>
          </cell>
          <cell r="B1230" t="str">
            <v>Finance</v>
          </cell>
          <cell r="C1230" t="str">
            <v>FI-C - TBC</v>
          </cell>
          <cell r="D1230" t="str">
            <v>No</v>
          </cell>
          <cell r="E1230">
            <v>45195</v>
          </cell>
          <cell r="F1230" t="str">
            <v>PCN Approved</v>
          </cell>
          <cell r="G1230" t="str">
            <v>RPA</v>
          </cell>
        </row>
        <row r="1231">
          <cell r="A1231" t="str">
            <v>P-Z1-D00-048</v>
          </cell>
          <cell r="B1231" t="str">
            <v>Transport</v>
          </cell>
          <cell r="C1231">
            <v>1</v>
          </cell>
          <cell r="D1231" t="str">
            <v>NO</v>
          </cell>
          <cell r="E1231">
            <v>45195</v>
          </cell>
          <cell r="F1231" t="str">
            <v>PCN Approved</v>
          </cell>
          <cell r="G1231" t="str">
            <v>Investment</v>
          </cell>
        </row>
        <row r="1232">
          <cell r="A1232" t="str">
            <v>P-Z1-D00-048</v>
          </cell>
          <cell r="B1232" t="str">
            <v>Transport</v>
          </cell>
          <cell r="C1232">
            <v>1</v>
          </cell>
          <cell r="D1232" t="str">
            <v>NO</v>
          </cell>
          <cell r="E1232">
            <v>45195</v>
          </cell>
          <cell r="F1232" t="str">
            <v>PCN Approved</v>
          </cell>
          <cell r="G1232" t="str">
            <v>Investment</v>
          </cell>
        </row>
        <row r="1233">
          <cell r="A1233" t="str">
            <v>P-CI-DB0-009</v>
          </cell>
          <cell r="B1233" t="str">
            <v>Transport</v>
          </cell>
          <cell r="C1233">
            <v>1</v>
          </cell>
          <cell r="D1233" t="str">
            <v>Yes</v>
          </cell>
          <cell r="E1233">
            <v>45196</v>
          </cell>
          <cell r="F1233" t="str">
            <v>Before PCN</v>
          </cell>
          <cell r="G1233" t="str">
            <v>Investment</v>
          </cell>
        </row>
        <row r="1234">
          <cell r="A1234" t="str">
            <v>P-CD-IA0-003</v>
          </cell>
          <cell r="B1234" t="str">
            <v>Social</v>
          </cell>
          <cell r="C1234" t="str">
            <v>no</v>
          </cell>
          <cell r="D1234"/>
          <cell r="E1234">
            <v>45196</v>
          </cell>
          <cell r="F1234" t="str">
            <v>Before PCN</v>
          </cell>
          <cell r="G1234" t="str">
            <v>Investment</v>
          </cell>
        </row>
        <row r="1235">
          <cell r="A1235" t="str">
            <v>P-NG-E00-010</v>
          </cell>
          <cell r="B1235" t="str">
            <v>Water supply and Sanitation</v>
          </cell>
          <cell r="C1235">
            <v>1</v>
          </cell>
          <cell r="D1235" t="str">
            <v>No</v>
          </cell>
          <cell r="E1235">
            <v>45196</v>
          </cell>
          <cell r="F1235" t="str">
            <v>PCN Approved</v>
          </cell>
          <cell r="G1235" t="str">
            <v>Investment</v>
          </cell>
        </row>
        <row r="1236">
          <cell r="A1236" t="str">
            <v>P-BF-A00-015</v>
          </cell>
          <cell r="B1236" t="str">
            <v>Agriculture</v>
          </cell>
          <cell r="C1236">
            <v>1</v>
          </cell>
          <cell r="D1236" t="str">
            <v>Yes, partialy</v>
          </cell>
          <cell r="E1236">
            <v>45196</v>
          </cell>
          <cell r="F1236" t="str">
            <v>Before PCN</v>
          </cell>
          <cell r="G1236" t="str">
            <v>Investment</v>
          </cell>
        </row>
        <row r="1237">
          <cell r="A1237" t="str">
            <v>P-SN-H00-010</v>
          </cell>
          <cell r="B1237" t="str">
            <v>Finance</v>
          </cell>
          <cell r="C1237" t="str">
            <v>1 (TBC)</v>
          </cell>
          <cell r="D1237"/>
          <cell r="E1237">
            <v>45196</v>
          </cell>
          <cell r="F1237" t="str">
            <v>Before PCN</v>
          </cell>
          <cell r="G1237" t="str">
            <v>GUARANTEE</v>
          </cell>
        </row>
        <row r="1238">
          <cell r="A1238"/>
          <cell r="B1238" t="str">
            <v>Finance</v>
          </cell>
          <cell r="C1238"/>
          <cell r="D1238"/>
          <cell r="E1238">
            <v>45196</v>
          </cell>
          <cell r="F1238" t="str">
            <v>Before PCN</v>
          </cell>
          <cell r="G1238" t="str">
            <v>GUARANTEE</v>
          </cell>
        </row>
        <row r="1239">
          <cell r="A1239" t="str">
            <v>P-GW-I00-008</v>
          </cell>
          <cell r="B1239" t="str">
            <v>Social</v>
          </cell>
          <cell r="C1239">
            <v>3</v>
          </cell>
          <cell r="D1239" t="str">
            <v>No</v>
          </cell>
          <cell r="E1239">
            <v>45198</v>
          </cell>
          <cell r="F1239" t="str">
            <v>PAR approved</v>
          </cell>
          <cell r="G1239" t="str">
            <v>Investment</v>
          </cell>
        </row>
        <row r="1240">
          <cell r="A1240" t="str">
            <v>P-GA-F00-016</v>
          </cell>
          <cell r="B1240" t="str">
            <v>Power</v>
          </cell>
          <cell r="C1240">
            <v>1</v>
          </cell>
          <cell r="D1240" t="str">
            <v>NO</v>
          </cell>
          <cell r="E1240">
            <v>45198</v>
          </cell>
          <cell r="F1240" t="str">
            <v>PCN Approved</v>
          </cell>
          <cell r="G1240" t="str">
            <v>Investment</v>
          </cell>
        </row>
        <row r="1241">
          <cell r="A1241" t="str">
            <v>P-MG-C00-005</v>
          </cell>
          <cell r="B1241" t="str">
            <v>Environment</v>
          </cell>
          <cell r="C1241">
            <v>1</v>
          </cell>
          <cell r="D1241" t="str">
            <v>No</v>
          </cell>
          <cell r="E1241">
            <v>45198</v>
          </cell>
          <cell r="F1241" t="str">
            <v>PCN Approved</v>
          </cell>
          <cell r="G1241" t="str">
            <v>Investment</v>
          </cell>
        </row>
        <row r="1242">
          <cell r="A1242" t="str">
            <v>P-BJ-AAF-003</v>
          </cell>
          <cell r="B1242" t="str">
            <v>Agriculture</v>
          </cell>
          <cell r="C1242">
            <v>1</v>
          </cell>
          <cell r="D1242" t="str">
            <v>Yes</v>
          </cell>
          <cell r="E1242">
            <v>45198</v>
          </cell>
          <cell r="F1242" t="str">
            <v>PAR approved</v>
          </cell>
          <cell r="G1242" t="str">
            <v>Investment</v>
          </cell>
        </row>
        <row r="1243">
          <cell r="A1243" t="str">
            <v>P-TN-K00-020</v>
          </cell>
          <cell r="B1243" t="str">
            <v>Multi-Sector</v>
          </cell>
          <cell r="C1243">
            <v>3</v>
          </cell>
          <cell r="D1243" t="str">
            <v>No</v>
          </cell>
          <cell r="E1243">
            <v>45199</v>
          </cell>
          <cell r="F1243" t="str">
            <v>Before PCN</v>
          </cell>
          <cell r="G1243" t="str">
            <v>PBO</v>
          </cell>
        </row>
        <row r="1244">
          <cell r="A1244" t="str">
            <v>P-EG-AAG-010</v>
          </cell>
          <cell r="B1244" t="str">
            <v>Agriculture</v>
          </cell>
          <cell r="C1244">
            <v>2</v>
          </cell>
          <cell r="D1244" t="str">
            <v>No</v>
          </cell>
          <cell r="E1244">
            <v>45199</v>
          </cell>
          <cell r="F1244" t="str">
            <v>Before PCN</v>
          </cell>
          <cell r="G1244" t="str">
            <v>Investment</v>
          </cell>
        </row>
        <row r="1245">
          <cell r="A1245" t="str">
            <v>P-MR-K00-019</v>
          </cell>
          <cell r="B1245" t="str">
            <v>Multi-Sector</v>
          </cell>
          <cell r="C1245">
            <v>3</v>
          </cell>
          <cell r="D1245" t="str">
            <v>NA</v>
          </cell>
          <cell r="E1245">
            <v>45199</v>
          </cell>
          <cell r="F1245" t="str">
            <v>PCN Approved</v>
          </cell>
          <cell r="G1245" t="str">
            <v>ISP</v>
          </cell>
        </row>
        <row r="1246">
          <cell r="A1246"/>
          <cell r="B1246" t="str">
            <v>Multi-Sector</v>
          </cell>
          <cell r="C1246" t="str">
            <v>2 or 3 (TBC)</v>
          </cell>
          <cell r="D1246" t="str">
            <v>NO</v>
          </cell>
          <cell r="E1246">
            <v>45199</v>
          </cell>
          <cell r="F1246" t="str">
            <v>Before PCN</v>
          </cell>
          <cell r="G1246" t="str">
            <v>PBO</v>
          </cell>
        </row>
        <row r="1247">
          <cell r="A1247" t="str">
            <v>P-EG-E00-011</v>
          </cell>
          <cell r="B1247" t="str">
            <v>Water supply and Sanitation</v>
          </cell>
          <cell r="C1247">
            <v>1</v>
          </cell>
          <cell r="D1247" t="str">
            <v>Yes</v>
          </cell>
          <cell r="E1247">
            <v>45199</v>
          </cell>
          <cell r="F1247" t="str">
            <v>PCN Approved</v>
          </cell>
          <cell r="G1247" t="str">
            <v>Investment</v>
          </cell>
        </row>
        <row r="1248">
          <cell r="A1248" t="str">
            <v>P-ML-DB0-023</v>
          </cell>
          <cell r="B1248" t="str">
            <v>Transport</v>
          </cell>
          <cell r="C1248" t="str">
            <v>1 (TBC)</v>
          </cell>
          <cell r="D1248" t="str">
            <v>No</v>
          </cell>
          <cell r="E1248">
            <v>45199</v>
          </cell>
          <cell r="F1248" t="str">
            <v>Before PCN</v>
          </cell>
          <cell r="G1248" t="str">
            <v>Investment</v>
          </cell>
        </row>
        <row r="1249">
          <cell r="A1249" t="str">
            <v>P-SN-KA0-019</v>
          </cell>
          <cell r="B1249" t="str">
            <v>Multi-Sector</v>
          </cell>
          <cell r="C1249" t="str">
            <v>2 or 3 (TBC)</v>
          </cell>
          <cell r="D1249" t="str">
            <v>NO</v>
          </cell>
          <cell r="E1249">
            <v>45199</v>
          </cell>
          <cell r="F1249" t="str">
            <v>Before PCN</v>
          </cell>
          <cell r="G1249" t="str">
            <v>PBO</v>
          </cell>
        </row>
        <row r="1250">
          <cell r="A1250" t="str">
            <v>P-ML-FA0-019</v>
          </cell>
          <cell r="B1250" t="str">
            <v>Power</v>
          </cell>
          <cell r="C1250" t="str">
            <v>1 or 2 (TBC)</v>
          </cell>
          <cell r="D1250" t="str">
            <v>NO</v>
          </cell>
          <cell r="E1250">
            <v>45199</v>
          </cell>
          <cell r="F1250" t="str">
            <v>Before PCN</v>
          </cell>
          <cell r="G1250" t="str">
            <v>Investment</v>
          </cell>
        </row>
        <row r="1251">
          <cell r="A1251" t="str">
            <v>P-SL-DB0-012</v>
          </cell>
          <cell r="B1251" t="str">
            <v>Transport</v>
          </cell>
          <cell r="C1251" t="str">
            <v>1 (TBC)</v>
          </cell>
          <cell r="D1251" t="str">
            <v>NO</v>
          </cell>
          <cell r="E1251">
            <v>45199</v>
          </cell>
          <cell r="F1251" t="str">
            <v>Before PCN</v>
          </cell>
          <cell r="G1251" t="str">
            <v>Investment</v>
          </cell>
        </row>
        <row r="1252">
          <cell r="A1252" t="str">
            <v>P-Z1-DB0-259</v>
          </cell>
          <cell r="B1252" t="str">
            <v>Transport</v>
          </cell>
          <cell r="C1252" t="str">
            <v>1 (TBC)</v>
          </cell>
          <cell r="D1252"/>
          <cell r="E1252">
            <v>45199</v>
          </cell>
          <cell r="F1252" t="str">
            <v>Before PCN</v>
          </cell>
          <cell r="G1252"/>
        </row>
        <row r="1253">
          <cell r="A1253" t="str">
            <v>P-Z1-DB0-258</v>
          </cell>
          <cell r="B1253" t="str">
            <v>Transport</v>
          </cell>
          <cell r="C1253" t="str">
            <v>1 (TBC)</v>
          </cell>
          <cell r="D1253"/>
          <cell r="E1253">
            <v>45199</v>
          </cell>
          <cell r="F1253" t="str">
            <v>Before PCN</v>
          </cell>
          <cell r="G1253"/>
        </row>
        <row r="1254">
          <cell r="A1254" t="str">
            <v>P-Z1-DB0-276</v>
          </cell>
          <cell r="B1254" t="str">
            <v>Transport</v>
          </cell>
          <cell r="C1254"/>
          <cell r="D1254"/>
          <cell r="E1254">
            <v>45199</v>
          </cell>
          <cell r="F1254" t="str">
            <v>Before PCN</v>
          </cell>
          <cell r="G1254"/>
        </row>
        <row r="1255">
          <cell r="A1255" t="str">
            <v>P-MZ-DC0-004</v>
          </cell>
          <cell r="B1255" t="str">
            <v>Transport</v>
          </cell>
          <cell r="C1255">
            <v>2</v>
          </cell>
          <cell r="D1255" t="str">
            <v>No</v>
          </cell>
          <cell r="E1255">
            <v>45199</v>
          </cell>
          <cell r="F1255" t="str">
            <v>Before PCN</v>
          </cell>
          <cell r="G1255" t="str">
            <v>LOC</v>
          </cell>
        </row>
        <row r="1256">
          <cell r="A1256" t="str">
            <v>P-Z1-DC0-041</v>
          </cell>
          <cell r="B1256" t="str">
            <v>Transport</v>
          </cell>
          <cell r="C1256">
            <v>1</v>
          </cell>
          <cell r="D1256" t="str">
            <v>No</v>
          </cell>
          <cell r="E1256">
            <v>45200</v>
          </cell>
          <cell r="F1256" t="str">
            <v>Before PCN</v>
          </cell>
          <cell r="G1256" t="str">
            <v>Investment</v>
          </cell>
        </row>
        <row r="1257">
          <cell r="A1257" t="str">
            <v>P-Z1-DC0-041</v>
          </cell>
          <cell r="B1257" t="str">
            <v>Transport</v>
          </cell>
          <cell r="C1257">
            <v>1</v>
          </cell>
          <cell r="D1257" t="str">
            <v>No</v>
          </cell>
          <cell r="E1257">
            <v>45200</v>
          </cell>
          <cell r="F1257" t="str">
            <v>Before PCN</v>
          </cell>
          <cell r="G1257" t="str">
            <v>Investment</v>
          </cell>
        </row>
        <row r="1258">
          <cell r="A1258" t="str">
            <v>P-ET-FAA-001</v>
          </cell>
          <cell r="B1258" t="str">
            <v>Power</v>
          </cell>
          <cell r="C1258">
            <v>1</v>
          </cell>
          <cell r="D1258"/>
          <cell r="E1258">
            <v>45200</v>
          </cell>
          <cell r="F1258" t="str">
            <v>Before PCN</v>
          </cell>
          <cell r="G1258" t="str">
            <v>Investment</v>
          </cell>
        </row>
        <row r="1259">
          <cell r="A1259" t="str">
            <v>P-SD-AA0-006</v>
          </cell>
          <cell r="B1259" t="str">
            <v>Agriculture</v>
          </cell>
          <cell r="C1259">
            <v>3</v>
          </cell>
          <cell r="D1259" t="str">
            <v>No</v>
          </cell>
          <cell r="E1259">
            <v>45204</v>
          </cell>
          <cell r="F1259" t="str">
            <v>Before PCN</v>
          </cell>
          <cell r="G1259" t="str">
            <v>Investment</v>
          </cell>
        </row>
        <row r="1260">
          <cell r="A1260" t="str">
            <v>P-SC-K00-023</v>
          </cell>
          <cell r="B1260" t="str">
            <v>Multi-Sector</v>
          </cell>
          <cell r="C1260">
            <v>3</v>
          </cell>
          <cell r="D1260" t="str">
            <v>No</v>
          </cell>
          <cell r="E1260">
            <v>45214</v>
          </cell>
          <cell r="F1260" t="str">
            <v>PCN Approved</v>
          </cell>
          <cell r="G1260" t="str">
            <v>PBO</v>
          </cell>
        </row>
        <row r="1261">
          <cell r="A1261" t="str">
            <v>P-BF-AA0-035</v>
          </cell>
          <cell r="B1261" t="str">
            <v>Agriculture</v>
          </cell>
          <cell r="C1261">
            <v>1</v>
          </cell>
          <cell r="D1261" t="str">
            <v>Yes</v>
          </cell>
          <cell r="E1261">
            <v>45215</v>
          </cell>
          <cell r="F1261" t="str">
            <v>Before PCN</v>
          </cell>
          <cell r="G1261" t="str">
            <v>Investment</v>
          </cell>
        </row>
        <row r="1262">
          <cell r="A1262" t="str">
            <v>P-TG-AA0-014</v>
          </cell>
          <cell r="B1262" t="str">
            <v>Agriculture</v>
          </cell>
          <cell r="C1262" t="str">
            <v>1 (TBC)</v>
          </cell>
          <cell r="D1262" t="str">
            <v>NO</v>
          </cell>
          <cell r="E1262">
            <v>45217</v>
          </cell>
          <cell r="F1262" t="str">
            <v>Before PCN</v>
          </cell>
          <cell r="G1262" t="str">
            <v>Investment</v>
          </cell>
        </row>
        <row r="1263">
          <cell r="A1263" t="str">
            <v>P-TN-EA0-007</v>
          </cell>
          <cell r="B1263" t="str">
            <v>Water supply and Sanitation</v>
          </cell>
          <cell r="C1263"/>
          <cell r="D1263"/>
          <cell r="E1263">
            <v>45217</v>
          </cell>
          <cell r="F1263" t="str">
            <v>Before PCN</v>
          </cell>
          <cell r="G1263" t="str">
            <v>investment</v>
          </cell>
        </row>
        <row r="1264">
          <cell r="A1264" t="str">
            <v>P-ZW-AAG-008</v>
          </cell>
          <cell r="B1264" t="str">
            <v>Agriculture</v>
          </cell>
          <cell r="C1264" t="str">
            <v>2 -TBC</v>
          </cell>
          <cell r="D1264" t="str">
            <v>No</v>
          </cell>
          <cell r="E1264">
            <v>45225</v>
          </cell>
          <cell r="F1264" t="str">
            <v>Before PCN</v>
          </cell>
          <cell r="G1264" t="str">
            <v>Investment</v>
          </cell>
        </row>
        <row r="1265">
          <cell r="A1265" t="str">
            <v>P-KE-AAG-009</v>
          </cell>
          <cell r="B1265" t="str">
            <v>Agriculture</v>
          </cell>
          <cell r="C1265">
            <v>2</v>
          </cell>
          <cell r="D1265" t="str">
            <v>No</v>
          </cell>
          <cell r="E1265">
            <v>45226</v>
          </cell>
          <cell r="F1265" t="str">
            <v>Before PCN</v>
          </cell>
          <cell r="G1265" t="str">
            <v>LOC</v>
          </cell>
        </row>
        <row r="1266">
          <cell r="A1266" t="str">
            <v>P-SS-KF0-006</v>
          </cell>
          <cell r="B1266" t="str">
            <v>Multi-Sector</v>
          </cell>
          <cell r="C1266">
            <v>3</v>
          </cell>
          <cell r="D1266" t="str">
            <v>No</v>
          </cell>
          <cell r="E1266">
            <v>45226</v>
          </cell>
          <cell r="F1266" t="str">
            <v>PCN Approved</v>
          </cell>
          <cell r="G1266" t="str">
            <v>ISP</v>
          </cell>
        </row>
        <row r="1267">
          <cell r="A1267" t="str">
            <v>P-Z1-AAG-049</v>
          </cell>
          <cell r="B1267" t="str">
            <v>Agriculture</v>
          </cell>
          <cell r="C1267" t="str">
            <v>1 (TBC)</v>
          </cell>
          <cell r="D1267" t="str">
            <v>No</v>
          </cell>
          <cell r="E1267">
            <v>45229</v>
          </cell>
          <cell r="F1267" t="str">
            <v>Before PCN</v>
          </cell>
          <cell r="G1267" t="str">
            <v>Investment</v>
          </cell>
        </row>
        <row r="1268">
          <cell r="A1268" t="str">
            <v>P-ST-K00-010</v>
          </cell>
          <cell r="B1268" t="str">
            <v>Multi-Sector</v>
          </cell>
          <cell r="C1268">
            <v>3</v>
          </cell>
          <cell r="D1268" t="str">
            <v>NA</v>
          </cell>
          <cell r="E1268">
            <v>45230</v>
          </cell>
          <cell r="F1268" t="str">
            <v>Before PCN</v>
          </cell>
          <cell r="G1268" t="str">
            <v>ISP</v>
          </cell>
        </row>
        <row r="1269">
          <cell r="A1269" t="str">
            <v>P-ZW-KF0-015</v>
          </cell>
          <cell r="B1269" t="str">
            <v>Multi-Sector</v>
          </cell>
          <cell r="C1269" t="str">
            <v>No</v>
          </cell>
          <cell r="D1269" t="str">
            <v>No</v>
          </cell>
          <cell r="E1269">
            <v>45230</v>
          </cell>
          <cell r="F1269" t="str">
            <v>Before PCN</v>
          </cell>
          <cell r="G1269" t="str">
            <v>ISP</v>
          </cell>
        </row>
        <row r="1270">
          <cell r="A1270" t="str">
            <v>P-ST-K00-013</v>
          </cell>
          <cell r="B1270" t="str">
            <v>Multi-Sector</v>
          </cell>
          <cell r="C1270" t="str">
            <v>No</v>
          </cell>
          <cell r="D1270" t="str">
            <v>No</v>
          </cell>
          <cell r="E1270">
            <v>45230</v>
          </cell>
          <cell r="F1270" t="str">
            <v>Before PCN</v>
          </cell>
          <cell r="G1270" t="str">
            <v>PBO</v>
          </cell>
        </row>
        <row r="1271">
          <cell r="A1271" t="str">
            <v>P-EG-K00-016</v>
          </cell>
          <cell r="B1271" t="str">
            <v>Multi-Sector</v>
          </cell>
          <cell r="C1271"/>
          <cell r="D1271"/>
          <cell r="E1271">
            <v>45230</v>
          </cell>
          <cell r="F1271" t="str">
            <v>Before PCN</v>
          </cell>
          <cell r="G1271" t="str">
            <v>PBO</v>
          </cell>
        </row>
        <row r="1272">
          <cell r="A1272" t="str">
            <v>P-ZM-AA0-036</v>
          </cell>
          <cell r="B1272" t="str">
            <v>Agriculture</v>
          </cell>
          <cell r="C1272" t="str">
            <v>tbc</v>
          </cell>
          <cell r="D1272" t="str">
            <v>No</v>
          </cell>
          <cell r="E1272">
            <v>45231</v>
          </cell>
          <cell r="F1272" t="str">
            <v>Before PCN</v>
          </cell>
          <cell r="G1272" t="str">
            <v>Investment</v>
          </cell>
        </row>
        <row r="1273">
          <cell r="A1273" t="str">
            <v>P-EG-HAB-013</v>
          </cell>
          <cell r="B1273" t="str">
            <v>Finance</v>
          </cell>
          <cell r="C1273" t="str">
            <v>No</v>
          </cell>
          <cell r="D1273" t="str">
            <v>No</v>
          </cell>
          <cell r="E1273">
            <v>45231</v>
          </cell>
          <cell r="F1273" t="str">
            <v>PCN Approved</v>
          </cell>
          <cell r="G1273" t="str">
            <v>LOC/TFLOC/SUBDEBT</v>
          </cell>
        </row>
        <row r="1274">
          <cell r="A1274" t="str">
            <v>P-KE-F00-012</v>
          </cell>
          <cell r="B1274" t="str">
            <v>Power</v>
          </cell>
          <cell r="C1274">
            <v>1</v>
          </cell>
          <cell r="D1274"/>
          <cell r="E1274">
            <v>45231</v>
          </cell>
          <cell r="F1274" t="str">
            <v>Before PCN</v>
          </cell>
          <cell r="G1274" t="str">
            <v>Investment</v>
          </cell>
        </row>
        <row r="1275">
          <cell r="A1275" t="str">
            <v>P-MA-DB0-008</v>
          </cell>
          <cell r="B1275" t="str">
            <v>Transport</v>
          </cell>
          <cell r="C1275">
            <v>1</v>
          </cell>
          <cell r="D1275" t="str">
            <v>No</v>
          </cell>
          <cell r="E1275">
            <v>45238</v>
          </cell>
          <cell r="F1275" t="str">
            <v>PCN Approved</v>
          </cell>
          <cell r="G1275" t="str">
            <v>Investment</v>
          </cell>
        </row>
        <row r="1276">
          <cell r="A1276" t="str">
            <v>P-ZW-HAB-002</v>
          </cell>
          <cell r="B1276" t="str">
            <v>Finance</v>
          </cell>
          <cell r="C1276" t="str">
            <v>FI-C</v>
          </cell>
          <cell r="D1276" t="str">
            <v>No</v>
          </cell>
          <cell r="E1276">
            <v>45243</v>
          </cell>
          <cell r="F1276" t="str">
            <v>Before PCN</v>
          </cell>
          <cell r="G1276" t="str">
            <v>GUARANTEE</v>
          </cell>
        </row>
        <row r="1277">
          <cell r="A1277" t="str">
            <v>P-TN-AA0-028</v>
          </cell>
          <cell r="B1277" t="str">
            <v>Agriculture</v>
          </cell>
          <cell r="C1277" t="str">
            <v>No</v>
          </cell>
          <cell r="D1277" t="str">
            <v>No</v>
          </cell>
          <cell r="E1277">
            <v>45245</v>
          </cell>
          <cell r="F1277" t="str">
            <v>Before PCN</v>
          </cell>
          <cell r="G1277" t="str">
            <v>Investment</v>
          </cell>
        </row>
        <row r="1278">
          <cell r="A1278" t="str">
            <v>P-TZ-H00-007</v>
          </cell>
          <cell r="B1278" t="str">
            <v>Finance</v>
          </cell>
          <cell r="C1278" t="str">
            <v>No</v>
          </cell>
          <cell r="D1278" t="str">
            <v>No</v>
          </cell>
          <cell r="E1278">
            <v>45245</v>
          </cell>
          <cell r="F1278" t="str">
            <v>PCN Approved</v>
          </cell>
          <cell r="G1278" t="str">
            <v>GUARANTEE</v>
          </cell>
        </row>
        <row r="1279">
          <cell r="A1279" t="str">
            <v>P-SN-AA0-014</v>
          </cell>
          <cell r="B1279" t="str">
            <v>Agriculture</v>
          </cell>
          <cell r="C1279" t="str">
            <v>1 (TBC)</v>
          </cell>
          <cell r="D1279" t="str">
            <v>No</v>
          </cell>
          <cell r="E1279">
            <v>45252</v>
          </cell>
          <cell r="F1279" t="str">
            <v>Before PCN</v>
          </cell>
          <cell r="G1279" t="str">
            <v>Investment</v>
          </cell>
        </row>
        <row r="1280">
          <cell r="A1280" t="str">
            <v>P-BJ-FA0-010</v>
          </cell>
          <cell r="B1280" t="str">
            <v>Power</v>
          </cell>
          <cell r="C1280" t="str">
            <v>1 or 2 (TBC)</v>
          </cell>
          <cell r="D1280" t="str">
            <v>NO</v>
          </cell>
          <cell r="E1280">
            <v>45252</v>
          </cell>
          <cell r="F1280" t="str">
            <v>Before PCN</v>
          </cell>
          <cell r="G1280" t="str">
            <v>Investment</v>
          </cell>
        </row>
        <row r="1281">
          <cell r="A1281" t="str">
            <v>P-ZW-HA0-003</v>
          </cell>
          <cell r="B1281" t="str">
            <v>Finance</v>
          </cell>
          <cell r="C1281" t="str">
            <v>FIC</v>
          </cell>
          <cell r="D1281" t="str">
            <v>No</v>
          </cell>
          <cell r="E1281">
            <v>45254</v>
          </cell>
          <cell r="F1281" t="str">
            <v>Before PCN</v>
          </cell>
          <cell r="G1281" t="str">
            <v>TFLOC</v>
          </cell>
        </row>
        <row r="1282">
          <cell r="A1282" t="str">
            <v>P-GH-DB0-021</v>
          </cell>
          <cell r="B1282" t="str">
            <v>Transport</v>
          </cell>
          <cell r="C1282" t="str">
            <v>1 (TBC)</v>
          </cell>
          <cell r="D1282" t="str">
            <v>NO</v>
          </cell>
          <cell r="E1282">
            <v>45257</v>
          </cell>
          <cell r="F1282" t="str">
            <v>Before PCN</v>
          </cell>
          <cell r="G1282" t="str">
            <v>Investment</v>
          </cell>
        </row>
        <row r="1283">
          <cell r="A1283" t="str">
            <v>P-NG-BG0-004</v>
          </cell>
          <cell r="B1283" t="str">
            <v>Industry, Mining &amp; Quarrying</v>
          </cell>
          <cell r="C1283">
            <v>1</v>
          </cell>
          <cell r="D1283"/>
          <cell r="E1283">
            <v>45259</v>
          </cell>
          <cell r="F1283" t="str">
            <v>Before PCN</v>
          </cell>
          <cell r="G1283" t="str">
            <v>Senior Debt</v>
          </cell>
        </row>
        <row r="1284">
          <cell r="A1284" t="str">
            <v>P-ZW-HAB-001</v>
          </cell>
          <cell r="B1284" t="str">
            <v>Finance</v>
          </cell>
          <cell r="C1284" t="str">
            <v>TBD</v>
          </cell>
          <cell r="D1284" t="str">
            <v>No</v>
          </cell>
          <cell r="E1284">
            <v>45259</v>
          </cell>
          <cell r="F1284" t="str">
            <v>Before PCN</v>
          </cell>
          <cell r="G1284" t="str">
            <v>GUARANTEE</v>
          </cell>
        </row>
        <row r="1285">
          <cell r="A1285" t="str">
            <v>P-Z1-D00-059</v>
          </cell>
          <cell r="B1285" t="str">
            <v>Transport</v>
          </cell>
          <cell r="C1285" t="str">
            <v>FI-A</v>
          </cell>
          <cell r="D1285" t="str">
            <v>Yes</v>
          </cell>
          <cell r="E1285">
            <v>45259</v>
          </cell>
          <cell r="F1285" t="str">
            <v>Before PCN</v>
          </cell>
          <cell r="G1285" t="str">
            <v>Investment</v>
          </cell>
        </row>
        <row r="1286">
          <cell r="A1286" t="str">
            <v>P-BI-FAB-007</v>
          </cell>
          <cell r="B1286" t="str">
            <v>Power</v>
          </cell>
          <cell r="C1286">
            <v>1</v>
          </cell>
          <cell r="D1286"/>
          <cell r="E1286">
            <v>45260</v>
          </cell>
          <cell r="F1286" t="str">
            <v>Before PCN</v>
          </cell>
          <cell r="G1286" t="str">
            <v>Investment</v>
          </cell>
        </row>
        <row r="1287">
          <cell r="A1287" t="str">
            <v xml:space="preserve">P-BI-FAB-005 </v>
          </cell>
          <cell r="B1287" t="str">
            <v>Power</v>
          </cell>
          <cell r="C1287">
            <v>1</v>
          </cell>
          <cell r="D1287"/>
          <cell r="E1287">
            <v>45260</v>
          </cell>
          <cell r="F1287" t="str">
            <v>Before PCN</v>
          </cell>
          <cell r="G1287" t="str">
            <v>Investment</v>
          </cell>
        </row>
        <row r="1288">
          <cell r="A1288" t="str">
            <v xml:space="preserve">P-BI-FAB-006 </v>
          </cell>
          <cell r="B1288" t="str">
            <v>Power</v>
          </cell>
          <cell r="C1288">
            <v>1</v>
          </cell>
          <cell r="D1288"/>
          <cell r="E1288">
            <v>45260</v>
          </cell>
          <cell r="F1288" t="str">
            <v>Before PCN</v>
          </cell>
          <cell r="G1288" t="str">
            <v>Investment</v>
          </cell>
        </row>
        <row r="1289">
          <cell r="A1289" t="str">
            <v>P-SL-FA0-003</v>
          </cell>
          <cell r="B1289" t="str">
            <v>Power</v>
          </cell>
          <cell r="C1289" t="str">
            <v>1 or 2 (TBC)</v>
          </cell>
          <cell r="D1289" t="str">
            <v>No</v>
          </cell>
          <cell r="E1289">
            <v>45260</v>
          </cell>
          <cell r="F1289" t="str">
            <v>Before PCN</v>
          </cell>
          <cell r="G1289" t="str">
            <v>Investment</v>
          </cell>
        </row>
        <row r="1290">
          <cell r="A1290" t="str">
            <v>P-GW-A00-009</v>
          </cell>
          <cell r="B1290" t="str">
            <v>Agriculture</v>
          </cell>
          <cell r="C1290" t="str">
            <v>1 or 2 (TBC)</v>
          </cell>
          <cell r="D1290" t="str">
            <v>NO</v>
          </cell>
          <cell r="E1290">
            <v>45260</v>
          </cell>
          <cell r="F1290" t="str">
            <v>Before PCN</v>
          </cell>
          <cell r="G1290" t="str">
            <v>Investment</v>
          </cell>
        </row>
        <row r="1291">
          <cell r="A1291" t="str">
            <v>P-NE-E00-006</v>
          </cell>
          <cell r="B1291" t="str">
            <v>Water supply and Sanitation</v>
          </cell>
          <cell r="C1291" t="str">
            <v>1 (TBC)</v>
          </cell>
          <cell r="D1291" t="str">
            <v>NO</v>
          </cell>
          <cell r="E1291">
            <v>45260</v>
          </cell>
          <cell r="F1291" t="str">
            <v>Before PCN</v>
          </cell>
          <cell r="G1291" t="str">
            <v>Investment</v>
          </cell>
        </row>
        <row r="1292">
          <cell r="A1292" t="str">
            <v>P-SN-DC0-002</v>
          </cell>
          <cell r="B1292" t="str">
            <v>Transport</v>
          </cell>
          <cell r="C1292">
            <v>1</v>
          </cell>
          <cell r="D1292" t="str">
            <v>Yes</v>
          </cell>
          <cell r="E1292">
            <v>45260</v>
          </cell>
          <cell r="F1292" t="str">
            <v>Before PCN</v>
          </cell>
          <cell r="G1292" t="str">
            <v>Investment</v>
          </cell>
        </row>
        <row r="1293">
          <cell r="A1293" t="str">
            <v>P-TG-E00-010</v>
          </cell>
          <cell r="B1293" t="str">
            <v>Water supply and Sanitation</v>
          </cell>
          <cell r="C1293" t="str">
            <v>1 or 2 (TBC)</v>
          </cell>
          <cell r="D1293" t="str">
            <v>NO</v>
          </cell>
          <cell r="E1293">
            <v>45260</v>
          </cell>
          <cell r="F1293" t="str">
            <v>Before PCN</v>
          </cell>
          <cell r="G1293" t="str">
            <v>Investment</v>
          </cell>
        </row>
        <row r="1294">
          <cell r="A1294" t="str">
            <v xml:space="preserve">P-Z1-FAB-028 </v>
          </cell>
          <cell r="B1294" t="str">
            <v>Power</v>
          </cell>
          <cell r="C1294">
            <v>1</v>
          </cell>
          <cell r="D1294"/>
          <cell r="E1294">
            <v>45260</v>
          </cell>
          <cell r="F1294" t="str">
            <v>PCN Approved</v>
          </cell>
          <cell r="G1294" t="str">
            <v>Investment</v>
          </cell>
        </row>
        <row r="1295">
          <cell r="A1295" t="str">
            <v>P-Z1-DB0-256</v>
          </cell>
          <cell r="B1295" t="str">
            <v>Transport</v>
          </cell>
          <cell r="C1295" t="str">
            <v>1 (TBC)</v>
          </cell>
          <cell r="D1295" t="str">
            <v>NO</v>
          </cell>
          <cell r="E1295">
            <v>45260</v>
          </cell>
          <cell r="F1295" t="str">
            <v>Before PCN</v>
          </cell>
          <cell r="G1295" t="str">
            <v>Investment</v>
          </cell>
        </row>
        <row r="1296">
          <cell r="A1296" t="str">
            <v>P-Z1-DD0-024</v>
          </cell>
          <cell r="B1296" t="str">
            <v>Transport</v>
          </cell>
          <cell r="C1296">
            <v>1</v>
          </cell>
          <cell r="D1296" t="str">
            <v>NO</v>
          </cell>
          <cell r="E1296">
            <v>45261</v>
          </cell>
          <cell r="F1296" t="str">
            <v>Before PCN</v>
          </cell>
          <cell r="G1296" t="str">
            <v>Investment</v>
          </cell>
        </row>
        <row r="1297">
          <cell r="A1297" t="str">
            <v>P-ML-FF0-002</v>
          </cell>
          <cell r="B1297" t="str">
            <v>Power</v>
          </cell>
          <cell r="C1297" t="str">
            <v>2 (TBC)</v>
          </cell>
          <cell r="D1297" t="str">
            <v>NO</v>
          </cell>
          <cell r="E1297">
            <v>45261</v>
          </cell>
          <cell r="F1297" t="str">
            <v>Before PCN</v>
          </cell>
          <cell r="G1297" t="str">
            <v>Investment</v>
          </cell>
        </row>
        <row r="1298">
          <cell r="A1298" t="str">
            <v>P-SN-FZ0-004</v>
          </cell>
          <cell r="B1298" t="str">
            <v xml:space="preserve">Power </v>
          </cell>
          <cell r="C1298" t="str">
            <v>2 (TBC)</v>
          </cell>
          <cell r="D1298" t="str">
            <v xml:space="preserve">No </v>
          </cell>
          <cell r="E1298">
            <v>45266</v>
          </cell>
          <cell r="F1298" t="str">
            <v>Before PCN</v>
          </cell>
          <cell r="G1298" t="str">
            <v>Investment</v>
          </cell>
        </row>
        <row r="1299">
          <cell r="A1299" t="str">
            <v>P-LR-A00-010</v>
          </cell>
          <cell r="B1299" t="str">
            <v>Agriculture</v>
          </cell>
          <cell r="C1299" t="str">
            <v>1 or 2 (TBC)</v>
          </cell>
          <cell r="D1299" t="str">
            <v>No</v>
          </cell>
          <cell r="E1299">
            <v>45267</v>
          </cell>
          <cell r="F1299" t="str">
            <v>Before PCN</v>
          </cell>
          <cell r="G1299" t="str">
            <v>Investment</v>
          </cell>
        </row>
        <row r="1300">
          <cell r="A1300" t="str">
            <v xml:space="preserve"> P-GM-A00-008</v>
          </cell>
          <cell r="B1300" t="str">
            <v>Agriculture</v>
          </cell>
          <cell r="C1300" t="str">
            <v>1 or 2 (TBC)</v>
          </cell>
          <cell r="D1300" t="str">
            <v>No</v>
          </cell>
          <cell r="E1300">
            <v>45267</v>
          </cell>
          <cell r="F1300" t="str">
            <v>Before PCN</v>
          </cell>
          <cell r="G1300" t="str">
            <v>Investment</v>
          </cell>
        </row>
        <row r="1301">
          <cell r="A1301" t="str">
            <v>P-LS-AA0-015</v>
          </cell>
          <cell r="B1301" t="str">
            <v>Agriculture</v>
          </cell>
          <cell r="C1301">
            <v>2</v>
          </cell>
          <cell r="D1301" t="str">
            <v>No</v>
          </cell>
          <cell r="E1301">
            <v>45268</v>
          </cell>
          <cell r="F1301" t="str">
            <v>PCN Approved</v>
          </cell>
          <cell r="G1301" t="str">
            <v>PBO</v>
          </cell>
        </row>
        <row r="1302">
          <cell r="A1302" t="str">
            <v>P-Z1-F00-152</v>
          </cell>
          <cell r="B1302" t="str">
            <v>Power</v>
          </cell>
          <cell r="C1302"/>
          <cell r="D1302"/>
          <cell r="E1302">
            <v>45273</v>
          </cell>
          <cell r="F1302" t="str">
            <v>Before PCN</v>
          </cell>
          <cell r="G1302"/>
        </row>
        <row r="1303">
          <cell r="A1303" t="str">
            <v>P-Z1-FA0-214</v>
          </cell>
          <cell r="B1303" t="str">
            <v>Power</v>
          </cell>
          <cell r="C1303">
            <v>1</v>
          </cell>
          <cell r="D1303" t="str">
            <v>no</v>
          </cell>
          <cell r="E1303">
            <v>45273</v>
          </cell>
          <cell r="F1303" t="str">
            <v>PCN Approved</v>
          </cell>
          <cell r="G1303" t="str">
            <v>Investment</v>
          </cell>
        </row>
        <row r="1304">
          <cell r="A1304" t="str">
            <v>P-ML-F00-012</v>
          </cell>
          <cell r="B1304" t="str">
            <v>Power</v>
          </cell>
          <cell r="C1304" t="str">
            <v>2 (TBC)</v>
          </cell>
          <cell r="D1304" t="str">
            <v>NO</v>
          </cell>
          <cell r="E1304">
            <v>45275</v>
          </cell>
          <cell r="F1304" t="str">
            <v>Before PCN</v>
          </cell>
          <cell r="G1304" t="str">
            <v>Investment</v>
          </cell>
        </row>
        <row r="1305">
          <cell r="A1305" t="str">
            <v>P-Z1-KF0-061</v>
          </cell>
          <cell r="B1305" t="str">
            <v>Power</v>
          </cell>
          <cell r="C1305"/>
          <cell r="D1305"/>
          <cell r="E1305">
            <v>45291</v>
          </cell>
          <cell r="F1305" t="str">
            <v>Before PCN</v>
          </cell>
          <cell r="G1305"/>
        </row>
        <row r="1306">
          <cell r="A1306" t="str">
            <v>P-Z1-AA0-158</v>
          </cell>
          <cell r="B1306" t="str">
            <v>Agriculture</v>
          </cell>
          <cell r="C1306"/>
          <cell r="D1306"/>
          <cell r="E1306">
            <v>45291</v>
          </cell>
          <cell r="F1306" t="str">
            <v>Before PCN</v>
          </cell>
          <cell r="G1306"/>
        </row>
        <row r="1307">
          <cell r="A1307" t="str">
            <v>SAP-ID-APR-TBC-001</v>
          </cell>
          <cell r="B1307" t="str">
            <v>Power</v>
          </cell>
          <cell r="C1307"/>
          <cell r="D1307"/>
          <cell r="E1307">
            <v>45291</v>
          </cell>
          <cell r="F1307" t="str">
            <v>Before PCN</v>
          </cell>
          <cell r="G1307"/>
        </row>
        <row r="1308">
          <cell r="A1308" t="str">
            <v>P-CI-KA0-013</v>
          </cell>
          <cell r="B1308" t="str">
            <v>Multi-Sector</v>
          </cell>
          <cell r="C1308">
            <v>3</v>
          </cell>
          <cell r="D1308" t="str">
            <v>N/A</v>
          </cell>
          <cell r="E1308">
            <v>44950</v>
          </cell>
          <cell r="F1308" t="str">
            <v>Approved</v>
          </cell>
          <cell r="G1308" t="str">
            <v>PBO</v>
          </cell>
        </row>
        <row r="1309">
          <cell r="A1309" t="str">
            <v>P-Z1-HAA-106</v>
          </cell>
          <cell r="B1309" t="str">
            <v>Finance</v>
          </cell>
          <cell r="C1309" t="str">
            <v>FI-B</v>
          </cell>
          <cell r="D1309" t="str">
            <v>Yes</v>
          </cell>
          <cell r="E1309">
            <v>44950</v>
          </cell>
          <cell r="F1309" t="str">
            <v>Approved</v>
          </cell>
          <cell r="G1309" t="str">
            <v>TFLOC</v>
          </cell>
        </row>
        <row r="1310">
          <cell r="A1310" t="str">
            <v>P-BI-HAB-005</v>
          </cell>
          <cell r="B1310" t="str">
            <v>Finance</v>
          </cell>
          <cell r="C1310" t="str">
            <v>FI-C</v>
          </cell>
          <cell r="D1310" t="str">
            <v>NA</v>
          </cell>
          <cell r="E1310">
            <v>45008</v>
          </cell>
          <cell r="F1310" t="str">
            <v>Approved</v>
          </cell>
          <cell r="G1310" t="str">
            <v>GUARANTEE</v>
          </cell>
        </row>
        <row r="1311">
          <cell r="A1311" t="str">
            <v>P-BI-E00-002</v>
          </cell>
          <cell r="B1311" t="str">
            <v>Water supply and Sanitation</v>
          </cell>
          <cell r="C1311">
            <v>1</v>
          </cell>
          <cell r="D1311" t="str">
            <v>NO</v>
          </cell>
          <cell r="E1311">
            <v>45175</v>
          </cell>
          <cell r="F1311" t="str">
            <v>PCN Approved</v>
          </cell>
          <cell r="G1311" t="str">
            <v>Investment</v>
          </cell>
        </row>
        <row r="1312">
          <cell r="A1312" t="str">
            <v>P-MU-HAB-008</v>
          </cell>
          <cell r="B1312" t="str">
            <v>Finance</v>
          </cell>
          <cell r="C1312" t="str">
            <v>FI/A</v>
          </cell>
          <cell r="D1312"/>
          <cell r="E1312">
            <v>44993</v>
          </cell>
          <cell r="F1312" t="str">
            <v>Approved</v>
          </cell>
          <cell r="G1312" t="str">
            <v>SUBDEBT</v>
          </cell>
        </row>
        <row r="1313">
          <cell r="A1313" t="str">
            <v>P-BI-FAB-007</v>
          </cell>
          <cell r="B1313" t="str">
            <v>Power</v>
          </cell>
          <cell r="C1313">
            <v>1</v>
          </cell>
          <cell r="D1313"/>
          <cell r="E1313">
            <v>45260</v>
          </cell>
          <cell r="F1313" t="str">
            <v>Before PCN</v>
          </cell>
          <cell r="G1313" t="str">
            <v>Investment</v>
          </cell>
        </row>
        <row r="1314">
          <cell r="A1314" t="str">
            <v>P-Z1-KF0-066</v>
          </cell>
          <cell r="B1314" t="str">
            <v>Finance</v>
          </cell>
          <cell r="C1314" t="str">
            <v>FI-C</v>
          </cell>
          <cell r="D1314" t="str">
            <v>N/A</v>
          </cell>
          <cell r="E1314">
            <v>44994</v>
          </cell>
          <cell r="F1314" t="str">
            <v>Approved</v>
          </cell>
          <cell r="G1314" t="str">
            <v>ISP</v>
          </cell>
        </row>
        <row r="1315">
          <cell r="A1315" t="str">
            <v xml:space="preserve">P-BI-FAB-005 </v>
          </cell>
          <cell r="B1315" t="str">
            <v>Power</v>
          </cell>
          <cell r="C1315">
            <v>1</v>
          </cell>
          <cell r="D1315"/>
          <cell r="E1315">
            <v>45260</v>
          </cell>
          <cell r="F1315" t="str">
            <v>Before PCN</v>
          </cell>
          <cell r="G1315" t="str">
            <v>Investment</v>
          </cell>
        </row>
        <row r="1316">
          <cell r="A1316" t="str">
            <v>P-LR-H00-008</v>
          </cell>
          <cell r="B1316" t="str">
            <v>Finance</v>
          </cell>
          <cell r="C1316">
            <v>3</v>
          </cell>
          <cell r="D1316" t="str">
            <v>N/A</v>
          </cell>
          <cell r="E1316">
            <v>45002</v>
          </cell>
          <cell r="F1316" t="str">
            <v>Approved</v>
          </cell>
          <cell r="G1316" t="str">
            <v>Grant</v>
          </cell>
        </row>
        <row r="1317">
          <cell r="A1317" t="str">
            <v xml:space="preserve">P-BI-FAB-006 </v>
          </cell>
          <cell r="B1317" t="str">
            <v>Power</v>
          </cell>
          <cell r="C1317">
            <v>1</v>
          </cell>
          <cell r="D1317"/>
          <cell r="E1317">
            <v>45260</v>
          </cell>
          <cell r="F1317" t="str">
            <v>Before PCN</v>
          </cell>
          <cell r="G1317" t="str">
            <v>Investment</v>
          </cell>
        </row>
        <row r="1318">
          <cell r="A1318" t="str">
            <v>P-TG-IZ0-004</v>
          </cell>
          <cell r="B1318" t="str">
            <v>Social</v>
          </cell>
          <cell r="C1318"/>
          <cell r="D1318"/>
          <cell r="E1318">
            <v>45010</v>
          </cell>
          <cell r="F1318" t="str">
            <v>Approved</v>
          </cell>
          <cell r="G1318" t="str">
            <v>investment</v>
          </cell>
        </row>
        <row r="1319">
          <cell r="A1319" t="str">
            <v>P-ER-FA0-001</v>
          </cell>
          <cell r="B1319" t="str">
            <v>Power</v>
          </cell>
          <cell r="C1319">
            <v>2</v>
          </cell>
          <cell r="D1319"/>
          <cell r="E1319">
            <v>44986</v>
          </cell>
          <cell r="F1319" t="str">
            <v>Approved</v>
          </cell>
          <cell r="G1319" t="str">
            <v>Investment</v>
          </cell>
        </row>
        <row r="1320">
          <cell r="A1320" t="str">
            <v>P-Z1-H00-098</v>
          </cell>
          <cell r="B1320" t="str">
            <v>Finance</v>
          </cell>
          <cell r="C1320">
            <v>3</v>
          </cell>
          <cell r="D1320" t="str">
            <v>Yes</v>
          </cell>
          <cell r="E1320">
            <v>45014</v>
          </cell>
          <cell r="F1320" t="str">
            <v>Approved</v>
          </cell>
          <cell r="G1320" t="str">
            <v>Grant</v>
          </cell>
        </row>
        <row r="1321">
          <cell r="A1321" t="str">
            <v>P-MU-K00-009</v>
          </cell>
          <cell r="B1321" t="str">
            <v>Multi-Sector</v>
          </cell>
          <cell r="C1321">
            <v>3</v>
          </cell>
          <cell r="D1321" t="str">
            <v>N/A</v>
          </cell>
          <cell r="E1321">
            <v>45014</v>
          </cell>
          <cell r="F1321" t="str">
            <v>Approved</v>
          </cell>
          <cell r="G1321" t="str">
            <v>PBO</v>
          </cell>
        </row>
        <row r="1322">
          <cell r="A1322" t="str">
            <v>P-MR-AA0-010</v>
          </cell>
          <cell r="B1322" t="str">
            <v>Agriculture</v>
          </cell>
          <cell r="C1322" t="str">
            <v>No</v>
          </cell>
          <cell r="D1322" t="str">
            <v>No</v>
          </cell>
          <cell r="E1322">
            <v>45014</v>
          </cell>
          <cell r="F1322" t="str">
            <v>Approved</v>
          </cell>
          <cell r="G1322" t="str">
            <v>Investment</v>
          </cell>
        </row>
        <row r="1323">
          <cell r="A1323" t="str">
            <v>P-MZ-KA0-009</v>
          </cell>
          <cell r="B1323" t="str">
            <v>Multi-Sector</v>
          </cell>
          <cell r="C1323">
            <v>3</v>
          </cell>
          <cell r="D1323" t="str">
            <v>NO</v>
          </cell>
          <cell r="E1323">
            <v>45021</v>
          </cell>
          <cell r="F1323" t="str">
            <v>PAR approved</v>
          </cell>
          <cell r="G1323" t="str">
            <v>TA</v>
          </cell>
        </row>
        <row r="1324">
          <cell r="A1324" t="str">
            <v>P-Z1-K00-127</v>
          </cell>
          <cell r="B1324" t="str">
            <v>Regional Intergration</v>
          </cell>
          <cell r="C1324"/>
          <cell r="D1324"/>
          <cell r="E1324">
            <v>45030</v>
          </cell>
          <cell r="F1324" t="str">
            <v>PAR approved</v>
          </cell>
          <cell r="G1324" t="str">
            <v>ISP</v>
          </cell>
        </row>
        <row r="1325">
          <cell r="A1325" t="str">
            <v>P-TG-I00-008</v>
          </cell>
          <cell r="B1325" t="str">
            <v>Social</v>
          </cell>
          <cell r="C1325" t="str">
            <v>2 (tbc)</v>
          </cell>
          <cell r="D1325">
            <v>0</v>
          </cell>
          <cell r="E1325">
            <v>45033</v>
          </cell>
          <cell r="F1325" t="str">
            <v>PAR approved</v>
          </cell>
          <cell r="G1325" t="str">
            <v>Investment</v>
          </cell>
        </row>
        <row r="1326">
          <cell r="A1326" t="str">
            <v>P-ET-AA0-020</v>
          </cell>
          <cell r="B1326" t="str">
            <v>Agriculture</v>
          </cell>
          <cell r="C1326">
            <v>2</v>
          </cell>
          <cell r="D1326" t="str">
            <v>No</v>
          </cell>
          <cell r="E1326">
            <v>45098</v>
          </cell>
          <cell r="F1326" t="str">
            <v>PCN Approved</v>
          </cell>
          <cell r="G1326" t="str">
            <v>Investment</v>
          </cell>
        </row>
        <row r="1327">
          <cell r="A1327" t="str">
            <v>P-MU-FA0-004</v>
          </cell>
          <cell r="B1327" t="str">
            <v>Power</v>
          </cell>
          <cell r="C1327">
            <v>2</v>
          </cell>
          <cell r="D1327" t="str">
            <v>Yes</v>
          </cell>
          <cell r="E1327">
            <v>45042</v>
          </cell>
          <cell r="F1327" t="str">
            <v>PAR approved</v>
          </cell>
          <cell r="G1327" t="str">
            <v>Investment</v>
          </cell>
        </row>
        <row r="1328">
          <cell r="A1328" t="str">
            <v>P-GH-D00-011</v>
          </cell>
          <cell r="B1328" t="str">
            <v>Transport</v>
          </cell>
          <cell r="C1328">
            <v>1</v>
          </cell>
          <cell r="D1328" t="str">
            <v>Yes</v>
          </cell>
          <cell r="E1328">
            <v>45049</v>
          </cell>
          <cell r="F1328" t="str">
            <v>PAR approved</v>
          </cell>
          <cell r="G1328" t="str">
            <v>Investment</v>
          </cell>
        </row>
        <row r="1329">
          <cell r="A1329" t="str">
            <v>P-NG-H00-019</v>
          </cell>
          <cell r="B1329" t="str">
            <v>Finance</v>
          </cell>
          <cell r="C1329" t="str">
            <v>FI-A</v>
          </cell>
          <cell r="D1329" t="str">
            <v>Yes</v>
          </cell>
          <cell r="E1329">
            <v>45049</v>
          </cell>
          <cell r="F1329" t="str">
            <v>PCN Approved</v>
          </cell>
          <cell r="G1329" t="str">
            <v>SUBDEBT</v>
          </cell>
        </row>
        <row r="1330">
          <cell r="A1330" t="str">
            <v>P-EG-H00-013</v>
          </cell>
          <cell r="B1330" t="str">
            <v>Finance</v>
          </cell>
          <cell r="C1330">
            <v>1</v>
          </cell>
          <cell r="D1330" t="str">
            <v>Yes</v>
          </cell>
          <cell r="E1330">
            <v>45049</v>
          </cell>
          <cell r="F1330" t="str">
            <v>PAR approved</v>
          </cell>
          <cell r="G1330" t="str">
            <v>GUARANTEE</v>
          </cell>
        </row>
        <row r="1331">
          <cell r="A1331" t="str">
            <v>P-Z1-KE0-030</v>
          </cell>
          <cell r="B1331" t="str">
            <v>Multi-Sector</v>
          </cell>
          <cell r="C1331" t="str">
            <v>FI-A</v>
          </cell>
          <cell r="D1331" t="str">
            <v>Yes</v>
          </cell>
          <cell r="E1331">
            <v>45063</v>
          </cell>
          <cell r="F1331" t="str">
            <v>PCN Approved</v>
          </cell>
          <cell r="G1331" t="str">
            <v>EQUITY</v>
          </cell>
        </row>
        <row r="1332">
          <cell r="A1332" t="str">
            <v>P-NG-EBD-001</v>
          </cell>
          <cell r="B1332" t="str">
            <v>Transport</v>
          </cell>
          <cell r="C1332">
            <v>1</v>
          </cell>
          <cell r="D1332" t="str">
            <v>Yes</v>
          </cell>
          <cell r="E1332">
            <v>45077</v>
          </cell>
          <cell r="F1332" t="str">
            <v>PCN Approved</v>
          </cell>
          <cell r="G1332" t="str">
            <v>Investment</v>
          </cell>
        </row>
        <row r="1333">
          <cell r="A1333" t="str">
            <v>P-CV-A00-003</v>
          </cell>
          <cell r="B1333" t="str">
            <v>Agriculture</v>
          </cell>
          <cell r="C1333">
            <v>2</v>
          </cell>
          <cell r="D1333">
            <v>0</v>
          </cell>
          <cell r="E1333">
            <v>45077</v>
          </cell>
          <cell r="F1333" t="str">
            <v>PAR approved</v>
          </cell>
          <cell r="G1333" t="str">
            <v>PBO</v>
          </cell>
        </row>
        <row r="1334">
          <cell r="A1334" t="str">
            <v>P-GM-FA0-004</v>
          </cell>
          <cell r="B1334" t="str">
            <v>Power</v>
          </cell>
          <cell r="C1334">
            <v>2</v>
          </cell>
          <cell r="D1334" t="str">
            <v>Yes</v>
          </cell>
          <cell r="E1334">
            <v>45077</v>
          </cell>
          <cell r="F1334" t="str">
            <v>PCN Approved</v>
          </cell>
          <cell r="G1334" t="str">
            <v>Investment</v>
          </cell>
        </row>
        <row r="1335">
          <cell r="A1335" t="str">
            <v>P-BJ-KF0-001</v>
          </cell>
          <cell r="B1335" t="str">
            <v>Multi-Sector</v>
          </cell>
          <cell r="C1335"/>
          <cell r="D1335"/>
          <cell r="E1335">
            <v>45107</v>
          </cell>
          <cell r="F1335" t="str">
            <v>Before PCN</v>
          </cell>
          <cell r="G1335" t="str">
            <v>Investment</v>
          </cell>
        </row>
        <row r="1336">
          <cell r="A1336" t="str">
            <v>P-Z1-HAB-100</v>
          </cell>
          <cell r="B1336" t="str">
            <v>Finance</v>
          </cell>
          <cell r="C1336" t="str">
            <v>No</v>
          </cell>
          <cell r="D1336" t="str">
            <v>No</v>
          </cell>
          <cell r="E1336">
            <v>45082</v>
          </cell>
          <cell r="F1336" t="str">
            <v>PCN Approved</v>
          </cell>
          <cell r="G1336" t="str">
            <v>GUARANTEE</v>
          </cell>
        </row>
        <row r="1337">
          <cell r="A1337" t="str">
            <v>P-Z1-BZ0-014</v>
          </cell>
          <cell r="B1337" t="str">
            <v>Industry, Mining &amp; Quarrying</v>
          </cell>
          <cell r="C1337" t="str">
            <v>FI-A</v>
          </cell>
          <cell r="D1337" t="str">
            <v>Yes</v>
          </cell>
          <cell r="E1337">
            <v>45084</v>
          </cell>
          <cell r="F1337" t="str">
            <v>PCN Approved</v>
          </cell>
          <cell r="G1337" t="str">
            <v>EQUITY</v>
          </cell>
        </row>
        <row r="1338">
          <cell r="A1338" t="str">
            <v>P-MA-IBD-012</v>
          </cell>
          <cell r="B1338" t="str">
            <v>Social</v>
          </cell>
          <cell r="C1338">
            <v>2</v>
          </cell>
          <cell r="D1338" t="str">
            <v>No</v>
          </cell>
          <cell r="E1338">
            <v>45084</v>
          </cell>
          <cell r="F1338" t="str">
            <v>PCN Approved</v>
          </cell>
          <cell r="G1338" t="str">
            <v>RBF</v>
          </cell>
        </row>
        <row r="1339">
          <cell r="A1339" t="str">
            <v>P-Z1-HB0-084</v>
          </cell>
          <cell r="B1339" t="str">
            <v>Finance</v>
          </cell>
          <cell r="C1339" t="str">
            <v>FI-A or FI-B (TBC)</v>
          </cell>
          <cell r="D1339" t="str">
            <v>NO</v>
          </cell>
          <cell r="E1339">
            <v>45084</v>
          </cell>
          <cell r="F1339" t="str">
            <v>PCN Approved</v>
          </cell>
          <cell r="G1339" t="str">
            <v>EQUITY</v>
          </cell>
        </row>
        <row r="1340">
          <cell r="A1340" t="str">
            <v>P-ET-AAZ-002</v>
          </cell>
          <cell r="B1340" t="str">
            <v>Agriculture</v>
          </cell>
          <cell r="C1340">
            <v>2</v>
          </cell>
          <cell r="D1340" t="str">
            <v>No</v>
          </cell>
          <cell r="E1340">
            <v>45121</v>
          </cell>
          <cell r="F1340" t="str">
            <v>PCN Approved</v>
          </cell>
          <cell r="G1340" t="str">
            <v>Investment</v>
          </cell>
        </row>
        <row r="1341">
          <cell r="A1341" t="str">
            <v>P-AO-E00-006</v>
          </cell>
          <cell r="B1341" t="str">
            <v>Water supply and Sanitation</v>
          </cell>
          <cell r="C1341">
            <v>2</v>
          </cell>
          <cell r="D1341" t="str">
            <v>Yes</v>
          </cell>
          <cell r="E1341">
            <v>45084</v>
          </cell>
          <cell r="F1341" t="str">
            <v>PCN Approved</v>
          </cell>
          <cell r="G1341" t="str">
            <v>Investment</v>
          </cell>
        </row>
        <row r="1342">
          <cell r="A1342" t="str">
            <v>P-Z1-K00-139</v>
          </cell>
          <cell r="B1342" t="str">
            <v>Finance</v>
          </cell>
          <cell r="C1342" t="str">
            <v>FI-A or FI-B (TBC)</v>
          </cell>
          <cell r="D1342" t="str">
            <v>No</v>
          </cell>
          <cell r="E1342">
            <v>45084</v>
          </cell>
          <cell r="F1342" t="str">
            <v>PCN Approved</v>
          </cell>
          <cell r="G1342" t="str">
            <v>Equity</v>
          </cell>
        </row>
        <row r="1343">
          <cell r="A1343" t="str">
            <v>P-ET-HAB-009</v>
          </cell>
          <cell r="B1343" t="str">
            <v>Finance</v>
          </cell>
          <cell r="C1343" t="str">
            <v>FI-B</v>
          </cell>
          <cell r="D1343" t="str">
            <v>No</v>
          </cell>
          <cell r="E1343">
            <v>45170</v>
          </cell>
          <cell r="F1343" t="str">
            <v>PCN approved</v>
          </cell>
          <cell r="G1343" t="str">
            <v>LOC</v>
          </cell>
        </row>
        <row r="1344">
          <cell r="A1344" t="str">
            <v>P-CI-H00-014</v>
          </cell>
          <cell r="B1344" t="str">
            <v>Finance</v>
          </cell>
          <cell r="C1344">
            <v>1</v>
          </cell>
          <cell r="D1344" t="str">
            <v>Yes</v>
          </cell>
          <cell r="E1344">
            <v>45091</v>
          </cell>
          <cell r="F1344" t="str">
            <v>PCN Approved</v>
          </cell>
          <cell r="G1344" t="str">
            <v>GUARANTEE</v>
          </cell>
        </row>
        <row r="1345">
          <cell r="A1345" t="str">
            <v>P-NG-I00-002</v>
          </cell>
          <cell r="B1345" t="str">
            <v>Social</v>
          </cell>
          <cell r="C1345">
            <v>1</v>
          </cell>
          <cell r="D1345" t="str">
            <v>Yes</v>
          </cell>
          <cell r="E1345">
            <v>45091</v>
          </cell>
          <cell r="F1345" t="str">
            <v>PAR approved</v>
          </cell>
          <cell r="G1345" t="str">
            <v>Investment</v>
          </cell>
        </row>
        <row r="1346">
          <cell r="A1346" t="str">
            <v>P-MW-E00-013</v>
          </cell>
          <cell r="B1346" t="str">
            <v>Water supply and Sanitation</v>
          </cell>
          <cell r="C1346">
            <v>1</v>
          </cell>
          <cell r="D1346" t="str">
            <v>Yes</v>
          </cell>
          <cell r="E1346">
            <v>45094</v>
          </cell>
          <cell r="F1346" t="str">
            <v>PAR approved</v>
          </cell>
          <cell r="G1346" t="str">
            <v>Investment</v>
          </cell>
        </row>
        <row r="1347">
          <cell r="A1347" t="str">
            <v>P-ET-FA0-020</v>
          </cell>
          <cell r="B1347" t="str">
            <v>Power</v>
          </cell>
          <cell r="C1347">
            <v>1</v>
          </cell>
          <cell r="D1347" t="str">
            <v>No</v>
          </cell>
          <cell r="E1347">
            <v>45175</v>
          </cell>
          <cell r="F1347" t="str">
            <v>PCN Approved</v>
          </cell>
          <cell r="G1347" t="str">
            <v>Investment</v>
          </cell>
        </row>
        <row r="1348">
          <cell r="A1348" t="str">
            <v>P-NA-DZ0-002</v>
          </cell>
          <cell r="B1348" t="str">
            <v>Transport</v>
          </cell>
          <cell r="C1348">
            <v>1</v>
          </cell>
          <cell r="D1348" t="str">
            <v>Yes</v>
          </cell>
          <cell r="E1348">
            <v>45098</v>
          </cell>
          <cell r="F1348" t="str">
            <v>PCN Approved</v>
          </cell>
          <cell r="G1348" t="str">
            <v>Investment</v>
          </cell>
        </row>
        <row r="1349">
          <cell r="A1349" t="str">
            <v>P-CF-IE0-005</v>
          </cell>
          <cell r="B1349" t="str">
            <v>Social</v>
          </cell>
          <cell r="C1349">
            <v>2</v>
          </cell>
          <cell r="D1349" t="str">
            <v>NO</v>
          </cell>
          <cell r="E1349">
            <v>45103</v>
          </cell>
          <cell r="F1349" t="str">
            <v>PCN Approved</v>
          </cell>
          <cell r="G1349" t="str">
            <v>Investment</v>
          </cell>
        </row>
        <row r="1350">
          <cell r="A1350" t="str">
            <v>P-GN-BG0-003</v>
          </cell>
          <cell r="B1350" t="str">
            <v>Industry, Mining &amp; Quarrying</v>
          </cell>
          <cell r="C1350">
            <v>3</v>
          </cell>
          <cell r="D1350" t="str">
            <v>N/A</v>
          </cell>
          <cell r="E1350">
            <v>45103</v>
          </cell>
          <cell r="F1350" t="str">
            <v>PCN Approved</v>
          </cell>
          <cell r="G1350" t="str">
            <v>ISP</v>
          </cell>
        </row>
        <row r="1351">
          <cell r="A1351" t="str">
            <v>P-ET-E00-015</v>
          </cell>
          <cell r="B1351" t="str">
            <v>Water supply and Sanitation</v>
          </cell>
          <cell r="C1351">
            <v>2</v>
          </cell>
          <cell r="D1351" t="str">
            <v>No</v>
          </cell>
          <cell r="E1351">
            <v>45195</v>
          </cell>
          <cell r="F1351" t="str">
            <v>Before PCN</v>
          </cell>
          <cell r="G1351" t="str">
            <v>Investment</v>
          </cell>
        </row>
        <row r="1352">
          <cell r="A1352" t="str">
            <v>P-NG-C00-002</v>
          </cell>
          <cell r="B1352" t="str">
            <v>Environment</v>
          </cell>
          <cell r="C1352">
            <v>1</v>
          </cell>
          <cell r="D1352" t="str">
            <v>No</v>
          </cell>
          <cell r="E1352">
            <v>45104</v>
          </cell>
          <cell r="F1352" t="str">
            <v>PCN Approved</v>
          </cell>
          <cell r="G1352" t="str">
            <v>Investment</v>
          </cell>
        </row>
        <row r="1353">
          <cell r="A1353" t="str">
            <v>P-ET-FAA-001</v>
          </cell>
          <cell r="B1353" t="str">
            <v>Power</v>
          </cell>
          <cell r="C1353">
            <v>1</v>
          </cell>
          <cell r="D1353"/>
          <cell r="E1353">
            <v>45200</v>
          </cell>
          <cell r="F1353" t="str">
            <v>Before PCN</v>
          </cell>
          <cell r="G1353" t="str">
            <v>Investment</v>
          </cell>
        </row>
        <row r="1354">
          <cell r="A1354" t="str">
            <v>P-BF-K00-017</v>
          </cell>
          <cell r="B1354" t="str">
            <v>Multi-Sector</v>
          </cell>
          <cell r="C1354" t="str">
            <v>2 or 3 (TBC)</v>
          </cell>
          <cell r="D1354" t="str">
            <v>NO</v>
          </cell>
          <cell r="E1354">
            <v>45104</v>
          </cell>
          <cell r="F1354" t="str">
            <v>Before PCN</v>
          </cell>
          <cell r="G1354" t="str">
            <v>ISP</v>
          </cell>
        </row>
        <row r="1355">
          <cell r="A1355" t="str">
            <v>P-KE-HAB-037</v>
          </cell>
          <cell r="B1355" t="str">
            <v>Finance</v>
          </cell>
          <cell r="C1355" t="str">
            <v>FI-B</v>
          </cell>
          <cell r="D1355"/>
          <cell r="E1355">
            <v>44993</v>
          </cell>
          <cell r="F1355" t="str">
            <v>Approved</v>
          </cell>
          <cell r="G1355" t="str">
            <v>LOC/TFLOC/TG</v>
          </cell>
        </row>
        <row r="1356">
          <cell r="A1356" t="str">
            <v>P-BJ-DD0-002</v>
          </cell>
          <cell r="B1356" t="str">
            <v>Transport</v>
          </cell>
          <cell r="C1356">
            <v>1</v>
          </cell>
          <cell r="D1356" t="str">
            <v>Yes</v>
          </cell>
          <cell r="E1356">
            <v>45105</v>
          </cell>
          <cell r="F1356" t="str">
            <v>PCN Approved</v>
          </cell>
          <cell r="G1356" t="str">
            <v>Investment</v>
          </cell>
        </row>
        <row r="1357">
          <cell r="A1357" t="str">
            <v>P-MA-IA0-008</v>
          </cell>
          <cell r="B1357" t="str">
            <v>Social</v>
          </cell>
          <cell r="C1357">
            <v>3</v>
          </cell>
          <cell r="D1357" t="str">
            <v>No</v>
          </cell>
          <cell r="E1357">
            <v>45105</v>
          </cell>
          <cell r="F1357" t="str">
            <v>PCN approved</v>
          </cell>
          <cell r="G1357" t="str">
            <v>PBO</v>
          </cell>
        </row>
        <row r="1358">
          <cell r="A1358" t="str">
            <v>P-GM-I00-003</v>
          </cell>
          <cell r="B1358" t="str">
            <v>Social</v>
          </cell>
          <cell r="C1358" t="str">
            <v>2 (TBC)</v>
          </cell>
          <cell r="D1358" t="str">
            <v>NO</v>
          </cell>
          <cell r="E1358">
            <v>45106</v>
          </cell>
          <cell r="F1358" t="str">
            <v>PCN Approved</v>
          </cell>
          <cell r="G1358" t="str">
            <v>Investment</v>
          </cell>
        </row>
        <row r="1359">
          <cell r="A1359" t="str">
            <v>P-GN-AA0-026</v>
          </cell>
          <cell r="B1359" t="str">
            <v>Agriculture</v>
          </cell>
          <cell r="C1359">
            <v>2</v>
          </cell>
          <cell r="D1359" t="str">
            <v>Yes</v>
          </cell>
          <cell r="E1359">
            <v>45106</v>
          </cell>
          <cell r="F1359" t="str">
            <v>PCN Approved</v>
          </cell>
          <cell r="G1359" t="str">
            <v>Investment</v>
          </cell>
        </row>
        <row r="1360">
          <cell r="A1360" t="str">
            <v>P-CF-KF0-008</v>
          </cell>
          <cell r="B1360" t="str">
            <v>Multi-Sector</v>
          </cell>
          <cell r="C1360">
            <v>3</v>
          </cell>
          <cell r="D1360" t="str">
            <v>N/A</v>
          </cell>
          <cell r="E1360">
            <v>45106</v>
          </cell>
          <cell r="F1360" t="str">
            <v>Before PCN</v>
          </cell>
          <cell r="G1360" t="str">
            <v>ISP</v>
          </cell>
        </row>
        <row r="1361">
          <cell r="A1361" t="str">
            <v>P-KE-IA0-005</v>
          </cell>
          <cell r="B1361" t="str">
            <v>Social</v>
          </cell>
          <cell r="C1361">
            <v>2</v>
          </cell>
          <cell r="D1361"/>
          <cell r="E1361">
            <v>44998</v>
          </cell>
          <cell r="F1361" t="str">
            <v>Approved</v>
          </cell>
          <cell r="G1361" t="str">
            <v>Investment</v>
          </cell>
        </row>
        <row r="1362">
          <cell r="A1362" t="str">
            <v>P-TD-K00-012</v>
          </cell>
          <cell r="B1362" t="str">
            <v>Multi-Sector</v>
          </cell>
          <cell r="C1362">
            <v>3</v>
          </cell>
          <cell r="D1362" t="str">
            <v>N/A</v>
          </cell>
          <cell r="E1362">
            <v>45107</v>
          </cell>
          <cell r="F1362" t="str">
            <v>Before PCN</v>
          </cell>
          <cell r="G1362" t="str">
            <v>PBO</v>
          </cell>
        </row>
        <row r="1363">
          <cell r="A1363" t="str">
            <v>P-CI-GB0-005</v>
          </cell>
          <cell r="B1363" t="str">
            <v>Multi-Sector</v>
          </cell>
          <cell r="C1363">
            <v>2</v>
          </cell>
          <cell r="D1363" t="str">
            <v>Yes</v>
          </cell>
          <cell r="E1363">
            <v>45107</v>
          </cell>
          <cell r="F1363" t="str">
            <v>PCN Approved</v>
          </cell>
          <cell r="G1363" t="str">
            <v>ISP</v>
          </cell>
        </row>
        <row r="1364">
          <cell r="A1364" t="str">
            <v>P-BJ-EBC-003</v>
          </cell>
          <cell r="B1364" t="str">
            <v>Water supply and Sanitation</v>
          </cell>
          <cell r="C1364">
            <v>1</v>
          </cell>
          <cell r="D1364" t="str">
            <v>Yes</v>
          </cell>
          <cell r="E1364">
            <v>45107</v>
          </cell>
          <cell r="F1364" t="str">
            <v>PCN Approved</v>
          </cell>
          <cell r="G1364" t="str">
            <v>Investment</v>
          </cell>
        </row>
        <row r="1365">
          <cell r="A1365" t="str">
            <v>P-SL-HAB-004</v>
          </cell>
          <cell r="B1365" t="str">
            <v>Finance</v>
          </cell>
          <cell r="C1365" t="str">
            <v>FI-A or FI-B (TBC)</v>
          </cell>
          <cell r="D1365" t="str">
            <v>No</v>
          </cell>
          <cell r="E1365">
            <v>45110</v>
          </cell>
          <cell r="F1365" t="str">
            <v>PCN Approved</v>
          </cell>
          <cell r="G1365" t="str">
            <v>GUARANTEE</v>
          </cell>
        </row>
        <row r="1366">
          <cell r="A1366" t="str">
            <v>P-MZ-KA0-008</v>
          </cell>
          <cell r="B1366" t="str">
            <v>Multi-Sector</v>
          </cell>
          <cell r="C1366">
            <v>3</v>
          </cell>
          <cell r="D1366" t="str">
            <v>N/A</v>
          </cell>
          <cell r="E1366">
            <v>45112</v>
          </cell>
          <cell r="F1366" t="str">
            <v>PCN Approved</v>
          </cell>
          <cell r="G1366" t="str">
            <v>ISP</v>
          </cell>
        </row>
        <row r="1367">
          <cell r="A1367" t="str">
            <v>P-MW-HAB-003</v>
          </cell>
          <cell r="B1367" t="str">
            <v>Finance</v>
          </cell>
          <cell r="C1367" t="str">
            <v>tbc</v>
          </cell>
          <cell r="D1367" t="str">
            <v>No</v>
          </cell>
          <cell r="E1367">
            <v>45112</v>
          </cell>
          <cell r="F1367" t="str">
            <v>PCN Approved</v>
          </cell>
          <cell r="G1367" t="str">
            <v>GUARANTEE</v>
          </cell>
        </row>
        <row r="1368">
          <cell r="A1368" t="str">
            <v>P-Z1-KE0-033</v>
          </cell>
          <cell r="B1368" t="str">
            <v>Multi-Sector</v>
          </cell>
          <cell r="C1368" t="str">
            <v>TBC</v>
          </cell>
          <cell r="D1368"/>
          <cell r="E1368">
            <v>45112</v>
          </cell>
          <cell r="F1368" t="str">
            <v>PCN Approved</v>
          </cell>
          <cell r="G1368" t="str">
            <v>Equity</v>
          </cell>
        </row>
        <row r="1369">
          <cell r="A1369" t="str">
            <v>P-ZA-K00-006</v>
          </cell>
          <cell r="B1369" t="str">
            <v>Multi-Sector</v>
          </cell>
          <cell r="C1369">
            <v>3</v>
          </cell>
          <cell r="D1369" t="str">
            <v>N/A</v>
          </cell>
          <cell r="E1369">
            <v>45119</v>
          </cell>
          <cell r="F1369" t="str">
            <v>PCN Approved</v>
          </cell>
          <cell r="G1369" t="str">
            <v>PBO</v>
          </cell>
        </row>
        <row r="1370">
          <cell r="A1370" t="str">
            <v>P-ZA-K00-006</v>
          </cell>
          <cell r="B1370" t="str">
            <v>Multi-Sector</v>
          </cell>
          <cell r="C1370">
            <v>3</v>
          </cell>
          <cell r="D1370" t="str">
            <v>N/A</v>
          </cell>
          <cell r="E1370">
            <v>45119</v>
          </cell>
          <cell r="F1370" t="str">
            <v>PCN Approved</v>
          </cell>
          <cell r="G1370" t="str">
            <v>PBO</v>
          </cell>
        </row>
        <row r="1371">
          <cell r="A1371" t="str">
            <v>P-CM-IA0-002</v>
          </cell>
          <cell r="B1371" t="str">
            <v>Social</v>
          </cell>
          <cell r="C1371">
            <v>2</v>
          </cell>
          <cell r="D1371" t="str">
            <v>Yes</v>
          </cell>
          <cell r="E1371">
            <v>45119</v>
          </cell>
          <cell r="F1371" t="str">
            <v>PCN Approved</v>
          </cell>
          <cell r="G1371" t="str">
            <v>Investment</v>
          </cell>
        </row>
        <row r="1372">
          <cell r="A1372" t="str">
            <v>P-KE-FA0-022</v>
          </cell>
          <cell r="B1372" t="str">
            <v>Power</v>
          </cell>
          <cell r="C1372">
            <v>1</v>
          </cell>
          <cell r="D1372"/>
          <cell r="E1372">
            <v>45104</v>
          </cell>
          <cell r="F1372" t="str">
            <v>PCN Approved</v>
          </cell>
          <cell r="G1372" t="str">
            <v>Investment</v>
          </cell>
        </row>
        <row r="1373">
          <cell r="A1373" t="str">
            <v>P-KE-FA0-021</v>
          </cell>
          <cell r="B1373" t="str">
            <v>Power</v>
          </cell>
          <cell r="C1373">
            <v>2</v>
          </cell>
          <cell r="D1373" t="str">
            <v>No</v>
          </cell>
          <cell r="E1373">
            <v>45189</v>
          </cell>
          <cell r="F1373" t="str">
            <v>Before PCN</v>
          </cell>
          <cell r="G1373" t="str">
            <v>Investment</v>
          </cell>
        </row>
        <row r="1374">
          <cell r="A1374" t="str">
            <v>P-MZ-KA0-007</v>
          </cell>
          <cell r="B1374" t="str">
            <v>Multi-Sector</v>
          </cell>
          <cell r="C1374">
            <v>3</v>
          </cell>
          <cell r="D1374" t="str">
            <v>N/A</v>
          </cell>
          <cell r="E1374">
            <v>45119</v>
          </cell>
          <cell r="F1374" t="str">
            <v>PCN Approved</v>
          </cell>
          <cell r="G1374" t="str">
            <v>PBO</v>
          </cell>
        </row>
        <row r="1375">
          <cell r="A1375" t="str">
            <v>P-CI-HAB-009</v>
          </cell>
          <cell r="B1375" t="str">
            <v>Finance</v>
          </cell>
          <cell r="C1375" t="str">
            <v>FI-B (TBC)</v>
          </cell>
          <cell r="D1375" t="str">
            <v>No</v>
          </cell>
          <cell r="E1375">
            <v>45119</v>
          </cell>
          <cell r="F1375" t="str">
            <v>PAR approved</v>
          </cell>
          <cell r="G1375" t="str">
            <v>SUBDEBT/GUARANTEE</v>
          </cell>
        </row>
        <row r="1376">
          <cell r="A1376" t="str">
            <v>P-MA-BB0-005</v>
          </cell>
          <cell r="B1376" t="str">
            <v>Industry, Mining &amp; Quarrying</v>
          </cell>
          <cell r="C1376" t="str">
            <v>No</v>
          </cell>
          <cell r="D1376" t="str">
            <v>No</v>
          </cell>
          <cell r="E1376">
            <v>45119</v>
          </cell>
          <cell r="F1376" t="str">
            <v>Before PCN</v>
          </cell>
          <cell r="G1376" t="str">
            <v>Investment</v>
          </cell>
        </row>
        <row r="1377">
          <cell r="A1377" t="str">
            <v>P-TG-KA0-004</v>
          </cell>
          <cell r="B1377" t="str">
            <v>Multi-Sector</v>
          </cell>
          <cell r="C1377" t="str">
            <v>2 or 3 (TBC)</v>
          </cell>
          <cell r="D1377" t="str">
            <v>NO</v>
          </cell>
          <cell r="E1377">
            <v>45120</v>
          </cell>
          <cell r="F1377" t="str">
            <v>PCN Approved</v>
          </cell>
          <cell r="G1377" t="str">
            <v>PBO</v>
          </cell>
        </row>
        <row r="1378">
          <cell r="A1378" t="str">
            <v>P-GW-KA0-009</v>
          </cell>
          <cell r="B1378" t="str">
            <v>Multi-Sector</v>
          </cell>
          <cell r="C1378" t="str">
            <v>3 (TBC)</v>
          </cell>
          <cell r="D1378" t="str">
            <v>No</v>
          </cell>
          <cell r="E1378">
            <v>45120</v>
          </cell>
          <cell r="F1378" t="str">
            <v>Before PCN</v>
          </cell>
          <cell r="G1378" t="str">
            <v>PBO</v>
          </cell>
        </row>
        <row r="1379">
          <cell r="A1379" t="str">
            <v>P-GM-KA0-011</v>
          </cell>
          <cell r="B1379" t="str">
            <v>Multi-Sector</v>
          </cell>
          <cell r="C1379" t="str">
            <v>2 or 3 (TBC)</v>
          </cell>
          <cell r="D1379" t="str">
            <v>NO</v>
          </cell>
          <cell r="E1379">
            <v>45120</v>
          </cell>
          <cell r="F1379" t="str">
            <v>Before PCN</v>
          </cell>
          <cell r="G1379" t="str">
            <v>PBO</v>
          </cell>
        </row>
        <row r="1380">
          <cell r="A1380" t="str">
            <v>P-KE-K00-012</v>
          </cell>
          <cell r="B1380" t="str">
            <v>Multi-Sector</v>
          </cell>
          <cell r="C1380">
            <v>3</v>
          </cell>
          <cell r="D1380" t="str">
            <v>No</v>
          </cell>
          <cell r="E1380">
            <v>45195</v>
          </cell>
          <cell r="F1380" t="str">
            <v>PCN Approved</v>
          </cell>
          <cell r="G1380" t="str">
            <v>PBO</v>
          </cell>
        </row>
        <row r="1381">
          <cell r="A1381" t="str">
            <v>P-LR-K00-022</v>
          </cell>
          <cell r="B1381" t="str">
            <v>Finance</v>
          </cell>
          <cell r="C1381" t="str">
            <v>FI-B or FI-C (TBC)</v>
          </cell>
          <cell r="D1381" t="str">
            <v>No</v>
          </cell>
          <cell r="E1381">
            <v>45121</v>
          </cell>
          <cell r="F1381" t="str">
            <v>Before PCN</v>
          </cell>
          <cell r="G1381" t="str">
            <v>Loan/Grant</v>
          </cell>
        </row>
        <row r="1382">
          <cell r="A1382" t="str">
            <v>P-KE-AAG-009</v>
          </cell>
          <cell r="B1382" t="str">
            <v>Agriculture</v>
          </cell>
          <cell r="C1382">
            <v>2</v>
          </cell>
          <cell r="D1382" t="str">
            <v>No</v>
          </cell>
          <cell r="E1382">
            <v>45226</v>
          </cell>
          <cell r="F1382" t="str">
            <v>Before PCN</v>
          </cell>
          <cell r="G1382" t="str">
            <v>LOC</v>
          </cell>
        </row>
        <row r="1383">
          <cell r="A1383" t="str">
            <v>P-BJ-HAB-002</v>
          </cell>
          <cell r="B1383" t="str">
            <v>Finance</v>
          </cell>
          <cell r="C1383" t="str">
            <v>FI-C</v>
          </cell>
          <cell r="D1383" t="str">
            <v xml:space="preserve">No </v>
          </cell>
          <cell r="E1383">
            <v>45174</v>
          </cell>
          <cell r="F1383" t="str">
            <v>PCN approved</v>
          </cell>
          <cell r="G1383" t="str">
            <v>GUARANTEE</v>
          </cell>
        </row>
        <row r="1384">
          <cell r="A1384" t="str">
            <v>P-GN-HAB-003</v>
          </cell>
          <cell r="B1384" t="str">
            <v>Finance</v>
          </cell>
          <cell r="C1384" t="str">
            <v>FI-C</v>
          </cell>
          <cell r="D1384" t="str">
            <v xml:space="preserve">No </v>
          </cell>
          <cell r="E1384">
            <v>45174</v>
          </cell>
          <cell r="F1384" t="str">
            <v>PCN approved</v>
          </cell>
          <cell r="G1384" t="str">
            <v>GUARANTEE</v>
          </cell>
        </row>
        <row r="1385">
          <cell r="A1385" t="str">
            <v>P-KE-F00-012</v>
          </cell>
          <cell r="B1385" t="str">
            <v>Power</v>
          </cell>
          <cell r="C1385">
            <v>1</v>
          </cell>
          <cell r="D1385"/>
          <cell r="E1385">
            <v>45231</v>
          </cell>
          <cell r="F1385" t="str">
            <v>Before PCN</v>
          </cell>
          <cell r="G1385" t="str">
            <v>Investment</v>
          </cell>
        </row>
        <row r="1386">
          <cell r="A1386" t="str">
            <v>P-MZ-F00-019</v>
          </cell>
          <cell r="B1386" t="str">
            <v>Power</v>
          </cell>
          <cell r="C1386" t="str">
            <v>tbc</v>
          </cell>
          <cell r="D1386" t="str">
            <v>No</v>
          </cell>
          <cell r="E1386">
            <v>45175</v>
          </cell>
          <cell r="F1386" t="str">
            <v>Before PCN</v>
          </cell>
          <cell r="G1386" t="str">
            <v>Investment</v>
          </cell>
        </row>
        <row r="1387">
          <cell r="A1387" t="str">
            <v>P-NG-HAB-024</v>
          </cell>
          <cell r="B1387" t="str">
            <v>Finance</v>
          </cell>
          <cell r="C1387" t="str">
            <v>FI-A</v>
          </cell>
          <cell r="D1387" t="str">
            <v>No</v>
          </cell>
          <cell r="E1387">
            <v>45175</v>
          </cell>
          <cell r="F1387" t="str">
            <v>PCN Approved</v>
          </cell>
          <cell r="G1387" t="str">
            <v>LOC/TFLOC/GUARANTEE</v>
          </cell>
        </row>
        <row r="1388">
          <cell r="A1388" t="str">
            <v>P-Z1-H00-094</v>
          </cell>
          <cell r="B1388" t="str">
            <v>Finance</v>
          </cell>
          <cell r="C1388" t="str">
            <v>FI-B</v>
          </cell>
          <cell r="D1388"/>
          <cell r="E1388">
            <v>44950</v>
          </cell>
          <cell r="F1388" t="str">
            <v>Approved</v>
          </cell>
          <cell r="G1388" t="str">
            <v>EQUITY</v>
          </cell>
        </row>
        <row r="1389">
          <cell r="A1389" t="str">
            <v>P-Z1-DB0-251</v>
          </cell>
          <cell r="B1389" t="str">
            <v>Transport</v>
          </cell>
          <cell r="C1389">
            <v>1</v>
          </cell>
          <cell r="D1389" t="str">
            <v>Yes</v>
          </cell>
          <cell r="E1389">
            <v>45014</v>
          </cell>
          <cell r="F1389" t="str">
            <v>Approved</v>
          </cell>
          <cell r="G1389" t="str">
            <v>Investment</v>
          </cell>
        </row>
        <row r="1390">
          <cell r="A1390" t="str">
            <v>P-ZA-DC0-002</v>
          </cell>
          <cell r="B1390" t="str">
            <v>Transport</v>
          </cell>
          <cell r="C1390" t="str">
            <v>FI-A - TBC</v>
          </cell>
          <cell r="D1390" t="str">
            <v>No</v>
          </cell>
          <cell r="E1390">
            <v>45175</v>
          </cell>
          <cell r="F1390" t="str">
            <v>Before PCN</v>
          </cell>
          <cell r="G1390" t="str">
            <v>Investment</v>
          </cell>
        </row>
        <row r="1391">
          <cell r="A1391" t="str">
            <v>P-MZ-E00-013</v>
          </cell>
          <cell r="B1391" t="str">
            <v>Water supply and Sanitation</v>
          </cell>
          <cell r="C1391">
            <v>1</v>
          </cell>
          <cell r="D1391" t="str">
            <v>No</v>
          </cell>
          <cell r="E1391">
            <v>45175</v>
          </cell>
          <cell r="F1391" t="str">
            <v>Before PCN</v>
          </cell>
          <cell r="G1391" t="str">
            <v>Investment</v>
          </cell>
        </row>
        <row r="1392">
          <cell r="A1392" t="str">
            <v>P-Z1-K00-135</v>
          </cell>
          <cell r="B1392" t="str">
            <v>Multi-Sector</v>
          </cell>
          <cell r="C1392" t="str">
            <v>FI-B</v>
          </cell>
          <cell r="D1392" t="str">
            <v>No</v>
          </cell>
          <cell r="E1392">
            <v>45091</v>
          </cell>
          <cell r="F1392" t="str">
            <v>PCN Approved</v>
          </cell>
          <cell r="G1392" t="str">
            <v>EQUITY</v>
          </cell>
        </row>
        <row r="1393">
          <cell r="A1393" t="str">
            <v>P-NG-IB0-011</v>
          </cell>
          <cell r="B1393" t="str">
            <v>Social</v>
          </cell>
          <cell r="C1393">
            <v>2</v>
          </cell>
          <cell r="D1393" t="str">
            <v>No</v>
          </cell>
          <cell r="E1393">
            <v>45182</v>
          </cell>
          <cell r="F1393" t="str">
            <v>PCN Approved</v>
          </cell>
          <cell r="G1393" t="str">
            <v>Investment</v>
          </cell>
        </row>
        <row r="1394">
          <cell r="A1394" t="str">
            <v>P-Z1-FF0-028</v>
          </cell>
          <cell r="B1394" t="str">
            <v>Power</v>
          </cell>
          <cell r="C1394" t="str">
            <v>No</v>
          </cell>
          <cell r="D1394" t="str">
            <v>No</v>
          </cell>
          <cell r="E1394">
            <v>45107</v>
          </cell>
          <cell r="F1394" t="str">
            <v>PCN Approved</v>
          </cell>
          <cell r="G1394" t="str">
            <v>LOC</v>
          </cell>
        </row>
        <row r="1395">
          <cell r="A1395" t="str">
            <v>P-KE-H00-012</v>
          </cell>
          <cell r="B1395" t="str">
            <v>Finance</v>
          </cell>
          <cell r="C1395"/>
          <cell r="D1395"/>
          <cell r="E1395">
            <v>45182</v>
          </cell>
          <cell r="F1395" t="str">
            <v>Before PCN</v>
          </cell>
          <cell r="G1395" t="str">
            <v>EQUITY</v>
          </cell>
        </row>
        <row r="1396">
          <cell r="A1396" t="str">
            <v>P-KM-A00-005</v>
          </cell>
          <cell r="B1396" t="str">
            <v>Agriculture</v>
          </cell>
          <cell r="C1396">
            <v>3</v>
          </cell>
          <cell r="D1396" t="str">
            <v>NA</v>
          </cell>
          <cell r="E1396">
            <v>45190</v>
          </cell>
          <cell r="F1396" t="str">
            <v>PCN Approved</v>
          </cell>
          <cell r="G1396" t="str">
            <v>Investment</v>
          </cell>
        </row>
        <row r="1397">
          <cell r="A1397" t="str">
            <v>P-Z1-DC0-041</v>
          </cell>
          <cell r="B1397" t="str">
            <v>Transport</v>
          </cell>
          <cell r="C1397">
            <v>1</v>
          </cell>
          <cell r="D1397" t="str">
            <v>No</v>
          </cell>
          <cell r="E1397">
            <v>45200</v>
          </cell>
          <cell r="F1397" t="str">
            <v>Before PCN</v>
          </cell>
          <cell r="G1397" t="str">
            <v>Investment</v>
          </cell>
        </row>
        <row r="1398">
          <cell r="A1398" t="str">
            <v>P-NG-E00-010</v>
          </cell>
          <cell r="B1398" t="str">
            <v>Finance</v>
          </cell>
          <cell r="C1398" t="str">
            <v>FI-A</v>
          </cell>
          <cell r="D1398" t="str">
            <v>No</v>
          </cell>
          <cell r="E1398">
            <v>45182</v>
          </cell>
          <cell r="F1398" t="str">
            <v>Before PCN</v>
          </cell>
          <cell r="G1398" t="str">
            <v>LOC/TFLOC/GUARANTEE</v>
          </cell>
        </row>
        <row r="1399">
          <cell r="A1399" t="str">
            <v>P-Z1-DC0-041</v>
          </cell>
          <cell r="B1399" t="str">
            <v>Transport</v>
          </cell>
          <cell r="C1399">
            <v>1</v>
          </cell>
          <cell r="D1399" t="str">
            <v>No</v>
          </cell>
          <cell r="E1399">
            <v>45200</v>
          </cell>
          <cell r="F1399" t="str">
            <v>Before PCN</v>
          </cell>
          <cell r="G1399" t="str">
            <v>Investment</v>
          </cell>
        </row>
        <row r="1400">
          <cell r="A1400" t="str">
            <v xml:space="preserve">P-Z1-FAB-028 </v>
          </cell>
          <cell r="B1400" t="str">
            <v>Power</v>
          </cell>
          <cell r="C1400">
            <v>1</v>
          </cell>
          <cell r="D1400"/>
          <cell r="E1400">
            <v>45260</v>
          </cell>
          <cell r="F1400" t="str">
            <v>PCN Approved</v>
          </cell>
          <cell r="G1400" t="str">
            <v>Investment</v>
          </cell>
        </row>
        <row r="1401">
          <cell r="A1401" t="str">
            <v>P-MW-AA0-039</v>
          </cell>
          <cell r="B1401" t="str">
            <v>Agriculture</v>
          </cell>
          <cell r="C1401">
            <v>1</v>
          </cell>
          <cell r="D1401" t="str">
            <v>No</v>
          </cell>
          <cell r="E1401">
            <v>45182</v>
          </cell>
          <cell r="F1401" t="str">
            <v>PCN approved</v>
          </cell>
          <cell r="G1401" t="str">
            <v>Investment</v>
          </cell>
        </row>
        <row r="1402">
          <cell r="A1402" t="str">
            <v>S-KP-HBI-II-TBC-03</v>
          </cell>
          <cell r="B1402" t="str">
            <v>Finance</v>
          </cell>
          <cell r="C1402" t="str">
            <v>FI-C</v>
          </cell>
          <cell r="D1402" t="str">
            <v xml:space="preserve">No </v>
          </cell>
          <cell r="E1402">
            <v>45183</v>
          </cell>
          <cell r="F1402" t="str">
            <v>PCN approved</v>
          </cell>
          <cell r="G1402" t="str">
            <v>GUARANTEE</v>
          </cell>
        </row>
        <row r="1403">
          <cell r="A1403" t="str">
            <v>S-KP-HBI-II-TBC-04</v>
          </cell>
          <cell r="B1403" t="str">
            <v>Finance</v>
          </cell>
          <cell r="C1403" t="str">
            <v>FI-C</v>
          </cell>
          <cell r="D1403" t="str">
            <v xml:space="preserve">No </v>
          </cell>
          <cell r="E1403">
            <v>45183</v>
          </cell>
          <cell r="F1403" t="str">
            <v>PCN approved</v>
          </cell>
          <cell r="G1403" t="str">
            <v>GUARANTEE</v>
          </cell>
        </row>
        <row r="1404">
          <cell r="A1404" t="str">
            <v>P-CD-K00-015</v>
          </cell>
          <cell r="B1404" t="str">
            <v>Multi-Sector</v>
          </cell>
          <cell r="C1404">
            <v>3</v>
          </cell>
          <cell r="D1404" t="str">
            <v>NO</v>
          </cell>
          <cell r="E1404">
            <v>45184</v>
          </cell>
          <cell r="F1404" t="str">
            <v>Before PCN</v>
          </cell>
          <cell r="G1404" t="str">
            <v>ISP</v>
          </cell>
        </row>
        <row r="1405">
          <cell r="A1405" t="str">
            <v>P-GA-D00-016</v>
          </cell>
          <cell r="B1405" t="str">
            <v>Transport</v>
          </cell>
          <cell r="C1405">
            <v>1</v>
          </cell>
          <cell r="D1405" t="str">
            <v>Yes</v>
          </cell>
          <cell r="E1405">
            <v>45184</v>
          </cell>
          <cell r="F1405" t="str">
            <v>PCN Approved</v>
          </cell>
          <cell r="G1405" t="str">
            <v>Investment</v>
          </cell>
        </row>
        <row r="1406">
          <cell r="A1406" t="str">
            <v>P-Z1-DD0-024</v>
          </cell>
          <cell r="B1406" t="str">
            <v>Transport</v>
          </cell>
          <cell r="C1406">
            <v>1</v>
          </cell>
          <cell r="D1406" t="str">
            <v>NO</v>
          </cell>
          <cell r="E1406">
            <v>45261</v>
          </cell>
          <cell r="F1406" t="str">
            <v>Before PCN</v>
          </cell>
          <cell r="G1406" t="str">
            <v>Investment</v>
          </cell>
        </row>
        <row r="1407">
          <cell r="A1407" t="str">
            <v>P-CM-KF0-008</v>
          </cell>
          <cell r="B1407" t="str">
            <v>Multi-Sector</v>
          </cell>
          <cell r="C1407">
            <v>3</v>
          </cell>
          <cell r="D1407" t="str">
            <v>no</v>
          </cell>
          <cell r="E1407">
            <v>45184</v>
          </cell>
          <cell r="F1407" t="str">
            <v>Before PCN</v>
          </cell>
          <cell r="G1407" t="str">
            <v>ISP</v>
          </cell>
        </row>
        <row r="1408">
          <cell r="A1408" t="str">
            <v>P-Z1-F00-152</v>
          </cell>
          <cell r="B1408" t="str">
            <v>Power</v>
          </cell>
          <cell r="C1408"/>
          <cell r="D1408"/>
          <cell r="E1408">
            <v>45273</v>
          </cell>
          <cell r="F1408" t="str">
            <v>Before PCN</v>
          </cell>
          <cell r="G1408" t="str">
            <v>ISP</v>
          </cell>
        </row>
        <row r="1409">
          <cell r="A1409" t="str">
            <v>P-Z1-HAA-105</v>
          </cell>
          <cell r="B1409" t="str">
            <v>Finance</v>
          </cell>
          <cell r="C1409" t="str">
            <v>FI-B</v>
          </cell>
          <cell r="D1409" t="str">
            <v>Yes</v>
          </cell>
          <cell r="E1409">
            <v>45189</v>
          </cell>
          <cell r="F1409" t="str">
            <v>Before PCN</v>
          </cell>
          <cell r="G1409" t="str">
            <v>Sub Debt</v>
          </cell>
        </row>
        <row r="1410">
          <cell r="A1410" t="str">
            <v>P-RW-E00-013</v>
          </cell>
          <cell r="B1410" t="str">
            <v>Water supply and Sanitation</v>
          </cell>
          <cell r="C1410">
            <v>3</v>
          </cell>
          <cell r="D1410" t="str">
            <v>No</v>
          </cell>
          <cell r="E1410">
            <v>45104</v>
          </cell>
          <cell r="F1410" t="str">
            <v>PCN Approved</v>
          </cell>
          <cell r="G1410" t="str">
            <v>PBO</v>
          </cell>
        </row>
        <row r="1411">
          <cell r="A1411" t="str">
            <v>P-RW-IA0-006</v>
          </cell>
          <cell r="B1411" t="str">
            <v>Social</v>
          </cell>
          <cell r="C1411">
            <v>2</v>
          </cell>
          <cell r="D1411" t="str">
            <v>No</v>
          </cell>
          <cell r="E1411">
            <v>45184</v>
          </cell>
          <cell r="F1411" t="str">
            <v>PCN approved</v>
          </cell>
          <cell r="G1411" t="str">
            <v>Investment</v>
          </cell>
        </row>
        <row r="1412">
          <cell r="A1412" t="str">
            <v>P-Z1-DB0-265</v>
          </cell>
          <cell r="B1412" t="str">
            <v>Transport</v>
          </cell>
          <cell r="C1412">
            <v>1</v>
          </cell>
          <cell r="D1412" t="str">
            <v>Yes</v>
          </cell>
          <cell r="E1412">
            <v>45189</v>
          </cell>
          <cell r="F1412" t="str">
            <v>Before PCN</v>
          </cell>
          <cell r="G1412" t="str">
            <v>Investment</v>
          </cell>
        </row>
        <row r="1413">
          <cell r="A1413" t="str">
            <v>P-Z1-DB0-261</v>
          </cell>
          <cell r="B1413" t="str">
            <v>Transport</v>
          </cell>
          <cell r="C1413" t="str">
            <v>1 (TBC)</v>
          </cell>
          <cell r="D1413" t="str">
            <v>No</v>
          </cell>
          <cell r="E1413">
            <v>45189</v>
          </cell>
          <cell r="F1413" t="str">
            <v>Before PCN</v>
          </cell>
          <cell r="G1413" t="str">
            <v>Investment</v>
          </cell>
        </row>
        <row r="1414">
          <cell r="A1414" t="str">
            <v>P-Z1-DB0-266</v>
          </cell>
          <cell r="B1414" t="str">
            <v>Transport</v>
          </cell>
          <cell r="C1414">
            <v>1</v>
          </cell>
          <cell r="D1414" t="str">
            <v>Yes</v>
          </cell>
          <cell r="E1414">
            <v>45189</v>
          </cell>
          <cell r="F1414" t="str">
            <v>Before PCN</v>
          </cell>
          <cell r="G1414" t="str">
            <v>Investment</v>
          </cell>
        </row>
        <row r="1415">
          <cell r="A1415" t="str">
            <v>P-MZ-AA0-038</v>
          </cell>
          <cell r="B1415" t="str">
            <v>Agriculture</v>
          </cell>
          <cell r="C1415" t="str">
            <v>No</v>
          </cell>
          <cell r="D1415" t="str">
            <v>No</v>
          </cell>
          <cell r="E1415">
            <v>45189</v>
          </cell>
          <cell r="F1415" t="str">
            <v>Before PCN</v>
          </cell>
          <cell r="G1415" t="str">
            <v>Investment</v>
          </cell>
        </row>
        <row r="1416">
          <cell r="A1416" t="str">
            <v>P-EG-IB0-009</v>
          </cell>
          <cell r="B1416" t="str">
            <v>Social</v>
          </cell>
          <cell r="C1416">
            <v>2</v>
          </cell>
          <cell r="D1416" t="str">
            <v>Yes</v>
          </cell>
          <cell r="E1416">
            <v>45189</v>
          </cell>
          <cell r="F1416" t="str">
            <v>PCN Approved</v>
          </cell>
          <cell r="G1416" t="str">
            <v>Investment</v>
          </cell>
        </row>
        <row r="1417">
          <cell r="A1417" t="str">
            <v>P-RW-E00-014</v>
          </cell>
          <cell r="B1417" t="str">
            <v>Water supply and Sanitation</v>
          </cell>
          <cell r="C1417">
            <v>1</v>
          </cell>
          <cell r="D1417" t="str">
            <v>No</v>
          </cell>
          <cell r="E1417">
            <v>45195</v>
          </cell>
          <cell r="F1417" t="str">
            <v>PCN Approved</v>
          </cell>
          <cell r="G1417" t="str">
            <v>Investment</v>
          </cell>
        </row>
        <row r="1418">
          <cell r="A1418" t="str">
            <v>P-TD-E00-006</v>
          </cell>
          <cell r="B1418" t="str">
            <v>Water supply and Sanitation</v>
          </cell>
          <cell r="C1418">
            <v>1</v>
          </cell>
          <cell r="D1418" t="str">
            <v>NO</v>
          </cell>
          <cell r="E1418">
            <v>45194</v>
          </cell>
          <cell r="F1418" t="str">
            <v>Before PCN</v>
          </cell>
          <cell r="G1418" t="str">
            <v>Investment</v>
          </cell>
        </row>
        <row r="1419">
          <cell r="A1419" t="str">
            <v>P-CM-DB0-022</v>
          </cell>
          <cell r="B1419" t="str">
            <v>Transport</v>
          </cell>
          <cell r="C1419">
            <v>1</v>
          </cell>
          <cell r="D1419" t="str">
            <v>NO</v>
          </cell>
          <cell r="E1419">
            <v>45195</v>
          </cell>
          <cell r="F1419" t="str">
            <v>PCN approved</v>
          </cell>
          <cell r="G1419" t="str">
            <v>Investment</v>
          </cell>
        </row>
        <row r="1420">
          <cell r="A1420" t="str">
            <v>P-SC-K00-023</v>
          </cell>
          <cell r="B1420" t="str">
            <v>Multi-Sector</v>
          </cell>
          <cell r="C1420">
            <v>3</v>
          </cell>
          <cell r="D1420" t="str">
            <v>No</v>
          </cell>
          <cell r="E1420">
            <v>45214</v>
          </cell>
          <cell r="F1420" t="str">
            <v>PCN Approved</v>
          </cell>
          <cell r="G1420" t="str">
            <v>PBO</v>
          </cell>
        </row>
        <row r="1421">
          <cell r="A1421" t="str">
            <v>P-ZA-H00-015</v>
          </cell>
          <cell r="B1421" t="str">
            <v>Finance</v>
          </cell>
          <cell r="C1421" t="str">
            <v>FI-C - TBC</v>
          </cell>
          <cell r="D1421" t="str">
            <v>No</v>
          </cell>
          <cell r="E1421">
            <v>45195</v>
          </cell>
          <cell r="F1421" t="str">
            <v>PCN Approved</v>
          </cell>
          <cell r="G1421" t="str">
            <v>SUBDEBT</v>
          </cell>
        </row>
        <row r="1422">
          <cell r="A1422" t="str">
            <v>P-NA-IA0-003</v>
          </cell>
          <cell r="B1422" t="str">
            <v>Social</v>
          </cell>
          <cell r="C1422" t="str">
            <v>tbc</v>
          </cell>
          <cell r="D1422" t="str">
            <v>No</v>
          </cell>
          <cell r="E1422">
            <v>45195</v>
          </cell>
          <cell r="F1422" t="str">
            <v>Before PCN</v>
          </cell>
          <cell r="G1422" t="str">
            <v>Investment</v>
          </cell>
        </row>
        <row r="1423">
          <cell r="A1423" t="str">
            <v>P-ST-AA0-006</v>
          </cell>
          <cell r="B1423" t="str">
            <v>Agriculture</v>
          </cell>
          <cell r="C1423" t="str">
            <v>2 TBC</v>
          </cell>
          <cell r="D1423" t="str">
            <v>No</v>
          </cell>
          <cell r="E1423">
            <v>45195</v>
          </cell>
          <cell r="F1423" t="str">
            <v>Before PCN</v>
          </cell>
          <cell r="G1423" t="str">
            <v>Investment</v>
          </cell>
        </row>
        <row r="1424">
          <cell r="A1424" t="str">
            <v>P-NA-I00-003</v>
          </cell>
          <cell r="B1424" t="str">
            <v>Social</v>
          </cell>
          <cell r="C1424" t="str">
            <v>tbc</v>
          </cell>
          <cell r="D1424" t="str">
            <v>No</v>
          </cell>
          <cell r="E1424">
            <v>45195</v>
          </cell>
          <cell r="F1424" t="str">
            <v>Before PCN</v>
          </cell>
          <cell r="G1424" t="str">
            <v>Investment</v>
          </cell>
        </row>
        <row r="1425">
          <cell r="A1425" t="str">
            <v>P-SO-KF0-015</v>
          </cell>
          <cell r="B1425" t="str">
            <v>Multi-Sector</v>
          </cell>
          <cell r="C1425">
            <v>3</v>
          </cell>
          <cell r="D1425" t="str">
            <v>No</v>
          </cell>
          <cell r="E1425">
            <v>45184</v>
          </cell>
          <cell r="F1425" t="str">
            <v>PCN Approved</v>
          </cell>
          <cell r="G1425" t="str">
            <v>ISP</v>
          </cell>
        </row>
        <row r="1426">
          <cell r="A1426" t="str">
            <v>P-SO-HZ0-001</v>
          </cell>
          <cell r="B1426" t="str">
            <v>Finance</v>
          </cell>
          <cell r="C1426" t="str">
            <v>FIB</v>
          </cell>
          <cell r="D1426" t="str">
            <v>No</v>
          </cell>
          <cell r="E1426">
            <v>45184</v>
          </cell>
          <cell r="F1426" t="str">
            <v>Before PCN</v>
          </cell>
          <cell r="G1426" t="str">
            <v>Grant</v>
          </cell>
        </row>
        <row r="1427">
          <cell r="A1427" t="str">
            <v>S-KP-ABI-II-TBC-05</v>
          </cell>
          <cell r="B1427" t="str">
            <v>Agriculture</v>
          </cell>
          <cell r="C1427">
            <v>2</v>
          </cell>
          <cell r="D1427" t="str">
            <v>Yes</v>
          </cell>
          <cell r="E1427">
            <v>45195</v>
          </cell>
          <cell r="F1427" t="str">
            <v>PCN approved</v>
          </cell>
          <cell r="G1427" t="str">
            <v>investment</v>
          </cell>
        </row>
        <row r="1428">
          <cell r="A1428" t="str">
            <v>P-ZA-H00-015</v>
          </cell>
          <cell r="B1428" t="str">
            <v>Finance</v>
          </cell>
          <cell r="C1428" t="str">
            <v>FI-C - TBC</v>
          </cell>
          <cell r="D1428" t="str">
            <v>No</v>
          </cell>
          <cell r="E1428">
            <v>45195</v>
          </cell>
          <cell r="F1428" t="str">
            <v>PCN Approved</v>
          </cell>
          <cell r="G1428" t="str">
            <v>RPA</v>
          </cell>
        </row>
        <row r="1429">
          <cell r="A1429" t="str">
            <v>P-Z1-D00-048</v>
          </cell>
          <cell r="B1429" t="str">
            <v>Transport</v>
          </cell>
          <cell r="C1429">
            <v>1</v>
          </cell>
          <cell r="D1429" t="str">
            <v>NO</v>
          </cell>
          <cell r="E1429">
            <v>45195</v>
          </cell>
          <cell r="F1429" t="str">
            <v>PCN Approved</v>
          </cell>
          <cell r="G1429" t="str">
            <v>Investment</v>
          </cell>
        </row>
        <row r="1430">
          <cell r="A1430" t="str">
            <v>P-Z1-D00-048</v>
          </cell>
          <cell r="B1430" t="str">
            <v>Transport</v>
          </cell>
          <cell r="C1430">
            <v>1</v>
          </cell>
          <cell r="D1430" t="str">
            <v>NO</v>
          </cell>
          <cell r="E1430">
            <v>45195</v>
          </cell>
          <cell r="F1430" t="str">
            <v>PCN Approved</v>
          </cell>
          <cell r="G1430" t="str">
            <v>Investment</v>
          </cell>
        </row>
        <row r="1431">
          <cell r="A1431" t="str">
            <v>P-CI-DB0-009</v>
          </cell>
          <cell r="B1431" t="str">
            <v>Transport</v>
          </cell>
          <cell r="C1431">
            <v>1</v>
          </cell>
          <cell r="D1431" t="str">
            <v>Yes</v>
          </cell>
          <cell r="E1431">
            <v>45196</v>
          </cell>
          <cell r="F1431" t="str">
            <v>Before PCN</v>
          </cell>
          <cell r="G1431" t="str">
            <v>Investment</v>
          </cell>
        </row>
        <row r="1432">
          <cell r="A1432" t="str">
            <v>P-CD-IA0-003</v>
          </cell>
          <cell r="B1432" t="str">
            <v>Social</v>
          </cell>
          <cell r="C1432">
            <v>2</v>
          </cell>
          <cell r="D1432" t="str">
            <v>NO</v>
          </cell>
          <cell r="E1432">
            <v>45196</v>
          </cell>
          <cell r="F1432" t="str">
            <v>Before PCN</v>
          </cell>
          <cell r="G1432" t="str">
            <v>Investment</v>
          </cell>
        </row>
        <row r="1433">
          <cell r="A1433" t="str">
            <v>P-NG-E00-010</v>
          </cell>
          <cell r="B1433" t="str">
            <v>Water supply and Sanitation</v>
          </cell>
          <cell r="C1433">
            <v>1</v>
          </cell>
          <cell r="D1433" t="str">
            <v>No</v>
          </cell>
          <cell r="E1433">
            <v>45196</v>
          </cell>
          <cell r="F1433" t="str">
            <v>PCN Approved</v>
          </cell>
          <cell r="G1433" t="str">
            <v>Investment</v>
          </cell>
        </row>
        <row r="1434">
          <cell r="A1434" t="str">
            <v>P-BF-A00-015</v>
          </cell>
          <cell r="B1434" t="str">
            <v>Agriculture</v>
          </cell>
          <cell r="C1434">
            <v>1</v>
          </cell>
          <cell r="D1434" t="str">
            <v>Yes, partialy</v>
          </cell>
          <cell r="E1434">
            <v>45196</v>
          </cell>
          <cell r="F1434" t="str">
            <v>Before PCN</v>
          </cell>
          <cell r="G1434" t="str">
            <v>Investment</v>
          </cell>
        </row>
        <row r="1435">
          <cell r="A1435" t="str">
            <v>P-SN-H00-010</v>
          </cell>
          <cell r="B1435" t="str">
            <v>Finance</v>
          </cell>
          <cell r="C1435" t="str">
            <v>1 (TBC)</v>
          </cell>
          <cell r="D1435"/>
          <cell r="E1435">
            <v>45196</v>
          </cell>
          <cell r="F1435" t="str">
            <v>Before PCN</v>
          </cell>
          <cell r="G1435" t="str">
            <v>GUARANTEE</v>
          </cell>
        </row>
        <row r="1436">
          <cell r="A1436" t="str">
            <v>S-KP-HBI-II-TBC-06</v>
          </cell>
          <cell r="B1436" t="str">
            <v>Finance</v>
          </cell>
          <cell r="C1436"/>
          <cell r="D1436"/>
          <cell r="E1436">
            <v>45196</v>
          </cell>
          <cell r="F1436" t="str">
            <v>PCN Approved</v>
          </cell>
          <cell r="G1436" t="str">
            <v>GUARANTEE</v>
          </cell>
        </row>
        <row r="1437">
          <cell r="A1437" t="str">
            <v>P-GW-I00-008</v>
          </cell>
          <cell r="B1437" t="str">
            <v>Social</v>
          </cell>
          <cell r="C1437">
            <v>3</v>
          </cell>
          <cell r="D1437" t="str">
            <v>No</v>
          </cell>
          <cell r="E1437">
            <v>45198</v>
          </cell>
          <cell r="F1437" t="str">
            <v>PAR approved</v>
          </cell>
          <cell r="G1437" t="str">
            <v>Investment</v>
          </cell>
        </row>
        <row r="1438">
          <cell r="A1438" t="str">
            <v>P-GA-F00-016</v>
          </cell>
          <cell r="B1438" t="str">
            <v>Power</v>
          </cell>
          <cell r="C1438">
            <v>1</v>
          </cell>
          <cell r="D1438" t="str">
            <v>NO</v>
          </cell>
          <cell r="E1438">
            <v>45198</v>
          </cell>
          <cell r="F1438" t="str">
            <v>PCN Approved</v>
          </cell>
          <cell r="G1438" t="str">
            <v>Investment</v>
          </cell>
        </row>
        <row r="1439">
          <cell r="A1439" t="str">
            <v>P-MG-C00-005</v>
          </cell>
          <cell r="B1439" t="str">
            <v>Environment</v>
          </cell>
          <cell r="C1439">
            <v>1</v>
          </cell>
          <cell r="D1439" t="str">
            <v>No</v>
          </cell>
          <cell r="E1439">
            <v>45198</v>
          </cell>
          <cell r="F1439" t="str">
            <v>PCN Approved</v>
          </cell>
          <cell r="G1439" t="str">
            <v>Investment</v>
          </cell>
        </row>
        <row r="1440">
          <cell r="A1440" t="str">
            <v>P-BJ-AAF-003</v>
          </cell>
          <cell r="B1440" t="str">
            <v>Agriculture</v>
          </cell>
          <cell r="C1440">
            <v>1</v>
          </cell>
          <cell r="D1440" t="str">
            <v>Yes</v>
          </cell>
          <cell r="E1440">
            <v>45198</v>
          </cell>
          <cell r="F1440" t="str">
            <v>PAR approved</v>
          </cell>
          <cell r="G1440" t="str">
            <v>Investment</v>
          </cell>
        </row>
        <row r="1441">
          <cell r="A1441" t="str">
            <v>P-TN-K00-020</v>
          </cell>
          <cell r="B1441" t="str">
            <v>Multi-Sector</v>
          </cell>
          <cell r="C1441">
            <v>3</v>
          </cell>
          <cell r="D1441" t="str">
            <v>No</v>
          </cell>
          <cell r="E1441">
            <v>45199</v>
          </cell>
          <cell r="F1441" t="str">
            <v>Before PCN</v>
          </cell>
          <cell r="G1441" t="str">
            <v>PBO</v>
          </cell>
        </row>
        <row r="1442">
          <cell r="A1442" t="str">
            <v>P-MR-K00-019</v>
          </cell>
          <cell r="B1442" t="str">
            <v>Multi-Sector</v>
          </cell>
          <cell r="C1442">
            <v>3</v>
          </cell>
          <cell r="D1442" t="str">
            <v>NA</v>
          </cell>
          <cell r="E1442">
            <v>45199</v>
          </cell>
          <cell r="F1442" t="str">
            <v>PCN Approved</v>
          </cell>
          <cell r="G1442" t="str">
            <v>ISP</v>
          </cell>
        </row>
        <row r="1443">
          <cell r="A1443" t="str">
            <v>S-KP-KBI-II-TBC-07</v>
          </cell>
          <cell r="B1443" t="str">
            <v>Multi-Sector</v>
          </cell>
          <cell r="C1443" t="str">
            <v>2 or 3 (TBC)</v>
          </cell>
          <cell r="D1443" t="str">
            <v>NO</v>
          </cell>
          <cell r="E1443">
            <v>45199</v>
          </cell>
          <cell r="F1443" t="str">
            <v>Before PCN</v>
          </cell>
          <cell r="G1443" t="str">
            <v>PBO</v>
          </cell>
        </row>
        <row r="1444">
          <cell r="A1444" t="str">
            <v>P-EG-E00-011</v>
          </cell>
          <cell r="B1444" t="str">
            <v>Water supply and Sanitation</v>
          </cell>
          <cell r="C1444">
            <v>1</v>
          </cell>
          <cell r="D1444" t="str">
            <v>Yes</v>
          </cell>
          <cell r="E1444">
            <v>45199</v>
          </cell>
          <cell r="F1444" t="str">
            <v>PCN Approved</v>
          </cell>
          <cell r="G1444" t="str">
            <v>Investment</v>
          </cell>
        </row>
        <row r="1445">
          <cell r="A1445" t="str">
            <v>P-ML-DB0-023</v>
          </cell>
          <cell r="B1445" t="str">
            <v>Transport</v>
          </cell>
          <cell r="C1445" t="str">
            <v>1 (TBC)</v>
          </cell>
          <cell r="D1445" t="str">
            <v>No</v>
          </cell>
          <cell r="E1445">
            <v>45199</v>
          </cell>
          <cell r="F1445" t="str">
            <v>Before PCN</v>
          </cell>
          <cell r="G1445" t="str">
            <v>Investment</v>
          </cell>
        </row>
        <row r="1446">
          <cell r="A1446" t="str">
            <v>P-SN-KA0-019</v>
          </cell>
          <cell r="B1446" t="str">
            <v>Multi-Sector</v>
          </cell>
          <cell r="C1446" t="str">
            <v>2 or 3 (TBC)</v>
          </cell>
          <cell r="D1446" t="str">
            <v>NO</v>
          </cell>
          <cell r="E1446">
            <v>45199</v>
          </cell>
          <cell r="F1446" t="str">
            <v>Before PCN</v>
          </cell>
          <cell r="G1446" t="str">
            <v>PBO</v>
          </cell>
        </row>
        <row r="1447">
          <cell r="A1447" t="str">
            <v>P-ML-FA0-019</v>
          </cell>
          <cell r="B1447" t="str">
            <v>Power</v>
          </cell>
          <cell r="C1447" t="str">
            <v>1 or 2 (TBC)</v>
          </cell>
          <cell r="D1447" t="str">
            <v>NO</v>
          </cell>
          <cell r="E1447">
            <v>45199</v>
          </cell>
          <cell r="F1447" t="str">
            <v>Before PCN</v>
          </cell>
          <cell r="G1447" t="str">
            <v>Investment</v>
          </cell>
        </row>
        <row r="1448">
          <cell r="A1448" t="str">
            <v>P-SL-DB0-012</v>
          </cell>
          <cell r="B1448" t="str">
            <v>Transport</v>
          </cell>
          <cell r="C1448" t="str">
            <v>1 (TBC)</v>
          </cell>
          <cell r="D1448" t="str">
            <v>NO</v>
          </cell>
          <cell r="E1448">
            <v>45199</v>
          </cell>
          <cell r="F1448" t="str">
            <v>Before PCN</v>
          </cell>
          <cell r="G1448" t="str">
            <v>Investment</v>
          </cell>
        </row>
        <row r="1449">
          <cell r="A1449" t="str">
            <v>P-Z1-DB0-259</v>
          </cell>
          <cell r="B1449" t="str">
            <v>Transport</v>
          </cell>
          <cell r="C1449" t="str">
            <v>1 (TBC)</v>
          </cell>
          <cell r="D1449"/>
          <cell r="E1449">
            <v>45199</v>
          </cell>
          <cell r="F1449" t="str">
            <v>Before PCN</v>
          </cell>
          <cell r="G1449" t="str">
            <v>Investment</v>
          </cell>
        </row>
        <row r="1450">
          <cell r="A1450" t="str">
            <v>P-Z1-DB0-258</v>
          </cell>
          <cell r="B1450" t="str">
            <v>Transport</v>
          </cell>
          <cell r="C1450" t="str">
            <v>1 (TBC)</v>
          </cell>
          <cell r="D1450"/>
          <cell r="E1450">
            <v>45199</v>
          </cell>
          <cell r="F1450" t="str">
            <v>Before PCN</v>
          </cell>
          <cell r="G1450" t="str">
            <v>Investment</v>
          </cell>
        </row>
        <row r="1451">
          <cell r="A1451" t="str">
            <v>P-Z1-DB0-276</v>
          </cell>
          <cell r="B1451" t="str">
            <v>Transport</v>
          </cell>
          <cell r="C1451"/>
          <cell r="D1451"/>
          <cell r="E1451">
            <v>45199</v>
          </cell>
          <cell r="F1451" t="str">
            <v>Before PCN</v>
          </cell>
          <cell r="G1451" t="str">
            <v>Investment</v>
          </cell>
        </row>
        <row r="1452">
          <cell r="A1452" t="str">
            <v>P-MZ-DC0-004</v>
          </cell>
          <cell r="B1452" t="str">
            <v>Transport</v>
          </cell>
          <cell r="C1452">
            <v>2</v>
          </cell>
          <cell r="D1452" t="str">
            <v>No</v>
          </cell>
          <cell r="E1452">
            <v>45199</v>
          </cell>
          <cell r="F1452" t="str">
            <v>Before PCN</v>
          </cell>
          <cell r="G1452" t="str">
            <v>LOC</v>
          </cell>
        </row>
        <row r="1453">
          <cell r="A1453" t="str">
            <v>P-EG-AAG-010</v>
          </cell>
          <cell r="B1453" t="str">
            <v>Agriculture</v>
          </cell>
          <cell r="C1453">
            <v>2</v>
          </cell>
          <cell r="D1453" t="str">
            <v>No</v>
          </cell>
          <cell r="E1453">
            <v>45199</v>
          </cell>
          <cell r="F1453" t="str">
            <v>Before PCN</v>
          </cell>
          <cell r="G1453" t="str">
            <v>Investment</v>
          </cell>
        </row>
        <row r="1454">
          <cell r="A1454" t="str">
            <v>P-SS-A00-002</v>
          </cell>
          <cell r="B1454" t="str">
            <v>Agriculture</v>
          </cell>
          <cell r="C1454">
            <v>3</v>
          </cell>
          <cell r="D1454" t="str">
            <v>NA</v>
          </cell>
          <cell r="E1454">
            <v>45034</v>
          </cell>
          <cell r="F1454" t="str">
            <v>PAR approved</v>
          </cell>
          <cell r="G1454" t="str">
            <v>Investment</v>
          </cell>
        </row>
        <row r="1455">
          <cell r="A1455" t="str">
            <v>P-SS-I00-005</v>
          </cell>
          <cell r="B1455" t="str">
            <v>Social</v>
          </cell>
          <cell r="C1455">
            <v>2</v>
          </cell>
          <cell r="D1455" t="str">
            <v>No</v>
          </cell>
          <cell r="E1455">
            <v>45180</v>
          </cell>
          <cell r="F1455" t="str">
            <v>PCN Approved</v>
          </cell>
          <cell r="G1455" t="str">
            <v>Investment</v>
          </cell>
        </row>
        <row r="1456">
          <cell r="A1456" t="str">
            <v>P-SS-KF0-006</v>
          </cell>
          <cell r="B1456" t="str">
            <v>Multi-Sector</v>
          </cell>
          <cell r="C1456">
            <v>3</v>
          </cell>
          <cell r="D1456" t="str">
            <v>No</v>
          </cell>
          <cell r="E1456">
            <v>45226</v>
          </cell>
          <cell r="F1456" t="str">
            <v>PCN Approved</v>
          </cell>
          <cell r="G1456" t="str">
            <v>ISP</v>
          </cell>
        </row>
        <row r="1457">
          <cell r="A1457" t="str">
            <v>P-SD-AA0-006</v>
          </cell>
          <cell r="B1457" t="str">
            <v>Agriculture</v>
          </cell>
          <cell r="C1457">
            <v>3</v>
          </cell>
          <cell r="D1457" t="str">
            <v>No</v>
          </cell>
          <cell r="E1457">
            <v>45204</v>
          </cell>
          <cell r="F1457" t="str">
            <v>Before PCN</v>
          </cell>
          <cell r="G1457" t="str">
            <v>Investment</v>
          </cell>
        </row>
        <row r="1458">
          <cell r="A1458" t="str">
            <v>P-TZ-K00-018</v>
          </cell>
          <cell r="B1458" t="str">
            <v>Multi-Sector</v>
          </cell>
          <cell r="C1458">
            <v>3</v>
          </cell>
          <cell r="D1458" t="str">
            <v>Yes</v>
          </cell>
          <cell r="E1458">
            <v>45084</v>
          </cell>
          <cell r="F1458" t="str">
            <v>PCN Approved</v>
          </cell>
          <cell r="G1458" t="str">
            <v>PBO</v>
          </cell>
        </row>
        <row r="1459">
          <cell r="A1459" t="str">
            <v>P-BF-AA0-035</v>
          </cell>
          <cell r="B1459" t="str">
            <v>Agriculture</v>
          </cell>
          <cell r="C1459">
            <v>1</v>
          </cell>
          <cell r="D1459" t="str">
            <v>Yes</v>
          </cell>
          <cell r="E1459">
            <v>45215</v>
          </cell>
          <cell r="F1459" t="str">
            <v>Before PCN</v>
          </cell>
          <cell r="G1459" t="str">
            <v>Investment</v>
          </cell>
        </row>
        <row r="1460">
          <cell r="A1460" t="str">
            <v>P-TG-AA0-014</v>
          </cell>
          <cell r="B1460" t="str">
            <v>Agriculture</v>
          </cell>
          <cell r="C1460" t="str">
            <v>1 (TBC)</v>
          </cell>
          <cell r="D1460" t="str">
            <v>NO</v>
          </cell>
          <cell r="E1460">
            <v>45217</v>
          </cell>
          <cell r="F1460" t="str">
            <v>Before PCN</v>
          </cell>
          <cell r="G1460" t="str">
            <v>Investment</v>
          </cell>
        </row>
        <row r="1461">
          <cell r="A1461" t="str">
            <v>P-TN-EA0-007</v>
          </cell>
          <cell r="B1461" t="str">
            <v>Water supply and Sanitation</v>
          </cell>
          <cell r="C1461"/>
          <cell r="D1461"/>
          <cell r="E1461">
            <v>45217</v>
          </cell>
          <cell r="F1461" t="str">
            <v>Before PCN</v>
          </cell>
          <cell r="G1461" t="str">
            <v>investment</v>
          </cell>
        </row>
        <row r="1462">
          <cell r="A1462" t="str">
            <v>P-ZW-AAG-008</v>
          </cell>
          <cell r="B1462" t="str">
            <v>Agriculture</v>
          </cell>
          <cell r="C1462" t="str">
            <v>2 -TBC</v>
          </cell>
          <cell r="D1462" t="str">
            <v>No</v>
          </cell>
          <cell r="E1462">
            <v>45225</v>
          </cell>
          <cell r="F1462" t="str">
            <v>Before PCN</v>
          </cell>
          <cell r="G1462" t="str">
            <v>Investment</v>
          </cell>
        </row>
        <row r="1463">
          <cell r="A1463" t="str">
            <v>P-TZ-AAG-011</v>
          </cell>
          <cell r="B1463" t="str">
            <v>Agriculture</v>
          </cell>
          <cell r="C1463">
            <v>2</v>
          </cell>
          <cell r="D1463" t="str">
            <v>No</v>
          </cell>
          <cell r="E1463">
            <v>45104</v>
          </cell>
          <cell r="F1463" t="str">
            <v>PCN Approved</v>
          </cell>
          <cell r="G1463" t="str">
            <v>Investment</v>
          </cell>
        </row>
        <row r="1464">
          <cell r="A1464" t="str">
            <v>P-TZ-H00-007</v>
          </cell>
          <cell r="B1464" t="str">
            <v>Finance</v>
          </cell>
          <cell r="C1464" t="str">
            <v>No</v>
          </cell>
          <cell r="D1464" t="str">
            <v>No</v>
          </cell>
          <cell r="E1464">
            <v>45245</v>
          </cell>
          <cell r="F1464" t="str">
            <v>PCN Approved</v>
          </cell>
          <cell r="G1464" t="str">
            <v>GUARANTEE</v>
          </cell>
        </row>
        <row r="1465">
          <cell r="A1465" t="str">
            <v>P-Z1-AAG-049</v>
          </cell>
          <cell r="B1465" t="str">
            <v>Agriculture</v>
          </cell>
          <cell r="C1465" t="str">
            <v>1 (TBC)</v>
          </cell>
          <cell r="D1465" t="str">
            <v>No</v>
          </cell>
          <cell r="E1465">
            <v>45229</v>
          </cell>
          <cell r="F1465" t="str">
            <v>Before PCN</v>
          </cell>
          <cell r="G1465" t="str">
            <v>Investment</v>
          </cell>
        </row>
        <row r="1466">
          <cell r="A1466" t="str">
            <v>P-ST-K00-010</v>
          </cell>
          <cell r="B1466" t="str">
            <v>Multi-Sector</v>
          </cell>
          <cell r="C1466">
            <v>3</v>
          </cell>
          <cell r="D1466" t="str">
            <v>NA</v>
          </cell>
          <cell r="E1466">
            <v>45230</v>
          </cell>
          <cell r="F1466" t="str">
            <v>Before PCN</v>
          </cell>
          <cell r="G1466" t="str">
            <v>ISP</v>
          </cell>
        </row>
        <row r="1467">
          <cell r="A1467" t="str">
            <v>P-ZW-KF0-015</v>
          </cell>
          <cell r="B1467" t="str">
            <v>Multi-Sector</v>
          </cell>
          <cell r="C1467" t="str">
            <v>No</v>
          </cell>
          <cell r="D1467" t="str">
            <v>No</v>
          </cell>
          <cell r="E1467">
            <v>45230</v>
          </cell>
          <cell r="F1467" t="str">
            <v>Before PCN</v>
          </cell>
          <cell r="G1467" t="str">
            <v>ISP</v>
          </cell>
        </row>
        <row r="1468">
          <cell r="A1468" t="str">
            <v>P-ST-K00-013</v>
          </cell>
          <cell r="B1468" t="str">
            <v>Multi-Sector</v>
          </cell>
          <cell r="C1468" t="str">
            <v>No</v>
          </cell>
          <cell r="D1468" t="str">
            <v>No</v>
          </cell>
          <cell r="E1468">
            <v>45230</v>
          </cell>
          <cell r="F1468" t="str">
            <v>Before PCN</v>
          </cell>
          <cell r="G1468" t="str">
            <v>PBO</v>
          </cell>
        </row>
        <row r="1469">
          <cell r="A1469" t="str">
            <v>P-EG-K00-016</v>
          </cell>
          <cell r="B1469" t="str">
            <v>Multi-Sector</v>
          </cell>
          <cell r="C1469"/>
          <cell r="D1469"/>
          <cell r="E1469">
            <v>45230</v>
          </cell>
          <cell r="F1469" t="str">
            <v>Before PCN</v>
          </cell>
          <cell r="G1469" t="str">
            <v>PBO</v>
          </cell>
        </row>
        <row r="1470">
          <cell r="A1470" t="str">
            <v>P-ZM-AA0-036</v>
          </cell>
          <cell r="B1470" t="str">
            <v>Agriculture</v>
          </cell>
          <cell r="C1470" t="str">
            <v>tbc</v>
          </cell>
          <cell r="D1470" t="str">
            <v>No</v>
          </cell>
          <cell r="E1470">
            <v>45231</v>
          </cell>
          <cell r="F1470" t="str">
            <v>Before PCN</v>
          </cell>
          <cell r="G1470" t="str">
            <v>Investment</v>
          </cell>
        </row>
        <row r="1471">
          <cell r="A1471" t="str">
            <v>P-EG-HAB-013</v>
          </cell>
          <cell r="B1471" t="str">
            <v>Finance</v>
          </cell>
          <cell r="C1471" t="str">
            <v>No</v>
          </cell>
          <cell r="D1471" t="str">
            <v>No</v>
          </cell>
          <cell r="E1471">
            <v>45231</v>
          </cell>
          <cell r="F1471" t="str">
            <v>PCN Approved</v>
          </cell>
          <cell r="G1471" t="str">
            <v>LOC/TFLOC/SUBDEBT</v>
          </cell>
        </row>
        <row r="1472">
          <cell r="A1472" t="str">
            <v>P-UG-E00-019</v>
          </cell>
          <cell r="B1472" t="str">
            <v>Water supply and Sanitation</v>
          </cell>
          <cell r="C1472">
            <v>2</v>
          </cell>
          <cell r="D1472" t="str">
            <v>No</v>
          </cell>
          <cell r="E1472">
            <v>45119</v>
          </cell>
          <cell r="F1472" t="str">
            <v>PCN Approved</v>
          </cell>
          <cell r="G1472" t="str">
            <v>Investment</v>
          </cell>
        </row>
        <row r="1473">
          <cell r="A1473" t="str">
            <v>P-MA-DB0-008</v>
          </cell>
          <cell r="B1473" t="str">
            <v>Transport</v>
          </cell>
          <cell r="C1473">
            <v>1</v>
          </cell>
          <cell r="D1473" t="str">
            <v>No</v>
          </cell>
          <cell r="E1473">
            <v>45238</v>
          </cell>
          <cell r="F1473" t="str">
            <v>PCN Approved</v>
          </cell>
          <cell r="G1473" t="str">
            <v>Investment</v>
          </cell>
        </row>
        <row r="1474">
          <cell r="A1474" t="str">
            <v>P-ZW-HAB-002</v>
          </cell>
          <cell r="B1474" t="str">
            <v>Finance</v>
          </cell>
          <cell r="C1474" t="str">
            <v>FI-C</v>
          </cell>
          <cell r="D1474" t="str">
            <v>No</v>
          </cell>
          <cell r="E1474">
            <v>45243</v>
          </cell>
          <cell r="F1474" t="str">
            <v>Before PCN</v>
          </cell>
          <cell r="G1474" t="str">
            <v>GUARANTEE</v>
          </cell>
        </row>
        <row r="1475">
          <cell r="A1475" t="str">
            <v>P-TN-AA0-028</v>
          </cell>
          <cell r="B1475" t="str">
            <v>Agriculture</v>
          </cell>
          <cell r="C1475" t="str">
            <v>No</v>
          </cell>
          <cell r="D1475" t="str">
            <v>No</v>
          </cell>
          <cell r="E1475">
            <v>45245</v>
          </cell>
          <cell r="F1475" t="str">
            <v>Before PCN</v>
          </cell>
          <cell r="G1475" t="str">
            <v>Investment</v>
          </cell>
        </row>
        <row r="1476">
          <cell r="A1476" t="str">
            <v>P-UG-E00-019</v>
          </cell>
          <cell r="B1476" t="str">
            <v>Water supply and Sanitation</v>
          </cell>
          <cell r="C1476">
            <v>2</v>
          </cell>
          <cell r="D1476" t="str">
            <v>No</v>
          </cell>
          <cell r="E1476">
            <v>45119</v>
          </cell>
          <cell r="F1476" t="str">
            <v>PCN Approved</v>
          </cell>
          <cell r="G1476" t="str">
            <v>Investment</v>
          </cell>
        </row>
        <row r="1477">
          <cell r="A1477" t="str">
            <v>P-SN-AA0-014</v>
          </cell>
          <cell r="B1477" t="str">
            <v>Agriculture</v>
          </cell>
          <cell r="C1477" t="str">
            <v>1 (TBC)</v>
          </cell>
          <cell r="D1477" t="str">
            <v>No</v>
          </cell>
          <cell r="E1477">
            <v>45252</v>
          </cell>
          <cell r="F1477" t="str">
            <v>Before PCN</v>
          </cell>
          <cell r="G1477" t="str">
            <v>Investment</v>
          </cell>
        </row>
        <row r="1478">
          <cell r="A1478" t="str">
            <v>P-BJ-FA0-010</v>
          </cell>
          <cell r="B1478" t="str">
            <v>Power</v>
          </cell>
          <cell r="C1478" t="str">
            <v>1 or 2 (TBC)</v>
          </cell>
          <cell r="D1478" t="str">
            <v>NO</v>
          </cell>
          <cell r="E1478">
            <v>45252</v>
          </cell>
          <cell r="F1478" t="str">
            <v>Before PCN</v>
          </cell>
          <cell r="G1478" t="str">
            <v>Investment</v>
          </cell>
        </row>
        <row r="1479">
          <cell r="A1479" t="str">
            <v>P-ZW-HA0-003</v>
          </cell>
          <cell r="B1479" t="str">
            <v>Finance</v>
          </cell>
          <cell r="C1479" t="str">
            <v>FIC</v>
          </cell>
          <cell r="D1479" t="str">
            <v>No</v>
          </cell>
          <cell r="E1479">
            <v>45254</v>
          </cell>
          <cell r="F1479" t="str">
            <v>Before PCN</v>
          </cell>
          <cell r="G1479" t="str">
            <v>TFLOC</v>
          </cell>
        </row>
        <row r="1480">
          <cell r="A1480" t="str">
            <v>P-GH-DB0-021</v>
          </cell>
          <cell r="B1480" t="str">
            <v>Transport</v>
          </cell>
          <cell r="C1480" t="str">
            <v>1 (TBC)</v>
          </cell>
          <cell r="D1480" t="str">
            <v>NO</v>
          </cell>
          <cell r="E1480">
            <v>45257</v>
          </cell>
          <cell r="F1480" t="str">
            <v>Before PCN</v>
          </cell>
          <cell r="G1480" t="str">
            <v>Investment</v>
          </cell>
        </row>
        <row r="1481">
          <cell r="A1481" t="str">
            <v>P-NG-BG0-004</v>
          </cell>
          <cell r="B1481" t="str">
            <v>Industry, Mining &amp; Quarrying</v>
          </cell>
          <cell r="C1481">
            <v>1</v>
          </cell>
          <cell r="D1481"/>
          <cell r="E1481">
            <v>45259</v>
          </cell>
          <cell r="F1481" t="str">
            <v>Before PCN</v>
          </cell>
          <cell r="G1481" t="str">
            <v>Senior Debt</v>
          </cell>
        </row>
        <row r="1482">
          <cell r="A1482" t="str">
            <v>P-ZW-HAB-001</v>
          </cell>
          <cell r="B1482" t="str">
            <v>Finance</v>
          </cell>
          <cell r="C1482" t="str">
            <v>TBD</v>
          </cell>
          <cell r="D1482" t="str">
            <v>No</v>
          </cell>
          <cell r="E1482">
            <v>45259</v>
          </cell>
          <cell r="F1482" t="str">
            <v>Before PCN</v>
          </cell>
          <cell r="G1482" t="str">
            <v>GUARANTEE</v>
          </cell>
        </row>
        <row r="1483">
          <cell r="A1483" t="str">
            <v>P-Z1-D00-059</v>
          </cell>
          <cell r="B1483" t="str">
            <v>Transport</v>
          </cell>
          <cell r="C1483" t="str">
            <v>FI-A</v>
          </cell>
          <cell r="D1483" t="str">
            <v>Yes</v>
          </cell>
          <cell r="E1483">
            <v>45259</v>
          </cell>
          <cell r="F1483" t="str">
            <v>Before PCN</v>
          </cell>
          <cell r="G1483" t="str">
            <v>Investment</v>
          </cell>
        </row>
        <row r="1484">
          <cell r="A1484" t="str">
            <v>P-UG-HAA-004</v>
          </cell>
          <cell r="B1484" t="str">
            <v>Finance</v>
          </cell>
          <cell r="C1484" t="str">
            <v>FI-B</v>
          </cell>
          <cell r="D1484" t="str">
            <v>No</v>
          </cell>
          <cell r="E1484">
            <v>45175</v>
          </cell>
          <cell r="F1484" t="str">
            <v>Before PCN</v>
          </cell>
          <cell r="G1484" t="str">
            <v>LOC/GUARANTEE</v>
          </cell>
        </row>
        <row r="1485">
          <cell r="A1485" t="str">
            <v>P-UG-AB0-004</v>
          </cell>
          <cell r="B1485" t="str">
            <v>Agriculture</v>
          </cell>
          <cell r="C1485" t="str">
            <v>Yes</v>
          </cell>
          <cell r="D1485" t="str">
            <v>No</v>
          </cell>
          <cell r="E1485">
            <v>45182</v>
          </cell>
          <cell r="F1485" t="str">
            <v>Before PCN</v>
          </cell>
          <cell r="G1485" t="str">
            <v>Investment</v>
          </cell>
        </row>
        <row r="1486">
          <cell r="A1486" t="str">
            <v>P-UG-AB0-004</v>
          </cell>
          <cell r="B1486" t="str">
            <v>Agriculture</v>
          </cell>
          <cell r="C1486" t="str">
            <v>Yes</v>
          </cell>
          <cell r="D1486" t="str">
            <v>No</v>
          </cell>
          <cell r="E1486">
            <v>45182</v>
          </cell>
          <cell r="F1486" t="str">
            <v>Before PCN</v>
          </cell>
          <cell r="G1486" t="str">
            <v>Investment</v>
          </cell>
        </row>
        <row r="1487">
          <cell r="A1487" t="str">
            <v>P-SL-FA0-003</v>
          </cell>
          <cell r="B1487" t="str">
            <v>Power</v>
          </cell>
          <cell r="C1487" t="str">
            <v>1 or 2 (TBC)</v>
          </cell>
          <cell r="D1487" t="str">
            <v>No</v>
          </cell>
          <cell r="E1487">
            <v>45260</v>
          </cell>
          <cell r="F1487" t="str">
            <v>Before PCN</v>
          </cell>
          <cell r="G1487" t="str">
            <v>Investment</v>
          </cell>
        </row>
        <row r="1488">
          <cell r="A1488" t="str">
            <v>P-GW-A00-009</v>
          </cell>
          <cell r="B1488" t="str">
            <v>Agriculture</v>
          </cell>
          <cell r="C1488" t="str">
            <v>1 or 2 (TBC)</v>
          </cell>
          <cell r="D1488" t="str">
            <v>NO</v>
          </cell>
          <cell r="E1488">
            <v>45260</v>
          </cell>
          <cell r="F1488" t="str">
            <v>Before PCN</v>
          </cell>
          <cell r="G1488" t="str">
            <v>Investment</v>
          </cell>
        </row>
        <row r="1489">
          <cell r="A1489" t="str">
            <v>P-NE-E00-006</v>
          </cell>
          <cell r="B1489" t="str">
            <v>Water supply and Sanitation</v>
          </cell>
          <cell r="C1489" t="str">
            <v>1 (TBC)</v>
          </cell>
          <cell r="D1489" t="str">
            <v>NO</v>
          </cell>
          <cell r="E1489">
            <v>45260</v>
          </cell>
          <cell r="F1489" t="str">
            <v>Before PCN</v>
          </cell>
          <cell r="G1489" t="str">
            <v>Investment</v>
          </cell>
        </row>
        <row r="1490">
          <cell r="A1490" t="str">
            <v>P-SN-DC0-002</v>
          </cell>
          <cell r="B1490" t="str">
            <v>Transport</v>
          </cell>
          <cell r="C1490">
            <v>1</v>
          </cell>
          <cell r="D1490" t="str">
            <v>Yes</v>
          </cell>
          <cell r="E1490">
            <v>45260</v>
          </cell>
          <cell r="F1490" t="str">
            <v>Before PCN</v>
          </cell>
          <cell r="G1490" t="str">
            <v>Investment</v>
          </cell>
        </row>
        <row r="1491">
          <cell r="A1491" t="str">
            <v>P-TG-E00-010</v>
          </cell>
          <cell r="B1491" t="str">
            <v>Water supply and Sanitation</v>
          </cell>
          <cell r="C1491" t="str">
            <v>1 or 2 (TBC)</v>
          </cell>
          <cell r="D1491" t="str">
            <v>NO</v>
          </cell>
          <cell r="E1491">
            <v>45260</v>
          </cell>
          <cell r="F1491" t="str">
            <v>Before PCN</v>
          </cell>
          <cell r="G1491" t="str">
            <v>Investment</v>
          </cell>
        </row>
        <row r="1492">
          <cell r="A1492" t="str">
            <v>P-UG-HAB-008</v>
          </cell>
          <cell r="B1492" t="str">
            <v>Finance</v>
          </cell>
          <cell r="C1492" t="str">
            <v>FI-B</v>
          </cell>
          <cell r="D1492" t="str">
            <v>No</v>
          </cell>
          <cell r="E1492">
            <v>45182</v>
          </cell>
          <cell r="F1492" t="str">
            <v>PCN Approved</v>
          </cell>
          <cell r="G1492" t="str">
            <v>GUARANTEE</v>
          </cell>
        </row>
        <row r="1493">
          <cell r="A1493" t="str">
            <v>P-Z1-DB0-256</v>
          </cell>
          <cell r="B1493" t="str">
            <v>Transport</v>
          </cell>
          <cell r="C1493" t="str">
            <v>1 (TBC)</v>
          </cell>
          <cell r="D1493" t="str">
            <v>NO</v>
          </cell>
          <cell r="E1493">
            <v>45260</v>
          </cell>
          <cell r="F1493" t="str">
            <v>Before PCN</v>
          </cell>
          <cell r="G1493" t="str">
            <v>Investment</v>
          </cell>
        </row>
        <row r="1494">
          <cell r="A1494" t="str">
            <v>P-UG-DB0-035</v>
          </cell>
          <cell r="B1494" t="str">
            <v>Transport</v>
          </cell>
          <cell r="C1494">
            <v>1</v>
          </cell>
          <cell r="D1494" t="str">
            <v>No</v>
          </cell>
          <cell r="E1494">
            <v>45182</v>
          </cell>
          <cell r="F1494" t="str">
            <v>Before PCN</v>
          </cell>
          <cell r="G1494" t="str">
            <v>Investment</v>
          </cell>
        </row>
        <row r="1495">
          <cell r="A1495" t="str">
            <v>P-ML-FF0-002</v>
          </cell>
          <cell r="B1495" t="str">
            <v>Power</v>
          </cell>
          <cell r="C1495" t="str">
            <v>2 (TBC)</v>
          </cell>
          <cell r="D1495" t="str">
            <v>NO</v>
          </cell>
          <cell r="E1495">
            <v>45261</v>
          </cell>
          <cell r="F1495" t="str">
            <v>Before PCN</v>
          </cell>
          <cell r="G1495" t="str">
            <v>Investment</v>
          </cell>
        </row>
        <row r="1496">
          <cell r="A1496" t="str">
            <v>P-SN-FZ0-004</v>
          </cell>
          <cell r="B1496" t="str">
            <v xml:space="preserve">Power </v>
          </cell>
          <cell r="C1496" t="str">
            <v>2 (TBC)</v>
          </cell>
          <cell r="D1496" t="str">
            <v xml:space="preserve">No </v>
          </cell>
          <cell r="E1496">
            <v>45266</v>
          </cell>
          <cell r="F1496" t="str">
            <v>Before PCN</v>
          </cell>
          <cell r="G1496" t="str">
            <v>Investment</v>
          </cell>
        </row>
        <row r="1497">
          <cell r="A1497" t="str">
            <v>P-LR-A00-010</v>
          </cell>
          <cell r="B1497" t="str">
            <v>Agriculture</v>
          </cell>
          <cell r="C1497" t="str">
            <v>1 or 2 (TBC)</v>
          </cell>
          <cell r="D1497" t="str">
            <v>No</v>
          </cell>
          <cell r="E1497">
            <v>45267</v>
          </cell>
          <cell r="F1497" t="str">
            <v>Before PCN</v>
          </cell>
          <cell r="G1497" t="str">
            <v>Investment</v>
          </cell>
        </row>
        <row r="1498">
          <cell r="A1498" t="str">
            <v>P-GM-A00-008</v>
          </cell>
          <cell r="B1498" t="str">
            <v>Agriculture</v>
          </cell>
          <cell r="C1498" t="str">
            <v>1 or 2 (TBC)</v>
          </cell>
          <cell r="D1498" t="str">
            <v>No</v>
          </cell>
          <cell r="E1498">
            <v>45267</v>
          </cell>
          <cell r="F1498" t="str">
            <v>Before PCN</v>
          </cell>
          <cell r="G1498" t="str">
            <v>Investment</v>
          </cell>
        </row>
        <row r="1499">
          <cell r="A1499" t="str">
            <v>P-LS-AA0-015</v>
          </cell>
          <cell r="B1499" t="str">
            <v>Agriculture</v>
          </cell>
          <cell r="C1499">
            <v>2</v>
          </cell>
          <cell r="D1499" t="str">
            <v>No</v>
          </cell>
          <cell r="E1499">
            <v>45268</v>
          </cell>
          <cell r="F1499" t="str">
            <v>PCN Approved</v>
          </cell>
          <cell r="G1499" t="str">
            <v>PBO</v>
          </cell>
        </row>
        <row r="1500">
          <cell r="A1500" t="str">
            <v>P-UG-DB0-035</v>
          </cell>
          <cell r="B1500" t="str">
            <v>Transport</v>
          </cell>
          <cell r="C1500">
            <v>1</v>
          </cell>
          <cell r="D1500" t="str">
            <v>No</v>
          </cell>
          <cell r="E1500">
            <v>45182</v>
          </cell>
          <cell r="F1500" t="str">
            <v>Before PCN</v>
          </cell>
          <cell r="G1500" t="str">
            <v>Investment</v>
          </cell>
        </row>
        <row r="1501">
          <cell r="A1501" t="str">
            <v>P-Z1-FA0-214</v>
          </cell>
          <cell r="B1501" t="str">
            <v>Power</v>
          </cell>
          <cell r="C1501">
            <v>1</v>
          </cell>
          <cell r="D1501" t="str">
            <v>no</v>
          </cell>
          <cell r="E1501">
            <v>45273</v>
          </cell>
          <cell r="F1501" t="str">
            <v>Before PCN</v>
          </cell>
          <cell r="G1501" t="str">
            <v>Investment</v>
          </cell>
        </row>
        <row r="1502">
          <cell r="A1502" t="str">
            <v>P-Z1-FA0-215</v>
          </cell>
          <cell r="B1502" t="str">
            <v>Power</v>
          </cell>
          <cell r="C1502">
            <v>1</v>
          </cell>
          <cell r="D1502" t="str">
            <v>no</v>
          </cell>
          <cell r="E1502">
            <v>45273</v>
          </cell>
          <cell r="F1502" t="str">
            <v>Before PCN</v>
          </cell>
          <cell r="G1502" t="str">
            <v>Investment</v>
          </cell>
        </row>
        <row r="1503">
          <cell r="A1503" t="str">
            <v>P-ML-F00-012</v>
          </cell>
          <cell r="B1503" t="str">
            <v>Power</v>
          </cell>
          <cell r="C1503" t="str">
            <v>2 (TBC)</v>
          </cell>
          <cell r="D1503" t="str">
            <v>NO</v>
          </cell>
          <cell r="E1503">
            <v>45275</v>
          </cell>
          <cell r="F1503" t="str">
            <v>Before PCN</v>
          </cell>
          <cell r="G1503" t="str">
            <v>Investment</v>
          </cell>
        </row>
        <row r="1504">
          <cell r="A1504" t="str">
            <v>P-Z1-KF0-061</v>
          </cell>
          <cell r="B1504" t="str">
            <v>Power</v>
          </cell>
          <cell r="C1504"/>
          <cell r="D1504"/>
          <cell r="E1504">
            <v>45291</v>
          </cell>
          <cell r="F1504" t="str">
            <v>Before PCN</v>
          </cell>
          <cell r="G1504" t="str">
            <v>Investment</v>
          </cell>
        </row>
        <row r="1505">
          <cell r="A1505" t="str">
            <v>P-Z1-AA0-158</v>
          </cell>
          <cell r="B1505" t="str">
            <v>Agriculture</v>
          </cell>
          <cell r="C1505"/>
          <cell r="D1505"/>
          <cell r="E1505">
            <v>45291</v>
          </cell>
          <cell r="F1505" t="str">
            <v>Before PCN</v>
          </cell>
          <cell r="G1505" t="str">
            <v>Investment</v>
          </cell>
        </row>
        <row r="1506">
          <cell r="A1506" t="str">
            <v>S-KP-FBI-II-TBC-08</v>
          </cell>
          <cell r="B1506" t="str">
            <v>Power</v>
          </cell>
          <cell r="C1506"/>
          <cell r="D1506"/>
          <cell r="E1506">
            <v>45291</v>
          </cell>
          <cell r="F1506" t="str">
            <v>Before PCN</v>
          </cell>
          <cell r="G1506" t="str">
            <v>Investment</v>
          </cell>
        </row>
        <row r="1507">
          <cell r="A1507" t="str">
            <v>S-KP-KBI-II-TBC-02</v>
          </cell>
          <cell r="B1507" t="str">
            <v>Multi-Sector</v>
          </cell>
          <cell r="C1507"/>
          <cell r="D1507"/>
          <cell r="E1507">
            <v>45291</v>
          </cell>
          <cell r="F1507" t="str">
            <v>Before PCN</v>
          </cell>
          <cell r="G1507" t="str">
            <v>PBO</v>
          </cell>
        </row>
        <row r="1508">
          <cell r="A1508" t="str">
            <v>S-KP-KBI-II-TBC-01</v>
          </cell>
          <cell r="B1508" t="str">
            <v>Multi-Sector</v>
          </cell>
          <cell r="C1508"/>
          <cell r="D1508"/>
          <cell r="E1508">
            <v>45291</v>
          </cell>
          <cell r="F1508" t="str">
            <v>Before PCN</v>
          </cell>
          <cell r="G1508" t="str">
            <v>PBO</v>
          </cell>
        </row>
        <row r="1509">
          <cell r="A1509" t="str">
            <v>P-CI-KA0-013</v>
          </cell>
          <cell r="B1509" t="str">
            <v>Multi-Sector</v>
          </cell>
          <cell r="C1509">
            <v>3</v>
          </cell>
          <cell r="D1509" t="str">
            <v>N/A</v>
          </cell>
          <cell r="E1509">
            <v>44950</v>
          </cell>
          <cell r="F1509" t="str">
            <v>Approved</v>
          </cell>
          <cell r="G1509" t="str">
            <v>PBO</v>
          </cell>
        </row>
        <row r="1510">
          <cell r="A1510" t="str">
            <v>P-Z1-HAA-106</v>
          </cell>
          <cell r="B1510" t="str">
            <v>Finance</v>
          </cell>
          <cell r="C1510" t="str">
            <v>FI-B</v>
          </cell>
          <cell r="D1510" t="str">
            <v>Yes</v>
          </cell>
          <cell r="E1510">
            <v>44950</v>
          </cell>
          <cell r="F1510" t="str">
            <v>Approved</v>
          </cell>
          <cell r="G1510" t="str">
            <v>TFLOC</v>
          </cell>
        </row>
        <row r="1511">
          <cell r="A1511" t="str">
            <v>P-Z1-H00-094</v>
          </cell>
          <cell r="B1511" t="str">
            <v>Finance</v>
          </cell>
          <cell r="C1511" t="str">
            <v>FI-B</v>
          </cell>
          <cell r="D1511" t="str">
            <v>YES</v>
          </cell>
          <cell r="E1511">
            <v>44950</v>
          </cell>
          <cell r="F1511" t="str">
            <v>Approved</v>
          </cell>
          <cell r="G1511" t="str">
            <v>EQUITY</v>
          </cell>
        </row>
        <row r="1512">
          <cell r="A1512" t="str">
            <v>P-ER-FA0-001</v>
          </cell>
          <cell r="B1512" t="str">
            <v>Power</v>
          </cell>
          <cell r="C1512">
            <v>2</v>
          </cell>
          <cell r="D1512" t="str">
            <v>YES</v>
          </cell>
          <cell r="E1512">
            <v>44986</v>
          </cell>
          <cell r="F1512" t="str">
            <v>Approved</v>
          </cell>
          <cell r="G1512" t="str">
            <v>Investment</v>
          </cell>
        </row>
        <row r="1513">
          <cell r="A1513" t="str">
            <v>P-MU-HAB-008</v>
          </cell>
          <cell r="B1513" t="str">
            <v>Finance</v>
          </cell>
          <cell r="C1513" t="str">
            <v>FI/A</v>
          </cell>
          <cell r="D1513"/>
          <cell r="E1513">
            <v>44993</v>
          </cell>
          <cell r="F1513" t="str">
            <v>Approved</v>
          </cell>
          <cell r="G1513" t="str">
            <v>SUBDEBT</v>
          </cell>
        </row>
        <row r="1514">
          <cell r="A1514" t="str">
            <v>P-KE-HAB-037</v>
          </cell>
          <cell r="B1514" t="str">
            <v>Finance</v>
          </cell>
          <cell r="C1514" t="str">
            <v>FI-B</v>
          </cell>
          <cell r="D1514" t="str">
            <v>YES</v>
          </cell>
          <cell r="E1514">
            <v>44993</v>
          </cell>
          <cell r="F1514" t="str">
            <v>Approved</v>
          </cell>
          <cell r="G1514" t="str">
            <v>LOC/TFLOC/TG</v>
          </cell>
        </row>
        <row r="1515">
          <cell r="A1515" t="str">
            <v>P-ST-H00-002</v>
          </cell>
          <cell r="B1515" t="str">
            <v>Finance</v>
          </cell>
          <cell r="C1515"/>
          <cell r="D1515"/>
          <cell r="E1515">
            <v>44993</v>
          </cell>
          <cell r="F1515" t="str">
            <v>Approved</v>
          </cell>
          <cell r="G1515"/>
        </row>
        <row r="1516">
          <cell r="A1516" t="str">
            <v>P-Z1-KF0-066</v>
          </cell>
          <cell r="B1516" t="str">
            <v>Finance</v>
          </cell>
          <cell r="C1516" t="str">
            <v>FI-C</v>
          </cell>
          <cell r="D1516" t="str">
            <v>N/A</v>
          </cell>
          <cell r="E1516">
            <v>44994</v>
          </cell>
          <cell r="F1516" t="str">
            <v>Approved</v>
          </cell>
          <cell r="G1516" t="str">
            <v>ISP</v>
          </cell>
        </row>
        <row r="1517">
          <cell r="A1517" t="str">
            <v>P-KE-IA0-005</v>
          </cell>
          <cell r="B1517" t="str">
            <v>Social</v>
          </cell>
          <cell r="C1517">
            <v>2</v>
          </cell>
          <cell r="D1517" t="str">
            <v>YES</v>
          </cell>
          <cell r="E1517">
            <v>44998</v>
          </cell>
          <cell r="F1517" t="str">
            <v>Approved</v>
          </cell>
          <cell r="G1517" t="str">
            <v>Investment</v>
          </cell>
        </row>
        <row r="1518">
          <cell r="A1518" t="str">
            <v>P-LR-H00-008</v>
          </cell>
          <cell r="B1518" t="str">
            <v>Finance</v>
          </cell>
          <cell r="C1518">
            <v>3</v>
          </cell>
          <cell r="D1518" t="str">
            <v>N/A</v>
          </cell>
          <cell r="E1518">
            <v>45002</v>
          </cell>
          <cell r="F1518" t="str">
            <v>Approved</v>
          </cell>
          <cell r="G1518" t="str">
            <v>Grant</v>
          </cell>
        </row>
        <row r="1519">
          <cell r="A1519" t="str">
            <v>P-BI-HAB-005</v>
          </cell>
          <cell r="B1519" t="str">
            <v>Finance</v>
          </cell>
          <cell r="C1519" t="str">
            <v>FI-C</v>
          </cell>
          <cell r="D1519" t="str">
            <v>NA</v>
          </cell>
          <cell r="E1519">
            <v>45008</v>
          </cell>
          <cell r="F1519" t="str">
            <v>Approved</v>
          </cell>
          <cell r="G1519" t="str">
            <v>GUARANTEE</v>
          </cell>
        </row>
        <row r="1520">
          <cell r="A1520" t="str">
            <v>P-Z1-DB0-251</v>
          </cell>
          <cell r="B1520" t="str">
            <v>Transport</v>
          </cell>
          <cell r="C1520">
            <v>1</v>
          </cell>
          <cell r="D1520" t="str">
            <v>Yes</v>
          </cell>
          <cell r="E1520">
            <v>45014</v>
          </cell>
          <cell r="F1520" t="str">
            <v>Approved</v>
          </cell>
          <cell r="G1520" t="str">
            <v>Investment</v>
          </cell>
        </row>
        <row r="1521">
          <cell r="A1521" t="str">
            <v>P-Z1-H00-098</v>
          </cell>
          <cell r="B1521" t="str">
            <v>Finance</v>
          </cell>
          <cell r="C1521">
            <v>3</v>
          </cell>
          <cell r="D1521" t="str">
            <v>Yes</v>
          </cell>
          <cell r="E1521">
            <v>45014</v>
          </cell>
          <cell r="F1521" t="str">
            <v>Approved</v>
          </cell>
          <cell r="G1521" t="str">
            <v>Grant</v>
          </cell>
        </row>
        <row r="1522">
          <cell r="A1522" t="str">
            <v>P-MU-K00-009</v>
          </cell>
          <cell r="B1522" t="str">
            <v>Multi-Sector</v>
          </cell>
          <cell r="C1522">
            <v>3</v>
          </cell>
          <cell r="D1522" t="str">
            <v>N/A</v>
          </cell>
          <cell r="E1522">
            <v>45014</v>
          </cell>
          <cell r="F1522" t="str">
            <v>Approved</v>
          </cell>
          <cell r="G1522" t="str">
            <v>PBO</v>
          </cell>
        </row>
        <row r="1523">
          <cell r="A1523" t="str">
            <v>P-MZ-KA0-009</v>
          </cell>
          <cell r="B1523" t="str">
            <v>Multi-Sector</v>
          </cell>
          <cell r="C1523"/>
          <cell r="D1523"/>
          <cell r="E1523">
            <v>45021</v>
          </cell>
          <cell r="F1523" t="str">
            <v>Approved</v>
          </cell>
          <cell r="G1523"/>
        </row>
        <row r="1524">
          <cell r="A1524" t="str">
            <v>P-Z1-ID0-011</v>
          </cell>
          <cell r="B1524" t="str">
            <v>Social</v>
          </cell>
          <cell r="C1524"/>
          <cell r="D1524"/>
          <cell r="E1524">
            <v>45021</v>
          </cell>
          <cell r="F1524" t="str">
            <v>Approved</v>
          </cell>
          <cell r="G1524"/>
        </row>
        <row r="1525">
          <cell r="A1525" t="str">
            <v>P-MG-K00-020</v>
          </cell>
          <cell r="B1525" t="str">
            <v>Multi-Sector</v>
          </cell>
          <cell r="C1525"/>
          <cell r="D1525"/>
          <cell r="E1525">
            <v>45022</v>
          </cell>
          <cell r="F1525" t="str">
            <v>Approved</v>
          </cell>
          <cell r="G1525"/>
        </row>
        <row r="1526">
          <cell r="A1526" t="str">
            <v>P-TG-I00-008</v>
          </cell>
          <cell r="B1526" t="str">
            <v>Social</v>
          </cell>
          <cell r="C1526">
            <v>2</v>
          </cell>
          <cell r="D1526" t="str">
            <v>Yes</v>
          </cell>
          <cell r="E1526">
            <v>45029</v>
          </cell>
          <cell r="F1526" t="str">
            <v>Approved</v>
          </cell>
          <cell r="G1526" t="str">
            <v>Investment</v>
          </cell>
        </row>
        <row r="1527">
          <cell r="A1527" t="str">
            <v>P-SS-A00-002</v>
          </cell>
          <cell r="B1527" t="str">
            <v>Agriculture</v>
          </cell>
          <cell r="C1527">
            <v>3</v>
          </cell>
          <cell r="D1527" t="str">
            <v>NA</v>
          </cell>
          <cell r="E1527">
            <v>45034</v>
          </cell>
          <cell r="F1527" t="str">
            <v>Approved</v>
          </cell>
          <cell r="G1527" t="str">
            <v>Investment</v>
          </cell>
        </row>
        <row r="1528">
          <cell r="A1528" t="str">
            <v>P-MU-FA0-004</v>
          </cell>
          <cell r="B1528" t="str">
            <v>Power</v>
          </cell>
          <cell r="C1528">
            <v>2</v>
          </cell>
          <cell r="D1528" t="str">
            <v>Yes</v>
          </cell>
          <cell r="E1528">
            <v>45042</v>
          </cell>
          <cell r="F1528" t="str">
            <v>Approved</v>
          </cell>
          <cell r="G1528" t="str">
            <v>Investment</v>
          </cell>
        </row>
        <row r="1529">
          <cell r="A1529" t="str">
            <v>P-TG-J00-001</v>
          </cell>
          <cell r="B1529" t="str">
            <v>Urban Development</v>
          </cell>
          <cell r="C1529"/>
          <cell r="D1529"/>
          <cell r="E1529">
            <v>45042</v>
          </cell>
          <cell r="F1529" t="str">
            <v>Approved</v>
          </cell>
          <cell r="G1529"/>
        </row>
        <row r="1530">
          <cell r="A1530" t="str">
            <v>P-GH-D00-011</v>
          </cell>
          <cell r="B1530" t="str">
            <v>Transport</v>
          </cell>
          <cell r="C1530">
            <v>1</v>
          </cell>
          <cell r="D1530" t="str">
            <v>Yes</v>
          </cell>
          <cell r="E1530">
            <v>45049</v>
          </cell>
          <cell r="F1530" t="str">
            <v>Approved</v>
          </cell>
          <cell r="G1530" t="str">
            <v>Investment</v>
          </cell>
        </row>
        <row r="1531">
          <cell r="A1531" t="str">
            <v>P-NG-H00-019</v>
          </cell>
          <cell r="B1531" t="str">
            <v>Finance</v>
          </cell>
          <cell r="C1531" t="str">
            <v>FI-A</v>
          </cell>
          <cell r="D1531" t="str">
            <v>Yes</v>
          </cell>
          <cell r="E1531">
            <v>45049</v>
          </cell>
          <cell r="F1531" t="str">
            <v>Approved</v>
          </cell>
          <cell r="G1531" t="str">
            <v>SUBDEBT</v>
          </cell>
        </row>
        <row r="1532">
          <cell r="A1532" t="str">
            <v>P-Z1-K00-127</v>
          </cell>
          <cell r="B1532" t="str">
            <v>Regional Intergration</v>
          </cell>
          <cell r="C1532"/>
          <cell r="D1532"/>
          <cell r="E1532">
            <v>45054</v>
          </cell>
          <cell r="F1532" t="str">
            <v>Approved</v>
          </cell>
          <cell r="G1532" t="str">
            <v>ISP</v>
          </cell>
        </row>
        <row r="1533">
          <cell r="A1533" t="str">
            <v>P-EG-H00-013</v>
          </cell>
          <cell r="B1533" t="str">
            <v>Finance</v>
          </cell>
          <cell r="C1533">
            <v>1</v>
          </cell>
          <cell r="D1533" t="str">
            <v>Yes</v>
          </cell>
          <cell r="E1533">
            <v>45063</v>
          </cell>
          <cell r="F1533" t="str">
            <v>Approved</v>
          </cell>
          <cell r="G1533" t="str">
            <v>GUARANTEE</v>
          </cell>
        </row>
        <row r="1534">
          <cell r="A1534" t="str">
            <v>P-Z1-KE0-030</v>
          </cell>
          <cell r="B1534" t="str">
            <v>Multi-Sector</v>
          </cell>
          <cell r="C1534" t="str">
            <v>FI-A</v>
          </cell>
          <cell r="D1534" t="str">
            <v>Yes</v>
          </cell>
          <cell r="E1534">
            <v>45063</v>
          </cell>
          <cell r="F1534" t="str">
            <v>Approved</v>
          </cell>
          <cell r="G1534" t="str">
            <v>EQUITY</v>
          </cell>
        </row>
        <row r="1535">
          <cell r="A1535" t="str">
            <v>P-AO-E00-006</v>
          </cell>
          <cell r="B1535" t="str">
            <v>Water supply and Sanitation</v>
          </cell>
          <cell r="C1535">
            <v>2</v>
          </cell>
          <cell r="D1535" t="str">
            <v>Yes</v>
          </cell>
          <cell r="E1535">
            <v>45063</v>
          </cell>
          <cell r="F1535" t="str">
            <v>Approved</v>
          </cell>
          <cell r="G1535" t="str">
            <v>Investment</v>
          </cell>
        </row>
        <row r="1536">
          <cell r="A1536" t="str">
            <v>P-MA-IBD-012</v>
          </cell>
          <cell r="B1536" t="str">
            <v>Social</v>
          </cell>
          <cell r="C1536">
            <v>2</v>
          </cell>
          <cell r="D1536" t="str">
            <v>No</v>
          </cell>
          <cell r="E1536">
            <v>45084</v>
          </cell>
          <cell r="F1536" t="str">
            <v>Approved</v>
          </cell>
          <cell r="G1536" t="str">
            <v>RBF</v>
          </cell>
        </row>
        <row r="1537">
          <cell r="A1537" t="str">
            <v>P-TZ-K00-018</v>
          </cell>
          <cell r="B1537" t="str">
            <v>Multi-Sector</v>
          </cell>
          <cell r="C1537">
            <v>3</v>
          </cell>
          <cell r="D1537" t="str">
            <v>N/A</v>
          </cell>
          <cell r="E1537">
            <v>45084</v>
          </cell>
          <cell r="F1537" t="str">
            <v>Approved</v>
          </cell>
          <cell r="G1537" t="str">
            <v>PBO</v>
          </cell>
        </row>
        <row r="1538">
          <cell r="A1538" t="str">
            <v>P-CV-A00-003</v>
          </cell>
          <cell r="B1538" t="str">
            <v>Agriculture</v>
          </cell>
          <cell r="C1538">
            <v>2</v>
          </cell>
          <cell r="D1538">
            <v>0</v>
          </cell>
          <cell r="E1538">
            <v>45086</v>
          </cell>
          <cell r="F1538" t="str">
            <v>Approved</v>
          </cell>
          <cell r="G1538" t="str">
            <v>PBO</v>
          </cell>
        </row>
        <row r="1539">
          <cell r="A1539" t="str">
            <v>P-Z1-KF0-068</v>
          </cell>
          <cell r="B1539" t="str">
            <v>Multi-Sector</v>
          </cell>
          <cell r="C1539">
            <v>3</v>
          </cell>
          <cell r="D1539" t="str">
            <v>No</v>
          </cell>
          <cell r="E1539">
            <v>45092</v>
          </cell>
          <cell r="F1539" t="str">
            <v>Approved</v>
          </cell>
          <cell r="G1539" t="str">
            <v>Investment</v>
          </cell>
        </row>
        <row r="1540">
          <cell r="A1540" t="str">
            <v>P-BJ-AA0-013</v>
          </cell>
          <cell r="B1540" t="str">
            <v>Agriculture</v>
          </cell>
          <cell r="C1540"/>
          <cell r="D1540"/>
          <cell r="E1540">
            <v>45092</v>
          </cell>
          <cell r="F1540" t="str">
            <v>PAR approved</v>
          </cell>
          <cell r="G1540" t="str">
            <v>Investment</v>
          </cell>
        </row>
        <row r="1541">
          <cell r="A1541" t="str">
            <v>P-Z1-BZ0-014</v>
          </cell>
          <cell r="B1541" t="str">
            <v>Industry, Mining &amp; Quarrying</v>
          </cell>
          <cell r="C1541" t="str">
            <v>FI-A</v>
          </cell>
          <cell r="D1541" t="str">
            <v>Yes</v>
          </cell>
          <cell r="E1541">
            <v>45098</v>
          </cell>
          <cell r="F1541" t="str">
            <v>PAR approved</v>
          </cell>
          <cell r="G1541" t="str">
            <v>EQUITY</v>
          </cell>
        </row>
        <row r="1542">
          <cell r="A1542" t="str">
            <v>P-NG-EBD-001</v>
          </cell>
          <cell r="B1542" t="str">
            <v>Transport</v>
          </cell>
          <cell r="C1542">
            <v>1</v>
          </cell>
          <cell r="D1542" t="str">
            <v>Yes</v>
          </cell>
          <cell r="E1542">
            <v>45098</v>
          </cell>
          <cell r="F1542" t="str">
            <v>Approved</v>
          </cell>
          <cell r="G1542" t="str">
            <v xml:space="preserve">investment </v>
          </cell>
        </row>
        <row r="1543">
          <cell r="A1543" t="str">
            <v>P-Z1-K00-139</v>
          </cell>
          <cell r="B1543" t="str">
            <v>Finance</v>
          </cell>
          <cell r="C1543" t="str">
            <v>FI-B (TBC)</v>
          </cell>
          <cell r="D1543" t="str">
            <v>No</v>
          </cell>
          <cell r="E1543">
            <v>45104</v>
          </cell>
          <cell r="F1543" t="str">
            <v>PCN Approved</v>
          </cell>
          <cell r="G1543" t="str">
            <v>Equity</v>
          </cell>
        </row>
        <row r="1544">
          <cell r="A1544" t="str">
            <v>P-ET-AA0-020</v>
          </cell>
          <cell r="B1544" t="str">
            <v>Agriculture</v>
          </cell>
          <cell r="C1544">
            <v>2</v>
          </cell>
          <cell r="D1544" t="str">
            <v>YES</v>
          </cell>
          <cell r="E1544">
            <v>45107</v>
          </cell>
          <cell r="F1544" t="str">
            <v>PAR approved</v>
          </cell>
          <cell r="G1544" t="str">
            <v>Investment</v>
          </cell>
        </row>
        <row r="1545">
          <cell r="A1545" t="str">
            <v>P-RW-E00-013</v>
          </cell>
          <cell r="B1545" t="str">
            <v>Water supply and Sanitation</v>
          </cell>
          <cell r="C1545">
            <v>3</v>
          </cell>
          <cell r="D1545" t="str">
            <v>N/A</v>
          </cell>
          <cell r="E1545">
            <v>45107</v>
          </cell>
          <cell r="F1545" t="str">
            <v>PAR approved</v>
          </cell>
          <cell r="G1545" t="str">
            <v>PBO</v>
          </cell>
        </row>
        <row r="1546">
          <cell r="A1546" t="str">
            <v>P-Z1-FF0-028</v>
          </cell>
          <cell r="B1546" t="str">
            <v>Power</v>
          </cell>
          <cell r="C1546" t="str">
            <v>FI-B</v>
          </cell>
          <cell r="D1546" t="str">
            <v>YES</v>
          </cell>
          <cell r="E1546">
            <v>45107</v>
          </cell>
          <cell r="F1546" t="str">
            <v>PAR approved</v>
          </cell>
          <cell r="G1546" t="str">
            <v>LOC</v>
          </cell>
        </row>
        <row r="1547">
          <cell r="A1547" t="str">
            <v>P-MA-IA0-008</v>
          </cell>
          <cell r="B1547" t="str">
            <v>Social</v>
          </cell>
          <cell r="C1547">
            <v>3</v>
          </cell>
          <cell r="D1547" t="str">
            <v>No</v>
          </cell>
          <cell r="E1547">
            <v>45112</v>
          </cell>
          <cell r="F1547" t="str">
            <v>PAR approved</v>
          </cell>
          <cell r="G1547" t="str">
            <v>PBO</v>
          </cell>
        </row>
        <row r="1548">
          <cell r="A1548" t="str">
            <v>P-BJ-EBC-003</v>
          </cell>
          <cell r="B1548" t="str">
            <v>Water supply and Sanitation</v>
          </cell>
          <cell r="C1548">
            <v>1</v>
          </cell>
          <cell r="D1548" t="str">
            <v>Yes</v>
          </cell>
          <cell r="E1548">
            <v>45112</v>
          </cell>
          <cell r="F1548" t="str">
            <v>PAR approved</v>
          </cell>
          <cell r="G1548" t="str">
            <v>Investment</v>
          </cell>
        </row>
        <row r="1549">
          <cell r="A1549" t="str">
            <v>P-CI-GB0-005</v>
          </cell>
          <cell r="B1549" t="str">
            <v>Multi-Sector</v>
          </cell>
          <cell r="C1549">
            <v>2</v>
          </cell>
          <cell r="D1549" t="str">
            <v>Yes</v>
          </cell>
          <cell r="E1549">
            <v>45112</v>
          </cell>
          <cell r="F1549" t="str">
            <v>PAR approved</v>
          </cell>
          <cell r="G1549" t="str">
            <v>ISP</v>
          </cell>
        </row>
        <row r="1550">
          <cell r="A1550" t="str">
            <v>P-CI-H00-014</v>
          </cell>
          <cell r="B1550" t="str">
            <v>Finance</v>
          </cell>
          <cell r="C1550">
            <v>1</v>
          </cell>
          <cell r="D1550" t="str">
            <v>YES</v>
          </cell>
          <cell r="E1550">
            <v>45119</v>
          </cell>
          <cell r="F1550" t="str">
            <v>PAR approved</v>
          </cell>
          <cell r="G1550" t="str">
            <v>GUARANTEE</v>
          </cell>
        </row>
        <row r="1551">
          <cell r="A1551" t="str">
            <v>P-CF-IE0-005</v>
          </cell>
          <cell r="B1551" t="str">
            <v>Social</v>
          </cell>
          <cell r="C1551">
            <v>2</v>
          </cell>
          <cell r="D1551" t="str">
            <v>NO</v>
          </cell>
          <cell r="E1551">
            <v>45119</v>
          </cell>
          <cell r="F1551" t="str">
            <v>PAR approved</v>
          </cell>
          <cell r="G1551" t="str">
            <v>Investment</v>
          </cell>
        </row>
        <row r="1552">
          <cell r="A1552" t="str">
            <v>P-KE-FA0-022</v>
          </cell>
          <cell r="B1552" t="str">
            <v>Power</v>
          </cell>
          <cell r="C1552">
            <v>1</v>
          </cell>
          <cell r="D1552" t="str">
            <v>YES</v>
          </cell>
          <cell r="E1552">
            <v>45119</v>
          </cell>
          <cell r="F1552" t="str">
            <v>PAR approved</v>
          </cell>
          <cell r="G1552" t="str">
            <v>Investment</v>
          </cell>
        </row>
        <row r="1553">
          <cell r="A1553" t="str">
            <v>P-BJ-DD0-002</v>
          </cell>
          <cell r="B1553" t="str">
            <v>Transport</v>
          </cell>
          <cell r="C1553">
            <v>1</v>
          </cell>
          <cell r="D1553" t="str">
            <v>Yes</v>
          </cell>
          <cell r="E1553">
            <v>45119</v>
          </cell>
          <cell r="F1553" t="str">
            <v>PCN Approved</v>
          </cell>
          <cell r="G1553" t="str">
            <v>Investment</v>
          </cell>
        </row>
        <row r="1554">
          <cell r="A1554" t="str">
            <v>P-GM-FA0-004</v>
          </cell>
          <cell r="B1554" t="str">
            <v>Power</v>
          </cell>
          <cell r="C1554">
            <v>2</v>
          </cell>
          <cell r="D1554" t="str">
            <v>YES</v>
          </cell>
          <cell r="E1554">
            <v>45120</v>
          </cell>
          <cell r="F1554" t="str">
            <v>PAR approved</v>
          </cell>
          <cell r="G1554" t="str">
            <v>Investment</v>
          </cell>
        </row>
        <row r="1555">
          <cell r="A1555" t="str">
            <v>P-Z1-HAB-100</v>
          </cell>
          <cell r="B1555" t="str">
            <v>Finance</v>
          </cell>
          <cell r="C1555" t="str">
            <v>No</v>
          </cell>
          <cell r="D1555" t="str">
            <v>No</v>
          </cell>
          <cell r="E1555">
            <v>45120</v>
          </cell>
          <cell r="F1555" t="str">
            <v>PAR approved</v>
          </cell>
          <cell r="G1555" t="str">
            <v>GUARANTEE</v>
          </cell>
        </row>
        <row r="1556">
          <cell r="A1556" t="str">
            <v>P-GN-AA0-026</v>
          </cell>
          <cell r="B1556" t="str">
            <v>Agriculture</v>
          </cell>
          <cell r="C1556">
            <v>2</v>
          </cell>
          <cell r="D1556" t="str">
            <v>Yes</v>
          </cell>
          <cell r="E1556">
            <v>45120</v>
          </cell>
          <cell r="F1556" t="str">
            <v>PAR approved</v>
          </cell>
          <cell r="G1556" t="str">
            <v>Investment</v>
          </cell>
        </row>
        <row r="1557">
          <cell r="A1557" t="str">
            <v>P-CF-KF0-008</v>
          </cell>
          <cell r="B1557" t="str">
            <v>Multi-Sector</v>
          </cell>
          <cell r="C1557">
            <v>3</v>
          </cell>
          <cell r="D1557" t="str">
            <v>NA</v>
          </cell>
          <cell r="E1557">
            <v>45120</v>
          </cell>
          <cell r="F1557" t="str">
            <v>PAR approved</v>
          </cell>
          <cell r="G1557" t="str">
            <v>ISP</v>
          </cell>
        </row>
        <row r="1558">
          <cell r="A1558" t="str">
            <v>P-GM-KA0-011</v>
          </cell>
          <cell r="B1558" t="str">
            <v>Multi-Sector</v>
          </cell>
          <cell r="C1558" t="str">
            <v>3 (TBC)</v>
          </cell>
          <cell r="D1558" t="str">
            <v>NO</v>
          </cell>
          <cell r="E1558">
            <v>45120</v>
          </cell>
          <cell r="F1558" t="str">
            <v>PAR approved</v>
          </cell>
          <cell r="G1558" t="str">
            <v>PBO</v>
          </cell>
        </row>
        <row r="1559">
          <cell r="A1559" t="str">
            <v>P-GW-I00-008</v>
          </cell>
          <cell r="B1559" t="str">
            <v>Social</v>
          </cell>
          <cell r="C1559" t="str">
            <v>FI-B</v>
          </cell>
          <cell r="D1559" t="str">
            <v>N/A</v>
          </cell>
          <cell r="E1559">
            <v>45120</v>
          </cell>
          <cell r="F1559" t="str">
            <v>PAR approved</v>
          </cell>
          <cell r="G1559" t="str">
            <v>Investment</v>
          </cell>
        </row>
        <row r="1560">
          <cell r="A1560" t="str">
            <v>P-Z1-KE0-033</v>
          </cell>
          <cell r="B1560" t="str">
            <v>Multi-Sector</v>
          </cell>
          <cell r="C1560" t="str">
            <v>TBC</v>
          </cell>
          <cell r="D1560"/>
          <cell r="E1560">
            <v>45121</v>
          </cell>
          <cell r="F1560" t="str">
            <v>PAR approved</v>
          </cell>
          <cell r="G1560" t="str">
            <v>Equity</v>
          </cell>
        </row>
        <row r="1561">
          <cell r="A1561" t="str">
            <v>P-CM-IA0-002</v>
          </cell>
          <cell r="B1561" t="str">
            <v>Social</v>
          </cell>
          <cell r="C1561">
            <v>2</v>
          </cell>
          <cell r="D1561" t="str">
            <v>YES</v>
          </cell>
          <cell r="E1561">
            <v>45121</v>
          </cell>
          <cell r="F1561" t="str">
            <v>PAR approved</v>
          </cell>
          <cell r="G1561" t="str">
            <v>Investment</v>
          </cell>
        </row>
        <row r="1562">
          <cell r="A1562" t="str">
            <v>P-LR-K00-022</v>
          </cell>
          <cell r="B1562" t="str">
            <v>Finance</v>
          </cell>
          <cell r="C1562" t="str">
            <v>FI-B or FI-C (TBC)</v>
          </cell>
          <cell r="D1562" t="str">
            <v>No</v>
          </cell>
          <cell r="E1562">
            <v>45121</v>
          </cell>
          <cell r="F1562" t="str">
            <v>PAR approved</v>
          </cell>
          <cell r="G1562" t="str">
            <v>Loan/Grant</v>
          </cell>
        </row>
        <row r="1563">
          <cell r="A1563" t="str">
            <v>P-Z1-C00-098</v>
          </cell>
          <cell r="B1563" t="str">
            <v>Agriculture</v>
          </cell>
          <cell r="C1563">
            <v>2</v>
          </cell>
          <cell r="D1563" t="str">
            <v>Yes</v>
          </cell>
          <cell r="E1563">
            <v>45121</v>
          </cell>
          <cell r="F1563" t="str">
            <v>PAR approved</v>
          </cell>
          <cell r="G1563" t="str">
            <v>investment</v>
          </cell>
        </row>
        <row r="1564">
          <cell r="A1564" t="str">
            <v>P-TN-AA0-031</v>
          </cell>
          <cell r="B1564" t="str">
            <v>Agriculture</v>
          </cell>
          <cell r="C1564" t="str">
            <v>No</v>
          </cell>
          <cell r="D1564" t="str">
            <v>No</v>
          </cell>
          <cell r="E1564">
            <v>45121</v>
          </cell>
          <cell r="F1564" t="str">
            <v>PAR approved</v>
          </cell>
          <cell r="G1564" t="str">
            <v>Investment</v>
          </cell>
        </row>
        <row r="1565">
          <cell r="A1565" t="str">
            <v>P-Z1-C00-072</v>
          </cell>
          <cell r="B1565" t="str">
            <v>Agriculture</v>
          </cell>
          <cell r="C1565"/>
          <cell r="D1565" t="str">
            <v>NO</v>
          </cell>
          <cell r="E1565">
            <v>45121</v>
          </cell>
          <cell r="F1565" t="str">
            <v>PAR approved</v>
          </cell>
          <cell r="G1565" t="str">
            <v>Investment</v>
          </cell>
        </row>
        <row r="1566">
          <cell r="A1566" t="str">
            <v>P-NA-DZ0-002</v>
          </cell>
          <cell r="B1566" t="str">
            <v>Transport</v>
          </cell>
          <cell r="C1566">
            <v>1</v>
          </cell>
          <cell r="D1566" t="str">
            <v>Yes</v>
          </cell>
          <cell r="E1566">
            <v>45175</v>
          </cell>
          <cell r="F1566" t="str">
            <v>PAR approved</v>
          </cell>
          <cell r="G1566" t="str">
            <v>Investment</v>
          </cell>
        </row>
        <row r="1567">
          <cell r="A1567" t="str">
            <v>P-ET-FA0-020</v>
          </cell>
          <cell r="B1567" t="str">
            <v>Power</v>
          </cell>
          <cell r="C1567">
            <v>1</v>
          </cell>
          <cell r="D1567" t="str">
            <v>YES</v>
          </cell>
          <cell r="E1567">
            <v>45175</v>
          </cell>
          <cell r="F1567" t="str">
            <v>PCN Approved</v>
          </cell>
          <cell r="G1567" t="str">
            <v>Investment</v>
          </cell>
        </row>
        <row r="1568">
          <cell r="A1568" t="str">
            <v>P-TZ-AAG-011</v>
          </cell>
          <cell r="B1568" t="str">
            <v>Agriculture</v>
          </cell>
          <cell r="C1568">
            <v>2</v>
          </cell>
          <cell r="D1568" t="str">
            <v>No</v>
          </cell>
          <cell r="E1568">
            <v>45182</v>
          </cell>
          <cell r="F1568" t="str">
            <v>PCN Approved</v>
          </cell>
          <cell r="G1568" t="str">
            <v>Investment</v>
          </cell>
        </row>
        <row r="1569">
          <cell r="A1569" t="str">
            <v>P-TD-K00-012</v>
          </cell>
          <cell r="B1569" t="str">
            <v>Multi-Sector</v>
          </cell>
          <cell r="C1569">
            <v>3</v>
          </cell>
          <cell r="D1569" t="str">
            <v>NA</v>
          </cell>
          <cell r="E1569">
            <v>45182</v>
          </cell>
          <cell r="F1569" t="str">
            <v>PCN Approved</v>
          </cell>
          <cell r="G1569" t="str">
            <v>PBO</v>
          </cell>
        </row>
        <row r="1570">
          <cell r="A1570" t="str">
            <v>P-MZ-KA0-007</v>
          </cell>
          <cell r="B1570" t="str">
            <v>Multi-Sector</v>
          </cell>
          <cell r="C1570">
            <v>3</v>
          </cell>
          <cell r="D1570" t="str">
            <v>N/A</v>
          </cell>
          <cell r="E1570">
            <v>45182</v>
          </cell>
          <cell r="F1570" t="str">
            <v>PCN Approved</v>
          </cell>
          <cell r="G1570" t="str">
            <v>PBO</v>
          </cell>
        </row>
        <row r="1571">
          <cell r="A1571" t="str">
            <v>P-UG-AB0-004</v>
          </cell>
          <cell r="B1571" t="str">
            <v>Agriculture</v>
          </cell>
          <cell r="C1571" t="str">
            <v>Yes</v>
          </cell>
          <cell r="D1571" t="str">
            <v>No</v>
          </cell>
          <cell r="E1571">
            <v>45182</v>
          </cell>
          <cell r="F1571" t="str">
            <v>PCN Approved</v>
          </cell>
          <cell r="G1571" t="str">
            <v>Investment</v>
          </cell>
        </row>
        <row r="1572">
          <cell r="A1572" t="str">
            <v>P-UG-AB0-004</v>
          </cell>
          <cell r="B1572" t="str">
            <v>Agriculture</v>
          </cell>
          <cell r="C1572" t="str">
            <v>Yes</v>
          </cell>
          <cell r="D1572" t="str">
            <v>No</v>
          </cell>
          <cell r="E1572">
            <v>45182</v>
          </cell>
          <cell r="F1572" t="str">
            <v>PCN Approved</v>
          </cell>
          <cell r="G1572" t="str">
            <v>Investment</v>
          </cell>
        </row>
        <row r="1573">
          <cell r="A1573" t="str">
            <v>P-GM-I00-003</v>
          </cell>
          <cell r="B1573" t="str">
            <v>Social</v>
          </cell>
          <cell r="C1573">
            <v>2</v>
          </cell>
          <cell r="D1573" t="str">
            <v>Yes</v>
          </cell>
          <cell r="E1573">
            <v>45183</v>
          </cell>
          <cell r="F1573" t="str">
            <v>PAR approved</v>
          </cell>
          <cell r="G1573" t="str">
            <v>Investment</v>
          </cell>
        </row>
        <row r="1574">
          <cell r="A1574" t="str">
            <v>P-MZ-KA0-008</v>
          </cell>
          <cell r="B1574" t="str">
            <v>Multi-Sector</v>
          </cell>
          <cell r="C1574">
            <v>3</v>
          </cell>
          <cell r="D1574" t="str">
            <v>N/A</v>
          </cell>
          <cell r="E1574">
            <v>45183</v>
          </cell>
          <cell r="F1574" t="str">
            <v>PAR approved</v>
          </cell>
          <cell r="G1574" t="str">
            <v>ISP</v>
          </cell>
        </row>
        <row r="1575">
          <cell r="A1575" t="str">
            <v>P-TG-KA0-004</v>
          </cell>
          <cell r="B1575" t="str">
            <v>Multi-Sector</v>
          </cell>
          <cell r="C1575" t="str">
            <v>3 (TBC)</v>
          </cell>
          <cell r="D1575" t="str">
            <v>N/A</v>
          </cell>
          <cell r="E1575">
            <v>45183</v>
          </cell>
          <cell r="F1575" t="str">
            <v>PAR approved</v>
          </cell>
          <cell r="G1575" t="str">
            <v>PBO</v>
          </cell>
        </row>
        <row r="1576">
          <cell r="A1576" t="str">
            <v>P-SS-I00-005</v>
          </cell>
          <cell r="B1576" t="str">
            <v>Social</v>
          </cell>
          <cell r="C1576">
            <v>2</v>
          </cell>
          <cell r="D1576" t="str">
            <v>No</v>
          </cell>
          <cell r="E1576">
            <v>45183</v>
          </cell>
          <cell r="F1576" t="str">
            <v>PCN Approved</v>
          </cell>
          <cell r="G1576" t="str">
            <v>Investment</v>
          </cell>
        </row>
        <row r="1577">
          <cell r="A1577" t="str">
            <v>P-KE-H00-012</v>
          </cell>
          <cell r="B1577" t="str">
            <v>Finance</v>
          </cell>
          <cell r="C1577"/>
          <cell r="D1577"/>
          <cell r="E1577">
            <v>45183</v>
          </cell>
          <cell r="F1577" t="str">
            <v>Before PCN</v>
          </cell>
          <cell r="G1577" t="str">
            <v>EQUITY</v>
          </cell>
        </row>
        <row r="1578">
          <cell r="A1578" t="str">
            <v>P-SO-KF0-015</v>
          </cell>
          <cell r="B1578" t="str">
            <v>Multi-Sector</v>
          </cell>
          <cell r="C1578">
            <v>3</v>
          </cell>
          <cell r="D1578" t="str">
            <v>No</v>
          </cell>
          <cell r="E1578">
            <v>45184</v>
          </cell>
          <cell r="F1578" t="str">
            <v>PCN Approved</v>
          </cell>
          <cell r="G1578" t="str">
            <v>ISP</v>
          </cell>
        </row>
        <row r="1579">
          <cell r="A1579" t="str">
            <v>P-RW-IA0-006</v>
          </cell>
          <cell r="B1579" t="str">
            <v>Social</v>
          </cell>
          <cell r="C1579">
            <v>2</v>
          </cell>
          <cell r="D1579" t="str">
            <v>No</v>
          </cell>
          <cell r="E1579">
            <v>45184</v>
          </cell>
          <cell r="F1579" t="str">
            <v>PCN approved</v>
          </cell>
          <cell r="G1579" t="str">
            <v>Investment</v>
          </cell>
        </row>
        <row r="1580">
          <cell r="A1580" t="str">
            <v>P-MR-K00-019</v>
          </cell>
          <cell r="B1580" t="str">
            <v>Multi-Sector</v>
          </cell>
          <cell r="C1580">
            <v>3</v>
          </cell>
          <cell r="D1580" t="str">
            <v>NA</v>
          </cell>
          <cell r="E1580">
            <v>45184</v>
          </cell>
          <cell r="F1580" t="str">
            <v>PCN Approved</v>
          </cell>
          <cell r="G1580" t="str">
            <v>ISP</v>
          </cell>
        </row>
        <row r="1581">
          <cell r="A1581" t="str">
            <v>P-AO-AA0-011</v>
          </cell>
          <cell r="B1581" t="str">
            <v>Agriculture</v>
          </cell>
          <cell r="C1581" t="str">
            <v>TBD</v>
          </cell>
          <cell r="D1581" t="str">
            <v>No</v>
          </cell>
          <cell r="E1581">
            <v>45187</v>
          </cell>
          <cell r="F1581" t="str">
            <v>PCN Approved</v>
          </cell>
          <cell r="G1581" t="str">
            <v>PBO</v>
          </cell>
        </row>
        <row r="1582">
          <cell r="A1582" t="str">
            <v>P-Z1-HB0-084</v>
          </cell>
          <cell r="B1582" t="str">
            <v>Finance</v>
          </cell>
          <cell r="C1582" t="str">
            <v>FI-B (TBC)</v>
          </cell>
          <cell r="D1582" t="str">
            <v>NO</v>
          </cell>
          <cell r="E1582">
            <v>45189</v>
          </cell>
          <cell r="F1582" t="str">
            <v>PCN Approved</v>
          </cell>
          <cell r="G1582" t="str">
            <v>EQUITY</v>
          </cell>
        </row>
        <row r="1583">
          <cell r="A1583" t="str">
            <v>P-Z1-K00-135</v>
          </cell>
          <cell r="B1583" t="str">
            <v>Multi-Sector</v>
          </cell>
          <cell r="C1583" t="str">
            <v>FI-B</v>
          </cell>
          <cell r="D1583" t="str">
            <v>YES</v>
          </cell>
          <cell r="E1583">
            <v>45189</v>
          </cell>
          <cell r="F1583" t="str">
            <v>PCN Approved</v>
          </cell>
          <cell r="G1583" t="str">
            <v>EQUITY</v>
          </cell>
        </row>
        <row r="1584">
          <cell r="A1584" t="str">
            <v>P-NG-I00-002</v>
          </cell>
          <cell r="B1584" t="str">
            <v>Social</v>
          </cell>
          <cell r="C1584">
            <v>1</v>
          </cell>
          <cell r="D1584" t="str">
            <v>Yes</v>
          </cell>
          <cell r="E1584">
            <v>45189</v>
          </cell>
          <cell r="F1584" t="str">
            <v>PAR approved</v>
          </cell>
          <cell r="G1584" t="str">
            <v>Investment</v>
          </cell>
        </row>
        <row r="1585">
          <cell r="A1585" t="str">
            <v>P-UG-E00-019</v>
          </cell>
          <cell r="B1585" t="str">
            <v>Water supply and Sanitation</v>
          </cell>
          <cell r="C1585">
            <v>2</v>
          </cell>
          <cell r="D1585" t="str">
            <v>No</v>
          </cell>
          <cell r="E1585">
            <v>45189</v>
          </cell>
          <cell r="F1585" t="str">
            <v>PCN Approved</v>
          </cell>
          <cell r="G1585" t="str">
            <v>Investment</v>
          </cell>
        </row>
        <row r="1586">
          <cell r="A1586" t="str">
            <v>P-UG-E00-019</v>
          </cell>
          <cell r="B1586" t="str">
            <v>Water supply and Sanitation</v>
          </cell>
          <cell r="C1586">
            <v>2</v>
          </cell>
          <cell r="D1586" t="str">
            <v>No</v>
          </cell>
          <cell r="E1586">
            <v>45189</v>
          </cell>
          <cell r="F1586" t="str">
            <v>PCN Approved</v>
          </cell>
          <cell r="G1586" t="str">
            <v>Investment</v>
          </cell>
        </row>
        <row r="1587">
          <cell r="A1587" t="str">
            <v>P-ET-AAZ-002</v>
          </cell>
          <cell r="B1587" t="str">
            <v>Agriculture</v>
          </cell>
          <cell r="C1587">
            <v>2</v>
          </cell>
          <cell r="D1587" t="str">
            <v>No</v>
          </cell>
          <cell r="E1587">
            <v>45189</v>
          </cell>
          <cell r="F1587" t="str">
            <v>PCN Approved</v>
          </cell>
          <cell r="G1587" t="str">
            <v>Investment</v>
          </cell>
        </row>
        <row r="1588">
          <cell r="A1588" t="str">
            <v>P-MZ-E00-013</v>
          </cell>
          <cell r="B1588" t="str">
            <v>Water supply and Sanitation</v>
          </cell>
          <cell r="C1588">
            <v>1</v>
          </cell>
          <cell r="D1588" t="str">
            <v>No</v>
          </cell>
          <cell r="E1588">
            <v>45189</v>
          </cell>
          <cell r="F1588" t="str">
            <v>Before PCN</v>
          </cell>
          <cell r="G1588" t="str">
            <v>Investment</v>
          </cell>
        </row>
        <row r="1589">
          <cell r="A1589" t="str">
            <v>P-KE-FA0-021</v>
          </cell>
          <cell r="B1589" t="str">
            <v>Power</v>
          </cell>
          <cell r="C1589">
            <v>2</v>
          </cell>
          <cell r="D1589" t="str">
            <v>No</v>
          </cell>
          <cell r="E1589">
            <v>45189</v>
          </cell>
          <cell r="F1589" t="str">
            <v>PCN Approved</v>
          </cell>
          <cell r="G1589" t="str">
            <v>Investment</v>
          </cell>
        </row>
        <row r="1590">
          <cell r="A1590" t="str">
            <v>P-EG-IB0-009</v>
          </cell>
          <cell r="B1590" t="str">
            <v>Social</v>
          </cell>
          <cell r="C1590">
            <v>2</v>
          </cell>
          <cell r="D1590" t="str">
            <v>Yes</v>
          </cell>
          <cell r="E1590">
            <v>45189</v>
          </cell>
          <cell r="F1590" t="str">
            <v>PCN Approved</v>
          </cell>
          <cell r="G1590" t="str">
            <v>Investment</v>
          </cell>
        </row>
        <row r="1591">
          <cell r="A1591" t="str">
            <v>P-NG-C00-002</v>
          </cell>
          <cell r="B1591" t="str">
            <v>Environment</v>
          </cell>
          <cell r="C1591">
            <v>1</v>
          </cell>
          <cell r="D1591" t="str">
            <v>Yes</v>
          </cell>
          <cell r="E1591">
            <v>45189</v>
          </cell>
          <cell r="F1591" t="str">
            <v>PAR approved</v>
          </cell>
          <cell r="G1591" t="str">
            <v>Investment</v>
          </cell>
        </row>
        <row r="1592">
          <cell r="A1592" t="str">
            <v>P-MA-BB0-005</v>
          </cell>
          <cell r="B1592" t="str">
            <v>Industry, Mining &amp; Quarrying</v>
          </cell>
          <cell r="C1592" t="str">
            <v>No</v>
          </cell>
          <cell r="D1592" t="str">
            <v>No</v>
          </cell>
          <cell r="E1592">
            <v>45191</v>
          </cell>
          <cell r="F1592" t="str">
            <v>PCN Approved</v>
          </cell>
          <cell r="G1592" t="str">
            <v>Investment</v>
          </cell>
        </row>
        <row r="1593">
          <cell r="A1593" t="str">
            <v>P-ZA-DC0-002</v>
          </cell>
          <cell r="B1593" t="str">
            <v>Transport</v>
          </cell>
          <cell r="C1593" t="str">
            <v>FI-A - TBC</v>
          </cell>
          <cell r="D1593" t="str">
            <v>No</v>
          </cell>
          <cell r="E1593">
            <v>45191</v>
          </cell>
          <cell r="F1593" t="str">
            <v>Before PCN</v>
          </cell>
          <cell r="G1593" t="str">
            <v>Investment</v>
          </cell>
        </row>
        <row r="1594">
          <cell r="A1594" t="str">
            <v>P-EG-AAG-010</v>
          </cell>
          <cell r="B1594" t="str">
            <v>Agriculture</v>
          </cell>
          <cell r="C1594">
            <v>2</v>
          </cell>
          <cell r="D1594" t="str">
            <v>No</v>
          </cell>
          <cell r="E1594">
            <v>45191</v>
          </cell>
          <cell r="F1594" t="str">
            <v>Before PCN</v>
          </cell>
          <cell r="G1594" t="str">
            <v>Investment</v>
          </cell>
        </row>
        <row r="1595">
          <cell r="A1595" t="str">
            <v>P-GN-BG0-003</v>
          </cell>
          <cell r="B1595" t="str">
            <v>Industry, Mining &amp; Quarrying</v>
          </cell>
          <cell r="C1595">
            <v>3</v>
          </cell>
          <cell r="D1595" t="str">
            <v>N/A</v>
          </cell>
          <cell r="E1595">
            <v>45194</v>
          </cell>
          <cell r="F1595" t="str">
            <v>PCN Approved</v>
          </cell>
          <cell r="G1595" t="str">
            <v>ISP</v>
          </cell>
        </row>
        <row r="1596">
          <cell r="A1596" t="str">
            <v>P-TD-E00-006</v>
          </cell>
          <cell r="B1596" t="str">
            <v>Water supply and Sanitation</v>
          </cell>
          <cell r="C1596">
            <v>2</v>
          </cell>
          <cell r="D1596" t="str">
            <v>NO</v>
          </cell>
          <cell r="E1596">
            <v>45194</v>
          </cell>
          <cell r="F1596" t="str">
            <v>Before PCN</v>
          </cell>
          <cell r="G1596" t="str">
            <v>Investment</v>
          </cell>
        </row>
        <row r="1597">
          <cell r="A1597" t="str">
            <v>P-UG-HAA-004</v>
          </cell>
          <cell r="B1597" t="str">
            <v>Finance</v>
          </cell>
          <cell r="C1597" t="str">
            <v>FI-B</v>
          </cell>
          <cell r="D1597" t="str">
            <v>No</v>
          </cell>
          <cell r="E1597">
            <v>45195</v>
          </cell>
          <cell r="F1597" t="str">
            <v>PCN Approved</v>
          </cell>
          <cell r="G1597" t="str">
            <v>LOC/GUARANTEE</v>
          </cell>
        </row>
        <row r="1598">
          <cell r="A1598" t="str">
            <v>P-BF-K00-017</v>
          </cell>
          <cell r="B1598" t="str">
            <v>Multi-Sector</v>
          </cell>
          <cell r="C1598">
            <v>1</v>
          </cell>
          <cell r="D1598" t="str">
            <v>NO</v>
          </cell>
          <cell r="E1598">
            <v>45195</v>
          </cell>
          <cell r="F1598" t="str">
            <v>PCN Approved</v>
          </cell>
          <cell r="G1598" t="str">
            <v>ISP</v>
          </cell>
        </row>
        <row r="1599">
          <cell r="A1599" t="str">
            <v>P-KE-K00-012</v>
          </cell>
          <cell r="B1599" t="str">
            <v>Multi-Sector</v>
          </cell>
          <cell r="C1599">
            <v>3</v>
          </cell>
          <cell r="D1599" t="str">
            <v>NA</v>
          </cell>
          <cell r="E1599">
            <v>45195</v>
          </cell>
          <cell r="F1599" t="str">
            <v>PCN Approved</v>
          </cell>
          <cell r="G1599" t="str">
            <v>PBO</v>
          </cell>
        </row>
        <row r="1600">
          <cell r="A1600" t="str">
            <v>P-SN-KA0-019</v>
          </cell>
          <cell r="B1600" t="str">
            <v>Multi-Sector</v>
          </cell>
          <cell r="C1600" t="str">
            <v>3 (TBC)</v>
          </cell>
          <cell r="D1600" t="str">
            <v>NO</v>
          </cell>
          <cell r="E1600">
            <v>45195</v>
          </cell>
          <cell r="F1600" t="str">
            <v>Before PCN</v>
          </cell>
          <cell r="G1600" t="str">
            <v>PBO</v>
          </cell>
        </row>
        <row r="1601">
          <cell r="A1601" t="str">
            <v>P-SN-H00-010</v>
          </cell>
          <cell r="B1601" t="str">
            <v>Finance</v>
          </cell>
          <cell r="C1601" t="str">
            <v>1 (TBC)</v>
          </cell>
          <cell r="D1601"/>
          <cell r="E1601">
            <v>45195</v>
          </cell>
          <cell r="F1601" t="str">
            <v>Before PCN</v>
          </cell>
          <cell r="G1601" t="str">
            <v>GUARANTEE</v>
          </cell>
        </row>
        <row r="1602">
          <cell r="A1602" t="str">
            <v>P-EG-K00-016</v>
          </cell>
          <cell r="B1602" t="str">
            <v>Multi-Sector</v>
          </cell>
          <cell r="C1602"/>
          <cell r="D1602"/>
          <cell r="E1602">
            <v>45195</v>
          </cell>
          <cell r="F1602" t="str">
            <v>Before PCN</v>
          </cell>
          <cell r="G1602" t="str">
            <v>PBO</v>
          </cell>
        </row>
        <row r="1603">
          <cell r="A1603" t="str">
            <v>P-BI-E00-002</v>
          </cell>
          <cell r="B1603" t="str">
            <v>Water supply and Sanitation</v>
          </cell>
          <cell r="C1603">
            <v>1</v>
          </cell>
          <cell r="D1603" t="str">
            <v>YES</v>
          </cell>
          <cell r="E1603">
            <v>45197</v>
          </cell>
          <cell r="F1603" t="str">
            <v>PCN Approved</v>
          </cell>
          <cell r="G1603" t="str">
            <v>Investment</v>
          </cell>
        </row>
        <row r="1604">
          <cell r="A1604" t="str">
            <v>P-ST-AA0-006</v>
          </cell>
          <cell r="B1604" t="str">
            <v>Agriculture</v>
          </cell>
          <cell r="C1604" t="str">
            <v>2 TBC</v>
          </cell>
          <cell r="D1604" t="str">
            <v>No</v>
          </cell>
          <cell r="E1604">
            <v>45197</v>
          </cell>
          <cell r="F1604" t="str">
            <v>PCN Approved</v>
          </cell>
          <cell r="G1604" t="str">
            <v>Investment</v>
          </cell>
        </row>
        <row r="1605">
          <cell r="A1605" t="str">
            <v>P-CG-HAB-005 / P-CF-HAB-001 / P-TD-HAB-002</v>
          </cell>
          <cell r="B1605" t="str">
            <v>Finance</v>
          </cell>
          <cell r="C1605"/>
          <cell r="D1605"/>
          <cell r="E1605">
            <v>45197</v>
          </cell>
          <cell r="F1605" t="str">
            <v>Before PCN</v>
          </cell>
          <cell r="G1605" t="str">
            <v>GUARANTEE</v>
          </cell>
        </row>
        <row r="1606">
          <cell r="A1606" t="str">
            <v>P-BJ-AAF-003</v>
          </cell>
          <cell r="B1606" t="str">
            <v>Agriculture</v>
          </cell>
          <cell r="C1606">
            <v>1</v>
          </cell>
          <cell r="D1606" t="str">
            <v>Yes</v>
          </cell>
          <cell r="E1606">
            <v>45197</v>
          </cell>
          <cell r="F1606" t="str">
            <v>PAR approved</v>
          </cell>
          <cell r="G1606" t="str">
            <v>Investment</v>
          </cell>
        </row>
        <row r="1607">
          <cell r="A1607" t="str">
            <v>P-ZA-K00-006</v>
          </cell>
          <cell r="B1607" t="str">
            <v>Multi-Sector</v>
          </cell>
          <cell r="C1607">
            <v>3</v>
          </cell>
          <cell r="D1607" t="str">
            <v>N/A</v>
          </cell>
          <cell r="E1607">
            <v>45198</v>
          </cell>
          <cell r="F1607" t="str">
            <v>PCN Approved</v>
          </cell>
          <cell r="G1607" t="str">
            <v>PBO</v>
          </cell>
        </row>
        <row r="1608">
          <cell r="A1608" t="str">
            <v>P-ZA-K00-006</v>
          </cell>
          <cell r="B1608" t="str">
            <v>Multi-Sector</v>
          </cell>
          <cell r="C1608">
            <v>3</v>
          </cell>
          <cell r="D1608" t="str">
            <v>N/A</v>
          </cell>
          <cell r="E1608">
            <v>45198</v>
          </cell>
          <cell r="F1608" t="str">
            <v>PCN Approved</v>
          </cell>
          <cell r="G1608" t="str">
            <v>PBO</v>
          </cell>
        </row>
        <row r="1609">
          <cell r="A1609" t="str">
            <v>P-NG-E00-010</v>
          </cell>
          <cell r="B1609" t="str">
            <v>Water supply and Sanitation</v>
          </cell>
          <cell r="C1609">
            <v>1</v>
          </cell>
          <cell r="D1609" t="str">
            <v>Yes</v>
          </cell>
          <cell r="E1609">
            <v>45198</v>
          </cell>
          <cell r="F1609" t="str">
            <v>PCN Approved</v>
          </cell>
          <cell r="G1609" t="str">
            <v>Investment</v>
          </cell>
        </row>
        <row r="1610">
          <cell r="A1610" t="str">
            <v>P-Z1-HAB-101</v>
          </cell>
          <cell r="B1610" t="str">
            <v>Finance</v>
          </cell>
          <cell r="C1610" t="str">
            <v>No</v>
          </cell>
          <cell r="D1610" t="str">
            <v>No</v>
          </cell>
          <cell r="E1610">
            <v>45199</v>
          </cell>
          <cell r="F1610" t="str">
            <v>PCN Approved</v>
          </cell>
          <cell r="G1610" t="str">
            <v>RPA</v>
          </cell>
        </row>
        <row r="1611">
          <cell r="A1611" t="str">
            <v>P-CD-K00-015</v>
          </cell>
          <cell r="B1611" t="str">
            <v>Multi-Sector</v>
          </cell>
          <cell r="C1611">
            <v>3</v>
          </cell>
          <cell r="D1611" t="str">
            <v>NO</v>
          </cell>
          <cell r="E1611">
            <v>45202</v>
          </cell>
          <cell r="F1611" t="str">
            <v>Before PCN</v>
          </cell>
          <cell r="G1611" t="str">
            <v>ISP</v>
          </cell>
        </row>
        <row r="1612">
          <cell r="A1612" t="str">
            <v>P-ZA-H00-015</v>
          </cell>
          <cell r="B1612" t="str">
            <v>Finance</v>
          </cell>
          <cell r="C1612" t="str">
            <v>FI-C - TBC</v>
          </cell>
          <cell r="D1612" t="str">
            <v>No</v>
          </cell>
          <cell r="E1612">
            <v>45203</v>
          </cell>
          <cell r="F1612" t="str">
            <v>PCN Approved</v>
          </cell>
          <cell r="G1612" t="str">
            <v>RPA/SUBDEBT</v>
          </cell>
        </row>
        <row r="1613">
          <cell r="A1613" t="str">
            <v>P-CF-K00-020</v>
          </cell>
          <cell r="B1613" t="str">
            <v>Multi-Sector</v>
          </cell>
          <cell r="C1613"/>
          <cell r="D1613"/>
          <cell r="E1613">
            <v>45203</v>
          </cell>
          <cell r="F1613" t="str">
            <v>Before PCN</v>
          </cell>
          <cell r="G1613" t="str">
            <v>PBO</v>
          </cell>
        </row>
        <row r="1614">
          <cell r="A1614" t="str">
            <v>P-GH-K00-018</v>
          </cell>
          <cell r="B1614" t="str">
            <v>Multi-Sector</v>
          </cell>
          <cell r="C1614"/>
          <cell r="D1614"/>
          <cell r="E1614">
            <v>45203</v>
          </cell>
          <cell r="F1614" t="str">
            <v>Before PCN</v>
          </cell>
          <cell r="G1614" t="str">
            <v>PBO</v>
          </cell>
        </row>
        <row r="1615">
          <cell r="A1615" t="str">
            <v>P-SO-HZ0-001</v>
          </cell>
          <cell r="B1615" t="str">
            <v>Finance</v>
          </cell>
          <cell r="C1615" t="str">
            <v>FIB</v>
          </cell>
          <cell r="D1615" t="str">
            <v>No</v>
          </cell>
          <cell r="E1615">
            <v>45204</v>
          </cell>
          <cell r="F1615" t="str">
            <v>Before PCN</v>
          </cell>
          <cell r="G1615" t="str">
            <v>Grant</v>
          </cell>
        </row>
        <row r="1616">
          <cell r="A1616" t="str">
            <v>P-TG-E00-010</v>
          </cell>
          <cell r="B1616" t="str">
            <v>Water supply and Sanitation</v>
          </cell>
          <cell r="C1616">
            <v>1</v>
          </cell>
          <cell r="D1616" t="str">
            <v>NO</v>
          </cell>
          <cell r="E1616">
            <v>45204</v>
          </cell>
          <cell r="F1616" t="str">
            <v>Before PCN</v>
          </cell>
          <cell r="G1616" t="str">
            <v>Investment</v>
          </cell>
        </row>
        <row r="1617">
          <cell r="A1617" t="str">
            <v>P-Z1-HAA-105</v>
          </cell>
          <cell r="B1617" t="str">
            <v>Finance</v>
          </cell>
          <cell r="C1617" t="str">
            <v>FI-B</v>
          </cell>
          <cell r="D1617" t="str">
            <v>Yes</v>
          </cell>
          <cell r="E1617">
            <v>45210</v>
          </cell>
          <cell r="F1617" t="str">
            <v>Before PCN</v>
          </cell>
          <cell r="G1617" t="str">
            <v>Sub Debt</v>
          </cell>
        </row>
        <row r="1618">
          <cell r="A1618" t="str">
            <v>P-CM-DB0-022</v>
          </cell>
          <cell r="B1618" t="str">
            <v>Transport</v>
          </cell>
          <cell r="C1618">
            <v>1</v>
          </cell>
          <cell r="D1618" t="str">
            <v>Yes</v>
          </cell>
          <cell r="E1618">
            <v>45210</v>
          </cell>
          <cell r="F1618" t="str">
            <v>PCN approved</v>
          </cell>
          <cell r="G1618" t="str">
            <v>Investment</v>
          </cell>
        </row>
        <row r="1619">
          <cell r="A1619" t="str">
            <v>P-CD-IA0-003</v>
          </cell>
          <cell r="B1619" t="str">
            <v>Social</v>
          </cell>
          <cell r="C1619">
            <v>2</v>
          </cell>
          <cell r="D1619"/>
          <cell r="E1619">
            <v>45210</v>
          </cell>
          <cell r="F1619" t="str">
            <v>PCN Approved</v>
          </cell>
          <cell r="G1619" t="str">
            <v>Investment</v>
          </cell>
        </row>
        <row r="1620">
          <cell r="A1620" t="str">
            <v>P-GA-F00-016</v>
          </cell>
          <cell r="B1620" t="str">
            <v>Power</v>
          </cell>
          <cell r="C1620">
            <v>1</v>
          </cell>
          <cell r="D1620" t="str">
            <v>NO</v>
          </cell>
          <cell r="E1620">
            <v>45210</v>
          </cell>
          <cell r="F1620" t="str">
            <v>PCN Approved</v>
          </cell>
          <cell r="G1620" t="str">
            <v>Investment</v>
          </cell>
        </row>
        <row r="1621">
          <cell r="A1621" t="str">
            <v>P-ML-DB0-023</v>
          </cell>
          <cell r="B1621" t="str">
            <v>Transport</v>
          </cell>
          <cell r="C1621" t="str">
            <v>1 (TBC)</v>
          </cell>
          <cell r="D1621" t="str">
            <v>No</v>
          </cell>
          <cell r="E1621">
            <v>45210</v>
          </cell>
          <cell r="F1621" t="str">
            <v>Before PCN</v>
          </cell>
          <cell r="G1621" t="str">
            <v>Investment</v>
          </cell>
        </row>
        <row r="1622">
          <cell r="A1622" t="str">
            <v>P-NG-BG0-004</v>
          </cell>
          <cell r="B1622" t="str">
            <v>Industry, Mining &amp; Quarrying</v>
          </cell>
          <cell r="C1622">
            <v>1</v>
          </cell>
          <cell r="D1622" t="str">
            <v>No</v>
          </cell>
          <cell r="E1622">
            <v>45210</v>
          </cell>
          <cell r="F1622" t="str">
            <v>Before PCN</v>
          </cell>
          <cell r="G1622" t="str">
            <v>Senior Debt</v>
          </cell>
        </row>
        <row r="1623">
          <cell r="A1623" t="str">
            <v>P-MW-E00-013</v>
          </cell>
          <cell r="B1623" t="str">
            <v>Water supply and Sanitation</v>
          </cell>
          <cell r="C1623">
            <v>1</v>
          </cell>
          <cell r="D1623" t="str">
            <v>Yes</v>
          </cell>
          <cell r="E1623">
            <v>45212</v>
          </cell>
          <cell r="F1623" t="str">
            <v>PAR approved</v>
          </cell>
          <cell r="G1623" t="str">
            <v>Investment</v>
          </cell>
        </row>
        <row r="1624">
          <cell r="A1624" t="str">
            <v>P-MW-HAB-003</v>
          </cell>
          <cell r="B1624" t="str">
            <v>Finance</v>
          </cell>
          <cell r="C1624" t="str">
            <v>tbc</v>
          </cell>
          <cell r="D1624" t="str">
            <v>No</v>
          </cell>
          <cell r="E1624">
            <v>45212</v>
          </cell>
          <cell r="F1624" t="str">
            <v>PCN Approved</v>
          </cell>
          <cell r="G1624" t="str">
            <v>GUARANTEE</v>
          </cell>
        </row>
        <row r="1625">
          <cell r="A1625" t="str">
            <v>P-MW-AA0-039</v>
          </cell>
          <cell r="B1625" t="str">
            <v>Agriculture</v>
          </cell>
          <cell r="C1625">
            <v>1</v>
          </cell>
          <cell r="D1625" t="str">
            <v>No</v>
          </cell>
          <cell r="E1625">
            <v>45214</v>
          </cell>
          <cell r="F1625" t="str">
            <v>PCN approved</v>
          </cell>
          <cell r="G1625" t="str">
            <v>Investment</v>
          </cell>
        </row>
        <row r="1626">
          <cell r="A1626" t="str">
            <v>P-GW-KA0-009</v>
          </cell>
          <cell r="B1626" t="str">
            <v>Multi-Sector</v>
          </cell>
          <cell r="C1626" t="str">
            <v>3 (TBC)</v>
          </cell>
          <cell r="D1626" t="str">
            <v>No</v>
          </cell>
          <cell r="E1626">
            <v>45215</v>
          </cell>
          <cell r="F1626" t="str">
            <v>PCN Approved</v>
          </cell>
          <cell r="G1626" t="str">
            <v>PBO</v>
          </cell>
        </row>
        <row r="1627">
          <cell r="A1627" t="str">
            <v>P-BF-AA0-035</v>
          </cell>
          <cell r="B1627" t="str">
            <v>Agriculture</v>
          </cell>
          <cell r="C1627">
            <v>1</v>
          </cell>
          <cell r="D1627" t="str">
            <v>Yes</v>
          </cell>
          <cell r="E1627">
            <v>45215</v>
          </cell>
          <cell r="F1627" t="str">
            <v>PCN Approved</v>
          </cell>
          <cell r="G1627" t="str">
            <v>Investment</v>
          </cell>
        </row>
        <row r="1628">
          <cell r="A1628" t="str">
            <v>P-ZM-AA0-036</v>
          </cell>
          <cell r="B1628" t="str">
            <v>Agriculture</v>
          </cell>
          <cell r="C1628" t="str">
            <v>tbc</v>
          </cell>
          <cell r="D1628" t="str">
            <v>No</v>
          </cell>
          <cell r="E1628">
            <v>45215</v>
          </cell>
          <cell r="F1628" t="str">
            <v>Before PCN</v>
          </cell>
          <cell r="G1628" t="str">
            <v>Investment</v>
          </cell>
        </row>
        <row r="1629">
          <cell r="A1629" t="str">
            <v>P-NG-HAB-024</v>
          </cell>
          <cell r="B1629" t="str">
            <v>Finance</v>
          </cell>
          <cell r="C1629" t="str">
            <v>FI-A</v>
          </cell>
          <cell r="D1629" t="str">
            <v>No</v>
          </cell>
          <cell r="E1629">
            <v>45217</v>
          </cell>
          <cell r="F1629" t="str">
            <v>PCN Approved</v>
          </cell>
          <cell r="G1629" t="str">
            <v>LOC/TFLOC/GUARANTEE</v>
          </cell>
        </row>
        <row r="1630">
          <cell r="A1630" t="str">
            <v>P-NG-IB0-011</v>
          </cell>
          <cell r="B1630" t="str">
            <v>Social</v>
          </cell>
          <cell r="C1630">
            <v>2</v>
          </cell>
          <cell r="D1630" t="str">
            <v>No</v>
          </cell>
          <cell r="E1630">
            <v>45217</v>
          </cell>
          <cell r="F1630" t="str">
            <v>PCN Approved</v>
          </cell>
          <cell r="G1630" t="str">
            <v>Investment</v>
          </cell>
        </row>
        <row r="1631">
          <cell r="A1631" t="str">
            <v>P-TN-EA0-007</v>
          </cell>
          <cell r="B1631" t="str">
            <v>Water supply and Sanitation</v>
          </cell>
          <cell r="C1631"/>
          <cell r="D1631"/>
          <cell r="E1631">
            <v>45217</v>
          </cell>
          <cell r="F1631" t="str">
            <v>Before PCN</v>
          </cell>
          <cell r="G1631" t="str">
            <v>investment</v>
          </cell>
        </row>
        <row r="1632">
          <cell r="A1632" t="str">
            <v>P-UG-DB0-035</v>
          </cell>
          <cell r="B1632" t="str">
            <v>Transport</v>
          </cell>
          <cell r="C1632">
            <v>1</v>
          </cell>
          <cell r="D1632" t="str">
            <v>No</v>
          </cell>
          <cell r="E1632">
            <v>45224</v>
          </cell>
          <cell r="F1632" t="str">
            <v>Before PCN</v>
          </cell>
          <cell r="G1632" t="str">
            <v>Investment</v>
          </cell>
        </row>
        <row r="1633">
          <cell r="A1633" t="str">
            <v>P-UG-DB0-035</v>
          </cell>
          <cell r="B1633" t="str">
            <v>Transport</v>
          </cell>
          <cell r="C1633">
            <v>1</v>
          </cell>
          <cell r="D1633" t="str">
            <v>No</v>
          </cell>
          <cell r="E1633">
            <v>45224</v>
          </cell>
          <cell r="F1633" t="str">
            <v>Before PCN</v>
          </cell>
          <cell r="G1633" t="str">
            <v>Investment</v>
          </cell>
        </row>
        <row r="1634">
          <cell r="A1634" t="str">
            <v>P-RW-E00-014</v>
          </cell>
          <cell r="B1634" t="str">
            <v>Water supply and Sanitation</v>
          </cell>
          <cell r="C1634">
            <v>1</v>
          </cell>
          <cell r="D1634" t="str">
            <v>No</v>
          </cell>
          <cell r="E1634">
            <v>45224</v>
          </cell>
          <cell r="F1634" t="str">
            <v>PCN Approved</v>
          </cell>
          <cell r="G1634" t="str">
            <v>Investment</v>
          </cell>
        </row>
        <row r="1635">
          <cell r="A1635" t="str">
            <v>P-MZ-DC0-004</v>
          </cell>
          <cell r="B1635" t="str">
            <v>Transport</v>
          </cell>
          <cell r="C1635">
            <v>2</v>
          </cell>
          <cell r="D1635" t="str">
            <v>No</v>
          </cell>
          <cell r="E1635">
            <v>45224</v>
          </cell>
          <cell r="F1635" t="str">
            <v>Before PCN</v>
          </cell>
          <cell r="G1635" t="str">
            <v>LOC</v>
          </cell>
        </row>
        <row r="1636">
          <cell r="A1636" t="str">
            <v>P-ET-FAA-001</v>
          </cell>
          <cell r="B1636" t="str">
            <v>Power</v>
          </cell>
          <cell r="C1636">
            <v>1</v>
          </cell>
          <cell r="D1636" t="str">
            <v>YES</v>
          </cell>
          <cell r="E1636">
            <v>45224</v>
          </cell>
          <cell r="F1636" t="str">
            <v>PCN Approved</v>
          </cell>
          <cell r="G1636" t="str">
            <v>Investment</v>
          </cell>
        </row>
        <row r="1637">
          <cell r="A1637" t="str">
            <v>P-KE-AAG-009</v>
          </cell>
          <cell r="B1637" t="str">
            <v>Agriculture</v>
          </cell>
          <cell r="C1637">
            <v>2</v>
          </cell>
          <cell r="D1637" t="str">
            <v>No</v>
          </cell>
          <cell r="E1637">
            <v>45224</v>
          </cell>
          <cell r="F1637" t="str">
            <v>Before PCN</v>
          </cell>
          <cell r="G1637" t="str">
            <v>LOC</v>
          </cell>
        </row>
        <row r="1638">
          <cell r="A1638" t="str">
            <v>P-EG-HAB-013</v>
          </cell>
          <cell r="B1638" t="str">
            <v>Finance</v>
          </cell>
          <cell r="C1638" t="str">
            <v>No</v>
          </cell>
          <cell r="D1638" t="str">
            <v>No</v>
          </cell>
          <cell r="E1638">
            <v>45224</v>
          </cell>
          <cell r="F1638" t="str">
            <v>Before PCN</v>
          </cell>
          <cell r="G1638" t="str">
            <v>LOC/TFLOC/SUBDEBT</v>
          </cell>
        </row>
        <row r="1639">
          <cell r="A1639" t="str">
            <v>P-GH-AAG-010</v>
          </cell>
          <cell r="B1639" t="str">
            <v>Agriculture</v>
          </cell>
          <cell r="C1639" t="str">
            <v>FI-A or FI-B (TBC)</v>
          </cell>
          <cell r="D1639" t="str">
            <v>No</v>
          </cell>
          <cell r="E1639">
            <v>45224</v>
          </cell>
          <cell r="F1639" t="str">
            <v>Before PCN</v>
          </cell>
          <cell r="G1639" t="str">
            <v>Investment</v>
          </cell>
        </row>
        <row r="1640">
          <cell r="A1640" t="str">
            <v>P-Z1-BZ0-015</v>
          </cell>
          <cell r="B1640" t="str">
            <v>Industry, Mining &amp; Quarrying</v>
          </cell>
          <cell r="C1640" t="str">
            <v>FI A</v>
          </cell>
          <cell r="D1640" t="str">
            <v>No</v>
          </cell>
          <cell r="E1640">
            <v>45224</v>
          </cell>
          <cell r="F1640" t="str">
            <v>Before PCN</v>
          </cell>
          <cell r="G1640" t="str">
            <v>EQUITY</v>
          </cell>
        </row>
        <row r="1641">
          <cell r="A1641" t="str">
            <v>P-Z1-DC0-041</v>
          </cell>
          <cell r="B1641" t="str">
            <v>Transport</v>
          </cell>
          <cell r="C1641">
            <v>1</v>
          </cell>
          <cell r="D1641" t="str">
            <v>No</v>
          </cell>
          <cell r="E1641">
            <v>45224</v>
          </cell>
          <cell r="F1641" t="str">
            <v>Before PCN</v>
          </cell>
          <cell r="G1641" t="str">
            <v>Investment</v>
          </cell>
        </row>
        <row r="1642">
          <cell r="A1642" t="str">
            <v>P-Z1-DC0-041</v>
          </cell>
          <cell r="B1642" t="str">
            <v>Transport</v>
          </cell>
          <cell r="C1642">
            <v>1</v>
          </cell>
          <cell r="D1642" t="str">
            <v>No</v>
          </cell>
          <cell r="E1642">
            <v>45224</v>
          </cell>
          <cell r="F1642" t="str">
            <v>Before PCN</v>
          </cell>
          <cell r="G1642" t="str">
            <v>Investment</v>
          </cell>
        </row>
        <row r="1643">
          <cell r="A1643" t="str">
            <v>P-LR-HAB-007</v>
          </cell>
          <cell r="B1643" t="str">
            <v>Finance</v>
          </cell>
          <cell r="C1643" t="str">
            <v>FI-C</v>
          </cell>
          <cell r="D1643" t="str">
            <v xml:space="preserve">No </v>
          </cell>
          <cell r="E1643">
            <v>45225</v>
          </cell>
          <cell r="F1643" t="str">
            <v>PCN approved</v>
          </cell>
          <cell r="G1643" t="str">
            <v>GUARANTEE</v>
          </cell>
        </row>
        <row r="1644">
          <cell r="A1644" t="str">
            <v>P-GM-HAB-003</v>
          </cell>
          <cell r="B1644" t="str">
            <v>Finance</v>
          </cell>
          <cell r="C1644" t="str">
            <v>FI-C</v>
          </cell>
          <cell r="D1644" t="str">
            <v xml:space="preserve">No </v>
          </cell>
          <cell r="E1644">
            <v>45225</v>
          </cell>
          <cell r="F1644" t="str">
            <v>PCN approved</v>
          </cell>
          <cell r="G1644" t="str">
            <v>GUARANTEE</v>
          </cell>
        </row>
        <row r="1645">
          <cell r="A1645" t="str">
            <v>P-BF-A00-015</v>
          </cell>
          <cell r="B1645" t="str">
            <v>Agriculture</v>
          </cell>
          <cell r="C1645">
            <v>1</v>
          </cell>
          <cell r="D1645" t="str">
            <v>Yes</v>
          </cell>
          <cell r="E1645">
            <v>45225</v>
          </cell>
          <cell r="F1645" t="str">
            <v>PCN Approved</v>
          </cell>
          <cell r="G1645" t="str">
            <v>Investment</v>
          </cell>
        </row>
        <row r="1646">
          <cell r="A1646" t="str">
            <v>P-ZW-AAG-008</v>
          </cell>
          <cell r="B1646" t="str">
            <v>Agriculture</v>
          </cell>
          <cell r="C1646" t="str">
            <v>2 -TBC</v>
          </cell>
          <cell r="D1646" t="str">
            <v>No</v>
          </cell>
          <cell r="E1646">
            <v>45225</v>
          </cell>
          <cell r="F1646" t="str">
            <v>Before PCN</v>
          </cell>
          <cell r="G1646" t="str">
            <v>Investment</v>
          </cell>
        </row>
        <row r="1647">
          <cell r="A1647" t="str">
            <v>P-SS-KF0-006</v>
          </cell>
          <cell r="B1647" t="str">
            <v>Multi-Sector</v>
          </cell>
          <cell r="C1647">
            <v>3</v>
          </cell>
          <cell r="D1647" t="str">
            <v>NA</v>
          </cell>
          <cell r="E1647">
            <v>45225</v>
          </cell>
          <cell r="F1647" t="str">
            <v>PCN Approved</v>
          </cell>
          <cell r="G1647" t="str">
            <v>ISP</v>
          </cell>
        </row>
        <row r="1648">
          <cell r="A1648" t="str">
            <v>P-ZW-KF0-015</v>
          </cell>
          <cell r="B1648" t="str">
            <v>Multi-Sector</v>
          </cell>
          <cell r="C1648">
            <v>3</v>
          </cell>
          <cell r="D1648" t="str">
            <v>No</v>
          </cell>
          <cell r="E1648">
            <v>45225</v>
          </cell>
          <cell r="F1648" t="str">
            <v>PCN approved</v>
          </cell>
          <cell r="G1648" t="str">
            <v>ISP</v>
          </cell>
        </row>
        <row r="1649">
          <cell r="A1649" t="str">
            <v>P-CV-K00-019</v>
          </cell>
          <cell r="B1649" t="str">
            <v>Multi-Sector</v>
          </cell>
          <cell r="C1649">
            <v>3</v>
          </cell>
          <cell r="D1649" t="str">
            <v>NO</v>
          </cell>
          <cell r="E1649">
            <v>45229</v>
          </cell>
          <cell r="F1649" t="str">
            <v>Before PCN</v>
          </cell>
          <cell r="G1649" t="str">
            <v>PBO</v>
          </cell>
        </row>
        <row r="1650">
          <cell r="A1650" t="str">
            <v>P-Z1-AAG-049</v>
          </cell>
          <cell r="B1650" t="str">
            <v>Agriculture</v>
          </cell>
          <cell r="C1650" t="str">
            <v>1 (TBC)</v>
          </cell>
          <cell r="D1650" t="str">
            <v>No</v>
          </cell>
          <cell r="E1650">
            <v>45229</v>
          </cell>
          <cell r="F1650" t="str">
            <v>Before PCN</v>
          </cell>
          <cell r="G1650" t="str">
            <v>Investment</v>
          </cell>
        </row>
        <row r="1651">
          <cell r="A1651" t="str">
            <v>P-MZ-F00-019</v>
          </cell>
          <cell r="B1651" t="str">
            <v>Power</v>
          </cell>
          <cell r="C1651" t="str">
            <v>tbc</v>
          </cell>
          <cell r="D1651" t="str">
            <v>No</v>
          </cell>
          <cell r="E1651">
            <v>45230</v>
          </cell>
          <cell r="F1651" t="str">
            <v>PCN Approved</v>
          </cell>
          <cell r="G1651" t="str">
            <v>Investment</v>
          </cell>
        </row>
        <row r="1652">
          <cell r="A1652" t="str">
            <v>P-MZ-AA0-038</v>
          </cell>
          <cell r="B1652" t="str">
            <v>Agriculture</v>
          </cell>
          <cell r="C1652" t="str">
            <v>No</v>
          </cell>
          <cell r="D1652" t="str">
            <v>No</v>
          </cell>
          <cell r="E1652">
            <v>45230</v>
          </cell>
          <cell r="F1652" t="str">
            <v>Before PCN</v>
          </cell>
          <cell r="G1652" t="str">
            <v>Investment</v>
          </cell>
        </row>
        <row r="1653">
          <cell r="A1653" t="str">
            <v>P-SC-K00-023</v>
          </cell>
          <cell r="B1653" t="str">
            <v>Multi-Sector</v>
          </cell>
          <cell r="C1653">
            <v>3</v>
          </cell>
          <cell r="D1653" t="str">
            <v>NA</v>
          </cell>
          <cell r="E1653">
            <v>45230</v>
          </cell>
          <cell r="F1653" t="str">
            <v>PCN Approved</v>
          </cell>
          <cell r="G1653" t="str">
            <v>PBO</v>
          </cell>
        </row>
        <row r="1654">
          <cell r="A1654" t="str">
            <v>P-ST-K00-010</v>
          </cell>
          <cell r="B1654" t="str">
            <v>Multi-Sector</v>
          </cell>
          <cell r="C1654">
            <v>3</v>
          </cell>
          <cell r="D1654" t="str">
            <v>NA</v>
          </cell>
          <cell r="E1654">
            <v>45230</v>
          </cell>
          <cell r="F1654" t="str">
            <v>PCN approved</v>
          </cell>
          <cell r="G1654" t="str">
            <v>ISP</v>
          </cell>
        </row>
        <row r="1655">
          <cell r="A1655" t="str">
            <v>P-ST-K00-013</v>
          </cell>
          <cell r="B1655" t="str">
            <v>Multi-Sector</v>
          </cell>
          <cell r="C1655" t="str">
            <v>No</v>
          </cell>
          <cell r="D1655" t="str">
            <v>No</v>
          </cell>
          <cell r="E1655">
            <v>45230</v>
          </cell>
          <cell r="F1655" t="str">
            <v>PCN approved</v>
          </cell>
          <cell r="G1655" t="str">
            <v>PBO</v>
          </cell>
        </row>
        <row r="1656">
          <cell r="A1656" t="str">
            <v>P-BJ-KF0-001</v>
          </cell>
          <cell r="B1656" t="str">
            <v>Multi-Sector</v>
          </cell>
          <cell r="C1656">
            <v>3</v>
          </cell>
          <cell r="D1656" t="str">
            <v>N/A</v>
          </cell>
          <cell r="E1656">
            <v>45230</v>
          </cell>
          <cell r="F1656" t="str">
            <v>Before PCN</v>
          </cell>
          <cell r="G1656" t="str">
            <v>PBO</v>
          </cell>
        </row>
        <row r="1657">
          <cell r="A1657" t="str">
            <v>P-TG-AA0-014</v>
          </cell>
          <cell r="B1657" t="str">
            <v>Agriculture</v>
          </cell>
          <cell r="C1657"/>
          <cell r="D1657"/>
          <cell r="E1657">
            <v>45237</v>
          </cell>
          <cell r="F1657" t="str">
            <v>Before PCN</v>
          </cell>
          <cell r="G1657" t="str">
            <v>Investment</v>
          </cell>
        </row>
        <row r="1658">
          <cell r="A1658" t="str">
            <v>P-ET-HAB-009</v>
          </cell>
          <cell r="B1658" t="str">
            <v>Finance</v>
          </cell>
          <cell r="C1658" t="str">
            <v>FI-B</v>
          </cell>
          <cell r="D1658" t="str">
            <v>No</v>
          </cell>
          <cell r="E1658">
            <v>45238</v>
          </cell>
          <cell r="F1658" t="str">
            <v>PCN approved</v>
          </cell>
          <cell r="G1658" t="str">
            <v>LOC</v>
          </cell>
        </row>
        <row r="1659">
          <cell r="A1659" t="str">
            <v>P-MA-DB0-008</v>
          </cell>
          <cell r="B1659" t="str">
            <v>Transport</v>
          </cell>
          <cell r="C1659">
            <v>1</v>
          </cell>
          <cell r="D1659" t="str">
            <v>No</v>
          </cell>
          <cell r="E1659">
            <v>45238</v>
          </cell>
          <cell r="F1659" t="str">
            <v>PCN Approved</v>
          </cell>
          <cell r="G1659" t="str">
            <v>Investment</v>
          </cell>
        </row>
        <row r="1660">
          <cell r="A1660" t="str">
            <v>P-ZW-HAB-002</v>
          </cell>
          <cell r="B1660" t="str">
            <v>Finance</v>
          </cell>
          <cell r="C1660" t="str">
            <v>FI-C</v>
          </cell>
          <cell r="D1660" t="str">
            <v>No</v>
          </cell>
          <cell r="E1660">
            <v>45243</v>
          </cell>
          <cell r="F1660" t="str">
            <v>Before PCN</v>
          </cell>
          <cell r="G1660" t="str">
            <v>GUARANTEE</v>
          </cell>
        </row>
        <row r="1661">
          <cell r="A1661" t="str">
            <v>P-CI-DB0-009</v>
          </cell>
          <cell r="B1661" t="str">
            <v>Transport</v>
          </cell>
          <cell r="C1661">
            <v>1</v>
          </cell>
          <cell r="D1661" t="str">
            <v>Yes</v>
          </cell>
          <cell r="E1661">
            <v>45244</v>
          </cell>
          <cell r="F1661" t="str">
            <v>PCN Approved</v>
          </cell>
          <cell r="G1661" t="str">
            <v>Investment</v>
          </cell>
        </row>
        <row r="1662">
          <cell r="A1662" t="str">
            <v>P-Z1-D00-048</v>
          </cell>
          <cell r="B1662" t="str">
            <v>Transport</v>
          </cell>
          <cell r="C1662">
            <v>1</v>
          </cell>
          <cell r="D1662" t="str">
            <v>NO</v>
          </cell>
          <cell r="E1662">
            <v>45245</v>
          </cell>
          <cell r="F1662" t="str">
            <v>PCN Approved</v>
          </cell>
          <cell r="G1662" t="str">
            <v>Investment</v>
          </cell>
        </row>
        <row r="1663">
          <cell r="A1663" t="str">
            <v>P-Z1-D00-048</v>
          </cell>
          <cell r="B1663" t="str">
            <v>Transport</v>
          </cell>
          <cell r="C1663">
            <v>1</v>
          </cell>
          <cell r="D1663" t="str">
            <v>NO</v>
          </cell>
          <cell r="E1663">
            <v>45245</v>
          </cell>
          <cell r="F1663" t="str">
            <v>PCN Approved</v>
          </cell>
          <cell r="G1663" t="str">
            <v>Investment</v>
          </cell>
        </row>
        <row r="1664">
          <cell r="A1664" t="str">
            <v>P-BJ-HAB-002</v>
          </cell>
          <cell r="B1664" t="str">
            <v>Finance</v>
          </cell>
          <cell r="C1664" t="str">
            <v>FI-C</v>
          </cell>
          <cell r="D1664" t="str">
            <v xml:space="preserve">No </v>
          </cell>
          <cell r="E1664">
            <v>45246</v>
          </cell>
          <cell r="F1664" t="str">
            <v>PCN approved</v>
          </cell>
          <cell r="G1664" t="str">
            <v>GUARANTEE</v>
          </cell>
        </row>
        <row r="1665">
          <cell r="A1665" t="str">
            <v>P-GN-HAB-003</v>
          </cell>
          <cell r="B1665" t="str">
            <v>Finance</v>
          </cell>
          <cell r="C1665" t="str">
            <v>FI-C</v>
          </cell>
          <cell r="D1665" t="str">
            <v xml:space="preserve">No </v>
          </cell>
          <cell r="E1665">
            <v>45246</v>
          </cell>
          <cell r="F1665" t="str">
            <v>PCN approved</v>
          </cell>
          <cell r="G1665" t="str">
            <v>GUARANTEE</v>
          </cell>
        </row>
        <row r="1666">
          <cell r="A1666" t="str">
            <v>P-MG-C00-005</v>
          </cell>
          <cell r="B1666" t="str">
            <v>Environment</v>
          </cell>
          <cell r="C1666">
            <v>1</v>
          </cell>
          <cell r="D1666" t="str">
            <v>No</v>
          </cell>
          <cell r="E1666">
            <v>45246</v>
          </cell>
          <cell r="F1666" t="str">
            <v>PCN Approved</v>
          </cell>
          <cell r="G1666" t="str">
            <v>Investment</v>
          </cell>
        </row>
        <row r="1667">
          <cell r="A1667" t="str">
            <v>P-NG-E00-010</v>
          </cell>
          <cell r="B1667" t="str">
            <v>Finance</v>
          </cell>
          <cell r="C1667" t="str">
            <v>FI-A</v>
          </cell>
          <cell r="D1667" t="str">
            <v>No</v>
          </cell>
          <cell r="E1667">
            <v>45252</v>
          </cell>
          <cell r="F1667" t="str">
            <v>Before PCN</v>
          </cell>
          <cell r="G1667" t="str">
            <v>LOC/TFLOC/GUARANTEE</v>
          </cell>
        </row>
        <row r="1668">
          <cell r="A1668" t="str">
            <v>P-Z1-DB0-259</v>
          </cell>
          <cell r="B1668" t="str">
            <v>Transport</v>
          </cell>
          <cell r="C1668" t="str">
            <v>1 (TBC)</v>
          </cell>
          <cell r="D1668"/>
          <cell r="E1668">
            <v>45252</v>
          </cell>
          <cell r="F1668" t="str">
            <v>PCN approved</v>
          </cell>
          <cell r="G1668" t="str">
            <v>Investment</v>
          </cell>
        </row>
        <row r="1669">
          <cell r="A1669" t="str">
            <v>P-SN-AA0-014</v>
          </cell>
          <cell r="B1669" t="str">
            <v>Agriculture</v>
          </cell>
          <cell r="C1669" t="str">
            <v>1 (TBC)</v>
          </cell>
          <cell r="D1669" t="str">
            <v>No</v>
          </cell>
          <cell r="E1669">
            <v>45252</v>
          </cell>
          <cell r="F1669" t="str">
            <v>Before PCN</v>
          </cell>
          <cell r="G1669" t="str">
            <v>Investment</v>
          </cell>
        </row>
        <row r="1670">
          <cell r="A1670" t="str">
            <v>P-ZW-HA0-003</v>
          </cell>
          <cell r="B1670" t="str">
            <v>Finance</v>
          </cell>
          <cell r="C1670" t="str">
            <v>FIC</v>
          </cell>
          <cell r="D1670" t="str">
            <v>No</v>
          </cell>
          <cell r="E1670">
            <v>45254</v>
          </cell>
          <cell r="F1670" t="str">
            <v>Before PCN</v>
          </cell>
          <cell r="G1670" t="str">
            <v>TFLOC</v>
          </cell>
        </row>
        <row r="1671">
          <cell r="A1671" t="str">
            <v>P-BJ-DB0-019</v>
          </cell>
          <cell r="B1671" t="str">
            <v>Transport</v>
          </cell>
          <cell r="C1671">
            <v>1</v>
          </cell>
          <cell r="D1671" t="str">
            <v>NO</v>
          </cell>
          <cell r="E1671">
            <v>45259</v>
          </cell>
          <cell r="F1671" t="str">
            <v>Before PCN</v>
          </cell>
          <cell r="G1671" t="str">
            <v>Investment</v>
          </cell>
        </row>
        <row r="1672">
          <cell r="A1672" t="str">
            <v>P-ZW-HAB-001</v>
          </cell>
          <cell r="B1672" t="str">
            <v>Finance</v>
          </cell>
          <cell r="C1672" t="str">
            <v>TBD</v>
          </cell>
          <cell r="D1672" t="str">
            <v>No</v>
          </cell>
          <cell r="E1672">
            <v>45259</v>
          </cell>
          <cell r="F1672" t="str">
            <v>Before PCN</v>
          </cell>
          <cell r="G1672" t="str">
            <v>GUARANTEE</v>
          </cell>
        </row>
        <row r="1673">
          <cell r="A1673" t="str">
            <v>P-Z1-D00-059</v>
          </cell>
          <cell r="B1673" t="str">
            <v>Transport</v>
          </cell>
          <cell r="C1673" t="str">
            <v>FI-A</v>
          </cell>
          <cell r="D1673" t="str">
            <v>Yes</v>
          </cell>
          <cell r="E1673">
            <v>45259</v>
          </cell>
          <cell r="F1673" t="str">
            <v>Before PCN</v>
          </cell>
          <cell r="G1673" t="str">
            <v>Investment</v>
          </cell>
        </row>
        <row r="1674">
          <cell r="A1674" t="str">
            <v>P-SN-DC0-002</v>
          </cell>
          <cell r="B1674" t="str">
            <v>Transport</v>
          </cell>
          <cell r="C1674">
            <v>1</v>
          </cell>
          <cell r="D1674" t="str">
            <v>Yes</v>
          </cell>
          <cell r="E1674">
            <v>45259</v>
          </cell>
          <cell r="F1674" t="str">
            <v>Before PCN</v>
          </cell>
          <cell r="G1674" t="str">
            <v>Investment</v>
          </cell>
        </row>
        <row r="1675">
          <cell r="A1675" t="str">
            <v xml:space="preserve">P-Z1-FAB-028 </v>
          </cell>
          <cell r="B1675" t="str">
            <v>Power</v>
          </cell>
          <cell r="C1675">
            <v>1</v>
          </cell>
          <cell r="D1675" t="str">
            <v>NO</v>
          </cell>
          <cell r="E1675">
            <v>45259</v>
          </cell>
          <cell r="F1675" t="str">
            <v>PCN Approved</v>
          </cell>
          <cell r="G1675" t="str">
            <v>Investment</v>
          </cell>
        </row>
        <row r="1676">
          <cell r="A1676" t="str">
            <v>P-Z1-DB0-256</v>
          </cell>
          <cell r="B1676" t="str">
            <v>Transport</v>
          </cell>
          <cell r="C1676" t="str">
            <v>1 (TBC)</v>
          </cell>
          <cell r="D1676" t="str">
            <v>NO</v>
          </cell>
          <cell r="E1676">
            <v>45259</v>
          </cell>
          <cell r="F1676" t="str">
            <v>Before PCN</v>
          </cell>
          <cell r="G1676" t="str">
            <v>Investment</v>
          </cell>
        </row>
        <row r="1677">
          <cell r="A1677" t="str">
            <v>P-Z1-AA0-158</v>
          </cell>
          <cell r="B1677" t="str">
            <v>Agriculture</v>
          </cell>
          <cell r="C1677"/>
          <cell r="D1677"/>
          <cell r="E1677">
            <v>45259</v>
          </cell>
          <cell r="F1677" t="str">
            <v>Before PCN</v>
          </cell>
          <cell r="G1677"/>
        </row>
        <row r="1678">
          <cell r="A1678" t="str">
            <v>P-DZ-BB0-005</v>
          </cell>
          <cell r="B1678" t="str">
            <v>Industry, Mining &amp; Quarrying</v>
          </cell>
          <cell r="C1678">
            <v>1</v>
          </cell>
          <cell r="D1678" t="str">
            <v>Yes</v>
          </cell>
          <cell r="E1678">
            <v>45259</v>
          </cell>
          <cell r="F1678" t="str">
            <v>PCN approved</v>
          </cell>
          <cell r="G1678" t="str">
            <v>Debt</v>
          </cell>
        </row>
        <row r="1679">
          <cell r="A1679" t="str">
            <v>P-KM-A00-005</v>
          </cell>
          <cell r="B1679" t="str">
            <v>Agriculture</v>
          </cell>
          <cell r="C1679">
            <v>3</v>
          </cell>
          <cell r="D1679" t="str">
            <v>NA</v>
          </cell>
          <cell r="E1679">
            <v>45260</v>
          </cell>
          <cell r="F1679" t="str">
            <v>PCN Approved</v>
          </cell>
          <cell r="G1679" t="str">
            <v>Investment</v>
          </cell>
        </row>
        <row r="1680">
          <cell r="A1680" t="str">
            <v>P-SL-FA0-003</v>
          </cell>
          <cell r="B1680" t="str">
            <v>Power</v>
          </cell>
          <cell r="C1680" t="str">
            <v>1 or 2 (TBC)</v>
          </cell>
          <cell r="D1680" t="str">
            <v>No</v>
          </cell>
          <cell r="E1680">
            <v>45260</v>
          </cell>
          <cell r="F1680" t="str">
            <v>Before PCN</v>
          </cell>
          <cell r="G1680" t="str">
            <v>Investment</v>
          </cell>
        </row>
        <row r="1681">
          <cell r="A1681" t="str">
            <v>P-Z1-KF0-061</v>
          </cell>
          <cell r="B1681" t="str">
            <v>Power</v>
          </cell>
          <cell r="C1681"/>
          <cell r="D1681"/>
          <cell r="E1681">
            <v>45260</v>
          </cell>
          <cell r="F1681" t="str">
            <v>Before PCN</v>
          </cell>
          <cell r="G1681"/>
        </row>
        <row r="1682">
          <cell r="A1682" t="str">
            <v>P-Z1-DD0-024</v>
          </cell>
          <cell r="B1682" t="str">
            <v>Transport</v>
          </cell>
          <cell r="C1682">
            <v>1</v>
          </cell>
          <cell r="D1682" t="str">
            <v>NO</v>
          </cell>
          <cell r="E1682">
            <v>45261</v>
          </cell>
          <cell r="F1682" t="str">
            <v>Before PCN</v>
          </cell>
          <cell r="G1682" t="str">
            <v>Investment</v>
          </cell>
        </row>
        <row r="1683">
          <cell r="A1683" t="str">
            <v>P-Z1-FF0-034</v>
          </cell>
          <cell r="B1683" t="str">
            <v>Power</v>
          </cell>
          <cell r="C1683" t="str">
            <v>TBC</v>
          </cell>
          <cell r="D1683" t="str">
            <v>NO</v>
          </cell>
          <cell r="E1683">
            <v>45264</v>
          </cell>
          <cell r="F1683" t="str">
            <v>Before PCN</v>
          </cell>
          <cell r="G1683" t="str">
            <v>Grant</v>
          </cell>
        </row>
        <row r="1684">
          <cell r="A1684" t="str">
            <v>P-SN-FZ0-004</v>
          </cell>
          <cell r="B1684" t="str">
            <v xml:space="preserve">Power </v>
          </cell>
          <cell r="C1684" t="str">
            <v>2 (TBC)</v>
          </cell>
          <cell r="D1684" t="str">
            <v xml:space="preserve">No </v>
          </cell>
          <cell r="E1684">
            <v>45266</v>
          </cell>
          <cell r="F1684" t="str">
            <v>Before PCN</v>
          </cell>
          <cell r="G1684" t="str">
            <v>Investment</v>
          </cell>
        </row>
        <row r="1685">
          <cell r="A1685" t="str">
            <v>P-LR-A00-010</v>
          </cell>
          <cell r="B1685" t="str">
            <v>Agriculture</v>
          </cell>
          <cell r="C1685" t="str">
            <v>1 or 2 (TBC)</v>
          </cell>
          <cell r="D1685" t="str">
            <v>No</v>
          </cell>
          <cell r="E1685">
            <v>45267</v>
          </cell>
          <cell r="F1685" t="str">
            <v>Before PCN</v>
          </cell>
          <cell r="G1685" t="str">
            <v>Investment</v>
          </cell>
        </row>
        <row r="1686">
          <cell r="A1686" t="str">
            <v>P-GM-A00-008</v>
          </cell>
          <cell r="B1686" t="str">
            <v>Agriculture</v>
          </cell>
          <cell r="C1686" t="str">
            <v>1 or 2 (TBC)</v>
          </cell>
          <cell r="D1686" t="str">
            <v>No</v>
          </cell>
          <cell r="E1686">
            <v>45267</v>
          </cell>
          <cell r="F1686" t="str">
            <v>Before PCN</v>
          </cell>
          <cell r="G1686" t="str">
            <v>Investment</v>
          </cell>
        </row>
        <row r="1687">
          <cell r="A1687" t="str">
            <v>P-Z1-DB0-265</v>
          </cell>
          <cell r="B1687" t="str">
            <v>Transport</v>
          </cell>
          <cell r="C1687">
            <v>1</v>
          </cell>
          <cell r="D1687" t="str">
            <v>Yes</v>
          </cell>
          <cell r="E1687">
            <v>45273</v>
          </cell>
          <cell r="F1687" t="str">
            <v>Before PCN</v>
          </cell>
          <cell r="G1687" t="str">
            <v>Investment</v>
          </cell>
        </row>
        <row r="1688">
          <cell r="A1688" t="str">
            <v>P-Z1-F00-152</v>
          </cell>
          <cell r="B1688" t="str">
            <v>Power</v>
          </cell>
          <cell r="C1688">
            <v>3</v>
          </cell>
          <cell r="D1688" t="str">
            <v>N/A</v>
          </cell>
          <cell r="E1688">
            <v>45273</v>
          </cell>
          <cell r="F1688" t="str">
            <v>Before PCN</v>
          </cell>
          <cell r="G1688"/>
        </row>
        <row r="1689">
          <cell r="A1689" t="str">
            <v>P-Z1-FA0-214</v>
          </cell>
          <cell r="B1689" t="str">
            <v>Power</v>
          </cell>
          <cell r="C1689">
            <v>1</v>
          </cell>
          <cell r="D1689" t="str">
            <v>NO</v>
          </cell>
          <cell r="E1689">
            <v>45273</v>
          </cell>
          <cell r="F1689" t="str">
            <v>PCN Approved</v>
          </cell>
          <cell r="G1689" t="str">
            <v>Investment</v>
          </cell>
        </row>
        <row r="1690">
          <cell r="A1690" t="str">
            <v>P-Z1-FA0-215</v>
          </cell>
          <cell r="B1690" t="str">
            <v>Power</v>
          </cell>
          <cell r="C1690">
            <v>1</v>
          </cell>
          <cell r="D1690" t="str">
            <v>NO</v>
          </cell>
          <cell r="E1690">
            <v>45273</v>
          </cell>
          <cell r="F1690" t="str">
            <v>PCN approved</v>
          </cell>
          <cell r="G1690" t="str">
            <v>Investment</v>
          </cell>
        </row>
        <row r="1691">
          <cell r="A1691" t="str">
            <v>P-BF-FA0-013</v>
          </cell>
          <cell r="B1691"/>
          <cell r="C1691"/>
          <cell r="D1691"/>
          <cell r="E1691">
            <v>44447</v>
          </cell>
          <cell r="F1691" t="str">
            <v>Before PCN</v>
          </cell>
          <cell r="G1691" t="str">
            <v xml:space="preserve">Investment Lending </v>
          </cell>
        </row>
        <row r="1692">
          <cell r="A1692" t="str">
            <v>P-BI-F00-004</v>
          </cell>
          <cell r="B1692"/>
          <cell r="C1692"/>
          <cell r="D1692"/>
          <cell r="E1692">
            <v>44454</v>
          </cell>
          <cell r="F1692" t="str">
            <v>Before PCN</v>
          </cell>
          <cell r="G1692" t="str">
            <v xml:space="preserve">Investment Lending </v>
          </cell>
        </row>
        <row r="1693">
          <cell r="A1693" t="str">
            <v>P-BI-HAB-005</v>
          </cell>
          <cell r="B1693"/>
          <cell r="C1693"/>
          <cell r="D1693"/>
          <cell r="E1693">
            <v>44517</v>
          </cell>
          <cell r="F1693" t="str">
            <v>Before PCN</v>
          </cell>
          <cell r="G1693" t="str">
            <v>Line of Credit</v>
          </cell>
        </row>
        <row r="1694">
          <cell r="A1694" t="str">
            <v>P-BJ-AAE-006</v>
          </cell>
          <cell r="B1694"/>
          <cell r="C1694"/>
          <cell r="D1694"/>
          <cell r="E1694">
            <v>44469</v>
          </cell>
          <cell r="F1694" t="str">
            <v>PCN Approved</v>
          </cell>
          <cell r="G1694" t="str">
            <v xml:space="preserve">Investment Lending </v>
          </cell>
        </row>
        <row r="1695">
          <cell r="A1695" t="str">
            <v>P-BW-K00-004</v>
          </cell>
          <cell r="B1695"/>
          <cell r="C1695"/>
          <cell r="D1695"/>
          <cell r="E1695">
            <v>44365</v>
          </cell>
          <cell r="F1695" t="str">
            <v>Before PCN</v>
          </cell>
          <cell r="G1695" t="str">
            <v>PBO</v>
          </cell>
        </row>
        <row r="1696">
          <cell r="A1696" t="str">
            <v>P-CD-D00-006</v>
          </cell>
          <cell r="B1696"/>
          <cell r="C1696"/>
          <cell r="D1696"/>
          <cell r="E1696">
            <v>44515</v>
          </cell>
          <cell r="F1696" t="str">
            <v>Before PCN</v>
          </cell>
          <cell r="G1696" t="str">
            <v xml:space="preserve">Investment Lending </v>
          </cell>
        </row>
        <row r="1697">
          <cell r="A1697" t="str">
            <v>P-CD-KF0-012</v>
          </cell>
          <cell r="B1697"/>
          <cell r="C1697"/>
          <cell r="D1697"/>
          <cell r="E1697">
            <v>44449</v>
          </cell>
          <cell r="F1697" t="str">
            <v>Before PCN</v>
          </cell>
          <cell r="G1697" t="str">
            <v xml:space="preserve">Investment Lending </v>
          </cell>
        </row>
        <row r="1698">
          <cell r="A1698" t="str">
            <v>P-CF-AA0-010</v>
          </cell>
          <cell r="B1698"/>
          <cell r="C1698"/>
          <cell r="D1698"/>
          <cell r="E1698">
            <v>44221</v>
          </cell>
          <cell r="F1698" t="str">
            <v>Approved</v>
          </cell>
          <cell r="G1698" t="str">
            <v xml:space="preserve">Investment Lending </v>
          </cell>
        </row>
        <row r="1699">
          <cell r="A1699" t="str">
            <v>P-CI-AA0-030</v>
          </cell>
          <cell r="B1699"/>
          <cell r="C1699"/>
          <cell r="D1699"/>
          <cell r="E1699">
            <v>44462</v>
          </cell>
          <cell r="F1699" t="str">
            <v>Before PCN</v>
          </cell>
          <cell r="G1699" t="str">
            <v xml:space="preserve">Investment Lending </v>
          </cell>
        </row>
        <row r="1700">
          <cell r="A1700" t="str">
            <v>P-CI-AA0-030</v>
          </cell>
          <cell r="B1700"/>
          <cell r="C1700"/>
          <cell r="D1700"/>
          <cell r="E1700">
            <v>44462</v>
          </cell>
          <cell r="F1700" t="str">
            <v>Before PCN</v>
          </cell>
          <cell r="G1700" t="str">
            <v xml:space="preserve">Investment Lending </v>
          </cell>
        </row>
        <row r="1701">
          <cell r="A1701" t="str">
            <v>P-CI-E00-006</v>
          </cell>
          <cell r="B1701"/>
          <cell r="C1701"/>
          <cell r="D1701"/>
          <cell r="E1701">
            <v>44363</v>
          </cell>
          <cell r="F1701" t="str">
            <v>PCN Approved</v>
          </cell>
          <cell r="G1701" t="str">
            <v xml:space="preserve">Investment Lending </v>
          </cell>
        </row>
        <row r="1702">
          <cell r="A1702" t="str">
            <v>P-CI-HZ0-003</v>
          </cell>
          <cell r="B1702"/>
          <cell r="C1702"/>
          <cell r="D1702"/>
          <cell r="E1702">
            <v>44386</v>
          </cell>
          <cell r="F1702" t="str">
            <v>Before PCN</v>
          </cell>
          <cell r="G1702" t="str">
            <v>Line of Credit</v>
          </cell>
        </row>
        <row r="1703">
          <cell r="A1703" t="str">
            <v>P-CI-J00-002</v>
          </cell>
          <cell r="B1703"/>
          <cell r="C1703"/>
          <cell r="D1703"/>
          <cell r="E1703">
            <v>44333</v>
          </cell>
          <cell r="F1703" t="str">
            <v>Before PCN</v>
          </cell>
          <cell r="G1703" t="str">
            <v>Institutional support</v>
          </cell>
        </row>
        <row r="1704">
          <cell r="A1704" t="str">
            <v>P-CI-KA0-011</v>
          </cell>
          <cell r="B1704"/>
          <cell r="C1704"/>
          <cell r="D1704"/>
          <cell r="E1704">
            <v>44348</v>
          </cell>
          <cell r="F1704" t="str">
            <v>PCN Approved</v>
          </cell>
          <cell r="G1704" t="str">
            <v>PBO</v>
          </cell>
        </row>
        <row r="1705">
          <cell r="A1705" t="str">
            <v>P-CI-KF0-004</v>
          </cell>
          <cell r="B1705"/>
          <cell r="C1705"/>
          <cell r="D1705"/>
          <cell r="E1705">
            <v>44329</v>
          </cell>
          <cell r="F1705" t="str">
            <v>Before PCN</v>
          </cell>
          <cell r="G1705" t="str">
            <v xml:space="preserve">Investment Lending </v>
          </cell>
        </row>
        <row r="1706">
          <cell r="A1706" t="str">
            <v>P-CM-DB0-020</v>
          </cell>
          <cell r="B1706"/>
          <cell r="C1706"/>
          <cell r="D1706"/>
          <cell r="E1706">
            <v>44454</v>
          </cell>
          <cell r="F1706" t="str">
            <v>PCN Approved</v>
          </cell>
          <cell r="G1706" t="str">
            <v xml:space="preserve">Investment Lending </v>
          </cell>
        </row>
        <row r="1707">
          <cell r="A1707" t="str">
            <v>P-EG-D00-009</v>
          </cell>
          <cell r="B1707"/>
          <cell r="C1707"/>
          <cell r="D1707"/>
          <cell r="E1707">
            <v>44281</v>
          </cell>
          <cell r="F1707" t="str">
            <v>PCN Approved</v>
          </cell>
          <cell r="G1707" t="str">
            <v xml:space="preserve">Investment Lending </v>
          </cell>
        </row>
        <row r="1708">
          <cell r="A1708" t="str">
            <v>P-EG-FA0-008</v>
          </cell>
          <cell r="B1708"/>
          <cell r="C1708"/>
          <cell r="D1708"/>
          <cell r="E1708">
            <v>44335</v>
          </cell>
          <cell r="F1708" t="str">
            <v>PCN Approved</v>
          </cell>
          <cell r="G1708" t="str">
            <v>PBO</v>
          </cell>
        </row>
        <row r="1709">
          <cell r="A1709" t="str">
            <v>P-EG-FF0-013</v>
          </cell>
          <cell r="B1709"/>
          <cell r="C1709"/>
          <cell r="D1709"/>
          <cell r="E1709">
            <v>44258</v>
          </cell>
          <cell r="F1709" t="str">
            <v>PAR Approved</v>
          </cell>
          <cell r="G1709" t="str">
            <v xml:space="preserve">Investment Lending </v>
          </cell>
        </row>
        <row r="1710">
          <cell r="A1710" t="str">
            <v>P-ET-AA0-018</v>
          </cell>
          <cell r="B1710"/>
          <cell r="C1710"/>
          <cell r="D1710"/>
          <cell r="E1710">
            <v>44377</v>
          </cell>
          <cell r="F1710" t="str">
            <v>PCN Approved</v>
          </cell>
          <cell r="G1710" t="str">
            <v xml:space="preserve">Investment Lending </v>
          </cell>
        </row>
        <row r="1711">
          <cell r="A1711" t="str">
            <v>P-ET-IBZ-001</v>
          </cell>
          <cell r="B1711"/>
          <cell r="C1711"/>
          <cell r="D1711"/>
          <cell r="E1711">
            <v>44314</v>
          </cell>
          <cell r="F1711" t="str">
            <v>PCN Approved</v>
          </cell>
          <cell r="G1711" t="str">
            <v xml:space="preserve">Investment Lending </v>
          </cell>
        </row>
        <row r="1712">
          <cell r="A1712" t="str">
            <v>P-GA-F00-008</v>
          </cell>
          <cell r="B1712"/>
          <cell r="C1712"/>
          <cell r="D1712"/>
          <cell r="E1712">
            <v>44366</v>
          </cell>
          <cell r="F1712" t="str">
            <v>PCN Approved</v>
          </cell>
          <cell r="G1712" t="str">
            <v xml:space="preserve">Investment Lending </v>
          </cell>
        </row>
        <row r="1713">
          <cell r="A1713" t="str">
            <v>P-GA-K00-015</v>
          </cell>
          <cell r="B1713"/>
          <cell r="C1713"/>
          <cell r="D1713"/>
          <cell r="E1713">
            <v>44372</v>
          </cell>
          <cell r="F1713" t="str">
            <v>PCN Approved</v>
          </cell>
          <cell r="G1713" t="str">
            <v>PBO</v>
          </cell>
        </row>
        <row r="1714">
          <cell r="A1714" t="str">
            <v>P-GW-I00-007</v>
          </cell>
          <cell r="B1714"/>
          <cell r="C1714"/>
          <cell r="D1714"/>
          <cell r="E1714">
            <v>44272</v>
          </cell>
          <cell r="F1714" t="str">
            <v>PAR Approved</v>
          </cell>
          <cell r="G1714" t="str">
            <v xml:space="preserve">Investment Lending </v>
          </cell>
        </row>
        <row r="1715">
          <cell r="A1715" t="str">
            <v>P-KE-K00-004</v>
          </cell>
          <cell r="B1715"/>
          <cell r="C1715"/>
          <cell r="D1715"/>
          <cell r="E1715">
            <v>44328</v>
          </cell>
          <cell r="F1715" t="str">
            <v>Before PCN</v>
          </cell>
          <cell r="G1715" t="str">
            <v>PBO</v>
          </cell>
        </row>
        <row r="1716">
          <cell r="A1716" t="str">
            <v>P-LR-AA0-010</v>
          </cell>
          <cell r="B1716"/>
          <cell r="C1716"/>
          <cell r="D1716"/>
          <cell r="E1716">
            <v>44469</v>
          </cell>
          <cell r="F1716" t="str">
            <v>PCN approved</v>
          </cell>
          <cell r="G1716" t="str">
            <v xml:space="preserve">Investment Lending </v>
          </cell>
        </row>
        <row r="1717">
          <cell r="A1717" t="str">
            <v>P-LS-KF0-004</v>
          </cell>
          <cell r="B1717"/>
          <cell r="C1717"/>
          <cell r="D1717"/>
          <cell r="E1717">
            <v>44362</v>
          </cell>
          <cell r="F1717" t="str">
            <v>PCN Approved</v>
          </cell>
          <cell r="G1717" t="str">
            <v>Institutional support</v>
          </cell>
        </row>
        <row r="1718">
          <cell r="A1718" t="str">
            <v>P-MA-AA0-011</v>
          </cell>
          <cell r="B1718"/>
          <cell r="C1718"/>
          <cell r="D1718"/>
          <cell r="E1718">
            <v>44461</v>
          </cell>
          <cell r="F1718" t="str">
            <v>Before PCN</v>
          </cell>
          <cell r="G1718" t="str">
            <v>RBF</v>
          </cell>
        </row>
        <row r="1719">
          <cell r="A1719" t="str">
            <v>P-ML-KF0-002</v>
          </cell>
          <cell r="B1719"/>
          <cell r="C1719"/>
          <cell r="D1719"/>
          <cell r="E1719">
            <v>44391</v>
          </cell>
          <cell r="F1719" t="str">
            <v>Before PCN</v>
          </cell>
          <cell r="G1719" t="str">
            <v xml:space="preserve">Investment Lending </v>
          </cell>
        </row>
        <row r="1720">
          <cell r="A1720" t="str">
            <v>P-MR-HAB-009</v>
          </cell>
          <cell r="B1720"/>
          <cell r="C1720"/>
          <cell r="D1720"/>
          <cell r="E1720">
            <v>44458</v>
          </cell>
          <cell r="F1720" t="str">
            <v>Before PCN</v>
          </cell>
          <cell r="G1720" t="str">
            <v>Line of Credit</v>
          </cell>
        </row>
        <row r="1721">
          <cell r="A1721" t="str">
            <v>P-MR-I00-003</v>
          </cell>
          <cell r="B1721"/>
          <cell r="C1721"/>
          <cell r="D1721"/>
          <cell r="E1721">
            <v>44377</v>
          </cell>
          <cell r="F1721" t="str">
            <v>PCN Approved</v>
          </cell>
          <cell r="G1721" t="str">
            <v xml:space="preserve">Investment Lending </v>
          </cell>
        </row>
        <row r="1722">
          <cell r="A1722" t="str">
            <v>P-MR-KF0-003</v>
          </cell>
          <cell r="B1722"/>
          <cell r="C1722"/>
          <cell r="D1722"/>
          <cell r="E1722">
            <v>44316</v>
          </cell>
          <cell r="F1722" t="str">
            <v>PCN Approved</v>
          </cell>
          <cell r="G1722" t="str">
            <v xml:space="preserve">Investment Lending </v>
          </cell>
        </row>
        <row r="1723">
          <cell r="A1723" t="str">
            <v>P-MW-A00-012</v>
          </cell>
          <cell r="B1723"/>
          <cell r="C1723"/>
          <cell r="D1723"/>
          <cell r="E1723">
            <v>44408</v>
          </cell>
          <cell r="F1723" t="str">
            <v>PCN Approved</v>
          </cell>
          <cell r="G1723" t="str">
            <v xml:space="preserve">Investment Lending </v>
          </cell>
        </row>
        <row r="1724">
          <cell r="A1724" t="str">
            <v>P-MW-KF0-007</v>
          </cell>
          <cell r="B1724"/>
          <cell r="C1724"/>
          <cell r="D1724"/>
          <cell r="E1724">
            <v>44469</v>
          </cell>
          <cell r="F1724" t="str">
            <v>Before PCN</v>
          </cell>
          <cell r="G1724" t="str">
            <v xml:space="preserve">Investment Lending </v>
          </cell>
        </row>
        <row r="1725">
          <cell r="A1725" t="str">
            <v>P-MZ-AA0-036</v>
          </cell>
          <cell r="B1725"/>
          <cell r="C1725"/>
          <cell r="D1725"/>
          <cell r="E1725">
            <v>44501</v>
          </cell>
          <cell r="F1725" t="str">
            <v>PCN approved</v>
          </cell>
          <cell r="G1725" t="str">
            <v xml:space="preserve">Investment Lending </v>
          </cell>
        </row>
        <row r="1726">
          <cell r="A1726" t="str">
            <v>P-MZ-AAG-008</v>
          </cell>
          <cell r="B1726"/>
          <cell r="C1726"/>
          <cell r="D1726"/>
          <cell r="E1726">
            <v>44377</v>
          </cell>
          <cell r="F1726" t="str">
            <v>PCN approved</v>
          </cell>
          <cell r="G1726" t="str">
            <v xml:space="preserve">Investment Lending </v>
          </cell>
        </row>
        <row r="1727">
          <cell r="A1727" t="str">
            <v>P-MZ-FA0-021</v>
          </cell>
          <cell r="B1727"/>
          <cell r="C1727"/>
          <cell r="D1727"/>
          <cell r="E1727">
            <v>44376</v>
          </cell>
          <cell r="F1727" t="str">
            <v>PCN approved</v>
          </cell>
          <cell r="G1727" t="str">
            <v xml:space="preserve">Investment Lending </v>
          </cell>
        </row>
        <row r="1728">
          <cell r="A1728" t="str">
            <v>P-NA-HA0-001</v>
          </cell>
          <cell r="B1728"/>
          <cell r="C1728"/>
          <cell r="D1728"/>
          <cell r="E1728">
            <v>44391</v>
          </cell>
          <cell r="F1728" t="str">
            <v>Before PCN</v>
          </cell>
          <cell r="G1728" t="str">
            <v>Line of Credit</v>
          </cell>
        </row>
        <row r="1729">
          <cell r="A1729" t="str">
            <v>P-NA-K00-004</v>
          </cell>
          <cell r="B1729"/>
          <cell r="C1729"/>
          <cell r="D1729"/>
          <cell r="E1729">
            <v>44272</v>
          </cell>
          <cell r="F1729" t="str">
            <v>PCN Approved</v>
          </cell>
          <cell r="G1729" t="str">
            <v>PBO</v>
          </cell>
        </row>
        <row r="1730">
          <cell r="A1730" t="str">
            <v>P-NE-DB0-013</v>
          </cell>
          <cell r="B1730"/>
          <cell r="C1730"/>
          <cell r="D1730"/>
          <cell r="E1730">
            <v>44524</v>
          </cell>
          <cell r="F1730" t="str">
            <v>Before PCN</v>
          </cell>
          <cell r="G1730" t="str">
            <v xml:space="preserve">Investment Lending </v>
          </cell>
        </row>
        <row r="1731">
          <cell r="A1731" t="str">
            <v>P-NG-AAA-002</v>
          </cell>
          <cell r="B1731"/>
          <cell r="C1731"/>
          <cell r="D1731"/>
          <cell r="E1731">
            <v>44392</v>
          </cell>
          <cell r="F1731" t="str">
            <v>Before PCN</v>
          </cell>
          <cell r="G1731" t="str">
            <v xml:space="preserve">Investment Lending </v>
          </cell>
        </row>
        <row r="1732">
          <cell r="A1732" t="str">
            <v>P-NG-H00-016</v>
          </cell>
          <cell r="B1732"/>
          <cell r="C1732"/>
          <cell r="D1732"/>
          <cell r="E1732">
            <v>44365</v>
          </cell>
          <cell r="F1732" t="str">
            <v>PCN Approved</v>
          </cell>
          <cell r="G1732" t="str">
            <v>Line of Credit</v>
          </cell>
        </row>
        <row r="1733">
          <cell r="A1733" t="str">
            <v>P-NG-J00-004</v>
          </cell>
          <cell r="B1733"/>
          <cell r="C1733"/>
          <cell r="D1733"/>
          <cell r="E1733">
            <v>44453</v>
          </cell>
          <cell r="F1733" t="str">
            <v>PCN Approved</v>
          </cell>
          <cell r="G1733" t="str">
            <v xml:space="preserve">Investment Lending </v>
          </cell>
        </row>
        <row r="1734">
          <cell r="A1734" t="str">
            <v>P-RW-FA0-009</v>
          </cell>
          <cell r="B1734"/>
          <cell r="C1734"/>
          <cell r="D1734"/>
          <cell r="E1734">
            <v>44328</v>
          </cell>
          <cell r="F1734" t="str">
            <v>PCN Approved</v>
          </cell>
          <cell r="G1734" t="str">
            <v xml:space="preserve">Investment Lending </v>
          </cell>
        </row>
        <row r="1735">
          <cell r="A1735" t="str">
            <v>P-SC-K00-022</v>
          </cell>
          <cell r="B1735"/>
          <cell r="C1735"/>
          <cell r="D1735"/>
          <cell r="E1735">
            <v>44363</v>
          </cell>
          <cell r="F1735" t="str">
            <v>Before PCN</v>
          </cell>
          <cell r="G1735" t="str">
            <v>PBO</v>
          </cell>
        </row>
        <row r="1736">
          <cell r="A1736" t="str">
            <v>P-SD-AA0-008</v>
          </cell>
          <cell r="B1736"/>
          <cell r="C1736"/>
          <cell r="D1736"/>
          <cell r="E1736">
            <v>44349</v>
          </cell>
          <cell r="F1736" t="str">
            <v>PCN Approved</v>
          </cell>
          <cell r="G1736" t="str">
            <v xml:space="preserve">Investment Lending </v>
          </cell>
        </row>
        <row r="1737">
          <cell r="A1737" t="str">
            <v>P-SD-AAZ-012</v>
          </cell>
          <cell r="B1737"/>
          <cell r="C1737"/>
          <cell r="D1737"/>
          <cell r="E1737">
            <v>44363</v>
          </cell>
          <cell r="F1737" t="str">
            <v>PCN Approved</v>
          </cell>
          <cell r="G1737" t="str">
            <v xml:space="preserve">Investment Lending </v>
          </cell>
        </row>
        <row r="1738">
          <cell r="A1738" t="str">
            <v>P-SD-KF0-004</v>
          </cell>
          <cell r="B1738"/>
          <cell r="C1738"/>
          <cell r="D1738"/>
          <cell r="E1738">
            <v>44393</v>
          </cell>
          <cell r="F1738" t="str">
            <v>PCN Approved</v>
          </cell>
          <cell r="G1738" t="str">
            <v xml:space="preserve">Investment Lending </v>
          </cell>
        </row>
        <row r="1739">
          <cell r="A1739" t="str">
            <v>P-SD-KF0-007</v>
          </cell>
          <cell r="B1739"/>
          <cell r="C1739"/>
          <cell r="D1739"/>
          <cell r="E1739">
            <v>44335</v>
          </cell>
          <cell r="F1739" t="str">
            <v>PCN Approved</v>
          </cell>
          <cell r="G1739" t="str">
            <v>PBO</v>
          </cell>
        </row>
        <row r="1740">
          <cell r="A1740" t="str">
            <v>P-SL-AA0-021</v>
          </cell>
          <cell r="B1740"/>
          <cell r="C1740"/>
          <cell r="D1740"/>
          <cell r="E1740">
            <v>44461</v>
          </cell>
          <cell r="F1740" t="str">
            <v>Before PCN</v>
          </cell>
          <cell r="G1740" t="str">
            <v xml:space="preserve">Investment Lending </v>
          </cell>
        </row>
        <row r="1741">
          <cell r="A1741" t="str">
            <v>P-SN-KA0-016</v>
          </cell>
          <cell r="B1741"/>
          <cell r="C1741"/>
          <cell r="D1741"/>
          <cell r="E1741">
            <v>44363</v>
          </cell>
          <cell r="F1741" t="str">
            <v>PCN Approved</v>
          </cell>
          <cell r="G1741" t="str">
            <v>PBO</v>
          </cell>
        </row>
        <row r="1742">
          <cell r="A1742" t="str">
            <v>P-ST-H00-003</v>
          </cell>
          <cell r="B1742"/>
          <cell r="C1742"/>
          <cell r="D1742"/>
          <cell r="E1742">
            <v>44454</v>
          </cell>
          <cell r="F1742" t="str">
            <v>Before PCN</v>
          </cell>
          <cell r="G1742" t="str">
            <v xml:space="preserve">Investment Lending </v>
          </cell>
        </row>
        <row r="1743">
          <cell r="A1743" t="str">
            <v>P-SZ-A00-005</v>
          </cell>
          <cell r="B1743"/>
          <cell r="C1743"/>
          <cell r="D1743"/>
          <cell r="E1743">
            <v>44483</v>
          </cell>
          <cell r="F1743" t="str">
            <v>Before PCN</v>
          </cell>
          <cell r="G1743" t="str">
            <v xml:space="preserve">Investment Lending </v>
          </cell>
        </row>
        <row r="1744">
          <cell r="A1744" t="str">
            <v>P-TD-A00-008</v>
          </cell>
          <cell r="B1744"/>
          <cell r="C1744"/>
          <cell r="D1744"/>
          <cell r="E1744">
            <v>44462</v>
          </cell>
          <cell r="F1744" t="str">
            <v>Before PCN</v>
          </cell>
          <cell r="G1744" t="str">
            <v xml:space="preserve">Investment Lending </v>
          </cell>
        </row>
        <row r="1745">
          <cell r="A1745" t="str">
            <v>P-TG-KF0-009</v>
          </cell>
          <cell r="B1745"/>
          <cell r="C1745"/>
          <cell r="D1745"/>
          <cell r="E1745">
            <v>44391</v>
          </cell>
          <cell r="F1745" t="str">
            <v>Before PCN</v>
          </cell>
          <cell r="G1745" t="str">
            <v xml:space="preserve">Investment Lending </v>
          </cell>
        </row>
        <row r="1746">
          <cell r="A1746" t="str">
            <v>P-TN-DB0-017</v>
          </cell>
          <cell r="B1746"/>
          <cell r="C1746"/>
          <cell r="D1746"/>
          <cell r="E1746">
            <v>44388</v>
          </cell>
          <cell r="F1746" t="str">
            <v>PCN Approved</v>
          </cell>
          <cell r="G1746" t="str">
            <v xml:space="preserve">Investment Lending </v>
          </cell>
        </row>
        <row r="1747">
          <cell r="A1747" t="str">
            <v>P-TN-K00-018</v>
          </cell>
          <cell r="B1747"/>
          <cell r="C1747"/>
          <cell r="D1747"/>
          <cell r="E1747">
            <v>44386</v>
          </cell>
          <cell r="F1747" t="str">
            <v>Before PCN</v>
          </cell>
          <cell r="G1747" t="str">
            <v>PBO</v>
          </cell>
        </row>
        <row r="1748">
          <cell r="A1748" t="str">
            <v>P-TZ-D00-009</v>
          </cell>
          <cell r="B1748"/>
          <cell r="C1748"/>
          <cell r="D1748"/>
          <cell r="E1748">
            <v>44461</v>
          </cell>
          <cell r="F1748" t="str">
            <v>Before PCN</v>
          </cell>
          <cell r="G1748" t="str">
            <v xml:space="preserve">Investment Lending </v>
          </cell>
        </row>
        <row r="1749">
          <cell r="A1749" t="str">
            <v>P-TZ-HAB-014</v>
          </cell>
          <cell r="B1749"/>
          <cell r="C1749"/>
          <cell r="D1749"/>
          <cell r="E1749">
            <v>44384</v>
          </cell>
          <cell r="F1749" t="str">
            <v>Before PCN</v>
          </cell>
          <cell r="G1749" t="str">
            <v xml:space="preserve">Investment Lending </v>
          </cell>
        </row>
        <row r="1750">
          <cell r="A1750" t="str">
            <v>P-Z1-D00-047</v>
          </cell>
          <cell r="B1750"/>
          <cell r="C1750"/>
          <cell r="D1750"/>
          <cell r="E1750">
            <v>44525</v>
          </cell>
          <cell r="F1750" t="str">
            <v>Before PCN</v>
          </cell>
          <cell r="G1750" t="str">
            <v xml:space="preserve">Investment Lending </v>
          </cell>
        </row>
        <row r="1751">
          <cell r="A1751" t="str">
            <v>P-Z1-DB0-143</v>
          </cell>
          <cell r="B1751"/>
          <cell r="C1751"/>
          <cell r="D1751"/>
          <cell r="E1751">
            <v>44462</v>
          </cell>
          <cell r="F1751" t="str">
            <v>Before PCN</v>
          </cell>
          <cell r="G1751" t="str">
            <v xml:space="preserve">Investment Lending </v>
          </cell>
        </row>
        <row r="1752">
          <cell r="A1752" t="str">
            <v>P-Z1-DB0-238</v>
          </cell>
          <cell r="B1752"/>
          <cell r="C1752"/>
          <cell r="D1752"/>
          <cell r="E1752">
            <v>44370</v>
          </cell>
          <cell r="F1752" t="str">
            <v>PCN Approved</v>
          </cell>
          <cell r="G1752" t="str">
            <v xml:space="preserve">Investment Lending </v>
          </cell>
        </row>
        <row r="1753">
          <cell r="A1753" t="str">
            <v>P-Z1-DB0-242</v>
          </cell>
          <cell r="B1753"/>
          <cell r="C1753"/>
          <cell r="D1753"/>
          <cell r="E1753">
            <v>44484</v>
          </cell>
          <cell r="F1753" t="str">
            <v>PCN Approved</v>
          </cell>
          <cell r="G1753" t="str">
            <v xml:space="preserve">Investment Lending </v>
          </cell>
        </row>
        <row r="1754">
          <cell r="A1754" t="str">
            <v>P-Z1-EA0-011</v>
          </cell>
          <cell r="B1754"/>
          <cell r="C1754"/>
          <cell r="D1754"/>
          <cell r="E1754">
            <v>44455</v>
          </cell>
          <cell r="F1754" t="str">
            <v>PAR Approved</v>
          </cell>
          <cell r="G1754" t="str">
            <v xml:space="preserve">Investment Lending </v>
          </cell>
        </row>
        <row r="1755">
          <cell r="A1755" t="str">
            <v>P-Z1-F00-124</v>
          </cell>
          <cell r="B1755"/>
          <cell r="C1755"/>
          <cell r="D1755"/>
          <cell r="E1755">
            <v>44349</v>
          </cell>
          <cell r="F1755" t="str">
            <v>Before PCN</v>
          </cell>
          <cell r="G1755" t="str">
            <v>Institutional support</v>
          </cell>
        </row>
        <row r="1756">
          <cell r="A1756" t="str">
            <v>P-Z1-F00-126</v>
          </cell>
          <cell r="B1756"/>
          <cell r="C1756"/>
          <cell r="D1756"/>
          <cell r="E1756">
            <v>44349</v>
          </cell>
          <cell r="F1756" t="str">
            <v>Before PCN</v>
          </cell>
          <cell r="G1756" t="str">
            <v xml:space="preserve">Investment Lending </v>
          </cell>
        </row>
        <row r="1757">
          <cell r="A1757" t="str">
            <v>P-Z1-FA0-179</v>
          </cell>
          <cell r="B1757"/>
          <cell r="C1757"/>
          <cell r="D1757"/>
          <cell r="E1757">
            <v>44365</v>
          </cell>
          <cell r="F1757" t="str">
            <v>PCN Approved</v>
          </cell>
          <cell r="G1757" t="str">
            <v xml:space="preserve">Investment Lending </v>
          </cell>
        </row>
        <row r="1758">
          <cell r="A1758" t="str">
            <v>P-Z1-FA0-181</v>
          </cell>
          <cell r="B1758"/>
          <cell r="C1758"/>
          <cell r="D1758"/>
          <cell r="E1758">
            <v>44349</v>
          </cell>
          <cell r="F1758" t="str">
            <v>PCN approved</v>
          </cell>
          <cell r="G1758" t="str">
            <v>Institutional support</v>
          </cell>
        </row>
        <row r="1759">
          <cell r="A1759" t="str">
            <v>P-Z1-FA0-186</v>
          </cell>
          <cell r="B1759"/>
          <cell r="C1759"/>
          <cell r="D1759"/>
          <cell r="E1759">
            <v>44400</v>
          </cell>
          <cell r="F1759" t="str">
            <v>PCN approved</v>
          </cell>
          <cell r="G1759" t="str">
            <v>Institutional support</v>
          </cell>
        </row>
        <row r="1760">
          <cell r="A1760" t="str">
            <v>P-Z1-H00-029</v>
          </cell>
          <cell r="B1760"/>
          <cell r="C1760"/>
          <cell r="D1760"/>
          <cell r="E1760">
            <v>44307</v>
          </cell>
          <cell r="F1760" t="str">
            <v>PCN approved</v>
          </cell>
          <cell r="G1760" t="str">
            <v xml:space="preserve">Investment Lending </v>
          </cell>
        </row>
        <row r="1761">
          <cell r="A1761" t="str">
            <v>P-Z1-H00-083</v>
          </cell>
          <cell r="B1761"/>
          <cell r="C1761"/>
          <cell r="D1761"/>
          <cell r="E1761">
            <v>44469</v>
          </cell>
          <cell r="F1761" t="str">
            <v>Before PCN</v>
          </cell>
          <cell r="G1761" t="str">
            <v>Line of Credit</v>
          </cell>
        </row>
        <row r="1762">
          <cell r="A1762" t="str">
            <v>P-Z1-HAB-082</v>
          </cell>
          <cell r="B1762"/>
          <cell r="C1762"/>
          <cell r="D1762"/>
          <cell r="E1762">
            <v>44472</v>
          </cell>
          <cell r="F1762" t="str">
            <v>Before PCN</v>
          </cell>
          <cell r="G1762" t="str">
            <v>RPA</v>
          </cell>
        </row>
        <row r="1763">
          <cell r="A1763" t="str">
            <v>P-Z1-KZ0-043</v>
          </cell>
          <cell r="B1763"/>
          <cell r="C1763"/>
          <cell r="D1763"/>
          <cell r="E1763">
            <v>44370</v>
          </cell>
          <cell r="F1763" t="str">
            <v>Before PCN</v>
          </cell>
          <cell r="G1763" t="str">
            <v xml:space="preserve">Investment Lending </v>
          </cell>
        </row>
        <row r="1764">
          <cell r="A1764" t="str">
            <v>P-ZW-F00-006</v>
          </cell>
          <cell r="B1764"/>
          <cell r="C1764"/>
          <cell r="D1764"/>
          <cell r="E1764">
            <v>44499</v>
          </cell>
          <cell r="F1764" t="str">
            <v>Before PCN</v>
          </cell>
          <cell r="G1764" t="str">
            <v xml:space="preserve">Investment Lending </v>
          </cell>
        </row>
        <row r="1765">
          <cell r="A1765" t="str">
            <v>P-ZW-HA0-004</v>
          </cell>
          <cell r="B1765"/>
          <cell r="C1765"/>
          <cell r="D1765"/>
          <cell r="E1765">
            <v>44546</v>
          </cell>
          <cell r="F1765" t="str">
            <v>Before PCN</v>
          </cell>
          <cell r="G1765" t="str">
            <v>Line of Credit</v>
          </cell>
        </row>
        <row r="1766">
          <cell r="A1766" t="str">
            <v>P-ZW-KF0-013</v>
          </cell>
          <cell r="B1766"/>
          <cell r="C1766"/>
          <cell r="D1766"/>
          <cell r="E1766">
            <v>44481</v>
          </cell>
          <cell r="F1766" t="str">
            <v>Before PCN</v>
          </cell>
          <cell r="G1766" t="str">
            <v xml:space="preserve">Investment Lending </v>
          </cell>
        </row>
        <row r="1767">
          <cell r="A1767" t="str">
            <v>P-NO-KF0-SAP001</v>
          </cell>
          <cell r="B1767"/>
          <cell r="C1767"/>
          <cell r="D1767"/>
          <cell r="E1767">
            <v>44251</v>
          </cell>
          <cell r="F1767" t="str">
            <v>PAR Approved</v>
          </cell>
          <cell r="G1767" t="str">
            <v xml:space="preserve">Investment Lending </v>
          </cell>
        </row>
        <row r="1768">
          <cell r="A1768" t="str">
            <v>P-NO-KF0-SAP002</v>
          </cell>
          <cell r="B1768"/>
          <cell r="C1768"/>
          <cell r="D1768"/>
          <cell r="E1768">
            <v>44328</v>
          </cell>
          <cell r="F1768" t="str">
            <v>PAR Approved</v>
          </cell>
          <cell r="G1768" t="str">
            <v xml:space="preserve">Investment Lending </v>
          </cell>
        </row>
        <row r="1769">
          <cell r="A1769" t="str">
            <v>P-NO-KF0-SAP003</v>
          </cell>
          <cell r="B1769"/>
          <cell r="C1769"/>
          <cell r="D1769"/>
          <cell r="E1769">
            <v>44342</v>
          </cell>
          <cell r="F1769" t="str">
            <v>Before PCN</v>
          </cell>
          <cell r="G1769" t="str">
            <v>PBO</v>
          </cell>
        </row>
        <row r="1770">
          <cell r="A1770" t="str">
            <v>P-NO-KF0-SAP004</v>
          </cell>
          <cell r="B1770"/>
          <cell r="C1770"/>
          <cell r="D1770"/>
          <cell r="E1770">
            <v>44358</v>
          </cell>
          <cell r="F1770" t="str">
            <v>PCN Approved</v>
          </cell>
          <cell r="G1770" t="str">
            <v xml:space="preserve">Investment Lending </v>
          </cell>
        </row>
        <row r="1771">
          <cell r="A1771" t="str">
            <v>P-NO-KF0-SAP005</v>
          </cell>
          <cell r="B1771"/>
          <cell r="C1771"/>
          <cell r="D1771"/>
          <cell r="E1771">
            <v>44363</v>
          </cell>
          <cell r="F1771" t="str">
            <v>Before PCN</v>
          </cell>
          <cell r="G1771" t="str">
            <v xml:space="preserve">Investment Lending </v>
          </cell>
        </row>
        <row r="1772">
          <cell r="A1772" t="str">
            <v>P-NO-KF0-SAP006</v>
          </cell>
          <cell r="B1772"/>
          <cell r="C1772"/>
          <cell r="D1772"/>
          <cell r="E1772">
            <v>44370</v>
          </cell>
          <cell r="F1772" t="str">
            <v>PCN Approved</v>
          </cell>
          <cell r="G1772" t="str">
            <v xml:space="preserve">Investment Lending </v>
          </cell>
        </row>
        <row r="1773">
          <cell r="A1773" t="str">
            <v>P-NO-KF0-SAP007</v>
          </cell>
          <cell r="B1773"/>
          <cell r="C1773"/>
          <cell r="D1773"/>
          <cell r="E1773">
            <v>44377</v>
          </cell>
          <cell r="F1773" t="str">
            <v>PCN Approved</v>
          </cell>
          <cell r="G1773" t="str">
            <v xml:space="preserve">Investment Lending </v>
          </cell>
        </row>
        <row r="1774">
          <cell r="A1774" t="str">
            <v>P-NO-KF0-SAP008</v>
          </cell>
          <cell r="B1774"/>
          <cell r="C1774"/>
          <cell r="D1774"/>
          <cell r="E1774">
            <v>44380</v>
          </cell>
          <cell r="F1774" t="str">
            <v>Before PCN</v>
          </cell>
          <cell r="G1774" t="str">
            <v>Line of Credit</v>
          </cell>
        </row>
        <row r="1775">
          <cell r="A1775" t="str">
            <v>P-NO-KF0-SAP009</v>
          </cell>
          <cell r="B1775"/>
          <cell r="C1775"/>
          <cell r="D1775"/>
          <cell r="E1775">
            <v>44384</v>
          </cell>
          <cell r="F1775" t="str">
            <v>Before PCN</v>
          </cell>
          <cell r="G1775" t="str">
            <v xml:space="preserve">Investment Lending </v>
          </cell>
        </row>
        <row r="1776">
          <cell r="A1776" t="str">
            <v>P-NO-KF0-SAP010</v>
          </cell>
          <cell r="B1776"/>
          <cell r="C1776"/>
          <cell r="D1776"/>
          <cell r="E1776">
            <v>44389</v>
          </cell>
          <cell r="F1776" t="str">
            <v>Before PCN</v>
          </cell>
          <cell r="G1776" t="str">
            <v>PBO</v>
          </cell>
        </row>
        <row r="1777">
          <cell r="A1777" t="str">
            <v>P-NO-KF0-SAP011</v>
          </cell>
          <cell r="B1777"/>
          <cell r="C1777"/>
          <cell r="D1777"/>
          <cell r="E1777">
            <v>44391</v>
          </cell>
          <cell r="F1777" t="str">
            <v>Before PCN</v>
          </cell>
          <cell r="G1777" t="str">
            <v xml:space="preserve">Investment Lending </v>
          </cell>
        </row>
        <row r="1778">
          <cell r="A1778" t="str">
            <v>P-NO-KF0-SAP012</v>
          </cell>
          <cell r="B1778"/>
          <cell r="C1778"/>
          <cell r="D1778"/>
          <cell r="E1778">
            <v>44265</v>
          </cell>
          <cell r="F1778" t="str">
            <v>PCN Approved</v>
          </cell>
          <cell r="G1778" t="str">
            <v xml:space="preserve">Investment Lending </v>
          </cell>
        </row>
        <row r="1779">
          <cell r="A1779" t="str">
            <v>P-NO-KF0-SAP013</v>
          </cell>
          <cell r="B1779"/>
          <cell r="C1779"/>
          <cell r="D1779"/>
          <cell r="E1779">
            <v>44391</v>
          </cell>
          <cell r="F1779" t="str">
            <v>Before PCN</v>
          </cell>
          <cell r="G1779" t="str">
            <v xml:space="preserve">Investment Lending </v>
          </cell>
        </row>
        <row r="1780">
          <cell r="A1780" t="str">
            <v>P-NO-KF0-SAP014</v>
          </cell>
          <cell r="B1780"/>
          <cell r="C1780"/>
          <cell r="D1780"/>
          <cell r="E1780">
            <v>44442</v>
          </cell>
          <cell r="F1780" t="str">
            <v>Before PCN</v>
          </cell>
          <cell r="G1780" t="str">
            <v xml:space="preserve">Investment Lending </v>
          </cell>
        </row>
        <row r="1781">
          <cell r="A1781" t="str">
            <v>P-NO-KF0-SAP015</v>
          </cell>
          <cell r="B1781"/>
          <cell r="C1781"/>
          <cell r="D1781"/>
          <cell r="E1781">
            <v>44446</v>
          </cell>
          <cell r="F1781" t="str">
            <v>Before PCN</v>
          </cell>
          <cell r="G1781" t="str">
            <v xml:space="preserve">Investment Lending </v>
          </cell>
        </row>
        <row r="1782">
          <cell r="A1782" t="str">
            <v>P-NO-KF0-SAP016</v>
          </cell>
          <cell r="B1782"/>
          <cell r="C1782"/>
          <cell r="D1782"/>
          <cell r="E1782">
            <v>44446</v>
          </cell>
          <cell r="F1782" t="str">
            <v>Before PCN</v>
          </cell>
          <cell r="G1782" t="str">
            <v xml:space="preserve">Investment Lending </v>
          </cell>
        </row>
        <row r="1783">
          <cell r="A1783" t="str">
            <v>P-NO-KF0-SAP017</v>
          </cell>
          <cell r="B1783"/>
          <cell r="C1783"/>
          <cell r="D1783"/>
          <cell r="E1783">
            <v>44447</v>
          </cell>
          <cell r="F1783" t="str">
            <v>Before PCN</v>
          </cell>
          <cell r="G1783" t="str">
            <v xml:space="preserve">Investment Lending </v>
          </cell>
        </row>
        <row r="1784">
          <cell r="A1784" t="str">
            <v>P-NO-KF0-SAP018</v>
          </cell>
          <cell r="B1784"/>
          <cell r="C1784"/>
          <cell r="D1784"/>
          <cell r="E1784">
            <v>44447</v>
          </cell>
          <cell r="F1784" t="str">
            <v>Before PCN</v>
          </cell>
          <cell r="G1784" t="str">
            <v xml:space="preserve">Investment Lending </v>
          </cell>
        </row>
        <row r="1785">
          <cell r="A1785" t="str">
            <v>P-NO-KF0-SAP019</v>
          </cell>
          <cell r="B1785"/>
          <cell r="C1785"/>
          <cell r="D1785"/>
          <cell r="E1785">
            <v>44448</v>
          </cell>
          <cell r="F1785" t="str">
            <v>Before PCN</v>
          </cell>
          <cell r="G1785" t="str">
            <v xml:space="preserve">Investment Lending </v>
          </cell>
        </row>
        <row r="1786">
          <cell r="A1786" t="str">
            <v>P-NO-KF0-SAP020</v>
          </cell>
          <cell r="B1786"/>
          <cell r="C1786"/>
          <cell r="D1786"/>
          <cell r="E1786">
            <v>44452</v>
          </cell>
          <cell r="F1786" t="str">
            <v>PCN Approved</v>
          </cell>
          <cell r="G1786" t="str">
            <v xml:space="preserve">Investment Lending </v>
          </cell>
        </row>
        <row r="1787">
          <cell r="A1787" t="str">
            <v>P-NO-KF0-SAP021</v>
          </cell>
          <cell r="B1787"/>
          <cell r="C1787"/>
          <cell r="D1787"/>
          <cell r="E1787">
            <v>44453</v>
          </cell>
          <cell r="F1787" t="str">
            <v>Before PCN</v>
          </cell>
          <cell r="G1787" t="str">
            <v xml:space="preserve">Investment Lending </v>
          </cell>
        </row>
        <row r="1788">
          <cell r="A1788" t="str">
            <v>P-NO-KF0-SAP022</v>
          </cell>
          <cell r="B1788"/>
          <cell r="C1788"/>
          <cell r="D1788"/>
          <cell r="E1788">
            <v>44454</v>
          </cell>
          <cell r="F1788" t="str">
            <v>PCN Approved</v>
          </cell>
          <cell r="G1788" t="str">
            <v>PBO</v>
          </cell>
        </row>
        <row r="1789">
          <cell r="A1789" t="str">
            <v>P-NO-KF0-SAP023</v>
          </cell>
          <cell r="B1789"/>
          <cell r="C1789"/>
          <cell r="D1789"/>
          <cell r="E1789">
            <v>44265</v>
          </cell>
          <cell r="F1789" t="str">
            <v>PAR Approved</v>
          </cell>
          <cell r="G1789" t="str">
            <v>Line of Credit</v>
          </cell>
        </row>
        <row r="1790">
          <cell r="A1790" t="str">
            <v>P-NO-KF0-SAP024</v>
          </cell>
          <cell r="B1790"/>
          <cell r="C1790"/>
          <cell r="D1790"/>
          <cell r="E1790">
            <v>44454</v>
          </cell>
          <cell r="F1790" t="str">
            <v>Before PCN</v>
          </cell>
          <cell r="G1790" t="str">
            <v xml:space="preserve">Investment Lending </v>
          </cell>
        </row>
        <row r="1791">
          <cell r="A1791" t="str">
            <v>P-NO-KF0-SAP024</v>
          </cell>
          <cell r="B1791"/>
          <cell r="C1791"/>
          <cell r="D1791"/>
          <cell r="E1791">
            <v>44454</v>
          </cell>
          <cell r="F1791" t="str">
            <v>Before PCN</v>
          </cell>
          <cell r="G1791" t="str">
            <v xml:space="preserve">Investment Lending </v>
          </cell>
        </row>
        <row r="1792">
          <cell r="A1792" t="str">
            <v>P-NO-KF0-SAP026</v>
          </cell>
          <cell r="B1792"/>
          <cell r="C1792"/>
          <cell r="D1792"/>
          <cell r="E1792">
            <v>44454</v>
          </cell>
          <cell r="F1792" t="str">
            <v>Before PCN</v>
          </cell>
          <cell r="G1792" t="str">
            <v xml:space="preserve">Investment Lending </v>
          </cell>
        </row>
        <row r="1793">
          <cell r="A1793" t="str">
            <v>P-NO-KF0-SAP027</v>
          </cell>
          <cell r="B1793"/>
          <cell r="C1793"/>
          <cell r="D1793"/>
          <cell r="E1793">
            <v>44454</v>
          </cell>
          <cell r="F1793" t="str">
            <v>Before PCN</v>
          </cell>
          <cell r="G1793" t="str">
            <v xml:space="preserve">Investment Lending </v>
          </cell>
        </row>
        <row r="1794">
          <cell r="A1794" t="str">
            <v>P-NO-KF0-SAP028</v>
          </cell>
          <cell r="B1794"/>
          <cell r="C1794"/>
          <cell r="D1794"/>
          <cell r="E1794">
            <v>44454</v>
          </cell>
          <cell r="F1794" t="str">
            <v>Before PCN</v>
          </cell>
          <cell r="G1794" t="str">
            <v xml:space="preserve">Investment Lending </v>
          </cell>
        </row>
        <row r="1795">
          <cell r="A1795" t="str">
            <v>P-NO-KF0-SAP029</v>
          </cell>
          <cell r="B1795"/>
          <cell r="C1795"/>
          <cell r="D1795"/>
          <cell r="E1795">
            <v>44454</v>
          </cell>
          <cell r="F1795" t="str">
            <v>Before PCN</v>
          </cell>
          <cell r="G1795" t="str">
            <v xml:space="preserve">Investment Lending </v>
          </cell>
        </row>
        <row r="1796">
          <cell r="A1796" t="str">
            <v>P-NO-KF0-SAP030</v>
          </cell>
          <cell r="B1796"/>
          <cell r="C1796"/>
          <cell r="D1796"/>
          <cell r="E1796">
            <v>44454</v>
          </cell>
          <cell r="F1796" t="str">
            <v>Before PCN</v>
          </cell>
          <cell r="G1796" t="str">
            <v xml:space="preserve">Investment Lending </v>
          </cell>
        </row>
        <row r="1797">
          <cell r="A1797" t="str">
            <v>P-NO-KF0-SAP031</v>
          </cell>
          <cell r="B1797"/>
          <cell r="C1797"/>
          <cell r="D1797"/>
          <cell r="E1797">
            <v>44454</v>
          </cell>
          <cell r="F1797" t="str">
            <v>Before PCN</v>
          </cell>
          <cell r="G1797" t="str">
            <v>Line of credit</v>
          </cell>
        </row>
        <row r="1798">
          <cell r="A1798" t="str">
            <v>P-NO-KF0-SAP032</v>
          </cell>
          <cell r="B1798"/>
          <cell r="C1798"/>
          <cell r="D1798"/>
          <cell r="E1798">
            <v>44455</v>
          </cell>
          <cell r="F1798" t="str">
            <v>Before PCN</v>
          </cell>
          <cell r="G1798" t="str">
            <v>PBO</v>
          </cell>
        </row>
        <row r="1799">
          <cell r="A1799" t="str">
            <v>P-NO-KF0-SAP033</v>
          </cell>
          <cell r="B1799"/>
          <cell r="C1799"/>
          <cell r="D1799"/>
          <cell r="E1799">
            <v>44455</v>
          </cell>
          <cell r="F1799" t="str">
            <v>PCN Approved</v>
          </cell>
          <cell r="G1799" t="str">
            <v xml:space="preserve">Investment Lending </v>
          </cell>
        </row>
        <row r="1800">
          <cell r="A1800" t="str">
            <v>P-NO-KF0-SAP034</v>
          </cell>
          <cell r="B1800"/>
          <cell r="C1800"/>
          <cell r="D1800"/>
          <cell r="E1800">
            <v>44293</v>
          </cell>
          <cell r="F1800" t="str">
            <v>PCN Approved</v>
          </cell>
          <cell r="G1800" t="str">
            <v xml:space="preserve">Investment Lending </v>
          </cell>
        </row>
        <row r="1801">
          <cell r="A1801" t="str">
            <v>P-NO-KF0-SAP035</v>
          </cell>
          <cell r="B1801"/>
          <cell r="C1801"/>
          <cell r="D1801"/>
          <cell r="E1801">
            <v>44456</v>
          </cell>
          <cell r="F1801" t="str">
            <v>Before PCN</v>
          </cell>
          <cell r="G1801" t="str">
            <v xml:space="preserve">Investment Lending </v>
          </cell>
        </row>
        <row r="1802">
          <cell r="A1802" t="str">
            <v>P-NO-KF0-SAP036</v>
          </cell>
          <cell r="B1802"/>
          <cell r="C1802"/>
          <cell r="D1802"/>
          <cell r="E1802">
            <v>44458</v>
          </cell>
          <cell r="F1802" t="str">
            <v>Before PCN</v>
          </cell>
          <cell r="G1802" t="str">
            <v xml:space="preserve">Investment Lending </v>
          </cell>
        </row>
        <row r="1803">
          <cell r="A1803" t="str">
            <v>P-NO-KF0-SAP037</v>
          </cell>
          <cell r="B1803"/>
          <cell r="C1803"/>
          <cell r="D1803"/>
          <cell r="E1803">
            <v>44461</v>
          </cell>
          <cell r="F1803" t="str">
            <v>Before PCN</v>
          </cell>
          <cell r="G1803" t="str">
            <v xml:space="preserve">Investment Lending </v>
          </cell>
        </row>
        <row r="1804">
          <cell r="A1804" t="str">
            <v>P-NO-KF0-SAP038</v>
          </cell>
          <cell r="B1804"/>
          <cell r="C1804"/>
          <cell r="D1804"/>
          <cell r="E1804">
            <v>44461</v>
          </cell>
          <cell r="F1804" t="str">
            <v>Before PCN</v>
          </cell>
          <cell r="G1804" t="str">
            <v xml:space="preserve">Investment Lending </v>
          </cell>
        </row>
        <row r="1805">
          <cell r="A1805" t="str">
            <v>P-NO-KF0-SAP039</v>
          </cell>
          <cell r="B1805"/>
          <cell r="C1805"/>
          <cell r="D1805"/>
          <cell r="E1805">
            <v>44468</v>
          </cell>
          <cell r="F1805" t="str">
            <v>PCN Approved</v>
          </cell>
          <cell r="G1805" t="str">
            <v xml:space="preserve">Investment Lending </v>
          </cell>
        </row>
        <row r="1806">
          <cell r="A1806" t="str">
            <v>P-NO-KF0-SAP040</v>
          </cell>
          <cell r="B1806"/>
          <cell r="C1806"/>
          <cell r="D1806"/>
          <cell r="E1806">
            <v>44468</v>
          </cell>
          <cell r="F1806" t="str">
            <v>Before PCN</v>
          </cell>
          <cell r="G1806" t="str">
            <v>Line of Credit</v>
          </cell>
        </row>
        <row r="1807">
          <cell r="A1807" t="str">
            <v>P-NO-KF0-SAP041</v>
          </cell>
          <cell r="B1807"/>
          <cell r="C1807"/>
          <cell r="D1807"/>
          <cell r="E1807">
            <v>44468</v>
          </cell>
          <cell r="F1807" t="str">
            <v>PCN Approved</v>
          </cell>
          <cell r="G1807" t="str">
            <v xml:space="preserve">Investment Lending </v>
          </cell>
        </row>
        <row r="1808">
          <cell r="A1808" t="str">
            <v>P-NO-KF0-SAP042</v>
          </cell>
          <cell r="B1808"/>
          <cell r="C1808"/>
          <cell r="D1808"/>
          <cell r="E1808">
            <v>44468</v>
          </cell>
          <cell r="F1808" t="str">
            <v>PCN Approved</v>
          </cell>
          <cell r="G1808" t="str">
            <v xml:space="preserve">Investment Lending </v>
          </cell>
        </row>
        <row r="1809">
          <cell r="A1809" t="str">
            <v>P-NO-KF0-SAP043</v>
          </cell>
          <cell r="B1809"/>
          <cell r="C1809"/>
          <cell r="D1809"/>
          <cell r="E1809">
            <v>44468</v>
          </cell>
          <cell r="F1809" t="str">
            <v>Before PCN</v>
          </cell>
          <cell r="G1809" t="str">
            <v xml:space="preserve">Investment Lending </v>
          </cell>
        </row>
        <row r="1810">
          <cell r="A1810" t="str">
            <v>P-NO-KF0-SAP044</v>
          </cell>
          <cell r="B1810"/>
          <cell r="C1810"/>
          <cell r="D1810"/>
          <cell r="E1810">
            <v>44468</v>
          </cell>
          <cell r="F1810" t="str">
            <v>PCN Approved</v>
          </cell>
          <cell r="G1810" t="str">
            <v xml:space="preserve">Investment Lending </v>
          </cell>
        </row>
        <row r="1811">
          <cell r="A1811" t="str">
            <v>P-NO-KF0-SAP045</v>
          </cell>
          <cell r="B1811"/>
          <cell r="C1811"/>
          <cell r="D1811"/>
          <cell r="E1811">
            <v>44302</v>
          </cell>
          <cell r="F1811" t="str">
            <v>PCN Approved</v>
          </cell>
          <cell r="G1811" t="str">
            <v xml:space="preserve">Investment Lending </v>
          </cell>
        </row>
        <row r="1812">
          <cell r="A1812" t="str">
            <v>P-NO-KF0-SAP046</v>
          </cell>
          <cell r="B1812"/>
          <cell r="C1812"/>
          <cell r="D1812"/>
          <cell r="E1812">
            <v>44469</v>
          </cell>
          <cell r="F1812" t="str">
            <v>Before PCN</v>
          </cell>
          <cell r="G1812" t="str">
            <v xml:space="preserve">Investment Lending </v>
          </cell>
        </row>
        <row r="1813">
          <cell r="A1813" t="str">
            <v>P-NO-KF0-SAP047</v>
          </cell>
          <cell r="B1813"/>
          <cell r="C1813"/>
          <cell r="D1813"/>
          <cell r="E1813">
            <v>44469</v>
          </cell>
          <cell r="F1813" t="str">
            <v>Before PCN</v>
          </cell>
          <cell r="G1813" t="str">
            <v xml:space="preserve">Investment Lending </v>
          </cell>
        </row>
        <row r="1814">
          <cell r="A1814" t="str">
            <v>P-NO-KF0-SAP048</v>
          </cell>
          <cell r="B1814"/>
          <cell r="C1814"/>
          <cell r="D1814"/>
          <cell r="E1814">
            <v>44469</v>
          </cell>
          <cell r="F1814" t="str">
            <v>Before PCN</v>
          </cell>
          <cell r="G1814" t="str">
            <v xml:space="preserve">Investment Lending </v>
          </cell>
        </row>
        <row r="1815">
          <cell r="A1815" t="str">
            <v>P-NO-KF0-SAP049</v>
          </cell>
          <cell r="B1815"/>
          <cell r="C1815"/>
          <cell r="D1815"/>
          <cell r="E1815">
            <v>44472</v>
          </cell>
          <cell r="F1815" t="str">
            <v>Before PCN</v>
          </cell>
          <cell r="G1815" t="str">
            <v>Line of Credit/RPA</v>
          </cell>
        </row>
        <row r="1816">
          <cell r="A1816" t="str">
            <v>P-NO-KF0-SAP050</v>
          </cell>
          <cell r="B1816"/>
          <cell r="C1816"/>
          <cell r="D1816"/>
          <cell r="E1816">
            <v>44472</v>
          </cell>
          <cell r="F1816" t="str">
            <v>Before PCN</v>
          </cell>
          <cell r="G1816" t="str">
            <v xml:space="preserve">Investment Lending </v>
          </cell>
        </row>
        <row r="1817">
          <cell r="A1817" t="str">
            <v>P-NO-KF0-SAP051</v>
          </cell>
          <cell r="B1817"/>
          <cell r="C1817"/>
          <cell r="D1817"/>
          <cell r="E1817">
            <v>44475</v>
          </cell>
          <cell r="F1817" t="str">
            <v>Before PCN</v>
          </cell>
          <cell r="G1817" t="str">
            <v xml:space="preserve">Investment Lending </v>
          </cell>
        </row>
        <row r="1818">
          <cell r="A1818" t="str">
            <v>P-NO-KF0-SAP052</v>
          </cell>
          <cell r="B1818"/>
          <cell r="C1818"/>
          <cell r="D1818"/>
          <cell r="E1818">
            <v>44480</v>
          </cell>
          <cell r="F1818" t="str">
            <v>Before PCN</v>
          </cell>
          <cell r="G1818" t="str">
            <v xml:space="preserve">Investment Lending </v>
          </cell>
        </row>
        <row r="1819">
          <cell r="A1819" t="str">
            <v>P-NO-KF0-SAP053</v>
          </cell>
          <cell r="B1819"/>
          <cell r="C1819"/>
          <cell r="D1819"/>
          <cell r="E1819">
            <v>44480</v>
          </cell>
          <cell r="F1819" t="str">
            <v>Before PCN</v>
          </cell>
          <cell r="G1819" t="str">
            <v>PBO</v>
          </cell>
        </row>
        <row r="1820">
          <cell r="A1820" t="str">
            <v>P-NO-KF0-SAP054</v>
          </cell>
          <cell r="B1820"/>
          <cell r="C1820"/>
          <cell r="D1820"/>
          <cell r="E1820">
            <v>44482</v>
          </cell>
          <cell r="F1820" t="str">
            <v>Before PCN</v>
          </cell>
          <cell r="G1820" t="str">
            <v xml:space="preserve">Investment Lending </v>
          </cell>
        </row>
        <row r="1821">
          <cell r="A1821" t="str">
            <v>P-NO-KF0-SAP055</v>
          </cell>
          <cell r="B1821"/>
          <cell r="C1821"/>
          <cell r="D1821"/>
          <cell r="E1821">
            <v>44482</v>
          </cell>
          <cell r="F1821" t="str">
            <v>Before PCN</v>
          </cell>
          <cell r="G1821" t="str">
            <v xml:space="preserve">Investment Lending </v>
          </cell>
        </row>
        <row r="1822">
          <cell r="A1822" t="str">
            <v>P-NO-KF0-SAP056</v>
          </cell>
          <cell r="B1822"/>
          <cell r="C1822"/>
          <cell r="D1822"/>
          <cell r="E1822">
            <v>44322</v>
          </cell>
          <cell r="F1822" t="str">
            <v>PCN Approved</v>
          </cell>
          <cell r="G1822" t="str">
            <v xml:space="preserve">Investment Lending </v>
          </cell>
        </row>
        <row r="1823">
          <cell r="A1823" t="str">
            <v>P-NO-KF0-SAP057</v>
          </cell>
          <cell r="B1823"/>
          <cell r="C1823"/>
          <cell r="D1823"/>
          <cell r="E1823">
            <v>44483</v>
          </cell>
          <cell r="F1823" t="str">
            <v>Before PCN</v>
          </cell>
          <cell r="G1823" t="str">
            <v xml:space="preserve">Investment Lending </v>
          </cell>
        </row>
        <row r="1824">
          <cell r="A1824" t="str">
            <v>P-NO-KF0-SAP058</v>
          </cell>
          <cell r="B1824"/>
          <cell r="C1824"/>
          <cell r="D1824"/>
          <cell r="E1824">
            <v>44484</v>
          </cell>
          <cell r="F1824" t="str">
            <v>Before PCN</v>
          </cell>
          <cell r="G1824" t="str">
            <v>Line of Credit</v>
          </cell>
        </row>
        <row r="1825">
          <cell r="A1825" t="str">
            <v>P-NO-KF0-SAP059</v>
          </cell>
          <cell r="B1825"/>
          <cell r="C1825"/>
          <cell r="D1825"/>
          <cell r="E1825">
            <v>44489</v>
          </cell>
          <cell r="F1825" t="str">
            <v>Before PCN</v>
          </cell>
          <cell r="G1825" t="str">
            <v xml:space="preserve">Investment Lending </v>
          </cell>
        </row>
        <row r="1826">
          <cell r="A1826" t="str">
            <v>P-NO-KF0-SAP060</v>
          </cell>
          <cell r="B1826"/>
          <cell r="C1826"/>
          <cell r="D1826"/>
          <cell r="E1826">
            <v>44489</v>
          </cell>
          <cell r="F1826" t="str">
            <v>Before PCN</v>
          </cell>
          <cell r="G1826" t="str">
            <v xml:space="preserve">Investment Lending </v>
          </cell>
        </row>
        <row r="1827">
          <cell r="A1827" t="str">
            <v>P-NO-KF0-SAP061</v>
          </cell>
          <cell r="B1827"/>
          <cell r="C1827"/>
          <cell r="D1827"/>
          <cell r="E1827">
            <v>44496</v>
          </cell>
          <cell r="F1827" t="str">
            <v>Before PCN</v>
          </cell>
          <cell r="G1827" t="str">
            <v xml:space="preserve">Investment Lending </v>
          </cell>
        </row>
        <row r="1828">
          <cell r="A1828" t="str">
            <v>P-NO-KF0-SAP062</v>
          </cell>
          <cell r="B1828"/>
          <cell r="C1828"/>
          <cell r="D1828"/>
          <cell r="E1828">
            <v>44496</v>
          </cell>
          <cell r="F1828" t="str">
            <v>Before PCN</v>
          </cell>
          <cell r="G1828" t="str">
            <v xml:space="preserve">Investment Lending </v>
          </cell>
        </row>
        <row r="1829">
          <cell r="A1829" t="str">
            <v>P-NO-KF0-SAP063</v>
          </cell>
          <cell r="B1829"/>
          <cell r="C1829"/>
          <cell r="D1829"/>
          <cell r="E1829">
            <v>44497</v>
          </cell>
          <cell r="F1829" t="str">
            <v>Before PCN</v>
          </cell>
          <cell r="G1829" t="str">
            <v>Line of Credit</v>
          </cell>
        </row>
        <row r="1830">
          <cell r="A1830" t="str">
            <v>P-NO-KF0-SAP064</v>
          </cell>
          <cell r="B1830"/>
          <cell r="C1830"/>
          <cell r="D1830"/>
          <cell r="E1830">
            <v>44498</v>
          </cell>
          <cell r="F1830" t="str">
            <v>Before PCN</v>
          </cell>
          <cell r="G1830" t="str">
            <v>Line of Credit</v>
          </cell>
        </row>
        <row r="1831">
          <cell r="A1831" t="str">
            <v>P-NO-KF0-SAP065</v>
          </cell>
          <cell r="B1831"/>
          <cell r="C1831"/>
          <cell r="D1831"/>
          <cell r="E1831">
            <v>44498</v>
          </cell>
          <cell r="F1831" t="str">
            <v>Before PCN</v>
          </cell>
          <cell r="G1831" t="str">
            <v xml:space="preserve">Investment Lending </v>
          </cell>
        </row>
        <row r="1832">
          <cell r="A1832" t="str">
            <v>P-NO-KF0-SAP066</v>
          </cell>
          <cell r="B1832"/>
          <cell r="C1832"/>
          <cell r="D1832"/>
          <cell r="E1832">
            <v>44498</v>
          </cell>
          <cell r="F1832" t="str">
            <v>Before PCN</v>
          </cell>
          <cell r="G1832" t="str">
            <v>Line of Credit</v>
          </cell>
        </row>
        <row r="1833">
          <cell r="A1833" t="str">
            <v>P-NO-KF0-SAP066</v>
          </cell>
          <cell r="B1833"/>
          <cell r="C1833"/>
          <cell r="D1833"/>
          <cell r="E1833">
            <v>44516</v>
          </cell>
          <cell r="F1833" t="str">
            <v>Before PCN</v>
          </cell>
          <cell r="G1833" t="str">
            <v>RPA</v>
          </cell>
        </row>
        <row r="1834">
          <cell r="A1834" t="str">
            <v>P-NO-KF0-SAP066</v>
          </cell>
          <cell r="B1834"/>
          <cell r="C1834"/>
          <cell r="D1834"/>
          <cell r="E1834">
            <v>44530</v>
          </cell>
          <cell r="F1834" t="str">
            <v>Before PCN</v>
          </cell>
          <cell r="G1834" t="str">
            <v>Line of Credit</v>
          </cell>
        </row>
        <row r="1835">
          <cell r="A1835" t="str">
            <v>P-NO-KF0-SAP069</v>
          </cell>
          <cell r="B1835"/>
          <cell r="C1835"/>
          <cell r="D1835"/>
          <cell r="E1835">
            <v>44328</v>
          </cell>
          <cell r="F1835" t="str">
            <v>PAR Approved</v>
          </cell>
          <cell r="G1835" t="str">
            <v xml:space="preserve">Investment Lending </v>
          </cell>
        </row>
        <row r="1836">
          <cell r="A1836" t="str">
            <v>P-NO-KF0-SAP069</v>
          </cell>
          <cell r="B1836"/>
          <cell r="C1836"/>
          <cell r="D1836"/>
          <cell r="E1836">
            <v>44328</v>
          </cell>
          <cell r="F1836" t="str">
            <v>PAR Approved</v>
          </cell>
          <cell r="G1836" t="str">
            <v xml:space="preserve">Investment Lending </v>
          </cell>
        </row>
        <row r="1837">
          <cell r="A1837" t="str">
            <v>P-NO-KF0-SAP071</v>
          </cell>
          <cell r="B1837"/>
          <cell r="C1837"/>
          <cell r="D1837"/>
          <cell r="E1837">
            <v>44498</v>
          </cell>
          <cell r="F1837" t="str">
            <v>Before PCN</v>
          </cell>
          <cell r="G1837" t="str">
            <v>Equity</v>
          </cell>
        </row>
        <row r="1838">
          <cell r="A1838" t="str">
            <v>P-NO-KF0-SAP072</v>
          </cell>
          <cell r="B1838"/>
          <cell r="C1838"/>
          <cell r="D1838"/>
          <cell r="E1838">
            <v>44498</v>
          </cell>
          <cell r="F1838" t="str">
            <v>Before PCN</v>
          </cell>
          <cell r="G1838" t="str">
            <v xml:space="preserve">Investment Lending </v>
          </cell>
        </row>
        <row r="1839">
          <cell r="A1839" t="str">
            <v>P-NO-KF0-SAP073</v>
          </cell>
          <cell r="B1839"/>
          <cell r="C1839"/>
          <cell r="D1839"/>
          <cell r="E1839">
            <v>44498</v>
          </cell>
          <cell r="F1839" t="str">
            <v>Before PCN</v>
          </cell>
          <cell r="G1839" t="str">
            <v xml:space="preserve">Investment Lending </v>
          </cell>
        </row>
        <row r="1840">
          <cell r="A1840" t="str">
            <v>P-NO-KF0-SAP074</v>
          </cell>
          <cell r="B1840"/>
          <cell r="C1840"/>
          <cell r="D1840"/>
          <cell r="E1840">
            <v>44498</v>
          </cell>
          <cell r="F1840" t="str">
            <v>Before PCN</v>
          </cell>
          <cell r="G1840" t="str">
            <v>PBO</v>
          </cell>
        </row>
        <row r="1841">
          <cell r="A1841" t="str">
            <v>P-NO-KF0-SAP075</v>
          </cell>
          <cell r="B1841"/>
          <cell r="C1841"/>
          <cell r="D1841"/>
          <cell r="E1841">
            <v>44513</v>
          </cell>
          <cell r="F1841" t="str">
            <v>Before PCN</v>
          </cell>
          <cell r="G1841" t="str">
            <v xml:space="preserve">Investment Lending </v>
          </cell>
        </row>
        <row r="1842">
          <cell r="A1842" t="str">
            <v>P-NO-KF0-SAP076</v>
          </cell>
          <cell r="B1842"/>
          <cell r="C1842"/>
          <cell r="D1842"/>
          <cell r="E1842">
            <v>44515</v>
          </cell>
          <cell r="F1842" t="str">
            <v>Before PCN</v>
          </cell>
          <cell r="G1842" t="str">
            <v xml:space="preserve">Investment Lending </v>
          </cell>
        </row>
        <row r="1843">
          <cell r="A1843" t="str">
            <v>P-NO-KF0-SAP077</v>
          </cell>
          <cell r="B1843"/>
          <cell r="C1843"/>
          <cell r="D1843"/>
          <cell r="E1843">
            <v>44516</v>
          </cell>
          <cell r="F1843" t="str">
            <v>PAR Approved</v>
          </cell>
          <cell r="G1843" t="str">
            <v xml:space="preserve">Investment Lending </v>
          </cell>
        </row>
        <row r="1844">
          <cell r="A1844" t="str">
            <v>P-NO-KF0-SAP078</v>
          </cell>
          <cell r="B1844"/>
          <cell r="C1844"/>
          <cell r="D1844"/>
          <cell r="E1844">
            <v>44517</v>
          </cell>
          <cell r="F1844" t="str">
            <v>Before PCN</v>
          </cell>
          <cell r="G1844" t="str">
            <v>Line of Credit</v>
          </cell>
        </row>
        <row r="1845">
          <cell r="A1845" t="str">
            <v>P-NO-KF0-SAP079</v>
          </cell>
          <cell r="B1845"/>
          <cell r="C1845"/>
          <cell r="D1845"/>
          <cell r="E1845">
            <v>44517</v>
          </cell>
          <cell r="F1845" t="str">
            <v>Before PCN</v>
          </cell>
          <cell r="G1845" t="str">
            <v xml:space="preserve">Investment Lending </v>
          </cell>
        </row>
        <row r="1846">
          <cell r="A1846" t="str">
            <v>P-NO-KF0-SAP080</v>
          </cell>
          <cell r="B1846"/>
          <cell r="C1846"/>
          <cell r="D1846"/>
          <cell r="E1846">
            <v>44518</v>
          </cell>
          <cell r="F1846" t="str">
            <v>Before PCN</v>
          </cell>
          <cell r="G1846" t="str">
            <v>Line of Credit</v>
          </cell>
        </row>
        <row r="1847">
          <cell r="A1847" t="str">
            <v>P-NO-KF0-SAP081</v>
          </cell>
          <cell r="B1847"/>
          <cell r="C1847"/>
          <cell r="D1847"/>
          <cell r="E1847">
            <v>44519</v>
          </cell>
          <cell r="F1847" t="str">
            <v>Before PCN</v>
          </cell>
          <cell r="G1847" t="str">
            <v>Line of Credit</v>
          </cell>
        </row>
        <row r="1848">
          <cell r="A1848" t="str">
            <v>P-NO-KF0-SAP082</v>
          </cell>
          <cell r="B1848"/>
          <cell r="C1848"/>
          <cell r="D1848"/>
          <cell r="E1848">
            <v>44524</v>
          </cell>
          <cell r="F1848" t="str">
            <v>Before PCN</v>
          </cell>
          <cell r="G1848" t="str">
            <v xml:space="preserve">Investment Lending </v>
          </cell>
        </row>
        <row r="1849">
          <cell r="A1849" t="str">
            <v>P-NO-KF0-SAP082</v>
          </cell>
          <cell r="B1849"/>
          <cell r="C1849"/>
          <cell r="D1849"/>
          <cell r="E1849">
            <v>44524</v>
          </cell>
          <cell r="F1849" t="str">
            <v>Before PCN</v>
          </cell>
          <cell r="G1849" t="str">
            <v xml:space="preserve">Investment Lending </v>
          </cell>
        </row>
        <row r="1850">
          <cell r="A1850" t="str">
            <v>P-NO-KF0-SAP084</v>
          </cell>
          <cell r="B1850"/>
          <cell r="C1850"/>
          <cell r="D1850"/>
          <cell r="E1850">
            <v>44524</v>
          </cell>
          <cell r="F1850" t="str">
            <v>Before PCN</v>
          </cell>
          <cell r="G1850" t="str">
            <v xml:space="preserve">Investment Lending </v>
          </cell>
        </row>
        <row r="1851">
          <cell r="A1851" t="str">
            <v>P-NO-KF0-SAP085</v>
          </cell>
          <cell r="B1851"/>
          <cell r="C1851"/>
          <cell r="D1851"/>
          <cell r="E1851">
            <v>44524</v>
          </cell>
          <cell r="F1851" t="str">
            <v>PCN Approved</v>
          </cell>
          <cell r="G1851" t="str">
            <v xml:space="preserve">Investment Lending </v>
          </cell>
        </row>
        <row r="1852">
          <cell r="A1852" t="str">
            <v>P-NO-KF0-SAP086</v>
          </cell>
          <cell r="B1852"/>
          <cell r="C1852"/>
          <cell r="D1852"/>
          <cell r="E1852">
            <v>44524</v>
          </cell>
          <cell r="F1852" t="str">
            <v>Before PCN</v>
          </cell>
          <cell r="G1852" t="str">
            <v xml:space="preserve">Investment Lending </v>
          </cell>
        </row>
        <row r="1853">
          <cell r="A1853" t="str">
            <v>P-NO-KF0-SAP087</v>
          </cell>
          <cell r="B1853"/>
          <cell r="C1853"/>
          <cell r="D1853"/>
          <cell r="E1853">
            <v>44524</v>
          </cell>
          <cell r="F1853" t="str">
            <v>Before PCN</v>
          </cell>
          <cell r="G1853" t="str">
            <v xml:space="preserve">Investment Lending </v>
          </cell>
        </row>
        <row r="1854">
          <cell r="A1854" t="str">
            <v>P-NO-KF0-SAP088</v>
          </cell>
          <cell r="B1854"/>
          <cell r="C1854"/>
          <cell r="D1854"/>
          <cell r="E1854">
            <v>44525</v>
          </cell>
          <cell r="F1854" t="str">
            <v>Before PCN</v>
          </cell>
          <cell r="G1854" t="str">
            <v xml:space="preserve">Investment Lending </v>
          </cell>
        </row>
        <row r="1855">
          <cell r="A1855" t="str">
            <v>P-NO-KF0-SAP089</v>
          </cell>
          <cell r="B1855"/>
          <cell r="C1855"/>
          <cell r="D1855"/>
          <cell r="E1855">
            <v>44527</v>
          </cell>
          <cell r="F1855" t="str">
            <v>Before PCN</v>
          </cell>
          <cell r="G1855" t="str">
            <v xml:space="preserve">Investment Lending </v>
          </cell>
        </row>
        <row r="1856">
          <cell r="A1856" t="str">
            <v>P-NO-KF0-SAP090</v>
          </cell>
          <cell r="B1856"/>
          <cell r="C1856"/>
          <cell r="D1856"/>
          <cell r="E1856">
            <v>44328</v>
          </cell>
          <cell r="F1856" t="str">
            <v>PCN Approved</v>
          </cell>
          <cell r="G1856" t="str">
            <v xml:space="preserve">Investment Lending </v>
          </cell>
        </row>
        <row r="1857">
          <cell r="A1857" t="str">
            <v>P-NO-KF0-SAP091</v>
          </cell>
          <cell r="B1857"/>
          <cell r="C1857"/>
          <cell r="D1857"/>
          <cell r="E1857">
            <v>44529</v>
          </cell>
          <cell r="F1857" t="str">
            <v>Before PCN</v>
          </cell>
          <cell r="G1857" t="str">
            <v>Equity</v>
          </cell>
        </row>
        <row r="1858">
          <cell r="A1858" t="str">
            <v>P-NO-KF0-SAP092</v>
          </cell>
          <cell r="B1858"/>
          <cell r="C1858"/>
          <cell r="D1858"/>
          <cell r="E1858">
            <v>44537</v>
          </cell>
          <cell r="F1858" t="str">
            <v>Before PCN</v>
          </cell>
          <cell r="G1858" t="str">
            <v xml:space="preserve">Investment Lending </v>
          </cell>
        </row>
        <row r="1859">
          <cell r="A1859" t="str">
            <v>P-NO-KF0-SAP093</v>
          </cell>
          <cell r="B1859"/>
          <cell r="C1859"/>
          <cell r="D1859"/>
          <cell r="E1859">
            <v>44541</v>
          </cell>
          <cell r="F1859" t="str">
            <v>Before PCN</v>
          </cell>
          <cell r="G1859" t="str">
            <v xml:space="preserve">Investment Lending </v>
          </cell>
        </row>
        <row r="1860">
          <cell r="A1860" t="str">
            <v>P-NO-KF0-SAP094</v>
          </cell>
          <cell r="B1860"/>
          <cell r="C1860"/>
          <cell r="D1860"/>
          <cell r="E1860">
            <v>44546</v>
          </cell>
          <cell r="F1860" t="str">
            <v>Before PCN</v>
          </cell>
          <cell r="G1860" t="str">
            <v xml:space="preserve">Investment Lending </v>
          </cell>
        </row>
        <row r="1861">
          <cell r="A1861" t="str">
            <v>P-NO-KF0-SAP095</v>
          </cell>
          <cell r="B1861"/>
          <cell r="C1861"/>
          <cell r="D1861"/>
          <cell r="E1861">
            <v>44546</v>
          </cell>
          <cell r="F1861" t="str">
            <v>PCN Approved</v>
          </cell>
          <cell r="G1861" t="str">
            <v>Line of Credit</v>
          </cell>
        </row>
        <row r="1862">
          <cell r="A1862" t="str">
            <v>P-NO-KF0-SAP096</v>
          </cell>
          <cell r="B1862"/>
          <cell r="C1862"/>
          <cell r="D1862"/>
          <cell r="E1862">
            <v>44546</v>
          </cell>
          <cell r="F1862" t="str">
            <v>Before PCN</v>
          </cell>
          <cell r="G1862" t="str">
            <v>Line of Credit</v>
          </cell>
        </row>
        <row r="1863">
          <cell r="A1863" t="str">
            <v>P-NO-KF0-SAP097</v>
          </cell>
          <cell r="B1863"/>
          <cell r="C1863"/>
          <cell r="D1863"/>
          <cell r="E1863">
            <v>44546</v>
          </cell>
          <cell r="F1863" t="str">
            <v>Before PCN</v>
          </cell>
          <cell r="G1863" t="str">
            <v>Line of Credit</v>
          </cell>
        </row>
        <row r="1864">
          <cell r="A1864" t="str">
            <v>P-AO-HA0-004</v>
          </cell>
          <cell r="B1864"/>
          <cell r="C1864"/>
          <cell r="D1864"/>
          <cell r="E1864">
            <v>44903</v>
          </cell>
          <cell r="F1864" t="str">
            <v>PAR Approved</v>
          </cell>
          <cell r="G1864" t="str">
            <v>LOC</v>
          </cell>
        </row>
        <row r="1865">
          <cell r="A1865" t="str">
            <v>P-BF-AA0-032</v>
          </cell>
          <cell r="B1865" t="str">
            <v>Agriculture &amp; Environment</v>
          </cell>
          <cell r="C1865"/>
          <cell r="D1865"/>
          <cell r="E1865">
            <v>44910</v>
          </cell>
          <cell r="F1865" t="str">
            <v>PAR Approved</v>
          </cell>
          <cell r="G1865" t="str">
            <v xml:space="preserve">investment </v>
          </cell>
        </row>
        <row r="1866">
          <cell r="A1866" t="str">
            <v>P-BF-AA0-037</v>
          </cell>
          <cell r="B1866"/>
          <cell r="C1866"/>
          <cell r="D1866"/>
          <cell r="E1866">
            <v>44903</v>
          </cell>
          <cell r="F1866" t="str">
            <v>PAR Approved</v>
          </cell>
          <cell r="G1866" t="str">
            <v xml:space="preserve">investment </v>
          </cell>
        </row>
        <row r="1867">
          <cell r="A1867" t="str">
            <v>P-BF-E00-018</v>
          </cell>
          <cell r="B1867" t="str">
            <v>Water supply and Sanitation</v>
          </cell>
          <cell r="C1867"/>
          <cell r="D1867"/>
          <cell r="E1867">
            <v>44896</v>
          </cell>
          <cell r="F1867" t="str">
            <v>PAR Approved</v>
          </cell>
          <cell r="G1867" t="str">
            <v xml:space="preserve">investment </v>
          </cell>
        </row>
        <row r="1868">
          <cell r="A1868" t="str">
            <v>P-BI-AA0-017</v>
          </cell>
          <cell r="B1868" t="str">
            <v>Agriculture &amp; Environment</v>
          </cell>
          <cell r="C1868"/>
          <cell r="D1868"/>
          <cell r="E1868">
            <v>44757</v>
          </cell>
          <cell r="F1868" t="str">
            <v>Approved</v>
          </cell>
          <cell r="G1868" t="str">
            <v xml:space="preserve">investment </v>
          </cell>
        </row>
        <row r="1869">
          <cell r="A1869" t="str">
            <v>P-BI-IE0-006</v>
          </cell>
          <cell r="B1869" t="str">
            <v>Social &amp; Human Capital Devt</v>
          </cell>
          <cell r="C1869"/>
          <cell r="D1869"/>
          <cell r="E1869">
            <v>44840</v>
          </cell>
          <cell r="F1869" t="str">
            <v>Approved</v>
          </cell>
          <cell r="G1869" t="str">
            <v xml:space="preserve">investment </v>
          </cell>
        </row>
        <row r="1870">
          <cell r="A1870" t="str">
            <v>P-BJ-H00-001</v>
          </cell>
          <cell r="B1870" t="str">
            <v>Finance &amp; Industry</v>
          </cell>
          <cell r="C1870"/>
          <cell r="D1870"/>
          <cell r="E1870">
            <v>44834</v>
          </cell>
          <cell r="F1870" t="str">
            <v>Approved</v>
          </cell>
          <cell r="G1870" t="str">
            <v xml:space="preserve">investment </v>
          </cell>
        </row>
        <row r="1871">
          <cell r="A1871" t="str">
            <v>P-BW-K00-005</v>
          </cell>
          <cell r="B1871" t="str">
            <v>Goverance &amp; Multi-Sector</v>
          </cell>
          <cell r="C1871"/>
          <cell r="D1871"/>
          <cell r="E1871">
            <v>44888</v>
          </cell>
          <cell r="F1871" t="str">
            <v>Approved</v>
          </cell>
          <cell r="G1871" t="str">
            <v>PBO</v>
          </cell>
        </row>
        <row r="1872">
          <cell r="A1872" t="str">
            <v>P-CD-AA0-019</v>
          </cell>
          <cell r="B1872" t="str">
            <v>Agriculture &amp; Environment</v>
          </cell>
          <cell r="C1872"/>
          <cell r="D1872"/>
          <cell r="E1872">
            <v>44757</v>
          </cell>
          <cell r="F1872" t="str">
            <v>Approved</v>
          </cell>
          <cell r="G1872" t="str">
            <v xml:space="preserve">investment </v>
          </cell>
        </row>
        <row r="1873">
          <cell r="A1873" t="str">
            <v>P-CD-H00-002</v>
          </cell>
          <cell r="B1873" t="str">
            <v>Finance &amp; Industry</v>
          </cell>
          <cell r="C1873"/>
          <cell r="D1873"/>
          <cell r="E1873">
            <v>44896</v>
          </cell>
          <cell r="F1873" t="str">
            <v>PAR Approved</v>
          </cell>
          <cell r="G1873" t="str">
            <v xml:space="preserve">investment </v>
          </cell>
        </row>
        <row r="1874">
          <cell r="A1874" t="str">
            <v>P-CF-AA0-016</v>
          </cell>
          <cell r="B1874" t="str">
            <v>Agriculture &amp; Environment</v>
          </cell>
          <cell r="C1874"/>
          <cell r="D1874"/>
          <cell r="E1874">
            <v>44756</v>
          </cell>
          <cell r="F1874" t="str">
            <v>Approved</v>
          </cell>
          <cell r="G1874" t="str">
            <v xml:space="preserve">investment </v>
          </cell>
        </row>
        <row r="1875">
          <cell r="A1875" t="str">
            <v>P-CI-AA0-037</v>
          </cell>
          <cell r="B1875" t="str">
            <v>Agriculture &amp; Environment</v>
          </cell>
          <cell r="C1875"/>
          <cell r="D1875"/>
          <cell r="E1875">
            <v>44757</v>
          </cell>
          <cell r="F1875" t="str">
            <v>Approved</v>
          </cell>
          <cell r="G1875" t="str">
            <v>PBO</v>
          </cell>
        </row>
        <row r="1876">
          <cell r="A1876" t="str">
            <v>P-CI-FA0-027</v>
          </cell>
          <cell r="B1876" t="str">
            <v>Power</v>
          </cell>
          <cell r="C1876"/>
          <cell r="D1876"/>
          <cell r="E1876">
            <v>44837</v>
          </cell>
          <cell r="F1876" t="str">
            <v>Approved</v>
          </cell>
          <cell r="G1876" t="str">
            <v xml:space="preserve">investment </v>
          </cell>
        </row>
        <row r="1877">
          <cell r="A1877" t="str">
            <v>P-CI-KA0-013</v>
          </cell>
          <cell r="B1877"/>
          <cell r="C1877"/>
          <cell r="D1877"/>
          <cell r="E1877">
            <v>44908</v>
          </cell>
          <cell r="F1877" t="str">
            <v>PAR Approved</v>
          </cell>
          <cell r="G1877" t="str">
            <v>PBO</v>
          </cell>
        </row>
        <row r="1878">
          <cell r="A1878" t="str">
            <v>P-CI-KF0-004</v>
          </cell>
          <cell r="B1878" t="str">
            <v>Goverance &amp; Multi-Sector</v>
          </cell>
          <cell r="C1878"/>
          <cell r="D1878"/>
          <cell r="E1878">
            <v>44585</v>
          </cell>
          <cell r="F1878" t="str">
            <v>Approved</v>
          </cell>
          <cell r="G1878" t="str">
            <v>PBO</v>
          </cell>
        </row>
        <row r="1879">
          <cell r="A1879" t="str">
            <v>P-CM-AA0-015</v>
          </cell>
          <cell r="B1879" t="str">
            <v>Agriculture &amp; Environment</v>
          </cell>
          <cell r="C1879"/>
          <cell r="D1879"/>
          <cell r="E1879">
            <v>44757</v>
          </cell>
          <cell r="F1879" t="str">
            <v>Approved</v>
          </cell>
          <cell r="G1879" t="str">
            <v>PBO</v>
          </cell>
        </row>
        <row r="1880">
          <cell r="A1880" t="str">
            <v>P-CM-DB0-024</v>
          </cell>
          <cell r="B1880" t="str">
            <v>Transport &amp; Urban Devt</v>
          </cell>
          <cell r="C1880"/>
          <cell r="D1880"/>
          <cell r="E1880">
            <v>44734</v>
          </cell>
          <cell r="F1880" t="str">
            <v>Approved</v>
          </cell>
          <cell r="G1880" t="str">
            <v xml:space="preserve">investment </v>
          </cell>
        </row>
        <row r="1881">
          <cell r="A1881" t="str">
            <v>P-CM-KF0-006</v>
          </cell>
          <cell r="B1881" t="str">
            <v>Goverance &amp; Multi-Sector</v>
          </cell>
          <cell r="C1881"/>
          <cell r="D1881"/>
          <cell r="E1881">
            <v>44741</v>
          </cell>
          <cell r="F1881" t="str">
            <v>Approved</v>
          </cell>
          <cell r="G1881" t="str">
            <v>PBO</v>
          </cell>
        </row>
        <row r="1882">
          <cell r="A1882" t="str">
            <v>P-CM-KF0-007</v>
          </cell>
          <cell r="B1882"/>
          <cell r="C1882"/>
          <cell r="D1882"/>
          <cell r="E1882">
            <v>44890</v>
          </cell>
          <cell r="F1882" t="str">
            <v>PAR Approved</v>
          </cell>
          <cell r="G1882" t="str">
            <v>ISP</v>
          </cell>
        </row>
        <row r="1883">
          <cell r="A1883" t="str">
            <v>P-CV-AA0-003</v>
          </cell>
          <cell r="B1883"/>
          <cell r="C1883"/>
          <cell r="D1883"/>
          <cell r="E1883">
            <v>44903</v>
          </cell>
          <cell r="F1883" t="str">
            <v>PAR Approved</v>
          </cell>
          <cell r="G1883" t="str">
            <v>PBO</v>
          </cell>
        </row>
        <row r="1884">
          <cell r="A1884" t="str">
            <v>P-CV-GB0-004</v>
          </cell>
          <cell r="B1884" t="str">
            <v>Communications &amp; Tech</v>
          </cell>
          <cell r="C1884"/>
          <cell r="D1884"/>
          <cell r="E1884">
            <v>44867</v>
          </cell>
          <cell r="F1884" t="str">
            <v>Approved</v>
          </cell>
          <cell r="G1884" t="str">
            <v xml:space="preserve">investment </v>
          </cell>
        </row>
        <row r="1885">
          <cell r="A1885" t="str">
            <v>P-CV-K00-015</v>
          </cell>
          <cell r="B1885" t="str">
            <v>Goverance &amp; Multi-Sector</v>
          </cell>
          <cell r="C1885"/>
          <cell r="D1885"/>
          <cell r="E1885">
            <v>44874</v>
          </cell>
          <cell r="F1885" t="str">
            <v>Approved</v>
          </cell>
          <cell r="G1885" t="str">
            <v>PBO</v>
          </cell>
        </row>
        <row r="1886">
          <cell r="A1886" t="str">
            <v>P-DJ-DB0-005</v>
          </cell>
          <cell r="B1886" t="str">
            <v>Transport &amp; Urban Devt</v>
          </cell>
          <cell r="C1886"/>
          <cell r="D1886"/>
          <cell r="E1886">
            <v>44887</v>
          </cell>
          <cell r="F1886" t="str">
            <v>Approved</v>
          </cell>
          <cell r="G1886" t="str">
            <v xml:space="preserve">investment </v>
          </cell>
        </row>
        <row r="1887">
          <cell r="A1887" t="str">
            <v>P-DJ-KF0-010</v>
          </cell>
          <cell r="B1887" t="str">
            <v>Goverance &amp; Multi-Sector</v>
          </cell>
          <cell r="C1887"/>
          <cell r="D1887"/>
          <cell r="E1887">
            <v>44840</v>
          </cell>
          <cell r="F1887" t="str">
            <v>Approved</v>
          </cell>
          <cell r="G1887" t="str">
            <v xml:space="preserve">investment </v>
          </cell>
        </row>
        <row r="1888">
          <cell r="A1888" t="str">
            <v>P-EG-AAC-027</v>
          </cell>
          <cell r="B1888" t="str">
            <v>Agriculture &amp; Environment</v>
          </cell>
          <cell r="C1888"/>
          <cell r="D1888"/>
          <cell r="E1888">
            <v>44874</v>
          </cell>
          <cell r="F1888" t="str">
            <v>Approved</v>
          </cell>
          <cell r="G1888" t="str">
            <v xml:space="preserve">investment </v>
          </cell>
        </row>
        <row r="1889">
          <cell r="A1889" t="str">
            <v>P-EG-HAB-011</v>
          </cell>
          <cell r="B1889" t="str">
            <v>Finance &amp; Industry</v>
          </cell>
          <cell r="C1889"/>
          <cell r="D1889"/>
          <cell r="E1889">
            <v>44874</v>
          </cell>
          <cell r="F1889" t="str">
            <v>Approved</v>
          </cell>
          <cell r="G1889" t="str">
            <v>LOC</v>
          </cell>
        </row>
        <row r="1890">
          <cell r="A1890" t="str">
            <v>P-EG-K00-017</v>
          </cell>
          <cell r="B1890" t="str">
            <v>Goverance &amp; Multi-Sector</v>
          </cell>
          <cell r="C1890"/>
          <cell r="D1890"/>
          <cell r="E1890">
            <v>44757</v>
          </cell>
          <cell r="F1890" t="str">
            <v>Approved</v>
          </cell>
          <cell r="G1890" t="str">
            <v>PBO</v>
          </cell>
        </row>
        <row r="1891">
          <cell r="A1891" t="str">
            <v>P-ET-E00-016</v>
          </cell>
          <cell r="B1891" t="str">
            <v>Water supply and Sanitation</v>
          </cell>
          <cell r="C1891"/>
          <cell r="D1891"/>
          <cell r="E1891">
            <v>44886</v>
          </cell>
          <cell r="F1891" t="str">
            <v>Approved</v>
          </cell>
          <cell r="G1891" t="str">
            <v xml:space="preserve">investment </v>
          </cell>
        </row>
        <row r="1892">
          <cell r="A1892" t="str">
            <v>P-ET-KF0-007</v>
          </cell>
          <cell r="B1892" t="str">
            <v>Goverance &amp; Multi-Sector</v>
          </cell>
          <cell r="C1892"/>
          <cell r="D1892"/>
          <cell r="E1892">
            <v>44757</v>
          </cell>
          <cell r="F1892" t="str">
            <v>Approved</v>
          </cell>
          <cell r="G1892" t="str">
            <v xml:space="preserve">investment </v>
          </cell>
        </row>
        <row r="1893">
          <cell r="A1893" t="str">
            <v>P-GH-A00-012</v>
          </cell>
          <cell r="B1893" t="str">
            <v>Agriculture &amp; Environment</v>
          </cell>
          <cell r="C1893"/>
          <cell r="D1893"/>
          <cell r="E1893">
            <v>44886</v>
          </cell>
          <cell r="F1893" t="str">
            <v>Approved</v>
          </cell>
          <cell r="G1893" t="str">
            <v xml:space="preserve">investment </v>
          </cell>
        </row>
        <row r="1894">
          <cell r="A1894" t="str">
            <v>P-GH-F00-022</v>
          </cell>
          <cell r="B1894" t="str">
            <v>Power</v>
          </cell>
          <cell r="C1894"/>
          <cell r="D1894"/>
          <cell r="E1894">
            <v>44585</v>
          </cell>
          <cell r="F1894" t="str">
            <v>Approved</v>
          </cell>
          <cell r="G1894" t="str">
            <v xml:space="preserve">investment </v>
          </cell>
        </row>
        <row r="1895">
          <cell r="A1895" t="str">
            <v>P-GH-I00-002</v>
          </cell>
          <cell r="B1895" t="str">
            <v>Social &amp; Human Capital Devt</v>
          </cell>
          <cell r="C1895"/>
          <cell r="D1895"/>
          <cell r="E1895">
            <v>44741</v>
          </cell>
          <cell r="F1895" t="str">
            <v>Approved</v>
          </cell>
          <cell r="G1895" t="str">
            <v xml:space="preserve">investment </v>
          </cell>
        </row>
        <row r="1896">
          <cell r="A1896" t="str">
            <v>P-GM-A00-007</v>
          </cell>
          <cell r="B1896" t="str">
            <v>Agriculture &amp; Environment</v>
          </cell>
          <cell r="C1896"/>
          <cell r="D1896"/>
          <cell r="E1896">
            <v>44873</v>
          </cell>
          <cell r="F1896" t="str">
            <v>Approved</v>
          </cell>
          <cell r="G1896" t="str">
            <v xml:space="preserve">investment </v>
          </cell>
        </row>
        <row r="1897">
          <cell r="A1897" t="str">
            <v>P-GM-AA0-019</v>
          </cell>
          <cell r="B1897" t="str">
            <v>Agriculture &amp; Environment</v>
          </cell>
          <cell r="C1897"/>
          <cell r="D1897"/>
          <cell r="E1897">
            <v>44757</v>
          </cell>
          <cell r="F1897" t="str">
            <v>Approved</v>
          </cell>
          <cell r="G1897" t="str">
            <v>PBO</v>
          </cell>
        </row>
        <row r="1898">
          <cell r="A1898" t="str">
            <v>P-GM-DB0-006</v>
          </cell>
          <cell r="B1898" t="str">
            <v>Transport &amp; Urban Devt</v>
          </cell>
          <cell r="C1898"/>
          <cell r="D1898"/>
          <cell r="E1898">
            <v>44910</v>
          </cell>
          <cell r="F1898" t="str">
            <v>PAR Approved</v>
          </cell>
          <cell r="G1898" t="str">
            <v>investment</v>
          </cell>
        </row>
        <row r="1899">
          <cell r="A1899" t="str">
            <v>P-GN-A00-009</v>
          </cell>
          <cell r="B1899" t="str">
            <v>Agriculture &amp; Environment</v>
          </cell>
          <cell r="C1899"/>
          <cell r="D1899"/>
          <cell r="E1899">
            <v>44883</v>
          </cell>
          <cell r="F1899" t="str">
            <v>Approved</v>
          </cell>
          <cell r="G1899" t="str">
            <v>investment</v>
          </cell>
        </row>
        <row r="1900">
          <cell r="A1900" t="str">
            <v>P-GN-FA0-018</v>
          </cell>
          <cell r="B1900" t="str">
            <v>Power</v>
          </cell>
          <cell r="C1900"/>
          <cell r="D1900"/>
          <cell r="E1900">
            <v>44756</v>
          </cell>
          <cell r="F1900" t="str">
            <v>Approved</v>
          </cell>
          <cell r="G1900"/>
        </row>
        <row r="1901">
          <cell r="A1901" t="str">
            <v>P-GW-A00-010</v>
          </cell>
          <cell r="B1901"/>
          <cell r="C1901"/>
          <cell r="D1901"/>
          <cell r="E1901">
            <v>44910</v>
          </cell>
          <cell r="F1901" t="str">
            <v>PAR Approved</v>
          </cell>
          <cell r="G1901" t="str">
            <v xml:space="preserve">investment </v>
          </cell>
        </row>
        <row r="1902">
          <cell r="A1902" t="str">
            <v>P-GW-FA0-005</v>
          </cell>
          <cell r="B1902" t="str">
            <v>Power</v>
          </cell>
          <cell r="C1902"/>
          <cell r="D1902"/>
          <cell r="E1902">
            <v>44869</v>
          </cell>
          <cell r="F1902" t="str">
            <v>Approved</v>
          </cell>
          <cell r="G1902"/>
        </row>
        <row r="1903">
          <cell r="A1903" t="str">
            <v>P-GW-I00-008</v>
          </cell>
          <cell r="B1903"/>
          <cell r="C1903"/>
          <cell r="D1903"/>
          <cell r="E1903">
            <v>44894</v>
          </cell>
          <cell r="F1903" t="str">
            <v>PAR Approved</v>
          </cell>
          <cell r="G1903" t="str">
            <v xml:space="preserve">investment </v>
          </cell>
        </row>
        <row r="1904">
          <cell r="A1904" t="str">
            <v>P-GW-KA0-010</v>
          </cell>
          <cell r="B1904" t="str">
            <v>Goverance &amp; Multi-Sector</v>
          </cell>
          <cell r="C1904"/>
          <cell r="D1904"/>
          <cell r="E1904">
            <v>44867</v>
          </cell>
          <cell r="F1904" t="str">
            <v>Approved</v>
          </cell>
          <cell r="G1904" t="str">
            <v>ISP</v>
          </cell>
        </row>
        <row r="1905">
          <cell r="A1905" t="str">
            <v>P-KE-A00-002</v>
          </cell>
          <cell r="B1905" t="str">
            <v>Agriculture &amp; Environment</v>
          </cell>
          <cell r="C1905"/>
          <cell r="D1905"/>
          <cell r="E1905">
            <v>44756</v>
          </cell>
          <cell r="F1905" t="str">
            <v>Approved</v>
          </cell>
          <cell r="G1905" t="str">
            <v>PBO</v>
          </cell>
        </row>
        <row r="1906">
          <cell r="A1906" t="str">
            <v>P-KE-DB0-030</v>
          </cell>
          <cell r="B1906" t="str">
            <v>Transport &amp; Urban Devt</v>
          </cell>
          <cell r="C1906"/>
          <cell r="D1906"/>
          <cell r="E1906">
            <v>44756</v>
          </cell>
          <cell r="F1906" t="str">
            <v>Approved</v>
          </cell>
          <cell r="G1906" t="str">
            <v xml:space="preserve">investment </v>
          </cell>
        </row>
        <row r="1907">
          <cell r="A1907" t="str">
            <v>P-KE-IB0-002</v>
          </cell>
          <cell r="B1907"/>
          <cell r="C1907"/>
          <cell r="D1907"/>
          <cell r="E1907">
            <v>44901</v>
          </cell>
          <cell r="F1907" t="str">
            <v>PAR Approved</v>
          </cell>
          <cell r="G1907" t="str">
            <v xml:space="preserve">investment </v>
          </cell>
        </row>
        <row r="1908">
          <cell r="A1908" t="str">
            <v>P-KE-K00-010</v>
          </cell>
          <cell r="B1908" t="str">
            <v>Goverance &amp; Multi-Sector</v>
          </cell>
          <cell r="C1908"/>
          <cell r="D1908"/>
          <cell r="E1908">
            <v>44741</v>
          </cell>
          <cell r="F1908" t="str">
            <v>Approved</v>
          </cell>
          <cell r="G1908" t="str">
            <v>PBO</v>
          </cell>
        </row>
        <row r="1909">
          <cell r="A1909" t="str">
            <v>P-KM-A00-002</v>
          </cell>
          <cell r="B1909" t="str">
            <v>Agriculture &amp; Environment</v>
          </cell>
          <cell r="C1909"/>
          <cell r="D1909"/>
          <cell r="E1909">
            <v>44851</v>
          </cell>
          <cell r="F1909" t="str">
            <v>Approved</v>
          </cell>
          <cell r="G1909" t="str">
            <v xml:space="preserve">investment </v>
          </cell>
        </row>
        <row r="1910">
          <cell r="A1910" t="str">
            <v>P-KM-D00-002</v>
          </cell>
          <cell r="B1910" t="str">
            <v>Transport &amp; Urban Devt</v>
          </cell>
          <cell r="C1910"/>
          <cell r="D1910"/>
          <cell r="E1910">
            <v>44651</v>
          </cell>
          <cell r="F1910" t="str">
            <v>Approved</v>
          </cell>
          <cell r="G1910" t="str">
            <v xml:space="preserve">investment </v>
          </cell>
        </row>
        <row r="1911">
          <cell r="A1911" t="str">
            <v>P-LR-AA0-012</v>
          </cell>
          <cell r="B1911" t="str">
            <v>Agriculture &amp; Environment</v>
          </cell>
          <cell r="C1911"/>
          <cell r="D1911"/>
          <cell r="E1911">
            <v>44846</v>
          </cell>
          <cell r="F1911" t="str">
            <v>Approved</v>
          </cell>
          <cell r="G1911" t="str">
            <v xml:space="preserve">investment </v>
          </cell>
        </row>
        <row r="1912">
          <cell r="A1912" t="str">
            <v>P-LR-AA0-013</v>
          </cell>
          <cell r="B1912" t="str">
            <v>Agriculture &amp; Environment</v>
          </cell>
          <cell r="C1912"/>
          <cell r="D1912"/>
          <cell r="E1912">
            <v>44887</v>
          </cell>
          <cell r="F1912" t="str">
            <v>Approved</v>
          </cell>
          <cell r="G1912" t="str">
            <v>PBO</v>
          </cell>
        </row>
        <row r="1913">
          <cell r="A1913" t="str">
            <v>P-LR-H00-008</v>
          </cell>
          <cell r="B1913"/>
          <cell r="C1913"/>
          <cell r="D1913"/>
          <cell r="E1913">
            <v>44910</v>
          </cell>
          <cell r="F1913" t="str">
            <v>PCN Approved</v>
          </cell>
          <cell r="G1913" t="str">
            <v>investment</v>
          </cell>
        </row>
        <row r="1914">
          <cell r="A1914" t="str">
            <v>P-LS-E00-008</v>
          </cell>
          <cell r="B1914" t="str">
            <v>Water supply and Sanitation</v>
          </cell>
          <cell r="C1914"/>
          <cell r="D1914"/>
          <cell r="E1914">
            <v>44894</v>
          </cell>
          <cell r="F1914" t="str">
            <v>PAR Approved</v>
          </cell>
          <cell r="G1914" t="str">
            <v xml:space="preserve">investment </v>
          </cell>
        </row>
        <row r="1915">
          <cell r="A1915" t="str">
            <v>P-LS-KF0-005</v>
          </cell>
          <cell r="B1915" t="str">
            <v>Goverance &amp; Multi-Sector</v>
          </cell>
          <cell r="C1915"/>
          <cell r="D1915"/>
          <cell r="E1915">
            <v>44860</v>
          </cell>
          <cell r="F1915" t="str">
            <v>Approved</v>
          </cell>
          <cell r="G1915" t="str">
            <v xml:space="preserve">investment </v>
          </cell>
        </row>
        <row r="1916">
          <cell r="A1916" t="str">
            <v>P-MA-AA0-023</v>
          </cell>
          <cell r="B1916" t="str">
            <v>Agriculture &amp; Environment</v>
          </cell>
          <cell r="C1916"/>
          <cell r="D1916"/>
          <cell r="E1916">
            <v>44832</v>
          </cell>
          <cell r="F1916" t="str">
            <v>Approved</v>
          </cell>
          <cell r="G1916" t="str">
            <v>PBO</v>
          </cell>
        </row>
        <row r="1917">
          <cell r="A1917" t="str">
            <v>P-MA-DA0-007</v>
          </cell>
          <cell r="B1917" t="str">
            <v>Transport &amp; Urban Devt</v>
          </cell>
          <cell r="C1917"/>
          <cell r="D1917"/>
          <cell r="E1917">
            <v>44705</v>
          </cell>
          <cell r="F1917" t="str">
            <v>Approved</v>
          </cell>
          <cell r="G1917" t="str">
            <v xml:space="preserve">investment </v>
          </cell>
        </row>
        <row r="1918">
          <cell r="A1918" t="str">
            <v>P-MA-DD0-008</v>
          </cell>
          <cell r="B1918" t="str">
            <v>Transport &amp; Urban Devt</v>
          </cell>
          <cell r="C1918"/>
          <cell r="D1918"/>
          <cell r="E1918">
            <v>44701</v>
          </cell>
          <cell r="F1918" t="str">
            <v>Approved</v>
          </cell>
          <cell r="G1918" t="str">
            <v xml:space="preserve">investment </v>
          </cell>
        </row>
        <row r="1919">
          <cell r="A1919" t="str">
            <v>P-MA-I00-012</v>
          </cell>
          <cell r="B1919" t="str">
            <v>Social &amp; Human Capital Devt</v>
          </cell>
          <cell r="C1919"/>
          <cell r="D1919"/>
          <cell r="E1919">
            <v>44750</v>
          </cell>
          <cell r="F1919" t="str">
            <v>Approved</v>
          </cell>
          <cell r="G1919" t="str">
            <v>PBO</v>
          </cell>
        </row>
        <row r="1920">
          <cell r="A1920" t="str">
            <v>P-MG-A00-007</v>
          </cell>
          <cell r="B1920" t="str">
            <v>Agriculture &amp; Environment</v>
          </cell>
          <cell r="C1920"/>
          <cell r="D1920"/>
          <cell r="E1920">
            <v>44707</v>
          </cell>
          <cell r="F1920" t="str">
            <v>Approved</v>
          </cell>
          <cell r="G1920" t="str">
            <v xml:space="preserve">investment </v>
          </cell>
        </row>
        <row r="1921">
          <cell r="A1921" t="str">
            <v>P-MG-A00-014  </v>
          </cell>
          <cell r="B1921"/>
          <cell r="C1921"/>
          <cell r="D1921"/>
          <cell r="E1921">
            <v>44900</v>
          </cell>
          <cell r="F1921" t="str">
            <v>PAR Approved</v>
          </cell>
          <cell r="G1921" t="str">
            <v xml:space="preserve">investment </v>
          </cell>
        </row>
        <row r="1922">
          <cell r="A1922" t="str">
            <v>P-MG-AA0-044</v>
          </cell>
          <cell r="B1922" t="str">
            <v>Agriculture &amp; Environment</v>
          </cell>
          <cell r="C1922"/>
          <cell r="D1922"/>
          <cell r="E1922">
            <v>44757</v>
          </cell>
          <cell r="F1922" t="str">
            <v>Approved</v>
          </cell>
          <cell r="G1922" t="str">
            <v>PBO</v>
          </cell>
        </row>
        <row r="1923">
          <cell r="A1923" t="str">
            <v>P-ML-AA0-037</v>
          </cell>
          <cell r="B1923" t="str">
            <v>Agriculture &amp; Environment</v>
          </cell>
          <cell r="C1923"/>
          <cell r="D1923"/>
          <cell r="E1923">
            <v>44908</v>
          </cell>
          <cell r="F1923" t="str">
            <v>PAR Approved</v>
          </cell>
          <cell r="G1923" t="str">
            <v xml:space="preserve">investment </v>
          </cell>
        </row>
        <row r="1924">
          <cell r="A1924" t="str">
            <v>P-ML-AA-041</v>
          </cell>
          <cell r="B1924"/>
          <cell r="C1924"/>
          <cell r="D1924"/>
          <cell r="E1924">
            <v>44909</v>
          </cell>
          <cell r="F1924" t="str">
            <v>PCN Approved</v>
          </cell>
          <cell r="G1924" t="str">
            <v>investment</v>
          </cell>
        </row>
        <row r="1925">
          <cell r="A1925" t="str">
            <v>P-ML-I00-010</v>
          </cell>
          <cell r="B1925"/>
          <cell r="C1925"/>
          <cell r="D1925"/>
          <cell r="E1925">
            <v>44904</v>
          </cell>
          <cell r="F1925" t="str">
            <v>PAR Approved</v>
          </cell>
          <cell r="G1925" t="str">
            <v xml:space="preserve">investment </v>
          </cell>
        </row>
        <row r="1926">
          <cell r="A1926" t="str">
            <v>P-MU-HAB-006</v>
          </cell>
          <cell r="B1926"/>
          <cell r="C1926"/>
          <cell r="D1926"/>
          <cell r="E1926">
            <v>44909</v>
          </cell>
          <cell r="F1926" t="str">
            <v>PAR Approved</v>
          </cell>
          <cell r="G1926" t="str">
            <v>LOC</v>
          </cell>
        </row>
        <row r="1927">
          <cell r="A1927" t="str">
            <v>P-MW-A00-012</v>
          </cell>
          <cell r="B1927" t="str">
            <v>Agriculture &amp; Environment</v>
          </cell>
          <cell r="C1927"/>
          <cell r="D1927"/>
          <cell r="E1927">
            <v>44714</v>
          </cell>
          <cell r="F1927" t="str">
            <v>Approved</v>
          </cell>
          <cell r="G1927" t="str">
            <v xml:space="preserve">investment </v>
          </cell>
        </row>
        <row r="1928">
          <cell r="A1928" t="str">
            <v>P-MW-AA0-038</v>
          </cell>
          <cell r="B1928" t="str">
            <v>Agriculture &amp; Environment</v>
          </cell>
          <cell r="C1928"/>
          <cell r="D1928"/>
          <cell r="E1928">
            <v>44757</v>
          </cell>
          <cell r="F1928" t="str">
            <v>Approved</v>
          </cell>
          <cell r="G1928" t="str">
            <v>PBO</v>
          </cell>
        </row>
        <row r="1929">
          <cell r="A1929" t="str">
            <v>P-MZ-AA0-043</v>
          </cell>
          <cell r="B1929" t="str">
            <v>Agriculture &amp; Environment</v>
          </cell>
          <cell r="C1929"/>
          <cell r="D1929"/>
          <cell r="E1929">
            <v>44757</v>
          </cell>
          <cell r="F1929" t="str">
            <v>Approved</v>
          </cell>
          <cell r="G1929"/>
        </row>
        <row r="1930">
          <cell r="A1930" t="str">
            <v>P-MZ-F00-017</v>
          </cell>
          <cell r="B1930" t="str">
            <v>Power</v>
          </cell>
          <cell r="C1930"/>
          <cell r="D1930"/>
          <cell r="E1930">
            <v>44888</v>
          </cell>
          <cell r="F1930" t="str">
            <v>Approved</v>
          </cell>
          <cell r="G1930" t="str">
            <v xml:space="preserve">investment </v>
          </cell>
        </row>
        <row r="1931">
          <cell r="A1931" t="str">
            <v>P-NA-HA0-001</v>
          </cell>
          <cell r="B1931"/>
          <cell r="C1931"/>
          <cell r="D1931"/>
          <cell r="E1931">
            <v>44889</v>
          </cell>
          <cell r="F1931" t="str">
            <v>PAR Approved</v>
          </cell>
          <cell r="G1931" t="str">
            <v xml:space="preserve">investment </v>
          </cell>
        </row>
        <row r="1932">
          <cell r="A1932" t="str">
            <v>P-NA-K00-005</v>
          </cell>
          <cell r="B1932" t="str">
            <v>Goverance &amp; Multi-Sector</v>
          </cell>
          <cell r="C1932"/>
          <cell r="D1932"/>
          <cell r="E1932">
            <v>44832</v>
          </cell>
          <cell r="F1932" t="str">
            <v>Approved</v>
          </cell>
          <cell r="G1932" t="str">
            <v>PBO</v>
          </cell>
        </row>
        <row r="1933">
          <cell r="A1933" t="str">
            <v>P-NE-A00-012</v>
          </cell>
          <cell r="B1933" t="str">
            <v>Agriculture &amp; Environment</v>
          </cell>
          <cell r="C1933"/>
          <cell r="D1933"/>
          <cell r="E1933">
            <v>44757</v>
          </cell>
          <cell r="F1933" t="str">
            <v>Approved</v>
          </cell>
          <cell r="G1933" t="str">
            <v>PBO</v>
          </cell>
        </row>
        <row r="1934">
          <cell r="A1934" t="str">
            <v>P-NE-DB0-013</v>
          </cell>
          <cell r="B1934" t="str">
            <v>Transport &amp; Urban Devt</v>
          </cell>
          <cell r="C1934"/>
          <cell r="D1934"/>
          <cell r="E1934">
            <v>44636</v>
          </cell>
          <cell r="F1934" t="str">
            <v>Approved</v>
          </cell>
          <cell r="G1934" t="str">
            <v xml:space="preserve">investment </v>
          </cell>
        </row>
        <row r="1935">
          <cell r="A1935" t="str">
            <v>P-NE-FA0-005</v>
          </cell>
          <cell r="B1935" t="str">
            <v>Power</v>
          </cell>
          <cell r="C1935"/>
          <cell r="D1935"/>
          <cell r="E1935">
            <v>44896</v>
          </cell>
          <cell r="F1935" t="str">
            <v>PAR Approved</v>
          </cell>
          <cell r="G1935" t="str">
            <v xml:space="preserve">investment </v>
          </cell>
        </row>
        <row r="1936">
          <cell r="A1936" t="str">
            <v>P-NE-H00-001</v>
          </cell>
          <cell r="B1936" t="str">
            <v>Finance &amp; Industry</v>
          </cell>
          <cell r="C1936"/>
          <cell r="D1936"/>
          <cell r="E1936">
            <v>44889</v>
          </cell>
          <cell r="F1936" t="str">
            <v>PAR Approved</v>
          </cell>
          <cell r="G1936" t="str">
            <v xml:space="preserve">investment </v>
          </cell>
        </row>
        <row r="1937">
          <cell r="A1937" t="str">
            <v>P-NG-AAG-016</v>
          </cell>
          <cell r="B1937" t="str">
            <v>Agriculture &amp; Environment</v>
          </cell>
          <cell r="C1937"/>
          <cell r="D1937"/>
          <cell r="E1937">
            <v>44757</v>
          </cell>
          <cell r="F1937" t="str">
            <v>Approved</v>
          </cell>
          <cell r="G1937"/>
        </row>
        <row r="1938">
          <cell r="A1938" t="str">
            <v>P-NG-B00-016</v>
          </cell>
          <cell r="B1938"/>
          <cell r="C1938"/>
          <cell r="D1938"/>
          <cell r="E1938">
            <v>44911</v>
          </cell>
          <cell r="F1938" t="str">
            <v>PAR Approved</v>
          </cell>
          <cell r="G1938" t="str">
            <v xml:space="preserve">investment </v>
          </cell>
        </row>
        <row r="1939">
          <cell r="A1939" t="str">
            <v>P-NG-EBD-001</v>
          </cell>
          <cell r="B1939" t="str">
            <v>Water supply and Sanitation</v>
          </cell>
          <cell r="C1939"/>
          <cell r="D1939"/>
          <cell r="E1939">
            <v>44904</v>
          </cell>
          <cell r="F1939" t="str">
            <v>PCN Approved</v>
          </cell>
          <cell r="G1939" t="str">
            <v xml:space="preserve">investment </v>
          </cell>
        </row>
        <row r="1940">
          <cell r="A1940" t="str">
            <v>P-NG-FA0-015</v>
          </cell>
          <cell r="B1940"/>
          <cell r="C1940"/>
          <cell r="D1940"/>
          <cell r="E1940">
            <v>44890</v>
          </cell>
          <cell r="F1940" t="str">
            <v>PCN Approved</v>
          </cell>
          <cell r="G1940" t="str">
            <v xml:space="preserve">investment </v>
          </cell>
        </row>
        <row r="1941">
          <cell r="A1941" t="str">
            <v>P-NG-HAB-047</v>
          </cell>
          <cell r="B1941" t="str">
            <v>Finance &amp; Industry</v>
          </cell>
          <cell r="C1941"/>
          <cell r="D1941"/>
          <cell r="E1941">
            <v>44834</v>
          </cell>
          <cell r="F1941" t="str">
            <v>Approved</v>
          </cell>
          <cell r="G1941" t="str">
            <v>LOC</v>
          </cell>
        </row>
        <row r="1942">
          <cell r="A1942" t="str">
            <v>P-NG-HAB-057</v>
          </cell>
          <cell r="B1942"/>
          <cell r="C1942"/>
          <cell r="D1942"/>
          <cell r="E1942">
            <v>44911</v>
          </cell>
          <cell r="F1942" t="str">
            <v>PCN Approved</v>
          </cell>
          <cell r="G1942" t="str">
            <v>Subdebt</v>
          </cell>
        </row>
        <row r="1943">
          <cell r="A1943" t="str">
            <v>P-RW-FA0-009</v>
          </cell>
          <cell r="B1943" t="str">
            <v>Power</v>
          </cell>
          <cell r="C1943"/>
          <cell r="D1943"/>
          <cell r="E1943">
            <v>44671</v>
          </cell>
          <cell r="F1943" t="str">
            <v>Approved</v>
          </cell>
          <cell r="G1943" t="str">
            <v xml:space="preserve">investment </v>
          </cell>
        </row>
        <row r="1944">
          <cell r="A1944" t="str">
            <v>P-SC-K00-023</v>
          </cell>
          <cell r="B1944" t="str">
            <v>Goverance &amp; Multi-Sector</v>
          </cell>
          <cell r="C1944"/>
          <cell r="D1944"/>
          <cell r="E1944">
            <v>44896</v>
          </cell>
          <cell r="F1944" t="str">
            <v>PAR Approved</v>
          </cell>
          <cell r="G1944" t="str">
            <v>PBO</v>
          </cell>
        </row>
        <row r="1945">
          <cell r="A1945" t="str">
            <v>P-SD-AAB-003</v>
          </cell>
          <cell r="B1945" t="str">
            <v>Agriculture &amp; Environment</v>
          </cell>
          <cell r="C1945"/>
          <cell r="D1945"/>
          <cell r="E1945">
            <v>44895</v>
          </cell>
          <cell r="F1945" t="str">
            <v>PAR Approved</v>
          </cell>
          <cell r="G1945" t="str">
            <v>Investment</v>
          </cell>
        </row>
        <row r="1946">
          <cell r="A1946" t="str">
            <v>P-SL-AA0-023</v>
          </cell>
          <cell r="B1946" t="str">
            <v>Agriculture &amp; Environment</v>
          </cell>
          <cell r="C1946"/>
          <cell r="D1946"/>
          <cell r="E1946">
            <v>44757</v>
          </cell>
          <cell r="F1946" t="str">
            <v>Approved</v>
          </cell>
          <cell r="G1946" t="str">
            <v>PBO</v>
          </cell>
        </row>
        <row r="1947">
          <cell r="A1947" t="str">
            <v>P-SL-AAG-005</v>
          </cell>
          <cell r="B1947"/>
          <cell r="C1947"/>
          <cell r="D1947"/>
          <cell r="E1947">
            <v>44903</v>
          </cell>
          <cell r="F1947" t="str">
            <v>PAR Approved</v>
          </cell>
          <cell r="G1947"/>
        </row>
        <row r="1948">
          <cell r="A1948" t="str">
            <v>P-SN-A00-015</v>
          </cell>
          <cell r="B1948" t="str">
            <v>Agriculture &amp; Environment</v>
          </cell>
          <cell r="C1948"/>
          <cell r="D1948"/>
          <cell r="E1948">
            <v>44860</v>
          </cell>
          <cell r="F1948" t="str">
            <v>Approved</v>
          </cell>
          <cell r="G1948" t="str">
            <v xml:space="preserve">investment </v>
          </cell>
        </row>
        <row r="1949">
          <cell r="A1949" t="str">
            <v>P-SN-A00-022</v>
          </cell>
          <cell r="B1949" t="str">
            <v>Agriculture &amp; Environment</v>
          </cell>
          <cell r="C1949"/>
          <cell r="D1949"/>
          <cell r="E1949">
            <v>44750</v>
          </cell>
          <cell r="F1949" t="str">
            <v>Approved</v>
          </cell>
          <cell r="G1949" t="str">
            <v>PBO</v>
          </cell>
        </row>
        <row r="1950">
          <cell r="A1950" t="str">
            <v>P-SN-AAE-004</v>
          </cell>
          <cell r="B1950" t="str">
            <v>Agriculture &amp; Environment</v>
          </cell>
          <cell r="C1950"/>
          <cell r="D1950"/>
          <cell r="E1950">
            <v>44910</v>
          </cell>
          <cell r="F1950" t="str">
            <v>PAR Approved</v>
          </cell>
          <cell r="G1950" t="str">
            <v xml:space="preserve">investment </v>
          </cell>
        </row>
        <row r="1951">
          <cell r="A1951" t="str">
            <v>P-SN-D00-005</v>
          </cell>
          <cell r="B1951" t="str">
            <v>Transport &amp; Urban Devt</v>
          </cell>
          <cell r="C1951"/>
          <cell r="D1951"/>
          <cell r="E1951">
            <v>44824</v>
          </cell>
          <cell r="F1951" t="str">
            <v>Approved</v>
          </cell>
          <cell r="G1951"/>
        </row>
        <row r="1952">
          <cell r="A1952" t="str">
            <v>P-SN-DB0-025</v>
          </cell>
          <cell r="B1952" t="str">
            <v>Transport &amp; Urban Devt</v>
          </cell>
          <cell r="C1952"/>
          <cell r="D1952"/>
          <cell r="E1952">
            <v>44895</v>
          </cell>
          <cell r="F1952" t="str">
            <v>PAR Approved</v>
          </cell>
          <cell r="G1952" t="str">
            <v xml:space="preserve">investment </v>
          </cell>
        </row>
        <row r="1953">
          <cell r="A1953" t="str">
            <v>P-SN-E00-008</v>
          </cell>
          <cell r="B1953" t="str">
            <v>Water supply and Sanitation</v>
          </cell>
          <cell r="C1953"/>
          <cell r="D1953"/>
          <cell r="E1953">
            <v>44874</v>
          </cell>
          <cell r="F1953" t="str">
            <v>Approved</v>
          </cell>
          <cell r="G1953" t="str">
            <v xml:space="preserve">investment </v>
          </cell>
        </row>
        <row r="1954">
          <cell r="A1954" t="str">
            <v>P-SN-E00-008</v>
          </cell>
          <cell r="B1954" t="str">
            <v>Water supply and Sanitation</v>
          </cell>
          <cell r="C1954"/>
          <cell r="D1954"/>
          <cell r="E1954">
            <v>44874</v>
          </cell>
          <cell r="F1954" t="str">
            <v>Approved</v>
          </cell>
          <cell r="G1954" t="str">
            <v xml:space="preserve">investment </v>
          </cell>
        </row>
        <row r="1955">
          <cell r="A1955" t="str">
            <v>P-SN-G00-004</v>
          </cell>
          <cell r="B1955"/>
          <cell r="C1955"/>
          <cell r="D1955"/>
          <cell r="E1955">
            <v>44901</v>
          </cell>
          <cell r="F1955" t="str">
            <v>PAR Approved</v>
          </cell>
          <cell r="G1955" t="str">
            <v xml:space="preserve">investment </v>
          </cell>
        </row>
        <row r="1956">
          <cell r="A1956" t="str">
            <v>P-SN-KA0-018</v>
          </cell>
          <cell r="B1956" t="str">
            <v>Goverance &amp; Multi-Sector</v>
          </cell>
          <cell r="C1956"/>
          <cell r="D1956"/>
          <cell r="E1956">
            <v>44895</v>
          </cell>
          <cell r="F1956" t="str">
            <v>PAR Approved</v>
          </cell>
          <cell r="G1956" t="str">
            <v>PBO</v>
          </cell>
        </row>
        <row r="1957">
          <cell r="A1957" t="str">
            <v>P-SO-AA0-009</v>
          </cell>
          <cell r="B1957" t="str">
            <v>Agriculture &amp; Environment</v>
          </cell>
          <cell r="C1957"/>
          <cell r="D1957"/>
          <cell r="E1957">
            <v>44757</v>
          </cell>
          <cell r="F1957" t="str">
            <v>Approved</v>
          </cell>
          <cell r="G1957" t="str">
            <v xml:space="preserve">investment </v>
          </cell>
        </row>
        <row r="1958">
          <cell r="A1958" t="str">
            <v>P-SO-FA0-003</v>
          </cell>
          <cell r="B1958" t="str">
            <v>Power</v>
          </cell>
          <cell r="C1958"/>
          <cell r="D1958"/>
          <cell r="E1958">
            <v>44903</v>
          </cell>
          <cell r="F1958" t="str">
            <v>PAR Approved</v>
          </cell>
          <cell r="G1958" t="str">
            <v xml:space="preserve">investment </v>
          </cell>
        </row>
        <row r="1959">
          <cell r="A1959" t="str">
            <v>P-SO-IA0-002</v>
          </cell>
          <cell r="B1959" t="str">
            <v>Social &amp; Human Capital Devt</v>
          </cell>
          <cell r="C1959"/>
          <cell r="D1959"/>
          <cell r="E1959">
            <v>44901</v>
          </cell>
          <cell r="F1959" t="str">
            <v>PAR Approved</v>
          </cell>
          <cell r="G1959" t="str">
            <v xml:space="preserve">investment </v>
          </cell>
        </row>
        <row r="1960">
          <cell r="A1960" t="str">
            <v>P-SO-KF0-011</v>
          </cell>
          <cell r="B1960" t="str">
            <v>Goverance &amp; Multi-Sector</v>
          </cell>
          <cell r="C1960"/>
          <cell r="D1960"/>
          <cell r="E1960">
            <v>44606</v>
          </cell>
          <cell r="F1960" t="str">
            <v>Approved</v>
          </cell>
          <cell r="G1960" t="str">
            <v xml:space="preserve">investment </v>
          </cell>
        </row>
        <row r="1961">
          <cell r="A1961" t="str">
            <v>P-SS-A00-001</v>
          </cell>
          <cell r="B1961" t="str">
            <v>Agriculture &amp; Environment</v>
          </cell>
          <cell r="C1961"/>
          <cell r="D1961"/>
          <cell r="E1961">
            <v>44757</v>
          </cell>
          <cell r="F1961" t="str">
            <v>Approved</v>
          </cell>
          <cell r="G1961" t="str">
            <v xml:space="preserve">investment </v>
          </cell>
        </row>
        <row r="1962">
          <cell r="A1962" t="str">
            <v>P-SS-KF0-007</v>
          </cell>
          <cell r="B1962" t="str">
            <v>Goverance &amp; Multi-Sector</v>
          </cell>
          <cell r="C1962"/>
          <cell r="D1962"/>
          <cell r="E1962">
            <v>44874</v>
          </cell>
          <cell r="F1962" t="str">
            <v>Approved</v>
          </cell>
          <cell r="G1962" t="str">
            <v xml:space="preserve">investment </v>
          </cell>
        </row>
        <row r="1963">
          <cell r="A1963" t="str">
            <v>P-SZ-A00-006</v>
          </cell>
          <cell r="B1963"/>
          <cell r="C1963"/>
          <cell r="D1963"/>
          <cell r="E1963">
            <v>44911</v>
          </cell>
          <cell r="F1963" t="str">
            <v>PAR Approved</v>
          </cell>
          <cell r="G1963" t="str">
            <v xml:space="preserve">investment </v>
          </cell>
        </row>
        <row r="1964">
          <cell r="A1964" t="str">
            <v>P-SZ-AA0-013</v>
          </cell>
          <cell r="B1964" t="str">
            <v>Agriculture &amp; Environment</v>
          </cell>
          <cell r="C1964"/>
          <cell r="D1964"/>
          <cell r="E1964">
            <v>44756</v>
          </cell>
          <cell r="F1964" t="str">
            <v>Approved</v>
          </cell>
          <cell r="G1964" t="str">
            <v>PBO</v>
          </cell>
        </row>
        <row r="1965">
          <cell r="A1965" t="str">
            <v>P-TD-AA0-028</v>
          </cell>
          <cell r="B1965" t="str">
            <v>Agriculture &amp; Environment</v>
          </cell>
          <cell r="C1965"/>
          <cell r="D1965"/>
          <cell r="E1965">
            <v>44757</v>
          </cell>
          <cell r="F1965" t="str">
            <v>Approved</v>
          </cell>
          <cell r="G1965" t="str">
            <v xml:space="preserve">investment </v>
          </cell>
        </row>
        <row r="1966">
          <cell r="A1966" t="str">
            <v>P-TD-F00-004</v>
          </cell>
          <cell r="B1966" t="str">
            <v>Power</v>
          </cell>
          <cell r="C1966"/>
          <cell r="D1966"/>
          <cell r="E1966">
            <v>44903</v>
          </cell>
          <cell r="F1966" t="str">
            <v>PAR Approved</v>
          </cell>
          <cell r="G1966" t="str">
            <v xml:space="preserve">investment </v>
          </cell>
        </row>
        <row r="1967">
          <cell r="A1967" t="str">
            <v>P-TD-KF0-011</v>
          </cell>
          <cell r="B1967" t="str">
            <v>Goverance &amp; Multi-Sector</v>
          </cell>
          <cell r="C1967"/>
          <cell r="D1967"/>
          <cell r="E1967">
            <v>44826</v>
          </cell>
          <cell r="F1967" t="str">
            <v>Approved</v>
          </cell>
          <cell r="G1967" t="str">
            <v>ISP</v>
          </cell>
        </row>
        <row r="1968">
          <cell r="A1968" t="str">
            <v>P-TG-AA0-015</v>
          </cell>
          <cell r="B1968" t="str">
            <v>Agriculture &amp; Environment</v>
          </cell>
          <cell r="C1968"/>
          <cell r="D1968"/>
          <cell r="E1968">
            <v>44757</v>
          </cell>
          <cell r="F1968" t="str">
            <v>Approved</v>
          </cell>
          <cell r="G1968" t="str">
            <v>PBO</v>
          </cell>
        </row>
        <row r="1969">
          <cell r="A1969" t="str">
            <v>P-TG-FF0-003</v>
          </cell>
          <cell r="B1969" t="str">
            <v>Power</v>
          </cell>
          <cell r="C1969"/>
          <cell r="D1969"/>
          <cell r="E1969">
            <v>44910</v>
          </cell>
          <cell r="F1969" t="str">
            <v>PAR Approved</v>
          </cell>
          <cell r="G1969" t="str">
            <v xml:space="preserve">investment </v>
          </cell>
        </row>
        <row r="1970">
          <cell r="A1970" t="str">
            <v>P-TG-I00-008</v>
          </cell>
          <cell r="B1970"/>
          <cell r="C1970"/>
          <cell r="D1970"/>
          <cell r="E1970">
            <v>44894</v>
          </cell>
          <cell r="F1970" t="str">
            <v>PAR Approved</v>
          </cell>
          <cell r="G1970"/>
        </row>
        <row r="1971">
          <cell r="A1971" t="str">
            <v>P-TG-J00-001</v>
          </cell>
          <cell r="B1971" t="str">
            <v>Transport &amp; Urban Devt</v>
          </cell>
          <cell r="C1971"/>
          <cell r="D1971"/>
          <cell r="E1971">
            <v>44869</v>
          </cell>
          <cell r="F1971" t="str">
            <v>Approved</v>
          </cell>
          <cell r="G1971" t="str">
            <v xml:space="preserve">investment </v>
          </cell>
        </row>
        <row r="1972">
          <cell r="A1972" t="str">
            <v>P-TN-AA0-030</v>
          </cell>
          <cell r="B1972" t="str">
            <v>Agriculture &amp; Environment</v>
          </cell>
          <cell r="C1972"/>
          <cell r="D1972"/>
          <cell r="E1972">
            <v>44846</v>
          </cell>
          <cell r="F1972" t="str">
            <v>Approved</v>
          </cell>
          <cell r="G1972" t="str">
            <v xml:space="preserve">investment </v>
          </cell>
        </row>
        <row r="1973">
          <cell r="A1973" t="str">
            <v>P-TN-FF0-004</v>
          </cell>
          <cell r="B1973"/>
          <cell r="C1973"/>
          <cell r="D1973"/>
          <cell r="E1973">
            <v>44909</v>
          </cell>
          <cell r="F1973" t="str">
            <v>PCN Approved</v>
          </cell>
          <cell r="G1973" t="str">
            <v xml:space="preserve">investment </v>
          </cell>
        </row>
        <row r="1974">
          <cell r="A1974" t="str">
            <v>P-TZ-A00-014</v>
          </cell>
          <cell r="B1974" t="str">
            <v>Agriculture &amp; Environment</v>
          </cell>
          <cell r="C1974"/>
          <cell r="D1974"/>
          <cell r="E1974">
            <v>44757</v>
          </cell>
          <cell r="F1974" t="str">
            <v>Approved</v>
          </cell>
          <cell r="G1974" t="str">
            <v xml:space="preserve">investment </v>
          </cell>
        </row>
        <row r="1975">
          <cell r="A1975" t="str">
            <v>P-TZ-E00-011</v>
          </cell>
          <cell r="B1975" t="str">
            <v>Water supply and Sanitation</v>
          </cell>
          <cell r="C1975"/>
          <cell r="D1975"/>
          <cell r="E1975">
            <v>44636</v>
          </cell>
          <cell r="F1975" t="str">
            <v>Approved</v>
          </cell>
          <cell r="G1975" t="str">
            <v xml:space="preserve">investment </v>
          </cell>
        </row>
        <row r="1976">
          <cell r="A1976" t="str">
            <v>P-TZ-FAB-003</v>
          </cell>
          <cell r="B1976"/>
          <cell r="C1976"/>
          <cell r="D1976"/>
          <cell r="E1976">
            <v>44911</v>
          </cell>
          <cell r="F1976" t="str">
            <v>PCN Approved</v>
          </cell>
          <cell r="G1976" t="str">
            <v>investment</v>
          </cell>
        </row>
        <row r="1977">
          <cell r="A1977" t="str">
            <v>P-TZ-I00-003</v>
          </cell>
          <cell r="B1977" t="str">
            <v>Social &amp; Human Capital Devt</v>
          </cell>
          <cell r="C1977"/>
          <cell r="D1977"/>
          <cell r="E1977">
            <v>44860</v>
          </cell>
          <cell r="F1977" t="str">
            <v>Approved</v>
          </cell>
          <cell r="G1977" t="str">
            <v xml:space="preserve">investment </v>
          </cell>
        </row>
        <row r="1978">
          <cell r="A1978" t="str">
            <v>P-UG-DB0-031</v>
          </cell>
          <cell r="B1978" t="str">
            <v>Transport &amp; Urban Devt</v>
          </cell>
          <cell r="C1978"/>
          <cell r="D1978"/>
          <cell r="E1978">
            <v>44832</v>
          </cell>
          <cell r="F1978" t="str">
            <v>Approved</v>
          </cell>
          <cell r="G1978" t="str">
            <v xml:space="preserve">investment </v>
          </cell>
        </row>
        <row r="1979">
          <cell r="A1979" t="str">
            <v>P-Z1-AA0-139</v>
          </cell>
          <cell r="B1979" t="str">
            <v>Agriculture &amp; Environment</v>
          </cell>
          <cell r="C1979"/>
          <cell r="D1979"/>
          <cell r="E1979">
            <v>44757</v>
          </cell>
          <cell r="F1979" t="str">
            <v>Approved</v>
          </cell>
          <cell r="G1979" t="str">
            <v xml:space="preserve">investment </v>
          </cell>
        </row>
        <row r="1980">
          <cell r="A1980" t="str">
            <v>P-Z1-AA0-149</v>
          </cell>
          <cell r="B1980" t="str">
            <v>Agriculture &amp; Environment</v>
          </cell>
          <cell r="C1980"/>
          <cell r="D1980"/>
          <cell r="E1980">
            <v>44873</v>
          </cell>
          <cell r="F1980" t="str">
            <v>Approved</v>
          </cell>
          <cell r="G1980" t="str">
            <v xml:space="preserve">investment </v>
          </cell>
        </row>
        <row r="1981">
          <cell r="A1981" t="str">
            <v>P-Z1-AAG-043</v>
          </cell>
          <cell r="B1981" t="str">
            <v>Agriculture &amp; Environment</v>
          </cell>
          <cell r="C1981"/>
          <cell r="D1981"/>
          <cell r="E1981">
            <v>44881</v>
          </cell>
          <cell r="F1981" t="str">
            <v>Approved</v>
          </cell>
          <cell r="G1981" t="str">
            <v xml:space="preserve">investment </v>
          </cell>
        </row>
        <row r="1982">
          <cell r="A1982" t="str">
            <v>P-Z1-BB0-008</v>
          </cell>
          <cell r="B1982" t="str">
            <v>Finance &amp; Industry</v>
          </cell>
          <cell r="C1982"/>
          <cell r="D1982"/>
          <cell r="E1982">
            <v>44867</v>
          </cell>
          <cell r="F1982" t="str">
            <v>Approved</v>
          </cell>
          <cell r="G1982" t="str">
            <v xml:space="preserve">investment </v>
          </cell>
        </row>
        <row r="1983">
          <cell r="A1983" t="str">
            <v>P-Z1-BZ0-012</v>
          </cell>
          <cell r="B1983" t="str">
            <v>Finance &amp; Industry</v>
          </cell>
          <cell r="C1983"/>
          <cell r="D1983"/>
          <cell r="E1983">
            <v>44586</v>
          </cell>
          <cell r="F1983" t="str">
            <v>Approved</v>
          </cell>
          <cell r="G1983" t="str">
            <v xml:space="preserve">investment </v>
          </cell>
        </row>
        <row r="1984">
          <cell r="A1984" t="str">
            <v>P-Z1-C00-072</v>
          </cell>
          <cell r="B1984"/>
          <cell r="C1984"/>
          <cell r="D1984"/>
          <cell r="E1984">
            <v>44909</v>
          </cell>
          <cell r="F1984" t="str">
            <v>PAR Approved</v>
          </cell>
          <cell r="G1984" t="str">
            <v xml:space="preserve">investment </v>
          </cell>
        </row>
        <row r="1985">
          <cell r="A1985" t="str">
            <v>P-Z1-C00-073</v>
          </cell>
          <cell r="B1985" t="str">
            <v>Agriculture &amp; Environment</v>
          </cell>
          <cell r="C1985"/>
          <cell r="D1985"/>
          <cell r="E1985">
            <v>44754</v>
          </cell>
          <cell r="F1985" t="str">
            <v>Approved</v>
          </cell>
          <cell r="G1985" t="str">
            <v xml:space="preserve">investment </v>
          </cell>
        </row>
        <row r="1986">
          <cell r="A1986" t="str">
            <v>P-Z1-C00-075</v>
          </cell>
          <cell r="B1986"/>
          <cell r="C1986"/>
          <cell r="D1986"/>
          <cell r="E1986">
            <v>44903</v>
          </cell>
          <cell r="F1986" t="str">
            <v>PAR Approved</v>
          </cell>
          <cell r="G1986" t="str">
            <v xml:space="preserve">investment </v>
          </cell>
        </row>
        <row r="1987">
          <cell r="A1987" t="str">
            <v>P-Z1-D00-056</v>
          </cell>
          <cell r="B1987" t="str">
            <v>Transport &amp; Urban Devt</v>
          </cell>
          <cell r="C1987"/>
          <cell r="D1987"/>
          <cell r="E1987">
            <v>44895</v>
          </cell>
          <cell r="F1987" t="str">
            <v>PAR Approved</v>
          </cell>
          <cell r="G1987" t="str">
            <v xml:space="preserve">investment </v>
          </cell>
        </row>
        <row r="1988">
          <cell r="A1988" t="str">
            <v>P-Z1-D00-056</v>
          </cell>
          <cell r="B1988" t="str">
            <v>Transport &amp; Urban Devt</v>
          </cell>
          <cell r="C1988"/>
          <cell r="D1988"/>
          <cell r="E1988">
            <v>44895</v>
          </cell>
          <cell r="F1988" t="str">
            <v>PAR Approved</v>
          </cell>
          <cell r="G1988" t="str">
            <v xml:space="preserve">investment </v>
          </cell>
        </row>
        <row r="1989">
          <cell r="A1989" t="str">
            <v>P-Z1-DB0-143</v>
          </cell>
          <cell r="B1989" t="str">
            <v>Transport &amp; Urban Devt</v>
          </cell>
          <cell r="C1989"/>
          <cell r="D1989"/>
          <cell r="E1989">
            <v>44643</v>
          </cell>
          <cell r="F1989" t="str">
            <v>Approved</v>
          </cell>
          <cell r="G1989" t="str">
            <v xml:space="preserve">investment </v>
          </cell>
        </row>
        <row r="1990">
          <cell r="A1990" t="str">
            <v>P-Z1-DB0-157</v>
          </cell>
          <cell r="B1990" t="str">
            <v>Transport &amp; Urban Devt</v>
          </cell>
          <cell r="C1990"/>
          <cell r="D1990"/>
          <cell r="E1990">
            <v>44874</v>
          </cell>
          <cell r="F1990" t="str">
            <v>Approved</v>
          </cell>
          <cell r="G1990" t="str">
            <v xml:space="preserve">investment </v>
          </cell>
        </row>
        <row r="1991">
          <cell r="A1991" t="str">
            <v>P-Z1-DB0-246</v>
          </cell>
          <cell r="B1991" t="str">
            <v>Transport &amp; Urban Devt</v>
          </cell>
          <cell r="C1991"/>
          <cell r="D1991"/>
          <cell r="E1991">
            <v>44911</v>
          </cell>
          <cell r="F1991" t="str">
            <v>PCN Approved</v>
          </cell>
          <cell r="G1991" t="str">
            <v xml:space="preserve">investment </v>
          </cell>
        </row>
        <row r="1992">
          <cell r="A1992" t="str">
            <v>P-Z1-DB0-246</v>
          </cell>
          <cell r="B1992" t="str">
            <v>Transport &amp; Urban Devt</v>
          </cell>
          <cell r="C1992"/>
          <cell r="D1992"/>
          <cell r="E1992">
            <v>44911</v>
          </cell>
          <cell r="F1992" t="str">
            <v>PCN Approved</v>
          </cell>
          <cell r="G1992" t="str">
            <v xml:space="preserve">investment </v>
          </cell>
        </row>
        <row r="1993">
          <cell r="A1993" t="str">
            <v>P-Z1-DB0-250</v>
          </cell>
          <cell r="B1993" t="str">
            <v>Transport &amp; Urban Devt</v>
          </cell>
          <cell r="C1993"/>
          <cell r="D1993"/>
          <cell r="E1993">
            <v>44851</v>
          </cell>
          <cell r="F1993" t="str">
            <v>Approved</v>
          </cell>
          <cell r="G1993" t="str">
            <v xml:space="preserve">investment </v>
          </cell>
        </row>
        <row r="1994">
          <cell r="A1994" t="str">
            <v>P-Z1-DB0-253</v>
          </cell>
          <cell r="B1994" t="str">
            <v>Transport &amp; Urban Devt</v>
          </cell>
          <cell r="C1994"/>
          <cell r="D1994"/>
          <cell r="E1994">
            <v>44860</v>
          </cell>
          <cell r="F1994" t="str">
            <v>Approved</v>
          </cell>
          <cell r="G1994" t="str">
            <v xml:space="preserve">investment </v>
          </cell>
        </row>
        <row r="1995">
          <cell r="A1995" t="str">
            <v>P-Z1-DB0-254</v>
          </cell>
          <cell r="B1995" t="str">
            <v>Transport &amp; Urban Devt</v>
          </cell>
          <cell r="C1995"/>
          <cell r="D1995"/>
          <cell r="E1995">
            <v>44896</v>
          </cell>
          <cell r="F1995" t="str">
            <v>PAR Approved</v>
          </cell>
          <cell r="G1995" t="str">
            <v xml:space="preserve">investment </v>
          </cell>
        </row>
        <row r="1996">
          <cell r="A1996" t="str">
            <v>P-Z1-DB0-255</v>
          </cell>
          <cell r="B1996" t="str">
            <v>Transport &amp; Urban Devt</v>
          </cell>
          <cell r="C1996"/>
          <cell r="D1996"/>
          <cell r="E1996">
            <v>44888</v>
          </cell>
          <cell r="F1996" t="str">
            <v>Approved</v>
          </cell>
          <cell r="G1996" t="str">
            <v xml:space="preserve">investment </v>
          </cell>
        </row>
        <row r="1997">
          <cell r="A1997" t="str">
            <v>P-Z1-F00-129</v>
          </cell>
          <cell r="B1997" t="str">
            <v>Power</v>
          </cell>
          <cell r="C1997"/>
          <cell r="D1997"/>
          <cell r="E1997">
            <v>44648</v>
          </cell>
          <cell r="F1997" t="str">
            <v>Approved</v>
          </cell>
          <cell r="G1997" t="str">
            <v xml:space="preserve">investment </v>
          </cell>
        </row>
        <row r="1998">
          <cell r="A1998" t="str">
            <v>P-Z1-F00-141</v>
          </cell>
          <cell r="B1998" t="str">
            <v>Power</v>
          </cell>
          <cell r="C1998"/>
          <cell r="D1998"/>
          <cell r="E1998">
            <v>44881</v>
          </cell>
          <cell r="F1998" t="str">
            <v>Approved</v>
          </cell>
          <cell r="G1998" t="str">
            <v xml:space="preserve">investment </v>
          </cell>
        </row>
        <row r="1999">
          <cell r="A1999" t="str">
            <v>P-Z1-FA0-189</v>
          </cell>
          <cell r="B1999" t="str">
            <v>Power</v>
          </cell>
          <cell r="C1999"/>
          <cell r="D1999"/>
          <cell r="E1999">
            <v>44736</v>
          </cell>
          <cell r="F1999" t="str">
            <v>Approved</v>
          </cell>
          <cell r="G1999" t="str">
            <v xml:space="preserve">investment </v>
          </cell>
        </row>
        <row r="2000">
          <cell r="A2000" t="str">
            <v>P-Z1-FZ0-031</v>
          </cell>
          <cell r="B2000" t="str">
            <v>Power</v>
          </cell>
          <cell r="C2000"/>
          <cell r="D2000"/>
          <cell r="E2000">
            <v>44615</v>
          </cell>
          <cell r="F2000" t="str">
            <v>Approved</v>
          </cell>
          <cell r="G2000" t="str">
            <v>LOC</v>
          </cell>
        </row>
        <row r="2001">
          <cell r="A2001" t="str">
            <v>P-Z1-GB0-035</v>
          </cell>
          <cell r="B2001" t="str">
            <v>Communications &amp; Tech</v>
          </cell>
          <cell r="C2001"/>
          <cell r="D2001"/>
          <cell r="E2001">
            <v>44819</v>
          </cell>
          <cell r="F2001" t="str">
            <v>Approved</v>
          </cell>
          <cell r="G2001" t="str">
            <v xml:space="preserve">investment </v>
          </cell>
        </row>
        <row r="2002">
          <cell r="A2002" t="str">
            <v>P-Z1-GB0-036</v>
          </cell>
          <cell r="B2002"/>
          <cell r="C2002"/>
          <cell r="D2002"/>
          <cell r="E2002">
            <v>44909</v>
          </cell>
          <cell r="F2002" t="str">
            <v>PAR Approved</v>
          </cell>
          <cell r="G2002" t="str">
            <v xml:space="preserve">investment </v>
          </cell>
        </row>
        <row r="2003">
          <cell r="A2003" t="str">
            <v>P-Z1-H00-081</v>
          </cell>
          <cell r="B2003" t="str">
            <v>Finance &amp; Industry</v>
          </cell>
          <cell r="C2003"/>
          <cell r="D2003"/>
          <cell r="E2003">
            <v>44664</v>
          </cell>
          <cell r="F2003" t="str">
            <v>Approved</v>
          </cell>
          <cell r="G2003" t="str">
            <v xml:space="preserve">investment </v>
          </cell>
        </row>
        <row r="2004">
          <cell r="A2004" t="str">
            <v>P-Z1-HA0-036</v>
          </cell>
          <cell r="B2004" t="str">
            <v>Finance &amp; Industry</v>
          </cell>
          <cell r="C2004"/>
          <cell r="D2004"/>
          <cell r="E2004">
            <v>44846</v>
          </cell>
          <cell r="F2004" t="str">
            <v>Approved</v>
          </cell>
          <cell r="G2004" t="str">
            <v>LOC</v>
          </cell>
        </row>
        <row r="2005">
          <cell r="A2005" t="str">
            <v>P-Z1-HAA-103</v>
          </cell>
          <cell r="B2005" t="str">
            <v>Finance &amp; Industry</v>
          </cell>
          <cell r="C2005"/>
          <cell r="D2005"/>
          <cell r="E2005">
            <v>44755</v>
          </cell>
          <cell r="F2005" t="str">
            <v>Approved</v>
          </cell>
          <cell r="G2005" t="str">
            <v>RPA</v>
          </cell>
        </row>
        <row r="2006">
          <cell r="A2006" t="str">
            <v>P-Z1-HAA-105</v>
          </cell>
          <cell r="B2006" t="str">
            <v>Finance &amp; Industry</v>
          </cell>
          <cell r="C2006"/>
          <cell r="D2006"/>
          <cell r="E2006">
            <v>44860</v>
          </cell>
          <cell r="F2006" t="str">
            <v>Approved</v>
          </cell>
          <cell r="G2006" t="str">
            <v>equity</v>
          </cell>
        </row>
        <row r="2007">
          <cell r="A2007" t="str">
            <v>P-Z1-HAA-107</v>
          </cell>
          <cell r="B2007" t="str">
            <v>Finance &amp; Industry</v>
          </cell>
          <cell r="C2007"/>
          <cell r="D2007"/>
          <cell r="E2007">
            <v>44881</v>
          </cell>
          <cell r="F2007" t="str">
            <v>PAR Approved</v>
          </cell>
          <cell r="G2007" t="str">
            <v>LOC</v>
          </cell>
        </row>
        <row r="2008">
          <cell r="A2008" t="str">
            <v>P-Z1-HAB-091</v>
          </cell>
          <cell r="B2008" t="str">
            <v>Finance &amp; Industry</v>
          </cell>
          <cell r="C2008"/>
          <cell r="D2008"/>
          <cell r="E2008">
            <v>44756</v>
          </cell>
          <cell r="F2008" t="str">
            <v>Approved</v>
          </cell>
          <cell r="G2008" t="str">
            <v>LOC</v>
          </cell>
        </row>
        <row r="2009">
          <cell r="A2009" t="str">
            <v>P-Z1-HAB-094</v>
          </cell>
          <cell r="B2009" t="str">
            <v>Finance &amp; Industry</v>
          </cell>
          <cell r="C2009"/>
          <cell r="D2009"/>
          <cell r="E2009">
            <v>44755</v>
          </cell>
          <cell r="F2009" t="str">
            <v>Approved</v>
          </cell>
          <cell r="G2009" t="str">
            <v>LOC</v>
          </cell>
        </row>
        <row r="2010">
          <cell r="A2010" t="str">
            <v>P-Z1-HAB-097</v>
          </cell>
          <cell r="B2010" t="str">
            <v>Finance &amp; Industry</v>
          </cell>
          <cell r="C2010"/>
          <cell r="D2010"/>
          <cell r="E2010">
            <v>44825</v>
          </cell>
          <cell r="F2010" t="str">
            <v>Approved</v>
          </cell>
          <cell r="G2010" t="str">
            <v>RPA</v>
          </cell>
        </row>
        <row r="2011">
          <cell r="A2011" t="str">
            <v>P-Z1-HB0-073</v>
          </cell>
          <cell r="B2011" t="str">
            <v>Finance &amp; Industry</v>
          </cell>
          <cell r="C2011"/>
          <cell r="D2011"/>
          <cell r="E2011">
            <v>44734</v>
          </cell>
          <cell r="F2011" t="str">
            <v>Approved</v>
          </cell>
          <cell r="G2011" t="str">
            <v>LOC</v>
          </cell>
        </row>
        <row r="2012">
          <cell r="A2012" t="str">
            <v>P-Z1-IBE-029</v>
          </cell>
          <cell r="B2012"/>
          <cell r="C2012"/>
          <cell r="D2012"/>
          <cell r="E2012">
            <v>44894</v>
          </cell>
          <cell r="F2012" t="str">
            <v>PAR Approved</v>
          </cell>
          <cell r="G2012" t="str">
            <v xml:space="preserve">investment </v>
          </cell>
        </row>
        <row r="2013">
          <cell r="A2013" t="str">
            <v>P-Z1-K00-115</v>
          </cell>
          <cell r="B2013" t="str">
            <v>Goverance &amp; Multi-Sector</v>
          </cell>
          <cell r="C2013"/>
          <cell r="D2013"/>
          <cell r="E2013">
            <v>44641</v>
          </cell>
          <cell r="F2013" t="str">
            <v>Approved</v>
          </cell>
          <cell r="G2013" t="str">
            <v xml:space="preserve">investment </v>
          </cell>
        </row>
        <row r="2014">
          <cell r="A2014" t="str">
            <v>P-Z1-K00-117</v>
          </cell>
          <cell r="B2014" t="str">
            <v>Goverance &amp; Multi-Sector</v>
          </cell>
          <cell r="C2014"/>
          <cell r="D2014"/>
          <cell r="E2014">
            <v>44585</v>
          </cell>
          <cell r="F2014" t="str">
            <v>Approved</v>
          </cell>
          <cell r="G2014" t="str">
            <v xml:space="preserve">investment </v>
          </cell>
        </row>
        <row r="2015">
          <cell r="A2015" t="str">
            <v>P-Z1-K00-122</v>
          </cell>
          <cell r="B2015" t="str">
            <v>Goverance &amp; Multi-Sector</v>
          </cell>
          <cell r="C2015"/>
          <cell r="D2015"/>
          <cell r="E2015">
            <v>44595</v>
          </cell>
          <cell r="F2015" t="str">
            <v>Approved</v>
          </cell>
          <cell r="G2015" t="str">
            <v xml:space="preserve">investment </v>
          </cell>
        </row>
        <row r="2016">
          <cell r="A2016" t="str">
            <v>P-Z1-KF0-070</v>
          </cell>
          <cell r="B2016" t="str">
            <v>Goverance &amp; Multi-Sector</v>
          </cell>
          <cell r="C2016"/>
          <cell r="D2016"/>
          <cell r="E2016">
            <v>44652</v>
          </cell>
          <cell r="F2016" t="str">
            <v>Approved</v>
          </cell>
          <cell r="G2016" t="str">
            <v xml:space="preserve">investment </v>
          </cell>
        </row>
        <row r="2017">
          <cell r="A2017" t="str">
            <v>P-Z1-KF0-073</v>
          </cell>
          <cell r="B2017" t="str">
            <v>Goverance &amp; Multi-Sector</v>
          </cell>
          <cell r="C2017"/>
          <cell r="D2017"/>
          <cell r="E2017">
            <v>44756</v>
          </cell>
          <cell r="F2017" t="str">
            <v>Approved</v>
          </cell>
          <cell r="G2017" t="str">
            <v xml:space="preserve">investment </v>
          </cell>
        </row>
        <row r="2018">
          <cell r="A2018" t="str">
            <v xml:space="preserve">P-Z1-KF0-075 </v>
          </cell>
          <cell r="B2018"/>
          <cell r="C2018"/>
          <cell r="D2018"/>
          <cell r="E2018">
            <v>44868</v>
          </cell>
          <cell r="F2018" t="str">
            <v>Approved</v>
          </cell>
          <cell r="G2018" t="str">
            <v xml:space="preserve">investment </v>
          </cell>
        </row>
        <row r="2019">
          <cell r="A2019" t="str">
            <v>P-ZA-HA0-009</v>
          </cell>
          <cell r="B2019"/>
          <cell r="C2019"/>
          <cell r="D2019"/>
          <cell r="E2019">
            <v>44904</v>
          </cell>
          <cell r="F2019" t="str">
            <v>PAR Approved</v>
          </cell>
          <cell r="G2019" t="str">
            <v>LOC</v>
          </cell>
        </row>
        <row r="2020">
          <cell r="A2020" t="str">
            <v>P-ZM-AA0-043</v>
          </cell>
          <cell r="B2020" t="str">
            <v>Agriculture &amp; Environment</v>
          </cell>
          <cell r="C2020"/>
          <cell r="D2020"/>
          <cell r="E2020">
            <v>44757</v>
          </cell>
          <cell r="F2020" t="str">
            <v>Approved</v>
          </cell>
          <cell r="G2020" t="str">
            <v>PBO</v>
          </cell>
        </row>
        <row r="2021">
          <cell r="A2021" t="str">
            <v>P-ZW-AA0-021</v>
          </cell>
          <cell r="B2021" t="str">
            <v>Agriculture &amp; Environment</v>
          </cell>
          <cell r="C2021"/>
          <cell r="D2021"/>
          <cell r="E2021">
            <v>44757</v>
          </cell>
          <cell r="F2021" t="str">
            <v>Approved</v>
          </cell>
          <cell r="G2021" t="str">
            <v>PBO</v>
          </cell>
        </row>
        <row r="2022">
          <cell r="A2022" t="str">
            <v>P-ZW-HA0-004</v>
          </cell>
          <cell r="B2022" t="str">
            <v>Finance &amp; Industry</v>
          </cell>
          <cell r="C2022"/>
          <cell r="D2022"/>
          <cell r="E2022">
            <v>44643</v>
          </cell>
          <cell r="F2022" t="str">
            <v>Approved</v>
          </cell>
          <cell r="G2022" t="str">
            <v xml:space="preserve">investment </v>
          </cell>
        </row>
        <row r="2023">
          <cell r="A2023" t="str">
            <v>P-CI-KA0-013</v>
          </cell>
          <cell r="B2023" t="str">
            <v>Multi-Sector</v>
          </cell>
          <cell r="C2023">
            <v>3</v>
          </cell>
          <cell r="D2023" t="str">
            <v>N/A</v>
          </cell>
          <cell r="E2023">
            <v>44950</v>
          </cell>
          <cell r="F2023" t="str">
            <v>Approved</v>
          </cell>
          <cell r="G2023" t="str">
            <v>PBO</v>
          </cell>
        </row>
        <row r="2024">
          <cell r="A2024" t="str">
            <v>P-Z1-HAA-106</v>
          </cell>
          <cell r="B2024" t="str">
            <v>Finance</v>
          </cell>
          <cell r="C2024" t="str">
            <v>FI-B</v>
          </cell>
          <cell r="D2024" t="str">
            <v>Yes</v>
          </cell>
          <cell r="E2024">
            <v>44950</v>
          </cell>
          <cell r="F2024" t="str">
            <v>Approved</v>
          </cell>
          <cell r="G2024" t="str">
            <v>TFLOC</v>
          </cell>
        </row>
        <row r="2025">
          <cell r="A2025" t="str">
            <v>P-Z1-H00-094</v>
          </cell>
          <cell r="B2025" t="str">
            <v>Finance</v>
          </cell>
          <cell r="C2025" t="str">
            <v>FI-B</v>
          </cell>
          <cell r="D2025" t="str">
            <v>YES</v>
          </cell>
          <cell r="E2025">
            <v>44950</v>
          </cell>
          <cell r="F2025" t="str">
            <v>Approved</v>
          </cell>
          <cell r="G2025" t="str">
            <v>EQUITY</v>
          </cell>
        </row>
        <row r="2026">
          <cell r="A2026" t="str">
            <v>P-ER-FA0-001</v>
          </cell>
          <cell r="B2026" t="str">
            <v>Power</v>
          </cell>
          <cell r="C2026">
            <v>2</v>
          </cell>
          <cell r="D2026" t="str">
            <v>YES</v>
          </cell>
          <cell r="E2026">
            <v>44986</v>
          </cell>
          <cell r="F2026" t="str">
            <v>Approved</v>
          </cell>
          <cell r="G2026" t="str">
            <v>Investment</v>
          </cell>
        </row>
        <row r="2027">
          <cell r="A2027" t="str">
            <v>P-MU-HAB-008</v>
          </cell>
          <cell r="B2027" t="str">
            <v>Finance</v>
          </cell>
          <cell r="C2027" t="str">
            <v>FI/A</v>
          </cell>
          <cell r="D2027"/>
          <cell r="E2027">
            <v>44993</v>
          </cell>
          <cell r="F2027" t="str">
            <v>Approved</v>
          </cell>
          <cell r="G2027" t="str">
            <v>SUBDEBT</v>
          </cell>
        </row>
        <row r="2028">
          <cell r="A2028" t="str">
            <v>P-KE-HAB-037</v>
          </cell>
          <cell r="B2028" t="str">
            <v>Finance</v>
          </cell>
          <cell r="C2028" t="str">
            <v>FI-B</v>
          </cell>
          <cell r="D2028" t="str">
            <v>YES</v>
          </cell>
          <cell r="E2028">
            <v>44993</v>
          </cell>
          <cell r="F2028" t="str">
            <v>Approved</v>
          </cell>
          <cell r="G2028" t="str">
            <v>LOC/TFLOC/TG</v>
          </cell>
        </row>
        <row r="2029">
          <cell r="A2029" t="str">
            <v>P-ST-H00-002</v>
          </cell>
          <cell r="B2029" t="str">
            <v>Finance</v>
          </cell>
          <cell r="C2029"/>
          <cell r="D2029"/>
          <cell r="E2029">
            <v>44993</v>
          </cell>
          <cell r="F2029" t="str">
            <v>Approved</v>
          </cell>
          <cell r="G2029"/>
        </row>
        <row r="2030">
          <cell r="A2030" t="str">
            <v>P-Z1-KF0-066</v>
          </cell>
          <cell r="B2030" t="str">
            <v>Finance</v>
          </cell>
          <cell r="C2030" t="str">
            <v>FI-C</v>
          </cell>
          <cell r="D2030" t="str">
            <v>N/A</v>
          </cell>
          <cell r="E2030">
            <v>44994</v>
          </cell>
          <cell r="F2030" t="str">
            <v>Approved</v>
          </cell>
          <cell r="G2030" t="str">
            <v>ISP</v>
          </cell>
        </row>
        <row r="2031">
          <cell r="A2031" t="str">
            <v>P-KE-IA0-005</v>
          </cell>
          <cell r="B2031" t="str">
            <v>Social</v>
          </cell>
          <cell r="C2031">
            <v>2</v>
          </cell>
          <cell r="D2031" t="str">
            <v>YES</v>
          </cell>
          <cell r="E2031">
            <v>44998</v>
          </cell>
          <cell r="F2031" t="str">
            <v>Approved</v>
          </cell>
          <cell r="G2031" t="str">
            <v>Investment</v>
          </cell>
        </row>
        <row r="2032">
          <cell r="A2032" t="str">
            <v>P-LR-H00-008</v>
          </cell>
          <cell r="B2032" t="str">
            <v>Finance</v>
          </cell>
          <cell r="C2032">
            <v>3</v>
          </cell>
          <cell r="D2032" t="str">
            <v>N/A</v>
          </cell>
          <cell r="E2032">
            <v>45002</v>
          </cell>
          <cell r="F2032" t="str">
            <v>Approved</v>
          </cell>
          <cell r="G2032" t="str">
            <v>Grant</v>
          </cell>
        </row>
        <row r="2033">
          <cell r="A2033" t="str">
            <v>P-BI-HAB-005</v>
          </cell>
          <cell r="B2033" t="str">
            <v>Finance</v>
          </cell>
          <cell r="C2033" t="str">
            <v>FI-C</v>
          </cell>
          <cell r="D2033" t="str">
            <v>NA</v>
          </cell>
          <cell r="E2033">
            <v>45008</v>
          </cell>
          <cell r="F2033" t="str">
            <v>Approved</v>
          </cell>
          <cell r="G2033" t="str">
            <v>GUARANTEE</v>
          </cell>
        </row>
        <row r="2034">
          <cell r="A2034" t="str">
            <v>P-Z1-DB0-251</v>
          </cell>
          <cell r="B2034" t="str">
            <v>Transport</v>
          </cell>
          <cell r="C2034">
            <v>1</v>
          </cell>
          <cell r="D2034" t="str">
            <v>Yes</v>
          </cell>
          <cell r="E2034">
            <v>45014</v>
          </cell>
          <cell r="F2034" t="str">
            <v>Approved</v>
          </cell>
          <cell r="G2034" t="str">
            <v>Investment</v>
          </cell>
        </row>
        <row r="2035">
          <cell r="A2035" t="str">
            <v>P-Z1-H00-098</v>
          </cell>
          <cell r="B2035" t="str">
            <v>Finance</v>
          </cell>
          <cell r="C2035">
            <v>3</v>
          </cell>
          <cell r="D2035" t="str">
            <v>Yes</v>
          </cell>
          <cell r="E2035">
            <v>45014</v>
          </cell>
          <cell r="F2035" t="str">
            <v>Approved</v>
          </cell>
          <cell r="G2035" t="str">
            <v>Grant</v>
          </cell>
        </row>
        <row r="2036">
          <cell r="A2036" t="str">
            <v>P-MU-K00-009</v>
          </cell>
          <cell r="B2036" t="str">
            <v>Multi-Sector</v>
          </cell>
          <cell r="C2036">
            <v>3</v>
          </cell>
          <cell r="D2036" t="str">
            <v>N/A</v>
          </cell>
          <cell r="E2036">
            <v>45014</v>
          </cell>
          <cell r="F2036" t="str">
            <v>Approved</v>
          </cell>
          <cell r="G2036" t="str">
            <v>PBO</v>
          </cell>
        </row>
        <row r="2037">
          <cell r="A2037" t="str">
            <v>P-MZ-KA0-009</v>
          </cell>
          <cell r="B2037" t="str">
            <v>Multi-Sector</v>
          </cell>
          <cell r="C2037"/>
          <cell r="D2037"/>
          <cell r="E2037">
            <v>45021</v>
          </cell>
          <cell r="F2037" t="str">
            <v>Approved</v>
          </cell>
          <cell r="G2037"/>
        </row>
        <row r="2038">
          <cell r="A2038" t="str">
            <v>P-Z1-ID0-011</v>
          </cell>
          <cell r="B2038" t="str">
            <v>Social</v>
          </cell>
          <cell r="C2038"/>
          <cell r="D2038"/>
          <cell r="E2038">
            <v>45021</v>
          </cell>
          <cell r="F2038" t="str">
            <v>Approved</v>
          </cell>
          <cell r="G2038"/>
        </row>
        <row r="2039">
          <cell r="A2039" t="str">
            <v>P-MG-K00-020</v>
          </cell>
          <cell r="B2039" t="str">
            <v>Multi-Sector</v>
          </cell>
          <cell r="C2039"/>
          <cell r="D2039"/>
          <cell r="E2039">
            <v>45022</v>
          </cell>
          <cell r="F2039" t="str">
            <v>Approved</v>
          </cell>
          <cell r="G2039"/>
        </row>
        <row r="2040">
          <cell r="A2040" t="str">
            <v>P-TG-I00-008</v>
          </cell>
          <cell r="B2040" t="str">
            <v>Social</v>
          </cell>
          <cell r="C2040">
            <v>2</v>
          </cell>
          <cell r="D2040" t="str">
            <v>Yes</v>
          </cell>
          <cell r="E2040">
            <v>45029</v>
          </cell>
          <cell r="F2040" t="str">
            <v>Approved</v>
          </cell>
          <cell r="G2040" t="str">
            <v>Investment</v>
          </cell>
        </row>
        <row r="2041">
          <cell r="A2041" t="str">
            <v>P-SS-A00-002</v>
          </cell>
          <cell r="B2041" t="str">
            <v>Agriculture</v>
          </cell>
          <cell r="C2041">
            <v>3</v>
          </cell>
          <cell r="D2041" t="str">
            <v>NA</v>
          </cell>
          <cell r="E2041">
            <v>45034</v>
          </cell>
          <cell r="F2041" t="str">
            <v>Approved</v>
          </cell>
          <cell r="G2041" t="str">
            <v>Investment</v>
          </cell>
        </row>
        <row r="2042">
          <cell r="A2042" t="str">
            <v>P-MU-FA0-004</v>
          </cell>
          <cell r="B2042" t="str">
            <v>Power</v>
          </cell>
          <cell r="C2042">
            <v>2</v>
          </cell>
          <cell r="D2042" t="str">
            <v>Yes</v>
          </cell>
          <cell r="E2042">
            <v>45042</v>
          </cell>
          <cell r="F2042" t="str">
            <v>Approved</v>
          </cell>
          <cell r="G2042" t="str">
            <v>Investment</v>
          </cell>
        </row>
        <row r="2043">
          <cell r="A2043" t="str">
            <v>P-TG-J00-001</v>
          </cell>
          <cell r="B2043" t="str">
            <v>Urban Development</v>
          </cell>
          <cell r="C2043"/>
          <cell r="D2043"/>
          <cell r="E2043">
            <v>45042</v>
          </cell>
          <cell r="F2043" t="str">
            <v>Approved</v>
          </cell>
          <cell r="G2043"/>
        </row>
        <row r="2044">
          <cell r="A2044" t="str">
            <v>P-GH-D00-011</v>
          </cell>
          <cell r="B2044" t="str">
            <v>Transport</v>
          </cell>
          <cell r="C2044">
            <v>1</v>
          </cell>
          <cell r="D2044" t="str">
            <v>Yes</v>
          </cell>
          <cell r="E2044">
            <v>45049</v>
          </cell>
          <cell r="F2044" t="str">
            <v>Approved</v>
          </cell>
          <cell r="G2044" t="str">
            <v>Investment</v>
          </cell>
        </row>
        <row r="2045">
          <cell r="A2045" t="str">
            <v>P-NG-H00-019</v>
          </cell>
          <cell r="B2045" t="str">
            <v>Finance</v>
          </cell>
          <cell r="C2045" t="str">
            <v>FI-A</v>
          </cell>
          <cell r="D2045" t="str">
            <v>Yes</v>
          </cell>
          <cell r="E2045">
            <v>45049</v>
          </cell>
          <cell r="F2045" t="str">
            <v>Approved</v>
          </cell>
          <cell r="G2045" t="str">
            <v>SUBDEBT</v>
          </cell>
        </row>
        <row r="2046">
          <cell r="A2046" t="str">
            <v>P-Z1-K00-127</v>
          </cell>
          <cell r="B2046" t="str">
            <v>Regional Intergration</v>
          </cell>
          <cell r="C2046"/>
          <cell r="D2046"/>
          <cell r="E2046">
            <v>45054</v>
          </cell>
          <cell r="F2046" t="str">
            <v>Approved</v>
          </cell>
          <cell r="G2046" t="str">
            <v>ISP</v>
          </cell>
        </row>
        <row r="2047">
          <cell r="A2047" t="str">
            <v>P-EG-H00-013</v>
          </cell>
          <cell r="B2047" t="str">
            <v>Finance</v>
          </cell>
          <cell r="C2047">
            <v>1</v>
          </cell>
          <cell r="D2047" t="str">
            <v>Yes</v>
          </cell>
          <cell r="E2047">
            <v>45063</v>
          </cell>
          <cell r="F2047" t="str">
            <v>Approved</v>
          </cell>
          <cell r="G2047" t="str">
            <v>GUARANTEE</v>
          </cell>
        </row>
        <row r="2048">
          <cell r="A2048" t="str">
            <v>P-Z1-KE0-030</v>
          </cell>
          <cell r="B2048" t="str">
            <v>Multi-Sector</v>
          </cell>
          <cell r="C2048" t="str">
            <v>FI-A</v>
          </cell>
          <cell r="D2048" t="str">
            <v>Yes</v>
          </cell>
          <cell r="E2048">
            <v>45063</v>
          </cell>
          <cell r="F2048" t="str">
            <v>Approved</v>
          </cell>
          <cell r="G2048" t="str">
            <v>EQUITY</v>
          </cell>
        </row>
        <row r="2049">
          <cell r="A2049" t="str">
            <v>P-AO-E00-006</v>
          </cell>
          <cell r="B2049" t="str">
            <v>Water supply and Sanitation</v>
          </cell>
          <cell r="C2049">
            <v>2</v>
          </cell>
          <cell r="D2049" t="str">
            <v>Yes</v>
          </cell>
          <cell r="E2049">
            <v>45063</v>
          </cell>
          <cell r="F2049" t="str">
            <v>Approved</v>
          </cell>
          <cell r="G2049" t="str">
            <v>Investment</v>
          </cell>
        </row>
        <row r="2050">
          <cell r="A2050" t="str">
            <v>P-MA-IBD-012</v>
          </cell>
          <cell r="B2050" t="str">
            <v>Social</v>
          </cell>
          <cell r="C2050">
            <v>2</v>
          </cell>
          <cell r="D2050" t="str">
            <v>No</v>
          </cell>
          <cell r="E2050">
            <v>45084</v>
          </cell>
          <cell r="F2050" t="str">
            <v>Approved</v>
          </cell>
          <cell r="G2050" t="str">
            <v>RBF</v>
          </cell>
        </row>
        <row r="2051">
          <cell r="A2051" t="str">
            <v>P-TZ-K00-018</v>
          </cell>
          <cell r="B2051" t="str">
            <v>Multi-Sector</v>
          </cell>
          <cell r="C2051">
            <v>3</v>
          </cell>
          <cell r="D2051" t="str">
            <v>N/A</v>
          </cell>
          <cell r="E2051">
            <v>45084</v>
          </cell>
          <cell r="F2051" t="str">
            <v>Approved</v>
          </cell>
          <cell r="G2051" t="str">
            <v>PBO</v>
          </cell>
        </row>
        <row r="2052">
          <cell r="A2052" t="str">
            <v>P-CV-A00-003</v>
          </cell>
          <cell r="B2052" t="str">
            <v>Agriculture</v>
          </cell>
          <cell r="C2052">
            <v>2</v>
          </cell>
          <cell r="D2052">
            <v>0</v>
          </cell>
          <cell r="E2052">
            <v>45086</v>
          </cell>
          <cell r="F2052" t="str">
            <v>Approved</v>
          </cell>
          <cell r="G2052" t="str">
            <v>PBO</v>
          </cell>
        </row>
        <row r="2053">
          <cell r="A2053" t="str">
            <v>P-Z1-KF0-068</v>
          </cell>
          <cell r="B2053" t="str">
            <v>Multi-Sector</v>
          </cell>
          <cell r="C2053">
            <v>3</v>
          </cell>
          <cell r="D2053" t="str">
            <v>No</v>
          </cell>
          <cell r="E2053">
            <v>45092</v>
          </cell>
          <cell r="F2053" t="str">
            <v>Approved</v>
          </cell>
          <cell r="G2053" t="str">
            <v>Investment</v>
          </cell>
        </row>
        <row r="2054">
          <cell r="A2054" t="str">
            <v>P-Z1-BZ0-014</v>
          </cell>
          <cell r="B2054" t="str">
            <v>Industry, Mining &amp; Quarrying</v>
          </cell>
          <cell r="C2054" t="str">
            <v>FI-A</v>
          </cell>
          <cell r="D2054" t="str">
            <v>Yes</v>
          </cell>
          <cell r="E2054">
            <v>45098</v>
          </cell>
          <cell r="F2054" t="str">
            <v>Approved</v>
          </cell>
          <cell r="G2054" t="str">
            <v>EQUITY</v>
          </cell>
        </row>
        <row r="2055">
          <cell r="A2055" t="str">
            <v>P-NG-EBD-001</v>
          </cell>
          <cell r="B2055" t="str">
            <v>Transport</v>
          </cell>
          <cell r="C2055">
            <v>1</v>
          </cell>
          <cell r="D2055" t="str">
            <v>Yes</v>
          </cell>
          <cell r="E2055">
            <v>45098</v>
          </cell>
          <cell r="F2055" t="str">
            <v>Approved</v>
          </cell>
          <cell r="G2055" t="str">
            <v xml:space="preserve">investment </v>
          </cell>
        </row>
        <row r="2056">
          <cell r="A2056" t="str">
            <v>P-Z1-K00-139</v>
          </cell>
          <cell r="B2056" t="str">
            <v>Finance</v>
          </cell>
          <cell r="C2056" t="str">
            <v>FI-B (TBC)</v>
          </cell>
          <cell r="D2056" t="str">
            <v>No</v>
          </cell>
          <cell r="E2056">
            <v>45107</v>
          </cell>
          <cell r="F2056" t="str">
            <v>Approved</v>
          </cell>
          <cell r="G2056" t="str">
            <v>Equity</v>
          </cell>
        </row>
        <row r="2057">
          <cell r="A2057" t="str">
            <v>P-ET-AA0-020</v>
          </cell>
          <cell r="B2057" t="str">
            <v>Agriculture</v>
          </cell>
          <cell r="C2057">
            <v>2</v>
          </cell>
          <cell r="D2057" t="str">
            <v>YES</v>
          </cell>
          <cell r="E2057">
            <v>45107</v>
          </cell>
          <cell r="F2057" t="str">
            <v>Approved</v>
          </cell>
          <cell r="G2057" t="str">
            <v>Investment</v>
          </cell>
        </row>
        <row r="2058">
          <cell r="A2058" t="str">
            <v>P-RW-E00-013</v>
          </cell>
          <cell r="B2058" t="str">
            <v>Water supply and Sanitation</v>
          </cell>
          <cell r="C2058">
            <v>3</v>
          </cell>
          <cell r="D2058" t="str">
            <v>N/A</v>
          </cell>
          <cell r="E2058">
            <v>45107</v>
          </cell>
          <cell r="F2058" t="str">
            <v>Approved</v>
          </cell>
          <cell r="G2058" t="str">
            <v>PBO</v>
          </cell>
        </row>
        <row r="2059">
          <cell r="A2059" t="str">
            <v>P-Z1-FF0-028</v>
          </cell>
          <cell r="B2059" t="str">
            <v>Power</v>
          </cell>
          <cell r="C2059" t="str">
            <v>FI-B</v>
          </cell>
          <cell r="D2059" t="str">
            <v>YES</v>
          </cell>
          <cell r="E2059">
            <v>45107</v>
          </cell>
          <cell r="F2059" t="str">
            <v>Approved</v>
          </cell>
          <cell r="G2059" t="str">
            <v>LOC</v>
          </cell>
        </row>
        <row r="2060">
          <cell r="A2060" t="str">
            <v>P-MA-IA0-008</v>
          </cell>
          <cell r="B2060" t="str">
            <v>Social</v>
          </cell>
          <cell r="C2060">
            <v>3</v>
          </cell>
          <cell r="D2060" t="str">
            <v>No</v>
          </cell>
          <cell r="E2060">
            <v>45112</v>
          </cell>
          <cell r="F2060" t="str">
            <v>Approved</v>
          </cell>
          <cell r="G2060" t="str">
            <v>PBO</v>
          </cell>
        </row>
        <row r="2061">
          <cell r="A2061" t="str">
            <v>P-BJ-EBC-003</v>
          </cell>
          <cell r="B2061" t="str">
            <v>Water supply and Sanitation</v>
          </cell>
          <cell r="C2061">
            <v>1</v>
          </cell>
          <cell r="D2061" t="str">
            <v>Yes</v>
          </cell>
          <cell r="E2061">
            <v>45112</v>
          </cell>
          <cell r="F2061" t="str">
            <v>Approved</v>
          </cell>
          <cell r="G2061" t="str">
            <v>Investment</v>
          </cell>
        </row>
        <row r="2062">
          <cell r="A2062" t="str">
            <v>P-CI-GB0-005</v>
          </cell>
          <cell r="B2062" t="str">
            <v>Multi-Sector</v>
          </cell>
          <cell r="C2062">
            <v>2</v>
          </cell>
          <cell r="D2062" t="str">
            <v>Yes</v>
          </cell>
          <cell r="E2062">
            <v>45112</v>
          </cell>
          <cell r="F2062" t="str">
            <v>Approved</v>
          </cell>
          <cell r="G2062" t="str">
            <v>ISP</v>
          </cell>
        </row>
        <row r="2063">
          <cell r="A2063" t="str">
            <v>P-GW-I00-008</v>
          </cell>
          <cell r="B2063" t="str">
            <v>Social</v>
          </cell>
          <cell r="C2063" t="str">
            <v>FI-B</v>
          </cell>
          <cell r="D2063" t="str">
            <v>N/A</v>
          </cell>
          <cell r="E2063">
            <v>45114</v>
          </cell>
          <cell r="F2063" t="str">
            <v>Approved</v>
          </cell>
          <cell r="G2063" t="str">
            <v>Investment</v>
          </cell>
        </row>
        <row r="2064">
          <cell r="A2064" t="str">
            <v>P-CI-H00-014</v>
          </cell>
          <cell r="B2064" t="str">
            <v>Finance</v>
          </cell>
          <cell r="C2064">
            <v>1</v>
          </cell>
          <cell r="D2064" t="str">
            <v>YES</v>
          </cell>
          <cell r="E2064">
            <v>45119</v>
          </cell>
          <cell r="F2064" t="str">
            <v>Approved</v>
          </cell>
          <cell r="G2064" t="str">
            <v>GUARANTEE</v>
          </cell>
        </row>
        <row r="2065">
          <cell r="A2065" t="str">
            <v>P-KE-FA0-022</v>
          </cell>
          <cell r="B2065" t="str">
            <v>Power</v>
          </cell>
          <cell r="C2065">
            <v>1</v>
          </cell>
          <cell r="D2065" t="str">
            <v>YES</v>
          </cell>
          <cell r="E2065">
            <v>45119</v>
          </cell>
          <cell r="F2065" t="str">
            <v>Approved</v>
          </cell>
          <cell r="G2065" t="str">
            <v>Investment</v>
          </cell>
        </row>
        <row r="2066">
          <cell r="A2066" t="str">
            <v>P-TN-AA0-031</v>
          </cell>
          <cell r="B2066" t="str">
            <v>Agriculture</v>
          </cell>
          <cell r="C2066" t="str">
            <v>No</v>
          </cell>
          <cell r="D2066" t="str">
            <v>No</v>
          </cell>
          <cell r="E2066">
            <v>45119</v>
          </cell>
          <cell r="F2066" t="str">
            <v>Approved</v>
          </cell>
          <cell r="G2066" t="str">
            <v>Investment</v>
          </cell>
        </row>
        <row r="2067">
          <cell r="A2067" t="str">
            <v>P-GM-FA0-004</v>
          </cell>
          <cell r="B2067" t="str">
            <v>Power</v>
          </cell>
          <cell r="C2067">
            <v>2</v>
          </cell>
          <cell r="D2067" t="str">
            <v>YES</v>
          </cell>
          <cell r="E2067">
            <v>45120</v>
          </cell>
          <cell r="F2067" t="str">
            <v>Approved</v>
          </cell>
          <cell r="G2067" t="str">
            <v>Investment</v>
          </cell>
        </row>
        <row r="2068">
          <cell r="A2068" t="str">
            <v>P-Z1-HAB-100</v>
          </cell>
          <cell r="B2068" t="str">
            <v>Finance</v>
          </cell>
          <cell r="C2068" t="str">
            <v>No</v>
          </cell>
          <cell r="D2068" t="str">
            <v>No</v>
          </cell>
          <cell r="E2068">
            <v>45120</v>
          </cell>
          <cell r="F2068" t="str">
            <v>Approved</v>
          </cell>
          <cell r="G2068" t="str">
            <v>GUARANTEE</v>
          </cell>
        </row>
        <row r="2069">
          <cell r="A2069" t="str">
            <v>P-GN-AA0-026</v>
          </cell>
          <cell r="B2069" t="str">
            <v>Agriculture</v>
          </cell>
          <cell r="C2069">
            <v>2</v>
          </cell>
          <cell r="D2069" t="str">
            <v>Yes</v>
          </cell>
          <cell r="E2069">
            <v>45120</v>
          </cell>
          <cell r="F2069" t="str">
            <v>Approved</v>
          </cell>
          <cell r="G2069" t="str">
            <v>Investment</v>
          </cell>
        </row>
        <row r="2070">
          <cell r="A2070" t="str">
            <v>P-BJ-DD0-002</v>
          </cell>
          <cell r="B2070" t="str">
            <v>Transport</v>
          </cell>
          <cell r="C2070">
            <v>1</v>
          </cell>
          <cell r="D2070" t="str">
            <v>Yes</v>
          </cell>
          <cell r="E2070">
            <v>45121</v>
          </cell>
          <cell r="F2070" t="str">
            <v>Approved</v>
          </cell>
          <cell r="G2070" t="str">
            <v>Corporate loan</v>
          </cell>
        </row>
        <row r="2071">
          <cell r="A2071" t="str">
            <v>P-Z1-KE0-033</v>
          </cell>
          <cell r="B2071" t="str">
            <v>Multi-Sector</v>
          </cell>
          <cell r="C2071" t="str">
            <v>TBC</v>
          </cell>
          <cell r="D2071"/>
          <cell r="E2071">
            <v>45121</v>
          </cell>
          <cell r="F2071" t="str">
            <v>Approved</v>
          </cell>
          <cell r="G2071" t="str">
            <v>Equity</v>
          </cell>
        </row>
        <row r="2072">
          <cell r="A2072" t="str">
            <v>P-CM-IA0-002</v>
          </cell>
          <cell r="B2072" t="str">
            <v>Social</v>
          </cell>
          <cell r="C2072">
            <v>2</v>
          </cell>
          <cell r="D2072" t="str">
            <v>YES</v>
          </cell>
          <cell r="E2072">
            <v>45121</v>
          </cell>
          <cell r="F2072" t="str">
            <v>Approved</v>
          </cell>
          <cell r="G2072" t="str">
            <v>Investment</v>
          </cell>
        </row>
        <row r="2073">
          <cell r="A2073" t="str">
            <v>P-LR-K00-022</v>
          </cell>
          <cell r="B2073" t="str">
            <v>Finance</v>
          </cell>
          <cell r="C2073" t="str">
            <v>FI-B or FI-C (TBC)</v>
          </cell>
          <cell r="D2073" t="str">
            <v>No</v>
          </cell>
          <cell r="E2073">
            <v>45121</v>
          </cell>
          <cell r="F2073" t="str">
            <v>Approved</v>
          </cell>
          <cell r="G2073" t="str">
            <v>Loan/Grant</v>
          </cell>
        </row>
        <row r="2074">
          <cell r="A2074" t="str">
            <v>P-Z1-C00-100</v>
          </cell>
          <cell r="B2074" t="str">
            <v>Agriculture</v>
          </cell>
          <cell r="C2074">
            <v>2</v>
          </cell>
          <cell r="D2074" t="str">
            <v>Yes</v>
          </cell>
          <cell r="E2074">
            <v>45121</v>
          </cell>
          <cell r="F2074" t="str">
            <v>Approved</v>
          </cell>
          <cell r="G2074" t="str">
            <v>investment</v>
          </cell>
        </row>
        <row r="2075">
          <cell r="A2075" t="str">
            <v>P-Z1-C00-098</v>
          </cell>
          <cell r="B2075" t="str">
            <v>Agriculture</v>
          </cell>
          <cell r="C2075"/>
          <cell r="D2075" t="str">
            <v>NO</v>
          </cell>
          <cell r="E2075">
            <v>45121</v>
          </cell>
          <cell r="F2075" t="str">
            <v>Approved</v>
          </cell>
          <cell r="G2075" t="str">
            <v>Investment</v>
          </cell>
        </row>
        <row r="2076">
          <cell r="A2076" t="str">
            <v>P-NA-DZ0-002</v>
          </cell>
          <cell r="B2076" t="str">
            <v>Transport</v>
          </cell>
          <cell r="C2076">
            <v>1</v>
          </cell>
          <cell r="D2076" t="str">
            <v>Yes</v>
          </cell>
          <cell r="E2076">
            <v>45175</v>
          </cell>
          <cell r="F2076" t="str">
            <v>PAR approved</v>
          </cell>
          <cell r="G2076" t="str">
            <v>Investment</v>
          </cell>
        </row>
        <row r="2077">
          <cell r="A2077" t="str">
            <v>P-ET-FA0-020</v>
          </cell>
          <cell r="B2077" t="str">
            <v>Power</v>
          </cell>
          <cell r="C2077">
            <v>1</v>
          </cell>
          <cell r="D2077" t="str">
            <v>YES</v>
          </cell>
          <cell r="E2077">
            <v>45182</v>
          </cell>
          <cell r="F2077" t="str">
            <v>PAR approved</v>
          </cell>
          <cell r="G2077" t="str">
            <v>Investment</v>
          </cell>
        </row>
        <row r="2078">
          <cell r="A2078" t="str">
            <v>P-MZ-KA0-007</v>
          </cell>
          <cell r="B2078" t="str">
            <v>Multi-Sector</v>
          </cell>
          <cell r="C2078">
            <v>3</v>
          </cell>
          <cell r="D2078" t="str">
            <v>N/A</v>
          </cell>
          <cell r="E2078">
            <v>45182</v>
          </cell>
          <cell r="F2078" t="str">
            <v>PCN Approved</v>
          </cell>
          <cell r="G2078" t="str">
            <v>PBO</v>
          </cell>
        </row>
        <row r="2079">
          <cell r="A2079" t="str">
            <v>P-GM-KA0-011</v>
          </cell>
          <cell r="B2079" t="str">
            <v>Multi-Sector</v>
          </cell>
          <cell r="C2079" t="str">
            <v>3 (TBC)</v>
          </cell>
          <cell r="D2079" t="str">
            <v>NO</v>
          </cell>
          <cell r="E2079">
            <v>45183</v>
          </cell>
          <cell r="F2079" t="str">
            <v>PAR approved</v>
          </cell>
          <cell r="G2079" t="str">
            <v>PBO</v>
          </cell>
        </row>
        <row r="2080">
          <cell r="A2080" t="str">
            <v>P-GM-I00-003</v>
          </cell>
          <cell r="B2080" t="str">
            <v>Social</v>
          </cell>
          <cell r="C2080">
            <v>2</v>
          </cell>
          <cell r="D2080" t="str">
            <v>Yes</v>
          </cell>
          <cell r="E2080">
            <v>45183</v>
          </cell>
          <cell r="F2080" t="str">
            <v>PAR approved</v>
          </cell>
          <cell r="G2080" t="str">
            <v>Investment</v>
          </cell>
        </row>
        <row r="2081">
          <cell r="A2081" t="str">
            <v>P-MZ-KA0-008</v>
          </cell>
          <cell r="B2081" t="str">
            <v>Multi-Sector</v>
          </cell>
          <cell r="C2081">
            <v>3</v>
          </cell>
          <cell r="D2081" t="str">
            <v>N/A</v>
          </cell>
          <cell r="E2081">
            <v>45183</v>
          </cell>
          <cell r="F2081" t="str">
            <v>PAR approved</v>
          </cell>
          <cell r="G2081" t="str">
            <v>ISP</v>
          </cell>
        </row>
        <row r="2082">
          <cell r="A2082" t="str">
            <v>P-TG-KA0-004</v>
          </cell>
          <cell r="B2082" t="str">
            <v>Multi-Sector</v>
          </cell>
          <cell r="C2082" t="str">
            <v>3 (TBC)</v>
          </cell>
          <cell r="D2082" t="str">
            <v>N/A</v>
          </cell>
          <cell r="E2082">
            <v>45183</v>
          </cell>
          <cell r="F2082" t="str">
            <v>PAR approved</v>
          </cell>
          <cell r="G2082" t="str">
            <v>PBO</v>
          </cell>
        </row>
        <row r="2083">
          <cell r="A2083" t="str">
            <v>P-SO-KF0-015</v>
          </cell>
          <cell r="B2083" t="str">
            <v>Multi-Sector</v>
          </cell>
          <cell r="C2083">
            <v>3</v>
          </cell>
          <cell r="D2083" t="str">
            <v>NA</v>
          </cell>
          <cell r="E2083">
            <v>45184</v>
          </cell>
          <cell r="F2083" t="str">
            <v>PCN Approved</v>
          </cell>
          <cell r="G2083" t="str">
            <v>ISP</v>
          </cell>
        </row>
        <row r="2084">
          <cell r="A2084" t="str">
            <v>P-RW-IA0-006</v>
          </cell>
          <cell r="B2084" t="str">
            <v>Social</v>
          </cell>
          <cell r="C2084">
            <v>2</v>
          </cell>
          <cell r="D2084" t="str">
            <v>Yes</v>
          </cell>
          <cell r="E2084">
            <v>45184</v>
          </cell>
          <cell r="F2084" t="str">
            <v>PCN approved</v>
          </cell>
          <cell r="G2084" t="str">
            <v>Investment</v>
          </cell>
        </row>
        <row r="2085">
          <cell r="A2085" t="str">
            <v>P-MR-K00-019</v>
          </cell>
          <cell r="B2085" t="str">
            <v>Multi-Sector</v>
          </cell>
          <cell r="C2085">
            <v>3</v>
          </cell>
          <cell r="D2085" t="str">
            <v>NA</v>
          </cell>
          <cell r="E2085">
            <v>45184</v>
          </cell>
          <cell r="F2085" t="str">
            <v>PCN Approved</v>
          </cell>
          <cell r="G2085" t="str">
            <v>ISP</v>
          </cell>
        </row>
        <row r="2086">
          <cell r="A2086" t="str">
            <v>P-AO-AA0-011</v>
          </cell>
          <cell r="B2086" t="str">
            <v>Agriculture</v>
          </cell>
          <cell r="C2086" t="str">
            <v>TBD</v>
          </cell>
          <cell r="D2086" t="str">
            <v>No</v>
          </cell>
          <cell r="E2086">
            <v>45187</v>
          </cell>
          <cell r="F2086" t="str">
            <v>PCN Approved</v>
          </cell>
          <cell r="G2086" t="str">
            <v>PBO</v>
          </cell>
        </row>
        <row r="2087">
          <cell r="A2087" t="str">
            <v>P-Z1-HB0-084</v>
          </cell>
          <cell r="B2087" t="str">
            <v>Finance</v>
          </cell>
          <cell r="C2087" t="str">
            <v>FI-B (TBC)</v>
          </cell>
          <cell r="D2087" t="str">
            <v>NO</v>
          </cell>
          <cell r="E2087">
            <v>45189</v>
          </cell>
          <cell r="F2087" t="str">
            <v>PCN Approved</v>
          </cell>
          <cell r="G2087" t="str">
            <v>EQUITY</v>
          </cell>
        </row>
        <row r="2088">
          <cell r="A2088" t="str">
            <v>P-Z1-K00-135</v>
          </cell>
          <cell r="B2088" t="str">
            <v>Multi-Sector</v>
          </cell>
          <cell r="C2088" t="str">
            <v>FI-B</v>
          </cell>
          <cell r="D2088" t="str">
            <v>YES</v>
          </cell>
          <cell r="E2088">
            <v>45189</v>
          </cell>
          <cell r="F2088" t="str">
            <v>PCN Approved</v>
          </cell>
          <cell r="G2088" t="str">
            <v>EQUITY</v>
          </cell>
        </row>
        <row r="2089">
          <cell r="A2089" t="str">
            <v>P-UG-E00-019</v>
          </cell>
          <cell r="B2089" t="str">
            <v>Water supply and Sanitation</v>
          </cell>
          <cell r="C2089">
            <v>2</v>
          </cell>
          <cell r="D2089" t="str">
            <v>No</v>
          </cell>
          <cell r="E2089">
            <v>45189</v>
          </cell>
          <cell r="F2089" t="str">
            <v>PAR approved</v>
          </cell>
          <cell r="G2089" t="str">
            <v>Investment</v>
          </cell>
        </row>
        <row r="2090">
          <cell r="A2090" t="str">
            <v>P-UG-E00-019</v>
          </cell>
          <cell r="B2090" t="str">
            <v>Water supply and Sanitation</v>
          </cell>
          <cell r="C2090">
            <v>2</v>
          </cell>
          <cell r="D2090" t="str">
            <v>No</v>
          </cell>
          <cell r="E2090">
            <v>45189</v>
          </cell>
          <cell r="F2090" t="str">
            <v>PAR approved</v>
          </cell>
          <cell r="G2090" t="str">
            <v>Investment</v>
          </cell>
        </row>
        <row r="2091">
          <cell r="A2091" t="str">
            <v>P-KE-FA0-021</v>
          </cell>
          <cell r="B2091" t="str">
            <v>Power</v>
          </cell>
          <cell r="C2091">
            <v>2</v>
          </cell>
          <cell r="D2091" t="str">
            <v>No</v>
          </cell>
          <cell r="E2091">
            <v>45189</v>
          </cell>
          <cell r="F2091" t="str">
            <v>PCN Approved</v>
          </cell>
          <cell r="G2091" t="str">
            <v>Investment</v>
          </cell>
        </row>
        <row r="2092">
          <cell r="A2092" t="str">
            <v>P-EG-IB0-009</v>
          </cell>
          <cell r="B2092" t="str">
            <v>Social</v>
          </cell>
          <cell r="C2092">
            <v>2</v>
          </cell>
          <cell r="D2092" t="str">
            <v>Yes</v>
          </cell>
          <cell r="E2092">
            <v>45189</v>
          </cell>
          <cell r="F2092" t="str">
            <v>PCN Approved</v>
          </cell>
          <cell r="G2092" t="str">
            <v>Investment</v>
          </cell>
        </row>
        <row r="2093">
          <cell r="A2093" t="str">
            <v>P-NG-K00-002</v>
          </cell>
          <cell r="B2093" t="str">
            <v>Environment</v>
          </cell>
          <cell r="C2093">
            <v>1</v>
          </cell>
          <cell r="D2093" t="str">
            <v>Yes</v>
          </cell>
          <cell r="E2093">
            <v>45189</v>
          </cell>
          <cell r="F2093" t="str">
            <v>Before PCN</v>
          </cell>
          <cell r="G2093" t="str">
            <v>Investment</v>
          </cell>
        </row>
        <row r="2094">
          <cell r="A2094" t="str">
            <v>P-MA-BB0-005</v>
          </cell>
          <cell r="B2094" t="str">
            <v>Industry, Mining &amp; Quarrying</v>
          </cell>
          <cell r="C2094" t="str">
            <v>No</v>
          </cell>
          <cell r="D2094" t="str">
            <v>No</v>
          </cell>
          <cell r="E2094">
            <v>45191</v>
          </cell>
          <cell r="F2094" t="str">
            <v>PCN Approved</v>
          </cell>
          <cell r="G2094" t="str">
            <v>Investment</v>
          </cell>
        </row>
        <row r="2095">
          <cell r="A2095" t="str">
            <v>P-TD-E00-006</v>
          </cell>
          <cell r="B2095" t="str">
            <v>Water supply and Sanitation</v>
          </cell>
          <cell r="C2095">
            <v>2</v>
          </cell>
          <cell r="D2095" t="str">
            <v>NO</v>
          </cell>
          <cell r="E2095">
            <v>45194</v>
          </cell>
          <cell r="F2095" t="str">
            <v>PCN Approved</v>
          </cell>
          <cell r="G2095" t="str">
            <v>Investment</v>
          </cell>
        </row>
        <row r="2096">
          <cell r="A2096" t="str">
            <v>P-UG-HAA-004</v>
          </cell>
          <cell r="B2096" t="str">
            <v>Finance</v>
          </cell>
          <cell r="C2096" t="str">
            <v>FI-B</v>
          </cell>
          <cell r="D2096" t="str">
            <v>Yes</v>
          </cell>
          <cell r="E2096">
            <v>45195</v>
          </cell>
          <cell r="F2096" t="str">
            <v>PCN Approved</v>
          </cell>
          <cell r="G2096" t="str">
            <v>LOC/GUARANTEE</v>
          </cell>
        </row>
        <row r="2097">
          <cell r="A2097" t="str">
            <v>P-BF-K00-017</v>
          </cell>
          <cell r="B2097" t="str">
            <v>Multi-Sector</v>
          </cell>
          <cell r="C2097">
            <v>1</v>
          </cell>
          <cell r="D2097" t="str">
            <v>NO</v>
          </cell>
          <cell r="E2097">
            <v>45195</v>
          </cell>
          <cell r="F2097" t="str">
            <v>PCN Approved</v>
          </cell>
          <cell r="G2097" t="str">
            <v>ISP</v>
          </cell>
        </row>
        <row r="2098">
          <cell r="A2098" t="str">
            <v>P-SN-KA0-019</v>
          </cell>
          <cell r="B2098" t="str">
            <v>Multi-Sector</v>
          </cell>
          <cell r="C2098" t="str">
            <v>3 (TBC)</v>
          </cell>
          <cell r="D2098" t="str">
            <v>NO</v>
          </cell>
          <cell r="E2098">
            <v>45195</v>
          </cell>
          <cell r="F2098" t="str">
            <v>Before PCN</v>
          </cell>
          <cell r="G2098" t="str">
            <v>PBO</v>
          </cell>
        </row>
        <row r="2099">
          <cell r="A2099" t="str">
            <v>P-EG-K00-016</v>
          </cell>
          <cell r="B2099" t="str">
            <v>Multi-Sector</v>
          </cell>
          <cell r="C2099"/>
          <cell r="D2099"/>
          <cell r="E2099">
            <v>45195</v>
          </cell>
          <cell r="F2099" t="str">
            <v>Before PCN</v>
          </cell>
          <cell r="G2099" t="str">
            <v>PBO</v>
          </cell>
        </row>
        <row r="2100">
          <cell r="A2100" t="str">
            <v>P-BI-E00-002</v>
          </cell>
          <cell r="B2100" t="str">
            <v>Water supply and Sanitation</v>
          </cell>
          <cell r="C2100">
            <v>1</v>
          </cell>
          <cell r="D2100" t="str">
            <v>YES</v>
          </cell>
          <cell r="E2100">
            <v>45197</v>
          </cell>
          <cell r="F2100" t="str">
            <v>PCN Approved</v>
          </cell>
          <cell r="G2100" t="str">
            <v>Investment</v>
          </cell>
        </row>
        <row r="2101">
          <cell r="A2101" t="str">
            <v>P-ST-AA0-006</v>
          </cell>
          <cell r="B2101" t="str">
            <v>Agriculture</v>
          </cell>
          <cell r="C2101" t="str">
            <v>2 TBC</v>
          </cell>
          <cell r="D2101" t="str">
            <v>No</v>
          </cell>
          <cell r="E2101">
            <v>45197</v>
          </cell>
          <cell r="F2101" t="str">
            <v>PCN Approved</v>
          </cell>
          <cell r="G2101" t="str">
            <v>Investment</v>
          </cell>
        </row>
        <row r="2102">
          <cell r="A2102" t="str">
            <v>P-BJ-AAF-003</v>
          </cell>
          <cell r="B2102" t="str">
            <v>Agriculture</v>
          </cell>
          <cell r="C2102">
            <v>1</v>
          </cell>
          <cell r="D2102" t="str">
            <v>Yes</v>
          </cell>
          <cell r="E2102">
            <v>45197</v>
          </cell>
          <cell r="F2102" t="str">
            <v>PAR approved</v>
          </cell>
          <cell r="G2102" t="str">
            <v>Investment</v>
          </cell>
        </row>
        <row r="2103">
          <cell r="A2103" t="str">
            <v>P-ZA-K00-006</v>
          </cell>
          <cell r="B2103" t="str">
            <v>Multi-Sector</v>
          </cell>
          <cell r="C2103">
            <v>3</v>
          </cell>
          <cell r="D2103" t="str">
            <v>N/A</v>
          </cell>
          <cell r="E2103">
            <v>45198</v>
          </cell>
          <cell r="F2103" t="str">
            <v>PCN Approved</v>
          </cell>
          <cell r="G2103" t="str">
            <v>PBO</v>
          </cell>
        </row>
        <row r="2104">
          <cell r="A2104" t="str">
            <v>P-ZA-K00-006</v>
          </cell>
          <cell r="B2104" t="str">
            <v>Multi-Sector</v>
          </cell>
          <cell r="C2104">
            <v>3</v>
          </cell>
          <cell r="D2104" t="str">
            <v>N/A</v>
          </cell>
          <cell r="E2104">
            <v>45198</v>
          </cell>
          <cell r="F2104" t="str">
            <v>PCN Approved</v>
          </cell>
          <cell r="G2104" t="str">
            <v>PBO</v>
          </cell>
        </row>
        <row r="2105">
          <cell r="A2105" t="str">
            <v>P-NG-E00-010</v>
          </cell>
          <cell r="B2105" t="str">
            <v>Water supply and Sanitation</v>
          </cell>
          <cell r="C2105">
            <v>1</v>
          </cell>
          <cell r="D2105" t="str">
            <v>Yes</v>
          </cell>
          <cell r="E2105">
            <v>45198</v>
          </cell>
          <cell r="F2105" t="str">
            <v>PCN Approved</v>
          </cell>
          <cell r="G2105" t="str">
            <v>Investment</v>
          </cell>
        </row>
        <row r="2106">
          <cell r="A2106" t="str">
            <v>P-CF-IE0-005</v>
          </cell>
          <cell r="B2106" t="str">
            <v>Social</v>
          </cell>
          <cell r="C2106">
            <v>2</v>
          </cell>
          <cell r="D2106" t="str">
            <v>NO</v>
          </cell>
          <cell r="E2106">
            <v>45199</v>
          </cell>
          <cell r="F2106" t="str">
            <v>PAR approved</v>
          </cell>
          <cell r="G2106" t="str">
            <v>Investment</v>
          </cell>
        </row>
        <row r="2107">
          <cell r="A2107" t="str">
            <v>P-CF-KF0-008</v>
          </cell>
          <cell r="B2107" t="str">
            <v>Multi-Sector</v>
          </cell>
          <cell r="C2107">
            <v>3</v>
          </cell>
          <cell r="D2107" t="str">
            <v>NA</v>
          </cell>
          <cell r="E2107">
            <v>45199</v>
          </cell>
          <cell r="F2107" t="str">
            <v>PAR approved</v>
          </cell>
          <cell r="G2107" t="str">
            <v>ISP</v>
          </cell>
        </row>
        <row r="2108">
          <cell r="A2108" t="str">
            <v>P-Z1-HAB-101</v>
          </cell>
          <cell r="B2108" t="str">
            <v>Finance</v>
          </cell>
          <cell r="C2108" t="str">
            <v>No</v>
          </cell>
          <cell r="D2108" t="str">
            <v>No</v>
          </cell>
          <cell r="E2108">
            <v>45199</v>
          </cell>
          <cell r="F2108" t="str">
            <v>PCN Approved</v>
          </cell>
          <cell r="G2108" t="str">
            <v>RPA</v>
          </cell>
        </row>
        <row r="2109">
          <cell r="A2109" t="str">
            <v>P-CD-K00-015</v>
          </cell>
          <cell r="B2109" t="str">
            <v>Multi-Sector</v>
          </cell>
          <cell r="C2109">
            <v>3</v>
          </cell>
          <cell r="D2109" t="str">
            <v>NO</v>
          </cell>
          <cell r="E2109">
            <v>45202</v>
          </cell>
          <cell r="F2109" t="str">
            <v>PCN Approved</v>
          </cell>
          <cell r="G2109" t="str">
            <v>ISP</v>
          </cell>
        </row>
        <row r="2110">
          <cell r="A2110" t="str">
            <v>P-ZA-H00-015</v>
          </cell>
          <cell r="B2110" t="str">
            <v>Finance</v>
          </cell>
          <cell r="C2110" t="str">
            <v>FI-C - TBC</v>
          </cell>
          <cell r="D2110" t="str">
            <v>No</v>
          </cell>
          <cell r="E2110">
            <v>45203</v>
          </cell>
          <cell r="F2110" t="str">
            <v>PCN Approved</v>
          </cell>
          <cell r="G2110" t="str">
            <v>RPA/SUBDEBT</v>
          </cell>
        </row>
        <row r="2111">
          <cell r="A2111" t="str">
            <v>P-CF-K00-020</v>
          </cell>
          <cell r="B2111" t="str">
            <v>Multi-Sector</v>
          </cell>
          <cell r="C2111"/>
          <cell r="D2111"/>
          <cell r="E2111">
            <v>45203</v>
          </cell>
          <cell r="F2111" t="str">
            <v>PCN Approved</v>
          </cell>
          <cell r="G2111" t="str">
            <v>PBO</v>
          </cell>
        </row>
        <row r="2112">
          <cell r="A2112" t="str">
            <v>P-GH-K00-018</v>
          </cell>
          <cell r="B2112" t="str">
            <v>Multi-Sector</v>
          </cell>
          <cell r="C2112"/>
          <cell r="D2112"/>
          <cell r="E2112">
            <v>45203</v>
          </cell>
          <cell r="F2112" t="str">
            <v>Before PCN</v>
          </cell>
          <cell r="G2112" t="str">
            <v>PBO</v>
          </cell>
        </row>
        <row r="2113">
          <cell r="A2113" t="str">
            <v>P-SO-HZ0-001</v>
          </cell>
          <cell r="B2113" t="str">
            <v>Finance</v>
          </cell>
          <cell r="C2113" t="str">
            <v>FI-B</v>
          </cell>
          <cell r="D2113" t="str">
            <v>No</v>
          </cell>
          <cell r="E2113">
            <v>45204</v>
          </cell>
          <cell r="F2113" t="str">
            <v>Before PCN</v>
          </cell>
          <cell r="G2113" t="str">
            <v>Grant</v>
          </cell>
        </row>
        <row r="2114">
          <cell r="A2114" t="str">
            <v>P-TG-E00-010</v>
          </cell>
          <cell r="B2114" t="str">
            <v>Water supply and Sanitation</v>
          </cell>
          <cell r="C2114">
            <v>1</v>
          </cell>
          <cell r="D2114" t="str">
            <v>NO</v>
          </cell>
          <cell r="E2114">
            <v>45204</v>
          </cell>
          <cell r="F2114" t="str">
            <v>Before PCN</v>
          </cell>
          <cell r="G2114" t="str">
            <v>Investment</v>
          </cell>
        </row>
        <row r="2115">
          <cell r="A2115" t="str">
            <v>P-SS-I00-005</v>
          </cell>
          <cell r="B2115" t="str">
            <v>Social</v>
          </cell>
          <cell r="C2115">
            <v>2</v>
          </cell>
          <cell r="D2115" t="str">
            <v>Yes</v>
          </cell>
          <cell r="E2115">
            <v>45210</v>
          </cell>
          <cell r="F2115" t="str">
            <v>PCN Approved</v>
          </cell>
          <cell r="G2115" t="str">
            <v>Investment</v>
          </cell>
        </row>
        <row r="2116">
          <cell r="A2116" t="str">
            <v>P-Z1-HAA-105</v>
          </cell>
          <cell r="B2116" t="str">
            <v>Finance</v>
          </cell>
          <cell r="C2116" t="str">
            <v>FI-B</v>
          </cell>
          <cell r="D2116" t="str">
            <v>Yes</v>
          </cell>
          <cell r="E2116">
            <v>45210</v>
          </cell>
          <cell r="F2116" t="str">
            <v>PCN Approved</v>
          </cell>
          <cell r="G2116" t="str">
            <v>Sub Debt</v>
          </cell>
        </row>
        <row r="2117">
          <cell r="A2117" t="str">
            <v>P-CM-DB0-022</v>
          </cell>
          <cell r="B2117" t="str">
            <v>Transport</v>
          </cell>
          <cell r="C2117">
            <v>1</v>
          </cell>
          <cell r="D2117" t="str">
            <v>Yes</v>
          </cell>
          <cell r="E2117">
            <v>45210</v>
          </cell>
          <cell r="F2117" t="str">
            <v>PCN approved</v>
          </cell>
          <cell r="G2117" t="str">
            <v>Investment</v>
          </cell>
        </row>
        <row r="2118">
          <cell r="A2118" t="str">
            <v>P-CD-IA0-003</v>
          </cell>
          <cell r="B2118" t="str">
            <v>Social</v>
          </cell>
          <cell r="C2118">
            <v>2</v>
          </cell>
          <cell r="D2118"/>
          <cell r="E2118">
            <v>45210</v>
          </cell>
          <cell r="F2118" t="str">
            <v>PCN Approved</v>
          </cell>
          <cell r="G2118" t="str">
            <v>Investment</v>
          </cell>
        </row>
        <row r="2119">
          <cell r="A2119" t="str">
            <v>P-GA-F00-016</v>
          </cell>
          <cell r="B2119" t="str">
            <v>Power</v>
          </cell>
          <cell r="C2119">
            <v>1</v>
          </cell>
          <cell r="D2119" t="str">
            <v>NO</v>
          </cell>
          <cell r="E2119">
            <v>45210</v>
          </cell>
          <cell r="F2119" t="str">
            <v>PCN Approved</v>
          </cell>
          <cell r="G2119" t="str">
            <v>Investment</v>
          </cell>
        </row>
        <row r="2120">
          <cell r="A2120" t="str">
            <v>P-ML-DB0-023</v>
          </cell>
          <cell r="B2120" t="str">
            <v>Transport</v>
          </cell>
          <cell r="C2120" t="str">
            <v>1 (TBC)</v>
          </cell>
          <cell r="D2120" t="str">
            <v>No</v>
          </cell>
          <cell r="E2120">
            <v>45210</v>
          </cell>
          <cell r="F2120" t="str">
            <v>Before PCN</v>
          </cell>
          <cell r="G2120" t="str">
            <v>Investment</v>
          </cell>
        </row>
        <row r="2121">
          <cell r="A2121" t="str">
            <v>P-NG-BG0-004</v>
          </cell>
          <cell r="B2121" t="str">
            <v>Industry, Mining &amp; Quarrying</v>
          </cell>
          <cell r="C2121">
            <v>1</v>
          </cell>
          <cell r="D2121" t="str">
            <v>No</v>
          </cell>
          <cell r="E2121">
            <v>45210</v>
          </cell>
          <cell r="F2121" t="str">
            <v>Before PCN</v>
          </cell>
          <cell r="G2121" t="str">
            <v>Senior Debt</v>
          </cell>
        </row>
        <row r="2122">
          <cell r="A2122" t="str">
            <v>P-MW-E00-013</v>
          </cell>
          <cell r="B2122" t="str">
            <v>Water supply and Sanitation</v>
          </cell>
          <cell r="C2122">
            <v>1</v>
          </cell>
          <cell r="D2122" t="str">
            <v>Yes</v>
          </cell>
          <cell r="E2122">
            <v>45212</v>
          </cell>
          <cell r="F2122" t="str">
            <v>PAR approved</v>
          </cell>
          <cell r="G2122" t="str">
            <v>Investment</v>
          </cell>
        </row>
        <row r="2123">
          <cell r="A2123" t="str">
            <v>P-MW-HAB-003</v>
          </cell>
          <cell r="B2123" t="str">
            <v>Finance</v>
          </cell>
          <cell r="C2123" t="str">
            <v>tbc</v>
          </cell>
          <cell r="D2123" t="str">
            <v>No</v>
          </cell>
          <cell r="E2123">
            <v>45212</v>
          </cell>
          <cell r="F2123" t="str">
            <v>PCN Approved</v>
          </cell>
          <cell r="G2123" t="str">
            <v>GUARANTEE</v>
          </cell>
        </row>
        <row r="2124">
          <cell r="A2124" t="str">
            <v>P-TZ-AAG-011</v>
          </cell>
          <cell r="B2124" t="str">
            <v>Agriculture</v>
          </cell>
          <cell r="C2124">
            <v>2</v>
          </cell>
          <cell r="D2124" t="str">
            <v>No</v>
          </cell>
          <cell r="E2124">
            <v>45215</v>
          </cell>
          <cell r="F2124" t="str">
            <v>PCN Approved</v>
          </cell>
          <cell r="G2124" t="str">
            <v>Investment</v>
          </cell>
        </row>
        <row r="2125">
          <cell r="A2125" t="str">
            <v>P-GW-KA0-009</v>
          </cell>
          <cell r="B2125" t="str">
            <v>Multi-Sector</v>
          </cell>
          <cell r="C2125" t="str">
            <v>3 (TBC)</v>
          </cell>
          <cell r="D2125" t="str">
            <v>No</v>
          </cell>
          <cell r="E2125">
            <v>45215</v>
          </cell>
          <cell r="F2125" t="str">
            <v>PCN Approved</v>
          </cell>
          <cell r="G2125" t="str">
            <v>PBO</v>
          </cell>
        </row>
        <row r="2126">
          <cell r="A2126" t="str">
            <v>P-BF-AA0-035</v>
          </cell>
          <cell r="B2126" t="str">
            <v>Agriculture</v>
          </cell>
          <cell r="C2126">
            <v>1</v>
          </cell>
          <cell r="D2126" t="str">
            <v>Yes</v>
          </cell>
          <cell r="E2126">
            <v>45215</v>
          </cell>
          <cell r="F2126" t="str">
            <v>PCN Approved</v>
          </cell>
          <cell r="G2126" t="str">
            <v>Investment</v>
          </cell>
        </row>
        <row r="2127">
          <cell r="A2127" t="str">
            <v>P-TN-EA0-007</v>
          </cell>
          <cell r="B2127" t="str">
            <v>Water supply and Sanitation</v>
          </cell>
          <cell r="C2127"/>
          <cell r="D2127"/>
          <cell r="E2127">
            <v>45217</v>
          </cell>
          <cell r="F2127" t="str">
            <v>Before PCN</v>
          </cell>
          <cell r="G2127" t="str">
            <v>investment</v>
          </cell>
        </row>
        <row r="2128">
          <cell r="A2128" t="str">
            <v>P-Z1-AAG-046</v>
          </cell>
          <cell r="B2128" t="str">
            <v>Agriculture</v>
          </cell>
          <cell r="C2128">
            <v>3</v>
          </cell>
          <cell r="D2128" t="str">
            <v>N/A</v>
          </cell>
          <cell r="E2128">
            <v>45219</v>
          </cell>
          <cell r="F2128" t="str">
            <v>PCN Approved</v>
          </cell>
          <cell r="G2128" t="str">
            <v>Investment</v>
          </cell>
        </row>
        <row r="2129">
          <cell r="A2129" t="str">
            <v>P-ZA-DC0-002</v>
          </cell>
          <cell r="B2129" t="str">
            <v>Transport</v>
          </cell>
          <cell r="C2129" t="str">
            <v>FI-A - TBC</v>
          </cell>
          <cell r="D2129" t="str">
            <v>No</v>
          </cell>
          <cell r="E2129">
            <v>45224</v>
          </cell>
          <cell r="F2129" t="str">
            <v>Before PCN</v>
          </cell>
          <cell r="G2129" t="str">
            <v>Investment</v>
          </cell>
        </row>
        <row r="2130">
          <cell r="A2130" t="str">
            <v>P-MZ-E00-013</v>
          </cell>
          <cell r="B2130" t="str">
            <v>Water supply and Sanitation</v>
          </cell>
          <cell r="C2130">
            <v>1</v>
          </cell>
          <cell r="D2130" t="str">
            <v>No</v>
          </cell>
          <cell r="E2130">
            <v>45224</v>
          </cell>
          <cell r="F2130" t="str">
            <v>PCN Approved</v>
          </cell>
          <cell r="G2130" t="str">
            <v>Investment</v>
          </cell>
        </row>
        <row r="2131">
          <cell r="A2131" t="str">
            <v>P-MZ-DC0-004</v>
          </cell>
          <cell r="B2131" t="str">
            <v>Transport</v>
          </cell>
          <cell r="C2131">
            <v>2</v>
          </cell>
          <cell r="D2131" t="str">
            <v>No</v>
          </cell>
          <cell r="E2131">
            <v>45224</v>
          </cell>
          <cell r="F2131" t="str">
            <v>Before PCN</v>
          </cell>
          <cell r="G2131" t="str">
            <v>LOC</v>
          </cell>
        </row>
        <row r="2132">
          <cell r="A2132" t="str">
            <v>P-EG-HAB-013</v>
          </cell>
          <cell r="B2132" t="str">
            <v>Finance</v>
          </cell>
          <cell r="C2132" t="str">
            <v>No</v>
          </cell>
          <cell r="D2132" t="str">
            <v>No</v>
          </cell>
          <cell r="E2132">
            <v>45224</v>
          </cell>
          <cell r="F2132" t="str">
            <v>Before PCN</v>
          </cell>
          <cell r="G2132" t="str">
            <v>LOC/TFLOC/SUBDEBT</v>
          </cell>
        </row>
        <row r="2133">
          <cell r="A2133" t="str">
            <v>P-GH-AAG-010</v>
          </cell>
          <cell r="B2133" t="str">
            <v>Agriculture</v>
          </cell>
          <cell r="C2133" t="str">
            <v>FI-A or FI-B (TBC)</v>
          </cell>
          <cell r="D2133" t="str">
            <v>No</v>
          </cell>
          <cell r="E2133">
            <v>45224</v>
          </cell>
          <cell r="F2133" t="str">
            <v>Before PCN</v>
          </cell>
          <cell r="G2133" t="str">
            <v>Investment</v>
          </cell>
        </row>
        <row r="2134">
          <cell r="A2134" t="str">
            <v>P-Z1-BZ0-015</v>
          </cell>
          <cell r="B2134" t="str">
            <v>Industry, Mining &amp; Quarrying</v>
          </cell>
          <cell r="C2134" t="str">
            <v>FI A</v>
          </cell>
          <cell r="D2134" t="str">
            <v>No</v>
          </cell>
          <cell r="E2134">
            <v>45224</v>
          </cell>
          <cell r="F2134" t="str">
            <v>Before PCN</v>
          </cell>
          <cell r="G2134" t="str">
            <v>EQUITY</v>
          </cell>
        </row>
        <row r="2135">
          <cell r="A2135" t="str">
            <v>P-ET-AAZ-002</v>
          </cell>
          <cell r="B2135" t="str">
            <v>Agriculture</v>
          </cell>
          <cell r="C2135">
            <v>3</v>
          </cell>
          <cell r="D2135" t="str">
            <v>N/A</v>
          </cell>
          <cell r="E2135">
            <v>45224</v>
          </cell>
          <cell r="F2135" t="str">
            <v>PCN Approved</v>
          </cell>
          <cell r="G2135" t="str">
            <v>Investment</v>
          </cell>
        </row>
        <row r="2136">
          <cell r="A2136" t="str">
            <v>P-LR-HAB-007</v>
          </cell>
          <cell r="B2136" t="str">
            <v>Finance</v>
          </cell>
          <cell r="C2136" t="str">
            <v>FI-C</v>
          </cell>
          <cell r="D2136" t="str">
            <v xml:space="preserve">No </v>
          </cell>
          <cell r="E2136">
            <v>45225</v>
          </cell>
          <cell r="F2136" t="str">
            <v>PCN approved</v>
          </cell>
          <cell r="G2136" t="str">
            <v>GUARANTEE</v>
          </cell>
        </row>
        <row r="2137">
          <cell r="A2137" t="str">
            <v>P-GM-HAB-003</v>
          </cell>
          <cell r="B2137" t="str">
            <v>Finance</v>
          </cell>
          <cell r="C2137" t="str">
            <v>FI-C</v>
          </cell>
          <cell r="D2137" t="str">
            <v xml:space="preserve">No </v>
          </cell>
          <cell r="E2137">
            <v>45225</v>
          </cell>
          <cell r="F2137" t="str">
            <v>PCN approved</v>
          </cell>
          <cell r="G2137" t="str">
            <v>GUARANTEE</v>
          </cell>
        </row>
        <row r="2138">
          <cell r="A2138" t="str">
            <v>P-BF-A00-015</v>
          </cell>
          <cell r="B2138" t="str">
            <v>Agriculture</v>
          </cell>
          <cell r="C2138">
            <v>1</v>
          </cell>
          <cell r="D2138" t="str">
            <v>Yes</v>
          </cell>
          <cell r="E2138">
            <v>45225</v>
          </cell>
          <cell r="F2138" t="str">
            <v>PCN Approved</v>
          </cell>
          <cell r="G2138" t="str">
            <v>Investment</v>
          </cell>
        </row>
        <row r="2139">
          <cell r="A2139" t="str">
            <v>P-ZW-AAG-008</v>
          </cell>
          <cell r="B2139" t="str">
            <v>Agriculture</v>
          </cell>
          <cell r="C2139" t="str">
            <v>2 -TBC</v>
          </cell>
          <cell r="D2139" t="str">
            <v>No</v>
          </cell>
          <cell r="E2139">
            <v>45225</v>
          </cell>
          <cell r="F2139" t="str">
            <v>Before PCN</v>
          </cell>
          <cell r="G2139" t="str">
            <v>Investment</v>
          </cell>
        </row>
        <row r="2140">
          <cell r="A2140" t="str">
            <v>P-ZW-KF0-015</v>
          </cell>
          <cell r="B2140" t="str">
            <v>Multi-Sector</v>
          </cell>
          <cell r="C2140">
            <v>3</v>
          </cell>
          <cell r="D2140" t="str">
            <v>No</v>
          </cell>
          <cell r="E2140">
            <v>45225</v>
          </cell>
          <cell r="F2140" t="str">
            <v>PCN approved</v>
          </cell>
          <cell r="G2140" t="str">
            <v>ISP</v>
          </cell>
        </row>
        <row r="2141">
          <cell r="A2141" t="str">
            <v>P-CV-K00-019</v>
          </cell>
          <cell r="B2141" t="str">
            <v>Multi-Sector</v>
          </cell>
          <cell r="C2141">
            <v>3</v>
          </cell>
          <cell r="D2141" t="str">
            <v>NO</v>
          </cell>
          <cell r="E2141">
            <v>45229</v>
          </cell>
          <cell r="F2141" t="str">
            <v>PCN approved</v>
          </cell>
          <cell r="G2141" t="str">
            <v>PBO</v>
          </cell>
        </row>
        <row r="2142">
          <cell r="A2142" t="str">
            <v>P-Z1-AAG-049</v>
          </cell>
          <cell r="B2142" t="str">
            <v>Agriculture</v>
          </cell>
          <cell r="C2142" t="str">
            <v>1 (TBC)</v>
          </cell>
          <cell r="D2142" t="str">
            <v>No</v>
          </cell>
          <cell r="E2142">
            <v>45229</v>
          </cell>
          <cell r="F2142" t="str">
            <v>Before PCN</v>
          </cell>
          <cell r="G2142" t="str">
            <v>Investment</v>
          </cell>
        </row>
        <row r="2143">
          <cell r="A2143" t="str">
            <v>P-Z1-DC0-041</v>
          </cell>
          <cell r="B2143" t="str">
            <v>Transport</v>
          </cell>
          <cell r="C2143">
            <v>1</v>
          </cell>
          <cell r="D2143" t="str">
            <v>No</v>
          </cell>
          <cell r="E2143">
            <v>45230</v>
          </cell>
          <cell r="F2143" t="str">
            <v>Before PCN</v>
          </cell>
          <cell r="G2143" t="str">
            <v>Investment</v>
          </cell>
        </row>
        <row r="2144">
          <cell r="A2144" t="str">
            <v>P-Z1-DC0-041</v>
          </cell>
          <cell r="B2144" t="str">
            <v>Transport</v>
          </cell>
          <cell r="C2144">
            <v>1</v>
          </cell>
          <cell r="D2144" t="str">
            <v>No</v>
          </cell>
          <cell r="E2144">
            <v>45230</v>
          </cell>
          <cell r="F2144" t="str">
            <v>Before PCN</v>
          </cell>
          <cell r="G2144" t="str">
            <v>Investment</v>
          </cell>
        </row>
        <row r="2145">
          <cell r="A2145" t="str">
            <v>P-MZ-F00-019</v>
          </cell>
          <cell r="B2145" t="str">
            <v>Power</v>
          </cell>
          <cell r="C2145" t="str">
            <v>tbc</v>
          </cell>
          <cell r="D2145" t="str">
            <v>No</v>
          </cell>
          <cell r="E2145">
            <v>45230</v>
          </cell>
          <cell r="F2145" t="str">
            <v>PCN Approved</v>
          </cell>
          <cell r="G2145" t="str">
            <v>Investment</v>
          </cell>
        </row>
        <row r="2146">
          <cell r="A2146" t="str">
            <v>P-KE-H00-012</v>
          </cell>
          <cell r="B2146" t="str">
            <v>Finance</v>
          </cell>
          <cell r="C2146"/>
          <cell r="D2146"/>
          <cell r="E2146">
            <v>45230</v>
          </cell>
          <cell r="F2146" t="str">
            <v>PCN Approved</v>
          </cell>
          <cell r="G2146" t="str">
            <v>EQUITY</v>
          </cell>
        </row>
        <row r="2147">
          <cell r="A2147" t="str">
            <v>P-SC-K00-023</v>
          </cell>
          <cell r="B2147" t="str">
            <v>Multi-Sector</v>
          </cell>
          <cell r="C2147">
            <v>3</v>
          </cell>
          <cell r="D2147" t="str">
            <v>NA</v>
          </cell>
          <cell r="E2147">
            <v>45230</v>
          </cell>
          <cell r="F2147" t="str">
            <v>PCN Approved</v>
          </cell>
          <cell r="G2147" t="str">
            <v>PBO</v>
          </cell>
        </row>
        <row r="2148">
          <cell r="A2148" t="str">
            <v>P-ST-K00-010</v>
          </cell>
          <cell r="B2148" t="str">
            <v>Multi-Sector</v>
          </cell>
          <cell r="C2148">
            <v>3</v>
          </cell>
          <cell r="D2148" t="str">
            <v>NA</v>
          </cell>
          <cell r="E2148">
            <v>45230</v>
          </cell>
          <cell r="F2148" t="str">
            <v>PCN approved</v>
          </cell>
          <cell r="G2148" t="str">
            <v>ISP</v>
          </cell>
        </row>
        <row r="2149">
          <cell r="A2149" t="str">
            <v>P-ST-K00-013</v>
          </cell>
          <cell r="B2149" t="str">
            <v>Multi-Sector</v>
          </cell>
          <cell r="C2149" t="str">
            <v>No</v>
          </cell>
          <cell r="D2149" t="str">
            <v>No</v>
          </cell>
          <cell r="E2149">
            <v>45230</v>
          </cell>
          <cell r="F2149" t="str">
            <v>PCN approved</v>
          </cell>
          <cell r="G2149" t="str">
            <v>PBO</v>
          </cell>
        </row>
        <row r="2150">
          <cell r="A2150" t="str">
            <v>P-BJ-KF0-001</v>
          </cell>
          <cell r="B2150" t="str">
            <v>Multi-Sector</v>
          </cell>
          <cell r="C2150">
            <v>3</v>
          </cell>
          <cell r="D2150" t="str">
            <v>N/A</v>
          </cell>
          <cell r="E2150">
            <v>45230</v>
          </cell>
          <cell r="F2150" t="str">
            <v>PCN Approved</v>
          </cell>
          <cell r="G2150" t="str">
            <v>PBO</v>
          </cell>
        </row>
        <row r="2151">
          <cell r="A2151" t="str">
            <v>P-TG-AA0-014</v>
          </cell>
          <cell r="B2151" t="str">
            <v>Agriculture</v>
          </cell>
          <cell r="C2151"/>
          <cell r="D2151"/>
          <cell r="E2151">
            <v>45237</v>
          </cell>
          <cell r="F2151" t="str">
            <v>Before PCN</v>
          </cell>
          <cell r="G2151" t="str">
            <v>Investment</v>
          </cell>
        </row>
        <row r="2152">
          <cell r="A2152" t="str">
            <v>P-KE-F00-012</v>
          </cell>
          <cell r="B2152" t="str">
            <v>Power</v>
          </cell>
          <cell r="C2152">
            <v>2</v>
          </cell>
          <cell r="D2152" t="str">
            <v>NO</v>
          </cell>
          <cell r="E2152">
            <v>45238</v>
          </cell>
          <cell r="F2152" t="str">
            <v>Before PCN</v>
          </cell>
          <cell r="G2152" t="str">
            <v>Investment</v>
          </cell>
        </row>
        <row r="2153">
          <cell r="A2153" t="str">
            <v>P-ET-HAB-009</v>
          </cell>
          <cell r="B2153" t="str">
            <v>Finance</v>
          </cell>
          <cell r="C2153" t="str">
            <v>FI-B</v>
          </cell>
          <cell r="D2153" t="str">
            <v>No</v>
          </cell>
          <cell r="E2153">
            <v>45238</v>
          </cell>
          <cell r="F2153" t="str">
            <v>PCN approved</v>
          </cell>
          <cell r="G2153" t="str">
            <v>LOC</v>
          </cell>
        </row>
        <row r="2154">
          <cell r="A2154" t="str">
            <v>P-MA-DB0-008</v>
          </cell>
          <cell r="B2154" t="str">
            <v>Transport</v>
          </cell>
          <cell r="C2154">
            <v>1</v>
          </cell>
          <cell r="D2154" t="str">
            <v>No</v>
          </cell>
          <cell r="E2154">
            <v>45238</v>
          </cell>
          <cell r="F2154" t="str">
            <v>PCN Approved</v>
          </cell>
          <cell r="G2154" t="str">
            <v>Investment</v>
          </cell>
        </row>
        <row r="2155">
          <cell r="A2155" t="str">
            <v>P-ZW-HAB-002</v>
          </cell>
          <cell r="B2155" t="str">
            <v>Finance</v>
          </cell>
          <cell r="C2155" t="str">
            <v>FI-C</v>
          </cell>
          <cell r="D2155" t="str">
            <v>No</v>
          </cell>
          <cell r="E2155">
            <v>45243</v>
          </cell>
          <cell r="F2155" t="str">
            <v>PCN Approved</v>
          </cell>
          <cell r="G2155" t="str">
            <v>GUARANTEE</v>
          </cell>
        </row>
        <row r="2156">
          <cell r="A2156" t="str">
            <v>P-CI-DB0-009</v>
          </cell>
          <cell r="B2156" t="str">
            <v>Transport</v>
          </cell>
          <cell r="C2156">
            <v>1</v>
          </cell>
          <cell r="D2156" t="str">
            <v>Yes</v>
          </cell>
          <cell r="E2156">
            <v>45244</v>
          </cell>
          <cell r="F2156" t="str">
            <v>PCN Approved</v>
          </cell>
          <cell r="G2156" t="str">
            <v>Investment</v>
          </cell>
        </row>
        <row r="2157">
          <cell r="A2157" t="str">
            <v>P-UG-AB0-004</v>
          </cell>
          <cell r="B2157" t="str">
            <v>Agriculture</v>
          </cell>
          <cell r="C2157">
            <v>1</v>
          </cell>
          <cell r="D2157" t="str">
            <v>YES</v>
          </cell>
          <cell r="E2157">
            <v>45245</v>
          </cell>
          <cell r="F2157" t="str">
            <v>PCN Approved</v>
          </cell>
          <cell r="G2157" t="str">
            <v>Investment</v>
          </cell>
        </row>
        <row r="2158">
          <cell r="A2158" t="str">
            <v>P-UG-AB0-004</v>
          </cell>
          <cell r="B2158" t="str">
            <v>Agriculture</v>
          </cell>
          <cell r="C2158">
            <v>1</v>
          </cell>
          <cell r="D2158" t="str">
            <v>YES</v>
          </cell>
          <cell r="E2158">
            <v>45245</v>
          </cell>
          <cell r="F2158" t="str">
            <v>PCN Approved</v>
          </cell>
          <cell r="G2158" t="str">
            <v>Investment</v>
          </cell>
        </row>
        <row r="2159">
          <cell r="A2159" t="str">
            <v>P-MW-AA0-039</v>
          </cell>
          <cell r="B2159" t="str">
            <v>Agriculture</v>
          </cell>
          <cell r="C2159">
            <v>1</v>
          </cell>
          <cell r="D2159" t="str">
            <v>No</v>
          </cell>
          <cell r="E2159">
            <v>45245</v>
          </cell>
          <cell r="F2159" t="str">
            <v>PCN approved</v>
          </cell>
          <cell r="G2159" t="str">
            <v>Investment</v>
          </cell>
        </row>
        <row r="2160">
          <cell r="A2160" t="str">
            <v>P-Z1-D00-048</v>
          </cell>
          <cell r="B2160" t="str">
            <v>Transport</v>
          </cell>
          <cell r="C2160">
            <v>1</v>
          </cell>
          <cell r="D2160" t="str">
            <v>NO</v>
          </cell>
          <cell r="E2160">
            <v>45245</v>
          </cell>
          <cell r="F2160" t="str">
            <v>PCN Approved</v>
          </cell>
          <cell r="G2160" t="str">
            <v>Investment</v>
          </cell>
        </row>
        <row r="2161">
          <cell r="A2161" t="str">
            <v>P-Z1-D00-048</v>
          </cell>
          <cell r="B2161" t="str">
            <v>Transport</v>
          </cell>
          <cell r="C2161">
            <v>1</v>
          </cell>
          <cell r="D2161" t="str">
            <v>NO</v>
          </cell>
          <cell r="E2161">
            <v>45245</v>
          </cell>
          <cell r="F2161" t="str">
            <v>PCN Approved</v>
          </cell>
          <cell r="G2161" t="str">
            <v>Investment</v>
          </cell>
        </row>
        <row r="2162">
          <cell r="A2162" t="str">
            <v>P-BJ-HAB-002</v>
          </cell>
          <cell r="B2162" t="str">
            <v>Finance</v>
          </cell>
          <cell r="C2162" t="str">
            <v>FI-C</v>
          </cell>
          <cell r="D2162" t="str">
            <v xml:space="preserve">No </v>
          </cell>
          <cell r="E2162">
            <v>45246</v>
          </cell>
          <cell r="F2162" t="str">
            <v>PCN approved</v>
          </cell>
          <cell r="G2162" t="str">
            <v>GUARANTEE</v>
          </cell>
        </row>
        <row r="2163">
          <cell r="A2163" t="str">
            <v>P-GN-HAB-003</v>
          </cell>
          <cell r="B2163" t="str">
            <v>Finance</v>
          </cell>
          <cell r="C2163" t="str">
            <v>FI-C</v>
          </cell>
          <cell r="D2163" t="str">
            <v xml:space="preserve">No </v>
          </cell>
          <cell r="E2163">
            <v>45246</v>
          </cell>
          <cell r="F2163" t="str">
            <v>PCN approved</v>
          </cell>
          <cell r="G2163" t="str">
            <v>GUARANTEE</v>
          </cell>
        </row>
        <row r="2164">
          <cell r="A2164" t="str">
            <v>P-MG-C00-005</v>
          </cell>
          <cell r="B2164" t="str">
            <v>Environment</v>
          </cell>
          <cell r="C2164">
            <v>1</v>
          </cell>
          <cell r="D2164" t="str">
            <v>No</v>
          </cell>
          <cell r="E2164">
            <v>45246</v>
          </cell>
          <cell r="F2164" t="str">
            <v>PCN Approved</v>
          </cell>
          <cell r="G2164" t="str">
            <v>Investment</v>
          </cell>
        </row>
        <row r="2165">
          <cell r="A2165" t="str">
            <v>P-MZ-AA0-038</v>
          </cell>
          <cell r="B2165" t="str">
            <v>Agriculture</v>
          </cell>
          <cell r="C2165" t="str">
            <v>No</v>
          </cell>
          <cell r="D2165" t="str">
            <v>No</v>
          </cell>
          <cell r="E2165">
            <v>45251</v>
          </cell>
          <cell r="F2165" t="str">
            <v>PCN Approved</v>
          </cell>
          <cell r="G2165" t="str">
            <v>Investment</v>
          </cell>
        </row>
        <row r="2166">
          <cell r="A2166" t="str">
            <v>P-KE-K00-012</v>
          </cell>
          <cell r="B2166" t="str">
            <v>Multi-Sector</v>
          </cell>
          <cell r="C2166">
            <v>3</v>
          </cell>
          <cell r="D2166" t="str">
            <v>NA</v>
          </cell>
          <cell r="E2166">
            <v>45252</v>
          </cell>
          <cell r="F2166" t="str">
            <v>PCN Approved</v>
          </cell>
          <cell r="G2166" t="str">
            <v>PBO</v>
          </cell>
        </row>
        <row r="2167">
          <cell r="A2167" t="str">
            <v>P-SN-H00-010</v>
          </cell>
          <cell r="B2167" t="str">
            <v>Finance</v>
          </cell>
          <cell r="C2167" t="str">
            <v>1 (TBC)</v>
          </cell>
          <cell r="D2167"/>
          <cell r="E2167">
            <v>45252</v>
          </cell>
          <cell r="F2167" t="str">
            <v>PCN Approved</v>
          </cell>
          <cell r="G2167" t="str">
            <v>GUARANTEE</v>
          </cell>
        </row>
        <row r="2168">
          <cell r="A2168" t="str">
            <v>P-UG-DB0-035</v>
          </cell>
          <cell r="B2168" t="str">
            <v>Transport</v>
          </cell>
          <cell r="C2168">
            <v>1</v>
          </cell>
          <cell r="D2168" t="str">
            <v>No</v>
          </cell>
          <cell r="E2168">
            <v>45252</v>
          </cell>
          <cell r="F2168" t="str">
            <v>Before PCN</v>
          </cell>
          <cell r="G2168" t="str">
            <v>Investment</v>
          </cell>
        </row>
        <row r="2169">
          <cell r="A2169" t="str">
            <v>P-UG-DB0-035</v>
          </cell>
          <cell r="B2169" t="str">
            <v>Transport</v>
          </cell>
          <cell r="C2169">
            <v>1</v>
          </cell>
          <cell r="D2169" t="str">
            <v>No</v>
          </cell>
          <cell r="E2169">
            <v>45252</v>
          </cell>
          <cell r="F2169" t="str">
            <v>Before PCN</v>
          </cell>
          <cell r="G2169" t="str">
            <v>Investment</v>
          </cell>
        </row>
        <row r="2170">
          <cell r="A2170" t="str">
            <v>P-RW-E00-014</v>
          </cell>
          <cell r="B2170" t="str">
            <v>Water supply and Sanitation</v>
          </cell>
          <cell r="C2170">
            <v>1</v>
          </cell>
          <cell r="D2170" t="str">
            <v>No</v>
          </cell>
          <cell r="E2170">
            <v>45252</v>
          </cell>
          <cell r="F2170" t="str">
            <v>PCN Approved</v>
          </cell>
          <cell r="G2170" t="str">
            <v>Investment</v>
          </cell>
        </row>
        <row r="2171">
          <cell r="A2171" t="str">
            <v>P-Z1-DB0-259</v>
          </cell>
          <cell r="B2171" t="str">
            <v>Transport</v>
          </cell>
          <cell r="C2171" t="str">
            <v>1 (TBC)</v>
          </cell>
          <cell r="D2171"/>
          <cell r="E2171">
            <v>45252</v>
          </cell>
          <cell r="F2171" t="str">
            <v>PCN approved</v>
          </cell>
          <cell r="G2171" t="str">
            <v>Investment</v>
          </cell>
        </row>
        <row r="2172">
          <cell r="A2172" t="str">
            <v>P-SN-AA0-014</v>
          </cell>
          <cell r="B2172" t="str">
            <v>Agriculture</v>
          </cell>
          <cell r="C2172" t="str">
            <v>1 (TBC)</v>
          </cell>
          <cell r="D2172" t="str">
            <v>No</v>
          </cell>
          <cell r="E2172">
            <v>45252</v>
          </cell>
          <cell r="F2172" t="str">
            <v>Before PCN</v>
          </cell>
          <cell r="G2172" t="str">
            <v>Investment</v>
          </cell>
        </row>
        <row r="2173">
          <cell r="A2173" t="str">
            <v xml:space="preserve">P-UG-I00-003  </v>
          </cell>
          <cell r="B2173" t="str">
            <v>Social</v>
          </cell>
          <cell r="C2173"/>
          <cell r="D2173"/>
          <cell r="E2173">
            <v>45252</v>
          </cell>
          <cell r="F2173" t="str">
            <v>PCN Approved</v>
          </cell>
          <cell r="G2173" t="str">
            <v>Investment</v>
          </cell>
        </row>
        <row r="2174">
          <cell r="A2174" t="str">
            <v>P-ZW-HA0-003</v>
          </cell>
          <cell r="B2174" t="str">
            <v>Finance</v>
          </cell>
          <cell r="C2174" t="str">
            <v>FIC</v>
          </cell>
          <cell r="D2174" t="str">
            <v>No</v>
          </cell>
          <cell r="E2174">
            <v>45254</v>
          </cell>
          <cell r="F2174" t="str">
            <v>PCN Approved</v>
          </cell>
          <cell r="G2174" t="str">
            <v>TFLOC</v>
          </cell>
        </row>
        <row r="2175">
          <cell r="A2175" t="str">
            <v>P-BJ-DB0-019</v>
          </cell>
          <cell r="B2175" t="str">
            <v>Transport</v>
          </cell>
          <cell r="C2175">
            <v>1</v>
          </cell>
          <cell r="D2175" t="str">
            <v>NO</v>
          </cell>
          <cell r="E2175">
            <v>45259</v>
          </cell>
          <cell r="F2175" t="str">
            <v>PCN Approved</v>
          </cell>
          <cell r="G2175" t="str">
            <v>Investment</v>
          </cell>
        </row>
        <row r="2176">
          <cell r="A2176" t="str">
            <v>P-ZW-HAB-001</v>
          </cell>
          <cell r="B2176" t="str">
            <v>Finance</v>
          </cell>
          <cell r="C2176" t="str">
            <v>TBD</v>
          </cell>
          <cell r="D2176" t="str">
            <v>No</v>
          </cell>
          <cell r="E2176">
            <v>45259</v>
          </cell>
          <cell r="F2176" t="str">
            <v>PCN Approved</v>
          </cell>
          <cell r="G2176" t="str">
            <v>GUARANTEE</v>
          </cell>
        </row>
        <row r="2177">
          <cell r="A2177" t="str">
            <v>P-Z1-D00-059</v>
          </cell>
          <cell r="B2177" t="str">
            <v>Transport</v>
          </cell>
          <cell r="C2177" t="str">
            <v>FI-A</v>
          </cell>
          <cell r="D2177" t="str">
            <v>Yes</v>
          </cell>
          <cell r="E2177">
            <v>45259</v>
          </cell>
          <cell r="F2177" t="str">
            <v>Before PCN</v>
          </cell>
          <cell r="G2177" t="str">
            <v>Investment</v>
          </cell>
        </row>
        <row r="2178">
          <cell r="A2178" t="str">
            <v>P-SN-DC0-002</v>
          </cell>
          <cell r="B2178" t="str">
            <v>Transport</v>
          </cell>
          <cell r="C2178">
            <v>1</v>
          </cell>
          <cell r="D2178" t="str">
            <v>Yes</v>
          </cell>
          <cell r="E2178">
            <v>45259</v>
          </cell>
          <cell r="F2178" t="str">
            <v>Before PCN</v>
          </cell>
          <cell r="G2178" t="str">
            <v>Investment</v>
          </cell>
        </row>
        <row r="2179">
          <cell r="A2179" t="str">
            <v xml:space="preserve">P-Z1-FAB-028 </v>
          </cell>
          <cell r="B2179" t="str">
            <v>Power</v>
          </cell>
          <cell r="C2179">
            <v>1</v>
          </cell>
          <cell r="D2179" t="str">
            <v>NO</v>
          </cell>
          <cell r="E2179">
            <v>45259</v>
          </cell>
          <cell r="F2179" t="str">
            <v>PCN Approved</v>
          </cell>
          <cell r="G2179" t="str">
            <v>Investment</v>
          </cell>
        </row>
        <row r="2180">
          <cell r="A2180" t="str">
            <v>P-Z1-DB0-256</v>
          </cell>
          <cell r="B2180" t="str">
            <v>Transport</v>
          </cell>
          <cell r="C2180" t="str">
            <v>1 (TBC)</v>
          </cell>
          <cell r="D2180" t="str">
            <v>NO</v>
          </cell>
          <cell r="E2180">
            <v>45259</v>
          </cell>
          <cell r="F2180" t="str">
            <v>Before PCN</v>
          </cell>
          <cell r="G2180" t="str">
            <v>Investment</v>
          </cell>
        </row>
        <row r="2181">
          <cell r="A2181" t="str">
            <v>P-Z1-AA0-158</v>
          </cell>
          <cell r="B2181" t="str">
            <v>Agriculture</v>
          </cell>
          <cell r="C2181"/>
          <cell r="D2181"/>
          <cell r="E2181">
            <v>45259</v>
          </cell>
          <cell r="F2181" t="str">
            <v>Before PCN</v>
          </cell>
          <cell r="G2181"/>
        </row>
        <row r="2182">
          <cell r="A2182" t="str">
            <v>P-DZ-BB0-005</v>
          </cell>
          <cell r="B2182" t="str">
            <v>Industry, Mining &amp; Quarrying</v>
          </cell>
          <cell r="C2182">
            <v>1</v>
          </cell>
          <cell r="D2182" t="str">
            <v>Yes</v>
          </cell>
          <cell r="E2182">
            <v>45259</v>
          </cell>
          <cell r="F2182" t="str">
            <v>PCN approved</v>
          </cell>
          <cell r="G2182" t="str">
            <v>Debt</v>
          </cell>
        </row>
        <row r="2183">
          <cell r="A2183" t="str">
            <v>P-NG-I00-002</v>
          </cell>
          <cell r="B2183" t="str">
            <v>Social</v>
          </cell>
          <cell r="C2183">
            <v>1</v>
          </cell>
          <cell r="D2183" t="str">
            <v>Yes</v>
          </cell>
          <cell r="E2183">
            <v>45260</v>
          </cell>
          <cell r="F2183" t="str">
            <v>PAR approved</v>
          </cell>
          <cell r="G2183" t="str">
            <v>Investment</v>
          </cell>
        </row>
        <row r="2184">
          <cell r="A2184" t="str">
            <v>P-TD-K00-012</v>
          </cell>
          <cell r="B2184" t="str">
            <v>Multi-Sector</v>
          </cell>
          <cell r="C2184">
            <v>3</v>
          </cell>
          <cell r="D2184" t="str">
            <v>NA</v>
          </cell>
          <cell r="E2184">
            <v>45260</v>
          </cell>
          <cell r="F2184" t="str">
            <v>PCN Approved</v>
          </cell>
          <cell r="G2184" t="str">
            <v>PBO</v>
          </cell>
        </row>
        <row r="2185">
          <cell r="A2185" t="str">
            <v xml:space="preserve">P-Z1-K00-142 </v>
          </cell>
          <cell r="B2185" t="str">
            <v>Agriculture</v>
          </cell>
          <cell r="C2185">
            <v>3</v>
          </cell>
          <cell r="D2185" t="str">
            <v>NA</v>
          </cell>
          <cell r="E2185">
            <v>45260</v>
          </cell>
          <cell r="F2185" t="str">
            <v>PCN Approved</v>
          </cell>
          <cell r="G2185" t="str">
            <v>Investment</v>
          </cell>
        </row>
        <row r="2186">
          <cell r="A2186" t="str">
            <v>P-ZM-AA0-036</v>
          </cell>
          <cell r="B2186" t="str">
            <v>Water supply and Sanitation</v>
          </cell>
          <cell r="C2186" t="str">
            <v>tbc</v>
          </cell>
          <cell r="D2186" t="str">
            <v>No</v>
          </cell>
          <cell r="E2186">
            <v>45260</v>
          </cell>
          <cell r="F2186" t="str">
            <v>Before PCN</v>
          </cell>
          <cell r="G2186" t="str">
            <v>Investment</v>
          </cell>
        </row>
        <row r="2187">
          <cell r="A2187" t="str">
            <v>P-Z1-KF0-061</v>
          </cell>
          <cell r="B2187" t="str">
            <v>Power</v>
          </cell>
          <cell r="C2187"/>
          <cell r="D2187"/>
          <cell r="E2187">
            <v>45260</v>
          </cell>
          <cell r="F2187" t="str">
            <v>Before PCN</v>
          </cell>
          <cell r="G2187"/>
        </row>
        <row r="2188">
          <cell r="A2188" t="str">
            <v>P-Z1-F00-152</v>
          </cell>
          <cell r="B2188" t="str">
            <v>Power</v>
          </cell>
          <cell r="C2188">
            <v>3</v>
          </cell>
          <cell r="D2188" t="str">
            <v>N/A</v>
          </cell>
          <cell r="E2188">
            <v>45260</v>
          </cell>
          <cell r="F2188" t="str">
            <v>Before PCN</v>
          </cell>
          <cell r="G2188" t="str">
            <v>Investment</v>
          </cell>
        </row>
        <row r="2189">
          <cell r="A2189" t="str">
            <v>P-Z1-DD0-024</v>
          </cell>
          <cell r="B2189" t="str">
            <v>Transport</v>
          </cell>
          <cell r="C2189">
            <v>1</v>
          </cell>
          <cell r="D2189" t="str">
            <v>NO</v>
          </cell>
          <cell r="E2189">
            <v>45261</v>
          </cell>
          <cell r="F2189" t="str">
            <v>Before PCN</v>
          </cell>
          <cell r="G2189" t="str">
            <v>Investment</v>
          </cell>
        </row>
        <row r="2190">
          <cell r="A2190" t="str">
            <v>P-Z1-FF0-034</v>
          </cell>
          <cell r="B2190" t="str">
            <v>Power</v>
          </cell>
          <cell r="C2190" t="str">
            <v>TBC</v>
          </cell>
          <cell r="D2190" t="str">
            <v>NO</v>
          </cell>
          <cell r="E2190">
            <v>45264</v>
          </cell>
          <cell r="F2190" t="str">
            <v>Before PCN</v>
          </cell>
          <cell r="G2190" t="str">
            <v>Grant</v>
          </cell>
        </row>
        <row r="2191">
          <cell r="A2191" t="str">
            <v>P-SN-FZ0-004</v>
          </cell>
          <cell r="B2191" t="str">
            <v xml:space="preserve">Power </v>
          </cell>
          <cell r="C2191" t="str">
            <v>2 (TBC)</v>
          </cell>
          <cell r="D2191" t="str">
            <v xml:space="preserve">No </v>
          </cell>
          <cell r="E2191">
            <v>45266</v>
          </cell>
          <cell r="F2191" t="str">
            <v>Before PCN</v>
          </cell>
          <cell r="G2191" t="str">
            <v>Investment</v>
          </cell>
        </row>
        <row r="2192">
          <cell r="A2192" t="str">
            <v>P-TZ-HAA-004</v>
          </cell>
          <cell r="B2192" t="str">
            <v>Finance</v>
          </cell>
          <cell r="C2192"/>
          <cell r="D2192"/>
          <cell r="E2192">
            <v>45266</v>
          </cell>
          <cell r="F2192" t="str">
            <v>Before PCN</v>
          </cell>
          <cell r="G2192" t="str">
            <v>Investment</v>
          </cell>
        </row>
        <row r="2193">
          <cell r="A2193" t="str">
            <v>P-LR-A00-010</v>
          </cell>
          <cell r="B2193" t="str">
            <v>Agriculture</v>
          </cell>
          <cell r="C2193" t="str">
            <v>1 or 2 (TBC)</v>
          </cell>
          <cell r="D2193" t="str">
            <v>No</v>
          </cell>
          <cell r="E2193">
            <v>45267</v>
          </cell>
          <cell r="F2193" t="str">
            <v>Before PCN</v>
          </cell>
          <cell r="G2193" t="str">
            <v>Investment</v>
          </cell>
        </row>
        <row r="2194">
          <cell r="A2194" t="str">
            <v>P-GM-A00-008</v>
          </cell>
          <cell r="B2194" t="str">
            <v>Agriculture</v>
          </cell>
          <cell r="C2194" t="str">
            <v>1 or 2 (TBC)</v>
          </cell>
          <cell r="D2194" t="str">
            <v>No</v>
          </cell>
          <cell r="E2194">
            <v>45267</v>
          </cell>
          <cell r="F2194" t="str">
            <v>Before PCN</v>
          </cell>
          <cell r="G2194" t="str">
            <v>Investment</v>
          </cell>
        </row>
        <row r="2195">
          <cell r="A2195" t="str">
            <v>P-EG-AAG-010</v>
          </cell>
          <cell r="B2195" t="str">
            <v>Agriculture</v>
          </cell>
          <cell r="C2195">
            <v>2</v>
          </cell>
          <cell r="D2195" t="str">
            <v>No</v>
          </cell>
          <cell r="E2195">
            <v>45273</v>
          </cell>
          <cell r="F2195" t="str">
            <v>Before PCN</v>
          </cell>
          <cell r="G2195" t="str">
            <v>Investment</v>
          </cell>
        </row>
        <row r="2196">
          <cell r="A2196" t="str">
            <v>P-Z1-DB0-265</v>
          </cell>
          <cell r="B2196" t="str">
            <v>Transport</v>
          </cell>
          <cell r="C2196">
            <v>1</v>
          </cell>
          <cell r="D2196" t="str">
            <v>Yes</v>
          </cell>
          <cell r="E2196">
            <v>45273</v>
          </cell>
          <cell r="F2196" t="str">
            <v>Before PCN</v>
          </cell>
          <cell r="G2196" t="str">
            <v>Investment</v>
          </cell>
        </row>
        <row r="2197">
          <cell r="A2197" t="str">
            <v>P-Z1-FA0-214</v>
          </cell>
          <cell r="B2197" t="str">
            <v>Power</v>
          </cell>
          <cell r="C2197">
            <v>1</v>
          </cell>
          <cell r="D2197" t="str">
            <v>NO</v>
          </cell>
          <cell r="E2197">
            <v>45273</v>
          </cell>
          <cell r="F2197" t="str">
            <v>PCN Approved</v>
          </cell>
          <cell r="G2197" t="str">
            <v>Investment</v>
          </cell>
        </row>
        <row r="2198">
          <cell r="A2198" t="str">
            <v>P-Z1-FA0-215</v>
          </cell>
          <cell r="B2198" t="str">
            <v>Power</v>
          </cell>
          <cell r="C2198">
            <v>1</v>
          </cell>
          <cell r="D2198" t="str">
            <v>NO</v>
          </cell>
          <cell r="E2198">
            <v>45273</v>
          </cell>
          <cell r="F2198" t="str">
            <v>PCN approved</v>
          </cell>
          <cell r="G2198" t="str">
            <v>Investment</v>
          </cell>
        </row>
        <row r="2199">
          <cell r="A2199" t="str">
            <v>P-NO-KF0-SAP00100</v>
          </cell>
          <cell r="B2199"/>
          <cell r="C2199"/>
          <cell r="D2199"/>
          <cell r="E2199">
            <v>45291</v>
          </cell>
          <cell r="F2199" t="str">
            <v>PCN Approved</v>
          </cell>
          <cell r="G2199" t="str">
            <v>PBO</v>
          </cell>
        </row>
        <row r="2200">
          <cell r="A2200" t="str">
            <v>P-CI-KA0-013</v>
          </cell>
          <cell r="B2200" t="str">
            <v>Multi-Sector</v>
          </cell>
          <cell r="C2200">
            <v>3</v>
          </cell>
          <cell r="D2200" t="str">
            <v>N/A</v>
          </cell>
          <cell r="E2200">
            <v>44950</v>
          </cell>
          <cell r="F2200" t="str">
            <v>Approved</v>
          </cell>
          <cell r="G2200" t="str">
            <v>PBO</v>
          </cell>
        </row>
        <row r="2201">
          <cell r="A2201" t="str">
            <v>P-Z1-HAA-106</v>
          </cell>
          <cell r="B2201" t="str">
            <v>Finance</v>
          </cell>
          <cell r="C2201" t="str">
            <v>FI-B</v>
          </cell>
          <cell r="D2201" t="str">
            <v>Yes</v>
          </cell>
          <cell r="E2201">
            <v>44950</v>
          </cell>
          <cell r="F2201" t="str">
            <v>Approved</v>
          </cell>
          <cell r="G2201" t="str">
            <v>TFLOC</v>
          </cell>
        </row>
        <row r="2202">
          <cell r="A2202" t="str">
            <v>P-Z1-H00-094</v>
          </cell>
          <cell r="B2202" t="str">
            <v>Finance</v>
          </cell>
          <cell r="C2202" t="str">
            <v>FI-B</v>
          </cell>
          <cell r="D2202" t="str">
            <v>YES</v>
          </cell>
          <cell r="E2202">
            <v>44950</v>
          </cell>
          <cell r="F2202" t="str">
            <v>Approved</v>
          </cell>
          <cell r="G2202" t="str">
            <v>EQUITY</v>
          </cell>
        </row>
        <row r="2203">
          <cell r="A2203" t="str">
            <v>P-ER-FA0-001</v>
          </cell>
          <cell r="B2203" t="str">
            <v>Power</v>
          </cell>
          <cell r="C2203">
            <v>2</v>
          </cell>
          <cell r="D2203" t="str">
            <v>YES</v>
          </cell>
          <cell r="E2203">
            <v>44986</v>
          </cell>
          <cell r="F2203" t="str">
            <v>Approved</v>
          </cell>
          <cell r="G2203" t="str">
            <v>Investment</v>
          </cell>
        </row>
        <row r="2204">
          <cell r="A2204" t="str">
            <v>P-MU-HAB-008</v>
          </cell>
          <cell r="B2204" t="str">
            <v>Finance</v>
          </cell>
          <cell r="C2204" t="str">
            <v>FI/A</v>
          </cell>
          <cell r="D2204"/>
          <cell r="E2204">
            <v>44993</v>
          </cell>
          <cell r="F2204" t="str">
            <v>Approved</v>
          </cell>
          <cell r="G2204" t="str">
            <v>SUBDEBT</v>
          </cell>
        </row>
        <row r="2205">
          <cell r="A2205" t="str">
            <v>P-KE-HAB-037</v>
          </cell>
          <cell r="B2205" t="str">
            <v>Finance</v>
          </cell>
          <cell r="C2205" t="str">
            <v>FI-B</v>
          </cell>
          <cell r="D2205" t="str">
            <v>YES</v>
          </cell>
          <cell r="E2205">
            <v>44993</v>
          </cell>
          <cell r="F2205" t="str">
            <v>Approved</v>
          </cell>
          <cell r="G2205" t="str">
            <v>LOC/TFLOC/TG</v>
          </cell>
        </row>
        <row r="2206">
          <cell r="A2206" t="str">
            <v>P-ST-H00-002</v>
          </cell>
          <cell r="B2206" t="str">
            <v>Finance</v>
          </cell>
          <cell r="C2206"/>
          <cell r="D2206"/>
          <cell r="E2206">
            <v>44993</v>
          </cell>
          <cell r="F2206" t="str">
            <v>Approved</v>
          </cell>
          <cell r="G2206"/>
        </row>
        <row r="2207">
          <cell r="A2207" t="str">
            <v>P-Z1-KF0-066</v>
          </cell>
          <cell r="B2207" t="str">
            <v>Finance</v>
          </cell>
          <cell r="C2207" t="str">
            <v>FI-C</v>
          </cell>
          <cell r="D2207" t="str">
            <v>N/A</v>
          </cell>
          <cell r="E2207">
            <v>44994</v>
          </cell>
          <cell r="F2207" t="str">
            <v>Approved</v>
          </cell>
          <cell r="G2207" t="str">
            <v>ISP</v>
          </cell>
        </row>
        <row r="2208">
          <cell r="A2208" t="str">
            <v>P-KE-IA0-005</v>
          </cell>
          <cell r="B2208" t="str">
            <v>Social</v>
          </cell>
          <cell r="C2208">
            <v>2</v>
          </cell>
          <cell r="D2208" t="str">
            <v>YES</v>
          </cell>
          <cell r="E2208">
            <v>44998</v>
          </cell>
          <cell r="F2208" t="str">
            <v>Approved</v>
          </cell>
          <cell r="G2208" t="str">
            <v>Investment</v>
          </cell>
        </row>
        <row r="2209">
          <cell r="A2209" t="str">
            <v>P-LR-H00-008</v>
          </cell>
          <cell r="B2209" t="str">
            <v>Finance</v>
          </cell>
          <cell r="C2209">
            <v>3</v>
          </cell>
          <cell r="D2209" t="str">
            <v>N/A</v>
          </cell>
          <cell r="E2209">
            <v>45002</v>
          </cell>
          <cell r="F2209" t="str">
            <v>Approved</v>
          </cell>
          <cell r="G2209" t="str">
            <v>Grant</v>
          </cell>
        </row>
        <row r="2210">
          <cell r="A2210" t="str">
            <v>P-BI-HAB-005</v>
          </cell>
          <cell r="B2210" t="str">
            <v>Finance</v>
          </cell>
          <cell r="C2210" t="str">
            <v>FI-C</v>
          </cell>
          <cell r="D2210" t="str">
            <v>NA</v>
          </cell>
          <cell r="E2210">
            <v>45012</v>
          </cell>
          <cell r="F2210" t="str">
            <v>Approved</v>
          </cell>
          <cell r="G2210" t="str">
            <v>GUARANTEE</v>
          </cell>
        </row>
        <row r="2211">
          <cell r="A2211" t="str">
            <v>P-Z1-DB0-251</v>
          </cell>
          <cell r="B2211" t="str">
            <v>Transport</v>
          </cell>
          <cell r="C2211">
            <v>1</v>
          </cell>
          <cell r="D2211" t="str">
            <v>Yes</v>
          </cell>
          <cell r="E2211">
            <v>45014</v>
          </cell>
          <cell r="F2211" t="str">
            <v>Approved</v>
          </cell>
          <cell r="G2211" t="str">
            <v>Investment</v>
          </cell>
        </row>
        <row r="2212">
          <cell r="A2212" t="str">
            <v>P-Z1-H00-098</v>
          </cell>
          <cell r="B2212" t="str">
            <v>Finance</v>
          </cell>
          <cell r="C2212">
            <v>3</v>
          </cell>
          <cell r="D2212" t="str">
            <v>Yes</v>
          </cell>
          <cell r="E2212">
            <v>45014</v>
          </cell>
          <cell r="F2212" t="str">
            <v>Approved</v>
          </cell>
          <cell r="G2212" t="str">
            <v>Grant</v>
          </cell>
        </row>
        <row r="2213">
          <cell r="A2213" t="str">
            <v>P-MU-K00-009</v>
          </cell>
          <cell r="B2213" t="str">
            <v>Multi-Sector</v>
          </cell>
          <cell r="C2213">
            <v>3</v>
          </cell>
          <cell r="D2213" t="str">
            <v>N/A</v>
          </cell>
          <cell r="E2213">
            <v>45014</v>
          </cell>
          <cell r="F2213" t="str">
            <v>Approved</v>
          </cell>
          <cell r="G2213" t="str">
            <v>PBO</v>
          </cell>
        </row>
        <row r="2214">
          <cell r="A2214" t="str">
            <v>P-MZ-KA0-009</v>
          </cell>
          <cell r="B2214" t="str">
            <v>Multi-Sector</v>
          </cell>
          <cell r="C2214"/>
          <cell r="D2214"/>
          <cell r="E2214">
            <v>45021</v>
          </cell>
          <cell r="F2214" t="str">
            <v>Approved</v>
          </cell>
          <cell r="G2214"/>
        </row>
        <row r="2215">
          <cell r="A2215" t="str">
            <v>P-Z1-ID0-011</v>
          </cell>
          <cell r="B2215" t="str">
            <v>Social</v>
          </cell>
          <cell r="C2215"/>
          <cell r="D2215"/>
          <cell r="E2215">
            <v>45021</v>
          </cell>
          <cell r="F2215" t="str">
            <v>Approved</v>
          </cell>
          <cell r="G2215"/>
        </row>
        <row r="2216">
          <cell r="A2216" t="str">
            <v>P-MG-K00-020</v>
          </cell>
          <cell r="B2216" t="str">
            <v>Multi-Sector</v>
          </cell>
          <cell r="C2216"/>
          <cell r="D2216"/>
          <cell r="E2216">
            <v>45022</v>
          </cell>
          <cell r="F2216" t="str">
            <v>Approved</v>
          </cell>
          <cell r="G2216"/>
        </row>
        <row r="2217">
          <cell r="A2217" t="str">
            <v>P-TG-I00-008</v>
          </cell>
          <cell r="B2217" t="str">
            <v>Social</v>
          </cell>
          <cell r="C2217">
            <v>2</v>
          </cell>
          <cell r="D2217" t="str">
            <v>Yes</v>
          </cell>
          <cell r="E2217">
            <v>45029</v>
          </cell>
          <cell r="F2217" t="str">
            <v>Approved</v>
          </cell>
          <cell r="G2217" t="str">
            <v>Investment</v>
          </cell>
        </row>
        <row r="2218">
          <cell r="A2218" t="str">
            <v>P-SS-A00-002</v>
          </cell>
          <cell r="B2218" t="str">
            <v>Agriculture</v>
          </cell>
          <cell r="C2218">
            <v>3</v>
          </cell>
          <cell r="D2218" t="str">
            <v>NA</v>
          </cell>
          <cell r="E2218">
            <v>45034</v>
          </cell>
          <cell r="F2218" t="str">
            <v>Approved</v>
          </cell>
          <cell r="G2218" t="str">
            <v>Investment</v>
          </cell>
        </row>
        <row r="2219">
          <cell r="A2219" t="str">
            <v>P-MU-FA0-004</v>
          </cell>
          <cell r="B2219" t="str">
            <v>Power</v>
          </cell>
          <cell r="C2219">
            <v>2</v>
          </cell>
          <cell r="D2219" t="str">
            <v>Yes</v>
          </cell>
          <cell r="E2219">
            <v>45042</v>
          </cell>
          <cell r="F2219" t="str">
            <v>Approved</v>
          </cell>
          <cell r="G2219" t="str">
            <v>Investment</v>
          </cell>
        </row>
        <row r="2220">
          <cell r="A2220" t="str">
            <v>P-TG-J00-001</v>
          </cell>
          <cell r="B2220" t="str">
            <v>Urban Development</v>
          </cell>
          <cell r="C2220"/>
          <cell r="D2220"/>
          <cell r="E2220">
            <v>45042</v>
          </cell>
          <cell r="F2220" t="str">
            <v>Approved</v>
          </cell>
          <cell r="G2220"/>
        </row>
        <row r="2221">
          <cell r="A2221" t="str">
            <v>P-GH-D00-011</v>
          </cell>
          <cell r="B2221" t="str">
            <v>Transport</v>
          </cell>
          <cell r="C2221">
            <v>1</v>
          </cell>
          <cell r="D2221" t="str">
            <v>Yes</v>
          </cell>
          <cell r="E2221">
            <v>45049</v>
          </cell>
          <cell r="F2221" t="str">
            <v>Approved</v>
          </cell>
          <cell r="G2221" t="str">
            <v>Investment</v>
          </cell>
        </row>
        <row r="2222">
          <cell r="A2222" t="str">
            <v>P-NG-H00-019</v>
          </cell>
          <cell r="B2222" t="str">
            <v>Finance</v>
          </cell>
          <cell r="C2222" t="str">
            <v>FI-A</v>
          </cell>
          <cell r="D2222" t="str">
            <v>Yes</v>
          </cell>
          <cell r="E2222">
            <v>45049</v>
          </cell>
          <cell r="F2222" t="str">
            <v>Approved</v>
          </cell>
          <cell r="G2222" t="str">
            <v>SUBDEBT</v>
          </cell>
        </row>
        <row r="2223">
          <cell r="A2223" t="str">
            <v>P-Z1-K00-127</v>
          </cell>
          <cell r="B2223" t="str">
            <v>Regional Intergration</v>
          </cell>
          <cell r="C2223"/>
          <cell r="D2223"/>
          <cell r="E2223">
            <v>45054</v>
          </cell>
          <cell r="F2223" t="str">
            <v>Approved</v>
          </cell>
          <cell r="G2223" t="str">
            <v>ISP</v>
          </cell>
        </row>
        <row r="2224">
          <cell r="A2224" t="str">
            <v>P-EG-H00-013</v>
          </cell>
          <cell r="B2224" t="str">
            <v>Finance</v>
          </cell>
          <cell r="C2224">
            <v>1</v>
          </cell>
          <cell r="D2224" t="str">
            <v>Yes</v>
          </cell>
          <cell r="E2224">
            <v>45063</v>
          </cell>
          <cell r="F2224" t="str">
            <v>Approved</v>
          </cell>
          <cell r="G2224" t="str">
            <v>GUARANTEE</v>
          </cell>
        </row>
        <row r="2225">
          <cell r="A2225" t="str">
            <v>P-Z1-KE0-030</v>
          </cell>
          <cell r="B2225" t="str">
            <v>Multi-Sector</v>
          </cell>
          <cell r="C2225" t="str">
            <v>FI-A</v>
          </cell>
          <cell r="D2225" t="str">
            <v>Yes</v>
          </cell>
          <cell r="E2225">
            <v>45063</v>
          </cell>
          <cell r="F2225" t="str">
            <v>Approved</v>
          </cell>
          <cell r="G2225" t="str">
            <v>EQUITY</v>
          </cell>
        </row>
        <row r="2226">
          <cell r="A2226" t="str">
            <v>P-AO-E00-006</v>
          </cell>
          <cell r="B2226" t="str">
            <v>Water supply and Sanitation</v>
          </cell>
          <cell r="C2226">
            <v>2</v>
          </cell>
          <cell r="D2226" t="str">
            <v>Yes</v>
          </cell>
          <cell r="E2226">
            <v>45063</v>
          </cell>
          <cell r="F2226" t="str">
            <v>Approved</v>
          </cell>
          <cell r="G2226" t="str">
            <v>Investment</v>
          </cell>
        </row>
        <row r="2227">
          <cell r="A2227" t="str">
            <v>P-MA-IBD-012</v>
          </cell>
          <cell r="B2227" t="str">
            <v>Social</v>
          </cell>
          <cell r="C2227">
            <v>2</v>
          </cell>
          <cell r="D2227" t="str">
            <v>No</v>
          </cell>
          <cell r="E2227">
            <v>45084</v>
          </cell>
          <cell r="F2227" t="str">
            <v>Approved</v>
          </cell>
          <cell r="G2227" t="str">
            <v>RBF</v>
          </cell>
        </row>
        <row r="2228">
          <cell r="A2228" t="str">
            <v>P-TZ-K00-018</v>
          </cell>
          <cell r="B2228" t="str">
            <v>Multi-Sector</v>
          </cell>
          <cell r="C2228">
            <v>3</v>
          </cell>
          <cell r="D2228" t="str">
            <v>N/A</v>
          </cell>
          <cell r="E2228">
            <v>45084</v>
          </cell>
          <cell r="F2228" t="str">
            <v>Approved</v>
          </cell>
          <cell r="G2228" t="str">
            <v>PBO</v>
          </cell>
        </row>
        <row r="2229">
          <cell r="A2229" t="str">
            <v>P-CV-A00-003</v>
          </cell>
          <cell r="B2229" t="str">
            <v>Agriculture</v>
          </cell>
          <cell r="C2229">
            <v>2</v>
          </cell>
          <cell r="D2229">
            <v>0</v>
          </cell>
          <cell r="E2229">
            <v>45086</v>
          </cell>
          <cell r="F2229" t="str">
            <v>Approved</v>
          </cell>
          <cell r="G2229" t="str">
            <v>PBO</v>
          </cell>
        </row>
        <row r="2230">
          <cell r="A2230" t="str">
            <v>P-Z1-KF0-068</v>
          </cell>
          <cell r="B2230" t="str">
            <v>Multi-Sector</v>
          </cell>
          <cell r="C2230">
            <v>3</v>
          </cell>
          <cell r="D2230" t="str">
            <v>No</v>
          </cell>
          <cell r="E2230">
            <v>45092</v>
          </cell>
          <cell r="F2230" t="str">
            <v>Approved</v>
          </cell>
          <cell r="G2230" t="str">
            <v>Investment</v>
          </cell>
        </row>
        <row r="2231">
          <cell r="A2231" t="str">
            <v>P-Z1-BZ0-014</v>
          </cell>
          <cell r="B2231" t="str">
            <v>Industry, Mining &amp; Quarrying</v>
          </cell>
          <cell r="C2231" t="str">
            <v>FI-A</v>
          </cell>
          <cell r="D2231" t="str">
            <v>Yes</v>
          </cell>
          <cell r="E2231">
            <v>45098</v>
          </cell>
          <cell r="F2231" t="str">
            <v>Approved</v>
          </cell>
          <cell r="G2231" t="str">
            <v>EQUITY</v>
          </cell>
        </row>
        <row r="2232">
          <cell r="A2232" t="str">
            <v>P-NG-EBD-001</v>
          </cell>
          <cell r="B2232" t="str">
            <v>Transport</v>
          </cell>
          <cell r="C2232">
            <v>1</v>
          </cell>
          <cell r="D2232" t="str">
            <v>Yes</v>
          </cell>
          <cell r="E2232">
            <v>45098</v>
          </cell>
          <cell r="F2232" t="str">
            <v>Approved</v>
          </cell>
          <cell r="G2232" t="str">
            <v xml:space="preserve">investment </v>
          </cell>
        </row>
        <row r="2233">
          <cell r="A2233" t="str">
            <v>P-Z1-K00-139</v>
          </cell>
          <cell r="B2233" t="str">
            <v>Finance</v>
          </cell>
          <cell r="C2233" t="str">
            <v>FI-B (TBC)</v>
          </cell>
          <cell r="D2233" t="str">
            <v>No</v>
          </cell>
          <cell r="E2233">
            <v>45107</v>
          </cell>
          <cell r="F2233" t="str">
            <v>Approved</v>
          </cell>
          <cell r="G2233" t="str">
            <v>Equity</v>
          </cell>
        </row>
        <row r="2234">
          <cell r="A2234" t="str">
            <v>P-ET-AA0-020</v>
          </cell>
          <cell r="B2234" t="str">
            <v>Agriculture</v>
          </cell>
          <cell r="C2234">
            <v>2</v>
          </cell>
          <cell r="D2234" t="str">
            <v>YES</v>
          </cell>
          <cell r="E2234">
            <v>45107</v>
          </cell>
          <cell r="F2234" t="str">
            <v>Approved</v>
          </cell>
          <cell r="G2234" t="str">
            <v>Investment</v>
          </cell>
        </row>
        <row r="2235">
          <cell r="A2235" t="str">
            <v>P-RW-E00-013</v>
          </cell>
          <cell r="B2235" t="str">
            <v>Water supply and Sanitation</v>
          </cell>
          <cell r="C2235">
            <v>3</v>
          </cell>
          <cell r="D2235" t="str">
            <v>N/A</v>
          </cell>
          <cell r="E2235">
            <v>45107</v>
          </cell>
          <cell r="F2235" t="str">
            <v>Approved</v>
          </cell>
          <cell r="G2235" t="str">
            <v>PBO</v>
          </cell>
        </row>
        <row r="2236">
          <cell r="A2236" t="str">
            <v>P-Z1-FF0-028</v>
          </cell>
          <cell r="B2236" t="str">
            <v>Power</v>
          </cell>
          <cell r="C2236" t="str">
            <v>FI-B</v>
          </cell>
          <cell r="D2236" t="str">
            <v>YES</v>
          </cell>
          <cell r="E2236">
            <v>45107</v>
          </cell>
          <cell r="F2236" t="str">
            <v>Approved</v>
          </cell>
          <cell r="G2236" t="str">
            <v>LOC</v>
          </cell>
        </row>
        <row r="2237">
          <cell r="A2237" t="str">
            <v>P-MA-IA0-008</v>
          </cell>
          <cell r="B2237" t="str">
            <v>Social</v>
          </cell>
          <cell r="C2237">
            <v>3</v>
          </cell>
          <cell r="D2237" t="str">
            <v>No</v>
          </cell>
          <cell r="E2237">
            <v>45112</v>
          </cell>
          <cell r="F2237" t="str">
            <v>Approved</v>
          </cell>
          <cell r="G2237" t="str">
            <v>PBO</v>
          </cell>
        </row>
        <row r="2238">
          <cell r="A2238" t="str">
            <v>P-BJ-EBC-003</v>
          </cell>
          <cell r="B2238" t="str">
            <v>Water supply and Sanitation</v>
          </cell>
          <cell r="C2238">
            <v>1</v>
          </cell>
          <cell r="D2238" t="str">
            <v>Yes</v>
          </cell>
          <cell r="E2238">
            <v>45112</v>
          </cell>
          <cell r="F2238" t="str">
            <v>Approved</v>
          </cell>
          <cell r="G2238" t="str">
            <v>Investment</v>
          </cell>
        </row>
        <row r="2239">
          <cell r="A2239" t="str">
            <v>P-CI-GB0-005</v>
          </cell>
          <cell r="B2239" t="str">
            <v>Multi-Sector</v>
          </cell>
          <cell r="C2239">
            <v>2</v>
          </cell>
          <cell r="D2239" t="str">
            <v>Yes</v>
          </cell>
          <cell r="E2239">
            <v>45112</v>
          </cell>
          <cell r="F2239" t="str">
            <v>Approved</v>
          </cell>
          <cell r="G2239" t="str">
            <v>ISP</v>
          </cell>
        </row>
        <row r="2240">
          <cell r="A2240" t="str">
            <v>P-GW-I00-008</v>
          </cell>
          <cell r="B2240" t="str">
            <v>Social</v>
          </cell>
          <cell r="C2240" t="str">
            <v>FI-B</v>
          </cell>
          <cell r="D2240" t="str">
            <v>N/A</v>
          </cell>
          <cell r="E2240">
            <v>45114</v>
          </cell>
          <cell r="F2240" t="str">
            <v>Approved</v>
          </cell>
          <cell r="G2240" t="str">
            <v>Investment</v>
          </cell>
        </row>
        <row r="2241">
          <cell r="A2241" t="str">
            <v>P-CI-H00-014</v>
          </cell>
          <cell r="B2241" t="str">
            <v>Finance</v>
          </cell>
          <cell r="C2241">
            <v>1</v>
          </cell>
          <cell r="D2241" t="str">
            <v>YES</v>
          </cell>
          <cell r="E2241">
            <v>45119</v>
          </cell>
          <cell r="F2241" t="str">
            <v>Approved</v>
          </cell>
          <cell r="G2241" t="str">
            <v>GUARANTEE</v>
          </cell>
        </row>
        <row r="2242">
          <cell r="A2242" t="str">
            <v>P-KE-FA0-022</v>
          </cell>
          <cell r="B2242" t="str">
            <v>Power</v>
          </cell>
          <cell r="C2242">
            <v>1</v>
          </cell>
          <cell r="D2242" t="str">
            <v>YES</v>
          </cell>
          <cell r="E2242">
            <v>45119</v>
          </cell>
          <cell r="F2242" t="str">
            <v>Approved</v>
          </cell>
          <cell r="G2242" t="str">
            <v>Investment</v>
          </cell>
        </row>
        <row r="2243">
          <cell r="A2243" t="str">
            <v>P-TN-AA0-031</v>
          </cell>
          <cell r="B2243" t="str">
            <v>Agriculture</v>
          </cell>
          <cell r="C2243">
            <v>2</v>
          </cell>
          <cell r="D2243" t="str">
            <v>No</v>
          </cell>
          <cell r="E2243">
            <v>45119</v>
          </cell>
          <cell r="F2243" t="str">
            <v>Approved</v>
          </cell>
          <cell r="G2243" t="str">
            <v>Investment</v>
          </cell>
        </row>
        <row r="2244">
          <cell r="A2244" t="str">
            <v>P-GM-FA0-004</v>
          </cell>
          <cell r="B2244" t="str">
            <v>Power</v>
          </cell>
          <cell r="C2244">
            <v>2</v>
          </cell>
          <cell r="D2244" t="str">
            <v>YES</v>
          </cell>
          <cell r="E2244">
            <v>45120</v>
          </cell>
          <cell r="F2244" t="str">
            <v>Approved</v>
          </cell>
          <cell r="G2244" t="str">
            <v>Investment</v>
          </cell>
        </row>
        <row r="2245">
          <cell r="A2245" t="str">
            <v>P-Z1-HAB-100</v>
          </cell>
          <cell r="B2245" t="str">
            <v>Finance</v>
          </cell>
          <cell r="C2245" t="str">
            <v>FI-C</v>
          </cell>
          <cell r="D2245" t="str">
            <v>No</v>
          </cell>
          <cell r="E2245">
            <v>45120</v>
          </cell>
          <cell r="F2245" t="str">
            <v>Approved</v>
          </cell>
          <cell r="G2245" t="str">
            <v>GUARANTEE</v>
          </cell>
        </row>
        <row r="2246">
          <cell r="A2246" t="str">
            <v>P-GN-AA0-026</v>
          </cell>
          <cell r="B2246" t="str">
            <v>Agriculture</v>
          </cell>
          <cell r="C2246">
            <v>2</v>
          </cell>
          <cell r="D2246" t="str">
            <v>Yes</v>
          </cell>
          <cell r="E2246">
            <v>45120</v>
          </cell>
          <cell r="F2246" t="str">
            <v>Approved</v>
          </cell>
          <cell r="G2246" t="str">
            <v>Investment</v>
          </cell>
        </row>
        <row r="2247">
          <cell r="A2247" t="str">
            <v>P-BJ-DD0-002</v>
          </cell>
          <cell r="B2247" t="str">
            <v>Transport</v>
          </cell>
          <cell r="C2247">
            <v>1</v>
          </cell>
          <cell r="D2247" t="str">
            <v>Yes</v>
          </cell>
          <cell r="E2247">
            <v>45121</v>
          </cell>
          <cell r="F2247" t="str">
            <v>Approved</v>
          </cell>
          <cell r="G2247" t="str">
            <v>Corporate loan</v>
          </cell>
        </row>
        <row r="2248">
          <cell r="A2248" t="str">
            <v>P-Z1-KE0-033</v>
          </cell>
          <cell r="B2248" t="str">
            <v>Multi-Sector</v>
          </cell>
          <cell r="C2248" t="str">
            <v>TBC</v>
          </cell>
          <cell r="D2248"/>
          <cell r="E2248">
            <v>45121</v>
          </cell>
          <cell r="F2248" t="str">
            <v>Approved</v>
          </cell>
          <cell r="G2248" t="str">
            <v>Equity</v>
          </cell>
        </row>
        <row r="2249">
          <cell r="A2249" t="str">
            <v>P-CM-IA0-002</v>
          </cell>
          <cell r="B2249" t="str">
            <v>Social</v>
          </cell>
          <cell r="C2249">
            <v>2</v>
          </cell>
          <cell r="D2249" t="str">
            <v>YES</v>
          </cell>
          <cell r="E2249">
            <v>45121</v>
          </cell>
          <cell r="F2249" t="str">
            <v>Approved</v>
          </cell>
          <cell r="G2249" t="str">
            <v>Investment</v>
          </cell>
        </row>
        <row r="2250">
          <cell r="A2250" t="str">
            <v>P-LR-K00-022</v>
          </cell>
          <cell r="B2250" t="str">
            <v>Finance</v>
          </cell>
          <cell r="C2250" t="str">
            <v>FI-B or FI-C (TBC)</v>
          </cell>
          <cell r="D2250" t="str">
            <v>No</v>
          </cell>
          <cell r="E2250">
            <v>45121</v>
          </cell>
          <cell r="F2250" t="str">
            <v>Approved</v>
          </cell>
          <cell r="G2250" t="str">
            <v>Loan/Grant</v>
          </cell>
        </row>
        <row r="2251">
          <cell r="A2251" t="str">
            <v>P-Z1-C00-098</v>
          </cell>
          <cell r="B2251" t="str">
            <v>Agriculture</v>
          </cell>
          <cell r="C2251"/>
          <cell r="D2251" t="str">
            <v>NO</v>
          </cell>
          <cell r="E2251">
            <v>45121</v>
          </cell>
          <cell r="F2251" t="str">
            <v>Approved</v>
          </cell>
          <cell r="G2251" t="str">
            <v>Investment</v>
          </cell>
        </row>
        <row r="2252">
          <cell r="A2252" t="str">
            <v>P-CF-IE0-005</v>
          </cell>
          <cell r="B2252" t="str">
            <v>Social</v>
          </cell>
          <cell r="C2252">
            <v>2</v>
          </cell>
          <cell r="D2252" t="str">
            <v>NO</v>
          </cell>
          <cell r="E2252">
            <v>45175</v>
          </cell>
          <cell r="F2252" t="str">
            <v>PAR approved</v>
          </cell>
          <cell r="G2252" t="str">
            <v>Investment</v>
          </cell>
        </row>
        <row r="2253">
          <cell r="A2253" t="str">
            <v>P-CF-KF0-008</v>
          </cell>
          <cell r="B2253" t="str">
            <v>Multi-Sector</v>
          </cell>
          <cell r="C2253">
            <v>3</v>
          </cell>
          <cell r="D2253" t="str">
            <v>NA</v>
          </cell>
          <cell r="E2253">
            <v>45175</v>
          </cell>
          <cell r="F2253" t="str">
            <v>PAR approved</v>
          </cell>
          <cell r="G2253" t="str">
            <v>ISP</v>
          </cell>
        </row>
        <row r="2254">
          <cell r="A2254" t="str">
            <v>P-NG-BG0-004</v>
          </cell>
          <cell r="B2254" t="str">
            <v>Industry, Mining &amp; Quarrying</v>
          </cell>
          <cell r="C2254">
            <v>1</v>
          </cell>
          <cell r="D2254" t="str">
            <v>No</v>
          </cell>
          <cell r="E2254">
            <v>45175</v>
          </cell>
          <cell r="F2254" t="str">
            <v>PAR approved</v>
          </cell>
          <cell r="G2254" t="str">
            <v>Senior Debt</v>
          </cell>
        </row>
        <row r="2255">
          <cell r="A2255" t="str">
            <v>P-ET-FA0-020</v>
          </cell>
          <cell r="B2255" t="str">
            <v>Power</v>
          </cell>
          <cell r="C2255">
            <v>1</v>
          </cell>
          <cell r="D2255" t="str">
            <v>YES</v>
          </cell>
          <cell r="E2255">
            <v>45182</v>
          </cell>
          <cell r="F2255" t="str">
            <v>PAR approved</v>
          </cell>
          <cell r="G2255" t="str">
            <v>Investment</v>
          </cell>
        </row>
        <row r="2256">
          <cell r="A2256" t="str">
            <v>P-MZ-KA0-007</v>
          </cell>
          <cell r="B2256" t="str">
            <v>Multi-Sector</v>
          </cell>
          <cell r="C2256">
            <v>3</v>
          </cell>
          <cell r="D2256" t="str">
            <v>N/A</v>
          </cell>
          <cell r="E2256">
            <v>45182</v>
          </cell>
          <cell r="F2256" t="str">
            <v>PAR approved</v>
          </cell>
          <cell r="G2256" t="str">
            <v>PBO</v>
          </cell>
        </row>
        <row r="2257">
          <cell r="A2257" t="str">
            <v>P-MZ-KA0-008</v>
          </cell>
          <cell r="B2257" t="str">
            <v>Multi-Sector</v>
          </cell>
          <cell r="C2257">
            <v>3</v>
          </cell>
          <cell r="D2257" t="str">
            <v>N/A</v>
          </cell>
          <cell r="E2257">
            <v>45182</v>
          </cell>
          <cell r="F2257" t="str">
            <v>PAR approved</v>
          </cell>
          <cell r="G2257" t="str">
            <v>ISP</v>
          </cell>
        </row>
        <row r="2258">
          <cell r="A2258" t="str">
            <v>P-Z1-C00-100</v>
          </cell>
          <cell r="B2258" t="str">
            <v>Agriculture</v>
          </cell>
          <cell r="C2258">
            <v>2</v>
          </cell>
          <cell r="D2258" t="str">
            <v>Yes</v>
          </cell>
          <cell r="E2258">
            <v>45183</v>
          </cell>
          <cell r="F2258" t="str">
            <v>PAR approved</v>
          </cell>
          <cell r="G2258" t="str">
            <v>investment</v>
          </cell>
        </row>
        <row r="2259">
          <cell r="A2259" t="str">
            <v>P-GM-I00-003</v>
          </cell>
          <cell r="B2259" t="str">
            <v>Social</v>
          </cell>
          <cell r="C2259">
            <v>2</v>
          </cell>
          <cell r="D2259" t="str">
            <v>Yes</v>
          </cell>
          <cell r="E2259">
            <v>45183</v>
          </cell>
          <cell r="F2259" t="str">
            <v>PAR approved</v>
          </cell>
          <cell r="G2259" t="str">
            <v>Investment</v>
          </cell>
        </row>
        <row r="2260">
          <cell r="A2260" t="str">
            <v>P-TG-KA0-004</v>
          </cell>
          <cell r="B2260" t="str">
            <v>Multi-Sector</v>
          </cell>
          <cell r="C2260" t="str">
            <v>3 (TBC)</v>
          </cell>
          <cell r="D2260" t="str">
            <v>N/A</v>
          </cell>
          <cell r="E2260">
            <v>45183</v>
          </cell>
          <cell r="F2260" t="str">
            <v>PAR approved</v>
          </cell>
          <cell r="G2260" t="str">
            <v>PBO</v>
          </cell>
        </row>
        <row r="2261">
          <cell r="A2261" t="str">
            <v>P-MR-K00-019</v>
          </cell>
          <cell r="B2261" t="str">
            <v>Multi-Sector</v>
          </cell>
          <cell r="C2261">
            <v>3</v>
          </cell>
          <cell r="D2261" t="str">
            <v>NA</v>
          </cell>
          <cell r="E2261">
            <v>45184</v>
          </cell>
          <cell r="F2261" t="str">
            <v>PCN Approved</v>
          </cell>
          <cell r="G2261" t="str">
            <v>ISP</v>
          </cell>
        </row>
        <row r="2262">
          <cell r="A2262" t="str">
            <v>P-Z1-HB0-084</v>
          </cell>
          <cell r="B2262" t="str">
            <v>Finance</v>
          </cell>
          <cell r="C2262" t="str">
            <v>FI-B (TBC)</v>
          </cell>
          <cell r="D2262" t="str">
            <v>NO</v>
          </cell>
          <cell r="E2262">
            <v>45189</v>
          </cell>
          <cell r="F2262" t="str">
            <v>PCN Approved</v>
          </cell>
          <cell r="G2262" t="str">
            <v>EQUITY</v>
          </cell>
        </row>
        <row r="2263">
          <cell r="A2263" t="str">
            <v>P-EG-IB0-009</v>
          </cell>
          <cell r="B2263" t="str">
            <v>Social</v>
          </cell>
          <cell r="C2263">
            <v>2</v>
          </cell>
          <cell r="D2263" t="str">
            <v>Yes</v>
          </cell>
          <cell r="E2263">
            <v>45189</v>
          </cell>
          <cell r="F2263" t="str">
            <v>PAR approved</v>
          </cell>
          <cell r="G2263" t="str">
            <v>Investment</v>
          </cell>
        </row>
        <row r="2264">
          <cell r="A2264" t="str">
            <v>P-MA-BB0-005</v>
          </cell>
          <cell r="B2264" t="str">
            <v>Industry, Mining &amp; Quarrying</v>
          </cell>
          <cell r="C2264">
            <v>1</v>
          </cell>
          <cell r="D2264" t="str">
            <v>Yes</v>
          </cell>
          <cell r="E2264">
            <v>45189</v>
          </cell>
          <cell r="F2264" t="str">
            <v>PCN Approved</v>
          </cell>
          <cell r="G2264" t="str">
            <v>Investment</v>
          </cell>
        </row>
        <row r="2265">
          <cell r="A2265" t="str">
            <v>P-SO-KF0-015</v>
          </cell>
          <cell r="B2265" t="str">
            <v>Multi-Sector</v>
          </cell>
          <cell r="C2265">
            <v>3</v>
          </cell>
          <cell r="D2265" t="str">
            <v>NA</v>
          </cell>
          <cell r="E2265">
            <v>45194</v>
          </cell>
          <cell r="F2265" t="str">
            <v>PAR approved</v>
          </cell>
          <cell r="G2265" t="str">
            <v>ISP</v>
          </cell>
        </row>
        <row r="2266">
          <cell r="A2266" t="str">
            <v>P-BF-K00-017</v>
          </cell>
          <cell r="B2266" t="str">
            <v>Multi-Sector</v>
          </cell>
          <cell r="C2266">
            <v>1</v>
          </cell>
          <cell r="D2266" t="str">
            <v>NO</v>
          </cell>
          <cell r="E2266">
            <v>45195</v>
          </cell>
          <cell r="F2266" t="str">
            <v>PCN Approved</v>
          </cell>
          <cell r="G2266" t="str">
            <v>ISP</v>
          </cell>
        </row>
        <row r="2267">
          <cell r="A2267" t="str">
            <v>P-EG-K00-016</v>
          </cell>
          <cell r="B2267" t="str">
            <v>Multi-Sector</v>
          </cell>
          <cell r="C2267">
            <v>3</v>
          </cell>
          <cell r="D2267" t="str">
            <v>NA</v>
          </cell>
          <cell r="E2267">
            <v>45195</v>
          </cell>
          <cell r="F2267" t="str">
            <v>PCN Approved</v>
          </cell>
          <cell r="G2267" t="str">
            <v>PBO</v>
          </cell>
        </row>
        <row r="2268">
          <cell r="A2268" t="str">
            <v>P-Z1-HAB-101</v>
          </cell>
          <cell r="B2268" t="str">
            <v>Finance</v>
          </cell>
          <cell r="C2268" t="str">
            <v>FI-C</v>
          </cell>
          <cell r="D2268" t="str">
            <v>NA</v>
          </cell>
          <cell r="E2268">
            <v>45195</v>
          </cell>
          <cell r="F2268" t="str">
            <v>PCN Approved</v>
          </cell>
          <cell r="G2268" t="str">
            <v>RPA</v>
          </cell>
        </row>
        <row r="2269">
          <cell r="A2269" t="str">
            <v>P-NG-I00-002</v>
          </cell>
          <cell r="B2269" t="str">
            <v>Social</v>
          </cell>
          <cell r="C2269">
            <v>1</v>
          </cell>
          <cell r="D2269" t="str">
            <v>Yes</v>
          </cell>
          <cell r="E2269">
            <v>45198</v>
          </cell>
          <cell r="F2269" t="str">
            <v>PAR approved</v>
          </cell>
          <cell r="G2269" t="str">
            <v>Investment</v>
          </cell>
        </row>
        <row r="2270">
          <cell r="A2270" t="str">
            <v>P-RW-IA0-006</v>
          </cell>
          <cell r="B2270" t="str">
            <v>Social</v>
          </cell>
          <cell r="C2270">
            <v>2</v>
          </cell>
          <cell r="D2270" t="str">
            <v>Yes</v>
          </cell>
          <cell r="E2270">
            <v>45197</v>
          </cell>
          <cell r="F2270" t="str">
            <v>PAR approved</v>
          </cell>
          <cell r="G2270" t="str">
            <v>Investment</v>
          </cell>
        </row>
        <row r="2271">
          <cell r="A2271" t="str">
            <v>P-BI-E00-002</v>
          </cell>
          <cell r="B2271" t="str">
            <v>Water supply and Sanitation</v>
          </cell>
          <cell r="C2271">
            <v>1</v>
          </cell>
          <cell r="D2271" t="str">
            <v>YES</v>
          </cell>
          <cell r="E2271">
            <v>45197</v>
          </cell>
          <cell r="F2271" t="str">
            <v>PAR approved</v>
          </cell>
          <cell r="G2271" t="str">
            <v>Investment</v>
          </cell>
        </row>
        <row r="2272">
          <cell r="A2272" t="str">
            <v>P-GM-KA0-011</v>
          </cell>
          <cell r="B2272" t="str">
            <v>Multi-Sector</v>
          </cell>
          <cell r="C2272" t="str">
            <v>3 (TBC)</v>
          </cell>
          <cell r="D2272" t="str">
            <v>NO</v>
          </cell>
          <cell r="E2272">
            <v>45198</v>
          </cell>
          <cell r="F2272" t="str">
            <v>PAR approved</v>
          </cell>
          <cell r="G2272" t="str">
            <v>PBO</v>
          </cell>
        </row>
        <row r="2273">
          <cell r="A2273" t="str">
            <v>P-ZA-K00-006</v>
          </cell>
          <cell r="B2273" t="str">
            <v>Power</v>
          </cell>
          <cell r="C2273">
            <v>3</v>
          </cell>
          <cell r="D2273" t="str">
            <v>N/A</v>
          </cell>
          <cell r="E2273">
            <v>45198</v>
          </cell>
          <cell r="F2273" t="str">
            <v>PAR approved</v>
          </cell>
          <cell r="G2273" t="str">
            <v>PBO</v>
          </cell>
        </row>
        <row r="2274">
          <cell r="A2274" t="str">
            <v>P-ZA-K00-006</v>
          </cell>
          <cell r="B2274" t="str">
            <v>Power</v>
          </cell>
          <cell r="C2274">
            <v>3</v>
          </cell>
          <cell r="D2274" t="str">
            <v>N/A</v>
          </cell>
          <cell r="E2274">
            <v>45198</v>
          </cell>
          <cell r="F2274" t="str">
            <v>PAR approved</v>
          </cell>
          <cell r="G2274" t="str">
            <v>PBO</v>
          </cell>
        </row>
        <row r="2275">
          <cell r="A2275" t="str">
            <v>P-CD-K00-015</v>
          </cell>
          <cell r="B2275" t="str">
            <v>Multi-Sector</v>
          </cell>
          <cell r="C2275">
            <v>3</v>
          </cell>
          <cell r="D2275" t="str">
            <v>NO</v>
          </cell>
          <cell r="E2275">
            <v>45202</v>
          </cell>
          <cell r="F2275" t="str">
            <v>PCN Approved</v>
          </cell>
          <cell r="G2275" t="str">
            <v>ISP</v>
          </cell>
        </row>
        <row r="2276">
          <cell r="A2276" t="str">
            <v>P-UG-HAA-004</v>
          </cell>
          <cell r="B2276" t="str">
            <v>Finance</v>
          </cell>
          <cell r="C2276" t="str">
            <v>FI-B</v>
          </cell>
          <cell r="D2276" t="str">
            <v>Yes</v>
          </cell>
          <cell r="E2276">
            <v>45203</v>
          </cell>
          <cell r="F2276" t="str">
            <v>PCN Approved</v>
          </cell>
          <cell r="G2276" t="str">
            <v>LOC/GUARANTEE</v>
          </cell>
        </row>
        <row r="2277">
          <cell r="A2277" t="str">
            <v>P-ZA-H00-015</v>
          </cell>
          <cell r="B2277" t="str">
            <v>Finance</v>
          </cell>
          <cell r="C2277" t="str">
            <v>FI-C - TBC</v>
          </cell>
          <cell r="D2277" t="str">
            <v>No</v>
          </cell>
          <cell r="E2277">
            <v>45203</v>
          </cell>
          <cell r="F2277" t="str">
            <v>PCN Approved</v>
          </cell>
          <cell r="G2277" t="str">
            <v>RPA/SUBDEBT</v>
          </cell>
        </row>
        <row r="2278">
          <cell r="A2278" t="str">
            <v>P-CF-K00-020</v>
          </cell>
          <cell r="B2278" t="str">
            <v>Multi-Sector</v>
          </cell>
          <cell r="C2278"/>
          <cell r="D2278"/>
          <cell r="E2278">
            <v>45203</v>
          </cell>
          <cell r="F2278" t="str">
            <v>PCN Approved</v>
          </cell>
          <cell r="G2278" t="str">
            <v>PBO</v>
          </cell>
        </row>
        <row r="2279">
          <cell r="A2279" t="str">
            <v>P-GH-K00-018</v>
          </cell>
          <cell r="B2279" t="str">
            <v>Multi-Sector</v>
          </cell>
          <cell r="C2279"/>
          <cell r="D2279"/>
          <cell r="E2279">
            <v>45203</v>
          </cell>
          <cell r="F2279" t="str">
            <v>PCN Approved</v>
          </cell>
          <cell r="G2279" t="str">
            <v>PBO</v>
          </cell>
        </row>
        <row r="2280">
          <cell r="A2280" t="str">
            <v>P-MW-E00-013</v>
          </cell>
          <cell r="B2280" t="str">
            <v>Water supply and Sanitation</v>
          </cell>
          <cell r="C2280">
            <v>1</v>
          </cell>
          <cell r="D2280" t="str">
            <v>Yes</v>
          </cell>
          <cell r="E2280">
            <v>45205</v>
          </cell>
          <cell r="F2280" t="str">
            <v>PAR approved</v>
          </cell>
          <cell r="G2280" t="str">
            <v>Investment</v>
          </cell>
        </row>
        <row r="2281">
          <cell r="A2281" t="str">
            <v>P-CM-DB0-022</v>
          </cell>
          <cell r="B2281" t="str">
            <v>Transport</v>
          </cell>
          <cell r="C2281">
            <v>1</v>
          </cell>
          <cell r="D2281" t="str">
            <v>Yes</v>
          </cell>
          <cell r="E2281">
            <v>45210</v>
          </cell>
          <cell r="F2281" t="str">
            <v>PAR approved</v>
          </cell>
          <cell r="G2281" t="str">
            <v>Investment</v>
          </cell>
        </row>
        <row r="2282">
          <cell r="A2282" t="str">
            <v>P-GA-F00-016</v>
          </cell>
          <cell r="B2282" t="str">
            <v>Power</v>
          </cell>
          <cell r="C2282">
            <v>1</v>
          </cell>
          <cell r="D2282" t="str">
            <v>NO</v>
          </cell>
          <cell r="E2282">
            <v>45210</v>
          </cell>
          <cell r="F2282" t="str">
            <v>PCN Approved</v>
          </cell>
          <cell r="G2282" t="str">
            <v>Investment</v>
          </cell>
        </row>
        <row r="2283">
          <cell r="A2283" t="str">
            <v>P-ML-DB0-023</v>
          </cell>
          <cell r="B2283" t="str">
            <v>Transport</v>
          </cell>
          <cell r="C2283" t="str">
            <v>1 (TBC)</v>
          </cell>
          <cell r="D2283" t="str">
            <v>No</v>
          </cell>
          <cell r="E2283">
            <v>45210</v>
          </cell>
          <cell r="F2283" t="str">
            <v>Before PCN</v>
          </cell>
          <cell r="G2283" t="str">
            <v>Investment</v>
          </cell>
        </row>
        <row r="2284">
          <cell r="A2284" t="str">
            <v>P-MW-HAB-003</v>
          </cell>
          <cell r="B2284" t="str">
            <v>Finance</v>
          </cell>
          <cell r="C2284" t="str">
            <v>tbc</v>
          </cell>
          <cell r="D2284" t="str">
            <v>No</v>
          </cell>
          <cell r="E2284">
            <v>45212</v>
          </cell>
          <cell r="F2284" t="str">
            <v>PAR approved</v>
          </cell>
          <cell r="G2284" t="str">
            <v>GUARANTEE</v>
          </cell>
        </row>
        <row r="2285">
          <cell r="A2285" t="str">
            <v>P-TZ-AAG-011</v>
          </cell>
          <cell r="B2285" t="str">
            <v>Agriculture</v>
          </cell>
          <cell r="C2285">
            <v>2</v>
          </cell>
          <cell r="D2285" t="str">
            <v>No</v>
          </cell>
          <cell r="E2285">
            <v>45215</v>
          </cell>
          <cell r="F2285" t="str">
            <v>PCN Approved</v>
          </cell>
          <cell r="G2285" t="str">
            <v>Investment</v>
          </cell>
        </row>
        <row r="2286">
          <cell r="A2286" t="str">
            <v>P-GW-KA0-009</v>
          </cell>
          <cell r="B2286" t="str">
            <v>Multi-Sector</v>
          </cell>
          <cell r="C2286" t="str">
            <v>3 (TBC)</v>
          </cell>
          <cell r="D2286" t="str">
            <v>No</v>
          </cell>
          <cell r="E2286">
            <v>45215</v>
          </cell>
          <cell r="F2286" t="str">
            <v>PCN Approved</v>
          </cell>
          <cell r="G2286" t="str">
            <v>PBO</v>
          </cell>
        </row>
        <row r="2287">
          <cell r="A2287" t="str">
            <v>P-BF-AA0-035</v>
          </cell>
          <cell r="B2287" t="str">
            <v>Agriculture</v>
          </cell>
          <cell r="C2287">
            <v>1</v>
          </cell>
          <cell r="D2287" t="str">
            <v>Yes</v>
          </cell>
          <cell r="E2287">
            <v>45215</v>
          </cell>
          <cell r="F2287" t="str">
            <v>PCN Approved</v>
          </cell>
          <cell r="G2287" t="str">
            <v>Investment</v>
          </cell>
        </row>
        <row r="2288">
          <cell r="A2288" t="str">
            <v>P-UG-E00-019</v>
          </cell>
          <cell r="B2288" t="str">
            <v>Water supply and Sanitation</v>
          </cell>
          <cell r="C2288">
            <v>2</v>
          </cell>
          <cell r="D2288" t="str">
            <v>No</v>
          </cell>
          <cell r="E2288">
            <v>45217</v>
          </cell>
          <cell r="F2288" t="str">
            <v>PAR approved</v>
          </cell>
          <cell r="G2288" t="str">
            <v>Investment</v>
          </cell>
        </row>
        <row r="2289">
          <cell r="A2289" t="str">
            <v>P-UG-E00-019</v>
          </cell>
          <cell r="B2289" t="str">
            <v>Water supply and Sanitation</v>
          </cell>
          <cell r="C2289">
            <v>2</v>
          </cell>
          <cell r="D2289" t="str">
            <v>No</v>
          </cell>
          <cell r="E2289">
            <v>45217</v>
          </cell>
          <cell r="F2289" t="str">
            <v>PAR approved</v>
          </cell>
          <cell r="G2289" t="str">
            <v>Investment</v>
          </cell>
        </row>
        <row r="2290">
          <cell r="A2290" t="str">
            <v>P-NG-C00-002</v>
          </cell>
          <cell r="B2290" t="str">
            <v>Environment</v>
          </cell>
          <cell r="C2290">
            <v>1</v>
          </cell>
          <cell r="D2290" t="str">
            <v>Yes</v>
          </cell>
          <cell r="E2290">
            <v>45217</v>
          </cell>
          <cell r="F2290" t="str">
            <v>PAR approved</v>
          </cell>
          <cell r="G2290" t="str">
            <v>Investment</v>
          </cell>
        </row>
        <row r="2291">
          <cell r="A2291" t="str">
            <v>P-KE-FA0-021</v>
          </cell>
          <cell r="B2291" t="str">
            <v>Power</v>
          </cell>
          <cell r="C2291">
            <v>2</v>
          </cell>
          <cell r="D2291" t="str">
            <v>No</v>
          </cell>
          <cell r="E2291">
            <v>45221</v>
          </cell>
          <cell r="F2291" t="str">
            <v>PCN Approved</v>
          </cell>
          <cell r="G2291" t="str">
            <v>Investment</v>
          </cell>
        </row>
        <row r="2292">
          <cell r="A2292" t="str">
            <v>P-ST-AA0-006</v>
          </cell>
          <cell r="B2292" t="str">
            <v>Agriculture</v>
          </cell>
          <cell r="C2292" t="str">
            <v>2 TBC</v>
          </cell>
          <cell r="D2292" t="str">
            <v>No</v>
          </cell>
          <cell r="E2292">
            <v>45223</v>
          </cell>
          <cell r="F2292" t="str">
            <v>PCN Approved</v>
          </cell>
          <cell r="G2292" t="str">
            <v>Investment</v>
          </cell>
        </row>
        <row r="2293">
          <cell r="A2293" t="str">
            <v>P-NA-DZ0-002</v>
          </cell>
          <cell r="B2293" t="str">
            <v>Transport</v>
          </cell>
          <cell r="C2293">
            <v>1</v>
          </cell>
          <cell r="D2293" t="str">
            <v>Yes</v>
          </cell>
          <cell r="E2293">
            <v>45224</v>
          </cell>
          <cell r="F2293" t="str">
            <v>PAR approved</v>
          </cell>
          <cell r="G2293" t="str">
            <v>Investment</v>
          </cell>
        </row>
        <row r="2294">
          <cell r="A2294" t="str">
            <v>P-Z1-K00-135</v>
          </cell>
          <cell r="B2294" t="str">
            <v>Multi-Sector</v>
          </cell>
          <cell r="C2294" t="str">
            <v>FI-B</v>
          </cell>
          <cell r="D2294" t="str">
            <v>YES</v>
          </cell>
          <cell r="E2294">
            <v>45224</v>
          </cell>
          <cell r="F2294" t="str">
            <v>PCN Approved</v>
          </cell>
          <cell r="G2294" t="str">
            <v>EQUITY</v>
          </cell>
        </row>
        <row r="2295">
          <cell r="A2295" t="str">
            <v>P-TD-E00-006</v>
          </cell>
          <cell r="B2295" t="str">
            <v>Water supply and Sanitation</v>
          </cell>
          <cell r="C2295">
            <v>2</v>
          </cell>
          <cell r="D2295" t="str">
            <v>NO</v>
          </cell>
          <cell r="E2295">
            <v>45224</v>
          </cell>
          <cell r="F2295" t="str">
            <v>PCN Approved</v>
          </cell>
          <cell r="G2295" t="str">
            <v>Investment</v>
          </cell>
        </row>
        <row r="2296">
          <cell r="A2296" t="str">
            <v>P-Z1-HAA-105</v>
          </cell>
          <cell r="B2296" t="str">
            <v>Finance</v>
          </cell>
          <cell r="C2296" t="str">
            <v>FI-B</v>
          </cell>
          <cell r="D2296" t="str">
            <v>Yes</v>
          </cell>
          <cell r="E2296">
            <v>45224</v>
          </cell>
          <cell r="F2296" t="str">
            <v>PCN Approved</v>
          </cell>
          <cell r="G2296" t="str">
            <v>Sub Debt</v>
          </cell>
        </row>
        <row r="2297">
          <cell r="A2297" t="str">
            <v>P-ZA-DC0-002</v>
          </cell>
          <cell r="B2297" t="str">
            <v>Transport</v>
          </cell>
          <cell r="C2297" t="str">
            <v>FI-A - TBC</v>
          </cell>
          <cell r="D2297" t="str">
            <v>No</v>
          </cell>
          <cell r="E2297">
            <v>45224</v>
          </cell>
          <cell r="F2297" t="str">
            <v>PCN Approved</v>
          </cell>
          <cell r="G2297" t="str">
            <v>Investment</v>
          </cell>
        </row>
        <row r="2298">
          <cell r="A2298" t="str">
            <v>P-MZ-DC0-004</v>
          </cell>
          <cell r="B2298" t="str">
            <v>Transport</v>
          </cell>
          <cell r="C2298">
            <v>2</v>
          </cell>
          <cell r="D2298" t="str">
            <v>No</v>
          </cell>
          <cell r="E2298">
            <v>45224</v>
          </cell>
          <cell r="F2298" t="str">
            <v>PCN Approved</v>
          </cell>
          <cell r="G2298" t="str">
            <v>LOC</v>
          </cell>
        </row>
        <row r="2299">
          <cell r="A2299" t="str">
            <v>P-EG-HAB-014</v>
          </cell>
          <cell r="B2299" t="str">
            <v>Finance</v>
          </cell>
          <cell r="C2299" t="str">
            <v>FI-A</v>
          </cell>
          <cell r="D2299" t="str">
            <v>No</v>
          </cell>
          <cell r="E2299">
            <v>45224</v>
          </cell>
          <cell r="F2299" t="str">
            <v>PCN Approved</v>
          </cell>
          <cell r="G2299" t="str">
            <v>LOC/TFLOC/SUBDEBT</v>
          </cell>
        </row>
        <row r="2300">
          <cell r="A2300" t="str">
            <v>P-Z1-BZ0-015</v>
          </cell>
          <cell r="B2300" t="str">
            <v>Industry, Mining &amp; Quarrying</v>
          </cell>
          <cell r="C2300" t="str">
            <v>FI A</v>
          </cell>
          <cell r="D2300" t="str">
            <v>No</v>
          </cell>
          <cell r="E2300">
            <v>45224</v>
          </cell>
          <cell r="F2300" t="str">
            <v>Before PCN</v>
          </cell>
          <cell r="G2300" t="str">
            <v>EQUITY</v>
          </cell>
        </row>
        <row r="2301">
          <cell r="A2301" t="str">
            <v>P-NG-K00-012</v>
          </cell>
          <cell r="B2301" t="str">
            <v>Multi-Sector</v>
          </cell>
          <cell r="C2301">
            <v>3</v>
          </cell>
          <cell r="D2301" t="str">
            <v xml:space="preserve">No </v>
          </cell>
          <cell r="E2301">
            <v>45260</v>
          </cell>
          <cell r="F2301" t="str">
            <v>PCN Approved</v>
          </cell>
          <cell r="G2301" t="str">
            <v>PBO</v>
          </cell>
        </row>
        <row r="2302">
          <cell r="A2302" t="str">
            <v>P-SS-I00-005</v>
          </cell>
          <cell r="B2302" t="str">
            <v>Social</v>
          </cell>
          <cell r="C2302">
            <v>2</v>
          </cell>
          <cell r="D2302" t="str">
            <v>Yes</v>
          </cell>
          <cell r="E2302">
            <v>45225</v>
          </cell>
          <cell r="F2302" t="str">
            <v>PCN Approved</v>
          </cell>
          <cell r="G2302" t="str">
            <v>Investment</v>
          </cell>
        </row>
        <row r="2303">
          <cell r="A2303" t="str">
            <v>P-LR-HAB-007</v>
          </cell>
          <cell r="B2303" t="str">
            <v>Finance</v>
          </cell>
          <cell r="C2303" t="str">
            <v>FI-C</v>
          </cell>
          <cell r="D2303" t="str">
            <v xml:space="preserve">No </v>
          </cell>
          <cell r="E2303">
            <v>45225</v>
          </cell>
          <cell r="F2303" t="str">
            <v>PCN approved</v>
          </cell>
          <cell r="G2303" t="str">
            <v>GUARANTEE</v>
          </cell>
        </row>
        <row r="2304">
          <cell r="A2304" t="str">
            <v>P-GM-HAB-003</v>
          </cell>
          <cell r="B2304" t="str">
            <v>Finance</v>
          </cell>
          <cell r="C2304" t="str">
            <v>FI-C</v>
          </cell>
          <cell r="D2304" t="str">
            <v xml:space="preserve">No </v>
          </cell>
          <cell r="E2304">
            <v>45225</v>
          </cell>
          <cell r="F2304" t="str">
            <v>PCN approved</v>
          </cell>
          <cell r="G2304" t="str">
            <v>GUARANTEE</v>
          </cell>
        </row>
        <row r="2305">
          <cell r="A2305" t="str">
            <v>P-BF-A00-015</v>
          </cell>
          <cell r="B2305" t="str">
            <v>Agriculture</v>
          </cell>
          <cell r="C2305">
            <v>1</v>
          </cell>
          <cell r="D2305" t="str">
            <v>Yes</v>
          </cell>
          <cell r="E2305">
            <v>45225</v>
          </cell>
          <cell r="F2305" t="str">
            <v>PCN Approved</v>
          </cell>
          <cell r="G2305" t="str">
            <v>Investment</v>
          </cell>
        </row>
        <row r="2306">
          <cell r="A2306" t="str">
            <v>P-SN-KA0-019</v>
          </cell>
          <cell r="B2306" t="str">
            <v>Multi-Sector</v>
          </cell>
          <cell r="C2306" t="str">
            <v>3 (TBC)</v>
          </cell>
          <cell r="D2306" t="str">
            <v>NO</v>
          </cell>
          <cell r="E2306">
            <v>45226</v>
          </cell>
          <cell r="F2306" t="str">
            <v>PCN Approved</v>
          </cell>
          <cell r="G2306" t="str">
            <v>PBO</v>
          </cell>
        </row>
        <row r="2307">
          <cell r="A2307" t="str">
            <v>P-BJ-AAF-003</v>
          </cell>
          <cell r="B2307" t="str">
            <v>Agriculture</v>
          </cell>
          <cell r="C2307">
            <v>1</v>
          </cell>
          <cell r="D2307" t="str">
            <v>Yes</v>
          </cell>
          <cell r="E2307">
            <v>45226</v>
          </cell>
          <cell r="F2307" t="str">
            <v>PAR approved</v>
          </cell>
          <cell r="G2307" t="str">
            <v>Investment</v>
          </cell>
        </row>
        <row r="2308">
          <cell r="A2308" t="str">
            <v>P-SO-HZ0-001</v>
          </cell>
          <cell r="B2308" t="str">
            <v>Finance</v>
          </cell>
          <cell r="C2308" t="str">
            <v>FI-B</v>
          </cell>
          <cell r="D2308" t="str">
            <v>No</v>
          </cell>
          <cell r="E2308">
            <v>45226</v>
          </cell>
          <cell r="F2308" t="str">
            <v>Before PCN</v>
          </cell>
          <cell r="G2308" t="str">
            <v>Grant</v>
          </cell>
        </row>
        <row r="2309">
          <cell r="A2309" t="str">
            <v>P-MZ-E00-013</v>
          </cell>
          <cell r="B2309" t="str">
            <v>Water supply and Sanitation</v>
          </cell>
          <cell r="C2309">
            <v>1</v>
          </cell>
          <cell r="D2309" t="str">
            <v>No</v>
          </cell>
          <cell r="E2309">
            <v>45226</v>
          </cell>
          <cell r="F2309" t="str">
            <v>PAR approved</v>
          </cell>
          <cell r="G2309" t="str">
            <v>Investment</v>
          </cell>
        </row>
        <row r="2310">
          <cell r="A2310" t="str">
            <v>P-CV-K00-019</v>
          </cell>
          <cell r="B2310" t="str">
            <v>Multi-Sector</v>
          </cell>
          <cell r="C2310">
            <v>3</v>
          </cell>
          <cell r="D2310" t="str">
            <v>NO</v>
          </cell>
          <cell r="E2310">
            <v>45229</v>
          </cell>
          <cell r="F2310" t="str">
            <v>PCN approved</v>
          </cell>
          <cell r="G2310" t="str">
            <v>PBO</v>
          </cell>
        </row>
        <row r="2311">
          <cell r="A2311" t="str">
            <v>P-ZW-KF0-015</v>
          </cell>
          <cell r="B2311" t="str">
            <v>Multi-Sector</v>
          </cell>
          <cell r="C2311">
            <v>3</v>
          </cell>
          <cell r="D2311" t="str">
            <v>No</v>
          </cell>
          <cell r="E2311">
            <v>45230</v>
          </cell>
          <cell r="F2311" t="str">
            <v>PCN approved</v>
          </cell>
          <cell r="G2311" t="str">
            <v>ISP</v>
          </cell>
        </row>
        <row r="2312">
          <cell r="A2312" t="str">
            <v>P-MZ-F00-019</v>
          </cell>
          <cell r="B2312" t="str">
            <v>Power</v>
          </cell>
          <cell r="C2312" t="str">
            <v>tbc</v>
          </cell>
          <cell r="D2312" t="str">
            <v>No</v>
          </cell>
          <cell r="E2312">
            <v>45230</v>
          </cell>
          <cell r="F2312" t="str">
            <v>PCN Approved</v>
          </cell>
          <cell r="G2312" t="str">
            <v>Investment</v>
          </cell>
        </row>
        <row r="2313">
          <cell r="A2313" t="str">
            <v>P-KE-H00-012</v>
          </cell>
          <cell r="B2313" t="str">
            <v>Finance</v>
          </cell>
          <cell r="C2313"/>
          <cell r="D2313"/>
          <cell r="E2313">
            <v>45230</v>
          </cell>
          <cell r="F2313" t="str">
            <v>PCN Approved</v>
          </cell>
          <cell r="G2313" t="str">
            <v>EQUITY</v>
          </cell>
        </row>
        <row r="2314">
          <cell r="A2314" t="str">
            <v>P-SC-K00-024</v>
          </cell>
          <cell r="B2314" t="str">
            <v>Multi-Sector</v>
          </cell>
          <cell r="C2314">
            <v>3</v>
          </cell>
          <cell r="D2314" t="str">
            <v>NA</v>
          </cell>
          <cell r="E2314">
            <v>45230</v>
          </cell>
          <cell r="F2314" t="str">
            <v>PCN Approved</v>
          </cell>
          <cell r="G2314" t="str">
            <v>PBO</v>
          </cell>
        </row>
        <row r="2315">
          <cell r="A2315" t="str">
            <v>P-ST-K00-010</v>
          </cell>
          <cell r="B2315" t="str">
            <v>Multi-Sector</v>
          </cell>
          <cell r="C2315">
            <v>3</v>
          </cell>
          <cell r="D2315" t="str">
            <v>NA</v>
          </cell>
          <cell r="E2315">
            <v>45230</v>
          </cell>
          <cell r="F2315" t="str">
            <v>PCN approved</v>
          </cell>
          <cell r="G2315" t="str">
            <v>ISP</v>
          </cell>
        </row>
        <row r="2316">
          <cell r="A2316" t="str">
            <v>P-ST-K00-013</v>
          </cell>
          <cell r="B2316" t="str">
            <v>Multi-Sector</v>
          </cell>
          <cell r="C2316" t="str">
            <v>No</v>
          </cell>
          <cell r="D2316" t="str">
            <v>No</v>
          </cell>
          <cell r="E2316">
            <v>45230</v>
          </cell>
          <cell r="F2316" t="str">
            <v>PCN approved</v>
          </cell>
          <cell r="G2316" t="str">
            <v>PBO</v>
          </cell>
        </row>
        <row r="2317">
          <cell r="A2317" t="str">
            <v>P-BJ-KF0-001</v>
          </cell>
          <cell r="B2317" t="str">
            <v>Multi-Sector</v>
          </cell>
          <cell r="C2317">
            <v>3</v>
          </cell>
          <cell r="D2317" t="str">
            <v>N/A</v>
          </cell>
          <cell r="E2317">
            <v>45230</v>
          </cell>
          <cell r="F2317" t="str">
            <v>PCN Approved</v>
          </cell>
          <cell r="G2317" t="str">
            <v>PBO</v>
          </cell>
        </row>
        <row r="2318">
          <cell r="A2318" t="str">
            <v>P-TG-AA0-014</v>
          </cell>
          <cell r="B2318" t="str">
            <v>Agriculture</v>
          </cell>
          <cell r="C2318"/>
          <cell r="D2318"/>
          <cell r="E2318">
            <v>45237</v>
          </cell>
          <cell r="F2318" t="str">
            <v>Before PCN</v>
          </cell>
          <cell r="G2318" t="str">
            <v>Investment</v>
          </cell>
        </row>
        <row r="2319">
          <cell r="A2319" t="str">
            <v>P-ET-HAB-009</v>
          </cell>
          <cell r="B2319" t="str">
            <v>Finance</v>
          </cell>
          <cell r="C2319" t="str">
            <v>FI-B</v>
          </cell>
          <cell r="D2319" t="str">
            <v>No</v>
          </cell>
          <cell r="E2319">
            <v>45238</v>
          </cell>
          <cell r="F2319" t="str">
            <v>PCN approved</v>
          </cell>
          <cell r="G2319" t="str">
            <v>LOC</v>
          </cell>
        </row>
        <row r="2320">
          <cell r="A2320" t="str">
            <v>P-MA-DB0-008</v>
          </cell>
          <cell r="B2320" t="str">
            <v>Transport</v>
          </cell>
          <cell r="C2320">
            <v>1</v>
          </cell>
          <cell r="D2320" t="str">
            <v>Yes</v>
          </cell>
          <cell r="E2320">
            <v>45238</v>
          </cell>
          <cell r="F2320" t="str">
            <v>PCN Approved</v>
          </cell>
          <cell r="G2320" t="str">
            <v>Investment</v>
          </cell>
        </row>
        <row r="2321">
          <cell r="A2321" t="str">
            <v>P-ZW-HAB-002</v>
          </cell>
          <cell r="B2321" t="str">
            <v>Finance</v>
          </cell>
          <cell r="C2321" t="str">
            <v>FI-C</v>
          </cell>
          <cell r="D2321" t="str">
            <v>No</v>
          </cell>
          <cell r="E2321">
            <v>45243</v>
          </cell>
          <cell r="F2321" t="str">
            <v>PCN Approved</v>
          </cell>
          <cell r="G2321" t="str">
            <v>GUARANTEE</v>
          </cell>
        </row>
        <row r="2322">
          <cell r="A2322" t="str">
            <v>P-CI-DB0-009</v>
          </cell>
          <cell r="B2322" t="str">
            <v>Transport</v>
          </cell>
          <cell r="C2322">
            <v>1</v>
          </cell>
          <cell r="D2322" t="str">
            <v>Yes</v>
          </cell>
          <cell r="E2322">
            <v>45244</v>
          </cell>
          <cell r="F2322" t="str">
            <v>PCN Approved</v>
          </cell>
          <cell r="G2322" t="str">
            <v>Investment</v>
          </cell>
        </row>
        <row r="2323">
          <cell r="A2323" t="str">
            <v>P-CD-IA0-003</v>
          </cell>
          <cell r="B2323" t="str">
            <v>Social</v>
          </cell>
          <cell r="C2323">
            <v>2</v>
          </cell>
          <cell r="D2323"/>
          <cell r="E2323">
            <v>45245</v>
          </cell>
          <cell r="F2323" t="str">
            <v>PCN Approved</v>
          </cell>
          <cell r="G2323" t="str">
            <v>Investment</v>
          </cell>
        </row>
        <row r="2324">
          <cell r="A2324" t="str">
            <v>P-GH-AAG-010</v>
          </cell>
          <cell r="B2324" t="str">
            <v>Agriculture</v>
          </cell>
          <cell r="C2324" t="str">
            <v>FI-A or FI-B (TBC)</v>
          </cell>
          <cell r="D2324" t="str">
            <v>No</v>
          </cell>
          <cell r="E2324">
            <v>45245</v>
          </cell>
          <cell r="F2324" t="str">
            <v>Before PCN</v>
          </cell>
          <cell r="G2324" t="str">
            <v>Investment</v>
          </cell>
        </row>
        <row r="2325">
          <cell r="A2325" t="str">
            <v>P-UG-AB0-004</v>
          </cell>
          <cell r="B2325" t="str">
            <v>Agriculture</v>
          </cell>
          <cell r="C2325">
            <v>1</v>
          </cell>
          <cell r="D2325" t="str">
            <v>YES</v>
          </cell>
          <cell r="E2325">
            <v>45245</v>
          </cell>
          <cell r="F2325" t="str">
            <v>PCN Approved</v>
          </cell>
          <cell r="G2325" t="str">
            <v>Investment</v>
          </cell>
        </row>
        <row r="2326">
          <cell r="A2326" t="str">
            <v>P-UG-AB0-004</v>
          </cell>
          <cell r="B2326" t="str">
            <v>Agriculture</v>
          </cell>
          <cell r="C2326">
            <v>1</v>
          </cell>
          <cell r="D2326" t="str">
            <v>YES</v>
          </cell>
          <cell r="E2326">
            <v>45245</v>
          </cell>
          <cell r="F2326" t="str">
            <v>PCN Approved</v>
          </cell>
          <cell r="G2326" t="str">
            <v>Investment</v>
          </cell>
        </row>
        <row r="2327">
          <cell r="A2327" t="str">
            <v>P-MW-AA0-039</v>
          </cell>
          <cell r="B2327" t="str">
            <v>Agriculture</v>
          </cell>
          <cell r="C2327">
            <v>1</v>
          </cell>
          <cell r="D2327" t="str">
            <v>No</v>
          </cell>
          <cell r="E2327">
            <v>45245</v>
          </cell>
          <cell r="F2327" t="str">
            <v>PCN approved</v>
          </cell>
          <cell r="G2327" t="str">
            <v>Investment</v>
          </cell>
        </row>
        <row r="2328">
          <cell r="A2328" t="str">
            <v>P-Z1-D00-048</v>
          </cell>
          <cell r="B2328" t="str">
            <v>Transport</v>
          </cell>
          <cell r="C2328">
            <v>1</v>
          </cell>
          <cell r="D2328" t="str">
            <v>NO</v>
          </cell>
          <cell r="E2328">
            <v>45245</v>
          </cell>
          <cell r="F2328" t="str">
            <v>PCN Approved</v>
          </cell>
          <cell r="G2328" t="str">
            <v>Investment</v>
          </cell>
        </row>
        <row r="2329">
          <cell r="A2329" t="str">
            <v>P-Z1-D00-048</v>
          </cell>
          <cell r="B2329" t="str">
            <v>Transport</v>
          </cell>
          <cell r="C2329">
            <v>1</v>
          </cell>
          <cell r="D2329" t="str">
            <v>NO</v>
          </cell>
          <cell r="E2329">
            <v>45245</v>
          </cell>
          <cell r="F2329" t="str">
            <v>PCN Approved</v>
          </cell>
          <cell r="G2329" t="str">
            <v>Investment</v>
          </cell>
        </row>
        <row r="2330">
          <cell r="A2330" t="str">
            <v>P-Z1-AAG-046</v>
          </cell>
          <cell r="B2330" t="str">
            <v>Agriculture</v>
          </cell>
          <cell r="C2330">
            <v>3</v>
          </cell>
          <cell r="D2330" t="str">
            <v>N/A</v>
          </cell>
          <cell r="E2330">
            <v>45245</v>
          </cell>
          <cell r="F2330" t="str">
            <v>PCN Approved</v>
          </cell>
          <cell r="G2330" t="str">
            <v>Investment</v>
          </cell>
        </row>
        <row r="2331">
          <cell r="A2331" t="str">
            <v>P-BJ-HAB-002</v>
          </cell>
          <cell r="B2331" t="str">
            <v>Finance</v>
          </cell>
          <cell r="C2331" t="str">
            <v>FI-C</v>
          </cell>
          <cell r="D2331" t="str">
            <v xml:space="preserve">No </v>
          </cell>
          <cell r="E2331">
            <v>45246</v>
          </cell>
          <cell r="F2331" t="str">
            <v>PCN approved</v>
          </cell>
          <cell r="G2331" t="str">
            <v>GUARANTEE</v>
          </cell>
        </row>
        <row r="2332">
          <cell r="A2332" t="str">
            <v>P-GN-HAB-003</v>
          </cell>
          <cell r="B2332" t="str">
            <v>Finance</v>
          </cell>
          <cell r="C2332" t="str">
            <v>FI-C</v>
          </cell>
          <cell r="D2332" t="str">
            <v xml:space="preserve">No </v>
          </cell>
          <cell r="E2332">
            <v>45246</v>
          </cell>
          <cell r="F2332" t="str">
            <v>PCN approved</v>
          </cell>
          <cell r="G2332" t="str">
            <v>GUARANTEE</v>
          </cell>
        </row>
        <row r="2333">
          <cell r="A2333" t="str">
            <v>P-MG-C00-005</v>
          </cell>
          <cell r="B2333" t="str">
            <v>Environment</v>
          </cell>
          <cell r="C2333">
            <v>1</v>
          </cell>
          <cell r="D2333" t="str">
            <v>No</v>
          </cell>
          <cell r="E2333">
            <v>45246</v>
          </cell>
          <cell r="F2333" t="str">
            <v>PAR approved</v>
          </cell>
          <cell r="G2333" t="str">
            <v>Investment</v>
          </cell>
        </row>
        <row r="2334">
          <cell r="A2334" t="str">
            <v>P-Z1-AAG-049</v>
          </cell>
          <cell r="B2334" t="str">
            <v>Agriculture</v>
          </cell>
          <cell r="C2334" t="str">
            <v>1 (TBC)</v>
          </cell>
          <cell r="D2334" t="str">
            <v>No</v>
          </cell>
          <cell r="E2334">
            <v>45250</v>
          </cell>
          <cell r="F2334" t="str">
            <v>Before PCN</v>
          </cell>
          <cell r="G2334" t="str">
            <v>Investment</v>
          </cell>
        </row>
        <row r="2335">
          <cell r="A2335" t="str">
            <v>P-KE-K00-012</v>
          </cell>
          <cell r="B2335" t="str">
            <v>Multi-Sector</v>
          </cell>
          <cell r="C2335">
            <v>3</v>
          </cell>
          <cell r="D2335" t="str">
            <v>NA</v>
          </cell>
          <cell r="E2335">
            <v>45252</v>
          </cell>
          <cell r="F2335" t="str">
            <v>PCN Approved</v>
          </cell>
          <cell r="G2335" t="str">
            <v>PBO</v>
          </cell>
        </row>
        <row r="2336">
          <cell r="A2336" t="str">
            <v>P-SN-H00-010</v>
          </cell>
          <cell r="B2336" t="str">
            <v>Finance</v>
          </cell>
          <cell r="C2336" t="str">
            <v>1 (TBC)</v>
          </cell>
          <cell r="D2336"/>
          <cell r="E2336">
            <v>45252</v>
          </cell>
          <cell r="F2336" t="str">
            <v>PCN Approved</v>
          </cell>
          <cell r="G2336" t="str">
            <v>GUARANTEE</v>
          </cell>
        </row>
        <row r="2337">
          <cell r="A2337" t="str">
            <v>P-TN-EA0-007</v>
          </cell>
          <cell r="B2337" t="str">
            <v>Water supply and Sanitation</v>
          </cell>
          <cell r="C2337">
            <v>2</v>
          </cell>
          <cell r="D2337" t="str">
            <v>NO</v>
          </cell>
          <cell r="E2337">
            <v>45252</v>
          </cell>
          <cell r="F2337" t="str">
            <v>PCN Approved</v>
          </cell>
          <cell r="G2337" t="str">
            <v>investment</v>
          </cell>
        </row>
        <row r="2338">
          <cell r="A2338" t="str">
            <v>P-UG-DB0-035</v>
          </cell>
          <cell r="B2338" t="str">
            <v>Transport</v>
          </cell>
          <cell r="C2338">
            <v>1</v>
          </cell>
          <cell r="D2338" t="str">
            <v>No</v>
          </cell>
          <cell r="E2338">
            <v>45252</v>
          </cell>
          <cell r="F2338" t="str">
            <v>PCN Approved</v>
          </cell>
          <cell r="G2338" t="str">
            <v>Investment</v>
          </cell>
        </row>
        <row r="2339">
          <cell r="A2339" t="str">
            <v>P-UG-DB0-035</v>
          </cell>
          <cell r="B2339" t="str">
            <v>Transport</v>
          </cell>
          <cell r="C2339">
            <v>1</v>
          </cell>
          <cell r="D2339" t="str">
            <v>No</v>
          </cell>
          <cell r="E2339">
            <v>45252</v>
          </cell>
          <cell r="F2339" t="str">
            <v>PCN Approved</v>
          </cell>
          <cell r="G2339" t="str">
            <v>Investment</v>
          </cell>
        </row>
        <row r="2340">
          <cell r="A2340" t="str">
            <v>P-Z1-DB0-259</v>
          </cell>
          <cell r="B2340" t="str">
            <v>Transport</v>
          </cell>
          <cell r="C2340" t="str">
            <v>1 (TBC)</v>
          </cell>
          <cell r="D2340"/>
          <cell r="E2340">
            <v>45252</v>
          </cell>
          <cell r="F2340" t="str">
            <v>PCN approved</v>
          </cell>
          <cell r="G2340" t="str">
            <v>Investment</v>
          </cell>
        </row>
        <row r="2341">
          <cell r="A2341" t="str">
            <v>P-SN-AA0-014</v>
          </cell>
          <cell r="B2341" t="str">
            <v>Agriculture</v>
          </cell>
          <cell r="C2341" t="str">
            <v>1 (TBC)</v>
          </cell>
          <cell r="D2341" t="str">
            <v>No</v>
          </cell>
          <cell r="E2341">
            <v>45252</v>
          </cell>
          <cell r="F2341" t="str">
            <v>Before PCN</v>
          </cell>
          <cell r="G2341" t="str">
            <v>Investment</v>
          </cell>
        </row>
        <row r="2342">
          <cell r="A2342" t="str">
            <v xml:space="preserve">P-UG-I00-003  </v>
          </cell>
          <cell r="B2342" t="str">
            <v>Social</v>
          </cell>
          <cell r="C2342">
            <v>2</v>
          </cell>
          <cell r="D2342" t="str">
            <v>No</v>
          </cell>
          <cell r="E2342">
            <v>45252</v>
          </cell>
          <cell r="F2342" t="str">
            <v>PCN Approved</v>
          </cell>
          <cell r="G2342" t="str">
            <v>Investment</v>
          </cell>
        </row>
        <row r="2343">
          <cell r="A2343" t="str">
            <v>P-ZW-HA0-003</v>
          </cell>
          <cell r="B2343" t="str">
            <v>Finance</v>
          </cell>
          <cell r="C2343" t="str">
            <v>FIC</v>
          </cell>
          <cell r="D2343" t="str">
            <v>No</v>
          </cell>
          <cell r="E2343">
            <v>45254</v>
          </cell>
          <cell r="F2343" t="str">
            <v>PCN Approved</v>
          </cell>
          <cell r="G2343" t="str">
            <v>TFLOC</v>
          </cell>
        </row>
        <row r="2344">
          <cell r="A2344" t="str">
            <v>P-RW-E00-014</v>
          </cell>
          <cell r="B2344" t="str">
            <v>Water supply and Sanitation</v>
          </cell>
          <cell r="C2344">
            <v>1</v>
          </cell>
          <cell r="D2344" t="str">
            <v>No</v>
          </cell>
          <cell r="E2344">
            <v>45259</v>
          </cell>
          <cell r="F2344" t="str">
            <v>PCN Approved</v>
          </cell>
          <cell r="G2344" t="str">
            <v>Investment</v>
          </cell>
        </row>
        <row r="2345">
          <cell r="A2345" t="str">
            <v>P-Z1-DC0-041</v>
          </cell>
          <cell r="B2345" t="str">
            <v>Transport</v>
          </cell>
          <cell r="C2345">
            <v>1</v>
          </cell>
          <cell r="D2345" t="str">
            <v>No</v>
          </cell>
          <cell r="E2345">
            <v>45259</v>
          </cell>
          <cell r="F2345" t="str">
            <v>PCN Approved</v>
          </cell>
          <cell r="G2345" t="str">
            <v>Investment</v>
          </cell>
        </row>
        <row r="2346">
          <cell r="A2346" t="str">
            <v>P-Z1-DC0-041</v>
          </cell>
          <cell r="B2346" t="str">
            <v>Transport</v>
          </cell>
          <cell r="C2346">
            <v>1</v>
          </cell>
          <cell r="D2346" t="str">
            <v>No</v>
          </cell>
          <cell r="E2346">
            <v>45259</v>
          </cell>
          <cell r="F2346" t="str">
            <v>PCN Approved</v>
          </cell>
          <cell r="G2346" t="str">
            <v>Investment</v>
          </cell>
        </row>
        <row r="2347">
          <cell r="A2347" t="str">
            <v>P-BJ-DB0-019</v>
          </cell>
          <cell r="B2347" t="str">
            <v>Transport</v>
          </cell>
          <cell r="C2347">
            <v>1</v>
          </cell>
          <cell r="D2347" t="str">
            <v>NO</v>
          </cell>
          <cell r="E2347">
            <v>45259</v>
          </cell>
          <cell r="F2347" t="str">
            <v>PCN Approved</v>
          </cell>
          <cell r="G2347" t="str">
            <v>Investment</v>
          </cell>
        </row>
        <row r="2348">
          <cell r="A2348" t="str">
            <v>P-ZW-HAB-001</v>
          </cell>
          <cell r="B2348" t="str">
            <v>Finance</v>
          </cell>
          <cell r="C2348" t="str">
            <v>TBD</v>
          </cell>
          <cell r="D2348" t="str">
            <v>No</v>
          </cell>
          <cell r="E2348">
            <v>45259</v>
          </cell>
          <cell r="F2348" t="str">
            <v>PCN Approved</v>
          </cell>
          <cell r="G2348" t="str">
            <v>GUARANTEE</v>
          </cell>
        </row>
        <row r="2349">
          <cell r="A2349" t="str">
            <v>P-Z1-D00-059</v>
          </cell>
          <cell r="B2349" t="str">
            <v>Transport</v>
          </cell>
          <cell r="C2349" t="str">
            <v>FI-A</v>
          </cell>
          <cell r="D2349" t="str">
            <v>Yes</v>
          </cell>
          <cell r="E2349">
            <v>45259</v>
          </cell>
          <cell r="F2349" t="str">
            <v>Before PCN</v>
          </cell>
          <cell r="G2349" t="str">
            <v>Investment</v>
          </cell>
        </row>
        <row r="2350">
          <cell r="A2350" t="str">
            <v>P-SN-DC0-002</v>
          </cell>
          <cell r="B2350" t="str">
            <v>Transport</v>
          </cell>
          <cell r="C2350">
            <v>1</v>
          </cell>
          <cell r="D2350" t="str">
            <v>Yes</v>
          </cell>
          <cell r="E2350">
            <v>45259</v>
          </cell>
          <cell r="F2350" t="str">
            <v>Before PCN</v>
          </cell>
          <cell r="G2350" t="str">
            <v>Investment</v>
          </cell>
        </row>
        <row r="2351">
          <cell r="A2351" t="str">
            <v>P-Z1-DB0-256</v>
          </cell>
          <cell r="B2351" t="str">
            <v>Transport</v>
          </cell>
          <cell r="C2351" t="str">
            <v>1 (TBC)</v>
          </cell>
          <cell r="D2351" t="str">
            <v>NO</v>
          </cell>
          <cell r="E2351">
            <v>45259</v>
          </cell>
          <cell r="F2351" t="str">
            <v>Before PCN</v>
          </cell>
          <cell r="G2351" t="str">
            <v>Investment</v>
          </cell>
        </row>
        <row r="2352">
          <cell r="A2352" t="str">
            <v>P-Z1-AA0-158</v>
          </cell>
          <cell r="B2352" t="str">
            <v>Agriculture</v>
          </cell>
          <cell r="C2352"/>
          <cell r="D2352"/>
          <cell r="E2352">
            <v>45259</v>
          </cell>
          <cell r="F2352" t="str">
            <v>Before PCN</v>
          </cell>
          <cell r="G2352" t="str">
            <v>Investment</v>
          </cell>
        </row>
        <row r="2353">
          <cell r="A2353" t="str">
            <v>P-DZ-BB0-005</v>
          </cell>
          <cell r="B2353" t="str">
            <v>Industry, Mining &amp; Quarrying</v>
          </cell>
          <cell r="C2353">
            <v>1</v>
          </cell>
          <cell r="D2353" t="str">
            <v>No</v>
          </cell>
          <cell r="E2353">
            <v>45259</v>
          </cell>
          <cell r="F2353" t="str">
            <v>PCN approved</v>
          </cell>
          <cell r="G2353" t="str">
            <v>Debt</v>
          </cell>
        </row>
        <row r="2354">
          <cell r="A2354" t="str">
            <v>P-TD-K00-012</v>
          </cell>
          <cell r="B2354" t="str">
            <v>Multi-Sector</v>
          </cell>
          <cell r="C2354">
            <v>3</v>
          </cell>
          <cell r="D2354" t="str">
            <v>NA</v>
          </cell>
          <cell r="E2354">
            <v>45260</v>
          </cell>
          <cell r="F2354" t="str">
            <v>PCN Approved</v>
          </cell>
          <cell r="G2354" t="str">
            <v>PBO</v>
          </cell>
        </row>
        <row r="2355">
          <cell r="A2355" t="str">
            <v xml:space="preserve">P-Z1-K00-142 </v>
          </cell>
          <cell r="B2355" t="str">
            <v>Agriculture</v>
          </cell>
          <cell r="C2355">
            <v>3</v>
          </cell>
          <cell r="D2355" t="str">
            <v>NA</v>
          </cell>
          <cell r="E2355">
            <v>45260</v>
          </cell>
          <cell r="F2355" t="str">
            <v>PCN Approved</v>
          </cell>
          <cell r="G2355" t="str">
            <v>Investment</v>
          </cell>
        </row>
        <row r="2356">
          <cell r="A2356" t="str">
            <v>P-ZM-AA0-036</v>
          </cell>
          <cell r="B2356" t="str">
            <v>Water supply and Sanitation</v>
          </cell>
          <cell r="C2356" t="str">
            <v>tbc</v>
          </cell>
          <cell r="D2356" t="str">
            <v>No</v>
          </cell>
          <cell r="E2356">
            <v>45260</v>
          </cell>
          <cell r="F2356" t="str">
            <v>PCN Approved</v>
          </cell>
          <cell r="G2356" t="str">
            <v>Investment</v>
          </cell>
        </row>
        <row r="2357">
          <cell r="A2357" t="str">
            <v>P-Z1-KF0-061</v>
          </cell>
          <cell r="B2357" t="str">
            <v>Power</v>
          </cell>
          <cell r="C2357"/>
          <cell r="D2357"/>
          <cell r="E2357">
            <v>45260</v>
          </cell>
          <cell r="F2357" t="str">
            <v>Before PCN</v>
          </cell>
          <cell r="G2357" t="str">
            <v>Investment</v>
          </cell>
        </row>
        <row r="2358">
          <cell r="A2358" t="str">
            <v>P-Z1-F00-152</v>
          </cell>
          <cell r="B2358" t="str">
            <v>Power</v>
          </cell>
          <cell r="C2358">
            <v>3</v>
          </cell>
          <cell r="D2358" t="str">
            <v>N/A</v>
          </cell>
          <cell r="E2358">
            <v>45260</v>
          </cell>
          <cell r="F2358" t="str">
            <v>PCN Approved</v>
          </cell>
          <cell r="G2358" t="str">
            <v>Investment</v>
          </cell>
        </row>
        <row r="2359">
          <cell r="A2359" t="str">
            <v>P-KM-D00-003</v>
          </cell>
          <cell r="B2359" t="str">
            <v>Transport</v>
          </cell>
          <cell r="C2359"/>
          <cell r="D2359" t="str">
            <v>No</v>
          </cell>
          <cell r="E2359">
            <v>45261</v>
          </cell>
          <cell r="F2359" t="str">
            <v>Before PCN</v>
          </cell>
          <cell r="G2359" t="str">
            <v>Investment</v>
          </cell>
        </row>
        <row r="2360">
          <cell r="A2360" t="str">
            <v>P-Z1-FF0-034</v>
          </cell>
          <cell r="B2360" t="str">
            <v>Power</v>
          </cell>
          <cell r="C2360" t="str">
            <v>TBC</v>
          </cell>
          <cell r="D2360" t="str">
            <v>NO</v>
          </cell>
          <cell r="E2360">
            <v>45264</v>
          </cell>
          <cell r="F2360" t="str">
            <v>Before PCN</v>
          </cell>
          <cell r="G2360" t="str">
            <v>Grant</v>
          </cell>
        </row>
        <row r="2361">
          <cell r="A2361" t="str">
            <v>P-SN-FZ0-004</v>
          </cell>
          <cell r="B2361" t="str">
            <v xml:space="preserve">Power </v>
          </cell>
          <cell r="C2361" t="str">
            <v>2 (TBC)</v>
          </cell>
          <cell r="D2361" t="str">
            <v xml:space="preserve">No </v>
          </cell>
          <cell r="E2361">
            <v>45266</v>
          </cell>
          <cell r="F2361" t="str">
            <v>Before PCN</v>
          </cell>
          <cell r="G2361" t="str">
            <v>Investment</v>
          </cell>
        </row>
        <row r="2362">
          <cell r="A2362" t="str">
            <v>P-TZ-HAA-004</v>
          </cell>
          <cell r="B2362" t="str">
            <v>Finance</v>
          </cell>
          <cell r="C2362"/>
          <cell r="D2362" t="str">
            <v>No</v>
          </cell>
          <cell r="E2362">
            <v>45266</v>
          </cell>
          <cell r="F2362" t="str">
            <v>Before PCN</v>
          </cell>
          <cell r="G2362" t="str">
            <v>Investment</v>
          </cell>
        </row>
        <row r="2363">
          <cell r="A2363" t="str">
            <v>P-KE-HAB-032</v>
          </cell>
          <cell r="B2363" t="str">
            <v>Finance</v>
          </cell>
          <cell r="C2363" t="str">
            <v>FI-B</v>
          </cell>
          <cell r="D2363" t="str">
            <v>No</v>
          </cell>
          <cell r="E2363">
            <v>45266</v>
          </cell>
          <cell r="F2363" t="str">
            <v>Before PCN</v>
          </cell>
          <cell r="G2363" t="str">
            <v>LOC</v>
          </cell>
        </row>
        <row r="2364">
          <cell r="A2364" t="str">
            <v>P-MZ-AAG-010SAP001</v>
          </cell>
          <cell r="B2364" t="str">
            <v>Agriculture</v>
          </cell>
          <cell r="C2364" t="str">
            <v>4 (TBD)</v>
          </cell>
          <cell r="D2364" t="str">
            <v>Yes</v>
          </cell>
          <cell r="E2364">
            <v>45266</v>
          </cell>
          <cell r="F2364" t="str">
            <v>Before PCN</v>
          </cell>
          <cell r="G2364" t="str">
            <v>Investment</v>
          </cell>
        </row>
        <row r="2365">
          <cell r="A2365" t="str">
            <v>P-LR-A00-010</v>
          </cell>
          <cell r="B2365" t="str">
            <v>Agriculture</v>
          </cell>
          <cell r="C2365" t="str">
            <v>1 or 2 (TBC)</v>
          </cell>
          <cell r="D2365" t="str">
            <v>No</v>
          </cell>
          <cell r="E2365">
            <v>45267</v>
          </cell>
          <cell r="F2365" t="str">
            <v>Before PCN</v>
          </cell>
          <cell r="G2365" t="str">
            <v>Investment</v>
          </cell>
        </row>
        <row r="2366">
          <cell r="A2366" t="str">
            <v>P-GM-A00-008</v>
          </cell>
          <cell r="B2366" t="str">
            <v>Agriculture</v>
          </cell>
          <cell r="C2366" t="str">
            <v>1 or 2 (TBC)</v>
          </cell>
          <cell r="D2366" t="str">
            <v>No</v>
          </cell>
          <cell r="E2366">
            <v>45267</v>
          </cell>
          <cell r="F2366" t="str">
            <v>Before PCN</v>
          </cell>
          <cell r="G2366" t="str">
            <v>Investment</v>
          </cell>
        </row>
        <row r="2367">
          <cell r="A2367" t="str">
            <v>P-TZ-AA0-039</v>
          </cell>
          <cell r="B2367" t="str">
            <v>Agriculture</v>
          </cell>
          <cell r="C2367"/>
          <cell r="D2367" t="str">
            <v>No</v>
          </cell>
          <cell r="E2367">
            <v>45269</v>
          </cell>
          <cell r="F2367" t="str">
            <v>Before PCN</v>
          </cell>
          <cell r="G2367" t="str">
            <v>Investment</v>
          </cell>
        </row>
        <row r="2368">
          <cell r="A2368" t="str">
            <v>P-BJ-KA0-018</v>
          </cell>
          <cell r="B2368" t="str">
            <v>Multi-sector</v>
          </cell>
          <cell r="C2368">
            <v>3</v>
          </cell>
          <cell r="D2368" t="str">
            <v>No</v>
          </cell>
          <cell r="E2368">
            <v>45272</v>
          </cell>
          <cell r="F2368" t="str">
            <v>Before PCN</v>
          </cell>
          <cell r="G2368" t="str">
            <v>PBO</v>
          </cell>
        </row>
        <row r="2369">
          <cell r="A2369" t="str">
            <v>P-AO-AA0-011</v>
          </cell>
          <cell r="B2369" t="str">
            <v>Agriculture</v>
          </cell>
          <cell r="C2369" t="str">
            <v>TBD</v>
          </cell>
          <cell r="D2369" t="str">
            <v>No</v>
          </cell>
          <cell r="E2369">
            <v>45273</v>
          </cell>
          <cell r="F2369" t="str">
            <v>Before PCN</v>
          </cell>
          <cell r="G2369" t="str">
            <v>PBO</v>
          </cell>
        </row>
        <row r="2370">
          <cell r="A2370" t="str">
            <v>P-EG-AAG-010</v>
          </cell>
          <cell r="B2370" t="str">
            <v>Agriculture</v>
          </cell>
          <cell r="C2370">
            <v>2</v>
          </cell>
          <cell r="D2370" t="str">
            <v>No</v>
          </cell>
          <cell r="E2370">
            <v>45273</v>
          </cell>
          <cell r="F2370" t="str">
            <v>Before PCN</v>
          </cell>
          <cell r="G2370" t="str">
            <v>Investment</v>
          </cell>
        </row>
        <row r="2371">
          <cell r="A2371" t="str">
            <v>P-Z1-DB0-265</v>
          </cell>
          <cell r="B2371" t="str">
            <v>Transport</v>
          </cell>
          <cell r="C2371">
            <v>1</v>
          </cell>
          <cell r="D2371" t="str">
            <v>Yes</v>
          </cell>
          <cell r="E2371">
            <v>45273</v>
          </cell>
          <cell r="F2371" t="str">
            <v>Before PCN</v>
          </cell>
          <cell r="G2371" t="str">
            <v>Investment</v>
          </cell>
        </row>
        <row r="2372">
          <cell r="A2372" t="str">
            <v>P-Z1-FA0-215</v>
          </cell>
          <cell r="B2372" t="str">
            <v>Power</v>
          </cell>
          <cell r="C2372">
            <v>1</v>
          </cell>
          <cell r="D2372" t="str">
            <v>NO</v>
          </cell>
          <cell r="E2372">
            <v>45273</v>
          </cell>
          <cell r="F2372" t="str">
            <v>PCN approved</v>
          </cell>
          <cell r="G2372" t="str">
            <v>Investment</v>
          </cell>
        </row>
        <row r="2373">
          <cell r="A2373" t="str">
            <v>P-ZG-AAG-010SAP8001</v>
          </cell>
          <cell r="B2373" t="str">
            <v>Agriculture</v>
          </cell>
          <cell r="C2373" t="str">
            <v>1 (TBC)</v>
          </cell>
          <cell r="D2373"/>
          <cell r="E2373">
            <v>45273</v>
          </cell>
          <cell r="F2373" t="str">
            <v>Before PCN</v>
          </cell>
          <cell r="G2373" t="str">
            <v>Investment</v>
          </cell>
        </row>
        <row r="2374">
          <cell r="A2374" t="str">
            <v>P-MZ-AA0-038</v>
          </cell>
          <cell r="B2374" t="str">
            <v>Agriculture</v>
          </cell>
          <cell r="C2374" t="str">
            <v>No</v>
          </cell>
          <cell r="D2374" t="str">
            <v>No</v>
          </cell>
          <cell r="E2374">
            <v>45275</v>
          </cell>
          <cell r="F2374" t="str">
            <v>PCN Approved</v>
          </cell>
          <cell r="G2374" t="str">
            <v>Investment</v>
          </cell>
        </row>
        <row r="2375">
          <cell r="A2375" t="str">
            <v>P-NO-KF0-SAP00100</v>
          </cell>
          <cell r="B2375"/>
          <cell r="C2375"/>
          <cell r="D2375"/>
          <cell r="E2375">
            <v>45291</v>
          </cell>
          <cell r="F2375" t="str">
            <v>PCN Approved</v>
          </cell>
          <cell r="G2375" t="str">
            <v>PBO</v>
          </cell>
        </row>
        <row r="2376">
          <cell r="A2376" t="str">
            <v>P-CI-KA0-013</v>
          </cell>
          <cell r="B2376" t="str">
            <v>Multi-Sector</v>
          </cell>
          <cell r="C2376">
            <v>3</v>
          </cell>
          <cell r="D2376" t="str">
            <v>N/A</v>
          </cell>
          <cell r="E2376">
            <v>44950</v>
          </cell>
          <cell r="F2376" t="str">
            <v>Approved</v>
          </cell>
          <cell r="G2376" t="str">
            <v>PBO</v>
          </cell>
        </row>
        <row r="2377">
          <cell r="A2377" t="str">
            <v>P-Z1-HAA-106</v>
          </cell>
          <cell r="B2377" t="str">
            <v>Finance</v>
          </cell>
          <cell r="C2377" t="str">
            <v>FI-B</v>
          </cell>
          <cell r="D2377" t="str">
            <v>Yes</v>
          </cell>
          <cell r="E2377">
            <v>44950</v>
          </cell>
          <cell r="F2377" t="str">
            <v>Approved</v>
          </cell>
          <cell r="G2377" t="str">
            <v>TFLOC</v>
          </cell>
        </row>
        <row r="2378">
          <cell r="A2378" t="str">
            <v>P-Z1-H00-094</v>
          </cell>
          <cell r="B2378" t="str">
            <v>Finance</v>
          </cell>
          <cell r="C2378" t="str">
            <v>FI-B</v>
          </cell>
          <cell r="D2378" t="str">
            <v>YES</v>
          </cell>
          <cell r="E2378">
            <v>44950</v>
          </cell>
          <cell r="F2378" t="str">
            <v>Approved</v>
          </cell>
          <cell r="G2378" t="str">
            <v>EQUITY</v>
          </cell>
        </row>
        <row r="2379">
          <cell r="A2379" t="str">
            <v>P-ER-FA0-001</v>
          </cell>
          <cell r="B2379" t="str">
            <v>Power</v>
          </cell>
          <cell r="C2379">
            <v>2</v>
          </cell>
          <cell r="D2379" t="str">
            <v>YES</v>
          </cell>
          <cell r="E2379">
            <v>44986</v>
          </cell>
          <cell r="F2379" t="str">
            <v>Approved</v>
          </cell>
          <cell r="G2379" t="str">
            <v>Investment</v>
          </cell>
        </row>
        <row r="2380">
          <cell r="A2380" t="str">
            <v>P-MU-HAB-008</v>
          </cell>
          <cell r="B2380" t="str">
            <v>Finance</v>
          </cell>
          <cell r="C2380" t="str">
            <v>FI/A</v>
          </cell>
          <cell r="D2380"/>
          <cell r="E2380">
            <v>44993</v>
          </cell>
          <cell r="F2380" t="str">
            <v>Approved</v>
          </cell>
          <cell r="G2380" t="str">
            <v>SUBDEBT</v>
          </cell>
        </row>
        <row r="2381">
          <cell r="A2381" t="str">
            <v>P-KE-HAB-037</v>
          </cell>
          <cell r="B2381" t="str">
            <v>Finance</v>
          </cell>
          <cell r="C2381" t="str">
            <v>FI-B</v>
          </cell>
          <cell r="D2381" t="str">
            <v>YES</v>
          </cell>
          <cell r="E2381">
            <v>44993</v>
          </cell>
          <cell r="F2381" t="str">
            <v>Approved</v>
          </cell>
          <cell r="G2381" t="str">
            <v>LOC/TFLOC/TG</v>
          </cell>
        </row>
        <row r="2382">
          <cell r="A2382" t="str">
            <v>P-ST-H00-002</v>
          </cell>
          <cell r="B2382" t="str">
            <v>Finance</v>
          </cell>
          <cell r="C2382"/>
          <cell r="D2382"/>
          <cell r="E2382">
            <v>44993</v>
          </cell>
          <cell r="F2382" t="str">
            <v>Approved</v>
          </cell>
          <cell r="G2382"/>
        </row>
        <row r="2383">
          <cell r="A2383" t="str">
            <v>P-Z1-KF0-066</v>
          </cell>
          <cell r="B2383" t="str">
            <v>Finance</v>
          </cell>
          <cell r="C2383" t="str">
            <v>FI-C</v>
          </cell>
          <cell r="D2383" t="str">
            <v>N/A</v>
          </cell>
          <cell r="E2383">
            <v>44994</v>
          </cell>
          <cell r="F2383" t="str">
            <v>Approved</v>
          </cell>
          <cell r="G2383" t="str">
            <v>ISP</v>
          </cell>
        </row>
        <row r="2384">
          <cell r="A2384" t="str">
            <v>P-KE-IA0-005</v>
          </cell>
          <cell r="B2384" t="str">
            <v>Social</v>
          </cell>
          <cell r="C2384">
            <v>2</v>
          </cell>
          <cell r="D2384" t="str">
            <v>YES</v>
          </cell>
          <cell r="E2384">
            <v>44998</v>
          </cell>
          <cell r="F2384" t="str">
            <v>Approved</v>
          </cell>
          <cell r="G2384" t="str">
            <v>Investment</v>
          </cell>
        </row>
        <row r="2385">
          <cell r="A2385" t="str">
            <v>P-LR-H00-008</v>
          </cell>
          <cell r="B2385" t="str">
            <v>Finance</v>
          </cell>
          <cell r="C2385">
            <v>3</v>
          </cell>
          <cell r="D2385" t="str">
            <v>N/A</v>
          </cell>
          <cell r="E2385">
            <v>45002</v>
          </cell>
          <cell r="F2385" t="str">
            <v>Approved</v>
          </cell>
          <cell r="G2385" t="str">
            <v>Grant</v>
          </cell>
        </row>
        <row r="2386">
          <cell r="A2386" t="str">
            <v>P-BI-HAB-005</v>
          </cell>
          <cell r="B2386" t="str">
            <v>Finance</v>
          </cell>
          <cell r="C2386" t="str">
            <v>FI-C</v>
          </cell>
          <cell r="D2386" t="str">
            <v>NA</v>
          </cell>
          <cell r="E2386">
            <v>45012</v>
          </cell>
          <cell r="F2386" t="str">
            <v>Approved</v>
          </cell>
          <cell r="G2386" t="str">
            <v>GUARANTEE</v>
          </cell>
        </row>
        <row r="2387">
          <cell r="A2387" t="str">
            <v>P-Z1-DB0-251</v>
          </cell>
          <cell r="B2387" t="str">
            <v>Transport</v>
          </cell>
          <cell r="C2387">
            <v>1</v>
          </cell>
          <cell r="D2387" t="str">
            <v>Yes</v>
          </cell>
          <cell r="E2387">
            <v>45014</v>
          </cell>
          <cell r="F2387" t="str">
            <v>Approved</v>
          </cell>
          <cell r="G2387" t="str">
            <v>Investment</v>
          </cell>
        </row>
        <row r="2388">
          <cell r="A2388" t="str">
            <v>P-Z1-H00-098</v>
          </cell>
          <cell r="B2388" t="str">
            <v>Finance</v>
          </cell>
          <cell r="C2388">
            <v>3</v>
          </cell>
          <cell r="D2388" t="str">
            <v>Yes</v>
          </cell>
          <cell r="E2388">
            <v>45014</v>
          </cell>
          <cell r="F2388" t="str">
            <v>Approved</v>
          </cell>
          <cell r="G2388" t="str">
            <v>Grant</v>
          </cell>
        </row>
        <row r="2389">
          <cell r="A2389" t="str">
            <v>P-MU-K00-009</v>
          </cell>
          <cell r="B2389" t="str">
            <v>Multi-Sector</v>
          </cell>
          <cell r="C2389">
            <v>3</v>
          </cell>
          <cell r="D2389" t="str">
            <v>N/A</v>
          </cell>
          <cell r="E2389">
            <v>45014</v>
          </cell>
          <cell r="F2389" t="str">
            <v>Approved</v>
          </cell>
          <cell r="G2389" t="str">
            <v>PBO</v>
          </cell>
        </row>
        <row r="2390">
          <cell r="A2390" t="str">
            <v>P-MZ-KA0-009</v>
          </cell>
          <cell r="B2390" t="str">
            <v>Multi-Sector</v>
          </cell>
          <cell r="C2390"/>
          <cell r="D2390"/>
          <cell r="E2390">
            <v>45021</v>
          </cell>
          <cell r="F2390" t="str">
            <v>Approved</v>
          </cell>
          <cell r="G2390"/>
        </row>
        <row r="2391">
          <cell r="A2391" t="str">
            <v>P-Z1-ID0-011</v>
          </cell>
          <cell r="B2391" t="str">
            <v>Social</v>
          </cell>
          <cell r="C2391"/>
          <cell r="D2391"/>
          <cell r="E2391">
            <v>45021</v>
          </cell>
          <cell r="F2391" t="str">
            <v>Approved</v>
          </cell>
          <cell r="G2391"/>
        </row>
        <row r="2392">
          <cell r="A2392" t="str">
            <v>P-MG-K00-020</v>
          </cell>
          <cell r="B2392" t="str">
            <v>Multi-Sector</v>
          </cell>
          <cell r="C2392"/>
          <cell r="D2392"/>
          <cell r="E2392">
            <v>45022</v>
          </cell>
          <cell r="F2392" t="str">
            <v>Approved</v>
          </cell>
          <cell r="G2392"/>
        </row>
        <row r="2393">
          <cell r="A2393" t="str">
            <v>P-TG-I00-008</v>
          </cell>
          <cell r="B2393" t="str">
            <v>Social</v>
          </cell>
          <cell r="C2393">
            <v>2</v>
          </cell>
          <cell r="D2393" t="str">
            <v>Yes</v>
          </cell>
          <cell r="E2393">
            <v>45029</v>
          </cell>
          <cell r="F2393" t="str">
            <v>Approved</v>
          </cell>
          <cell r="G2393" t="str">
            <v>Investment</v>
          </cell>
        </row>
        <row r="2394">
          <cell r="A2394" t="str">
            <v>P-SS-A00-002</v>
          </cell>
          <cell r="B2394" t="str">
            <v>Agriculture</v>
          </cell>
          <cell r="C2394">
            <v>3</v>
          </cell>
          <cell r="D2394" t="str">
            <v>NA</v>
          </cell>
          <cell r="E2394">
            <v>45034</v>
          </cell>
          <cell r="F2394" t="str">
            <v>Approved</v>
          </cell>
          <cell r="G2394" t="str">
            <v>Investment</v>
          </cell>
        </row>
        <row r="2395">
          <cell r="A2395" t="str">
            <v>P-MU-FA0-004</v>
          </cell>
          <cell r="B2395" t="str">
            <v>Power</v>
          </cell>
          <cell r="C2395">
            <v>2</v>
          </cell>
          <cell r="D2395" t="str">
            <v>Yes</v>
          </cell>
          <cell r="E2395">
            <v>45042</v>
          </cell>
          <cell r="F2395" t="str">
            <v>Approved</v>
          </cell>
          <cell r="G2395" t="str">
            <v>Investment</v>
          </cell>
        </row>
        <row r="2396">
          <cell r="A2396" t="str">
            <v>P-TG-J00-001</v>
          </cell>
          <cell r="B2396" t="str">
            <v>Urban Development</v>
          </cell>
          <cell r="C2396"/>
          <cell r="D2396"/>
          <cell r="E2396">
            <v>45042</v>
          </cell>
          <cell r="F2396" t="str">
            <v>Approved</v>
          </cell>
          <cell r="G2396"/>
        </row>
        <row r="2397">
          <cell r="A2397" t="str">
            <v>P-GH-D00-011</v>
          </cell>
          <cell r="B2397" t="str">
            <v>Transport</v>
          </cell>
          <cell r="C2397">
            <v>1</v>
          </cell>
          <cell r="D2397" t="str">
            <v>Yes</v>
          </cell>
          <cell r="E2397">
            <v>45049</v>
          </cell>
          <cell r="F2397" t="str">
            <v>Approved</v>
          </cell>
          <cell r="G2397" t="str">
            <v>Investment</v>
          </cell>
        </row>
        <row r="2398">
          <cell r="A2398" t="str">
            <v>P-NG-H00-019</v>
          </cell>
          <cell r="B2398" t="str">
            <v>Finance</v>
          </cell>
          <cell r="C2398" t="str">
            <v>FI-A</v>
          </cell>
          <cell r="D2398" t="str">
            <v>Yes</v>
          </cell>
          <cell r="E2398">
            <v>45049</v>
          </cell>
          <cell r="F2398" t="str">
            <v>Approved</v>
          </cell>
          <cell r="G2398" t="str">
            <v>SUBDEBT</v>
          </cell>
        </row>
        <row r="2399">
          <cell r="A2399" t="str">
            <v>P-Z1-K00-127</v>
          </cell>
          <cell r="B2399" t="str">
            <v>Regional Intergration</v>
          </cell>
          <cell r="C2399"/>
          <cell r="D2399"/>
          <cell r="E2399">
            <v>45054</v>
          </cell>
          <cell r="F2399" t="str">
            <v>Approved</v>
          </cell>
          <cell r="G2399" t="str">
            <v>ISP</v>
          </cell>
        </row>
        <row r="2400">
          <cell r="A2400" t="str">
            <v>P-EG-H00-013</v>
          </cell>
          <cell r="B2400" t="str">
            <v>Finance</v>
          </cell>
          <cell r="C2400">
            <v>1</v>
          </cell>
          <cell r="D2400" t="str">
            <v>Yes</v>
          </cell>
          <cell r="E2400">
            <v>45063</v>
          </cell>
          <cell r="F2400" t="str">
            <v>Approved</v>
          </cell>
          <cell r="G2400" t="str">
            <v>GUARANTEE</v>
          </cell>
        </row>
        <row r="2401">
          <cell r="A2401" t="str">
            <v>P-Z1-KE0-030</v>
          </cell>
          <cell r="B2401" t="str">
            <v>Multi-Sector</v>
          </cell>
          <cell r="C2401" t="str">
            <v>FI-A</v>
          </cell>
          <cell r="D2401" t="str">
            <v>Yes</v>
          </cell>
          <cell r="E2401">
            <v>45063</v>
          </cell>
          <cell r="F2401" t="str">
            <v>Approved</v>
          </cell>
          <cell r="G2401" t="str">
            <v>EQUITY</v>
          </cell>
        </row>
        <row r="2402">
          <cell r="A2402" t="str">
            <v>P-AO-E00-006</v>
          </cell>
          <cell r="B2402" t="str">
            <v>Water supply and Sanitation</v>
          </cell>
          <cell r="C2402">
            <v>2</v>
          </cell>
          <cell r="D2402" t="str">
            <v>Yes</v>
          </cell>
          <cell r="E2402">
            <v>45063</v>
          </cell>
          <cell r="F2402" t="str">
            <v>Approved</v>
          </cell>
          <cell r="G2402" t="str">
            <v>Investment</v>
          </cell>
        </row>
        <row r="2403">
          <cell r="A2403" t="str">
            <v>P-MA-IBD-012</v>
          </cell>
          <cell r="B2403" t="str">
            <v>Social</v>
          </cell>
          <cell r="C2403">
            <v>2</v>
          </cell>
          <cell r="D2403" t="str">
            <v>No</v>
          </cell>
          <cell r="E2403">
            <v>45084</v>
          </cell>
          <cell r="F2403" t="str">
            <v>Approved</v>
          </cell>
          <cell r="G2403" t="str">
            <v>RBF</v>
          </cell>
        </row>
        <row r="2404">
          <cell r="A2404" t="str">
            <v>P-TZ-K00-018</v>
          </cell>
          <cell r="B2404" t="str">
            <v>Multi-Sector</v>
          </cell>
          <cell r="C2404">
            <v>3</v>
          </cell>
          <cell r="D2404" t="str">
            <v>N/A</v>
          </cell>
          <cell r="E2404">
            <v>45084</v>
          </cell>
          <cell r="F2404" t="str">
            <v>Approved</v>
          </cell>
          <cell r="G2404" t="str">
            <v>PBO</v>
          </cell>
        </row>
        <row r="2405">
          <cell r="A2405" t="str">
            <v>P-CV-A00-003</v>
          </cell>
          <cell r="B2405" t="str">
            <v>Agriculture</v>
          </cell>
          <cell r="C2405">
            <v>2</v>
          </cell>
          <cell r="D2405">
            <v>0</v>
          </cell>
          <cell r="E2405">
            <v>45086</v>
          </cell>
          <cell r="F2405" t="str">
            <v>Approved</v>
          </cell>
          <cell r="G2405" t="str">
            <v>PBO</v>
          </cell>
        </row>
        <row r="2406">
          <cell r="A2406" t="str">
            <v>P-Z1-KF0-068</v>
          </cell>
          <cell r="B2406" t="str">
            <v>Multi-Sector</v>
          </cell>
          <cell r="C2406">
            <v>3</v>
          </cell>
          <cell r="D2406" t="str">
            <v>No</v>
          </cell>
          <cell r="E2406">
            <v>45092</v>
          </cell>
          <cell r="F2406" t="str">
            <v>Approved</v>
          </cell>
          <cell r="G2406" t="str">
            <v>Investment</v>
          </cell>
        </row>
        <row r="2407">
          <cell r="A2407" t="str">
            <v>P-Z1-BZ0-014</v>
          </cell>
          <cell r="B2407" t="str">
            <v>Industry, Mining &amp; Quarrying</v>
          </cell>
          <cell r="C2407" t="str">
            <v>FI-A</v>
          </cell>
          <cell r="D2407" t="str">
            <v>Yes</v>
          </cell>
          <cell r="E2407">
            <v>45098</v>
          </cell>
          <cell r="F2407" t="str">
            <v>Approved</v>
          </cell>
          <cell r="G2407" t="str">
            <v>EQUITY</v>
          </cell>
        </row>
        <row r="2408">
          <cell r="A2408" t="str">
            <v>P-NG-EBD-001</v>
          </cell>
          <cell r="B2408" t="str">
            <v>Transport</v>
          </cell>
          <cell r="C2408">
            <v>1</v>
          </cell>
          <cell r="D2408" t="str">
            <v>Yes</v>
          </cell>
          <cell r="E2408">
            <v>45098</v>
          </cell>
          <cell r="F2408" t="str">
            <v>Approved</v>
          </cell>
          <cell r="G2408" t="str">
            <v xml:space="preserve">investment </v>
          </cell>
        </row>
        <row r="2409">
          <cell r="A2409" t="str">
            <v>P-Z1-K00-139</v>
          </cell>
          <cell r="B2409" t="str">
            <v>Finance</v>
          </cell>
          <cell r="C2409" t="str">
            <v>FI-B (TBC)</v>
          </cell>
          <cell r="D2409" t="str">
            <v>No</v>
          </cell>
          <cell r="E2409">
            <v>45107</v>
          </cell>
          <cell r="F2409" t="str">
            <v>Approved</v>
          </cell>
          <cell r="G2409" t="str">
            <v>Equity</v>
          </cell>
        </row>
        <row r="2410">
          <cell r="A2410" t="str">
            <v>P-ET-AA0-020</v>
          </cell>
          <cell r="B2410" t="str">
            <v>Agriculture</v>
          </cell>
          <cell r="C2410">
            <v>2</v>
          </cell>
          <cell r="D2410" t="str">
            <v>YES</v>
          </cell>
          <cell r="E2410">
            <v>45107</v>
          </cell>
          <cell r="F2410" t="str">
            <v>Approved</v>
          </cell>
          <cell r="G2410" t="str">
            <v>Investment</v>
          </cell>
        </row>
        <row r="2411">
          <cell r="A2411" t="str">
            <v>P-RW-E00-013</v>
          </cell>
          <cell r="B2411" t="str">
            <v>Water supply and Sanitation</v>
          </cell>
          <cell r="C2411">
            <v>3</v>
          </cell>
          <cell r="D2411" t="str">
            <v>N/A</v>
          </cell>
          <cell r="E2411">
            <v>45107</v>
          </cell>
          <cell r="F2411" t="str">
            <v>Approved</v>
          </cell>
          <cell r="G2411" t="str">
            <v>PBO</v>
          </cell>
        </row>
        <row r="2412">
          <cell r="A2412" t="str">
            <v>P-Z1-FF0-028</v>
          </cell>
          <cell r="B2412" t="str">
            <v>Power</v>
          </cell>
          <cell r="C2412" t="str">
            <v>FI-B</v>
          </cell>
          <cell r="D2412" t="str">
            <v>YES</v>
          </cell>
          <cell r="E2412">
            <v>45107</v>
          </cell>
          <cell r="F2412" t="str">
            <v>Approved</v>
          </cell>
          <cell r="G2412" t="str">
            <v>LOC</v>
          </cell>
        </row>
        <row r="2413">
          <cell r="A2413" t="str">
            <v>P-MA-IA0-008</v>
          </cell>
          <cell r="B2413" t="str">
            <v>Social</v>
          </cell>
          <cell r="C2413">
            <v>3</v>
          </cell>
          <cell r="D2413" t="str">
            <v>No</v>
          </cell>
          <cell r="E2413">
            <v>45112</v>
          </cell>
          <cell r="F2413" t="str">
            <v>Approved</v>
          </cell>
          <cell r="G2413" t="str">
            <v>PBO</v>
          </cell>
        </row>
        <row r="2414">
          <cell r="A2414" t="str">
            <v>P-BJ-EBC-003</v>
          </cell>
          <cell r="B2414" t="str">
            <v>Water supply and Sanitation</v>
          </cell>
          <cell r="C2414">
            <v>1</v>
          </cell>
          <cell r="D2414" t="str">
            <v>Yes</v>
          </cell>
          <cell r="E2414">
            <v>45112</v>
          </cell>
          <cell r="F2414" t="str">
            <v>Approved</v>
          </cell>
          <cell r="G2414" t="str">
            <v>Investment</v>
          </cell>
        </row>
        <row r="2415">
          <cell r="A2415" t="str">
            <v>P-CI-GB0-005</v>
          </cell>
          <cell r="B2415" t="str">
            <v>Multi-Sector</v>
          </cell>
          <cell r="C2415">
            <v>2</v>
          </cell>
          <cell r="D2415" t="str">
            <v>Yes</v>
          </cell>
          <cell r="E2415">
            <v>45112</v>
          </cell>
          <cell r="F2415" t="str">
            <v>Approved</v>
          </cell>
          <cell r="G2415" t="str">
            <v>ISP</v>
          </cell>
        </row>
        <row r="2416">
          <cell r="A2416" t="str">
            <v>P-GW-I00-008</v>
          </cell>
          <cell r="B2416" t="str">
            <v>Social</v>
          </cell>
          <cell r="C2416" t="str">
            <v>FI-B</v>
          </cell>
          <cell r="D2416" t="str">
            <v>N/A</v>
          </cell>
          <cell r="E2416">
            <v>45114</v>
          </cell>
          <cell r="F2416" t="str">
            <v>Approved</v>
          </cell>
          <cell r="G2416" t="str">
            <v>Investment</v>
          </cell>
        </row>
        <row r="2417">
          <cell r="A2417" t="str">
            <v>P-CI-H00-014</v>
          </cell>
          <cell r="B2417" t="str">
            <v>Finance</v>
          </cell>
          <cell r="C2417">
            <v>1</v>
          </cell>
          <cell r="D2417" t="str">
            <v>YES</v>
          </cell>
          <cell r="E2417">
            <v>45119</v>
          </cell>
          <cell r="F2417" t="str">
            <v>Approved</v>
          </cell>
          <cell r="G2417" t="str">
            <v>GUARANTEE</v>
          </cell>
        </row>
        <row r="2418">
          <cell r="A2418" t="str">
            <v>P-KE-FA0-022</v>
          </cell>
          <cell r="B2418" t="str">
            <v>Power</v>
          </cell>
          <cell r="C2418">
            <v>1</v>
          </cell>
          <cell r="D2418" t="str">
            <v>YES</v>
          </cell>
          <cell r="E2418">
            <v>45119</v>
          </cell>
          <cell r="F2418" t="str">
            <v>Approved</v>
          </cell>
          <cell r="G2418" t="str">
            <v>Investment</v>
          </cell>
        </row>
        <row r="2419">
          <cell r="A2419" t="str">
            <v>P-TN-AA0-031</v>
          </cell>
          <cell r="B2419" t="str">
            <v>Agriculture</v>
          </cell>
          <cell r="C2419">
            <v>2</v>
          </cell>
          <cell r="D2419" t="str">
            <v>No</v>
          </cell>
          <cell r="E2419">
            <v>45119</v>
          </cell>
          <cell r="F2419" t="str">
            <v>Approved</v>
          </cell>
          <cell r="G2419" t="str">
            <v>Investment</v>
          </cell>
        </row>
        <row r="2420">
          <cell r="A2420" t="str">
            <v>P-GM-FA0-004</v>
          </cell>
          <cell r="B2420" t="str">
            <v>Power</v>
          </cell>
          <cell r="C2420">
            <v>2</v>
          </cell>
          <cell r="D2420" t="str">
            <v>YES</v>
          </cell>
          <cell r="E2420">
            <v>45120</v>
          </cell>
          <cell r="F2420" t="str">
            <v>Approved</v>
          </cell>
          <cell r="G2420" t="str">
            <v>Investment</v>
          </cell>
        </row>
        <row r="2421">
          <cell r="A2421" t="str">
            <v>P-Z1-HAB-100</v>
          </cell>
          <cell r="B2421" t="str">
            <v>Finance</v>
          </cell>
          <cell r="C2421" t="str">
            <v>FI-C</v>
          </cell>
          <cell r="D2421" t="str">
            <v>No</v>
          </cell>
          <cell r="E2421">
            <v>45120</v>
          </cell>
          <cell r="F2421" t="str">
            <v>Approved</v>
          </cell>
          <cell r="G2421" t="str">
            <v>GUARANTEE</v>
          </cell>
        </row>
        <row r="2422">
          <cell r="A2422" t="str">
            <v>P-GN-AA0-026</v>
          </cell>
          <cell r="B2422" t="str">
            <v>Agriculture</v>
          </cell>
          <cell r="C2422">
            <v>2</v>
          </cell>
          <cell r="D2422" t="str">
            <v>Yes</v>
          </cell>
          <cell r="E2422">
            <v>45120</v>
          </cell>
          <cell r="F2422" t="str">
            <v>Approved</v>
          </cell>
          <cell r="G2422" t="str">
            <v>Investment</v>
          </cell>
        </row>
        <row r="2423">
          <cell r="A2423" t="str">
            <v>P-BJ-DD0-002</v>
          </cell>
          <cell r="B2423" t="str">
            <v>Transport</v>
          </cell>
          <cell r="C2423">
            <v>1</v>
          </cell>
          <cell r="D2423" t="str">
            <v>Yes</v>
          </cell>
          <cell r="E2423">
            <v>45121</v>
          </cell>
          <cell r="F2423" t="str">
            <v>Approved</v>
          </cell>
          <cell r="G2423" t="str">
            <v>Corporate loan</v>
          </cell>
        </row>
        <row r="2424">
          <cell r="A2424" t="str">
            <v>P-Z1-KE0-033</v>
          </cell>
          <cell r="B2424" t="str">
            <v>Multi-Sector</v>
          </cell>
          <cell r="C2424" t="str">
            <v>TBC</v>
          </cell>
          <cell r="D2424"/>
          <cell r="E2424">
            <v>45121</v>
          </cell>
          <cell r="F2424" t="str">
            <v>Approved</v>
          </cell>
          <cell r="G2424" t="str">
            <v>Equity</v>
          </cell>
        </row>
        <row r="2425">
          <cell r="A2425" t="str">
            <v>P-CM-IA0-002</v>
          </cell>
          <cell r="B2425" t="str">
            <v>Social</v>
          </cell>
          <cell r="C2425">
            <v>2</v>
          </cell>
          <cell r="D2425" t="str">
            <v>YES</v>
          </cell>
          <cell r="E2425">
            <v>45121</v>
          </cell>
          <cell r="F2425" t="str">
            <v>Approved</v>
          </cell>
          <cell r="G2425" t="str">
            <v>Investment</v>
          </cell>
        </row>
        <row r="2426">
          <cell r="A2426" t="str">
            <v>P-LR-K00-022</v>
          </cell>
          <cell r="B2426" t="str">
            <v>Finance</v>
          </cell>
          <cell r="C2426" t="str">
            <v>FI-B or FI-C (TBC)</v>
          </cell>
          <cell r="D2426" t="str">
            <v>No</v>
          </cell>
          <cell r="E2426">
            <v>45121</v>
          </cell>
          <cell r="F2426" t="str">
            <v>Approved</v>
          </cell>
          <cell r="G2426" t="str">
            <v>Loan/Grant</v>
          </cell>
        </row>
        <row r="2427">
          <cell r="A2427" t="str">
            <v>P-Z1-C00-098</v>
          </cell>
          <cell r="B2427" t="str">
            <v>Agriculture</v>
          </cell>
          <cell r="C2427"/>
          <cell r="D2427" t="str">
            <v>NO</v>
          </cell>
          <cell r="E2427">
            <v>45121</v>
          </cell>
          <cell r="F2427" t="str">
            <v>Approved</v>
          </cell>
          <cell r="G2427" t="str">
            <v>Investment</v>
          </cell>
        </row>
        <row r="2428">
          <cell r="A2428" t="str">
            <v>P-Z1-C00-098</v>
          </cell>
          <cell r="B2428" t="str">
            <v>Agriculture</v>
          </cell>
          <cell r="C2428"/>
          <cell r="D2428"/>
          <cell r="E2428">
            <v>45121</v>
          </cell>
          <cell r="F2428" t="str">
            <v>Approved</v>
          </cell>
          <cell r="G2428"/>
        </row>
        <row r="2429">
          <cell r="A2429" t="str">
            <v>P-CF-IE0-005</v>
          </cell>
          <cell r="B2429" t="str">
            <v>Social</v>
          </cell>
          <cell r="C2429">
            <v>2</v>
          </cell>
          <cell r="D2429" t="str">
            <v>YES</v>
          </cell>
          <cell r="E2429">
            <v>45175</v>
          </cell>
          <cell r="F2429" t="str">
            <v>Approved</v>
          </cell>
          <cell r="G2429" t="str">
            <v>Investment</v>
          </cell>
        </row>
        <row r="2430">
          <cell r="A2430" t="str">
            <v>P-CF-KF0-008</v>
          </cell>
          <cell r="B2430" t="str">
            <v>Multi-Sector</v>
          </cell>
          <cell r="C2430">
            <v>3</v>
          </cell>
          <cell r="D2430" t="str">
            <v>NA</v>
          </cell>
          <cell r="E2430">
            <v>45175</v>
          </cell>
          <cell r="F2430" t="str">
            <v>Approved</v>
          </cell>
          <cell r="G2430" t="str">
            <v>ISP</v>
          </cell>
        </row>
        <row r="2431">
          <cell r="A2431" t="str">
            <v>P-NG-BG0-004</v>
          </cell>
          <cell r="B2431" t="str">
            <v>Industry, Mining &amp; Quarrying</v>
          </cell>
          <cell r="C2431">
            <v>1</v>
          </cell>
          <cell r="D2431" t="str">
            <v>No</v>
          </cell>
          <cell r="E2431">
            <v>45175</v>
          </cell>
          <cell r="F2431" t="str">
            <v>Approved</v>
          </cell>
          <cell r="G2431" t="str">
            <v>Senior Debt</v>
          </cell>
        </row>
        <row r="2432">
          <cell r="A2432" t="str">
            <v>P-ET-FA0-020</v>
          </cell>
          <cell r="B2432" t="str">
            <v>Power</v>
          </cell>
          <cell r="C2432">
            <v>1</v>
          </cell>
          <cell r="D2432" t="str">
            <v>YES</v>
          </cell>
          <cell r="E2432">
            <v>45182</v>
          </cell>
          <cell r="F2432" t="str">
            <v>Approved</v>
          </cell>
          <cell r="G2432" t="str">
            <v>Investment</v>
          </cell>
        </row>
        <row r="2433">
          <cell r="A2433" t="str">
            <v>P-MZ-KA0-007</v>
          </cell>
          <cell r="B2433" t="str">
            <v>Multi-Sector</v>
          </cell>
          <cell r="C2433">
            <v>3</v>
          </cell>
          <cell r="D2433" t="str">
            <v>N/A</v>
          </cell>
          <cell r="E2433">
            <v>45182</v>
          </cell>
          <cell r="F2433" t="str">
            <v>Approved</v>
          </cell>
          <cell r="G2433" t="str">
            <v>PBO</v>
          </cell>
        </row>
        <row r="2434">
          <cell r="A2434" t="str">
            <v>P-MZ-KA0-008</v>
          </cell>
          <cell r="B2434" t="str">
            <v>Multi-Sector</v>
          </cell>
          <cell r="C2434">
            <v>3</v>
          </cell>
          <cell r="D2434" t="str">
            <v>N/A</v>
          </cell>
          <cell r="E2434">
            <v>45182</v>
          </cell>
          <cell r="F2434" t="str">
            <v>Approved</v>
          </cell>
          <cell r="G2434" t="str">
            <v>ISP</v>
          </cell>
        </row>
        <row r="2435">
          <cell r="A2435" t="str">
            <v>P-Z1-C00-100</v>
          </cell>
          <cell r="B2435" t="str">
            <v>Agriculture</v>
          </cell>
          <cell r="C2435">
            <v>2</v>
          </cell>
          <cell r="D2435" t="str">
            <v>Yes</v>
          </cell>
          <cell r="E2435">
            <v>45183</v>
          </cell>
          <cell r="F2435" t="str">
            <v>PAR approved</v>
          </cell>
          <cell r="G2435" t="str">
            <v>investment</v>
          </cell>
        </row>
        <row r="2436">
          <cell r="A2436" t="str">
            <v>P-GM-I00-003</v>
          </cell>
          <cell r="B2436" t="str">
            <v>Social</v>
          </cell>
          <cell r="C2436">
            <v>2</v>
          </cell>
          <cell r="D2436" t="str">
            <v>Yes</v>
          </cell>
          <cell r="E2436">
            <v>45183</v>
          </cell>
          <cell r="F2436" t="str">
            <v>PAR approved</v>
          </cell>
          <cell r="G2436" t="str">
            <v>Investment</v>
          </cell>
        </row>
        <row r="2437">
          <cell r="A2437" t="str">
            <v>P-MR-K00-019</v>
          </cell>
          <cell r="B2437" t="str">
            <v>Multi-Sector</v>
          </cell>
          <cell r="C2437">
            <v>3</v>
          </cell>
          <cell r="D2437" t="str">
            <v>NA</v>
          </cell>
          <cell r="E2437">
            <v>45184</v>
          </cell>
          <cell r="F2437" t="str">
            <v>PCN Approved</v>
          </cell>
          <cell r="G2437" t="str">
            <v>ISP</v>
          </cell>
        </row>
        <row r="2438">
          <cell r="A2438" t="str">
            <v>P-EG-IB0-009</v>
          </cell>
          <cell r="B2438" t="str">
            <v>Social</v>
          </cell>
          <cell r="C2438">
            <v>2</v>
          </cell>
          <cell r="D2438" t="str">
            <v>Yes</v>
          </cell>
          <cell r="E2438">
            <v>45189</v>
          </cell>
          <cell r="F2438" t="str">
            <v>PAR approved</v>
          </cell>
          <cell r="G2438" t="str">
            <v>Investment</v>
          </cell>
        </row>
        <row r="2439">
          <cell r="A2439" t="str">
            <v>P-MA-BB0-005</v>
          </cell>
          <cell r="B2439" t="str">
            <v>Industry, Mining &amp; Quarrying</v>
          </cell>
          <cell r="C2439">
            <v>1</v>
          </cell>
          <cell r="D2439" t="str">
            <v>Yes</v>
          </cell>
          <cell r="E2439">
            <v>45189</v>
          </cell>
          <cell r="F2439" t="str">
            <v>PCN Approved</v>
          </cell>
          <cell r="G2439" t="str">
            <v>Investment</v>
          </cell>
        </row>
        <row r="2440">
          <cell r="A2440" t="str">
            <v>P-Z1-HAB-101</v>
          </cell>
          <cell r="B2440" t="str">
            <v>Finance</v>
          </cell>
          <cell r="C2440" t="str">
            <v>FI-C</v>
          </cell>
          <cell r="D2440" t="str">
            <v>NA</v>
          </cell>
          <cell r="E2440">
            <v>45195</v>
          </cell>
          <cell r="F2440" t="str">
            <v>PCN Approved</v>
          </cell>
          <cell r="G2440" t="str">
            <v>RPA</v>
          </cell>
        </row>
        <row r="2441">
          <cell r="A2441" t="str">
            <v>P-NG-I00-002</v>
          </cell>
          <cell r="B2441" t="str">
            <v>Social</v>
          </cell>
          <cell r="C2441">
            <v>1</v>
          </cell>
          <cell r="D2441" t="str">
            <v>Yes</v>
          </cell>
          <cell r="E2441">
            <v>45195</v>
          </cell>
          <cell r="F2441" t="str">
            <v>PAR approved</v>
          </cell>
          <cell r="G2441" t="str">
            <v>Investment</v>
          </cell>
        </row>
        <row r="2442">
          <cell r="A2442" t="str">
            <v>P-GM-KA0-011</v>
          </cell>
          <cell r="B2442" t="str">
            <v>Multi-Sector</v>
          </cell>
          <cell r="C2442">
            <v>3</v>
          </cell>
          <cell r="D2442" t="str">
            <v>N/A</v>
          </cell>
          <cell r="E2442">
            <v>45198</v>
          </cell>
          <cell r="F2442" t="str">
            <v>PAR approved</v>
          </cell>
          <cell r="G2442" t="str">
            <v>PBO</v>
          </cell>
        </row>
        <row r="2443">
          <cell r="A2443" t="str">
            <v>P-RW-IA0-006</v>
          </cell>
          <cell r="B2443" t="str">
            <v>Social</v>
          </cell>
          <cell r="C2443">
            <v>2</v>
          </cell>
          <cell r="D2443" t="str">
            <v>Yes</v>
          </cell>
          <cell r="E2443">
            <v>45198</v>
          </cell>
          <cell r="F2443" t="str">
            <v>PAR approved</v>
          </cell>
          <cell r="G2443" t="str">
            <v>Investment</v>
          </cell>
        </row>
        <row r="2444">
          <cell r="A2444" t="str">
            <v>P-SO-KF0-015</v>
          </cell>
          <cell r="B2444" t="str">
            <v>Multi-Sector</v>
          </cell>
          <cell r="C2444">
            <v>3</v>
          </cell>
          <cell r="D2444" t="str">
            <v>NA</v>
          </cell>
          <cell r="E2444">
            <v>45201</v>
          </cell>
          <cell r="F2444" t="str">
            <v>PAR approved</v>
          </cell>
          <cell r="G2444" t="str">
            <v>ISP</v>
          </cell>
        </row>
        <row r="2445">
          <cell r="A2445" t="str">
            <v>P-BI-E00-002</v>
          </cell>
          <cell r="B2445" t="str">
            <v>Water supply and Sanitation</v>
          </cell>
          <cell r="C2445">
            <v>1</v>
          </cell>
          <cell r="D2445" t="str">
            <v>Yes</v>
          </cell>
          <cell r="E2445">
            <v>45202</v>
          </cell>
          <cell r="F2445" t="str">
            <v>PAR approved</v>
          </cell>
          <cell r="G2445" t="str">
            <v>Investment</v>
          </cell>
        </row>
        <row r="2446">
          <cell r="A2446" t="str">
            <v>P-MW-E00-013</v>
          </cell>
          <cell r="B2446" t="str">
            <v>Water supply and Sanitation</v>
          </cell>
          <cell r="C2446">
            <v>1</v>
          </cell>
          <cell r="D2446" t="str">
            <v>Yes</v>
          </cell>
          <cell r="E2446">
            <v>45212</v>
          </cell>
          <cell r="F2446" t="str">
            <v>PAR approved</v>
          </cell>
          <cell r="G2446" t="str">
            <v>Investment</v>
          </cell>
        </row>
        <row r="2447">
          <cell r="A2447" t="str">
            <v>P-ZA-H00-015</v>
          </cell>
          <cell r="B2447" t="str">
            <v>Finance</v>
          </cell>
          <cell r="C2447" t="str">
            <v>FI-C</v>
          </cell>
          <cell r="D2447" t="str">
            <v>N/A</v>
          </cell>
          <cell r="E2447">
            <v>45217</v>
          </cell>
          <cell r="F2447" t="str">
            <v>PAR approved</v>
          </cell>
          <cell r="G2447" t="str">
            <v>RPA/SUBDEBT</v>
          </cell>
        </row>
        <row r="2448">
          <cell r="A2448" t="str">
            <v>P-CF-K00-020</v>
          </cell>
          <cell r="B2448" t="str">
            <v>Multi-Sector</v>
          </cell>
          <cell r="C2448">
            <v>3</v>
          </cell>
          <cell r="D2448" t="str">
            <v>NA</v>
          </cell>
          <cell r="E2448">
            <v>45217</v>
          </cell>
          <cell r="F2448" t="str">
            <v>PAR approved</v>
          </cell>
          <cell r="G2448" t="str">
            <v>PBO</v>
          </cell>
        </row>
        <row r="2449">
          <cell r="A2449" t="str">
            <v>P-BF-AA0-035</v>
          </cell>
          <cell r="B2449" t="str">
            <v>Agriculture</v>
          </cell>
          <cell r="C2449">
            <v>1</v>
          </cell>
          <cell r="D2449" t="str">
            <v>No</v>
          </cell>
          <cell r="E2449">
            <v>45222</v>
          </cell>
          <cell r="F2449" t="str">
            <v>PCN Approved</v>
          </cell>
          <cell r="G2449" t="str">
            <v>Investment</v>
          </cell>
        </row>
        <row r="2450">
          <cell r="A2450" t="str">
            <v>P-ST-AA0-006</v>
          </cell>
          <cell r="B2450" t="str">
            <v>Agriculture</v>
          </cell>
          <cell r="C2450">
            <v>2</v>
          </cell>
          <cell r="D2450" t="str">
            <v>Yes</v>
          </cell>
          <cell r="E2450">
            <v>45223</v>
          </cell>
          <cell r="F2450" t="str">
            <v>PCN Approved</v>
          </cell>
          <cell r="G2450" t="str">
            <v>Investment</v>
          </cell>
        </row>
        <row r="2451">
          <cell r="A2451" t="str">
            <v>P-KE-FA0-021</v>
          </cell>
          <cell r="B2451" t="str">
            <v>Power</v>
          </cell>
          <cell r="C2451">
            <v>2</v>
          </cell>
          <cell r="D2451" t="str">
            <v>YES</v>
          </cell>
          <cell r="E2451">
            <v>45224</v>
          </cell>
          <cell r="F2451" t="str">
            <v>PAR approved</v>
          </cell>
          <cell r="G2451" t="str">
            <v>Investment</v>
          </cell>
        </row>
        <row r="2452">
          <cell r="A2452" t="str">
            <v>P-ZA-K00-006</v>
          </cell>
          <cell r="B2452" t="str">
            <v>Power</v>
          </cell>
          <cell r="C2452">
            <v>3</v>
          </cell>
          <cell r="D2452" t="str">
            <v>N/A</v>
          </cell>
          <cell r="E2452">
            <v>45224</v>
          </cell>
          <cell r="F2452" t="str">
            <v>PAR approved</v>
          </cell>
          <cell r="G2452" t="str">
            <v>PBO</v>
          </cell>
        </row>
        <row r="2453">
          <cell r="A2453" t="str">
            <v>P-ZA-K00-006</v>
          </cell>
          <cell r="B2453" t="str">
            <v>Power</v>
          </cell>
          <cell r="C2453">
            <v>3</v>
          </cell>
          <cell r="D2453" t="str">
            <v>N/A</v>
          </cell>
          <cell r="E2453">
            <v>45224</v>
          </cell>
          <cell r="F2453" t="str">
            <v>PAR approved</v>
          </cell>
          <cell r="G2453" t="str">
            <v>PBO</v>
          </cell>
        </row>
        <row r="2454">
          <cell r="A2454" t="str">
            <v>P-CM-DB0-022</v>
          </cell>
          <cell r="B2454" t="str">
            <v>Transport</v>
          </cell>
          <cell r="C2454">
            <v>1</v>
          </cell>
          <cell r="D2454" t="str">
            <v>YES</v>
          </cell>
          <cell r="E2454">
            <v>45224</v>
          </cell>
          <cell r="F2454" t="str">
            <v>PAR approved</v>
          </cell>
          <cell r="G2454" t="str">
            <v>Investment</v>
          </cell>
        </row>
        <row r="2455">
          <cell r="A2455" t="str">
            <v>P-ZA-DC0-003</v>
          </cell>
          <cell r="B2455" t="str">
            <v>Transport</v>
          </cell>
          <cell r="C2455" t="str">
            <v>FI-A - TBC</v>
          </cell>
          <cell r="D2455" t="str">
            <v>Yes</v>
          </cell>
          <cell r="E2455">
            <v>45224</v>
          </cell>
          <cell r="F2455" t="str">
            <v>PCN Approved</v>
          </cell>
          <cell r="G2455" t="str">
            <v>Investment</v>
          </cell>
        </row>
        <row r="2456">
          <cell r="A2456" t="str">
            <v>P-SS-I00-005</v>
          </cell>
          <cell r="B2456" t="str">
            <v>Social</v>
          </cell>
          <cell r="C2456">
            <v>2</v>
          </cell>
          <cell r="D2456" t="str">
            <v>Yes</v>
          </cell>
          <cell r="E2456">
            <v>45225</v>
          </cell>
          <cell r="F2456" t="str">
            <v>PAR approved</v>
          </cell>
          <cell r="G2456" t="str">
            <v>Investment</v>
          </cell>
        </row>
        <row r="2457">
          <cell r="A2457" t="str">
            <v>P-ZW-KF0-015</v>
          </cell>
          <cell r="B2457" t="str">
            <v>Multi-Sector</v>
          </cell>
          <cell r="C2457">
            <v>3</v>
          </cell>
          <cell r="D2457" t="str">
            <v>Yes</v>
          </cell>
          <cell r="E2457">
            <v>45225</v>
          </cell>
          <cell r="F2457" t="str">
            <v>PAR approved</v>
          </cell>
          <cell r="G2457" t="str">
            <v>ISP</v>
          </cell>
        </row>
        <row r="2458">
          <cell r="A2458" t="str">
            <v>P-MW-HAB-003</v>
          </cell>
          <cell r="B2458" t="str">
            <v>Finance</v>
          </cell>
          <cell r="C2458" t="str">
            <v>FI-C</v>
          </cell>
          <cell r="D2458" t="str">
            <v>Yes</v>
          </cell>
          <cell r="E2458">
            <v>45229</v>
          </cell>
          <cell r="F2458" t="str">
            <v>PAR approved</v>
          </cell>
          <cell r="G2458" t="str">
            <v>GUARANTEE</v>
          </cell>
        </row>
        <row r="2459">
          <cell r="A2459" t="str">
            <v>P-MZ-E00-013</v>
          </cell>
          <cell r="B2459" t="str">
            <v>Water supply and Sanitation</v>
          </cell>
          <cell r="C2459">
            <v>1</v>
          </cell>
          <cell r="D2459" t="str">
            <v>Yes</v>
          </cell>
          <cell r="E2459">
            <v>45229</v>
          </cell>
          <cell r="F2459" t="str">
            <v>PAR approved</v>
          </cell>
          <cell r="G2459" t="str">
            <v>Investment</v>
          </cell>
        </row>
        <row r="2460">
          <cell r="A2460" t="str">
            <v>P-NA-DZ0-002</v>
          </cell>
          <cell r="B2460" t="str">
            <v>Transport</v>
          </cell>
          <cell r="C2460">
            <v>1</v>
          </cell>
          <cell r="D2460" t="str">
            <v>Yes</v>
          </cell>
          <cell r="E2460">
            <v>45230</v>
          </cell>
          <cell r="F2460" t="str">
            <v>PAR approved</v>
          </cell>
          <cell r="G2460" t="str">
            <v>Investment</v>
          </cell>
        </row>
        <row r="2461">
          <cell r="A2461" t="str">
            <v>P-GH-K00-018</v>
          </cell>
          <cell r="B2461" t="str">
            <v>Multi-Sector</v>
          </cell>
          <cell r="C2461"/>
          <cell r="D2461"/>
          <cell r="E2461">
            <v>45230</v>
          </cell>
          <cell r="F2461" t="str">
            <v>PCN Approved</v>
          </cell>
          <cell r="G2461" t="str">
            <v>PBO</v>
          </cell>
        </row>
        <row r="2462">
          <cell r="A2462" t="str">
            <v>P-SC-K00-024</v>
          </cell>
          <cell r="B2462" t="str">
            <v>Multi-Sector</v>
          </cell>
          <cell r="C2462" t="str">
            <v>III</v>
          </cell>
          <cell r="D2462" t="str">
            <v>NA</v>
          </cell>
          <cell r="E2462">
            <v>45230</v>
          </cell>
          <cell r="F2462" t="str">
            <v>PAR approved</v>
          </cell>
          <cell r="G2462" t="str">
            <v>PBO</v>
          </cell>
        </row>
        <row r="2463">
          <cell r="A2463" t="str">
            <v>P-KE-H00-012</v>
          </cell>
          <cell r="B2463" t="str">
            <v>Finance</v>
          </cell>
          <cell r="C2463" t="str">
            <v>FI-A</v>
          </cell>
          <cell r="D2463" t="str">
            <v>Yes</v>
          </cell>
          <cell r="E2463">
            <v>45238</v>
          </cell>
          <cell r="F2463" t="str">
            <v>PCN Approved</v>
          </cell>
          <cell r="G2463" t="str">
            <v>EQUITY</v>
          </cell>
        </row>
        <row r="2464">
          <cell r="A2464" t="str">
            <v>P-MA-DB0-008</v>
          </cell>
          <cell r="B2464" t="str">
            <v>Transport</v>
          </cell>
          <cell r="C2464">
            <v>1</v>
          </cell>
          <cell r="D2464" t="str">
            <v>yes</v>
          </cell>
          <cell r="E2464">
            <v>45238</v>
          </cell>
          <cell r="F2464" t="str">
            <v>PCN Approved</v>
          </cell>
          <cell r="G2464" t="str">
            <v>Investment</v>
          </cell>
        </row>
        <row r="2465">
          <cell r="A2465" t="str">
            <v>P-ZW-HAB-002</v>
          </cell>
          <cell r="B2465" t="str">
            <v>Finance</v>
          </cell>
          <cell r="C2465" t="str">
            <v>FI-C</v>
          </cell>
          <cell r="D2465" t="str">
            <v>Yes</v>
          </cell>
          <cell r="E2465">
            <v>45243</v>
          </cell>
          <cell r="F2465" t="str">
            <v>PAR approved</v>
          </cell>
          <cell r="G2465" t="str">
            <v>GUARANTEE</v>
          </cell>
        </row>
        <row r="2466">
          <cell r="A2466" t="str">
            <v>P-CD-IA0-003</v>
          </cell>
          <cell r="B2466" t="str">
            <v>Social</v>
          </cell>
          <cell r="C2466" t="str">
            <v>2 </v>
          </cell>
          <cell r="D2466" t="str">
            <v>No </v>
          </cell>
          <cell r="E2466">
            <v>45244</v>
          </cell>
          <cell r="F2466" t="str">
            <v>PCN Approved</v>
          </cell>
          <cell r="G2466" t="str">
            <v>Investment</v>
          </cell>
        </row>
        <row r="2467">
          <cell r="A2467" t="str">
            <v>P-CD-IA0-003</v>
          </cell>
          <cell r="B2467" t="str">
            <v>Social</v>
          </cell>
          <cell r="C2467" t="str">
            <v>2 </v>
          </cell>
          <cell r="D2467" t="str">
            <v>No </v>
          </cell>
          <cell r="E2467">
            <v>45244</v>
          </cell>
          <cell r="F2467" t="str">
            <v>PCN Approved</v>
          </cell>
          <cell r="G2467" t="str">
            <v>Investment</v>
          </cell>
        </row>
        <row r="2468">
          <cell r="A2468" t="str">
            <v>P-ML-DB0-023</v>
          </cell>
          <cell r="B2468" t="str">
            <v>Transport</v>
          </cell>
          <cell r="C2468">
            <v>1</v>
          </cell>
          <cell r="D2468" t="str">
            <v>No</v>
          </cell>
          <cell r="E2468">
            <v>45244</v>
          </cell>
          <cell r="F2468" t="str">
            <v>PAR approved</v>
          </cell>
          <cell r="G2468" t="str">
            <v>Investment</v>
          </cell>
        </row>
        <row r="2469">
          <cell r="A2469" t="str">
            <v>P-EG-HAB-014</v>
          </cell>
          <cell r="B2469" t="str">
            <v>Finance</v>
          </cell>
          <cell r="C2469" t="str">
            <v>FI-A</v>
          </cell>
          <cell r="D2469" t="str">
            <v>No</v>
          </cell>
          <cell r="E2469">
            <v>45244</v>
          </cell>
          <cell r="F2469" t="str">
            <v>PCN Approved</v>
          </cell>
          <cell r="G2469" t="str">
            <v>LOC/TFLOC/SUBDEBT</v>
          </cell>
        </row>
        <row r="2470">
          <cell r="A2470" t="str">
            <v>P-CG-K00-012</v>
          </cell>
          <cell r="B2470" t="str">
            <v>Multi-Sector</v>
          </cell>
          <cell r="C2470">
            <v>3</v>
          </cell>
          <cell r="D2470" t="str">
            <v>NA</v>
          </cell>
          <cell r="E2470">
            <v>45244</v>
          </cell>
          <cell r="F2470" t="str">
            <v>PCN Approved</v>
          </cell>
          <cell r="G2470" t="str">
            <v>PBO</v>
          </cell>
        </row>
        <row r="2471">
          <cell r="A2471" t="str">
            <v>P-TD-E00-006</v>
          </cell>
          <cell r="B2471" t="str">
            <v>Water supply and Sanitation</v>
          </cell>
          <cell r="C2471">
            <v>2</v>
          </cell>
          <cell r="D2471" t="str">
            <v>NO</v>
          </cell>
          <cell r="E2471">
            <v>45245</v>
          </cell>
          <cell r="F2471" t="str">
            <v>PAR approved</v>
          </cell>
          <cell r="G2471" t="str">
            <v>Investment</v>
          </cell>
        </row>
        <row r="2472">
          <cell r="A2472" t="str">
            <v>P-GW-KA0-009</v>
          </cell>
          <cell r="B2472" t="str">
            <v>Multi-Sector</v>
          </cell>
          <cell r="C2472" t="str">
            <v>3 (TBC)</v>
          </cell>
          <cell r="D2472" t="str">
            <v>N/A</v>
          </cell>
          <cell r="E2472">
            <v>45246</v>
          </cell>
          <cell r="F2472" t="str">
            <v>PCN Approved</v>
          </cell>
          <cell r="G2472" t="str">
            <v>PBO</v>
          </cell>
        </row>
        <row r="2473">
          <cell r="A2473" t="str">
            <v>P-CV-K00-019</v>
          </cell>
          <cell r="B2473" t="str">
            <v>Multi-Sector</v>
          </cell>
          <cell r="C2473">
            <v>3</v>
          </cell>
          <cell r="D2473" t="str">
            <v>NO</v>
          </cell>
          <cell r="E2473">
            <v>45246</v>
          </cell>
          <cell r="F2473" t="str">
            <v>PCN approved</v>
          </cell>
          <cell r="G2473" t="str">
            <v>PBO</v>
          </cell>
        </row>
        <row r="2474">
          <cell r="A2474" t="str">
            <v>P-MZ-F00-019</v>
          </cell>
          <cell r="B2474" t="str">
            <v>Power</v>
          </cell>
          <cell r="C2474">
            <v>1</v>
          </cell>
          <cell r="D2474" t="str">
            <v>Yes</v>
          </cell>
          <cell r="E2474">
            <v>45246</v>
          </cell>
          <cell r="F2474" t="str">
            <v>PCN Approved</v>
          </cell>
          <cell r="G2474" t="str">
            <v>Investment</v>
          </cell>
        </row>
        <row r="2475">
          <cell r="A2475" t="str">
            <v>P-MW-AA0-039</v>
          </cell>
          <cell r="B2475" t="str">
            <v>Agriculture</v>
          </cell>
          <cell r="C2475">
            <v>1</v>
          </cell>
          <cell r="D2475" t="str">
            <v>Yes</v>
          </cell>
          <cell r="E2475">
            <v>45246</v>
          </cell>
          <cell r="F2475" t="str">
            <v>PAR approved</v>
          </cell>
          <cell r="G2475" t="str">
            <v>Investment</v>
          </cell>
        </row>
        <row r="2476">
          <cell r="A2476" t="str">
            <v>P-MG-C00-005</v>
          </cell>
          <cell r="B2476" t="str">
            <v>Environment</v>
          </cell>
          <cell r="C2476">
            <v>1</v>
          </cell>
          <cell r="D2476" t="str">
            <v>Yes</v>
          </cell>
          <cell r="E2476">
            <v>45246</v>
          </cell>
          <cell r="F2476" t="str">
            <v>PAR approved</v>
          </cell>
          <cell r="G2476" t="str">
            <v>Investment</v>
          </cell>
        </row>
        <row r="2477">
          <cell r="A2477" t="str">
            <v>P-ZA-FAA-001</v>
          </cell>
          <cell r="B2477" t="str">
            <v>Power</v>
          </cell>
          <cell r="C2477" t="str">
            <v>I</v>
          </cell>
          <cell r="D2477" t="str">
            <v>Yes</v>
          </cell>
          <cell r="E2477">
            <v>45246</v>
          </cell>
          <cell r="F2477" t="str">
            <v>PCN Approved</v>
          </cell>
          <cell r="G2477" t="str">
            <v>Investment</v>
          </cell>
        </row>
        <row r="2478">
          <cell r="A2478" t="str">
            <v>P-Z1-AAG-049</v>
          </cell>
          <cell r="B2478" t="str">
            <v>Agriculture</v>
          </cell>
          <cell r="C2478" t="str">
            <v>NO</v>
          </cell>
          <cell r="D2478" t="str">
            <v>NO</v>
          </cell>
          <cell r="E2478">
            <v>45250</v>
          </cell>
          <cell r="F2478" t="str">
            <v>Before PCN</v>
          </cell>
          <cell r="G2478" t="str">
            <v>Investment</v>
          </cell>
        </row>
        <row r="2479">
          <cell r="A2479" t="str">
            <v>P-Z1-AAG-046</v>
          </cell>
          <cell r="B2479" t="str">
            <v>Agriculture</v>
          </cell>
          <cell r="C2479" t="str">
            <v>III</v>
          </cell>
          <cell r="D2479" t="str">
            <v>NA</v>
          </cell>
          <cell r="E2479">
            <v>45250</v>
          </cell>
          <cell r="F2479" t="str">
            <v>PCN Approved</v>
          </cell>
          <cell r="G2479" t="str">
            <v>Investment</v>
          </cell>
        </row>
        <row r="2480">
          <cell r="A2480" t="str">
            <v>P-UG-I00-003</v>
          </cell>
          <cell r="B2480" t="str">
            <v>Social</v>
          </cell>
          <cell r="C2480">
            <v>2</v>
          </cell>
          <cell r="D2480" t="str">
            <v>YES</v>
          </cell>
          <cell r="E2480">
            <v>45251</v>
          </cell>
          <cell r="F2480" t="str">
            <v>PCN Approved</v>
          </cell>
          <cell r="G2480" t="str">
            <v>Investment</v>
          </cell>
        </row>
        <row r="2481">
          <cell r="A2481" t="str">
            <v>P-BF-K00-017</v>
          </cell>
          <cell r="B2481" t="str">
            <v>Multi-Sector</v>
          </cell>
          <cell r="C2481">
            <v>1</v>
          </cell>
          <cell r="D2481" t="str">
            <v xml:space="preserve">NA </v>
          </cell>
          <cell r="E2481">
            <v>45252</v>
          </cell>
          <cell r="F2481" t="str">
            <v>PCN Approved</v>
          </cell>
          <cell r="G2481" t="str">
            <v>ISP</v>
          </cell>
        </row>
        <row r="2482">
          <cell r="A2482" t="str">
            <v>P-SN-KA0-019</v>
          </cell>
          <cell r="B2482" t="str">
            <v>Multi-Sector</v>
          </cell>
          <cell r="C2482" t="str">
            <v>3 (TBC)</v>
          </cell>
          <cell r="D2482" t="str">
            <v>NO</v>
          </cell>
          <cell r="E2482">
            <v>45252</v>
          </cell>
          <cell r="F2482" t="str">
            <v>Before PCN</v>
          </cell>
          <cell r="G2482" t="str">
            <v>PBO</v>
          </cell>
        </row>
        <row r="2483">
          <cell r="A2483" t="str">
            <v>P-EG-K00-016</v>
          </cell>
          <cell r="B2483" t="str">
            <v>Multi-Sector</v>
          </cell>
          <cell r="C2483">
            <v>3</v>
          </cell>
          <cell r="D2483" t="str">
            <v>NA</v>
          </cell>
          <cell r="E2483">
            <v>45252</v>
          </cell>
          <cell r="F2483" t="str">
            <v>PCN Approved</v>
          </cell>
          <cell r="G2483" t="str">
            <v>PBO</v>
          </cell>
        </row>
        <row r="2484">
          <cell r="A2484" t="str">
            <v>P-TN-EA0-007</v>
          </cell>
          <cell r="B2484" t="str">
            <v>Water supply and Sanitation</v>
          </cell>
          <cell r="C2484">
            <v>2</v>
          </cell>
          <cell r="D2484" t="str">
            <v>No</v>
          </cell>
          <cell r="E2484">
            <v>45252</v>
          </cell>
          <cell r="F2484" t="str">
            <v>PCN Approved</v>
          </cell>
          <cell r="G2484" t="str">
            <v>investment</v>
          </cell>
        </row>
        <row r="2485">
          <cell r="A2485" t="str">
            <v>P-MZ-DC0-004</v>
          </cell>
          <cell r="B2485" t="str">
            <v>Transport</v>
          </cell>
          <cell r="C2485">
            <v>2</v>
          </cell>
          <cell r="D2485" t="str">
            <v>Yes</v>
          </cell>
          <cell r="E2485">
            <v>45252</v>
          </cell>
          <cell r="F2485" t="str">
            <v>PCN Approved</v>
          </cell>
          <cell r="G2485" t="str">
            <v>LOC</v>
          </cell>
        </row>
        <row r="2486">
          <cell r="A2486" t="str">
            <v>P-Z1-HB0-084</v>
          </cell>
          <cell r="B2486" t="str">
            <v>Finance</v>
          </cell>
          <cell r="C2486" t="str">
            <v>FI-B</v>
          </cell>
          <cell r="D2486" t="str">
            <v>Yes</v>
          </cell>
          <cell r="E2486">
            <v>45254</v>
          </cell>
          <cell r="F2486" t="str">
            <v>PCN Approved</v>
          </cell>
          <cell r="G2486" t="str">
            <v>EQUITY</v>
          </cell>
        </row>
        <row r="2487">
          <cell r="A2487" t="str">
            <v>P-Z1-K00-135</v>
          </cell>
          <cell r="B2487" t="str">
            <v>Multi-Sector</v>
          </cell>
          <cell r="C2487" t="str">
            <v>FI-B</v>
          </cell>
          <cell r="D2487" t="str">
            <v>YES</v>
          </cell>
          <cell r="E2487">
            <v>45254</v>
          </cell>
          <cell r="F2487" t="str">
            <v>PCN Approved</v>
          </cell>
          <cell r="G2487" t="str">
            <v>EQUITY</v>
          </cell>
        </row>
        <row r="2488">
          <cell r="A2488" t="str">
            <v>P-NG-C00-002</v>
          </cell>
          <cell r="B2488" t="str">
            <v>Environment</v>
          </cell>
          <cell r="C2488">
            <v>2</v>
          </cell>
          <cell r="D2488" t="str">
            <v>No</v>
          </cell>
          <cell r="E2488">
            <v>45254</v>
          </cell>
          <cell r="F2488" t="str">
            <v>PAR approved</v>
          </cell>
          <cell r="G2488" t="str">
            <v>Investment</v>
          </cell>
        </row>
        <row r="2489">
          <cell r="A2489" t="str">
            <v>P-ZW-HA0-003</v>
          </cell>
          <cell r="B2489" t="str">
            <v>Finance</v>
          </cell>
          <cell r="C2489" t="str">
            <v>FI-C</v>
          </cell>
          <cell r="D2489" t="str">
            <v>Yes</v>
          </cell>
          <cell r="E2489">
            <v>45254</v>
          </cell>
          <cell r="F2489" t="str">
            <v>PCN Approved</v>
          </cell>
          <cell r="G2489" t="str">
            <v>TFLOC</v>
          </cell>
        </row>
        <row r="2490">
          <cell r="A2490" t="str">
            <v>P-TZ-AAG-011</v>
          </cell>
          <cell r="B2490" t="str">
            <v>Agriculture</v>
          </cell>
          <cell r="C2490">
            <v>2</v>
          </cell>
          <cell r="D2490" t="str">
            <v>No</v>
          </cell>
          <cell r="E2490">
            <v>45259</v>
          </cell>
          <cell r="F2490" t="str">
            <v>PCN Approved</v>
          </cell>
          <cell r="G2490" t="str">
            <v>Investment</v>
          </cell>
        </row>
        <row r="2491">
          <cell r="A2491" t="str">
            <v>P-KE-K00-012</v>
          </cell>
          <cell r="B2491" t="str">
            <v>Multi-Sector</v>
          </cell>
          <cell r="C2491">
            <v>3</v>
          </cell>
          <cell r="D2491" t="str">
            <v>NA</v>
          </cell>
          <cell r="E2491">
            <v>45259</v>
          </cell>
          <cell r="F2491" t="str">
            <v>PCN Approved</v>
          </cell>
          <cell r="G2491" t="str">
            <v>PBO</v>
          </cell>
        </row>
        <row r="2492">
          <cell r="A2492" t="str">
            <v>P-UG-DB0-035</v>
          </cell>
          <cell r="B2492" t="str">
            <v>Transport</v>
          </cell>
          <cell r="C2492">
            <v>1</v>
          </cell>
          <cell r="D2492" t="str">
            <v>Yes</v>
          </cell>
          <cell r="E2492">
            <v>45259</v>
          </cell>
          <cell r="F2492" t="str">
            <v>PCN Approved</v>
          </cell>
          <cell r="G2492" t="str">
            <v>Investment</v>
          </cell>
        </row>
        <row r="2493">
          <cell r="A2493" t="str">
            <v>P-UG-DB0-035</v>
          </cell>
          <cell r="B2493" t="str">
            <v>Transport</v>
          </cell>
          <cell r="C2493">
            <v>1</v>
          </cell>
          <cell r="D2493" t="str">
            <v>Yes</v>
          </cell>
          <cell r="E2493">
            <v>45259</v>
          </cell>
          <cell r="F2493" t="str">
            <v>PCN Approved</v>
          </cell>
          <cell r="G2493" t="str">
            <v>Investment</v>
          </cell>
        </row>
        <row r="2494">
          <cell r="A2494" t="str">
            <v>P-Z1-D00-048</v>
          </cell>
          <cell r="B2494" t="str">
            <v>Transport</v>
          </cell>
          <cell r="C2494">
            <v>1</v>
          </cell>
          <cell r="D2494" t="str">
            <v>YES</v>
          </cell>
          <cell r="E2494">
            <v>45259</v>
          </cell>
          <cell r="F2494" t="str">
            <v>PCN Approved</v>
          </cell>
          <cell r="G2494" t="str">
            <v>Investment</v>
          </cell>
        </row>
        <row r="2495">
          <cell r="A2495" t="str">
            <v>P-Z1-D00-048</v>
          </cell>
          <cell r="B2495" t="str">
            <v>Transport</v>
          </cell>
          <cell r="C2495">
            <v>1</v>
          </cell>
          <cell r="D2495" t="str">
            <v>YES</v>
          </cell>
          <cell r="E2495">
            <v>45259</v>
          </cell>
          <cell r="F2495" t="str">
            <v>PCN Approved</v>
          </cell>
          <cell r="G2495" t="str">
            <v>Investment</v>
          </cell>
        </row>
        <row r="2496">
          <cell r="A2496" t="str">
            <v>P-ZW-HAB-001</v>
          </cell>
          <cell r="B2496" t="str">
            <v>Finance</v>
          </cell>
          <cell r="C2496" t="str">
            <v>FI-B</v>
          </cell>
          <cell r="D2496" t="str">
            <v>Yes</v>
          </cell>
          <cell r="E2496">
            <v>45259</v>
          </cell>
          <cell r="F2496" t="str">
            <v>PAR approved</v>
          </cell>
          <cell r="G2496" t="str">
            <v>GUARANTEE</v>
          </cell>
        </row>
        <row r="2497">
          <cell r="A2497" t="str">
            <v>P-Z1-D00-059</v>
          </cell>
          <cell r="B2497" t="str">
            <v>Transport</v>
          </cell>
          <cell r="C2497" t="str">
            <v>FI-A</v>
          </cell>
          <cell r="D2497" t="str">
            <v>Yes</v>
          </cell>
          <cell r="E2497">
            <v>45259</v>
          </cell>
          <cell r="F2497" t="str">
            <v>Before PCN</v>
          </cell>
          <cell r="G2497" t="str">
            <v>Investment</v>
          </cell>
        </row>
        <row r="2498">
          <cell r="A2498" t="str">
            <v>P-Z1-AA0-158</v>
          </cell>
          <cell r="B2498" t="str">
            <v>Agriculture</v>
          </cell>
          <cell r="C2498"/>
          <cell r="D2498"/>
          <cell r="E2498">
            <v>45259</v>
          </cell>
          <cell r="F2498" t="str">
            <v>Before PCN</v>
          </cell>
          <cell r="G2498"/>
        </row>
        <row r="2499">
          <cell r="A2499" t="str">
            <v>P-TD-K00-012</v>
          </cell>
          <cell r="B2499" t="str">
            <v>Multi-Sector</v>
          </cell>
          <cell r="C2499">
            <v>3</v>
          </cell>
          <cell r="D2499" t="str">
            <v>NA</v>
          </cell>
          <cell r="E2499">
            <v>45259</v>
          </cell>
          <cell r="F2499" t="str">
            <v>PCN Approved</v>
          </cell>
          <cell r="G2499" t="str">
            <v>PBO</v>
          </cell>
        </row>
        <row r="2500">
          <cell r="A2500" t="str">
            <v>P-KE-HAB-032</v>
          </cell>
          <cell r="B2500" t="str">
            <v>Finance</v>
          </cell>
          <cell r="C2500" t="str">
            <v>FI-B</v>
          </cell>
          <cell r="D2500" t="str">
            <v>No</v>
          </cell>
          <cell r="E2500">
            <v>45259</v>
          </cell>
          <cell r="F2500" t="str">
            <v>PCN Approved</v>
          </cell>
          <cell r="G2500" t="str">
            <v>LOC</v>
          </cell>
        </row>
        <row r="2501">
          <cell r="A2501" t="str">
            <v>P-NG-K00-012</v>
          </cell>
          <cell r="B2501" t="str">
            <v>Multi-Sector</v>
          </cell>
          <cell r="C2501">
            <v>3</v>
          </cell>
          <cell r="D2501" t="str">
            <v xml:space="preserve">No </v>
          </cell>
          <cell r="E2501">
            <v>45259</v>
          </cell>
          <cell r="F2501" t="str">
            <v>PCN Approved</v>
          </cell>
          <cell r="G2501" t="str">
            <v>PBO</v>
          </cell>
        </row>
        <row r="2502">
          <cell r="A2502" t="str">
            <v>P-Z1-HAA-108</v>
          </cell>
          <cell r="B2502" t="str">
            <v>Finance</v>
          </cell>
          <cell r="C2502" t="str">
            <v>FI-B</v>
          </cell>
          <cell r="D2502" t="str">
            <v>No</v>
          </cell>
          <cell r="E2502">
            <v>45259</v>
          </cell>
          <cell r="F2502" t="str">
            <v>PCN Approved</v>
          </cell>
          <cell r="G2502" t="str">
            <v>Unfunded Risk Participation Agreement</v>
          </cell>
        </row>
        <row r="2503">
          <cell r="A2503" t="str">
            <v>P-TG-KA0-004</v>
          </cell>
          <cell r="B2503" t="str">
            <v>Multi-Sector</v>
          </cell>
          <cell r="C2503">
            <v>1</v>
          </cell>
          <cell r="D2503" t="str">
            <v>Yes</v>
          </cell>
          <cell r="E2503">
            <v>45260</v>
          </cell>
          <cell r="F2503" t="str">
            <v>PAR approved</v>
          </cell>
          <cell r="G2503" t="str">
            <v>PBO</v>
          </cell>
        </row>
        <row r="2504">
          <cell r="A2504" t="str">
            <v>P-AO-AA0-011</v>
          </cell>
          <cell r="B2504" t="str">
            <v>Agriculture</v>
          </cell>
          <cell r="C2504">
            <v>2</v>
          </cell>
          <cell r="D2504" t="str">
            <v>Yes</v>
          </cell>
          <cell r="E2504">
            <v>45260</v>
          </cell>
          <cell r="F2504" t="str">
            <v>PCN Approved</v>
          </cell>
          <cell r="G2504" t="str">
            <v>PBO</v>
          </cell>
        </row>
        <row r="2505">
          <cell r="A2505" t="str">
            <v>P-BJ-AAF-003</v>
          </cell>
          <cell r="B2505" t="str">
            <v>Agriculture</v>
          </cell>
          <cell r="C2505">
            <v>1</v>
          </cell>
          <cell r="D2505" t="str">
            <v>Yes</v>
          </cell>
          <cell r="E2505">
            <v>45260</v>
          </cell>
          <cell r="F2505" t="str">
            <v>PAR approved</v>
          </cell>
          <cell r="G2505" t="str">
            <v>Investment</v>
          </cell>
        </row>
        <row r="2506">
          <cell r="A2506" t="str">
            <v>P-ST-K00-010</v>
          </cell>
          <cell r="B2506" t="str">
            <v>Multi-Sector</v>
          </cell>
          <cell r="C2506">
            <v>3</v>
          </cell>
          <cell r="D2506" t="str">
            <v>Yes</v>
          </cell>
          <cell r="E2506">
            <v>45260</v>
          </cell>
          <cell r="F2506" t="str">
            <v>PCN approved</v>
          </cell>
          <cell r="G2506" t="str">
            <v>ISP</v>
          </cell>
        </row>
        <row r="2507">
          <cell r="A2507" t="str">
            <v>P-ST-K00-013</v>
          </cell>
          <cell r="B2507" t="str">
            <v>Multi-Sector</v>
          </cell>
          <cell r="C2507">
            <v>3</v>
          </cell>
          <cell r="D2507" t="str">
            <v>Yes</v>
          </cell>
          <cell r="E2507">
            <v>45260</v>
          </cell>
          <cell r="F2507" t="str">
            <v>PCN approved</v>
          </cell>
          <cell r="G2507" t="str">
            <v>PBO</v>
          </cell>
        </row>
        <row r="2508">
          <cell r="A2508" t="str">
            <v xml:space="preserve">P-Z1-K00-142 </v>
          </cell>
          <cell r="B2508" t="str">
            <v>Agriculture</v>
          </cell>
          <cell r="C2508" t="str">
            <v>III</v>
          </cell>
          <cell r="D2508" t="str">
            <v>NA</v>
          </cell>
          <cell r="E2508">
            <v>45260</v>
          </cell>
          <cell r="F2508" t="str">
            <v>PCN Approved</v>
          </cell>
          <cell r="G2508" t="str">
            <v>Investment</v>
          </cell>
        </row>
        <row r="2509">
          <cell r="A2509" t="str">
            <v>P-Z1-KF0-061</v>
          </cell>
          <cell r="B2509" t="str">
            <v>Power</v>
          </cell>
          <cell r="C2509"/>
          <cell r="D2509"/>
          <cell r="E2509">
            <v>45260</v>
          </cell>
          <cell r="F2509" t="str">
            <v>Before PCN</v>
          </cell>
          <cell r="G2509"/>
        </row>
        <row r="2510">
          <cell r="A2510" t="str">
            <v>P-Z1-F00-152</v>
          </cell>
          <cell r="B2510" t="str">
            <v>Power</v>
          </cell>
          <cell r="C2510" t="str">
            <v> 3</v>
          </cell>
          <cell r="D2510" t="str">
            <v> NA</v>
          </cell>
          <cell r="E2510">
            <v>45260</v>
          </cell>
          <cell r="F2510" t="str">
            <v>PCN Approved</v>
          </cell>
          <cell r="G2510" t="str">
            <v>Investment</v>
          </cell>
        </row>
        <row r="2511">
          <cell r="A2511" t="str">
            <v>P-TZ-HAB-022</v>
          </cell>
          <cell r="B2511" t="str">
            <v>Finance</v>
          </cell>
          <cell r="C2511" t="str">
            <v>FI-B</v>
          </cell>
          <cell r="D2511" t="str">
            <v>No</v>
          </cell>
          <cell r="E2511">
            <v>45260</v>
          </cell>
          <cell r="F2511" t="str">
            <v>PCN Approved</v>
          </cell>
          <cell r="G2511" t="str">
            <v>TF</v>
          </cell>
        </row>
        <row r="2512">
          <cell r="A2512" t="str">
            <v>P-RW-E00-014</v>
          </cell>
          <cell r="B2512" t="str">
            <v>Water supply and Sanitation</v>
          </cell>
          <cell r="C2512">
            <v>1</v>
          </cell>
          <cell r="D2512" t="str">
            <v>No</v>
          </cell>
          <cell r="E2512">
            <v>45261</v>
          </cell>
          <cell r="F2512" t="str">
            <v>PCN Approved</v>
          </cell>
          <cell r="G2512" t="str">
            <v>Investment</v>
          </cell>
        </row>
        <row r="2513">
          <cell r="A2513" t="str">
            <v>P-BJ-KF0-001</v>
          </cell>
          <cell r="B2513" t="str">
            <v>Multi-Sector</v>
          </cell>
          <cell r="C2513" t="str">
            <v>No </v>
          </cell>
          <cell r="D2513" t="str">
            <v>No </v>
          </cell>
          <cell r="E2513">
            <v>45261</v>
          </cell>
          <cell r="F2513" t="str">
            <v>Before PCN</v>
          </cell>
          <cell r="G2513" t="str">
            <v>PBO</v>
          </cell>
        </row>
        <row r="2514">
          <cell r="A2514" t="str">
            <v>P-ET-HAB-009</v>
          </cell>
          <cell r="B2514" t="str">
            <v>Finance</v>
          </cell>
          <cell r="C2514" t="str">
            <v>FI-B</v>
          </cell>
          <cell r="D2514" t="str">
            <v>No</v>
          </cell>
          <cell r="E2514">
            <v>45261</v>
          </cell>
          <cell r="F2514" t="str">
            <v>PAR approved</v>
          </cell>
          <cell r="G2514" t="str">
            <v>LOC</v>
          </cell>
        </row>
        <row r="2515">
          <cell r="A2515" t="str">
            <v>P-BF-A00-015</v>
          </cell>
          <cell r="B2515" t="str">
            <v>Agriculture</v>
          </cell>
          <cell r="C2515">
            <v>1</v>
          </cell>
          <cell r="D2515" t="str">
            <v>Yes, partialy</v>
          </cell>
          <cell r="E2515">
            <v>45264</v>
          </cell>
          <cell r="F2515" t="str">
            <v>PCN Approved</v>
          </cell>
          <cell r="G2515" t="str">
            <v>Investment</v>
          </cell>
        </row>
        <row r="2516">
          <cell r="A2516" t="str">
            <v>P-Z1-FF0-034</v>
          </cell>
          <cell r="B2516" t="str">
            <v>Power</v>
          </cell>
          <cell r="C2516" t="str">
            <v>TBC</v>
          </cell>
          <cell r="D2516" t="str">
            <v>NO</v>
          </cell>
          <cell r="E2516">
            <v>45264</v>
          </cell>
          <cell r="F2516" t="str">
            <v>Before PCN</v>
          </cell>
          <cell r="G2516" t="str">
            <v>Grant</v>
          </cell>
        </row>
        <row r="2517">
          <cell r="A2517" t="str">
            <v>P-Z1-DC0-041</v>
          </cell>
          <cell r="B2517" t="str">
            <v>Transport</v>
          </cell>
          <cell r="C2517">
            <v>1</v>
          </cell>
          <cell r="D2517" t="str">
            <v>YES</v>
          </cell>
          <cell r="E2517">
            <v>45266</v>
          </cell>
          <cell r="F2517" t="str">
            <v>PCN Approved</v>
          </cell>
          <cell r="G2517" t="str">
            <v>Investment</v>
          </cell>
        </row>
        <row r="2518">
          <cell r="A2518" t="str">
            <v>P-Z1-DC0-041</v>
          </cell>
          <cell r="B2518" t="str">
            <v>Transport</v>
          </cell>
          <cell r="C2518">
            <v>1</v>
          </cell>
          <cell r="D2518" t="str">
            <v>YES</v>
          </cell>
          <cell r="E2518">
            <v>45266</v>
          </cell>
          <cell r="F2518" t="str">
            <v>PCN Approved</v>
          </cell>
          <cell r="G2518" t="str">
            <v>Investment</v>
          </cell>
        </row>
        <row r="2519">
          <cell r="A2519" t="str">
            <v>P-SN-DC0-002</v>
          </cell>
          <cell r="B2519" t="str">
            <v>Transport</v>
          </cell>
          <cell r="C2519">
            <v>1</v>
          </cell>
          <cell r="D2519" t="str">
            <v>NO</v>
          </cell>
          <cell r="E2519">
            <v>45266</v>
          </cell>
          <cell r="F2519" t="str">
            <v>PCN Approved</v>
          </cell>
          <cell r="G2519" t="str">
            <v>Investment</v>
          </cell>
        </row>
        <row r="2520">
          <cell r="A2520" t="str">
            <v>P-ZM-E00-020</v>
          </cell>
          <cell r="B2520" t="str">
            <v>Water supply and Sanitation</v>
          </cell>
          <cell r="C2520">
            <v>1</v>
          </cell>
          <cell r="D2520" t="str">
            <v>Yes</v>
          </cell>
          <cell r="E2520">
            <v>45266</v>
          </cell>
          <cell r="F2520" t="str">
            <v>PCN Approved</v>
          </cell>
          <cell r="G2520" t="str">
            <v>Investment</v>
          </cell>
        </row>
        <row r="2521">
          <cell r="A2521" t="str">
            <v>P-TZ-HAA-004</v>
          </cell>
          <cell r="B2521" t="str">
            <v>Finance</v>
          </cell>
          <cell r="C2521" t="str">
            <v>FI-B</v>
          </cell>
          <cell r="D2521" t="str">
            <v>NO</v>
          </cell>
          <cell r="E2521">
            <v>45266</v>
          </cell>
          <cell r="F2521" t="str">
            <v>PCN Approved</v>
          </cell>
          <cell r="G2521" t="str">
            <v>Investment</v>
          </cell>
        </row>
        <row r="2522">
          <cell r="A2522" t="str">
            <v>P-TZ-AA0-039</v>
          </cell>
          <cell r="B2522" t="str">
            <v>Agriculture</v>
          </cell>
          <cell r="C2522" t="str">
            <v>FI-B</v>
          </cell>
          <cell r="D2522" t="str">
            <v>NO</v>
          </cell>
          <cell r="E2522">
            <v>45266</v>
          </cell>
          <cell r="F2522" t="str">
            <v>Before PCN</v>
          </cell>
          <cell r="G2522" t="str">
            <v>Investment</v>
          </cell>
        </row>
        <row r="2523">
          <cell r="A2523" t="str">
            <v>P-CI-BG0-002</v>
          </cell>
          <cell r="B2523" t="str">
            <v>Industry, Mining &amp; Quarrying</v>
          </cell>
          <cell r="C2523"/>
          <cell r="D2523"/>
          <cell r="E2523">
            <v>45266</v>
          </cell>
          <cell r="F2523" t="str">
            <v>PCN approved</v>
          </cell>
          <cell r="G2523" t="str">
            <v>Investment</v>
          </cell>
        </row>
        <row r="2524">
          <cell r="A2524" t="str">
            <v>P-SN-H00-010</v>
          </cell>
          <cell r="B2524" t="str">
            <v>Finance</v>
          </cell>
          <cell r="C2524">
            <v>1</v>
          </cell>
          <cell r="D2524" t="str">
            <v>NA </v>
          </cell>
          <cell r="E2524">
            <v>45268</v>
          </cell>
          <cell r="F2524" t="str">
            <v>PCN Approved</v>
          </cell>
          <cell r="G2524" t="str">
            <v>GUARANTEE</v>
          </cell>
        </row>
        <row r="2525">
          <cell r="A2525" t="str">
            <v>P-SN-FZ0-004</v>
          </cell>
          <cell r="B2525" t="str">
            <v xml:space="preserve">Power </v>
          </cell>
          <cell r="C2525">
            <v>1</v>
          </cell>
          <cell r="D2525" t="str">
            <v>NO</v>
          </cell>
          <cell r="E2525">
            <v>45271</v>
          </cell>
          <cell r="F2525" t="str">
            <v>Before PCN</v>
          </cell>
          <cell r="G2525" t="str">
            <v>Investment</v>
          </cell>
        </row>
        <row r="2526">
          <cell r="A2526" t="str">
            <v>P-UG-E00-019</v>
          </cell>
          <cell r="B2526" t="str">
            <v>Water supply and Sanitation</v>
          </cell>
          <cell r="C2526">
            <v>2</v>
          </cell>
          <cell r="D2526" t="str">
            <v>Yes</v>
          </cell>
          <cell r="E2526">
            <v>45273</v>
          </cell>
          <cell r="F2526" t="str">
            <v>PAR approved</v>
          </cell>
          <cell r="G2526" t="str">
            <v>Investment</v>
          </cell>
        </row>
        <row r="2527">
          <cell r="A2527" t="str">
            <v>P-UG-E00-019</v>
          </cell>
          <cell r="B2527" t="str">
            <v>Water supply and Sanitation</v>
          </cell>
          <cell r="C2527">
            <v>2</v>
          </cell>
          <cell r="D2527" t="str">
            <v>Yes</v>
          </cell>
          <cell r="E2527">
            <v>45273</v>
          </cell>
          <cell r="F2527" t="str">
            <v>PAR approved</v>
          </cell>
          <cell r="G2527" t="str">
            <v>Investment</v>
          </cell>
        </row>
        <row r="2528">
          <cell r="A2528" t="str">
            <v>P-UG-HAA-004</v>
          </cell>
          <cell r="B2528" t="str">
            <v>Finance</v>
          </cell>
          <cell r="C2528" t="str">
            <v>FI-A</v>
          </cell>
          <cell r="D2528" t="str">
            <v>YES</v>
          </cell>
          <cell r="E2528">
            <v>45273</v>
          </cell>
          <cell r="F2528" t="str">
            <v>PCN Approved</v>
          </cell>
          <cell r="G2528" t="str">
            <v>LOC/GUARANTEE</v>
          </cell>
        </row>
        <row r="2529">
          <cell r="A2529" t="str">
            <v>P-UG-AB0-004</v>
          </cell>
          <cell r="B2529" t="str">
            <v>Agriculture</v>
          </cell>
          <cell r="C2529">
            <v>2</v>
          </cell>
          <cell r="D2529" t="str">
            <v>YES</v>
          </cell>
          <cell r="E2529">
            <v>45273</v>
          </cell>
          <cell r="F2529" t="str">
            <v>PCN Approved</v>
          </cell>
          <cell r="G2529" t="str">
            <v>Investment</v>
          </cell>
        </row>
        <row r="2530">
          <cell r="A2530" t="str">
            <v>P-UG-AB0-004</v>
          </cell>
          <cell r="B2530" t="str">
            <v>Agriculture</v>
          </cell>
          <cell r="C2530">
            <v>2</v>
          </cell>
          <cell r="D2530" t="str">
            <v>YES</v>
          </cell>
          <cell r="E2530">
            <v>45273</v>
          </cell>
          <cell r="F2530" t="str">
            <v>PCN Approved</v>
          </cell>
          <cell r="G2530" t="str">
            <v>Investment</v>
          </cell>
        </row>
        <row r="2531">
          <cell r="A2531" t="str">
            <v>P-SN-AA0-014</v>
          </cell>
          <cell r="B2531" t="str">
            <v>Agriculture</v>
          </cell>
          <cell r="C2531" t="str">
            <v>1 (TBC)</v>
          </cell>
          <cell r="D2531" t="str">
            <v>No</v>
          </cell>
          <cell r="E2531">
            <v>45273</v>
          </cell>
          <cell r="F2531" t="str">
            <v>PCN Approved</v>
          </cell>
          <cell r="G2531" t="str">
            <v>Investment</v>
          </cell>
        </row>
        <row r="2532">
          <cell r="A2532" t="str">
            <v>P-EG-AAG-010</v>
          </cell>
          <cell r="B2532" t="str">
            <v>Agriculture</v>
          </cell>
          <cell r="C2532">
            <v>2</v>
          </cell>
          <cell r="D2532" t="str">
            <v>No</v>
          </cell>
          <cell r="E2532">
            <v>45273</v>
          </cell>
          <cell r="F2532" t="str">
            <v>Before PCN</v>
          </cell>
          <cell r="G2532" t="str">
            <v>Investment</v>
          </cell>
        </row>
        <row r="2533">
          <cell r="A2533" t="str">
            <v>P-Z1-BG0-038</v>
          </cell>
          <cell r="B2533" t="str">
            <v>Agriculture</v>
          </cell>
          <cell r="C2533" t="str">
            <v>1 (TBC)</v>
          </cell>
          <cell r="D2533"/>
          <cell r="E2533">
            <v>45273</v>
          </cell>
          <cell r="F2533" t="str">
            <v>Before PCN</v>
          </cell>
          <cell r="G2533" t="str">
            <v>Investment</v>
          </cell>
        </row>
        <row r="2534">
          <cell r="A2534" t="str">
            <v>P-EG-E00-011</v>
          </cell>
          <cell r="B2534" t="str">
            <v>Water supply and Sanitation</v>
          </cell>
          <cell r="C2534">
            <v>1</v>
          </cell>
          <cell r="D2534" t="str">
            <v>Yes</v>
          </cell>
          <cell r="E2534">
            <v>45273</v>
          </cell>
          <cell r="F2534" t="str">
            <v>PAR approved</v>
          </cell>
          <cell r="G2534" t="str">
            <v>Investment</v>
          </cell>
        </row>
        <row r="2535">
          <cell r="A2535" t="str">
            <v>P-MZ-AA0-038</v>
          </cell>
          <cell r="B2535" t="str">
            <v>Agriculture</v>
          </cell>
          <cell r="C2535">
            <v>1</v>
          </cell>
          <cell r="D2535" t="str">
            <v>Yes</v>
          </cell>
          <cell r="E2535">
            <v>45274</v>
          </cell>
          <cell r="F2535" t="str">
            <v>PCN Approved</v>
          </cell>
          <cell r="G2535" t="str">
            <v>Investment</v>
          </cell>
        </row>
        <row r="2536">
          <cell r="A2536" t="str">
            <v>P-KM-D00-003</v>
          </cell>
          <cell r="B2536" t="str">
            <v>Transport</v>
          </cell>
          <cell r="C2536">
            <v>1</v>
          </cell>
          <cell r="D2536" t="str">
            <v>NO</v>
          </cell>
          <cell r="E2536">
            <v>45274</v>
          </cell>
          <cell r="F2536" t="str">
            <v>PCN Approved</v>
          </cell>
          <cell r="G2536" t="str">
            <v>Investment</v>
          </cell>
        </row>
        <row r="2537">
          <cell r="A2537" t="str">
            <v>P-Z1-DB0-259</v>
          </cell>
          <cell r="B2537" t="str">
            <v>Transport</v>
          </cell>
          <cell r="C2537" t="str">
            <v>1 (TBC)</v>
          </cell>
          <cell r="D2537"/>
          <cell r="E2537">
            <v>45275</v>
          </cell>
          <cell r="F2537" t="str">
            <v>PCN approved</v>
          </cell>
          <cell r="G2537" t="str">
            <v>Investment</v>
          </cell>
        </row>
        <row r="2538">
          <cell r="A2538" t="str">
            <v>P-Z1-FA0-215</v>
          </cell>
          <cell r="B2538" t="str">
            <v>Power</v>
          </cell>
          <cell r="C2538" t="str">
            <v>No</v>
          </cell>
          <cell r="D2538" t="str">
            <v>No</v>
          </cell>
          <cell r="E2538">
            <v>45275</v>
          </cell>
          <cell r="F2538" t="str">
            <v>PCN approved</v>
          </cell>
          <cell r="G2538" t="str">
            <v>Investment</v>
          </cell>
        </row>
        <row r="2539">
          <cell r="A2539" t="str">
            <v>P-ZM-AAE-004</v>
          </cell>
          <cell r="B2539" t="str">
            <v>Agriculture</v>
          </cell>
          <cell r="C2539" t="str">
            <v>FI-B</v>
          </cell>
          <cell r="D2539" t="str">
            <v>Yes</v>
          </cell>
          <cell r="E2539">
            <v>45275</v>
          </cell>
          <cell r="F2539" t="str">
            <v>Before PCN</v>
          </cell>
          <cell r="G2539" t="str">
            <v>Investment</v>
          </cell>
        </row>
        <row r="2540">
          <cell r="A2540" t="str">
            <v>P-BJ-IA0-007</v>
          </cell>
          <cell r="B2540" t="str">
            <v>Social</v>
          </cell>
          <cell r="C2540"/>
          <cell r="D2540"/>
          <cell r="E2540">
            <v>45275</v>
          </cell>
          <cell r="F2540" t="str">
            <v>PCN approved</v>
          </cell>
          <cell r="G2540" t="str">
            <v>Investment</v>
          </cell>
        </row>
        <row r="2541">
          <cell r="A2541" t="str">
            <v>P-Z1-BG0-038</v>
          </cell>
          <cell r="B2541" t="str">
            <v>Agriculture</v>
          </cell>
          <cell r="C2541" t="str">
            <v>TBD</v>
          </cell>
          <cell r="D2541" t="str">
            <v>No</v>
          </cell>
          <cell r="E2541">
            <v>45275</v>
          </cell>
          <cell r="F2541" t="str">
            <v>Before PCN</v>
          </cell>
          <cell r="G2541" t="str">
            <v>Investment</v>
          </cell>
        </row>
        <row r="2542">
          <cell r="A2542" t="str">
            <v>P-CI-KA0-013</v>
          </cell>
          <cell r="B2542" t="str">
            <v>Multi-Sector</v>
          </cell>
          <cell r="C2542">
            <v>3</v>
          </cell>
          <cell r="D2542" t="str">
            <v>N/A</v>
          </cell>
          <cell r="E2542">
            <v>44950</v>
          </cell>
          <cell r="F2542" t="str">
            <v>Approved</v>
          </cell>
          <cell r="G2542" t="str">
            <v>PBO</v>
          </cell>
        </row>
        <row r="2543">
          <cell r="A2543" t="str">
            <v>P-Z1-HAA-106</v>
          </cell>
          <cell r="B2543" t="str">
            <v>Finance</v>
          </cell>
          <cell r="C2543" t="str">
            <v>FI-B</v>
          </cell>
          <cell r="D2543" t="str">
            <v>Yes</v>
          </cell>
          <cell r="E2543">
            <v>44950</v>
          </cell>
          <cell r="F2543" t="str">
            <v>Approved</v>
          </cell>
          <cell r="G2543" t="str">
            <v>TFLOC</v>
          </cell>
        </row>
        <row r="2544">
          <cell r="A2544" t="str">
            <v>P-Z1-H00-094</v>
          </cell>
          <cell r="B2544" t="str">
            <v>Finance</v>
          </cell>
          <cell r="C2544" t="str">
            <v>FI-B</v>
          </cell>
          <cell r="D2544" t="str">
            <v>YES</v>
          </cell>
          <cell r="E2544">
            <v>44950</v>
          </cell>
          <cell r="F2544" t="str">
            <v>Approved</v>
          </cell>
          <cell r="G2544" t="str">
            <v>EQUITY</v>
          </cell>
        </row>
        <row r="2545">
          <cell r="A2545" t="str">
            <v>P-ER-FA0-001</v>
          </cell>
          <cell r="B2545" t="str">
            <v>Power</v>
          </cell>
          <cell r="C2545">
            <v>2</v>
          </cell>
          <cell r="D2545" t="str">
            <v>YES</v>
          </cell>
          <cell r="E2545">
            <v>44986</v>
          </cell>
          <cell r="F2545" t="str">
            <v>Approved</v>
          </cell>
          <cell r="G2545" t="str">
            <v>Investment</v>
          </cell>
        </row>
        <row r="2546">
          <cell r="A2546" t="str">
            <v>P-MU-HAB-008</v>
          </cell>
          <cell r="B2546" t="str">
            <v>Finance</v>
          </cell>
          <cell r="C2546" t="str">
            <v>FI/A</v>
          </cell>
          <cell r="D2546"/>
          <cell r="E2546">
            <v>44993</v>
          </cell>
          <cell r="F2546" t="str">
            <v>Approved</v>
          </cell>
          <cell r="G2546" t="str">
            <v>SUBDEBT</v>
          </cell>
        </row>
        <row r="2547">
          <cell r="A2547" t="str">
            <v>P-KE-HAB-037</v>
          </cell>
          <cell r="B2547" t="str">
            <v>Finance</v>
          </cell>
          <cell r="C2547" t="str">
            <v>FI-B</v>
          </cell>
          <cell r="D2547" t="str">
            <v>YES</v>
          </cell>
          <cell r="E2547">
            <v>44993</v>
          </cell>
          <cell r="F2547" t="str">
            <v>Approved</v>
          </cell>
          <cell r="G2547" t="str">
            <v>LOC/TFLOC/TG</v>
          </cell>
        </row>
        <row r="2548">
          <cell r="A2548" t="str">
            <v>P-ST-H00-002</v>
          </cell>
          <cell r="B2548" t="str">
            <v>Finance</v>
          </cell>
          <cell r="C2548"/>
          <cell r="D2548"/>
          <cell r="E2548">
            <v>44993</v>
          </cell>
          <cell r="F2548" t="str">
            <v>Approved</v>
          </cell>
          <cell r="G2548"/>
        </row>
        <row r="2549">
          <cell r="A2549" t="str">
            <v>P-Z1-KF0-066</v>
          </cell>
          <cell r="B2549" t="str">
            <v>Finance</v>
          </cell>
          <cell r="C2549" t="str">
            <v>FI-C</v>
          </cell>
          <cell r="D2549" t="str">
            <v>N/A</v>
          </cell>
          <cell r="E2549">
            <v>44994</v>
          </cell>
          <cell r="F2549" t="str">
            <v>Approved</v>
          </cell>
          <cell r="G2549" t="str">
            <v>ISP</v>
          </cell>
        </row>
        <row r="2550">
          <cell r="A2550" t="str">
            <v>P-KE-IA0-005</v>
          </cell>
          <cell r="B2550" t="str">
            <v>Social</v>
          </cell>
          <cell r="C2550">
            <v>2</v>
          </cell>
          <cell r="D2550" t="str">
            <v>YES</v>
          </cell>
          <cell r="E2550">
            <v>44998</v>
          </cell>
          <cell r="F2550" t="str">
            <v>Approved</v>
          </cell>
          <cell r="G2550" t="str">
            <v>Investment</v>
          </cell>
        </row>
        <row r="2551">
          <cell r="A2551" t="str">
            <v>P-LR-H00-008</v>
          </cell>
          <cell r="B2551" t="str">
            <v>Finance</v>
          </cell>
          <cell r="C2551">
            <v>3</v>
          </cell>
          <cell r="D2551" t="str">
            <v>N/A</v>
          </cell>
          <cell r="E2551">
            <v>45002</v>
          </cell>
          <cell r="F2551" t="str">
            <v>Approved</v>
          </cell>
          <cell r="G2551" t="str">
            <v>Grant</v>
          </cell>
        </row>
        <row r="2552">
          <cell r="A2552" t="str">
            <v>P-BI-HAB-005</v>
          </cell>
          <cell r="B2552" t="str">
            <v>Finance</v>
          </cell>
          <cell r="C2552" t="str">
            <v>FI-C</v>
          </cell>
          <cell r="D2552" t="str">
            <v>NA</v>
          </cell>
          <cell r="E2552">
            <v>45012</v>
          </cell>
          <cell r="F2552" t="str">
            <v>Approved</v>
          </cell>
          <cell r="G2552" t="str">
            <v>GUARANTEE</v>
          </cell>
        </row>
        <row r="2553">
          <cell r="A2553" t="str">
            <v>P-Z1-DB0-251</v>
          </cell>
          <cell r="B2553" t="str">
            <v>Transport</v>
          </cell>
          <cell r="C2553">
            <v>1</v>
          </cell>
          <cell r="D2553" t="str">
            <v>Yes</v>
          </cell>
          <cell r="E2553">
            <v>45014</v>
          </cell>
          <cell r="F2553" t="str">
            <v>Approved</v>
          </cell>
          <cell r="G2553" t="str">
            <v>Investment</v>
          </cell>
        </row>
        <row r="2554">
          <cell r="A2554" t="str">
            <v>P-Z1-H00-098</v>
          </cell>
          <cell r="B2554" t="str">
            <v>Finance</v>
          </cell>
          <cell r="C2554">
            <v>3</v>
          </cell>
          <cell r="D2554" t="str">
            <v>Yes</v>
          </cell>
          <cell r="E2554">
            <v>45014</v>
          </cell>
          <cell r="F2554" t="str">
            <v>Approved</v>
          </cell>
          <cell r="G2554" t="str">
            <v>Grant</v>
          </cell>
        </row>
        <row r="2555">
          <cell r="A2555" t="str">
            <v>P-MU-K00-009</v>
          </cell>
          <cell r="B2555" t="str">
            <v>Multi-Sector</v>
          </cell>
          <cell r="C2555">
            <v>3</v>
          </cell>
          <cell r="D2555" t="str">
            <v>N/A</v>
          </cell>
          <cell r="E2555">
            <v>45014</v>
          </cell>
          <cell r="F2555" t="str">
            <v>Approved</v>
          </cell>
          <cell r="G2555" t="str">
            <v>PBO</v>
          </cell>
        </row>
        <row r="2556">
          <cell r="A2556" t="str">
            <v>P-MZ-KA0-009</v>
          </cell>
          <cell r="B2556" t="str">
            <v>Multi-Sector</v>
          </cell>
          <cell r="C2556"/>
          <cell r="D2556"/>
          <cell r="E2556">
            <v>45021</v>
          </cell>
          <cell r="F2556" t="str">
            <v>Approved</v>
          </cell>
          <cell r="G2556"/>
        </row>
        <row r="2557">
          <cell r="A2557" t="str">
            <v>P-Z1-ID0-011</v>
          </cell>
          <cell r="B2557" t="str">
            <v>Social</v>
          </cell>
          <cell r="C2557"/>
          <cell r="D2557"/>
          <cell r="E2557">
            <v>45021</v>
          </cell>
          <cell r="F2557" t="str">
            <v>Approved</v>
          </cell>
          <cell r="G2557"/>
        </row>
        <row r="2558">
          <cell r="A2558" t="str">
            <v>P-MG-K00-020</v>
          </cell>
          <cell r="B2558" t="str">
            <v>Multi-Sector</v>
          </cell>
          <cell r="C2558"/>
          <cell r="D2558"/>
          <cell r="E2558">
            <v>45022</v>
          </cell>
          <cell r="F2558" t="str">
            <v>Approved</v>
          </cell>
          <cell r="G2558"/>
        </row>
        <row r="2559">
          <cell r="A2559" t="str">
            <v>P-TG-I00-008</v>
          </cell>
          <cell r="B2559" t="str">
            <v>Social</v>
          </cell>
          <cell r="C2559">
            <v>2</v>
          </cell>
          <cell r="D2559" t="str">
            <v>Yes</v>
          </cell>
          <cell r="E2559">
            <v>45029</v>
          </cell>
          <cell r="F2559" t="str">
            <v>Approved</v>
          </cell>
          <cell r="G2559" t="str">
            <v>Investment</v>
          </cell>
        </row>
        <row r="2560">
          <cell r="A2560" t="str">
            <v>P-SS-A00-002</v>
          </cell>
          <cell r="B2560" t="str">
            <v>Agriculture</v>
          </cell>
          <cell r="C2560">
            <v>3</v>
          </cell>
          <cell r="D2560" t="str">
            <v>NA</v>
          </cell>
          <cell r="E2560">
            <v>45034</v>
          </cell>
          <cell r="F2560" t="str">
            <v>Approved</v>
          </cell>
          <cell r="G2560" t="str">
            <v>Investment</v>
          </cell>
        </row>
        <row r="2561">
          <cell r="A2561" t="str">
            <v>P-MU-FA0-004</v>
          </cell>
          <cell r="B2561" t="str">
            <v>Power</v>
          </cell>
          <cell r="C2561">
            <v>2</v>
          </cell>
          <cell r="D2561" t="str">
            <v>Yes</v>
          </cell>
          <cell r="E2561">
            <v>45042</v>
          </cell>
          <cell r="F2561" t="str">
            <v>Approved</v>
          </cell>
          <cell r="G2561" t="str">
            <v>Investment</v>
          </cell>
        </row>
        <row r="2562">
          <cell r="A2562" t="str">
            <v>P-TG-J00-001</v>
          </cell>
          <cell r="B2562" t="str">
            <v>Urban Development</v>
          </cell>
          <cell r="C2562"/>
          <cell r="D2562"/>
          <cell r="E2562">
            <v>45042</v>
          </cell>
          <cell r="F2562" t="str">
            <v>Approved</v>
          </cell>
          <cell r="G2562"/>
        </row>
        <row r="2563">
          <cell r="A2563" t="str">
            <v>P-GH-D00-011</v>
          </cell>
          <cell r="B2563" t="str">
            <v>Transport</v>
          </cell>
          <cell r="C2563">
            <v>1</v>
          </cell>
          <cell r="D2563" t="str">
            <v>Yes</v>
          </cell>
          <cell r="E2563">
            <v>45049</v>
          </cell>
          <cell r="F2563" t="str">
            <v>Approved</v>
          </cell>
          <cell r="G2563" t="str">
            <v>Investment</v>
          </cell>
        </row>
        <row r="2564">
          <cell r="A2564" t="str">
            <v>P-NG-H00-019</v>
          </cell>
          <cell r="B2564" t="str">
            <v>Finance</v>
          </cell>
          <cell r="C2564" t="str">
            <v>FI-A</v>
          </cell>
          <cell r="D2564" t="str">
            <v>Yes</v>
          </cell>
          <cell r="E2564">
            <v>45049</v>
          </cell>
          <cell r="F2564" t="str">
            <v>Approved</v>
          </cell>
          <cell r="G2564" t="str">
            <v>SUBDEBT</v>
          </cell>
        </row>
        <row r="2565">
          <cell r="A2565" t="str">
            <v>P-Z1-K00-127</v>
          </cell>
          <cell r="B2565" t="str">
            <v>Regional Intergration</v>
          </cell>
          <cell r="C2565"/>
          <cell r="D2565"/>
          <cell r="E2565">
            <v>45054</v>
          </cell>
          <cell r="F2565" t="str">
            <v>Approved</v>
          </cell>
          <cell r="G2565" t="str">
            <v>ISP</v>
          </cell>
        </row>
        <row r="2566">
          <cell r="A2566" t="str">
            <v>P-EG-H00-013</v>
          </cell>
          <cell r="B2566" t="str">
            <v>Finance</v>
          </cell>
          <cell r="C2566">
            <v>1</v>
          </cell>
          <cell r="D2566" t="str">
            <v>Yes</v>
          </cell>
          <cell r="E2566">
            <v>45063</v>
          </cell>
          <cell r="F2566" t="str">
            <v>Approved</v>
          </cell>
          <cell r="G2566" t="str">
            <v>GUARANTEE</v>
          </cell>
        </row>
        <row r="2567">
          <cell r="A2567" t="str">
            <v>P-Z1-KE0-030</v>
          </cell>
          <cell r="B2567" t="str">
            <v>Multi-Sector</v>
          </cell>
          <cell r="C2567" t="str">
            <v>FI-A</v>
          </cell>
          <cell r="D2567" t="str">
            <v>Yes</v>
          </cell>
          <cell r="E2567">
            <v>45063</v>
          </cell>
          <cell r="F2567" t="str">
            <v>Approved</v>
          </cell>
          <cell r="G2567" t="str">
            <v>EQUITY</v>
          </cell>
        </row>
        <row r="2568">
          <cell r="A2568" t="str">
            <v>P-AO-E00-006</v>
          </cell>
          <cell r="B2568" t="str">
            <v>Water supply and Sanitation</v>
          </cell>
          <cell r="C2568">
            <v>2</v>
          </cell>
          <cell r="D2568" t="str">
            <v>Yes</v>
          </cell>
          <cell r="E2568">
            <v>45063</v>
          </cell>
          <cell r="F2568" t="str">
            <v>Approved</v>
          </cell>
          <cell r="G2568" t="str">
            <v>Investment</v>
          </cell>
        </row>
        <row r="2569">
          <cell r="A2569" t="str">
            <v>P-MA-IBD-012</v>
          </cell>
          <cell r="B2569" t="str">
            <v>Social</v>
          </cell>
          <cell r="C2569">
            <v>2</v>
          </cell>
          <cell r="D2569" t="str">
            <v>No</v>
          </cell>
          <cell r="E2569">
            <v>45084</v>
          </cell>
          <cell r="F2569" t="str">
            <v>Approved</v>
          </cell>
          <cell r="G2569" t="str">
            <v>RBF</v>
          </cell>
        </row>
        <row r="2570">
          <cell r="A2570" t="str">
            <v>P-TZ-K00-018</v>
          </cell>
          <cell r="B2570" t="str">
            <v>Multi-Sector</v>
          </cell>
          <cell r="C2570">
            <v>3</v>
          </cell>
          <cell r="D2570" t="str">
            <v>N/A</v>
          </cell>
          <cell r="E2570">
            <v>45084</v>
          </cell>
          <cell r="F2570" t="str">
            <v>Approved</v>
          </cell>
          <cell r="G2570" t="str">
            <v>PBO</v>
          </cell>
        </row>
        <row r="2571">
          <cell r="A2571" t="str">
            <v>P-CV-A00-003</v>
          </cell>
          <cell r="B2571" t="str">
            <v>Agriculture</v>
          </cell>
          <cell r="C2571">
            <v>2</v>
          </cell>
          <cell r="D2571">
            <v>0</v>
          </cell>
          <cell r="E2571">
            <v>45086</v>
          </cell>
          <cell r="F2571" t="str">
            <v>Approved</v>
          </cell>
          <cell r="G2571" t="str">
            <v>PBO</v>
          </cell>
        </row>
        <row r="2572">
          <cell r="A2572" t="str">
            <v>P-Z1-KF0-068</v>
          </cell>
          <cell r="B2572" t="str">
            <v>Multi-Sector</v>
          </cell>
          <cell r="C2572">
            <v>3</v>
          </cell>
          <cell r="D2572" t="str">
            <v>No</v>
          </cell>
          <cell r="E2572">
            <v>45092</v>
          </cell>
          <cell r="F2572" t="str">
            <v>Approved</v>
          </cell>
          <cell r="G2572" t="str">
            <v>Investment</v>
          </cell>
        </row>
        <row r="2573">
          <cell r="A2573" t="str">
            <v>P-Z1-BZ0-014</v>
          </cell>
          <cell r="B2573" t="str">
            <v>Industry, Mining &amp; Quarrying</v>
          </cell>
          <cell r="C2573" t="str">
            <v>FI-A</v>
          </cell>
          <cell r="D2573" t="str">
            <v>Yes</v>
          </cell>
          <cell r="E2573">
            <v>45098</v>
          </cell>
          <cell r="F2573" t="str">
            <v>Approved</v>
          </cell>
          <cell r="G2573" t="str">
            <v>EQUITY</v>
          </cell>
        </row>
        <row r="2574">
          <cell r="A2574" t="str">
            <v>P-NG-EBD-001</v>
          </cell>
          <cell r="B2574" t="str">
            <v>Transport</v>
          </cell>
          <cell r="C2574">
            <v>1</v>
          </cell>
          <cell r="D2574" t="str">
            <v>Yes</v>
          </cell>
          <cell r="E2574">
            <v>45098</v>
          </cell>
          <cell r="F2574" t="str">
            <v>Approved</v>
          </cell>
          <cell r="G2574" t="str">
            <v xml:space="preserve">investment </v>
          </cell>
        </row>
        <row r="2575">
          <cell r="A2575" t="str">
            <v>P-Z1-K00-139</v>
          </cell>
          <cell r="B2575" t="str">
            <v>Finance</v>
          </cell>
          <cell r="C2575" t="str">
            <v>FI-B (TBC)</v>
          </cell>
          <cell r="D2575" t="str">
            <v>No</v>
          </cell>
          <cell r="E2575">
            <v>45107</v>
          </cell>
          <cell r="F2575" t="str">
            <v>Approved</v>
          </cell>
          <cell r="G2575" t="str">
            <v>Equity</v>
          </cell>
        </row>
        <row r="2576">
          <cell r="A2576" t="str">
            <v>P-ET-AA0-020</v>
          </cell>
          <cell r="B2576" t="str">
            <v>Agriculture</v>
          </cell>
          <cell r="C2576">
            <v>2</v>
          </cell>
          <cell r="D2576" t="str">
            <v>YES</v>
          </cell>
          <cell r="E2576">
            <v>45107</v>
          </cell>
          <cell r="F2576" t="str">
            <v>Approved</v>
          </cell>
          <cell r="G2576" t="str">
            <v>Investment</v>
          </cell>
        </row>
        <row r="2577">
          <cell r="A2577" t="str">
            <v>P-RW-E00-013</v>
          </cell>
          <cell r="B2577" t="str">
            <v>Water supply and Sanitation</v>
          </cell>
          <cell r="C2577">
            <v>3</v>
          </cell>
          <cell r="D2577" t="str">
            <v>N/A</v>
          </cell>
          <cell r="E2577">
            <v>45107</v>
          </cell>
          <cell r="F2577" t="str">
            <v>Approved</v>
          </cell>
          <cell r="G2577" t="str">
            <v>PBO</v>
          </cell>
        </row>
        <row r="2578">
          <cell r="A2578" t="str">
            <v>P-Z1-FF0-028</v>
          </cell>
          <cell r="B2578" t="str">
            <v>Power</v>
          </cell>
          <cell r="C2578" t="str">
            <v>FI-B</v>
          </cell>
          <cell r="D2578" t="str">
            <v>YES</v>
          </cell>
          <cell r="E2578">
            <v>45107</v>
          </cell>
          <cell r="F2578" t="str">
            <v>Approved</v>
          </cell>
          <cell r="G2578" t="str">
            <v>LOC</v>
          </cell>
        </row>
        <row r="2579">
          <cell r="A2579" t="str">
            <v>P-MA-IA0-008</v>
          </cell>
          <cell r="B2579" t="str">
            <v>Social</v>
          </cell>
          <cell r="C2579">
            <v>3</v>
          </cell>
          <cell r="D2579" t="str">
            <v>No</v>
          </cell>
          <cell r="E2579">
            <v>45112</v>
          </cell>
          <cell r="F2579" t="str">
            <v>Approved</v>
          </cell>
          <cell r="G2579" t="str">
            <v>PBO</v>
          </cell>
        </row>
        <row r="2580">
          <cell r="A2580" t="str">
            <v>P-BJ-EBC-003</v>
          </cell>
          <cell r="B2580" t="str">
            <v>Water supply and Sanitation</v>
          </cell>
          <cell r="C2580">
            <v>1</v>
          </cell>
          <cell r="D2580" t="str">
            <v>Yes</v>
          </cell>
          <cell r="E2580">
            <v>45112</v>
          </cell>
          <cell r="F2580" t="str">
            <v>Approved</v>
          </cell>
          <cell r="G2580" t="str">
            <v>Investment</v>
          </cell>
        </row>
        <row r="2581">
          <cell r="A2581" t="str">
            <v>P-CI-GB0-005</v>
          </cell>
          <cell r="B2581" t="str">
            <v>Multi-Sector</v>
          </cell>
          <cell r="C2581">
            <v>2</v>
          </cell>
          <cell r="D2581" t="str">
            <v>Yes</v>
          </cell>
          <cell r="E2581">
            <v>45112</v>
          </cell>
          <cell r="F2581" t="str">
            <v>Approved</v>
          </cell>
          <cell r="G2581" t="str">
            <v>ISP</v>
          </cell>
        </row>
        <row r="2582">
          <cell r="A2582" t="str">
            <v>P-GW-I00-008</v>
          </cell>
          <cell r="B2582" t="str">
            <v>Social</v>
          </cell>
          <cell r="C2582" t="str">
            <v>FI-B</v>
          </cell>
          <cell r="D2582" t="str">
            <v>N/A</v>
          </cell>
          <cell r="E2582">
            <v>45114</v>
          </cell>
          <cell r="F2582" t="str">
            <v>Approved</v>
          </cell>
          <cell r="G2582" t="str">
            <v>Investment</v>
          </cell>
        </row>
        <row r="2583">
          <cell r="A2583" t="str">
            <v>P-CI-H00-014</v>
          </cell>
          <cell r="B2583" t="str">
            <v>Finance</v>
          </cell>
          <cell r="C2583">
            <v>1</v>
          </cell>
          <cell r="D2583" t="str">
            <v>YES</v>
          </cell>
          <cell r="E2583">
            <v>45119</v>
          </cell>
          <cell r="F2583" t="str">
            <v>Approved</v>
          </cell>
          <cell r="G2583" t="str">
            <v>GUARANTEE</v>
          </cell>
        </row>
        <row r="2584">
          <cell r="A2584" t="str">
            <v>P-KE-FA0-022</v>
          </cell>
          <cell r="B2584" t="str">
            <v>Power</v>
          </cell>
          <cell r="C2584">
            <v>1</v>
          </cell>
          <cell r="D2584" t="str">
            <v>YES</v>
          </cell>
          <cell r="E2584">
            <v>45119</v>
          </cell>
          <cell r="F2584" t="str">
            <v>Approved</v>
          </cell>
          <cell r="G2584" t="str">
            <v>Investment</v>
          </cell>
        </row>
        <row r="2585">
          <cell r="A2585" t="str">
            <v>P-TN-AA0-031</v>
          </cell>
          <cell r="B2585" t="str">
            <v>Agriculture</v>
          </cell>
          <cell r="C2585">
            <v>2</v>
          </cell>
          <cell r="D2585" t="str">
            <v>No</v>
          </cell>
          <cell r="E2585">
            <v>45119</v>
          </cell>
          <cell r="F2585" t="str">
            <v>Approved</v>
          </cell>
          <cell r="G2585" t="str">
            <v>Investment</v>
          </cell>
        </row>
        <row r="2586">
          <cell r="A2586" t="str">
            <v>P-GM-FA0-004</v>
          </cell>
          <cell r="B2586" t="str">
            <v>Power</v>
          </cell>
          <cell r="C2586">
            <v>2</v>
          </cell>
          <cell r="D2586" t="str">
            <v>YES</v>
          </cell>
          <cell r="E2586">
            <v>45120</v>
          </cell>
          <cell r="F2586" t="str">
            <v>Approved</v>
          </cell>
          <cell r="G2586" t="str">
            <v>Investment</v>
          </cell>
        </row>
        <row r="2587">
          <cell r="A2587" t="str">
            <v>P-Z1-HAB-100</v>
          </cell>
          <cell r="B2587" t="str">
            <v>Finance</v>
          </cell>
          <cell r="C2587" t="str">
            <v>FI-C</v>
          </cell>
          <cell r="D2587" t="str">
            <v>No</v>
          </cell>
          <cell r="E2587">
            <v>45120</v>
          </cell>
          <cell r="F2587" t="str">
            <v>Approved</v>
          </cell>
          <cell r="G2587" t="str">
            <v>GUARANTEE</v>
          </cell>
        </row>
        <row r="2588">
          <cell r="A2588" t="str">
            <v>P-GN-AA0-026</v>
          </cell>
          <cell r="B2588" t="str">
            <v>Agriculture</v>
          </cell>
          <cell r="C2588">
            <v>2</v>
          </cell>
          <cell r="D2588" t="str">
            <v>Yes</v>
          </cell>
          <cell r="E2588">
            <v>45120</v>
          </cell>
          <cell r="F2588" t="str">
            <v>Approved</v>
          </cell>
          <cell r="G2588" t="str">
            <v>Investment</v>
          </cell>
        </row>
        <row r="2589">
          <cell r="A2589" t="str">
            <v>P-BJ-DD0-002</v>
          </cell>
          <cell r="B2589" t="str">
            <v>Transport</v>
          </cell>
          <cell r="C2589">
            <v>1</v>
          </cell>
          <cell r="D2589" t="str">
            <v>Yes</v>
          </cell>
          <cell r="E2589">
            <v>45121</v>
          </cell>
          <cell r="F2589" t="str">
            <v>Approved</v>
          </cell>
          <cell r="G2589" t="str">
            <v>Corporate loan</v>
          </cell>
        </row>
        <row r="2590">
          <cell r="A2590" t="str">
            <v>P-Z1-KE0-033</v>
          </cell>
          <cell r="B2590" t="str">
            <v>Multi-Sector</v>
          </cell>
          <cell r="C2590" t="str">
            <v>TBC</v>
          </cell>
          <cell r="D2590"/>
          <cell r="E2590">
            <v>45121</v>
          </cell>
          <cell r="F2590" t="str">
            <v>Approved</v>
          </cell>
          <cell r="G2590" t="str">
            <v>Equity</v>
          </cell>
        </row>
        <row r="2591">
          <cell r="A2591" t="str">
            <v>P-CM-IA0-002</v>
          </cell>
          <cell r="B2591" t="str">
            <v>Social</v>
          </cell>
          <cell r="C2591">
            <v>2</v>
          </cell>
          <cell r="D2591" t="str">
            <v>YES</v>
          </cell>
          <cell r="E2591">
            <v>45121</v>
          </cell>
          <cell r="F2591" t="str">
            <v>Approved</v>
          </cell>
          <cell r="G2591" t="str">
            <v>Investment</v>
          </cell>
        </row>
        <row r="2592">
          <cell r="A2592" t="str">
            <v>P-LR-K00-022</v>
          </cell>
          <cell r="B2592" t="str">
            <v>Finance</v>
          </cell>
          <cell r="C2592" t="str">
            <v>FI-B or FI-C (TBC)</v>
          </cell>
          <cell r="D2592" t="str">
            <v>No</v>
          </cell>
          <cell r="E2592">
            <v>45121</v>
          </cell>
          <cell r="F2592" t="str">
            <v>Approved</v>
          </cell>
          <cell r="G2592" t="str">
            <v>Loan/Grant</v>
          </cell>
        </row>
        <row r="2593">
          <cell r="A2593" t="str">
            <v>P-Z1-C00-098</v>
          </cell>
          <cell r="B2593" t="str">
            <v>Agriculture</v>
          </cell>
          <cell r="C2593"/>
          <cell r="D2593" t="str">
            <v>NO</v>
          </cell>
          <cell r="E2593">
            <v>45121</v>
          </cell>
          <cell r="F2593" t="str">
            <v>Approved</v>
          </cell>
          <cell r="G2593" t="str">
            <v>Investment</v>
          </cell>
        </row>
        <row r="2594">
          <cell r="A2594" t="str">
            <v>P-Z1-C00-098</v>
          </cell>
          <cell r="B2594" t="str">
            <v>Agriculture</v>
          </cell>
          <cell r="C2594"/>
          <cell r="D2594"/>
          <cell r="E2594">
            <v>45121</v>
          </cell>
          <cell r="F2594" t="str">
            <v>Approved</v>
          </cell>
          <cell r="G2594"/>
        </row>
        <row r="2595">
          <cell r="A2595" t="str">
            <v>P-CF-IE0-005</v>
          </cell>
          <cell r="B2595" t="str">
            <v>Social</v>
          </cell>
          <cell r="C2595">
            <v>2</v>
          </cell>
          <cell r="D2595" t="str">
            <v>YES</v>
          </cell>
          <cell r="E2595">
            <v>45175</v>
          </cell>
          <cell r="F2595" t="str">
            <v>Approved</v>
          </cell>
          <cell r="G2595" t="str">
            <v>Investment</v>
          </cell>
        </row>
        <row r="2596">
          <cell r="A2596" t="str">
            <v>P-CF-KF0-008</v>
          </cell>
          <cell r="B2596" t="str">
            <v>Multi-Sector</v>
          </cell>
          <cell r="C2596">
            <v>3</v>
          </cell>
          <cell r="D2596" t="str">
            <v>NA</v>
          </cell>
          <cell r="E2596">
            <v>45175</v>
          </cell>
          <cell r="F2596" t="str">
            <v>Approved</v>
          </cell>
          <cell r="G2596" t="str">
            <v>ISP</v>
          </cell>
        </row>
        <row r="2597">
          <cell r="A2597" t="str">
            <v>P-NG-BG0-004</v>
          </cell>
          <cell r="B2597" t="str">
            <v>Industry, Mining &amp; Quarrying</v>
          </cell>
          <cell r="C2597">
            <v>1</v>
          </cell>
          <cell r="D2597" t="str">
            <v>No</v>
          </cell>
          <cell r="E2597">
            <v>45175</v>
          </cell>
          <cell r="F2597" t="str">
            <v>Approved</v>
          </cell>
          <cell r="G2597" t="str">
            <v>Senior Debt</v>
          </cell>
        </row>
        <row r="2598">
          <cell r="A2598" t="str">
            <v>P-ET-FA0-020</v>
          </cell>
          <cell r="B2598" t="str">
            <v>Power</v>
          </cell>
          <cell r="C2598">
            <v>1</v>
          </cell>
          <cell r="D2598" t="str">
            <v>YES</v>
          </cell>
          <cell r="E2598">
            <v>45182</v>
          </cell>
          <cell r="F2598" t="str">
            <v>Approved</v>
          </cell>
          <cell r="G2598" t="str">
            <v>Investment</v>
          </cell>
        </row>
        <row r="2599">
          <cell r="A2599" t="str">
            <v>P-MZ-KA0-007</v>
          </cell>
          <cell r="B2599" t="str">
            <v>Multi-Sector</v>
          </cell>
          <cell r="C2599">
            <v>3</v>
          </cell>
          <cell r="D2599" t="str">
            <v>N/A</v>
          </cell>
          <cell r="E2599">
            <v>45182</v>
          </cell>
          <cell r="F2599" t="str">
            <v>Approved</v>
          </cell>
          <cell r="G2599" t="str">
            <v>PBO</v>
          </cell>
        </row>
        <row r="2600">
          <cell r="A2600" t="str">
            <v>P-MZ-KA0-008</v>
          </cell>
          <cell r="B2600" t="str">
            <v>Multi-Sector</v>
          </cell>
          <cell r="C2600">
            <v>3</v>
          </cell>
          <cell r="D2600" t="str">
            <v>N/A</v>
          </cell>
          <cell r="E2600">
            <v>45182</v>
          </cell>
          <cell r="F2600" t="str">
            <v>Approved</v>
          </cell>
          <cell r="G2600" t="str">
            <v>ISP</v>
          </cell>
        </row>
        <row r="2601">
          <cell r="A2601" t="str">
            <v>P-Z1-C00-100</v>
          </cell>
          <cell r="B2601" t="str">
            <v>Agriculture</v>
          </cell>
          <cell r="C2601">
            <v>2</v>
          </cell>
          <cell r="D2601" t="str">
            <v>Yes</v>
          </cell>
          <cell r="E2601">
            <v>45183</v>
          </cell>
          <cell r="F2601" t="str">
            <v>Approved</v>
          </cell>
          <cell r="G2601" t="str">
            <v>investment</v>
          </cell>
        </row>
        <row r="2602">
          <cell r="A2602" t="str">
            <v>P-GM-I00-003</v>
          </cell>
          <cell r="B2602" t="str">
            <v>Social</v>
          </cell>
          <cell r="C2602">
            <v>2</v>
          </cell>
          <cell r="D2602" t="str">
            <v>Yes</v>
          </cell>
          <cell r="E2602">
            <v>45183</v>
          </cell>
          <cell r="F2602" t="str">
            <v>Approved</v>
          </cell>
          <cell r="G2602" t="str">
            <v>Investment</v>
          </cell>
        </row>
        <row r="2603">
          <cell r="A2603" t="str">
            <v>P-MR-K00-019</v>
          </cell>
          <cell r="B2603" t="str">
            <v>Multi-Sector</v>
          </cell>
          <cell r="C2603">
            <v>3</v>
          </cell>
          <cell r="D2603" t="str">
            <v>NA</v>
          </cell>
          <cell r="E2603">
            <v>45184</v>
          </cell>
          <cell r="F2603" t="str">
            <v>Approved</v>
          </cell>
          <cell r="G2603" t="str">
            <v>ISP</v>
          </cell>
        </row>
        <row r="2604">
          <cell r="A2604" t="str">
            <v>P-EG-IB0-009</v>
          </cell>
          <cell r="B2604" t="str">
            <v>Social</v>
          </cell>
          <cell r="C2604">
            <v>2</v>
          </cell>
          <cell r="D2604" t="str">
            <v>Yes</v>
          </cell>
          <cell r="E2604">
            <v>45189</v>
          </cell>
          <cell r="F2604" t="str">
            <v>Approved</v>
          </cell>
          <cell r="G2604" t="str">
            <v>Investment</v>
          </cell>
        </row>
        <row r="2605">
          <cell r="A2605" t="str">
            <v>P-MA-BB0-005</v>
          </cell>
          <cell r="B2605" t="str">
            <v>Industry, Mining &amp; Quarrying</v>
          </cell>
          <cell r="C2605">
            <v>1</v>
          </cell>
          <cell r="D2605" t="str">
            <v>Yes</v>
          </cell>
          <cell r="E2605">
            <v>45189</v>
          </cell>
          <cell r="F2605" t="str">
            <v>Approved</v>
          </cell>
          <cell r="G2605" t="str">
            <v>Investment</v>
          </cell>
        </row>
        <row r="2606">
          <cell r="A2606" t="str">
            <v>P-Z1-HAB-101</v>
          </cell>
          <cell r="B2606" t="str">
            <v>Finance</v>
          </cell>
          <cell r="C2606" t="str">
            <v>FI-C</v>
          </cell>
          <cell r="D2606" t="str">
            <v>NA</v>
          </cell>
          <cell r="E2606">
            <v>45195</v>
          </cell>
          <cell r="F2606" t="str">
            <v>PAR approved</v>
          </cell>
          <cell r="G2606" t="str">
            <v>RPA</v>
          </cell>
        </row>
        <row r="2607">
          <cell r="A2607" t="str">
            <v>P-NG-I00-002</v>
          </cell>
          <cell r="B2607" t="str">
            <v>Social</v>
          </cell>
          <cell r="C2607">
            <v>1</v>
          </cell>
          <cell r="D2607" t="str">
            <v>Yes</v>
          </cell>
          <cell r="E2607">
            <v>45195</v>
          </cell>
          <cell r="F2607" t="str">
            <v>PAR approved</v>
          </cell>
          <cell r="G2607" t="str">
            <v>Investment</v>
          </cell>
        </row>
        <row r="2608">
          <cell r="A2608" t="str">
            <v>P-GM-KA0-011</v>
          </cell>
          <cell r="B2608" t="str">
            <v>Multi-Sector</v>
          </cell>
          <cell r="C2608">
            <v>3</v>
          </cell>
          <cell r="D2608" t="str">
            <v>N/A</v>
          </cell>
          <cell r="E2608">
            <v>45198</v>
          </cell>
          <cell r="F2608" t="str">
            <v>PAR approved</v>
          </cell>
          <cell r="G2608" t="str">
            <v>PBO</v>
          </cell>
        </row>
        <row r="2609">
          <cell r="A2609" t="str">
            <v>P-RW-IA0-006</v>
          </cell>
          <cell r="B2609" t="str">
            <v>Social</v>
          </cell>
          <cell r="C2609">
            <v>2</v>
          </cell>
          <cell r="D2609" t="str">
            <v>Yes</v>
          </cell>
          <cell r="E2609">
            <v>45198</v>
          </cell>
          <cell r="F2609" t="str">
            <v>PAR approved</v>
          </cell>
          <cell r="G2609" t="str">
            <v>Investment</v>
          </cell>
        </row>
        <row r="2610">
          <cell r="A2610" t="str">
            <v>P-SO-KF0-015</v>
          </cell>
          <cell r="B2610" t="str">
            <v>Multi-Sector</v>
          </cell>
          <cell r="C2610">
            <v>3</v>
          </cell>
          <cell r="D2610" t="str">
            <v>NA</v>
          </cell>
          <cell r="E2610">
            <v>45201</v>
          </cell>
          <cell r="F2610" t="str">
            <v>PAR approved</v>
          </cell>
          <cell r="G2610" t="str">
            <v>ISP</v>
          </cell>
        </row>
        <row r="2611">
          <cell r="A2611" t="str">
            <v>P-BI-E00-002</v>
          </cell>
          <cell r="B2611" t="str">
            <v>Water supply and Sanitation</v>
          </cell>
          <cell r="C2611">
            <v>1</v>
          </cell>
          <cell r="D2611" t="str">
            <v>Yes</v>
          </cell>
          <cell r="E2611">
            <v>45202</v>
          </cell>
          <cell r="F2611" t="str">
            <v>PAR approved</v>
          </cell>
          <cell r="G2611" t="str">
            <v>Investment</v>
          </cell>
        </row>
        <row r="2612">
          <cell r="A2612" t="str">
            <v>P-MW-E00-013</v>
          </cell>
          <cell r="B2612" t="str">
            <v>Water supply and Sanitation</v>
          </cell>
          <cell r="C2612">
            <v>1</v>
          </cell>
          <cell r="D2612" t="str">
            <v>Yes</v>
          </cell>
          <cell r="E2612">
            <v>45212</v>
          </cell>
          <cell r="F2612" t="str">
            <v>PAR approved</v>
          </cell>
          <cell r="G2612" t="str">
            <v>Investment</v>
          </cell>
        </row>
        <row r="2613">
          <cell r="A2613" t="str">
            <v>P-ZA-H00-015</v>
          </cell>
          <cell r="B2613" t="str">
            <v>Finance</v>
          </cell>
          <cell r="C2613" t="str">
            <v>FI-C</v>
          </cell>
          <cell r="D2613" t="str">
            <v>N/A</v>
          </cell>
          <cell r="E2613">
            <v>45217</v>
          </cell>
          <cell r="F2613" t="str">
            <v>PAR approved</v>
          </cell>
          <cell r="G2613" t="str">
            <v>RPA/SUBDEBT</v>
          </cell>
        </row>
        <row r="2614">
          <cell r="A2614" t="str">
            <v>P-CF-K00-020</v>
          </cell>
          <cell r="B2614" t="str">
            <v>Multi-Sector</v>
          </cell>
          <cell r="C2614">
            <v>3</v>
          </cell>
          <cell r="D2614" t="str">
            <v>NA</v>
          </cell>
          <cell r="E2614">
            <v>45217</v>
          </cell>
          <cell r="F2614" t="str">
            <v>PAR approved</v>
          </cell>
          <cell r="G2614" t="str">
            <v>PBO</v>
          </cell>
        </row>
        <row r="2615">
          <cell r="A2615" t="str">
            <v>P-BF-AA0-035</v>
          </cell>
          <cell r="B2615" t="str">
            <v>Agriculture</v>
          </cell>
          <cell r="C2615">
            <v>1</v>
          </cell>
          <cell r="D2615" t="str">
            <v>No</v>
          </cell>
          <cell r="E2615">
            <v>45222</v>
          </cell>
          <cell r="F2615" t="str">
            <v>PCN Approved</v>
          </cell>
          <cell r="G2615" t="str">
            <v>Investment</v>
          </cell>
        </row>
        <row r="2616">
          <cell r="A2616" t="str">
            <v>P-ST-AA0-006</v>
          </cell>
          <cell r="B2616" t="str">
            <v>Agriculture</v>
          </cell>
          <cell r="C2616">
            <v>2</v>
          </cell>
          <cell r="D2616" t="str">
            <v>Yes</v>
          </cell>
          <cell r="E2616">
            <v>45223</v>
          </cell>
          <cell r="F2616" t="str">
            <v>PCN Approved</v>
          </cell>
          <cell r="G2616" t="str">
            <v>Investment</v>
          </cell>
        </row>
        <row r="2617">
          <cell r="A2617" t="str">
            <v>P-KE-FA0-021</v>
          </cell>
          <cell r="B2617" t="str">
            <v>Power</v>
          </cell>
          <cell r="C2617">
            <v>2</v>
          </cell>
          <cell r="D2617" t="str">
            <v>YES</v>
          </cell>
          <cell r="E2617">
            <v>45224</v>
          </cell>
          <cell r="F2617" t="str">
            <v>PAR approved</v>
          </cell>
          <cell r="G2617" t="str">
            <v>Investment</v>
          </cell>
        </row>
        <row r="2618">
          <cell r="A2618" t="str">
            <v>P-ZA-K00-006</v>
          </cell>
          <cell r="B2618" t="str">
            <v>Power</v>
          </cell>
          <cell r="C2618">
            <v>3</v>
          </cell>
          <cell r="D2618" t="str">
            <v>N/A</v>
          </cell>
          <cell r="E2618">
            <v>45224</v>
          </cell>
          <cell r="F2618" t="str">
            <v>PAR approved</v>
          </cell>
          <cell r="G2618" t="str">
            <v>PBO</v>
          </cell>
        </row>
        <row r="2619">
          <cell r="A2619" t="str">
            <v>P-ZA-K00-006</v>
          </cell>
          <cell r="B2619" t="str">
            <v>Power</v>
          </cell>
          <cell r="C2619">
            <v>3</v>
          </cell>
          <cell r="D2619" t="str">
            <v>N/A</v>
          </cell>
          <cell r="E2619">
            <v>45224</v>
          </cell>
          <cell r="F2619" t="str">
            <v>PAR approved</v>
          </cell>
          <cell r="G2619" t="str">
            <v>PBO</v>
          </cell>
        </row>
        <row r="2620">
          <cell r="A2620" t="str">
            <v>P-CM-DB0-022</v>
          </cell>
          <cell r="B2620" t="str">
            <v>Transport</v>
          </cell>
          <cell r="C2620">
            <v>1</v>
          </cell>
          <cell r="D2620" t="str">
            <v>YES</v>
          </cell>
          <cell r="E2620">
            <v>45224</v>
          </cell>
          <cell r="F2620" t="str">
            <v>PAR approved</v>
          </cell>
          <cell r="G2620" t="str">
            <v>Investment</v>
          </cell>
        </row>
        <row r="2621">
          <cell r="A2621" t="str">
            <v>P-ZA-DC0-003</v>
          </cell>
          <cell r="B2621" t="str">
            <v>Transport</v>
          </cell>
          <cell r="C2621" t="str">
            <v>FI-A - TBC</v>
          </cell>
          <cell r="D2621" t="str">
            <v>Yes</v>
          </cell>
          <cell r="E2621">
            <v>45224</v>
          </cell>
          <cell r="F2621" t="str">
            <v>PCN Approved</v>
          </cell>
          <cell r="G2621" t="str">
            <v>Investment</v>
          </cell>
        </row>
        <row r="2622">
          <cell r="A2622" t="str">
            <v>P-SS-I00-005</v>
          </cell>
          <cell r="B2622" t="str">
            <v>Social</v>
          </cell>
          <cell r="C2622">
            <v>2</v>
          </cell>
          <cell r="D2622" t="str">
            <v>Yes</v>
          </cell>
          <cell r="E2622">
            <v>45225</v>
          </cell>
          <cell r="F2622" t="str">
            <v>PAR approved</v>
          </cell>
          <cell r="G2622" t="str">
            <v>Investment</v>
          </cell>
        </row>
        <row r="2623">
          <cell r="A2623" t="str">
            <v>P-ZW-KF0-015</v>
          </cell>
          <cell r="B2623" t="str">
            <v>Multi-Sector</v>
          </cell>
          <cell r="C2623">
            <v>3</v>
          </cell>
          <cell r="D2623" t="str">
            <v>Yes</v>
          </cell>
          <cell r="E2623">
            <v>45225</v>
          </cell>
          <cell r="F2623" t="str">
            <v>PAR approved</v>
          </cell>
          <cell r="G2623" t="str">
            <v>ISP</v>
          </cell>
        </row>
        <row r="2624">
          <cell r="A2624" t="str">
            <v>P-MW-HAB-003</v>
          </cell>
          <cell r="B2624" t="str">
            <v>Finance</v>
          </cell>
          <cell r="C2624" t="str">
            <v>FI-C</v>
          </cell>
          <cell r="D2624" t="str">
            <v>Yes</v>
          </cell>
          <cell r="E2624">
            <v>45229</v>
          </cell>
          <cell r="F2624" t="str">
            <v>PAR approved</v>
          </cell>
          <cell r="G2624" t="str">
            <v>GUARANTEE</v>
          </cell>
        </row>
        <row r="2625">
          <cell r="A2625" t="str">
            <v>P-MZ-E00-013</v>
          </cell>
          <cell r="B2625" t="str">
            <v>Water supply and Sanitation</v>
          </cell>
          <cell r="C2625">
            <v>1</v>
          </cell>
          <cell r="D2625" t="str">
            <v>Yes</v>
          </cell>
          <cell r="E2625">
            <v>45229</v>
          </cell>
          <cell r="F2625" t="str">
            <v>PAR approved</v>
          </cell>
          <cell r="G2625" t="str">
            <v>Investment</v>
          </cell>
        </row>
        <row r="2626">
          <cell r="A2626" t="str">
            <v>P-NA-DZ0-002</v>
          </cell>
          <cell r="B2626" t="str">
            <v>Transport</v>
          </cell>
          <cell r="C2626">
            <v>1</v>
          </cell>
          <cell r="D2626" t="str">
            <v>Yes</v>
          </cell>
          <cell r="E2626">
            <v>45230</v>
          </cell>
          <cell r="F2626" t="str">
            <v>PAR approved</v>
          </cell>
          <cell r="G2626" t="str">
            <v>Investment</v>
          </cell>
        </row>
        <row r="2627">
          <cell r="A2627" t="str">
            <v>P-GH-K00-018</v>
          </cell>
          <cell r="B2627" t="str">
            <v>Multi-Sector</v>
          </cell>
          <cell r="C2627"/>
          <cell r="D2627"/>
          <cell r="E2627">
            <v>45230</v>
          </cell>
          <cell r="F2627" t="str">
            <v>PAR approved</v>
          </cell>
          <cell r="G2627" t="str">
            <v>PBO</v>
          </cell>
        </row>
        <row r="2628">
          <cell r="A2628" t="str">
            <v>P-SC-K00-024</v>
          </cell>
          <cell r="B2628" t="str">
            <v>Multi-Sector</v>
          </cell>
          <cell r="C2628" t="str">
            <v>III</v>
          </cell>
          <cell r="D2628" t="str">
            <v>NA</v>
          </cell>
          <cell r="E2628">
            <v>45230</v>
          </cell>
          <cell r="F2628" t="str">
            <v>PAR approved</v>
          </cell>
          <cell r="G2628" t="str">
            <v>PBO</v>
          </cell>
        </row>
        <row r="2629">
          <cell r="A2629" t="str">
            <v>P-KE-H00-012</v>
          </cell>
          <cell r="B2629" t="str">
            <v>Finance</v>
          </cell>
          <cell r="C2629" t="str">
            <v>FI-A</v>
          </cell>
          <cell r="D2629" t="str">
            <v>Yes</v>
          </cell>
          <cell r="E2629">
            <v>45238</v>
          </cell>
          <cell r="F2629" t="str">
            <v>PCN Approved</v>
          </cell>
          <cell r="G2629" t="str">
            <v>EQUITY</v>
          </cell>
        </row>
        <row r="2630">
          <cell r="A2630" t="str">
            <v>P-MA-DB0-008</v>
          </cell>
          <cell r="B2630" t="str">
            <v>Transport</v>
          </cell>
          <cell r="C2630">
            <v>1</v>
          </cell>
          <cell r="D2630" t="str">
            <v>yes</v>
          </cell>
          <cell r="E2630">
            <v>45238</v>
          </cell>
          <cell r="F2630" t="str">
            <v>PCN Approved</v>
          </cell>
          <cell r="G2630" t="str">
            <v>Investment</v>
          </cell>
        </row>
        <row r="2631">
          <cell r="A2631" t="str">
            <v>P-ZW-HAB-002</v>
          </cell>
          <cell r="B2631" t="str">
            <v>Finance</v>
          </cell>
          <cell r="C2631" t="str">
            <v>FI-C</v>
          </cell>
          <cell r="D2631" t="str">
            <v>Yes</v>
          </cell>
          <cell r="E2631">
            <v>45243</v>
          </cell>
          <cell r="F2631" t="str">
            <v>PAR approved</v>
          </cell>
          <cell r="G2631" t="str">
            <v>GUARANTEE</v>
          </cell>
        </row>
        <row r="2632">
          <cell r="A2632" t="str">
            <v>P-CD-IA0-003</v>
          </cell>
          <cell r="B2632" t="str">
            <v>Social</v>
          </cell>
          <cell r="C2632" t="str">
            <v>2 </v>
          </cell>
          <cell r="D2632" t="str">
            <v>No </v>
          </cell>
          <cell r="E2632">
            <v>45244</v>
          </cell>
          <cell r="F2632" t="str">
            <v>PCN Approved</v>
          </cell>
          <cell r="G2632" t="str">
            <v>Investment</v>
          </cell>
        </row>
        <row r="2633">
          <cell r="A2633" t="str">
            <v>P-CD-IA0-003</v>
          </cell>
          <cell r="B2633" t="str">
            <v>Social</v>
          </cell>
          <cell r="C2633" t="str">
            <v>2 </v>
          </cell>
          <cell r="D2633" t="str">
            <v>No </v>
          </cell>
          <cell r="E2633">
            <v>45244</v>
          </cell>
          <cell r="F2633" t="str">
            <v>PCN Approved</v>
          </cell>
          <cell r="G2633" t="str">
            <v>Investment</v>
          </cell>
        </row>
        <row r="2634">
          <cell r="A2634" t="str">
            <v>P-ML-DB0-023</v>
          </cell>
          <cell r="B2634" t="str">
            <v>Transport</v>
          </cell>
          <cell r="C2634">
            <v>1</v>
          </cell>
          <cell r="D2634" t="str">
            <v>No</v>
          </cell>
          <cell r="E2634">
            <v>45244</v>
          </cell>
          <cell r="F2634" t="str">
            <v>PAR approved</v>
          </cell>
          <cell r="G2634" t="str">
            <v>Investment</v>
          </cell>
        </row>
        <row r="2635">
          <cell r="A2635" t="str">
            <v>P-EG-HAB-014</v>
          </cell>
          <cell r="B2635" t="str">
            <v>Finance</v>
          </cell>
          <cell r="C2635" t="str">
            <v>FI-A</v>
          </cell>
          <cell r="D2635" t="str">
            <v>No</v>
          </cell>
          <cell r="E2635">
            <v>45244</v>
          </cell>
          <cell r="F2635" t="str">
            <v>PCN Approved</v>
          </cell>
          <cell r="G2635" t="str">
            <v>LOC/TFLOC/SUBDEBT</v>
          </cell>
        </row>
        <row r="2636">
          <cell r="A2636" t="str">
            <v>P-CG-K00-012</v>
          </cell>
          <cell r="B2636" t="str">
            <v>Multi-Sector</v>
          </cell>
          <cell r="C2636">
            <v>3</v>
          </cell>
          <cell r="D2636" t="str">
            <v>NA</v>
          </cell>
          <cell r="E2636">
            <v>45244</v>
          </cell>
          <cell r="F2636" t="str">
            <v>PCN Approved</v>
          </cell>
          <cell r="G2636" t="str">
            <v>PBO</v>
          </cell>
        </row>
        <row r="2637">
          <cell r="A2637" t="str">
            <v>P-TD-E00-006</v>
          </cell>
          <cell r="B2637" t="str">
            <v>Water supply and Sanitation</v>
          </cell>
          <cell r="C2637">
            <v>2</v>
          </cell>
          <cell r="D2637" t="str">
            <v>NO</v>
          </cell>
          <cell r="E2637">
            <v>45245</v>
          </cell>
          <cell r="F2637" t="str">
            <v>PAR approved</v>
          </cell>
          <cell r="G2637" t="str">
            <v>Investment</v>
          </cell>
        </row>
        <row r="2638">
          <cell r="A2638" t="str">
            <v>P-GW-KA0-009</v>
          </cell>
          <cell r="B2638" t="str">
            <v>Multi-Sector</v>
          </cell>
          <cell r="C2638" t="str">
            <v>3 (TBC)</v>
          </cell>
          <cell r="D2638" t="str">
            <v>N/A</v>
          </cell>
          <cell r="E2638">
            <v>45246</v>
          </cell>
          <cell r="F2638" t="str">
            <v>PCN Approved</v>
          </cell>
          <cell r="G2638" t="str">
            <v>PBO</v>
          </cell>
        </row>
        <row r="2639">
          <cell r="A2639" t="str">
            <v>P-CV-K00-019</v>
          </cell>
          <cell r="B2639" t="str">
            <v>Multi-Sector</v>
          </cell>
          <cell r="C2639">
            <v>3</v>
          </cell>
          <cell r="D2639" t="str">
            <v>NO</v>
          </cell>
          <cell r="E2639">
            <v>45246</v>
          </cell>
          <cell r="F2639" t="str">
            <v>PCN approved</v>
          </cell>
          <cell r="G2639" t="str">
            <v>PBO</v>
          </cell>
        </row>
        <row r="2640">
          <cell r="A2640" t="str">
            <v>P-MZ-F00-019</v>
          </cell>
          <cell r="B2640" t="str">
            <v>Power</v>
          </cell>
          <cell r="C2640">
            <v>1</v>
          </cell>
          <cell r="D2640" t="str">
            <v>Yes</v>
          </cell>
          <cell r="E2640">
            <v>45246</v>
          </cell>
          <cell r="F2640" t="str">
            <v>PCN Approved</v>
          </cell>
          <cell r="G2640" t="str">
            <v>Investment</v>
          </cell>
        </row>
        <row r="2641">
          <cell r="A2641" t="str">
            <v>P-MW-AA0-039</v>
          </cell>
          <cell r="B2641" t="str">
            <v>Agriculture</v>
          </cell>
          <cell r="C2641">
            <v>1</v>
          </cell>
          <cell r="D2641" t="str">
            <v>Yes</v>
          </cell>
          <cell r="E2641">
            <v>45246</v>
          </cell>
          <cell r="F2641" t="str">
            <v>PAR approved</v>
          </cell>
          <cell r="G2641" t="str">
            <v>Investment</v>
          </cell>
        </row>
        <row r="2642">
          <cell r="A2642" t="str">
            <v>P-MG-C00-005</v>
          </cell>
          <cell r="B2642" t="str">
            <v>Environment</v>
          </cell>
          <cell r="C2642">
            <v>1</v>
          </cell>
          <cell r="D2642" t="str">
            <v>Yes</v>
          </cell>
          <cell r="E2642">
            <v>45246</v>
          </cell>
          <cell r="F2642" t="str">
            <v>PAR approved</v>
          </cell>
          <cell r="G2642" t="str">
            <v>Investment</v>
          </cell>
        </row>
        <row r="2643">
          <cell r="A2643" t="str">
            <v>P-ZA-FAA-001</v>
          </cell>
          <cell r="B2643" t="str">
            <v>Power</v>
          </cell>
          <cell r="C2643" t="str">
            <v>I</v>
          </cell>
          <cell r="D2643" t="str">
            <v>Yes</v>
          </cell>
          <cell r="E2643">
            <v>45246</v>
          </cell>
          <cell r="F2643" t="str">
            <v>PCN Approved</v>
          </cell>
          <cell r="G2643" t="str">
            <v>Investment</v>
          </cell>
        </row>
        <row r="2644">
          <cell r="A2644" t="str">
            <v>P-Z1-AAG-046</v>
          </cell>
          <cell r="B2644" t="str">
            <v>Agriculture</v>
          </cell>
          <cell r="C2644" t="str">
            <v>III</v>
          </cell>
          <cell r="D2644" t="str">
            <v>NA</v>
          </cell>
          <cell r="E2644">
            <v>45250</v>
          </cell>
          <cell r="F2644" t="str">
            <v>PCN Approved</v>
          </cell>
          <cell r="G2644" t="str">
            <v>Investment</v>
          </cell>
        </row>
        <row r="2645">
          <cell r="A2645" t="str">
            <v>P-UG-I00-003</v>
          </cell>
          <cell r="B2645" t="str">
            <v>Social</v>
          </cell>
          <cell r="C2645">
            <v>2</v>
          </cell>
          <cell r="D2645" t="str">
            <v>YES</v>
          </cell>
          <cell r="E2645">
            <v>45251</v>
          </cell>
          <cell r="F2645" t="str">
            <v>PCN Approved</v>
          </cell>
          <cell r="G2645" t="str">
            <v>Investment</v>
          </cell>
        </row>
        <row r="2646">
          <cell r="A2646" t="str">
            <v>P-BF-K00-017</v>
          </cell>
          <cell r="B2646" t="str">
            <v>Multi-Sector</v>
          </cell>
          <cell r="C2646">
            <v>1</v>
          </cell>
          <cell r="D2646" t="str">
            <v xml:space="preserve">NA </v>
          </cell>
          <cell r="E2646">
            <v>45252</v>
          </cell>
          <cell r="F2646" t="str">
            <v>PCN Approved</v>
          </cell>
          <cell r="G2646" t="str">
            <v>ISP</v>
          </cell>
        </row>
        <row r="2647">
          <cell r="A2647" t="str">
            <v>P-SN-KA0-019</v>
          </cell>
          <cell r="B2647" t="str">
            <v>Multi-Sector</v>
          </cell>
          <cell r="C2647" t="str">
            <v>3 (TBC)</v>
          </cell>
          <cell r="D2647" t="str">
            <v>NO</v>
          </cell>
          <cell r="E2647">
            <v>45252</v>
          </cell>
          <cell r="F2647" t="str">
            <v>Before PCN</v>
          </cell>
          <cell r="G2647" t="str">
            <v>PBO</v>
          </cell>
        </row>
        <row r="2648">
          <cell r="A2648" t="str">
            <v>P-EG-K00-016</v>
          </cell>
          <cell r="B2648" t="str">
            <v>Multi-Sector</v>
          </cell>
          <cell r="C2648">
            <v>3</v>
          </cell>
          <cell r="D2648" t="str">
            <v>NA</v>
          </cell>
          <cell r="E2648">
            <v>45252</v>
          </cell>
          <cell r="F2648" t="str">
            <v>PCN Approved</v>
          </cell>
          <cell r="G2648" t="str">
            <v>PBO</v>
          </cell>
        </row>
        <row r="2649">
          <cell r="A2649" t="str">
            <v>P-TN-EA0-007</v>
          </cell>
          <cell r="B2649" t="str">
            <v>Water supply and Sanitation</v>
          </cell>
          <cell r="C2649">
            <v>2</v>
          </cell>
          <cell r="D2649" t="str">
            <v>No</v>
          </cell>
          <cell r="E2649">
            <v>45252</v>
          </cell>
          <cell r="F2649" t="str">
            <v>PCN Approved</v>
          </cell>
          <cell r="G2649" t="str">
            <v>investment</v>
          </cell>
        </row>
        <row r="2650">
          <cell r="A2650" t="str">
            <v>P-MZ-DC0-004</v>
          </cell>
          <cell r="B2650" t="str">
            <v>Transport</v>
          </cell>
          <cell r="C2650">
            <v>2</v>
          </cell>
          <cell r="D2650" t="str">
            <v>Yes</v>
          </cell>
          <cell r="E2650">
            <v>45252</v>
          </cell>
          <cell r="F2650" t="str">
            <v>PCN Approved</v>
          </cell>
          <cell r="G2650" t="str">
            <v>LOC</v>
          </cell>
        </row>
        <row r="2651">
          <cell r="A2651" t="str">
            <v>P-Z1-HB0-084</v>
          </cell>
          <cell r="B2651" t="str">
            <v>Finance</v>
          </cell>
          <cell r="C2651" t="str">
            <v>FI-B</v>
          </cell>
          <cell r="D2651" t="str">
            <v>Yes</v>
          </cell>
          <cell r="E2651">
            <v>45254</v>
          </cell>
          <cell r="F2651" t="str">
            <v>PCN Approved</v>
          </cell>
          <cell r="G2651" t="str">
            <v>EQUITY</v>
          </cell>
        </row>
        <row r="2652">
          <cell r="A2652" t="str">
            <v>P-Z1-K00-135</v>
          </cell>
          <cell r="B2652" t="str">
            <v>Multi-Sector</v>
          </cell>
          <cell r="C2652" t="str">
            <v>FI-B</v>
          </cell>
          <cell r="D2652" t="str">
            <v>YES</v>
          </cell>
          <cell r="E2652">
            <v>45254</v>
          </cell>
          <cell r="F2652" t="str">
            <v>PCN Approved</v>
          </cell>
          <cell r="G2652" t="str">
            <v>EQUITY</v>
          </cell>
        </row>
        <row r="2653">
          <cell r="A2653" t="str">
            <v>P-NG-C00-002</v>
          </cell>
          <cell r="B2653" t="str">
            <v>Environment</v>
          </cell>
          <cell r="C2653">
            <v>2</v>
          </cell>
          <cell r="D2653" t="str">
            <v>No</v>
          </cell>
          <cell r="E2653">
            <v>45254</v>
          </cell>
          <cell r="F2653" t="str">
            <v>PAR approved</v>
          </cell>
          <cell r="G2653" t="str">
            <v>Investment</v>
          </cell>
        </row>
        <row r="2654">
          <cell r="A2654" t="str">
            <v>P-ZW-HA0-003</v>
          </cell>
          <cell r="B2654" t="str">
            <v>Finance</v>
          </cell>
          <cell r="C2654" t="str">
            <v>FI-C</v>
          </cell>
          <cell r="D2654" t="str">
            <v>Yes</v>
          </cell>
          <cell r="E2654">
            <v>45254</v>
          </cell>
          <cell r="F2654" t="str">
            <v>PCN Approved</v>
          </cell>
          <cell r="G2654" t="str">
            <v>TFLOC</v>
          </cell>
        </row>
        <row r="2655">
          <cell r="A2655" t="str">
            <v>P-TZ-AAG-011</v>
          </cell>
          <cell r="B2655" t="str">
            <v>Agriculture</v>
          </cell>
          <cell r="C2655">
            <v>2</v>
          </cell>
          <cell r="D2655" t="str">
            <v>No</v>
          </cell>
          <cell r="E2655">
            <v>45259</v>
          </cell>
          <cell r="F2655" t="str">
            <v>PCN Approved</v>
          </cell>
          <cell r="G2655" t="str">
            <v>Investment</v>
          </cell>
        </row>
        <row r="2656">
          <cell r="A2656" t="str">
            <v>P-KE-K00-012</v>
          </cell>
          <cell r="B2656" t="str">
            <v>Multi-Sector</v>
          </cell>
          <cell r="C2656">
            <v>3</v>
          </cell>
          <cell r="D2656" t="str">
            <v>NA</v>
          </cell>
          <cell r="E2656">
            <v>45259</v>
          </cell>
          <cell r="F2656" t="str">
            <v>PCN Approved</v>
          </cell>
          <cell r="G2656" t="str">
            <v>PBO</v>
          </cell>
        </row>
        <row r="2657">
          <cell r="A2657" t="str">
            <v>P-UG-DB0-035</v>
          </cell>
          <cell r="B2657" t="str">
            <v>Transport</v>
          </cell>
          <cell r="C2657">
            <v>1</v>
          </cell>
          <cell r="D2657" t="str">
            <v>Yes</v>
          </cell>
          <cell r="E2657">
            <v>45259</v>
          </cell>
          <cell r="F2657" t="str">
            <v>PCN Approved</v>
          </cell>
          <cell r="G2657" t="str">
            <v>Investment</v>
          </cell>
        </row>
        <row r="2658">
          <cell r="A2658" t="str">
            <v>P-UG-DB0-035</v>
          </cell>
          <cell r="B2658" t="str">
            <v>Transport</v>
          </cell>
          <cell r="C2658">
            <v>1</v>
          </cell>
          <cell r="D2658" t="str">
            <v>Yes</v>
          </cell>
          <cell r="E2658">
            <v>45259</v>
          </cell>
          <cell r="F2658" t="str">
            <v>PCN Approved</v>
          </cell>
          <cell r="G2658" t="str">
            <v>Investment</v>
          </cell>
        </row>
        <row r="2659">
          <cell r="A2659" t="str">
            <v>P-Z1-D00-048</v>
          </cell>
          <cell r="B2659" t="str">
            <v>Transport</v>
          </cell>
          <cell r="C2659">
            <v>1</v>
          </cell>
          <cell r="D2659" t="str">
            <v>YES</v>
          </cell>
          <cell r="E2659">
            <v>45259</v>
          </cell>
          <cell r="F2659" t="str">
            <v>PCN Approved</v>
          </cell>
          <cell r="G2659" t="str">
            <v>Investment</v>
          </cell>
        </row>
        <row r="2660">
          <cell r="A2660" t="str">
            <v>P-Z1-D00-048</v>
          </cell>
          <cell r="B2660" t="str">
            <v>Transport</v>
          </cell>
          <cell r="C2660">
            <v>1</v>
          </cell>
          <cell r="D2660" t="str">
            <v>YES</v>
          </cell>
          <cell r="E2660">
            <v>45259</v>
          </cell>
          <cell r="F2660" t="str">
            <v>PCN Approved</v>
          </cell>
          <cell r="G2660" t="str">
            <v>Investment</v>
          </cell>
        </row>
        <row r="2661">
          <cell r="A2661" t="str">
            <v>P-ZW-HAB-001</v>
          </cell>
          <cell r="B2661" t="str">
            <v>Finance</v>
          </cell>
          <cell r="C2661" t="str">
            <v>FI-B</v>
          </cell>
          <cell r="D2661" t="str">
            <v>Yes</v>
          </cell>
          <cell r="E2661">
            <v>45259</v>
          </cell>
          <cell r="F2661" t="str">
            <v>PAR approved</v>
          </cell>
          <cell r="G2661" t="str">
            <v>GUARANTEE</v>
          </cell>
        </row>
        <row r="2662">
          <cell r="A2662" t="str">
            <v>P-Z1-AA0-158</v>
          </cell>
          <cell r="B2662" t="str">
            <v>Agriculture</v>
          </cell>
          <cell r="C2662"/>
          <cell r="D2662"/>
          <cell r="E2662">
            <v>45259</v>
          </cell>
          <cell r="F2662" t="str">
            <v>Before PCN</v>
          </cell>
          <cell r="G2662"/>
        </row>
        <row r="2663">
          <cell r="A2663" t="str">
            <v>P-TD-K00-012</v>
          </cell>
          <cell r="B2663" t="str">
            <v>Multi-Sector</v>
          </cell>
          <cell r="C2663">
            <v>3</v>
          </cell>
          <cell r="D2663" t="str">
            <v>NA</v>
          </cell>
          <cell r="E2663">
            <v>45259</v>
          </cell>
          <cell r="F2663" t="str">
            <v>PCN Approved</v>
          </cell>
          <cell r="G2663" t="str">
            <v>PBO</v>
          </cell>
        </row>
        <row r="2664">
          <cell r="A2664" t="str">
            <v>P-KE-HAB-032</v>
          </cell>
          <cell r="B2664" t="str">
            <v>Finance</v>
          </cell>
          <cell r="C2664" t="str">
            <v>FI-B</v>
          </cell>
          <cell r="D2664" t="str">
            <v>No</v>
          </cell>
          <cell r="E2664">
            <v>45259</v>
          </cell>
          <cell r="F2664" t="str">
            <v>PCN Approved</v>
          </cell>
          <cell r="G2664" t="str">
            <v>LOC</v>
          </cell>
        </row>
        <row r="2665">
          <cell r="A2665" t="str">
            <v>P-NG-K00-012</v>
          </cell>
          <cell r="B2665" t="str">
            <v>Multi-Sector</v>
          </cell>
          <cell r="C2665">
            <v>3</v>
          </cell>
          <cell r="D2665" t="str">
            <v xml:space="preserve">No </v>
          </cell>
          <cell r="E2665">
            <v>45259</v>
          </cell>
          <cell r="F2665" t="str">
            <v>PCN Approved</v>
          </cell>
          <cell r="G2665" t="str">
            <v>PBO</v>
          </cell>
        </row>
        <row r="2666">
          <cell r="A2666" t="str">
            <v>P-NG-K00-012</v>
          </cell>
          <cell r="B2666" t="str">
            <v>Multi-Sector</v>
          </cell>
          <cell r="C2666">
            <v>3</v>
          </cell>
          <cell r="D2666" t="str">
            <v xml:space="preserve">No </v>
          </cell>
          <cell r="E2666">
            <v>45259</v>
          </cell>
          <cell r="F2666" t="str">
            <v>PCN Approved</v>
          </cell>
          <cell r="G2666" t="str">
            <v>PBO</v>
          </cell>
        </row>
        <row r="2667">
          <cell r="A2667" t="str">
            <v>P-Z1-HAA-108</v>
          </cell>
          <cell r="B2667" t="str">
            <v>Finance</v>
          </cell>
          <cell r="C2667" t="str">
            <v>FI-B</v>
          </cell>
          <cell r="D2667" t="str">
            <v>No</v>
          </cell>
          <cell r="E2667">
            <v>45259</v>
          </cell>
          <cell r="F2667" t="str">
            <v>PCN Approved</v>
          </cell>
          <cell r="G2667" t="str">
            <v>Unfunded Risk Participation Agreement</v>
          </cell>
        </row>
        <row r="2668">
          <cell r="A2668" t="str">
            <v>P-TG-KA0-004</v>
          </cell>
          <cell r="B2668" t="str">
            <v>Multi-Sector</v>
          </cell>
          <cell r="C2668">
            <v>1</v>
          </cell>
          <cell r="D2668" t="str">
            <v>Yes</v>
          </cell>
          <cell r="E2668">
            <v>45260</v>
          </cell>
          <cell r="F2668" t="str">
            <v>PAR approved</v>
          </cell>
          <cell r="G2668" t="str">
            <v>PBO</v>
          </cell>
        </row>
        <row r="2669">
          <cell r="A2669" t="str">
            <v>P-AO-AA0-011</v>
          </cell>
          <cell r="B2669" t="str">
            <v>Agriculture</v>
          </cell>
          <cell r="C2669">
            <v>2</v>
          </cell>
          <cell r="D2669" t="str">
            <v>Yes</v>
          </cell>
          <cell r="E2669">
            <v>45260</v>
          </cell>
          <cell r="F2669" t="str">
            <v>PCN Approved</v>
          </cell>
          <cell r="G2669" t="str">
            <v>PBO</v>
          </cell>
        </row>
        <row r="2670">
          <cell r="A2670" t="str">
            <v>P-BJ-AAF-003</v>
          </cell>
          <cell r="B2670" t="str">
            <v>Agriculture</v>
          </cell>
          <cell r="C2670">
            <v>1</v>
          </cell>
          <cell r="D2670" t="str">
            <v>Yes</v>
          </cell>
          <cell r="E2670">
            <v>45260</v>
          </cell>
          <cell r="F2670" t="str">
            <v>PAR approved</v>
          </cell>
          <cell r="G2670" t="str">
            <v>Investment</v>
          </cell>
        </row>
        <row r="2671">
          <cell r="A2671" t="str">
            <v>P-ST-K00-010</v>
          </cell>
          <cell r="B2671" t="str">
            <v>Multi-Sector</v>
          </cell>
          <cell r="C2671">
            <v>3</v>
          </cell>
          <cell r="D2671" t="str">
            <v>Yes</v>
          </cell>
          <cell r="E2671">
            <v>45260</v>
          </cell>
          <cell r="F2671" t="str">
            <v>PCN approved</v>
          </cell>
          <cell r="G2671" t="str">
            <v>ISP</v>
          </cell>
        </row>
        <row r="2672">
          <cell r="A2672" t="str">
            <v>P-ST-K00-013</v>
          </cell>
          <cell r="B2672" t="str">
            <v>Multi-Sector</v>
          </cell>
          <cell r="C2672">
            <v>3</v>
          </cell>
          <cell r="D2672" t="str">
            <v>Yes</v>
          </cell>
          <cell r="E2672">
            <v>45260</v>
          </cell>
          <cell r="F2672" t="str">
            <v>PCN approved</v>
          </cell>
          <cell r="G2672" t="str">
            <v>PBO</v>
          </cell>
        </row>
        <row r="2673">
          <cell r="A2673" t="str">
            <v xml:space="preserve">P-Z1-K00-142 </v>
          </cell>
          <cell r="B2673" t="str">
            <v>Agriculture</v>
          </cell>
          <cell r="C2673" t="str">
            <v>III</v>
          </cell>
          <cell r="D2673" t="str">
            <v>NA</v>
          </cell>
          <cell r="E2673">
            <v>45260</v>
          </cell>
          <cell r="F2673" t="str">
            <v>PCN Approved</v>
          </cell>
          <cell r="G2673" t="str">
            <v>Investment</v>
          </cell>
        </row>
        <row r="2674">
          <cell r="A2674" t="str">
            <v>P-Z1-KF0-061</v>
          </cell>
          <cell r="B2674" t="str">
            <v>Power</v>
          </cell>
          <cell r="C2674"/>
          <cell r="D2674"/>
          <cell r="E2674">
            <v>45260</v>
          </cell>
          <cell r="F2674" t="str">
            <v>Before PCN</v>
          </cell>
          <cell r="G2674"/>
        </row>
        <row r="2675">
          <cell r="A2675" t="str">
            <v>P-Z1-F00-152</v>
          </cell>
          <cell r="B2675" t="str">
            <v>Power</v>
          </cell>
          <cell r="C2675" t="str">
            <v> 3</v>
          </cell>
          <cell r="D2675" t="str">
            <v> NA</v>
          </cell>
          <cell r="E2675">
            <v>45260</v>
          </cell>
          <cell r="F2675" t="str">
            <v>PCN Approved</v>
          </cell>
          <cell r="G2675" t="str">
            <v>Investment</v>
          </cell>
        </row>
        <row r="2676">
          <cell r="A2676" t="str">
            <v>P-TZ-HAB-022</v>
          </cell>
          <cell r="B2676" t="str">
            <v>Finance</v>
          </cell>
          <cell r="C2676" t="str">
            <v>FI-B</v>
          </cell>
          <cell r="D2676" t="str">
            <v>No</v>
          </cell>
          <cell r="E2676">
            <v>45260</v>
          </cell>
          <cell r="F2676" t="str">
            <v>PCN Approved</v>
          </cell>
          <cell r="G2676" t="str">
            <v>TF</v>
          </cell>
        </row>
        <row r="2677">
          <cell r="A2677" t="str">
            <v>P-RW-E00-014</v>
          </cell>
          <cell r="B2677" t="str">
            <v>Water supply and Sanitation</v>
          </cell>
          <cell r="C2677">
            <v>1</v>
          </cell>
          <cell r="D2677" t="str">
            <v>No</v>
          </cell>
          <cell r="E2677">
            <v>45261</v>
          </cell>
          <cell r="F2677" t="str">
            <v>PCN Approved</v>
          </cell>
          <cell r="G2677" t="str">
            <v>Investment</v>
          </cell>
        </row>
        <row r="2678">
          <cell r="A2678" t="str">
            <v>P-BJ-KF0-001</v>
          </cell>
          <cell r="B2678" t="str">
            <v>Multi-Sector</v>
          </cell>
          <cell r="C2678" t="str">
            <v>No </v>
          </cell>
          <cell r="D2678" t="str">
            <v>No </v>
          </cell>
          <cell r="E2678">
            <v>45261</v>
          </cell>
          <cell r="F2678" t="str">
            <v>Before PCN</v>
          </cell>
          <cell r="G2678" t="str">
            <v>PBO</v>
          </cell>
        </row>
        <row r="2679">
          <cell r="A2679" t="str">
            <v>P-ET-HAB-009</v>
          </cell>
          <cell r="B2679" t="str">
            <v>Finance</v>
          </cell>
          <cell r="C2679" t="str">
            <v>FI-B</v>
          </cell>
          <cell r="D2679" t="str">
            <v>No</v>
          </cell>
          <cell r="E2679">
            <v>45261</v>
          </cell>
          <cell r="F2679" t="str">
            <v>PAR approved</v>
          </cell>
          <cell r="G2679" t="str">
            <v>LOC</v>
          </cell>
        </row>
        <row r="2680">
          <cell r="A2680" t="str">
            <v>P-BF-A00-015</v>
          </cell>
          <cell r="B2680" t="str">
            <v>Agriculture</v>
          </cell>
          <cell r="C2680">
            <v>1</v>
          </cell>
          <cell r="D2680" t="str">
            <v>Yes, partialy</v>
          </cell>
          <cell r="E2680">
            <v>45264</v>
          </cell>
          <cell r="F2680" t="str">
            <v>PCN Approved</v>
          </cell>
          <cell r="G2680" t="str">
            <v>Investment</v>
          </cell>
        </row>
        <row r="2681">
          <cell r="A2681" t="str">
            <v>P-Z1-FF0-034</v>
          </cell>
          <cell r="B2681" t="str">
            <v>Power</v>
          </cell>
          <cell r="C2681" t="str">
            <v>TBC</v>
          </cell>
          <cell r="D2681" t="str">
            <v>NO</v>
          </cell>
          <cell r="E2681">
            <v>45264</v>
          </cell>
          <cell r="F2681" t="str">
            <v>Before PCN</v>
          </cell>
          <cell r="G2681" t="str">
            <v>Grant</v>
          </cell>
        </row>
        <row r="2682">
          <cell r="A2682" t="str">
            <v>P-Z1-DC0-041</v>
          </cell>
          <cell r="B2682" t="str">
            <v>Transport</v>
          </cell>
          <cell r="C2682">
            <v>1</v>
          </cell>
          <cell r="D2682" t="str">
            <v>YES</v>
          </cell>
          <cell r="E2682">
            <v>45266</v>
          </cell>
          <cell r="F2682" t="str">
            <v>PCN Approved</v>
          </cell>
          <cell r="G2682" t="str">
            <v>Investment</v>
          </cell>
        </row>
        <row r="2683">
          <cell r="A2683" t="str">
            <v>P-Z1-DC0-041</v>
          </cell>
          <cell r="B2683" t="str">
            <v>Transport</v>
          </cell>
          <cell r="C2683">
            <v>1</v>
          </cell>
          <cell r="D2683" t="str">
            <v>YES</v>
          </cell>
          <cell r="E2683">
            <v>45266</v>
          </cell>
          <cell r="F2683" t="str">
            <v>PCN Approved</v>
          </cell>
          <cell r="G2683" t="str">
            <v>Investment</v>
          </cell>
        </row>
        <row r="2684">
          <cell r="A2684" t="str">
            <v>P-SN-DC0-002</v>
          </cell>
          <cell r="B2684" t="str">
            <v>Transport</v>
          </cell>
          <cell r="C2684">
            <v>1</v>
          </cell>
          <cell r="D2684" t="str">
            <v>NO</v>
          </cell>
          <cell r="E2684">
            <v>45266</v>
          </cell>
          <cell r="F2684" t="str">
            <v>PCN Approved</v>
          </cell>
          <cell r="G2684" t="str">
            <v>Investment</v>
          </cell>
        </row>
        <row r="2685">
          <cell r="A2685" t="str">
            <v>P-ZM-E00-020</v>
          </cell>
          <cell r="B2685" t="str">
            <v>Water supply and Sanitation</v>
          </cell>
          <cell r="C2685">
            <v>1</v>
          </cell>
          <cell r="D2685" t="str">
            <v>Yes</v>
          </cell>
          <cell r="E2685">
            <v>45266</v>
          </cell>
          <cell r="F2685" t="str">
            <v>PCN Approved</v>
          </cell>
          <cell r="G2685" t="str">
            <v>Investment</v>
          </cell>
        </row>
        <row r="2686">
          <cell r="A2686" t="str">
            <v>P-TZ-HAA-004</v>
          </cell>
          <cell r="B2686" t="str">
            <v>Finance</v>
          </cell>
          <cell r="C2686" t="str">
            <v>FI-B</v>
          </cell>
          <cell r="D2686" t="str">
            <v>NO</v>
          </cell>
          <cell r="E2686">
            <v>45266</v>
          </cell>
          <cell r="F2686" t="str">
            <v>PCN Approved</v>
          </cell>
          <cell r="G2686" t="str">
            <v>Investment</v>
          </cell>
        </row>
        <row r="2687">
          <cell r="A2687" t="str">
            <v>P-TZ-AA0-039</v>
          </cell>
          <cell r="B2687" t="str">
            <v>Agriculture</v>
          </cell>
          <cell r="C2687" t="str">
            <v>FI-B</v>
          </cell>
          <cell r="D2687" t="str">
            <v>NO</v>
          </cell>
          <cell r="E2687">
            <v>45266</v>
          </cell>
          <cell r="F2687" t="str">
            <v>Before PCN</v>
          </cell>
          <cell r="G2687" t="str">
            <v>Investment</v>
          </cell>
        </row>
        <row r="2688">
          <cell r="A2688" t="str">
            <v>P-CI-BG0-002</v>
          </cell>
          <cell r="B2688" t="str">
            <v>Industry, Mining &amp; Quarrying</v>
          </cell>
          <cell r="C2688"/>
          <cell r="D2688"/>
          <cell r="E2688">
            <v>45266</v>
          </cell>
          <cell r="F2688" t="str">
            <v>PCN approved</v>
          </cell>
          <cell r="G2688" t="str">
            <v>Investment</v>
          </cell>
        </row>
        <row r="2689">
          <cell r="A2689" t="str">
            <v>P-SN-H00-010</v>
          </cell>
          <cell r="B2689" t="str">
            <v>Finance</v>
          </cell>
          <cell r="C2689">
            <v>1</v>
          </cell>
          <cell r="D2689" t="str">
            <v>NA </v>
          </cell>
          <cell r="E2689">
            <v>45268</v>
          </cell>
          <cell r="F2689" t="str">
            <v>PCN Approved</v>
          </cell>
          <cell r="G2689" t="str">
            <v>GUARANTEE</v>
          </cell>
        </row>
        <row r="2690">
          <cell r="A2690" t="str">
            <v>P-SN-FZ0-004</v>
          </cell>
          <cell r="B2690" t="str">
            <v xml:space="preserve">Power </v>
          </cell>
          <cell r="C2690">
            <v>1</v>
          </cell>
          <cell r="D2690" t="str">
            <v>NO</v>
          </cell>
          <cell r="E2690">
            <v>45271</v>
          </cell>
          <cell r="F2690" t="str">
            <v>Before PCN</v>
          </cell>
          <cell r="G2690" t="str">
            <v>Investment</v>
          </cell>
        </row>
        <row r="2691">
          <cell r="A2691" t="str">
            <v>P-UG-E00-019</v>
          </cell>
          <cell r="B2691" t="str">
            <v>Water supply and Sanitation</v>
          </cell>
          <cell r="C2691">
            <v>2</v>
          </cell>
          <cell r="D2691" t="str">
            <v>Yes</v>
          </cell>
          <cell r="E2691">
            <v>45273</v>
          </cell>
          <cell r="F2691" t="str">
            <v>PAR approved</v>
          </cell>
          <cell r="G2691" t="str">
            <v>Investment</v>
          </cell>
        </row>
        <row r="2692">
          <cell r="A2692" t="str">
            <v>P-UG-E00-019</v>
          </cell>
          <cell r="B2692" t="str">
            <v>Water supply and Sanitation</v>
          </cell>
          <cell r="C2692">
            <v>2</v>
          </cell>
          <cell r="D2692" t="str">
            <v>Yes</v>
          </cell>
          <cell r="E2692">
            <v>45273</v>
          </cell>
          <cell r="F2692" t="str">
            <v>PAR approved</v>
          </cell>
          <cell r="G2692" t="str">
            <v>Investment</v>
          </cell>
        </row>
        <row r="2693">
          <cell r="A2693" t="str">
            <v>P-UG-HAA-004</v>
          </cell>
          <cell r="B2693" t="str">
            <v>Finance</v>
          </cell>
          <cell r="C2693" t="str">
            <v>FI-A</v>
          </cell>
          <cell r="D2693" t="str">
            <v>YES</v>
          </cell>
          <cell r="E2693">
            <v>45273</v>
          </cell>
          <cell r="F2693" t="str">
            <v>PCN Approved</v>
          </cell>
          <cell r="G2693" t="str">
            <v>LOC/GUARANTEE</v>
          </cell>
        </row>
        <row r="2694">
          <cell r="A2694" t="str">
            <v>P-UG-AB0-004</v>
          </cell>
          <cell r="B2694" t="str">
            <v>Agriculture</v>
          </cell>
          <cell r="C2694">
            <v>2</v>
          </cell>
          <cell r="D2694" t="str">
            <v>YES</v>
          </cell>
          <cell r="E2694">
            <v>45273</v>
          </cell>
          <cell r="F2694" t="str">
            <v>PCN Approved</v>
          </cell>
          <cell r="G2694" t="str">
            <v>Investment</v>
          </cell>
        </row>
        <row r="2695">
          <cell r="A2695" t="str">
            <v>P-UG-AB0-004</v>
          </cell>
          <cell r="B2695" t="str">
            <v>Agriculture</v>
          </cell>
          <cell r="C2695">
            <v>2</v>
          </cell>
          <cell r="D2695" t="str">
            <v>YES</v>
          </cell>
          <cell r="E2695">
            <v>45273</v>
          </cell>
          <cell r="F2695" t="str">
            <v>PCN Approved</v>
          </cell>
          <cell r="G2695" t="str">
            <v>Investment</v>
          </cell>
        </row>
        <row r="2696">
          <cell r="A2696" t="str">
            <v>P-SN-AA0-014</v>
          </cell>
          <cell r="B2696" t="str">
            <v>Agriculture</v>
          </cell>
          <cell r="C2696" t="str">
            <v>1 (TBC)</v>
          </cell>
          <cell r="D2696" t="str">
            <v>No</v>
          </cell>
          <cell r="E2696">
            <v>45273</v>
          </cell>
          <cell r="F2696" t="str">
            <v>PCN Approved</v>
          </cell>
          <cell r="G2696" t="str">
            <v>Investment</v>
          </cell>
        </row>
        <row r="2697">
          <cell r="A2697" t="str">
            <v>P-EG-E00-011</v>
          </cell>
          <cell r="B2697" t="str">
            <v>Water supply and Sanitation</v>
          </cell>
          <cell r="C2697">
            <v>1</v>
          </cell>
          <cell r="D2697" t="str">
            <v>Yes</v>
          </cell>
          <cell r="E2697">
            <v>45273</v>
          </cell>
          <cell r="F2697" t="str">
            <v>PAR approved</v>
          </cell>
          <cell r="G2697" t="str">
            <v>Investment</v>
          </cell>
        </row>
        <row r="2698">
          <cell r="A2698" t="str">
            <v>P-CM-FA0-011</v>
          </cell>
          <cell r="B2698" t="str">
            <v>Power</v>
          </cell>
          <cell r="C2698">
            <v>3</v>
          </cell>
          <cell r="D2698" t="str">
            <v>NA</v>
          </cell>
          <cell r="E2698">
            <v>45273</v>
          </cell>
          <cell r="F2698" t="str">
            <v>Before PCN</v>
          </cell>
          <cell r="G2698" t="str">
            <v>PBO</v>
          </cell>
        </row>
        <row r="2699">
          <cell r="A2699" t="str">
            <v>P-GA-FZ0-001</v>
          </cell>
          <cell r="B2699" t="str">
            <v>Power and Climate Finance</v>
          </cell>
          <cell r="C2699"/>
          <cell r="D2699"/>
          <cell r="E2699">
            <v>45273</v>
          </cell>
          <cell r="F2699" t="str">
            <v>PCN Approved</v>
          </cell>
          <cell r="G2699" t="str">
            <v xml:space="preserve">investment </v>
          </cell>
        </row>
        <row r="2700">
          <cell r="A2700" t="str">
            <v>P-GA-FAB-003</v>
          </cell>
          <cell r="B2700" t="str">
            <v>Power and Climate Finance</v>
          </cell>
          <cell r="C2700"/>
          <cell r="D2700"/>
          <cell r="E2700">
            <v>45273</v>
          </cell>
          <cell r="F2700" t="str">
            <v>PCN Approved</v>
          </cell>
          <cell r="G2700" t="str">
            <v xml:space="preserve">investment </v>
          </cell>
        </row>
        <row r="2701">
          <cell r="A2701" t="str">
            <v>P-Z1-FA0-214</v>
          </cell>
          <cell r="B2701" t="str">
            <v>Power</v>
          </cell>
          <cell r="C2701">
            <v>1</v>
          </cell>
          <cell r="D2701" t="str">
            <v>NO</v>
          </cell>
          <cell r="E2701">
            <v>45273</v>
          </cell>
          <cell r="F2701" t="str">
            <v>PCN Approved</v>
          </cell>
          <cell r="G2701" t="str">
            <v>Investment</v>
          </cell>
        </row>
        <row r="2702">
          <cell r="A2702" t="str">
            <v>P-MZ-AA0-038</v>
          </cell>
          <cell r="B2702" t="str">
            <v>Agriculture</v>
          </cell>
          <cell r="C2702">
            <v>1</v>
          </cell>
          <cell r="D2702" t="str">
            <v>Yes</v>
          </cell>
          <cell r="E2702">
            <v>45274</v>
          </cell>
          <cell r="F2702" t="str">
            <v>PCN Approved</v>
          </cell>
          <cell r="G2702" t="str">
            <v>Investment</v>
          </cell>
        </row>
        <row r="2703">
          <cell r="A2703" t="str">
            <v>P-KM-D00-003</v>
          </cell>
          <cell r="B2703" t="str">
            <v>Transport</v>
          </cell>
          <cell r="C2703">
            <v>1</v>
          </cell>
          <cell r="D2703" t="str">
            <v>NO</v>
          </cell>
          <cell r="E2703">
            <v>45274</v>
          </cell>
          <cell r="F2703" t="str">
            <v>PCN Approved</v>
          </cell>
          <cell r="G2703" t="str">
            <v>Investment</v>
          </cell>
        </row>
        <row r="2704">
          <cell r="A2704" t="str">
            <v>P-Z1-DB0-259</v>
          </cell>
          <cell r="B2704" t="str">
            <v>Transport</v>
          </cell>
          <cell r="C2704" t="str">
            <v>1 (TBC)</v>
          </cell>
          <cell r="D2704"/>
          <cell r="E2704">
            <v>45275</v>
          </cell>
          <cell r="F2704" t="str">
            <v>PCN approved</v>
          </cell>
          <cell r="G2704" t="str">
            <v>Investment</v>
          </cell>
        </row>
        <row r="2705">
          <cell r="A2705" t="str">
            <v>P-Z1-FA0-215</v>
          </cell>
          <cell r="B2705" t="str">
            <v>Power</v>
          </cell>
          <cell r="C2705" t="str">
            <v>No</v>
          </cell>
          <cell r="D2705" t="str">
            <v>No</v>
          </cell>
          <cell r="E2705">
            <v>45275</v>
          </cell>
          <cell r="F2705" t="str">
            <v>PCN approved</v>
          </cell>
          <cell r="G2705" t="str">
            <v>Investment</v>
          </cell>
        </row>
        <row r="2706">
          <cell r="A2706" t="str">
            <v>P-ZM-AAE-004</v>
          </cell>
          <cell r="B2706" t="str">
            <v>Agriculture</v>
          </cell>
          <cell r="C2706" t="str">
            <v>FI-B</v>
          </cell>
          <cell r="D2706" t="str">
            <v>Yes</v>
          </cell>
          <cell r="E2706">
            <v>45275</v>
          </cell>
          <cell r="F2706" t="str">
            <v>Before PCN</v>
          </cell>
          <cell r="G2706" t="str">
            <v>Investment</v>
          </cell>
        </row>
        <row r="2707">
          <cell r="A2707" t="str">
            <v>P-BJ-IA0-007</v>
          </cell>
          <cell r="B2707" t="str">
            <v>Social</v>
          </cell>
          <cell r="C2707"/>
          <cell r="D2707"/>
          <cell r="E2707">
            <v>45275</v>
          </cell>
          <cell r="F2707" t="str">
            <v>PCN approved</v>
          </cell>
          <cell r="G2707" t="str">
            <v>Investment</v>
          </cell>
        </row>
        <row r="2708">
          <cell r="A2708" t="str">
            <v>P-EG-AAG-011</v>
          </cell>
          <cell r="B2708" t="str">
            <v>Agriculture</v>
          </cell>
          <cell r="C2708" t="str">
            <v>No</v>
          </cell>
          <cell r="D2708" t="str">
            <v>No</v>
          </cell>
          <cell r="E2708">
            <v>45657</v>
          </cell>
          <cell r="F2708" t="str">
            <v>Before PCN</v>
          </cell>
          <cell r="G2708" t="str">
            <v xml:space="preserve">investment </v>
          </cell>
        </row>
        <row r="2709">
          <cell r="A2709" t="str">
            <v>P-EG-AAC-035</v>
          </cell>
          <cell r="B2709" t="str">
            <v>Agriculture</v>
          </cell>
          <cell r="C2709" t="str">
            <v>No</v>
          </cell>
          <cell r="D2709" t="str">
            <v>No</v>
          </cell>
          <cell r="E2709">
            <v>45657</v>
          </cell>
          <cell r="F2709" t="str">
            <v>Before PCN</v>
          </cell>
          <cell r="G2709" t="str">
            <v xml:space="preserve">investment </v>
          </cell>
        </row>
        <row r="2710">
          <cell r="A2710" t="str">
            <v>P-EG-DZ0-001</v>
          </cell>
          <cell r="B2710" t="str">
            <v>Transport</v>
          </cell>
          <cell r="C2710" t="str">
            <v>No</v>
          </cell>
          <cell r="D2710" t="str">
            <v>No</v>
          </cell>
          <cell r="E2710">
            <v>45657</v>
          </cell>
          <cell r="F2710" t="str">
            <v>Before PCN</v>
          </cell>
          <cell r="G2710" t="str">
            <v xml:space="preserve">investment </v>
          </cell>
        </row>
        <row r="2711">
          <cell r="A2711" t="str">
            <v>P-EG-K00-016</v>
          </cell>
          <cell r="B2711" t="str">
            <v>Social</v>
          </cell>
          <cell r="C2711" t="str">
            <v>No</v>
          </cell>
          <cell r="D2711" t="str">
            <v>No</v>
          </cell>
          <cell r="E2711">
            <v>45657</v>
          </cell>
          <cell r="F2711" t="str">
            <v>Before PCN</v>
          </cell>
          <cell r="G2711" t="str">
            <v xml:space="preserve">investment </v>
          </cell>
        </row>
        <row r="2712">
          <cell r="A2712" t="str">
            <v>P-EG-I00-016</v>
          </cell>
          <cell r="B2712" t="str">
            <v>Multi Sector</v>
          </cell>
          <cell r="C2712"/>
          <cell r="D2712"/>
          <cell r="E2712">
            <v>45471</v>
          </cell>
          <cell r="F2712" t="str">
            <v>PCN Approved</v>
          </cell>
          <cell r="G2712" t="str">
            <v>PBO</v>
          </cell>
        </row>
        <row r="2713">
          <cell r="A2713" t="str">
            <v>P-MR-AAC-014</v>
          </cell>
          <cell r="B2713" t="str">
            <v>Agriculture</v>
          </cell>
          <cell r="C2713" t="str">
            <v>No</v>
          </cell>
          <cell r="D2713" t="str">
            <v>No</v>
          </cell>
          <cell r="E2713">
            <v>45657</v>
          </cell>
          <cell r="F2713" t="str">
            <v>Before PCN</v>
          </cell>
          <cell r="G2713" t="str">
            <v xml:space="preserve">investment </v>
          </cell>
        </row>
        <row r="2714">
          <cell r="A2714" t="str">
            <v>P-MR-BAA-007</v>
          </cell>
          <cell r="B2714" t="str">
            <v>Industry, Mining &amp; Quarrying</v>
          </cell>
          <cell r="C2714" t="str">
            <v>No</v>
          </cell>
          <cell r="D2714" t="str">
            <v>No</v>
          </cell>
          <cell r="E2714">
            <v>45657</v>
          </cell>
          <cell r="F2714" t="str">
            <v>Before PCN</v>
          </cell>
          <cell r="G2714" t="str">
            <v xml:space="preserve">investment </v>
          </cell>
        </row>
        <row r="2715">
          <cell r="A2715" t="str">
            <v>P-MA-AAG-011</v>
          </cell>
          <cell r="B2715" t="str">
            <v>Agriculture</v>
          </cell>
          <cell r="C2715" t="str">
            <v>No</v>
          </cell>
          <cell r="D2715" t="str">
            <v>No</v>
          </cell>
          <cell r="E2715">
            <v>45657</v>
          </cell>
          <cell r="F2715" t="str">
            <v>Before PCN</v>
          </cell>
          <cell r="G2715" t="str">
            <v xml:space="preserve">investment </v>
          </cell>
        </row>
        <row r="2716">
          <cell r="A2716" t="str">
            <v>P-MA-EAZ-009</v>
          </cell>
          <cell r="B2716" t="str">
            <v>Water supply and Sanitation</v>
          </cell>
          <cell r="C2716" t="str">
            <v>No</v>
          </cell>
          <cell r="D2716" t="str">
            <v>No</v>
          </cell>
          <cell r="E2716">
            <v>45657</v>
          </cell>
          <cell r="F2716" t="str">
            <v>Before PCN</v>
          </cell>
          <cell r="G2716" t="str">
            <v xml:space="preserve">investment </v>
          </cell>
        </row>
        <row r="2717">
          <cell r="A2717" t="str">
            <v>P-MA-AA0-009</v>
          </cell>
          <cell r="B2717" t="str">
            <v>Agriculture</v>
          </cell>
          <cell r="C2717" t="str">
            <v>No</v>
          </cell>
          <cell r="D2717" t="str">
            <v>No</v>
          </cell>
          <cell r="E2717">
            <v>45657</v>
          </cell>
          <cell r="F2717" t="str">
            <v>Before PCN</v>
          </cell>
          <cell r="G2717" t="str">
            <v>RBF</v>
          </cell>
        </row>
        <row r="2718">
          <cell r="A2718" t="str">
            <v>P-MA-DD0-009</v>
          </cell>
          <cell r="B2718" t="str">
            <v>Transport</v>
          </cell>
          <cell r="C2718"/>
          <cell r="D2718"/>
          <cell r="E2718">
            <v>45657</v>
          </cell>
          <cell r="F2718" t="str">
            <v>Before PCN</v>
          </cell>
          <cell r="G2718" t="str">
            <v xml:space="preserve">investment </v>
          </cell>
        </row>
        <row r="2719">
          <cell r="A2719" t="str">
            <v>P-MA-IAZ-009</v>
          </cell>
          <cell r="B2719" t="str">
            <v>Social</v>
          </cell>
          <cell r="C2719"/>
          <cell r="D2719"/>
          <cell r="E2719">
            <v>45565</v>
          </cell>
          <cell r="F2719" t="str">
            <v>Before PCN</v>
          </cell>
          <cell r="G2719" t="str">
            <v>PBO</v>
          </cell>
        </row>
        <row r="2720">
          <cell r="A2720" t="str">
            <v>P-MA-I00-020</v>
          </cell>
          <cell r="B2720" t="str">
            <v>Social</v>
          </cell>
          <cell r="C2720"/>
          <cell r="D2720"/>
          <cell r="E2720">
            <v>45565</v>
          </cell>
          <cell r="F2720" t="str">
            <v>Before PCN</v>
          </cell>
          <cell r="G2720" t="str">
            <v xml:space="preserve">investment </v>
          </cell>
        </row>
        <row r="2721">
          <cell r="A2721" t="str">
            <v>P-MA-IAD-003</v>
          </cell>
          <cell r="B2721" t="str">
            <v>Social</v>
          </cell>
          <cell r="C2721" t="str">
            <v>No</v>
          </cell>
          <cell r="D2721" t="str">
            <v>No</v>
          </cell>
          <cell r="E2721">
            <v>45657</v>
          </cell>
          <cell r="F2721" t="str">
            <v>Before PCN</v>
          </cell>
          <cell r="G2721" t="str">
            <v>RBF</v>
          </cell>
        </row>
        <row r="2722">
          <cell r="A2722" t="str">
            <v>P-MA-KA0-008</v>
          </cell>
          <cell r="B2722" t="str">
            <v>Multi Sector</v>
          </cell>
          <cell r="C2722"/>
          <cell r="D2722"/>
          <cell r="E2722">
            <v>45657</v>
          </cell>
          <cell r="F2722" t="str">
            <v>Before PCN</v>
          </cell>
          <cell r="G2722" t="str">
            <v>PBO</v>
          </cell>
        </row>
        <row r="2723">
          <cell r="A2723" t="str">
            <v>P-TN-AAG-005</v>
          </cell>
          <cell r="B2723" t="str">
            <v>Agriculture</v>
          </cell>
          <cell r="C2723" t="str">
            <v>No</v>
          </cell>
          <cell r="D2723" t="str">
            <v>No</v>
          </cell>
          <cell r="E2723">
            <v>45657</v>
          </cell>
          <cell r="F2723" t="str">
            <v>Before PCN</v>
          </cell>
          <cell r="G2723" t="str">
            <v>LOC</v>
          </cell>
        </row>
        <row r="2724">
          <cell r="A2724" t="str">
            <v>P-TN-AA0-032</v>
          </cell>
          <cell r="B2724" t="str">
            <v>Agriculture</v>
          </cell>
          <cell r="C2724" t="str">
            <v>No</v>
          </cell>
          <cell r="D2724" t="str">
            <v>No</v>
          </cell>
          <cell r="E2724">
            <v>45657</v>
          </cell>
          <cell r="F2724" t="str">
            <v>Before PCN</v>
          </cell>
          <cell r="G2724" t="str">
            <v xml:space="preserve">investment </v>
          </cell>
        </row>
        <row r="2725">
          <cell r="A2725" t="str">
            <v>P-TN-K00-020</v>
          </cell>
          <cell r="B2725" t="str">
            <v>Multi Sector</v>
          </cell>
          <cell r="C2725"/>
          <cell r="D2725"/>
          <cell r="E2725">
            <v>45657</v>
          </cell>
          <cell r="F2725" t="str">
            <v>Before PCN</v>
          </cell>
          <cell r="G2725" t="str">
            <v>PBO</v>
          </cell>
        </row>
        <row r="2726">
          <cell r="A2726" t="str">
            <v>P-TN-DB0-019</v>
          </cell>
          <cell r="B2726" t="str">
            <v>Transport</v>
          </cell>
          <cell r="C2726" t="str">
            <v>No</v>
          </cell>
          <cell r="D2726" t="str">
            <v>No</v>
          </cell>
          <cell r="E2726">
            <v>45657</v>
          </cell>
          <cell r="F2726" t="str">
            <v>Before PCN</v>
          </cell>
          <cell r="G2726" t="str">
            <v xml:space="preserve">investment </v>
          </cell>
        </row>
        <row r="2727">
          <cell r="A2727" t="str">
            <v>P-TN-HAB-021</v>
          </cell>
          <cell r="B2727" t="str">
            <v>Finance</v>
          </cell>
          <cell r="C2727"/>
          <cell r="D2727"/>
          <cell r="E2727">
            <v>45657</v>
          </cell>
          <cell r="F2727" t="str">
            <v>Before PCN</v>
          </cell>
          <cell r="G2727" t="str">
            <v>LOC</v>
          </cell>
        </row>
        <row r="2728">
          <cell r="A2728" t="str">
            <v>P-TN-IB0-005</v>
          </cell>
          <cell r="B2728" t="str">
            <v>Social</v>
          </cell>
          <cell r="C2728" t="str">
            <v>FI-A</v>
          </cell>
          <cell r="D2728" t="str">
            <v>No</v>
          </cell>
          <cell r="E2728">
            <v>45657</v>
          </cell>
          <cell r="F2728" t="str">
            <v>Before PCN</v>
          </cell>
          <cell r="G2728" t="str">
            <v xml:space="preserve">investment </v>
          </cell>
        </row>
        <row r="2729">
          <cell r="A2729" t="str">
            <v>P-TN-BG0-005</v>
          </cell>
          <cell r="B2729" t="str">
            <v>Industry, Mining &amp; Quarrying</v>
          </cell>
          <cell r="C2729" t="str">
            <v>No</v>
          </cell>
          <cell r="D2729" t="str">
            <v>No</v>
          </cell>
          <cell r="E2729">
            <v>45657</v>
          </cell>
          <cell r="F2729" t="str">
            <v>Before PCN</v>
          </cell>
          <cell r="G2729" t="str">
            <v xml:space="preserve">investment </v>
          </cell>
        </row>
        <row r="2730">
          <cell r="A2730" t="str">
            <v xml:space="preserve">P-TN-I00-016 </v>
          </cell>
          <cell r="B2730" t="str">
            <v>Social</v>
          </cell>
          <cell r="C2730"/>
          <cell r="D2730"/>
          <cell r="E2730">
            <v>45657</v>
          </cell>
          <cell r="F2730" t="str">
            <v>Before PCN</v>
          </cell>
          <cell r="G2730" t="str">
            <v>investment/equity</v>
          </cell>
        </row>
        <row r="2731">
          <cell r="A2731" t="str">
            <v>P-Z1-BZ0-015</v>
          </cell>
          <cell r="B2731" t="str">
            <v>Industry, Mining &amp; Quarrying</v>
          </cell>
          <cell r="C2731" t="str">
            <v>FI A</v>
          </cell>
          <cell r="D2731" t="str">
            <v>Yes</v>
          </cell>
          <cell r="E2731">
            <v>45621</v>
          </cell>
          <cell r="F2731" t="str">
            <v>Before PCN</v>
          </cell>
          <cell r="G2731" t="str">
            <v>LOC</v>
          </cell>
        </row>
        <row r="2732">
          <cell r="A2732" t="str">
            <v>P-CM-EAZ-003</v>
          </cell>
          <cell r="B2732" t="str">
            <v>Water supply and Sanitation</v>
          </cell>
          <cell r="C2732">
            <v>1</v>
          </cell>
          <cell r="D2732" t="str">
            <v>NO</v>
          </cell>
          <cell r="E2732">
            <v>45471</v>
          </cell>
          <cell r="F2732" t="str">
            <v>Before PCN</v>
          </cell>
          <cell r="G2732" t="str">
            <v>investment</v>
          </cell>
        </row>
        <row r="2733">
          <cell r="A2733" t="str">
            <v>P-CM-EAZ-003</v>
          </cell>
          <cell r="B2733" t="str">
            <v>Water supply and Sanitation</v>
          </cell>
          <cell r="C2733">
            <v>1</v>
          </cell>
          <cell r="D2733" t="str">
            <v>NO</v>
          </cell>
          <cell r="E2733">
            <v>45471</v>
          </cell>
          <cell r="F2733" t="str">
            <v>Before PCN</v>
          </cell>
          <cell r="G2733" t="str">
            <v xml:space="preserve">investment </v>
          </cell>
        </row>
        <row r="2734">
          <cell r="A2734" t="str">
            <v>P-CM-DB0-018</v>
          </cell>
          <cell r="B2734" t="str">
            <v>Transport</v>
          </cell>
          <cell r="C2734">
            <v>1</v>
          </cell>
          <cell r="D2734"/>
          <cell r="E2734">
            <v>45565</v>
          </cell>
          <cell r="F2734" t="str">
            <v>Before PCN</v>
          </cell>
          <cell r="G2734" t="str">
            <v xml:space="preserve">investment </v>
          </cell>
        </row>
        <row r="2735">
          <cell r="A2735" t="str">
            <v>P-CM-IB0-001</v>
          </cell>
          <cell r="B2735" t="str">
            <v>Social</v>
          </cell>
          <cell r="C2735"/>
          <cell r="D2735"/>
          <cell r="E2735">
            <v>45657</v>
          </cell>
          <cell r="F2735" t="str">
            <v>Before PCN</v>
          </cell>
          <cell r="G2735"/>
        </row>
        <row r="2736">
          <cell r="A2736" t="str">
            <v xml:space="preserve">P-CM-AA0-016 </v>
          </cell>
          <cell r="B2736" t="str">
            <v>agriculture</v>
          </cell>
          <cell r="C2736">
            <v>2</v>
          </cell>
          <cell r="D2736"/>
          <cell r="E2736">
            <v>45565</v>
          </cell>
          <cell r="F2736" t="str">
            <v>Before PCN</v>
          </cell>
          <cell r="G2736" t="str">
            <v xml:space="preserve">investment </v>
          </cell>
        </row>
        <row r="2737">
          <cell r="A2737" t="str">
            <v>P-CF-A00-004</v>
          </cell>
          <cell r="B2737" t="str">
            <v>agriculture</v>
          </cell>
          <cell r="C2737">
            <v>2</v>
          </cell>
          <cell r="D2737"/>
          <cell r="E2737">
            <v>45471</v>
          </cell>
          <cell r="F2737" t="str">
            <v>Before PCN</v>
          </cell>
          <cell r="G2737" t="str">
            <v xml:space="preserve">investment </v>
          </cell>
        </row>
        <row r="2738">
          <cell r="A2738" t="str">
            <v>P-TD-F00-006</v>
          </cell>
          <cell r="B2738" t="str">
            <v>Power</v>
          </cell>
          <cell r="C2738">
            <v>2</v>
          </cell>
          <cell r="D2738" t="str">
            <v>NO</v>
          </cell>
          <cell r="E2738">
            <v>45565</v>
          </cell>
          <cell r="F2738" t="str">
            <v>Before PCN</v>
          </cell>
          <cell r="G2738" t="str">
            <v xml:space="preserve">investment </v>
          </cell>
        </row>
        <row r="2739">
          <cell r="A2739" t="str">
            <v>P-TD-AB0-005</v>
          </cell>
          <cell r="B2739" t="str">
            <v>agriculture</v>
          </cell>
          <cell r="C2739">
            <v>2</v>
          </cell>
          <cell r="D2739" t="str">
            <v>NO</v>
          </cell>
          <cell r="E2739">
            <v>45471</v>
          </cell>
          <cell r="F2739" t="str">
            <v>Before PCN</v>
          </cell>
          <cell r="G2739" t="str">
            <v xml:space="preserve">investment </v>
          </cell>
        </row>
        <row r="2740">
          <cell r="A2740" t="str">
            <v>P-TD-K00-012</v>
          </cell>
          <cell r="B2740" t="str">
            <v>Multi-Sector</v>
          </cell>
          <cell r="C2740">
            <v>3</v>
          </cell>
          <cell r="D2740" t="str">
            <v>NA</v>
          </cell>
          <cell r="E2740">
            <v>45337</v>
          </cell>
          <cell r="F2740" t="str">
            <v>PCN Approved</v>
          </cell>
          <cell r="G2740" t="str">
            <v>PBO</v>
          </cell>
        </row>
        <row r="2741">
          <cell r="A2741" t="str">
            <v>P-TD-DB0-014</v>
          </cell>
          <cell r="B2741" t="str">
            <v>Transport</v>
          </cell>
          <cell r="C2741">
            <v>2</v>
          </cell>
          <cell r="D2741" t="str">
            <v>NO</v>
          </cell>
          <cell r="E2741">
            <v>45471</v>
          </cell>
          <cell r="F2741" t="str">
            <v>Before PCN</v>
          </cell>
          <cell r="G2741" t="str">
            <v xml:space="preserve">investment </v>
          </cell>
        </row>
        <row r="2742">
          <cell r="A2742" t="str">
            <v>P-CG-K00-012</v>
          </cell>
          <cell r="B2742" t="str">
            <v>Multi Sector</v>
          </cell>
          <cell r="C2742">
            <v>3</v>
          </cell>
          <cell r="D2742" t="str">
            <v>NO</v>
          </cell>
          <cell r="E2742">
            <v>45657</v>
          </cell>
          <cell r="F2742" t="str">
            <v>Before PCN</v>
          </cell>
          <cell r="G2742" t="str">
            <v>PBO</v>
          </cell>
        </row>
        <row r="2743">
          <cell r="A2743" t="str">
            <v>P-CG-IZ0-002</v>
          </cell>
          <cell r="B2743" t="str">
            <v>Social</v>
          </cell>
          <cell r="C2743">
            <v>2</v>
          </cell>
          <cell r="D2743" t="str">
            <v>NO</v>
          </cell>
          <cell r="E2743">
            <v>45565</v>
          </cell>
          <cell r="F2743" t="str">
            <v>PCN Approved</v>
          </cell>
          <cell r="G2743" t="str">
            <v xml:space="preserve">investment </v>
          </cell>
        </row>
        <row r="2744">
          <cell r="A2744" t="str">
            <v>P-CD-C00-002</v>
          </cell>
          <cell r="B2744" t="str">
            <v>agriculture</v>
          </cell>
          <cell r="C2744">
            <v>2</v>
          </cell>
          <cell r="D2744" t="str">
            <v>NO</v>
          </cell>
          <cell r="E2744">
            <v>45471</v>
          </cell>
          <cell r="F2744" t="str">
            <v>Before PCN</v>
          </cell>
          <cell r="G2744" t="str">
            <v xml:space="preserve">investment </v>
          </cell>
        </row>
        <row r="2745">
          <cell r="A2745" t="str">
            <v>P-CD-FF0-003</v>
          </cell>
          <cell r="B2745" t="str">
            <v>Power</v>
          </cell>
          <cell r="C2745">
            <v>2</v>
          </cell>
          <cell r="D2745" t="str">
            <v>NO</v>
          </cell>
          <cell r="E2745">
            <v>45471</v>
          </cell>
          <cell r="F2745" t="str">
            <v>PCN Approved</v>
          </cell>
          <cell r="G2745" t="str">
            <v xml:space="preserve">investment </v>
          </cell>
        </row>
        <row r="2746">
          <cell r="A2746" t="str">
            <v>P-GA-F00-016</v>
          </cell>
          <cell r="B2746" t="str">
            <v>Power and Climate Finance</v>
          </cell>
          <cell r="C2746"/>
          <cell r="D2746"/>
          <cell r="E2746">
            <v>45462</v>
          </cell>
          <cell r="F2746" t="str">
            <v>PCN Approved</v>
          </cell>
          <cell r="G2746"/>
        </row>
        <row r="2747">
          <cell r="A2747" t="str">
            <v>P-GA-D00-016</v>
          </cell>
          <cell r="B2747" t="str">
            <v>Transport</v>
          </cell>
          <cell r="C2747">
            <v>1</v>
          </cell>
          <cell r="D2747"/>
          <cell r="E2747">
            <v>45380</v>
          </cell>
          <cell r="F2747" t="str">
            <v>PCN Approved</v>
          </cell>
          <cell r="G2747" t="str">
            <v xml:space="preserve">investment </v>
          </cell>
        </row>
        <row r="2748">
          <cell r="A2748" t="str">
            <v>P-GQ-I00-001</v>
          </cell>
          <cell r="B2748" t="str">
            <v>Social</v>
          </cell>
          <cell r="C2748">
            <v>2</v>
          </cell>
          <cell r="D2748"/>
          <cell r="E2748">
            <v>45471</v>
          </cell>
          <cell r="F2748" t="str">
            <v>Before PCN</v>
          </cell>
          <cell r="G2748" t="str">
            <v xml:space="preserve">investment </v>
          </cell>
        </row>
        <row r="2749">
          <cell r="A2749" t="str">
            <v>P-Z1-EBZ-001</v>
          </cell>
          <cell r="B2749" t="str">
            <v>Water supply and Sanitation</v>
          </cell>
          <cell r="C2749">
            <v>2</v>
          </cell>
          <cell r="D2749"/>
          <cell r="E2749">
            <v>45565</v>
          </cell>
          <cell r="F2749" t="str">
            <v>Before PCN</v>
          </cell>
          <cell r="G2749" t="str">
            <v xml:space="preserve">investment </v>
          </cell>
        </row>
        <row r="2750">
          <cell r="A2750" t="str">
            <v>P-BI-K00-017</v>
          </cell>
          <cell r="B2750" t="str">
            <v>Multi Sector</v>
          </cell>
          <cell r="C2750">
            <v>3</v>
          </cell>
          <cell r="D2750" t="str">
            <v>NO</v>
          </cell>
          <cell r="E2750">
            <v>45471</v>
          </cell>
          <cell r="F2750" t="str">
            <v>Before PCN</v>
          </cell>
          <cell r="G2750" t="str">
            <v>PBO</v>
          </cell>
        </row>
        <row r="2751">
          <cell r="A2751" t="str">
            <v>P-BI-FAB-007</v>
          </cell>
          <cell r="B2751" t="str">
            <v>Power</v>
          </cell>
          <cell r="C2751">
            <v>1</v>
          </cell>
          <cell r="D2751" t="str">
            <v>NO</v>
          </cell>
          <cell r="E2751">
            <v>45455</v>
          </cell>
          <cell r="F2751" t="str">
            <v>Before PCN</v>
          </cell>
          <cell r="G2751" t="str">
            <v xml:space="preserve">investment </v>
          </cell>
        </row>
        <row r="2752">
          <cell r="A2752" t="str">
            <v>P-BI-FAB-005</v>
          </cell>
          <cell r="B2752" t="str">
            <v>Power</v>
          </cell>
          <cell r="C2752">
            <v>1</v>
          </cell>
          <cell r="D2752" t="str">
            <v>NO</v>
          </cell>
          <cell r="E2752">
            <v>45455</v>
          </cell>
          <cell r="F2752" t="str">
            <v>Before PCN</v>
          </cell>
          <cell r="G2752" t="str">
            <v xml:space="preserve">investment </v>
          </cell>
        </row>
        <row r="2753">
          <cell r="A2753" t="str">
            <v>P-KM-F00-005</v>
          </cell>
          <cell r="B2753" t="str">
            <v>Power</v>
          </cell>
          <cell r="C2753">
            <v>3</v>
          </cell>
          <cell r="D2753" t="str">
            <v>NA</v>
          </cell>
          <cell r="E2753">
            <v>45378</v>
          </cell>
          <cell r="F2753" t="str">
            <v>Before PCN</v>
          </cell>
          <cell r="G2753" t="str">
            <v>PBO</v>
          </cell>
        </row>
        <row r="2754">
          <cell r="A2754" t="str">
            <v>P-KM-G00-001</v>
          </cell>
          <cell r="B2754" t="str">
            <v>Communications</v>
          </cell>
          <cell r="C2754">
            <v>3</v>
          </cell>
          <cell r="D2754" t="str">
            <v>NO</v>
          </cell>
          <cell r="E2754">
            <v>45462</v>
          </cell>
          <cell r="F2754" t="str">
            <v>Before PCN</v>
          </cell>
          <cell r="G2754" t="str">
            <v>PBO</v>
          </cell>
        </row>
        <row r="2755">
          <cell r="A2755" t="str">
            <v>P-ER-E00-010</v>
          </cell>
          <cell r="B2755" t="str">
            <v>Water supply and Sanitation</v>
          </cell>
          <cell r="C2755">
            <v>2</v>
          </cell>
          <cell r="D2755" t="str">
            <v>NO</v>
          </cell>
          <cell r="E2755">
            <v>45630</v>
          </cell>
          <cell r="F2755" t="str">
            <v>Before PCN</v>
          </cell>
          <cell r="G2755" t="str">
            <v xml:space="preserve">investment </v>
          </cell>
        </row>
        <row r="2756">
          <cell r="A2756" t="str">
            <v>P-ET-G00-005</v>
          </cell>
          <cell r="B2756" t="str">
            <v>Communications</v>
          </cell>
          <cell r="C2756">
            <v>1</v>
          </cell>
          <cell r="D2756" t="str">
            <v>NO</v>
          </cell>
          <cell r="E2756">
            <v>45537</v>
          </cell>
          <cell r="F2756" t="str">
            <v>Before PCN</v>
          </cell>
          <cell r="G2756" t="str">
            <v xml:space="preserve">investment </v>
          </cell>
        </row>
        <row r="2757">
          <cell r="A2757" t="str">
            <v>P-ET-E00-015</v>
          </cell>
          <cell r="B2757" t="str">
            <v>Water supply and Sanitation</v>
          </cell>
          <cell r="C2757">
            <v>2</v>
          </cell>
          <cell r="D2757" t="str">
            <v>Yes</v>
          </cell>
          <cell r="E2757">
            <v>45315.289016203707</v>
          </cell>
          <cell r="F2757" t="str">
            <v>PCN approved</v>
          </cell>
          <cell r="G2757" t="str">
            <v xml:space="preserve">investment </v>
          </cell>
        </row>
        <row r="2758">
          <cell r="A2758" t="str">
            <v>P-ET-IB0-002</v>
          </cell>
          <cell r="B2758" t="str">
            <v>Social</v>
          </cell>
          <cell r="C2758">
            <v>2</v>
          </cell>
          <cell r="D2758" t="str">
            <v>NO</v>
          </cell>
          <cell r="E2758">
            <v>45560</v>
          </cell>
          <cell r="F2758" t="str">
            <v>Before PCN</v>
          </cell>
          <cell r="G2758" t="str">
            <v xml:space="preserve">investment </v>
          </cell>
        </row>
        <row r="2759">
          <cell r="A2759" t="str">
            <v>P-KE-IA0-003</v>
          </cell>
          <cell r="B2759" t="str">
            <v>Social</v>
          </cell>
          <cell r="C2759">
            <v>3</v>
          </cell>
          <cell r="D2759" t="str">
            <v>NO</v>
          </cell>
          <cell r="E2759">
            <v>45573</v>
          </cell>
          <cell r="F2759" t="str">
            <v>Before PCN</v>
          </cell>
          <cell r="G2759" t="str">
            <v xml:space="preserve">investment </v>
          </cell>
        </row>
        <row r="2760">
          <cell r="A2760" t="str">
            <v>P-KE-E00-013</v>
          </cell>
          <cell r="B2760" t="str">
            <v>Water supply and Sanitation</v>
          </cell>
          <cell r="C2760">
            <v>2</v>
          </cell>
          <cell r="D2760" t="str">
            <v>NO</v>
          </cell>
          <cell r="E2760">
            <v>45471</v>
          </cell>
          <cell r="F2760" t="str">
            <v>Before PCN</v>
          </cell>
          <cell r="G2760" t="str">
            <v xml:space="preserve">investment </v>
          </cell>
        </row>
        <row r="2761">
          <cell r="A2761" t="str">
            <v>P-KE-AAG-009</v>
          </cell>
          <cell r="B2761" t="str">
            <v>Agriculture</v>
          </cell>
          <cell r="C2761">
            <v>2</v>
          </cell>
          <cell r="D2761" t="str">
            <v>NO</v>
          </cell>
          <cell r="E2761">
            <v>45590</v>
          </cell>
          <cell r="F2761" t="str">
            <v>Before PCN</v>
          </cell>
          <cell r="G2761" t="str">
            <v xml:space="preserve">investment </v>
          </cell>
        </row>
        <row r="2762">
          <cell r="A2762" t="str">
            <v>P-KE-F00-011</v>
          </cell>
          <cell r="B2762" t="str">
            <v>Power</v>
          </cell>
          <cell r="C2762">
            <v>1</v>
          </cell>
          <cell r="D2762" t="str">
            <v>NO</v>
          </cell>
          <cell r="E2762">
            <v>45590</v>
          </cell>
          <cell r="F2762" t="str">
            <v>PCN approved</v>
          </cell>
          <cell r="G2762" t="str">
            <v xml:space="preserve">investment </v>
          </cell>
        </row>
        <row r="2763">
          <cell r="A2763" t="str">
            <v>P-KE-K00-013</v>
          </cell>
          <cell r="B2763" t="str">
            <v>Multi Sector</v>
          </cell>
          <cell r="C2763">
            <v>3</v>
          </cell>
          <cell r="D2763" t="str">
            <v>NA</v>
          </cell>
          <cell r="E2763">
            <v>45547</v>
          </cell>
          <cell r="F2763" t="str">
            <v>Before PCN</v>
          </cell>
          <cell r="G2763" t="str">
            <v>PBO</v>
          </cell>
        </row>
        <row r="2764">
          <cell r="A2764" t="str">
            <v>P-KE-AAG-017</v>
          </cell>
          <cell r="B2764" t="str">
            <v>Agriculture</v>
          </cell>
          <cell r="C2764">
            <v>2</v>
          </cell>
          <cell r="D2764" t="str">
            <v>NO</v>
          </cell>
          <cell r="E2764">
            <v>45555</v>
          </cell>
          <cell r="F2764" t="str">
            <v>Before PCN</v>
          </cell>
          <cell r="G2764" t="str">
            <v xml:space="preserve">investment </v>
          </cell>
        </row>
        <row r="2765">
          <cell r="A2765" t="str">
            <v>P-KE-AAG-018</v>
          </cell>
          <cell r="B2765" t="str">
            <v>Agriculture</v>
          </cell>
          <cell r="C2765">
            <v>1</v>
          </cell>
          <cell r="D2765" t="str">
            <v>NO</v>
          </cell>
          <cell r="E2765">
            <v>45371</v>
          </cell>
          <cell r="F2765" t="str">
            <v>Before PCN</v>
          </cell>
          <cell r="G2765" t="str">
            <v xml:space="preserve">investment </v>
          </cell>
        </row>
        <row r="2766">
          <cell r="A2766" t="str">
            <v>P-KE-AAZ-010</v>
          </cell>
          <cell r="B2766" t="str">
            <v>Agriculture</v>
          </cell>
          <cell r="C2766">
            <v>1</v>
          </cell>
          <cell r="D2766" t="str">
            <v>NO</v>
          </cell>
          <cell r="E2766">
            <v>45616</v>
          </cell>
          <cell r="F2766" t="str">
            <v>Before PCN</v>
          </cell>
          <cell r="G2766" t="str">
            <v xml:space="preserve">investment </v>
          </cell>
        </row>
        <row r="2767">
          <cell r="A2767" t="str">
            <v>P-KE-H00-013</v>
          </cell>
          <cell r="B2767" t="str">
            <v>Finance</v>
          </cell>
          <cell r="C2767">
            <v>2</v>
          </cell>
          <cell r="D2767" t="str">
            <v>NO</v>
          </cell>
          <cell r="E2767">
            <v>45627</v>
          </cell>
          <cell r="F2767" t="str">
            <v>Before PCN</v>
          </cell>
          <cell r="G2767" t="str">
            <v xml:space="preserve">investment </v>
          </cell>
        </row>
        <row r="2768">
          <cell r="A2768" t="str">
            <v>P-KE-FA0-026</v>
          </cell>
          <cell r="B2768" t="str">
            <v>Power</v>
          </cell>
          <cell r="C2768">
            <v>1</v>
          </cell>
          <cell r="D2768" t="str">
            <v>NO</v>
          </cell>
          <cell r="E2768">
            <v>45483</v>
          </cell>
          <cell r="F2768" t="str">
            <v>PCN approved</v>
          </cell>
          <cell r="G2768" t="str">
            <v xml:space="preserve">investment </v>
          </cell>
        </row>
        <row r="2769">
          <cell r="A2769" t="str">
            <v>P-RW-AAG-007</v>
          </cell>
          <cell r="B2769" t="str">
            <v>Agriculture</v>
          </cell>
          <cell r="C2769">
            <v>1</v>
          </cell>
          <cell r="D2769" t="str">
            <v>NO</v>
          </cell>
          <cell r="E2769">
            <v>45483</v>
          </cell>
          <cell r="F2769" t="str">
            <v>Before PCN</v>
          </cell>
          <cell r="G2769" t="str">
            <v xml:space="preserve">investment </v>
          </cell>
        </row>
        <row r="2770">
          <cell r="A2770" t="str">
            <v>P-RW-AAG-006</v>
          </cell>
          <cell r="B2770" t="str">
            <v>Agriculture</v>
          </cell>
          <cell r="C2770">
            <v>2</v>
          </cell>
          <cell r="D2770" t="str">
            <v>NO</v>
          </cell>
          <cell r="E2770">
            <v>45545</v>
          </cell>
          <cell r="F2770" t="str">
            <v>Before PCN</v>
          </cell>
          <cell r="G2770" t="str">
            <v xml:space="preserve">investment </v>
          </cell>
        </row>
        <row r="2771">
          <cell r="A2771" t="str">
            <v>P-RW-AAG-005</v>
          </cell>
          <cell r="B2771" t="str">
            <v>Agriculture</v>
          </cell>
          <cell r="C2771">
            <v>1</v>
          </cell>
          <cell r="D2771" t="str">
            <v>NO</v>
          </cell>
          <cell r="E2771">
            <v>45368</v>
          </cell>
          <cell r="F2771" t="str">
            <v>Before PCN</v>
          </cell>
          <cell r="G2771" t="str">
            <v xml:space="preserve">investment </v>
          </cell>
        </row>
        <row r="2772">
          <cell r="A2772" t="str">
            <v>P-RW-H00-009</v>
          </cell>
          <cell r="B2772" t="str">
            <v>Finance</v>
          </cell>
          <cell r="C2772" t="str">
            <v>FI-B</v>
          </cell>
          <cell r="D2772" t="str">
            <v>NA</v>
          </cell>
          <cell r="E2772">
            <v>45368</v>
          </cell>
          <cell r="F2772" t="str">
            <v>Before PCN</v>
          </cell>
          <cell r="G2772" t="str">
            <v>LOC</v>
          </cell>
        </row>
        <row r="2773">
          <cell r="A2773" t="str">
            <v>P-RW-J00-006</v>
          </cell>
          <cell r="B2773" t="str">
            <v>Urban Development</v>
          </cell>
          <cell r="C2773">
            <v>1</v>
          </cell>
          <cell r="D2773" t="str">
            <v>NO</v>
          </cell>
          <cell r="E2773">
            <v>45552</v>
          </cell>
          <cell r="F2773" t="str">
            <v>Before PCN</v>
          </cell>
          <cell r="G2773" t="str">
            <v xml:space="preserve">investment </v>
          </cell>
        </row>
        <row r="2774">
          <cell r="A2774" t="str">
            <v>P-RW-H00-008</v>
          </cell>
          <cell r="B2774" t="str">
            <v>Finance</v>
          </cell>
          <cell r="C2774">
            <v>1</v>
          </cell>
          <cell r="D2774" t="str">
            <v>NO</v>
          </cell>
          <cell r="E2774">
            <v>45643</v>
          </cell>
          <cell r="F2774" t="str">
            <v>Before PCN</v>
          </cell>
          <cell r="G2774" t="str">
            <v>LOC</v>
          </cell>
        </row>
        <row r="2775">
          <cell r="A2775" t="str">
            <v>P-SC-K00-025</v>
          </cell>
          <cell r="B2775" t="str">
            <v>Multi Sector</v>
          </cell>
          <cell r="C2775">
            <v>3</v>
          </cell>
          <cell r="D2775" t="str">
            <v>NA</v>
          </cell>
          <cell r="E2775">
            <v>45628</v>
          </cell>
          <cell r="F2775" t="str">
            <v>Before PCN</v>
          </cell>
          <cell r="G2775" t="str">
            <v>PBO</v>
          </cell>
        </row>
        <row r="2776">
          <cell r="A2776" t="str">
            <v>P-SO-F00-003</v>
          </cell>
          <cell r="B2776" t="str">
            <v>Power</v>
          </cell>
          <cell r="C2776">
            <v>2</v>
          </cell>
          <cell r="D2776" t="str">
            <v>NO</v>
          </cell>
          <cell r="E2776">
            <v>45630</v>
          </cell>
          <cell r="F2776" t="str">
            <v>Before PCN</v>
          </cell>
          <cell r="G2776" t="str">
            <v xml:space="preserve">investment </v>
          </cell>
        </row>
        <row r="2777">
          <cell r="A2777" t="str">
            <v>P-SO-HZ0-001</v>
          </cell>
          <cell r="B2777" t="str">
            <v>Finance</v>
          </cell>
          <cell r="C2777">
            <v>3</v>
          </cell>
          <cell r="D2777" t="str">
            <v>NO</v>
          </cell>
          <cell r="E2777">
            <v>45323</v>
          </cell>
          <cell r="F2777" t="str">
            <v>Before PCN</v>
          </cell>
          <cell r="G2777" t="str">
            <v xml:space="preserve">investment </v>
          </cell>
        </row>
        <row r="2778">
          <cell r="A2778" t="str">
            <v>P-SO-E00-005</v>
          </cell>
          <cell r="B2778" t="str">
            <v>Water supply and Sanitation</v>
          </cell>
          <cell r="C2778">
            <v>2</v>
          </cell>
          <cell r="D2778" t="str">
            <v>NO</v>
          </cell>
          <cell r="E2778">
            <v>45617</v>
          </cell>
          <cell r="F2778" t="str">
            <v>Before PCN</v>
          </cell>
          <cell r="G2778" t="str">
            <v xml:space="preserve">investment </v>
          </cell>
        </row>
        <row r="2779">
          <cell r="A2779" t="str">
            <v>P-SS-I00-010</v>
          </cell>
          <cell r="B2779" t="str">
            <v>Social</v>
          </cell>
          <cell r="C2779">
            <v>3</v>
          </cell>
          <cell r="D2779" t="str">
            <v>NA</v>
          </cell>
          <cell r="E2779">
            <v>45553</v>
          </cell>
          <cell r="F2779" t="str">
            <v>Before PCN</v>
          </cell>
          <cell r="G2779" t="str">
            <v xml:space="preserve">investment </v>
          </cell>
        </row>
        <row r="2780">
          <cell r="A2780" t="str">
            <v>P-SS-E00-004</v>
          </cell>
          <cell r="B2780" t="str">
            <v>Water supply and Sanitation</v>
          </cell>
          <cell r="C2780">
            <v>2</v>
          </cell>
          <cell r="D2780" t="str">
            <v>NO</v>
          </cell>
          <cell r="E2780">
            <v>45477</v>
          </cell>
          <cell r="F2780" t="str">
            <v>Before PCN</v>
          </cell>
          <cell r="G2780" t="str">
            <v xml:space="preserve">investment </v>
          </cell>
        </row>
        <row r="2781">
          <cell r="A2781" t="str">
            <v>P-SS-AA0-004</v>
          </cell>
          <cell r="B2781" t="str">
            <v>Agriculture</v>
          </cell>
          <cell r="C2781">
            <v>2</v>
          </cell>
          <cell r="D2781" t="str">
            <v>NO</v>
          </cell>
          <cell r="E2781">
            <v>45568</v>
          </cell>
          <cell r="F2781" t="str">
            <v>Before PCN</v>
          </cell>
          <cell r="G2781" t="str">
            <v xml:space="preserve">investment </v>
          </cell>
        </row>
        <row r="2782">
          <cell r="A2782" t="str">
            <v>P-TZ-AAG-012</v>
          </cell>
          <cell r="B2782" t="str">
            <v>Agriculture</v>
          </cell>
          <cell r="C2782">
            <v>2</v>
          </cell>
          <cell r="D2782" t="str">
            <v>NO</v>
          </cell>
          <cell r="E2782">
            <v>45538</v>
          </cell>
          <cell r="F2782" t="str">
            <v>Before PCN</v>
          </cell>
          <cell r="G2782" t="str">
            <v xml:space="preserve">investment </v>
          </cell>
        </row>
        <row r="2783">
          <cell r="A2783" t="str">
            <v>P-TZ-E00-010</v>
          </cell>
          <cell r="B2783" t="str">
            <v>Water supply and Sanitation</v>
          </cell>
          <cell r="C2783">
            <v>1</v>
          </cell>
          <cell r="D2783" t="str">
            <v>NO</v>
          </cell>
          <cell r="E2783">
            <v>45560</v>
          </cell>
          <cell r="F2783" t="str">
            <v>Before PCN</v>
          </cell>
          <cell r="G2783" t="str">
            <v xml:space="preserve">investment </v>
          </cell>
        </row>
        <row r="2784">
          <cell r="A2784" t="str">
            <v>P-TZ-K00-019</v>
          </cell>
          <cell r="B2784" t="str">
            <v>Multi Sector</v>
          </cell>
          <cell r="C2784">
            <v>3</v>
          </cell>
          <cell r="D2784" t="str">
            <v>NA</v>
          </cell>
          <cell r="E2784">
            <v>45406</v>
          </cell>
          <cell r="F2784" t="str">
            <v>PCN Approved</v>
          </cell>
          <cell r="G2784" t="str">
            <v>PBO</v>
          </cell>
        </row>
        <row r="2785">
          <cell r="A2785" t="str">
            <v>P-TZ-HAA-005</v>
          </cell>
          <cell r="B2785" t="str">
            <v>Finance</v>
          </cell>
          <cell r="C2785">
            <v>2</v>
          </cell>
          <cell r="D2785" t="str">
            <v>NO</v>
          </cell>
          <cell r="E2785">
            <v>45560</v>
          </cell>
          <cell r="F2785" t="str">
            <v xml:space="preserve">Before PCN </v>
          </cell>
          <cell r="G2785" t="str">
            <v xml:space="preserve">investment </v>
          </cell>
        </row>
        <row r="2786">
          <cell r="A2786" t="str">
            <v>P-TZ-HAA-005</v>
          </cell>
          <cell r="B2786" t="str">
            <v>Finance</v>
          </cell>
          <cell r="C2786">
            <v>2</v>
          </cell>
          <cell r="D2786" t="str">
            <v>NO</v>
          </cell>
          <cell r="E2786">
            <v>45560</v>
          </cell>
          <cell r="F2786" t="str">
            <v xml:space="preserve">Before PCN </v>
          </cell>
          <cell r="G2786" t="str">
            <v xml:space="preserve">investment </v>
          </cell>
        </row>
        <row r="2787">
          <cell r="A2787" t="str">
            <v>P-TZ-A00-009</v>
          </cell>
          <cell r="B2787" t="str">
            <v>Agriculture</v>
          </cell>
          <cell r="C2787">
            <v>1</v>
          </cell>
          <cell r="D2787" t="str">
            <v>NO</v>
          </cell>
          <cell r="E2787">
            <v>45637</v>
          </cell>
          <cell r="F2787" t="str">
            <v>Before PCN</v>
          </cell>
          <cell r="G2787" t="str">
            <v xml:space="preserve">investment </v>
          </cell>
        </row>
        <row r="2788">
          <cell r="A2788" t="str">
            <v>P-UG-HAA-008</v>
          </cell>
          <cell r="B2788" t="str">
            <v>Finance</v>
          </cell>
          <cell r="C2788">
            <v>3</v>
          </cell>
          <cell r="D2788" t="str">
            <v>NO</v>
          </cell>
          <cell r="E2788">
            <v>45537</v>
          </cell>
          <cell r="F2788" t="str">
            <v>Before PCN</v>
          </cell>
          <cell r="G2788" t="str">
            <v xml:space="preserve">investment </v>
          </cell>
        </row>
        <row r="2789">
          <cell r="A2789" t="str">
            <v>P-UG-A00-005</v>
          </cell>
          <cell r="B2789" t="str">
            <v>Agriculture</v>
          </cell>
          <cell r="C2789">
            <v>1</v>
          </cell>
          <cell r="D2789" t="str">
            <v>No</v>
          </cell>
          <cell r="E2789">
            <v>45623</v>
          </cell>
          <cell r="F2789" t="str">
            <v>Before PCN</v>
          </cell>
          <cell r="G2789" t="str">
            <v xml:space="preserve">investment </v>
          </cell>
        </row>
        <row r="2790">
          <cell r="A2790" t="str">
            <v>P-UG-D00-001</v>
          </cell>
          <cell r="B2790" t="str">
            <v>Transport</v>
          </cell>
          <cell r="C2790">
            <v>1</v>
          </cell>
          <cell r="D2790" t="str">
            <v>NO</v>
          </cell>
          <cell r="E2790">
            <v>45623</v>
          </cell>
          <cell r="F2790" t="str">
            <v>Before PCN</v>
          </cell>
          <cell r="G2790" t="str">
            <v xml:space="preserve">investment </v>
          </cell>
        </row>
        <row r="2791">
          <cell r="A2791" t="str">
            <v>P-Z1-FA0-194</v>
          </cell>
          <cell r="B2791" t="str">
            <v>Power</v>
          </cell>
          <cell r="C2791">
            <v>1</v>
          </cell>
          <cell r="D2791" t="str">
            <v>NO</v>
          </cell>
          <cell r="E2791">
            <v>45595</v>
          </cell>
          <cell r="F2791" t="str">
            <v>Before PCN</v>
          </cell>
          <cell r="G2791" t="str">
            <v xml:space="preserve">investment </v>
          </cell>
        </row>
        <row r="2792">
          <cell r="A2792" t="str">
            <v>P-Z1-FA0-192</v>
          </cell>
          <cell r="B2792" t="str">
            <v>Power</v>
          </cell>
          <cell r="C2792">
            <v>1</v>
          </cell>
          <cell r="D2792" t="str">
            <v>NO</v>
          </cell>
          <cell r="E2792">
            <v>45595</v>
          </cell>
          <cell r="F2792" t="str">
            <v>Before PCN</v>
          </cell>
          <cell r="G2792" t="str">
            <v xml:space="preserve">investment </v>
          </cell>
        </row>
        <row r="2793">
          <cell r="A2793" t="str">
            <v>P-Z1-D00-063</v>
          </cell>
          <cell r="B2793" t="str">
            <v>Transport</v>
          </cell>
          <cell r="C2793">
            <v>1</v>
          </cell>
          <cell r="D2793" t="str">
            <v>NO</v>
          </cell>
          <cell r="E2793">
            <v>45616</v>
          </cell>
          <cell r="F2793" t="str">
            <v>Before PCN</v>
          </cell>
          <cell r="G2793" t="str">
            <v xml:space="preserve">investment </v>
          </cell>
        </row>
        <row r="2794">
          <cell r="A2794" t="str">
            <v>P-Z1-DD0-024</v>
          </cell>
          <cell r="B2794" t="str">
            <v>Transport</v>
          </cell>
          <cell r="C2794">
            <v>1</v>
          </cell>
          <cell r="D2794" t="str">
            <v>NO</v>
          </cell>
          <cell r="E2794">
            <v>45399</v>
          </cell>
          <cell r="F2794" t="str">
            <v>Before PCN</v>
          </cell>
          <cell r="G2794" t="str">
            <v xml:space="preserve">investment </v>
          </cell>
        </row>
        <row r="2795">
          <cell r="A2795" t="str">
            <v>P-Z1-AA0-109</v>
          </cell>
          <cell r="B2795" t="str">
            <v>Agriculture</v>
          </cell>
          <cell r="C2795">
            <v>1</v>
          </cell>
          <cell r="D2795" t="str">
            <v>NO</v>
          </cell>
          <cell r="E2795">
            <v>45628</v>
          </cell>
          <cell r="F2795" t="str">
            <v>Before PCN</v>
          </cell>
          <cell r="G2795" t="str">
            <v xml:space="preserve">investment </v>
          </cell>
        </row>
        <row r="2796">
          <cell r="A2796" t="str">
            <v>P-Z1-AA0-109</v>
          </cell>
          <cell r="B2796" t="str">
            <v>Agriculture</v>
          </cell>
          <cell r="C2796">
            <v>1</v>
          </cell>
          <cell r="D2796" t="str">
            <v>NO</v>
          </cell>
          <cell r="E2796">
            <v>45628</v>
          </cell>
          <cell r="F2796" t="str">
            <v>Before PCN</v>
          </cell>
          <cell r="G2796" t="str">
            <v xml:space="preserve">investment </v>
          </cell>
        </row>
        <row r="2797">
          <cell r="A2797" t="str">
            <v>P-Z1-IAD-022</v>
          </cell>
          <cell r="B2797" t="str">
            <v>Social</v>
          </cell>
          <cell r="C2797">
            <v>3</v>
          </cell>
          <cell r="D2797" t="str">
            <v>NA</v>
          </cell>
          <cell r="E2797">
            <v>45458</v>
          </cell>
          <cell r="F2797" t="str">
            <v>Before PCN</v>
          </cell>
          <cell r="G2797" t="str">
            <v xml:space="preserve">investment </v>
          </cell>
        </row>
        <row r="2798">
          <cell r="A2798" t="str">
            <v>P-AO-K00-009</v>
          </cell>
          <cell r="B2798" t="str">
            <v>Multi Sector</v>
          </cell>
          <cell r="C2798" t="str">
            <v>III</v>
          </cell>
          <cell r="D2798" t="str">
            <v>No</v>
          </cell>
          <cell r="E2798">
            <v>45541</v>
          </cell>
          <cell r="F2798" t="str">
            <v>Before PCN</v>
          </cell>
          <cell r="G2798" t="str">
            <v>PBO</v>
          </cell>
        </row>
        <row r="2799">
          <cell r="A2799" t="str">
            <v>P-AO-AAZ-005</v>
          </cell>
          <cell r="B2799" t="str">
            <v>Agriculture</v>
          </cell>
          <cell r="C2799" t="str">
            <v>I</v>
          </cell>
          <cell r="D2799" t="str">
            <v>No</v>
          </cell>
          <cell r="E2799">
            <v>45617</v>
          </cell>
          <cell r="F2799" t="str">
            <v>Before PCN</v>
          </cell>
          <cell r="G2799" t="str">
            <v xml:space="preserve">investment </v>
          </cell>
        </row>
        <row r="2800">
          <cell r="A2800" t="str">
            <v xml:space="preserve">P-AO-I00-001 </v>
          </cell>
          <cell r="B2800" t="str">
            <v>Social</v>
          </cell>
          <cell r="C2800" t="str">
            <v>II</v>
          </cell>
          <cell r="D2800" t="str">
            <v>No</v>
          </cell>
          <cell r="E2800">
            <v>45497</v>
          </cell>
          <cell r="F2800" t="str">
            <v>Before PCN</v>
          </cell>
          <cell r="G2800" t="str">
            <v xml:space="preserve">investment </v>
          </cell>
        </row>
        <row r="2801">
          <cell r="A2801" t="str">
            <v>P-AO-B00-006</v>
          </cell>
          <cell r="B2801" t="str">
            <v>Finance</v>
          </cell>
          <cell r="C2801" t="str">
            <v>I</v>
          </cell>
          <cell r="D2801" t="str">
            <v>No</v>
          </cell>
          <cell r="E2801">
            <v>45560</v>
          </cell>
          <cell r="F2801" t="str">
            <v>Before PCN</v>
          </cell>
          <cell r="G2801" t="str">
            <v xml:space="preserve">investment </v>
          </cell>
        </row>
        <row r="2802">
          <cell r="A2802" t="str">
            <v>P-BW-IA0-005</v>
          </cell>
          <cell r="B2802" t="str">
            <v>Social</v>
          </cell>
          <cell r="C2802" t="str">
            <v>II</v>
          </cell>
          <cell r="D2802" t="str">
            <v>No</v>
          </cell>
          <cell r="E2802">
            <v>45441</v>
          </cell>
          <cell r="F2802" t="str">
            <v>Before PCN</v>
          </cell>
          <cell r="G2802" t="str">
            <v xml:space="preserve">investment </v>
          </cell>
        </row>
        <row r="2803">
          <cell r="A2803" t="str">
            <v>P-SZ-D00-010</v>
          </cell>
          <cell r="B2803" t="str">
            <v>Transport</v>
          </cell>
          <cell r="C2803" t="str">
            <v>I</v>
          </cell>
          <cell r="D2803" t="str">
            <v>No</v>
          </cell>
          <cell r="E2803">
            <v>45602</v>
          </cell>
          <cell r="F2803" t="str">
            <v>Before PCN</v>
          </cell>
          <cell r="G2803" t="str">
            <v xml:space="preserve">investment </v>
          </cell>
        </row>
        <row r="2804">
          <cell r="A2804" t="str">
            <v>P-SZ-EA0-002</v>
          </cell>
          <cell r="B2804" t="str">
            <v>Water supply and Sanitation</v>
          </cell>
          <cell r="C2804" t="str">
            <v>I</v>
          </cell>
          <cell r="D2804" t="str">
            <v>No</v>
          </cell>
          <cell r="E2804">
            <v>45550</v>
          </cell>
          <cell r="F2804" t="str">
            <v>Before PCN</v>
          </cell>
          <cell r="G2804" t="str">
            <v xml:space="preserve">investment </v>
          </cell>
        </row>
        <row r="2805">
          <cell r="A2805" t="str">
            <v>P-MG-K00-021</v>
          </cell>
          <cell r="B2805" t="str">
            <v>Multi Sector</v>
          </cell>
          <cell r="C2805" t="str">
            <v>III</v>
          </cell>
          <cell r="D2805" t="str">
            <v>No</v>
          </cell>
          <cell r="E2805">
            <v>45473</v>
          </cell>
          <cell r="F2805" t="str">
            <v>Before PCN</v>
          </cell>
          <cell r="G2805" t="str">
            <v>PBO</v>
          </cell>
        </row>
        <row r="2806">
          <cell r="A2806" t="str">
            <v>P-Z1-DB0-025</v>
          </cell>
          <cell r="B2806" t="str">
            <v>Transport</v>
          </cell>
          <cell r="C2806" t="str">
            <v>I</v>
          </cell>
          <cell r="D2806" t="str">
            <v>Yes</v>
          </cell>
          <cell r="E2806">
            <v>45413</v>
          </cell>
          <cell r="F2806" t="str">
            <v>Before PCN</v>
          </cell>
          <cell r="G2806" t="str">
            <v xml:space="preserve">investment </v>
          </cell>
        </row>
        <row r="2807">
          <cell r="A2807" t="str">
            <v>P-MW-FF0-002</v>
          </cell>
          <cell r="B2807" t="str">
            <v>Power</v>
          </cell>
          <cell r="C2807" t="str">
            <v>I</v>
          </cell>
          <cell r="D2807" t="str">
            <v>No</v>
          </cell>
          <cell r="E2807">
            <v>45561</v>
          </cell>
          <cell r="F2807" t="str">
            <v>Before PCN</v>
          </cell>
          <cell r="G2807" t="str">
            <v xml:space="preserve">investment </v>
          </cell>
        </row>
        <row r="2808">
          <cell r="A2808" t="str">
            <v>P-MW-FF0-003</v>
          </cell>
          <cell r="B2808" t="str">
            <v>Power</v>
          </cell>
          <cell r="C2808" t="str">
            <v>I</v>
          </cell>
          <cell r="D2808" t="str">
            <v>No</v>
          </cell>
          <cell r="E2808">
            <v>45561</v>
          </cell>
          <cell r="F2808" t="str">
            <v>Before PCN</v>
          </cell>
          <cell r="G2808" t="str">
            <v xml:space="preserve">investment </v>
          </cell>
        </row>
        <row r="2809">
          <cell r="A2809" t="str">
            <v>P-MW-AA0-040</v>
          </cell>
          <cell r="B2809" t="str">
            <v>Agriculture</v>
          </cell>
          <cell r="C2809" t="str">
            <v>I</v>
          </cell>
          <cell r="D2809" t="str">
            <v>No</v>
          </cell>
          <cell r="E2809">
            <v>45618</v>
          </cell>
          <cell r="F2809" t="str">
            <v>Before PCN</v>
          </cell>
          <cell r="G2809" t="str">
            <v xml:space="preserve">investment </v>
          </cell>
        </row>
        <row r="2810">
          <cell r="A2810" t="str">
            <v>P-MW-A00-015</v>
          </cell>
          <cell r="B2810" t="str">
            <v>Agriculture</v>
          </cell>
          <cell r="C2810" t="str">
            <v>III</v>
          </cell>
          <cell r="D2810" t="str">
            <v>No</v>
          </cell>
          <cell r="E2810">
            <v>45473</v>
          </cell>
          <cell r="F2810" t="str">
            <v>Before PCN</v>
          </cell>
          <cell r="G2810" t="str">
            <v xml:space="preserve">investment </v>
          </cell>
        </row>
        <row r="2811">
          <cell r="A2811" t="str">
            <v>P-MW-F00-004</v>
          </cell>
          <cell r="B2811" t="str">
            <v>Power</v>
          </cell>
          <cell r="C2811" t="str">
            <v>I</v>
          </cell>
          <cell r="D2811" t="str">
            <v>No</v>
          </cell>
          <cell r="E2811">
            <v>45637</v>
          </cell>
          <cell r="F2811" t="str">
            <v>Before PCN</v>
          </cell>
          <cell r="G2811" t="str">
            <v xml:space="preserve">investment </v>
          </cell>
        </row>
        <row r="2812">
          <cell r="A2812" t="str">
            <v>PMU-K00-010</v>
          </cell>
          <cell r="B2812" t="str">
            <v>Multi Sector</v>
          </cell>
          <cell r="C2812" t="str">
            <v>III</v>
          </cell>
          <cell r="D2812" t="str">
            <v>No</v>
          </cell>
          <cell r="E2812">
            <v>45382</v>
          </cell>
          <cell r="F2812" t="str">
            <v>PCN Approved</v>
          </cell>
          <cell r="G2812" t="str">
            <v>PBO</v>
          </cell>
        </row>
        <row r="2813">
          <cell r="A2813" t="str">
            <v>PMU-AA0-010</v>
          </cell>
          <cell r="B2813" t="str">
            <v>Agriculture</v>
          </cell>
          <cell r="C2813" t="str">
            <v>I</v>
          </cell>
          <cell r="D2813" t="str">
            <v>No</v>
          </cell>
          <cell r="E2813">
            <v>45565</v>
          </cell>
          <cell r="F2813" t="str">
            <v>Before PCN</v>
          </cell>
          <cell r="G2813" t="str">
            <v xml:space="preserve">investment </v>
          </cell>
        </row>
        <row r="2814">
          <cell r="A2814" t="str">
            <v>P-MZ-K00-014</v>
          </cell>
          <cell r="B2814" t="str">
            <v>Multi Sector</v>
          </cell>
          <cell r="C2814" t="str">
            <v>III</v>
          </cell>
          <cell r="D2814" t="str">
            <v>No</v>
          </cell>
          <cell r="E2814">
            <v>45536</v>
          </cell>
          <cell r="F2814" t="str">
            <v>PCN Approved</v>
          </cell>
          <cell r="G2814" t="str">
            <v>PBO</v>
          </cell>
        </row>
        <row r="2815">
          <cell r="A2815" t="str">
            <v>P-MZ-A00-005</v>
          </cell>
          <cell r="B2815" t="str">
            <v>Agriculture</v>
          </cell>
          <cell r="C2815" t="str">
            <v>I</v>
          </cell>
          <cell r="D2815" t="str">
            <v>No</v>
          </cell>
          <cell r="E2815">
            <v>45565</v>
          </cell>
          <cell r="F2815" t="str">
            <v>Before PCN</v>
          </cell>
          <cell r="G2815" t="str">
            <v xml:space="preserve">investment </v>
          </cell>
        </row>
        <row r="2816">
          <cell r="A2816" t="str">
            <v>PMZ-HA0-004</v>
          </cell>
          <cell r="B2816" t="str">
            <v>Finance</v>
          </cell>
          <cell r="C2816" t="str">
            <v>FIC</v>
          </cell>
          <cell r="D2816" t="str">
            <v>No</v>
          </cell>
          <cell r="E2816">
            <v>45624</v>
          </cell>
          <cell r="F2816" t="str">
            <v>Before PCN</v>
          </cell>
          <cell r="G2816" t="str">
            <v xml:space="preserve">investment </v>
          </cell>
        </row>
        <row r="2817">
          <cell r="A2817" t="str">
            <v>PMZ-F00-022</v>
          </cell>
          <cell r="B2817" t="str">
            <v>Power</v>
          </cell>
          <cell r="C2817" t="str">
            <v>I</v>
          </cell>
          <cell r="D2817" t="str">
            <v>No</v>
          </cell>
          <cell r="E2817">
            <v>45329</v>
          </cell>
          <cell r="F2817" t="str">
            <v>Before PCN</v>
          </cell>
          <cell r="G2817" t="str">
            <v xml:space="preserve">investment </v>
          </cell>
        </row>
        <row r="2818">
          <cell r="A2818" t="str">
            <v>PMZ-F00-022</v>
          </cell>
          <cell r="B2818" t="str">
            <v>Power</v>
          </cell>
          <cell r="C2818" t="str">
            <v>I</v>
          </cell>
          <cell r="D2818" t="str">
            <v>No</v>
          </cell>
          <cell r="E2818">
            <v>45329</v>
          </cell>
          <cell r="F2818" t="str">
            <v>Before PCN</v>
          </cell>
          <cell r="G2818" t="str">
            <v xml:space="preserve">investment </v>
          </cell>
        </row>
        <row r="2819">
          <cell r="A2819" t="str">
            <v>P-Z1-C00-087</v>
          </cell>
          <cell r="B2819" t="str">
            <v>Environment</v>
          </cell>
          <cell r="C2819" t="str">
            <v>II</v>
          </cell>
          <cell r="D2819" t="str">
            <v>Yes</v>
          </cell>
          <cell r="E2819">
            <v>45611</v>
          </cell>
          <cell r="F2819" t="str">
            <v>Before PCN</v>
          </cell>
          <cell r="G2819" t="str">
            <v xml:space="preserve">investment </v>
          </cell>
        </row>
        <row r="2820">
          <cell r="A2820" t="str">
            <v>P-Z1-FA0-222</v>
          </cell>
          <cell r="B2820" t="str">
            <v>Power</v>
          </cell>
          <cell r="C2820" t="str">
            <v>III</v>
          </cell>
          <cell r="D2820" t="str">
            <v>No</v>
          </cell>
          <cell r="E2820">
            <v>45382</v>
          </cell>
          <cell r="F2820" t="str">
            <v>Before PCN</v>
          </cell>
          <cell r="G2820" t="str">
            <v xml:space="preserve">investment </v>
          </cell>
        </row>
        <row r="2821">
          <cell r="A2821" t="str">
            <v>P-Z1-HA0-038</v>
          </cell>
          <cell r="B2821" t="str">
            <v>Finance</v>
          </cell>
          <cell r="C2821" t="str">
            <v>FIA</v>
          </cell>
          <cell r="D2821" t="str">
            <v>No</v>
          </cell>
          <cell r="E2821">
            <v>45473</v>
          </cell>
          <cell r="F2821" t="str">
            <v>Before PCN</v>
          </cell>
          <cell r="G2821" t="str">
            <v xml:space="preserve">investment </v>
          </cell>
        </row>
        <row r="2822">
          <cell r="A2822" t="str">
            <v>P-Z1-DB0-279</v>
          </cell>
          <cell r="B2822" t="str">
            <v>Transport</v>
          </cell>
          <cell r="C2822" t="str">
            <v>I</v>
          </cell>
          <cell r="D2822" t="str">
            <v>Yes</v>
          </cell>
          <cell r="E2822">
            <v>45381</v>
          </cell>
          <cell r="F2822" t="str">
            <v>Before PCN</v>
          </cell>
          <cell r="G2822" t="str">
            <v xml:space="preserve">investment </v>
          </cell>
        </row>
        <row r="2823">
          <cell r="A2823" t="str">
            <v>P-NA-AAG-003</v>
          </cell>
          <cell r="B2823" t="str">
            <v>Agriculture</v>
          </cell>
          <cell r="C2823" t="str">
            <v>II</v>
          </cell>
          <cell r="D2823" t="str">
            <v>No</v>
          </cell>
          <cell r="E2823">
            <v>45641</v>
          </cell>
          <cell r="F2823" t="str">
            <v>Before PCN</v>
          </cell>
          <cell r="G2823" t="str">
            <v xml:space="preserve">investment </v>
          </cell>
        </row>
        <row r="2824">
          <cell r="A2824" t="str">
            <v>P-NA-FZ0-002</v>
          </cell>
          <cell r="B2824" t="str">
            <v>Power</v>
          </cell>
          <cell r="C2824" t="str">
            <v>II</v>
          </cell>
          <cell r="D2824" t="str">
            <v>No</v>
          </cell>
          <cell r="E2824">
            <v>45641</v>
          </cell>
          <cell r="F2824" t="str">
            <v>Before PCN</v>
          </cell>
          <cell r="G2824" t="str">
            <v xml:space="preserve">investment </v>
          </cell>
        </row>
        <row r="2825">
          <cell r="A2825" t="str">
            <v>P-NA-E00-007</v>
          </cell>
          <cell r="B2825" t="str">
            <v>Water supply and Sanitation</v>
          </cell>
          <cell r="C2825" t="str">
            <v>II</v>
          </cell>
          <cell r="D2825" t="str">
            <v>No</v>
          </cell>
          <cell r="E2825">
            <v>45544</v>
          </cell>
          <cell r="F2825" t="str">
            <v>Before PCN</v>
          </cell>
          <cell r="G2825" t="str">
            <v xml:space="preserve">investment </v>
          </cell>
        </row>
        <row r="2826">
          <cell r="A2826" t="str">
            <v>P-ST-FAB-003</v>
          </cell>
          <cell r="B2826" t="str">
            <v>Power</v>
          </cell>
          <cell r="C2826" t="str">
            <v>II</v>
          </cell>
          <cell r="D2826" t="str">
            <v>No</v>
          </cell>
          <cell r="E2826">
            <v>45536</v>
          </cell>
          <cell r="F2826" t="str">
            <v>Before PCN</v>
          </cell>
          <cell r="G2826" t="str">
            <v xml:space="preserve">investment </v>
          </cell>
        </row>
        <row r="2827">
          <cell r="A2827" t="str">
            <v>P-ST-K00-014</v>
          </cell>
          <cell r="B2827" t="str">
            <v>Multi Sector</v>
          </cell>
          <cell r="C2827" t="str">
            <v>III</v>
          </cell>
          <cell r="D2827" t="str">
            <v>No</v>
          </cell>
          <cell r="E2827">
            <v>45611</v>
          </cell>
          <cell r="F2827" t="str">
            <v>PCN Approved</v>
          </cell>
          <cell r="G2827" t="str">
            <v>PBO</v>
          </cell>
        </row>
        <row r="2828">
          <cell r="A2828" t="str">
            <v>P-ZA-E00-006</v>
          </cell>
          <cell r="B2828" t="str">
            <v>Water supply and Sanitation</v>
          </cell>
          <cell r="C2828" t="str">
            <v>I</v>
          </cell>
          <cell r="D2828" t="str">
            <v>No</v>
          </cell>
          <cell r="E2828">
            <v>45424</v>
          </cell>
          <cell r="F2828" t="str">
            <v>Before PCN</v>
          </cell>
          <cell r="G2828" t="str">
            <v xml:space="preserve">investment </v>
          </cell>
        </row>
        <row r="2829">
          <cell r="A2829" t="str">
            <v>P-ZA-F00-012</v>
          </cell>
          <cell r="B2829" t="str">
            <v>Power</v>
          </cell>
          <cell r="C2829" t="str">
            <v>II</v>
          </cell>
          <cell r="D2829" t="str">
            <v>No</v>
          </cell>
          <cell r="E2829">
            <v>45476</v>
          </cell>
          <cell r="F2829" t="str">
            <v>Before PCN</v>
          </cell>
          <cell r="G2829" t="str">
            <v xml:space="preserve">investment </v>
          </cell>
        </row>
        <row r="2830">
          <cell r="A2830" t="str">
            <v>P-ZA-FA0-009</v>
          </cell>
          <cell r="B2830" t="str">
            <v>Power</v>
          </cell>
          <cell r="C2830" t="str">
            <v>I</v>
          </cell>
          <cell r="D2830" t="str">
            <v>No</v>
          </cell>
          <cell r="E2830">
            <v>45565</v>
          </cell>
          <cell r="F2830" t="str">
            <v>Before PCN</v>
          </cell>
          <cell r="G2830" t="str">
            <v xml:space="preserve">investment </v>
          </cell>
        </row>
        <row r="2831">
          <cell r="A2831" t="str">
            <v>P-ZA-BB0-006</v>
          </cell>
          <cell r="B2831" t="str">
            <v>Industry, Mining &amp; Quarrying</v>
          </cell>
          <cell r="C2831" t="str">
            <v>I</v>
          </cell>
          <cell r="D2831" t="str">
            <v>No</v>
          </cell>
          <cell r="E2831">
            <v>45641</v>
          </cell>
          <cell r="F2831" t="str">
            <v>Before PCN</v>
          </cell>
          <cell r="G2831" t="str">
            <v xml:space="preserve">investment </v>
          </cell>
        </row>
        <row r="2832">
          <cell r="A2832" t="str">
            <v>P-ZA-K00-008</v>
          </cell>
          <cell r="B2832" t="str">
            <v>Multi Sector</v>
          </cell>
          <cell r="C2832" t="str">
            <v>III</v>
          </cell>
          <cell r="D2832" t="str">
            <v>No</v>
          </cell>
          <cell r="E2832">
            <v>45641</v>
          </cell>
          <cell r="F2832" t="str">
            <v>PCN Approved</v>
          </cell>
          <cell r="G2832" t="str">
            <v>PBO</v>
          </cell>
        </row>
        <row r="2833">
          <cell r="A2833" t="str">
            <v>P-ZM-K00-006</v>
          </cell>
          <cell r="B2833" t="str">
            <v>Multi Sector</v>
          </cell>
          <cell r="C2833" t="str">
            <v>III</v>
          </cell>
          <cell r="D2833" t="str">
            <v>No</v>
          </cell>
          <cell r="E2833">
            <v>45382</v>
          </cell>
          <cell r="F2833" t="str">
            <v>Before PCN</v>
          </cell>
          <cell r="G2833" t="str">
            <v>PBO</v>
          </cell>
        </row>
        <row r="2834">
          <cell r="A2834" t="str">
            <v>P-ZW-IB0-005</v>
          </cell>
          <cell r="B2834" t="str">
            <v>Social</v>
          </cell>
          <cell r="C2834" t="str">
            <v>FIC</v>
          </cell>
          <cell r="D2834" t="str">
            <v>No</v>
          </cell>
          <cell r="E2834">
            <v>45348</v>
          </cell>
          <cell r="F2834" t="str">
            <v>Before PCN</v>
          </cell>
          <cell r="G2834" t="str">
            <v xml:space="preserve">investment </v>
          </cell>
        </row>
        <row r="2835">
          <cell r="A2835" t="str">
            <v>P-Z1-KE0-034</v>
          </cell>
          <cell r="B2835" t="str">
            <v>Transport</v>
          </cell>
          <cell r="C2835" t="str">
            <v>FIC</v>
          </cell>
          <cell r="D2835" t="str">
            <v>No</v>
          </cell>
          <cell r="E2835">
            <v>45350</v>
          </cell>
          <cell r="F2835" t="str">
            <v>Before PCN</v>
          </cell>
          <cell r="G2835" t="str">
            <v xml:space="preserve">investment </v>
          </cell>
        </row>
        <row r="2836">
          <cell r="A2836" t="str">
            <v>P-ZW-HA0-005</v>
          </cell>
          <cell r="B2836" t="str">
            <v>Finance</v>
          </cell>
          <cell r="C2836" t="str">
            <v>FIC</v>
          </cell>
          <cell r="D2836" t="str">
            <v>No</v>
          </cell>
          <cell r="E2836">
            <v>45473</v>
          </cell>
          <cell r="F2836" t="str">
            <v>Before PCN</v>
          </cell>
          <cell r="G2836" t="str">
            <v xml:space="preserve">investment </v>
          </cell>
        </row>
        <row r="2837">
          <cell r="A2837" t="str">
            <v>P-NG-E00-010</v>
          </cell>
          <cell r="B2837" t="str">
            <v>Water supply and Sanitation</v>
          </cell>
          <cell r="C2837" t="str">
            <v>I</v>
          </cell>
          <cell r="D2837" t="str">
            <v>Yes</v>
          </cell>
          <cell r="E2837">
            <v>45336</v>
          </cell>
          <cell r="F2837" t="str">
            <v>PCN approved</v>
          </cell>
          <cell r="G2837" t="str">
            <v>IP</v>
          </cell>
        </row>
        <row r="2838">
          <cell r="A2838" t="str">
            <v>P-NG-IB0-011</v>
          </cell>
          <cell r="B2838" t="str">
            <v>Social</v>
          </cell>
          <cell r="C2838" t="str">
            <v>II</v>
          </cell>
          <cell r="D2838" t="str">
            <v>NO</v>
          </cell>
          <cell r="E2838">
            <v>45371</v>
          </cell>
          <cell r="F2838" t="str">
            <v>PCN approved</v>
          </cell>
          <cell r="G2838" t="str">
            <v>IP</v>
          </cell>
        </row>
        <row r="2839">
          <cell r="A2839" t="str">
            <v>P-Z1-IAD-022</v>
          </cell>
          <cell r="B2839" t="str">
            <v>Social</v>
          </cell>
          <cell r="C2839" t="str">
            <v>II</v>
          </cell>
          <cell r="D2839" t="str">
            <v>No</v>
          </cell>
          <cell r="E2839">
            <v>45455</v>
          </cell>
          <cell r="F2839" t="str">
            <v>Before PCN</v>
          </cell>
          <cell r="G2839" t="str">
            <v>IP</v>
          </cell>
        </row>
        <row r="2840">
          <cell r="A2840" t="str">
            <v>P-NG-AAG-011</v>
          </cell>
          <cell r="B2840" t="str">
            <v>Agriculture</v>
          </cell>
          <cell r="C2840" t="str">
            <v>I</v>
          </cell>
          <cell r="D2840" t="str">
            <v>No</v>
          </cell>
          <cell r="E2840">
            <v>45623</v>
          </cell>
          <cell r="F2840" t="str">
            <v>Before PCN</v>
          </cell>
          <cell r="G2840" t="str">
            <v>IP</v>
          </cell>
        </row>
        <row r="2841">
          <cell r="A2841" t="str">
            <v>P-NG-K00-013</v>
          </cell>
          <cell r="B2841" t="str">
            <v>Multi Sector</v>
          </cell>
          <cell r="C2841" t="str">
            <v>III</v>
          </cell>
          <cell r="D2841" t="str">
            <v>No</v>
          </cell>
          <cell r="E2841">
            <v>45623</v>
          </cell>
          <cell r="F2841" t="str">
            <v>PCN approved</v>
          </cell>
          <cell r="G2841" t="str">
            <v>PBO</v>
          </cell>
        </row>
        <row r="2842">
          <cell r="A2842" t="str">
            <v>P-NG-HAB-024</v>
          </cell>
          <cell r="B2842" t="str">
            <v>Finance</v>
          </cell>
          <cell r="C2842" t="str">
            <v>FI-A</v>
          </cell>
          <cell r="D2842" t="str">
            <v>No</v>
          </cell>
          <cell r="E2842">
            <v>45343</v>
          </cell>
          <cell r="F2842" t="str">
            <v>PCN approved</v>
          </cell>
          <cell r="G2842" t="str">
            <v>LOC/TFLOC/TG</v>
          </cell>
        </row>
        <row r="2843">
          <cell r="A2843" t="str">
            <v>P-NG-HAB-060</v>
          </cell>
          <cell r="B2843" t="str">
            <v>Finance</v>
          </cell>
          <cell r="C2843" t="str">
            <v>FI-A</v>
          </cell>
          <cell r="D2843" t="str">
            <v>No</v>
          </cell>
          <cell r="E2843">
            <v>45364</v>
          </cell>
          <cell r="F2843" t="str">
            <v>Before PCN</v>
          </cell>
          <cell r="G2843" t="str">
            <v>LOC/TFLOC/TG</v>
          </cell>
        </row>
        <row r="2844">
          <cell r="A2844" t="str">
            <v>P-NG-HAA-016</v>
          </cell>
          <cell r="B2844" t="str">
            <v>Finance</v>
          </cell>
          <cell r="C2844" t="str">
            <v>FI-B</v>
          </cell>
          <cell r="D2844" t="str">
            <v>No</v>
          </cell>
          <cell r="E2844">
            <v>45560</v>
          </cell>
          <cell r="F2844" t="str">
            <v>Before PCN</v>
          </cell>
          <cell r="G2844" t="str">
            <v>IP</v>
          </cell>
        </row>
        <row r="2845">
          <cell r="A2845" t="str">
            <v>P-NG-HAA-015</v>
          </cell>
          <cell r="B2845" t="str">
            <v>Finance</v>
          </cell>
          <cell r="C2845" t="str">
            <v>FI-A</v>
          </cell>
          <cell r="D2845" t="str">
            <v>No</v>
          </cell>
          <cell r="E2845">
            <v>45596</v>
          </cell>
          <cell r="F2845" t="str">
            <v>Before PCN</v>
          </cell>
          <cell r="G2845" t="str">
            <v>LOC</v>
          </cell>
        </row>
        <row r="2846">
          <cell r="A2846" t="str">
            <v>P-NG-KE0-004</v>
          </cell>
          <cell r="B2846" t="str">
            <v>Multi Sector</v>
          </cell>
          <cell r="C2846" t="str">
            <v>I</v>
          </cell>
          <cell r="D2846" t="str">
            <v>No</v>
          </cell>
          <cell r="E2846">
            <v>45497</v>
          </cell>
          <cell r="F2846" t="str">
            <v>Before PCN</v>
          </cell>
          <cell r="G2846" t="str">
            <v>Corporate Loan</v>
          </cell>
        </row>
        <row r="2847">
          <cell r="A2847" t="str">
            <v>P-Z1-BG0-038</v>
          </cell>
          <cell r="B2847" t="str">
            <v>Agriculture</v>
          </cell>
          <cell r="C2847" t="str">
            <v>TDB</v>
          </cell>
          <cell r="D2847" t="str">
            <v>No</v>
          </cell>
          <cell r="E2847">
            <v>45382</v>
          </cell>
          <cell r="F2847" t="str">
            <v>Before PCN</v>
          </cell>
          <cell r="G2847" t="str">
            <v xml:space="preserve">investment </v>
          </cell>
        </row>
        <row r="2848">
          <cell r="A2848" t="str">
            <v>P-BJ-AA0-015</v>
          </cell>
          <cell r="B2848" t="str">
            <v>Agriculture</v>
          </cell>
          <cell r="C2848"/>
          <cell r="D2848" t="str">
            <v>NO</v>
          </cell>
          <cell r="E2848">
            <v>45487</v>
          </cell>
          <cell r="F2848" t="str">
            <v>Before PCN</v>
          </cell>
          <cell r="G2848" t="str">
            <v xml:space="preserve">investment </v>
          </cell>
        </row>
        <row r="2849">
          <cell r="A2849" t="str">
            <v>P-BJ-IB0-010</v>
          </cell>
          <cell r="B2849" t="str">
            <v>Social</v>
          </cell>
          <cell r="C2849">
            <v>1</v>
          </cell>
          <cell r="D2849" t="str">
            <v>NO</v>
          </cell>
          <cell r="E2849">
            <v>45488</v>
          </cell>
          <cell r="F2849" t="str">
            <v>Before PCN</v>
          </cell>
          <cell r="G2849" t="str">
            <v xml:space="preserve">investment </v>
          </cell>
        </row>
        <row r="2850">
          <cell r="A2850" t="str">
            <v>P-BJ-A00-012</v>
          </cell>
          <cell r="B2850" t="str">
            <v>Agriculture</v>
          </cell>
          <cell r="C2850"/>
          <cell r="D2850" t="str">
            <v>NO</v>
          </cell>
          <cell r="E2850">
            <v>45489</v>
          </cell>
          <cell r="F2850" t="str">
            <v>Before PCN</v>
          </cell>
          <cell r="G2850" t="str">
            <v xml:space="preserve">investment </v>
          </cell>
        </row>
        <row r="2851">
          <cell r="A2851" t="str">
            <v>P-BJ-A00-009</v>
          </cell>
          <cell r="B2851" t="str">
            <v>Agriculture</v>
          </cell>
          <cell r="C2851"/>
          <cell r="D2851" t="str">
            <v>NO</v>
          </cell>
          <cell r="E2851">
            <v>45490</v>
          </cell>
          <cell r="F2851" t="str">
            <v>Before PCN</v>
          </cell>
          <cell r="G2851" t="str">
            <v xml:space="preserve">investment </v>
          </cell>
        </row>
        <row r="2852">
          <cell r="A2852" t="str">
            <v>P-BJ-FA0-010</v>
          </cell>
          <cell r="B2852" t="str">
            <v>Power</v>
          </cell>
          <cell r="C2852" t="str">
            <v>2 (TBC)</v>
          </cell>
          <cell r="D2852" t="str">
            <v>NO</v>
          </cell>
          <cell r="E2852">
            <v>45491</v>
          </cell>
          <cell r="F2852" t="str">
            <v>Before PCN</v>
          </cell>
          <cell r="G2852" t="str">
            <v xml:space="preserve">investment </v>
          </cell>
        </row>
        <row r="2853">
          <cell r="A2853" t="str">
            <v>P-BJ-FA0-011</v>
          </cell>
          <cell r="B2853" t="str">
            <v>Power</v>
          </cell>
          <cell r="C2853"/>
          <cell r="D2853"/>
          <cell r="E2853">
            <v>45576</v>
          </cell>
          <cell r="F2853" t="str">
            <v>Before PCN</v>
          </cell>
          <cell r="G2853" t="str">
            <v xml:space="preserve">investment </v>
          </cell>
        </row>
        <row r="2854">
          <cell r="A2854" t="str">
            <v>P-BJ-FA0-011</v>
          </cell>
          <cell r="B2854" t="str">
            <v>Power</v>
          </cell>
          <cell r="C2854"/>
          <cell r="D2854"/>
          <cell r="E2854">
            <v>45576</v>
          </cell>
          <cell r="F2854" t="str">
            <v>Before PCN</v>
          </cell>
          <cell r="G2854" t="str">
            <v xml:space="preserve">investment </v>
          </cell>
        </row>
        <row r="2855">
          <cell r="A2855" t="str">
            <v>P-BJ-K00-007</v>
          </cell>
          <cell r="B2855" t="str">
            <v>Multi Sector</v>
          </cell>
          <cell r="C2855"/>
          <cell r="D2855"/>
          <cell r="E2855">
            <v>45657</v>
          </cell>
          <cell r="F2855" t="str">
            <v>Before PCN</v>
          </cell>
          <cell r="G2855" t="str">
            <v>PBO</v>
          </cell>
        </row>
        <row r="2856">
          <cell r="A2856" t="str">
            <v>P-BF-EB0-005</v>
          </cell>
          <cell r="B2856" t="str">
            <v>Water supply and Sanitation</v>
          </cell>
          <cell r="C2856">
            <v>1</v>
          </cell>
          <cell r="D2856" t="str">
            <v>NO</v>
          </cell>
          <cell r="E2856">
            <v>45657</v>
          </cell>
          <cell r="F2856" t="str">
            <v>Before PCN</v>
          </cell>
          <cell r="G2856" t="str">
            <v xml:space="preserve">investment </v>
          </cell>
        </row>
        <row r="2857">
          <cell r="A2857" t="str">
            <v>P-BF-FA0-014</v>
          </cell>
          <cell r="B2857" t="str">
            <v>Power</v>
          </cell>
          <cell r="C2857"/>
          <cell r="D2857" t="str">
            <v>NO</v>
          </cell>
          <cell r="E2857">
            <v>45657</v>
          </cell>
          <cell r="F2857" t="str">
            <v>Before PCN</v>
          </cell>
          <cell r="G2857" t="str">
            <v xml:space="preserve">investment </v>
          </cell>
        </row>
        <row r="2858">
          <cell r="A2858" t="str">
            <v>P-BF-IAZ-002</v>
          </cell>
          <cell r="B2858" t="str">
            <v>Social</v>
          </cell>
          <cell r="C2858"/>
          <cell r="D2858" t="str">
            <v>NO</v>
          </cell>
          <cell r="E2858">
            <v>45563</v>
          </cell>
          <cell r="F2858" t="str">
            <v>Before PCN</v>
          </cell>
          <cell r="G2858" t="str">
            <v xml:space="preserve">investment </v>
          </cell>
        </row>
        <row r="2859">
          <cell r="A2859" t="str">
            <v>P-BF-K00-010</v>
          </cell>
          <cell r="B2859" t="str">
            <v>Multi Sector</v>
          </cell>
          <cell r="C2859"/>
          <cell r="D2859" t="str">
            <v>NO</v>
          </cell>
          <cell r="E2859">
            <v>45442</v>
          </cell>
          <cell r="F2859" t="str">
            <v>Before PCN</v>
          </cell>
          <cell r="G2859" t="str">
            <v>PBO</v>
          </cell>
        </row>
        <row r="2860">
          <cell r="A2860" t="str">
            <v>P-BF-HAB-002</v>
          </cell>
          <cell r="B2860" t="str">
            <v>Finance</v>
          </cell>
          <cell r="C2860"/>
          <cell r="D2860" t="str">
            <v>NO</v>
          </cell>
          <cell r="E2860">
            <v>45408</v>
          </cell>
          <cell r="F2860" t="str">
            <v>Before PCN</v>
          </cell>
          <cell r="G2860" t="str">
            <v>LOC</v>
          </cell>
        </row>
        <row r="2861">
          <cell r="A2861" t="str">
            <v>P-CV-F00-002</v>
          </cell>
          <cell r="B2861" t="str">
            <v>Power</v>
          </cell>
          <cell r="C2861"/>
          <cell r="D2861" t="str">
            <v>NO</v>
          </cell>
          <cell r="E2861">
            <v>45624</v>
          </cell>
          <cell r="F2861" t="str">
            <v>Before PCN</v>
          </cell>
          <cell r="G2861" t="str">
            <v xml:space="preserve">investment </v>
          </cell>
        </row>
        <row r="2862">
          <cell r="A2862" t="str">
            <v>P-CV-AA0-012</v>
          </cell>
          <cell r="B2862" t="str">
            <v>Agriculture</v>
          </cell>
          <cell r="C2862"/>
          <cell r="D2862" t="str">
            <v>NO</v>
          </cell>
          <cell r="E2862">
            <v>45657</v>
          </cell>
          <cell r="F2862" t="str">
            <v>Before PCN</v>
          </cell>
          <cell r="G2862" t="str">
            <v xml:space="preserve">investment </v>
          </cell>
        </row>
        <row r="2863">
          <cell r="A2863" t="str">
            <v>P-CV-DA0-006</v>
          </cell>
          <cell r="B2863" t="str">
            <v>Transport</v>
          </cell>
          <cell r="C2863"/>
          <cell r="D2863" t="str">
            <v>NO</v>
          </cell>
          <cell r="E2863">
            <v>45657</v>
          </cell>
          <cell r="F2863" t="str">
            <v>Before PCN</v>
          </cell>
          <cell r="G2863" t="str">
            <v xml:space="preserve">investment </v>
          </cell>
        </row>
        <row r="2864">
          <cell r="A2864" t="str">
            <v>P-CV-A00-001</v>
          </cell>
          <cell r="B2864" t="str">
            <v>Agriculture</v>
          </cell>
          <cell r="C2864"/>
          <cell r="D2864"/>
          <cell r="E2864">
            <v>45657</v>
          </cell>
          <cell r="F2864" t="str">
            <v>Before PCN</v>
          </cell>
          <cell r="G2864" t="str">
            <v xml:space="preserve">investment </v>
          </cell>
        </row>
        <row r="2865">
          <cell r="A2865" t="str">
            <v>P-CI-BB0-005</v>
          </cell>
          <cell r="B2865" t="str">
            <v>Industry, Mining &amp; Quarrying</v>
          </cell>
          <cell r="C2865"/>
          <cell r="D2865" t="str">
            <v>NO</v>
          </cell>
          <cell r="E2865">
            <v>45657</v>
          </cell>
          <cell r="F2865" t="str">
            <v>Before PCN</v>
          </cell>
          <cell r="G2865" t="str">
            <v xml:space="preserve">investment </v>
          </cell>
        </row>
        <row r="2866">
          <cell r="A2866" t="str">
            <v>P-CI-KA0-014</v>
          </cell>
          <cell r="B2866" t="str">
            <v>Multi Sector</v>
          </cell>
          <cell r="C2866"/>
          <cell r="D2866" t="str">
            <v>NO</v>
          </cell>
          <cell r="E2866">
            <v>45657</v>
          </cell>
          <cell r="F2866" t="str">
            <v>Before PCN</v>
          </cell>
          <cell r="G2866" t="str">
            <v>PBO</v>
          </cell>
        </row>
        <row r="2867">
          <cell r="A2867" t="str">
            <v>P-CI-DB0-009</v>
          </cell>
          <cell r="B2867" t="str">
            <v>Transport</v>
          </cell>
          <cell r="C2867"/>
          <cell r="D2867" t="str">
            <v>NO</v>
          </cell>
          <cell r="E2867">
            <v>45427</v>
          </cell>
          <cell r="F2867" t="str">
            <v>PCN Approved</v>
          </cell>
          <cell r="G2867" t="str">
            <v xml:space="preserve">investment </v>
          </cell>
        </row>
        <row r="2868">
          <cell r="A2868" t="str">
            <v>P-CI-K00-014</v>
          </cell>
          <cell r="B2868" t="str">
            <v>Multi Sector</v>
          </cell>
          <cell r="C2868"/>
          <cell r="D2868"/>
          <cell r="E2868">
            <v>45469</v>
          </cell>
          <cell r="F2868" t="str">
            <v>Before PCN</v>
          </cell>
          <cell r="G2868" t="str">
            <v xml:space="preserve">investment </v>
          </cell>
        </row>
        <row r="2869">
          <cell r="A2869" t="str">
            <v>P-CI-K00-014</v>
          </cell>
          <cell r="B2869" t="str">
            <v>Multi Sector</v>
          </cell>
          <cell r="C2869"/>
          <cell r="D2869"/>
          <cell r="E2869">
            <v>45469</v>
          </cell>
          <cell r="F2869" t="str">
            <v>Before PCN</v>
          </cell>
          <cell r="G2869" t="str">
            <v xml:space="preserve">investment </v>
          </cell>
        </row>
        <row r="2870">
          <cell r="A2870" t="str">
            <v>P-CI-AAF-003</v>
          </cell>
          <cell r="B2870" t="str">
            <v>Agriculture</v>
          </cell>
          <cell r="C2870"/>
          <cell r="D2870"/>
          <cell r="E2870">
            <v>45565</v>
          </cell>
          <cell r="F2870" t="str">
            <v>PCN Approved</v>
          </cell>
          <cell r="G2870" t="str">
            <v xml:space="preserve">investment </v>
          </cell>
        </row>
        <row r="2871">
          <cell r="A2871" t="str">
            <v>P-CI-AA0-035</v>
          </cell>
          <cell r="B2871" t="str">
            <v>Agriculture</v>
          </cell>
          <cell r="C2871"/>
          <cell r="D2871"/>
          <cell r="E2871">
            <v>45657</v>
          </cell>
          <cell r="F2871" t="str">
            <v>Before PCN</v>
          </cell>
          <cell r="G2871" t="str">
            <v xml:space="preserve">investment </v>
          </cell>
        </row>
        <row r="2872">
          <cell r="A2872" t="str">
            <v>P-CI-FA0-025</v>
          </cell>
          <cell r="B2872" t="str">
            <v>Power</v>
          </cell>
          <cell r="C2872"/>
          <cell r="D2872" t="str">
            <v>NO</v>
          </cell>
          <cell r="E2872">
            <v>45560</v>
          </cell>
          <cell r="F2872" t="str">
            <v>Before PCN</v>
          </cell>
          <cell r="G2872" t="str">
            <v xml:space="preserve">investment </v>
          </cell>
        </row>
        <row r="2873">
          <cell r="A2873" t="str">
            <v>P-GM-AA0-021</v>
          </cell>
          <cell r="B2873" t="str">
            <v>Agriculture</v>
          </cell>
          <cell r="C2873"/>
          <cell r="D2873" t="str">
            <v>NO</v>
          </cell>
          <cell r="E2873">
            <v>45565</v>
          </cell>
          <cell r="F2873" t="str">
            <v>Before PCN</v>
          </cell>
          <cell r="G2873" t="str">
            <v xml:space="preserve">investment </v>
          </cell>
        </row>
        <row r="2874">
          <cell r="A2874" t="str">
            <v>P-GM-AA0-020</v>
          </cell>
          <cell r="B2874" t="str">
            <v>Agriculture</v>
          </cell>
          <cell r="C2874"/>
          <cell r="D2874" t="str">
            <v>NO</v>
          </cell>
          <cell r="E2874">
            <v>45566</v>
          </cell>
          <cell r="F2874" t="str">
            <v>Before PCN</v>
          </cell>
          <cell r="G2874" t="str">
            <v xml:space="preserve">investment </v>
          </cell>
        </row>
        <row r="2875">
          <cell r="A2875" t="str">
            <v>P-GM-D00-009</v>
          </cell>
          <cell r="B2875" t="str">
            <v>Transport</v>
          </cell>
          <cell r="C2875"/>
          <cell r="D2875" t="str">
            <v>NO</v>
          </cell>
          <cell r="E2875">
            <v>45567</v>
          </cell>
          <cell r="F2875" t="str">
            <v>Before PCN</v>
          </cell>
          <cell r="G2875" t="str">
            <v xml:space="preserve">investment </v>
          </cell>
        </row>
        <row r="2876">
          <cell r="A2876" t="str">
            <v>P-GH-AA0-039</v>
          </cell>
          <cell r="B2876" t="str">
            <v>Agriculture</v>
          </cell>
          <cell r="C2876"/>
          <cell r="D2876"/>
          <cell r="E2876">
            <v>45657</v>
          </cell>
          <cell r="F2876" t="str">
            <v>Before PCN</v>
          </cell>
          <cell r="G2876" t="str">
            <v xml:space="preserve">investment </v>
          </cell>
        </row>
        <row r="2877">
          <cell r="A2877" t="str">
            <v>P-GH-I00-004</v>
          </cell>
          <cell r="B2877" t="str">
            <v>Social</v>
          </cell>
          <cell r="C2877"/>
          <cell r="D2877"/>
          <cell r="E2877">
            <v>45657</v>
          </cell>
          <cell r="F2877" t="str">
            <v>Before PCN</v>
          </cell>
          <cell r="G2877" t="str">
            <v xml:space="preserve">investment </v>
          </cell>
        </row>
        <row r="2878">
          <cell r="A2878" t="str">
            <v>P-GN-AA0-029</v>
          </cell>
          <cell r="B2878" t="str">
            <v>Agriculture</v>
          </cell>
          <cell r="C2878"/>
          <cell r="D2878" t="str">
            <v>NO</v>
          </cell>
          <cell r="E2878">
            <v>45569</v>
          </cell>
          <cell r="F2878" t="str">
            <v>Before PCN</v>
          </cell>
          <cell r="G2878" t="str">
            <v xml:space="preserve">investment </v>
          </cell>
        </row>
        <row r="2879">
          <cell r="A2879" t="str">
            <v>P-GN-AA0-028</v>
          </cell>
          <cell r="B2879" t="str">
            <v>Agriculture</v>
          </cell>
          <cell r="C2879"/>
          <cell r="D2879"/>
          <cell r="E2879">
            <v>45657</v>
          </cell>
          <cell r="F2879" t="str">
            <v>Before PCN</v>
          </cell>
          <cell r="G2879" t="str">
            <v xml:space="preserve">investment </v>
          </cell>
        </row>
        <row r="2880">
          <cell r="A2880" t="str">
            <v>P-GW-AA0-015</v>
          </cell>
          <cell r="B2880" t="str">
            <v>Agriculture</v>
          </cell>
          <cell r="C2880"/>
          <cell r="D2880" t="str">
            <v>NO</v>
          </cell>
          <cell r="E2880">
            <v>45571</v>
          </cell>
          <cell r="F2880" t="str">
            <v>Before PCN</v>
          </cell>
          <cell r="G2880" t="str">
            <v xml:space="preserve">investment </v>
          </cell>
        </row>
        <row r="2881">
          <cell r="A2881" t="str">
            <v>P-GW-E00-003</v>
          </cell>
          <cell r="B2881" t="str">
            <v>Water supply and Sanitation</v>
          </cell>
          <cell r="C2881"/>
          <cell r="D2881" t="str">
            <v>NO</v>
          </cell>
          <cell r="E2881">
            <v>45572</v>
          </cell>
          <cell r="F2881" t="str">
            <v>Before PCN</v>
          </cell>
          <cell r="G2881" t="str">
            <v xml:space="preserve">investment </v>
          </cell>
        </row>
        <row r="2882">
          <cell r="A2882" t="str">
            <v>P-LR-DB0-007</v>
          </cell>
          <cell r="B2882" t="str">
            <v>Transport</v>
          </cell>
          <cell r="C2882"/>
          <cell r="D2882" t="str">
            <v>NO</v>
          </cell>
          <cell r="E2882">
            <v>45657</v>
          </cell>
          <cell r="F2882" t="str">
            <v>Before PCN</v>
          </cell>
          <cell r="G2882" t="str">
            <v xml:space="preserve">investment </v>
          </cell>
        </row>
        <row r="2883">
          <cell r="A2883" t="str">
            <v>P-ML-HA0-010</v>
          </cell>
          <cell r="B2883" t="str">
            <v>Finance</v>
          </cell>
          <cell r="C2883"/>
          <cell r="D2883" t="str">
            <v>NO</v>
          </cell>
          <cell r="E2883">
            <v>45657</v>
          </cell>
          <cell r="F2883" t="str">
            <v>Before PCN</v>
          </cell>
          <cell r="G2883" t="str">
            <v xml:space="preserve">investment </v>
          </cell>
        </row>
        <row r="2884">
          <cell r="A2884" t="str">
            <v>P-ML-FF0-003</v>
          </cell>
          <cell r="B2884" t="str">
            <v>Power</v>
          </cell>
          <cell r="C2884"/>
          <cell r="D2884"/>
          <cell r="E2884">
            <v>45657</v>
          </cell>
          <cell r="F2884" t="str">
            <v>Before PCN</v>
          </cell>
          <cell r="G2884" t="str">
            <v xml:space="preserve">investment </v>
          </cell>
        </row>
        <row r="2885">
          <cell r="A2885" t="str">
            <v>P-ML-AAB-003</v>
          </cell>
          <cell r="B2885" t="str">
            <v>Agriculture</v>
          </cell>
          <cell r="C2885"/>
          <cell r="D2885"/>
          <cell r="E2885">
            <v>45657</v>
          </cell>
          <cell r="F2885" t="str">
            <v>Before PCN</v>
          </cell>
          <cell r="G2885" t="str">
            <v xml:space="preserve">investment </v>
          </cell>
        </row>
        <row r="2886">
          <cell r="A2886" t="str">
            <v>P-Z1-DB0-276</v>
          </cell>
          <cell r="B2886" t="str">
            <v>Transport</v>
          </cell>
          <cell r="C2886"/>
          <cell r="D2886" t="str">
            <v xml:space="preserve">No </v>
          </cell>
          <cell r="E2886">
            <v>45644</v>
          </cell>
          <cell r="F2886" t="str">
            <v>Before PCN</v>
          </cell>
          <cell r="G2886" t="str">
            <v xml:space="preserve">investment </v>
          </cell>
        </row>
        <row r="2887">
          <cell r="A2887" t="str">
            <v>P-Z1-DB0-259</v>
          </cell>
          <cell r="B2887" t="str">
            <v>Transport</v>
          </cell>
          <cell r="C2887">
            <v>1</v>
          </cell>
          <cell r="D2887" t="str">
            <v xml:space="preserve">YES </v>
          </cell>
          <cell r="E2887">
            <v>45621</v>
          </cell>
          <cell r="F2887" t="str">
            <v>Before PCN</v>
          </cell>
          <cell r="G2887" t="str">
            <v xml:space="preserve">investment </v>
          </cell>
        </row>
        <row r="2888">
          <cell r="A2888" t="str">
            <v>P-Z1-AA0-143</v>
          </cell>
          <cell r="B2888" t="str">
            <v>Agriculture</v>
          </cell>
          <cell r="C2888"/>
          <cell r="D2888" t="str">
            <v xml:space="preserve">No </v>
          </cell>
          <cell r="E2888">
            <v>45657</v>
          </cell>
          <cell r="F2888" t="str">
            <v>Before PCN</v>
          </cell>
          <cell r="G2888" t="str">
            <v xml:space="preserve">investment </v>
          </cell>
        </row>
        <row r="2889">
          <cell r="A2889" t="str">
            <v>P-Z1-AA0-127</v>
          </cell>
          <cell r="B2889" t="str">
            <v>Agriculture</v>
          </cell>
          <cell r="C2889"/>
          <cell r="D2889" t="str">
            <v>No</v>
          </cell>
          <cell r="E2889">
            <v>45625</v>
          </cell>
          <cell r="F2889" t="str">
            <v>Before PCN</v>
          </cell>
          <cell r="G2889" t="str">
            <v xml:space="preserve">investment </v>
          </cell>
        </row>
        <row r="2890">
          <cell r="A2890" t="str">
            <v>P-Z1-FA0-168</v>
          </cell>
          <cell r="B2890" t="str">
            <v>Power</v>
          </cell>
          <cell r="C2890"/>
          <cell r="D2890" t="str">
            <v>NO</v>
          </cell>
          <cell r="E2890">
            <v>45628</v>
          </cell>
          <cell r="F2890" t="str">
            <v>Before PCN</v>
          </cell>
          <cell r="G2890" t="str">
            <v xml:space="preserve">investment </v>
          </cell>
        </row>
        <row r="2891">
          <cell r="A2891" t="str">
            <v>P-Z1-DA0-014</v>
          </cell>
          <cell r="B2891" t="str">
            <v>Transport</v>
          </cell>
          <cell r="C2891"/>
          <cell r="D2891" t="str">
            <v>NO</v>
          </cell>
          <cell r="E2891">
            <v>45628</v>
          </cell>
          <cell r="F2891" t="str">
            <v>Before PCN</v>
          </cell>
          <cell r="G2891" t="str">
            <v xml:space="preserve">investment </v>
          </cell>
        </row>
        <row r="2892">
          <cell r="A2892" t="str">
            <v>P-Z1-H00-116</v>
          </cell>
          <cell r="B2892" t="str">
            <v>Finance</v>
          </cell>
          <cell r="C2892"/>
          <cell r="D2892" t="str">
            <v>NO</v>
          </cell>
          <cell r="E2892">
            <v>45628</v>
          </cell>
          <cell r="F2892" t="str">
            <v>Before PCN</v>
          </cell>
          <cell r="G2892" t="str">
            <v xml:space="preserve">investment </v>
          </cell>
        </row>
        <row r="2893">
          <cell r="A2893" t="str">
            <v>P-Z1-H00-117</v>
          </cell>
          <cell r="B2893" t="str">
            <v>Finance</v>
          </cell>
          <cell r="C2893"/>
          <cell r="D2893"/>
          <cell r="E2893">
            <v>45380</v>
          </cell>
          <cell r="F2893" t="str">
            <v>Before PCN</v>
          </cell>
          <cell r="G2893" t="str">
            <v xml:space="preserve">investment </v>
          </cell>
        </row>
        <row r="2894">
          <cell r="A2894" t="str">
            <v>P-Z1-DB0-272</v>
          </cell>
          <cell r="B2894" t="str">
            <v>Transport</v>
          </cell>
          <cell r="C2894"/>
          <cell r="D2894"/>
          <cell r="E2894">
            <v>45471</v>
          </cell>
          <cell r="F2894" t="str">
            <v>Before PCN</v>
          </cell>
          <cell r="G2894" t="str">
            <v xml:space="preserve">investment </v>
          </cell>
        </row>
        <row r="2895">
          <cell r="A2895" t="str">
            <v>P-Z1-DB0-265</v>
          </cell>
          <cell r="B2895" t="str">
            <v>Transport</v>
          </cell>
          <cell r="C2895">
            <v>1</v>
          </cell>
          <cell r="D2895"/>
          <cell r="E2895">
            <v>45565</v>
          </cell>
          <cell r="F2895" t="str">
            <v>PCN Approved</v>
          </cell>
          <cell r="G2895" t="str">
            <v xml:space="preserve">investment </v>
          </cell>
        </row>
        <row r="2896">
          <cell r="A2896" t="str">
            <v>P-Z1-DB0-275</v>
          </cell>
          <cell r="B2896" t="str">
            <v>Transport</v>
          </cell>
          <cell r="C2896"/>
          <cell r="D2896"/>
          <cell r="E2896">
            <v>45657</v>
          </cell>
          <cell r="F2896" t="str">
            <v>Before PCN</v>
          </cell>
          <cell r="G2896" t="str">
            <v xml:space="preserve">investment </v>
          </cell>
        </row>
        <row r="2897">
          <cell r="A2897" t="str">
            <v>P-Z1-FA0-201</v>
          </cell>
          <cell r="B2897" t="str">
            <v>Power</v>
          </cell>
          <cell r="C2897"/>
          <cell r="D2897"/>
          <cell r="E2897">
            <v>45380</v>
          </cell>
          <cell r="F2897" t="str">
            <v>Before PCN</v>
          </cell>
          <cell r="G2897" t="str">
            <v xml:space="preserve">investment </v>
          </cell>
        </row>
        <row r="2898">
          <cell r="A2898" t="str">
            <v>P-Z1-DB0-256</v>
          </cell>
          <cell r="B2898" t="str">
            <v>Transport</v>
          </cell>
          <cell r="C2898"/>
          <cell r="D2898"/>
          <cell r="E2898">
            <v>45565</v>
          </cell>
          <cell r="F2898" t="str">
            <v>PCN Approved</v>
          </cell>
          <cell r="G2898" t="str">
            <v xml:space="preserve">investment </v>
          </cell>
        </row>
        <row r="2899">
          <cell r="A2899" t="str">
            <v>P-SN-DD0-003</v>
          </cell>
          <cell r="B2899" t="str">
            <v>Transport</v>
          </cell>
          <cell r="C2899"/>
          <cell r="D2899" t="str">
            <v xml:space="preserve">No – Draft ESIA under review  </v>
          </cell>
          <cell r="E2899">
            <v>45657</v>
          </cell>
          <cell r="F2899" t="str">
            <v>Before PCN</v>
          </cell>
          <cell r="G2899" t="str">
            <v xml:space="preserve">investment </v>
          </cell>
        </row>
        <row r="2900">
          <cell r="A2900" t="str">
            <v>P-SN-KA0-020</v>
          </cell>
          <cell r="B2900" t="str">
            <v>Multi Sector</v>
          </cell>
          <cell r="C2900"/>
          <cell r="D2900" t="str">
            <v>NO</v>
          </cell>
          <cell r="E2900">
            <v>45657</v>
          </cell>
          <cell r="F2900" t="str">
            <v>Before PCN</v>
          </cell>
          <cell r="G2900" t="str">
            <v>PBO</v>
          </cell>
        </row>
        <row r="2901">
          <cell r="A2901" t="str">
            <v>P-SN-A00-021</v>
          </cell>
          <cell r="B2901" t="str">
            <v>Agriculture</v>
          </cell>
          <cell r="C2901"/>
          <cell r="D2901" t="str">
            <v>NO</v>
          </cell>
          <cell r="E2901">
            <v>45657</v>
          </cell>
          <cell r="F2901" t="str">
            <v>Before PCN</v>
          </cell>
          <cell r="G2901" t="str">
            <v xml:space="preserve">investment </v>
          </cell>
        </row>
        <row r="2902">
          <cell r="A2902" t="str">
            <v>P-SN-I00-011</v>
          </cell>
          <cell r="B2902" t="str">
            <v>Social</v>
          </cell>
          <cell r="C2902"/>
          <cell r="D2902" t="str">
            <v>NO</v>
          </cell>
          <cell r="E2902">
            <v>45657</v>
          </cell>
          <cell r="F2902" t="str">
            <v>Before PCN</v>
          </cell>
          <cell r="G2902" t="str">
            <v xml:space="preserve">investment </v>
          </cell>
        </row>
        <row r="2903">
          <cell r="A2903" t="str">
            <v xml:space="preserve">P-SN-EAB-001 </v>
          </cell>
          <cell r="B2903" t="str">
            <v>Water supply and Sanitation</v>
          </cell>
          <cell r="C2903">
            <v>1</v>
          </cell>
          <cell r="D2903" t="str">
            <v>NO</v>
          </cell>
          <cell r="E2903">
            <v>45327</v>
          </cell>
          <cell r="F2903" t="str">
            <v>Before PCN</v>
          </cell>
          <cell r="G2903" t="str">
            <v xml:space="preserve">investment </v>
          </cell>
        </row>
        <row r="2904">
          <cell r="A2904" t="str">
            <v xml:space="preserve">P-SN-AA0-021 </v>
          </cell>
          <cell r="B2904" t="str">
            <v>Agriculture</v>
          </cell>
          <cell r="C2904"/>
          <cell r="D2904" t="str">
            <v>NO</v>
          </cell>
          <cell r="E2904">
            <v>45436</v>
          </cell>
          <cell r="F2904" t="str">
            <v>Before PCN</v>
          </cell>
          <cell r="G2904" t="str">
            <v xml:space="preserve">investment </v>
          </cell>
        </row>
        <row r="2905">
          <cell r="A2905" t="str">
            <v>P-SN-DB0-031</v>
          </cell>
          <cell r="B2905" t="str">
            <v>Transport</v>
          </cell>
          <cell r="C2905"/>
          <cell r="D2905" t="str">
            <v>NO</v>
          </cell>
          <cell r="E2905">
            <v>45657</v>
          </cell>
          <cell r="F2905" t="str">
            <v>Before PCN</v>
          </cell>
          <cell r="G2905" t="str">
            <v xml:space="preserve">investment </v>
          </cell>
        </row>
        <row r="2906">
          <cell r="A2906" t="str">
            <v>P-SN-DB0-030</v>
          </cell>
          <cell r="B2906" t="str">
            <v>Transport</v>
          </cell>
          <cell r="C2906"/>
          <cell r="D2906" t="str">
            <v>NO</v>
          </cell>
          <cell r="E2906">
            <v>45569</v>
          </cell>
          <cell r="F2906" t="str">
            <v>Before PCN</v>
          </cell>
          <cell r="G2906" t="str">
            <v xml:space="preserve">investment </v>
          </cell>
        </row>
        <row r="2907">
          <cell r="A2907" t="str">
            <v>P-SN-H00-011</v>
          </cell>
          <cell r="B2907" t="str">
            <v>Finance</v>
          </cell>
          <cell r="C2907"/>
          <cell r="D2907"/>
          <cell r="E2907">
            <v>45657</v>
          </cell>
          <cell r="F2907" t="str">
            <v>Before PCN</v>
          </cell>
          <cell r="G2907" t="str">
            <v xml:space="preserve">investment </v>
          </cell>
        </row>
        <row r="2908">
          <cell r="A2908" t="str">
            <v>P-SL-H00-005</v>
          </cell>
          <cell r="B2908" t="str">
            <v>Finance</v>
          </cell>
          <cell r="C2908"/>
          <cell r="D2908"/>
          <cell r="E2908">
            <v>45657</v>
          </cell>
          <cell r="F2908" t="str">
            <v>Before PCN</v>
          </cell>
          <cell r="G2908" t="str">
            <v xml:space="preserve">investment </v>
          </cell>
        </row>
        <row r="2909">
          <cell r="A2909" t="str">
            <v>P-SL-E00-016</v>
          </cell>
          <cell r="B2909" t="str">
            <v>Water supply and Sanitation</v>
          </cell>
          <cell r="C2909"/>
          <cell r="D2909"/>
          <cell r="E2909">
            <v>45657</v>
          </cell>
          <cell r="F2909" t="str">
            <v>Before PCN</v>
          </cell>
          <cell r="G2909" t="str">
            <v xml:space="preserve">investment </v>
          </cell>
        </row>
        <row r="2910">
          <cell r="A2910" t="str">
            <v>P-SL-AA0-024</v>
          </cell>
          <cell r="B2910" t="str">
            <v>Agriculture</v>
          </cell>
          <cell r="C2910"/>
          <cell r="D2910"/>
          <cell r="E2910">
            <v>45657</v>
          </cell>
          <cell r="F2910" t="str">
            <v>Before PCN</v>
          </cell>
          <cell r="G2910" t="str">
            <v xml:space="preserve">investment </v>
          </cell>
        </row>
        <row r="2911">
          <cell r="A2911" t="str">
            <v>P-TG-EA0-003</v>
          </cell>
          <cell r="B2911" t="str">
            <v>Water supply and Sanitation</v>
          </cell>
          <cell r="C2911"/>
          <cell r="D2911" t="str">
            <v>NO</v>
          </cell>
          <cell r="E2911">
            <v>45565</v>
          </cell>
          <cell r="F2911" t="str">
            <v>Before PCN</v>
          </cell>
          <cell r="G2911" t="str">
            <v xml:space="preserve">investment </v>
          </cell>
        </row>
        <row r="2912">
          <cell r="A2912" t="str">
            <v>P-TG-DB0-004</v>
          </cell>
          <cell r="B2912" t="str">
            <v>Transport</v>
          </cell>
          <cell r="C2912">
            <v>1</v>
          </cell>
          <cell r="D2912" t="str">
            <v>NO</v>
          </cell>
          <cell r="E2912">
            <v>45469</v>
          </cell>
          <cell r="F2912" t="str">
            <v>Before PCN</v>
          </cell>
          <cell r="G2912" t="str">
            <v xml:space="preserve">investment </v>
          </cell>
        </row>
        <row r="2913">
          <cell r="A2913" t="str">
            <v>P-TG-KA0-005</v>
          </cell>
          <cell r="B2913" t="str">
            <v>Multi Sector</v>
          </cell>
          <cell r="C2913"/>
          <cell r="D2913" t="str">
            <v>NO</v>
          </cell>
          <cell r="E2913">
            <v>45442</v>
          </cell>
          <cell r="F2913" t="str">
            <v>Before PCN</v>
          </cell>
          <cell r="G2913" t="str">
            <v>PBO</v>
          </cell>
        </row>
        <row r="2914">
          <cell r="A2914" t="str">
            <v>P-TG-AA0-014</v>
          </cell>
          <cell r="B2914" t="str">
            <v>Agriculture</v>
          </cell>
          <cell r="C2914"/>
          <cell r="D2914"/>
          <cell r="E2914">
            <v>45657</v>
          </cell>
          <cell r="F2914" t="str">
            <v>Before PCN</v>
          </cell>
          <cell r="G2914" t="str">
            <v xml:space="preserve">investment </v>
          </cell>
        </row>
        <row r="2915">
          <cell r="A2915" t="str">
            <v>P-TG-AA0-014</v>
          </cell>
          <cell r="B2915" t="str">
            <v>Agriculture</v>
          </cell>
          <cell r="C2915"/>
          <cell r="D2915"/>
          <cell r="E2915">
            <v>45657</v>
          </cell>
          <cell r="F2915" t="str">
            <v>Before PCN</v>
          </cell>
          <cell r="G2915" t="str">
            <v xml:space="preserve">investment </v>
          </cell>
        </row>
        <row r="2916">
          <cell r="A2916" t="str">
            <v>P-ZA-FAA-001</v>
          </cell>
          <cell r="B2916" t="str">
            <v>Power</v>
          </cell>
          <cell r="C2916" t="str">
            <v>Cat.I</v>
          </cell>
          <cell r="D2916" t="str">
            <v>Yes</v>
          </cell>
          <cell r="E2916">
            <v>45301</v>
          </cell>
          <cell r="F2916" t="str">
            <v>PAR Approved</v>
          </cell>
          <cell r="G2916" t="str">
            <v xml:space="preserve">investment </v>
          </cell>
        </row>
        <row r="2917">
          <cell r="A2917" t="str">
            <v>P-ZM-AAE-004</v>
          </cell>
          <cell r="B2917" t="str">
            <v>Agriculture</v>
          </cell>
          <cell r="C2917" t="str">
            <v>FIB</v>
          </cell>
          <cell r="D2917" t="str">
            <v>No</v>
          </cell>
          <cell r="E2917">
            <v>45315</v>
          </cell>
          <cell r="F2917" t="str">
            <v>PCN Approved</v>
          </cell>
          <cell r="G2917" t="str">
            <v xml:space="preserve">investment </v>
          </cell>
        </row>
        <row r="2918">
          <cell r="A2918" t="str">
            <v>P-SL-E00-015</v>
          </cell>
          <cell r="B2918" t="str">
            <v>Water supply and Sanitation</v>
          </cell>
          <cell r="C2918">
            <v>1</v>
          </cell>
          <cell r="D2918" t="str">
            <v>NO</v>
          </cell>
          <cell r="E2918">
            <v>45315</v>
          </cell>
          <cell r="F2918" t="str">
            <v>PCN Approved</v>
          </cell>
          <cell r="G2918" t="str">
            <v>Investment</v>
          </cell>
        </row>
        <row r="2919">
          <cell r="A2919" t="str">
            <v>P-ZM-E00-020</v>
          </cell>
          <cell r="B2919" t="str">
            <v>Water supply and Sanitation</v>
          </cell>
          <cell r="C2919" t="str">
            <v>II</v>
          </cell>
          <cell r="D2919" t="str">
            <v>No</v>
          </cell>
          <cell r="E2919">
            <v>45320</v>
          </cell>
          <cell r="F2919" t="str">
            <v>PCN Approved</v>
          </cell>
          <cell r="G2919" t="str">
            <v xml:space="preserve">investment </v>
          </cell>
        </row>
        <row r="2920">
          <cell r="A2920" t="str">
            <v>P-CG-HAB-005</v>
          </cell>
          <cell r="B2920" t="str">
            <v>Commercial Banking</v>
          </cell>
          <cell r="C2920"/>
          <cell r="D2920"/>
          <cell r="E2920">
            <v>45321</v>
          </cell>
          <cell r="F2920" t="str">
            <v>Before PCN</v>
          </cell>
          <cell r="G2920" t="str">
            <v>Guarantee</v>
          </cell>
        </row>
        <row r="2921">
          <cell r="A2921" t="str">
            <v>P-MZ-DC0-004</v>
          </cell>
          <cell r="B2921" t="str">
            <v>Transport</v>
          </cell>
          <cell r="C2921" t="str">
            <v>II</v>
          </cell>
          <cell r="D2921" t="str">
            <v>No</v>
          </cell>
          <cell r="E2921">
            <v>45322</v>
          </cell>
          <cell r="F2921" t="str">
            <v>PAR  Approved</v>
          </cell>
          <cell r="G2921" t="str">
            <v xml:space="preserve">investment </v>
          </cell>
        </row>
        <row r="2922">
          <cell r="A2922" t="str">
            <v>P-SO-HZ0-001</v>
          </cell>
          <cell r="B2922" t="str">
            <v>Finance</v>
          </cell>
          <cell r="C2922">
            <v>3</v>
          </cell>
          <cell r="D2922" t="str">
            <v>NO</v>
          </cell>
          <cell r="E2922">
            <v>45323</v>
          </cell>
          <cell r="F2922" t="str">
            <v>Before PCN</v>
          </cell>
          <cell r="G2922" t="str">
            <v xml:space="preserve">investment </v>
          </cell>
        </row>
        <row r="2923">
          <cell r="A2923" t="str">
            <v>PMZ-F00-022</v>
          </cell>
          <cell r="B2923" t="str">
            <v>Power</v>
          </cell>
          <cell r="C2923" t="str">
            <v>I</v>
          </cell>
          <cell r="D2923" t="str">
            <v>No</v>
          </cell>
          <cell r="E2923">
            <v>45329</v>
          </cell>
          <cell r="F2923" t="str">
            <v>Before PCN</v>
          </cell>
          <cell r="G2923" t="str">
            <v xml:space="preserve">investment </v>
          </cell>
        </row>
        <row r="2924">
          <cell r="A2924" t="str">
            <v>PMZ-F00-022</v>
          </cell>
          <cell r="B2924" t="str">
            <v>Power</v>
          </cell>
          <cell r="C2924" t="str">
            <v>I</v>
          </cell>
          <cell r="D2924" t="str">
            <v>No</v>
          </cell>
          <cell r="E2924">
            <v>45329</v>
          </cell>
          <cell r="F2924" t="str">
            <v>Before PCN</v>
          </cell>
          <cell r="G2924" t="str">
            <v xml:space="preserve">investment </v>
          </cell>
        </row>
        <row r="2925">
          <cell r="A2925" t="str">
            <v>P-NG-K00-013</v>
          </cell>
          <cell r="B2925" t="str">
            <v>Multi Sector</v>
          </cell>
          <cell r="C2925" t="str">
            <v>III</v>
          </cell>
          <cell r="D2925" t="str">
            <v>No</v>
          </cell>
          <cell r="E2925">
            <v>45329</v>
          </cell>
          <cell r="F2925" t="str">
            <v>PCN approved</v>
          </cell>
          <cell r="G2925" t="str">
            <v>PBO</v>
          </cell>
        </row>
        <row r="2926">
          <cell r="A2926" t="str">
            <v>P-MU-F00-005</v>
          </cell>
          <cell r="B2926" t="str">
            <v>Power</v>
          </cell>
          <cell r="C2926" t="str">
            <v>I</v>
          </cell>
          <cell r="D2926" t="str">
            <v>No</v>
          </cell>
          <cell r="E2926">
            <v>45338</v>
          </cell>
          <cell r="F2926" t="str">
            <v>PCN Approved</v>
          </cell>
          <cell r="G2926" t="str">
            <v xml:space="preserve">investment </v>
          </cell>
        </row>
        <row r="2927">
          <cell r="A2927" t="str">
            <v>P-ZW-HAB-001</v>
          </cell>
          <cell r="B2927" t="str">
            <v>Finance</v>
          </cell>
          <cell r="C2927" t="str">
            <v>I</v>
          </cell>
          <cell r="D2927" t="str">
            <v>No</v>
          </cell>
          <cell r="E2927">
            <v>45343</v>
          </cell>
          <cell r="F2927" t="str">
            <v>PAR  Approved</v>
          </cell>
          <cell r="G2927" t="str">
            <v>LOC</v>
          </cell>
        </row>
        <row r="2928">
          <cell r="A2928" t="str">
            <v>P-CI-HAB-008</v>
          </cell>
          <cell r="B2928" t="str">
            <v>Finance</v>
          </cell>
          <cell r="C2928" t="str">
            <v>FI-A or FI-B (TBC)</v>
          </cell>
          <cell r="D2928"/>
          <cell r="E2928">
            <v>45343</v>
          </cell>
          <cell r="F2928" t="str">
            <v>PCN Approved</v>
          </cell>
          <cell r="G2928" t="str">
            <v>Guarantee</v>
          </cell>
        </row>
        <row r="2929">
          <cell r="A2929" t="str">
            <v>P-SN-DC0-002</v>
          </cell>
          <cell r="B2929" t="str">
            <v>Transport</v>
          </cell>
          <cell r="C2929">
            <v>1</v>
          </cell>
          <cell r="D2929"/>
          <cell r="E2929">
            <v>45346</v>
          </cell>
          <cell r="F2929" t="str">
            <v>PCN Approved</v>
          </cell>
          <cell r="G2929" t="str">
            <v>Investment</v>
          </cell>
        </row>
        <row r="2930">
          <cell r="A2930" t="str">
            <v>P-CG-IZ0-002</v>
          </cell>
          <cell r="B2930" t="str">
            <v>Social</v>
          </cell>
          <cell r="C2930">
            <v>2</v>
          </cell>
          <cell r="D2930" t="str">
            <v>NO</v>
          </cell>
          <cell r="E2930">
            <v>45350</v>
          </cell>
          <cell r="F2930" t="str">
            <v>PCN Approved</v>
          </cell>
          <cell r="G2930" t="str">
            <v xml:space="preserve">investment </v>
          </cell>
        </row>
        <row r="2931">
          <cell r="A2931" t="str">
            <v>P-ET-E00-015</v>
          </cell>
          <cell r="B2931" t="str">
            <v>Water supply and Sanitation</v>
          </cell>
          <cell r="C2931">
            <v>2</v>
          </cell>
          <cell r="D2931" t="str">
            <v>Yes</v>
          </cell>
          <cell r="E2931">
            <v>45350</v>
          </cell>
          <cell r="F2931" t="str">
            <v>PCN approved</v>
          </cell>
          <cell r="G2931" t="str">
            <v xml:space="preserve">investment </v>
          </cell>
        </row>
        <row r="2932">
          <cell r="A2932" t="str">
            <v>P-A0-I00-001</v>
          </cell>
          <cell r="B2932" t="str">
            <v>Social</v>
          </cell>
          <cell r="C2932" t="str">
            <v>II</v>
          </cell>
          <cell r="D2932" t="str">
            <v>No</v>
          </cell>
          <cell r="E2932">
            <v>45350</v>
          </cell>
          <cell r="F2932" t="str">
            <v>Before PCN</v>
          </cell>
          <cell r="G2932" t="str">
            <v xml:space="preserve">investment </v>
          </cell>
        </row>
        <row r="2933">
          <cell r="A2933" t="str">
            <v>P-TG-AA0-014</v>
          </cell>
          <cell r="B2933" t="str">
            <v>Agriculture</v>
          </cell>
          <cell r="C2933" t="str">
            <v>1 (TBC)</v>
          </cell>
          <cell r="D2933"/>
          <cell r="E2933">
            <v>45364</v>
          </cell>
          <cell r="F2933" t="str">
            <v>PCN Approved</v>
          </cell>
          <cell r="G2933" t="str">
            <v xml:space="preserve">investment </v>
          </cell>
        </row>
        <row r="2934">
          <cell r="A2934" t="str">
            <v>P-RW-H00-009</v>
          </cell>
          <cell r="B2934" t="str">
            <v>Finance</v>
          </cell>
          <cell r="C2934" t="str">
            <v>FI-B</v>
          </cell>
          <cell r="D2934" t="str">
            <v>NA</v>
          </cell>
          <cell r="E2934">
            <v>45368</v>
          </cell>
          <cell r="F2934" t="str">
            <v>Before PCN</v>
          </cell>
          <cell r="G2934" t="str">
            <v>LOC</v>
          </cell>
        </row>
        <row r="2935">
          <cell r="A2935" t="str">
            <v>P-KE-AAG-018</v>
          </cell>
          <cell r="B2935" t="str">
            <v>Agriculture</v>
          </cell>
          <cell r="C2935">
            <v>1</v>
          </cell>
          <cell r="D2935" t="str">
            <v>NO</v>
          </cell>
          <cell r="E2935">
            <v>45371</v>
          </cell>
          <cell r="F2935" t="str">
            <v>Before PCN</v>
          </cell>
          <cell r="G2935" t="str">
            <v xml:space="preserve">investment </v>
          </cell>
        </row>
        <row r="2936">
          <cell r="A2936" t="str">
            <v>P-NG- IB0-011</v>
          </cell>
          <cell r="B2936" t="str">
            <v>Social</v>
          </cell>
          <cell r="C2936" t="str">
            <v>II</v>
          </cell>
          <cell r="D2936" t="str">
            <v>NO</v>
          </cell>
          <cell r="E2936">
            <v>45371</v>
          </cell>
          <cell r="F2936" t="str">
            <v>PCN approved</v>
          </cell>
          <cell r="G2936" t="str">
            <v>IP</v>
          </cell>
        </row>
        <row r="2937">
          <cell r="A2937" t="str">
            <v>P-ML-FA0-029</v>
          </cell>
          <cell r="B2937" t="str">
            <v>Power</v>
          </cell>
          <cell r="C2937"/>
          <cell r="D2937" t="str">
            <v>NO</v>
          </cell>
          <cell r="E2937">
            <v>45376</v>
          </cell>
          <cell r="F2937" t="str">
            <v>Before PCN</v>
          </cell>
          <cell r="G2937" t="str">
            <v>Investment</v>
          </cell>
        </row>
        <row r="2938">
          <cell r="A2938" t="str">
            <v>P-TN-IB0-005</v>
          </cell>
          <cell r="B2938" t="str">
            <v>Social</v>
          </cell>
          <cell r="C2938" t="str">
            <v>FI-A [ESMS, ESMS Assessment]</v>
          </cell>
          <cell r="D2938" t="str">
            <v>No</v>
          </cell>
          <cell r="E2938">
            <v>45378</v>
          </cell>
          <cell r="F2938" t="str">
            <v>Before PCN</v>
          </cell>
          <cell r="G2938" t="str">
            <v xml:space="preserve">investment </v>
          </cell>
        </row>
        <row r="2939">
          <cell r="A2939" t="str">
            <v>P-KM-F00-005</v>
          </cell>
          <cell r="B2939" t="str">
            <v>Power</v>
          </cell>
          <cell r="C2939">
            <v>3</v>
          </cell>
          <cell r="D2939" t="str">
            <v>NA</v>
          </cell>
          <cell r="E2939">
            <v>45378</v>
          </cell>
          <cell r="F2939" t="str">
            <v>Before PCN</v>
          </cell>
          <cell r="G2939" t="str">
            <v>PBO</v>
          </cell>
        </row>
        <row r="2940">
          <cell r="A2940" t="str">
            <v>P-MW-AA0-040</v>
          </cell>
          <cell r="B2940" t="str">
            <v>Agriculture</v>
          </cell>
          <cell r="C2940" t="str">
            <v>No</v>
          </cell>
          <cell r="D2940" t="str">
            <v>No</v>
          </cell>
          <cell r="E2940">
            <v>45378</v>
          </cell>
          <cell r="F2940" t="str">
            <v>Before PCN</v>
          </cell>
          <cell r="G2940" t="str">
            <v>PBO</v>
          </cell>
        </row>
        <row r="2941">
          <cell r="A2941" t="str">
            <v>P-MU-FA0-004</v>
          </cell>
          <cell r="B2941" t="str">
            <v>Finance</v>
          </cell>
          <cell r="C2941" t="str">
            <v>II</v>
          </cell>
          <cell r="D2941" t="str">
            <v>No</v>
          </cell>
          <cell r="E2941">
            <v>45378</v>
          </cell>
          <cell r="F2941" t="str">
            <v>Before PCN</v>
          </cell>
          <cell r="G2941" t="str">
            <v xml:space="preserve">investment </v>
          </cell>
        </row>
        <row r="2942">
          <cell r="A2942" t="str">
            <v>P-CV-F00-002</v>
          </cell>
          <cell r="B2942" t="str">
            <v>Power</v>
          </cell>
          <cell r="C2942" t="str">
            <v>1 or 2 (TBC)</v>
          </cell>
          <cell r="D2942" t="str">
            <v>NO</v>
          </cell>
          <cell r="E2942">
            <v>45378</v>
          </cell>
          <cell r="F2942" t="str">
            <v>Before PCN</v>
          </cell>
          <cell r="G2942" t="str">
            <v xml:space="preserve">investment </v>
          </cell>
        </row>
        <row r="2943">
          <cell r="A2943" t="str">
            <v>P-Z1-DB0-265</v>
          </cell>
          <cell r="B2943" t="str">
            <v>Transport</v>
          </cell>
          <cell r="C2943">
            <v>1</v>
          </cell>
          <cell r="D2943"/>
          <cell r="E2943">
            <v>45378</v>
          </cell>
          <cell r="F2943" t="str">
            <v>PCN Approved</v>
          </cell>
          <cell r="G2943" t="str">
            <v xml:space="preserve">investment </v>
          </cell>
        </row>
        <row r="2944">
          <cell r="A2944" t="str">
            <v>P-Z1-DB0-256</v>
          </cell>
          <cell r="B2944" t="str">
            <v>Transport</v>
          </cell>
          <cell r="C2944">
            <v>1</v>
          </cell>
          <cell r="D2944"/>
          <cell r="E2944">
            <v>45378</v>
          </cell>
          <cell r="F2944" t="str">
            <v>PCN Approved</v>
          </cell>
          <cell r="G2944" t="str">
            <v xml:space="preserve">investment </v>
          </cell>
        </row>
        <row r="2945">
          <cell r="A2945" t="str">
            <v>P-ZM-AA0-036</v>
          </cell>
          <cell r="B2945" t="str">
            <v>Agriculture</v>
          </cell>
          <cell r="C2945" t="str">
            <v>No</v>
          </cell>
          <cell r="D2945" t="str">
            <v>No</v>
          </cell>
          <cell r="E2945">
            <v>45381</v>
          </cell>
          <cell r="F2945" t="str">
            <v>Before PCN</v>
          </cell>
          <cell r="G2945" t="str">
            <v xml:space="preserve">investment </v>
          </cell>
        </row>
        <row r="2946">
          <cell r="A2946" t="str">
            <v>PMU-K00-010</v>
          </cell>
          <cell r="B2946" t="str">
            <v>Multi Sector</v>
          </cell>
          <cell r="C2946" t="str">
            <v>III</v>
          </cell>
          <cell r="D2946" t="str">
            <v>No</v>
          </cell>
          <cell r="E2946">
            <v>45382</v>
          </cell>
          <cell r="F2946" t="str">
            <v>PCN Approved</v>
          </cell>
          <cell r="G2946" t="str">
            <v>PBO</v>
          </cell>
        </row>
        <row r="2947">
          <cell r="A2947" t="str">
            <v>P-NA-FZ0-003</v>
          </cell>
          <cell r="B2947" t="str">
            <v>Power</v>
          </cell>
          <cell r="C2947" t="str">
            <v>I</v>
          </cell>
          <cell r="D2947" t="str">
            <v>No</v>
          </cell>
          <cell r="E2947">
            <v>45382</v>
          </cell>
          <cell r="F2947" t="str">
            <v>Before PCN</v>
          </cell>
          <cell r="G2947" t="str">
            <v xml:space="preserve">investment </v>
          </cell>
        </row>
        <row r="2948">
          <cell r="A2948" t="str">
            <v>P-ZM-K00-006</v>
          </cell>
          <cell r="B2948" t="str">
            <v>Multi Sector</v>
          </cell>
          <cell r="C2948" t="str">
            <v>III</v>
          </cell>
          <cell r="D2948" t="str">
            <v>No</v>
          </cell>
          <cell r="E2948">
            <v>45382</v>
          </cell>
          <cell r="F2948" t="str">
            <v>Before PCN</v>
          </cell>
          <cell r="G2948" t="str">
            <v>PBO</v>
          </cell>
        </row>
        <row r="2949">
          <cell r="A2949" t="str">
            <v>P-MA-E00-020</v>
          </cell>
          <cell r="B2949" t="str">
            <v>Water supply and Sanitation</v>
          </cell>
          <cell r="C2949" t="str">
            <v>1 [3 EIES (composante B); 1 EIES composante C ; 1 PAT/RAP et 1 PEPP]</v>
          </cell>
          <cell r="D2949" t="str">
            <v>En cours de finalisation (décembre 2023)</v>
          </cell>
          <cell r="E2949">
            <v>45383</v>
          </cell>
          <cell r="F2949" t="str">
            <v>Before PCN</v>
          </cell>
          <cell r="G2949" t="str">
            <v>investment</v>
          </cell>
        </row>
        <row r="2950">
          <cell r="A2950" t="str">
            <v>P-Z1-DD0-024</v>
          </cell>
          <cell r="B2950" t="str">
            <v>Transport</v>
          </cell>
          <cell r="C2950">
            <v>1</v>
          </cell>
          <cell r="D2950" t="str">
            <v>NO</v>
          </cell>
          <cell r="E2950">
            <v>45399</v>
          </cell>
          <cell r="F2950" t="str">
            <v>Before PCN</v>
          </cell>
          <cell r="G2950" t="str">
            <v xml:space="preserve">investment </v>
          </cell>
        </row>
        <row r="2951">
          <cell r="A2951" t="str">
            <v>P-TZ-K00-019</v>
          </cell>
          <cell r="B2951" t="str">
            <v>Multi Sector</v>
          </cell>
          <cell r="C2951">
            <v>3</v>
          </cell>
          <cell r="D2951" t="str">
            <v>NA</v>
          </cell>
          <cell r="E2951">
            <v>45406</v>
          </cell>
          <cell r="F2951" t="str">
            <v>PCN Approved</v>
          </cell>
          <cell r="G2951" t="str">
            <v>PBO</v>
          </cell>
        </row>
        <row r="2952">
          <cell r="A2952" t="str">
            <v>P-SS-AA0-004</v>
          </cell>
          <cell r="B2952" t="str">
            <v>Agriculture</v>
          </cell>
          <cell r="C2952">
            <v>2</v>
          </cell>
          <cell r="D2952" t="str">
            <v>NO</v>
          </cell>
          <cell r="E2952">
            <v>45410</v>
          </cell>
          <cell r="F2952" t="str">
            <v>Before PCN</v>
          </cell>
          <cell r="G2952" t="str">
            <v xml:space="preserve">investment </v>
          </cell>
        </row>
        <row r="2953">
          <cell r="A2953" t="str">
            <v>P-ZM-HA0-002</v>
          </cell>
          <cell r="B2953" t="str">
            <v>Finance</v>
          </cell>
          <cell r="C2953" t="str">
            <v>No</v>
          </cell>
          <cell r="D2953" t="str">
            <v>No</v>
          </cell>
          <cell r="E2953">
            <v>45412</v>
          </cell>
          <cell r="F2953" t="str">
            <v>Before PCN</v>
          </cell>
          <cell r="G2953" t="str">
            <v>TGF</v>
          </cell>
        </row>
        <row r="2954">
          <cell r="A2954" t="str">
            <v>P-LS-AA0-015</v>
          </cell>
          <cell r="B2954" t="str">
            <v>Agriculture</v>
          </cell>
          <cell r="C2954" t="str">
            <v>II</v>
          </cell>
          <cell r="D2954" t="str">
            <v>No</v>
          </cell>
          <cell r="E2954">
            <v>45412</v>
          </cell>
          <cell r="F2954" t="str">
            <v>Before PCN</v>
          </cell>
          <cell r="G2954" t="str">
            <v xml:space="preserve">investment </v>
          </cell>
        </row>
        <row r="2955">
          <cell r="A2955" t="str">
            <v>P-SL-I00-011</v>
          </cell>
          <cell r="B2955" t="str">
            <v>Social</v>
          </cell>
          <cell r="C2955"/>
          <cell r="D2955"/>
          <cell r="E2955">
            <v>45412</v>
          </cell>
          <cell r="F2955" t="str">
            <v>Before PCN</v>
          </cell>
          <cell r="G2955" t="str">
            <v>Investment</v>
          </cell>
        </row>
        <row r="2956">
          <cell r="A2956" t="str">
            <v>P-Z1-DB0-025</v>
          </cell>
          <cell r="B2956" t="str">
            <v>Transport</v>
          </cell>
          <cell r="C2956" t="str">
            <v>I</v>
          </cell>
          <cell r="D2956" t="str">
            <v>No</v>
          </cell>
          <cell r="E2956">
            <v>45413</v>
          </cell>
          <cell r="F2956" t="str">
            <v>Before PCN</v>
          </cell>
          <cell r="G2956" t="str">
            <v xml:space="preserve">investment </v>
          </cell>
        </row>
        <row r="2957">
          <cell r="A2957" t="str">
            <v>P-Z1-DB0-272</v>
          </cell>
          <cell r="B2957" t="str">
            <v>Transport</v>
          </cell>
          <cell r="C2957" t="str">
            <v>1 or 2 (TBC)</v>
          </cell>
          <cell r="D2957"/>
          <cell r="E2957">
            <v>45435</v>
          </cell>
          <cell r="F2957" t="str">
            <v>Before PCN</v>
          </cell>
          <cell r="G2957" t="str">
            <v xml:space="preserve">investment </v>
          </cell>
        </row>
        <row r="2958">
          <cell r="A2958" t="str">
            <v>P-EG-I00-016</v>
          </cell>
          <cell r="B2958" t="str">
            <v>Social</v>
          </cell>
          <cell r="C2958" t="str">
            <v>No</v>
          </cell>
          <cell r="D2958" t="str">
            <v>No</v>
          </cell>
          <cell r="E2958">
            <v>45441</v>
          </cell>
          <cell r="F2958" t="str">
            <v>Before PCN</v>
          </cell>
          <cell r="G2958" t="str">
            <v xml:space="preserve">investment </v>
          </cell>
        </row>
        <row r="2959">
          <cell r="A2959" t="str">
            <v>P-TD-AB0-005</v>
          </cell>
          <cell r="B2959" t="str">
            <v>agriculture</v>
          </cell>
          <cell r="C2959">
            <v>2</v>
          </cell>
          <cell r="D2959" t="str">
            <v>NO</v>
          </cell>
          <cell r="E2959">
            <v>45441</v>
          </cell>
          <cell r="F2959" t="str">
            <v>Before PCN</v>
          </cell>
          <cell r="G2959" t="str">
            <v xml:space="preserve">investment </v>
          </cell>
        </row>
        <row r="2960">
          <cell r="A2960" t="str">
            <v>P-BF-K00-010</v>
          </cell>
          <cell r="B2960" t="str">
            <v>Multi Sector</v>
          </cell>
          <cell r="C2960" t="str">
            <v>1 or 2 (TBC)</v>
          </cell>
          <cell r="D2960" t="str">
            <v>NO</v>
          </cell>
          <cell r="E2960">
            <v>45442</v>
          </cell>
          <cell r="F2960" t="str">
            <v>Before PCN</v>
          </cell>
          <cell r="G2960" t="str">
            <v>PBO</v>
          </cell>
        </row>
        <row r="2961">
          <cell r="A2961" t="str">
            <v>P-BI-FAB-007</v>
          </cell>
          <cell r="B2961" t="str">
            <v>Power</v>
          </cell>
          <cell r="C2961">
            <v>1</v>
          </cell>
          <cell r="D2961" t="str">
            <v>NO</v>
          </cell>
          <cell r="E2961">
            <v>45455</v>
          </cell>
          <cell r="F2961" t="str">
            <v>Before PCN</v>
          </cell>
          <cell r="G2961" t="str">
            <v xml:space="preserve">investment </v>
          </cell>
        </row>
        <row r="2962">
          <cell r="A2962" t="str">
            <v>P-BI-FAB-005</v>
          </cell>
          <cell r="B2962" t="str">
            <v>Power</v>
          </cell>
          <cell r="C2962">
            <v>1</v>
          </cell>
          <cell r="D2962" t="str">
            <v>NO</v>
          </cell>
          <cell r="E2962">
            <v>45455</v>
          </cell>
          <cell r="F2962" t="str">
            <v>Before PCN</v>
          </cell>
          <cell r="G2962" t="str">
            <v xml:space="preserve">investment </v>
          </cell>
        </row>
        <row r="2963">
          <cell r="A2963" t="str">
            <v>P-ML-HA0-010</v>
          </cell>
          <cell r="B2963" t="str">
            <v>Finance</v>
          </cell>
          <cell r="C2963" t="str">
            <v>FI-B (TBC)</v>
          </cell>
          <cell r="D2963" t="str">
            <v>NO</v>
          </cell>
          <cell r="E2963">
            <v>45457</v>
          </cell>
          <cell r="F2963" t="str">
            <v>Before PCN</v>
          </cell>
          <cell r="G2963" t="str">
            <v xml:space="preserve">investment </v>
          </cell>
        </row>
        <row r="2964">
          <cell r="A2964" t="str">
            <v>P-Z1-IAD-022</v>
          </cell>
          <cell r="B2964" t="str">
            <v>Social</v>
          </cell>
          <cell r="C2964">
            <v>2</v>
          </cell>
          <cell r="D2964" t="str">
            <v>NA</v>
          </cell>
          <cell r="E2964">
            <v>45458</v>
          </cell>
          <cell r="F2964" t="str">
            <v>Before PCN</v>
          </cell>
          <cell r="G2964" t="str">
            <v xml:space="preserve">investment </v>
          </cell>
        </row>
        <row r="2965">
          <cell r="A2965" t="str">
            <v>P-KM-G00-001</v>
          </cell>
          <cell r="B2965" t="str">
            <v>Communications</v>
          </cell>
          <cell r="C2965">
            <v>3</v>
          </cell>
          <cell r="D2965" t="str">
            <v>NO</v>
          </cell>
          <cell r="E2965">
            <v>45462</v>
          </cell>
          <cell r="F2965" t="str">
            <v>Before PCN</v>
          </cell>
          <cell r="G2965" t="str">
            <v>PBO</v>
          </cell>
        </row>
        <row r="2966">
          <cell r="A2966" t="str">
            <v>P-CI-K00-014</v>
          </cell>
          <cell r="B2966" t="str">
            <v>Multi Sector</v>
          </cell>
          <cell r="C2966" t="str">
            <v>1 or 2 (TBC)</v>
          </cell>
          <cell r="D2966"/>
          <cell r="E2966">
            <v>45469</v>
          </cell>
          <cell r="F2966" t="str">
            <v>Before PCN</v>
          </cell>
          <cell r="G2966" t="str">
            <v xml:space="preserve">investment </v>
          </cell>
        </row>
        <row r="2967">
          <cell r="A2967" t="str">
            <v>P-CI-K00-014</v>
          </cell>
          <cell r="B2967" t="str">
            <v>Multi Sector</v>
          </cell>
          <cell r="C2967" t="str">
            <v>1 or 2 (TBC)</v>
          </cell>
          <cell r="D2967"/>
          <cell r="E2967">
            <v>45469</v>
          </cell>
          <cell r="F2967" t="str">
            <v>Before PCN</v>
          </cell>
          <cell r="G2967" t="str">
            <v xml:space="preserve">investment </v>
          </cell>
        </row>
        <row r="2968">
          <cell r="A2968" t="str">
            <v>P-Z1-DB0-276</v>
          </cell>
          <cell r="B2968" t="str">
            <v>Transport</v>
          </cell>
          <cell r="C2968">
            <v>1</v>
          </cell>
          <cell r="D2968" t="str">
            <v xml:space="preserve">No </v>
          </cell>
          <cell r="E2968">
            <v>45469</v>
          </cell>
          <cell r="F2968" t="str">
            <v>Before PCN</v>
          </cell>
          <cell r="G2968" t="str">
            <v xml:space="preserve">investment </v>
          </cell>
        </row>
        <row r="2969">
          <cell r="A2969" t="str">
            <v>P-Z1-DB0-275</v>
          </cell>
          <cell r="B2969" t="str">
            <v>Transport</v>
          </cell>
          <cell r="C2969">
            <v>1</v>
          </cell>
          <cell r="D2969"/>
          <cell r="E2969">
            <v>45469</v>
          </cell>
          <cell r="F2969" t="str">
            <v>Before PCN</v>
          </cell>
          <cell r="G2969" t="str">
            <v xml:space="preserve">investment </v>
          </cell>
        </row>
        <row r="2970">
          <cell r="A2970" t="str">
            <v>P-SL-H00-005</v>
          </cell>
          <cell r="B2970" t="str">
            <v>Finance</v>
          </cell>
          <cell r="C2970" t="str">
            <v>FI-A or FI-B (TBC)</v>
          </cell>
          <cell r="D2970"/>
          <cell r="E2970">
            <v>45469</v>
          </cell>
          <cell r="F2970" t="str">
            <v>PCN Approved</v>
          </cell>
          <cell r="G2970" t="str">
            <v xml:space="preserve">investment </v>
          </cell>
        </row>
        <row r="2971">
          <cell r="A2971" t="str">
            <v>P-SN-A00-021</v>
          </cell>
          <cell r="B2971" t="str">
            <v>Agriculture</v>
          </cell>
          <cell r="C2971" t="str">
            <v>2 (TBC)</v>
          </cell>
          <cell r="D2971" t="str">
            <v>NO</v>
          </cell>
          <cell r="E2971">
            <v>45470</v>
          </cell>
          <cell r="F2971" t="str">
            <v>Before PCN</v>
          </cell>
          <cell r="G2971" t="str">
            <v xml:space="preserve">investment </v>
          </cell>
        </row>
        <row r="2972">
          <cell r="A2972" t="str">
            <v>P-BI-K00-017</v>
          </cell>
          <cell r="B2972" t="str">
            <v>Multi Sector</v>
          </cell>
          <cell r="C2972">
            <v>3</v>
          </cell>
          <cell r="D2972" t="str">
            <v>NO</v>
          </cell>
          <cell r="E2972">
            <v>45471</v>
          </cell>
          <cell r="F2972" t="str">
            <v>Before PCN</v>
          </cell>
          <cell r="G2972" t="str">
            <v>PBO</v>
          </cell>
        </row>
        <row r="2973">
          <cell r="A2973" t="str">
            <v>P-KE-E00-013</v>
          </cell>
          <cell r="B2973" t="str">
            <v>Water supply and Sanitation</v>
          </cell>
          <cell r="C2973">
            <v>2</v>
          </cell>
          <cell r="D2973" t="str">
            <v>NO</v>
          </cell>
          <cell r="E2973">
            <v>45471</v>
          </cell>
          <cell r="F2973" t="str">
            <v>Before PCN</v>
          </cell>
          <cell r="G2973" t="str">
            <v xml:space="preserve">investment </v>
          </cell>
        </row>
        <row r="2974">
          <cell r="A2974" t="str">
            <v xml:space="preserve">P-Z1-K00-158 </v>
          </cell>
          <cell r="B2974" t="str">
            <v>Agriculture</v>
          </cell>
          <cell r="C2974">
            <v>2</v>
          </cell>
          <cell r="D2974" t="str">
            <v>NO</v>
          </cell>
          <cell r="E2974">
            <v>45471</v>
          </cell>
          <cell r="F2974" t="str">
            <v>Before PCN</v>
          </cell>
          <cell r="G2974" t="str">
            <v xml:space="preserve">investment </v>
          </cell>
        </row>
        <row r="2975">
          <cell r="A2975" t="str">
            <v>P-BF-EB0-005</v>
          </cell>
          <cell r="B2975" t="str">
            <v>Water supply and Sanitation</v>
          </cell>
          <cell r="C2975">
            <v>1</v>
          </cell>
          <cell r="D2975" t="str">
            <v>NO</v>
          </cell>
          <cell r="E2975">
            <v>45471</v>
          </cell>
          <cell r="F2975" t="str">
            <v>Before PCN</v>
          </cell>
          <cell r="G2975" t="str">
            <v xml:space="preserve">investment </v>
          </cell>
        </row>
        <row r="2976">
          <cell r="A2976" t="str">
            <v>TBC</v>
          </cell>
          <cell r="B2976" t="str">
            <v>Multi Sector</v>
          </cell>
          <cell r="C2976" t="str">
            <v>No</v>
          </cell>
          <cell r="D2976" t="str">
            <v>No</v>
          </cell>
          <cell r="E2976">
            <v>45473</v>
          </cell>
          <cell r="F2976" t="str">
            <v>PCN Approved</v>
          </cell>
          <cell r="G2976" t="str">
            <v>PBO</v>
          </cell>
        </row>
        <row r="2977">
          <cell r="A2977" t="str">
            <v>P-EG-HAB-015</v>
          </cell>
          <cell r="B2977" t="str">
            <v>Finance</v>
          </cell>
          <cell r="C2977" t="str">
            <v>No</v>
          </cell>
          <cell r="D2977" t="str">
            <v>No</v>
          </cell>
          <cell r="E2977">
            <v>45473</v>
          </cell>
          <cell r="F2977" t="str">
            <v>Before PCN</v>
          </cell>
          <cell r="G2977" t="str">
            <v>LOC</v>
          </cell>
        </row>
        <row r="2978">
          <cell r="A2978" t="str">
            <v>P-MA-DD0-009</v>
          </cell>
          <cell r="B2978" t="str">
            <v>Transport</v>
          </cell>
          <cell r="C2978" t="str">
            <v>No</v>
          </cell>
          <cell r="D2978" t="str">
            <v>No</v>
          </cell>
          <cell r="E2978">
            <v>45473</v>
          </cell>
          <cell r="F2978" t="str">
            <v>Before PCN</v>
          </cell>
          <cell r="G2978" t="str">
            <v xml:space="preserve">investment </v>
          </cell>
        </row>
        <row r="2979">
          <cell r="A2979" t="str">
            <v>P-MA-K00-023</v>
          </cell>
          <cell r="B2979" t="str">
            <v>Multi Sector</v>
          </cell>
          <cell r="C2979" t="str">
            <v>No</v>
          </cell>
          <cell r="D2979" t="str">
            <v>No</v>
          </cell>
          <cell r="E2979">
            <v>45473</v>
          </cell>
          <cell r="F2979" t="str">
            <v>Before PCN</v>
          </cell>
          <cell r="G2979" t="str">
            <v>PBO</v>
          </cell>
        </row>
        <row r="2980">
          <cell r="A2980" t="str">
            <v>P-TN-K00-020</v>
          </cell>
          <cell r="B2980" t="str">
            <v>Multi Sector</v>
          </cell>
          <cell r="C2980" t="str">
            <v>3 [ESCON/NOCES signed] - this is a reused SAP CODE</v>
          </cell>
          <cell r="D2980" t="str">
            <v>Not applicable</v>
          </cell>
          <cell r="E2980">
            <v>45473</v>
          </cell>
          <cell r="F2980" t="str">
            <v>Before PCN</v>
          </cell>
          <cell r="G2980" t="str">
            <v>PBO</v>
          </cell>
        </row>
        <row r="2981">
          <cell r="A2981" t="str">
            <v>P-TN-HAB-021</v>
          </cell>
          <cell r="B2981" t="str">
            <v>Finance</v>
          </cell>
          <cell r="C2981" t="str">
            <v>NO</v>
          </cell>
          <cell r="D2981" t="str">
            <v>NO</v>
          </cell>
          <cell r="E2981">
            <v>45473</v>
          </cell>
          <cell r="F2981" t="str">
            <v>Before PCN</v>
          </cell>
          <cell r="G2981" t="str">
            <v>LOC</v>
          </cell>
        </row>
        <row r="2982">
          <cell r="A2982" t="str">
            <v>P-TN-BG0-005</v>
          </cell>
          <cell r="B2982" t="str">
            <v>Industry, Mining &amp; Quarrying</v>
          </cell>
          <cell r="C2982" t="str">
            <v>No</v>
          </cell>
          <cell r="D2982" t="str">
            <v>No</v>
          </cell>
          <cell r="E2982">
            <v>45473</v>
          </cell>
          <cell r="F2982" t="str">
            <v>Before PCN</v>
          </cell>
          <cell r="G2982" t="str">
            <v xml:space="preserve">investment </v>
          </cell>
        </row>
        <row r="2983">
          <cell r="A2983" t="str">
            <v xml:space="preserve">P-TN-I00-016 </v>
          </cell>
          <cell r="B2983" t="str">
            <v>Social</v>
          </cell>
          <cell r="C2983" t="str">
            <v>NO</v>
          </cell>
          <cell r="D2983" t="str">
            <v>NO</v>
          </cell>
          <cell r="E2983">
            <v>45473</v>
          </cell>
          <cell r="F2983" t="str">
            <v>Before PCN</v>
          </cell>
          <cell r="G2983" t="str">
            <v>investment/equity</v>
          </cell>
        </row>
        <row r="2984">
          <cell r="A2984" t="str">
            <v xml:space="preserve">P-TN-I00-016 </v>
          </cell>
          <cell r="B2984" t="str">
            <v>Social</v>
          </cell>
          <cell r="C2984" t="str">
            <v>NO</v>
          </cell>
          <cell r="D2984" t="str">
            <v>NO</v>
          </cell>
          <cell r="E2984">
            <v>45473</v>
          </cell>
          <cell r="F2984" t="str">
            <v>Before PCN</v>
          </cell>
          <cell r="G2984" t="str">
            <v>investment/equity</v>
          </cell>
        </row>
        <row r="2985">
          <cell r="A2985" t="str">
            <v>P-Z1-HAB-107</v>
          </cell>
          <cell r="B2985" t="str">
            <v>Finance</v>
          </cell>
          <cell r="C2985" t="str">
            <v>NO</v>
          </cell>
          <cell r="D2985" t="str">
            <v>NO</v>
          </cell>
          <cell r="E2985">
            <v>45473</v>
          </cell>
          <cell r="F2985" t="str">
            <v>Before PCN</v>
          </cell>
          <cell r="G2985" t="str">
            <v>RPA</v>
          </cell>
        </row>
        <row r="2986">
          <cell r="A2986" t="str">
            <v>P-MG-K00-021</v>
          </cell>
          <cell r="B2986" t="str">
            <v>Multi Sector</v>
          </cell>
          <cell r="C2986" t="str">
            <v>III</v>
          </cell>
          <cell r="D2986" t="str">
            <v>No</v>
          </cell>
          <cell r="E2986">
            <v>45473</v>
          </cell>
          <cell r="F2986" t="str">
            <v>Before PCN</v>
          </cell>
          <cell r="G2986" t="str">
            <v>PBO</v>
          </cell>
        </row>
        <row r="2987">
          <cell r="A2987" t="str">
            <v>P-MW-A00-015</v>
          </cell>
          <cell r="B2987" t="str">
            <v>Agriculture</v>
          </cell>
          <cell r="C2987" t="str">
            <v>III</v>
          </cell>
          <cell r="D2987" t="str">
            <v>NA</v>
          </cell>
          <cell r="E2987">
            <v>45473</v>
          </cell>
          <cell r="F2987" t="str">
            <v>Before PCN</v>
          </cell>
          <cell r="G2987" t="str">
            <v xml:space="preserve">investment </v>
          </cell>
        </row>
        <row r="2988">
          <cell r="A2988" t="str">
            <v>P-BF-HAB-002</v>
          </cell>
          <cell r="B2988" t="str">
            <v>Finance</v>
          </cell>
          <cell r="C2988" t="str">
            <v>1 or 2 (TBC)</v>
          </cell>
          <cell r="D2988" t="str">
            <v>NO</v>
          </cell>
          <cell r="E2988">
            <v>45473</v>
          </cell>
          <cell r="F2988" t="str">
            <v>Before PCN</v>
          </cell>
          <cell r="G2988" t="str">
            <v>LOC</v>
          </cell>
        </row>
        <row r="2989">
          <cell r="A2989" t="str">
            <v>P-ZW-HA0-005</v>
          </cell>
          <cell r="B2989" t="str">
            <v>Finance</v>
          </cell>
          <cell r="C2989" t="str">
            <v>FIC</v>
          </cell>
          <cell r="D2989" t="str">
            <v>No</v>
          </cell>
          <cell r="E2989">
            <v>45473</v>
          </cell>
          <cell r="F2989" t="str">
            <v>Before PCN</v>
          </cell>
          <cell r="G2989" t="str">
            <v>Risk Sharing</v>
          </cell>
        </row>
        <row r="2990">
          <cell r="A2990" t="str">
            <v>P-SS-E00-004</v>
          </cell>
          <cell r="B2990" t="str">
            <v>Water supply and Sanitation</v>
          </cell>
          <cell r="C2990">
            <v>2</v>
          </cell>
          <cell r="D2990" t="str">
            <v>NO</v>
          </cell>
          <cell r="E2990">
            <v>45477</v>
          </cell>
          <cell r="F2990" t="str">
            <v>Before PCN</v>
          </cell>
          <cell r="G2990" t="str">
            <v xml:space="preserve">investment </v>
          </cell>
        </row>
        <row r="2991">
          <cell r="A2991" t="str">
            <v>P-KE-FA0-026</v>
          </cell>
          <cell r="B2991" t="str">
            <v>Power</v>
          </cell>
          <cell r="C2991">
            <v>1</v>
          </cell>
          <cell r="D2991" t="str">
            <v>NO</v>
          </cell>
          <cell r="E2991">
            <v>45483</v>
          </cell>
          <cell r="F2991" t="str">
            <v>PCN approved</v>
          </cell>
          <cell r="G2991" t="str">
            <v xml:space="preserve">investment </v>
          </cell>
        </row>
        <row r="2992">
          <cell r="A2992" t="str">
            <v>P-RW-AAG-007</v>
          </cell>
          <cell r="B2992" t="str">
            <v>Agriculture</v>
          </cell>
          <cell r="C2992">
            <v>1</v>
          </cell>
          <cell r="D2992" t="str">
            <v>NO</v>
          </cell>
          <cell r="E2992">
            <v>45483</v>
          </cell>
          <cell r="F2992" t="str">
            <v>Before PCN</v>
          </cell>
          <cell r="G2992" t="str">
            <v xml:space="preserve">investment </v>
          </cell>
        </row>
        <row r="2993">
          <cell r="A2993" t="str">
            <v>P-BJ-AA0-015</v>
          </cell>
          <cell r="B2993" t="str">
            <v>Agriculture</v>
          </cell>
          <cell r="C2993">
            <v>1</v>
          </cell>
          <cell r="D2993" t="str">
            <v>NO</v>
          </cell>
          <cell r="E2993">
            <v>45487</v>
          </cell>
          <cell r="F2993" t="str">
            <v>Before PCN</v>
          </cell>
          <cell r="G2993" t="str">
            <v xml:space="preserve">investment </v>
          </cell>
        </row>
        <row r="2994">
          <cell r="A2994" t="str">
            <v>P-GM-AA0-021</v>
          </cell>
          <cell r="B2994" t="str">
            <v>Agriculture</v>
          </cell>
          <cell r="C2994">
            <v>1</v>
          </cell>
          <cell r="D2994" t="str">
            <v>NO</v>
          </cell>
          <cell r="E2994">
            <v>45487</v>
          </cell>
          <cell r="F2994" t="str">
            <v>Before PCN</v>
          </cell>
          <cell r="G2994" t="str">
            <v xml:space="preserve">investment </v>
          </cell>
        </row>
        <row r="2995">
          <cell r="A2995" t="str">
            <v>P-GH-AA0-039</v>
          </cell>
          <cell r="B2995" t="str">
            <v>Agriculture</v>
          </cell>
          <cell r="C2995">
            <v>1</v>
          </cell>
          <cell r="D2995"/>
          <cell r="E2995">
            <v>45487</v>
          </cell>
          <cell r="F2995" t="str">
            <v>Before PCN</v>
          </cell>
          <cell r="G2995" t="str">
            <v xml:space="preserve">investment </v>
          </cell>
        </row>
        <row r="2996">
          <cell r="A2996" t="str">
            <v>P-GN-AA0-029</v>
          </cell>
          <cell r="B2996" t="str">
            <v>Agriculture</v>
          </cell>
          <cell r="C2996">
            <v>1</v>
          </cell>
          <cell r="D2996" t="str">
            <v>NO</v>
          </cell>
          <cell r="E2996">
            <v>45487</v>
          </cell>
          <cell r="F2996" t="str">
            <v>Before PCN</v>
          </cell>
          <cell r="G2996" t="str">
            <v xml:space="preserve">investment </v>
          </cell>
        </row>
        <row r="2997">
          <cell r="A2997" t="str">
            <v xml:space="preserve">P-SN-AA0-021 </v>
          </cell>
          <cell r="B2997" t="str">
            <v>Agriculture</v>
          </cell>
          <cell r="C2997">
            <v>1</v>
          </cell>
          <cell r="D2997" t="str">
            <v>NO</v>
          </cell>
          <cell r="E2997">
            <v>45487</v>
          </cell>
          <cell r="F2997" t="str">
            <v>Before PCN</v>
          </cell>
          <cell r="G2997" t="str">
            <v xml:space="preserve">investment </v>
          </cell>
        </row>
        <row r="2998">
          <cell r="A2998" t="str">
            <v>P-SL-AA0-024</v>
          </cell>
          <cell r="B2998" t="str">
            <v>Agriculture</v>
          </cell>
          <cell r="C2998">
            <v>1</v>
          </cell>
          <cell r="D2998"/>
          <cell r="E2998">
            <v>45487</v>
          </cell>
          <cell r="F2998" t="str">
            <v>Before PCN</v>
          </cell>
          <cell r="G2998" t="str">
            <v xml:space="preserve">investment </v>
          </cell>
        </row>
        <row r="2999">
          <cell r="A2999" t="str">
            <v>P-BJ-IB0-010</v>
          </cell>
          <cell r="B2999" t="str">
            <v>Social</v>
          </cell>
          <cell r="C2999" t="str">
            <v>1 or 2 (TBC)</v>
          </cell>
          <cell r="D2999" t="str">
            <v>NO</v>
          </cell>
          <cell r="E2999">
            <v>45488</v>
          </cell>
          <cell r="F2999" t="str">
            <v>Before PCN</v>
          </cell>
          <cell r="G2999" t="str">
            <v xml:space="preserve">investment </v>
          </cell>
        </row>
        <row r="3000">
          <cell r="A3000" t="str">
            <v>P-SN-H00-011</v>
          </cell>
          <cell r="B3000" t="str">
            <v>Finance</v>
          </cell>
          <cell r="C3000" t="str">
            <v>FI-A or FI-B (TBC)</v>
          </cell>
          <cell r="D3000"/>
          <cell r="E3000">
            <v>45488</v>
          </cell>
          <cell r="F3000" t="str">
            <v>Before PCN</v>
          </cell>
          <cell r="G3000" t="str">
            <v xml:space="preserve">investment </v>
          </cell>
        </row>
        <row r="3001">
          <cell r="A3001" t="str">
            <v>P-BJ-A00-012</v>
          </cell>
          <cell r="B3001" t="str">
            <v>Agriculture</v>
          </cell>
          <cell r="C3001" t="str">
            <v>1 or 2 (TBC)</v>
          </cell>
          <cell r="D3001" t="str">
            <v>NO</v>
          </cell>
          <cell r="E3001">
            <v>45489</v>
          </cell>
          <cell r="F3001" t="str">
            <v>Before PCN</v>
          </cell>
          <cell r="G3001" t="str">
            <v xml:space="preserve">investment </v>
          </cell>
        </row>
        <row r="3002">
          <cell r="A3002" t="str">
            <v>P-Z1-DB0-279</v>
          </cell>
          <cell r="B3002" t="str">
            <v>Transport</v>
          </cell>
          <cell r="C3002" t="str">
            <v>I</v>
          </cell>
          <cell r="D3002" t="str">
            <v>Yes</v>
          </cell>
          <cell r="E3002">
            <v>45490</v>
          </cell>
          <cell r="F3002" t="str">
            <v>Before PCN</v>
          </cell>
          <cell r="G3002" t="str">
            <v xml:space="preserve">investment </v>
          </cell>
        </row>
        <row r="3003">
          <cell r="A3003" t="str">
            <v>P-BJ-A00-009</v>
          </cell>
          <cell r="B3003" t="str">
            <v>Agriculture</v>
          </cell>
          <cell r="C3003" t="str">
            <v>1 or 2 (TBC)</v>
          </cell>
          <cell r="D3003" t="str">
            <v>NO</v>
          </cell>
          <cell r="E3003">
            <v>45490</v>
          </cell>
          <cell r="F3003" t="str">
            <v>Before PCN</v>
          </cell>
          <cell r="G3003" t="str">
            <v>Investment</v>
          </cell>
        </row>
        <row r="3004">
          <cell r="A3004" t="str">
            <v>P-BJ-FA0-010</v>
          </cell>
          <cell r="B3004" t="str">
            <v>Power</v>
          </cell>
          <cell r="C3004" t="str">
            <v>1 or 2 (TBC)</v>
          </cell>
          <cell r="D3004" t="str">
            <v>NO</v>
          </cell>
          <cell r="E3004">
            <v>45491</v>
          </cell>
          <cell r="F3004" t="str">
            <v>Before PCN</v>
          </cell>
          <cell r="G3004" t="str">
            <v xml:space="preserve">investment </v>
          </cell>
        </row>
        <row r="3005">
          <cell r="A3005" t="str">
            <v>P-MA-AA0-009</v>
          </cell>
          <cell r="B3005" t="str">
            <v>Agriculture</v>
          </cell>
          <cell r="C3005" t="str">
            <v>2 [ESIA, SEP, RAP]</v>
          </cell>
          <cell r="D3005" t="str">
            <v>No</v>
          </cell>
          <cell r="E3005">
            <v>45495</v>
          </cell>
          <cell r="F3005" t="str">
            <v>Before PCN</v>
          </cell>
          <cell r="G3005" t="str">
            <v>RBF</v>
          </cell>
        </row>
        <row r="3006">
          <cell r="A3006" t="str">
            <v>P-NG-KE0-004</v>
          </cell>
          <cell r="B3006" t="str">
            <v>Multi Sector</v>
          </cell>
          <cell r="C3006" t="str">
            <v>I</v>
          </cell>
          <cell r="D3006" t="str">
            <v>No</v>
          </cell>
          <cell r="E3006">
            <v>45497</v>
          </cell>
          <cell r="F3006" t="str">
            <v>Before PCN</v>
          </cell>
          <cell r="G3006" t="str">
            <v>Corporate Loan</v>
          </cell>
        </row>
        <row r="3007">
          <cell r="A3007" t="str">
            <v>P-CV-DA0-006</v>
          </cell>
          <cell r="B3007" t="str">
            <v>Transport</v>
          </cell>
          <cell r="C3007" t="str">
            <v>1 (TBC)</v>
          </cell>
          <cell r="D3007" t="str">
            <v>NO</v>
          </cell>
          <cell r="E3007">
            <v>45497</v>
          </cell>
          <cell r="F3007" t="str">
            <v>Before PCN</v>
          </cell>
          <cell r="G3007" t="str">
            <v xml:space="preserve">investment </v>
          </cell>
        </row>
        <row r="3008">
          <cell r="A3008" t="str">
            <v>P-MZ-K00-014</v>
          </cell>
          <cell r="B3008" t="str">
            <v>Multi Sector</v>
          </cell>
          <cell r="C3008" t="str">
            <v>III</v>
          </cell>
          <cell r="D3008" t="str">
            <v>No</v>
          </cell>
          <cell r="E3008">
            <v>45536</v>
          </cell>
          <cell r="F3008" t="str">
            <v>PCN Approved</v>
          </cell>
          <cell r="G3008" t="str">
            <v>PBO</v>
          </cell>
        </row>
        <row r="3009">
          <cell r="A3009" t="str">
            <v>P-ST-FAB-003</v>
          </cell>
          <cell r="B3009" t="str">
            <v>Power</v>
          </cell>
          <cell r="C3009" t="str">
            <v>II</v>
          </cell>
          <cell r="D3009" t="str">
            <v>No</v>
          </cell>
          <cell r="E3009">
            <v>45536</v>
          </cell>
          <cell r="F3009" t="str">
            <v>Before PCN</v>
          </cell>
          <cell r="G3009" t="str">
            <v xml:space="preserve">investment </v>
          </cell>
        </row>
        <row r="3010">
          <cell r="A3010" t="str">
            <v>P-ET-G00-005</v>
          </cell>
          <cell r="B3010" t="str">
            <v>Communications</v>
          </cell>
          <cell r="C3010">
            <v>1</v>
          </cell>
          <cell r="D3010" t="str">
            <v>NO</v>
          </cell>
          <cell r="E3010">
            <v>45537</v>
          </cell>
          <cell r="F3010" t="str">
            <v>Before PCN</v>
          </cell>
          <cell r="G3010" t="str">
            <v xml:space="preserve">investment </v>
          </cell>
        </row>
        <row r="3011">
          <cell r="A3011" t="str">
            <v>P-TZ-AAG-012</v>
          </cell>
          <cell r="B3011" t="str">
            <v>Agriculture</v>
          </cell>
          <cell r="C3011">
            <v>2</v>
          </cell>
          <cell r="D3011" t="str">
            <v>NO</v>
          </cell>
          <cell r="E3011">
            <v>45538</v>
          </cell>
          <cell r="F3011" t="str">
            <v>Before PCN</v>
          </cell>
          <cell r="G3011" t="str">
            <v xml:space="preserve">investment </v>
          </cell>
        </row>
        <row r="3012">
          <cell r="A3012" t="str">
            <v>P-AO-K00-009</v>
          </cell>
          <cell r="B3012" t="str">
            <v>Multi Sector</v>
          </cell>
          <cell r="C3012" t="str">
            <v>III</v>
          </cell>
          <cell r="D3012" t="str">
            <v>No</v>
          </cell>
          <cell r="E3012">
            <v>45541</v>
          </cell>
          <cell r="F3012" t="str">
            <v>PCN Approved</v>
          </cell>
          <cell r="G3012" t="str">
            <v>PBO</v>
          </cell>
        </row>
        <row r="3013">
          <cell r="A3013" t="str">
            <v>P-NA-E00-007</v>
          </cell>
          <cell r="B3013" t="str">
            <v>Water supply and Sanitation</v>
          </cell>
          <cell r="C3013" t="str">
            <v>I</v>
          </cell>
          <cell r="D3013" t="str">
            <v>No</v>
          </cell>
          <cell r="E3013">
            <v>45544</v>
          </cell>
          <cell r="F3013" t="str">
            <v>Before PCN</v>
          </cell>
          <cell r="G3013" t="str">
            <v xml:space="preserve">investment </v>
          </cell>
        </row>
        <row r="3014">
          <cell r="A3014" t="str">
            <v>P-RW-AAG-006</v>
          </cell>
          <cell r="B3014" t="str">
            <v>Agriculture</v>
          </cell>
          <cell r="C3014">
            <v>2</v>
          </cell>
          <cell r="D3014" t="str">
            <v>NO</v>
          </cell>
          <cell r="E3014">
            <v>45545</v>
          </cell>
          <cell r="F3014" t="str">
            <v>Before PCN</v>
          </cell>
          <cell r="G3014" t="str">
            <v xml:space="preserve">investment </v>
          </cell>
        </row>
        <row r="3015">
          <cell r="A3015" t="str">
            <v>P-KE-K00-013</v>
          </cell>
          <cell r="B3015" t="str">
            <v>Multi Sector</v>
          </cell>
          <cell r="C3015">
            <v>3</v>
          </cell>
          <cell r="D3015" t="str">
            <v>NA</v>
          </cell>
          <cell r="E3015">
            <v>45547</v>
          </cell>
          <cell r="F3015" t="str">
            <v>Before PCN</v>
          </cell>
          <cell r="G3015" t="str">
            <v>PBO</v>
          </cell>
        </row>
        <row r="3016">
          <cell r="A3016" t="str">
            <v>P-ZA-HAB-007</v>
          </cell>
          <cell r="B3016" t="str">
            <v>Finance</v>
          </cell>
          <cell r="C3016" t="str">
            <v>I</v>
          </cell>
          <cell r="D3016" t="str">
            <v>No</v>
          </cell>
          <cell r="E3016">
            <v>45550</v>
          </cell>
          <cell r="F3016" t="str">
            <v>Before PCN</v>
          </cell>
          <cell r="G3016" t="str">
            <v xml:space="preserve">investment </v>
          </cell>
        </row>
        <row r="3017">
          <cell r="A3017" t="str">
            <v>P-ZM-HAB-007</v>
          </cell>
          <cell r="B3017" t="str">
            <v>Finance</v>
          </cell>
          <cell r="C3017" t="str">
            <v>FIB</v>
          </cell>
          <cell r="D3017" t="str">
            <v>No</v>
          </cell>
          <cell r="E3017">
            <v>45550</v>
          </cell>
          <cell r="F3017" t="str">
            <v>Before PCN</v>
          </cell>
          <cell r="G3017" t="str">
            <v xml:space="preserve">investment </v>
          </cell>
        </row>
        <row r="3018">
          <cell r="A3018" t="str">
            <v xml:space="preserve">P-SN-EAB-001 </v>
          </cell>
          <cell r="B3018" t="str">
            <v>Water supply and Sanitation</v>
          </cell>
          <cell r="C3018" t="str">
            <v>1 or 2 (TBC)</v>
          </cell>
          <cell r="D3018" t="str">
            <v>NO</v>
          </cell>
          <cell r="E3018">
            <v>45550</v>
          </cell>
          <cell r="F3018" t="str">
            <v>Before PCN</v>
          </cell>
          <cell r="G3018" t="str">
            <v xml:space="preserve">investment </v>
          </cell>
        </row>
        <row r="3019">
          <cell r="A3019" t="str">
            <v>P-ZW-HAB-010</v>
          </cell>
          <cell r="B3019" t="str">
            <v>Finance</v>
          </cell>
          <cell r="C3019" t="str">
            <v>FIB</v>
          </cell>
          <cell r="D3019" t="str">
            <v>No</v>
          </cell>
          <cell r="E3019">
            <v>45550</v>
          </cell>
          <cell r="F3019" t="str">
            <v>Before PCN</v>
          </cell>
          <cell r="G3019" t="str">
            <v>LOC</v>
          </cell>
        </row>
        <row r="3020">
          <cell r="A3020" t="str">
            <v>P-ZW-HAB-004</v>
          </cell>
          <cell r="B3020" t="str">
            <v>Finance</v>
          </cell>
          <cell r="C3020" t="str">
            <v>FIB</v>
          </cell>
          <cell r="D3020" t="str">
            <v>No</v>
          </cell>
          <cell r="E3020">
            <v>45550</v>
          </cell>
          <cell r="F3020" t="str">
            <v>Before PCN</v>
          </cell>
          <cell r="G3020" t="str">
            <v>LOC</v>
          </cell>
        </row>
        <row r="3021">
          <cell r="A3021" t="str">
            <v>P-RW-J00-006</v>
          </cell>
          <cell r="B3021" t="str">
            <v>Urban Development</v>
          </cell>
          <cell r="C3021">
            <v>1</v>
          </cell>
          <cell r="D3021" t="str">
            <v>NO</v>
          </cell>
          <cell r="E3021">
            <v>45552</v>
          </cell>
          <cell r="F3021" t="str">
            <v>Before PCN</v>
          </cell>
          <cell r="G3021" t="str">
            <v xml:space="preserve">investment </v>
          </cell>
        </row>
        <row r="3022">
          <cell r="A3022" t="str">
            <v>P-TN-AAG-005</v>
          </cell>
          <cell r="B3022" t="str">
            <v>Agriculture</v>
          </cell>
          <cell r="C3022" t="str">
            <v>No</v>
          </cell>
          <cell r="D3022" t="str">
            <v>No</v>
          </cell>
          <cell r="E3022">
            <v>45553</v>
          </cell>
          <cell r="F3022" t="str">
            <v>Before PCN</v>
          </cell>
          <cell r="G3022" t="str">
            <v>LOC</v>
          </cell>
        </row>
        <row r="3023">
          <cell r="A3023" t="str">
            <v>P-TN-DB0-019</v>
          </cell>
          <cell r="B3023" t="str">
            <v>Transport</v>
          </cell>
          <cell r="C3023" t="str">
            <v>No</v>
          </cell>
          <cell r="D3023" t="str">
            <v>No</v>
          </cell>
          <cell r="E3023">
            <v>45553</v>
          </cell>
          <cell r="F3023" t="str">
            <v>Before PCN</v>
          </cell>
          <cell r="G3023" t="str">
            <v xml:space="preserve">investment </v>
          </cell>
        </row>
        <row r="3024">
          <cell r="A3024" t="str">
            <v>P-SS-I00-010</v>
          </cell>
          <cell r="B3024" t="str">
            <v>Social</v>
          </cell>
          <cell r="C3024">
            <v>3</v>
          </cell>
          <cell r="D3024" t="str">
            <v>NA</v>
          </cell>
          <cell r="E3024">
            <v>45553</v>
          </cell>
          <cell r="F3024" t="str">
            <v>Before PCN</v>
          </cell>
          <cell r="G3024" t="str">
            <v xml:space="preserve">investment </v>
          </cell>
        </row>
        <row r="3025">
          <cell r="A3025" t="str">
            <v>P-TZ-HAA-005</v>
          </cell>
          <cell r="B3025" t="str">
            <v>Finance</v>
          </cell>
          <cell r="C3025">
            <v>2</v>
          </cell>
          <cell r="D3025" t="str">
            <v>NO</v>
          </cell>
          <cell r="E3025">
            <v>45553</v>
          </cell>
          <cell r="F3025" t="str">
            <v xml:space="preserve">Before PCN </v>
          </cell>
          <cell r="G3025" t="str">
            <v xml:space="preserve">investment </v>
          </cell>
        </row>
        <row r="3026">
          <cell r="A3026" t="str">
            <v>P-TZ-HAA-005</v>
          </cell>
          <cell r="B3026" t="str">
            <v>Finance</v>
          </cell>
          <cell r="C3026">
            <v>2</v>
          </cell>
          <cell r="D3026" t="str">
            <v>NO</v>
          </cell>
          <cell r="E3026">
            <v>45553</v>
          </cell>
          <cell r="F3026" t="str">
            <v xml:space="preserve">Before PCN </v>
          </cell>
          <cell r="G3026" t="str">
            <v xml:space="preserve">investment </v>
          </cell>
        </row>
        <row r="3027">
          <cell r="A3027" t="str">
            <v>P-NG-HAA-015</v>
          </cell>
          <cell r="B3027" t="str">
            <v>Finance</v>
          </cell>
          <cell r="C3027" t="str">
            <v>FI-A</v>
          </cell>
          <cell r="D3027" t="str">
            <v>No</v>
          </cell>
          <cell r="E3027">
            <v>45553</v>
          </cell>
          <cell r="F3027" t="str">
            <v>Before PCN</v>
          </cell>
          <cell r="G3027" t="str">
            <v>LOC</v>
          </cell>
        </row>
        <row r="3028">
          <cell r="A3028" t="str">
            <v>P-CM-IB0-001</v>
          </cell>
          <cell r="B3028" t="str">
            <v>Social</v>
          </cell>
          <cell r="C3028"/>
          <cell r="D3028"/>
          <cell r="E3028">
            <v>45560</v>
          </cell>
          <cell r="F3028" t="str">
            <v>Before PCN</v>
          </cell>
          <cell r="G3028" t="str">
            <v xml:space="preserve">investment </v>
          </cell>
        </row>
        <row r="3029">
          <cell r="A3029" t="str">
            <v>P-ET-IB0-002</v>
          </cell>
          <cell r="B3029" t="str">
            <v>Social</v>
          </cell>
          <cell r="C3029">
            <v>2</v>
          </cell>
          <cell r="D3029" t="str">
            <v>NO</v>
          </cell>
          <cell r="E3029">
            <v>45560</v>
          </cell>
          <cell r="F3029" t="str">
            <v>Before PCN</v>
          </cell>
          <cell r="G3029" t="str">
            <v xml:space="preserve">investment </v>
          </cell>
        </row>
        <row r="3030">
          <cell r="A3030" t="str">
            <v>P-TZ-E00-010</v>
          </cell>
          <cell r="B3030" t="str">
            <v>Water supply and Sanitation</v>
          </cell>
          <cell r="C3030">
            <v>1</v>
          </cell>
          <cell r="D3030" t="str">
            <v>NO</v>
          </cell>
          <cell r="E3030">
            <v>45560</v>
          </cell>
          <cell r="F3030" t="str">
            <v>Before PCN</v>
          </cell>
          <cell r="G3030" t="str">
            <v xml:space="preserve">investment </v>
          </cell>
        </row>
        <row r="3031">
          <cell r="A3031" t="str">
            <v>P-AO-B00-006</v>
          </cell>
          <cell r="B3031" t="str">
            <v>Finance</v>
          </cell>
          <cell r="C3031" t="str">
            <v>I</v>
          </cell>
          <cell r="D3031" t="str">
            <v>No</v>
          </cell>
          <cell r="E3031">
            <v>45560</v>
          </cell>
          <cell r="F3031" t="str">
            <v>Before PCN</v>
          </cell>
          <cell r="G3031" t="str">
            <v xml:space="preserve">investment </v>
          </cell>
        </row>
        <row r="3032">
          <cell r="A3032" t="str">
            <v>P-NG-HAA-016</v>
          </cell>
          <cell r="B3032" t="str">
            <v>Finance</v>
          </cell>
          <cell r="C3032" t="str">
            <v>FI-B</v>
          </cell>
          <cell r="D3032" t="str">
            <v>No</v>
          </cell>
          <cell r="E3032">
            <v>45560</v>
          </cell>
          <cell r="F3032" t="str">
            <v>Before PCN</v>
          </cell>
          <cell r="G3032" t="str">
            <v>IP</v>
          </cell>
        </row>
        <row r="3033">
          <cell r="A3033" t="str">
            <v>P-CI-FA0-025</v>
          </cell>
          <cell r="B3033" t="str">
            <v>Power</v>
          </cell>
          <cell r="C3033" t="str">
            <v>1 or 2 (TBC)</v>
          </cell>
          <cell r="D3033" t="str">
            <v>NO</v>
          </cell>
          <cell r="E3033">
            <v>45560</v>
          </cell>
          <cell r="F3033" t="str">
            <v>Before PCN</v>
          </cell>
          <cell r="G3033" t="str">
            <v xml:space="preserve">investment </v>
          </cell>
        </row>
        <row r="3034">
          <cell r="A3034" t="str">
            <v>P-MW-FF0-002</v>
          </cell>
          <cell r="B3034" t="str">
            <v>Power</v>
          </cell>
          <cell r="C3034" t="str">
            <v>I</v>
          </cell>
          <cell r="D3034" t="str">
            <v>No</v>
          </cell>
          <cell r="E3034">
            <v>45561</v>
          </cell>
          <cell r="F3034" t="str">
            <v>Before PCN</v>
          </cell>
          <cell r="G3034" t="str">
            <v xml:space="preserve">investment </v>
          </cell>
        </row>
        <row r="3035">
          <cell r="A3035" t="str">
            <v>P-MW-FF0-003</v>
          </cell>
          <cell r="B3035" t="str">
            <v>Power</v>
          </cell>
          <cell r="C3035" t="str">
            <v>I</v>
          </cell>
          <cell r="D3035" t="str">
            <v>No</v>
          </cell>
          <cell r="E3035">
            <v>45561</v>
          </cell>
          <cell r="F3035" t="str">
            <v>Before PCN</v>
          </cell>
          <cell r="G3035" t="str">
            <v xml:space="preserve">investment </v>
          </cell>
        </row>
        <row r="3036">
          <cell r="A3036" t="str">
            <v>P-SN-I00-011</v>
          </cell>
          <cell r="B3036" t="str">
            <v>Social</v>
          </cell>
          <cell r="C3036" t="str">
            <v>2 (TBC)</v>
          </cell>
          <cell r="D3036" t="str">
            <v>NO</v>
          </cell>
          <cell r="E3036">
            <v>45561</v>
          </cell>
          <cell r="F3036" t="str">
            <v>Before PCN</v>
          </cell>
          <cell r="G3036" t="str">
            <v xml:space="preserve">investment </v>
          </cell>
        </row>
        <row r="3037">
          <cell r="A3037" t="str">
            <v>P-BJ-K00-007</v>
          </cell>
          <cell r="B3037" t="str">
            <v>Multi Sector</v>
          </cell>
          <cell r="C3037" t="str">
            <v>1 Or 2 (TBC)</v>
          </cell>
          <cell r="D3037" t="str">
            <v>NO</v>
          </cell>
          <cell r="E3037">
            <v>45562</v>
          </cell>
          <cell r="F3037" t="str">
            <v>Before PCN</v>
          </cell>
          <cell r="G3037" t="str">
            <v>PBO</v>
          </cell>
        </row>
        <row r="3038">
          <cell r="A3038" t="str">
            <v>P-BF-IAZ-002</v>
          </cell>
          <cell r="B3038" t="str">
            <v>Social</v>
          </cell>
          <cell r="C3038" t="str">
            <v>1 or 2 (TBC)</v>
          </cell>
          <cell r="D3038" t="str">
            <v>NO</v>
          </cell>
          <cell r="E3038">
            <v>45563</v>
          </cell>
          <cell r="F3038" t="str">
            <v>Before PCN</v>
          </cell>
          <cell r="G3038" t="str">
            <v xml:space="preserve">investment </v>
          </cell>
        </row>
        <row r="3039">
          <cell r="A3039" t="str">
            <v>P-MZ-A00-005</v>
          </cell>
          <cell r="B3039" t="str">
            <v>Agriculture</v>
          </cell>
          <cell r="C3039" t="str">
            <v>I</v>
          </cell>
          <cell r="D3039" t="str">
            <v>No</v>
          </cell>
          <cell r="E3039">
            <v>45565</v>
          </cell>
          <cell r="F3039" t="str">
            <v>Before PCN</v>
          </cell>
          <cell r="G3039" t="str">
            <v xml:space="preserve">investment </v>
          </cell>
        </row>
        <row r="3040">
          <cell r="A3040" t="str">
            <v>P-CI-AAF-003</v>
          </cell>
          <cell r="B3040" t="str">
            <v>Agriculture</v>
          </cell>
          <cell r="C3040">
            <v>2</v>
          </cell>
          <cell r="D3040" t="str">
            <v>No</v>
          </cell>
          <cell r="E3040">
            <v>45565</v>
          </cell>
          <cell r="F3040" t="str">
            <v>PCN Approved</v>
          </cell>
          <cell r="G3040" t="str">
            <v xml:space="preserve">investment </v>
          </cell>
        </row>
        <row r="3041">
          <cell r="A3041" t="str">
            <v>P-SN-KA0-020</v>
          </cell>
          <cell r="B3041" t="str">
            <v>Multi Sector</v>
          </cell>
          <cell r="C3041" t="str">
            <v>2 or 3 (TBC)</v>
          </cell>
          <cell r="D3041" t="str">
            <v>NO</v>
          </cell>
          <cell r="E3041">
            <v>45565</v>
          </cell>
          <cell r="F3041" t="str">
            <v>Before PCN</v>
          </cell>
          <cell r="G3041" t="str">
            <v>PBO</v>
          </cell>
        </row>
        <row r="3042">
          <cell r="A3042" t="str">
            <v>P-TG-EA0-003</v>
          </cell>
          <cell r="B3042" t="str">
            <v>Water supply and Sanitation</v>
          </cell>
          <cell r="C3042" t="str">
            <v>1 or 2 (TBC)</v>
          </cell>
          <cell r="D3042" t="str">
            <v>NO</v>
          </cell>
          <cell r="E3042">
            <v>45565</v>
          </cell>
          <cell r="F3042" t="str">
            <v>Before PCN</v>
          </cell>
          <cell r="G3042" t="str">
            <v xml:space="preserve">investment </v>
          </cell>
        </row>
        <row r="3043">
          <cell r="A3043" t="str">
            <v>P-GM-AA0-020</v>
          </cell>
          <cell r="B3043" t="str">
            <v>Agriculture</v>
          </cell>
          <cell r="C3043" t="str">
            <v>1 or 2 (TBC)</v>
          </cell>
          <cell r="D3043" t="str">
            <v>NO</v>
          </cell>
          <cell r="E3043">
            <v>45566</v>
          </cell>
          <cell r="F3043" t="str">
            <v>Before PCN</v>
          </cell>
          <cell r="G3043" t="str">
            <v>Investment</v>
          </cell>
        </row>
        <row r="3044">
          <cell r="A3044" t="str">
            <v>P-GM-D00-009</v>
          </cell>
          <cell r="B3044" t="str">
            <v>Transport</v>
          </cell>
          <cell r="C3044">
            <v>1</v>
          </cell>
          <cell r="D3044" t="str">
            <v>NO</v>
          </cell>
          <cell r="E3044">
            <v>45567</v>
          </cell>
          <cell r="F3044" t="str">
            <v>Before PCN</v>
          </cell>
          <cell r="G3044" t="str">
            <v xml:space="preserve">investment </v>
          </cell>
        </row>
        <row r="3045">
          <cell r="A3045" t="str">
            <v>P-SN-DB0-030</v>
          </cell>
          <cell r="B3045" t="str">
            <v>Transport</v>
          </cell>
          <cell r="C3045" t="str">
            <v>1 or 2 (TBC)</v>
          </cell>
          <cell r="D3045" t="str">
            <v>NO</v>
          </cell>
          <cell r="E3045">
            <v>45569</v>
          </cell>
          <cell r="F3045" t="str">
            <v>Before PCN</v>
          </cell>
          <cell r="G3045" t="str">
            <v xml:space="preserve">investment </v>
          </cell>
        </row>
        <row r="3046">
          <cell r="A3046" t="str">
            <v>P-GW-AA0-015</v>
          </cell>
          <cell r="B3046" t="str">
            <v>Agriculture</v>
          </cell>
          <cell r="C3046">
            <v>1</v>
          </cell>
          <cell r="D3046" t="str">
            <v>NO</v>
          </cell>
          <cell r="E3046">
            <v>45571</v>
          </cell>
          <cell r="F3046" t="str">
            <v>Before PCN</v>
          </cell>
          <cell r="G3046" t="str">
            <v xml:space="preserve">investment </v>
          </cell>
        </row>
        <row r="3047">
          <cell r="A3047" t="str">
            <v>P-GW-E00-003</v>
          </cell>
          <cell r="B3047" t="str">
            <v>Water supply and Sanitation</v>
          </cell>
          <cell r="C3047" t="str">
            <v>1 or 2 (TBC)</v>
          </cell>
          <cell r="D3047" t="str">
            <v>NO</v>
          </cell>
          <cell r="E3047">
            <v>45572</v>
          </cell>
          <cell r="F3047" t="str">
            <v>Before PCN</v>
          </cell>
          <cell r="G3047" t="str">
            <v xml:space="preserve">investment </v>
          </cell>
        </row>
        <row r="3048">
          <cell r="A3048" t="str">
            <v>P-KE-IA0-003</v>
          </cell>
          <cell r="B3048" t="str">
            <v>Social</v>
          </cell>
          <cell r="C3048">
            <v>3</v>
          </cell>
          <cell r="D3048" t="str">
            <v>NO</v>
          </cell>
          <cell r="E3048">
            <v>45573</v>
          </cell>
          <cell r="F3048" t="str">
            <v>Before PCN</v>
          </cell>
          <cell r="G3048" t="str">
            <v xml:space="preserve">investment </v>
          </cell>
        </row>
        <row r="3049">
          <cell r="A3049" t="str">
            <v>P-GH-I00-004</v>
          </cell>
          <cell r="B3049" t="str">
            <v>Social</v>
          </cell>
          <cell r="C3049" t="str">
            <v>1 or 2 (TBC)</v>
          </cell>
          <cell r="D3049"/>
          <cell r="E3049">
            <v>45574</v>
          </cell>
          <cell r="F3049" t="str">
            <v>Before PCN</v>
          </cell>
          <cell r="G3049" t="str">
            <v xml:space="preserve">investment </v>
          </cell>
        </row>
        <row r="3050">
          <cell r="A3050" t="str">
            <v>P-BJ-FA0-011</v>
          </cell>
          <cell r="B3050" t="str">
            <v>Power</v>
          </cell>
          <cell r="C3050" t="str">
            <v>1 or 2 (TBC)</v>
          </cell>
          <cell r="D3050" t="str">
            <v>NO</v>
          </cell>
          <cell r="E3050">
            <v>45576</v>
          </cell>
          <cell r="F3050" t="str">
            <v>Before PCN</v>
          </cell>
          <cell r="G3050" t="str">
            <v xml:space="preserve">investment </v>
          </cell>
        </row>
        <row r="3051">
          <cell r="A3051" t="str">
            <v>P-BJ-FA0-011</v>
          </cell>
          <cell r="B3051" t="str">
            <v>Power</v>
          </cell>
          <cell r="C3051" t="str">
            <v>1 or 2 (TBC)</v>
          </cell>
          <cell r="D3051" t="str">
            <v>NO</v>
          </cell>
          <cell r="E3051">
            <v>45576</v>
          </cell>
          <cell r="F3051" t="str">
            <v>Before PCN</v>
          </cell>
          <cell r="G3051" t="str">
            <v xml:space="preserve">investment </v>
          </cell>
        </row>
        <row r="3052">
          <cell r="A3052" t="str">
            <v>P-TN-AA0-032</v>
          </cell>
          <cell r="B3052" t="str">
            <v>Agriculture</v>
          </cell>
          <cell r="C3052" t="str">
            <v>No</v>
          </cell>
          <cell r="D3052" t="str">
            <v>No</v>
          </cell>
          <cell r="E3052">
            <v>45581</v>
          </cell>
          <cell r="F3052" t="str">
            <v>Before PCN</v>
          </cell>
          <cell r="G3052" t="str">
            <v xml:space="preserve">investment </v>
          </cell>
        </row>
        <row r="3053">
          <cell r="A3053" t="str">
            <v>P-CF-A00-004</v>
          </cell>
          <cell r="B3053" t="str">
            <v>agriculture</v>
          </cell>
          <cell r="C3053">
            <v>2</v>
          </cell>
          <cell r="D3053"/>
          <cell r="E3053">
            <v>45588</v>
          </cell>
          <cell r="F3053" t="str">
            <v>Before PCN</v>
          </cell>
          <cell r="G3053" t="str">
            <v xml:space="preserve">investment </v>
          </cell>
        </row>
        <row r="3054">
          <cell r="A3054" t="str">
            <v>P-GQ-I00-001</v>
          </cell>
          <cell r="B3054" t="str">
            <v>Social</v>
          </cell>
          <cell r="C3054">
            <v>2</v>
          </cell>
          <cell r="D3054"/>
          <cell r="E3054">
            <v>45588</v>
          </cell>
          <cell r="F3054" t="str">
            <v>Before PCN</v>
          </cell>
          <cell r="G3054" t="str">
            <v xml:space="preserve">investment </v>
          </cell>
        </row>
        <row r="3055">
          <cell r="A3055" t="str">
            <v>P-RW-AAG-005</v>
          </cell>
          <cell r="B3055" t="str">
            <v>Agriculture</v>
          </cell>
          <cell r="C3055">
            <v>1</v>
          </cell>
          <cell r="D3055" t="str">
            <v>NO</v>
          </cell>
          <cell r="E3055">
            <v>45588</v>
          </cell>
          <cell r="F3055" t="str">
            <v>Before PCN</v>
          </cell>
          <cell r="G3055" t="str">
            <v xml:space="preserve">investment </v>
          </cell>
        </row>
        <row r="3056">
          <cell r="A3056" t="str">
            <v>P-KE-F00-011</v>
          </cell>
          <cell r="B3056" t="str">
            <v>Power</v>
          </cell>
          <cell r="C3056">
            <v>1</v>
          </cell>
          <cell r="D3056" t="str">
            <v>NO</v>
          </cell>
          <cell r="E3056">
            <v>45590</v>
          </cell>
          <cell r="F3056" t="str">
            <v>Before PCN</v>
          </cell>
          <cell r="G3056" t="str">
            <v xml:space="preserve">investment </v>
          </cell>
        </row>
        <row r="3057">
          <cell r="A3057" t="str">
            <v>P-CV-A00-001</v>
          </cell>
          <cell r="B3057" t="str">
            <v>Agriculture</v>
          </cell>
          <cell r="C3057">
            <v>2</v>
          </cell>
          <cell r="D3057" t="str">
            <v>NO</v>
          </cell>
          <cell r="E3057">
            <v>45593</v>
          </cell>
          <cell r="F3057" t="str">
            <v>PCN Approved</v>
          </cell>
          <cell r="G3057" t="str">
            <v xml:space="preserve">investment </v>
          </cell>
        </row>
        <row r="3058">
          <cell r="A3058" t="str">
            <v>P-Z1-FA0-194</v>
          </cell>
          <cell r="B3058" t="str">
            <v>Power</v>
          </cell>
          <cell r="C3058">
            <v>1</v>
          </cell>
          <cell r="D3058" t="str">
            <v>NO</v>
          </cell>
          <cell r="E3058">
            <v>45595</v>
          </cell>
          <cell r="F3058" t="str">
            <v>Before PCN</v>
          </cell>
          <cell r="G3058" t="str">
            <v xml:space="preserve">investment </v>
          </cell>
        </row>
        <row r="3059">
          <cell r="A3059" t="str">
            <v>P-Z1-FA0-192</v>
          </cell>
          <cell r="B3059" t="str">
            <v>Power</v>
          </cell>
          <cell r="C3059">
            <v>1</v>
          </cell>
          <cell r="D3059" t="str">
            <v>NO</v>
          </cell>
          <cell r="E3059">
            <v>45595</v>
          </cell>
          <cell r="F3059" t="str">
            <v>Before PCN</v>
          </cell>
          <cell r="G3059" t="str">
            <v xml:space="preserve">investment </v>
          </cell>
        </row>
        <row r="3060">
          <cell r="A3060" t="str">
            <v>P-CI-KA0-014</v>
          </cell>
          <cell r="B3060" t="str">
            <v>Multi Sector</v>
          </cell>
          <cell r="C3060" t="str">
            <v>2 or 3 (TBC)</v>
          </cell>
          <cell r="D3060" t="str">
            <v>NO</v>
          </cell>
          <cell r="E3060">
            <v>45595</v>
          </cell>
          <cell r="F3060" t="str">
            <v>Before PCN</v>
          </cell>
          <cell r="G3060" t="str">
            <v>PBO</v>
          </cell>
        </row>
        <row r="3061">
          <cell r="A3061" t="str">
            <v>P-CI-DB0-009</v>
          </cell>
          <cell r="B3061" t="str">
            <v>Transport</v>
          </cell>
          <cell r="C3061">
            <v>1</v>
          </cell>
          <cell r="D3061" t="str">
            <v>NO</v>
          </cell>
          <cell r="E3061">
            <v>45595</v>
          </cell>
          <cell r="F3061" t="str">
            <v>PCN Approved</v>
          </cell>
          <cell r="G3061" t="str">
            <v xml:space="preserve">investment </v>
          </cell>
        </row>
        <row r="3062">
          <cell r="A3062" t="str">
            <v>P-Z1-H00-117</v>
          </cell>
          <cell r="B3062" t="str">
            <v>Finance</v>
          </cell>
          <cell r="C3062" t="str">
            <v>1 or 2 (TBC)</v>
          </cell>
          <cell r="D3062"/>
          <cell r="E3062">
            <v>45595</v>
          </cell>
          <cell r="F3062" t="str">
            <v>Before PCN</v>
          </cell>
          <cell r="G3062" t="str">
            <v xml:space="preserve">investment </v>
          </cell>
        </row>
        <row r="3063">
          <cell r="A3063" t="str">
            <v>P-TG-KA0-005</v>
          </cell>
          <cell r="B3063" t="str">
            <v>Multi Sector</v>
          </cell>
          <cell r="C3063" t="str">
            <v>2 or 3 (TBC)</v>
          </cell>
          <cell r="D3063" t="str">
            <v>NO</v>
          </cell>
          <cell r="E3063">
            <v>45595</v>
          </cell>
          <cell r="F3063" t="str">
            <v>Before PCN</v>
          </cell>
          <cell r="G3063" t="str">
            <v>PBO</v>
          </cell>
        </row>
        <row r="3064">
          <cell r="A3064" t="str">
            <v>P-Z1-KE0-035</v>
          </cell>
          <cell r="B3064" t="str">
            <v>Multi Sector</v>
          </cell>
          <cell r="C3064" t="str">
            <v>FI-A or FI-B (TBC)</v>
          </cell>
          <cell r="D3064"/>
          <cell r="E3064">
            <v>45595</v>
          </cell>
          <cell r="F3064" t="str">
            <v>Before PCN</v>
          </cell>
          <cell r="G3064" t="str">
            <v>Investment</v>
          </cell>
        </row>
        <row r="3065">
          <cell r="A3065" t="str">
            <v>P-MR-BAA-007</v>
          </cell>
          <cell r="B3065" t="str">
            <v>Industry, Mining &amp; Quarrying</v>
          </cell>
          <cell r="C3065" t="str">
            <v>No</v>
          </cell>
          <cell r="D3065" t="str">
            <v>No</v>
          </cell>
          <cell r="E3065">
            <v>45596</v>
          </cell>
          <cell r="F3065" t="str">
            <v>Before PCN</v>
          </cell>
          <cell r="G3065" t="str">
            <v xml:space="preserve">investment </v>
          </cell>
        </row>
        <row r="3066">
          <cell r="A3066" t="str">
            <v>P-SC-K00-025</v>
          </cell>
          <cell r="B3066" t="str">
            <v>Multi Sector</v>
          </cell>
          <cell r="C3066">
            <v>3</v>
          </cell>
          <cell r="D3066" t="str">
            <v>NA</v>
          </cell>
          <cell r="E3066">
            <v>45596</v>
          </cell>
          <cell r="F3066" t="str">
            <v>Before PCN</v>
          </cell>
          <cell r="G3066" t="str">
            <v>PBO</v>
          </cell>
        </row>
        <row r="3067">
          <cell r="A3067" t="str">
            <v>P-MR-AAC-014</v>
          </cell>
          <cell r="B3067" t="str">
            <v>Agriculture</v>
          </cell>
          <cell r="C3067" t="str">
            <v>Yes</v>
          </cell>
          <cell r="D3067" t="str">
            <v>No</v>
          </cell>
          <cell r="E3067">
            <v>45602</v>
          </cell>
          <cell r="F3067" t="str">
            <v>Before PCN</v>
          </cell>
          <cell r="G3067" t="str">
            <v xml:space="preserve">investment </v>
          </cell>
        </row>
        <row r="3068">
          <cell r="A3068" t="str">
            <v>P-SZ-D00-010</v>
          </cell>
          <cell r="B3068" t="str">
            <v>Transport</v>
          </cell>
          <cell r="C3068" t="str">
            <v>I</v>
          </cell>
          <cell r="D3068" t="str">
            <v>No</v>
          </cell>
          <cell r="E3068">
            <v>45602</v>
          </cell>
          <cell r="F3068" t="str">
            <v>Before PCN</v>
          </cell>
          <cell r="G3068" t="str">
            <v xml:space="preserve">investment </v>
          </cell>
        </row>
        <row r="3069">
          <cell r="A3069" t="str">
            <v xml:space="preserve">P-CM-AA0-016 </v>
          </cell>
          <cell r="B3069" t="str">
            <v>agriculture</v>
          </cell>
          <cell r="C3069">
            <v>2</v>
          </cell>
          <cell r="D3069"/>
          <cell r="E3069">
            <v>45609</v>
          </cell>
          <cell r="F3069" t="str">
            <v>Before PCN</v>
          </cell>
          <cell r="G3069" t="str">
            <v xml:space="preserve">investment </v>
          </cell>
        </row>
        <row r="3070">
          <cell r="A3070" t="str">
            <v>P-RW-H00-008</v>
          </cell>
          <cell r="B3070" t="str">
            <v>Finance</v>
          </cell>
          <cell r="C3070">
            <v>1</v>
          </cell>
          <cell r="D3070" t="str">
            <v>NO</v>
          </cell>
          <cell r="E3070">
            <v>45611</v>
          </cell>
          <cell r="F3070" t="str">
            <v>Before PCN</v>
          </cell>
          <cell r="G3070" t="str">
            <v>LOC</v>
          </cell>
        </row>
        <row r="3071">
          <cell r="A3071" t="str">
            <v>P-Z1-C00-087</v>
          </cell>
          <cell r="B3071" t="str">
            <v>Environment</v>
          </cell>
          <cell r="C3071" t="str">
            <v>II</v>
          </cell>
          <cell r="D3071" t="str">
            <v>Yes</v>
          </cell>
          <cell r="E3071">
            <v>45611</v>
          </cell>
          <cell r="F3071" t="str">
            <v>Before PCN</v>
          </cell>
          <cell r="G3071" t="str">
            <v xml:space="preserve">investment </v>
          </cell>
        </row>
        <row r="3072">
          <cell r="A3072" t="str">
            <v>P-ST-K00-014</v>
          </cell>
          <cell r="B3072" t="str">
            <v>Multi Sector</v>
          </cell>
          <cell r="C3072" t="str">
            <v>III</v>
          </cell>
          <cell r="D3072" t="str">
            <v>No</v>
          </cell>
          <cell r="E3072">
            <v>45611</v>
          </cell>
          <cell r="F3072" t="str">
            <v>PCN Approved</v>
          </cell>
          <cell r="G3072" t="str">
            <v>PBO</v>
          </cell>
        </row>
        <row r="3073">
          <cell r="A3073" t="str">
            <v>P-CI-AA0-035</v>
          </cell>
          <cell r="B3073" t="str">
            <v>Agriculture</v>
          </cell>
          <cell r="C3073" t="str">
            <v>1 or 2 (TBC)</v>
          </cell>
          <cell r="D3073"/>
          <cell r="E3073">
            <v>45611</v>
          </cell>
          <cell r="F3073" t="str">
            <v>Before PCN</v>
          </cell>
          <cell r="G3073" t="str">
            <v xml:space="preserve">investment </v>
          </cell>
        </row>
        <row r="3074">
          <cell r="A3074" t="str">
            <v>P-SL-E00-016</v>
          </cell>
          <cell r="B3074" t="str">
            <v>Water supply and Sanitation</v>
          </cell>
          <cell r="C3074">
            <v>1</v>
          </cell>
          <cell r="D3074"/>
          <cell r="E3074">
            <v>45611</v>
          </cell>
          <cell r="F3074" t="str">
            <v>PCN Approved</v>
          </cell>
          <cell r="G3074" t="str">
            <v xml:space="preserve">investment </v>
          </cell>
        </row>
        <row r="3075">
          <cell r="A3075" t="str">
            <v>P-Z1-D00-063</v>
          </cell>
          <cell r="B3075" t="str">
            <v>Transport</v>
          </cell>
          <cell r="C3075">
            <v>1</v>
          </cell>
          <cell r="D3075" t="str">
            <v>NO</v>
          </cell>
          <cell r="E3075">
            <v>45616</v>
          </cell>
          <cell r="F3075" t="str">
            <v>Before PCN</v>
          </cell>
          <cell r="G3075" t="str">
            <v xml:space="preserve">investment </v>
          </cell>
        </row>
        <row r="3076">
          <cell r="A3076" t="str">
            <v>P-SO-E00-005</v>
          </cell>
          <cell r="B3076" t="str">
            <v>Water supply and Sanitation</v>
          </cell>
          <cell r="C3076">
            <v>2</v>
          </cell>
          <cell r="D3076" t="str">
            <v>NO</v>
          </cell>
          <cell r="E3076">
            <v>45617</v>
          </cell>
          <cell r="F3076" t="str">
            <v>Before PCN</v>
          </cell>
          <cell r="G3076" t="str">
            <v xml:space="preserve">investment </v>
          </cell>
        </row>
        <row r="3077">
          <cell r="A3077" t="str">
            <v>P-AO-AAZ-005</v>
          </cell>
          <cell r="B3077" t="str">
            <v>Agriculture</v>
          </cell>
          <cell r="C3077" t="str">
            <v>I</v>
          </cell>
          <cell r="D3077" t="str">
            <v>No</v>
          </cell>
          <cell r="E3077">
            <v>45617</v>
          </cell>
          <cell r="F3077" t="str">
            <v>Before PCN</v>
          </cell>
          <cell r="G3077" t="str">
            <v xml:space="preserve">investment </v>
          </cell>
        </row>
        <row r="3078">
          <cell r="A3078" t="str">
            <v>P-MA-IAD-003</v>
          </cell>
          <cell r="B3078" t="str">
            <v>Social</v>
          </cell>
          <cell r="C3078" t="str">
            <v>2 [ESES]</v>
          </cell>
          <cell r="D3078" t="str">
            <v>No</v>
          </cell>
          <cell r="E3078">
            <v>45618</v>
          </cell>
          <cell r="F3078" t="str">
            <v>Before PCN</v>
          </cell>
          <cell r="G3078" t="str">
            <v>RBF</v>
          </cell>
        </row>
        <row r="3079">
          <cell r="A3079" t="str">
            <v>P-Z1-BZ0-015</v>
          </cell>
          <cell r="B3079" t="str">
            <v>Industry, Mining &amp; Quarrying</v>
          </cell>
          <cell r="C3079" t="str">
            <v>FI-A [ESMS, ESMS Assessment]</v>
          </cell>
          <cell r="D3079" t="str">
            <v>NO</v>
          </cell>
          <cell r="E3079">
            <v>45621</v>
          </cell>
          <cell r="F3079" t="str">
            <v>Before PCN</v>
          </cell>
          <cell r="G3079" t="str">
            <v>LOC</v>
          </cell>
        </row>
        <row r="3080">
          <cell r="A3080" t="str">
            <v>P-CD-C00-002</v>
          </cell>
          <cell r="B3080" t="str">
            <v>agriculture</v>
          </cell>
          <cell r="C3080">
            <v>2</v>
          </cell>
          <cell r="D3080" t="str">
            <v>NO</v>
          </cell>
          <cell r="E3080">
            <v>45623</v>
          </cell>
          <cell r="F3080" t="str">
            <v>Before PCN</v>
          </cell>
          <cell r="G3080" t="str">
            <v xml:space="preserve">investment </v>
          </cell>
        </row>
        <row r="3081">
          <cell r="A3081" t="str">
            <v>P-UG-A00-005</v>
          </cell>
          <cell r="B3081" t="str">
            <v>Agriculture</v>
          </cell>
          <cell r="C3081">
            <v>1</v>
          </cell>
          <cell r="D3081" t="str">
            <v>No</v>
          </cell>
          <cell r="E3081">
            <v>45623</v>
          </cell>
          <cell r="F3081" t="str">
            <v>Before PCN</v>
          </cell>
          <cell r="G3081" t="str">
            <v xml:space="preserve">investment </v>
          </cell>
        </row>
        <row r="3082">
          <cell r="A3082" t="str">
            <v>P-UG-D00-001</v>
          </cell>
          <cell r="B3082" t="str">
            <v>Transport</v>
          </cell>
          <cell r="C3082">
            <v>1</v>
          </cell>
          <cell r="D3082" t="str">
            <v>NO</v>
          </cell>
          <cell r="E3082">
            <v>45623</v>
          </cell>
          <cell r="F3082" t="str">
            <v>Before PCN</v>
          </cell>
          <cell r="G3082" t="str">
            <v xml:space="preserve">investment </v>
          </cell>
        </row>
        <row r="3083">
          <cell r="A3083" t="str">
            <v>P-NG-AAG-011</v>
          </cell>
          <cell r="B3083" t="str">
            <v>Agriculture</v>
          </cell>
          <cell r="C3083" t="str">
            <v>I</v>
          </cell>
          <cell r="D3083" t="str">
            <v>No</v>
          </cell>
          <cell r="E3083">
            <v>45623</v>
          </cell>
          <cell r="F3083" t="str">
            <v>Before PCN</v>
          </cell>
          <cell r="G3083" t="str">
            <v>IP</v>
          </cell>
        </row>
        <row r="3084">
          <cell r="A3084" t="str">
            <v>P-SN-DB0-031</v>
          </cell>
          <cell r="B3084" t="str">
            <v>Transport</v>
          </cell>
          <cell r="C3084" t="str">
            <v>1 or 2 (TBC)</v>
          </cell>
          <cell r="D3084" t="str">
            <v>NO</v>
          </cell>
          <cell r="E3084">
            <v>45626</v>
          </cell>
          <cell r="F3084" t="str">
            <v>Before PCN</v>
          </cell>
          <cell r="G3084" t="str">
            <v xml:space="preserve">investment </v>
          </cell>
        </row>
        <row r="3085">
          <cell r="A3085" t="str">
            <v>P-Z1-FA0-168</v>
          </cell>
          <cell r="B3085" t="str">
            <v>Power</v>
          </cell>
          <cell r="C3085" t="str">
            <v>1 (TBC)</v>
          </cell>
          <cell r="D3085" t="str">
            <v>NO</v>
          </cell>
          <cell r="E3085">
            <v>45628</v>
          </cell>
          <cell r="F3085" t="str">
            <v>Before PCN</v>
          </cell>
          <cell r="G3085" t="str">
            <v xml:space="preserve">investment </v>
          </cell>
        </row>
        <row r="3086">
          <cell r="A3086" t="str">
            <v>P-Z1-DA0-014</v>
          </cell>
          <cell r="B3086" t="str">
            <v>Transport</v>
          </cell>
          <cell r="C3086" t="str">
            <v>1 or 2 (TBC)</v>
          </cell>
          <cell r="D3086" t="str">
            <v>NO</v>
          </cell>
          <cell r="E3086">
            <v>45628</v>
          </cell>
          <cell r="F3086" t="str">
            <v>Before PCN</v>
          </cell>
          <cell r="G3086" t="str">
            <v xml:space="preserve">investment </v>
          </cell>
        </row>
        <row r="3087">
          <cell r="A3087" t="str">
            <v>P-Z1-H00-116</v>
          </cell>
          <cell r="B3087" t="str">
            <v>Finance</v>
          </cell>
          <cell r="C3087" t="str">
            <v>FI-A or FI-B (TBC)</v>
          </cell>
          <cell r="D3087" t="str">
            <v>NO</v>
          </cell>
          <cell r="E3087">
            <v>45628</v>
          </cell>
          <cell r="F3087" t="str">
            <v>Before PCN</v>
          </cell>
          <cell r="G3087" t="str">
            <v xml:space="preserve">investment </v>
          </cell>
        </row>
        <row r="3088">
          <cell r="A3088" t="str">
            <v>P-CI-BB0-005</v>
          </cell>
          <cell r="B3088" t="str">
            <v>Industry, Mining &amp; Quarrying</v>
          </cell>
          <cell r="C3088" t="str">
            <v>1 or 2 (TBC)</v>
          </cell>
          <cell r="D3088" t="str">
            <v>NO</v>
          </cell>
          <cell r="E3088">
            <v>45629</v>
          </cell>
          <cell r="F3088" t="str">
            <v>Before PCN</v>
          </cell>
          <cell r="G3088" t="str">
            <v xml:space="preserve">investment </v>
          </cell>
        </row>
        <row r="3089">
          <cell r="A3089" t="str">
            <v>P-ER-E00-010</v>
          </cell>
          <cell r="B3089" t="str">
            <v>Water supply and Sanitation</v>
          </cell>
          <cell r="C3089">
            <v>2</v>
          </cell>
          <cell r="D3089" t="str">
            <v>NO</v>
          </cell>
          <cell r="E3089">
            <v>45630</v>
          </cell>
          <cell r="F3089" t="str">
            <v>Before PCN</v>
          </cell>
          <cell r="G3089" t="str">
            <v xml:space="preserve">investment </v>
          </cell>
        </row>
        <row r="3090">
          <cell r="A3090" t="str">
            <v>P-SO-F00-003</v>
          </cell>
          <cell r="B3090" t="str">
            <v>Power</v>
          </cell>
          <cell r="C3090">
            <v>2</v>
          </cell>
          <cell r="D3090" t="str">
            <v>NO</v>
          </cell>
          <cell r="E3090">
            <v>45630</v>
          </cell>
          <cell r="F3090" t="str">
            <v>Before PCN</v>
          </cell>
          <cell r="G3090" t="str">
            <v xml:space="preserve">investment </v>
          </cell>
        </row>
        <row r="3091">
          <cell r="A3091" t="str">
            <v>P-TZ-A00-009</v>
          </cell>
          <cell r="B3091" t="str">
            <v>Agriculture</v>
          </cell>
          <cell r="C3091">
            <v>1</v>
          </cell>
          <cell r="D3091" t="str">
            <v>NO</v>
          </cell>
          <cell r="E3091">
            <v>45637</v>
          </cell>
          <cell r="F3091" t="str">
            <v>Before PCN</v>
          </cell>
          <cell r="G3091" t="str">
            <v xml:space="preserve">investment </v>
          </cell>
        </row>
        <row r="3092">
          <cell r="A3092" t="str">
            <v>P-MW-F00-004</v>
          </cell>
          <cell r="B3092" t="str">
            <v>Power</v>
          </cell>
          <cell r="C3092" t="str">
            <v>I</v>
          </cell>
          <cell r="D3092" t="str">
            <v>No</v>
          </cell>
          <cell r="E3092">
            <v>45637</v>
          </cell>
          <cell r="F3092" t="str">
            <v>Before PCN</v>
          </cell>
          <cell r="G3092" t="str">
            <v xml:space="preserve">investment </v>
          </cell>
        </row>
        <row r="3093">
          <cell r="A3093" t="str">
            <v>P-SN-DD0-003</v>
          </cell>
          <cell r="B3093" t="str">
            <v>Transport</v>
          </cell>
          <cell r="C3093" t="str">
            <v>1 (TBC)</v>
          </cell>
          <cell r="D3093" t="str">
            <v xml:space="preserve">No – Draft ESIA under review  </v>
          </cell>
          <cell r="E3093">
            <v>45640</v>
          </cell>
          <cell r="F3093" t="str">
            <v>Before PCN</v>
          </cell>
          <cell r="G3093" t="str">
            <v xml:space="preserve">investment </v>
          </cell>
        </row>
        <row r="3094">
          <cell r="A3094" t="str">
            <v>P-ZA-BB0-006</v>
          </cell>
          <cell r="B3094" t="str">
            <v>Industry, Mining &amp; Quarrying</v>
          </cell>
          <cell r="C3094" t="str">
            <v>I</v>
          </cell>
          <cell r="D3094" t="str">
            <v>No</v>
          </cell>
          <cell r="E3094">
            <v>45641</v>
          </cell>
          <cell r="F3094" t="str">
            <v>Before PCN</v>
          </cell>
          <cell r="G3094" t="str">
            <v xml:space="preserve">investment </v>
          </cell>
        </row>
        <row r="3095">
          <cell r="A3095" t="str">
            <v xml:space="preserve">P-ZA-HAB-006 </v>
          </cell>
          <cell r="B3095" t="str">
            <v>Finance</v>
          </cell>
          <cell r="C3095" t="str">
            <v>I</v>
          </cell>
          <cell r="D3095" t="str">
            <v>No</v>
          </cell>
          <cell r="E3095">
            <v>45641</v>
          </cell>
          <cell r="F3095" t="str">
            <v>Before PCN</v>
          </cell>
          <cell r="G3095" t="str">
            <v xml:space="preserve">investment </v>
          </cell>
        </row>
        <row r="3096">
          <cell r="A3096" t="str">
            <v>P-EG-E00-011</v>
          </cell>
          <cell r="B3096" t="str">
            <v>Water &amp; Sanitation</v>
          </cell>
          <cell r="C3096"/>
          <cell r="D3096"/>
          <cell r="E3096">
            <v>45643</v>
          </cell>
          <cell r="F3096" t="str">
            <v>PAR Approved</v>
          </cell>
          <cell r="G3096" t="str">
            <v>Investment</v>
          </cell>
        </row>
        <row r="3097">
          <cell r="A3097" t="str">
            <v>P-CM-EAZ-003</v>
          </cell>
          <cell r="B3097" t="str">
            <v>Water supply and Sanitation</v>
          </cell>
          <cell r="C3097">
            <v>1</v>
          </cell>
          <cell r="D3097" t="str">
            <v>NO</v>
          </cell>
          <cell r="E3097">
            <v>45643</v>
          </cell>
          <cell r="F3097" t="str">
            <v>Before PCN</v>
          </cell>
          <cell r="G3097" t="str">
            <v>investment</v>
          </cell>
        </row>
        <row r="3098">
          <cell r="A3098" t="str">
            <v>P-CM-EAZ-003</v>
          </cell>
          <cell r="B3098" t="str">
            <v>Water supply and Sanitation</v>
          </cell>
          <cell r="C3098">
            <v>1</v>
          </cell>
          <cell r="D3098" t="str">
            <v>NO</v>
          </cell>
          <cell r="E3098">
            <v>45643</v>
          </cell>
          <cell r="F3098" t="str">
            <v>Before PCN</v>
          </cell>
          <cell r="G3098" t="str">
            <v xml:space="preserve">investment </v>
          </cell>
        </row>
        <row r="3099">
          <cell r="A3099" t="str">
            <v>P-CM-DB0-018</v>
          </cell>
          <cell r="B3099" t="str">
            <v>Transport</v>
          </cell>
          <cell r="C3099">
            <v>1</v>
          </cell>
          <cell r="D3099"/>
          <cell r="E3099">
            <v>45643</v>
          </cell>
          <cell r="F3099" t="str">
            <v>Before PCN</v>
          </cell>
          <cell r="G3099" t="str">
            <v xml:space="preserve">investment </v>
          </cell>
        </row>
        <row r="3100">
          <cell r="A3100" t="str">
            <v>P-CF-K00-021</v>
          </cell>
          <cell r="B3100" t="str">
            <v>Multi-Sector</v>
          </cell>
          <cell r="C3100">
            <v>3</v>
          </cell>
          <cell r="D3100"/>
          <cell r="E3100">
            <v>45643</v>
          </cell>
          <cell r="F3100" t="str">
            <v>PCN Approved</v>
          </cell>
          <cell r="G3100" t="str">
            <v>PBO</v>
          </cell>
        </row>
        <row r="3101">
          <cell r="A3101" t="str">
            <v>P-TD-F00-006</v>
          </cell>
          <cell r="B3101" t="str">
            <v>Power</v>
          </cell>
          <cell r="C3101">
            <v>2</v>
          </cell>
          <cell r="D3101" t="str">
            <v>NO</v>
          </cell>
          <cell r="E3101">
            <v>45643</v>
          </cell>
          <cell r="F3101" t="str">
            <v>Before PCN</v>
          </cell>
          <cell r="G3101" t="str">
            <v xml:space="preserve">investment </v>
          </cell>
        </row>
        <row r="3102">
          <cell r="A3102" t="str">
            <v>P-TD-K00-012</v>
          </cell>
          <cell r="B3102" t="str">
            <v>Multi-Sector</v>
          </cell>
          <cell r="C3102">
            <v>3</v>
          </cell>
          <cell r="D3102" t="str">
            <v>NA</v>
          </cell>
          <cell r="E3102">
            <v>45643</v>
          </cell>
          <cell r="F3102" t="str">
            <v>PCN Approved</v>
          </cell>
          <cell r="G3102" t="str">
            <v>PBO</v>
          </cell>
        </row>
        <row r="3103">
          <cell r="A3103" t="str">
            <v>P-TD-HAB-002</v>
          </cell>
          <cell r="B3103" t="str">
            <v>Commercial Banking</v>
          </cell>
          <cell r="C3103"/>
          <cell r="D3103"/>
          <cell r="E3103">
            <v>45643</v>
          </cell>
          <cell r="F3103" t="str">
            <v>Before PCN</v>
          </cell>
          <cell r="G3103" t="str">
            <v>Guarantee</v>
          </cell>
        </row>
        <row r="3104">
          <cell r="A3104" t="str">
            <v>P-TD-DB0-014</v>
          </cell>
          <cell r="B3104" t="str">
            <v>Transport</v>
          </cell>
          <cell r="C3104">
            <v>2</v>
          </cell>
          <cell r="D3104" t="str">
            <v>NO</v>
          </cell>
          <cell r="E3104">
            <v>45643</v>
          </cell>
          <cell r="F3104" t="str">
            <v>Before PCN</v>
          </cell>
          <cell r="G3104" t="str">
            <v xml:space="preserve">investment </v>
          </cell>
        </row>
        <row r="3105">
          <cell r="A3105" t="str">
            <v>P-CG-K00-012</v>
          </cell>
          <cell r="B3105" t="str">
            <v>Multi Sector</v>
          </cell>
          <cell r="C3105">
            <v>3</v>
          </cell>
          <cell r="D3105" t="str">
            <v>NO</v>
          </cell>
          <cell r="E3105">
            <v>45643</v>
          </cell>
          <cell r="F3105" t="str">
            <v>Before PCN</v>
          </cell>
          <cell r="G3105" t="str">
            <v>PBO</v>
          </cell>
        </row>
        <row r="3106">
          <cell r="A3106" t="str">
            <v>P-CD-FF0-003</v>
          </cell>
          <cell r="B3106" t="str">
            <v>Power</v>
          </cell>
          <cell r="C3106">
            <v>2</v>
          </cell>
          <cell r="D3106" t="str">
            <v>NO</v>
          </cell>
          <cell r="E3106">
            <v>45643</v>
          </cell>
          <cell r="F3106" t="str">
            <v>PCN Approved</v>
          </cell>
          <cell r="G3106" t="str">
            <v xml:space="preserve">investment </v>
          </cell>
        </row>
        <row r="3107">
          <cell r="A3107" t="str">
            <v>P-GA-D00-016</v>
          </cell>
          <cell r="B3107" t="str">
            <v>Transport</v>
          </cell>
          <cell r="C3107">
            <v>1</v>
          </cell>
          <cell r="D3107"/>
          <cell r="E3107">
            <v>45643</v>
          </cell>
          <cell r="F3107" t="str">
            <v>PCN Approved</v>
          </cell>
          <cell r="G3107" t="str">
            <v xml:space="preserve">investment </v>
          </cell>
        </row>
        <row r="3108">
          <cell r="A3108" t="str">
            <v>P-GA-FZ0-001</v>
          </cell>
          <cell r="B3108" t="str">
            <v>Power and Climate Finance</v>
          </cell>
          <cell r="C3108">
            <v>1</v>
          </cell>
          <cell r="D3108"/>
          <cell r="E3108">
            <v>45643</v>
          </cell>
          <cell r="F3108" t="str">
            <v>PCN Approved</v>
          </cell>
          <cell r="G3108" t="str">
            <v xml:space="preserve">investment </v>
          </cell>
        </row>
        <row r="3109">
          <cell r="A3109" t="str">
            <v>P-GA-FAB-003</v>
          </cell>
          <cell r="B3109" t="str">
            <v>Power and Climate Finance</v>
          </cell>
          <cell r="C3109">
            <v>1</v>
          </cell>
          <cell r="D3109"/>
          <cell r="E3109">
            <v>45643</v>
          </cell>
          <cell r="F3109" t="str">
            <v>PCN Approved</v>
          </cell>
          <cell r="G3109" t="str">
            <v xml:space="preserve">investment </v>
          </cell>
        </row>
        <row r="3110">
          <cell r="A3110" t="str">
            <v>P-Z1-EBZ-001</v>
          </cell>
          <cell r="B3110" t="str">
            <v>Water supply and Sanitation</v>
          </cell>
          <cell r="C3110">
            <v>2</v>
          </cell>
          <cell r="D3110"/>
          <cell r="E3110">
            <v>45643</v>
          </cell>
          <cell r="F3110" t="str">
            <v>Before PCN</v>
          </cell>
          <cell r="G3110" t="str">
            <v xml:space="preserve">investment </v>
          </cell>
        </row>
        <row r="3111">
          <cell r="A3111" t="str">
            <v>P-CI-KA0-013</v>
          </cell>
          <cell r="B3111" t="str">
            <v>Multi-Sector</v>
          </cell>
          <cell r="C3111">
            <v>3</v>
          </cell>
          <cell r="D3111" t="str">
            <v>N/A</v>
          </cell>
          <cell r="E3111">
            <v>44950</v>
          </cell>
          <cell r="F3111" t="str">
            <v>Approved</v>
          </cell>
          <cell r="G3111" t="str">
            <v>PBO</v>
          </cell>
        </row>
        <row r="3112">
          <cell r="A3112" t="str">
            <v>P-Z1-HAA-106</v>
          </cell>
          <cell r="B3112" t="str">
            <v>Finance</v>
          </cell>
          <cell r="C3112" t="str">
            <v>FI-B</v>
          </cell>
          <cell r="D3112" t="str">
            <v>Yes</v>
          </cell>
          <cell r="E3112">
            <v>44950</v>
          </cell>
          <cell r="F3112" t="str">
            <v>Approved</v>
          </cell>
          <cell r="G3112" t="str">
            <v>TFLOC</v>
          </cell>
        </row>
        <row r="3113">
          <cell r="A3113" t="str">
            <v>P-Z1-H00-094</v>
          </cell>
          <cell r="B3113" t="str">
            <v>Finance</v>
          </cell>
          <cell r="C3113" t="str">
            <v>FI-B</v>
          </cell>
          <cell r="D3113" t="str">
            <v>YES</v>
          </cell>
          <cell r="E3113">
            <v>44950</v>
          </cell>
          <cell r="F3113" t="str">
            <v>Approved</v>
          </cell>
          <cell r="G3113" t="str">
            <v>EQUITY</v>
          </cell>
        </row>
        <row r="3114">
          <cell r="A3114" t="str">
            <v>P-ER-FA0-001</v>
          </cell>
          <cell r="B3114" t="str">
            <v>Power</v>
          </cell>
          <cell r="C3114">
            <v>2</v>
          </cell>
          <cell r="D3114" t="str">
            <v>YES</v>
          </cell>
          <cell r="E3114">
            <v>44986</v>
          </cell>
          <cell r="F3114" t="str">
            <v>Approved</v>
          </cell>
          <cell r="G3114" t="str">
            <v>Investment</v>
          </cell>
        </row>
        <row r="3115">
          <cell r="A3115" t="str">
            <v>P-MU-HAB-008</v>
          </cell>
          <cell r="B3115" t="str">
            <v>Finance</v>
          </cell>
          <cell r="C3115" t="str">
            <v>FI/A</v>
          </cell>
          <cell r="D3115"/>
          <cell r="E3115">
            <v>44993</v>
          </cell>
          <cell r="F3115" t="str">
            <v>Approved</v>
          </cell>
          <cell r="G3115" t="str">
            <v>SUBDEBT</v>
          </cell>
        </row>
        <row r="3116">
          <cell r="A3116" t="str">
            <v>P-KE-HAB-037</v>
          </cell>
          <cell r="B3116" t="str">
            <v>Finance</v>
          </cell>
          <cell r="C3116" t="str">
            <v>FI-B</v>
          </cell>
          <cell r="D3116" t="str">
            <v>YES</v>
          </cell>
          <cell r="E3116">
            <v>44993</v>
          </cell>
          <cell r="F3116" t="str">
            <v>Approved</v>
          </cell>
          <cell r="G3116" t="str">
            <v>LOC/TFLOC/TG</v>
          </cell>
        </row>
        <row r="3117">
          <cell r="A3117" t="str">
            <v>P-ST-H00-002</v>
          </cell>
          <cell r="B3117" t="str">
            <v>Finance</v>
          </cell>
          <cell r="C3117"/>
          <cell r="D3117"/>
          <cell r="E3117">
            <v>44993</v>
          </cell>
          <cell r="F3117" t="str">
            <v>Approved</v>
          </cell>
          <cell r="G3117"/>
        </row>
        <row r="3118">
          <cell r="A3118" t="str">
            <v>P-Z1-KF0-066</v>
          </cell>
          <cell r="B3118" t="str">
            <v>Finance</v>
          </cell>
          <cell r="C3118" t="str">
            <v>FI-C</v>
          </cell>
          <cell r="D3118" t="str">
            <v>N/A</v>
          </cell>
          <cell r="E3118">
            <v>44994</v>
          </cell>
          <cell r="F3118" t="str">
            <v>Approved</v>
          </cell>
          <cell r="G3118" t="str">
            <v>ISP</v>
          </cell>
        </row>
        <row r="3119">
          <cell r="A3119" t="str">
            <v>P-KE-IA0-005</v>
          </cell>
          <cell r="B3119" t="str">
            <v>Social</v>
          </cell>
          <cell r="C3119">
            <v>2</v>
          </cell>
          <cell r="D3119" t="str">
            <v>YES</v>
          </cell>
          <cell r="E3119">
            <v>44998</v>
          </cell>
          <cell r="F3119" t="str">
            <v>Approved</v>
          </cell>
          <cell r="G3119" t="str">
            <v>Investment</v>
          </cell>
        </row>
        <row r="3120">
          <cell r="A3120" t="str">
            <v>P-LR-H00-008</v>
          </cell>
          <cell r="B3120" t="str">
            <v>Finance</v>
          </cell>
          <cell r="C3120">
            <v>3</v>
          </cell>
          <cell r="D3120" t="str">
            <v>N/A</v>
          </cell>
          <cell r="E3120">
            <v>45002</v>
          </cell>
          <cell r="F3120" t="str">
            <v>Approved</v>
          </cell>
          <cell r="G3120" t="str">
            <v>Grant</v>
          </cell>
        </row>
        <row r="3121">
          <cell r="A3121" t="str">
            <v>P-BI-HAB-005</v>
          </cell>
          <cell r="B3121" t="str">
            <v>Finance</v>
          </cell>
          <cell r="C3121" t="str">
            <v>FI-C</v>
          </cell>
          <cell r="D3121" t="str">
            <v>NA</v>
          </cell>
          <cell r="E3121">
            <v>45012</v>
          </cell>
          <cell r="F3121" t="str">
            <v>Approved</v>
          </cell>
          <cell r="G3121" t="str">
            <v>GUARANTEE</v>
          </cell>
        </row>
        <row r="3122">
          <cell r="A3122" t="str">
            <v>P-Z1-DB0-251</v>
          </cell>
          <cell r="B3122" t="str">
            <v>Transport</v>
          </cell>
          <cell r="C3122">
            <v>1</v>
          </cell>
          <cell r="D3122" t="str">
            <v>Yes</v>
          </cell>
          <cell r="E3122">
            <v>45014</v>
          </cell>
          <cell r="F3122" t="str">
            <v>Approved</v>
          </cell>
          <cell r="G3122" t="str">
            <v>Investment</v>
          </cell>
        </row>
        <row r="3123">
          <cell r="A3123" t="str">
            <v>P-Z1-H00-098</v>
          </cell>
          <cell r="B3123" t="str">
            <v>Finance</v>
          </cell>
          <cell r="C3123">
            <v>3</v>
          </cell>
          <cell r="D3123" t="str">
            <v>Yes</v>
          </cell>
          <cell r="E3123">
            <v>45014</v>
          </cell>
          <cell r="F3123" t="str">
            <v>Approved</v>
          </cell>
          <cell r="G3123" t="str">
            <v>Grant</v>
          </cell>
        </row>
        <row r="3124">
          <cell r="A3124" t="str">
            <v>P-MU-K00-009</v>
          </cell>
          <cell r="B3124" t="str">
            <v>Multi-Sector</v>
          </cell>
          <cell r="C3124">
            <v>3</v>
          </cell>
          <cell r="D3124" t="str">
            <v>N/A</v>
          </cell>
          <cell r="E3124">
            <v>45014</v>
          </cell>
          <cell r="F3124" t="str">
            <v>Approved</v>
          </cell>
          <cell r="G3124" t="str">
            <v>PBO</v>
          </cell>
        </row>
        <row r="3125">
          <cell r="A3125" t="str">
            <v>P-MZ-KA0-009</v>
          </cell>
          <cell r="B3125" t="str">
            <v>Multi-Sector</v>
          </cell>
          <cell r="C3125"/>
          <cell r="D3125"/>
          <cell r="E3125">
            <v>45021</v>
          </cell>
          <cell r="F3125" t="str">
            <v>Approved</v>
          </cell>
          <cell r="G3125"/>
        </row>
        <row r="3126">
          <cell r="A3126" t="str">
            <v>P-Z1-ID0-011</v>
          </cell>
          <cell r="B3126" t="str">
            <v>Social</v>
          </cell>
          <cell r="C3126"/>
          <cell r="D3126"/>
          <cell r="E3126">
            <v>45021</v>
          </cell>
          <cell r="F3126" t="str">
            <v>Approved</v>
          </cell>
          <cell r="G3126"/>
        </row>
        <row r="3127">
          <cell r="A3127" t="str">
            <v>P-MG-K00-020</v>
          </cell>
          <cell r="B3127" t="str">
            <v>Multi-Sector</v>
          </cell>
          <cell r="C3127"/>
          <cell r="D3127"/>
          <cell r="E3127">
            <v>45022</v>
          </cell>
          <cell r="F3127" t="str">
            <v>Approved</v>
          </cell>
          <cell r="G3127"/>
        </row>
        <row r="3128">
          <cell r="A3128" t="str">
            <v>P-TG-I00-008</v>
          </cell>
          <cell r="B3128" t="str">
            <v>Social</v>
          </cell>
          <cell r="C3128">
            <v>2</v>
          </cell>
          <cell r="D3128" t="str">
            <v>Yes</v>
          </cell>
          <cell r="E3128">
            <v>45029</v>
          </cell>
          <cell r="F3128" t="str">
            <v>Approved</v>
          </cell>
          <cell r="G3128" t="str">
            <v>Investment</v>
          </cell>
        </row>
        <row r="3129">
          <cell r="A3129" t="str">
            <v>P-SS-A00-002</v>
          </cell>
          <cell r="B3129" t="str">
            <v>Agriculture</v>
          </cell>
          <cell r="C3129">
            <v>3</v>
          </cell>
          <cell r="D3129" t="str">
            <v>NA</v>
          </cell>
          <cell r="E3129">
            <v>45034</v>
          </cell>
          <cell r="F3129" t="str">
            <v>Approved</v>
          </cell>
          <cell r="G3129" t="str">
            <v>Investment</v>
          </cell>
        </row>
        <row r="3130">
          <cell r="A3130" t="str">
            <v>P-MU-FA0-004</v>
          </cell>
          <cell r="B3130" t="str">
            <v>Power</v>
          </cell>
          <cell r="C3130">
            <v>2</v>
          </cell>
          <cell r="D3130" t="str">
            <v>Yes</v>
          </cell>
          <cell r="E3130">
            <v>45042</v>
          </cell>
          <cell r="F3130" t="str">
            <v>Approved</v>
          </cell>
          <cell r="G3130" t="str">
            <v>Investment</v>
          </cell>
        </row>
        <row r="3131">
          <cell r="A3131" t="str">
            <v>P-TG-J00-001</v>
          </cell>
          <cell r="B3131" t="str">
            <v>Urban Development</v>
          </cell>
          <cell r="C3131"/>
          <cell r="D3131"/>
          <cell r="E3131">
            <v>45042</v>
          </cell>
          <cell r="F3131" t="str">
            <v>Approved</v>
          </cell>
          <cell r="G3131" t="str">
            <v>ISP</v>
          </cell>
        </row>
        <row r="3132">
          <cell r="A3132" t="str">
            <v>P-GH-D00-011</v>
          </cell>
          <cell r="B3132" t="str">
            <v>Transport</v>
          </cell>
          <cell r="C3132">
            <v>1</v>
          </cell>
          <cell r="D3132" t="str">
            <v>Yes</v>
          </cell>
          <cell r="E3132">
            <v>45049</v>
          </cell>
          <cell r="F3132" t="str">
            <v>Approved</v>
          </cell>
          <cell r="G3132" t="str">
            <v>Investment</v>
          </cell>
        </row>
        <row r="3133">
          <cell r="A3133" t="str">
            <v>P-NG-H00-019</v>
          </cell>
          <cell r="B3133" t="str">
            <v>Finance</v>
          </cell>
          <cell r="C3133" t="str">
            <v>FI-A</v>
          </cell>
          <cell r="D3133" t="str">
            <v>Yes</v>
          </cell>
          <cell r="E3133">
            <v>45049</v>
          </cell>
          <cell r="F3133" t="str">
            <v>Approved</v>
          </cell>
          <cell r="G3133" t="str">
            <v>SUBDEBT</v>
          </cell>
        </row>
        <row r="3134">
          <cell r="A3134" t="str">
            <v>P-Z1-K00-127</v>
          </cell>
          <cell r="B3134" t="str">
            <v>Regional Intergration</v>
          </cell>
          <cell r="C3134"/>
          <cell r="D3134"/>
          <cell r="E3134">
            <v>45054</v>
          </cell>
          <cell r="F3134" t="str">
            <v>Approved</v>
          </cell>
          <cell r="G3134" t="str">
            <v>ISP</v>
          </cell>
        </row>
        <row r="3135">
          <cell r="A3135" t="str">
            <v>P-EG-H00-013</v>
          </cell>
          <cell r="B3135" t="str">
            <v>Finance</v>
          </cell>
          <cell r="C3135">
            <v>1</v>
          </cell>
          <cell r="D3135" t="str">
            <v>Yes</v>
          </cell>
          <cell r="E3135">
            <v>45063</v>
          </cell>
          <cell r="F3135" t="str">
            <v>Approved</v>
          </cell>
          <cell r="G3135" t="str">
            <v>GUARANTEE</v>
          </cell>
        </row>
        <row r="3136">
          <cell r="A3136" t="str">
            <v>P-Z1-KE0-030</v>
          </cell>
          <cell r="B3136" t="str">
            <v>Multi-Sector</v>
          </cell>
          <cell r="C3136" t="str">
            <v>FI-A</v>
          </cell>
          <cell r="D3136" t="str">
            <v>Yes</v>
          </cell>
          <cell r="E3136">
            <v>45063</v>
          </cell>
          <cell r="F3136" t="str">
            <v>Approved</v>
          </cell>
          <cell r="G3136" t="str">
            <v>EQUITY</v>
          </cell>
        </row>
        <row r="3137">
          <cell r="A3137" t="str">
            <v>P-AO-E00-006</v>
          </cell>
          <cell r="B3137" t="str">
            <v>Water supply and Sanitation</v>
          </cell>
          <cell r="C3137">
            <v>2</v>
          </cell>
          <cell r="D3137" t="str">
            <v>Yes</v>
          </cell>
          <cell r="E3137">
            <v>45063</v>
          </cell>
          <cell r="F3137" t="str">
            <v>Approved</v>
          </cell>
          <cell r="G3137" t="str">
            <v>Investment</v>
          </cell>
        </row>
        <row r="3138">
          <cell r="A3138" t="str">
            <v>P-MA-IBD-012</v>
          </cell>
          <cell r="B3138" t="str">
            <v>Social</v>
          </cell>
          <cell r="C3138">
            <v>2</v>
          </cell>
          <cell r="D3138" t="str">
            <v>No</v>
          </cell>
          <cell r="E3138">
            <v>45084</v>
          </cell>
          <cell r="F3138" t="str">
            <v>Approved</v>
          </cell>
          <cell r="G3138" t="str">
            <v>RBF</v>
          </cell>
        </row>
        <row r="3139">
          <cell r="A3139" t="str">
            <v>P-TZ-K00-018</v>
          </cell>
          <cell r="B3139" t="str">
            <v>Multi-Sector</v>
          </cell>
          <cell r="C3139">
            <v>3</v>
          </cell>
          <cell r="D3139" t="str">
            <v>N/A</v>
          </cell>
          <cell r="E3139">
            <v>45084</v>
          </cell>
          <cell r="F3139" t="str">
            <v>Approved</v>
          </cell>
          <cell r="G3139" t="str">
            <v>PBO</v>
          </cell>
        </row>
        <row r="3140">
          <cell r="A3140" t="str">
            <v>P-CV-A00-003</v>
          </cell>
          <cell r="B3140" t="str">
            <v>Agriculture</v>
          </cell>
          <cell r="C3140">
            <v>2</v>
          </cell>
          <cell r="D3140">
            <v>0</v>
          </cell>
          <cell r="E3140">
            <v>45086</v>
          </cell>
          <cell r="F3140" t="str">
            <v>Approved</v>
          </cell>
          <cell r="G3140" t="str">
            <v>PBO</v>
          </cell>
        </row>
        <row r="3141">
          <cell r="A3141" t="str">
            <v>P-Z1-KF0-068</v>
          </cell>
          <cell r="B3141" t="str">
            <v>Multi-Sector</v>
          </cell>
          <cell r="C3141">
            <v>3</v>
          </cell>
          <cell r="D3141" t="str">
            <v>No</v>
          </cell>
          <cell r="E3141">
            <v>45092</v>
          </cell>
          <cell r="F3141" t="str">
            <v>Approved</v>
          </cell>
          <cell r="G3141" t="str">
            <v>Investment</v>
          </cell>
        </row>
        <row r="3142">
          <cell r="A3142" t="str">
            <v>P-Z1-BZ0-014</v>
          </cell>
          <cell r="B3142" t="str">
            <v>Industry, Mining &amp; Quarrying</v>
          </cell>
          <cell r="C3142" t="str">
            <v>FI-A</v>
          </cell>
          <cell r="D3142" t="str">
            <v>Yes</v>
          </cell>
          <cell r="E3142">
            <v>45098</v>
          </cell>
          <cell r="F3142" t="str">
            <v>Approved</v>
          </cell>
          <cell r="G3142" t="str">
            <v>EQUITY</v>
          </cell>
        </row>
        <row r="3143">
          <cell r="A3143" t="str">
            <v>P-NG-EBD-001</v>
          </cell>
          <cell r="B3143" t="str">
            <v>Transport</v>
          </cell>
          <cell r="C3143">
            <v>1</v>
          </cell>
          <cell r="D3143" t="str">
            <v>Yes</v>
          </cell>
          <cell r="E3143">
            <v>45098</v>
          </cell>
          <cell r="F3143" t="str">
            <v>Approved</v>
          </cell>
          <cell r="G3143" t="str">
            <v xml:space="preserve">investment </v>
          </cell>
        </row>
        <row r="3144">
          <cell r="A3144" t="str">
            <v>P-Z1-K00-139</v>
          </cell>
          <cell r="B3144" t="str">
            <v>Finance</v>
          </cell>
          <cell r="C3144" t="str">
            <v>FI-B (TBC)</v>
          </cell>
          <cell r="D3144" t="str">
            <v>No</v>
          </cell>
          <cell r="E3144">
            <v>45107</v>
          </cell>
          <cell r="F3144" t="str">
            <v>Approved</v>
          </cell>
          <cell r="G3144" t="str">
            <v>Equity</v>
          </cell>
        </row>
        <row r="3145">
          <cell r="A3145" t="str">
            <v>P-ET-AA0-020</v>
          </cell>
          <cell r="B3145" t="str">
            <v>Agriculture</v>
          </cell>
          <cell r="C3145">
            <v>2</v>
          </cell>
          <cell r="D3145" t="str">
            <v>YES</v>
          </cell>
          <cell r="E3145">
            <v>45107</v>
          </cell>
          <cell r="F3145" t="str">
            <v>Approved</v>
          </cell>
          <cell r="G3145" t="str">
            <v>Investment</v>
          </cell>
        </row>
        <row r="3146">
          <cell r="A3146" t="str">
            <v>P-RW-E00-013</v>
          </cell>
          <cell r="B3146" t="str">
            <v>Water supply and Sanitation</v>
          </cell>
          <cell r="C3146">
            <v>3</v>
          </cell>
          <cell r="D3146" t="str">
            <v>N/A</v>
          </cell>
          <cell r="E3146">
            <v>45107</v>
          </cell>
          <cell r="F3146" t="str">
            <v>Approved</v>
          </cell>
          <cell r="G3146" t="str">
            <v>PBO</v>
          </cell>
        </row>
        <row r="3147">
          <cell r="A3147" t="str">
            <v>P-Z1-FF0-028</v>
          </cell>
          <cell r="B3147" t="str">
            <v>Power</v>
          </cell>
          <cell r="C3147" t="str">
            <v>FI-B</v>
          </cell>
          <cell r="D3147" t="str">
            <v>YES</v>
          </cell>
          <cell r="E3147">
            <v>45107</v>
          </cell>
          <cell r="F3147" t="str">
            <v>Approved</v>
          </cell>
          <cell r="G3147" t="str">
            <v>LOC</v>
          </cell>
        </row>
        <row r="3148">
          <cell r="A3148" t="str">
            <v>P-MA-IA0-008</v>
          </cell>
          <cell r="B3148" t="str">
            <v>Social</v>
          </cell>
          <cell r="C3148">
            <v>3</v>
          </cell>
          <cell r="D3148" t="str">
            <v>No</v>
          </cell>
          <cell r="E3148">
            <v>45112</v>
          </cell>
          <cell r="F3148" t="str">
            <v>Approved</v>
          </cell>
          <cell r="G3148" t="str">
            <v>PBO</v>
          </cell>
        </row>
        <row r="3149">
          <cell r="A3149" t="str">
            <v>P-BJ-EBC-003</v>
          </cell>
          <cell r="B3149" t="str">
            <v>Water supply and Sanitation</v>
          </cell>
          <cell r="C3149">
            <v>1</v>
          </cell>
          <cell r="D3149" t="str">
            <v>Yes</v>
          </cell>
          <cell r="E3149">
            <v>45112</v>
          </cell>
          <cell r="F3149" t="str">
            <v>Approved</v>
          </cell>
          <cell r="G3149" t="str">
            <v>Investment</v>
          </cell>
        </row>
        <row r="3150">
          <cell r="A3150" t="str">
            <v>P-CI-GB0-005</v>
          </cell>
          <cell r="B3150" t="str">
            <v>Multi-Sector</v>
          </cell>
          <cell r="C3150">
            <v>2</v>
          </cell>
          <cell r="D3150" t="str">
            <v>Yes</v>
          </cell>
          <cell r="E3150">
            <v>45112</v>
          </cell>
          <cell r="F3150" t="str">
            <v>Approved</v>
          </cell>
          <cell r="G3150" t="str">
            <v>ISP</v>
          </cell>
        </row>
        <row r="3151">
          <cell r="A3151" t="str">
            <v>P-GW-I00-008</v>
          </cell>
          <cell r="B3151" t="str">
            <v>Social</v>
          </cell>
          <cell r="C3151" t="str">
            <v>FI-B</v>
          </cell>
          <cell r="D3151" t="str">
            <v>N/A</v>
          </cell>
          <cell r="E3151">
            <v>45114</v>
          </cell>
          <cell r="F3151" t="str">
            <v>Approved</v>
          </cell>
          <cell r="G3151" t="str">
            <v>Investment</v>
          </cell>
        </row>
        <row r="3152">
          <cell r="A3152" t="str">
            <v>P-CI-H00-014</v>
          </cell>
          <cell r="B3152" t="str">
            <v>Finance</v>
          </cell>
          <cell r="C3152">
            <v>1</v>
          </cell>
          <cell r="D3152" t="str">
            <v>YES</v>
          </cell>
          <cell r="E3152">
            <v>45119</v>
          </cell>
          <cell r="F3152" t="str">
            <v>Approved</v>
          </cell>
          <cell r="G3152" t="str">
            <v>GUARANTEE</v>
          </cell>
        </row>
        <row r="3153">
          <cell r="A3153" t="str">
            <v>P-KE-FA0-022</v>
          </cell>
          <cell r="B3153" t="str">
            <v>Power</v>
          </cell>
          <cell r="C3153">
            <v>1</v>
          </cell>
          <cell r="D3153" t="str">
            <v>YES</v>
          </cell>
          <cell r="E3153">
            <v>45119</v>
          </cell>
          <cell r="F3153" t="str">
            <v>Approved</v>
          </cell>
          <cell r="G3153" t="str">
            <v>Investment</v>
          </cell>
        </row>
        <row r="3154">
          <cell r="A3154" t="str">
            <v>P-TN-AA0-031</v>
          </cell>
          <cell r="B3154" t="str">
            <v>Agriculture</v>
          </cell>
          <cell r="C3154">
            <v>2</v>
          </cell>
          <cell r="D3154" t="str">
            <v>No</v>
          </cell>
          <cell r="E3154">
            <v>45119</v>
          </cell>
          <cell r="F3154" t="str">
            <v>Approved</v>
          </cell>
          <cell r="G3154" t="str">
            <v>Investment</v>
          </cell>
        </row>
        <row r="3155">
          <cell r="A3155" t="str">
            <v>P-GM-FA0-004</v>
          </cell>
          <cell r="B3155" t="str">
            <v>Power</v>
          </cell>
          <cell r="C3155">
            <v>2</v>
          </cell>
          <cell r="D3155" t="str">
            <v>YES</v>
          </cell>
          <cell r="E3155">
            <v>45120</v>
          </cell>
          <cell r="F3155" t="str">
            <v>Approved</v>
          </cell>
          <cell r="G3155" t="str">
            <v>Investment</v>
          </cell>
        </row>
        <row r="3156">
          <cell r="A3156" t="str">
            <v>P-Z1-HAB-100</v>
          </cell>
          <cell r="B3156" t="str">
            <v>Finance</v>
          </cell>
          <cell r="C3156" t="str">
            <v>FI-C</v>
          </cell>
          <cell r="D3156" t="str">
            <v>No</v>
          </cell>
          <cell r="E3156">
            <v>45120</v>
          </cell>
          <cell r="F3156" t="str">
            <v>Approved</v>
          </cell>
          <cell r="G3156" t="str">
            <v>GUARANTEE</v>
          </cell>
        </row>
        <row r="3157">
          <cell r="A3157" t="str">
            <v>P-GN-AA0-026</v>
          </cell>
          <cell r="B3157" t="str">
            <v>Agriculture</v>
          </cell>
          <cell r="C3157">
            <v>2</v>
          </cell>
          <cell r="D3157" t="str">
            <v>Yes</v>
          </cell>
          <cell r="E3157">
            <v>45120</v>
          </cell>
          <cell r="F3157" t="str">
            <v>Approved</v>
          </cell>
          <cell r="G3157" t="str">
            <v>Investment</v>
          </cell>
        </row>
        <row r="3158">
          <cell r="A3158" t="str">
            <v>P-BJ-DD0-002</v>
          </cell>
          <cell r="B3158" t="str">
            <v>Transport</v>
          </cell>
          <cell r="C3158">
            <v>1</v>
          </cell>
          <cell r="D3158" t="str">
            <v>Yes</v>
          </cell>
          <cell r="E3158">
            <v>45121</v>
          </cell>
          <cell r="F3158" t="str">
            <v>Approved</v>
          </cell>
          <cell r="G3158" t="str">
            <v>Corporate loan</v>
          </cell>
        </row>
        <row r="3159">
          <cell r="A3159" t="str">
            <v>P-Z1-KE0-033</v>
          </cell>
          <cell r="B3159" t="str">
            <v>Multi-Sector</v>
          </cell>
          <cell r="C3159" t="str">
            <v>TBC</v>
          </cell>
          <cell r="D3159"/>
          <cell r="E3159">
            <v>45121</v>
          </cell>
          <cell r="F3159" t="str">
            <v>Approved</v>
          </cell>
          <cell r="G3159" t="str">
            <v>Equity</v>
          </cell>
        </row>
        <row r="3160">
          <cell r="A3160" t="str">
            <v>P-CM-IA0-002</v>
          </cell>
          <cell r="B3160" t="str">
            <v>Social</v>
          </cell>
          <cell r="C3160">
            <v>2</v>
          </cell>
          <cell r="D3160" t="str">
            <v>YES</v>
          </cell>
          <cell r="E3160">
            <v>45121</v>
          </cell>
          <cell r="F3160" t="str">
            <v>Approved</v>
          </cell>
          <cell r="G3160" t="str">
            <v>Investment</v>
          </cell>
        </row>
        <row r="3161">
          <cell r="A3161" t="str">
            <v>P-LR-K00-022</v>
          </cell>
          <cell r="B3161" t="str">
            <v>Finance</v>
          </cell>
          <cell r="C3161" t="str">
            <v>FI-B or FI-C (TBC)</v>
          </cell>
          <cell r="D3161" t="str">
            <v>No</v>
          </cell>
          <cell r="E3161">
            <v>45121</v>
          </cell>
          <cell r="F3161" t="str">
            <v>Approved</v>
          </cell>
          <cell r="G3161" t="str">
            <v>Loan/Grant</v>
          </cell>
        </row>
        <row r="3162">
          <cell r="A3162" t="str">
            <v>P-Z1-C00-098</v>
          </cell>
          <cell r="B3162" t="str">
            <v>Agriculture</v>
          </cell>
          <cell r="C3162"/>
          <cell r="D3162" t="str">
            <v>NO</v>
          </cell>
          <cell r="E3162">
            <v>45121</v>
          </cell>
          <cell r="F3162" t="str">
            <v>Approved</v>
          </cell>
          <cell r="G3162" t="str">
            <v>Investment</v>
          </cell>
        </row>
        <row r="3163">
          <cell r="A3163" t="str">
            <v>P-Z1-C00-100</v>
          </cell>
          <cell r="B3163" t="str">
            <v>Agriculture</v>
          </cell>
          <cell r="C3163"/>
          <cell r="D3163"/>
          <cell r="E3163">
            <v>45121</v>
          </cell>
          <cell r="F3163" t="str">
            <v>Approved</v>
          </cell>
          <cell r="G3163" t="str">
            <v>Investment</v>
          </cell>
        </row>
        <row r="3164">
          <cell r="A3164" t="str">
            <v>P-CF-IE0-005</v>
          </cell>
          <cell r="B3164" t="str">
            <v>Social</v>
          </cell>
          <cell r="C3164">
            <v>2</v>
          </cell>
          <cell r="D3164" t="str">
            <v>YES</v>
          </cell>
          <cell r="E3164">
            <v>45175</v>
          </cell>
          <cell r="F3164" t="str">
            <v>Approved</v>
          </cell>
          <cell r="G3164" t="str">
            <v>Investment</v>
          </cell>
        </row>
        <row r="3165">
          <cell r="A3165" t="str">
            <v>P-CF-KF0-008</v>
          </cell>
          <cell r="B3165" t="str">
            <v>Multi-Sector</v>
          </cell>
          <cell r="C3165">
            <v>3</v>
          </cell>
          <cell r="D3165" t="str">
            <v>NA</v>
          </cell>
          <cell r="E3165">
            <v>45175</v>
          </cell>
          <cell r="F3165" t="str">
            <v>Approved</v>
          </cell>
          <cell r="G3165" t="str">
            <v>ISP</v>
          </cell>
        </row>
        <row r="3166">
          <cell r="A3166" t="str">
            <v>P-NG-BG0-004</v>
          </cell>
          <cell r="B3166" t="str">
            <v>Industry, Mining &amp; Quarrying</v>
          </cell>
          <cell r="C3166">
            <v>1</v>
          </cell>
          <cell r="D3166" t="str">
            <v>No</v>
          </cell>
          <cell r="E3166">
            <v>45175</v>
          </cell>
          <cell r="F3166" t="str">
            <v>Approved</v>
          </cell>
          <cell r="G3166" t="str">
            <v>Senior Debt</v>
          </cell>
        </row>
        <row r="3167">
          <cell r="A3167" t="str">
            <v>P-ET-FA0-020</v>
          </cell>
          <cell r="B3167" t="str">
            <v>Power</v>
          </cell>
          <cell r="C3167">
            <v>1</v>
          </cell>
          <cell r="D3167" t="str">
            <v>YES</v>
          </cell>
          <cell r="E3167">
            <v>45182</v>
          </cell>
          <cell r="F3167" t="str">
            <v>Approved</v>
          </cell>
          <cell r="G3167" t="str">
            <v>Investment</v>
          </cell>
        </row>
        <row r="3168">
          <cell r="A3168" t="str">
            <v>P-MZ-KA0-007</v>
          </cell>
          <cell r="B3168" t="str">
            <v>Multi-Sector</v>
          </cell>
          <cell r="C3168">
            <v>3</v>
          </cell>
          <cell r="D3168" t="str">
            <v>N/A</v>
          </cell>
          <cell r="E3168">
            <v>45182</v>
          </cell>
          <cell r="F3168" t="str">
            <v>Approved</v>
          </cell>
          <cell r="G3168" t="str">
            <v>PBO</v>
          </cell>
        </row>
        <row r="3169">
          <cell r="A3169" t="str">
            <v>P-MZ-KA0-008</v>
          </cell>
          <cell r="B3169" t="str">
            <v>Multi-Sector</v>
          </cell>
          <cell r="C3169">
            <v>3</v>
          </cell>
          <cell r="D3169" t="str">
            <v>N/A</v>
          </cell>
          <cell r="E3169">
            <v>45182</v>
          </cell>
          <cell r="F3169" t="str">
            <v>Approved</v>
          </cell>
          <cell r="G3169" t="str">
            <v>ISP</v>
          </cell>
        </row>
        <row r="3170">
          <cell r="A3170" t="str">
            <v>P-Z1-C00-099</v>
          </cell>
          <cell r="B3170" t="str">
            <v>Agriculture</v>
          </cell>
          <cell r="C3170">
            <v>2</v>
          </cell>
          <cell r="D3170" t="str">
            <v>Yes</v>
          </cell>
          <cell r="E3170">
            <v>45183</v>
          </cell>
          <cell r="F3170" t="str">
            <v>Approved</v>
          </cell>
          <cell r="G3170" t="str">
            <v>investment</v>
          </cell>
        </row>
        <row r="3171">
          <cell r="A3171" t="str">
            <v>P-GM-I00-003</v>
          </cell>
          <cell r="B3171" t="str">
            <v>Social</v>
          </cell>
          <cell r="C3171">
            <v>2</v>
          </cell>
          <cell r="D3171" t="str">
            <v>Yes</v>
          </cell>
          <cell r="E3171">
            <v>45183</v>
          </cell>
          <cell r="F3171" t="str">
            <v>Approved</v>
          </cell>
          <cell r="G3171" t="str">
            <v>Investment</v>
          </cell>
        </row>
        <row r="3172">
          <cell r="A3172" t="str">
            <v>P-MR-K00-019</v>
          </cell>
          <cell r="B3172" t="str">
            <v>Multi-Sector</v>
          </cell>
          <cell r="C3172">
            <v>3</v>
          </cell>
          <cell r="D3172" t="str">
            <v>NA</v>
          </cell>
          <cell r="E3172">
            <v>45184</v>
          </cell>
          <cell r="F3172" t="str">
            <v>Approved</v>
          </cell>
          <cell r="G3172" t="str">
            <v>ISP</v>
          </cell>
        </row>
        <row r="3173">
          <cell r="A3173" t="str">
            <v>P-EG-IB0-009</v>
          </cell>
          <cell r="B3173" t="str">
            <v>Social</v>
          </cell>
          <cell r="C3173">
            <v>2</v>
          </cell>
          <cell r="D3173" t="str">
            <v>Yes</v>
          </cell>
          <cell r="E3173">
            <v>45189</v>
          </cell>
          <cell r="F3173" t="str">
            <v>Approved</v>
          </cell>
          <cell r="G3173" t="str">
            <v>Investment</v>
          </cell>
        </row>
        <row r="3174">
          <cell r="A3174" t="str">
            <v>P-MA-BB0-005</v>
          </cell>
          <cell r="B3174" t="str">
            <v>Industry, Mining &amp; Quarrying</v>
          </cell>
          <cell r="C3174">
            <v>1</v>
          </cell>
          <cell r="D3174" t="str">
            <v>Yes</v>
          </cell>
          <cell r="E3174">
            <v>45189</v>
          </cell>
          <cell r="F3174" t="str">
            <v>Approved</v>
          </cell>
          <cell r="G3174" t="str">
            <v>Investment</v>
          </cell>
        </row>
        <row r="3175">
          <cell r="A3175" t="str">
            <v>P-RW-IA0-006</v>
          </cell>
          <cell r="B3175" t="str">
            <v>Social</v>
          </cell>
          <cell r="C3175">
            <v>2</v>
          </cell>
          <cell r="D3175" t="str">
            <v>Yes</v>
          </cell>
          <cell r="E3175">
            <v>45198</v>
          </cell>
          <cell r="F3175" t="str">
            <v>Approved</v>
          </cell>
          <cell r="G3175" t="str">
            <v>Investment</v>
          </cell>
        </row>
        <row r="3176">
          <cell r="A3176" t="str">
            <v>P-Z1-HAB-101</v>
          </cell>
          <cell r="B3176" t="str">
            <v>Finance</v>
          </cell>
          <cell r="C3176" t="str">
            <v>FI-C</v>
          </cell>
          <cell r="D3176" t="str">
            <v>NA</v>
          </cell>
          <cell r="E3176">
            <v>45198</v>
          </cell>
          <cell r="F3176" t="str">
            <v>Approved</v>
          </cell>
          <cell r="G3176" t="str">
            <v>RPA</v>
          </cell>
        </row>
        <row r="3177">
          <cell r="A3177" t="str">
            <v>P-SO-KF0-015</v>
          </cell>
          <cell r="B3177" t="str">
            <v>Multi-Sector</v>
          </cell>
          <cell r="C3177">
            <v>3</v>
          </cell>
          <cell r="D3177" t="str">
            <v>NA</v>
          </cell>
          <cell r="E3177">
            <v>45201</v>
          </cell>
          <cell r="F3177" t="str">
            <v>Approved</v>
          </cell>
          <cell r="G3177" t="str">
            <v>ISP</v>
          </cell>
        </row>
        <row r="3178">
          <cell r="A3178" t="str">
            <v>P-GM-KA0-011</v>
          </cell>
          <cell r="B3178" t="str">
            <v>Multi-Sector</v>
          </cell>
          <cell r="C3178">
            <v>3</v>
          </cell>
          <cell r="D3178" t="str">
            <v>N/A</v>
          </cell>
          <cell r="E3178">
            <v>45202</v>
          </cell>
          <cell r="F3178" t="str">
            <v>Approved</v>
          </cell>
          <cell r="G3178" t="str">
            <v>PBO</v>
          </cell>
        </row>
        <row r="3179">
          <cell r="A3179" t="str">
            <v>P-BI-E00-002</v>
          </cell>
          <cell r="B3179" t="str">
            <v>Water supply and Sanitation</v>
          </cell>
          <cell r="C3179">
            <v>1</v>
          </cell>
          <cell r="D3179" t="str">
            <v>Yes</v>
          </cell>
          <cell r="E3179">
            <v>45204</v>
          </cell>
          <cell r="F3179" t="str">
            <v>Approved</v>
          </cell>
          <cell r="G3179" t="str">
            <v>Investment</v>
          </cell>
        </row>
        <row r="3180">
          <cell r="A3180" t="str">
            <v>P-Z1-AZ0-014</v>
          </cell>
          <cell r="B3180" t="str">
            <v>Agriculture</v>
          </cell>
          <cell r="C3180"/>
          <cell r="D3180"/>
          <cell r="E3180">
            <v>45216</v>
          </cell>
          <cell r="F3180" t="str">
            <v>Approved</v>
          </cell>
          <cell r="G3180"/>
        </row>
        <row r="3181">
          <cell r="A3181" t="str">
            <v>P-ET-AA0-020</v>
          </cell>
          <cell r="B3181" t="str">
            <v>Agriculture</v>
          </cell>
          <cell r="C3181">
            <v>2</v>
          </cell>
          <cell r="D3181" t="str">
            <v>YES</v>
          </cell>
          <cell r="E3181">
            <v>45217</v>
          </cell>
          <cell r="F3181" t="str">
            <v>Approved</v>
          </cell>
          <cell r="G3181" t="str">
            <v>Investment</v>
          </cell>
        </row>
        <row r="3182">
          <cell r="A3182" t="str">
            <v>P-ZA-H00-015</v>
          </cell>
          <cell r="B3182" t="str">
            <v>Finance</v>
          </cell>
          <cell r="C3182" t="str">
            <v>FI-C</v>
          </cell>
          <cell r="D3182" t="str">
            <v>N/A</v>
          </cell>
          <cell r="E3182">
            <v>45224</v>
          </cell>
          <cell r="F3182" t="str">
            <v>Approved</v>
          </cell>
          <cell r="G3182" t="str">
            <v>RPA/SUBDEBT</v>
          </cell>
        </row>
        <row r="3183">
          <cell r="A3183" t="str">
            <v>P-CM-DB0-022</v>
          </cell>
          <cell r="B3183" t="str">
            <v>Transport</v>
          </cell>
          <cell r="C3183">
            <v>1</v>
          </cell>
          <cell r="D3183" t="str">
            <v>YES</v>
          </cell>
          <cell r="E3183">
            <v>45224</v>
          </cell>
          <cell r="F3183" t="str">
            <v>Approved</v>
          </cell>
          <cell r="G3183" t="str">
            <v>Investment</v>
          </cell>
        </row>
        <row r="3184">
          <cell r="A3184" t="str">
            <v>P-ZA-K00-006</v>
          </cell>
          <cell r="B3184" t="str">
            <v>Power</v>
          </cell>
          <cell r="C3184">
            <v>3</v>
          </cell>
          <cell r="D3184" t="str">
            <v>N/A</v>
          </cell>
          <cell r="E3184">
            <v>45224</v>
          </cell>
          <cell r="F3184" t="str">
            <v>Approved</v>
          </cell>
          <cell r="G3184" t="str">
            <v>PBO</v>
          </cell>
        </row>
        <row r="3185">
          <cell r="A3185" t="str">
            <v>P-ZA-K00-006</v>
          </cell>
          <cell r="B3185" t="str">
            <v>Power</v>
          </cell>
          <cell r="C3185">
            <v>3</v>
          </cell>
          <cell r="D3185" t="str">
            <v>N/A</v>
          </cell>
          <cell r="E3185">
            <v>45224</v>
          </cell>
          <cell r="F3185" t="str">
            <v>Approved</v>
          </cell>
          <cell r="G3185" t="str">
            <v>PBO</v>
          </cell>
        </row>
        <row r="3186">
          <cell r="A3186" t="str">
            <v>P-NA-DZ0-002</v>
          </cell>
          <cell r="B3186" t="str">
            <v>Transport</v>
          </cell>
          <cell r="C3186">
            <v>1</v>
          </cell>
          <cell r="D3186" t="str">
            <v>Yes</v>
          </cell>
          <cell r="E3186">
            <v>45230</v>
          </cell>
          <cell r="F3186" t="str">
            <v>Approved</v>
          </cell>
          <cell r="G3186" t="str">
            <v>Investment</v>
          </cell>
        </row>
        <row r="3187">
          <cell r="A3187" t="str">
            <v>P-GH-K00-018</v>
          </cell>
          <cell r="B3187" t="str">
            <v>Multi-Sector</v>
          </cell>
          <cell r="C3187">
            <v>3</v>
          </cell>
          <cell r="D3187"/>
          <cell r="E3187">
            <v>45230</v>
          </cell>
          <cell r="F3187" t="str">
            <v>Approved</v>
          </cell>
          <cell r="G3187" t="str">
            <v>PBO</v>
          </cell>
        </row>
        <row r="3188">
          <cell r="A3188" t="str">
            <v>P-ZW-KF0-015</v>
          </cell>
          <cell r="B3188" t="str">
            <v>Multi-Sector</v>
          </cell>
          <cell r="C3188">
            <v>3</v>
          </cell>
          <cell r="D3188" t="str">
            <v>Yes</v>
          </cell>
          <cell r="E3188">
            <v>45230</v>
          </cell>
          <cell r="F3188" t="str">
            <v>Approved</v>
          </cell>
          <cell r="G3188" t="str">
            <v>ISP</v>
          </cell>
        </row>
        <row r="3189">
          <cell r="A3189" t="str">
            <v>P-SS-I00-005</v>
          </cell>
          <cell r="B3189" t="str">
            <v>Social</v>
          </cell>
          <cell r="C3189">
            <v>2</v>
          </cell>
          <cell r="D3189" t="str">
            <v>Yes</v>
          </cell>
          <cell r="E3189">
            <v>45232</v>
          </cell>
          <cell r="F3189" t="str">
            <v>Approved</v>
          </cell>
          <cell r="G3189" t="str">
            <v>Investment</v>
          </cell>
        </row>
        <row r="3190">
          <cell r="A3190" t="str">
            <v>P-MZ-E00-013</v>
          </cell>
          <cell r="B3190" t="str">
            <v>Water supply and Sanitation</v>
          </cell>
          <cell r="C3190">
            <v>1</v>
          </cell>
          <cell r="D3190" t="str">
            <v>Yes</v>
          </cell>
          <cell r="E3190">
            <v>45244</v>
          </cell>
          <cell r="F3190" t="str">
            <v>Approved</v>
          </cell>
          <cell r="G3190" t="str">
            <v>Investment</v>
          </cell>
        </row>
        <row r="3191">
          <cell r="A3191" t="str">
            <v>P-NG-I00-002</v>
          </cell>
          <cell r="B3191" t="str">
            <v>Social</v>
          </cell>
          <cell r="C3191">
            <v>1</v>
          </cell>
          <cell r="D3191" t="str">
            <v>Yes</v>
          </cell>
          <cell r="E3191">
            <v>45244</v>
          </cell>
          <cell r="F3191" t="str">
            <v>PAR approved</v>
          </cell>
          <cell r="G3191" t="str">
            <v>Investment</v>
          </cell>
        </row>
        <row r="3192">
          <cell r="A3192" t="str">
            <v>P-BF-AA0-035</v>
          </cell>
          <cell r="B3192" t="str">
            <v>Agriculture</v>
          </cell>
          <cell r="C3192">
            <v>1</v>
          </cell>
          <cell r="D3192" t="str">
            <v>Yes</v>
          </cell>
          <cell r="E3192">
            <v>45246</v>
          </cell>
          <cell r="F3192" t="str">
            <v>PAR approved</v>
          </cell>
          <cell r="G3192" t="str">
            <v>Investment</v>
          </cell>
        </row>
        <row r="3193">
          <cell r="A3193" t="str">
            <v>P-TD-E00-006</v>
          </cell>
          <cell r="B3193" t="str">
            <v>Water supply and Sanitation</v>
          </cell>
          <cell r="C3193">
            <v>2</v>
          </cell>
          <cell r="D3193" t="str">
            <v>NO</v>
          </cell>
          <cell r="E3193">
            <v>45246</v>
          </cell>
          <cell r="F3193" t="str">
            <v>PAR approved</v>
          </cell>
          <cell r="G3193" t="str">
            <v>Investment</v>
          </cell>
        </row>
        <row r="3194">
          <cell r="A3194" t="str">
            <v>P-KE-H00-012</v>
          </cell>
          <cell r="B3194" t="str">
            <v>Finance</v>
          </cell>
          <cell r="C3194" t="str">
            <v>FI-A</v>
          </cell>
          <cell r="D3194" t="str">
            <v>Yes</v>
          </cell>
          <cell r="E3194">
            <v>45247</v>
          </cell>
          <cell r="F3194" t="str">
            <v>PAR approved</v>
          </cell>
          <cell r="G3194" t="str">
            <v>EQUITY</v>
          </cell>
        </row>
        <row r="3195">
          <cell r="A3195" t="str">
            <v>P-SC-K00-024</v>
          </cell>
          <cell r="B3195" t="str">
            <v>Multi-Sector</v>
          </cell>
          <cell r="C3195" t="str">
            <v>III</v>
          </cell>
          <cell r="D3195" t="str">
            <v>NA</v>
          </cell>
          <cell r="E3195">
            <v>45247</v>
          </cell>
          <cell r="F3195" t="str">
            <v>PAR approved</v>
          </cell>
          <cell r="G3195" t="str">
            <v>PBO</v>
          </cell>
        </row>
        <row r="3196">
          <cell r="A3196" t="str">
            <v>P-CG-K00-012</v>
          </cell>
          <cell r="B3196" t="str">
            <v>Multi-Sector</v>
          </cell>
          <cell r="C3196">
            <v>3</v>
          </cell>
          <cell r="D3196" t="str">
            <v>NA</v>
          </cell>
          <cell r="E3196">
            <v>45247</v>
          </cell>
          <cell r="F3196" t="str">
            <v>PAR approved</v>
          </cell>
          <cell r="G3196" t="str">
            <v>PBO</v>
          </cell>
        </row>
        <row r="3197">
          <cell r="A3197" t="str">
            <v>P-GW-KA0-009</v>
          </cell>
          <cell r="B3197" t="str">
            <v>Multi-Sector</v>
          </cell>
          <cell r="C3197">
            <v>3</v>
          </cell>
          <cell r="D3197" t="str">
            <v>N/A</v>
          </cell>
          <cell r="E3197">
            <v>45250</v>
          </cell>
          <cell r="F3197" t="str">
            <v>PAR approved</v>
          </cell>
          <cell r="G3197" t="str">
            <v>PBO</v>
          </cell>
        </row>
        <row r="3198">
          <cell r="A3198" t="str">
            <v>P-MW-E00-013</v>
          </cell>
          <cell r="B3198" t="str">
            <v>Water supply and Sanitation</v>
          </cell>
          <cell r="C3198">
            <v>1</v>
          </cell>
          <cell r="D3198" t="str">
            <v>Yes</v>
          </cell>
          <cell r="E3198">
            <v>45250</v>
          </cell>
          <cell r="F3198" t="str">
            <v>PAR approved</v>
          </cell>
          <cell r="G3198" t="str">
            <v>Investment</v>
          </cell>
        </row>
        <row r="3199">
          <cell r="A3199" t="str">
            <v>P-MW-AA0-039</v>
          </cell>
          <cell r="B3199" t="str">
            <v>Agriculture</v>
          </cell>
          <cell r="C3199">
            <v>1</v>
          </cell>
          <cell r="D3199" t="str">
            <v>Yes</v>
          </cell>
          <cell r="E3199">
            <v>45250</v>
          </cell>
          <cell r="F3199" t="str">
            <v>PAR approved</v>
          </cell>
          <cell r="G3199" t="str">
            <v>Investment</v>
          </cell>
        </row>
        <row r="3200">
          <cell r="A3200" t="str">
            <v>P-Z1-AAG-046</v>
          </cell>
          <cell r="B3200" t="str">
            <v>Agriculture</v>
          </cell>
          <cell r="C3200" t="str">
            <v>III</v>
          </cell>
          <cell r="D3200" t="str">
            <v>NA</v>
          </cell>
          <cell r="E3200">
            <v>45250</v>
          </cell>
          <cell r="F3200" t="str">
            <v>PAR approved</v>
          </cell>
          <cell r="G3200" t="str">
            <v>Investment</v>
          </cell>
        </row>
        <row r="3201">
          <cell r="A3201" t="str">
            <v>P-Z1-IZ0-034</v>
          </cell>
          <cell r="B3201" t="str">
            <v>Social</v>
          </cell>
          <cell r="C3201">
            <v>3</v>
          </cell>
          <cell r="D3201" t="str">
            <v>NA</v>
          </cell>
          <cell r="E3201">
            <v>45251</v>
          </cell>
          <cell r="F3201" t="str">
            <v>PAR approved</v>
          </cell>
          <cell r="G3201" t="str">
            <v>Aide d'urgence</v>
          </cell>
        </row>
        <row r="3202">
          <cell r="A3202" t="str">
            <v>P-EG-K00-016</v>
          </cell>
          <cell r="B3202" t="str">
            <v>Multi-Sector</v>
          </cell>
          <cell r="C3202">
            <v>3</v>
          </cell>
          <cell r="D3202" t="str">
            <v>NA</v>
          </cell>
          <cell r="E3202">
            <v>45252</v>
          </cell>
          <cell r="F3202" t="str">
            <v>PAR approved</v>
          </cell>
          <cell r="G3202" t="str">
            <v>PBO</v>
          </cell>
        </row>
        <row r="3203">
          <cell r="A3203" t="str">
            <v>P-SN-AA0-014</v>
          </cell>
          <cell r="B3203" t="str">
            <v>Agriculture</v>
          </cell>
          <cell r="C3203">
            <v>1</v>
          </cell>
          <cell r="D3203" t="str">
            <v>No</v>
          </cell>
          <cell r="E3203">
            <v>45252</v>
          </cell>
          <cell r="F3203" t="str">
            <v>PAR approved</v>
          </cell>
          <cell r="G3203" t="str">
            <v>Investment</v>
          </cell>
        </row>
        <row r="3204">
          <cell r="A3204" t="str">
            <v>P-KE-FA0-021</v>
          </cell>
          <cell r="B3204" t="str">
            <v>Power</v>
          </cell>
          <cell r="C3204">
            <v>2</v>
          </cell>
          <cell r="D3204" t="str">
            <v>YES</v>
          </cell>
          <cell r="E3204">
            <v>45254</v>
          </cell>
          <cell r="F3204" t="str">
            <v>PAR approved</v>
          </cell>
          <cell r="G3204" t="str">
            <v>Investment</v>
          </cell>
        </row>
        <row r="3205">
          <cell r="A3205" t="str">
            <v>P-MA-DB0-008</v>
          </cell>
          <cell r="B3205" t="str">
            <v>Transport</v>
          </cell>
          <cell r="C3205">
            <v>1</v>
          </cell>
          <cell r="D3205" t="str">
            <v>yes</v>
          </cell>
          <cell r="E3205">
            <v>45254</v>
          </cell>
          <cell r="F3205" t="str">
            <v>PAR approved</v>
          </cell>
          <cell r="G3205" t="str">
            <v>Investment</v>
          </cell>
        </row>
        <row r="3206">
          <cell r="A3206" t="str">
            <v>P-MW-HAB-003</v>
          </cell>
          <cell r="B3206" t="str">
            <v>Finance</v>
          </cell>
          <cell r="C3206" t="str">
            <v>FI-C</v>
          </cell>
          <cell r="D3206" t="str">
            <v>Yes</v>
          </cell>
          <cell r="E3206">
            <v>45257</v>
          </cell>
          <cell r="F3206" t="str">
            <v>PAR approved</v>
          </cell>
          <cell r="G3206" t="str">
            <v>GUARANTEE</v>
          </cell>
        </row>
        <row r="3207">
          <cell r="A3207" t="str">
            <v>P-ST-K00-010</v>
          </cell>
          <cell r="B3207" t="str">
            <v>Multi-Sector</v>
          </cell>
          <cell r="C3207">
            <v>3</v>
          </cell>
          <cell r="D3207" t="str">
            <v>Yes</v>
          </cell>
          <cell r="E3207">
            <v>45257</v>
          </cell>
          <cell r="F3207" t="str">
            <v>PAR approved</v>
          </cell>
          <cell r="G3207" t="str">
            <v>ISP</v>
          </cell>
        </row>
        <row r="3208">
          <cell r="A3208" t="str">
            <v>P-Z1-AA0-158</v>
          </cell>
          <cell r="B3208" t="str">
            <v>Agriculture</v>
          </cell>
          <cell r="C3208"/>
          <cell r="D3208"/>
          <cell r="E3208">
            <v>45257</v>
          </cell>
          <cell r="F3208" t="str">
            <v>PAR approved</v>
          </cell>
          <cell r="G3208"/>
        </row>
        <row r="3209">
          <cell r="A3209" t="str">
            <v>P-BJ-AAF-003</v>
          </cell>
          <cell r="B3209" t="str">
            <v>Agriculture</v>
          </cell>
          <cell r="C3209">
            <v>1</v>
          </cell>
          <cell r="D3209" t="str">
            <v>Yes</v>
          </cell>
          <cell r="E3209">
            <v>45258</v>
          </cell>
          <cell r="F3209" t="str">
            <v>PAR approved</v>
          </cell>
          <cell r="G3209" t="str">
            <v>Investment</v>
          </cell>
        </row>
        <row r="3210">
          <cell r="A3210" t="str">
            <v>P-ST-K00-013</v>
          </cell>
          <cell r="B3210" t="str">
            <v>Multi-Sector</v>
          </cell>
          <cell r="C3210">
            <v>3</v>
          </cell>
          <cell r="D3210" t="str">
            <v>Yes</v>
          </cell>
          <cell r="E3210">
            <v>45258</v>
          </cell>
          <cell r="F3210" t="str">
            <v>PAR approved</v>
          </cell>
          <cell r="G3210" t="str">
            <v>PBO</v>
          </cell>
        </row>
        <row r="3211">
          <cell r="A3211" t="str">
            <v>P-TZ-HAB-022</v>
          </cell>
          <cell r="B3211" t="str">
            <v>Finance</v>
          </cell>
          <cell r="C3211" t="str">
            <v>FI-B</v>
          </cell>
          <cell r="D3211" t="str">
            <v>No</v>
          </cell>
          <cell r="E3211">
            <v>45258</v>
          </cell>
          <cell r="F3211" t="str">
            <v>PAR approved</v>
          </cell>
          <cell r="G3211" t="str">
            <v>TF</v>
          </cell>
        </row>
        <row r="3212">
          <cell r="A3212" t="str">
            <v>P-KE-K00-012</v>
          </cell>
          <cell r="B3212" t="str">
            <v>Multi-Sector</v>
          </cell>
          <cell r="C3212">
            <v>3</v>
          </cell>
          <cell r="D3212" t="str">
            <v>NA</v>
          </cell>
          <cell r="E3212">
            <v>45259</v>
          </cell>
          <cell r="F3212" t="str">
            <v>PAR approved</v>
          </cell>
          <cell r="G3212" t="str">
            <v>PBO</v>
          </cell>
        </row>
        <row r="3213">
          <cell r="A3213" t="str">
            <v>P-EG-HAB-014</v>
          </cell>
          <cell r="B3213" t="str">
            <v>Finance</v>
          </cell>
          <cell r="C3213" t="str">
            <v>FI-A</v>
          </cell>
          <cell r="D3213" t="str">
            <v>No</v>
          </cell>
          <cell r="E3213">
            <v>45259</v>
          </cell>
          <cell r="F3213" t="str">
            <v>PAR approved</v>
          </cell>
          <cell r="G3213" t="str">
            <v>LOC/TFLOC/SUBDEBT</v>
          </cell>
        </row>
        <row r="3214">
          <cell r="A3214" t="str">
            <v>P-Z1-D00-048</v>
          </cell>
          <cell r="B3214" t="str">
            <v>Transport</v>
          </cell>
          <cell r="C3214">
            <v>1</v>
          </cell>
          <cell r="D3214" t="str">
            <v>YES</v>
          </cell>
          <cell r="E3214">
            <v>45259</v>
          </cell>
          <cell r="F3214" t="str">
            <v>PAR approved</v>
          </cell>
          <cell r="G3214" t="str">
            <v>Investment</v>
          </cell>
        </row>
        <row r="3215">
          <cell r="A3215" t="str">
            <v>P-Z1-D00-048</v>
          </cell>
          <cell r="B3215" t="str">
            <v>Transport</v>
          </cell>
          <cell r="C3215">
            <v>1</v>
          </cell>
          <cell r="D3215" t="str">
            <v>YES</v>
          </cell>
          <cell r="E3215">
            <v>45259</v>
          </cell>
          <cell r="F3215" t="str">
            <v>PAR approved</v>
          </cell>
          <cell r="G3215" t="str">
            <v>Investment</v>
          </cell>
        </row>
        <row r="3216">
          <cell r="A3216" t="str">
            <v>P-NG-E00-010</v>
          </cell>
          <cell r="B3216" t="str">
            <v>Water supply and Sanitation</v>
          </cell>
          <cell r="C3216">
            <v>1</v>
          </cell>
          <cell r="D3216" t="str">
            <v>Yes</v>
          </cell>
          <cell r="E3216">
            <v>45259</v>
          </cell>
          <cell r="F3216" t="str">
            <v>PAR approved</v>
          </cell>
          <cell r="G3216" t="str">
            <v>Investment</v>
          </cell>
        </row>
        <row r="3217">
          <cell r="A3217" t="str">
            <v>P-Z1-KE0-036</v>
          </cell>
          <cell r="B3217" t="str">
            <v>Multi-Sector</v>
          </cell>
          <cell r="C3217"/>
          <cell r="D3217"/>
          <cell r="E3217">
            <v>45259</v>
          </cell>
          <cell r="F3217" t="str">
            <v>PAR approved</v>
          </cell>
          <cell r="G3217"/>
        </row>
        <row r="3218">
          <cell r="A3218" t="str">
            <v>P-Z1-KE0-036</v>
          </cell>
          <cell r="B3218" t="str">
            <v>Multi-Sector</v>
          </cell>
          <cell r="C3218"/>
          <cell r="D3218"/>
          <cell r="E3218">
            <v>45259</v>
          </cell>
          <cell r="F3218" t="str">
            <v>PAR approved</v>
          </cell>
          <cell r="G3218"/>
        </row>
        <row r="3219">
          <cell r="A3219" t="str">
            <v>P-TG-KA0-004</v>
          </cell>
          <cell r="B3219" t="str">
            <v>Multi-Sector</v>
          </cell>
          <cell r="C3219">
            <v>3</v>
          </cell>
          <cell r="D3219" t="str">
            <v>Yes</v>
          </cell>
          <cell r="E3219">
            <v>45260</v>
          </cell>
          <cell r="F3219" t="str">
            <v>PAR approved</v>
          </cell>
          <cell r="G3219" t="str">
            <v>PBO</v>
          </cell>
        </row>
        <row r="3220">
          <cell r="A3220" t="str">
            <v>P-ST-AA0-006</v>
          </cell>
          <cell r="B3220" t="str">
            <v>Agriculture</v>
          </cell>
          <cell r="C3220">
            <v>2</v>
          </cell>
          <cell r="D3220" t="str">
            <v>Yes</v>
          </cell>
          <cell r="E3220">
            <v>45260</v>
          </cell>
          <cell r="F3220" t="str">
            <v>PAR approved</v>
          </cell>
          <cell r="G3220" t="str">
            <v>Investment</v>
          </cell>
        </row>
        <row r="3221">
          <cell r="A3221" t="str">
            <v>P-SN-KA0-019</v>
          </cell>
          <cell r="B3221" t="str">
            <v>Multi-Sector</v>
          </cell>
          <cell r="C3221">
            <v>3</v>
          </cell>
          <cell r="D3221" t="str">
            <v>NO</v>
          </cell>
          <cell r="E3221">
            <v>45261</v>
          </cell>
          <cell r="F3221" t="str">
            <v>PCN Approved</v>
          </cell>
          <cell r="G3221" t="str">
            <v>PBO</v>
          </cell>
        </row>
        <row r="3222">
          <cell r="A3222" t="str">
            <v>P-TZ-AAG-011</v>
          </cell>
          <cell r="B3222" t="str">
            <v>Agriculture</v>
          </cell>
          <cell r="C3222">
            <v>2</v>
          </cell>
          <cell r="D3222" t="str">
            <v>No</v>
          </cell>
          <cell r="E3222">
            <v>45261</v>
          </cell>
          <cell r="F3222" t="str">
            <v>PCN Approved</v>
          </cell>
          <cell r="G3222" t="str">
            <v>Investment</v>
          </cell>
        </row>
        <row r="3223">
          <cell r="A3223" t="str">
            <v>P-UG-DB0-035</v>
          </cell>
          <cell r="B3223" t="str">
            <v>Transport</v>
          </cell>
          <cell r="C3223">
            <v>1</v>
          </cell>
          <cell r="D3223" t="str">
            <v>Yes</v>
          </cell>
          <cell r="E3223">
            <v>45261</v>
          </cell>
          <cell r="F3223" t="str">
            <v>PAR approved</v>
          </cell>
          <cell r="G3223" t="str">
            <v>Investment</v>
          </cell>
        </row>
        <row r="3224">
          <cell r="A3224" t="str">
            <v>P-UG-DB0-035</v>
          </cell>
          <cell r="B3224" t="str">
            <v>Transport</v>
          </cell>
          <cell r="C3224">
            <v>1</v>
          </cell>
          <cell r="D3224" t="str">
            <v>Yes</v>
          </cell>
          <cell r="E3224">
            <v>45261</v>
          </cell>
          <cell r="F3224" t="str">
            <v>PAR approved</v>
          </cell>
          <cell r="G3224" t="str">
            <v>Investment</v>
          </cell>
        </row>
        <row r="3225">
          <cell r="A3225" t="str">
            <v>P-RW-E00-014</v>
          </cell>
          <cell r="B3225" t="str">
            <v>Water supply and Sanitation</v>
          </cell>
          <cell r="C3225">
            <v>1</v>
          </cell>
          <cell r="D3225" t="str">
            <v>No</v>
          </cell>
          <cell r="E3225">
            <v>45261</v>
          </cell>
          <cell r="F3225" t="str">
            <v>PAR approved</v>
          </cell>
          <cell r="G3225" t="str">
            <v>Investment</v>
          </cell>
        </row>
        <row r="3226">
          <cell r="A3226" t="str">
            <v>P-BF-A00-015</v>
          </cell>
          <cell r="B3226" t="str">
            <v>Agriculture</v>
          </cell>
          <cell r="C3226">
            <v>1</v>
          </cell>
          <cell r="D3226" t="str">
            <v>Yes, partialy</v>
          </cell>
          <cell r="E3226">
            <v>45264</v>
          </cell>
          <cell r="F3226" t="str">
            <v>PCN Approved</v>
          </cell>
          <cell r="G3226" t="str">
            <v>Investment</v>
          </cell>
        </row>
        <row r="3227">
          <cell r="A3227" t="str">
            <v>P-MZ-F00-019</v>
          </cell>
          <cell r="B3227" t="str">
            <v>Power</v>
          </cell>
          <cell r="C3227">
            <v>1</v>
          </cell>
          <cell r="D3227" t="str">
            <v>Yes</v>
          </cell>
          <cell r="E3227">
            <v>45264</v>
          </cell>
          <cell r="F3227" t="str">
            <v>PAR approved</v>
          </cell>
          <cell r="G3227" t="str">
            <v>Investment</v>
          </cell>
        </row>
        <row r="3228">
          <cell r="A3228" t="str">
            <v>P-Z1-DC0-041</v>
          </cell>
          <cell r="B3228" t="str">
            <v>Transport</v>
          </cell>
          <cell r="C3228">
            <v>1</v>
          </cell>
          <cell r="D3228" t="str">
            <v>YES</v>
          </cell>
          <cell r="E3228">
            <v>45265</v>
          </cell>
          <cell r="F3228" t="str">
            <v>PCN Approved</v>
          </cell>
          <cell r="G3228" t="str">
            <v>Investment</v>
          </cell>
        </row>
        <row r="3229">
          <cell r="A3229" t="str">
            <v>P-Z1-DC0-041</v>
          </cell>
          <cell r="B3229" t="str">
            <v>Transport</v>
          </cell>
          <cell r="C3229">
            <v>1</v>
          </cell>
          <cell r="D3229" t="str">
            <v>YES</v>
          </cell>
          <cell r="E3229">
            <v>45265</v>
          </cell>
          <cell r="F3229" t="str">
            <v>PCN Approved</v>
          </cell>
          <cell r="G3229" t="str">
            <v>Investment</v>
          </cell>
        </row>
        <row r="3230">
          <cell r="A3230" t="str">
            <v>P-TZ-HAA-004</v>
          </cell>
          <cell r="B3230" t="str">
            <v>Finance</v>
          </cell>
          <cell r="C3230" t="str">
            <v>FI-B</v>
          </cell>
          <cell r="D3230" t="str">
            <v>NO</v>
          </cell>
          <cell r="E3230">
            <v>45265</v>
          </cell>
          <cell r="F3230" t="str">
            <v>PAR approved</v>
          </cell>
          <cell r="G3230" t="str">
            <v>Investment</v>
          </cell>
        </row>
        <row r="3231">
          <cell r="A3231" t="str">
            <v>P-TZ-AA0-039</v>
          </cell>
          <cell r="B3231" t="str">
            <v>Agriculture</v>
          </cell>
          <cell r="C3231" t="str">
            <v>FI-B</v>
          </cell>
          <cell r="D3231" t="str">
            <v>NO</v>
          </cell>
          <cell r="E3231">
            <v>45265</v>
          </cell>
          <cell r="F3231" t="str">
            <v>PAR approved</v>
          </cell>
          <cell r="G3231" t="str">
            <v>Investment</v>
          </cell>
        </row>
        <row r="3232">
          <cell r="A3232" t="str">
            <v>P-CF-K00-020</v>
          </cell>
          <cell r="B3232" t="str">
            <v>Multi-Sector</v>
          </cell>
          <cell r="C3232">
            <v>3</v>
          </cell>
          <cell r="D3232" t="str">
            <v>NA</v>
          </cell>
          <cell r="E3232">
            <v>45266</v>
          </cell>
          <cell r="F3232" t="str">
            <v>PAR approved</v>
          </cell>
          <cell r="G3232" t="str">
            <v>PBO</v>
          </cell>
        </row>
        <row r="3233">
          <cell r="A3233" t="str">
            <v>P-CV-K00-019</v>
          </cell>
          <cell r="B3233" t="str">
            <v>Multi-Sector</v>
          </cell>
          <cell r="C3233">
            <v>3</v>
          </cell>
          <cell r="D3233" t="str">
            <v>NO</v>
          </cell>
          <cell r="E3233">
            <v>45266</v>
          </cell>
          <cell r="F3233" t="str">
            <v>PCN approved</v>
          </cell>
          <cell r="G3233" t="str">
            <v>PBO</v>
          </cell>
        </row>
        <row r="3234">
          <cell r="A3234" t="str">
            <v>P-ZW-HAB-002</v>
          </cell>
          <cell r="B3234" t="str">
            <v>Finance</v>
          </cell>
          <cell r="C3234" t="str">
            <v>FI-C</v>
          </cell>
          <cell r="D3234" t="str">
            <v>Yes</v>
          </cell>
          <cell r="E3234">
            <v>45266</v>
          </cell>
          <cell r="F3234" t="str">
            <v>PAR approved</v>
          </cell>
          <cell r="G3234" t="str">
            <v>GUARANTEE</v>
          </cell>
        </row>
        <row r="3235">
          <cell r="A3235" t="str">
            <v>P-CI-BG0-002</v>
          </cell>
          <cell r="B3235" t="str">
            <v>Industry, Mining &amp; Quarrying</v>
          </cell>
          <cell r="C3235">
            <v>2</v>
          </cell>
          <cell r="D3235"/>
          <cell r="E3235">
            <v>45266</v>
          </cell>
          <cell r="F3235" t="str">
            <v>PAR approved</v>
          </cell>
          <cell r="G3235" t="str">
            <v>Investment</v>
          </cell>
        </row>
        <row r="3236">
          <cell r="A3236" t="str">
            <v>P-ET-AAZ-002</v>
          </cell>
          <cell r="B3236" t="str">
            <v>Finance</v>
          </cell>
          <cell r="C3236" t="str">
            <v>FI-B</v>
          </cell>
          <cell r="D3236" t="str">
            <v>YES</v>
          </cell>
          <cell r="E3236">
            <v>45266</v>
          </cell>
          <cell r="F3236" t="str">
            <v>PAR approved</v>
          </cell>
          <cell r="G3236" t="str">
            <v>Investment</v>
          </cell>
        </row>
        <row r="3237">
          <cell r="A3237" t="str">
            <v>P-Z1-BZ0-0199999</v>
          </cell>
          <cell r="B3237" t="str">
            <v>Industry, Mining &amp; Quarrying</v>
          </cell>
          <cell r="C3237"/>
          <cell r="D3237"/>
          <cell r="E3237">
            <v>45266</v>
          </cell>
          <cell r="F3237" t="str">
            <v>PCN Approved</v>
          </cell>
          <cell r="G3237" t="str">
            <v>Investment</v>
          </cell>
        </row>
        <row r="3238">
          <cell r="A3238" t="str">
            <v>P-SN-H00-010</v>
          </cell>
          <cell r="B3238" t="str">
            <v>Finance</v>
          </cell>
          <cell r="C3238">
            <v>1</v>
          </cell>
          <cell r="D3238" t="str">
            <v>NA </v>
          </cell>
          <cell r="E3238">
            <v>45268</v>
          </cell>
          <cell r="F3238" t="str">
            <v>PCN Approved</v>
          </cell>
          <cell r="G3238" t="str">
            <v>GUARANTEE</v>
          </cell>
        </row>
        <row r="3239">
          <cell r="A3239" t="str">
            <v>P-CM-FA0-011</v>
          </cell>
          <cell r="B3239" t="str">
            <v>Power</v>
          </cell>
          <cell r="C3239">
            <v>3</v>
          </cell>
          <cell r="D3239" t="str">
            <v>NA</v>
          </cell>
          <cell r="E3239">
            <v>45268</v>
          </cell>
          <cell r="F3239" t="str">
            <v>PAR approved</v>
          </cell>
          <cell r="G3239" t="str">
            <v>PBO</v>
          </cell>
        </row>
        <row r="3240">
          <cell r="A3240" t="str">
            <v>P-Z1-FF0-034</v>
          </cell>
          <cell r="B3240" t="str">
            <v>Power</v>
          </cell>
          <cell r="C3240" t="str">
            <v>TBC</v>
          </cell>
          <cell r="D3240" t="str">
            <v>NO</v>
          </cell>
          <cell r="E3240">
            <v>45271</v>
          </cell>
          <cell r="F3240" t="str">
            <v>PCN Approved</v>
          </cell>
          <cell r="G3240" t="str">
            <v>Grant</v>
          </cell>
        </row>
        <row r="3241">
          <cell r="A3241" t="str">
            <v>P-Z1-F00-152</v>
          </cell>
          <cell r="B3241" t="str">
            <v>Power</v>
          </cell>
          <cell r="C3241" t="str">
            <v> 3</v>
          </cell>
          <cell r="D3241" t="str">
            <v> NA</v>
          </cell>
          <cell r="E3241">
            <v>45271</v>
          </cell>
          <cell r="F3241" t="str">
            <v>PAR approved</v>
          </cell>
          <cell r="G3241" t="str">
            <v>Investment</v>
          </cell>
        </row>
        <row r="3242">
          <cell r="A3242" t="str">
            <v>P-AO-AA0-011</v>
          </cell>
          <cell r="B3242" t="str">
            <v>Agriculture</v>
          </cell>
          <cell r="C3242">
            <v>2</v>
          </cell>
          <cell r="D3242" t="str">
            <v>Yes</v>
          </cell>
          <cell r="E3242">
            <v>45272</v>
          </cell>
          <cell r="F3242" t="str">
            <v>PAR approved</v>
          </cell>
          <cell r="G3242" t="str">
            <v>PBO</v>
          </cell>
        </row>
        <row r="3243">
          <cell r="A3243" t="str">
            <v>P-ML-DB0-023</v>
          </cell>
          <cell r="B3243" t="str">
            <v>Transport</v>
          </cell>
          <cell r="C3243">
            <v>1</v>
          </cell>
          <cell r="D3243" t="str">
            <v>No</v>
          </cell>
          <cell r="E3243">
            <v>45273</v>
          </cell>
          <cell r="F3243" t="str">
            <v>PAR approved</v>
          </cell>
          <cell r="G3243" t="str">
            <v>Investment</v>
          </cell>
        </row>
        <row r="3244">
          <cell r="A3244" t="str">
            <v>P-TN-EA0-007</v>
          </cell>
          <cell r="B3244" t="str">
            <v>Water supply and Sanitation</v>
          </cell>
          <cell r="C3244">
            <v>2</v>
          </cell>
          <cell r="D3244" t="str">
            <v>No</v>
          </cell>
          <cell r="E3244">
            <v>45273</v>
          </cell>
          <cell r="F3244" t="str">
            <v>PAR approved</v>
          </cell>
          <cell r="G3244" t="str">
            <v>investment</v>
          </cell>
        </row>
        <row r="3245">
          <cell r="A3245" t="str">
            <v>P-Z1-DB0-259</v>
          </cell>
          <cell r="B3245" t="str">
            <v>Transport</v>
          </cell>
          <cell r="C3245">
            <v>1</v>
          </cell>
          <cell r="D3245"/>
          <cell r="E3245">
            <v>45273</v>
          </cell>
          <cell r="F3245" t="str">
            <v>PCN approved</v>
          </cell>
          <cell r="G3245" t="str">
            <v>Investment</v>
          </cell>
        </row>
        <row r="3246">
          <cell r="A3246" t="str">
            <v>P-MZ-AA0-038</v>
          </cell>
          <cell r="B3246" t="str">
            <v>Agriculture</v>
          </cell>
          <cell r="C3246">
            <v>1</v>
          </cell>
          <cell r="D3246" t="str">
            <v>Yes</v>
          </cell>
          <cell r="E3246">
            <v>45274</v>
          </cell>
          <cell r="F3246" t="str">
            <v>PAR approved</v>
          </cell>
          <cell r="G3246" t="str">
            <v>Investment</v>
          </cell>
        </row>
        <row r="3247">
          <cell r="A3247" t="str">
            <v>P-Z1-KF0-061</v>
          </cell>
          <cell r="B3247" t="str">
            <v>Power</v>
          </cell>
          <cell r="C3247"/>
          <cell r="D3247"/>
          <cell r="E3247">
            <v>45274</v>
          </cell>
          <cell r="F3247" t="str">
            <v>PCN Approved</v>
          </cell>
          <cell r="G3247"/>
        </row>
        <row r="3248">
          <cell r="A3248" t="str">
            <v>P-UG-I00-003</v>
          </cell>
          <cell r="B3248" t="str">
            <v>Social</v>
          </cell>
          <cell r="C3248">
            <v>2</v>
          </cell>
          <cell r="D3248" t="str">
            <v>YES</v>
          </cell>
          <cell r="E3248">
            <v>45274</v>
          </cell>
          <cell r="F3248" t="str">
            <v>PAR approved</v>
          </cell>
          <cell r="G3248" t="str">
            <v>Investment</v>
          </cell>
        </row>
        <row r="3249">
          <cell r="A3249" t="str">
            <v>P-KM-D00-003</v>
          </cell>
          <cell r="B3249" t="str">
            <v>Transport</v>
          </cell>
          <cell r="C3249">
            <v>1</v>
          </cell>
          <cell r="D3249" t="str">
            <v>NO</v>
          </cell>
          <cell r="E3249">
            <v>45274</v>
          </cell>
          <cell r="F3249" t="str">
            <v>PAR approved</v>
          </cell>
          <cell r="G3249" t="str">
            <v>Investment</v>
          </cell>
        </row>
        <row r="3250">
          <cell r="A3250" t="str">
            <v>P-CD-IA0-003</v>
          </cell>
          <cell r="B3250" t="str">
            <v>Social</v>
          </cell>
          <cell r="C3250" t="str">
            <v>2 </v>
          </cell>
          <cell r="D3250" t="str">
            <v>No </v>
          </cell>
          <cell r="E3250">
            <v>45275</v>
          </cell>
          <cell r="F3250" t="str">
            <v>PAR approved</v>
          </cell>
          <cell r="G3250" t="str">
            <v>Investment</v>
          </cell>
        </row>
        <row r="3251">
          <cell r="A3251" t="str">
            <v>P-BJ-KF0-001</v>
          </cell>
          <cell r="B3251" t="str">
            <v>Multi-Sector</v>
          </cell>
          <cell r="C3251">
            <v>1</v>
          </cell>
          <cell r="D3251" t="str">
            <v>No </v>
          </cell>
          <cell r="E3251">
            <v>45275</v>
          </cell>
          <cell r="F3251" t="str">
            <v>PCN Approved</v>
          </cell>
          <cell r="G3251" t="str">
            <v>PBO</v>
          </cell>
        </row>
        <row r="3252">
          <cell r="A3252" t="str">
            <v>P-ZW-HA0-003</v>
          </cell>
          <cell r="B3252" t="str">
            <v>Finance</v>
          </cell>
          <cell r="C3252" t="str">
            <v>FI-C</v>
          </cell>
          <cell r="D3252" t="str">
            <v>Yes</v>
          </cell>
          <cell r="E3252">
            <v>45275</v>
          </cell>
          <cell r="F3252" t="str">
            <v>PAR approved</v>
          </cell>
          <cell r="G3252" t="str">
            <v>TFLOC</v>
          </cell>
        </row>
        <row r="3253">
          <cell r="A3253" t="str">
            <v>P-Z1-FA0-214</v>
          </cell>
          <cell r="B3253" t="str">
            <v>Power</v>
          </cell>
          <cell r="C3253">
            <v>1</v>
          </cell>
          <cell r="D3253" t="str">
            <v>No</v>
          </cell>
          <cell r="E3253">
            <v>45275</v>
          </cell>
          <cell r="F3253" t="str">
            <v>PCN approved</v>
          </cell>
          <cell r="G3253" t="str">
            <v>Investment</v>
          </cell>
        </row>
        <row r="3254">
          <cell r="A3254" t="str">
            <v>P-BJ-IAE-004</v>
          </cell>
          <cell r="B3254" t="str">
            <v>Social</v>
          </cell>
          <cell r="C3254">
            <v>1</v>
          </cell>
          <cell r="D3254"/>
          <cell r="E3254">
            <v>45275</v>
          </cell>
          <cell r="F3254" t="str">
            <v>PCN approved</v>
          </cell>
          <cell r="G3254" t="str">
            <v>Investment</v>
          </cell>
        </row>
        <row r="3255">
          <cell r="A3255" t="str">
            <v>P-Z1-FA0-214</v>
          </cell>
          <cell r="B3255" t="str">
            <v>Power</v>
          </cell>
          <cell r="C3255">
            <v>1</v>
          </cell>
          <cell r="D3255" t="str">
            <v>NO</v>
          </cell>
          <cell r="E3255">
            <v>45275</v>
          </cell>
          <cell r="F3255" t="str">
            <v>PCN Approved</v>
          </cell>
          <cell r="G3255" t="str">
            <v>Investment</v>
          </cell>
        </row>
        <row r="3256">
          <cell r="A3256" t="str">
            <v>P-NG-HAB-024</v>
          </cell>
          <cell r="B3256" t="str">
            <v>Finance</v>
          </cell>
          <cell r="C3256" t="str">
            <v>FI-A</v>
          </cell>
          <cell r="D3256" t="str">
            <v>Yes</v>
          </cell>
          <cell r="E3256">
            <v>45275</v>
          </cell>
          <cell r="F3256" t="str">
            <v>PCN Approved</v>
          </cell>
          <cell r="G3256" t="str">
            <v>LOC/TFLOC/GUARANTEE</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ort"/>
      <sheetName val="LTROCT24"/>
      <sheetName val="Sheet8"/>
      <sheetName val="LenData"/>
      <sheetName val="_16"/>
      <sheetName val="PROJECT CODE"/>
      <sheetName val="Sheet6"/>
      <sheetName val="PIVOT Analysis"/>
      <sheetName val="TableClas"/>
      <sheetName val="Y-o-Y"/>
      <sheetName val="Sheet7"/>
      <sheetName val="Sheet3"/>
      <sheetName val="Sheet2"/>
      <sheetName val="Sheet1"/>
      <sheetName val="LEN_II"/>
      <sheetName val="BRAG (2)"/>
      <sheetName val="LOTB (2)"/>
      <sheetName val="Sheet1 (2)"/>
      <sheetName val="Sheet5"/>
      <sheetName val="PLAN VS ACTUAL"/>
      <sheetName val="Sheet4"/>
      <sheetName val="YTDAPvd"/>
    </sheetNames>
    <sheetDataSet>
      <sheetData sheetId="0">
        <row r="1">
          <cell r="A1" t="str">
            <v>Finance Project</v>
          </cell>
          <cell r="B1" t="str">
            <v>Loan Number</v>
          </cell>
          <cell r="C1" t="str">
            <v>Name (Short)</v>
          </cell>
          <cell r="D1" t="str">
            <v>December-2015</v>
          </cell>
          <cell r="E1" t="str">
            <v>December-2016</v>
          </cell>
          <cell r="F1" t="str">
            <v>December-2017</v>
          </cell>
          <cell r="G1" t="str">
            <v>December-2018</v>
          </cell>
          <cell r="H1" t="str">
            <v>December-2019</v>
          </cell>
          <cell r="I1" t="str">
            <v>December-2020</v>
          </cell>
          <cell r="J1" t="str">
            <v>December-2021</v>
          </cell>
          <cell r="K1" t="str">
            <v>December-2022</v>
          </cell>
          <cell r="L1" t="str">
            <v>June-2023</v>
          </cell>
          <cell r="M1" t="str">
            <v>YTD Disbusrment</v>
          </cell>
          <cell r="N1" t="str">
            <v>% December-2015</v>
          </cell>
          <cell r="O1" t="str">
            <v>% December-2016</v>
          </cell>
          <cell r="P1" t="str">
            <v>% June-2023</v>
          </cell>
          <cell r="Q1" t="str">
            <v>NSO/SOV</v>
          </cell>
          <cell r="R1" t="str">
            <v xml:space="preserve">Number of Project </v>
          </cell>
          <cell r="S1" t="str">
            <v>Borrower Category</v>
          </cell>
          <cell r="T1" t="str">
            <v>Long Name</v>
          </cell>
          <cell r="U1" t="str">
            <v>Division</v>
          </cell>
          <cell r="V1" t="str">
            <v>Group Key 1</v>
          </cell>
          <cell r="W1" t="str">
            <v>Sector Name</v>
          </cell>
          <cell r="X1" t="str">
            <v>Group Key 2</v>
          </cell>
          <cell r="Y1" t="str">
            <v>Sub Sector Name</v>
          </cell>
          <cell r="Z1" t="str">
            <v>Group Key 3</v>
          </cell>
          <cell r="AA1" t="str">
            <v>Sub-Sub Sector Name</v>
          </cell>
          <cell r="AB1" t="str">
            <v>Company Code</v>
          </cell>
          <cell r="AC1" t="str">
            <v>Loan Type</v>
          </cell>
          <cell r="AD1" t="str">
            <v>Status of Project</v>
          </cell>
        </row>
        <row r="2">
          <cell r="A2" t="str">
            <v>P-AO-AA0-010</v>
          </cell>
          <cell r="B2" t="str">
            <v>5000199005968</v>
          </cell>
          <cell r="C2" t="str">
            <v>Angola</v>
          </cell>
          <cell r="D2" t="str">
            <v/>
          </cell>
          <cell r="E2" t="str">
            <v/>
          </cell>
          <cell r="F2" t="str">
            <v/>
          </cell>
          <cell r="G2" t="str">
            <v/>
          </cell>
          <cell r="H2" t="str">
            <v/>
          </cell>
          <cell r="I2" t="str">
            <v/>
          </cell>
          <cell r="J2" t="str">
            <v/>
          </cell>
          <cell r="K2" t="str">
            <v/>
          </cell>
          <cell r="L2" t="str">
            <v/>
          </cell>
          <cell r="M2">
            <v>0</v>
          </cell>
          <cell r="Q2" t="str">
            <v>SOV</v>
          </cell>
          <cell r="R2">
            <v>1</v>
          </cell>
          <cell r="T2" t="str">
            <v>EMERGENCY FOOD AND NUTRITION SECURITY FOR CHILDREN IN BIE RE</v>
          </cell>
          <cell r="U2" t="str">
            <v>AHAI6</v>
          </cell>
          <cell r="V2" t="str">
            <v>A</v>
          </cell>
          <cell r="W2" t="str">
            <v>Agriculture</v>
          </cell>
          <cell r="X2" t="str">
            <v>AA</v>
          </cell>
          <cell r="Y2" t="str">
            <v>Agriculture</v>
          </cell>
          <cell r="Z2" t="str">
            <v>AA0</v>
          </cell>
          <cell r="AA2" t="str">
            <v>Agriculture</v>
          </cell>
          <cell r="AB2" t="str">
            <v>5000</v>
          </cell>
          <cell r="AC2" t="str">
            <v>50</v>
          </cell>
          <cell r="AD2" t="str">
            <v>COMP</v>
          </cell>
        </row>
        <row r="3">
          <cell r="A3" t="str">
            <v>P-AO-AAZ-001</v>
          </cell>
          <cell r="B3" t="str">
            <v>2000200002052</v>
          </cell>
          <cell r="C3" t="str">
            <v>Angola</v>
          </cell>
          <cell r="D3" t="str">
            <v/>
          </cell>
          <cell r="E3" t="str">
            <v/>
          </cell>
          <cell r="F3" t="str">
            <v/>
          </cell>
          <cell r="G3">
            <v>1270422.72</v>
          </cell>
          <cell r="H3">
            <v>543121.71000000008</v>
          </cell>
          <cell r="I3">
            <v>2448685.1799999997</v>
          </cell>
          <cell r="J3">
            <v>4460022.0199999986</v>
          </cell>
          <cell r="K3">
            <v>4146046.3299999973</v>
          </cell>
          <cell r="L3">
            <v>2171235.14</v>
          </cell>
          <cell r="M3">
            <v>15039533.099999998</v>
          </cell>
          <cell r="Q3" t="str">
            <v>SOV</v>
          </cell>
          <cell r="R3">
            <v>1</v>
          </cell>
          <cell r="T3" t="str">
            <v>CABINDA PROVINCE AGRICULTURE VALUE CHAINS DEVELOPMENT PROJEC</v>
          </cell>
          <cell r="U3" t="str">
            <v>AHAI2</v>
          </cell>
          <cell r="V3" t="str">
            <v>A</v>
          </cell>
          <cell r="W3" t="str">
            <v>Agriculture</v>
          </cell>
          <cell r="X3" t="str">
            <v>AA</v>
          </cell>
          <cell r="Y3" t="str">
            <v>Agriculture</v>
          </cell>
          <cell r="Z3" t="str">
            <v>AAZ</v>
          </cell>
          <cell r="AA3" t="str">
            <v>More Than One Agricultural Sub-Sector</v>
          </cell>
          <cell r="AB3" t="str">
            <v>2000</v>
          </cell>
          <cell r="AC3" t="str">
            <v>10</v>
          </cell>
          <cell r="AD3" t="str">
            <v>OnGo</v>
          </cell>
        </row>
        <row r="4">
          <cell r="A4" t="str">
            <v>P-AO-C00-003</v>
          </cell>
          <cell r="B4" t="str">
            <v>5550155001801</v>
          </cell>
          <cell r="C4" t="str">
            <v>Angola</v>
          </cell>
          <cell r="D4" t="str">
            <v/>
          </cell>
          <cell r="E4" t="str">
            <v/>
          </cell>
          <cell r="F4" t="str">
            <v/>
          </cell>
          <cell r="G4" t="str">
            <v/>
          </cell>
          <cell r="H4" t="str">
            <v/>
          </cell>
          <cell r="I4">
            <v>86719.85</v>
          </cell>
          <cell r="J4">
            <v>357247.48</v>
          </cell>
          <cell r="K4">
            <v>623012.88</v>
          </cell>
          <cell r="L4">
            <v>702167.82</v>
          </cell>
          <cell r="M4">
            <v>1769148.0299999998</v>
          </cell>
          <cell r="Q4" t="str">
            <v>SOV</v>
          </cell>
          <cell r="R4">
            <v>1</v>
          </cell>
          <cell r="T4" t="str">
            <v>CLIMATE CHANGE INTEGRATION IN ENVIRONMENTAL MANAGEMENT AND S</v>
          </cell>
          <cell r="U4" t="str">
            <v>AHAI6</v>
          </cell>
          <cell r="V4" t="str">
            <v>C</v>
          </cell>
          <cell r="W4" t="str">
            <v>Environment</v>
          </cell>
          <cell r="X4" t="str">
            <v>C0</v>
          </cell>
          <cell r="Y4" t="str">
            <v>Environment</v>
          </cell>
          <cell r="Z4" t="str">
            <v>C00</v>
          </cell>
          <cell r="AA4" t="str">
            <v>Environment</v>
          </cell>
          <cell r="AB4" t="str">
            <v>5550</v>
          </cell>
          <cell r="AC4" t="str">
            <v>41</v>
          </cell>
          <cell r="AD4" t="str">
            <v>OnGo</v>
          </cell>
        </row>
        <row r="5">
          <cell r="A5" t="str">
            <v>P-AO-DZ0-001</v>
          </cell>
          <cell r="B5" t="str">
            <v>5150155003851</v>
          </cell>
          <cell r="C5" t="str">
            <v>Angola</v>
          </cell>
          <cell r="D5" t="str">
            <v/>
          </cell>
          <cell r="E5" t="str">
            <v/>
          </cell>
          <cell r="F5" t="str">
            <v/>
          </cell>
          <cell r="G5" t="str">
            <v/>
          </cell>
          <cell r="H5" t="str">
            <v/>
          </cell>
          <cell r="I5" t="str">
            <v/>
          </cell>
          <cell r="J5" t="str">
            <v/>
          </cell>
          <cell r="K5" t="str">
            <v/>
          </cell>
          <cell r="L5" t="str">
            <v/>
          </cell>
          <cell r="M5">
            <v>0</v>
          </cell>
          <cell r="Q5" t="str">
            <v>SOV</v>
          </cell>
          <cell r="R5">
            <v>1</v>
          </cell>
          <cell r="T5" t="str">
            <v>FEASIBILITY STUDY OF SHIKOLONDO NZAGI DUNDO ROAD AND BORDER</v>
          </cell>
          <cell r="U5" t="str">
            <v>PICU7</v>
          </cell>
          <cell r="V5" t="str">
            <v>D</v>
          </cell>
          <cell r="W5" t="str">
            <v>Transport</v>
          </cell>
          <cell r="X5" t="str">
            <v>DZ</v>
          </cell>
          <cell r="Y5" t="str">
            <v>More Than One Transport Sub-Sector</v>
          </cell>
          <cell r="Z5" t="str">
            <v>DZ0</v>
          </cell>
          <cell r="AA5" t="str">
            <v>More Than One Transport Sub-Sector</v>
          </cell>
          <cell r="AB5" t="str">
            <v>5150</v>
          </cell>
          <cell r="AC5" t="str">
            <v>41</v>
          </cell>
          <cell r="AD5" t="str">
            <v>APVD</v>
          </cell>
        </row>
        <row r="6">
          <cell r="A6" t="str">
            <v>P-AO-E00-005</v>
          </cell>
          <cell r="B6" t="str">
            <v>2000130013430</v>
          </cell>
          <cell r="C6" t="str">
            <v>Angola</v>
          </cell>
          <cell r="D6" t="str">
            <v/>
          </cell>
          <cell r="E6">
            <v>224444.35000000003</v>
          </cell>
          <cell r="F6">
            <v>2581438.4000000004</v>
          </cell>
          <cell r="G6">
            <v>2876480.9299999997</v>
          </cell>
          <cell r="H6">
            <v>5867855.3600000013</v>
          </cell>
          <cell r="I6">
            <v>5422303.9500000011</v>
          </cell>
          <cell r="J6">
            <v>17653955.390000012</v>
          </cell>
          <cell r="K6">
            <v>20538323.770000007</v>
          </cell>
          <cell r="L6">
            <v>7503405.8700000001</v>
          </cell>
          <cell r="M6">
            <v>62668208.020000018</v>
          </cell>
          <cell r="Q6" t="str">
            <v>SOV</v>
          </cell>
          <cell r="R6">
            <v>1</v>
          </cell>
          <cell r="T6" t="str">
            <v>INSTITUTIONAL AND SUSTAINABILITY SUPPORT TO URBAN WATER SUPP</v>
          </cell>
          <cell r="U6" t="str">
            <v>AHWS2</v>
          </cell>
          <cell r="V6" t="str">
            <v>E</v>
          </cell>
          <cell r="W6" t="str">
            <v>Water Sup/Sanit</v>
          </cell>
          <cell r="X6" t="str">
            <v>E0</v>
          </cell>
          <cell r="Y6" t="str">
            <v>Water supply and Sanitation</v>
          </cell>
          <cell r="Z6" t="str">
            <v>E00</v>
          </cell>
          <cell r="AA6" t="str">
            <v>Water supply and Sanitation</v>
          </cell>
          <cell r="AB6" t="str">
            <v>2000</v>
          </cell>
          <cell r="AC6" t="str">
            <v>10</v>
          </cell>
          <cell r="AD6" t="str">
            <v>OnGo</v>
          </cell>
        </row>
        <row r="7">
          <cell r="A7" t="str">
            <v>P-AO-E00-006</v>
          </cell>
          <cell r="B7" t="str">
            <v>2000300000454</v>
          </cell>
          <cell r="C7" t="str">
            <v>Angola</v>
          </cell>
          <cell r="D7" t="str">
            <v/>
          </cell>
          <cell r="E7" t="str">
            <v/>
          </cell>
          <cell r="F7" t="str">
            <v/>
          </cell>
          <cell r="G7" t="str">
            <v/>
          </cell>
          <cell r="H7" t="str">
            <v/>
          </cell>
          <cell r="I7" t="str">
            <v/>
          </cell>
          <cell r="J7" t="str">
            <v/>
          </cell>
          <cell r="K7" t="str">
            <v/>
          </cell>
          <cell r="L7" t="str">
            <v/>
          </cell>
          <cell r="M7">
            <v>0</v>
          </cell>
          <cell r="Q7" t="str">
            <v>SOV</v>
          </cell>
          <cell r="R7">
            <v>0.5</v>
          </cell>
          <cell r="T7" t="str">
            <v>ANGOLA COASTAL TOWNS INCLUSIVE SANITATION PROJECT PHASE 1</v>
          </cell>
          <cell r="U7" t="str">
            <v>AHWS2</v>
          </cell>
          <cell r="V7" t="str">
            <v>E</v>
          </cell>
          <cell r="W7" t="str">
            <v>Water Sup/Sanit</v>
          </cell>
          <cell r="X7" t="str">
            <v>E0</v>
          </cell>
          <cell r="Y7" t="str">
            <v>Water supply and Sanitation</v>
          </cell>
          <cell r="Z7" t="str">
            <v>E00</v>
          </cell>
          <cell r="AA7" t="str">
            <v>Water supply and Sanitation</v>
          </cell>
          <cell r="AB7" t="str">
            <v>2000</v>
          </cell>
          <cell r="AC7" t="str">
            <v>10</v>
          </cell>
          <cell r="AD7" t="str">
            <v>APVD</v>
          </cell>
        </row>
        <row r="8">
          <cell r="A8" t="str">
            <v>P-AO-E00-006</v>
          </cell>
          <cell r="B8" t="str">
            <v>5050300002051</v>
          </cell>
          <cell r="C8" t="str">
            <v>Angola</v>
          </cell>
          <cell r="D8" t="str">
            <v/>
          </cell>
          <cell r="E8" t="str">
            <v/>
          </cell>
          <cell r="F8" t="str">
            <v/>
          </cell>
          <cell r="G8" t="str">
            <v/>
          </cell>
          <cell r="H8" t="str">
            <v/>
          </cell>
          <cell r="I8" t="str">
            <v/>
          </cell>
          <cell r="J8" t="str">
            <v/>
          </cell>
          <cell r="K8" t="str">
            <v/>
          </cell>
          <cell r="L8" t="str">
            <v/>
          </cell>
          <cell r="M8">
            <v>0</v>
          </cell>
          <cell r="Q8" t="str">
            <v>SOV</v>
          </cell>
          <cell r="R8">
            <v>0.5</v>
          </cell>
          <cell r="T8" t="str">
            <v>ANGOLA COASTAL TOWNS INCLUSIVE SANITATION PROJECT PHASE 1</v>
          </cell>
          <cell r="U8" t="str">
            <v>AHWS2</v>
          </cell>
          <cell r="V8" t="str">
            <v>E</v>
          </cell>
          <cell r="W8" t="str">
            <v>Water Sup/Sanit</v>
          </cell>
          <cell r="X8" t="str">
            <v>E0</v>
          </cell>
          <cell r="Y8" t="str">
            <v>Water supply and Sanitation</v>
          </cell>
          <cell r="Z8" t="str">
            <v>E00</v>
          </cell>
          <cell r="AA8" t="str">
            <v>Water supply and Sanitation</v>
          </cell>
          <cell r="AB8" t="str">
            <v>5050</v>
          </cell>
          <cell r="AC8" t="str">
            <v>10</v>
          </cell>
          <cell r="AD8" t="str">
            <v>APVD</v>
          </cell>
        </row>
        <row r="9">
          <cell r="A9" t="str">
            <v>P-AO-FA0-003</v>
          </cell>
          <cell r="B9" t="str">
            <v>2000200004671</v>
          </cell>
          <cell r="C9" t="str">
            <v>Angola</v>
          </cell>
          <cell r="D9" t="str">
            <v/>
          </cell>
          <cell r="E9" t="str">
            <v/>
          </cell>
          <cell r="F9" t="str">
            <v/>
          </cell>
          <cell r="G9" t="str">
            <v/>
          </cell>
          <cell r="H9" t="str">
            <v/>
          </cell>
          <cell r="I9">
            <v>910866.65999999992</v>
          </cell>
          <cell r="J9">
            <v>50357.03</v>
          </cell>
          <cell r="K9">
            <v>773704.36</v>
          </cell>
          <cell r="L9" t="str">
            <v/>
          </cell>
          <cell r="M9">
            <v>1734928.0499999998</v>
          </cell>
          <cell r="Q9" t="str">
            <v>SOV</v>
          </cell>
          <cell r="R9">
            <v>0.5</v>
          </cell>
          <cell r="T9" t="str">
            <v>ENERGY SECTOR EFFICIENCY AND EXPANSION PROGRAM - PHASE I (ES</v>
          </cell>
          <cell r="U9" t="str">
            <v>PESD5</v>
          </cell>
          <cell r="V9" t="str">
            <v>F</v>
          </cell>
          <cell r="W9" t="str">
            <v>Power</v>
          </cell>
          <cell r="X9" t="str">
            <v>FA</v>
          </cell>
          <cell r="Y9" t="str">
            <v>Electricity</v>
          </cell>
          <cell r="Z9" t="str">
            <v>FA0</v>
          </cell>
          <cell r="AA9" t="str">
            <v>Electricity</v>
          </cell>
          <cell r="AB9" t="str">
            <v>2000</v>
          </cell>
          <cell r="AC9" t="str">
            <v>10</v>
          </cell>
          <cell r="AD9" t="str">
            <v>OnGo</v>
          </cell>
        </row>
        <row r="10">
          <cell r="A10" t="str">
            <v>P-AO-FA0-003</v>
          </cell>
          <cell r="B10" t="str">
            <v>5050200001054</v>
          </cell>
          <cell r="C10" t="str">
            <v>Angola</v>
          </cell>
          <cell r="D10" t="str">
            <v/>
          </cell>
          <cell r="E10" t="str">
            <v/>
          </cell>
          <cell r="F10" t="str">
            <v/>
          </cell>
          <cell r="G10" t="str">
            <v/>
          </cell>
          <cell r="H10" t="str">
            <v/>
          </cell>
          <cell r="I10">
            <v>86789.28</v>
          </cell>
          <cell r="J10" t="str">
            <v/>
          </cell>
          <cell r="K10" t="str">
            <v/>
          </cell>
          <cell r="L10" t="str">
            <v/>
          </cell>
          <cell r="M10">
            <v>86789.28</v>
          </cell>
          <cell r="Q10" t="str">
            <v>SOV</v>
          </cell>
          <cell r="R10">
            <v>0.5</v>
          </cell>
          <cell r="T10" t="str">
            <v>ENERGY SECTOR EFFICIENCY AND EXPANSION PROGRAM - PHASE I (ES</v>
          </cell>
          <cell r="U10" t="str">
            <v>PESD5</v>
          </cell>
          <cell r="V10" t="str">
            <v>F</v>
          </cell>
          <cell r="W10" t="str">
            <v>Power</v>
          </cell>
          <cell r="X10" t="str">
            <v>FA</v>
          </cell>
          <cell r="Y10" t="str">
            <v>Electricity</v>
          </cell>
          <cell r="Z10" t="str">
            <v>FA0</v>
          </cell>
          <cell r="AA10" t="str">
            <v>Electricity</v>
          </cell>
          <cell r="AB10" t="str">
            <v>5050</v>
          </cell>
          <cell r="AC10" t="str">
            <v>10</v>
          </cell>
          <cell r="AD10" t="str">
            <v>OnGo</v>
          </cell>
        </row>
        <row r="11">
          <cell r="A11" t="str">
            <v>P-AO-HA0-004</v>
          </cell>
          <cell r="B11" t="str">
            <v>2000140001951</v>
          </cell>
          <cell r="C11" t="str">
            <v>Angola</v>
          </cell>
          <cell r="D11" t="str">
            <v/>
          </cell>
          <cell r="E11" t="str">
            <v/>
          </cell>
          <cell r="F11" t="str">
            <v/>
          </cell>
          <cell r="G11" t="str">
            <v/>
          </cell>
          <cell r="H11" t="str">
            <v/>
          </cell>
          <cell r="I11" t="str">
            <v/>
          </cell>
          <cell r="J11" t="str">
            <v/>
          </cell>
          <cell r="K11" t="str">
            <v/>
          </cell>
          <cell r="L11" t="str">
            <v/>
          </cell>
          <cell r="M11">
            <v>0</v>
          </cell>
          <cell r="Q11" t="str">
            <v>NSO</v>
          </cell>
          <cell r="R11">
            <v>1</v>
          </cell>
          <cell r="T11" t="str">
            <v>BANCO DE FOMENTO ANGOLA,S.A - USD10M TRANSACTION GUARANTEE</v>
          </cell>
          <cell r="U11" t="str">
            <v>PIFD3</v>
          </cell>
          <cell r="V11" t="str">
            <v>H</v>
          </cell>
          <cell r="W11" t="str">
            <v>Finance</v>
          </cell>
          <cell r="X11" t="str">
            <v>HA</v>
          </cell>
          <cell r="Y11" t="str">
            <v>Banks</v>
          </cell>
          <cell r="Z11" t="str">
            <v>HA0</v>
          </cell>
          <cell r="AA11" t="str">
            <v>Banks</v>
          </cell>
          <cell r="AB11" t="str">
            <v>2000</v>
          </cell>
          <cell r="AC11" t="str">
            <v>70</v>
          </cell>
          <cell r="AD11" t="str">
            <v>APVD</v>
          </cell>
        </row>
        <row r="12">
          <cell r="A12" t="str">
            <v>P-AO-HAB-003</v>
          </cell>
          <cell r="B12" t="str">
            <v>2000130015130</v>
          </cell>
          <cell r="C12" t="str">
            <v>Angola</v>
          </cell>
          <cell r="D12" t="str">
            <v/>
          </cell>
          <cell r="E12" t="str">
            <v/>
          </cell>
          <cell r="F12">
            <v>120000000</v>
          </cell>
          <cell r="G12" t="str">
            <v/>
          </cell>
          <cell r="H12" t="str">
            <v/>
          </cell>
          <cell r="I12" t="str">
            <v/>
          </cell>
          <cell r="J12" t="str">
            <v/>
          </cell>
          <cell r="K12" t="str">
            <v/>
          </cell>
          <cell r="L12" t="str">
            <v/>
          </cell>
          <cell r="M12">
            <v>120000000</v>
          </cell>
          <cell r="Q12" t="str">
            <v>SOV</v>
          </cell>
          <cell r="R12">
            <v>1</v>
          </cell>
          <cell r="T12" t="str">
            <v>LINE OF CREDIT TO BANCO POUPANCA E CREDITO SA</v>
          </cell>
          <cell r="U12" t="str">
            <v>PINS2</v>
          </cell>
          <cell r="V12" t="str">
            <v>H</v>
          </cell>
          <cell r="W12" t="str">
            <v>Finance</v>
          </cell>
          <cell r="X12" t="str">
            <v>HA</v>
          </cell>
          <cell r="Y12" t="str">
            <v>Banks</v>
          </cell>
          <cell r="Z12" t="str">
            <v>HAB</v>
          </cell>
          <cell r="AA12" t="str">
            <v>Commercial Banking</v>
          </cell>
          <cell r="AB12" t="str">
            <v>2000</v>
          </cell>
          <cell r="AC12" t="str">
            <v>11</v>
          </cell>
          <cell r="AD12" t="str">
            <v>OnGo</v>
          </cell>
        </row>
        <row r="13">
          <cell r="A13" t="str">
            <v>P-AO-HAB-009</v>
          </cell>
          <cell r="B13" t="str">
            <v>5050130000456</v>
          </cell>
          <cell r="C13" t="str">
            <v>Angola</v>
          </cell>
          <cell r="D13" t="str">
            <v/>
          </cell>
          <cell r="E13" t="str">
            <v/>
          </cell>
          <cell r="F13" t="str">
            <v/>
          </cell>
          <cell r="G13" t="str">
            <v/>
          </cell>
          <cell r="H13" t="str">
            <v/>
          </cell>
          <cell r="I13" t="str">
            <v/>
          </cell>
          <cell r="J13" t="str">
            <v/>
          </cell>
          <cell r="K13" t="str">
            <v/>
          </cell>
          <cell r="L13" t="str">
            <v/>
          </cell>
          <cell r="M13">
            <v>0</v>
          </cell>
          <cell r="Q13" t="str">
            <v>NSO</v>
          </cell>
          <cell r="R13">
            <v>1</v>
          </cell>
          <cell r="T13" t="str">
            <v>LINE OF CREDIT TO BANCO MILLENNIUM ATLÂNTICO S.A. ANGOLA</v>
          </cell>
          <cell r="U13" t="str">
            <v>PIFD1</v>
          </cell>
          <cell r="V13" t="str">
            <v>H</v>
          </cell>
          <cell r="W13" t="str">
            <v>Finance</v>
          </cell>
          <cell r="X13" t="str">
            <v>HA</v>
          </cell>
          <cell r="Y13" t="str">
            <v>Banks</v>
          </cell>
          <cell r="Z13" t="str">
            <v>HAB</v>
          </cell>
          <cell r="AA13" t="str">
            <v>Commercial Banking</v>
          </cell>
          <cell r="AB13" t="str">
            <v>5050</v>
          </cell>
          <cell r="AC13" t="str">
            <v>11</v>
          </cell>
          <cell r="AD13" t="str">
            <v>TERM</v>
          </cell>
        </row>
        <row r="14">
          <cell r="A14" t="str">
            <v>P-AO-HZ0-001</v>
          </cell>
          <cell r="B14" t="str">
            <v>5500155014551</v>
          </cell>
          <cell r="C14" t="str">
            <v>Angola</v>
          </cell>
          <cell r="D14" t="str">
            <v/>
          </cell>
          <cell r="E14" t="str">
            <v/>
          </cell>
          <cell r="F14" t="str">
            <v/>
          </cell>
          <cell r="G14" t="str">
            <v/>
          </cell>
          <cell r="H14" t="str">
            <v/>
          </cell>
          <cell r="I14" t="str">
            <v/>
          </cell>
          <cell r="J14" t="str">
            <v/>
          </cell>
          <cell r="K14" t="str">
            <v/>
          </cell>
          <cell r="L14">
            <v>35391.949999999997</v>
          </cell>
          <cell r="M14">
            <v>35391.949999999997</v>
          </cell>
          <cell r="Q14" t="str">
            <v>SOV</v>
          </cell>
          <cell r="R14">
            <v>1</v>
          </cell>
          <cell r="T14" t="str">
            <v>ECONOMIC GOVERNANCE AND CAPACITY BUILDING.TECHNICAL ASSISTAN</v>
          </cell>
          <cell r="U14" t="str">
            <v>SNFI3</v>
          </cell>
          <cell r="V14" t="str">
            <v>H</v>
          </cell>
          <cell r="W14" t="str">
            <v>Finance</v>
          </cell>
          <cell r="X14" t="str">
            <v>HZ</v>
          </cell>
          <cell r="Y14" t="str">
            <v>More Than One Financial Sub-Sector</v>
          </cell>
          <cell r="Z14" t="str">
            <v>HZ0</v>
          </cell>
          <cell r="AA14" t="str">
            <v>More Than One Financial Sub-Sector</v>
          </cell>
          <cell r="AB14" t="str">
            <v>5500</v>
          </cell>
          <cell r="AC14" t="str">
            <v>43</v>
          </cell>
          <cell r="AD14" t="str">
            <v>OnGo</v>
          </cell>
        </row>
        <row r="15">
          <cell r="A15" t="str">
            <v>P-AO-IA0-006</v>
          </cell>
          <cell r="B15" t="str">
            <v>2000130014332</v>
          </cell>
          <cell r="C15" t="str">
            <v>Angola</v>
          </cell>
          <cell r="D15" t="str">
            <v/>
          </cell>
          <cell r="E15" t="str">
            <v/>
          </cell>
          <cell r="F15">
            <v>364300</v>
          </cell>
          <cell r="G15">
            <v>737056.51000000013</v>
          </cell>
          <cell r="H15">
            <v>1269132.93</v>
          </cell>
          <cell r="I15">
            <v>933492.79999999958</v>
          </cell>
          <cell r="J15">
            <v>2285411.29</v>
          </cell>
          <cell r="K15">
            <v>8744240.0400000047</v>
          </cell>
          <cell r="L15">
            <v>3310451.31</v>
          </cell>
          <cell r="M15">
            <v>17644084.880000003</v>
          </cell>
          <cell r="Q15" t="str">
            <v>SOV</v>
          </cell>
          <cell r="R15">
            <v>1</v>
          </cell>
          <cell r="T15" t="str">
            <v>PROJET DE DEVELOPPEMENT DE LA SCIENCE ET DE LA TECHNOLOGIE</v>
          </cell>
          <cell r="U15" t="str">
            <v>AHHD2</v>
          </cell>
          <cell r="V15" t="str">
            <v>I</v>
          </cell>
          <cell r="W15" t="str">
            <v>Social</v>
          </cell>
          <cell r="X15" t="str">
            <v>IA</v>
          </cell>
          <cell r="Y15" t="str">
            <v>Education</v>
          </cell>
          <cell r="Z15" t="str">
            <v>IA0</v>
          </cell>
          <cell r="AA15" t="str">
            <v>Education</v>
          </cell>
          <cell r="AB15" t="str">
            <v>2000</v>
          </cell>
          <cell r="AC15" t="str">
            <v>10</v>
          </cell>
          <cell r="AD15" t="str">
            <v>OnGo</v>
          </cell>
        </row>
        <row r="16">
          <cell r="A16" t="str">
            <v>P-AO-K00-007</v>
          </cell>
          <cell r="B16" t="str">
            <v>2000200004559</v>
          </cell>
          <cell r="C16" t="str">
            <v>Angola</v>
          </cell>
          <cell r="D16" t="str">
            <v/>
          </cell>
          <cell r="E16" t="str">
            <v/>
          </cell>
          <cell r="F16" t="str">
            <v/>
          </cell>
          <cell r="G16" t="str">
            <v/>
          </cell>
          <cell r="H16" t="str">
            <v/>
          </cell>
          <cell r="I16">
            <v>121466876.86000001</v>
          </cell>
          <cell r="J16" t="str">
            <v/>
          </cell>
          <cell r="K16" t="str">
            <v/>
          </cell>
          <cell r="L16" t="str">
            <v/>
          </cell>
          <cell r="M16">
            <v>121466876.86000001</v>
          </cell>
          <cell r="Q16" t="str">
            <v>SOV</v>
          </cell>
          <cell r="R16">
            <v>1</v>
          </cell>
          <cell r="T16" t="str">
            <v>ECONOMIC DIVERSIFICATION SUPPORT PROGRAM (EDSP)</v>
          </cell>
          <cell r="U16" t="str">
            <v>ECGF2</v>
          </cell>
          <cell r="V16" t="str">
            <v>K</v>
          </cell>
          <cell r="W16" t="str">
            <v>Multi-Sector</v>
          </cell>
          <cell r="X16" t="str">
            <v>K0</v>
          </cell>
          <cell r="Y16" t="str">
            <v>Multi-Sector</v>
          </cell>
          <cell r="Z16" t="str">
            <v>K00</v>
          </cell>
          <cell r="AA16" t="str">
            <v>Multi-Sector</v>
          </cell>
          <cell r="AB16" t="str">
            <v>2000</v>
          </cell>
          <cell r="AC16" t="str">
            <v>20</v>
          </cell>
          <cell r="AD16" t="str">
            <v>COMP</v>
          </cell>
        </row>
        <row r="17">
          <cell r="A17" t="str">
            <v>P-AO-KF0-003</v>
          </cell>
          <cell r="B17" t="str">
            <v>5500155013803</v>
          </cell>
          <cell r="C17" t="str">
            <v>Angola</v>
          </cell>
          <cell r="D17" t="str">
            <v/>
          </cell>
          <cell r="E17" t="str">
            <v/>
          </cell>
          <cell r="F17" t="str">
            <v/>
          </cell>
          <cell r="G17" t="str">
            <v/>
          </cell>
          <cell r="H17" t="str">
            <v/>
          </cell>
          <cell r="I17" t="str">
            <v/>
          </cell>
          <cell r="J17">
            <v>28859.03</v>
          </cell>
          <cell r="K17">
            <v>47158.319999999992</v>
          </cell>
          <cell r="L17" t="str">
            <v/>
          </cell>
          <cell r="M17">
            <v>76017.349999999991</v>
          </cell>
          <cell r="Q17" t="str">
            <v>SOV</v>
          </cell>
          <cell r="R17">
            <v>1</v>
          </cell>
          <cell r="T17" t="str">
            <v>PUBLIC PROCUREMENT TECHNICAL ASSISTANCE PROJECT</v>
          </cell>
          <cell r="U17" t="str">
            <v>ECGF2</v>
          </cell>
          <cell r="V17" t="str">
            <v>K</v>
          </cell>
          <cell r="W17" t="str">
            <v>Multi-Sector</v>
          </cell>
          <cell r="X17" t="str">
            <v>KF</v>
          </cell>
          <cell r="Y17" t="str">
            <v>Institutional Support</v>
          </cell>
          <cell r="Z17" t="str">
            <v>KF0</v>
          </cell>
          <cell r="AA17" t="str">
            <v>Institutional Support</v>
          </cell>
          <cell r="AB17" t="str">
            <v>5500</v>
          </cell>
          <cell r="AC17" t="str">
            <v>43</v>
          </cell>
          <cell r="AD17" t="str">
            <v>COMP</v>
          </cell>
        </row>
        <row r="18">
          <cell r="A18" t="str">
            <v>P-AO-KF0-004</v>
          </cell>
          <cell r="B18" t="str">
            <v>5500155014151</v>
          </cell>
          <cell r="C18" t="str">
            <v>Angola</v>
          </cell>
          <cell r="D18" t="str">
            <v/>
          </cell>
          <cell r="E18" t="str">
            <v/>
          </cell>
          <cell r="F18" t="str">
            <v/>
          </cell>
          <cell r="G18" t="str">
            <v/>
          </cell>
          <cell r="H18" t="str">
            <v/>
          </cell>
          <cell r="I18" t="str">
            <v/>
          </cell>
          <cell r="J18" t="str">
            <v/>
          </cell>
          <cell r="K18" t="str">
            <v/>
          </cell>
          <cell r="L18" t="str">
            <v/>
          </cell>
          <cell r="M18">
            <v>0</v>
          </cell>
          <cell r="Q18" t="str">
            <v>SOV</v>
          </cell>
          <cell r="R18">
            <v>1</v>
          </cell>
          <cell r="T18" t="str">
            <v>PUBLIC DEBT MANAGMEMENT TECHNICAL ASSISTANCE PROJECT (PDM-TA</v>
          </cell>
          <cell r="U18" t="str">
            <v>ECGF2</v>
          </cell>
          <cell r="V18" t="str">
            <v>K</v>
          </cell>
          <cell r="W18" t="str">
            <v>Multi-Sector</v>
          </cell>
          <cell r="X18" t="str">
            <v>KF</v>
          </cell>
          <cell r="Y18" t="str">
            <v>Institutional Support</v>
          </cell>
          <cell r="Z18" t="str">
            <v>KF0</v>
          </cell>
          <cell r="AA18" t="str">
            <v>Institutional Support</v>
          </cell>
          <cell r="AB18" t="str">
            <v>5500</v>
          </cell>
          <cell r="AC18" t="str">
            <v>43</v>
          </cell>
          <cell r="AD18" t="str">
            <v>TERM</v>
          </cell>
        </row>
        <row r="19">
          <cell r="A19" t="str">
            <v>P-BF-A00-007</v>
          </cell>
          <cell r="B19" t="str">
            <v>2100155032366</v>
          </cell>
          <cell r="C19" t="str">
            <v>Burkina Faso</v>
          </cell>
          <cell r="D19" t="str">
            <v/>
          </cell>
          <cell r="E19" t="str">
            <v/>
          </cell>
          <cell r="F19">
            <v>93684.819999999992</v>
          </cell>
          <cell r="G19">
            <v>148143.39000000001</v>
          </cell>
          <cell r="H19" t="str">
            <v/>
          </cell>
          <cell r="I19" t="str">
            <v/>
          </cell>
          <cell r="J19" t="str">
            <v/>
          </cell>
          <cell r="K19" t="str">
            <v/>
          </cell>
          <cell r="L19" t="str">
            <v/>
          </cell>
          <cell r="M19">
            <v>241828.21000000002</v>
          </cell>
          <cell r="Q19" t="str">
            <v>SOV</v>
          </cell>
          <cell r="R19">
            <v>1</v>
          </cell>
          <cell r="T19" t="str">
            <v>PPF_INSERTION JEUNES ET FEMMES DANS SECTEURS AGRO-SYLVO-PAST</v>
          </cell>
          <cell r="U19" t="str">
            <v>AHAI5</v>
          </cell>
          <cell r="V19" t="str">
            <v>A</v>
          </cell>
          <cell r="W19" t="str">
            <v>Agriculture</v>
          </cell>
          <cell r="X19" t="str">
            <v>A0</v>
          </cell>
          <cell r="Y19" t="str">
            <v>Agriculture and Rural Development</v>
          </cell>
          <cell r="Z19" t="str">
            <v>A00</v>
          </cell>
          <cell r="AA19" t="str">
            <v>Agriculture and Rural Development</v>
          </cell>
          <cell r="AB19" t="str">
            <v>2100</v>
          </cell>
          <cell r="AC19" t="str">
            <v>32</v>
          </cell>
          <cell r="AD19" t="str">
            <v>COMP</v>
          </cell>
        </row>
        <row r="20">
          <cell r="A20" t="str">
            <v>P-BF-A00-012</v>
          </cell>
          <cell r="B20" t="str">
            <v>2000200004402</v>
          </cell>
          <cell r="C20" t="str">
            <v>Burkina Faso</v>
          </cell>
          <cell r="D20" t="str">
            <v/>
          </cell>
          <cell r="E20" t="str">
            <v/>
          </cell>
          <cell r="F20" t="str">
            <v/>
          </cell>
          <cell r="G20" t="str">
            <v/>
          </cell>
          <cell r="H20" t="str">
            <v/>
          </cell>
          <cell r="I20" t="str">
            <v/>
          </cell>
          <cell r="J20">
            <v>92499.07</v>
          </cell>
          <cell r="K20">
            <v>3583370.36</v>
          </cell>
          <cell r="L20" t="str">
            <v/>
          </cell>
          <cell r="M20">
            <v>3675869.4299999997</v>
          </cell>
          <cell r="Q20" t="str">
            <v>SOV</v>
          </cell>
          <cell r="R20">
            <v>0.33333333333333331</v>
          </cell>
          <cell r="T20" t="str">
            <v>PROJET D'AMENAGEMENT ET DE VALORISATION DE LA PLAINE DE LERA</v>
          </cell>
          <cell r="U20" t="str">
            <v>AHAI5</v>
          </cell>
          <cell r="V20" t="str">
            <v>A</v>
          </cell>
          <cell r="W20" t="str">
            <v>Agriculture</v>
          </cell>
          <cell r="X20" t="str">
            <v>A0</v>
          </cell>
          <cell r="Y20" t="str">
            <v>Agriculture and Rural Development</v>
          </cell>
          <cell r="Z20" t="str">
            <v>A00</v>
          </cell>
          <cell r="AA20" t="str">
            <v>Agriculture and Rural Development</v>
          </cell>
          <cell r="AB20" t="str">
            <v>2000</v>
          </cell>
          <cell r="AC20" t="str">
            <v>10</v>
          </cell>
          <cell r="AD20" t="str">
            <v>OnGo</v>
          </cell>
        </row>
        <row r="21">
          <cell r="A21" t="str">
            <v>P-BF-A00-012</v>
          </cell>
          <cell r="B21" t="str">
            <v>2100155040167</v>
          </cell>
          <cell r="C21" t="str">
            <v>Burkina Faso</v>
          </cell>
          <cell r="D21" t="str">
            <v/>
          </cell>
          <cell r="E21" t="str">
            <v/>
          </cell>
          <cell r="F21" t="str">
            <v/>
          </cell>
          <cell r="G21" t="str">
            <v/>
          </cell>
          <cell r="H21" t="str">
            <v/>
          </cell>
          <cell r="I21" t="str">
            <v/>
          </cell>
          <cell r="J21">
            <v>364756.98999999993</v>
          </cell>
          <cell r="K21">
            <v>440301.62999999995</v>
          </cell>
          <cell r="L21">
            <v>100089.7</v>
          </cell>
          <cell r="M21">
            <v>905148.31999999983</v>
          </cell>
          <cell r="Q21" t="str">
            <v>SOV</v>
          </cell>
          <cell r="R21">
            <v>0.33333333333333331</v>
          </cell>
          <cell r="T21" t="str">
            <v>PROJET D'AMENAGEMENT ET DE VALORISATION DE LA PLAINE DE LERA</v>
          </cell>
          <cell r="U21" t="str">
            <v>AHAI5</v>
          </cell>
          <cell r="V21" t="str">
            <v>A</v>
          </cell>
          <cell r="W21" t="str">
            <v>Agriculture</v>
          </cell>
          <cell r="X21" t="str">
            <v>A0</v>
          </cell>
          <cell r="Y21" t="str">
            <v>Agriculture and Rural Development</v>
          </cell>
          <cell r="Z21" t="str">
            <v>A00</v>
          </cell>
          <cell r="AA21" t="str">
            <v>Agriculture and Rural Development</v>
          </cell>
          <cell r="AB21" t="str">
            <v>2100</v>
          </cell>
          <cell r="AC21" t="str">
            <v>41</v>
          </cell>
          <cell r="AD21" t="str">
            <v>OnGo</v>
          </cell>
        </row>
        <row r="22">
          <cell r="A22" t="str">
            <v>P-BF-A00-012</v>
          </cell>
          <cell r="B22" t="str">
            <v>6450645000182</v>
          </cell>
          <cell r="C22" t="str">
            <v>Burkina Faso</v>
          </cell>
          <cell r="D22" t="str">
            <v/>
          </cell>
          <cell r="E22" t="str">
            <v/>
          </cell>
          <cell r="F22" t="str">
            <v/>
          </cell>
          <cell r="G22" t="str">
            <v/>
          </cell>
          <cell r="H22" t="str">
            <v/>
          </cell>
          <cell r="I22" t="str">
            <v/>
          </cell>
          <cell r="J22" t="str">
            <v/>
          </cell>
          <cell r="K22" t="str">
            <v/>
          </cell>
          <cell r="L22" t="str">
            <v/>
          </cell>
          <cell r="M22">
            <v>0</v>
          </cell>
          <cell r="Q22" t="str">
            <v>SOV</v>
          </cell>
          <cell r="R22">
            <v>0.33333333333333331</v>
          </cell>
          <cell r="T22" t="str">
            <v>PROJET D'AMENAGEMENT ET DE VALORISATION DE LA PLAINE DE LERA</v>
          </cell>
          <cell r="U22" t="str">
            <v>AHAI5</v>
          </cell>
          <cell r="V22" t="str">
            <v>A</v>
          </cell>
          <cell r="W22" t="str">
            <v>Agriculture</v>
          </cell>
          <cell r="X22" t="str">
            <v>A0</v>
          </cell>
          <cell r="Y22" t="str">
            <v>Agriculture and Rural Development</v>
          </cell>
          <cell r="Z22" t="str">
            <v>A00</v>
          </cell>
          <cell r="AA22" t="str">
            <v>Agriculture and Rural Development</v>
          </cell>
          <cell r="AB22" t="str">
            <v>6450</v>
          </cell>
          <cell r="AC22" t="str">
            <v>10</v>
          </cell>
          <cell r="AD22" t="str">
            <v>OnGo</v>
          </cell>
        </row>
        <row r="23">
          <cell r="A23" t="str">
            <v>P-BF-A00-013</v>
          </cell>
          <cell r="B23" t="str">
            <v>5000199005568</v>
          </cell>
          <cell r="C23" t="str">
            <v>Burkina Faso</v>
          </cell>
          <cell r="D23" t="str">
            <v/>
          </cell>
          <cell r="E23" t="str">
            <v/>
          </cell>
          <cell r="F23" t="str">
            <v/>
          </cell>
          <cell r="G23" t="str">
            <v/>
          </cell>
          <cell r="H23" t="str">
            <v/>
          </cell>
          <cell r="I23" t="str">
            <v/>
          </cell>
          <cell r="J23" t="str">
            <v/>
          </cell>
          <cell r="K23" t="str">
            <v/>
          </cell>
          <cell r="L23" t="str">
            <v/>
          </cell>
          <cell r="M23">
            <v>0</v>
          </cell>
          <cell r="Q23" t="str">
            <v>SOV</v>
          </cell>
          <cell r="R23">
            <v>1</v>
          </cell>
          <cell r="T23" t="str">
            <v>OPERATION D'AIDE D'URGENCE POUR LA LUTTE CONTRE LA CHENILLE</v>
          </cell>
          <cell r="U23" t="str">
            <v>AHAI5</v>
          </cell>
          <cell r="V23" t="str">
            <v>A</v>
          </cell>
          <cell r="W23" t="str">
            <v>Agriculture</v>
          </cell>
          <cell r="X23" t="str">
            <v>A0</v>
          </cell>
          <cell r="Y23" t="str">
            <v>Agriculture and Rural Development</v>
          </cell>
          <cell r="Z23" t="str">
            <v>A00</v>
          </cell>
          <cell r="AA23" t="str">
            <v>Agriculture and Rural Development</v>
          </cell>
          <cell r="AB23" t="str">
            <v>5000</v>
          </cell>
          <cell r="AC23" t="str">
            <v>50</v>
          </cell>
          <cell r="AD23" t="str">
            <v>COMP</v>
          </cell>
        </row>
        <row r="24">
          <cell r="A24" t="str">
            <v>P-BF-AA0-025</v>
          </cell>
          <cell r="B24" t="str">
            <v>2100150033093</v>
          </cell>
          <cell r="C24" t="str">
            <v>Burkina Faso</v>
          </cell>
          <cell r="D24" t="str">
            <v/>
          </cell>
          <cell r="E24">
            <v>2571583.89</v>
          </cell>
          <cell r="F24">
            <v>6161124.4999999991</v>
          </cell>
          <cell r="G24">
            <v>1750532.65</v>
          </cell>
          <cell r="H24">
            <v>10065.869999999999</v>
          </cell>
          <cell r="I24">
            <v>1281057.3500000001</v>
          </cell>
          <cell r="J24">
            <v>2201532.9500000002</v>
          </cell>
          <cell r="K24">
            <v>725757.66</v>
          </cell>
          <cell r="L24" t="str">
            <v/>
          </cell>
          <cell r="M24">
            <v>14701654.869999997</v>
          </cell>
          <cell r="Q24" t="str">
            <v>SOV</v>
          </cell>
          <cell r="R24">
            <v>0.5</v>
          </cell>
          <cell r="T24" t="str">
            <v>PROJET D'APPUI AU POLE DE CROISSANCE DE BAGRE</v>
          </cell>
          <cell r="U24" t="str">
            <v>AHAI5</v>
          </cell>
          <cell r="V24" t="str">
            <v>A</v>
          </cell>
          <cell r="W24" t="str">
            <v>Agriculture</v>
          </cell>
          <cell r="X24" t="str">
            <v>AA</v>
          </cell>
          <cell r="Y24" t="str">
            <v>Agriculture</v>
          </cell>
          <cell r="Z24" t="str">
            <v>AA0</v>
          </cell>
          <cell r="AA24" t="str">
            <v>Agriculture</v>
          </cell>
          <cell r="AB24" t="str">
            <v>2100</v>
          </cell>
          <cell r="AC24" t="str">
            <v>10</v>
          </cell>
          <cell r="AD24" t="str">
            <v>OnGo</v>
          </cell>
        </row>
        <row r="25">
          <cell r="A25" t="str">
            <v>P-BF-AA0-025</v>
          </cell>
          <cell r="B25" t="str">
            <v>2100155029766</v>
          </cell>
          <cell r="C25" t="str">
            <v>Burkina Faso</v>
          </cell>
          <cell r="D25" t="str">
            <v/>
          </cell>
          <cell r="E25">
            <v>386693.1</v>
          </cell>
          <cell r="F25">
            <v>1080642.74</v>
          </cell>
          <cell r="G25">
            <v>459174.08999999997</v>
          </cell>
          <cell r="H25">
            <v>373528.58999999997</v>
          </cell>
          <cell r="I25">
            <v>1058312.4899999998</v>
          </cell>
          <cell r="J25">
            <v>1561520.1799999997</v>
          </cell>
          <cell r="K25">
            <v>522021.62999999995</v>
          </cell>
          <cell r="L25">
            <v>5882.74</v>
          </cell>
          <cell r="M25">
            <v>5447775.5599999996</v>
          </cell>
          <cell r="Q25" t="str">
            <v>SOV</v>
          </cell>
          <cell r="R25">
            <v>0.5</v>
          </cell>
          <cell r="T25" t="str">
            <v>PROJET D'APPUI AU POLE DE CROISSANCE DE BAGRE</v>
          </cell>
          <cell r="U25" t="str">
            <v>AHAI5</v>
          </cell>
          <cell r="V25" t="str">
            <v>A</v>
          </cell>
          <cell r="W25" t="str">
            <v>Agriculture</v>
          </cell>
          <cell r="X25" t="str">
            <v>AA</v>
          </cell>
          <cell r="Y25" t="str">
            <v>Agriculture</v>
          </cell>
          <cell r="Z25" t="str">
            <v>AA0</v>
          </cell>
          <cell r="AA25" t="str">
            <v>Agriculture</v>
          </cell>
          <cell r="AB25" t="str">
            <v>2100</v>
          </cell>
          <cell r="AC25" t="str">
            <v>41</v>
          </cell>
          <cell r="AD25" t="str">
            <v>OnGo</v>
          </cell>
        </row>
        <row r="26">
          <cell r="A26" t="str">
            <v>P-BF-AA0-032</v>
          </cell>
          <cell r="B26" t="str">
            <v>2100150043497</v>
          </cell>
          <cell r="C26" t="str">
            <v>Burkina Faso</v>
          </cell>
          <cell r="D26" t="str">
            <v/>
          </cell>
          <cell r="E26" t="str">
            <v/>
          </cell>
          <cell r="F26" t="str">
            <v/>
          </cell>
          <cell r="G26" t="str">
            <v/>
          </cell>
          <cell r="H26" t="str">
            <v/>
          </cell>
          <cell r="I26" t="str">
            <v/>
          </cell>
          <cell r="J26" t="str">
            <v/>
          </cell>
          <cell r="K26" t="str">
            <v/>
          </cell>
          <cell r="L26" t="str">
            <v/>
          </cell>
          <cell r="M26">
            <v>0</v>
          </cell>
          <cell r="Q26" t="str">
            <v>SOV</v>
          </cell>
          <cell r="R26">
            <v>0.5</v>
          </cell>
          <cell r="T26" t="str">
            <v>PRJOET DE DEVELOPPEMENT DES CHAINES DES VALEURS MAIS,SOJA,VO</v>
          </cell>
          <cell r="U26" t="str">
            <v>AHAI1</v>
          </cell>
          <cell r="V26" t="str">
            <v>A</v>
          </cell>
          <cell r="W26" t="str">
            <v>Agriculture</v>
          </cell>
          <cell r="X26" t="str">
            <v>AA</v>
          </cell>
          <cell r="Y26" t="str">
            <v>Agriculture</v>
          </cell>
          <cell r="Z26" t="str">
            <v>AA0</v>
          </cell>
          <cell r="AA26" t="str">
            <v>Agriculture</v>
          </cell>
          <cell r="AB26" t="str">
            <v>2100</v>
          </cell>
          <cell r="AC26" t="str">
            <v>10</v>
          </cell>
          <cell r="AD26" t="str">
            <v>APVD</v>
          </cell>
        </row>
        <row r="27">
          <cell r="A27" t="str">
            <v>P-BF-AA0-032</v>
          </cell>
          <cell r="B27" t="str">
            <v>2100155042270</v>
          </cell>
          <cell r="C27" t="str">
            <v>Burkina Faso</v>
          </cell>
          <cell r="D27" t="str">
            <v/>
          </cell>
          <cell r="E27" t="str">
            <v/>
          </cell>
          <cell r="F27" t="str">
            <v/>
          </cell>
          <cell r="G27" t="str">
            <v/>
          </cell>
          <cell r="H27" t="str">
            <v/>
          </cell>
          <cell r="I27" t="str">
            <v/>
          </cell>
          <cell r="J27" t="str">
            <v/>
          </cell>
          <cell r="K27" t="str">
            <v/>
          </cell>
          <cell r="L27" t="str">
            <v/>
          </cell>
          <cell r="M27">
            <v>0</v>
          </cell>
          <cell r="Q27" t="str">
            <v>SOV</v>
          </cell>
          <cell r="R27">
            <v>0.5</v>
          </cell>
          <cell r="T27" t="str">
            <v>PRJOET DE DEVELOPPEMENT DES CHAINES DES VALEURS MAIS,SOJA,VO</v>
          </cell>
          <cell r="U27" t="str">
            <v>AHAI1</v>
          </cell>
          <cell r="V27" t="str">
            <v>A</v>
          </cell>
          <cell r="W27" t="str">
            <v>Agriculture</v>
          </cell>
          <cell r="X27" t="str">
            <v>AA</v>
          </cell>
          <cell r="Y27" t="str">
            <v>Agriculture</v>
          </cell>
          <cell r="Z27" t="str">
            <v>AA0</v>
          </cell>
          <cell r="AA27" t="str">
            <v>Agriculture</v>
          </cell>
          <cell r="AB27" t="str">
            <v>2100</v>
          </cell>
          <cell r="AC27" t="str">
            <v>41</v>
          </cell>
          <cell r="AD27" t="str">
            <v>APVD</v>
          </cell>
        </row>
        <row r="28">
          <cell r="A28" t="str">
            <v>P-BF-AA0-037</v>
          </cell>
          <cell r="B28" t="str">
            <v>5900150003504</v>
          </cell>
          <cell r="C28" t="str">
            <v>Burkina Faso</v>
          </cell>
          <cell r="D28" t="str">
            <v/>
          </cell>
          <cell r="E28" t="str">
            <v/>
          </cell>
          <cell r="F28" t="str">
            <v/>
          </cell>
          <cell r="G28" t="str">
            <v/>
          </cell>
          <cell r="H28" t="str">
            <v/>
          </cell>
          <cell r="I28" t="str">
            <v/>
          </cell>
          <cell r="J28" t="str">
            <v/>
          </cell>
          <cell r="K28" t="str">
            <v/>
          </cell>
          <cell r="L28" t="str">
            <v/>
          </cell>
          <cell r="M28">
            <v>0</v>
          </cell>
          <cell r="Q28" t="str">
            <v>SOV</v>
          </cell>
          <cell r="R28">
            <v>0.5</v>
          </cell>
          <cell r="T28" t="str">
            <v>PROJET D'URGENCE DE RENFORCEMENT DE LA PRODUCTION ALIMENTAIR</v>
          </cell>
          <cell r="U28" t="str">
            <v>AHAI5</v>
          </cell>
          <cell r="V28" t="str">
            <v>A</v>
          </cell>
          <cell r="W28" t="str">
            <v>Agriculture</v>
          </cell>
          <cell r="X28" t="str">
            <v>AA</v>
          </cell>
          <cell r="Y28" t="str">
            <v>Agriculture</v>
          </cell>
          <cell r="Z28" t="str">
            <v>AA0</v>
          </cell>
          <cell r="AA28" t="str">
            <v>Agriculture</v>
          </cell>
          <cell r="AB28" t="str">
            <v>5900</v>
          </cell>
          <cell r="AC28" t="str">
            <v>10</v>
          </cell>
          <cell r="AD28" t="str">
            <v>APVD</v>
          </cell>
        </row>
        <row r="29">
          <cell r="A29" t="str">
            <v>P-BF-AA0-037</v>
          </cell>
          <cell r="B29" t="str">
            <v>5900155017758</v>
          </cell>
          <cell r="C29" t="str">
            <v>Burkina Faso</v>
          </cell>
          <cell r="D29" t="str">
            <v/>
          </cell>
          <cell r="E29" t="str">
            <v/>
          </cell>
          <cell r="F29" t="str">
            <v/>
          </cell>
          <cell r="G29" t="str">
            <v/>
          </cell>
          <cell r="H29" t="str">
            <v/>
          </cell>
          <cell r="I29" t="str">
            <v/>
          </cell>
          <cell r="J29" t="str">
            <v/>
          </cell>
          <cell r="K29" t="str">
            <v/>
          </cell>
          <cell r="L29" t="str">
            <v/>
          </cell>
          <cell r="M29">
            <v>0</v>
          </cell>
          <cell r="Q29" t="str">
            <v>SOV</v>
          </cell>
          <cell r="R29">
            <v>0.5</v>
          </cell>
          <cell r="T29" t="str">
            <v>PROJET D'URGENCE DE RENFORCEMENT DE LA PRODUCTION ALIMENTAIR</v>
          </cell>
          <cell r="U29" t="str">
            <v>AHAI5</v>
          </cell>
          <cell r="V29" t="str">
            <v>A</v>
          </cell>
          <cell r="W29" t="str">
            <v>Agriculture</v>
          </cell>
          <cell r="X29" t="str">
            <v>AA</v>
          </cell>
          <cell r="Y29" t="str">
            <v>Agriculture</v>
          </cell>
          <cell r="Z29" t="str">
            <v>AA0</v>
          </cell>
          <cell r="AA29" t="str">
            <v>Agriculture</v>
          </cell>
          <cell r="AB29" t="str">
            <v>5900</v>
          </cell>
          <cell r="AC29" t="str">
            <v>41</v>
          </cell>
          <cell r="AD29" t="str">
            <v>APVD</v>
          </cell>
        </row>
        <row r="30">
          <cell r="A30" t="str">
            <v>P-BF-AAD-006</v>
          </cell>
          <cell r="B30" t="str">
            <v>2100155034216</v>
          </cell>
          <cell r="C30" t="str">
            <v>Burkina Faso</v>
          </cell>
          <cell r="D30" t="str">
            <v/>
          </cell>
          <cell r="E30" t="str">
            <v/>
          </cell>
          <cell r="F30">
            <v>263742.3</v>
          </cell>
          <cell r="G30" t="str">
            <v/>
          </cell>
          <cell r="H30">
            <v>279121.78999999998</v>
          </cell>
          <cell r="I30">
            <v>228147.57</v>
          </cell>
          <cell r="J30">
            <v>25994.09</v>
          </cell>
          <cell r="K30" t="str">
            <v/>
          </cell>
          <cell r="L30">
            <v>19935.03</v>
          </cell>
          <cell r="M30">
            <v>816940.77999999991</v>
          </cell>
          <cell r="Q30" t="str">
            <v>SOV</v>
          </cell>
          <cell r="R30">
            <v>0.5</v>
          </cell>
          <cell r="T30" t="str">
            <v>PROJET D'APPUI AU DVPT D ANACARDES DANS LE BASSIN DE LA COMO</v>
          </cell>
          <cell r="U30" t="str">
            <v>AHAI2</v>
          </cell>
          <cell r="V30" t="str">
            <v>A</v>
          </cell>
          <cell r="W30" t="str">
            <v>Agriculture</v>
          </cell>
          <cell r="X30" t="str">
            <v>AA</v>
          </cell>
          <cell r="Y30" t="str">
            <v>Agriculture</v>
          </cell>
          <cell r="Z30" t="str">
            <v>AAD</v>
          </cell>
          <cell r="AA30" t="str">
            <v>Forestry / Plantations</v>
          </cell>
          <cell r="AB30" t="str">
            <v>2100</v>
          </cell>
          <cell r="AC30" t="str">
            <v>41</v>
          </cell>
          <cell r="AD30" t="str">
            <v>OnGo</v>
          </cell>
        </row>
        <row r="31">
          <cell r="A31" t="str">
            <v>P-BF-AAD-006</v>
          </cell>
          <cell r="B31" t="str">
            <v>5565130000451</v>
          </cell>
          <cell r="C31" t="str">
            <v>Burkina Faso</v>
          </cell>
          <cell r="D31" t="str">
            <v/>
          </cell>
          <cell r="E31" t="str">
            <v/>
          </cell>
          <cell r="F31" t="str">
            <v/>
          </cell>
          <cell r="G31">
            <v>111731.71</v>
          </cell>
          <cell r="H31">
            <v>610078.26</v>
          </cell>
          <cell r="I31">
            <v>489876.75</v>
          </cell>
          <cell r="J31">
            <v>54299.21</v>
          </cell>
          <cell r="K31" t="str">
            <v/>
          </cell>
          <cell r="L31">
            <v>1421523.9</v>
          </cell>
          <cell r="M31">
            <v>2687509.83</v>
          </cell>
          <cell r="Q31" t="str">
            <v>SOV</v>
          </cell>
          <cell r="R31">
            <v>0.5</v>
          </cell>
          <cell r="T31" t="str">
            <v>PROJET D'APPUI AU DVPT D ANACARDES DANS LE BASSIN DE LA COMO</v>
          </cell>
          <cell r="U31" t="str">
            <v>AHAI2</v>
          </cell>
          <cell r="V31" t="str">
            <v>A</v>
          </cell>
          <cell r="W31" t="str">
            <v>Agriculture</v>
          </cell>
          <cell r="X31" t="str">
            <v>AA</v>
          </cell>
          <cell r="Y31" t="str">
            <v>Agriculture</v>
          </cell>
          <cell r="Z31" t="str">
            <v>AAD</v>
          </cell>
          <cell r="AA31" t="str">
            <v>Forestry / Plantations</v>
          </cell>
          <cell r="AB31" t="str">
            <v>5565</v>
          </cell>
          <cell r="AC31" t="str">
            <v>10</v>
          </cell>
          <cell r="AD31" t="str">
            <v>OnGo</v>
          </cell>
        </row>
        <row r="32">
          <cell r="A32" t="str">
            <v>P-BF-AAG-001</v>
          </cell>
          <cell r="B32" t="str">
            <v>5700155002552</v>
          </cell>
          <cell r="C32" t="str">
            <v>Burkina Faso</v>
          </cell>
          <cell r="D32" t="str">
            <v/>
          </cell>
          <cell r="E32" t="str">
            <v/>
          </cell>
          <cell r="F32" t="str">
            <v/>
          </cell>
          <cell r="G32">
            <v>488149.97000000003</v>
          </cell>
          <cell r="H32">
            <v>264346.05</v>
          </cell>
          <cell r="I32">
            <v>52753.59</v>
          </cell>
          <cell r="J32">
            <v>3883.37</v>
          </cell>
          <cell r="K32" t="str">
            <v/>
          </cell>
          <cell r="L32" t="str">
            <v/>
          </cell>
          <cell r="M32">
            <v>809132.98</v>
          </cell>
          <cell r="Q32" t="str">
            <v>SOV</v>
          </cell>
          <cell r="R32">
            <v>1</v>
          </cell>
          <cell r="T32" t="str">
            <v>INTEGRATED SUPPORT TO THE SHEA BUTTER SECTOR FOR WOMEN’S ECO</v>
          </cell>
          <cell r="U32" t="str">
            <v>RDGW2</v>
          </cell>
          <cell r="V32" t="str">
            <v>A</v>
          </cell>
          <cell r="W32" t="str">
            <v>Agriculture</v>
          </cell>
          <cell r="X32" t="str">
            <v>AA</v>
          </cell>
          <cell r="Y32" t="str">
            <v>Agriculture</v>
          </cell>
          <cell r="Z32" t="str">
            <v>AAG</v>
          </cell>
          <cell r="AA32" t="str">
            <v>Agro-Industry</v>
          </cell>
          <cell r="AB32" t="str">
            <v>5700</v>
          </cell>
          <cell r="AC32" t="str">
            <v>41</v>
          </cell>
          <cell r="AD32" t="str">
            <v>CLSD</v>
          </cell>
        </row>
        <row r="33">
          <cell r="A33" t="str">
            <v>P-BF-E00-016</v>
          </cell>
          <cell r="B33" t="str">
            <v>2100150042246</v>
          </cell>
          <cell r="C33" t="str">
            <v>Burkina Faso</v>
          </cell>
          <cell r="D33" t="str">
            <v/>
          </cell>
          <cell r="E33" t="str">
            <v/>
          </cell>
          <cell r="F33" t="str">
            <v/>
          </cell>
          <cell r="G33" t="str">
            <v/>
          </cell>
          <cell r="H33" t="str">
            <v/>
          </cell>
          <cell r="I33">
            <v>9691.36</v>
          </cell>
          <cell r="J33">
            <v>111783.45</v>
          </cell>
          <cell r="K33">
            <v>149688.28</v>
          </cell>
          <cell r="L33">
            <v>483281.94000000006</v>
          </cell>
          <cell r="M33">
            <v>754445.03</v>
          </cell>
          <cell r="Q33" t="str">
            <v>SOV</v>
          </cell>
          <cell r="R33">
            <v>0.33333333333333331</v>
          </cell>
          <cell r="T33" t="str">
            <v>PROJET D'EAU POTABLE ET D'ASSAINISSEMENT EN MILIEU RURAL-PEP</v>
          </cell>
          <cell r="U33" t="str">
            <v>AHWS3</v>
          </cell>
          <cell r="V33" t="str">
            <v>E</v>
          </cell>
          <cell r="W33" t="str">
            <v>Water Sup/Sanit</v>
          </cell>
          <cell r="X33" t="str">
            <v>E0</v>
          </cell>
          <cell r="Y33" t="str">
            <v>Water supply and Sanitation</v>
          </cell>
          <cell r="Z33" t="str">
            <v>E00</v>
          </cell>
          <cell r="AA33" t="str">
            <v>Water supply and Sanitation</v>
          </cell>
          <cell r="AB33" t="str">
            <v>2100</v>
          </cell>
          <cell r="AC33" t="str">
            <v>10</v>
          </cell>
          <cell r="AD33" t="str">
            <v>OnGo</v>
          </cell>
        </row>
        <row r="34">
          <cell r="A34" t="str">
            <v>P-BF-E00-016</v>
          </cell>
          <cell r="B34" t="str">
            <v>2100155040622</v>
          </cell>
          <cell r="C34" t="str">
            <v>Burkina Faso</v>
          </cell>
          <cell r="D34" t="str">
            <v/>
          </cell>
          <cell r="E34" t="str">
            <v/>
          </cell>
          <cell r="F34" t="str">
            <v/>
          </cell>
          <cell r="G34" t="str">
            <v/>
          </cell>
          <cell r="H34" t="str">
            <v/>
          </cell>
          <cell r="I34">
            <v>12888.06</v>
          </cell>
          <cell r="J34" t="str">
            <v/>
          </cell>
          <cell r="K34">
            <v>304924.52</v>
          </cell>
          <cell r="L34">
            <v>460016.26999999996</v>
          </cell>
          <cell r="M34">
            <v>777828.85</v>
          </cell>
          <cell r="Q34" t="str">
            <v>SOV</v>
          </cell>
          <cell r="R34">
            <v>0.33333333333333331</v>
          </cell>
          <cell r="T34" t="str">
            <v>PROJET D'EAU POTABLE ET D'ASSAINISSEMENT EN MILIEU RURAL-PEP</v>
          </cell>
          <cell r="U34" t="str">
            <v>AHWS3</v>
          </cell>
          <cell r="V34" t="str">
            <v>E</v>
          </cell>
          <cell r="W34" t="str">
            <v>Water Sup/Sanit</v>
          </cell>
          <cell r="X34" t="str">
            <v>E0</v>
          </cell>
          <cell r="Y34" t="str">
            <v>Water supply and Sanitation</v>
          </cell>
          <cell r="Z34" t="str">
            <v>E00</v>
          </cell>
          <cell r="AA34" t="str">
            <v>Water supply and Sanitation</v>
          </cell>
          <cell r="AB34" t="str">
            <v>2100</v>
          </cell>
          <cell r="AC34" t="str">
            <v>40</v>
          </cell>
          <cell r="AD34" t="str">
            <v>OnGo</v>
          </cell>
        </row>
        <row r="35">
          <cell r="A35" t="str">
            <v>P-BF-E00-016</v>
          </cell>
          <cell r="B35" t="str">
            <v>5800155002301</v>
          </cell>
          <cell r="C35" t="str">
            <v>Burkina Faso</v>
          </cell>
          <cell r="D35" t="str">
            <v/>
          </cell>
          <cell r="E35" t="str">
            <v/>
          </cell>
          <cell r="F35" t="str">
            <v/>
          </cell>
          <cell r="G35" t="str">
            <v/>
          </cell>
          <cell r="H35" t="str">
            <v/>
          </cell>
          <cell r="I35" t="str">
            <v/>
          </cell>
          <cell r="J35">
            <v>12319.32</v>
          </cell>
          <cell r="K35" t="str">
            <v/>
          </cell>
          <cell r="L35">
            <v>56352.41</v>
          </cell>
          <cell r="M35">
            <v>68671.73000000001</v>
          </cell>
          <cell r="Q35" t="str">
            <v>SOV</v>
          </cell>
          <cell r="R35">
            <v>0.33333333333333331</v>
          </cell>
          <cell r="T35" t="str">
            <v>PROJET D'EAU POTABLE ET D'ASSAINISSEMENT EN MILIEU RURAL-PEP</v>
          </cell>
          <cell r="U35" t="str">
            <v>AHWS3</v>
          </cell>
          <cell r="V35" t="str">
            <v>E</v>
          </cell>
          <cell r="W35" t="str">
            <v>Water Sup/Sanit</v>
          </cell>
          <cell r="X35" t="str">
            <v>E0</v>
          </cell>
          <cell r="Y35" t="str">
            <v>Water supply and Sanitation</v>
          </cell>
          <cell r="Z35" t="str">
            <v>E00</v>
          </cell>
          <cell r="AA35" t="str">
            <v>Water supply and Sanitation</v>
          </cell>
          <cell r="AB35" t="str">
            <v>5800</v>
          </cell>
          <cell r="AC35" t="str">
            <v>40</v>
          </cell>
          <cell r="AD35" t="str">
            <v>OnGo</v>
          </cell>
        </row>
        <row r="36">
          <cell r="A36" t="str">
            <v>P-BF-E00-018</v>
          </cell>
          <cell r="B36" t="str">
            <v>5900150003702</v>
          </cell>
          <cell r="C36" t="str">
            <v>Burkina Faso</v>
          </cell>
          <cell r="D36" t="str">
            <v/>
          </cell>
          <cell r="E36" t="str">
            <v/>
          </cell>
          <cell r="F36" t="str">
            <v/>
          </cell>
          <cell r="G36" t="str">
            <v/>
          </cell>
          <cell r="H36" t="str">
            <v/>
          </cell>
          <cell r="I36" t="str">
            <v/>
          </cell>
          <cell r="J36" t="str">
            <v/>
          </cell>
          <cell r="K36" t="str">
            <v/>
          </cell>
          <cell r="L36" t="str">
            <v/>
          </cell>
          <cell r="M36">
            <v>0</v>
          </cell>
          <cell r="Q36" t="str">
            <v>SOV</v>
          </cell>
          <cell r="R36">
            <v>0.5</v>
          </cell>
          <cell r="T36" t="str">
            <v>PJT D'AMELIORAT DES SERVICES D'EAU POTABLE ET D'ASSAINISSEME</v>
          </cell>
          <cell r="U36" t="str">
            <v>AHWS3</v>
          </cell>
          <cell r="V36" t="str">
            <v>E</v>
          </cell>
          <cell r="W36" t="str">
            <v>Water Sup/Sanit</v>
          </cell>
          <cell r="X36" t="str">
            <v>E0</v>
          </cell>
          <cell r="Y36" t="str">
            <v>Water supply and Sanitation</v>
          </cell>
          <cell r="Z36" t="str">
            <v>E00</v>
          </cell>
          <cell r="AA36" t="str">
            <v>Water supply and Sanitation</v>
          </cell>
          <cell r="AB36" t="str">
            <v>5900</v>
          </cell>
          <cell r="AC36" t="str">
            <v>10</v>
          </cell>
          <cell r="AD36" t="str">
            <v>OnGo</v>
          </cell>
        </row>
        <row r="37">
          <cell r="A37" t="str">
            <v>P-BF-E00-018</v>
          </cell>
          <cell r="B37" t="str">
            <v>5900155018159</v>
          </cell>
          <cell r="C37" t="str">
            <v>Burkina Faso</v>
          </cell>
          <cell r="D37" t="str">
            <v/>
          </cell>
          <cell r="E37" t="str">
            <v/>
          </cell>
          <cell r="F37" t="str">
            <v/>
          </cell>
          <cell r="G37" t="str">
            <v/>
          </cell>
          <cell r="H37" t="str">
            <v/>
          </cell>
          <cell r="I37" t="str">
            <v/>
          </cell>
          <cell r="J37" t="str">
            <v/>
          </cell>
          <cell r="K37" t="str">
            <v/>
          </cell>
          <cell r="L37" t="str">
            <v/>
          </cell>
          <cell r="M37">
            <v>0</v>
          </cell>
          <cell r="Q37" t="str">
            <v>SOV</v>
          </cell>
          <cell r="R37">
            <v>0.5</v>
          </cell>
          <cell r="T37" t="str">
            <v>PJT D'AMELIORAT DES SERVICES D'EAU POTABLE ET D'ASSAINISSEME</v>
          </cell>
          <cell r="U37" t="str">
            <v>AHWS3</v>
          </cell>
          <cell r="V37" t="str">
            <v>E</v>
          </cell>
          <cell r="W37" t="str">
            <v>Water Sup/Sanit</v>
          </cell>
          <cell r="X37" t="str">
            <v>E0</v>
          </cell>
          <cell r="Y37" t="str">
            <v>Water supply and Sanitation</v>
          </cell>
          <cell r="Z37" t="str">
            <v>E00</v>
          </cell>
          <cell r="AA37" t="str">
            <v>Water supply and Sanitation</v>
          </cell>
          <cell r="AB37" t="str">
            <v>5900</v>
          </cell>
          <cell r="AC37" t="str">
            <v>41</v>
          </cell>
          <cell r="AD37" t="str">
            <v>OnGo</v>
          </cell>
        </row>
        <row r="38">
          <cell r="A38" t="str">
            <v>P-BF-E00-020</v>
          </cell>
          <cell r="B38" t="str">
            <v>5600155005452</v>
          </cell>
          <cell r="C38" t="str">
            <v>Burkina Faso</v>
          </cell>
          <cell r="D38" t="str">
            <v/>
          </cell>
          <cell r="E38" t="str">
            <v/>
          </cell>
          <cell r="F38" t="str">
            <v/>
          </cell>
          <cell r="G38" t="str">
            <v/>
          </cell>
          <cell r="H38" t="str">
            <v/>
          </cell>
          <cell r="I38" t="str">
            <v/>
          </cell>
          <cell r="J38" t="str">
            <v/>
          </cell>
          <cell r="K38" t="str">
            <v/>
          </cell>
          <cell r="L38" t="str">
            <v/>
          </cell>
          <cell r="M38">
            <v>0</v>
          </cell>
          <cell r="Q38" t="str">
            <v>SOV</v>
          </cell>
          <cell r="R38">
            <v>1</v>
          </cell>
          <cell r="T38" t="str">
            <v>PROJET DE PROMOTION DE L HYGIENE, DE L EAU POTABLE,ET DE L A</v>
          </cell>
          <cell r="U38" t="str">
            <v>AWTF</v>
          </cell>
          <cell r="V38" t="str">
            <v>E</v>
          </cell>
          <cell r="W38" t="str">
            <v>Water Sup/Sanit</v>
          </cell>
          <cell r="X38" t="str">
            <v>E0</v>
          </cell>
          <cell r="Y38" t="str">
            <v>Water supply and Sanitation</v>
          </cell>
          <cell r="Z38" t="str">
            <v>E00</v>
          </cell>
          <cell r="AA38" t="str">
            <v>Water supply and Sanitation</v>
          </cell>
          <cell r="AB38" t="str">
            <v>5600</v>
          </cell>
          <cell r="AC38" t="str">
            <v>46</v>
          </cell>
          <cell r="AD38" t="str">
            <v>OnGo</v>
          </cell>
        </row>
        <row r="39">
          <cell r="A39" t="str">
            <v>P-BF-EA0-007</v>
          </cell>
          <cell r="B39" t="str">
            <v>5600155005401</v>
          </cell>
          <cell r="C39" t="str">
            <v>Burkina Faso</v>
          </cell>
          <cell r="D39" t="str">
            <v/>
          </cell>
          <cell r="E39" t="str">
            <v/>
          </cell>
          <cell r="F39" t="str">
            <v/>
          </cell>
          <cell r="G39" t="str">
            <v/>
          </cell>
          <cell r="H39" t="str">
            <v/>
          </cell>
          <cell r="I39" t="str">
            <v/>
          </cell>
          <cell r="J39" t="str">
            <v/>
          </cell>
          <cell r="K39" t="str">
            <v/>
          </cell>
          <cell r="L39" t="str">
            <v/>
          </cell>
          <cell r="M39">
            <v>0</v>
          </cell>
          <cell r="Q39" t="str">
            <v>SOV</v>
          </cell>
          <cell r="R39">
            <v>1</v>
          </cell>
          <cell r="T39" t="str">
            <v>PROJET D'APPUI A L'ACCES A L'EAU POTABLE ET A L'ASSAINISSEME</v>
          </cell>
          <cell r="U39" t="str">
            <v>AWTF</v>
          </cell>
          <cell r="V39" t="str">
            <v>E</v>
          </cell>
          <cell r="W39" t="str">
            <v>Water Sup/Sanit</v>
          </cell>
          <cell r="X39" t="str">
            <v>EA</v>
          </cell>
          <cell r="Y39" t="str">
            <v>Water Supply</v>
          </cell>
          <cell r="Z39" t="str">
            <v>EA0</v>
          </cell>
          <cell r="AA39" t="str">
            <v>Water Supply</v>
          </cell>
          <cell r="AB39" t="str">
            <v>5600</v>
          </cell>
          <cell r="AC39" t="str">
            <v>46</v>
          </cell>
          <cell r="AD39" t="str">
            <v>OnGo</v>
          </cell>
        </row>
        <row r="40">
          <cell r="A40" t="str">
            <v>P-BF-EAZ-002</v>
          </cell>
          <cell r="B40" t="str">
            <v>5600155004501</v>
          </cell>
          <cell r="C40" t="str">
            <v>Burkina Faso</v>
          </cell>
          <cell r="D40" t="str">
            <v/>
          </cell>
          <cell r="E40">
            <v>29634.99</v>
          </cell>
          <cell r="F40" t="str">
            <v/>
          </cell>
          <cell r="G40">
            <v>56985.35</v>
          </cell>
          <cell r="H40">
            <v>529980.17999999993</v>
          </cell>
          <cell r="I40">
            <v>14753.03</v>
          </cell>
          <cell r="J40" t="str">
            <v/>
          </cell>
          <cell r="K40" t="str">
            <v/>
          </cell>
          <cell r="L40" t="str">
            <v/>
          </cell>
          <cell r="M40">
            <v>631353.54999999993</v>
          </cell>
          <cell r="Q40" t="str">
            <v>SOV</v>
          </cell>
          <cell r="R40">
            <v>1</v>
          </cell>
          <cell r="T40" t="str">
            <v>ETUDE DE RÉHABILITATION DU BARRAGE SOUTERRAIN DE NARÉ : RÉSI</v>
          </cell>
          <cell r="U40" t="str">
            <v>RDGW4</v>
          </cell>
          <cell r="V40" t="str">
            <v>E</v>
          </cell>
          <cell r="W40" t="str">
            <v>Water Sup/Sanit</v>
          </cell>
          <cell r="X40" t="str">
            <v>EA</v>
          </cell>
          <cell r="Y40" t="str">
            <v>Water Supply</v>
          </cell>
          <cell r="Z40" t="str">
            <v>EAZ</v>
          </cell>
          <cell r="AA40" t="str">
            <v>More Than One Water Supply Sub-Sector</v>
          </cell>
          <cell r="AB40" t="str">
            <v>5600</v>
          </cell>
          <cell r="AC40" t="str">
            <v>46</v>
          </cell>
          <cell r="AD40" t="str">
            <v>CLSD</v>
          </cell>
        </row>
        <row r="41">
          <cell r="A41" t="str">
            <v>P-BF-FA0-007</v>
          </cell>
          <cell r="B41" t="str">
            <v>2100150035993</v>
          </cell>
          <cell r="C41" t="str">
            <v>Burkina Faso</v>
          </cell>
          <cell r="D41" t="str">
            <v/>
          </cell>
          <cell r="E41" t="str">
            <v/>
          </cell>
          <cell r="F41">
            <v>2271942.5700000003</v>
          </cell>
          <cell r="G41">
            <v>9926074.5600000024</v>
          </cell>
          <cell r="H41">
            <v>6893492.0700000003</v>
          </cell>
          <cell r="I41">
            <v>65694.14</v>
          </cell>
          <cell r="J41">
            <v>549224.30000000005</v>
          </cell>
          <cell r="K41">
            <v>432013.78</v>
          </cell>
          <cell r="L41" t="str">
            <v/>
          </cell>
          <cell r="M41">
            <v>20138441.420000006</v>
          </cell>
          <cell r="Q41" t="str">
            <v>SOV</v>
          </cell>
          <cell r="R41">
            <v>0.5</v>
          </cell>
          <cell r="T41" t="str">
            <v>PROJET D'ELECTRIFICATION ZONES PERI-URBAINES DE OUAGADOUGOU</v>
          </cell>
          <cell r="U41" t="str">
            <v>PESD3</v>
          </cell>
          <cell r="V41" t="str">
            <v>F</v>
          </cell>
          <cell r="W41" t="str">
            <v>Power</v>
          </cell>
          <cell r="X41" t="str">
            <v>FA</v>
          </cell>
          <cell r="Y41" t="str">
            <v>Electricity</v>
          </cell>
          <cell r="Z41" t="str">
            <v>FA0</v>
          </cell>
          <cell r="AA41" t="str">
            <v>Electricity</v>
          </cell>
          <cell r="AB41" t="str">
            <v>2100</v>
          </cell>
          <cell r="AC41" t="str">
            <v>10</v>
          </cell>
          <cell r="AD41" t="str">
            <v>OnGo</v>
          </cell>
        </row>
        <row r="42">
          <cell r="A42" t="str">
            <v>P-BF-FA0-007</v>
          </cell>
          <cell r="B42" t="str">
            <v>2100155033166</v>
          </cell>
          <cell r="C42" t="str">
            <v>Burkina Faso</v>
          </cell>
          <cell r="D42" t="str">
            <v/>
          </cell>
          <cell r="E42" t="str">
            <v/>
          </cell>
          <cell r="F42">
            <v>927710.66999999993</v>
          </cell>
          <cell r="G42">
            <v>542445.72</v>
          </cell>
          <cell r="H42">
            <v>1413122.13</v>
          </cell>
          <cell r="I42">
            <v>1735965.34</v>
          </cell>
          <cell r="J42">
            <v>258608.59</v>
          </cell>
          <cell r="K42">
            <v>269621.28999999998</v>
          </cell>
          <cell r="L42">
            <v>6781.7</v>
          </cell>
          <cell r="M42">
            <v>5154255.4399999995</v>
          </cell>
          <cell r="Q42" t="str">
            <v>SOV</v>
          </cell>
          <cell r="R42">
            <v>0.5</v>
          </cell>
          <cell r="T42" t="str">
            <v>PROJET D'ELECTRIFICATION ZONES PERI-URBAINES DE OUAGADOUGOU</v>
          </cell>
          <cell r="U42" t="str">
            <v>PESD3</v>
          </cell>
          <cell r="V42" t="str">
            <v>F</v>
          </cell>
          <cell r="W42" t="str">
            <v>Power</v>
          </cell>
          <cell r="X42" t="str">
            <v>FA</v>
          </cell>
          <cell r="Y42" t="str">
            <v>Electricity</v>
          </cell>
          <cell r="Z42" t="str">
            <v>FA0</v>
          </cell>
          <cell r="AA42" t="str">
            <v>Electricity</v>
          </cell>
          <cell r="AB42" t="str">
            <v>2100</v>
          </cell>
          <cell r="AC42" t="str">
            <v>41</v>
          </cell>
          <cell r="AD42" t="str">
            <v>OnGo</v>
          </cell>
        </row>
        <row r="43">
          <cell r="A43" t="str">
            <v>P-BF-FA0-008</v>
          </cell>
          <cell r="B43" t="str">
            <v>2100155030119</v>
          </cell>
          <cell r="C43" t="str">
            <v>Burkina Faso</v>
          </cell>
          <cell r="D43">
            <v>20000000</v>
          </cell>
          <cell r="E43" t="str">
            <v/>
          </cell>
          <cell r="F43" t="str">
            <v/>
          </cell>
          <cell r="G43" t="str">
            <v/>
          </cell>
          <cell r="H43" t="str">
            <v/>
          </cell>
          <cell r="I43" t="str">
            <v/>
          </cell>
          <cell r="J43" t="str">
            <v/>
          </cell>
          <cell r="K43" t="str">
            <v/>
          </cell>
          <cell r="L43" t="str">
            <v/>
          </cell>
          <cell r="M43">
            <v>20000000</v>
          </cell>
          <cell r="Q43" t="str">
            <v>SOV</v>
          </cell>
          <cell r="R43">
            <v>1</v>
          </cell>
          <cell r="T43" t="str">
            <v>PROGRAMME D'APPUI BUDGETAIRE AU SECTEUR DE L'ENERGIE (PASE)</v>
          </cell>
          <cell r="U43" t="str">
            <v>RDGW4</v>
          </cell>
          <cell r="V43" t="str">
            <v>F</v>
          </cell>
          <cell r="W43" t="str">
            <v>Power</v>
          </cell>
          <cell r="X43" t="str">
            <v>FA</v>
          </cell>
          <cell r="Y43" t="str">
            <v>Electricity</v>
          </cell>
          <cell r="Z43" t="str">
            <v>FA0</v>
          </cell>
          <cell r="AA43" t="str">
            <v>Electricity</v>
          </cell>
          <cell r="AB43" t="str">
            <v>2100</v>
          </cell>
          <cell r="AC43" t="str">
            <v>21</v>
          </cell>
          <cell r="AD43" t="str">
            <v>CLSD</v>
          </cell>
        </row>
        <row r="44">
          <cell r="A44" t="str">
            <v>P-BF-FA0-010</v>
          </cell>
          <cell r="B44" t="str">
            <v>2100155038671</v>
          </cell>
          <cell r="C44" t="str">
            <v>Burkina Faso</v>
          </cell>
          <cell r="D44" t="str">
            <v/>
          </cell>
          <cell r="E44" t="str">
            <v/>
          </cell>
          <cell r="F44" t="str">
            <v/>
          </cell>
          <cell r="G44" t="str">
            <v/>
          </cell>
          <cell r="H44" t="str">
            <v/>
          </cell>
          <cell r="I44" t="str">
            <v/>
          </cell>
          <cell r="J44" t="str">
            <v/>
          </cell>
          <cell r="K44" t="str">
            <v/>
          </cell>
          <cell r="L44" t="str">
            <v/>
          </cell>
          <cell r="M44">
            <v>0</v>
          </cell>
          <cell r="Q44" t="str">
            <v>SOV</v>
          </cell>
          <cell r="R44">
            <v>1</v>
          </cell>
          <cell r="T44" t="str">
            <v>PROGRAMME "DESERT TO POWER" - PROJET YELEEN D'ELECTRIFICATIO</v>
          </cell>
          <cell r="U44" t="str">
            <v>PERN1</v>
          </cell>
          <cell r="V44" t="str">
            <v>F</v>
          </cell>
          <cell r="W44" t="str">
            <v>Power</v>
          </cell>
          <cell r="X44" t="str">
            <v>FA</v>
          </cell>
          <cell r="Y44" t="str">
            <v>Electricity</v>
          </cell>
          <cell r="Z44" t="str">
            <v>FA0</v>
          </cell>
          <cell r="AA44" t="str">
            <v>Electricity</v>
          </cell>
          <cell r="AB44" t="str">
            <v>2100</v>
          </cell>
          <cell r="AC44" t="str">
            <v>41</v>
          </cell>
          <cell r="AD44" t="str">
            <v>APVD</v>
          </cell>
        </row>
        <row r="45">
          <cell r="A45" t="str">
            <v>P-BF-FA0-013</v>
          </cell>
          <cell r="B45" t="str">
            <v>2100150042697</v>
          </cell>
          <cell r="C45" t="str">
            <v>Burkina Faso</v>
          </cell>
          <cell r="D45" t="str">
            <v/>
          </cell>
          <cell r="E45" t="str">
            <v/>
          </cell>
          <cell r="F45" t="str">
            <v/>
          </cell>
          <cell r="G45" t="str">
            <v/>
          </cell>
          <cell r="H45" t="str">
            <v/>
          </cell>
          <cell r="I45" t="str">
            <v/>
          </cell>
          <cell r="J45" t="str">
            <v/>
          </cell>
          <cell r="K45" t="str">
            <v/>
          </cell>
          <cell r="L45">
            <v>13105.46</v>
          </cell>
          <cell r="M45">
            <v>13105.46</v>
          </cell>
          <cell r="Q45" t="str">
            <v>SOV</v>
          </cell>
          <cell r="R45">
            <v>0.5</v>
          </cell>
          <cell r="T45" t="str">
            <v>DTP - PROJET D'ELECTRIFICATION ET DE DEVELOPPEMENT DES CONNE</v>
          </cell>
          <cell r="U45" t="str">
            <v>PESD3</v>
          </cell>
          <cell r="V45" t="str">
            <v>F</v>
          </cell>
          <cell r="W45" t="str">
            <v>Power</v>
          </cell>
          <cell r="X45" t="str">
            <v>FA</v>
          </cell>
          <cell r="Y45" t="str">
            <v>Electricity</v>
          </cell>
          <cell r="Z45" t="str">
            <v>FA0</v>
          </cell>
          <cell r="AA45" t="str">
            <v>Electricity</v>
          </cell>
          <cell r="AB45" t="str">
            <v>2100</v>
          </cell>
          <cell r="AC45" t="str">
            <v>10</v>
          </cell>
          <cell r="AD45" t="str">
            <v>OnGo</v>
          </cell>
        </row>
        <row r="46">
          <cell r="A46" t="str">
            <v>P-BF-FA0-013</v>
          </cell>
          <cell r="B46" t="str">
            <v>2100155041071</v>
          </cell>
          <cell r="C46" t="str">
            <v>Burkina Faso</v>
          </cell>
          <cell r="D46" t="str">
            <v/>
          </cell>
          <cell r="E46" t="str">
            <v/>
          </cell>
          <cell r="F46" t="str">
            <v/>
          </cell>
          <cell r="G46" t="str">
            <v/>
          </cell>
          <cell r="H46" t="str">
            <v/>
          </cell>
          <cell r="I46" t="str">
            <v/>
          </cell>
          <cell r="J46" t="str">
            <v/>
          </cell>
          <cell r="K46" t="str">
            <v/>
          </cell>
          <cell r="L46">
            <v>25379.17</v>
          </cell>
          <cell r="M46">
            <v>25379.17</v>
          </cell>
          <cell r="Q46" t="str">
            <v>SOV</v>
          </cell>
          <cell r="R46">
            <v>0.5</v>
          </cell>
          <cell r="T46" t="str">
            <v>DTP - PROJET D'ELECTRIFICATION ET DE DEVELOPPEMENT DES CONNE</v>
          </cell>
          <cell r="U46" t="str">
            <v>PESD3</v>
          </cell>
          <cell r="V46" t="str">
            <v>F</v>
          </cell>
          <cell r="W46" t="str">
            <v>Power</v>
          </cell>
          <cell r="X46" t="str">
            <v>FA</v>
          </cell>
          <cell r="Y46" t="str">
            <v>Electricity</v>
          </cell>
          <cell r="Z46" t="str">
            <v>FA0</v>
          </cell>
          <cell r="AA46" t="str">
            <v>Electricity</v>
          </cell>
          <cell r="AB46" t="str">
            <v>2100</v>
          </cell>
          <cell r="AC46" t="str">
            <v>41</v>
          </cell>
          <cell r="AD46" t="str">
            <v>OnGo</v>
          </cell>
        </row>
        <row r="47">
          <cell r="A47" t="str">
            <v>P-BF-FF0-006</v>
          </cell>
          <cell r="B47" t="str">
            <v>2000200004652</v>
          </cell>
          <cell r="C47" t="str">
            <v>Burkina Faso</v>
          </cell>
          <cell r="D47" t="str">
            <v/>
          </cell>
          <cell r="E47" t="str">
            <v/>
          </cell>
          <cell r="F47" t="str">
            <v/>
          </cell>
          <cell r="G47" t="str">
            <v/>
          </cell>
          <cell r="H47" t="str">
            <v/>
          </cell>
          <cell r="I47" t="str">
            <v/>
          </cell>
          <cell r="J47">
            <v>781461.53</v>
          </cell>
          <cell r="K47">
            <v>2651575.15</v>
          </cell>
          <cell r="L47">
            <v>1065349.1400000001</v>
          </cell>
          <cell r="M47">
            <v>4498385.82</v>
          </cell>
          <cell r="Q47" t="str">
            <v>SOV</v>
          </cell>
          <cell r="R47">
            <v>1</v>
          </cell>
          <cell r="T47" t="str">
            <v>DESERT TO POWER - PROJET YELEEN DE DEVELOPPEMENT DE CENTRALE</v>
          </cell>
          <cell r="U47" t="str">
            <v>PESD3</v>
          </cell>
          <cell r="V47" t="str">
            <v>F</v>
          </cell>
          <cell r="W47" t="str">
            <v>Power</v>
          </cell>
          <cell r="X47" t="str">
            <v>FF</v>
          </cell>
          <cell r="Y47" t="str">
            <v>Solar Energy</v>
          </cell>
          <cell r="Z47" t="str">
            <v>FF0</v>
          </cell>
          <cell r="AA47" t="str">
            <v>Solar Energy</v>
          </cell>
          <cell r="AB47" t="str">
            <v>2000</v>
          </cell>
          <cell r="AC47" t="str">
            <v>10</v>
          </cell>
          <cell r="AD47" t="str">
            <v>OnGo</v>
          </cell>
        </row>
        <row r="48">
          <cell r="A48" t="str">
            <v>P-BF-HA0-001</v>
          </cell>
          <cell r="B48" t="str">
            <v>2000130016582</v>
          </cell>
          <cell r="C48" t="str">
            <v>Burkina Faso</v>
          </cell>
          <cell r="D48" t="str">
            <v/>
          </cell>
          <cell r="E48" t="str">
            <v/>
          </cell>
          <cell r="F48">
            <v>19000000</v>
          </cell>
          <cell r="G48">
            <v>16190606.039999999</v>
          </cell>
          <cell r="H48" t="str">
            <v/>
          </cell>
          <cell r="I48" t="str">
            <v/>
          </cell>
          <cell r="J48" t="str">
            <v/>
          </cell>
          <cell r="K48" t="str">
            <v/>
          </cell>
          <cell r="L48" t="str">
            <v/>
          </cell>
          <cell r="M48">
            <v>35190606.039999999</v>
          </cell>
          <cell r="Q48" t="str">
            <v>NSO</v>
          </cell>
          <cell r="R48">
            <v>0.5</v>
          </cell>
          <cell r="T48" t="str">
            <v>OCTROI D'UNE LIGNE DE CRÉDIT À CORIS BANK INTERNATIONAL</v>
          </cell>
          <cell r="U48" t="str">
            <v>PINS2</v>
          </cell>
          <cell r="V48" t="str">
            <v>H</v>
          </cell>
          <cell r="W48" t="str">
            <v>Finance</v>
          </cell>
          <cell r="X48" t="str">
            <v>HA</v>
          </cell>
          <cell r="Y48" t="str">
            <v>Banks</v>
          </cell>
          <cell r="Z48" t="str">
            <v>HA0</v>
          </cell>
          <cell r="AA48" t="str">
            <v>Banks</v>
          </cell>
          <cell r="AB48" t="str">
            <v>2000</v>
          </cell>
          <cell r="AC48" t="str">
            <v>11</v>
          </cell>
          <cell r="AD48" t="str">
            <v>OnGo</v>
          </cell>
        </row>
        <row r="49">
          <cell r="A49" t="str">
            <v>P-BF-HA0-001</v>
          </cell>
          <cell r="B49" t="str">
            <v>5060140000201</v>
          </cell>
          <cell r="C49" t="str">
            <v>Burkina Faso</v>
          </cell>
          <cell r="D49" t="str">
            <v/>
          </cell>
          <cell r="E49" t="str">
            <v/>
          </cell>
          <cell r="F49" t="str">
            <v/>
          </cell>
          <cell r="G49" t="str">
            <v/>
          </cell>
          <cell r="H49" t="str">
            <v/>
          </cell>
          <cell r="I49" t="str">
            <v/>
          </cell>
          <cell r="J49" t="str">
            <v/>
          </cell>
          <cell r="K49" t="str">
            <v/>
          </cell>
          <cell r="L49" t="str">
            <v/>
          </cell>
          <cell r="M49">
            <v>0</v>
          </cell>
          <cell r="Q49" t="str">
            <v>NSO</v>
          </cell>
          <cell r="R49">
            <v>0.5</v>
          </cell>
          <cell r="T49" t="str">
            <v>OCTROI D'UNE LIGNE DE CRÉDIT À CORIS BANK INTERNATIONAL</v>
          </cell>
          <cell r="U49" t="str">
            <v>PINS2</v>
          </cell>
          <cell r="V49" t="str">
            <v>H</v>
          </cell>
          <cell r="W49" t="str">
            <v>Finance</v>
          </cell>
          <cell r="X49" t="str">
            <v>HA</v>
          </cell>
          <cell r="Y49" t="str">
            <v>Banks</v>
          </cell>
          <cell r="Z49" t="str">
            <v>HA0</v>
          </cell>
          <cell r="AA49" t="str">
            <v>Banks</v>
          </cell>
          <cell r="AB49" t="str">
            <v>5060</v>
          </cell>
          <cell r="AC49" t="str">
            <v>70</v>
          </cell>
          <cell r="AD49" t="str">
            <v>OnGo</v>
          </cell>
        </row>
        <row r="50">
          <cell r="A50" t="str">
            <v>P-BF-HAA-001</v>
          </cell>
          <cell r="B50" t="str">
            <v>2100150042277</v>
          </cell>
          <cell r="C50" t="str">
            <v>Burkina Faso</v>
          </cell>
          <cell r="D50" t="str">
            <v/>
          </cell>
          <cell r="E50" t="str">
            <v/>
          </cell>
          <cell r="F50" t="str">
            <v/>
          </cell>
          <cell r="G50" t="str">
            <v/>
          </cell>
          <cell r="H50" t="str">
            <v/>
          </cell>
          <cell r="I50">
            <v>6532327.9399999995</v>
          </cell>
          <cell r="J50">
            <v>194181.83</v>
          </cell>
          <cell r="K50" t="str">
            <v/>
          </cell>
          <cell r="L50" t="str">
            <v/>
          </cell>
          <cell r="M50">
            <v>6726509.7699999996</v>
          </cell>
          <cell r="Q50" t="str">
            <v>SOV</v>
          </cell>
          <cell r="R50">
            <v>1</v>
          </cell>
          <cell r="T50" t="str">
            <v>BANQUE AGRICOLE DU BURKINA FASO</v>
          </cell>
          <cell r="U50" t="str">
            <v>AHAI5</v>
          </cell>
          <cell r="V50" t="str">
            <v>H</v>
          </cell>
          <cell r="W50" t="str">
            <v>Finance</v>
          </cell>
          <cell r="X50" t="str">
            <v>HA</v>
          </cell>
          <cell r="Y50" t="str">
            <v>Banks</v>
          </cell>
          <cell r="Z50" t="str">
            <v>HAA</v>
          </cell>
          <cell r="AA50" t="str">
            <v>Development Banking</v>
          </cell>
          <cell r="AB50" t="str">
            <v>2100</v>
          </cell>
          <cell r="AC50" t="str">
            <v>10</v>
          </cell>
          <cell r="AD50" t="str">
            <v>COMP</v>
          </cell>
        </row>
        <row r="51">
          <cell r="A51" t="str">
            <v>P-BF-HB0-001</v>
          </cell>
          <cell r="B51" t="str">
            <v>5060140000253</v>
          </cell>
          <cell r="C51" t="str">
            <v>Burkina Faso</v>
          </cell>
          <cell r="D51" t="str">
            <v/>
          </cell>
          <cell r="E51" t="str">
            <v/>
          </cell>
          <cell r="F51" t="str">
            <v/>
          </cell>
          <cell r="G51" t="str">
            <v/>
          </cell>
          <cell r="H51" t="str">
            <v/>
          </cell>
          <cell r="I51" t="str">
            <v/>
          </cell>
          <cell r="J51" t="str">
            <v/>
          </cell>
          <cell r="K51" t="str">
            <v/>
          </cell>
          <cell r="L51" t="str">
            <v/>
          </cell>
          <cell r="M51">
            <v>0</v>
          </cell>
          <cell r="Q51" t="str">
            <v>NSO</v>
          </cell>
          <cell r="R51">
            <v>1</v>
          </cell>
          <cell r="T51" t="str">
            <v>AFRICA SME PROGRAM LOC - FIDELIS FINANCE</v>
          </cell>
          <cell r="U51" t="str">
            <v>PIFD1</v>
          </cell>
          <cell r="V51" t="str">
            <v>H</v>
          </cell>
          <cell r="W51" t="str">
            <v>Finance</v>
          </cell>
          <cell r="X51" t="str">
            <v>HB</v>
          </cell>
          <cell r="Y51" t="str">
            <v>Non bank Financial Institution</v>
          </cell>
          <cell r="Z51" t="str">
            <v>HB0</v>
          </cell>
          <cell r="AA51" t="str">
            <v>Non bank Financial Institution</v>
          </cell>
          <cell r="AB51" t="str">
            <v>5060</v>
          </cell>
          <cell r="AC51" t="str">
            <v>70</v>
          </cell>
          <cell r="AD51" t="str">
            <v>CLSD</v>
          </cell>
        </row>
        <row r="52">
          <cell r="A52" t="str">
            <v>P-BF-I00-002</v>
          </cell>
          <cell r="B52" t="str">
            <v>2100155038118</v>
          </cell>
          <cell r="C52" t="str">
            <v>Burkina Faso</v>
          </cell>
          <cell r="D52" t="str">
            <v/>
          </cell>
          <cell r="E52" t="str">
            <v/>
          </cell>
          <cell r="F52" t="str">
            <v/>
          </cell>
          <cell r="G52" t="str">
            <v/>
          </cell>
          <cell r="H52">
            <v>103184.6</v>
          </cell>
          <cell r="I52">
            <v>619445.75</v>
          </cell>
          <cell r="J52">
            <v>431022.61000000004</v>
          </cell>
          <cell r="K52">
            <v>764362.83000000007</v>
          </cell>
          <cell r="L52">
            <v>1245942.92</v>
          </cell>
          <cell r="M52">
            <v>3163958.71</v>
          </cell>
          <cell r="Q52" t="str">
            <v>SOV</v>
          </cell>
          <cell r="R52">
            <v>1</v>
          </cell>
          <cell r="T52" t="str">
            <v>PROJET D’EMPLOI DES JEUNES ET DÉVELOPPEMENT DES COMPÉTENCES</v>
          </cell>
          <cell r="U52" t="str">
            <v>AHHD</v>
          </cell>
          <cell r="V52" t="str">
            <v>I</v>
          </cell>
          <cell r="W52" t="str">
            <v>Social</v>
          </cell>
          <cell r="X52" t="str">
            <v>I0</v>
          </cell>
          <cell r="Y52" t="str">
            <v>Social</v>
          </cell>
          <cell r="Z52" t="str">
            <v>I00</v>
          </cell>
          <cell r="AA52" t="str">
            <v>Social</v>
          </cell>
          <cell r="AB52" t="str">
            <v>2100</v>
          </cell>
          <cell r="AC52" t="str">
            <v>40</v>
          </cell>
          <cell r="AD52" t="str">
            <v>OnGo</v>
          </cell>
        </row>
        <row r="53">
          <cell r="A53" t="str">
            <v>P-BF-I00-009</v>
          </cell>
          <cell r="B53" t="str">
            <v>5000199006268</v>
          </cell>
          <cell r="C53" t="str">
            <v>Burkina Faso</v>
          </cell>
          <cell r="D53" t="str">
            <v/>
          </cell>
          <cell r="E53" t="str">
            <v/>
          </cell>
          <cell r="F53" t="str">
            <v/>
          </cell>
          <cell r="G53" t="str">
            <v/>
          </cell>
          <cell r="H53" t="str">
            <v/>
          </cell>
          <cell r="I53" t="str">
            <v/>
          </cell>
          <cell r="J53" t="str">
            <v/>
          </cell>
          <cell r="K53" t="str">
            <v/>
          </cell>
          <cell r="L53" t="str">
            <v/>
          </cell>
          <cell r="M53">
            <v>0</v>
          </cell>
          <cell r="Q53" t="str">
            <v>SOV</v>
          </cell>
          <cell r="R53">
            <v>1</v>
          </cell>
          <cell r="T53" t="str">
            <v>PROJET D'AIDE HUMANITAIRE D'URGENCE AUX PERSONNES DÉPLACÉES</v>
          </cell>
          <cell r="U53" t="str">
            <v>AHHD</v>
          </cell>
          <cell r="V53" t="str">
            <v>I</v>
          </cell>
          <cell r="W53" t="str">
            <v>Social</v>
          </cell>
          <cell r="X53" t="str">
            <v>I0</v>
          </cell>
          <cell r="Y53" t="str">
            <v>Social</v>
          </cell>
          <cell r="Z53" t="str">
            <v>I00</v>
          </cell>
          <cell r="AA53" t="str">
            <v>Social</v>
          </cell>
          <cell r="AB53" t="str">
            <v>5000</v>
          </cell>
          <cell r="AC53" t="str">
            <v>50</v>
          </cell>
          <cell r="AD53" t="str">
            <v>OnGo</v>
          </cell>
        </row>
        <row r="54">
          <cell r="A54" t="str">
            <v>P-BF-KZ0-001</v>
          </cell>
          <cell r="B54" t="str">
            <v>2100150039794</v>
          </cell>
          <cell r="C54" t="str">
            <v>Burkina Faso</v>
          </cell>
          <cell r="D54" t="str">
            <v/>
          </cell>
          <cell r="E54" t="str">
            <v/>
          </cell>
          <cell r="F54" t="str">
            <v/>
          </cell>
          <cell r="G54" t="str">
            <v/>
          </cell>
          <cell r="H54">
            <v>10000000</v>
          </cell>
          <cell r="I54" t="str">
            <v/>
          </cell>
          <cell r="J54" t="str">
            <v/>
          </cell>
          <cell r="K54" t="str">
            <v/>
          </cell>
          <cell r="L54" t="str">
            <v/>
          </cell>
          <cell r="M54">
            <v>10000000</v>
          </cell>
          <cell r="Q54" t="str">
            <v>SOV</v>
          </cell>
          <cell r="R54">
            <v>1</v>
          </cell>
          <cell r="T54" t="str">
            <v>PROGRAMME D'APPUI AUX RÉFORMES DANS LE SECTEUR DE L'ÉNERGIE</v>
          </cell>
          <cell r="U54" t="str">
            <v>ECGF1</v>
          </cell>
          <cell r="V54" t="str">
            <v>K</v>
          </cell>
          <cell r="W54" t="str">
            <v>Multi-Sector</v>
          </cell>
          <cell r="X54" t="str">
            <v>KZ</v>
          </cell>
          <cell r="Y54" t="str">
            <v>Other Multi Sector</v>
          </cell>
          <cell r="Z54" t="str">
            <v>KZ0</v>
          </cell>
          <cell r="AA54" t="str">
            <v>Other Multi Sector</v>
          </cell>
          <cell r="AB54" t="str">
            <v>2100</v>
          </cell>
          <cell r="AC54" t="str">
            <v>21</v>
          </cell>
          <cell r="AD54" t="str">
            <v>COMP</v>
          </cell>
        </row>
        <row r="55">
          <cell r="A55" t="str">
            <v>P-BF-KZ0-003</v>
          </cell>
          <cell r="B55" t="str">
            <v>2100150042393</v>
          </cell>
          <cell r="C55" t="str">
            <v>Burkina Faso</v>
          </cell>
          <cell r="D55" t="str">
            <v/>
          </cell>
          <cell r="E55" t="str">
            <v/>
          </cell>
          <cell r="F55" t="str">
            <v/>
          </cell>
          <cell r="G55" t="str">
            <v/>
          </cell>
          <cell r="H55" t="str">
            <v/>
          </cell>
          <cell r="I55">
            <v>20000000</v>
          </cell>
          <cell r="J55" t="str">
            <v/>
          </cell>
          <cell r="K55" t="str">
            <v/>
          </cell>
          <cell r="L55" t="str">
            <v/>
          </cell>
          <cell r="M55">
            <v>20000000</v>
          </cell>
          <cell r="Q55" t="str">
            <v>SOV</v>
          </cell>
          <cell r="R55">
            <v>0.5</v>
          </cell>
          <cell r="T55" t="str">
            <v>PPROGRAMME D'APPUI À LA RIPOSTE À LA COVID - 19 G5 SAHEL - B</v>
          </cell>
          <cell r="U55" t="str">
            <v>ECGF1</v>
          </cell>
          <cell r="V55" t="str">
            <v>K</v>
          </cell>
          <cell r="W55" t="str">
            <v>Multi-Sector</v>
          </cell>
          <cell r="X55" t="str">
            <v>KZ</v>
          </cell>
          <cell r="Y55" t="str">
            <v>Other Multi Sector</v>
          </cell>
          <cell r="Z55" t="str">
            <v>KZ0</v>
          </cell>
          <cell r="AA55" t="str">
            <v>Other Multi Sector</v>
          </cell>
          <cell r="AB55" t="str">
            <v>2100</v>
          </cell>
          <cell r="AC55" t="str">
            <v>20</v>
          </cell>
          <cell r="AD55" t="str">
            <v>COMP</v>
          </cell>
        </row>
        <row r="56">
          <cell r="A56" t="str">
            <v>P-BF-KZ0-003</v>
          </cell>
          <cell r="B56" t="str">
            <v>2100155040766</v>
          </cell>
          <cell r="C56" t="str">
            <v>Burkina Faso</v>
          </cell>
          <cell r="D56" t="str">
            <v/>
          </cell>
          <cell r="E56" t="str">
            <v/>
          </cell>
          <cell r="F56" t="str">
            <v/>
          </cell>
          <cell r="G56" t="str">
            <v/>
          </cell>
          <cell r="H56" t="str">
            <v/>
          </cell>
          <cell r="I56">
            <v>20000000</v>
          </cell>
          <cell r="J56" t="str">
            <v/>
          </cell>
          <cell r="K56" t="str">
            <v/>
          </cell>
          <cell r="L56" t="str">
            <v/>
          </cell>
          <cell r="M56">
            <v>20000000</v>
          </cell>
          <cell r="Q56" t="str">
            <v>SOV</v>
          </cell>
          <cell r="R56">
            <v>0.5</v>
          </cell>
          <cell r="T56" t="str">
            <v>PPROGRAMME D'APPUI À LA RIPOSTE À LA COVID - 19 G5 SAHEL - B</v>
          </cell>
          <cell r="U56" t="str">
            <v>ECGF1</v>
          </cell>
          <cell r="V56" t="str">
            <v>K</v>
          </cell>
          <cell r="W56" t="str">
            <v>Multi-Sector</v>
          </cell>
          <cell r="X56" t="str">
            <v>KZ</v>
          </cell>
          <cell r="Y56" t="str">
            <v>Other Multi Sector</v>
          </cell>
          <cell r="Z56" t="str">
            <v>KZ0</v>
          </cell>
          <cell r="AA56" t="str">
            <v>Other Multi Sector</v>
          </cell>
          <cell r="AB56" t="str">
            <v>2100</v>
          </cell>
          <cell r="AC56" t="str">
            <v>21</v>
          </cell>
          <cell r="AD56" t="str">
            <v>COMP</v>
          </cell>
        </row>
        <row r="57">
          <cell r="A57" t="str">
            <v>P-BI-A00-008</v>
          </cell>
          <cell r="B57" t="str">
            <v>2100155040872</v>
          </cell>
          <cell r="C57" t="str">
            <v>Burundi</v>
          </cell>
          <cell r="D57" t="str">
            <v/>
          </cell>
          <cell r="E57" t="str">
            <v/>
          </cell>
          <cell r="F57" t="str">
            <v/>
          </cell>
          <cell r="G57" t="str">
            <v/>
          </cell>
          <cell r="H57" t="str">
            <v/>
          </cell>
          <cell r="I57" t="str">
            <v/>
          </cell>
          <cell r="J57">
            <v>110679.09</v>
          </cell>
          <cell r="K57">
            <v>196809.49</v>
          </cell>
          <cell r="L57">
            <v>467882.78</v>
          </cell>
          <cell r="M57">
            <v>775371.36</v>
          </cell>
          <cell r="Q57" t="str">
            <v>SOV</v>
          </cell>
          <cell r="R57">
            <v>0.5</v>
          </cell>
          <cell r="T57" t="str">
            <v>APPUI AU DÉVELOPPEMENT DURABLE DES CHAINES DE VALEUR DE L’AG</v>
          </cell>
          <cell r="U57" t="str">
            <v>AHAI4</v>
          </cell>
          <cell r="V57" t="str">
            <v>A</v>
          </cell>
          <cell r="W57" t="str">
            <v>Agriculture</v>
          </cell>
          <cell r="X57" t="str">
            <v>A0</v>
          </cell>
          <cell r="Y57" t="str">
            <v>Agriculture and Rural Development</v>
          </cell>
          <cell r="Z57" t="str">
            <v>A00</v>
          </cell>
          <cell r="AA57" t="str">
            <v>Agriculture and Rural Development</v>
          </cell>
          <cell r="AB57" t="str">
            <v>2100</v>
          </cell>
          <cell r="AC57" t="str">
            <v>41</v>
          </cell>
          <cell r="AD57" t="str">
            <v>OnGo</v>
          </cell>
        </row>
        <row r="58">
          <cell r="A58" t="str">
            <v>P-BI-A00-008</v>
          </cell>
          <cell r="B58" t="str">
            <v>5900155016407</v>
          </cell>
          <cell r="C58" t="str">
            <v>Burundi</v>
          </cell>
          <cell r="D58" t="str">
            <v/>
          </cell>
          <cell r="E58" t="str">
            <v/>
          </cell>
          <cell r="F58" t="str">
            <v/>
          </cell>
          <cell r="G58" t="str">
            <v/>
          </cell>
          <cell r="H58" t="str">
            <v/>
          </cell>
          <cell r="I58" t="str">
            <v/>
          </cell>
          <cell r="J58">
            <v>8153.83</v>
          </cell>
          <cell r="K58" t="str">
            <v/>
          </cell>
          <cell r="L58" t="str">
            <v/>
          </cell>
          <cell r="M58">
            <v>8153.83</v>
          </cell>
          <cell r="Q58" t="str">
            <v>SOV</v>
          </cell>
          <cell r="R58">
            <v>0.5</v>
          </cell>
          <cell r="T58" t="str">
            <v>APPUI AU DÉVELOPPEMENT DURABLE DES CHAINES DE VALEUR DE L’AG</v>
          </cell>
          <cell r="U58" t="str">
            <v>AHAI4</v>
          </cell>
          <cell r="V58" t="str">
            <v>A</v>
          </cell>
          <cell r="W58" t="str">
            <v>Agriculture</v>
          </cell>
          <cell r="X58" t="str">
            <v>A0</v>
          </cell>
          <cell r="Y58" t="str">
            <v>Agriculture and Rural Development</v>
          </cell>
          <cell r="Z58" t="str">
            <v>A00</v>
          </cell>
          <cell r="AA58" t="str">
            <v>Agriculture and Rural Development</v>
          </cell>
          <cell r="AB58" t="str">
            <v>5900</v>
          </cell>
          <cell r="AC58" t="str">
            <v>41</v>
          </cell>
          <cell r="AD58" t="str">
            <v>OnGo</v>
          </cell>
        </row>
        <row r="59">
          <cell r="A59" t="str">
            <v>P-BI-AA0-017</v>
          </cell>
          <cell r="B59" t="str">
            <v>5900155017258</v>
          </cell>
          <cell r="C59" t="str">
            <v>Burundi</v>
          </cell>
          <cell r="D59" t="str">
            <v/>
          </cell>
          <cell r="E59" t="str">
            <v/>
          </cell>
          <cell r="F59" t="str">
            <v/>
          </cell>
          <cell r="G59" t="str">
            <v/>
          </cell>
          <cell r="H59" t="str">
            <v/>
          </cell>
          <cell r="I59" t="str">
            <v/>
          </cell>
          <cell r="J59" t="str">
            <v/>
          </cell>
          <cell r="K59">
            <v>87017.72</v>
          </cell>
          <cell r="L59">
            <v>1532167.34</v>
          </cell>
          <cell r="M59">
            <v>1619185.06</v>
          </cell>
          <cell r="Q59" t="str">
            <v>SOV</v>
          </cell>
          <cell r="R59">
            <v>1</v>
          </cell>
          <cell r="T59" t="str">
            <v>PROJET DE PRODUCTION AGRICOLE D’URGENCE AU BURUNDI</v>
          </cell>
          <cell r="U59" t="str">
            <v>AHAI4</v>
          </cell>
          <cell r="V59" t="str">
            <v>A</v>
          </cell>
          <cell r="W59" t="str">
            <v>Agriculture</v>
          </cell>
          <cell r="X59" t="str">
            <v>AA</v>
          </cell>
          <cell r="Y59" t="str">
            <v>Agriculture</v>
          </cell>
          <cell r="Z59" t="str">
            <v>AA0</v>
          </cell>
          <cell r="AA59" t="str">
            <v>Agriculture</v>
          </cell>
          <cell r="AB59" t="str">
            <v>5900</v>
          </cell>
          <cell r="AC59" t="str">
            <v>41</v>
          </cell>
          <cell r="AD59" t="str">
            <v>OnGo</v>
          </cell>
        </row>
        <row r="60">
          <cell r="A60" t="str">
            <v>P-BI-DB0-020</v>
          </cell>
          <cell r="B60" t="str">
            <v>2100155034067</v>
          </cell>
          <cell r="C60" t="str">
            <v>Burundi</v>
          </cell>
          <cell r="D60" t="str">
            <v/>
          </cell>
          <cell r="E60" t="str">
            <v/>
          </cell>
          <cell r="F60">
            <v>127193.53</v>
          </cell>
          <cell r="G60" t="str">
            <v/>
          </cell>
          <cell r="H60">
            <v>2247559.3700000006</v>
          </cell>
          <cell r="I60">
            <v>1355850.32</v>
          </cell>
          <cell r="J60">
            <v>2869030.3000000003</v>
          </cell>
          <cell r="K60">
            <v>156771.13999999998</v>
          </cell>
          <cell r="L60">
            <v>84707.06</v>
          </cell>
          <cell r="M60">
            <v>6841111.7200000007</v>
          </cell>
          <cell r="Q60" t="str">
            <v>SOV</v>
          </cell>
          <cell r="R60">
            <v>0.5</v>
          </cell>
          <cell r="T60" t="str">
            <v>PROJET RN 18 NYAKARARO-MWARO -GITEGA PHASE II TRONCON KIBUMB</v>
          </cell>
          <cell r="U60" t="str">
            <v>PICU7</v>
          </cell>
          <cell r="V60" t="str">
            <v>D</v>
          </cell>
          <cell r="W60" t="str">
            <v>Transport</v>
          </cell>
          <cell r="X60" t="str">
            <v>DB</v>
          </cell>
          <cell r="Y60" t="str">
            <v>Road Transport / Highways</v>
          </cell>
          <cell r="Z60" t="str">
            <v>DB0</v>
          </cell>
          <cell r="AA60" t="str">
            <v>Road Transport / Highways</v>
          </cell>
          <cell r="AB60" t="str">
            <v>2100</v>
          </cell>
          <cell r="AC60" t="str">
            <v>40</v>
          </cell>
          <cell r="AD60" t="str">
            <v>OnGo</v>
          </cell>
        </row>
        <row r="61">
          <cell r="A61" t="str">
            <v>P-BI-DB0-020</v>
          </cell>
          <cell r="B61" t="str">
            <v>5900155011453</v>
          </cell>
          <cell r="C61" t="str">
            <v>Burundi</v>
          </cell>
          <cell r="D61" t="str">
            <v/>
          </cell>
          <cell r="E61" t="str">
            <v/>
          </cell>
          <cell r="F61" t="str">
            <v/>
          </cell>
          <cell r="G61" t="str">
            <v/>
          </cell>
          <cell r="H61">
            <v>419660.68999999994</v>
          </cell>
          <cell r="I61">
            <v>523926.55</v>
          </cell>
          <cell r="J61">
            <v>1624310.7499999998</v>
          </cell>
          <cell r="K61">
            <v>800327.6</v>
          </cell>
          <cell r="L61">
            <v>83834.459999999992</v>
          </cell>
          <cell r="M61">
            <v>3452060.05</v>
          </cell>
          <cell r="Q61" t="str">
            <v>SOV</v>
          </cell>
          <cell r="R61">
            <v>0.5</v>
          </cell>
          <cell r="T61" t="str">
            <v>PROJET RN 18 NYAKARARO-MWARO -GITEGA PHASE II TRONCON KIBUMB</v>
          </cell>
          <cell r="U61" t="str">
            <v>PICU7</v>
          </cell>
          <cell r="V61" t="str">
            <v>D</v>
          </cell>
          <cell r="W61" t="str">
            <v>Transport</v>
          </cell>
          <cell r="X61" t="str">
            <v>DB</v>
          </cell>
          <cell r="Y61" t="str">
            <v>Road Transport / Highways</v>
          </cell>
          <cell r="Z61" t="str">
            <v>DB0</v>
          </cell>
          <cell r="AA61" t="str">
            <v>Road Transport / Highways</v>
          </cell>
          <cell r="AB61" t="str">
            <v>5900</v>
          </cell>
          <cell r="AC61" t="str">
            <v>40</v>
          </cell>
          <cell r="AD61" t="str">
            <v>OnGo</v>
          </cell>
        </row>
        <row r="62">
          <cell r="A62" t="str">
            <v>P-BI-F00-004</v>
          </cell>
          <cell r="B62" t="str">
            <v>2100155041067</v>
          </cell>
          <cell r="C62" t="str">
            <v>Burundi</v>
          </cell>
          <cell r="D62" t="str">
            <v/>
          </cell>
          <cell r="E62" t="str">
            <v/>
          </cell>
          <cell r="F62" t="str">
            <v/>
          </cell>
          <cell r="G62" t="str">
            <v/>
          </cell>
          <cell r="H62" t="str">
            <v/>
          </cell>
          <cell r="I62" t="str">
            <v/>
          </cell>
          <cell r="J62" t="str">
            <v/>
          </cell>
          <cell r="K62">
            <v>58997.740000000005</v>
          </cell>
          <cell r="L62">
            <v>63920.58</v>
          </cell>
          <cell r="M62">
            <v>122918.32</v>
          </cell>
          <cell r="Q62" t="str">
            <v>SOV</v>
          </cell>
          <cell r="R62">
            <v>0.5</v>
          </cell>
          <cell r="T62" t="str">
            <v>BURUNDI PROJET D’ACCÈS À L’ÉNERGIE PHASE 1</v>
          </cell>
          <cell r="U62" t="str">
            <v>PESD4</v>
          </cell>
          <cell r="V62" t="str">
            <v>F</v>
          </cell>
          <cell r="W62" t="str">
            <v>Power</v>
          </cell>
          <cell r="X62" t="str">
            <v>F0</v>
          </cell>
          <cell r="Y62" t="str">
            <v>Power</v>
          </cell>
          <cell r="Z62" t="str">
            <v>F00</v>
          </cell>
          <cell r="AA62" t="str">
            <v>Power</v>
          </cell>
          <cell r="AB62" t="str">
            <v>2100</v>
          </cell>
          <cell r="AC62" t="str">
            <v>41</v>
          </cell>
          <cell r="AD62" t="str">
            <v>OnGo</v>
          </cell>
        </row>
        <row r="63">
          <cell r="A63" t="str">
            <v>P-BI-F00-004</v>
          </cell>
          <cell r="B63" t="str">
            <v>5900155016606</v>
          </cell>
          <cell r="C63" t="str">
            <v>Burundi</v>
          </cell>
          <cell r="D63" t="str">
            <v/>
          </cell>
          <cell r="E63" t="str">
            <v/>
          </cell>
          <cell r="F63" t="str">
            <v/>
          </cell>
          <cell r="G63" t="str">
            <v/>
          </cell>
          <cell r="H63" t="str">
            <v/>
          </cell>
          <cell r="I63" t="str">
            <v/>
          </cell>
          <cell r="J63" t="str">
            <v/>
          </cell>
          <cell r="K63">
            <v>5979.1</v>
          </cell>
          <cell r="L63" t="str">
            <v/>
          </cell>
          <cell r="M63">
            <v>5979.1</v>
          </cell>
          <cell r="Q63" t="str">
            <v>SOV</v>
          </cell>
          <cell r="R63">
            <v>0.5</v>
          </cell>
          <cell r="T63" t="str">
            <v>BURUNDI PROJET D’ACCÈS À L’ÉNERGIE PHASE 1</v>
          </cell>
          <cell r="U63" t="str">
            <v>PESD4</v>
          </cell>
          <cell r="V63" t="str">
            <v>F</v>
          </cell>
          <cell r="W63" t="str">
            <v>Power</v>
          </cell>
          <cell r="X63" t="str">
            <v>F0</v>
          </cell>
          <cell r="Y63" t="str">
            <v>Power</v>
          </cell>
          <cell r="Z63" t="str">
            <v>F00</v>
          </cell>
          <cell r="AA63" t="str">
            <v>Power</v>
          </cell>
          <cell r="AB63" t="str">
            <v>5900</v>
          </cell>
          <cell r="AC63" t="str">
            <v>41</v>
          </cell>
          <cell r="AD63" t="str">
            <v>OnGo</v>
          </cell>
        </row>
        <row r="64">
          <cell r="A64" t="str">
            <v>P-BI-HAB-005</v>
          </cell>
          <cell r="B64" t="str">
            <v>2000140002051</v>
          </cell>
          <cell r="C64" t="str">
            <v>Burundi</v>
          </cell>
          <cell r="D64" t="str">
            <v/>
          </cell>
          <cell r="E64" t="str">
            <v/>
          </cell>
          <cell r="F64" t="str">
            <v/>
          </cell>
          <cell r="G64" t="str">
            <v/>
          </cell>
          <cell r="H64" t="str">
            <v/>
          </cell>
          <cell r="I64" t="str">
            <v/>
          </cell>
          <cell r="J64" t="str">
            <v/>
          </cell>
          <cell r="K64" t="str">
            <v/>
          </cell>
          <cell r="L64" t="str">
            <v/>
          </cell>
          <cell r="M64">
            <v>0</v>
          </cell>
          <cell r="Q64" t="str">
            <v>NSO</v>
          </cell>
          <cell r="R64">
            <v>1</v>
          </cell>
          <cell r="T64" t="str">
            <v>TRADE FINANCE TRANSACTION GUARANTEE BANCOBU BURUNDI</v>
          </cell>
          <cell r="U64" t="str">
            <v>PIFD3</v>
          </cell>
          <cell r="V64" t="str">
            <v>H</v>
          </cell>
          <cell r="W64" t="str">
            <v>Finance</v>
          </cell>
          <cell r="X64" t="str">
            <v>HA</v>
          </cell>
          <cell r="Y64" t="str">
            <v>Banks</v>
          </cell>
          <cell r="Z64" t="str">
            <v>HAB</v>
          </cell>
          <cell r="AA64" t="str">
            <v>Commercial Banking</v>
          </cell>
          <cell r="AB64" t="str">
            <v>2000</v>
          </cell>
          <cell r="AC64" t="str">
            <v>70</v>
          </cell>
          <cell r="AD64" t="str">
            <v>APVD</v>
          </cell>
        </row>
        <row r="65">
          <cell r="A65" t="str">
            <v>P-BI-I00-002</v>
          </cell>
          <cell r="B65" t="str">
            <v>5900155012201</v>
          </cell>
          <cell r="C65" t="str">
            <v>Burundi</v>
          </cell>
          <cell r="D65" t="str">
            <v/>
          </cell>
          <cell r="E65" t="str">
            <v/>
          </cell>
          <cell r="F65" t="str">
            <v/>
          </cell>
          <cell r="G65">
            <v>354272.17</v>
          </cell>
          <cell r="H65" t="str">
            <v/>
          </cell>
          <cell r="I65">
            <v>268155.06</v>
          </cell>
          <cell r="J65">
            <v>157403.32</v>
          </cell>
          <cell r="K65">
            <v>89480.24</v>
          </cell>
          <cell r="L65" t="str">
            <v/>
          </cell>
          <cell r="M65">
            <v>869310.79</v>
          </cell>
          <cell r="Q65" t="str">
            <v>SOV</v>
          </cell>
          <cell r="R65">
            <v>1</v>
          </cell>
          <cell r="T65" t="str">
            <v>PROJET D’APPUI AU PROCESSUS D’ELABORATION DES STRATEGIES DE</v>
          </cell>
          <cell r="U65" t="str">
            <v>AHHD1</v>
          </cell>
          <cell r="V65" t="str">
            <v>I</v>
          </cell>
          <cell r="W65" t="str">
            <v>Social</v>
          </cell>
          <cell r="X65" t="str">
            <v>I0</v>
          </cell>
          <cell r="Y65" t="str">
            <v>Social</v>
          </cell>
          <cell r="Z65" t="str">
            <v>I00</v>
          </cell>
          <cell r="AA65" t="str">
            <v>Social</v>
          </cell>
          <cell r="AB65" t="str">
            <v>5900</v>
          </cell>
          <cell r="AC65" t="str">
            <v>84</v>
          </cell>
          <cell r="AD65" t="str">
            <v>COMP</v>
          </cell>
        </row>
        <row r="66">
          <cell r="A66" t="str">
            <v>P-BI-I00-004</v>
          </cell>
          <cell r="B66" t="str">
            <v>5900155016169</v>
          </cell>
          <cell r="C66" t="str">
            <v>Burundi</v>
          </cell>
          <cell r="D66" t="str">
            <v/>
          </cell>
          <cell r="E66" t="str">
            <v/>
          </cell>
          <cell r="F66" t="str">
            <v/>
          </cell>
          <cell r="G66" t="str">
            <v/>
          </cell>
          <cell r="H66" t="str">
            <v/>
          </cell>
          <cell r="I66">
            <v>486518.09</v>
          </cell>
          <cell r="J66" t="str">
            <v/>
          </cell>
          <cell r="K66">
            <v>513481.91</v>
          </cell>
          <cell r="L66" t="str">
            <v/>
          </cell>
          <cell r="M66">
            <v>1000000</v>
          </cell>
          <cell r="Q66" t="str">
            <v>SOV</v>
          </cell>
          <cell r="R66">
            <v>1</v>
          </cell>
          <cell r="T66" t="str">
            <v>REDUCTION DU CHOMAGE DES JEUNES ET ENGAGEMENT DE LA DIASPORA</v>
          </cell>
          <cell r="U66" t="str">
            <v>AHHD1</v>
          </cell>
          <cell r="V66" t="str">
            <v>I</v>
          </cell>
          <cell r="W66" t="str">
            <v>Social</v>
          </cell>
          <cell r="X66" t="str">
            <v>I0</v>
          </cell>
          <cell r="Y66" t="str">
            <v>Social</v>
          </cell>
          <cell r="Z66" t="str">
            <v>I00</v>
          </cell>
          <cell r="AA66" t="str">
            <v>Social</v>
          </cell>
          <cell r="AB66" t="str">
            <v>5900</v>
          </cell>
          <cell r="AC66" t="str">
            <v>21</v>
          </cell>
          <cell r="AD66" t="str">
            <v>OnGo</v>
          </cell>
        </row>
        <row r="67">
          <cell r="A67" t="str">
            <v>P-BI-IC0-001</v>
          </cell>
          <cell r="B67" t="str">
            <v>5900155016060</v>
          </cell>
          <cell r="C67" t="str">
            <v>Burundi</v>
          </cell>
          <cell r="D67" t="str">
            <v/>
          </cell>
          <cell r="E67" t="str">
            <v/>
          </cell>
          <cell r="F67" t="str">
            <v/>
          </cell>
          <cell r="G67" t="str">
            <v/>
          </cell>
          <cell r="H67" t="str">
            <v/>
          </cell>
          <cell r="I67">
            <v>87189.78</v>
          </cell>
          <cell r="J67">
            <v>215772.79999999999</v>
          </cell>
          <cell r="K67">
            <v>1410002.2800000003</v>
          </cell>
          <cell r="L67">
            <v>690424.37</v>
          </cell>
          <cell r="M67">
            <v>2403389.2300000004</v>
          </cell>
          <cell r="Q67" t="str">
            <v>SOV</v>
          </cell>
          <cell r="R67">
            <v>1</v>
          </cell>
          <cell r="T67" t="str">
            <v>PROJET D’APPUI A L’INSTITUT DES SCIENCES DE LA NUTRITION DE</v>
          </cell>
          <cell r="U67" t="str">
            <v>AHHD1</v>
          </cell>
          <cell r="V67" t="str">
            <v>I</v>
          </cell>
          <cell r="W67" t="str">
            <v>Social</v>
          </cell>
          <cell r="X67" t="str">
            <v>IC</v>
          </cell>
          <cell r="Y67" t="str">
            <v>Population and Nutrition</v>
          </cell>
          <cell r="Z67" t="str">
            <v>IC0</v>
          </cell>
          <cell r="AA67" t="str">
            <v>Population and Nutrition</v>
          </cell>
          <cell r="AB67" t="str">
            <v>5900</v>
          </cell>
          <cell r="AC67" t="str">
            <v>41</v>
          </cell>
          <cell r="AD67" t="str">
            <v>OnGo</v>
          </cell>
        </row>
        <row r="68">
          <cell r="A68" t="str">
            <v>P-BI-IE0-006</v>
          </cell>
          <cell r="B68" t="str">
            <v>2100155042022</v>
          </cell>
          <cell r="C68" t="str">
            <v>Burundi</v>
          </cell>
          <cell r="D68" t="str">
            <v/>
          </cell>
          <cell r="E68" t="str">
            <v/>
          </cell>
          <cell r="F68" t="str">
            <v/>
          </cell>
          <cell r="G68" t="str">
            <v/>
          </cell>
          <cell r="H68" t="str">
            <v/>
          </cell>
          <cell r="I68" t="str">
            <v/>
          </cell>
          <cell r="J68" t="str">
            <v/>
          </cell>
          <cell r="K68" t="str">
            <v/>
          </cell>
          <cell r="L68">
            <v>223832.48</v>
          </cell>
          <cell r="M68">
            <v>223832.48</v>
          </cell>
          <cell r="Q68" t="str">
            <v>SOV</v>
          </cell>
          <cell r="R68">
            <v>0.5</v>
          </cell>
          <cell r="T68" t="str">
            <v>PROJET ENTREPRENARIAT AGRO-PASTORAL ET PERFECTIONNEMENT PROF</v>
          </cell>
          <cell r="U68" t="str">
            <v>AHHD1</v>
          </cell>
          <cell r="V68" t="str">
            <v>I</v>
          </cell>
          <cell r="W68" t="str">
            <v>Social</v>
          </cell>
          <cell r="X68" t="str">
            <v>IE</v>
          </cell>
          <cell r="Y68" t="str">
            <v>Poverty Allevation And Micro-Finance</v>
          </cell>
          <cell r="Z68" t="str">
            <v>IE0</v>
          </cell>
          <cell r="AA68" t="str">
            <v>Poverty Allevation And Micro-Finance</v>
          </cell>
          <cell r="AB68" t="str">
            <v>2100</v>
          </cell>
          <cell r="AC68" t="str">
            <v>41</v>
          </cell>
          <cell r="AD68" t="str">
            <v>APVD</v>
          </cell>
        </row>
        <row r="69">
          <cell r="A69" t="str">
            <v>P-BI-IE0-006</v>
          </cell>
          <cell r="B69" t="str">
            <v>5900155017605</v>
          </cell>
          <cell r="C69" t="str">
            <v>Burundi</v>
          </cell>
          <cell r="D69" t="str">
            <v/>
          </cell>
          <cell r="E69" t="str">
            <v/>
          </cell>
          <cell r="F69" t="str">
            <v/>
          </cell>
          <cell r="G69" t="str">
            <v/>
          </cell>
          <cell r="H69" t="str">
            <v/>
          </cell>
          <cell r="I69" t="str">
            <v/>
          </cell>
          <cell r="J69" t="str">
            <v/>
          </cell>
          <cell r="K69" t="str">
            <v/>
          </cell>
          <cell r="L69">
            <v>52647.76</v>
          </cell>
          <cell r="M69">
            <v>52647.76</v>
          </cell>
          <cell r="Q69" t="str">
            <v>SOV</v>
          </cell>
          <cell r="R69">
            <v>0.5</v>
          </cell>
          <cell r="T69" t="str">
            <v>PROJET ENTREPRENARIAT AGRO-PASTORAL ET PERFECTIONNEMENT PROF</v>
          </cell>
          <cell r="U69" t="str">
            <v>AHHD1</v>
          </cell>
          <cell r="V69" t="str">
            <v>I</v>
          </cell>
          <cell r="W69" t="str">
            <v>Social</v>
          </cell>
          <cell r="X69" t="str">
            <v>IE</v>
          </cell>
          <cell r="Y69" t="str">
            <v>Poverty Allevation And Micro-Finance</v>
          </cell>
          <cell r="Z69" t="str">
            <v>IE0</v>
          </cell>
          <cell r="AA69" t="str">
            <v>Poverty Allevation And Micro-Finance</v>
          </cell>
          <cell r="AB69" t="str">
            <v>5900</v>
          </cell>
          <cell r="AC69" t="str">
            <v>41</v>
          </cell>
          <cell r="AD69" t="str">
            <v>APVD</v>
          </cell>
        </row>
        <row r="70">
          <cell r="A70" t="str">
            <v>P-BI-K00-013</v>
          </cell>
          <cell r="B70" t="str">
            <v>5900155012903</v>
          </cell>
          <cell r="C70" t="str">
            <v>Burundi</v>
          </cell>
          <cell r="D70" t="str">
            <v/>
          </cell>
          <cell r="E70" t="str">
            <v/>
          </cell>
          <cell r="F70" t="str">
            <v/>
          </cell>
          <cell r="G70">
            <v>335966.83999999997</v>
          </cell>
          <cell r="H70">
            <v>284715.02</v>
          </cell>
          <cell r="I70">
            <v>138214.43</v>
          </cell>
          <cell r="J70">
            <v>1567811.8599999999</v>
          </cell>
          <cell r="K70">
            <v>3618110.51</v>
          </cell>
          <cell r="L70">
            <v>1690707.11</v>
          </cell>
          <cell r="M70">
            <v>7635525.7700000005</v>
          </cell>
          <cell r="Q70" t="str">
            <v>SOV</v>
          </cell>
          <cell r="R70">
            <v>1</v>
          </cell>
          <cell r="T70" t="str">
            <v>PROJET D'APPUI A LA TRANSFORMATION DE L'AGRICULTURE DANS LA</v>
          </cell>
          <cell r="U70" t="str">
            <v>AHAI4</v>
          </cell>
          <cell r="V70" t="str">
            <v>K</v>
          </cell>
          <cell r="W70" t="str">
            <v>Multi-Sector</v>
          </cell>
          <cell r="X70" t="str">
            <v>K0</v>
          </cell>
          <cell r="Y70" t="str">
            <v>Multi-Sector</v>
          </cell>
          <cell r="Z70" t="str">
            <v>K00</v>
          </cell>
          <cell r="AA70" t="str">
            <v>Multi-Sector</v>
          </cell>
          <cell r="AB70" t="str">
            <v>5900</v>
          </cell>
          <cell r="AC70" t="str">
            <v>41</v>
          </cell>
          <cell r="AD70" t="str">
            <v>OnGo</v>
          </cell>
        </row>
        <row r="71">
          <cell r="A71" t="str">
            <v>P-BI-K00-014</v>
          </cell>
          <cell r="B71" t="str">
            <v>5900155013602</v>
          </cell>
          <cell r="C71" t="str">
            <v>Burundi</v>
          </cell>
          <cell r="D71" t="str">
            <v/>
          </cell>
          <cell r="E71" t="str">
            <v/>
          </cell>
          <cell r="F71" t="str">
            <v/>
          </cell>
          <cell r="G71">
            <v>510732.9</v>
          </cell>
          <cell r="H71">
            <v>450964.65</v>
          </cell>
          <cell r="I71" t="str">
            <v/>
          </cell>
          <cell r="J71" t="str">
            <v/>
          </cell>
          <cell r="K71" t="str">
            <v/>
          </cell>
          <cell r="L71" t="str">
            <v/>
          </cell>
          <cell r="M71">
            <v>961697.55</v>
          </cell>
          <cell r="Q71" t="str">
            <v>SOV</v>
          </cell>
          <cell r="R71">
            <v>1</v>
          </cell>
          <cell r="T71" t="str">
            <v>SUPPORT ENERGY FOR COOKING AND RESTORATION OF THE ENVIRONMEN</v>
          </cell>
          <cell r="U71" t="str">
            <v>AHHD1</v>
          </cell>
          <cell r="V71" t="str">
            <v>K</v>
          </cell>
          <cell r="W71" t="str">
            <v>Multi-Sector</v>
          </cell>
          <cell r="X71" t="str">
            <v>K0</v>
          </cell>
          <cell r="Y71" t="str">
            <v>Multi-Sector</v>
          </cell>
          <cell r="Z71" t="str">
            <v>K00</v>
          </cell>
          <cell r="AA71" t="str">
            <v>Multi-Sector</v>
          </cell>
          <cell r="AB71" t="str">
            <v>5900</v>
          </cell>
          <cell r="AC71" t="str">
            <v>84</v>
          </cell>
          <cell r="AD71" t="str">
            <v>COMP</v>
          </cell>
        </row>
        <row r="72">
          <cell r="A72" t="str">
            <v>P-BI-K00-016</v>
          </cell>
          <cell r="B72" t="str">
            <v>5900155016051</v>
          </cell>
          <cell r="C72" t="str">
            <v>Burundi</v>
          </cell>
          <cell r="D72" t="str">
            <v/>
          </cell>
          <cell r="E72" t="str">
            <v/>
          </cell>
          <cell r="F72" t="str">
            <v/>
          </cell>
          <cell r="G72" t="str">
            <v/>
          </cell>
          <cell r="H72">
            <v>119516.02</v>
          </cell>
          <cell r="I72" t="str">
            <v/>
          </cell>
          <cell r="J72" t="str">
            <v/>
          </cell>
          <cell r="K72">
            <v>50432.990000000005</v>
          </cell>
          <cell r="L72">
            <v>299885.63</v>
          </cell>
          <cell r="M72">
            <v>469834.64</v>
          </cell>
          <cell r="Q72" t="str">
            <v>SOV</v>
          </cell>
          <cell r="R72">
            <v>1</v>
          </cell>
          <cell r="T72" t="str">
            <v>AMELIORATION DE LA MOBILISATION DES RESSOURCES ET DU CLIMAT</v>
          </cell>
          <cell r="U72" t="str">
            <v>ECGF2</v>
          </cell>
          <cell r="V72" t="str">
            <v>K</v>
          </cell>
          <cell r="W72" t="str">
            <v>Multi-Sector</v>
          </cell>
          <cell r="X72" t="str">
            <v>K0</v>
          </cell>
          <cell r="Y72" t="str">
            <v>Multi-Sector</v>
          </cell>
          <cell r="Z72" t="str">
            <v>K00</v>
          </cell>
          <cell r="AA72" t="str">
            <v>Multi-Sector</v>
          </cell>
          <cell r="AB72" t="str">
            <v>5900</v>
          </cell>
          <cell r="AC72" t="str">
            <v>41</v>
          </cell>
          <cell r="AD72" t="str">
            <v>OnGo</v>
          </cell>
        </row>
        <row r="73">
          <cell r="A73" t="str">
            <v>P-BI-KF0-007</v>
          </cell>
          <cell r="B73" t="str">
            <v>5900155014951</v>
          </cell>
          <cell r="C73" t="str">
            <v>Burundi</v>
          </cell>
          <cell r="D73" t="str">
            <v/>
          </cell>
          <cell r="E73" t="str">
            <v/>
          </cell>
          <cell r="F73" t="str">
            <v/>
          </cell>
          <cell r="G73" t="str">
            <v/>
          </cell>
          <cell r="H73">
            <v>272798.7</v>
          </cell>
          <cell r="I73" t="str">
            <v/>
          </cell>
          <cell r="J73">
            <v>52398.65</v>
          </cell>
          <cell r="K73">
            <v>150702.41</v>
          </cell>
          <cell r="L73">
            <v>188044.37</v>
          </cell>
          <cell r="M73">
            <v>663944.13</v>
          </cell>
          <cell r="Q73" t="str">
            <v>SOV</v>
          </cell>
          <cell r="R73">
            <v>1</v>
          </cell>
          <cell r="T73" t="str">
            <v>PROJET D'APPUI AU RENFORCEMENT DES CAPACITES DE L'OFFICE BUR</v>
          </cell>
          <cell r="U73" t="str">
            <v>ECGF2</v>
          </cell>
          <cell r="V73" t="str">
            <v>K</v>
          </cell>
          <cell r="W73" t="str">
            <v>Multi-Sector</v>
          </cell>
          <cell r="X73" t="str">
            <v>KF</v>
          </cell>
          <cell r="Y73" t="str">
            <v>Institutional Support</v>
          </cell>
          <cell r="Z73" t="str">
            <v>KF0</v>
          </cell>
          <cell r="AA73" t="str">
            <v>Institutional Support</v>
          </cell>
          <cell r="AB73" t="str">
            <v>5900</v>
          </cell>
          <cell r="AC73" t="str">
            <v>84</v>
          </cell>
          <cell r="AD73" t="str">
            <v>OnGo</v>
          </cell>
        </row>
        <row r="74">
          <cell r="A74" t="str">
            <v>P-BJ-A00-005</v>
          </cell>
          <cell r="B74" t="str">
            <v>2100150041294</v>
          </cell>
          <cell r="C74" t="str">
            <v>Benin</v>
          </cell>
          <cell r="D74" t="str">
            <v/>
          </cell>
          <cell r="E74" t="str">
            <v/>
          </cell>
          <cell r="F74" t="str">
            <v/>
          </cell>
          <cell r="G74" t="str">
            <v/>
          </cell>
          <cell r="H74" t="str">
            <v/>
          </cell>
          <cell r="I74" t="str">
            <v/>
          </cell>
          <cell r="J74">
            <v>527066.64</v>
          </cell>
          <cell r="K74">
            <v>98404.109999999986</v>
          </cell>
          <cell r="L74">
            <v>36294.5</v>
          </cell>
          <cell r="M74">
            <v>661765.25</v>
          </cell>
          <cell r="Q74" t="str">
            <v>SOV</v>
          </cell>
          <cell r="R74">
            <v>0.5</v>
          </cell>
          <cell r="T74" t="str">
            <v>PROJET D'APPUI AU DEVELOPPEMENT DE LA FILIERE ANACARDE ET A</v>
          </cell>
          <cell r="U74" t="str">
            <v>AHAI5</v>
          </cell>
          <cell r="V74" t="str">
            <v>A</v>
          </cell>
          <cell r="W74" t="str">
            <v>Agriculture</v>
          </cell>
          <cell r="X74" t="str">
            <v>A0</v>
          </cell>
          <cell r="Y74" t="str">
            <v>Agriculture and Rural Development</v>
          </cell>
          <cell r="Z74" t="str">
            <v>A00</v>
          </cell>
          <cell r="AA74" t="str">
            <v>Agriculture and Rural Development</v>
          </cell>
          <cell r="AB74" t="str">
            <v>2100</v>
          </cell>
          <cell r="AC74" t="str">
            <v>10</v>
          </cell>
          <cell r="AD74" t="str">
            <v>OnGo</v>
          </cell>
        </row>
        <row r="75">
          <cell r="A75" t="str">
            <v>P-BJ-A00-005</v>
          </cell>
          <cell r="B75" t="str">
            <v>2100155039216</v>
          </cell>
          <cell r="C75" t="str">
            <v>Benin</v>
          </cell>
          <cell r="D75" t="str">
            <v/>
          </cell>
          <cell r="E75" t="str">
            <v/>
          </cell>
          <cell r="F75" t="str">
            <v/>
          </cell>
          <cell r="G75" t="str">
            <v/>
          </cell>
          <cell r="H75" t="str">
            <v/>
          </cell>
          <cell r="I75" t="str">
            <v/>
          </cell>
          <cell r="J75">
            <v>420694.87</v>
          </cell>
          <cell r="K75">
            <v>714864.36999999988</v>
          </cell>
          <cell r="L75">
            <v>197123.68000000002</v>
          </cell>
          <cell r="M75">
            <v>1332682.9199999997</v>
          </cell>
          <cell r="Q75" t="str">
            <v>SOV</v>
          </cell>
          <cell r="R75">
            <v>0.5</v>
          </cell>
          <cell r="T75" t="str">
            <v>PROJET D'APPUI AU DEVELOPPEMENT DE LA FILIERE ANACARDE ET A</v>
          </cell>
          <cell r="U75" t="str">
            <v>AHAI5</v>
          </cell>
          <cell r="V75" t="str">
            <v>A</v>
          </cell>
          <cell r="W75" t="str">
            <v>Agriculture</v>
          </cell>
          <cell r="X75" t="str">
            <v>A0</v>
          </cell>
          <cell r="Y75" t="str">
            <v>Agriculture and Rural Development</v>
          </cell>
          <cell r="Z75" t="str">
            <v>A00</v>
          </cell>
          <cell r="AA75" t="str">
            <v>Agriculture and Rural Development</v>
          </cell>
          <cell r="AB75" t="str">
            <v>2100</v>
          </cell>
          <cell r="AC75" t="str">
            <v>40</v>
          </cell>
          <cell r="AD75" t="str">
            <v>OnGo</v>
          </cell>
        </row>
        <row r="76">
          <cell r="A76" t="str">
            <v>P-BJ-AA0-007</v>
          </cell>
          <cell r="B76" t="str">
            <v>5570155000701</v>
          </cell>
          <cell r="C76" t="str">
            <v>Benin</v>
          </cell>
          <cell r="D76" t="str">
            <v/>
          </cell>
          <cell r="E76">
            <v>1319637.22</v>
          </cell>
          <cell r="F76">
            <v>666657.15000000014</v>
          </cell>
          <cell r="G76">
            <v>1793976.8</v>
          </cell>
          <cell r="H76">
            <v>3757463.8300000005</v>
          </cell>
          <cell r="I76">
            <v>4098640.3699999987</v>
          </cell>
          <cell r="J76">
            <v>3025609.4800000004</v>
          </cell>
          <cell r="K76">
            <v>1405054.7399999998</v>
          </cell>
          <cell r="L76">
            <v>758162.77</v>
          </cell>
          <cell r="M76">
            <v>16825202.359999999</v>
          </cell>
          <cell r="Q76" t="str">
            <v>SOV</v>
          </cell>
          <cell r="R76">
            <v>1</v>
          </cell>
          <cell r="T76" t="str">
            <v>PROJET APPUI PRODUCTION VIVRIÈRE ET RENFORCEMENT RESILIENCE</v>
          </cell>
          <cell r="U76" t="str">
            <v>AHAI5</v>
          </cell>
          <cell r="V76" t="str">
            <v>A</v>
          </cell>
          <cell r="W76" t="str">
            <v>Agriculture</v>
          </cell>
          <cell r="X76" t="str">
            <v>AA</v>
          </cell>
          <cell r="Y76" t="str">
            <v>Agriculture</v>
          </cell>
          <cell r="Z76" t="str">
            <v>AA0</v>
          </cell>
          <cell r="AA76" t="str">
            <v>Agriculture</v>
          </cell>
          <cell r="AB76" t="str">
            <v>5570</v>
          </cell>
          <cell r="AC76" t="str">
            <v>42</v>
          </cell>
          <cell r="AD76" t="str">
            <v>CLSD</v>
          </cell>
        </row>
        <row r="77">
          <cell r="A77" t="str">
            <v>P-BJ-AAD-004</v>
          </cell>
          <cell r="B77" t="str">
            <v>2100150037244</v>
          </cell>
          <cell r="C77" t="str">
            <v>Benin</v>
          </cell>
          <cell r="D77" t="str">
            <v/>
          </cell>
          <cell r="E77" t="str">
            <v/>
          </cell>
          <cell r="F77" t="str">
            <v/>
          </cell>
          <cell r="G77">
            <v>337273.36</v>
          </cell>
          <cell r="H77">
            <v>458703.61</v>
          </cell>
          <cell r="I77">
            <v>612641.15</v>
          </cell>
          <cell r="J77">
            <v>602131.34000000008</v>
          </cell>
          <cell r="K77">
            <v>585722.60999999975</v>
          </cell>
          <cell r="L77">
            <v>277783.00999999995</v>
          </cell>
          <cell r="M77">
            <v>2874255.0799999996</v>
          </cell>
          <cell r="Q77" t="str">
            <v>SOV</v>
          </cell>
          <cell r="R77">
            <v>0.33333333333333331</v>
          </cell>
          <cell r="T77" t="str">
            <v>PAGEFCOM II - GESTION FORETS COMMUNALES</v>
          </cell>
          <cell r="U77" t="str">
            <v>AHAI1</v>
          </cell>
          <cell r="V77" t="str">
            <v>A</v>
          </cell>
          <cell r="W77" t="str">
            <v>Agriculture</v>
          </cell>
          <cell r="X77" t="str">
            <v>AA</v>
          </cell>
          <cell r="Y77" t="str">
            <v>Agriculture</v>
          </cell>
          <cell r="Z77" t="str">
            <v>AAD</v>
          </cell>
          <cell r="AA77" t="str">
            <v>Forestry / Plantations</v>
          </cell>
          <cell r="AB77" t="str">
            <v>2100</v>
          </cell>
          <cell r="AC77" t="str">
            <v>10</v>
          </cell>
          <cell r="AD77" t="str">
            <v>OnGo</v>
          </cell>
        </row>
        <row r="78">
          <cell r="A78" t="str">
            <v>P-BJ-AAD-004</v>
          </cell>
          <cell r="B78" t="str">
            <v>2100155034417</v>
          </cell>
          <cell r="C78" t="str">
            <v>Benin</v>
          </cell>
          <cell r="D78" t="str">
            <v/>
          </cell>
          <cell r="E78" t="str">
            <v/>
          </cell>
          <cell r="F78" t="str">
            <v/>
          </cell>
          <cell r="G78">
            <v>83234.87</v>
          </cell>
          <cell r="H78" t="str">
            <v/>
          </cell>
          <cell r="I78" t="str">
            <v/>
          </cell>
          <cell r="J78">
            <v>1582.7599999999998</v>
          </cell>
          <cell r="K78">
            <v>19776.420000000002</v>
          </cell>
          <cell r="L78">
            <v>1103.02</v>
          </cell>
          <cell r="M78">
            <v>105697.06999999999</v>
          </cell>
          <cell r="Q78" t="str">
            <v>SOV</v>
          </cell>
          <cell r="R78">
            <v>0.33333333333333331</v>
          </cell>
          <cell r="T78" t="str">
            <v>PAGEFCOM II - GESTION FORETS COMMUNALES</v>
          </cell>
          <cell r="U78" t="str">
            <v>AHAI1</v>
          </cell>
          <cell r="V78" t="str">
            <v>A</v>
          </cell>
          <cell r="W78" t="str">
            <v>Agriculture</v>
          </cell>
          <cell r="X78" t="str">
            <v>AA</v>
          </cell>
          <cell r="Y78" t="str">
            <v>Agriculture</v>
          </cell>
          <cell r="Z78" t="str">
            <v>AAD</v>
          </cell>
          <cell r="AA78" t="str">
            <v>Forestry / Plantations</v>
          </cell>
          <cell r="AB78" t="str">
            <v>2100</v>
          </cell>
          <cell r="AC78" t="str">
            <v>41</v>
          </cell>
          <cell r="AD78" t="str">
            <v>OnGo</v>
          </cell>
        </row>
        <row r="79">
          <cell r="A79" t="str">
            <v>P-BJ-AAD-004</v>
          </cell>
          <cell r="B79" t="str">
            <v>5550155001301</v>
          </cell>
          <cell r="C79" t="str">
            <v>Benin</v>
          </cell>
          <cell r="D79" t="str">
            <v/>
          </cell>
          <cell r="E79" t="str">
            <v/>
          </cell>
          <cell r="F79" t="str">
            <v/>
          </cell>
          <cell r="G79">
            <v>36134.559999999998</v>
          </cell>
          <cell r="H79">
            <v>235715.58000000002</v>
          </cell>
          <cell r="I79">
            <v>644227.30999999994</v>
          </cell>
          <cell r="J79">
            <v>213697.61000000002</v>
          </cell>
          <cell r="K79">
            <v>122893.46</v>
          </cell>
          <cell r="L79">
            <v>21034.81</v>
          </cell>
          <cell r="M79">
            <v>1273703.33</v>
          </cell>
          <cell r="Q79" t="str">
            <v>SOV</v>
          </cell>
          <cell r="R79">
            <v>0.33333333333333331</v>
          </cell>
          <cell r="T79" t="str">
            <v>PAGEFCOM II - GESTION FORETS COMMUNALES</v>
          </cell>
          <cell r="U79" t="str">
            <v>AHAI1</v>
          </cell>
          <cell r="V79" t="str">
            <v>A</v>
          </cell>
          <cell r="W79" t="str">
            <v>Agriculture</v>
          </cell>
          <cell r="X79" t="str">
            <v>AA</v>
          </cell>
          <cell r="Y79" t="str">
            <v>Agriculture</v>
          </cell>
          <cell r="Z79" t="str">
            <v>AAD</v>
          </cell>
          <cell r="AA79" t="str">
            <v>Forestry / Plantations</v>
          </cell>
          <cell r="AB79" t="str">
            <v>5550</v>
          </cell>
          <cell r="AC79" t="str">
            <v>41</v>
          </cell>
          <cell r="AD79" t="str">
            <v>OnGo</v>
          </cell>
        </row>
        <row r="80">
          <cell r="A80" t="str">
            <v>P-BJ-AAE-006</v>
          </cell>
          <cell r="B80" t="str">
            <v>2100150042750</v>
          </cell>
          <cell r="C80" t="str">
            <v>Benin</v>
          </cell>
          <cell r="D80" t="str">
            <v/>
          </cell>
          <cell r="E80" t="str">
            <v/>
          </cell>
          <cell r="F80" t="str">
            <v/>
          </cell>
          <cell r="G80" t="str">
            <v/>
          </cell>
          <cell r="H80" t="str">
            <v/>
          </cell>
          <cell r="I80" t="str">
            <v/>
          </cell>
          <cell r="J80" t="str">
            <v/>
          </cell>
          <cell r="K80">
            <v>63725.95</v>
          </cell>
          <cell r="L80" t="str">
            <v/>
          </cell>
          <cell r="M80">
            <v>63725.95</v>
          </cell>
          <cell r="Q80" t="str">
            <v>SOV</v>
          </cell>
          <cell r="R80">
            <v>0.5</v>
          </cell>
          <cell r="T80" t="str">
            <v>PROJET APPUI AU DEVELOPPEMENT DES FILIERES LAIT ET VIANDE ET</v>
          </cell>
          <cell r="U80" t="str">
            <v>AHAI5</v>
          </cell>
          <cell r="V80" t="str">
            <v>A</v>
          </cell>
          <cell r="W80" t="str">
            <v>Agriculture</v>
          </cell>
          <cell r="X80" t="str">
            <v>AA</v>
          </cell>
          <cell r="Y80" t="str">
            <v>Agriculture</v>
          </cell>
          <cell r="Z80" t="str">
            <v>AAE</v>
          </cell>
          <cell r="AA80" t="str">
            <v>Livestock</v>
          </cell>
          <cell r="AB80" t="str">
            <v>2100</v>
          </cell>
          <cell r="AC80" t="str">
            <v>10</v>
          </cell>
          <cell r="AD80" t="str">
            <v>OnGo</v>
          </cell>
        </row>
        <row r="81">
          <cell r="A81" t="str">
            <v>P-BJ-AAE-006</v>
          </cell>
          <cell r="B81" t="str">
            <v>2100155041178</v>
          </cell>
          <cell r="C81" t="str">
            <v>Benin</v>
          </cell>
          <cell r="D81" t="str">
            <v/>
          </cell>
          <cell r="E81" t="str">
            <v/>
          </cell>
          <cell r="F81" t="str">
            <v/>
          </cell>
          <cell r="G81" t="str">
            <v/>
          </cell>
          <cell r="H81" t="str">
            <v/>
          </cell>
          <cell r="I81" t="str">
            <v/>
          </cell>
          <cell r="J81" t="str">
            <v/>
          </cell>
          <cell r="K81">
            <v>98808.7</v>
          </cell>
          <cell r="L81" t="str">
            <v/>
          </cell>
          <cell r="M81">
            <v>98808.7</v>
          </cell>
          <cell r="Q81" t="str">
            <v>SOV</v>
          </cell>
          <cell r="R81">
            <v>0.5</v>
          </cell>
          <cell r="T81" t="str">
            <v>PROJET APPUI AU DEVELOPPEMENT DES FILIERES LAIT ET VIANDE ET</v>
          </cell>
          <cell r="U81" t="str">
            <v>AHAI5</v>
          </cell>
          <cell r="V81" t="str">
            <v>A</v>
          </cell>
          <cell r="W81" t="str">
            <v>Agriculture</v>
          </cell>
          <cell r="X81" t="str">
            <v>AA</v>
          </cell>
          <cell r="Y81" t="str">
            <v>Agriculture</v>
          </cell>
          <cell r="Z81" t="str">
            <v>AAE</v>
          </cell>
          <cell r="AA81" t="str">
            <v>Livestock</v>
          </cell>
          <cell r="AB81" t="str">
            <v>2100</v>
          </cell>
          <cell r="AC81" t="str">
            <v>41</v>
          </cell>
          <cell r="AD81" t="str">
            <v>OnGo</v>
          </cell>
        </row>
        <row r="82">
          <cell r="A82" t="str">
            <v>P-BJ-D00-007</v>
          </cell>
          <cell r="B82" t="str">
            <v>2100150033398</v>
          </cell>
          <cell r="C82" t="str">
            <v>Benin</v>
          </cell>
          <cell r="D82" t="str">
            <v/>
          </cell>
          <cell r="E82" t="str">
            <v/>
          </cell>
          <cell r="F82">
            <v>1110900.1099999999</v>
          </cell>
          <cell r="G82">
            <v>3316461.5699999989</v>
          </cell>
          <cell r="H82" t="str">
            <v/>
          </cell>
          <cell r="I82" t="str">
            <v/>
          </cell>
          <cell r="J82">
            <v>622349.92999999993</v>
          </cell>
          <cell r="K82">
            <v>401335.8</v>
          </cell>
          <cell r="L82">
            <v>181449.1</v>
          </cell>
          <cell r="M82">
            <v>5632496.5099999979</v>
          </cell>
          <cell r="Q82" t="str">
            <v>SOV</v>
          </cell>
          <cell r="R82">
            <v>1</v>
          </cell>
          <cell r="T82" t="str">
            <v>PROJET TRANSPORT URBAIN A PARAKOU - PRET ADDITIONNEL</v>
          </cell>
          <cell r="U82" t="str">
            <v>PICU5</v>
          </cell>
          <cell r="V82" t="str">
            <v>D</v>
          </cell>
          <cell r="W82" t="str">
            <v>Transport</v>
          </cell>
          <cell r="X82" t="str">
            <v>D0</v>
          </cell>
          <cell r="Y82" t="str">
            <v>Transport</v>
          </cell>
          <cell r="Z82" t="str">
            <v>D00</v>
          </cell>
          <cell r="AA82" t="str">
            <v>Transport</v>
          </cell>
          <cell r="AB82" t="str">
            <v>2100</v>
          </cell>
          <cell r="AC82" t="str">
            <v>10</v>
          </cell>
          <cell r="AD82" t="str">
            <v>TERM</v>
          </cell>
        </row>
        <row r="83">
          <cell r="A83" t="str">
            <v>P-BJ-DB0-017</v>
          </cell>
          <cell r="B83" t="str">
            <v>2000200003551</v>
          </cell>
          <cell r="C83" t="str">
            <v>Benin</v>
          </cell>
          <cell r="D83" t="str">
            <v/>
          </cell>
          <cell r="E83" t="str">
            <v/>
          </cell>
          <cell r="F83" t="str">
            <v/>
          </cell>
          <cell r="G83" t="str">
            <v/>
          </cell>
          <cell r="H83" t="str">
            <v/>
          </cell>
          <cell r="I83">
            <v>115812.09</v>
          </cell>
          <cell r="J83">
            <v>161977.44999999998</v>
          </cell>
          <cell r="K83">
            <v>9053867.8600000013</v>
          </cell>
          <cell r="L83">
            <v>2180713.83</v>
          </cell>
          <cell r="M83">
            <v>11512371.23</v>
          </cell>
          <cell r="Q83" t="str">
            <v>SOV</v>
          </cell>
          <cell r="R83">
            <v>0.5</v>
          </cell>
          <cell r="T83" t="str">
            <v>PROGRAMME D'AMENAGEMENT ROUTE COTONIERES</v>
          </cell>
          <cell r="U83" t="str">
            <v>PICU5</v>
          </cell>
          <cell r="V83" t="str">
            <v>D</v>
          </cell>
          <cell r="W83" t="str">
            <v>Transport</v>
          </cell>
          <cell r="X83" t="str">
            <v>DB</v>
          </cell>
          <cell r="Y83" t="str">
            <v>Road Transport / Highways</v>
          </cell>
          <cell r="Z83" t="str">
            <v>DB0</v>
          </cell>
          <cell r="AA83" t="str">
            <v>Road Transport / Highways</v>
          </cell>
          <cell r="AB83" t="str">
            <v>2000</v>
          </cell>
          <cell r="AC83" t="str">
            <v>10</v>
          </cell>
          <cell r="AD83" t="str">
            <v>OnGo</v>
          </cell>
        </row>
        <row r="84">
          <cell r="A84" t="str">
            <v>P-BJ-DB0-017</v>
          </cell>
          <cell r="B84" t="str">
            <v>5050200000601</v>
          </cell>
          <cell r="C84" t="str">
            <v>Benin</v>
          </cell>
          <cell r="D84" t="str">
            <v/>
          </cell>
          <cell r="E84" t="str">
            <v/>
          </cell>
          <cell r="F84" t="str">
            <v/>
          </cell>
          <cell r="G84" t="str">
            <v/>
          </cell>
          <cell r="H84" t="str">
            <v/>
          </cell>
          <cell r="I84" t="str">
            <v/>
          </cell>
          <cell r="J84" t="str">
            <v/>
          </cell>
          <cell r="K84">
            <v>3423567.6999999997</v>
          </cell>
          <cell r="L84">
            <v>811164.77999999991</v>
          </cell>
          <cell r="M84">
            <v>4234732.4799999995</v>
          </cell>
          <cell r="Q84" t="str">
            <v>SOV</v>
          </cell>
          <cell r="R84">
            <v>0.5</v>
          </cell>
          <cell r="T84" t="str">
            <v>PROGRAMME D'AMENAGEMENT ROUTE COTONIERES</v>
          </cell>
          <cell r="U84" t="str">
            <v>PICU5</v>
          </cell>
          <cell r="V84" t="str">
            <v>D</v>
          </cell>
          <cell r="W84" t="str">
            <v>Transport</v>
          </cell>
          <cell r="X84" t="str">
            <v>DB</v>
          </cell>
          <cell r="Y84" t="str">
            <v>Road Transport / Highways</v>
          </cell>
          <cell r="Z84" t="str">
            <v>DB0</v>
          </cell>
          <cell r="AA84" t="str">
            <v>Road Transport / Highways</v>
          </cell>
          <cell r="AB84" t="str">
            <v>5050</v>
          </cell>
          <cell r="AC84" t="str">
            <v>10</v>
          </cell>
          <cell r="AD84" t="str">
            <v>OnGo</v>
          </cell>
        </row>
        <row r="85">
          <cell r="A85" t="str">
            <v>P-BJ-DB0-020</v>
          </cell>
          <cell r="B85" t="str">
            <v>5580155000701</v>
          </cell>
          <cell r="C85" t="str">
            <v>Benin</v>
          </cell>
          <cell r="D85" t="str">
            <v/>
          </cell>
          <cell r="E85" t="str">
            <v/>
          </cell>
          <cell r="F85" t="str">
            <v/>
          </cell>
          <cell r="G85" t="str">
            <v/>
          </cell>
          <cell r="H85" t="str">
            <v/>
          </cell>
          <cell r="I85" t="str">
            <v/>
          </cell>
          <cell r="J85" t="str">
            <v/>
          </cell>
          <cell r="K85">
            <v>1303281.1600000001</v>
          </cell>
          <cell r="L85">
            <v>288184.08</v>
          </cell>
          <cell r="M85">
            <v>1591465.2400000002</v>
          </cell>
          <cell r="Q85" t="str">
            <v>SOV</v>
          </cell>
          <cell r="R85">
            <v>1</v>
          </cell>
          <cell r="T85" t="str">
            <v>PROGRAMME AMENAGEMENT DES ROUTES COTONIERES- FINANCEMENT UNI</v>
          </cell>
          <cell r="U85" t="str">
            <v>PICU5</v>
          </cell>
          <cell r="V85" t="str">
            <v>D</v>
          </cell>
          <cell r="W85" t="str">
            <v>Transport</v>
          </cell>
          <cell r="X85" t="str">
            <v>DB</v>
          </cell>
          <cell r="Y85" t="str">
            <v>Road Transport / Highways</v>
          </cell>
          <cell r="Z85" t="str">
            <v>DB0</v>
          </cell>
          <cell r="AA85" t="str">
            <v>Road Transport / Highways</v>
          </cell>
          <cell r="AB85" t="str">
            <v>5580</v>
          </cell>
          <cell r="AC85" t="str">
            <v>40</v>
          </cell>
          <cell r="AD85" t="str">
            <v>OnGo</v>
          </cell>
        </row>
        <row r="86">
          <cell r="A86" t="str">
            <v>P-BJ-E00-002</v>
          </cell>
          <cell r="B86" t="str">
            <v>2200160001739</v>
          </cell>
          <cell r="C86" t="str">
            <v>Benin</v>
          </cell>
          <cell r="D86" t="str">
            <v/>
          </cell>
          <cell r="E86" t="str">
            <v/>
          </cell>
          <cell r="F86">
            <v>208309.13</v>
          </cell>
          <cell r="G86">
            <v>2321971.3200000003</v>
          </cell>
          <cell r="H86">
            <v>1359915.1399999997</v>
          </cell>
          <cell r="I86">
            <v>378922.57999999996</v>
          </cell>
          <cell r="J86">
            <v>500735.91000000003</v>
          </cell>
          <cell r="K86">
            <v>112444.48</v>
          </cell>
          <cell r="L86" t="str">
            <v/>
          </cell>
          <cell r="M86">
            <v>4882298.5600000005</v>
          </cell>
          <cell r="Q86" t="str">
            <v>SOV</v>
          </cell>
          <cell r="R86">
            <v>1</v>
          </cell>
          <cell r="T86" t="str">
            <v>REDUCTION DE PERTE D'EAU SONEB</v>
          </cell>
          <cell r="U86" t="str">
            <v>AHWS3</v>
          </cell>
          <cell r="V86" t="str">
            <v>E</v>
          </cell>
          <cell r="W86" t="str">
            <v>Water Sup/Sanit</v>
          </cell>
          <cell r="X86" t="str">
            <v>E0</v>
          </cell>
          <cell r="Y86" t="str">
            <v>Water supply and Sanitation</v>
          </cell>
          <cell r="Z86" t="str">
            <v>E00</v>
          </cell>
          <cell r="AA86" t="str">
            <v>Water supply and Sanitation</v>
          </cell>
          <cell r="AB86" t="str">
            <v>2200</v>
          </cell>
          <cell r="AC86" t="str">
            <v>10</v>
          </cell>
          <cell r="AD86" t="str">
            <v>OnGo</v>
          </cell>
        </row>
        <row r="87">
          <cell r="A87" t="str">
            <v>P-BJ-EBC-002</v>
          </cell>
          <cell r="B87" t="str">
            <v>2000200004555</v>
          </cell>
          <cell r="C87" t="str">
            <v>Benin</v>
          </cell>
          <cell r="D87" t="str">
            <v/>
          </cell>
          <cell r="E87" t="str">
            <v/>
          </cell>
          <cell r="F87" t="str">
            <v/>
          </cell>
          <cell r="G87" t="str">
            <v/>
          </cell>
          <cell r="H87" t="str">
            <v/>
          </cell>
          <cell r="I87" t="str">
            <v/>
          </cell>
          <cell r="J87">
            <v>79350.92</v>
          </cell>
          <cell r="K87">
            <v>5755129.8399999999</v>
          </cell>
          <cell r="L87">
            <v>24922.21</v>
          </cell>
          <cell r="M87">
            <v>5859402.9699999997</v>
          </cell>
          <cell r="Q87" t="str">
            <v>SOV</v>
          </cell>
          <cell r="R87">
            <v>0.5</v>
          </cell>
          <cell r="T87" t="str">
            <v>PROGRAMME D'ASSAINISSEMENT PLUVIAL DE COTONOU</v>
          </cell>
          <cell r="U87" t="str">
            <v>AHWS3</v>
          </cell>
          <cell r="V87" t="str">
            <v>E</v>
          </cell>
          <cell r="W87" t="str">
            <v>Water Sup/Sanit</v>
          </cell>
          <cell r="X87" t="str">
            <v>EB</v>
          </cell>
          <cell r="Y87" t="str">
            <v>Sanitation</v>
          </cell>
          <cell r="Z87" t="str">
            <v>EBC</v>
          </cell>
          <cell r="AA87" t="str">
            <v>Drainage For Sanitation</v>
          </cell>
          <cell r="AB87" t="str">
            <v>2000</v>
          </cell>
          <cell r="AC87" t="str">
            <v>10</v>
          </cell>
          <cell r="AD87" t="str">
            <v>OnGo</v>
          </cell>
        </row>
        <row r="88">
          <cell r="A88" t="str">
            <v>P-BJ-EBC-002</v>
          </cell>
          <cell r="B88" t="str">
            <v>5050200001102</v>
          </cell>
          <cell r="C88" t="str">
            <v>Benin</v>
          </cell>
          <cell r="D88" t="str">
            <v/>
          </cell>
          <cell r="E88" t="str">
            <v/>
          </cell>
          <cell r="F88" t="str">
            <v/>
          </cell>
          <cell r="G88" t="str">
            <v/>
          </cell>
          <cell r="H88" t="str">
            <v/>
          </cell>
          <cell r="I88" t="str">
            <v/>
          </cell>
          <cell r="J88">
            <v>16892.46</v>
          </cell>
          <cell r="K88">
            <v>1351475.42</v>
          </cell>
          <cell r="L88">
            <v>5792.9800000000005</v>
          </cell>
          <cell r="M88">
            <v>1374160.8599999999</v>
          </cell>
          <cell r="Q88" t="str">
            <v>SOV</v>
          </cell>
          <cell r="R88">
            <v>0.5</v>
          </cell>
          <cell r="T88" t="str">
            <v>PROGRAMME D'ASSAINISSEMENT PLUVIAL DE COTONOU</v>
          </cell>
          <cell r="U88" t="str">
            <v>AHWS3</v>
          </cell>
          <cell r="V88" t="str">
            <v>E</v>
          </cell>
          <cell r="W88" t="str">
            <v>Water Sup/Sanit</v>
          </cell>
          <cell r="X88" t="str">
            <v>EB</v>
          </cell>
          <cell r="Y88" t="str">
            <v>Sanitation</v>
          </cell>
          <cell r="Z88" t="str">
            <v>EBC</v>
          </cell>
          <cell r="AA88" t="str">
            <v>Drainage For Sanitation</v>
          </cell>
          <cell r="AB88" t="str">
            <v>5050</v>
          </cell>
          <cell r="AC88" t="str">
            <v>10</v>
          </cell>
          <cell r="AD88" t="str">
            <v>OnGo</v>
          </cell>
        </row>
        <row r="89">
          <cell r="A89" t="str">
            <v>P-BJ-EBC-003</v>
          </cell>
          <cell r="B89" t="str">
            <v>2000200006056</v>
          </cell>
          <cell r="C89" t="str">
            <v>Benin</v>
          </cell>
          <cell r="D89" t="str">
            <v/>
          </cell>
          <cell r="E89" t="str">
            <v/>
          </cell>
          <cell r="F89" t="str">
            <v/>
          </cell>
          <cell r="G89" t="str">
            <v/>
          </cell>
          <cell r="H89" t="str">
            <v/>
          </cell>
          <cell r="I89" t="str">
            <v/>
          </cell>
          <cell r="J89" t="str">
            <v/>
          </cell>
          <cell r="K89" t="str">
            <v/>
          </cell>
          <cell r="L89" t="str">
            <v/>
          </cell>
          <cell r="M89">
            <v>0</v>
          </cell>
          <cell r="Q89" t="str">
            <v>SOV</v>
          </cell>
          <cell r="R89">
            <v>0.5</v>
          </cell>
          <cell r="T89" t="str">
            <v>PROGRAMME D'ASSAINISSEMENT PLUVIAL DES VILLES SECONDAIRES</v>
          </cell>
          <cell r="U89" t="str">
            <v>AHWS3</v>
          </cell>
          <cell r="V89" t="str">
            <v>E</v>
          </cell>
          <cell r="W89" t="str">
            <v>Water Sup/Sanit</v>
          </cell>
          <cell r="X89" t="str">
            <v>EB</v>
          </cell>
          <cell r="Y89" t="str">
            <v>Sanitation</v>
          </cell>
          <cell r="Z89" t="str">
            <v>EBC</v>
          </cell>
          <cell r="AA89" t="str">
            <v>Drainage For Sanitation</v>
          </cell>
          <cell r="AB89" t="str">
            <v>2000</v>
          </cell>
          <cell r="AC89" t="str">
            <v>10</v>
          </cell>
          <cell r="AD89" t="str">
            <v>OnGo</v>
          </cell>
        </row>
        <row r="90">
          <cell r="A90" t="str">
            <v>P-BJ-EBC-003</v>
          </cell>
          <cell r="B90" t="str">
            <v>5050200001752</v>
          </cell>
          <cell r="C90" t="str">
            <v>Benin</v>
          </cell>
          <cell r="D90" t="str">
            <v/>
          </cell>
          <cell r="E90" t="str">
            <v/>
          </cell>
          <cell r="F90" t="str">
            <v/>
          </cell>
          <cell r="G90" t="str">
            <v/>
          </cell>
          <cell r="H90" t="str">
            <v/>
          </cell>
          <cell r="I90" t="str">
            <v/>
          </cell>
          <cell r="J90" t="str">
            <v/>
          </cell>
          <cell r="K90" t="str">
            <v/>
          </cell>
          <cell r="L90" t="str">
            <v/>
          </cell>
          <cell r="M90">
            <v>0</v>
          </cell>
          <cell r="Q90" t="str">
            <v>SOV</v>
          </cell>
          <cell r="R90">
            <v>0.5</v>
          </cell>
          <cell r="T90" t="str">
            <v>PROGRAMME D'ASSAINISSEMENT PLUVIAL DES VILLES SECONDAIRES</v>
          </cell>
          <cell r="U90" t="str">
            <v>AHWS3</v>
          </cell>
          <cell r="V90" t="str">
            <v>E</v>
          </cell>
          <cell r="W90" t="str">
            <v>Water Sup/Sanit</v>
          </cell>
          <cell r="X90" t="str">
            <v>EB</v>
          </cell>
          <cell r="Y90" t="str">
            <v>Sanitation</v>
          </cell>
          <cell r="Z90" t="str">
            <v>EBC</v>
          </cell>
          <cell r="AA90" t="str">
            <v>Drainage For Sanitation</v>
          </cell>
          <cell r="AB90" t="str">
            <v>5050</v>
          </cell>
          <cell r="AC90" t="str">
            <v>10</v>
          </cell>
          <cell r="AD90" t="str">
            <v>OnGo</v>
          </cell>
        </row>
        <row r="91">
          <cell r="A91" t="str">
            <v>P-BJ-FA0-004</v>
          </cell>
          <cell r="B91" t="str">
            <v>2100150038697</v>
          </cell>
          <cell r="C91" t="str">
            <v>Benin</v>
          </cell>
          <cell r="D91" t="str">
            <v/>
          </cell>
          <cell r="E91" t="str">
            <v/>
          </cell>
          <cell r="F91" t="str">
            <v/>
          </cell>
          <cell r="G91" t="str">
            <v/>
          </cell>
          <cell r="H91">
            <v>122566.58</v>
          </cell>
          <cell r="I91" t="str">
            <v/>
          </cell>
          <cell r="J91">
            <v>300532.11</v>
          </cell>
          <cell r="K91">
            <v>1140040.93</v>
          </cell>
          <cell r="L91">
            <v>46242.55</v>
          </cell>
          <cell r="M91">
            <v>1609382.17</v>
          </cell>
          <cell r="Q91" t="str">
            <v>SOV</v>
          </cell>
          <cell r="R91">
            <v>0.5</v>
          </cell>
          <cell r="T91" t="str">
            <v>RESTRUCTURATION ET RENFORCEMENT DU SYSTEME DE REPARTITION ET</v>
          </cell>
          <cell r="U91" t="str">
            <v>PESD3</v>
          </cell>
          <cell r="V91" t="str">
            <v>F</v>
          </cell>
          <cell r="W91" t="str">
            <v>Power</v>
          </cell>
          <cell r="X91" t="str">
            <v>FA</v>
          </cell>
          <cell r="Y91" t="str">
            <v>Electricity</v>
          </cell>
          <cell r="Z91" t="str">
            <v>FA0</v>
          </cell>
          <cell r="AA91" t="str">
            <v>Electricity</v>
          </cell>
          <cell r="AB91" t="str">
            <v>2100</v>
          </cell>
          <cell r="AC91" t="str">
            <v>10</v>
          </cell>
          <cell r="AD91" t="str">
            <v>OnGo</v>
          </cell>
        </row>
        <row r="92">
          <cell r="A92" t="str">
            <v>P-BJ-FA0-004</v>
          </cell>
          <cell r="B92" t="str">
            <v>2100155036217</v>
          </cell>
          <cell r="C92" t="str">
            <v>Benin</v>
          </cell>
          <cell r="D92" t="str">
            <v/>
          </cell>
          <cell r="E92" t="str">
            <v/>
          </cell>
          <cell r="F92" t="str">
            <v/>
          </cell>
          <cell r="G92" t="str">
            <v/>
          </cell>
          <cell r="H92">
            <v>147733.89000000001</v>
          </cell>
          <cell r="I92" t="str">
            <v/>
          </cell>
          <cell r="J92">
            <v>75266.030000000013</v>
          </cell>
          <cell r="K92">
            <v>293199.35999999999</v>
          </cell>
          <cell r="L92">
            <v>180775.25999999998</v>
          </cell>
          <cell r="M92">
            <v>696974.54</v>
          </cell>
          <cell r="Q92" t="str">
            <v>SOV</v>
          </cell>
          <cell r="R92">
            <v>0.5</v>
          </cell>
          <cell r="T92" t="str">
            <v>RESTRUCTURATION ET RENFORCEMENT DU SYSTEME DE REPARTITION ET</v>
          </cell>
          <cell r="U92" t="str">
            <v>PESD3</v>
          </cell>
          <cell r="V92" t="str">
            <v>F</v>
          </cell>
          <cell r="W92" t="str">
            <v>Power</v>
          </cell>
          <cell r="X92" t="str">
            <v>FA</v>
          </cell>
          <cell r="Y92" t="str">
            <v>Electricity</v>
          </cell>
          <cell r="Z92" t="str">
            <v>FA0</v>
          </cell>
          <cell r="AA92" t="str">
            <v>Electricity</v>
          </cell>
          <cell r="AB92" t="str">
            <v>2100</v>
          </cell>
          <cell r="AC92" t="str">
            <v>40</v>
          </cell>
          <cell r="AD92" t="str">
            <v>OnGo</v>
          </cell>
        </row>
        <row r="93">
          <cell r="A93" t="str">
            <v>P-BJ-FA0-007</v>
          </cell>
          <cell r="B93" t="str">
            <v>2000200004552</v>
          </cell>
          <cell r="C93" t="str">
            <v>Benin</v>
          </cell>
          <cell r="D93" t="str">
            <v/>
          </cell>
          <cell r="E93" t="str">
            <v/>
          </cell>
          <cell r="F93" t="str">
            <v/>
          </cell>
          <cell r="G93" t="str">
            <v/>
          </cell>
          <cell r="H93" t="str">
            <v/>
          </cell>
          <cell r="I93" t="str">
            <v/>
          </cell>
          <cell r="J93">
            <v>883304.82</v>
          </cell>
          <cell r="K93">
            <v>6964614.3000000007</v>
          </cell>
          <cell r="L93">
            <v>3055652.98</v>
          </cell>
          <cell r="M93">
            <v>10903572.100000001</v>
          </cell>
          <cell r="Q93" t="str">
            <v>SOV</v>
          </cell>
          <cell r="R93">
            <v>1</v>
          </cell>
          <cell r="T93" t="str">
            <v>PROJET D'ELECTRIFICATION RURALE</v>
          </cell>
          <cell r="U93" t="str">
            <v>PESD3</v>
          </cell>
          <cell r="V93" t="str">
            <v>F</v>
          </cell>
          <cell r="W93" t="str">
            <v>Power</v>
          </cell>
          <cell r="X93" t="str">
            <v>FA</v>
          </cell>
          <cell r="Y93" t="str">
            <v>Electricity</v>
          </cell>
          <cell r="Z93" t="str">
            <v>FA0</v>
          </cell>
          <cell r="AA93" t="str">
            <v>Electricity</v>
          </cell>
          <cell r="AB93" t="str">
            <v>2000</v>
          </cell>
          <cell r="AC93" t="str">
            <v>10</v>
          </cell>
          <cell r="AD93" t="str">
            <v>OnGo</v>
          </cell>
        </row>
        <row r="94">
          <cell r="A94" t="str">
            <v>P-BJ-FZ0-001</v>
          </cell>
          <cell r="B94" t="str">
            <v>2100150037295</v>
          </cell>
          <cell r="C94" t="str">
            <v>Benin</v>
          </cell>
          <cell r="D94" t="str">
            <v/>
          </cell>
          <cell r="E94" t="str">
            <v/>
          </cell>
          <cell r="F94">
            <v>19920000</v>
          </cell>
          <cell r="G94" t="str">
            <v/>
          </cell>
          <cell r="H94" t="str">
            <v/>
          </cell>
          <cell r="I94" t="str">
            <v/>
          </cell>
          <cell r="J94" t="str">
            <v/>
          </cell>
          <cell r="K94" t="str">
            <v/>
          </cell>
          <cell r="L94" t="str">
            <v/>
          </cell>
          <cell r="M94">
            <v>19920000</v>
          </cell>
          <cell r="Q94" t="str">
            <v>SOV</v>
          </cell>
          <cell r="R94">
            <v>1</v>
          </cell>
          <cell r="T94" t="str">
            <v>PROGRAMME D'APPUI AU SECTEUR DE L'ÉNERGIE</v>
          </cell>
          <cell r="U94" t="str">
            <v>RDGW1</v>
          </cell>
          <cell r="V94" t="str">
            <v>F</v>
          </cell>
          <cell r="W94" t="str">
            <v>Power</v>
          </cell>
          <cell r="X94" t="str">
            <v>FZ</v>
          </cell>
          <cell r="Y94" t="str">
            <v>Other Sources Of Energy</v>
          </cell>
          <cell r="Z94" t="str">
            <v>FZ0</v>
          </cell>
          <cell r="AA94" t="str">
            <v>Other Sources Of Energy</v>
          </cell>
          <cell r="AB94" t="str">
            <v>2100</v>
          </cell>
          <cell r="AC94" t="str">
            <v>21</v>
          </cell>
          <cell r="AD94" t="str">
            <v>CLSD</v>
          </cell>
        </row>
        <row r="95">
          <cell r="A95" t="str">
            <v>P-BJ-H00-001</v>
          </cell>
          <cell r="B95" t="str">
            <v>2100140000551</v>
          </cell>
          <cell r="C95" t="str">
            <v>Benin</v>
          </cell>
          <cell r="D95" t="str">
            <v/>
          </cell>
          <cell r="E95" t="str">
            <v/>
          </cell>
          <cell r="F95" t="str">
            <v/>
          </cell>
          <cell r="G95" t="str">
            <v/>
          </cell>
          <cell r="H95" t="str">
            <v/>
          </cell>
          <cell r="I95" t="str">
            <v/>
          </cell>
          <cell r="J95" t="str">
            <v/>
          </cell>
          <cell r="K95" t="str">
            <v/>
          </cell>
          <cell r="L95" t="str">
            <v/>
          </cell>
          <cell r="M95">
            <v>0</v>
          </cell>
          <cell r="Q95" t="str">
            <v>SOV</v>
          </cell>
          <cell r="R95">
            <v>1</v>
          </cell>
          <cell r="T95" t="str">
            <v>BENIN GARANTIE PARTIELLE DE CREDIT POUR LA MOBILISATION DE F</v>
          </cell>
          <cell r="U95" t="str">
            <v>PIFD2</v>
          </cell>
          <cell r="V95" t="str">
            <v>H</v>
          </cell>
          <cell r="W95" t="str">
            <v>Finance</v>
          </cell>
          <cell r="X95" t="str">
            <v>H0</v>
          </cell>
          <cell r="Y95" t="str">
            <v>Finance</v>
          </cell>
          <cell r="Z95" t="str">
            <v>H00</v>
          </cell>
          <cell r="AA95" t="str">
            <v>Finance</v>
          </cell>
          <cell r="AB95" t="str">
            <v>2100</v>
          </cell>
          <cell r="AC95" t="str">
            <v>70</v>
          </cell>
          <cell r="AD95" t="str">
            <v>OnGo</v>
          </cell>
        </row>
        <row r="96">
          <cell r="A96" t="str">
            <v>P-BJ-K00-005</v>
          </cell>
          <cell r="B96" t="str">
            <v>2100150040393</v>
          </cell>
          <cell r="C96" t="str">
            <v>Benin</v>
          </cell>
          <cell r="D96" t="str">
            <v/>
          </cell>
          <cell r="E96" t="str">
            <v/>
          </cell>
          <cell r="F96" t="str">
            <v/>
          </cell>
          <cell r="G96" t="str">
            <v/>
          </cell>
          <cell r="H96">
            <v>4830000</v>
          </cell>
          <cell r="I96" t="str">
            <v/>
          </cell>
          <cell r="J96" t="str">
            <v/>
          </cell>
          <cell r="K96" t="str">
            <v/>
          </cell>
          <cell r="L96" t="str">
            <v/>
          </cell>
          <cell r="M96">
            <v>4830000</v>
          </cell>
          <cell r="Q96" t="str">
            <v>SOV</v>
          </cell>
          <cell r="R96">
            <v>0.5</v>
          </cell>
          <cell r="T96" t="str">
            <v>PROGRAMME D'APPUI À LA COMPÉTITIVITÉ ÉCONOMIQUE DU BÉNIN</v>
          </cell>
          <cell r="U96" t="str">
            <v>ECGF</v>
          </cell>
          <cell r="V96" t="str">
            <v>K</v>
          </cell>
          <cell r="W96" t="str">
            <v>Multi-Sector</v>
          </cell>
          <cell r="X96" t="str">
            <v>K0</v>
          </cell>
          <cell r="Y96" t="str">
            <v>Multi-Sector</v>
          </cell>
          <cell r="Z96" t="str">
            <v>K00</v>
          </cell>
          <cell r="AA96" t="str">
            <v>Multi-Sector</v>
          </cell>
          <cell r="AB96" t="str">
            <v>2100</v>
          </cell>
          <cell r="AC96" t="str">
            <v>20</v>
          </cell>
          <cell r="AD96" t="str">
            <v>CLSD</v>
          </cell>
        </row>
        <row r="97">
          <cell r="A97" t="str">
            <v>P-BJ-K00-005</v>
          </cell>
          <cell r="B97" t="str">
            <v>2100155038419</v>
          </cell>
          <cell r="C97" t="str">
            <v>Benin</v>
          </cell>
          <cell r="D97" t="str">
            <v/>
          </cell>
          <cell r="E97" t="str">
            <v/>
          </cell>
          <cell r="F97" t="str">
            <v/>
          </cell>
          <cell r="G97">
            <v>2170000</v>
          </cell>
          <cell r="H97" t="str">
            <v/>
          </cell>
          <cell r="I97" t="str">
            <v/>
          </cell>
          <cell r="J97" t="str">
            <v/>
          </cell>
          <cell r="K97" t="str">
            <v/>
          </cell>
          <cell r="L97" t="str">
            <v/>
          </cell>
          <cell r="M97">
            <v>2170000</v>
          </cell>
          <cell r="Q97" t="str">
            <v>SOV</v>
          </cell>
          <cell r="R97">
            <v>0.5</v>
          </cell>
          <cell r="T97" t="str">
            <v>PROGRAMME D'APPUI À LA COMPÉTITIVITÉ ÉCONOMIQUE DU BÉNIN</v>
          </cell>
          <cell r="U97" t="str">
            <v>ECGF</v>
          </cell>
          <cell r="V97" t="str">
            <v>K</v>
          </cell>
          <cell r="W97" t="str">
            <v>Multi-Sector</v>
          </cell>
          <cell r="X97" t="str">
            <v>K0</v>
          </cell>
          <cell r="Y97" t="str">
            <v>Multi-Sector</v>
          </cell>
          <cell r="Z97" t="str">
            <v>K00</v>
          </cell>
          <cell r="AA97" t="str">
            <v>Multi-Sector</v>
          </cell>
          <cell r="AB97" t="str">
            <v>2100</v>
          </cell>
          <cell r="AC97" t="str">
            <v>21</v>
          </cell>
          <cell r="AD97" t="str">
            <v>CLSD</v>
          </cell>
        </row>
        <row r="98">
          <cell r="A98" t="str">
            <v>P-BJ-K00-006</v>
          </cell>
          <cell r="B98" t="str">
            <v>2100150041943</v>
          </cell>
          <cell r="C98" t="str">
            <v>Benin</v>
          </cell>
          <cell r="D98" t="str">
            <v/>
          </cell>
          <cell r="E98" t="str">
            <v/>
          </cell>
          <cell r="F98" t="str">
            <v/>
          </cell>
          <cell r="G98" t="str">
            <v/>
          </cell>
          <cell r="H98" t="str">
            <v/>
          </cell>
          <cell r="I98">
            <v>3497974</v>
          </cell>
          <cell r="J98" t="str">
            <v/>
          </cell>
          <cell r="K98" t="str">
            <v/>
          </cell>
          <cell r="L98" t="str">
            <v/>
          </cell>
          <cell r="M98">
            <v>3497974</v>
          </cell>
          <cell r="Q98" t="str">
            <v>SOV</v>
          </cell>
          <cell r="R98">
            <v>0.5</v>
          </cell>
          <cell r="T98" t="str">
            <v>PROGRAMME D'APPUI À LA COMPÉTITIVITÉ ECONOMIQUE DU BÉNIN PHA</v>
          </cell>
          <cell r="U98" t="str">
            <v>ECGF1</v>
          </cell>
          <cell r="V98" t="str">
            <v>K</v>
          </cell>
          <cell r="W98" t="str">
            <v>Multi-Sector</v>
          </cell>
          <cell r="X98" t="str">
            <v>K0</v>
          </cell>
          <cell r="Y98" t="str">
            <v>Multi-Sector</v>
          </cell>
          <cell r="Z98" t="str">
            <v>K00</v>
          </cell>
          <cell r="AA98" t="str">
            <v>Multi-Sector</v>
          </cell>
          <cell r="AB98" t="str">
            <v>2100</v>
          </cell>
          <cell r="AC98" t="str">
            <v>20</v>
          </cell>
          <cell r="AD98" t="str">
            <v>COMP</v>
          </cell>
        </row>
        <row r="99">
          <cell r="A99" t="str">
            <v>P-BJ-K00-006</v>
          </cell>
          <cell r="B99" t="str">
            <v>2100155040172</v>
          </cell>
          <cell r="C99" t="str">
            <v>Benin</v>
          </cell>
          <cell r="D99" t="str">
            <v/>
          </cell>
          <cell r="E99" t="str">
            <v/>
          </cell>
          <cell r="F99" t="str">
            <v/>
          </cell>
          <cell r="G99" t="str">
            <v/>
          </cell>
          <cell r="H99">
            <v>1544303</v>
          </cell>
          <cell r="I99" t="str">
            <v/>
          </cell>
          <cell r="J99" t="str">
            <v/>
          </cell>
          <cell r="K99" t="str">
            <v/>
          </cell>
          <cell r="L99" t="str">
            <v/>
          </cell>
          <cell r="M99">
            <v>1544303</v>
          </cell>
          <cell r="Q99" t="str">
            <v>SOV</v>
          </cell>
          <cell r="R99">
            <v>0.5</v>
          </cell>
          <cell r="T99" t="str">
            <v>PROGRAMME D'APPUI À LA COMPÉTITIVITÉ ECONOMIQUE DU BÉNIN PHA</v>
          </cell>
          <cell r="U99" t="str">
            <v>ECGF1</v>
          </cell>
          <cell r="V99" t="str">
            <v>K</v>
          </cell>
          <cell r="W99" t="str">
            <v>Multi-Sector</v>
          </cell>
          <cell r="X99" t="str">
            <v>K0</v>
          </cell>
          <cell r="Y99" t="str">
            <v>Multi-Sector</v>
          </cell>
          <cell r="Z99" t="str">
            <v>K00</v>
          </cell>
          <cell r="AA99" t="str">
            <v>Multi-Sector</v>
          </cell>
          <cell r="AB99" t="str">
            <v>2100</v>
          </cell>
          <cell r="AC99" t="str">
            <v>21</v>
          </cell>
          <cell r="AD99" t="str">
            <v>COMP</v>
          </cell>
        </row>
        <row r="100">
          <cell r="A100" t="str">
            <v>P-BJ-KZ0-001</v>
          </cell>
          <cell r="B100" t="str">
            <v>2100150042357</v>
          </cell>
          <cell r="C100" t="str">
            <v>Benin</v>
          </cell>
          <cell r="D100" t="str">
            <v/>
          </cell>
          <cell r="E100" t="str">
            <v/>
          </cell>
          <cell r="F100" t="str">
            <v/>
          </cell>
          <cell r="G100" t="str">
            <v/>
          </cell>
          <cell r="H100" t="str">
            <v/>
          </cell>
          <cell r="I100">
            <v>5100000</v>
          </cell>
          <cell r="J100" t="str">
            <v/>
          </cell>
          <cell r="K100" t="str">
            <v/>
          </cell>
          <cell r="L100" t="str">
            <v/>
          </cell>
          <cell r="M100">
            <v>5100000</v>
          </cell>
          <cell r="Q100" t="str">
            <v>SOV</v>
          </cell>
          <cell r="R100">
            <v>1</v>
          </cell>
          <cell r="T100" t="str">
            <v>PROGRAMME D'APPUI À LA REPONSE À LA COVID-19 BENIN</v>
          </cell>
          <cell r="U100" t="str">
            <v>ECGF1</v>
          </cell>
          <cell r="V100" t="str">
            <v>K</v>
          </cell>
          <cell r="W100" t="str">
            <v>Multi-Sector</v>
          </cell>
          <cell r="X100" t="str">
            <v>KZ</v>
          </cell>
          <cell r="Y100" t="str">
            <v>Other Multi Sector</v>
          </cell>
          <cell r="Z100" t="str">
            <v>KZ0</v>
          </cell>
          <cell r="AA100" t="str">
            <v>Other Multi Sector</v>
          </cell>
          <cell r="AB100" t="str">
            <v>2100</v>
          </cell>
          <cell r="AC100" t="str">
            <v>20</v>
          </cell>
          <cell r="AD100" t="str">
            <v>COMP</v>
          </cell>
        </row>
        <row r="101">
          <cell r="A101" t="str">
            <v>P-BW-AA0-011</v>
          </cell>
          <cell r="B101" t="str">
            <v>5500155013910</v>
          </cell>
          <cell r="C101" t="str">
            <v>Botswana</v>
          </cell>
          <cell r="D101" t="str">
            <v/>
          </cell>
          <cell r="E101" t="str">
            <v/>
          </cell>
          <cell r="F101" t="str">
            <v/>
          </cell>
          <cell r="G101" t="str">
            <v/>
          </cell>
          <cell r="H101" t="str">
            <v/>
          </cell>
          <cell r="I101" t="str">
            <v/>
          </cell>
          <cell r="J101" t="str">
            <v/>
          </cell>
          <cell r="K101" t="str">
            <v/>
          </cell>
          <cell r="L101">
            <v>69129.22</v>
          </cell>
          <cell r="M101">
            <v>69129.22</v>
          </cell>
          <cell r="Q101" t="str">
            <v>SOV</v>
          </cell>
          <cell r="R101">
            <v>1</v>
          </cell>
          <cell r="T101" t="str">
            <v>ZAMBEZI INTEGRATED AGRO-COMMERCIAL DEVELOPMENT PROJECT - TAF</v>
          </cell>
          <cell r="U101" t="str">
            <v>AHAI6</v>
          </cell>
          <cell r="V101" t="str">
            <v>A</v>
          </cell>
          <cell r="W101" t="str">
            <v>Agriculture</v>
          </cell>
          <cell r="X101" t="str">
            <v>AA</v>
          </cell>
          <cell r="Y101" t="str">
            <v>Agriculture</v>
          </cell>
          <cell r="Z101" t="str">
            <v>AA0</v>
          </cell>
          <cell r="AA101" t="str">
            <v>Agriculture</v>
          </cell>
          <cell r="AB101" t="str">
            <v>5500</v>
          </cell>
          <cell r="AC101" t="str">
            <v>43</v>
          </cell>
          <cell r="AD101" t="str">
            <v>OnGo</v>
          </cell>
        </row>
        <row r="102">
          <cell r="A102" t="str">
            <v>P-BW-BZ0-001</v>
          </cell>
          <cell r="B102" t="str">
            <v>5700155003151</v>
          </cell>
          <cell r="C102" t="str">
            <v>Botswana</v>
          </cell>
          <cell r="D102" t="str">
            <v/>
          </cell>
          <cell r="E102" t="str">
            <v/>
          </cell>
          <cell r="F102" t="str">
            <v/>
          </cell>
          <cell r="G102" t="str">
            <v/>
          </cell>
          <cell r="H102">
            <v>68048.86</v>
          </cell>
          <cell r="I102">
            <v>38812.159999999996</v>
          </cell>
          <cell r="J102">
            <v>35724.75</v>
          </cell>
          <cell r="K102">
            <v>127777.83</v>
          </cell>
          <cell r="L102" t="str">
            <v/>
          </cell>
          <cell r="M102">
            <v>270363.59999999998</v>
          </cell>
          <cell r="Q102" t="str">
            <v>SOV</v>
          </cell>
          <cell r="R102">
            <v>1</v>
          </cell>
          <cell r="T102" t="str">
            <v>BOTSWANA SUPPORT TO ECONOMIC DIVERSIFICATION TECHNICAL ASSIS</v>
          </cell>
          <cell r="U102" t="str">
            <v>AHHD2</v>
          </cell>
          <cell r="V102" t="str">
            <v>B</v>
          </cell>
          <cell r="W102" t="str">
            <v>Ind/Mini/Quar</v>
          </cell>
          <cell r="X102" t="str">
            <v>BZ</v>
          </cell>
          <cell r="Y102" t="str">
            <v>More Than One Industry Sub-Sector</v>
          </cell>
          <cell r="Z102" t="str">
            <v>BZ0</v>
          </cell>
          <cell r="AA102" t="str">
            <v>More Than One Industry Sub-Sector</v>
          </cell>
          <cell r="AB102" t="str">
            <v>5700</v>
          </cell>
          <cell r="AC102" t="str">
            <v>40</v>
          </cell>
          <cell r="AD102" t="str">
            <v>OnGo</v>
          </cell>
        </row>
        <row r="103">
          <cell r="A103" t="str">
            <v>P-BW-FA0-002</v>
          </cell>
          <cell r="B103" t="str">
            <v>5590155000101</v>
          </cell>
          <cell r="C103" t="str">
            <v>Botswana</v>
          </cell>
          <cell r="D103" t="str">
            <v/>
          </cell>
          <cell r="E103" t="str">
            <v/>
          </cell>
          <cell r="F103" t="str">
            <v/>
          </cell>
          <cell r="G103" t="str">
            <v/>
          </cell>
          <cell r="H103" t="str">
            <v/>
          </cell>
          <cell r="I103" t="str">
            <v/>
          </cell>
          <cell r="J103" t="str">
            <v/>
          </cell>
          <cell r="K103" t="str">
            <v/>
          </cell>
          <cell r="L103" t="str">
            <v/>
          </cell>
          <cell r="M103">
            <v>0</v>
          </cell>
          <cell r="Q103" t="str">
            <v>SOV</v>
          </cell>
          <cell r="R103">
            <v>1</v>
          </cell>
          <cell r="T103" t="str">
            <v>BOTSWANA RENEWABLE ENERGY SUPPORT PROGRAM</v>
          </cell>
          <cell r="U103" t="str">
            <v>PESR1</v>
          </cell>
          <cell r="V103" t="str">
            <v>F</v>
          </cell>
          <cell r="W103" t="str">
            <v>Power</v>
          </cell>
          <cell r="X103" t="str">
            <v>FA</v>
          </cell>
          <cell r="Y103" t="str">
            <v>Electricity</v>
          </cell>
          <cell r="Z103" t="str">
            <v>FA0</v>
          </cell>
          <cell r="AA103" t="str">
            <v>Electricity</v>
          </cell>
          <cell r="AB103" t="str">
            <v>5590</v>
          </cell>
          <cell r="AC103" t="str">
            <v>41</v>
          </cell>
          <cell r="AD103" t="str">
            <v>OnGo</v>
          </cell>
        </row>
        <row r="104">
          <cell r="A104" t="str">
            <v>P-BW-HAA-004</v>
          </cell>
          <cell r="B104" t="str">
            <v>2000130020431</v>
          </cell>
          <cell r="C104" t="str">
            <v>Botswana</v>
          </cell>
          <cell r="D104" t="str">
            <v/>
          </cell>
          <cell r="E104" t="str">
            <v/>
          </cell>
          <cell r="F104" t="str">
            <v/>
          </cell>
          <cell r="G104" t="str">
            <v/>
          </cell>
          <cell r="H104" t="str">
            <v/>
          </cell>
          <cell r="I104">
            <v>29370497.190000001</v>
          </cell>
          <cell r="J104">
            <v>27664573.300000001</v>
          </cell>
          <cell r="K104" t="str">
            <v/>
          </cell>
          <cell r="L104" t="str">
            <v/>
          </cell>
          <cell r="M104">
            <v>57035070.490000002</v>
          </cell>
          <cell r="Q104" t="str">
            <v>NSO</v>
          </cell>
          <cell r="R104">
            <v>1</v>
          </cell>
          <cell r="T104" t="str">
            <v>BOTSWANA DEVELOPMENT CORPORATION LINE OF CREDIT</v>
          </cell>
          <cell r="U104" t="str">
            <v>PINS2</v>
          </cell>
          <cell r="V104" t="str">
            <v>H</v>
          </cell>
          <cell r="W104" t="str">
            <v>Finance</v>
          </cell>
          <cell r="X104" t="str">
            <v>HA</v>
          </cell>
          <cell r="Y104" t="str">
            <v>Banks</v>
          </cell>
          <cell r="Z104" t="str">
            <v>HAA</v>
          </cell>
          <cell r="AA104" t="str">
            <v>Development Banking</v>
          </cell>
          <cell r="AB104" t="str">
            <v>2000</v>
          </cell>
          <cell r="AC104" t="str">
            <v>11</v>
          </cell>
          <cell r="AD104" t="str">
            <v>OnGo</v>
          </cell>
        </row>
        <row r="105">
          <cell r="A105" t="str">
            <v>P-BW-HB0-004</v>
          </cell>
          <cell r="B105" t="str">
            <v>5500155011302</v>
          </cell>
          <cell r="C105" t="str">
            <v>Botswana</v>
          </cell>
          <cell r="D105" t="str">
            <v/>
          </cell>
          <cell r="E105" t="str">
            <v/>
          </cell>
          <cell r="F105">
            <v>115849.52</v>
          </cell>
          <cell r="G105" t="str">
            <v/>
          </cell>
          <cell r="H105">
            <v>20537.440000000002</v>
          </cell>
          <cell r="I105" t="str">
            <v/>
          </cell>
          <cell r="J105">
            <v>54527.380000000005</v>
          </cell>
          <cell r="K105">
            <v>2442.41</v>
          </cell>
          <cell r="L105" t="str">
            <v/>
          </cell>
          <cell r="M105">
            <v>193356.75000000003</v>
          </cell>
          <cell r="Q105" t="str">
            <v>SOV</v>
          </cell>
          <cell r="R105">
            <v>1</v>
          </cell>
          <cell r="T105" t="str">
            <v>MIC TECHNICAL ASSISTANCE GRANT TO BOTSWANA DEVELOPMENT CORPO</v>
          </cell>
          <cell r="U105" t="str">
            <v>ECGF</v>
          </cell>
          <cell r="V105" t="str">
            <v>H</v>
          </cell>
          <cell r="W105" t="str">
            <v>Finance</v>
          </cell>
          <cell r="X105" t="str">
            <v>HB</v>
          </cell>
          <cell r="Y105" t="str">
            <v>Non bank Financial Institution</v>
          </cell>
          <cell r="Z105" t="str">
            <v>HB0</v>
          </cell>
          <cell r="AA105" t="str">
            <v>Non bank Financial Institution</v>
          </cell>
          <cell r="AB105" t="str">
            <v>5500</v>
          </cell>
          <cell r="AC105" t="str">
            <v>43</v>
          </cell>
          <cell r="AD105" t="str">
            <v>CLSD</v>
          </cell>
        </row>
        <row r="106">
          <cell r="A106" t="str">
            <v>P-BW-K00-004</v>
          </cell>
          <cell r="B106" t="str">
            <v>2000200005051</v>
          </cell>
          <cell r="C106" t="str">
            <v>Botswana</v>
          </cell>
          <cell r="D106" t="str">
            <v/>
          </cell>
          <cell r="E106" t="str">
            <v/>
          </cell>
          <cell r="F106" t="str">
            <v/>
          </cell>
          <cell r="G106" t="str">
            <v/>
          </cell>
          <cell r="H106" t="str">
            <v/>
          </cell>
          <cell r="I106" t="str">
            <v/>
          </cell>
          <cell r="J106" t="str">
            <v/>
          </cell>
          <cell r="K106">
            <v>99244438.329999998</v>
          </cell>
          <cell r="L106" t="str">
            <v/>
          </cell>
          <cell r="M106">
            <v>99244438.329999998</v>
          </cell>
          <cell r="Q106" t="str">
            <v>SOV</v>
          </cell>
          <cell r="R106">
            <v>1</v>
          </cell>
          <cell r="T106" t="str">
            <v>ECONOMIC RECOVERY SUPPORT PROGRAM</v>
          </cell>
          <cell r="U106" t="str">
            <v>ECGF2</v>
          </cell>
          <cell r="V106" t="str">
            <v>K</v>
          </cell>
          <cell r="W106" t="str">
            <v>Multi-Sector</v>
          </cell>
          <cell r="X106" t="str">
            <v>K0</v>
          </cell>
          <cell r="Y106" t="str">
            <v>Multi-Sector</v>
          </cell>
          <cell r="Z106" t="str">
            <v>K00</v>
          </cell>
          <cell r="AA106" t="str">
            <v>Multi-Sector</v>
          </cell>
          <cell r="AB106" t="str">
            <v>2000</v>
          </cell>
          <cell r="AC106" t="str">
            <v>20</v>
          </cell>
          <cell r="AD106" t="str">
            <v>COMP</v>
          </cell>
        </row>
        <row r="107">
          <cell r="A107" t="str">
            <v>P-BW-K00-005</v>
          </cell>
          <cell r="B107" t="str">
            <v>2000300000203</v>
          </cell>
          <cell r="C107" t="str">
            <v>Botswana</v>
          </cell>
          <cell r="D107" t="str">
            <v/>
          </cell>
          <cell r="E107" t="str">
            <v/>
          </cell>
          <cell r="F107" t="str">
            <v/>
          </cell>
          <cell r="G107" t="str">
            <v/>
          </cell>
          <cell r="H107" t="str">
            <v/>
          </cell>
          <cell r="I107" t="str">
            <v/>
          </cell>
          <cell r="J107" t="str">
            <v/>
          </cell>
          <cell r="K107" t="str">
            <v/>
          </cell>
          <cell r="L107" t="str">
            <v/>
          </cell>
          <cell r="M107">
            <v>0</v>
          </cell>
          <cell r="Q107" t="str">
            <v>SOV</v>
          </cell>
          <cell r="R107">
            <v>1</v>
          </cell>
          <cell r="T107" t="str">
            <v>ECONOMIC RECOVERY SUPPORT PROGRAMME PHASE II</v>
          </cell>
          <cell r="U107" t="str">
            <v>ECGF2</v>
          </cell>
          <cell r="V107" t="str">
            <v>K</v>
          </cell>
          <cell r="W107" t="str">
            <v>Multi-Sector</v>
          </cell>
          <cell r="X107" t="str">
            <v>K0</v>
          </cell>
          <cell r="Y107" t="str">
            <v>Multi-Sector</v>
          </cell>
          <cell r="Z107" t="str">
            <v>K00</v>
          </cell>
          <cell r="AA107" t="str">
            <v>Multi-Sector</v>
          </cell>
          <cell r="AB107" t="str">
            <v>2000</v>
          </cell>
          <cell r="AC107" t="str">
            <v>20</v>
          </cell>
          <cell r="AD107" t="str">
            <v>APVD</v>
          </cell>
        </row>
        <row r="108">
          <cell r="A108" t="str">
            <v>P-BW-KF0-003</v>
          </cell>
          <cell r="B108" t="str">
            <v>5500155014503</v>
          </cell>
          <cell r="C108" t="str">
            <v>Botswana</v>
          </cell>
          <cell r="D108" t="str">
            <v/>
          </cell>
          <cell r="E108" t="str">
            <v/>
          </cell>
          <cell r="F108" t="str">
            <v/>
          </cell>
          <cell r="G108" t="str">
            <v/>
          </cell>
          <cell r="H108" t="str">
            <v/>
          </cell>
          <cell r="I108" t="str">
            <v/>
          </cell>
          <cell r="J108" t="str">
            <v/>
          </cell>
          <cell r="K108" t="str">
            <v/>
          </cell>
          <cell r="L108">
            <v>3902.73</v>
          </cell>
          <cell r="M108">
            <v>3902.73</v>
          </cell>
          <cell r="Q108" t="str">
            <v>SOV</v>
          </cell>
          <cell r="R108">
            <v>1</v>
          </cell>
          <cell r="T108" t="str">
            <v>PPP CAPACITY STRENGTHENING PROJECT</v>
          </cell>
          <cell r="U108" t="str">
            <v>ECGF2</v>
          </cell>
          <cell r="V108" t="str">
            <v>K</v>
          </cell>
          <cell r="W108" t="str">
            <v>Multi-Sector</v>
          </cell>
          <cell r="X108" t="str">
            <v>KF</v>
          </cell>
          <cell r="Y108" t="str">
            <v>Institutional Support</v>
          </cell>
          <cell r="Z108" t="str">
            <v>KF0</v>
          </cell>
          <cell r="AA108" t="str">
            <v>Institutional Support</v>
          </cell>
          <cell r="AB108" t="str">
            <v>5500</v>
          </cell>
          <cell r="AC108" t="str">
            <v>43</v>
          </cell>
          <cell r="AD108" t="str">
            <v>OnGo</v>
          </cell>
        </row>
        <row r="109">
          <cell r="A109" t="str">
            <v>P-CD-A00-005</v>
          </cell>
          <cell r="B109" t="str">
            <v>2100155031517</v>
          </cell>
          <cell r="C109" t="str">
            <v>Dem Rep Congo</v>
          </cell>
          <cell r="D109" t="str">
            <v/>
          </cell>
          <cell r="E109">
            <v>621597.24</v>
          </cell>
          <cell r="F109">
            <v>159031.90999999997</v>
          </cell>
          <cell r="G109" t="str">
            <v/>
          </cell>
          <cell r="H109" t="str">
            <v/>
          </cell>
          <cell r="I109" t="str">
            <v/>
          </cell>
          <cell r="J109" t="str">
            <v/>
          </cell>
          <cell r="K109" t="str">
            <v/>
          </cell>
          <cell r="L109" t="str">
            <v/>
          </cell>
          <cell r="M109">
            <v>780629.14999999991</v>
          </cell>
          <cell r="Q109" t="str">
            <v>SOV</v>
          </cell>
          <cell r="R109">
            <v>1</v>
          </cell>
          <cell r="T109" t="str">
            <v>PPF-PROJET ENTREPRENARIAT DES JEUNES DANS L’AGRICULTURE ET L</v>
          </cell>
          <cell r="U109" t="str">
            <v>AHAI3</v>
          </cell>
          <cell r="V109" t="str">
            <v>A</v>
          </cell>
          <cell r="W109" t="str">
            <v>Agriculture</v>
          </cell>
          <cell r="X109" t="str">
            <v>A0</v>
          </cell>
          <cell r="Y109" t="str">
            <v>Agriculture and Rural Development</v>
          </cell>
          <cell r="Z109" t="str">
            <v>A00</v>
          </cell>
          <cell r="AA109" t="str">
            <v>Agriculture and Rural Development</v>
          </cell>
          <cell r="AB109" t="str">
            <v>2100</v>
          </cell>
          <cell r="AC109" t="str">
            <v>32</v>
          </cell>
          <cell r="AD109" t="str">
            <v>COMP</v>
          </cell>
        </row>
        <row r="110">
          <cell r="A110" t="str">
            <v>P-CD-A00-007</v>
          </cell>
          <cell r="B110" t="str">
            <v>2100150041595</v>
          </cell>
          <cell r="C110" t="str">
            <v>Dem Rep Congo</v>
          </cell>
          <cell r="D110" t="str">
            <v/>
          </cell>
          <cell r="E110" t="str">
            <v/>
          </cell>
          <cell r="F110" t="str">
            <v/>
          </cell>
          <cell r="G110" t="str">
            <v/>
          </cell>
          <cell r="H110" t="str">
            <v/>
          </cell>
          <cell r="I110">
            <v>106239.07</v>
          </cell>
          <cell r="J110">
            <v>42429.39</v>
          </cell>
          <cell r="K110">
            <v>693749.86</v>
          </cell>
          <cell r="L110">
            <v>325866.40000000002</v>
          </cell>
          <cell r="M110">
            <v>1168284.7200000002</v>
          </cell>
          <cell r="Q110" t="str">
            <v>SOV</v>
          </cell>
          <cell r="R110">
            <v>1</v>
          </cell>
          <cell r="T110" t="str">
            <v>PROJET D’APPUI AU DÉVELOPPEMENT DE CHAINE DE VALEUR AGRICOLE</v>
          </cell>
          <cell r="U110" t="str">
            <v>AHAI1</v>
          </cell>
          <cell r="V110" t="str">
            <v>A</v>
          </cell>
          <cell r="W110" t="str">
            <v>Agriculture</v>
          </cell>
          <cell r="X110" t="str">
            <v>A0</v>
          </cell>
          <cell r="Y110" t="str">
            <v>Agriculture and Rural Development</v>
          </cell>
          <cell r="Z110" t="str">
            <v>A00</v>
          </cell>
          <cell r="AA110" t="str">
            <v>Agriculture and Rural Development</v>
          </cell>
          <cell r="AB110" t="str">
            <v>2100</v>
          </cell>
          <cell r="AC110" t="str">
            <v>10</v>
          </cell>
          <cell r="AD110" t="str">
            <v>OnGo</v>
          </cell>
        </row>
        <row r="111">
          <cell r="A111" t="str">
            <v>P-CD-AA0-009</v>
          </cell>
          <cell r="B111" t="str">
            <v>2100155033118</v>
          </cell>
          <cell r="C111" t="str">
            <v>Dem Rep Congo</v>
          </cell>
          <cell r="D111" t="str">
            <v/>
          </cell>
          <cell r="E111" t="str">
            <v/>
          </cell>
          <cell r="F111">
            <v>84722.76</v>
          </cell>
          <cell r="G111">
            <v>37327.07</v>
          </cell>
          <cell r="H111">
            <v>455211.31</v>
          </cell>
          <cell r="I111">
            <v>275106.33999999997</v>
          </cell>
          <cell r="J111">
            <v>462294.6</v>
          </cell>
          <cell r="K111">
            <v>206029.85</v>
          </cell>
          <cell r="L111" t="str">
            <v/>
          </cell>
          <cell r="M111">
            <v>1520691.9300000002</v>
          </cell>
          <cell r="Q111" t="str">
            <v>SOV</v>
          </cell>
          <cell r="R111">
            <v>1</v>
          </cell>
          <cell r="T111" t="str">
            <v>ETUDE DE FAISABILITÉ DES PARCS INDUSTRIELS</v>
          </cell>
          <cell r="U111" t="str">
            <v>AHFR2</v>
          </cell>
          <cell r="V111" t="str">
            <v>A</v>
          </cell>
          <cell r="W111" t="str">
            <v>Agriculture</v>
          </cell>
          <cell r="X111" t="str">
            <v>AA</v>
          </cell>
          <cell r="Y111" t="str">
            <v>Agriculture</v>
          </cell>
          <cell r="Z111" t="str">
            <v>AA0</v>
          </cell>
          <cell r="AA111" t="str">
            <v>Agriculture</v>
          </cell>
          <cell r="AB111" t="str">
            <v>2100</v>
          </cell>
          <cell r="AC111" t="str">
            <v>41</v>
          </cell>
          <cell r="AD111" t="str">
            <v>COMP</v>
          </cell>
        </row>
        <row r="112">
          <cell r="A112" t="str">
            <v>P-CD-AA0-019</v>
          </cell>
          <cell r="B112" t="str">
            <v>5900150003402</v>
          </cell>
          <cell r="C112" t="str">
            <v>Dem Rep Congo</v>
          </cell>
          <cell r="D112" t="str">
            <v/>
          </cell>
          <cell r="E112" t="str">
            <v/>
          </cell>
          <cell r="F112" t="str">
            <v/>
          </cell>
          <cell r="G112" t="str">
            <v/>
          </cell>
          <cell r="H112" t="str">
            <v/>
          </cell>
          <cell r="I112" t="str">
            <v/>
          </cell>
          <cell r="J112" t="str">
            <v/>
          </cell>
          <cell r="K112" t="str">
            <v/>
          </cell>
          <cell r="L112" t="str">
            <v/>
          </cell>
          <cell r="M112">
            <v>0</v>
          </cell>
          <cell r="Q112" t="str">
            <v>SOV</v>
          </cell>
          <cell r="R112">
            <v>0.5</v>
          </cell>
          <cell r="T112" t="str">
            <v>AEFPF - RDC</v>
          </cell>
          <cell r="U112" t="str">
            <v>AHAI3</v>
          </cell>
          <cell r="V112" t="str">
            <v>A</v>
          </cell>
          <cell r="W112" t="str">
            <v>Agriculture</v>
          </cell>
          <cell r="X112" t="str">
            <v>AA</v>
          </cell>
          <cell r="Y112" t="str">
            <v>Agriculture</v>
          </cell>
          <cell r="Z112" t="str">
            <v>AA0</v>
          </cell>
          <cell r="AA112" t="str">
            <v>Agriculture</v>
          </cell>
          <cell r="AB112" t="str">
            <v>5900</v>
          </cell>
          <cell r="AC112" t="str">
            <v>10</v>
          </cell>
          <cell r="AD112" t="str">
            <v>OnGo</v>
          </cell>
        </row>
        <row r="113">
          <cell r="A113" t="str">
            <v>P-CD-AA0-019</v>
          </cell>
          <cell r="B113" t="str">
            <v>5900155017259</v>
          </cell>
          <cell r="C113" t="str">
            <v>Dem Rep Congo</v>
          </cell>
          <cell r="D113" t="str">
            <v/>
          </cell>
          <cell r="E113" t="str">
            <v/>
          </cell>
          <cell r="F113" t="str">
            <v/>
          </cell>
          <cell r="G113" t="str">
            <v/>
          </cell>
          <cell r="H113" t="str">
            <v/>
          </cell>
          <cell r="I113" t="str">
            <v/>
          </cell>
          <cell r="J113" t="str">
            <v/>
          </cell>
          <cell r="K113">
            <v>241490.67</v>
          </cell>
          <cell r="L113" t="str">
            <v/>
          </cell>
          <cell r="M113">
            <v>241490.67</v>
          </cell>
          <cell r="Q113" t="str">
            <v>SOV</v>
          </cell>
          <cell r="R113">
            <v>0.5</v>
          </cell>
          <cell r="T113" t="str">
            <v>AEFPF - RDC</v>
          </cell>
          <cell r="U113" t="str">
            <v>AHAI3</v>
          </cell>
          <cell r="V113" t="str">
            <v>A</v>
          </cell>
          <cell r="W113" t="str">
            <v>Agriculture</v>
          </cell>
          <cell r="X113" t="str">
            <v>AA</v>
          </cell>
          <cell r="Y113" t="str">
            <v>Agriculture</v>
          </cell>
          <cell r="Z113" t="str">
            <v>AA0</v>
          </cell>
          <cell r="AA113" t="str">
            <v>Agriculture</v>
          </cell>
          <cell r="AB113" t="str">
            <v>5900</v>
          </cell>
          <cell r="AC113" t="str">
            <v>41</v>
          </cell>
          <cell r="AD113" t="str">
            <v>OnGo</v>
          </cell>
        </row>
        <row r="114">
          <cell r="A114" t="str">
            <v>P-CD-AA0-022</v>
          </cell>
          <cell r="B114" t="str">
            <v>5000199006669</v>
          </cell>
          <cell r="C114" t="str">
            <v>Dem Rep Congo</v>
          </cell>
          <cell r="D114" t="str">
            <v/>
          </cell>
          <cell r="E114" t="str">
            <v/>
          </cell>
          <cell r="F114" t="str">
            <v/>
          </cell>
          <cell r="G114" t="str">
            <v/>
          </cell>
          <cell r="H114" t="str">
            <v/>
          </cell>
          <cell r="I114" t="str">
            <v/>
          </cell>
          <cell r="J114" t="str">
            <v/>
          </cell>
          <cell r="K114" t="str">
            <v/>
          </cell>
          <cell r="L114" t="str">
            <v/>
          </cell>
          <cell r="M114">
            <v>0</v>
          </cell>
          <cell r="Q114" t="str">
            <v>SOV</v>
          </cell>
          <cell r="R114">
            <v>1</v>
          </cell>
          <cell r="T114" t="str">
            <v>AIDE D’URGENCE AUX VICTIMES DES EBOULEMENTS DES TERRES ET AU</v>
          </cell>
          <cell r="U114" t="str">
            <v>AHAI3</v>
          </cell>
          <cell r="V114" t="str">
            <v>A</v>
          </cell>
          <cell r="W114" t="str">
            <v>Agriculture</v>
          </cell>
          <cell r="X114" t="str">
            <v>AA</v>
          </cell>
          <cell r="Y114" t="str">
            <v>Agriculture</v>
          </cell>
          <cell r="Z114" t="str">
            <v>AA0</v>
          </cell>
          <cell r="AA114" t="str">
            <v>Agriculture</v>
          </cell>
          <cell r="AB114" t="str">
            <v>5000</v>
          </cell>
          <cell r="AC114" t="str">
            <v>50</v>
          </cell>
          <cell r="AD114" t="str">
            <v>APVD</v>
          </cell>
        </row>
        <row r="115">
          <cell r="A115" t="str">
            <v>P-CD-AAG-001</v>
          </cell>
          <cell r="B115" t="str">
            <v>2100150037893</v>
          </cell>
          <cell r="C115" t="str">
            <v>Dem Rep Congo</v>
          </cell>
          <cell r="D115" t="str">
            <v/>
          </cell>
          <cell r="E115" t="str">
            <v/>
          </cell>
          <cell r="F115" t="str">
            <v/>
          </cell>
          <cell r="G115">
            <v>149168.51</v>
          </cell>
          <cell r="H115" t="str">
            <v/>
          </cell>
          <cell r="I115" t="str">
            <v/>
          </cell>
          <cell r="J115" t="str">
            <v/>
          </cell>
          <cell r="K115" t="str">
            <v/>
          </cell>
          <cell r="L115" t="str">
            <v/>
          </cell>
          <cell r="M115">
            <v>149168.51</v>
          </cell>
          <cell r="Q115" t="str">
            <v>SOV</v>
          </cell>
          <cell r="R115">
            <v>1</v>
          </cell>
          <cell r="T115" t="str">
            <v>PPF DU PROJET D'APPUI AU PARC AGRO-INDUSTRIEL DE BUKANGA LON</v>
          </cell>
          <cell r="U115" t="str">
            <v>AHAI3</v>
          </cell>
          <cell r="V115" t="str">
            <v>A</v>
          </cell>
          <cell r="W115" t="str">
            <v>Agriculture</v>
          </cell>
          <cell r="X115" t="str">
            <v>AA</v>
          </cell>
          <cell r="Y115" t="str">
            <v>Agriculture</v>
          </cell>
          <cell r="Z115" t="str">
            <v>AAG</v>
          </cell>
          <cell r="AA115" t="str">
            <v>Agro-Industry</v>
          </cell>
          <cell r="AB115" t="str">
            <v>2100</v>
          </cell>
          <cell r="AC115" t="str">
            <v>32</v>
          </cell>
          <cell r="AD115" t="str">
            <v>COMP</v>
          </cell>
        </row>
        <row r="116">
          <cell r="A116" t="str">
            <v>P-CD-AAG-006</v>
          </cell>
          <cell r="B116" t="str">
            <v>2100150042743</v>
          </cell>
          <cell r="C116" t="str">
            <v>Dem Rep Congo</v>
          </cell>
          <cell r="D116" t="str">
            <v/>
          </cell>
          <cell r="E116" t="str">
            <v/>
          </cell>
          <cell r="F116" t="str">
            <v/>
          </cell>
          <cell r="G116" t="str">
            <v/>
          </cell>
          <cell r="H116" t="str">
            <v/>
          </cell>
          <cell r="I116" t="str">
            <v/>
          </cell>
          <cell r="J116" t="str">
            <v/>
          </cell>
          <cell r="K116" t="str">
            <v/>
          </cell>
          <cell r="L116" t="str">
            <v/>
          </cell>
          <cell r="M116">
            <v>0</v>
          </cell>
          <cell r="Q116" t="str">
            <v>SOV</v>
          </cell>
          <cell r="R116">
            <v>1</v>
          </cell>
          <cell r="T116" t="str">
            <v>PROGRAMME D'APPUI AU DEVELOPPEMENT AGRO-INDUSTRIEL DE NGANDA</v>
          </cell>
          <cell r="U116" t="str">
            <v>AHFR2</v>
          </cell>
          <cell r="V116" t="str">
            <v>A</v>
          </cell>
          <cell r="W116" t="str">
            <v>Agriculture</v>
          </cell>
          <cell r="X116" t="str">
            <v>AA</v>
          </cell>
          <cell r="Y116" t="str">
            <v>Agriculture</v>
          </cell>
          <cell r="Z116" t="str">
            <v>AAG</v>
          </cell>
          <cell r="AA116" t="str">
            <v>Agro-Industry</v>
          </cell>
          <cell r="AB116" t="str">
            <v>2100</v>
          </cell>
          <cell r="AC116" t="str">
            <v>10</v>
          </cell>
          <cell r="AD116" t="str">
            <v>OnGo</v>
          </cell>
        </row>
        <row r="117">
          <cell r="A117" t="str">
            <v>P-CD-AB0-006</v>
          </cell>
          <cell r="B117" t="str">
            <v>2100150036597</v>
          </cell>
          <cell r="C117" t="str">
            <v>Dem Rep Congo</v>
          </cell>
          <cell r="D117" t="str">
            <v/>
          </cell>
          <cell r="E117" t="str">
            <v/>
          </cell>
          <cell r="F117" t="str">
            <v/>
          </cell>
          <cell r="G117">
            <v>390155.77</v>
          </cell>
          <cell r="H117">
            <v>1368444.37</v>
          </cell>
          <cell r="I117">
            <v>668890.44999999995</v>
          </cell>
          <cell r="J117">
            <v>3244946.33</v>
          </cell>
          <cell r="K117">
            <v>2691861.8999999994</v>
          </cell>
          <cell r="L117">
            <v>959431.15</v>
          </cell>
          <cell r="M117">
            <v>9323729.9699999988</v>
          </cell>
          <cell r="Q117" t="str">
            <v>SOV</v>
          </cell>
          <cell r="R117">
            <v>1</v>
          </cell>
          <cell r="T117" t="str">
            <v>PROJET ENTREPRENARIAT JEUNES DAS L'AGRICULTURE ET L'AGRO-BUS</v>
          </cell>
          <cell r="U117" t="str">
            <v>AHAI3</v>
          </cell>
          <cell r="V117" t="str">
            <v>A</v>
          </cell>
          <cell r="W117" t="str">
            <v>Agriculture</v>
          </cell>
          <cell r="X117" t="str">
            <v>AB</v>
          </cell>
          <cell r="Y117" t="str">
            <v>Rural Development</v>
          </cell>
          <cell r="Z117" t="str">
            <v>AB0</v>
          </cell>
          <cell r="AA117" t="str">
            <v>Rural Development</v>
          </cell>
          <cell r="AB117" t="str">
            <v>2100</v>
          </cell>
          <cell r="AC117" t="str">
            <v>10</v>
          </cell>
          <cell r="AD117" t="str">
            <v>OnGo</v>
          </cell>
        </row>
        <row r="118">
          <cell r="A118" t="str">
            <v>P-CD-AB0-007</v>
          </cell>
          <cell r="B118" t="str">
            <v>2100150042200</v>
          </cell>
          <cell r="C118" t="str">
            <v>Dem Rep Congo</v>
          </cell>
          <cell r="D118" t="str">
            <v/>
          </cell>
          <cell r="E118" t="str">
            <v/>
          </cell>
          <cell r="F118" t="str">
            <v/>
          </cell>
          <cell r="G118" t="str">
            <v/>
          </cell>
          <cell r="H118" t="str">
            <v/>
          </cell>
          <cell r="I118" t="str">
            <v/>
          </cell>
          <cell r="J118">
            <v>678847.03</v>
          </cell>
          <cell r="K118">
            <v>8441913.9199999999</v>
          </cell>
          <cell r="L118">
            <v>1478394.1800000002</v>
          </cell>
          <cell r="M118">
            <v>10599155.129999999</v>
          </cell>
          <cell r="Q118" t="str">
            <v>SOV</v>
          </cell>
          <cell r="R118">
            <v>0.5</v>
          </cell>
          <cell r="T118" t="str">
            <v>PROJET D'APPUI AU DEVELOPPEMENT INTEGRE DE L'ECONOMIE RURALE</v>
          </cell>
          <cell r="U118" t="str">
            <v>AHAI3</v>
          </cell>
          <cell r="V118" t="str">
            <v>A</v>
          </cell>
          <cell r="W118" t="str">
            <v>Agriculture</v>
          </cell>
          <cell r="X118" t="str">
            <v>AB</v>
          </cell>
          <cell r="Y118" t="str">
            <v>Rural Development</v>
          </cell>
          <cell r="Z118" t="str">
            <v>AB0</v>
          </cell>
          <cell r="AA118" t="str">
            <v>Rural Development</v>
          </cell>
          <cell r="AB118" t="str">
            <v>2100</v>
          </cell>
          <cell r="AC118" t="str">
            <v>10</v>
          </cell>
          <cell r="AD118" t="str">
            <v>OnGo</v>
          </cell>
        </row>
        <row r="119">
          <cell r="A119" t="str">
            <v>P-CD-AB0-007</v>
          </cell>
          <cell r="B119" t="str">
            <v>2100155040570</v>
          </cell>
          <cell r="C119" t="str">
            <v>Dem Rep Congo</v>
          </cell>
          <cell r="D119" t="str">
            <v/>
          </cell>
          <cell r="E119" t="str">
            <v/>
          </cell>
          <cell r="F119" t="str">
            <v/>
          </cell>
          <cell r="G119" t="str">
            <v/>
          </cell>
          <cell r="H119" t="str">
            <v/>
          </cell>
          <cell r="I119">
            <v>217133.26</v>
          </cell>
          <cell r="J119" t="str">
            <v/>
          </cell>
          <cell r="K119">
            <v>82573.53</v>
          </cell>
          <cell r="L119" t="str">
            <v/>
          </cell>
          <cell r="M119">
            <v>299706.79000000004</v>
          </cell>
          <cell r="Q119" t="str">
            <v>SOV</v>
          </cell>
          <cell r="R119">
            <v>0.5</v>
          </cell>
          <cell r="T119" t="str">
            <v>PROJET D'APPUI AU DEVELOPPEMENT INTEGRE DE L'ECONOMIE RURALE</v>
          </cell>
          <cell r="U119" t="str">
            <v>AHAI3</v>
          </cell>
          <cell r="V119" t="str">
            <v>A</v>
          </cell>
          <cell r="W119" t="str">
            <v>Agriculture</v>
          </cell>
          <cell r="X119" t="str">
            <v>AB</v>
          </cell>
          <cell r="Y119" t="str">
            <v>Rural Development</v>
          </cell>
          <cell r="Z119" t="str">
            <v>AB0</v>
          </cell>
          <cell r="AA119" t="str">
            <v>Rural Development</v>
          </cell>
          <cell r="AB119" t="str">
            <v>2100</v>
          </cell>
          <cell r="AC119" t="str">
            <v>41</v>
          </cell>
          <cell r="AD119" t="str">
            <v>OnGo</v>
          </cell>
        </row>
        <row r="120">
          <cell r="A120" t="str">
            <v>P-CD-B00-001</v>
          </cell>
          <cell r="B120" t="str">
            <v>5060140000101</v>
          </cell>
          <cell r="C120" t="str">
            <v>Dem Rep Congo</v>
          </cell>
          <cell r="D120" t="str">
            <v/>
          </cell>
          <cell r="E120" t="str">
            <v/>
          </cell>
          <cell r="F120" t="str">
            <v/>
          </cell>
          <cell r="G120" t="str">
            <v/>
          </cell>
          <cell r="H120" t="str">
            <v/>
          </cell>
          <cell r="I120" t="str">
            <v/>
          </cell>
          <cell r="J120" t="str">
            <v/>
          </cell>
          <cell r="K120" t="str">
            <v/>
          </cell>
          <cell r="L120" t="str">
            <v/>
          </cell>
          <cell r="M120">
            <v>0</v>
          </cell>
          <cell r="Q120" t="str">
            <v>NSO</v>
          </cell>
          <cell r="R120">
            <v>1</v>
          </cell>
          <cell r="T120" t="str">
            <v>NYUMBA YA AKIBA CEMENT PLANT</v>
          </cell>
          <cell r="U120" t="str">
            <v>PINS2</v>
          </cell>
          <cell r="V120" t="str">
            <v>B</v>
          </cell>
          <cell r="W120" t="str">
            <v>Ind/Mini/Quar</v>
          </cell>
          <cell r="X120" t="str">
            <v>B0</v>
          </cell>
          <cell r="Y120" t="str">
            <v>Industry, Mining &amp; Quarrying</v>
          </cell>
          <cell r="Z120" t="str">
            <v>B00</v>
          </cell>
          <cell r="AA120" t="str">
            <v>Industry, Mining &amp; Quarrying</v>
          </cell>
          <cell r="AB120" t="str">
            <v>5060</v>
          </cell>
          <cell r="AC120" t="str">
            <v>70</v>
          </cell>
          <cell r="AD120" t="str">
            <v>TERM</v>
          </cell>
        </row>
        <row r="121">
          <cell r="A121" t="str">
            <v>P-CD-D00-006</v>
          </cell>
          <cell r="B121" t="str">
            <v>2100155041175</v>
          </cell>
          <cell r="C121" t="str">
            <v>Dem Rep Congo</v>
          </cell>
          <cell r="D121" t="str">
            <v/>
          </cell>
          <cell r="E121" t="str">
            <v/>
          </cell>
          <cell r="F121" t="str">
            <v/>
          </cell>
          <cell r="G121" t="str">
            <v/>
          </cell>
          <cell r="H121" t="str">
            <v/>
          </cell>
          <cell r="I121" t="str">
            <v/>
          </cell>
          <cell r="J121" t="str">
            <v/>
          </cell>
          <cell r="K121" t="str">
            <v/>
          </cell>
          <cell r="L121" t="str">
            <v/>
          </cell>
          <cell r="M121">
            <v>0</v>
          </cell>
          <cell r="Q121" t="str">
            <v>SOV</v>
          </cell>
          <cell r="R121">
            <v>0.5</v>
          </cell>
          <cell r="T121" t="str">
            <v xml:space="preserve"> PROJET D'AMENAGEMENT DE LA ROUTE RN2 BUKAVU-GOMA</v>
          </cell>
          <cell r="U121" t="str">
            <v>PICU6</v>
          </cell>
          <cell r="V121" t="str">
            <v>D</v>
          </cell>
          <cell r="W121" t="str">
            <v>Transport</v>
          </cell>
          <cell r="X121" t="str">
            <v>D0</v>
          </cell>
          <cell r="Y121" t="str">
            <v>Transport</v>
          </cell>
          <cell r="Z121" t="str">
            <v>D00</v>
          </cell>
          <cell r="AA121" t="str">
            <v>Transport</v>
          </cell>
          <cell r="AB121" t="str">
            <v>2100</v>
          </cell>
          <cell r="AC121" t="str">
            <v>41</v>
          </cell>
          <cell r="AD121" t="str">
            <v>OnGo</v>
          </cell>
        </row>
        <row r="122">
          <cell r="A122" t="str">
            <v>P-CD-D00-006</v>
          </cell>
          <cell r="B122" t="str">
            <v>5900150003301</v>
          </cell>
          <cell r="C122" t="str">
            <v>Dem Rep Congo</v>
          </cell>
          <cell r="D122" t="str">
            <v/>
          </cell>
          <cell r="E122" t="str">
            <v/>
          </cell>
          <cell r="F122" t="str">
            <v/>
          </cell>
          <cell r="G122" t="str">
            <v/>
          </cell>
          <cell r="H122" t="str">
            <v/>
          </cell>
          <cell r="I122" t="str">
            <v/>
          </cell>
          <cell r="J122" t="str">
            <v/>
          </cell>
          <cell r="K122" t="str">
            <v/>
          </cell>
          <cell r="L122">
            <v>449776.53</v>
          </cell>
          <cell r="M122">
            <v>449776.53</v>
          </cell>
          <cell r="Q122" t="str">
            <v>SOV</v>
          </cell>
          <cell r="R122">
            <v>0.5</v>
          </cell>
          <cell r="T122" t="str">
            <v xml:space="preserve"> PROJET D'AMENAGEMENT DE LA ROUTE RN2 BUKAVU-GOMA</v>
          </cell>
          <cell r="U122" t="str">
            <v>PICU6</v>
          </cell>
          <cell r="V122" t="str">
            <v>D</v>
          </cell>
          <cell r="W122" t="str">
            <v>Transport</v>
          </cell>
          <cell r="X122" t="str">
            <v>D0</v>
          </cell>
          <cell r="Y122" t="str">
            <v>Transport</v>
          </cell>
          <cell r="Z122" t="str">
            <v>D00</v>
          </cell>
          <cell r="AA122" t="str">
            <v>Transport</v>
          </cell>
          <cell r="AB122" t="str">
            <v>5900</v>
          </cell>
          <cell r="AC122" t="str">
            <v>10</v>
          </cell>
          <cell r="AD122" t="str">
            <v>OnGo</v>
          </cell>
        </row>
        <row r="123">
          <cell r="A123" t="str">
            <v>P-CD-DA0-003</v>
          </cell>
          <cell r="B123" t="str">
            <v>2100155038366</v>
          </cell>
          <cell r="C123" t="str">
            <v>Dem Rep Congo</v>
          </cell>
          <cell r="D123" t="str">
            <v/>
          </cell>
          <cell r="E123" t="str">
            <v/>
          </cell>
          <cell r="F123" t="str">
            <v/>
          </cell>
          <cell r="G123" t="str">
            <v/>
          </cell>
          <cell r="H123" t="str">
            <v/>
          </cell>
          <cell r="I123">
            <v>5869843.9500000002</v>
          </cell>
          <cell r="J123">
            <v>6939088.6399999987</v>
          </cell>
          <cell r="K123">
            <v>6088060.6699999999</v>
          </cell>
          <cell r="L123">
            <v>3401276.43</v>
          </cell>
          <cell r="M123">
            <v>22298269.689999998</v>
          </cell>
          <cell r="Q123" t="str">
            <v>SOV</v>
          </cell>
          <cell r="R123">
            <v>0.5</v>
          </cell>
          <cell r="T123" t="str">
            <v>PROJET PRIORITAIRE DE SECURITE AERIENNE PHASE 2 (PPSA 2)</v>
          </cell>
          <cell r="U123" t="str">
            <v>PICU6</v>
          </cell>
          <cell r="V123" t="str">
            <v>D</v>
          </cell>
          <cell r="W123" t="str">
            <v>Transport</v>
          </cell>
          <cell r="X123" t="str">
            <v>DA</v>
          </cell>
          <cell r="Y123" t="str">
            <v>Air Transport / Airport</v>
          </cell>
          <cell r="Z123" t="str">
            <v>DA0</v>
          </cell>
          <cell r="AA123" t="str">
            <v>Air Transport / Airport</v>
          </cell>
          <cell r="AB123" t="str">
            <v>2100</v>
          </cell>
          <cell r="AC123" t="str">
            <v>41</v>
          </cell>
          <cell r="AD123" t="str">
            <v>OnGo</v>
          </cell>
        </row>
        <row r="124">
          <cell r="A124" t="str">
            <v>P-CD-DA0-003</v>
          </cell>
          <cell r="B124" t="str">
            <v>5900155014401</v>
          </cell>
          <cell r="C124" t="str">
            <v>Dem Rep Congo</v>
          </cell>
          <cell r="D124" t="str">
            <v/>
          </cell>
          <cell r="E124" t="str">
            <v/>
          </cell>
          <cell r="F124" t="str">
            <v/>
          </cell>
          <cell r="G124" t="str">
            <v/>
          </cell>
          <cell r="H124" t="str">
            <v/>
          </cell>
          <cell r="I124" t="str">
            <v/>
          </cell>
          <cell r="J124">
            <v>305951.56999999995</v>
          </cell>
          <cell r="K124">
            <v>1257704.54</v>
          </cell>
          <cell r="L124">
            <v>443705.06999999995</v>
          </cell>
          <cell r="M124">
            <v>2007361.1799999997</v>
          </cell>
          <cell r="Q124" t="str">
            <v>SOV</v>
          </cell>
          <cell r="R124">
            <v>0.5</v>
          </cell>
          <cell r="T124" t="str">
            <v>PROJET PRIORITAIRE DE SECURITE AERIENNE PHASE 2 (PPSA 2)</v>
          </cell>
          <cell r="U124" t="str">
            <v>PICU6</v>
          </cell>
          <cell r="V124" t="str">
            <v>D</v>
          </cell>
          <cell r="W124" t="str">
            <v>Transport</v>
          </cell>
          <cell r="X124" t="str">
            <v>DA</v>
          </cell>
          <cell r="Y124" t="str">
            <v>Air Transport / Airport</v>
          </cell>
          <cell r="Z124" t="str">
            <v>DA0</v>
          </cell>
          <cell r="AA124" t="str">
            <v>Air Transport / Airport</v>
          </cell>
          <cell r="AB124" t="str">
            <v>5900</v>
          </cell>
          <cell r="AC124" t="str">
            <v>41</v>
          </cell>
          <cell r="AD124" t="str">
            <v>OnGo</v>
          </cell>
        </row>
        <row r="125">
          <cell r="A125" t="str">
            <v>P-CD-DB0-012</v>
          </cell>
          <cell r="B125" t="str">
            <v>2100150042093</v>
          </cell>
          <cell r="C125" t="str">
            <v>Dem Rep Congo</v>
          </cell>
          <cell r="D125" t="str">
            <v/>
          </cell>
          <cell r="E125" t="str">
            <v/>
          </cell>
          <cell r="F125" t="str">
            <v/>
          </cell>
          <cell r="G125" t="str">
            <v/>
          </cell>
          <cell r="H125" t="str">
            <v/>
          </cell>
          <cell r="I125" t="str">
            <v/>
          </cell>
          <cell r="J125">
            <v>5419531.1799999997</v>
          </cell>
          <cell r="K125">
            <v>4416464.2299999995</v>
          </cell>
          <cell r="L125">
            <v>5539671.7599999998</v>
          </cell>
          <cell r="M125">
            <v>15375667.17</v>
          </cell>
          <cell r="Q125" t="str">
            <v>SOV</v>
          </cell>
          <cell r="R125">
            <v>1</v>
          </cell>
          <cell r="T125" t="str">
            <v>RÉHABILITATION DE LA RN1 - KINSHASA-KIWIT</v>
          </cell>
          <cell r="U125" t="str">
            <v>PICU6</v>
          </cell>
          <cell r="V125" t="str">
            <v>D</v>
          </cell>
          <cell r="W125" t="str">
            <v>Transport</v>
          </cell>
          <cell r="X125" t="str">
            <v>DB</v>
          </cell>
          <cell r="Y125" t="str">
            <v>Road Transport / Highways</v>
          </cell>
          <cell r="Z125" t="str">
            <v>DB0</v>
          </cell>
          <cell r="AA125" t="str">
            <v>Road Transport / Highways</v>
          </cell>
          <cell r="AB125" t="str">
            <v>2100</v>
          </cell>
          <cell r="AC125" t="str">
            <v>10</v>
          </cell>
          <cell r="AD125" t="str">
            <v>OnGo</v>
          </cell>
        </row>
        <row r="126">
          <cell r="A126" t="str">
            <v>P-CD-E00-006</v>
          </cell>
          <cell r="B126" t="str">
            <v>2100150042751</v>
          </cell>
          <cell r="C126" t="str">
            <v>Dem Rep Congo</v>
          </cell>
          <cell r="D126" t="str">
            <v/>
          </cell>
          <cell r="E126" t="str">
            <v/>
          </cell>
          <cell r="F126" t="str">
            <v/>
          </cell>
          <cell r="G126" t="str">
            <v/>
          </cell>
          <cell r="H126" t="str">
            <v/>
          </cell>
          <cell r="I126" t="str">
            <v/>
          </cell>
          <cell r="J126" t="str">
            <v/>
          </cell>
          <cell r="K126" t="str">
            <v/>
          </cell>
          <cell r="L126">
            <v>277562.43</v>
          </cell>
          <cell r="M126">
            <v>277562.43</v>
          </cell>
          <cell r="Q126" t="str">
            <v>SOV</v>
          </cell>
          <cell r="R126">
            <v>1</v>
          </cell>
          <cell r="T126" t="str">
            <v>PROJET DE RENFORCEMENT DES INFRASTRUCTURES SOCIOÉCONOMIQUES</v>
          </cell>
          <cell r="U126" t="str">
            <v>AHWS3</v>
          </cell>
          <cell r="V126" t="str">
            <v>E</v>
          </cell>
          <cell r="W126" t="str">
            <v>Water Sup/Sanit</v>
          </cell>
          <cell r="X126" t="str">
            <v>E0</v>
          </cell>
          <cell r="Y126" t="str">
            <v>Water supply and Sanitation</v>
          </cell>
          <cell r="Z126" t="str">
            <v>E00</v>
          </cell>
          <cell r="AA126" t="str">
            <v>Water supply and Sanitation</v>
          </cell>
          <cell r="AB126" t="str">
            <v>2100</v>
          </cell>
          <cell r="AC126" t="str">
            <v>10</v>
          </cell>
          <cell r="AD126" t="str">
            <v>APVD</v>
          </cell>
        </row>
        <row r="127">
          <cell r="A127" t="str">
            <v>P-CD-EAZ-002</v>
          </cell>
          <cell r="B127" t="str">
            <v>5600155004151</v>
          </cell>
          <cell r="C127" t="str">
            <v>Dem Rep Congo</v>
          </cell>
          <cell r="D127" t="str">
            <v/>
          </cell>
          <cell r="E127">
            <v>120530.65</v>
          </cell>
          <cell r="F127" t="str">
            <v/>
          </cell>
          <cell r="G127">
            <v>375528.58999999997</v>
          </cell>
          <cell r="H127">
            <v>322515.73</v>
          </cell>
          <cell r="I127">
            <v>232370.72999999998</v>
          </cell>
          <cell r="J127">
            <v>207627.72</v>
          </cell>
          <cell r="K127" t="str">
            <v/>
          </cell>
          <cell r="L127">
            <v>182055.14</v>
          </cell>
          <cell r="M127">
            <v>1440628.56</v>
          </cell>
          <cell r="Q127" t="str">
            <v>SOV</v>
          </cell>
          <cell r="R127">
            <v>1</v>
          </cell>
          <cell r="T127" t="str">
            <v>ELABORATION SD-GIEU KINSHASA ET ETUDE DE FAISABILITE AEP DE</v>
          </cell>
          <cell r="U127" t="str">
            <v>AWTF</v>
          </cell>
          <cell r="V127" t="str">
            <v>E</v>
          </cell>
          <cell r="W127" t="str">
            <v>Water Sup/Sanit</v>
          </cell>
          <cell r="X127" t="str">
            <v>EA</v>
          </cell>
          <cell r="Y127" t="str">
            <v>Water Supply</v>
          </cell>
          <cell r="Z127" t="str">
            <v>EAZ</v>
          </cell>
          <cell r="AA127" t="str">
            <v>More Than One Water Supply Sub-Sector</v>
          </cell>
          <cell r="AB127" t="str">
            <v>5600</v>
          </cell>
          <cell r="AC127" t="str">
            <v>46</v>
          </cell>
          <cell r="AD127" t="str">
            <v>COMP</v>
          </cell>
        </row>
        <row r="128">
          <cell r="A128" t="str">
            <v>P-CD-FA0-011</v>
          </cell>
          <cell r="B128" t="str">
            <v>2100150036496</v>
          </cell>
          <cell r="C128" t="str">
            <v>Dem Rep Congo</v>
          </cell>
          <cell r="D128" t="str">
            <v/>
          </cell>
          <cell r="E128" t="str">
            <v/>
          </cell>
          <cell r="F128" t="str">
            <v/>
          </cell>
          <cell r="G128" t="str">
            <v/>
          </cell>
          <cell r="H128" t="str">
            <v/>
          </cell>
          <cell r="I128" t="str">
            <v/>
          </cell>
          <cell r="J128" t="str">
            <v/>
          </cell>
          <cell r="K128" t="str">
            <v/>
          </cell>
          <cell r="L128" t="str">
            <v/>
          </cell>
          <cell r="M128">
            <v>0</v>
          </cell>
          <cell r="Q128" t="str">
            <v>SOV</v>
          </cell>
          <cell r="R128">
            <v>0.33333333333333331</v>
          </cell>
          <cell r="T128" t="str">
            <v>PROJET D'APPUI A LA GOUVERNANCE ET A L'AMELIORATION DU SECTE</v>
          </cell>
          <cell r="U128" t="str">
            <v>PESD2</v>
          </cell>
          <cell r="V128" t="str">
            <v>F</v>
          </cell>
          <cell r="W128" t="str">
            <v>Power</v>
          </cell>
          <cell r="X128" t="str">
            <v>FA</v>
          </cell>
          <cell r="Y128" t="str">
            <v>Electricity</v>
          </cell>
          <cell r="Z128" t="str">
            <v>FA0</v>
          </cell>
          <cell r="AA128" t="str">
            <v>Electricity</v>
          </cell>
          <cell r="AB128" t="str">
            <v>2100</v>
          </cell>
          <cell r="AC128" t="str">
            <v>10</v>
          </cell>
          <cell r="AD128" t="str">
            <v>OnGo</v>
          </cell>
        </row>
        <row r="129">
          <cell r="A129" t="str">
            <v>P-CD-FA0-011</v>
          </cell>
          <cell r="B129" t="str">
            <v>2100155033668</v>
          </cell>
          <cell r="C129" t="str">
            <v>Dem Rep Congo</v>
          </cell>
          <cell r="D129" t="str">
            <v/>
          </cell>
          <cell r="E129" t="str">
            <v/>
          </cell>
          <cell r="F129">
            <v>102141.52</v>
          </cell>
          <cell r="G129">
            <v>60044.53</v>
          </cell>
          <cell r="H129">
            <v>124350.43000000001</v>
          </cell>
          <cell r="I129" t="str">
            <v/>
          </cell>
          <cell r="J129">
            <v>282281.45</v>
          </cell>
          <cell r="K129">
            <v>183990.6</v>
          </cell>
          <cell r="L129">
            <v>192345.01</v>
          </cell>
          <cell r="M129">
            <v>945153.53999999992</v>
          </cell>
          <cell r="Q129" t="str">
            <v>SOV</v>
          </cell>
          <cell r="R129">
            <v>0.33333333333333331</v>
          </cell>
          <cell r="T129" t="str">
            <v>PROJET D'APPUI A LA GOUVERNANCE ET A L'AMELIORATION DU SECTE</v>
          </cell>
          <cell r="U129" t="str">
            <v>PESD2</v>
          </cell>
          <cell r="V129" t="str">
            <v>F</v>
          </cell>
          <cell r="W129" t="str">
            <v>Power</v>
          </cell>
          <cell r="X129" t="str">
            <v>FA</v>
          </cell>
          <cell r="Y129" t="str">
            <v>Electricity</v>
          </cell>
          <cell r="Z129" t="str">
            <v>FA0</v>
          </cell>
          <cell r="AA129" t="str">
            <v>Electricity</v>
          </cell>
          <cell r="AB129" t="str">
            <v>2100</v>
          </cell>
          <cell r="AC129" t="str">
            <v>41</v>
          </cell>
          <cell r="AD129" t="str">
            <v>OnGo</v>
          </cell>
        </row>
        <row r="130">
          <cell r="A130" t="str">
            <v>P-CD-FA0-011</v>
          </cell>
          <cell r="B130" t="str">
            <v>5900155011102</v>
          </cell>
          <cell r="C130" t="str">
            <v>Dem Rep Congo</v>
          </cell>
          <cell r="D130" t="str">
            <v/>
          </cell>
          <cell r="E130" t="str">
            <v/>
          </cell>
          <cell r="F130">
            <v>51590.9</v>
          </cell>
          <cell r="G130">
            <v>48781.55</v>
          </cell>
          <cell r="H130">
            <v>8914.57</v>
          </cell>
          <cell r="I130">
            <v>21206.43</v>
          </cell>
          <cell r="J130" t="str">
            <v/>
          </cell>
          <cell r="K130">
            <v>26599.55</v>
          </cell>
          <cell r="L130" t="str">
            <v/>
          </cell>
          <cell r="M130">
            <v>157093</v>
          </cell>
          <cell r="Q130" t="str">
            <v>SOV</v>
          </cell>
          <cell r="R130">
            <v>0.33333333333333331</v>
          </cell>
          <cell r="T130" t="str">
            <v>PROJET D'APPUI A LA GOUVERNANCE ET A L'AMELIORATION DU SECTE</v>
          </cell>
          <cell r="U130" t="str">
            <v>PESD2</v>
          </cell>
          <cell r="V130" t="str">
            <v>F</v>
          </cell>
          <cell r="W130" t="str">
            <v>Power</v>
          </cell>
          <cell r="X130" t="str">
            <v>FA</v>
          </cell>
          <cell r="Y130" t="str">
            <v>Electricity</v>
          </cell>
          <cell r="Z130" t="str">
            <v>FA0</v>
          </cell>
          <cell r="AA130" t="str">
            <v>Electricity</v>
          </cell>
          <cell r="AB130" t="str">
            <v>5900</v>
          </cell>
          <cell r="AC130" t="str">
            <v>41</v>
          </cell>
          <cell r="AD130" t="str">
            <v>OnGo</v>
          </cell>
        </row>
        <row r="131">
          <cell r="A131" t="str">
            <v>P-CD-GB0-003</v>
          </cell>
          <cell r="B131" t="str">
            <v>5150155003601</v>
          </cell>
          <cell r="C131" t="str">
            <v>Dem Rep Congo</v>
          </cell>
          <cell r="D131" t="str">
            <v/>
          </cell>
          <cell r="E131" t="str">
            <v/>
          </cell>
          <cell r="F131" t="str">
            <v/>
          </cell>
          <cell r="G131" t="str">
            <v/>
          </cell>
          <cell r="H131" t="str">
            <v/>
          </cell>
          <cell r="I131" t="str">
            <v/>
          </cell>
          <cell r="J131" t="str">
            <v/>
          </cell>
          <cell r="K131" t="str">
            <v/>
          </cell>
          <cell r="L131" t="str">
            <v/>
          </cell>
          <cell r="M131">
            <v>0</v>
          </cell>
          <cell r="Q131" t="str">
            <v>SOV</v>
          </cell>
          <cell r="R131">
            <v>1</v>
          </cell>
          <cell r="T131" t="str">
            <v>APPUI ADN, ELABORATION PDILB &amp; ETUDES FAISABILITÉ CAB-RDC</v>
          </cell>
          <cell r="U131" t="str">
            <v>PITD2</v>
          </cell>
          <cell r="V131" t="str">
            <v>G</v>
          </cell>
          <cell r="W131" t="str">
            <v>Communications</v>
          </cell>
          <cell r="X131" t="str">
            <v>GB</v>
          </cell>
          <cell r="Y131" t="str">
            <v>Telecommunications</v>
          </cell>
          <cell r="Z131" t="str">
            <v>GB0</v>
          </cell>
          <cell r="AA131" t="str">
            <v>Telecommunications</v>
          </cell>
          <cell r="AB131" t="str">
            <v>5150</v>
          </cell>
          <cell r="AC131" t="str">
            <v>41</v>
          </cell>
          <cell r="AD131" t="str">
            <v>APVD</v>
          </cell>
        </row>
        <row r="132">
          <cell r="A132" t="str">
            <v>P-CD-H00-002</v>
          </cell>
          <cell r="B132" t="str">
            <v>2100155042170</v>
          </cell>
          <cell r="C132" t="str">
            <v>Dem Rep Congo</v>
          </cell>
          <cell r="D132" t="str">
            <v/>
          </cell>
          <cell r="E132" t="str">
            <v/>
          </cell>
          <cell r="F132" t="str">
            <v/>
          </cell>
          <cell r="G132" t="str">
            <v/>
          </cell>
          <cell r="H132" t="str">
            <v/>
          </cell>
          <cell r="I132" t="str">
            <v/>
          </cell>
          <cell r="J132" t="str">
            <v/>
          </cell>
          <cell r="K132" t="str">
            <v/>
          </cell>
          <cell r="L132" t="str">
            <v/>
          </cell>
          <cell r="M132">
            <v>0</v>
          </cell>
          <cell r="Q132" t="str">
            <v>SOV</v>
          </cell>
          <cell r="R132">
            <v>1</v>
          </cell>
          <cell r="T132" t="str">
            <v>PROJET D'APPUI AU DÉVELOPPEMENT DU SECTEUR FINANCIER ET À L'</v>
          </cell>
          <cell r="U132" t="str">
            <v>PIFD2</v>
          </cell>
          <cell r="V132" t="str">
            <v>H</v>
          </cell>
          <cell r="W132" t="str">
            <v>Finance</v>
          </cell>
          <cell r="X132" t="str">
            <v>H0</v>
          </cell>
          <cell r="Y132" t="str">
            <v>Finance</v>
          </cell>
          <cell r="Z132" t="str">
            <v>H00</v>
          </cell>
          <cell r="AA132" t="str">
            <v>Finance</v>
          </cell>
          <cell r="AB132" t="str">
            <v>2100</v>
          </cell>
          <cell r="AC132" t="str">
            <v>41</v>
          </cell>
          <cell r="AD132" t="str">
            <v>APVD</v>
          </cell>
        </row>
        <row r="133">
          <cell r="A133" t="str">
            <v>P-CD-HAB-005</v>
          </cell>
          <cell r="B133" t="str">
            <v>2000130020881</v>
          </cell>
          <cell r="C133" t="str">
            <v>Dem Rep Congo</v>
          </cell>
          <cell r="D133" t="str">
            <v/>
          </cell>
          <cell r="E133" t="str">
            <v/>
          </cell>
          <cell r="F133" t="str">
            <v/>
          </cell>
          <cell r="G133" t="str">
            <v/>
          </cell>
          <cell r="H133">
            <v>5449908.0800000001</v>
          </cell>
          <cell r="I133" t="str">
            <v/>
          </cell>
          <cell r="J133" t="str">
            <v/>
          </cell>
          <cell r="K133">
            <v>5822574.5099999998</v>
          </cell>
          <cell r="L133" t="str">
            <v/>
          </cell>
          <cell r="M133">
            <v>11272482.59</v>
          </cell>
          <cell r="Q133" t="str">
            <v>NSO</v>
          </cell>
          <cell r="R133">
            <v>1</v>
          </cell>
          <cell r="T133" t="str">
            <v>RAWBANK</v>
          </cell>
          <cell r="U133" t="str">
            <v>PINS2</v>
          </cell>
          <cell r="V133" t="str">
            <v>H</v>
          </cell>
          <cell r="W133" t="str">
            <v>Finance</v>
          </cell>
          <cell r="X133" t="str">
            <v>HA</v>
          </cell>
          <cell r="Y133" t="str">
            <v>Banks</v>
          </cell>
          <cell r="Z133" t="str">
            <v>HAB</v>
          </cell>
          <cell r="AA133" t="str">
            <v>Commercial Banking</v>
          </cell>
          <cell r="AB133" t="str">
            <v>2000</v>
          </cell>
          <cell r="AC133" t="str">
            <v>11</v>
          </cell>
          <cell r="AD133" t="str">
            <v>OnGo</v>
          </cell>
        </row>
        <row r="134">
          <cell r="A134" t="str">
            <v>P-CD-I00-007</v>
          </cell>
          <cell r="B134" t="str">
            <v>5000199004818</v>
          </cell>
          <cell r="C134" t="str">
            <v>Dem Rep Congo</v>
          </cell>
          <cell r="D134" t="str">
            <v/>
          </cell>
          <cell r="E134" t="str">
            <v/>
          </cell>
          <cell r="F134" t="str">
            <v/>
          </cell>
          <cell r="G134" t="str">
            <v/>
          </cell>
          <cell r="H134" t="str">
            <v/>
          </cell>
          <cell r="I134" t="str">
            <v/>
          </cell>
          <cell r="J134" t="str">
            <v/>
          </cell>
          <cell r="K134" t="str">
            <v/>
          </cell>
          <cell r="L134" t="str">
            <v/>
          </cell>
          <cell r="M134">
            <v>0</v>
          </cell>
          <cell r="Q134" t="str">
            <v>SOV</v>
          </cell>
          <cell r="R134">
            <v>1</v>
          </cell>
          <cell r="T134" t="str">
            <v>AIDE HUMANITAIRE D'URGENCE AUX POPULATIONS SINISTREES DE LA</v>
          </cell>
          <cell r="U134" t="str">
            <v>AHHD3</v>
          </cell>
          <cell r="V134" t="str">
            <v>I</v>
          </cell>
          <cell r="W134" t="str">
            <v>Social</v>
          </cell>
          <cell r="X134" t="str">
            <v>I0</v>
          </cell>
          <cell r="Y134" t="str">
            <v>Social</v>
          </cell>
          <cell r="Z134" t="str">
            <v>I00</v>
          </cell>
          <cell r="AA134" t="str">
            <v>Social</v>
          </cell>
          <cell r="AB134" t="str">
            <v>5000</v>
          </cell>
          <cell r="AC134" t="str">
            <v>50</v>
          </cell>
          <cell r="AD134" t="str">
            <v>COMP</v>
          </cell>
        </row>
        <row r="135">
          <cell r="A135" t="str">
            <v>P-CD-I00-008</v>
          </cell>
          <cell r="B135" t="str">
            <v>5000199004968</v>
          </cell>
          <cell r="C135" t="str">
            <v>Dem Rep Congo</v>
          </cell>
          <cell r="D135" t="str">
            <v/>
          </cell>
          <cell r="E135" t="str">
            <v/>
          </cell>
          <cell r="F135" t="str">
            <v/>
          </cell>
          <cell r="G135" t="str">
            <v/>
          </cell>
          <cell r="H135" t="str">
            <v/>
          </cell>
          <cell r="I135" t="str">
            <v/>
          </cell>
          <cell r="J135" t="str">
            <v/>
          </cell>
          <cell r="K135" t="str">
            <v/>
          </cell>
          <cell r="L135" t="str">
            <v/>
          </cell>
          <cell r="M135">
            <v>0</v>
          </cell>
          <cell r="Q135" t="str">
            <v>SOV</v>
          </cell>
          <cell r="R135">
            <v>1</v>
          </cell>
          <cell r="T135" t="str">
            <v>PROJET D'AIDE D'URGENCE POUR LA LUTTE CONTRE LE VIRUS D'EBOL</v>
          </cell>
          <cell r="U135" t="str">
            <v>AHHD3</v>
          </cell>
          <cell r="V135" t="str">
            <v>I</v>
          </cell>
          <cell r="W135" t="str">
            <v>Social</v>
          </cell>
          <cell r="X135" t="str">
            <v>I0</v>
          </cell>
          <cell r="Y135" t="str">
            <v>Social</v>
          </cell>
          <cell r="Z135" t="str">
            <v>I00</v>
          </cell>
          <cell r="AA135" t="str">
            <v>Social</v>
          </cell>
          <cell r="AB135" t="str">
            <v>5000</v>
          </cell>
          <cell r="AC135" t="str">
            <v>50</v>
          </cell>
          <cell r="AD135" t="str">
            <v>COMP</v>
          </cell>
        </row>
        <row r="136">
          <cell r="A136" t="str">
            <v>P-CD-I00-010</v>
          </cell>
          <cell r="B136" t="str">
            <v>2100155039416</v>
          </cell>
          <cell r="C136" t="str">
            <v>Dem Rep Congo</v>
          </cell>
          <cell r="D136" t="str">
            <v/>
          </cell>
          <cell r="E136" t="str">
            <v/>
          </cell>
          <cell r="F136" t="str">
            <v/>
          </cell>
          <cell r="G136" t="str">
            <v/>
          </cell>
          <cell r="H136" t="str">
            <v/>
          </cell>
          <cell r="I136" t="str">
            <v/>
          </cell>
          <cell r="J136">
            <v>287574.07</v>
          </cell>
          <cell r="K136">
            <v>401210</v>
          </cell>
          <cell r="L136">
            <v>185139.89</v>
          </cell>
          <cell r="M136">
            <v>873923.96000000008</v>
          </cell>
          <cell r="Q136" t="str">
            <v>SOV</v>
          </cell>
          <cell r="R136">
            <v>0.33333333333333331</v>
          </cell>
          <cell r="T136" t="str">
            <v>PROJET D’APPUI AU BIEN-ÊTRE ALTERNATIF DES ENFANTS ET JEUNES</v>
          </cell>
          <cell r="U136" t="str">
            <v>AHHD3</v>
          </cell>
          <cell r="V136" t="str">
            <v>I</v>
          </cell>
          <cell r="W136" t="str">
            <v>Social</v>
          </cell>
          <cell r="X136" t="str">
            <v>I0</v>
          </cell>
          <cell r="Y136" t="str">
            <v>Social</v>
          </cell>
          <cell r="Z136" t="str">
            <v>I00</v>
          </cell>
          <cell r="AA136" t="str">
            <v>Social</v>
          </cell>
          <cell r="AB136" t="str">
            <v>2100</v>
          </cell>
          <cell r="AC136" t="str">
            <v>41</v>
          </cell>
          <cell r="AD136" t="str">
            <v>OnGo</v>
          </cell>
        </row>
        <row r="137">
          <cell r="A137" t="str">
            <v>P-CD-I00-010</v>
          </cell>
          <cell r="B137" t="str">
            <v>5900150002551</v>
          </cell>
          <cell r="C137" t="str">
            <v>Dem Rep Congo</v>
          </cell>
          <cell r="D137" t="str">
            <v/>
          </cell>
          <cell r="E137" t="str">
            <v/>
          </cell>
          <cell r="F137" t="str">
            <v/>
          </cell>
          <cell r="G137" t="str">
            <v/>
          </cell>
          <cell r="H137" t="str">
            <v/>
          </cell>
          <cell r="I137">
            <v>116877.88</v>
          </cell>
          <cell r="J137">
            <v>1618489.0899999999</v>
          </cell>
          <cell r="K137">
            <v>2234053.7600000002</v>
          </cell>
          <cell r="L137">
            <v>2487424.9000000004</v>
          </cell>
          <cell r="M137">
            <v>6456845.6300000008</v>
          </cell>
          <cell r="Q137" t="str">
            <v>SOV</v>
          </cell>
          <cell r="R137">
            <v>0.33333333333333331</v>
          </cell>
          <cell r="T137" t="str">
            <v>PROJET D’APPUI AU BIEN-ÊTRE ALTERNATIF DES ENFANTS ET JEUNES</v>
          </cell>
          <cell r="U137" t="str">
            <v>AHHD3</v>
          </cell>
          <cell r="V137" t="str">
            <v>I</v>
          </cell>
          <cell r="W137" t="str">
            <v>Social</v>
          </cell>
          <cell r="X137" t="str">
            <v>I0</v>
          </cell>
          <cell r="Y137" t="str">
            <v>Social</v>
          </cell>
          <cell r="Z137" t="str">
            <v>I00</v>
          </cell>
          <cell r="AA137" t="str">
            <v>Social</v>
          </cell>
          <cell r="AB137" t="str">
            <v>5900</v>
          </cell>
          <cell r="AC137" t="str">
            <v>10</v>
          </cell>
          <cell r="AD137" t="str">
            <v>OnGo</v>
          </cell>
        </row>
        <row r="138">
          <cell r="A138" t="str">
            <v>P-CD-I00-010</v>
          </cell>
          <cell r="B138" t="str">
            <v>5900155015301</v>
          </cell>
          <cell r="C138" t="str">
            <v>Dem Rep Congo</v>
          </cell>
          <cell r="D138" t="str">
            <v/>
          </cell>
          <cell r="E138" t="str">
            <v/>
          </cell>
          <cell r="F138" t="str">
            <v/>
          </cell>
          <cell r="G138" t="str">
            <v/>
          </cell>
          <cell r="H138">
            <v>634354.5</v>
          </cell>
          <cell r="I138">
            <v>1118415.33</v>
          </cell>
          <cell r="J138">
            <v>3222680.8499999992</v>
          </cell>
          <cell r="K138">
            <v>2885442.1600000006</v>
          </cell>
          <cell r="L138">
            <v>2390474</v>
          </cell>
          <cell r="M138">
            <v>10251366.84</v>
          </cell>
          <cell r="Q138" t="str">
            <v>SOV</v>
          </cell>
          <cell r="R138">
            <v>0.33333333333333331</v>
          </cell>
          <cell r="T138" t="str">
            <v>PROJET D’APPUI AU BIEN-ÊTRE ALTERNATIF DES ENFANTS ET JEUNES</v>
          </cell>
          <cell r="U138" t="str">
            <v>AHHD3</v>
          </cell>
          <cell r="V138" t="str">
            <v>I</v>
          </cell>
          <cell r="W138" t="str">
            <v>Social</v>
          </cell>
          <cell r="X138" t="str">
            <v>I0</v>
          </cell>
          <cell r="Y138" t="str">
            <v>Social</v>
          </cell>
          <cell r="Z138" t="str">
            <v>I00</v>
          </cell>
          <cell r="AA138" t="str">
            <v>Social</v>
          </cell>
          <cell r="AB138" t="str">
            <v>5900</v>
          </cell>
          <cell r="AC138" t="str">
            <v>41</v>
          </cell>
          <cell r="AD138" t="str">
            <v>OnGo</v>
          </cell>
        </row>
        <row r="139">
          <cell r="A139" t="str">
            <v>P-CD-I00-012</v>
          </cell>
          <cell r="B139" t="str">
            <v>5900155015803</v>
          </cell>
          <cell r="C139" t="str">
            <v>Dem Rep Congo</v>
          </cell>
          <cell r="D139" t="str">
            <v/>
          </cell>
          <cell r="E139" t="str">
            <v/>
          </cell>
          <cell r="F139" t="str">
            <v/>
          </cell>
          <cell r="G139" t="str">
            <v/>
          </cell>
          <cell r="H139">
            <v>461804.47</v>
          </cell>
          <cell r="I139">
            <v>459789.29</v>
          </cell>
          <cell r="J139">
            <v>64940.57</v>
          </cell>
          <cell r="K139" t="str">
            <v/>
          </cell>
          <cell r="L139" t="str">
            <v/>
          </cell>
          <cell r="M139">
            <v>986534.33</v>
          </cell>
          <cell r="Q139" t="str">
            <v>SOV</v>
          </cell>
          <cell r="R139">
            <v>1</v>
          </cell>
          <cell r="T139" t="str">
            <v>PRG INTEGRE EMPLOI DES JEUNES  PAT-PUIDC</v>
          </cell>
          <cell r="U139" t="str">
            <v>AHHD3</v>
          </cell>
          <cell r="V139" t="str">
            <v>I</v>
          </cell>
          <cell r="W139" t="str">
            <v>Social</v>
          </cell>
          <cell r="X139" t="str">
            <v>I0</v>
          </cell>
          <cell r="Y139" t="str">
            <v>Social</v>
          </cell>
          <cell r="Z139" t="str">
            <v>I00</v>
          </cell>
          <cell r="AA139" t="str">
            <v>Social</v>
          </cell>
          <cell r="AB139" t="str">
            <v>5900</v>
          </cell>
          <cell r="AC139" t="str">
            <v>84</v>
          </cell>
          <cell r="AD139" t="str">
            <v>CLSD</v>
          </cell>
        </row>
        <row r="140">
          <cell r="A140" t="str">
            <v>P-CD-I00-013</v>
          </cell>
          <cell r="B140" t="str">
            <v>5900155016170</v>
          </cell>
          <cell r="C140" t="str">
            <v>Dem Rep Congo</v>
          </cell>
          <cell r="D140" t="str">
            <v/>
          </cell>
          <cell r="E140" t="str">
            <v/>
          </cell>
          <cell r="F140" t="str">
            <v/>
          </cell>
          <cell r="G140" t="str">
            <v/>
          </cell>
          <cell r="H140" t="str">
            <v/>
          </cell>
          <cell r="I140">
            <v>301401.34000000003</v>
          </cell>
          <cell r="J140">
            <v>352694.6</v>
          </cell>
          <cell r="K140">
            <v>92507.75</v>
          </cell>
          <cell r="L140">
            <v>126739.44999999998</v>
          </cell>
          <cell r="M140">
            <v>873343.1399999999</v>
          </cell>
          <cell r="Q140" t="str">
            <v>SOV</v>
          </cell>
          <cell r="R140">
            <v>1</v>
          </cell>
          <cell r="T140" t="str">
            <v>PROJET D'APPUI CIBLÉ ET RENFORCEMENT DES CAPACITÉS (PAC-RDC)</v>
          </cell>
          <cell r="U140" t="str">
            <v>AHHD3</v>
          </cell>
          <cell r="V140" t="str">
            <v>I</v>
          </cell>
          <cell r="W140" t="str">
            <v>Social</v>
          </cell>
          <cell r="X140" t="str">
            <v>I0</v>
          </cell>
          <cell r="Y140" t="str">
            <v>Social</v>
          </cell>
          <cell r="Z140" t="str">
            <v>I00</v>
          </cell>
          <cell r="AA140" t="str">
            <v>Social</v>
          </cell>
          <cell r="AB140" t="str">
            <v>5900</v>
          </cell>
          <cell r="AC140" t="str">
            <v>84</v>
          </cell>
          <cell r="AD140" t="str">
            <v>COMP</v>
          </cell>
        </row>
        <row r="141">
          <cell r="A141" t="str">
            <v>P-CD-IB0-001</v>
          </cell>
          <cell r="B141" t="str">
            <v>5000199005468</v>
          </cell>
          <cell r="C141" t="str">
            <v>Dem Rep Congo</v>
          </cell>
          <cell r="D141" t="str">
            <v/>
          </cell>
          <cell r="E141" t="str">
            <v/>
          </cell>
          <cell r="F141" t="str">
            <v/>
          </cell>
          <cell r="G141" t="str">
            <v/>
          </cell>
          <cell r="H141" t="str">
            <v/>
          </cell>
          <cell r="I141" t="str">
            <v/>
          </cell>
          <cell r="J141" t="str">
            <v/>
          </cell>
          <cell r="K141" t="str">
            <v/>
          </cell>
          <cell r="L141" t="str">
            <v/>
          </cell>
          <cell r="M141">
            <v>0</v>
          </cell>
          <cell r="Q141" t="str">
            <v>SOV</v>
          </cell>
          <cell r="R141">
            <v>1</v>
          </cell>
          <cell r="T141" t="str">
            <v>AIDE D'URGENCE POUR LA LUTTE CONTRE L'EPIDEMIE DE LA MALADIE</v>
          </cell>
          <cell r="U141" t="str">
            <v>AHHD3</v>
          </cell>
          <cell r="V141" t="str">
            <v>I</v>
          </cell>
          <cell r="W141" t="str">
            <v>Social</v>
          </cell>
          <cell r="X141" t="str">
            <v>IB</v>
          </cell>
          <cell r="Y141" t="str">
            <v>Health</v>
          </cell>
          <cell r="Z141" t="str">
            <v>IB0</v>
          </cell>
          <cell r="AA141" t="str">
            <v>Health</v>
          </cell>
          <cell r="AB141" t="str">
            <v>5000</v>
          </cell>
          <cell r="AC141" t="str">
            <v>50</v>
          </cell>
          <cell r="AD141" t="str">
            <v>COMP</v>
          </cell>
        </row>
        <row r="142">
          <cell r="A142" t="str">
            <v>P-CD-IZ0-005</v>
          </cell>
          <cell r="B142" t="str">
            <v>5900155008701</v>
          </cell>
          <cell r="C142" t="str">
            <v>Dem Rep Congo</v>
          </cell>
          <cell r="D142" t="str">
            <v/>
          </cell>
          <cell r="E142" t="str">
            <v/>
          </cell>
          <cell r="F142" t="str">
            <v/>
          </cell>
          <cell r="G142" t="str">
            <v/>
          </cell>
          <cell r="H142" t="str">
            <v/>
          </cell>
          <cell r="I142" t="str">
            <v/>
          </cell>
          <cell r="J142" t="str">
            <v/>
          </cell>
          <cell r="K142" t="str">
            <v/>
          </cell>
          <cell r="L142" t="str">
            <v/>
          </cell>
          <cell r="M142">
            <v>0</v>
          </cell>
          <cell r="Q142" t="str">
            <v>SOV</v>
          </cell>
          <cell r="R142">
            <v>1</v>
          </cell>
          <cell r="T142" t="str">
            <v>PROJET D'APPUI À L'ENQUÊTE DU TYPE QUIBB "QUESTIONANAIRE UNI</v>
          </cell>
          <cell r="U142" t="str">
            <v>AHHD3</v>
          </cell>
          <cell r="V142" t="str">
            <v>I</v>
          </cell>
          <cell r="W142" t="str">
            <v>Social</v>
          </cell>
          <cell r="X142" t="str">
            <v>IZ</v>
          </cell>
          <cell r="Y142" t="str">
            <v>More Than One Social Sub-Sector</v>
          </cell>
          <cell r="Z142" t="str">
            <v>IZ0</v>
          </cell>
          <cell r="AA142" t="str">
            <v>More Than One Social Sub-Sector</v>
          </cell>
          <cell r="AB142" t="str">
            <v>5900</v>
          </cell>
          <cell r="AC142" t="str">
            <v>84</v>
          </cell>
          <cell r="AD142" t="str">
            <v>COMP</v>
          </cell>
        </row>
        <row r="143">
          <cell r="A143" t="str">
            <v>P-CD-IZ0-006</v>
          </cell>
          <cell r="B143" t="str">
            <v>5000199004368</v>
          </cell>
          <cell r="C143" t="str">
            <v>Dem Rep Congo</v>
          </cell>
          <cell r="D143" t="str">
            <v/>
          </cell>
          <cell r="E143" t="str">
            <v/>
          </cell>
          <cell r="F143" t="str">
            <v/>
          </cell>
          <cell r="G143" t="str">
            <v/>
          </cell>
          <cell r="H143" t="str">
            <v/>
          </cell>
          <cell r="I143" t="str">
            <v/>
          </cell>
          <cell r="J143" t="str">
            <v/>
          </cell>
          <cell r="K143" t="str">
            <v/>
          </cell>
          <cell r="L143" t="str">
            <v/>
          </cell>
          <cell r="M143">
            <v>0</v>
          </cell>
          <cell r="Q143" t="str">
            <v>SOV</v>
          </cell>
          <cell r="R143">
            <v>1</v>
          </cell>
          <cell r="T143" t="str">
            <v>AIDE HUMANITAIRE D'URGENCE AUX POPULATIONS VICTIMES DES INON</v>
          </cell>
          <cell r="U143" t="str">
            <v>AHHD3</v>
          </cell>
          <cell r="V143" t="str">
            <v>I</v>
          </cell>
          <cell r="W143" t="str">
            <v>Social</v>
          </cell>
          <cell r="X143" t="str">
            <v>IZ</v>
          </cell>
          <cell r="Y143" t="str">
            <v>More Than One Social Sub-Sector</v>
          </cell>
          <cell r="Z143" t="str">
            <v>IZ0</v>
          </cell>
          <cell r="AA143" t="str">
            <v>More Than One Social Sub-Sector</v>
          </cell>
          <cell r="AB143" t="str">
            <v>5000</v>
          </cell>
          <cell r="AC143" t="str">
            <v>50</v>
          </cell>
          <cell r="AD143" t="str">
            <v>COMP</v>
          </cell>
        </row>
        <row r="144">
          <cell r="A144" t="str">
            <v>P-CD-K00-012</v>
          </cell>
          <cell r="B144" t="str">
            <v>2100150042445</v>
          </cell>
          <cell r="C144" t="str">
            <v>Dem Rep Congo</v>
          </cell>
          <cell r="D144" t="str">
            <v/>
          </cell>
          <cell r="E144" t="str">
            <v/>
          </cell>
          <cell r="F144" t="str">
            <v/>
          </cell>
          <cell r="G144" t="str">
            <v/>
          </cell>
          <cell r="H144" t="str">
            <v/>
          </cell>
          <cell r="I144" t="str">
            <v/>
          </cell>
          <cell r="J144">
            <v>30720000</v>
          </cell>
          <cell r="K144" t="str">
            <v/>
          </cell>
          <cell r="L144" t="str">
            <v/>
          </cell>
          <cell r="M144">
            <v>30720000</v>
          </cell>
          <cell r="Q144" t="str">
            <v>SOV</v>
          </cell>
          <cell r="R144">
            <v>0.33333333333333331</v>
          </cell>
          <cell r="T144" t="str">
            <v>CRISIS RESPONSE BUDGET SUPPORT (CRBS)</v>
          </cell>
          <cell r="U144" t="str">
            <v>ECGF1</v>
          </cell>
          <cell r="V144" t="str">
            <v>K</v>
          </cell>
          <cell r="W144" t="str">
            <v>Multi-Sector</v>
          </cell>
          <cell r="X144" t="str">
            <v>K0</v>
          </cell>
          <cell r="Y144" t="str">
            <v>Multi-Sector</v>
          </cell>
          <cell r="Z144" t="str">
            <v>K00</v>
          </cell>
          <cell r="AA144" t="str">
            <v>Multi-Sector</v>
          </cell>
          <cell r="AB144" t="str">
            <v>2100</v>
          </cell>
          <cell r="AC144" t="str">
            <v>20</v>
          </cell>
          <cell r="AD144" t="str">
            <v>CLSD</v>
          </cell>
        </row>
        <row r="145">
          <cell r="A145" t="str">
            <v>P-CD-K00-012</v>
          </cell>
          <cell r="B145" t="str">
            <v>2100155040838</v>
          </cell>
          <cell r="C145" t="str">
            <v>Dem Rep Congo</v>
          </cell>
          <cell r="D145" t="str">
            <v/>
          </cell>
          <cell r="E145" t="str">
            <v/>
          </cell>
          <cell r="F145" t="str">
            <v/>
          </cell>
          <cell r="G145" t="str">
            <v/>
          </cell>
          <cell r="H145" t="str">
            <v/>
          </cell>
          <cell r="I145">
            <v>42610000</v>
          </cell>
          <cell r="J145" t="str">
            <v/>
          </cell>
          <cell r="K145" t="str">
            <v/>
          </cell>
          <cell r="L145" t="str">
            <v/>
          </cell>
          <cell r="M145">
            <v>42610000</v>
          </cell>
          <cell r="Q145" t="str">
            <v>SOV</v>
          </cell>
          <cell r="R145">
            <v>0.33333333333333331</v>
          </cell>
          <cell r="T145" t="str">
            <v>CRISIS RESPONSE BUDGET SUPPORT (CRBS)</v>
          </cell>
          <cell r="U145" t="str">
            <v>ECGF1</v>
          </cell>
          <cell r="V145" t="str">
            <v>K</v>
          </cell>
          <cell r="W145" t="str">
            <v>Multi-Sector</v>
          </cell>
          <cell r="X145" t="str">
            <v>K0</v>
          </cell>
          <cell r="Y145" t="str">
            <v>Multi-Sector</v>
          </cell>
          <cell r="Z145" t="str">
            <v>K00</v>
          </cell>
          <cell r="AA145" t="str">
            <v>Multi-Sector</v>
          </cell>
          <cell r="AB145" t="str">
            <v>2100</v>
          </cell>
          <cell r="AC145" t="str">
            <v>21</v>
          </cell>
          <cell r="AD145" t="str">
            <v>CLSD</v>
          </cell>
        </row>
        <row r="146">
          <cell r="A146" t="str">
            <v>P-CD-K00-012</v>
          </cell>
          <cell r="B146" t="str">
            <v>5900155016363</v>
          </cell>
          <cell r="C146" t="str">
            <v>Dem Rep Congo</v>
          </cell>
          <cell r="D146" t="str">
            <v/>
          </cell>
          <cell r="E146" t="str">
            <v/>
          </cell>
          <cell r="F146" t="str">
            <v/>
          </cell>
          <cell r="G146" t="str">
            <v/>
          </cell>
          <cell r="H146" t="str">
            <v/>
          </cell>
          <cell r="I146">
            <v>7390000</v>
          </cell>
          <cell r="J146">
            <v>19280000</v>
          </cell>
          <cell r="K146" t="str">
            <v/>
          </cell>
          <cell r="L146" t="str">
            <v/>
          </cell>
          <cell r="M146">
            <v>26670000</v>
          </cell>
          <cell r="Q146" t="str">
            <v>SOV</v>
          </cell>
          <cell r="R146">
            <v>0.33333333333333331</v>
          </cell>
          <cell r="T146" t="str">
            <v>CRISIS RESPONSE BUDGET SUPPORT (CRBS)</v>
          </cell>
          <cell r="U146" t="str">
            <v>ECGF1</v>
          </cell>
          <cell r="V146" t="str">
            <v>K</v>
          </cell>
          <cell r="W146" t="str">
            <v>Multi-Sector</v>
          </cell>
          <cell r="X146" t="str">
            <v>K0</v>
          </cell>
          <cell r="Y146" t="str">
            <v>Multi-Sector</v>
          </cell>
          <cell r="Z146" t="str">
            <v>K00</v>
          </cell>
          <cell r="AA146" t="str">
            <v>Multi-Sector</v>
          </cell>
          <cell r="AB146" t="str">
            <v>5900</v>
          </cell>
          <cell r="AC146" t="str">
            <v>21</v>
          </cell>
          <cell r="AD146" t="str">
            <v>CLSD</v>
          </cell>
        </row>
        <row r="147">
          <cell r="A147" t="str">
            <v>P-CD-KB0-001</v>
          </cell>
          <cell r="B147" t="str">
            <v>2100155029868</v>
          </cell>
          <cell r="C147" t="str">
            <v>Dem Rep Congo</v>
          </cell>
          <cell r="D147" t="str">
            <v/>
          </cell>
          <cell r="E147">
            <v>6891672.1800000006</v>
          </cell>
          <cell r="F147">
            <v>13668144.379999999</v>
          </cell>
          <cell r="G147">
            <v>4313356.38</v>
          </cell>
          <cell r="H147">
            <v>5034878.83</v>
          </cell>
          <cell r="I147">
            <v>1620140.8499999999</v>
          </cell>
          <cell r="J147">
            <v>2155173.06</v>
          </cell>
          <cell r="K147">
            <v>2282909.61</v>
          </cell>
          <cell r="L147">
            <v>1617170.2</v>
          </cell>
          <cell r="M147">
            <v>37583445.490000002</v>
          </cell>
          <cell r="Q147" t="str">
            <v>SOV</v>
          </cell>
          <cell r="R147">
            <v>1</v>
          </cell>
          <cell r="T147" t="str">
            <v>PROJET D'APPUI AU DEVELOPPEMENT DU SECTEUR PRIVE ET A LA CRE</v>
          </cell>
          <cell r="U147" t="str">
            <v>ECGF1</v>
          </cell>
          <cell r="V147" t="str">
            <v>K</v>
          </cell>
          <cell r="W147" t="str">
            <v>Multi-Sector</v>
          </cell>
          <cell r="X147" t="str">
            <v>KB</v>
          </cell>
          <cell r="Y147" t="str">
            <v>Private Sector Management</v>
          </cell>
          <cell r="Z147" t="str">
            <v>KB0</v>
          </cell>
          <cell r="AA147" t="str">
            <v>Private Sector Management</v>
          </cell>
          <cell r="AB147" t="str">
            <v>2100</v>
          </cell>
          <cell r="AC147" t="str">
            <v>41</v>
          </cell>
          <cell r="AD147" t="str">
            <v>COMP</v>
          </cell>
        </row>
        <row r="148">
          <cell r="A148" t="str">
            <v>P-CD-KF0-009</v>
          </cell>
          <cell r="B148" t="str">
            <v>2100155036431</v>
          </cell>
          <cell r="C148" t="str">
            <v>Dem Rep Congo</v>
          </cell>
          <cell r="D148" t="str">
            <v/>
          </cell>
          <cell r="E148" t="str">
            <v/>
          </cell>
          <cell r="F148" t="str">
            <v/>
          </cell>
          <cell r="G148">
            <v>294260.15000000002</v>
          </cell>
          <cell r="H148">
            <v>3006528.13</v>
          </cell>
          <cell r="I148">
            <v>6264835.3399999999</v>
          </cell>
          <cell r="J148">
            <v>2981819.03</v>
          </cell>
          <cell r="K148">
            <v>537565.1399999999</v>
          </cell>
          <cell r="L148">
            <v>109843.35</v>
          </cell>
          <cell r="M148">
            <v>13194851.139999999</v>
          </cell>
          <cell r="Q148" t="str">
            <v>SOV</v>
          </cell>
          <cell r="R148">
            <v>1</v>
          </cell>
          <cell r="T148" t="str">
            <v>PROJ APPUI À LA MOBILISATION DES RESSOURCES INTERNES/MODERNI</v>
          </cell>
          <cell r="U148" t="str">
            <v>ECGF1</v>
          </cell>
          <cell r="V148" t="str">
            <v>K</v>
          </cell>
          <cell r="W148" t="str">
            <v>Multi-Sector</v>
          </cell>
          <cell r="X148" t="str">
            <v>KF</v>
          </cell>
          <cell r="Y148" t="str">
            <v>Institutional Support</v>
          </cell>
          <cell r="Z148" t="str">
            <v>KF0</v>
          </cell>
          <cell r="AA148" t="str">
            <v>Institutional Support</v>
          </cell>
          <cell r="AB148" t="str">
            <v>2100</v>
          </cell>
          <cell r="AC148" t="str">
            <v>40</v>
          </cell>
          <cell r="AD148" t="str">
            <v>COMP</v>
          </cell>
        </row>
        <row r="149">
          <cell r="A149" t="str">
            <v>P-CD-KF0-010</v>
          </cell>
          <cell r="B149" t="str">
            <v>2100150037245</v>
          </cell>
          <cell r="C149" t="str">
            <v>Dem Rep Congo</v>
          </cell>
          <cell r="D149" t="str">
            <v/>
          </cell>
          <cell r="E149" t="str">
            <v/>
          </cell>
          <cell r="F149" t="str">
            <v/>
          </cell>
          <cell r="G149" t="str">
            <v/>
          </cell>
          <cell r="H149" t="str">
            <v/>
          </cell>
          <cell r="I149">
            <v>1840103.5399999998</v>
          </cell>
          <cell r="J149">
            <v>149043.01</v>
          </cell>
          <cell r="K149">
            <v>291698.96999999997</v>
          </cell>
          <cell r="L149" t="str">
            <v/>
          </cell>
          <cell r="M149">
            <v>2280845.5199999996</v>
          </cell>
          <cell r="Q149" t="str">
            <v>SOV</v>
          </cell>
          <cell r="R149">
            <v>0.5</v>
          </cell>
          <cell r="T149" t="str">
            <v>PROJET D'APPUI À LA CONSOLIDATION DU TISSU ECONOMIQUE (PACTE</v>
          </cell>
          <cell r="U149" t="str">
            <v>ECGF1</v>
          </cell>
          <cell r="V149" t="str">
            <v>K</v>
          </cell>
          <cell r="W149" t="str">
            <v>Multi-Sector</v>
          </cell>
          <cell r="X149" t="str">
            <v>KF</v>
          </cell>
          <cell r="Y149" t="str">
            <v>Institutional Support</v>
          </cell>
          <cell r="Z149" t="str">
            <v>KF0</v>
          </cell>
          <cell r="AA149" t="str">
            <v>Institutional Support</v>
          </cell>
          <cell r="AB149" t="str">
            <v>2100</v>
          </cell>
          <cell r="AC149" t="str">
            <v>10</v>
          </cell>
          <cell r="AD149" t="str">
            <v>CLSD</v>
          </cell>
        </row>
        <row r="150">
          <cell r="A150" t="str">
            <v>P-CD-KF0-010</v>
          </cell>
          <cell r="B150" t="str">
            <v>2100155034418</v>
          </cell>
          <cell r="C150" t="str">
            <v>Dem Rep Congo</v>
          </cell>
          <cell r="D150" t="str">
            <v/>
          </cell>
          <cell r="E150" t="str">
            <v/>
          </cell>
          <cell r="F150" t="str">
            <v/>
          </cell>
          <cell r="G150" t="str">
            <v/>
          </cell>
          <cell r="H150">
            <v>244974.28</v>
          </cell>
          <cell r="I150">
            <v>432744.18000000005</v>
          </cell>
          <cell r="J150">
            <v>1024967.3</v>
          </cell>
          <cell r="K150">
            <v>15396.66</v>
          </cell>
          <cell r="L150" t="str">
            <v/>
          </cell>
          <cell r="M150">
            <v>1718082.4200000002</v>
          </cell>
          <cell r="Q150" t="str">
            <v>SOV</v>
          </cell>
          <cell r="R150">
            <v>0.5</v>
          </cell>
          <cell r="T150" t="str">
            <v>PROJET D'APPUI À LA CONSOLIDATION DU TISSU ECONOMIQUE (PACTE</v>
          </cell>
          <cell r="U150" t="str">
            <v>ECGF1</v>
          </cell>
          <cell r="V150" t="str">
            <v>K</v>
          </cell>
          <cell r="W150" t="str">
            <v>Multi-Sector</v>
          </cell>
          <cell r="X150" t="str">
            <v>KF</v>
          </cell>
          <cell r="Y150" t="str">
            <v>Institutional Support</v>
          </cell>
          <cell r="Z150" t="str">
            <v>KF0</v>
          </cell>
          <cell r="AA150" t="str">
            <v>Institutional Support</v>
          </cell>
          <cell r="AB150" t="str">
            <v>2100</v>
          </cell>
          <cell r="AC150" t="str">
            <v>41</v>
          </cell>
          <cell r="AD150" t="str">
            <v>CLSD</v>
          </cell>
        </row>
        <row r="151">
          <cell r="A151" t="str">
            <v>P-CD-KF0-012</v>
          </cell>
          <cell r="B151" t="str">
            <v>2100155041218</v>
          </cell>
          <cell r="C151" t="str">
            <v>Dem Rep Congo</v>
          </cell>
          <cell r="D151" t="str">
            <v/>
          </cell>
          <cell r="E151" t="str">
            <v/>
          </cell>
          <cell r="F151" t="str">
            <v/>
          </cell>
          <cell r="G151" t="str">
            <v/>
          </cell>
          <cell r="H151" t="str">
            <v/>
          </cell>
          <cell r="I151" t="str">
            <v/>
          </cell>
          <cell r="J151" t="str">
            <v/>
          </cell>
          <cell r="K151">
            <v>1022609.3</v>
          </cell>
          <cell r="L151">
            <v>70652.03</v>
          </cell>
          <cell r="M151">
            <v>1093261.33</v>
          </cell>
          <cell r="Q151" t="str">
            <v>SOV</v>
          </cell>
          <cell r="R151">
            <v>1</v>
          </cell>
          <cell r="T151" t="str">
            <v>PROJET D’APPUI À LA RELANCE DE L’ECONOMIE CONGOLAISE ( PAREC</v>
          </cell>
          <cell r="U151" t="str">
            <v>ECGF1</v>
          </cell>
          <cell r="V151" t="str">
            <v>K</v>
          </cell>
          <cell r="W151" t="str">
            <v>Multi-Sector</v>
          </cell>
          <cell r="X151" t="str">
            <v>KF</v>
          </cell>
          <cell r="Y151" t="str">
            <v>Institutional Support</v>
          </cell>
          <cell r="Z151" t="str">
            <v>KF0</v>
          </cell>
          <cell r="AA151" t="str">
            <v>Institutional Support</v>
          </cell>
          <cell r="AB151" t="str">
            <v>2100</v>
          </cell>
          <cell r="AC151" t="str">
            <v>41</v>
          </cell>
          <cell r="AD151" t="str">
            <v>OnGo</v>
          </cell>
        </row>
        <row r="152">
          <cell r="A152" t="str">
            <v>P-CF-A00-003</v>
          </cell>
          <cell r="B152" t="str">
            <v>2100155038367</v>
          </cell>
          <cell r="C152" t="str">
            <v>Centrafrique</v>
          </cell>
          <cell r="D152" t="str">
            <v/>
          </cell>
          <cell r="E152" t="str">
            <v/>
          </cell>
          <cell r="F152" t="str">
            <v/>
          </cell>
          <cell r="G152" t="str">
            <v/>
          </cell>
          <cell r="H152">
            <v>4916.42</v>
          </cell>
          <cell r="I152">
            <v>146683.68</v>
          </cell>
          <cell r="J152">
            <v>86179.569999999992</v>
          </cell>
          <cell r="K152">
            <v>329310.06</v>
          </cell>
          <cell r="L152" t="str">
            <v/>
          </cell>
          <cell r="M152">
            <v>567089.73</v>
          </cell>
          <cell r="Q152" t="str">
            <v>SOV</v>
          </cell>
          <cell r="R152">
            <v>0.5</v>
          </cell>
          <cell r="T152" t="str">
            <v>PROJET DE DEVELOPPEMENT DES CHAINES DE VALEUR AGRICOLE (TAAT</v>
          </cell>
          <cell r="U152" t="str">
            <v>AHAI3</v>
          </cell>
          <cell r="V152" t="str">
            <v>A</v>
          </cell>
          <cell r="W152" t="str">
            <v>Agriculture</v>
          </cell>
          <cell r="X152" t="str">
            <v>A0</v>
          </cell>
          <cell r="Y152" t="str">
            <v>Agriculture and Rural Development</v>
          </cell>
          <cell r="Z152" t="str">
            <v>A00</v>
          </cell>
          <cell r="AA152" t="str">
            <v>Agriculture and Rural Development</v>
          </cell>
          <cell r="AB152" t="str">
            <v>2100</v>
          </cell>
          <cell r="AC152" t="str">
            <v>41</v>
          </cell>
          <cell r="AD152" t="str">
            <v>OnGo</v>
          </cell>
        </row>
        <row r="153">
          <cell r="A153" t="str">
            <v>P-CF-A00-003</v>
          </cell>
          <cell r="B153" t="str">
            <v>5900155014402</v>
          </cell>
          <cell r="C153" t="str">
            <v>Centrafrique</v>
          </cell>
          <cell r="D153" t="str">
            <v/>
          </cell>
          <cell r="E153" t="str">
            <v/>
          </cell>
          <cell r="F153" t="str">
            <v/>
          </cell>
          <cell r="G153" t="str">
            <v/>
          </cell>
          <cell r="H153">
            <v>385873.44</v>
          </cell>
          <cell r="I153">
            <v>1006471.45</v>
          </cell>
          <cell r="J153">
            <v>582408.72</v>
          </cell>
          <cell r="K153">
            <v>1133872.81</v>
          </cell>
          <cell r="L153">
            <v>643600.29999999993</v>
          </cell>
          <cell r="M153">
            <v>3752226.7199999997</v>
          </cell>
          <cell r="Q153" t="str">
            <v>SOV</v>
          </cell>
          <cell r="R153">
            <v>0.5</v>
          </cell>
          <cell r="T153" t="str">
            <v>PROJET DE DEVELOPPEMENT DES CHAINES DE VALEUR AGRICOLE (TAAT</v>
          </cell>
          <cell r="U153" t="str">
            <v>AHAI3</v>
          </cell>
          <cell r="V153" t="str">
            <v>A</v>
          </cell>
          <cell r="W153" t="str">
            <v>Agriculture</v>
          </cell>
          <cell r="X153" t="str">
            <v>A0</v>
          </cell>
          <cell r="Y153" t="str">
            <v>Agriculture and Rural Development</v>
          </cell>
          <cell r="Z153" t="str">
            <v>A00</v>
          </cell>
          <cell r="AA153" t="str">
            <v>Agriculture and Rural Development</v>
          </cell>
          <cell r="AB153" t="str">
            <v>5900</v>
          </cell>
          <cell r="AC153" t="str">
            <v>41</v>
          </cell>
          <cell r="AD153" t="str">
            <v>OnGo</v>
          </cell>
        </row>
        <row r="154">
          <cell r="A154" t="str">
            <v>P-CF-AA0-010</v>
          </cell>
          <cell r="B154" t="str">
            <v>2100155040926</v>
          </cell>
          <cell r="C154" t="str">
            <v>Centrafrique</v>
          </cell>
          <cell r="D154" t="str">
            <v/>
          </cell>
          <cell r="E154" t="str">
            <v/>
          </cell>
          <cell r="F154" t="str">
            <v/>
          </cell>
          <cell r="G154" t="str">
            <v/>
          </cell>
          <cell r="H154" t="str">
            <v/>
          </cell>
          <cell r="I154" t="str">
            <v/>
          </cell>
          <cell r="J154">
            <v>6520.38</v>
          </cell>
          <cell r="K154">
            <v>9544.0499999999993</v>
          </cell>
          <cell r="L154" t="str">
            <v/>
          </cell>
          <cell r="M154">
            <v>16064.43</v>
          </cell>
          <cell r="Q154" t="str">
            <v>SOV</v>
          </cell>
          <cell r="R154">
            <v>0.5</v>
          </cell>
          <cell r="T154" t="str">
            <v>PROJET D'APPUI AU RENFORCEMENT DE LA RESILIENCE ET DE LA SEC</v>
          </cell>
          <cell r="U154" t="str">
            <v>AHAI3</v>
          </cell>
          <cell r="V154" t="str">
            <v>A</v>
          </cell>
          <cell r="W154" t="str">
            <v>Agriculture</v>
          </cell>
          <cell r="X154" t="str">
            <v>AA</v>
          </cell>
          <cell r="Y154" t="str">
            <v>Agriculture</v>
          </cell>
          <cell r="Z154" t="str">
            <v>AA0</v>
          </cell>
          <cell r="AA154" t="str">
            <v>Agriculture</v>
          </cell>
          <cell r="AB154" t="str">
            <v>2100</v>
          </cell>
          <cell r="AC154" t="str">
            <v>40</v>
          </cell>
          <cell r="AD154" t="str">
            <v>OnGo</v>
          </cell>
        </row>
        <row r="155">
          <cell r="A155" t="str">
            <v>P-CF-AA0-010</v>
          </cell>
          <cell r="B155" t="str">
            <v>5570155000901</v>
          </cell>
          <cell r="C155" t="str">
            <v>Centrafrique</v>
          </cell>
          <cell r="D155" t="str">
            <v/>
          </cell>
          <cell r="E155" t="str">
            <v/>
          </cell>
          <cell r="F155" t="str">
            <v/>
          </cell>
          <cell r="G155" t="str">
            <v/>
          </cell>
          <cell r="H155" t="str">
            <v/>
          </cell>
          <cell r="I155" t="str">
            <v/>
          </cell>
          <cell r="J155">
            <v>142137.04</v>
          </cell>
          <cell r="K155">
            <v>185157.52</v>
          </cell>
          <cell r="L155">
            <v>735107.94</v>
          </cell>
          <cell r="M155">
            <v>1062402.5</v>
          </cell>
          <cell r="Q155" t="str">
            <v>SOV</v>
          </cell>
          <cell r="R155">
            <v>0.5</v>
          </cell>
          <cell r="T155" t="str">
            <v>PROJET D'APPUI AU RENFORCEMENT DE LA RESILIENCE ET DE LA SEC</v>
          </cell>
          <cell r="U155" t="str">
            <v>AHAI3</v>
          </cell>
          <cell r="V155" t="str">
            <v>A</v>
          </cell>
          <cell r="W155" t="str">
            <v>Agriculture</v>
          </cell>
          <cell r="X155" t="str">
            <v>AA</v>
          </cell>
          <cell r="Y155" t="str">
            <v>Agriculture</v>
          </cell>
          <cell r="Z155" t="str">
            <v>AA0</v>
          </cell>
          <cell r="AA155" t="str">
            <v>Agriculture</v>
          </cell>
          <cell r="AB155" t="str">
            <v>5570</v>
          </cell>
          <cell r="AC155" t="str">
            <v>40</v>
          </cell>
          <cell r="AD155" t="str">
            <v>OnGo</v>
          </cell>
        </row>
        <row r="156">
          <cell r="A156" t="str">
            <v>P-CF-AA0-011</v>
          </cell>
          <cell r="B156" t="str">
            <v>2100155035866</v>
          </cell>
          <cell r="C156" t="str">
            <v>Centrafrique</v>
          </cell>
          <cell r="D156" t="str">
            <v/>
          </cell>
          <cell r="E156" t="str">
            <v/>
          </cell>
          <cell r="F156" t="str">
            <v/>
          </cell>
          <cell r="G156">
            <v>72558.59</v>
          </cell>
          <cell r="H156">
            <v>365303.49</v>
          </cell>
          <cell r="I156" t="str">
            <v/>
          </cell>
          <cell r="J156">
            <v>188095.4</v>
          </cell>
          <cell r="K156">
            <v>115359.94</v>
          </cell>
          <cell r="L156" t="str">
            <v/>
          </cell>
          <cell r="M156">
            <v>741317.41999999993</v>
          </cell>
          <cell r="Q156" t="str">
            <v>SOV</v>
          </cell>
          <cell r="R156">
            <v>1</v>
          </cell>
          <cell r="T156" t="str">
            <v>APPUI TRANSFORMATION AGRICULTURE DÉVELOPPEMENT CHAÎNES DE VA</v>
          </cell>
          <cell r="U156" t="str">
            <v>AHAI3</v>
          </cell>
          <cell r="V156" t="str">
            <v>A</v>
          </cell>
          <cell r="W156" t="str">
            <v>Agriculture</v>
          </cell>
          <cell r="X156" t="str">
            <v>AA</v>
          </cell>
          <cell r="Y156" t="str">
            <v>Agriculture</v>
          </cell>
          <cell r="Z156" t="str">
            <v>AA0</v>
          </cell>
          <cell r="AA156" t="str">
            <v>Agriculture</v>
          </cell>
          <cell r="AB156" t="str">
            <v>2100</v>
          </cell>
          <cell r="AC156" t="str">
            <v>32</v>
          </cell>
          <cell r="AD156" t="str">
            <v>COMP</v>
          </cell>
        </row>
        <row r="157">
          <cell r="A157" t="str">
            <v>P-CF-AA0-016</v>
          </cell>
          <cell r="B157" t="str">
            <v>5900155017262</v>
          </cell>
          <cell r="C157" t="str">
            <v>Centrafrique</v>
          </cell>
          <cell r="D157" t="str">
            <v/>
          </cell>
          <cell r="E157" t="str">
            <v/>
          </cell>
          <cell r="F157" t="str">
            <v/>
          </cell>
          <cell r="G157" t="str">
            <v/>
          </cell>
          <cell r="H157" t="str">
            <v/>
          </cell>
          <cell r="I157" t="str">
            <v/>
          </cell>
          <cell r="J157" t="str">
            <v/>
          </cell>
          <cell r="K157">
            <v>32861.19</v>
          </cell>
          <cell r="L157" t="str">
            <v/>
          </cell>
          <cell r="M157">
            <v>32861.19</v>
          </cell>
          <cell r="Q157" t="str">
            <v>SOV</v>
          </cell>
          <cell r="R157">
            <v>1</v>
          </cell>
          <cell r="T157" t="str">
            <v>AEFPF - RCA</v>
          </cell>
          <cell r="U157" t="str">
            <v>AHAI3</v>
          </cell>
          <cell r="V157" t="str">
            <v>A</v>
          </cell>
          <cell r="W157" t="str">
            <v>Agriculture</v>
          </cell>
          <cell r="X157" t="str">
            <v>AA</v>
          </cell>
          <cell r="Y157" t="str">
            <v>Agriculture</v>
          </cell>
          <cell r="Z157" t="str">
            <v>AA0</v>
          </cell>
          <cell r="AA157" t="str">
            <v>Agriculture</v>
          </cell>
          <cell r="AB157" t="str">
            <v>5900</v>
          </cell>
          <cell r="AC157" t="str">
            <v>40</v>
          </cell>
          <cell r="AD157" t="str">
            <v>OnGo</v>
          </cell>
        </row>
        <row r="158">
          <cell r="A158" t="str">
            <v>P-CF-DA0-002</v>
          </cell>
          <cell r="B158" t="str">
            <v>2100155040528</v>
          </cell>
          <cell r="C158" t="str">
            <v>Centrafrique</v>
          </cell>
          <cell r="D158" t="str">
            <v/>
          </cell>
          <cell r="E158" t="str">
            <v/>
          </cell>
          <cell r="F158" t="str">
            <v/>
          </cell>
          <cell r="G158" t="str">
            <v/>
          </cell>
          <cell r="H158" t="str">
            <v/>
          </cell>
          <cell r="I158" t="str">
            <v/>
          </cell>
          <cell r="J158">
            <v>2011.61</v>
          </cell>
          <cell r="K158" t="str">
            <v/>
          </cell>
          <cell r="L158" t="str">
            <v/>
          </cell>
          <cell r="M158">
            <v>2011.61</v>
          </cell>
          <cell r="Q158" t="str">
            <v>SOV</v>
          </cell>
          <cell r="R158">
            <v>0.5</v>
          </cell>
          <cell r="T158" t="str">
            <v>PROJET D'APPUI A LA MODERNISATION DE L'AEROPORT INTERNATIONA</v>
          </cell>
          <cell r="U158" t="str">
            <v>PICU6</v>
          </cell>
          <cell r="V158" t="str">
            <v>D</v>
          </cell>
          <cell r="W158" t="str">
            <v>Transport</v>
          </cell>
          <cell r="X158" t="str">
            <v>DA</v>
          </cell>
          <cell r="Y158" t="str">
            <v>Air Transport / Airport</v>
          </cell>
          <cell r="Z158" t="str">
            <v>DA0</v>
          </cell>
          <cell r="AA158" t="str">
            <v>Air Transport / Airport</v>
          </cell>
          <cell r="AB158" t="str">
            <v>2100</v>
          </cell>
          <cell r="AC158" t="str">
            <v>41</v>
          </cell>
          <cell r="AD158" t="str">
            <v>OnGo</v>
          </cell>
        </row>
        <row r="159">
          <cell r="A159" t="str">
            <v>P-CF-DA0-002</v>
          </cell>
          <cell r="B159" t="str">
            <v>5900155016056</v>
          </cell>
          <cell r="C159" t="str">
            <v>Centrafrique</v>
          </cell>
          <cell r="D159" t="str">
            <v/>
          </cell>
          <cell r="E159" t="str">
            <v/>
          </cell>
          <cell r="F159" t="str">
            <v/>
          </cell>
          <cell r="G159" t="str">
            <v/>
          </cell>
          <cell r="H159" t="str">
            <v/>
          </cell>
          <cell r="I159" t="str">
            <v/>
          </cell>
          <cell r="J159">
            <v>2011.61</v>
          </cell>
          <cell r="K159" t="str">
            <v/>
          </cell>
          <cell r="L159" t="str">
            <v/>
          </cell>
          <cell r="M159">
            <v>2011.61</v>
          </cell>
          <cell r="Q159" t="str">
            <v>SOV</v>
          </cell>
          <cell r="R159">
            <v>0.5</v>
          </cell>
          <cell r="T159" t="str">
            <v>PROJET D'APPUI A LA MODERNISATION DE L'AEROPORT INTERNATIONA</v>
          </cell>
          <cell r="U159" t="str">
            <v>PICU6</v>
          </cell>
          <cell r="V159" t="str">
            <v>D</v>
          </cell>
          <cell r="W159" t="str">
            <v>Transport</v>
          </cell>
          <cell r="X159" t="str">
            <v>DA</v>
          </cell>
          <cell r="Y159" t="str">
            <v>Air Transport / Airport</v>
          </cell>
          <cell r="Z159" t="str">
            <v>DA0</v>
          </cell>
          <cell r="AA159" t="str">
            <v>Air Transport / Airport</v>
          </cell>
          <cell r="AB159" t="str">
            <v>5900</v>
          </cell>
          <cell r="AC159" t="str">
            <v>41</v>
          </cell>
          <cell r="AD159" t="str">
            <v>OnGo</v>
          </cell>
        </row>
        <row r="160">
          <cell r="A160" t="str">
            <v>P-CF-DA0-003</v>
          </cell>
          <cell r="B160" t="str">
            <v>5900155016401</v>
          </cell>
          <cell r="C160" t="str">
            <v>Centrafrique</v>
          </cell>
          <cell r="D160" t="str">
            <v/>
          </cell>
          <cell r="E160" t="str">
            <v/>
          </cell>
          <cell r="F160" t="str">
            <v/>
          </cell>
          <cell r="G160" t="str">
            <v/>
          </cell>
          <cell r="H160" t="str">
            <v/>
          </cell>
          <cell r="I160" t="str">
            <v/>
          </cell>
          <cell r="J160">
            <v>219153.69</v>
          </cell>
          <cell r="K160">
            <v>99981.299999999988</v>
          </cell>
          <cell r="L160" t="str">
            <v/>
          </cell>
          <cell r="M160">
            <v>319134.99</v>
          </cell>
          <cell r="Q160" t="str">
            <v>SOV</v>
          </cell>
          <cell r="R160">
            <v>1</v>
          </cell>
          <cell r="T160" t="str">
            <v>PROJET D'APPUI A LA MODERNISATION DE L'AEROPORT INTERNATIONA</v>
          </cell>
          <cell r="U160" t="str">
            <v>PICU6</v>
          </cell>
          <cell r="V160" t="str">
            <v>D</v>
          </cell>
          <cell r="W160" t="str">
            <v>Transport</v>
          </cell>
          <cell r="X160" t="str">
            <v>DA</v>
          </cell>
          <cell r="Y160" t="str">
            <v>Air Transport / Airport</v>
          </cell>
          <cell r="Z160" t="str">
            <v>DA0</v>
          </cell>
          <cell r="AA160" t="str">
            <v>Air Transport / Airport</v>
          </cell>
          <cell r="AB160" t="str">
            <v>5900</v>
          </cell>
          <cell r="AC160" t="str">
            <v>41</v>
          </cell>
          <cell r="AD160" t="str">
            <v>OnGo</v>
          </cell>
        </row>
        <row r="161">
          <cell r="A161" t="str">
            <v>P-CF-E00-008</v>
          </cell>
          <cell r="B161" t="str">
            <v>5550155000951</v>
          </cell>
          <cell r="C161" t="str">
            <v>Centrafrique</v>
          </cell>
          <cell r="D161" t="str">
            <v/>
          </cell>
          <cell r="E161">
            <v>89675.83</v>
          </cell>
          <cell r="F161">
            <v>864346.96</v>
          </cell>
          <cell r="G161">
            <v>447894.64999999997</v>
          </cell>
          <cell r="H161">
            <v>971898.26</v>
          </cell>
          <cell r="I161">
            <v>90711.290000000008</v>
          </cell>
          <cell r="J161">
            <v>640284.76000000013</v>
          </cell>
          <cell r="K161">
            <v>667115.91</v>
          </cell>
          <cell r="L161">
            <v>229317.07</v>
          </cell>
          <cell r="M161">
            <v>4001244.7300000004</v>
          </cell>
          <cell r="Q161" t="str">
            <v>SOV</v>
          </cell>
          <cell r="R161">
            <v>1</v>
          </cell>
          <cell r="T161" t="str">
            <v>PROJET COMPLEMENTAIRE BANGUI ET ZONES RURALES:REDUCTION DE L</v>
          </cell>
          <cell r="U161" t="str">
            <v>AHWS3</v>
          </cell>
          <cell r="V161" t="str">
            <v>E</v>
          </cell>
          <cell r="W161" t="str">
            <v>Water Sup/Sanit</v>
          </cell>
          <cell r="X161" t="str">
            <v>E0</v>
          </cell>
          <cell r="Y161" t="str">
            <v>Water supply and Sanitation</v>
          </cell>
          <cell r="Z161" t="str">
            <v>E00</v>
          </cell>
          <cell r="AA161" t="str">
            <v>Water supply and Sanitation</v>
          </cell>
          <cell r="AB161" t="str">
            <v>5550</v>
          </cell>
          <cell r="AC161" t="str">
            <v>41</v>
          </cell>
          <cell r="AD161" t="str">
            <v>OnGo</v>
          </cell>
        </row>
        <row r="162">
          <cell r="A162" t="str">
            <v>P-CF-E00-009</v>
          </cell>
          <cell r="B162" t="str">
            <v>5800155001801</v>
          </cell>
          <cell r="C162" t="str">
            <v>Centrafrique</v>
          </cell>
          <cell r="D162" t="str">
            <v/>
          </cell>
          <cell r="E162" t="str">
            <v/>
          </cell>
          <cell r="F162">
            <v>63723.71</v>
          </cell>
          <cell r="G162">
            <v>183484.22</v>
          </cell>
          <cell r="H162">
            <v>115564.62</v>
          </cell>
          <cell r="I162">
            <v>109496.91</v>
          </cell>
          <cell r="J162">
            <v>1656249.6899999997</v>
          </cell>
          <cell r="K162">
            <v>678766.96000000008</v>
          </cell>
          <cell r="L162">
            <v>426004.08999999997</v>
          </cell>
          <cell r="M162">
            <v>3233290.1999999993</v>
          </cell>
          <cell r="Q162" t="str">
            <v>SOV</v>
          </cell>
          <cell r="R162">
            <v>1</v>
          </cell>
          <cell r="T162" t="str">
            <v>PROJET ADDITIONNEL D'APPROVISIONNEMENT EN EAU POTABLE DE NAN</v>
          </cell>
          <cell r="U162" t="str">
            <v>AHWS3</v>
          </cell>
          <cell r="V162" t="str">
            <v>E</v>
          </cell>
          <cell r="W162" t="str">
            <v>Water Sup/Sanit</v>
          </cell>
          <cell r="X162" t="str">
            <v>E0</v>
          </cell>
          <cell r="Y162" t="str">
            <v>Water supply and Sanitation</v>
          </cell>
          <cell r="Z162" t="str">
            <v>E00</v>
          </cell>
          <cell r="AA162" t="str">
            <v>Water supply and Sanitation</v>
          </cell>
          <cell r="AB162" t="str">
            <v>5800</v>
          </cell>
          <cell r="AC162" t="str">
            <v>41</v>
          </cell>
          <cell r="AD162" t="str">
            <v>OnGo</v>
          </cell>
        </row>
        <row r="163">
          <cell r="A163" t="str">
            <v>P-CF-E00-011</v>
          </cell>
          <cell r="B163" t="str">
            <v>5000199005168</v>
          </cell>
          <cell r="C163" t="str">
            <v>Centrafrique</v>
          </cell>
          <cell r="D163" t="str">
            <v/>
          </cell>
          <cell r="E163" t="str">
            <v/>
          </cell>
          <cell r="F163" t="str">
            <v/>
          </cell>
          <cell r="G163" t="str">
            <v/>
          </cell>
          <cell r="H163" t="str">
            <v/>
          </cell>
          <cell r="I163" t="str">
            <v/>
          </cell>
          <cell r="J163" t="str">
            <v/>
          </cell>
          <cell r="K163" t="str">
            <v/>
          </cell>
          <cell r="L163" t="str">
            <v/>
          </cell>
          <cell r="M163">
            <v>0</v>
          </cell>
          <cell r="Q163" t="str">
            <v>SOV</v>
          </cell>
          <cell r="R163">
            <v>1</v>
          </cell>
          <cell r="T163" t="str">
            <v>AIDE D’URGENCE POUR LA SECURITE ALIMENTAIRE, L’ASSAINISSEMEN</v>
          </cell>
          <cell r="U163" t="str">
            <v>AHWS3</v>
          </cell>
          <cell r="V163" t="str">
            <v>E</v>
          </cell>
          <cell r="W163" t="str">
            <v>Water Sup/Sanit</v>
          </cell>
          <cell r="X163" t="str">
            <v>E0</v>
          </cell>
          <cell r="Y163" t="str">
            <v>Water supply and Sanitation</v>
          </cell>
          <cell r="Z163" t="str">
            <v>E00</v>
          </cell>
          <cell r="AA163" t="str">
            <v>Water supply and Sanitation</v>
          </cell>
          <cell r="AB163" t="str">
            <v>5000</v>
          </cell>
          <cell r="AC163" t="str">
            <v>50</v>
          </cell>
          <cell r="AD163" t="str">
            <v>COMP</v>
          </cell>
        </row>
        <row r="164">
          <cell r="A164" t="str">
            <v>P-CF-F00-003</v>
          </cell>
          <cell r="B164" t="str">
            <v>2100155040869</v>
          </cell>
          <cell r="C164" t="str">
            <v>Centrafrique</v>
          </cell>
          <cell r="D164" t="str">
            <v/>
          </cell>
          <cell r="E164" t="str">
            <v/>
          </cell>
          <cell r="F164" t="str">
            <v/>
          </cell>
          <cell r="G164" t="str">
            <v/>
          </cell>
          <cell r="H164" t="str">
            <v/>
          </cell>
          <cell r="I164" t="str">
            <v/>
          </cell>
          <cell r="J164" t="str">
            <v/>
          </cell>
          <cell r="K164">
            <v>575318.05000000005</v>
          </cell>
          <cell r="L164" t="str">
            <v/>
          </cell>
          <cell r="M164">
            <v>575318.05000000005</v>
          </cell>
          <cell r="Q164" t="str">
            <v>SOV</v>
          </cell>
          <cell r="R164">
            <v>1</v>
          </cell>
          <cell r="T164" t="str">
            <v>FINANCEMENT COMPLÉMENTAIRE PROJET BOALI PHASE II</v>
          </cell>
          <cell r="U164" t="str">
            <v>PESD2</v>
          </cell>
          <cell r="V164" t="str">
            <v>F</v>
          </cell>
          <cell r="W164" t="str">
            <v>Power</v>
          </cell>
          <cell r="X164" t="str">
            <v>F0</v>
          </cell>
          <cell r="Y164" t="str">
            <v>Power</v>
          </cell>
          <cell r="Z164" t="str">
            <v>F00</v>
          </cell>
          <cell r="AA164" t="str">
            <v>Power</v>
          </cell>
          <cell r="AB164" t="str">
            <v>2100</v>
          </cell>
          <cell r="AC164" t="str">
            <v>41</v>
          </cell>
          <cell r="AD164" t="str">
            <v>OnGo</v>
          </cell>
        </row>
        <row r="165">
          <cell r="A165" t="str">
            <v>P-CF-GB0-002</v>
          </cell>
          <cell r="B165" t="str">
            <v>2100155037316</v>
          </cell>
          <cell r="C165" t="str">
            <v>Centrafrique</v>
          </cell>
          <cell r="D165" t="str">
            <v/>
          </cell>
          <cell r="E165" t="str">
            <v/>
          </cell>
          <cell r="F165" t="str">
            <v/>
          </cell>
          <cell r="G165">
            <v>330164.11</v>
          </cell>
          <cell r="H165">
            <v>1623870.16</v>
          </cell>
          <cell r="I165">
            <v>1083138.79</v>
          </cell>
          <cell r="J165">
            <v>4476143.1400000015</v>
          </cell>
          <cell r="K165">
            <v>1031939.4800000001</v>
          </cell>
          <cell r="L165">
            <v>1303449.5499999996</v>
          </cell>
          <cell r="M165">
            <v>9848705.2300000004</v>
          </cell>
          <cell r="Q165" t="str">
            <v>SOV</v>
          </cell>
          <cell r="R165">
            <v>0.33333333333333331</v>
          </cell>
          <cell r="T165" t="str">
            <v>PROJET CENTRAL AFRICA BACKBONE (CAB) – COMPOSANTE RCA</v>
          </cell>
          <cell r="U165" t="str">
            <v>PITD2</v>
          </cell>
          <cell r="V165" t="str">
            <v>G</v>
          </cell>
          <cell r="W165" t="str">
            <v>Communications</v>
          </cell>
          <cell r="X165" t="str">
            <v>GB</v>
          </cell>
          <cell r="Y165" t="str">
            <v>Telecommunications</v>
          </cell>
          <cell r="Z165" t="str">
            <v>GB0</v>
          </cell>
          <cell r="AA165" t="str">
            <v>Telecommunications</v>
          </cell>
          <cell r="AB165" t="str">
            <v>2100</v>
          </cell>
          <cell r="AC165" t="str">
            <v>40</v>
          </cell>
          <cell r="AD165" t="str">
            <v>OnGo</v>
          </cell>
        </row>
        <row r="166">
          <cell r="A166" t="str">
            <v>P-CF-GB0-002</v>
          </cell>
          <cell r="B166" t="str">
            <v>5110155000051</v>
          </cell>
          <cell r="C166" t="str">
            <v>Centrafrique</v>
          </cell>
          <cell r="D166" t="str">
            <v/>
          </cell>
          <cell r="E166" t="str">
            <v/>
          </cell>
          <cell r="F166" t="str">
            <v/>
          </cell>
          <cell r="G166">
            <v>198232.31</v>
          </cell>
          <cell r="H166">
            <v>2369578.37</v>
          </cell>
          <cell r="I166">
            <v>1563515.8499999999</v>
          </cell>
          <cell r="J166">
            <v>7066492.8899999997</v>
          </cell>
          <cell r="K166">
            <v>1081638.21</v>
          </cell>
          <cell r="L166">
            <v>1387117.69</v>
          </cell>
          <cell r="M166">
            <v>13666575.319999998</v>
          </cell>
          <cell r="Q166" t="str">
            <v>SOV</v>
          </cell>
          <cell r="R166">
            <v>0.33333333333333331</v>
          </cell>
          <cell r="T166" t="str">
            <v>PROJET CENTRAL AFRICA BACKBONE (CAB) – COMPOSANTE RCA</v>
          </cell>
          <cell r="U166" t="str">
            <v>PITD2</v>
          </cell>
          <cell r="V166" t="str">
            <v>G</v>
          </cell>
          <cell r="W166" t="str">
            <v>Communications</v>
          </cell>
          <cell r="X166" t="str">
            <v>GB</v>
          </cell>
          <cell r="Y166" t="str">
            <v>Telecommunications</v>
          </cell>
          <cell r="Z166" t="str">
            <v>GB0</v>
          </cell>
          <cell r="AA166" t="str">
            <v>Telecommunications</v>
          </cell>
          <cell r="AB166" t="str">
            <v>5110</v>
          </cell>
          <cell r="AC166" t="str">
            <v>40</v>
          </cell>
          <cell r="AD166" t="str">
            <v>OnGo</v>
          </cell>
        </row>
        <row r="167">
          <cell r="A167" t="str">
            <v>P-CF-GB0-002</v>
          </cell>
          <cell r="B167" t="str">
            <v>5900155013651</v>
          </cell>
          <cell r="C167" t="str">
            <v>Centrafrique</v>
          </cell>
          <cell r="D167" t="str">
            <v/>
          </cell>
          <cell r="E167" t="str">
            <v/>
          </cell>
          <cell r="F167" t="str">
            <v/>
          </cell>
          <cell r="G167" t="str">
            <v/>
          </cell>
          <cell r="H167">
            <v>104439.08</v>
          </cell>
          <cell r="I167">
            <v>74274.06</v>
          </cell>
          <cell r="J167">
            <v>181424.33000000002</v>
          </cell>
          <cell r="K167">
            <v>456445.41000000003</v>
          </cell>
          <cell r="L167">
            <v>1134507.51</v>
          </cell>
          <cell r="M167">
            <v>1951090.3900000001</v>
          </cell>
          <cell r="Q167" t="str">
            <v>SOV</v>
          </cell>
          <cell r="R167">
            <v>0.33333333333333331</v>
          </cell>
          <cell r="T167" t="str">
            <v>PROJET CENTRAL AFRICA BACKBONE (CAB) – COMPOSANTE RCA</v>
          </cell>
          <cell r="U167" t="str">
            <v>PITD2</v>
          </cell>
          <cell r="V167" t="str">
            <v>G</v>
          </cell>
          <cell r="W167" t="str">
            <v>Communications</v>
          </cell>
          <cell r="X167" t="str">
            <v>GB</v>
          </cell>
          <cell r="Y167" t="str">
            <v>Telecommunications</v>
          </cell>
          <cell r="Z167" t="str">
            <v>GB0</v>
          </cell>
          <cell r="AA167" t="str">
            <v>Telecommunications</v>
          </cell>
          <cell r="AB167" t="str">
            <v>5900</v>
          </cell>
          <cell r="AC167" t="str">
            <v>40</v>
          </cell>
          <cell r="AD167" t="str">
            <v>OnGo</v>
          </cell>
        </row>
        <row r="168">
          <cell r="A168" t="str">
            <v>P-CF-I00-006</v>
          </cell>
          <cell r="B168" t="str">
            <v>5900155018207</v>
          </cell>
          <cell r="C168" t="str">
            <v>Centrafrique</v>
          </cell>
          <cell r="D168" t="str">
            <v/>
          </cell>
          <cell r="E168" t="str">
            <v/>
          </cell>
          <cell r="F168" t="str">
            <v/>
          </cell>
          <cell r="G168" t="str">
            <v/>
          </cell>
          <cell r="H168" t="str">
            <v/>
          </cell>
          <cell r="I168" t="str">
            <v/>
          </cell>
          <cell r="J168" t="str">
            <v/>
          </cell>
          <cell r="K168" t="str">
            <v/>
          </cell>
          <cell r="L168" t="str">
            <v/>
          </cell>
          <cell r="M168">
            <v>0</v>
          </cell>
          <cell r="Q168" t="str">
            <v>SOV</v>
          </cell>
          <cell r="R168">
            <v>1</v>
          </cell>
          <cell r="T168" t="str">
            <v>PROJET D’APPUI À L’INCLUSION SOCIOÉCONOMIQUE,ENTREPRENARIAT</v>
          </cell>
          <cell r="U168" t="str">
            <v>AHHD3</v>
          </cell>
          <cell r="V168" t="str">
            <v>I</v>
          </cell>
          <cell r="W168" t="str">
            <v>Social</v>
          </cell>
          <cell r="X168" t="str">
            <v>I0</v>
          </cell>
          <cell r="Y168" t="str">
            <v>Social</v>
          </cell>
          <cell r="Z168" t="str">
            <v>I00</v>
          </cell>
          <cell r="AA168" t="str">
            <v>Social</v>
          </cell>
          <cell r="AB168" t="str">
            <v>5900</v>
          </cell>
          <cell r="AC168" t="str">
            <v>84</v>
          </cell>
          <cell r="AD168" t="str">
            <v>OnGo</v>
          </cell>
        </row>
        <row r="169">
          <cell r="A169" t="str">
            <v>P-CF-IE0-004</v>
          </cell>
          <cell r="B169" t="str">
            <v>2100155030016</v>
          </cell>
          <cell r="C169" t="str">
            <v>Centrafrique</v>
          </cell>
          <cell r="D169" t="str">
            <v/>
          </cell>
          <cell r="E169">
            <v>2483348.4</v>
          </cell>
          <cell r="F169">
            <v>4424038.58</v>
          </cell>
          <cell r="G169">
            <v>1239624.5400000003</v>
          </cell>
          <cell r="H169">
            <v>866010.69</v>
          </cell>
          <cell r="I169">
            <v>193710.37</v>
          </cell>
          <cell r="J169">
            <v>171259.56</v>
          </cell>
          <cell r="K169" t="str">
            <v/>
          </cell>
          <cell r="L169" t="str">
            <v/>
          </cell>
          <cell r="M169">
            <v>9377992.1400000006</v>
          </cell>
          <cell r="Q169" t="str">
            <v>SOV</v>
          </cell>
          <cell r="R169">
            <v>0.33333333333333331</v>
          </cell>
          <cell r="T169" t="str">
            <v>PROGRAMME D'APPUI A LA RECONSTRUCTION DES COMMUNAUTES DE BAS</v>
          </cell>
          <cell r="U169" t="str">
            <v>RDGC2</v>
          </cell>
          <cell r="V169" t="str">
            <v>I</v>
          </cell>
          <cell r="W169" t="str">
            <v>Social</v>
          </cell>
          <cell r="X169" t="str">
            <v>IE</v>
          </cell>
          <cell r="Y169" t="str">
            <v>Poverty Allevation And Micro-Finance</v>
          </cell>
          <cell r="Z169" t="str">
            <v>IE0</v>
          </cell>
          <cell r="AA169" t="str">
            <v>Poverty Allevation And Micro-Finance</v>
          </cell>
          <cell r="AB169" t="str">
            <v>2100</v>
          </cell>
          <cell r="AC169" t="str">
            <v>40</v>
          </cell>
          <cell r="AD169" t="str">
            <v>CLSD</v>
          </cell>
        </row>
        <row r="170">
          <cell r="A170" t="str">
            <v>P-CF-IE0-004</v>
          </cell>
          <cell r="B170" t="str">
            <v>5800155001501</v>
          </cell>
          <cell r="C170" t="str">
            <v>Centrafrique</v>
          </cell>
          <cell r="D170" t="str">
            <v/>
          </cell>
          <cell r="E170" t="str">
            <v/>
          </cell>
          <cell r="F170">
            <v>257074.76</v>
          </cell>
          <cell r="G170">
            <v>232191.93</v>
          </cell>
          <cell r="H170">
            <v>52002.35</v>
          </cell>
          <cell r="I170">
            <v>12877.39</v>
          </cell>
          <cell r="J170" t="str">
            <v/>
          </cell>
          <cell r="K170" t="str">
            <v/>
          </cell>
          <cell r="L170" t="str">
            <v/>
          </cell>
          <cell r="M170">
            <v>554146.43000000005</v>
          </cell>
          <cell r="Q170" t="str">
            <v>SOV</v>
          </cell>
          <cell r="R170">
            <v>0.33333333333333331</v>
          </cell>
          <cell r="T170" t="str">
            <v>PROGRAMME D'APPUI A LA RECONSTRUCTION DES COMMUNAUTES DE BAS</v>
          </cell>
          <cell r="U170" t="str">
            <v>RDGC2</v>
          </cell>
          <cell r="V170" t="str">
            <v>I</v>
          </cell>
          <cell r="W170" t="str">
            <v>Social</v>
          </cell>
          <cell r="X170" t="str">
            <v>IE</v>
          </cell>
          <cell r="Y170" t="str">
            <v>Poverty Allevation And Micro-Finance</v>
          </cell>
          <cell r="Z170" t="str">
            <v>IE0</v>
          </cell>
          <cell r="AA170" t="str">
            <v>Poverty Allevation And Micro-Finance</v>
          </cell>
          <cell r="AB170" t="str">
            <v>5800</v>
          </cell>
          <cell r="AC170" t="str">
            <v>40</v>
          </cell>
          <cell r="AD170" t="str">
            <v>CLSD</v>
          </cell>
        </row>
        <row r="171">
          <cell r="A171" t="str">
            <v>P-CF-IE0-004</v>
          </cell>
          <cell r="B171" t="str">
            <v>5900155008551</v>
          </cell>
          <cell r="C171" t="str">
            <v>Centrafrique</v>
          </cell>
          <cell r="D171" t="str">
            <v/>
          </cell>
          <cell r="E171">
            <v>150215.54</v>
          </cell>
          <cell r="F171">
            <v>2880969.24</v>
          </cell>
          <cell r="G171">
            <v>473156.20999999996</v>
          </cell>
          <cell r="H171">
            <v>96895.97</v>
          </cell>
          <cell r="I171">
            <v>725899.29</v>
          </cell>
          <cell r="J171">
            <v>528326.12</v>
          </cell>
          <cell r="K171" t="str">
            <v/>
          </cell>
          <cell r="L171" t="str">
            <v/>
          </cell>
          <cell r="M171">
            <v>4855462.37</v>
          </cell>
          <cell r="Q171" t="str">
            <v>SOV</v>
          </cell>
          <cell r="R171">
            <v>0.33333333333333331</v>
          </cell>
          <cell r="T171" t="str">
            <v>PROGRAMME D'APPUI A LA RECONSTRUCTION DES COMMUNAUTES DE BAS</v>
          </cell>
          <cell r="U171" t="str">
            <v>RDGC2</v>
          </cell>
          <cell r="V171" t="str">
            <v>I</v>
          </cell>
          <cell r="W171" t="str">
            <v>Social</v>
          </cell>
          <cell r="X171" t="str">
            <v>IE</v>
          </cell>
          <cell r="Y171" t="str">
            <v>Poverty Allevation And Micro-Finance</v>
          </cell>
          <cell r="Z171" t="str">
            <v>IE0</v>
          </cell>
          <cell r="AA171" t="str">
            <v>Poverty Allevation And Micro-Finance</v>
          </cell>
          <cell r="AB171" t="str">
            <v>5900</v>
          </cell>
          <cell r="AC171" t="str">
            <v>40</v>
          </cell>
          <cell r="AD171" t="str">
            <v>CLSD</v>
          </cell>
        </row>
        <row r="172">
          <cell r="A172" t="str">
            <v>P-CF-IE0-006</v>
          </cell>
          <cell r="B172" t="str">
            <v>5800155001951</v>
          </cell>
          <cell r="C172" t="str">
            <v>Centrafrique</v>
          </cell>
          <cell r="D172" t="str">
            <v/>
          </cell>
          <cell r="E172" t="str">
            <v/>
          </cell>
          <cell r="F172" t="str">
            <v/>
          </cell>
          <cell r="G172" t="str">
            <v/>
          </cell>
          <cell r="H172">
            <v>139904.96000000002</v>
          </cell>
          <cell r="I172">
            <v>891878.35</v>
          </cell>
          <cell r="J172">
            <v>839706.39</v>
          </cell>
          <cell r="K172">
            <v>333379.51</v>
          </cell>
          <cell r="L172">
            <v>57946.630000000005</v>
          </cell>
          <cell r="M172">
            <v>2262815.84</v>
          </cell>
          <cell r="Q172" t="str">
            <v>SOV</v>
          </cell>
          <cell r="R172">
            <v>0.5</v>
          </cell>
          <cell r="T172" t="str">
            <v>PROJET COMPLEMENTAIRE D'APPUI A LA RECONSTRUCTION DES COMMUN</v>
          </cell>
          <cell r="U172" t="str">
            <v>AHHD3</v>
          </cell>
          <cell r="V172" t="str">
            <v>I</v>
          </cell>
          <cell r="W172" t="str">
            <v>Social</v>
          </cell>
          <cell r="X172" t="str">
            <v>IE</v>
          </cell>
          <cell r="Y172" t="str">
            <v>Poverty Allevation And Micro-Finance</v>
          </cell>
          <cell r="Z172" t="str">
            <v>IE0</v>
          </cell>
          <cell r="AA172" t="str">
            <v>Poverty Allevation And Micro-Finance</v>
          </cell>
          <cell r="AB172" t="str">
            <v>5800</v>
          </cell>
          <cell r="AC172" t="str">
            <v>41</v>
          </cell>
          <cell r="AD172" t="str">
            <v>COMP</v>
          </cell>
        </row>
        <row r="173">
          <cell r="A173" t="str">
            <v>P-CF-IE0-006</v>
          </cell>
          <cell r="B173" t="str">
            <v>5900155013601</v>
          </cell>
          <cell r="C173" t="str">
            <v>Centrafrique</v>
          </cell>
          <cell r="D173" t="str">
            <v/>
          </cell>
          <cell r="E173" t="str">
            <v/>
          </cell>
          <cell r="F173" t="str">
            <v/>
          </cell>
          <cell r="G173">
            <v>73893.97</v>
          </cell>
          <cell r="H173">
            <v>1154339.6200000001</v>
          </cell>
          <cell r="I173">
            <v>1360470.46</v>
          </cell>
          <cell r="J173">
            <v>774779.54999999993</v>
          </cell>
          <cell r="K173">
            <v>634813.16</v>
          </cell>
          <cell r="L173">
            <v>1062.03</v>
          </cell>
          <cell r="M173">
            <v>3999358.7899999996</v>
          </cell>
          <cell r="Q173" t="str">
            <v>SOV</v>
          </cell>
          <cell r="R173">
            <v>0.5</v>
          </cell>
          <cell r="T173" t="str">
            <v>PROJET COMPLEMENTAIRE D'APPUI A LA RECONSTRUCTION DES COMMUN</v>
          </cell>
          <cell r="U173" t="str">
            <v>AHHD3</v>
          </cell>
          <cell r="V173" t="str">
            <v>I</v>
          </cell>
          <cell r="W173" t="str">
            <v>Social</v>
          </cell>
          <cell r="X173" t="str">
            <v>IE</v>
          </cell>
          <cell r="Y173" t="str">
            <v>Poverty Allevation And Micro-Finance</v>
          </cell>
          <cell r="Z173" t="str">
            <v>IE0</v>
          </cell>
          <cell r="AA173" t="str">
            <v>Poverty Allevation And Micro-Finance</v>
          </cell>
          <cell r="AB173" t="str">
            <v>5900</v>
          </cell>
          <cell r="AC173" t="str">
            <v>41</v>
          </cell>
          <cell r="AD173" t="str">
            <v>COMP</v>
          </cell>
        </row>
        <row r="174">
          <cell r="A174" t="str">
            <v>P-CF-K00-006</v>
          </cell>
          <cell r="B174" t="str">
            <v>2100150037144</v>
          </cell>
          <cell r="C174" t="str">
            <v>Centrafrique</v>
          </cell>
          <cell r="D174" t="str">
            <v/>
          </cell>
          <cell r="E174" t="str">
            <v/>
          </cell>
          <cell r="F174">
            <v>2700000</v>
          </cell>
          <cell r="G174" t="str">
            <v/>
          </cell>
          <cell r="H174" t="str">
            <v/>
          </cell>
          <cell r="I174" t="str">
            <v/>
          </cell>
          <cell r="J174" t="str">
            <v/>
          </cell>
          <cell r="K174" t="str">
            <v/>
          </cell>
          <cell r="L174" t="str">
            <v/>
          </cell>
          <cell r="M174">
            <v>2700000</v>
          </cell>
          <cell r="Q174" t="str">
            <v>SOV</v>
          </cell>
          <cell r="R174">
            <v>0.33333333333333331</v>
          </cell>
          <cell r="T174" t="str">
            <v>PROGRAMME D'APPUI AUX RÉFORMES ÉCONOMIQUES ET FINANCIÈRES</v>
          </cell>
          <cell r="U174" t="str">
            <v>ECGF1</v>
          </cell>
          <cell r="V174" t="str">
            <v>K</v>
          </cell>
          <cell r="W174" t="str">
            <v>Multi-Sector</v>
          </cell>
          <cell r="X174" t="str">
            <v>K0</v>
          </cell>
          <cell r="Y174" t="str">
            <v>Multi-Sector</v>
          </cell>
          <cell r="Z174" t="str">
            <v>K00</v>
          </cell>
          <cell r="AA174" t="str">
            <v>Multi-Sector</v>
          </cell>
          <cell r="AB174" t="str">
            <v>2100</v>
          </cell>
          <cell r="AC174" t="str">
            <v>20</v>
          </cell>
          <cell r="AD174" t="str">
            <v>COMP</v>
          </cell>
        </row>
        <row r="175">
          <cell r="A175" t="str">
            <v>P-CF-K00-006</v>
          </cell>
          <cell r="B175" t="str">
            <v>5900150001351</v>
          </cell>
          <cell r="C175" t="str">
            <v>Centrafrique</v>
          </cell>
          <cell r="D175" t="str">
            <v/>
          </cell>
          <cell r="E175" t="str">
            <v/>
          </cell>
          <cell r="F175">
            <v>8020000</v>
          </cell>
          <cell r="G175" t="str">
            <v/>
          </cell>
          <cell r="H175" t="str">
            <v/>
          </cell>
          <cell r="I175" t="str">
            <v/>
          </cell>
          <cell r="J175" t="str">
            <v/>
          </cell>
          <cell r="K175" t="str">
            <v/>
          </cell>
          <cell r="L175" t="str">
            <v/>
          </cell>
          <cell r="M175">
            <v>8020000</v>
          </cell>
          <cell r="Q175" t="str">
            <v>SOV</v>
          </cell>
          <cell r="R175">
            <v>0.33333333333333331</v>
          </cell>
          <cell r="T175" t="str">
            <v>PROGRAMME D'APPUI AUX RÉFORMES ÉCONOMIQUES ET FINANCIÈRES</v>
          </cell>
          <cell r="U175" t="str">
            <v>ECGF1</v>
          </cell>
          <cell r="V175" t="str">
            <v>K</v>
          </cell>
          <cell r="W175" t="str">
            <v>Multi-Sector</v>
          </cell>
          <cell r="X175" t="str">
            <v>K0</v>
          </cell>
          <cell r="Y175" t="str">
            <v>Multi-Sector</v>
          </cell>
          <cell r="Z175" t="str">
            <v>K00</v>
          </cell>
          <cell r="AA175" t="str">
            <v>Multi-Sector</v>
          </cell>
          <cell r="AB175" t="str">
            <v>5900</v>
          </cell>
          <cell r="AC175" t="str">
            <v>20</v>
          </cell>
          <cell r="AD175" t="str">
            <v>COMP</v>
          </cell>
        </row>
        <row r="176">
          <cell r="A176" t="str">
            <v>P-CF-K00-006</v>
          </cell>
          <cell r="B176" t="str">
            <v>5900155011651</v>
          </cell>
          <cell r="C176" t="str">
            <v>Centrafrique</v>
          </cell>
          <cell r="D176" t="str">
            <v/>
          </cell>
          <cell r="E176" t="str">
            <v/>
          </cell>
          <cell r="F176">
            <v>1560000</v>
          </cell>
          <cell r="G176" t="str">
            <v/>
          </cell>
          <cell r="H176" t="str">
            <v/>
          </cell>
          <cell r="I176" t="str">
            <v/>
          </cell>
          <cell r="J176" t="str">
            <v/>
          </cell>
          <cell r="K176" t="str">
            <v/>
          </cell>
          <cell r="L176" t="str">
            <v/>
          </cell>
          <cell r="M176">
            <v>1560000</v>
          </cell>
          <cell r="Q176" t="str">
            <v>SOV</v>
          </cell>
          <cell r="R176">
            <v>0.33333333333333331</v>
          </cell>
          <cell r="T176" t="str">
            <v>PROGRAMME D'APPUI AUX RÉFORMES ÉCONOMIQUES ET FINANCIÈRES</v>
          </cell>
          <cell r="U176" t="str">
            <v>ECGF1</v>
          </cell>
          <cell r="V176" t="str">
            <v>K</v>
          </cell>
          <cell r="W176" t="str">
            <v>Multi-Sector</v>
          </cell>
          <cell r="X176" t="str">
            <v>K0</v>
          </cell>
          <cell r="Y176" t="str">
            <v>Multi-Sector</v>
          </cell>
          <cell r="Z176" t="str">
            <v>K00</v>
          </cell>
          <cell r="AA176" t="str">
            <v>Multi-Sector</v>
          </cell>
          <cell r="AB176" t="str">
            <v>5900</v>
          </cell>
          <cell r="AC176" t="str">
            <v>20</v>
          </cell>
          <cell r="AD176" t="str">
            <v>COMP</v>
          </cell>
        </row>
        <row r="177">
          <cell r="A177" t="str">
            <v>P-CF-K00-007</v>
          </cell>
          <cell r="B177" t="str">
            <v>2100155036516</v>
          </cell>
          <cell r="C177" t="str">
            <v>Centrafrique</v>
          </cell>
          <cell r="D177" t="str">
            <v/>
          </cell>
          <cell r="E177" t="str">
            <v/>
          </cell>
          <cell r="F177" t="str">
            <v/>
          </cell>
          <cell r="G177">
            <v>7000000</v>
          </cell>
          <cell r="H177" t="str">
            <v/>
          </cell>
          <cell r="I177" t="str">
            <v/>
          </cell>
          <cell r="J177" t="str">
            <v/>
          </cell>
          <cell r="K177" t="str">
            <v/>
          </cell>
          <cell r="L177" t="str">
            <v/>
          </cell>
          <cell r="M177">
            <v>7000000</v>
          </cell>
          <cell r="Q177" t="str">
            <v>SOV</v>
          </cell>
          <cell r="R177">
            <v>1</v>
          </cell>
          <cell r="T177" t="str">
            <v xml:space="preserve"> PROGRAMME DAPPUI AUX REFORMES ECONOMIQUES ET FINANCIERES PH</v>
          </cell>
          <cell r="U177" t="str">
            <v>ECGF1</v>
          </cell>
          <cell r="V177" t="str">
            <v>K</v>
          </cell>
          <cell r="W177" t="str">
            <v>Multi-Sector</v>
          </cell>
          <cell r="X177" t="str">
            <v>K0</v>
          </cell>
          <cell r="Y177" t="str">
            <v>Multi-Sector</v>
          </cell>
          <cell r="Z177" t="str">
            <v>K00</v>
          </cell>
          <cell r="AA177" t="str">
            <v>Multi-Sector</v>
          </cell>
          <cell r="AB177" t="str">
            <v>2100</v>
          </cell>
          <cell r="AC177" t="str">
            <v>20</v>
          </cell>
          <cell r="AD177" t="str">
            <v>COMP</v>
          </cell>
        </row>
        <row r="178">
          <cell r="A178" t="str">
            <v>P-CF-K00-008</v>
          </cell>
          <cell r="B178" t="str">
            <v>5900155015204</v>
          </cell>
          <cell r="C178" t="str">
            <v>Centrafrique</v>
          </cell>
          <cell r="D178" t="str">
            <v/>
          </cell>
          <cell r="E178" t="str">
            <v/>
          </cell>
          <cell r="F178" t="str">
            <v/>
          </cell>
          <cell r="G178" t="str">
            <v/>
          </cell>
          <cell r="H178">
            <v>357464.17</v>
          </cell>
          <cell r="I178">
            <v>513154.92</v>
          </cell>
          <cell r="J178">
            <v>12687.45</v>
          </cell>
          <cell r="K178">
            <v>190556.83000000002</v>
          </cell>
          <cell r="L178" t="str">
            <v/>
          </cell>
          <cell r="M178">
            <v>1073863.3699999999</v>
          </cell>
          <cell r="Q178" t="str">
            <v>SOV</v>
          </cell>
          <cell r="R178">
            <v>1</v>
          </cell>
          <cell r="T178" t="str">
            <v>PROJET D'APPUI AU RENFORCEMENT DES CAPACITES DE L'ADMINISTRA</v>
          </cell>
          <cell r="U178" t="str">
            <v>AHHD3</v>
          </cell>
          <cell r="V178" t="str">
            <v>K</v>
          </cell>
          <cell r="W178" t="str">
            <v>Multi-Sector</v>
          </cell>
          <cell r="X178" t="str">
            <v>K0</v>
          </cell>
          <cell r="Y178" t="str">
            <v>Multi-Sector</v>
          </cell>
          <cell r="Z178" t="str">
            <v>K00</v>
          </cell>
          <cell r="AA178" t="str">
            <v>Multi-Sector</v>
          </cell>
          <cell r="AB178" t="str">
            <v>5900</v>
          </cell>
          <cell r="AC178" t="str">
            <v>84</v>
          </cell>
          <cell r="AD178" t="str">
            <v>COMP</v>
          </cell>
        </row>
        <row r="179">
          <cell r="A179" t="str">
            <v>P-CF-K00-009</v>
          </cell>
          <cell r="B179" t="str">
            <v>5900155016203</v>
          </cell>
          <cell r="C179" t="str">
            <v>Centrafrique</v>
          </cell>
          <cell r="D179" t="str">
            <v/>
          </cell>
          <cell r="E179" t="str">
            <v/>
          </cell>
          <cell r="F179" t="str">
            <v/>
          </cell>
          <cell r="G179" t="str">
            <v/>
          </cell>
          <cell r="H179" t="str">
            <v/>
          </cell>
          <cell r="I179">
            <v>39938.14</v>
          </cell>
          <cell r="J179">
            <v>274361.52</v>
          </cell>
          <cell r="K179" t="str">
            <v/>
          </cell>
          <cell r="L179" t="str">
            <v/>
          </cell>
          <cell r="M179">
            <v>314299.66000000003</v>
          </cell>
          <cell r="Q179" t="str">
            <v>SOV</v>
          </cell>
          <cell r="R179">
            <v>1</v>
          </cell>
          <cell r="T179" t="str">
            <v>PROJET D'APPUI A L'AUTORITE NATIONALE DE L'AVIATION CIVILE</v>
          </cell>
          <cell r="U179" t="str">
            <v>PICU6</v>
          </cell>
          <cell r="V179" t="str">
            <v>K</v>
          </cell>
          <cell r="W179" t="str">
            <v>Multi-Sector</v>
          </cell>
          <cell r="X179" t="str">
            <v>K0</v>
          </cell>
          <cell r="Y179" t="str">
            <v>Multi-Sector</v>
          </cell>
          <cell r="Z179" t="str">
            <v>K00</v>
          </cell>
          <cell r="AA179" t="str">
            <v>Multi-Sector</v>
          </cell>
          <cell r="AB179" t="str">
            <v>5900</v>
          </cell>
          <cell r="AC179" t="str">
            <v>84</v>
          </cell>
          <cell r="AD179" t="str">
            <v>OnGo</v>
          </cell>
        </row>
        <row r="180">
          <cell r="A180" t="str">
            <v>P-CF-K00-010</v>
          </cell>
          <cell r="B180" t="str">
            <v>2100155040749</v>
          </cell>
          <cell r="C180" t="str">
            <v>Centrafrique</v>
          </cell>
          <cell r="D180" t="str">
            <v/>
          </cell>
          <cell r="E180" t="str">
            <v/>
          </cell>
          <cell r="F180" t="str">
            <v/>
          </cell>
          <cell r="G180" t="str">
            <v/>
          </cell>
          <cell r="H180" t="str">
            <v/>
          </cell>
          <cell r="I180">
            <v>4500000</v>
          </cell>
          <cell r="J180" t="str">
            <v/>
          </cell>
          <cell r="K180" t="str">
            <v/>
          </cell>
          <cell r="L180" t="str">
            <v/>
          </cell>
          <cell r="M180">
            <v>4500000</v>
          </cell>
          <cell r="Q180" t="str">
            <v>SOV</v>
          </cell>
          <cell r="R180">
            <v>0.5</v>
          </cell>
          <cell r="T180" t="str">
            <v>CRISIS RESPONSE BUDGET SUPPORT (CRBS)</v>
          </cell>
          <cell r="U180" t="str">
            <v>ECGF1</v>
          </cell>
          <cell r="V180" t="str">
            <v>K</v>
          </cell>
          <cell r="W180" t="str">
            <v>Multi-Sector</v>
          </cell>
          <cell r="X180" t="str">
            <v>K0</v>
          </cell>
          <cell r="Y180" t="str">
            <v>Multi-Sector</v>
          </cell>
          <cell r="Z180" t="str">
            <v>K00</v>
          </cell>
          <cell r="AA180" t="str">
            <v>Multi-Sector</v>
          </cell>
          <cell r="AB180" t="str">
            <v>2100</v>
          </cell>
          <cell r="AC180" t="str">
            <v>20</v>
          </cell>
          <cell r="AD180" t="str">
            <v>COMP</v>
          </cell>
        </row>
        <row r="181">
          <cell r="A181" t="str">
            <v>P-CF-K00-010</v>
          </cell>
          <cell r="B181" t="str">
            <v>5900155016271</v>
          </cell>
          <cell r="C181" t="str">
            <v>Centrafrique</v>
          </cell>
          <cell r="D181" t="str">
            <v/>
          </cell>
          <cell r="E181" t="str">
            <v/>
          </cell>
          <cell r="F181" t="str">
            <v/>
          </cell>
          <cell r="G181" t="str">
            <v/>
          </cell>
          <cell r="H181" t="str">
            <v/>
          </cell>
          <cell r="I181">
            <v>6000000</v>
          </cell>
          <cell r="J181" t="str">
            <v/>
          </cell>
          <cell r="K181" t="str">
            <v/>
          </cell>
          <cell r="L181" t="str">
            <v/>
          </cell>
          <cell r="M181">
            <v>6000000</v>
          </cell>
          <cell r="Q181" t="str">
            <v>SOV</v>
          </cell>
          <cell r="R181">
            <v>0.5</v>
          </cell>
          <cell r="T181" t="str">
            <v>CRISIS RESPONSE BUDGET SUPPORT (CRBS)</v>
          </cell>
          <cell r="U181" t="str">
            <v>ECGF1</v>
          </cell>
          <cell r="V181" t="str">
            <v>K</v>
          </cell>
          <cell r="W181" t="str">
            <v>Multi-Sector</v>
          </cell>
          <cell r="X181" t="str">
            <v>K0</v>
          </cell>
          <cell r="Y181" t="str">
            <v>Multi-Sector</v>
          </cell>
          <cell r="Z181" t="str">
            <v>K00</v>
          </cell>
          <cell r="AA181" t="str">
            <v>Multi-Sector</v>
          </cell>
          <cell r="AB181" t="str">
            <v>5900</v>
          </cell>
          <cell r="AC181" t="str">
            <v>20</v>
          </cell>
          <cell r="AD181" t="str">
            <v>COMP</v>
          </cell>
        </row>
        <row r="182">
          <cell r="A182" t="str">
            <v>P-CF-KF0-007</v>
          </cell>
          <cell r="B182" t="str">
            <v>5900155016901</v>
          </cell>
          <cell r="C182" t="str">
            <v>Centrafrique</v>
          </cell>
          <cell r="D182" t="str">
            <v/>
          </cell>
          <cell r="E182" t="str">
            <v/>
          </cell>
          <cell r="F182" t="str">
            <v/>
          </cell>
          <cell r="G182" t="str">
            <v/>
          </cell>
          <cell r="H182" t="str">
            <v/>
          </cell>
          <cell r="I182" t="str">
            <v/>
          </cell>
          <cell r="J182" t="str">
            <v/>
          </cell>
          <cell r="K182">
            <v>41911.54</v>
          </cell>
          <cell r="L182">
            <v>36238</v>
          </cell>
          <cell r="M182">
            <v>78149.540000000008</v>
          </cell>
          <cell r="Q182" t="str">
            <v>SOV</v>
          </cell>
          <cell r="R182">
            <v>1</v>
          </cell>
          <cell r="T182" t="str">
            <v>PROJET D’APPUI AU DIALOGUE PUBLIC-PRIVÉ EN RÉPUBLIQUE CENTRA</v>
          </cell>
          <cell r="U182" t="str">
            <v>ECGF1</v>
          </cell>
          <cell r="V182" t="str">
            <v>K</v>
          </cell>
          <cell r="W182" t="str">
            <v>Multi-Sector</v>
          </cell>
          <cell r="X182" t="str">
            <v>KF</v>
          </cell>
          <cell r="Y182" t="str">
            <v>Institutional Support</v>
          </cell>
          <cell r="Z182" t="str">
            <v>KF0</v>
          </cell>
          <cell r="AA182" t="str">
            <v>Institutional Support</v>
          </cell>
          <cell r="AB182" t="str">
            <v>5900</v>
          </cell>
          <cell r="AC182" t="str">
            <v>84</v>
          </cell>
          <cell r="AD182" t="str">
            <v>OnGo</v>
          </cell>
        </row>
        <row r="183">
          <cell r="A183" t="str">
            <v>P-CF-KZ0-003</v>
          </cell>
          <cell r="B183" t="str">
            <v>2100155030567</v>
          </cell>
          <cell r="C183" t="str">
            <v>Centrafrique</v>
          </cell>
          <cell r="D183">
            <v>5000000</v>
          </cell>
          <cell r="E183" t="str">
            <v/>
          </cell>
          <cell r="F183" t="str">
            <v/>
          </cell>
          <cell r="G183" t="str">
            <v/>
          </cell>
          <cell r="H183" t="str">
            <v/>
          </cell>
          <cell r="I183" t="str">
            <v/>
          </cell>
          <cell r="J183" t="str">
            <v/>
          </cell>
          <cell r="K183" t="str">
            <v/>
          </cell>
          <cell r="L183" t="str">
            <v/>
          </cell>
          <cell r="M183">
            <v>5000000</v>
          </cell>
          <cell r="Q183" t="str">
            <v>SOV</v>
          </cell>
          <cell r="R183">
            <v>0.5</v>
          </cell>
          <cell r="T183" t="str">
            <v>PROGRAMME D’URGENCE D’APPUI À LA SORTIE DE CRISE ET À LA REP</v>
          </cell>
          <cell r="U183" t="str">
            <v>ECGF1</v>
          </cell>
          <cell r="V183" t="str">
            <v>K</v>
          </cell>
          <cell r="W183" t="str">
            <v>Multi-Sector</v>
          </cell>
          <cell r="X183" t="str">
            <v>KZ</v>
          </cell>
          <cell r="Y183" t="str">
            <v>Other Multi Sector</v>
          </cell>
          <cell r="Z183" t="str">
            <v>KZ0</v>
          </cell>
          <cell r="AA183" t="str">
            <v>Other Multi Sector</v>
          </cell>
          <cell r="AB183" t="str">
            <v>2100</v>
          </cell>
          <cell r="AC183" t="str">
            <v>20</v>
          </cell>
          <cell r="AD183" t="str">
            <v>COMP</v>
          </cell>
        </row>
        <row r="184">
          <cell r="A184" t="str">
            <v>P-CF-KZ0-003</v>
          </cell>
          <cell r="B184" t="str">
            <v>5900155008901</v>
          </cell>
          <cell r="C184" t="str">
            <v>Centrafrique</v>
          </cell>
          <cell r="D184" t="str">
            <v/>
          </cell>
          <cell r="E184" t="str">
            <v/>
          </cell>
          <cell r="F184" t="str">
            <v/>
          </cell>
          <cell r="G184" t="str">
            <v/>
          </cell>
          <cell r="H184" t="str">
            <v/>
          </cell>
          <cell r="I184" t="str">
            <v/>
          </cell>
          <cell r="J184" t="str">
            <v/>
          </cell>
          <cell r="K184" t="str">
            <v/>
          </cell>
          <cell r="L184" t="str">
            <v/>
          </cell>
          <cell r="M184">
            <v>0</v>
          </cell>
          <cell r="Q184" t="str">
            <v>SOV</v>
          </cell>
          <cell r="R184">
            <v>0.5</v>
          </cell>
          <cell r="T184" t="str">
            <v>PROGRAMME D’URGENCE D’APPUI À LA SORTIE DE CRISE ET À LA REP</v>
          </cell>
          <cell r="U184" t="str">
            <v>ECGF1</v>
          </cell>
          <cell r="V184" t="str">
            <v>K</v>
          </cell>
          <cell r="W184" t="str">
            <v>Multi-Sector</v>
          </cell>
          <cell r="X184" t="str">
            <v>KZ</v>
          </cell>
          <cell r="Y184" t="str">
            <v>Other Multi Sector</v>
          </cell>
          <cell r="Z184" t="str">
            <v>KZ0</v>
          </cell>
          <cell r="AA184" t="str">
            <v>Other Multi Sector</v>
          </cell>
          <cell r="AB184" t="str">
            <v>5900</v>
          </cell>
          <cell r="AC184" t="str">
            <v>20</v>
          </cell>
          <cell r="AD184" t="str">
            <v>COMP</v>
          </cell>
        </row>
        <row r="185">
          <cell r="A185" t="str">
            <v>P-CG-AAG-002</v>
          </cell>
          <cell r="B185" t="str">
            <v>2000200004602</v>
          </cell>
          <cell r="C185" t="str">
            <v>Congo CG</v>
          </cell>
          <cell r="D185" t="str">
            <v/>
          </cell>
          <cell r="E185" t="str">
            <v/>
          </cell>
          <cell r="F185" t="str">
            <v/>
          </cell>
          <cell r="G185" t="str">
            <v/>
          </cell>
          <cell r="H185" t="str">
            <v/>
          </cell>
          <cell r="I185" t="str">
            <v/>
          </cell>
          <cell r="J185">
            <v>726074.6</v>
          </cell>
          <cell r="K185">
            <v>1152680.1099999999</v>
          </cell>
          <cell r="L185">
            <v>167899.81</v>
          </cell>
          <cell r="M185">
            <v>2046654.52</v>
          </cell>
          <cell r="Q185" t="str">
            <v>SOV</v>
          </cell>
          <cell r="R185">
            <v>1</v>
          </cell>
          <cell r="T185" t="str">
            <v>PROJET DE DEVELOPPEMENT INTEGRE DES CHAINES DE VALEURS AGRIC</v>
          </cell>
          <cell r="U185" t="str">
            <v>AHAI3</v>
          </cell>
          <cell r="V185" t="str">
            <v>A</v>
          </cell>
          <cell r="W185" t="str">
            <v>Agriculture</v>
          </cell>
          <cell r="X185" t="str">
            <v>AA</v>
          </cell>
          <cell r="Y185" t="str">
            <v>Agriculture</v>
          </cell>
          <cell r="Z185" t="str">
            <v>AAG</v>
          </cell>
          <cell r="AA185" t="str">
            <v>Agro-Industry</v>
          </cell>
          <cell r="AB185" t="str">
            <v>2000</v>
          </cell>
          <cell r="AC185" t="str">
            <v>10</v>
          </cell>
          <cell r="AD185" t="str">
            <v>OnGo</v>
          </cell>
        </row>
        <row r="186">
          <cell r="A186" t="str">
            <v>P-CG-AAG-004</v>
          </cell>
          <cell r="B186" t="str">
            <v>5565130000801</v>
          </cell>
          <cell r="C186" t="str">
            <v>Congo CG</v>
          </cell>
          <cell r="D186" t="str">
            <v/>
          </cell>
          <cell r="E186" t="str">
            <v/>
          </cell>
          <cell r="F186" t="str">
            <v/>
          </cell>
          <cell r="G186" t="str">
            <v/>
          </cell>
          <cell r="H186" t="str">
            <v/>
          </cell>
          <cell r="I186" t="str">
            <v/>
          </cell>
          <cell r="J186" t="str">
            <v/>
          </cell>
          <cell r="K186" t="str">
            <v/>
          </cell>
          <cell r="L186" t="str">
            <v/>
          </cell>
          <cell r="M186">
            <v>0</v>
          </cell>
          <cell r="Q186" t="str">
            <v>SOV</v>
          </cell>
          <cell r="R186">
            <v>0.5</v>
          </cell>
          <cell r="T186" t="str">
            <v>FINANCEMENT ADDITIONNEL FIP - PROJET DE DÉVELOPPEMENT INTÉGR</v>
          </cell>
          <cell r="U186" t="str">
            <v>AHAI2</v>
          </cell>
          <cell r="V186" t="str">
            <v>A</v>
          </cell>
          <cell r="W186" t="str">
            <v>Agriculture</v>
          </cell>
          <cell r="X186" t="str">
            <v>AA</v>
          </cell>
          <cell r="Y186" t="str">
            <v>Agriculture</v>
          </cell>
          <cell r="Z186" t="str">
            <v>AAG</v>
          </cell>
          <cell r="AA186" t="str">
            <v>Agro-Industry</v>
          </cell>
          <cell r="AB186" t="str">
            <v>5565</v>
          </cell>
          <cell r="AC186" t="str">
            <v>10</v>
          </cell>
          <cell r="AD186" t="str">
            <v>OnGo</v>
          </cell>
        </row>
        <row r="187">
          <cell r="A187" t="str">
            <v>P-CG-AAG-004</v>
          </cell>
          <cell r="B187" t="str">
            <v>5565155001851</v>
          </cell>
          <cell r="C187" t="str">
            <v>Congo CG</v>
          </cell>
          <cell r="D187" t="str">
            <v/>
          </cell>
          <cell r="E187" t="str">
            <v/>
          </cell>
          <cell r="F187" t="str">
            <v/>
          </cell>
          <cell r="G187" t="str">
            <v/>
          </cell>
          <cell r="H187" t="str">
            <v/>
          </cell>
          <cell r="I187" t="str">
            <v/>
          </cell>
          <cell r="J187" t="str">
            <v/>
          </cell>
          <cell r="K187">
            <v>267258.93</v>
          </cell>
          <cell r="L187" t="str">
            <v/>
          </cell>
          <cell r="M187">
            <v>267258.93</v>
          </cell>
          <cell r="Q187" t="str">
            <v>SOV</v>
          </cell>
          <cell r="R187">
            <v>0.5</v>
          </cell>
          <cell r="T187" t="str">
            <v>FINANCEMENT ADDITIONNEL FIP - PROJET DE DÉVELOPPEMENT INTÉGR</v>
          </cell>
          <cell r="U187" t="str">
            <v>AHAI2</v>
          </cell>
          <cell r="V187" t="str">
            <v>A</v>
          </cell>
          <cell r="W187" t="str">
            <v>Agriculture</v>
          </cell>
          <cell r="X187" t="str">
            <v>AA</v>
          </cell>
          <cell r="Y187" t="str">
            <v>Agriculture</v>
          </cell>
          <cell r="Z187" t="str">
            <v>AAG</v>
          </cell>
          <cell r="AA187" t="str">
            <v>Agro-Industry</v>
          </cell>
          <cell r="AB187" t="str">
            <v>5565</v>
          </cell>
          <cell r="AC187" t="str">
            <v>41</v>
          </cell>
          <cell r="AD187" t="str">
            <v>OnGo</v>
          </cell>
        </row>
        <row r="188">
          <cell r="A188" t="str">
            <v>P-CG-GB0-002</v>
          </cell>
          <cell r="B188" t="str">
            <v>2000200000001</v>
          </cell>
          <cell r="C188" t="str">
            <v>Congo CG</v>
          </cell>
          <cell r="D188" t="str">
            <v/>
          </cell>
          <cell r="E188" t="str">
            <v/>
          </cell>
          <cell r="F188">
            <v>267680.65999999997</v>
          </cell>
          <cell r="G188">
            <v>460536.21000000014</v>
          </cell>
          <cell r="H188">
            <v>2872012.0799999996</v>
          </cell>
          <cell r="I188">
            <v>8112223.7999999998</v>
          </cell>
          <cell r="J188">
            <v>7219675.7400000012</v>
          </cell>
          <cell r="K188">
            <v>8143207.9700000025</v>
          </cell>
          <cell r="L188">
            <v>3821585.1</v>
          </cell>
          <cell r="M188">
            <v>30896921.560000006</v>
          </cell>
          <cell r="Q188" t="str">
            <v>SOV</v>
          </cell>
          <cell r="R188">
            <v>1</v>
          </cell>
          <cell r="T188" t="str">
            <v>PROJET CENTRAL AFRICA BACKBONE (CAB) – COMPOSANTE CONGO</v>
          </cell>
          <cell r="U188" t="str">
            <v>PITD2</v>
          </cell>
          <cell r="V188" t="str">
            <v>G</v>
          </cell>
          <cell r="W188" t="str">
            <v>Communications</v>
          </cell>
          <cell r="X188" t="str">
            <v>GB</v>
          </cell>
          <cell r="Y188" t="str">
            <v>Telecommunications</v>
          </cell>
          <cell r="Z188" t="str">
            <v>GB0</v>
          </cell>
          <cell r="AA188" t="str">
            <v>Telecommunications</v>
          </cell>
          <cell r="AB188" t="str">
            <v>2000</v>
          </cell>
          <cell r="AC188" t="str">
            <v>10</v>
          </cell>
          <cell r="AD188" t="str">
            <v>OnGo</v>
          </cell>
        </row>
        <row r="189">
          <cell r="A189" t="str">
            <v>P-CG-H00-003</v>
          </cell>
          <cell r="B189" t="str">
            <v>5500155015101</v>
          </cell>
          <cell r="C189" t="str">
            <v>Congo CG</v>
          </cell>
          <cell r="D189" t="str">
            <v/>
          </cell>
          <cell r="E189" t="str">
            <v/>
          </cell>
          <cell r="F189" t="str">
            <v/>
          </cell>
          <cell r="G189" t="str">
            <v/>
          </cell>
          <cell r="H189" t="str">
            <v/>
          </cell>
          <cell r="I189" t="str">
            <v/>
          </cell>
          <cell r="J189" t="str">
            <v/>
          </cell>
          <cell r="K189" t="str">
            <v/>
          </cell>
          <cell r="L189" t="str">
            <v/>
          </cell>
          <cell r="M189">
            <v>0</v>
          </cell>
          <cell r="Q189" t="str">
            <v>SOV</v>
          </cell>
          <cell r="R189">
            <v>1</v>
          </cell>
          <cell r="T189" t="str">
            <v>PROJET D’APPUI INSTITUTIONNEL A LA MODERNISATION DE LA BANQU</v>
          </cell>
          <cell r="U189" t="str">
            <v>PIFD1</v>
          </cell>
          <cell r="V189" t="str">
            <v>H</v>
          </cell>
          <cell r="W189" t="str">
            <v>Finance</v>
          </cell>
          <cell r="X189" t="str">
            <v>H0</v>
          </cell>
          <cell r="Y189" t="str">
            <v>Finance</v>
          </cell>
          <cell r="Z189" t="str">
            <v>H00</v>
          </cell>
          <cell r="AA189" t="str">
            <v>Finance</v>
          </cell>
          <cell r="AB189" t="str">
            <v>5500</v>
          </cell>
          <cell r="AC189" t="str">
            <v>43</v>
          </cell>
          <cell r="AD189" t="str">
            <v>APVD</v>
          </cell>
        </row>
        <row r="190">
          <cell r="A190" t="str">
            <v>P-CG-K00-009</v>
          </cell>
          <cell r="B190" t="str">
            <v>2000200004656</v>
          </cell>
          <cell r="C190" t="str">
            <v>Congo CG</v>
          </cell>
          <cell r="D190" t="str">
            <v/>
          </cell>
          <cell r="E190" t="str">
            <v/>
          </cell>
          <cell r="F190" t="str">
            <v/>
          </cell>
          <cell r="G190" t="str">
            <v/>
          </cell>
          <cell r="H190">
            <v>151113553.34999999</v>
          </cell>
          <cell r="I190" t="str">
            <v/>
          </cell>
          <cell r="J190" t="str">
            <v/>
          </cell>
          <cell r="K190" t="str">
            <v/>
          </cell>
          <cell r="L190" t="str">
            <v/>
          </cell>
          <cell r="M190">
            <v>151113553.34999999</v>
          </cell>
          <cell r="Q190" t="str">
            <v>SOV</v>
          </cell>
          <cell r="R190">
            <v>1</v>
          </cell>
          <cell r="T190" t="str">
            <v>PROGRAMME D’APPUI AUX REFORMES ECONOMIQUES ET FINANCIERES (P</v>
          </cell>
          <cell r="U190" t="str">
            <v>ECGF</v>
          </cell>
          <cell r="V190" t="str">
            <v>K</v>
          </cell>
          <cell r="W190" t="str">
            <v>Multi-Sector</v>
          </cell>
          <cell r="X190" t="str">
            <v>K0</v>
          </cell>
          <cell r="Y190" t="str">
            <v>Multi-Sector</v>
          </cell>
          <cell r="Z190" t="str">
            <v>K00</v>
          </cell>
          <cell r="AA190" t="str">
            <v>Multi-Sector</v>
          </cell>
          <cell r="AB190" t="str">
            <v>2000</v>
          </cell>
          <cell r="AC190" t="str">
            <v>20</v>
          </cell>
          <cell r="AD190" t="str">
            <v>COMP</v>
          </cell>
        </row>
        <row r="191">
          <cell r="A191" t="str">
            <v>P-CG-KF0-009</v>
          </cell>
          <cell r="B191" t="str">
            <v>5500155013801</v>
          </cell>
          <cell r="C191" t="str">
            <v>Congo CG</v>
          </cell>
          <cell r="D191" t="str">
            <v/>
          </cell>
          <cell r="E191" t="str">
            <v/>
          </cell>
          <cell r="F191" t="str">
            <v/>
          </cell>
          <cell r="G191" t="str">
            <v/>
          </cell>
          <cell r="H191" t="str">
            <v/>
          </cell>
          <cell r="I191" t="str">
            <v/>
          </cell>
          <cell r="J191" t="str">
            <v/>
          </cell>
          <cell r="K191">
            <v>134281.01</v>
          </cell>
          <cell r="L191" t="str">
            <v/>
          </cell>
          <cell r="M191">
            <v>134281.01</v>
          </cell>
          <cell r="Q191" t="str">
            <v>SOV</v>
          </cell>
          <cell r="R191">
            <v>1</v>
          </cell>
          <cell r="T191" t="str">
            <v>PROJ APPUI AU RENFORCEMENT DES CAPACITES DU MINIS DU PLAN DE</v>
          </cell>
          <cell r="U191" t="str">
            <v>ECGF1</v>
          </cell>
          <cell r="V191" t="str">
            <v>K</v>
          </cell>
          <cell r="W191" t="str">
            <v>Multi-Sector</v>
          </cell>
          <cell r="X191" t="str">
            <v>KF</v>
          </cell>
          <cell r="Y191" t="str">
            <v>Institutional Support</v>
          </cell>
          <cell r="Z191" t="str">
            <v>KF0</v>
          </cell>
          <cell r="AA191" t="str">
            <v>Institutional Support</v>
          </cell>
          <cell r="AB191" t="str">
            <v>5500</v>
          </cell>
          <cell r="AC191" t="str">
            <v>43</v>
          </cell>
          <cell r="AD191" t="str">
            <v>OnGo</v>
          </cell>
        </row>
        <row r="192">
          <cell r="A192" t="str">
            <v>P-CG-KZ0-001</v>
          </cell>
          <cell r="B192" t="str">
            <v>2000130013732</v>
          </cell>
          <cell r="C192" t="str">
            <v>Congo CG</v>
          </cell>
          <cell r="D192" t="str">
            <v/>
          </cell>
          <cell r="E192" t="str">
            <v/>
          </cell>
          <cell r="F192">
            <v>252074.45</v>
          </cell>
          <cell r="G192">
            <v>276342.11</v>
          </cell>
          <cell r="H192">
            <v>2696948.79</v>
          </cell>
          <cell r="I192">
            <v>3128937.7400000007</v>
          </cell>
          <cell r="J192">
            <v>1354568.07</v>
          </cell>
          <cell r="K192">
            <v>850209.92000000016</v>
          </cell>
          <cell r="L192">
            <v>7011.45</v>
          </cell>
          <cell r="M192">
            <v>8566092.5300000012</v>
          </cell>
          <cell r="Q192" t="str">
            <v>SOV</v>
          </cell>
          <cell r="R192">
            <v>1</v>
          </cell>
          <cell r="T192" t="str">
            <v>PROJET D’APPUI AU CLIMAT DES INVESTISSEMENTS ET A LA GOUVERN</v>
          </cell>
          <cell r="U192" t="str">
            <v>ECGF1</v>
          </cell>
          <cell r="V192" t="str">
            <v>K</v>
          </cell>
          <cell r="W192" t="str">
            <v>Multi-Sector</v>
          </cell>
          <cell r="X192" t="str">
            <v>KZ</v>
          </cell>
          <cell r="Y192" t="str">
            <v>Other Multi Sector</v>
          </cell>
          <cell r="Z192" t="str">
            <v>KZ0</v>
          </cell>
          <cell r="AA192" t="str">
            <v>Other Multi Sector</v>
          </cell>
          <cell r="AB192" t="str">
            <v>2000</v>
          </cell>
          <cell r="AC192" t="str">
            <v>10</v>
          </cell>
          <cell r="AD192" t="str">
            <v>OnGo</v>
          </cell>
        </row>
        <row r="193">
          <cell r="A193" t="str">
            <v>P-CI-A00-008</v>
          </cell>
          <cell r="B193" t="str">
            <v>2100150042944</v>
          </cell>
          <cell r="C193" t="str">
            <v>Côte D'Ivoire</v>
          </cell>
          <cell r="D193" t="str">
            <v/>
          </cell>
          <cell r="E193" t="str">
            <v/>
          </cell>
          <cell r="F193" t="str">
            <v/>
          </cell>
          <cell r="G193" t="str">
            <v/>
          </cell>
          <cell r="H193" t="str">
            <v/>
          </cell>
          <cell r="I193" t="str">
            <v/>
          </cell>
          <cell r="J193" t="str">
            <v/>
          </cell>
          <cell r="K193" t="str">
            <v/>
          </cell>
          <cell r="L193" t="str">
            <v/>
          </cell>
          <cell r="M193">
            <v>0</v>
          </cell>
          <cell r="Q193" t="str">
            <v>SOV</v>
          </cell>
          <cell r="R193">
            <v>1</v>
          </cell>
          <cell r="T193" t="str">
            <v>ETUDE DE PRÉPARATION DE PÔLE AGRO-INDUSTRIEL DANS LA RÉGION</v>
          </cell>
          <cell r="U193" t="str">
            <v>AHFR2</v>
          </cell>
          <cell r="V193" t="str">
            <v>A</v>
          </cell>
          <cell r="W193" t="str">
            <v>Agriculture</v>
          </cell>
          <cell r="X193" t="str">
            <v>A0</v>
          </cell>
          <cell r="Y193" t="str">
            <v>Agriculture and Rural Development</v>
          </cell>
          <cell r="Z193" t="str">
            <v>A00</v>
          </cell>
          <cell r="AA193" t="str">
            <v>Agriculture and Rural Development</v>
          </cell>
          <cell r="AB193" t="str">
            <v>2100</v>
          </cell>
          <cell r="AC193" t="str">
            <v>32</v>
          </cell>
          <cell r="AD193" t="str">
            <v>APVD</v>
          </cell>
        </row>
        <row r="194">
          <cell r="A194" t="str">
            <v>P-CI-A00-011</v>
          </cell>
          <cell r="B194" t="str">
            <v>2000200004658</v>
          </cell>
          <cell r="C194" t="str">
            <v>Côte D'Ivoire</v>
          </cell>
          <cell r="D194" t="str">
            <v/>
          </cell>
          <cell r="E194" t="str">
            <v/>
          </cell>
          <cell r="F194" t="str">
            <v/>
          </cell>
          <cell r="G194" t="str">
            <v/>
          </cell>
          <cell r="H194" t="str">
            <v/>
          </cell>
          <cell r="I194">
            <v>115367.73</v>
          </cell>
          <cell r="J194">
            <v>806842.02</v>
          </cell>
          <cell r="K194">
            <v>3705553.05</v>
          </cell>
          <cell r="L194">
            <v>4464325.42</v>
          </cell>
          <cell r="M194">
            <v>9092088.2199999988</v>
          </cell>
          <cell r="Q194" t="str">
            <v>SOV</v>
          </cell>
          <cell r="R194">
            <v>1</v>
          </cell>
          <cell r="T194" t="str">
            <v>PROJET D'APPUI AU PROGRAMME SOCIAL DU GOUVERNEMENT (PA-PSGOU</v>
          </cell>
          <cell r="U194" t="str">
            <v>AHHD</v>
          </cell>
          <cell r="V194" t="str">
            <v>A</v>
          </cell>
          <cell r="W194" t="str">
            <v>Agriculture</v>
          </cell>
          <cell r="X194" t="str">
            <v>A0</v>
          </cell>
          <cell r="Y194" t="str">
            <v>Agriculture and Rural Development</v>
          </cell>
          <cell r="Z194" t="str">
            <v>A00</v>
          </cell>
          <cell r="AA194" t="str">
            <v>Agriculture and Rural Development</v>
          </cell>
          <cell r="AB194" t="str">
            <v>2000</v>
          </cell>
          <cell r="AC194" t="str">
            <v>10</v>
          </cell>
          <cell r="AD194" t="str">
            <v>OnGo</v>
          </cell>
        </row>
        <row r="195">
          <cell r="A195" t="str">
            <v>P-CI-AA0-020</v>
          </cell>
          <cell r="B195" t="str">
            <v>2000200000851</v>
          </cell>
          <cell r="C195" t="str">
            <v>Côte D'Ivoire</v>
          </cell>
          <cell r="D195" t="str">
            <v/>
          </cell>
          <cell r="E195" t="str">
            <v/>
          </cell>
          <cell r="F195" t="str">
            <v/>
          </cell>
          <cell r="G195">
            <v>5965583.7600000026</v>
          </cell>
          <cell r="H195">
            <v>8126546.450000002</v>
          </cell>
          <cell r="I195">
            <v>4926709.01</v>
          </cell>
          <cell r="J195">
            <v>6321691.9100000011</v>
          </cell>
          <cell r="K195">
            <v>3706626.0900000008</v>
          </cell>
          <cell r="L195">
            <v>3621300.8800000004</v>
          </cell>
          <cell r="M195">
            <v>32668458.100000005</v>
          </cell>
          <cell r="Q195" t="str">
            <v>SOV</v>
          </cell>
          <cell r="R195">
            <v>0.33333333333333331</v>
          </cell>
          <cell r="T195" t="str">
            <v>PROJET PÔLE AGRO-INDUSTRIEL BÉLIER (2PAI-BÉLIER)</v>
          </cell>
          <cell r="U195" t="str">
            <v>AHFR2</v>
          </cell>
          <cell r="V195" t="str">
            <v>A</v>
          </cell>
          <cell r="W195" t="str">
            <v>Agriculture</v>
          </cell>
          <cell r="X195" t="str">
            <v>AA</v>
          </cell>
          <cell r="Y195" t="str">
            <v>Agriculture</v>
          </cell>
          <cell r="Z195" t="str">
            <v>AA0</v>
          </cell>
          <cell r="AA195" t="str">
            <v>Agriculture</v>
          </cell>
          <cell r="AB195" t="str">
            <v>2000</v>
          </cell>
          <cell r="AC195" t="str">
            <v>10</v>
          </cell>
          <cell r="AD195" t="str">
            <v>OnGo</v>
          </cell>
        </row>
        <row r="196">
          <cell r="A196" t="str">
            <v>P-CI-AA0-020</v>
          </cell>
          <cell r="B196" t="str">
            <v>2100150036846</v>
          </cell>
          <cell r="C196" t="str">
            <v>Côte D'Ivoire</v>
          </cell>
          <cell r="D196" t="str">
            <v/>
          </cell>
          <cell r="E196" t="str">
            <v/>
          </cell>
          <cell r="F196">
            <v>370158.82</v>
          </cell>
          <cell r="G196">
            <v>1285022.52</v>
          </cell>
          <cell r="H196">
            <v>1091638.6800000004</v>
          </cell>
          <cell r="I196">
            <v>1850155.57</v>
          </cell>
          <cell r="J196">
            <v>1728202.1</v>
          </cell>
          <cell r="K196">
            <v>1562241.58</v>
          </cell>
          <cell r="L196">
            <v>711159.23999999987</v>
          </cell>
          <cell r="M196">
            <v>8598578.5100000016</v>
          </cell>
          <cell r="Q196" t="str">
            <v>SOV</v>
          </cell>
          <cell r="R196">
            <v>0.33333333333333331</v>
          </cell>
          <cell r="T196" t="str">
            <v>PROJET PÔLE AGRO-INDUSTRIEL BÉLIER (2PAI-BÉLIER)</v>
          </cell>
          <cell r="U196" t="str">
            <v>AHFR2</v>
          </cell>
          <cell r="V196" t="str">
            <v>A</v>
          </cell>
          <cell r="W196" t="str">
            <v>Agriculture</v>
          </cell>
          <cell r="X196" t="str">
            <v>AA</v>
          </cell>
          <cell r="Y196" t="str">
            <v>Agriculture</v>
          </cell>
          <cell r="Z196" t="str">
            <v>AA0</v>
          </cell>
          <cell r="AA196" t="str">
            <v>Agriculture</v>
          </cell>
          <cell r="AB196" t="str">
            <v>2100</v>
          </cell>
          <cell r="AC196" t="str">
            <v>10</v>
          </cell>
          <cell r="AD196" t="str">
            <v>OnGo</v>
          </cell>
        </row>
        <row r="197">
          <cell r="A197" t="str">
            <v>P-CI-AA0-020</v>
          </cell>
          <cell r="B197" t="str">
            <v>2100155034019</v>
          </cell>
          <cell r="C197" t="str">
            <v>Côte D'Ivoire</v>
          </cell>
          <cell r="D197" t="str">
            <v/>
          </cell>
          <cell r="E197" t="str">
            <v/>
          </cell>
          <cell r="F197" t="str">
            <v/>
          </cell>
          <cell r="G197">
            <v>887090.94</v>
          </cell>
          <cell r="H197">
            <v>64639.63</v>
          </cell>
          <cell r="I197">
            <v>122509.06999999999</v>
          </cell>
          <cell r="J197">
            <v>416901.35999999993</v>
          </cell>
          <cell r="K197">
            <v>443043.44</v>
          </cell>
          <cell r="L197">
            <v>237776.28999999998</v>
          </cell>
          <cell r="M197">
            <v>2171960.7299999995</v>
          </cell>
          <cell r="Q197" t="str">
            <v>SOV</v>
          </cell>
          <cell r="R197">
            <v>0.33333333333333331</v>
          </cell>
          <cell r="T197" t="str">
            <v>PROJET PÔLE AGRO-INDUSTRIEL BÉLIER (2PAI-BÉLIER)</v>
          </cell>
          <cell r="U197" t="str">
            <v>AHFR2</v>
          </cell>
          <cell r="V197" t="str">
            <v>A</v>
          </cell>
          <cell r="W197" t="str">
            <v>Agriculture</v>
          </cell>
          <cell r="X197" t="str">
            <v>AA</v>
          </cell>
          <cell r="Y197" t="str">
            <v>Agriculture</v>
          </cell>
          <cell r="Z197" t="str">
            <v>AA0</v>
          </cell>
          <cell r="AA197" t="str">
            <v>Agriculture</v>
          </cell>
          <cell r="AB197" t="str">
            <v>2100</v>
          </cell>
          <cell r="AC197" t="str">
            <v>41</v>
          </cell>
          <cell r="AD197" t="str">
            <v>OnGo</v>
          </cell>
        </row>
        <row r="198">
          <cell r="A198" t="str">
            <v>P-CI-AA0-023</v>
          </cell>
          <cell r="B198" t="str">
            <v>2200160001939</v>
          </cell>
          <cell r="C198" t="str">
            <v>Côte D'Ivoire</v>
          </cell>
          <cell r="D198" t="str">
            <v/>
          </cell>
          <cell r="E198" t="str">
            <v/>
          </cell>
          <cell r="F198" t="str">
            <v/>
          </cell>
          <cell r="G198">
            <v>105436.65</v>
          </cell>
          <cell r="H198">
            <v>69969.789999999994</v>
          </cell>
          <cell r="I198">
            <v>234112.50999999998</v>
          </cell>
          <cell r="J198">
            <v>659495.3600000001</v>
          </cell>
          <cell r="K198">
            <v>465685.27999999997</v>
          </cell>
          <cell r="L198">
            <v>242252.9</v>
          </cell>
          <cell r="M198">
            <v>1776952.49</v>
          </cell>
          <cell r="Q198" t="str">
            <v>SOV</v>
          </cell>
          <cell r="R198">
            <v>1</v>
          </cell>
          <cell r="T198" t="str">
            <v>PROJET DE DEVELOPPEMENT DES CHAINES DE VALEUR DANS LA RÉGION</v>
          </cell>
          <cell r="U198" t="str">
            <v>AHAI1</v>
          </cell>
          <cell r="V198" t="str">
            <v>A</v>
          </cell>
          <cell r="W198" t="str">
            <v>Agriculture</v>
          </cell>
          <cell r="X198" t="str">
            <v>AA</v>
          </cell>
          <cell r="Y198" t="str">
            <v>Agriculture</v>
          </cell>
          <cell r="Z198" t="str">
            <v>AA0</v>
          </cell>
          <cell r="AA198" t="str">
            <v>Agriculture</v>
          </cell>
          <cell r="AB198" t="str">
            <v>2200</v>
          </cell>
          <cell r="AC198" t="str">
            <v>10</v>
          </cell>
          <cell r="AD198" t="str">
            <v>OnGo</v>
          </cell>
        </row>
        <row r="199">
          <cell r="A199" t="str">
            <v>P-CI-AA0-024</v>
          </cell>
          <cell r="B199" t="str">
            <v>2100150038544</v>
          </cell>
          <cell r="C199" t="str">
            <v>Côte D'Ivoire</v>
          </cell>
          <cell r="D199" t="str">
            <v/>
          </cell>
          <cell r="E199" t="str">
            <v/>
          </cell>
          <cell r="F199" t="str">
            <v/>
          </cell>
          <cell r="G199" t="str">
            <v/>
          </cell>
          <cell r="H199">
            <v>280209.26</v>
          </cell>
          <cell r="I199">
            <v>48535.789999999994</v>
          </cell>
          <cell r="J199">
            <v>274882.06</v>
          </cell>
          <cell r="K199" t="str">
            <v/>
          </cell>
          <cell r="L199" t="str">
            <v/>
          </cell>
          <cell r="M199">
            <v>603627.11</v>
          </cell>
          <cell r="Q199" t="str">
            <v>SOV</v>
          </cell>
          <cell r="R199">
            <v>1</v>
          </cell>
          <cell r="T199" t="str">
            <v>PPF-PÔLE AGRO-INDUSTRIEL AU NORD DE C D'IVOIRE (PPF 2PAI NOR</v>
          </cell>
          <cell r="U199" t="str">
            <v>AHAI5</v>
          </cell>
          <cell r="V199" t="str">
            <v>A</v>
          </cell>
          <cell r="W199" t="str">
            <v>Agriculture</v>
          </cell>
          <cell r="X199" t="str">
            <v>AA</v>
          </cell>
          <cell r="Y199" t="str">
            <v>Agriculture</v>
          </cell>
          <cell r="Z199" t="str">
            <v>AA0</v>
          </cell>
          <cell r="AA199" t="str">
            <v>Agriculture</v>
          </cell>
          <cell r="AB199" t="str">
            <v>2100</v>
          </cell>
          <cell r="AC199" t="str">
            <v>32</v>
          </cell>
          <cell r="AD199" t="str">
            <v>COMP</v>
          </cell>
        </row>
        <row r="200">
          <cell r="A200" t="str">
            <v>P-CI-AA0-027</v>
          </cell>
          <cell r="B200" t="str">
            <v>2100150036557</v>
          </cell>
          <cell r="C200" t="str">
            <v>Côte D'Ivoire</v>
          </cell>
          <cell r="D200" t="str">
            <v/>
          </cell>
          <cell r="E200" t="str">
            <v/>
          </cell>
          <cell r="F200" t="str">
            <v/>
          </cell>
          <cell r="G200">
            <v>105197.75999999999</v>
          </cell>
          <cell r="H200" t="str">
            <v/>
          </cell>
          <cell r="I200">
            <v>152736.24</v>
          </cell>
          <cell r="J200">
            <v>522571.1</v>
          </cell>
          <cell r="K200" t="str">
            <v/>
          </cell>
          <cell r="L200" t="str">
            <v/>
          </cell>
          <cell r="M200">
            <v>780505.1</v>
          </cell>
          <cell r="Q200" t="str">
            <v>SOV</v>
          </cell>
          <cell r="R200">
            <v>1</v>
          </cell>
          <cell r="T200" t="str">
            <v>PPF – ENABLE YOUTH CÔTE D’IVOIRE</v>
          </cell>
          <cell r="U200" t="str">
            <v>AHAI5</v>
          </cell>
          <cell r="V200" t="str">
            <v>A</v>
          </cell>
          <cell r="W200" t="str">
            <v>Agriculture</v>
          </cell>
          <cell r="X200" t="str">
            <v>AA</v>
          </cell>
          <cell r="Y200" t="str">
            <v>Agriculture</v>
          </cell>
          <cell r="Z200" t="str">
            <v>AA0</v>
          </cell>
          <cell r="AA200" t="str">
            <v>Agriculture</v>
          </cell>
          <cell r="AB200" t="str">
            <v>2100</v>
          </cell>
          <cell r="AC200" t="str">
            <v>32</v>
          </cell>
          <cell r="AD200" t="str">
            <v>CLSD</v>
          </cell>
        </row>
        <row r="201">
          <cell r="A201" t="str">
            <v>P-CI-AA0-030</v>
          </cell>
          <cell r="B201" t="str">
            <v>2000200005162</v>
          </cell>
          <cell r="C201" t="str">
            <v>Côte D'Ivoire</v>
          </cell>
          <cell r="D201" t="str">
            <v/>
          </cell>
          <cell r="E201" t="str">
            <v/>
          </cell>
          <cell r="F201" t="str">
            <v/>
          </cell>
          <cell r="G201" t="str">
            <v/>
          </cell>
          <cell r="H201" t="str">
            <v/>
          </cell>
          <cell r="I201" t="str">
            <v/>
          </cell>
          <cell r="J201" t="str">
            <v/>
          </cell>
          <cell r="K201" t="str">
            <v/>
          </cell>
          <cell r="L201">
            <v>1253070.23</v>
          </cell>
          <cell r="M201">
            <v>1253070.23</v>
          </cell>
          <cell r="Q201" t="str">
            <v>SOV</v>
          </cell>
          <cell r="R201">
            <v>0.33333333333333331</v>
          </cell>
          <cell r="T201" t="str">
            <v>PROJET DE PÔLE AGRO-INDUSTRIEL DANS LE NORD (SAPZ), 2 PAI-NO</v>
          </cell>
          <cell r="U201" t="str">
            <v>AHFR2</v>
          </cell>
          <cell r="V201" t="str">
            <v>A</v>
          </cell>
          <cell r="W201" t="str">
            <v>Agriculture</v>
          </cell>
          <cell r="X201" t="str">
            <v>AA</v>
          </cell>
          <cell r="Y201" t="str">
            <v>Agriculture</v>
          </cell>
          <cell r="Z201" t="str">
            <v>AA0</v>
          </cell>
          <cell r="AA201" t="str">
            <v>Agriculture</v>
          </cell>
          <cell r="AB201" t="str">
            <v>2000</v>
          </cell>
          <cell r="AC201" t="str">
            <v>10</v>
          </cell>
          <cell r="AD201" t="str">
            <v>OnGo</v>
          </cell>
        </row>
        <row r="202">
          <cell r="A202" t="str">
            <v>P-CI-AA0-030</v>
          </cell>
          <cell r="B202" t="str">
            <v>2100150042753</v>
          </cell>
          <cell r="C202" t="str">
            <v>Côte D'Ivoire</v>
          </cell>
          <cell r="D202" t="str">
            <v/>
          </cell>
          <cell r="E202" t="str">
            <v/>
          </cell>
          <cell r="F202" t="str">
            <v/>
          </cell>
          <cell r="G202" t="str">
            <v/>
          </cell>
          <cell r="H202" t="str">
            <v/>
          </cell>
          <cell r="I202" t="str">
            <v/>
          </cell>
          <cell r="J202" t="str">
            <v/>
          </cell>
          <cell r="K202" t="str">
            <v/>
          </cell>
          <cell r="L202">
            <v>348730</v>
          </cell>
          <cell r="M202">
            <v>348730</v>
          </cell>
          <cell r="Q202" t="str">
            <v>SOV</v>
          </cell>
          <cell r="R202">
            <v>0.33333333333333331</v>
          </cell>
          <cell r="T202" t="str">
            <v>PROJET DE PÔLE AGRO-INDUSTRIEL DANS LE NORD (SAPZ), 2 PAI-NO</v>
          </cell>
          <cell r="U202" t="str">
            <v>AHFR2</v>
          </cell>
          <cell r="V202" t="str">
            <v>A</v>
          </cell>
          <cell r="W202" t="str">
            <v>Agriculture</v>
          </cell>
          <cell r="X202" t="str">
            <v>AA</v>
          </cell>
          <cell r="Y202" t="str">
            <v>Agriculture</v>
          </cell>
          <cell r="Z202" t="str">
            <v>AA0</v>
          </cell>
          <cell r="AA202" t="str">
            <v>Agriculture</v>
          </cell>
          <cell r="AB202" t="str">
            <v>2100</v>
          </cell>
          <cell r="AC202" t="str">
            <v>10</v>
          </cell>
          <cell r="AD202" t="str">
            <v>OnGo</v>
          </cell>
        </row>
        <row r="203">
          <cell r="A203" t="str">
            <v>P-CI-AA0-030</v>
          </cell>
          <cell r="B203" t="str">
            <v>5050200001302</v>
          </cell>
          <cell r="C203" t="str">
            <v>Côte D'Ivoire</v>
          </cell>
          <cell r="D203" t="str">
            <v/>
          </cell>
          <cell r="E203" t="str">
            <v/>
          </cell>
          <cell r="F203" t="str">
            <v/>
          </cell>
          <cell r="G203" t="str">
            <v/>
          </cell>
          <cell r="H203" t="str">
            <v/>
          </cell>
          <cell r="I203" t="str">
            <v/>
          </cell>
          <cell r="J203" t="str">
            <v/>
          </cell>
          <cell r="K203" t="str">
            <v/>
          </cell>
          <cell r="L203" t="str">
            <v/>
          </cell>
          <cell r="M203">
            <v>0</v>
          </cell>
          <cell r="Q203" t="str">
            <v>SOV</v>
          </cell>
          <cell r="R203">
            <v>0.33333333333333331</v>
          </cell>
          <cell r="T203" t="str">
            <v>PROJET DE PÔLE AGRO-INDUSTRIEL DANS LE NORD (SAPZ), 2 PAI-NO</v>
          </cell>
          <cell r="U203" t="str">
            <v>AHFR2</v>
          </cell>
          <cell r="V203" t="str">
            <v>A</v>
          </cell>
          <cell r="W203" t="str">
            <v>Agriculture</v>
          </cell>
          <cell r="X203" t="str">
            <v>AA</v>
          </cell>
          <cell r="Y203" t="str">
            <v>Agriculture</v>
          </cell>
          <cell r="Z203" t="str">
            <v>AA0</v>
          </cell>
          <cell r="AA203" t="str">
            <v>Agriculture</v>
          </cell>
          <cell r="AB203" t="str">
            <v>5050</v>
          </cell>
          <cell r="AC203" t="str">
            <v>10</v>
          </cell>
          <cell r="AD203" t="str">
            <v>OnGo</v>
          </cell>
        </row>
        <row r="204">
          <cell r="A204" t="str">
            <v>P-CI-AA0-033</v>
          </cell>
          <cell r="B204" t="str">
            <v>2100150042193</v>
          </cell>
          <cell r="C204" t="str">
            <v>Côte D'Ivoire</v>
          </cell>
          <cell r="D204" t="str">
            <v/>
          </cell>
          <cell r="E204" t="str">
            <v/>
          </cell>
          <cell r="F204" t="str">
            <v/>
          </cell>
          <cell r="G204" t="str">
            <v/>
          </cell>
          <cell r="H204" t="str">
            <v/>
          </cell>
          <cell r="I204">
            <v>5462192.3799999999</v>
          </cell>
          <cell r="J204">
            <v>347717.7</v>
          </cell>
          <cell r="K204">
            <v>1581762.96</v>
          </cell>
          <cell r="L204" t="str">
            <v/>
          </cell>
          <cell r="M204">
            <v>7391673.04</v>
          </cell>
          <cell r="Q204" t="str">
            <v>SOV</v>
          </cell>
          <cell r="R204">
            <v>1</v>
          </cell>
          <cell r="T204" t="str">
            <v>PROJET APPUI A LA MISE EN ŒUVRE DU PROGRAMME DEVELOPPEMENT P</v>
          </cell>
          <cell r="U204" t="str">
            <v>AHAI5</v>
          </cell>
          <cell r="V204" t="str">
            <v>A</v>
          </cell>
          <cell r="W204" t="str">
            <v>Agriculture</v>
          </cell>
          <cell r="X204" t="str">
            <v>AA</v>
          </cell>
          <cell r="Y204" t="str">
            <v>Agriculture</v>
          </cell>
          <cell r="Z204" t="str">
            <v>AA0</v>
          </cell>
          <cell r="AA204" t="str">
            <v>Agriculture</v>
          </cell>
          <cell r="AB204" t="str">
            <v>2100</v>
          </cell>
          <cell r="AC204" t="str">
            <v>10</v>
          </cell>
          <cell r="AD204" t="str">
            <v>OnGo</v>
          </cell>
        </row>
        <row r="205">
          <cell r="A205" t="str">
            <v>P-CI-AA0-034</v>
          </cell>
          <cell r="B205" t="str">
            <v>2100150042452</v>
          </cell>
          <cell r="C205" t="str">
            <v>Côte D'Ivoire</v>
          </cell>
          <cell r="D205" t="str">
            <v/>
          </cell>
          <cell r="E205" t="str">
            <v/>
          </cell>
          <cell r="F205" t="str">
            <v/>
          </cell>
          <cell r="G205" t="str">
            <v/>
          </cell>
          <cell r="H205" t="str">
            <v/>
          </cell>
          <cell r="I205" t="str">
            <v/>
          </cell>
          <cell r="J205" t="str">
            <v/>
          </cell>
          <cell r="K205" t="str">
            <v/>
          </cell>
          <cell r="L205" t="str">
            <v/>
          </cell>
          <cell r="M205">
            <v>0</v>
          </cell>
          <cell r="Q205" t="str">
            <v>SOV</v>
          </cell>
          <cell r="R205">
            <v>0.5</v>
          </cell>
          <cell r="T205" t="str">
            <v>RENFORCEMENT DES MOYENS DE SUBSISTANCE DES PETITS EXPLOITANT</v>
          </cell>
          <cell r="U205" t="str">
            <v>AHAI5</v>
          </cell>
          <cell r="V205" t="str">
            <v>A</v>
          </cell>
          <cell r="W205" t="str">
            <v>Agriculture</v>
          </cell>
          <cell r="X205" t="str">
            <v>AA</v>
          </cell>
          <cell r="Y205" t="str">
            <v>Agriculture</v>
          </cell>
          <cell r="Z205" t="str">
            <v>AA0</v>
          </cell>
          <cell r="AA205" t="str">
            <v>Agriculture</v>
          </cell>
          <cell r="AB205" t="str">
            <v>2100</v>
          </cell>
          <cell r="AC205" t="str">
            <v>10</v>
          </cell>
          <cell r="AD205" t="str">
            <v>OnGo</v>
          </cell>
        </row>
        <row r="206">
          <cell r="A206" t="str">
            <v>P-CI-AA0-034</v>
          </cell>
          <cell r="B206" t="str">
            <v>5570155000851</v>
          </cell>
          <cell r="C206" t="str">
            <v>Côte D'Ivoire</v>
          </cell>
          <cell r="D206" t="str">
            <v/>
          </cell>
          <cell r="E206" t="str">
            <v/>
          </cell>
          <cell r="F206" t="str">
            <v/>
          </cell>
          <cell r="G206" t="str">
            <v/>
          </cell>
          <cell r="H206" t="str">
            <v/>
          </cell>
          <cell r="I206" t="str">
            <v/>
          </cell>
          <cell r="J206" t="str">
            <v/>
          </cell>
          <cell r="K206">
            <v>149245.09</v>
          </cell>
          <cell r="L206">
            <v>152158.41999999998</v>
          </cell>
          <cell r="M206">
            <v>301403.51</v>
          </cell>
          <cell r="Q206" t="str">
            <v>SOV</v>
          </cell>
          <cell r="R206">
            <v>0.5</v>
          </cell>
          <cell r="T206" t="str">
            <v>RENFORCEMENT DES MOYENS DE SUBSISTANCE DES PETITS EXPLOITANT</v>
          </cell>
          <cell r="U206" t="str">
            <v>AHAI5</v>
          </cell>
          <cell r="V206" t="str">
            <v>A</v>
          </cell>
          <cell r="W206" t="str">
            <v>Agriculture</v>
          </cell>
          <cell r="X206" t="str">
            <v>AA</v>
          </cell>
          <cell r="Y206" t="str">
            <v>Agriculture</v>
          </cell>
          <cell r="Z206" t="str">
            <v>AA0</v>
          </cell>
          <cell r="AA206" t="str">
            <v>Agriculture</v>
          </cell>
          <cell r="AB206" t="str">
            <v>5570</v>
          </cell>
          <cell r="AC206" t="str">
            <v>42</v>
          </cell>
          <cell r="AD206" t="str">
            <v>OnGo</v>
          </cell>
        </row>
        <row r="207">
          <cell r="A207" t="str">
            <v>P-CI-AA0-037</v>
          </cell>
          <cell r="B207" t="str">
            <v>2000200005510</v>
          </cell>
          <cell r="C207" t="str">
            <v>Côte D'Ivoire</v>
          </cell>
          <cell r="D207" t="str">
            <v/>
          </cell>
          <cell r="E207" t="str">
            <v/>
          </cell>
          <cell r="F207" t="str">
            <v/>
          </cell>
          <cell r="G207" t="str">
            <v/>
          </cell>
          <cell r="H207" t="str">
            <v/>
          </cell>
          <cell r="I207" t="str">
            <v/>
          </cell>
          <cell r="J207" t="str">
            <v/>
          </cell>
          <cell r="K207">
            <v>79630920.079999998</v>
          </cell>
          <cell r="L207" t="str">
            <v/>
          </cell>
          <cell r="M207">
            <v>79630920.079999998</v>
          </cell>
          <cell r="Q207" t="str">
            <v>SOV</v>
          </cell>
          <cell r="R207">
            <v>1</v>
          </cell>
          <cell r="T207" t="str">
            <v>PROGRAMME DE PRODUCTION ALIMENTAIRE D'URGENCE EN COTE D'IVOI</v>
          </cell>
          <cell r="U207" t="str">
            <v>AHAI5</v>
          </cell>
          <cell r="V207" t="str">
            <v>A</v>
          </cell>
          <cell r="W207" t="str">
            <v>Agriculture</v>
          </cell>
          <cell r="X207" t="str">
            <v>AA</v>
          </cell>
          <cell r="Y207" t="str">
            <v>Agriculture</v>
          </cell>
          <cell r="Z207" t="str">
            <v>AA0</v>
          </cell>
          <cell r="AA207" t="str">
            <v>Agriculture</v>
          </cell>
          <cell r="AB207" t="str">
            <v>2000</v>
          </cell>
          <cell r="AC207" t="str">
            <v>20</v>
          </cell>
          <cell r="AD207" t="str">
            <v>APVD</v>
          </cell>
        </row>
        <row r="208">
          <cell r="A208" t="str">
            <v>P-CI-AAA-001</v>
          </cell>
          <cell r="B208" t="str">
            <v>2000120004219</v>
          </cell>
          <cell r="C208" t="str">
            <v>Côte D'Ivoire</v>
          </cell>
          <cell r="D208">
            <v>43303122.370000005</v>
          </cell>
          <cell r="E208">
            <v>35418097.240000002</v>
          </cell>
          <cell r="F208" t="str">
            <v/>
          </cell>
          <cell r="G208" t="str">
            <v/>
          </cell>
          <cell r="H208" t="str">
            <v/>
          </cell>
          <cell r="I208" t="str">
            <v/>
          </cell>
          <cell r="J208" t="str">
            <v/>
          </cell>
          <cell r="K208" t="str">
            <v/>
          </cell>
          <cell r="L208" t="str">
            <v/>
          </cell>
          <cell r="M208">
            <v>78721219.610000014</v>
          </cell>
          <cell r="Q208" t="str">
            <v>NSO</v>
          </cell>
          <cell r="R208">
            <v>1</v>
          </cell>
          <cell r="T208" t="str">
            <v>SUCDEN SOFT COMMODITY FACILITY</v>
          </cell>
          <cell r="U208" t="str">
            <v>PISD2</v>
          </cell>
          <cell r="V208" t="str">
            <v>A</v>
          </cell>
          <cell r="W208" t="str">
            <v>Agriculture</v>
          </cell>
          <cell r="X208" t="str">
            <v>AA</v>
          </cell>
          <cell r="Y208" t="str">
            <v>Agriculture</v>
          </cell>
          <cell r="Z208" t="str">
            <v>AAA</v>
          </cell>
          <cell r="AA208" t="str">
            <v>Cash Crops</v>
          </cell>
          <cell r="AB208" t="str">
            <v>2000</v>
          </cell>
          <cell r="AC208" t="str">
            <v>10</v>
          </cell>
          <cell r="AD208" t="str">
            <v>TERM</v>
          </cell>
        </row>
        <row r="209">
          <cell r="A209" t="str">
            <v>P-CI-AAA-004</v>
          </cell>
          <cell r="B209" t="str">
            <v>2000120005169</v>
          </cell>
          <cell r="C209" t="str">
            <v>Côte D'Ivoire</v>
          </cell>
          <cell r="D209" t="str">
            <v/>
          </cell>
          <cell r="E209" t="str">
            <v/>
          </cell>
          <cell r="F209" t="str">
            <v/>
          </cell>
          <cell r="G209" t="str">
            <v/>
          </cell>
          <cell r="H209">
            <v>80504793.370000005</v>
          </cell>
          <cell r="I209" t="str">
            <v/>
          </cell>
          <cell r="J209" t="str">
            <v/>
          </cell>
          <cell r="K209" t="str">
            <v/>
          </cell>
          <cell r="L209" t="str">
            <v/>
          </cell>
          <cell r="M209">
            <v>80504793.370000005</v>
          </cell>
          <cell r="Q209" t="str">
            <v>NSO</v>
          </cell>
          <cell r="R209">
            <v>1</v>
          </cell>
          <cell r="T209" t="str">
            <v>COTE D’IVOIRE - SUCDEN, COCOA PRE-EXPORT AND VALUE CHAIN TRA</v>
          </cell>
          <cell r="U209" t="str">
            <v>PIFD3</v>
          </cell>
          <cell r="V209" t="str">
            <v>A</v>
          </cell>
          <cell r="W209" t="str">
            <v>Agriculture</v>
          </cell>
          <cell r="X209" t="str">
            <v>AA</v>
          </cell>
          <cell r="Y209" t="str">
            <v>Agriculture</v>
          </cell>
          <cell r="Z209" t="str">
            <v>AAA</v>
          </cell>
          <cell r="AA209" t="str">
            <v>Cash Crops</v>
          </cell>
          <cell r="AB209" t="str">
            <v>2000</v>
          </cell>
          <cell r="AC209" t="str">
            <v>10</v>
          </cell>
          <cell r="AD209" t="str">
            <v>ABAN</v>
          </cell>
        </row>
        <row r="210">
          <cell r="A210" t="str">
            <v>P-CI-AAA-005</v>
          </cell>
          <cell r="B210" t="str">
            <v>2000120005119</v>
          </cell>
          <cell r="C210" t="str">
            <v>Côte D'Ivoire</v>
          </cell>
          <cell r="D210" t="str">
            <v/>
          </cell>
          <cell r="E210" t="str">
            <v/>
          </cell>
          <cell r="F210" t="str">
            <v/>
          </cell>
          <cell r="G210" t="str">
            <v/>
          </cell>
          <cell r="H210" t="str">
            <v/>
          </cell>
          <cell r="I210">
            <v>83233281.430000007</v>
          </cell>
          <cell r="J210" t="str">
            <v/>
          </cell>
          <cell r="K210" t="str">
            <v/>
          </cell>
          <cell r="L210" t="str">
            <v/>
          </cell>
          <cell r="M210">
            <v>83233281.430000007</v>
          </cell>
          <cell r="Q210" t="str">
            <v>NSO</v>
          </cell>
          <cell r="R210">
            <v>1</v>
          </cell>
          <cell r="T210" t="str">
            <v>SUCDEN CI COCOA PRE EXPORT AND VALUE CHAIN TRADE FINANCE SUP</v>
          </cell>
          <cell r="U210" t="str">
            <v>PIFD3</v>
          </cell>
          <cell r="V210" t="str">
            <v>A</v>
          </cell>
          <cell r="W210" t="str">
            <v>Agriculture</v>
          </cell>
          <cell r="X210" t="str">
            <v>AA</v>
          </cell>
          <cell r="Y210" t="str">
            <v>Agriculture</v>
          </cell>
          <cell r="Z210" t="str">
            <v>AAA</v>
          </cell>
          <cell r="AA210" t="str">
            <v>Cash Crops</v>
          </cell>
          <cell r="AB210" t="str">
            <v>2000</v>
          </cell>
          <cell r="AC210" t="str">
            <v>10</v>
          </cell>
          <cell r="AD210" t="str">
            <v>CLSD</v>
          </cell>
        </row>
        <row r="211">
          <cell r="A211" t="str">
            <v>P-CI-AAA-006</v>
          </cell>
          <cell r="B211" t="str">
            <v>2000120005120</v>
          </cell>
          <cell r="C211" t="str">
            <v>Côte D'Ivoire</v>
          </cell>
          <cell r="D211" t="str">
            <v/>
          </cell>
          <cell r="E211" t="str">
            <v/>
          </cell>
          <cell r="F211" t="str">
            <v/>
          </cell>
          <cell r="G211" t="str">
            <v/>
          </cell>
          <cell r="H211" t="str">
            <v/>
          </cell>
          <cell r="I211" t="str">
            <v/>
          </cell>
          <cell r="J211">
            <v>61208206.139999993</v>
          </cell>
          <cell r="K211">
            <v>20276572.449999999</v>
          </cell>
          <cell r="L211" t="str">
            <v/>
          </cell>
          <cell r="M211">
            <v>81484778.589999989</v>
          </cell>
          <cell r="Q211" t="str">
            <v>NSO</v>
          </cell>
          <cell r="R211">
            <v>1</v>
          </cell>
          <cell r="T211" t="str">
            <v>SUCDEN CI COCOA PRE EXPORT AND VALUE CHAIN TRADE FINANCE SUP</v>
          </cell>
          <cell r="U211" t="str">
            <v>PINS2</v>
          </cell>
          <cell r="V211" t="str">
            <v>A</v>
          </cell>
          <cell r="W211" t="str">
            <v>Agriculture</v>
          </cell>
          <cell r="X211" t="str">
            <v>AA</v>
          </cell>
          <cell r="Y211" t="str">
            <v>Agriculture</v>
          </cell>
          <cell r="Z211" t="str">
            <v>AAA</v>
          </cell>
          <cell r="AA211" t="str">
            <v>Cash Crops</v>
          </cell>
          <cell r="AB211" t="str">
            <v>2000</v>
          </cell>
          <cell r="AC211" t="str">
            <v>10</v>
          </cell>
          <cell r="AD211" t="str">
            <v>TERM</v>
          </cell>
        </row>
        <row r="212">
          <cell r="A212" t="str">
            <v>P-CI-AAE-004</v>
          </cell>
          <cell r="B212" t="str">
            <v>5000199004218</v>
          </cell>
          <cell r="C212" t="str">
            <v>Côte D'Ivoire</v>
          </cell>
          <cell r="D212" t="str">
            <v/>
          </cell>
          <cell r="E212" t="str">
            <v/>
          </cell>
          <cell r="F212" t="str">
            <v/>
          </cell>
          <cell r="G212" t="str">
            <v/>
          </cell>
          <cell r="H212" t="str">
            <v/>
          </cell>
          <cell r="I212" t="str">
            <v/>
          </cell>
          <cell r="J212" t="str">
            <v/>
          </cell>
          <cell r="K212" t="str">
            <v/>
          </cell>
          <cell r="L212" t="str">
            <v/>
          </cell>
          <cell r="M212">
            <v>0</v>
          </cell>
          <cell r="Q212" t="str">
            <v>SOV</v>
          </cell>
          <cell r="R212">
            <v>1</v>
          </cell>
          <cell r="T212" t="str">
            <v>AIDE HUMANITAIRE D’URGENCE AU GOUVERNEMENT DANS LA LUTTE CON</v>
          </cell>
          <cell r="U212" t="str">
            <v>AHAI5</v>
          </cell>
          <cell r="V212" t="str">
            <v>A</v>
          </cell>
          <cell r="W212" t="str">
            <v>Agriculture</v>
          </cell>
          <cell r="X212" t="str">
            <v>AA</v>
          </cell>
          <cell r="Y212" t="str">
            <v>Agriculture</v>
          </cell>
          <cell r="Z212" t="str">
            <v>AAE</v>
          </cell>
          <cell r="AA212" t="str">
            <v>Livestock</v>
          </cell>
          <cell r="AB212" t="str">
            <v>5000</v>
          </cell>
          <cell r="AC212" t="str">
            <v>50</v>
          </cell>
          <cell r="AD212" t="str">
            <v>COMP</v>
          </cell>
        </row>
        <row r="213">
          <cell r="A213" t="str">
            <v>P-CI-AAF-002</v>
          </cell>
          <cell r="B213" t="str">
            <v>2100150042748</v>
          </cell>
          <cell r="C213" t="str">
            <v>Côte D'Ivoire</v>
          </cell>
          <cell r="D213" t="str">
            <v/>
          </cell>
          <cell r="E213" t="str">
            <v/>
          </cell>
          <cell r="F213" t="str">
            <v/>
          </cell>
          <cell r="G213" t="str">
            <v/>
          </cell>
          <cell r="H213" t="str">
            <v/>
          </cell>
          <cell r="I213" t="str">
            <v/>
          </cell>
          <cell r="J213" t="str">
            <v/>
          </cell>
          <cell r="K213">
            <v>425167.19999999995</v>
          </cell>
          <cell r="L213" t="str">
            <v/>
          </cell>
          <cell r="M213">
            <v>425167.19999999995</v>
          </cell>
          <cell r="Q213" t="str">
            <v>SOV</v>
          </cell>
          <cell r="R213">
            <v>1</v>
          </cell>
          <cell r="T213" t="str">
            <v>PPF COTE D'IVOIRE - CADRE STRATEGIQUE NATIONAL DE L'ECONOMIE</v>
          </cell>
          <cell r="U213" t="str">
            <v>AHAI1</v>
          </cell>
          <cell r="V213" t="str">
            <v>A</v>
          </cell>
          <cell r="W213" t="str">
            <v>Agriculture</v>
          </cell>
          <cell r="X213" t="str">
            <v>AA</v>
          </cell>
          <cell r="Y213" t="str">
            <v>Agriculture</v>
          </cell>
          <cell r="Z213" t="str">
            <v>AAF</v>
          </cell>
          <cell r="AA213" t="str">
            <v>Fisheries / Maritime Food</v>
          </cell>
          <cell r="AB213" t="str">
            <v>2100</v>
          </cell>
          <cell r="AC213" t="str">
            <v>32</v>
          </cell>
          <cell r="AD213" t="str">
            <v>OnGo</v>
          </cell>
        </row>
        <row r="214">
          <cell r="A214" t="str">
            <v>P-CI-AAZ-002</v>
          </cell>
          <cell r="B214" t="str">
            <v>5000199005469</v>
          </cell>
          <cell r="C214" t="str">
            <v>Côte D'Ivoire</v>
          </cell>
          <cell r="D214" t="str">
            <v/>
          </cell>
          <cell r="E214" t="str">
            <v/>
          </cell>
          <cell r="F214" t="str">
            <v/>
          </cell>
          <cell r="G214" t="str">
            <v/>
          </cell>
          <cell r="H214" t="str">
            <v/>
          </cell>
          <cell r="I214" t="str">
            <v/>
          </cell>
          <cell r="J214" t="str">
            <v/>
          </cell>
          <cell r="K214" t="str">
            <v/>
          </cell>
          <cell r="L214" t="str">
            <v/>
          </cell>
          <cell r="M214">
            <v>0</v>
          </cell>
          <cell r="Q214" t="str">
            <v>SOV</v>
          </cell>
          <cell r="R214">
            <v>1</v>
          </cell>
          <cell r="T214" t="str">
            <v>AIDE HUMANITAIRES D’URGENCE DES POPULATIONS AFFECTÉES PAR IN</v>
          </cell>
          <cell r="U214" t="str">
            <v>AHAI5</v>
          </cell>
          <cell r="V214" t="str">
            <v>A</v>
          </cell>
          <cell r="W214" t="str">
            <v>Agriculture</v>
          </cell>
          <cell r="X214" t="str">
            <v>AA</v>
          </cell>
          <cell r="Y214" t="str">
            <v>Agriculture</v>
          </cell>
          <cell r="Z214" t="str">
            <v>AAZ</v>
          </cell>
          <cell r="AA214" t="str">
            <v>More Than One Agricultural Sub-Sector</v>
          </cell>
          <cell r="AB214" t="str">
            <v>5000</v>
          </cell>
          <cell r="AC214" t="str">
            <v>50</v>
          </cell>
          <cell r="AD214" t="str">
            <v>COMP</v>
          </cell>
        </row>
        <row r="215">
          <cell r="A215" t="str">
            <v>P-CI-BG0-004</v>
          </cell>
          <cell r="B215" t="str">
            <v>5500155013904</v>
          </cell>
          <cell r="C215" t="str">
            <v>Côte D'Ivoire</v>
          </cell>
          <cell r="D215" t="str">
            <v/>
          </cell>
          <cell r="E215" t="str">
            <v/>
          </cell>
          <cell r="F215" t="str">
            <v/>
          </cell>
          <cell r="G215" t="str">
            <v/>
          </cell>
          <cell r="H215" t="str">
            <v/>
          </cell>
          <cell r="I215" t="str">
            <v/>
          </cell>
          <cell r="J215" t="str">
            <v/>
          </cell>
          <cell r="K215" t="str">
            <v/>
          </cell>
          <cell r="L215">
            <v>167967.09</v>
          </cell>
          <cell r="M215">
            <v>167967.09</v>
          </cell>
          <cell r="Q215" t="str">
            <v>SOV</v>
          </cell>
          <cell r="R215">
            <v>1</v>
          </cell>
          <cell r="T215" t="str">
            <v>PROJET D’AMELIORATION DES SERVICES AUX INDUSTRIES EN COTE D’</v>
          </cell>
          <cell r="U215" t="str">
            <v>PITD1</v>
          </cell>
          <cell r="V215" t="str">
            <v>B</v>
          </cell>
          <cell r="W215" t="str">
            <v>Ind/Mini/Quar</v>
          </cell>
          <cell r="X215" t="str">
            <v>BG</v>
          </cell>
          <cell r="Y215" t="str">
            <v>General Industry</v>
          </cell>
          <cell r="Z215" t="str">
            <v>BG0</v>
          </cell>
          <cell r="AA215" t="str">
            <v>General Industry</v>
          </cell>
          <cell r="AB215" t="str">
            <v>5500</v>
          </cell>
          <cell r="AC215" t="str">
            <v>43</v>
          </cell>
          <cell r="AD215" t="str">
            <v>OnGo</v>
          </cell>
        </row>
        <row r="216">
          <cell r="A216" t="str">
            <v>P-CI-D00-001</v>
          </cell>
          <cell r="B216" t="str">
            <v>5060140000060</v>
          </cell>
          <cell r="C216" t="str">
            <v>Côte D'Ivoire</v>
          </cell>
          <cell r="D216" t="str">
            <v/>
          </cell>
          <cell r="E216" t="str">
            <v/>
          </cell>
          <cell r="F216" t="str">
            <v/>
          </cell>
          <cell r="G216" t="str">
            <v/>
          </cell>
          <cell r="H216" t="str">
            <v/>
          </cell>
          <cell r="I216" t="str">
            <v/>
          </cell>
          <cell r="J216" t="str">
            <v/>
          </cell>
          <cell r="K216" t="str">
            <v/>
          </cell>
          <cell r="L216" t="str">
            <v/>
          </cell>
          <cell r="M216">
            <v>0</v>
          </cell>
          <cell r="Q216" t="str">
            <v>NSO</v>
          </cell>
          <cell r="R216">
            <v>1</v>
          </cell>
          <cell r="T216" t="str">
            <v>RIVIERA MARCORY TOLL BRIDGE</v>
          </cell>
          <cell r="U216" t="str">
            <v>PINS2</v>
          </cell>
          <cell r="V216" t="str">
            <v>D</v>
          </cell>
          <cell r="W216" t="str">
            <v>Transport</v>
          </cell>
          <cell r="X216" t="str">
            <v>D0</v>
          </cell>
          <cell r="Y216" t="str">
            <v>Transport</v>
          </cell>
          <cell r="Z216" t="str">
            <v>D00</v>
          </cell>
          <cell r="AA216" t="str">
            <v>Transport</v>
          </cell>
          <cell r="AB216" t="str">
            <v>5060</v>
          </cell>
          <cell r="AC216" t="str">
            <v>70</v>
          </cell>
          <cell r="AD216" t="str">
            <v>OnGo</v>
          </cell>
        </row>
        <row r="217">
          <cell r="A217" t="str">
            <v>P-CI-D00-002</v>
          </cell>
          <cell r="B217" t="str">
            <v>5060140000061</v>
          </cell>
          <cell r="C217" t="str">
            <v>Côte D'Ivoire</v>
          </cell>
          <cell r="D217" t="str">
            <v/>
          </cell>
          <cell r="E217" t="str">
            <v/>
          </cell>
          <cell r="F217" t="str">
            <v/>
          </cell>
          <cell r="G217" t="str">
            <v/>
          </cell>
          <cell r="H217" t="str">
            <v/>
          </cell>
          <cell r="I217" t="str">
            <v/>
          </cell>
          <cell r="J217" t="str">
            <v/>
          </cell>
          <cell r="K217" t="str">
            <v/>
          </cell>
          <cell r="L217" t="str">
            <v/>
          </cell>
          <cell r="M217">
            <v>0</v>
          </cell>
          <cell r="Q217" t="str">
            <v>NSO</v>
          </cell>
          <cell r="R217">
            <v>1</v>
          </cell>
          <cell r="T217" t="str">
            <v>RIVIERA TOLL BRIDGE STAND BY</v>
          </cell>
          <cell r="U217" t="str">
            <v>PINS2</v>
          </cell>
          <cell r="V217" t="str">
            <v>D</v>
          </cell>
          <cell r="W217" t="str">
            <v>Transport</v>
          </cell>
          <cell r="X217" t="str">
            <v>D0</v>
          </cell>
          <cell r="Y217" t="str">
            <v>Transport</v>
          </cell>
          <cell r="Z217" t="str">
            <v>D00</v>
          </cell>
          <cell r="AA217" t="str">
            <v>Transport</v>
          </cell>
          <cell r="AB217" t="str">
            <v>5060</v>
          </cell>
          <cell r="AC217" t="str">
            <v>70</v>
          </cell>
          <cell r="AD217" t="str">
            <v>OnGo</v>
          </cell>
        </row>
        <row r="218">
          <cell r="A218" t="str">
            <v>P-CI-D00-004</v>
          </cell>
          <cell r="B218" t="str">
            <v>2000200000654</v>
          </cell>
          <cell r="C218" t="str">
            <v>Côte D'Ivoire</v>
          </cell>
          <cell r="D218" t="str">
            <v/>
          </cell>
          <cell r="E218" t="str">
            <v/>
          </cell>
          <cell r="F218" t="str">
            <v/>
          </cell>
          <cell r="G218">
            <v>23418535.869999997</v>
          </cell>
          <cell r="H218">
            <v>11882989.699999996</v>
          </cell>
          <cell r="I218">
            <v>9808192.7000000048</v>
          </cell>
          <cell r="J218">
            <v>22426482.750000004</v>
          </cell>
          <cell r="K218">
            <v>14418524.92</v>
          </cell>
          <cell r="L218">
            <v>5333149.9000000004</v>
          </cell>
          <cell r="M218">
            <v>87287875.840000004</v>
          </cell>
          <cell r="Q218" t="str">
            <v>SOV</v>
          </cell>
          <cell r="R218">
            <v>0.5</v>
          </cell>
          <cell r="T218" t="str">
            <v>PROJET DE TRANSPORT URBAIN - ABIDJAN</v>
          </cell>
          <cell r="U218" t="str">
            <v>PICU5</v>
          </cell>
          <cell r="V218" t="str">
            <v>D</v>
          </cell>
          <cell r="W218" t="str">
            <v>Transport</v>
          </cell>
          <cell r="X218" t="str">
            <v>D0</v>
          </cell>
          <cell r="Y218" t="str">
            <v>Transport</v>
          </cell>
          <cell r="Z218" t="str">
            <v>D00</v>
          </cell>
          <cell r="AA218" t="str">
            <v>Transport</v>
          </cell>
          <cell r="AB218" t="str">
            <v>2000</v>
          </cell>
          <cell r="AC218" t="str">
            <v>10</v>
          </cell>
          <cell r="AD218" t="str">
            <v>OnGo</v>
          </cell>
        </row>
        <row r="219">
          <cell r="A219" t="str">
            <v>P-CI-D00-004</v>
          </cell>
          <cell r="B219" t="str">
            <v>5550155001101</v>
          </cell>
          <cell r="C219" t="str">
            <v>Côte D'Ivoire</v>
          </cell>
          <cell r="D219" t="str">
            <v/>
          </cell>
          <cell r="E219" t="str">
            <v/>
          </cell>
          <cell r="F219" t="str">
            <v/>
          </cell>
          <cell r="G219">
            <v>114015.46</v>
          </cell>
          <cell r="H219" t="str">
            <v/>
          </cell>
          <cell r="I219">
            <v>104788.8</v>
          </cell>
          <cell r="J219">
            <v>59696.009999999995</v>
          </cell>
          <cell r="K219">
            <v>462566.62</v>
          </cell>
          <cell r="L219">
            <v>278301.22000000003</v>
          </cell>
          <cell r="M219">
            <v>1019368.1100000001</v>
          </cell>
          <cell r="Q219" t="str">
            <v>SOV</v>
          </cell>
          <cell r="R219">
            <v>0.5</v>
          </cell>
          <cell r="T219" t="str">
            <v>PROJET DE TRANSPORT URBAIN - ABIDJAN</v>
          </cell>
          <cell r="U219" t="str">
            <v>PICU5</v>
          </cell>
          <cell r="V219" t="str">
            <v>D</v>
          </cell>
          <cell r="W219" t="str">
            <v>Transport</v>
          </cell>
          <cell r="X219" t="str">
            <v>D0</v>
          </cell>
          <cell r="Y219" t="str">
            <v>Transport</v>
          </cell>
          <cell r="Z219" t="str">
            <v>D00</v>
          </cell>
          <cell r="AA219" t="str">
            <v>Transport</v>
          </cell>
          <cell r="AB219" t="str">
            <v>5550</v>
          </cell>
          <cell r="AC219" t="str">
            <v>41</v>
          </cell>
          <cell r="AD219" t="str">
            <v>OnGo</v>
          </cell>
        </row>
        <row r="220">
          <cell r="A220" t="str">
            <v>P-CI-D00-010</v>
          </cell>
          <cell r="B220" t="str">
            <v>2000200003154</v>
          </cell>
          <cell r="C220" t="str">
            <v>Côte D'Ivoire</v>
          </cell>
          <cell r="D220" t="str">
            <v/>
          </cell>
          <cell r="E220" t="str">
            <v/>
          </cell>
          <cell r="F220" t="str">
            <v/>
          </cell>
          <cell r="G220" t="str">
            <v/>
          </cell>
          <cell r="H220" t="str">
            <v/>
          </cell>
          <cell r="I220">
            <v>14875996.32</v>
          </cell>
          <cell r="J220">
            <v>38801022.510000005</v>
          </cell>
          <cell r="K220">
            <v>48109338.539999992</v>
          </cell>
          <cell r="L220">
            <v>21124223.350000001</v>
          </cell>
          <cell r="M220">
            <v>122910580.72</v>
          </cell>
          <cell r="Q220" t="str">
            <v>SOV</v>
          </cell>
          <cell r="R220">
            <v>1</v>
          </cell>
          <cell r="T220" t="str">
            <v>PROJET DE TRANSPORT URBAIN - ABIDJAN PHASE 2</v>
          </cell>
          <cell r="U220" t="str">
            <v>PICU5</v>
          </cell>
          <cell r="V220" t="str">
            <v>D</v>
          </cell>
          <cell r="W220" t="str">
            <v>Transport</v>
          </cell>
          <cell r="X220" t="str">
            <v>D0</v>
          </cell>
          <cell r="Y220" t="str">
            <v>Transport</v>
          </cell>
          <cell r="Z220" t="str">
            <v>D00</v>
          </cell>
          <cell r="AA220" t="str">
            <v>Transport</v>
          </cell>
          <cell r="AB220" t="str">
            <v>2000</v>
          </cell>
          <cell r="AC220" t="str">
            <v>10</v>
          </cell>
          <cell r="AD220" t="str">
            <v>OnGo</v>
          </cell>
        </row>
        <row r="221">
          <cell r="A221" t="str">
            <v>P-CI-D00-011</v>
          </cell>
          <cell r="B221" t="str">
            <v>2000200003651</v>
          </cell>
          <cell r="C221" t="str">
            <v>Côte D'Ivoire</v>
          </cell>
          <cell r="D221" t="str">
            <v/>
          </cell>
          <cell r="E221" t="str">
            <v/>
          </cell>
          <cell r="F221" t="str">
            <v/>
          </cell>
          <cell r="G221" t="str">
            <v/>
          </cell>
          <cell r="H221" t="str">
            <v/>
          </cell>
          <cell r="I221" t="str">
            <v/>
          </cell>
          <cell r="J221" t="str">
            <v/>
          </cell>
          <cell r="K221" t="str">
            <v/>
          </cell>
          <cell r="L221">
            <v>97000.62</v>
          </cell>
          <cell r="M221">
            <v>97000.62</v>
          </cell>
          <cell r="Q221" t="str">
            <v>SOV</v>
          </cell>
          <cell r="R221">
            <v>0.5</v>
          </cell>
          <cell r="T221" t="str">
            <v>PROGRAMME DE ROUTES TRANSFRONTALIÈRES EN CI: PHASE 1 ROUTE B</v>
          </cell>
          <cell r="U221" t="str">
            <v>PICU5</v>
          </cell>
          <cell r="V221" t="str">
            <v>D</v>
          </cell>
          <cell r="W221" t="str">
            <v>Transport</v>
          </cell>
          <cell r="X221" t="str">
            <v>D0</v>
          </cell>
          <cell r="Y221" t="str">
            <v>Transport</v>
          </cell>
          <cell r="Z221" t="str">
            <v>D00</v>
          </cell>
          <cell r="AA221" t="str">
            <v>Transport</v>
          </cell>
          <cell r="AB221" t="str">
            <v>2000</v>
          </cell>
          <cell r="AC221" t="str">
            <v>10</v>
          </cell>
          <cell r="AD221" t="str">
            <v>OnGo</v>
          </cell>
        </row>
        <row r="222">
          <cell r="A222" t="str">
            <v>P-CI-D00-011</v>
          </cell>
          <cell r="B222" t="str">
            <v>2100150040893</v>
          </cell>
          <cell r="C222" t="str">
            <v>Côte D'Ivoire</v>
          </cell>
          <cell r="D222" t="str">
            <v/>
          </cell>
          <cell r="E222" t="str">
            <v/>
          </cell>
          <cell r="F222" t="str">
            <v/>
          </cell>
          <cell r="G222" t="str">
            <v/>
          </cell>
          <cell r="H222" t="str">
            <v/>
          </cell>
          <cell r="I222">
            <v>11300.11</v>
          </cell>
          <cell r="J222">
            <v>41013.360000000001</v>
          </cell>
          <cell r="K222">
            <v>908727.14999999991</v>
          </cell>
          <cell r="L222">
            <v>165607.79999999999</v>
          </cell>
          <cell r="M222">
            <v>1126648.42</v>
          </cell>
          <cell r="Q222" t="str">
            <v>SOV</v>
          </cell>
          <cell r="R222">
            <v>0.5</v>
          </cell>
          <cell r="T222" t="str">
            <v>PROGRAMME DE ROUTES TRANSFRONTALIÈRES EN CI: PHASE 1 ROUTE B</v>
          </cell>
          <cell r="U222" t="str">
            <v>PICU5</v>
          </cell>
          <cell r="V222" t="str">
            <v>D</v>
          </cell>
          <cell r="W222" t="str">
            <v>Transport</v>
          </cell>
          <cell r="X222" t="str">
            <v>D0</v>
          </cell>
          <cell r="Y222" t="str">
            <v>Transport</v>
          </cell>
          <cell r="Z222" t="str">
            <v>D00</v>
          </cell>
          <cell r="AA222" t="str">
            <v>Transport</v>
          </cell>
          <cell r="AB222" t="str">
            <v>2100</v>
          </cell>
          <cell r="AC222" t="str">
            <v>10</v>
          </cell>
          <cell r="AD222" t="str">
            <v>OnGo</v>
          </cell>
        </row>
        <row r="223">
          <cell r="A223" t="str">
            <v>P-CI-DA0-001</v>
          </cell>
          <cell r="B223" t="str">
            <v>2000130018182</v>
          </cell>
          <cell r="C223" t="str">
            <v>Côte D'Ivoire</v>
          </cell>
          <cell r="D223" t="str">
            <v/>
          </cell>
          <cell r="E223" t="str">
            <v/>
          </cell>
          <cell r="F223" t="str">
            <v/>
          </cell>
          <cell r="G223" t="str">
            <v/>
          </cell>
          <cell r="H223" t="str">
            <v/>
          </cell>
          <cell r="I223" t="str">
            <v/>
          </cell>
          <cell r="J223" t="str">
            <v/>
          </cell>
          <cell r="K223" t="str">
            <v/>
          </cell>
          <cell r="L223" t="str">
            <v/>
          </cell>
          <cell r="M223">
            <v>0</v>
          </cell>
          <cell r="Q223" t="str">
            <v>NSO</v>
          </cell>
          <cell r="R223">
            <v>1</v>
          </cell>
          <cell r="T223" t="str">
            <v>AIR COTE D'IVOIRE PROJECT (PRIVATE)</v>
          </cell>
          <cell r="U223" t="str">
            <v>PICU4</v>
          </cell>
          <cell r="V223" t="str">
            <v>D</v>
          </cell>
          <cell r="W223" t="str">
            <v>Transport</v>
          </cell>
          <cell r="X223" t="str">
            <v>DA</v>
          </cell>
          <cell r="Y223" t="str">
            <v>Air Transport / Airport</v>
          </cell>
          <cell r="Z223" t="str">
            <v>DA0</v>
          </cell>
          <cell r="AA223" t="str">
            <v>Air Transport / Airport</v>
          </cell>
          <cell r="AB223" t="str">
            <v>2000</v>
          </cell>
          <cell r="AC223" t="str">
            <v>10</v>
          </cell>
          <cell r="AD223" t="str">
            <v>OnGo</v>
          </cell>
        </row>
        <row r="224">
          <cell r="A224" t="str">
            <v>P-CI-DA0-002</v>
          </cell>
          <cell r="B224" t="str">
            <v>2000200001803</v>
          </cell>
          <cell r="C224" t="str">
            <v>Côte D'Ivoire</v>
          </cell>
          <cell r="D224" t="str">
            <v/>
          </cell>
          <cell r="E224" t="str">
            <v/>
          </cell>
          <cell r="F224">
            <v>40740625.909999996</v>
          </cell>
          <cell r="G224">
            <v>8674172.8499999996</v>
          </cell>
          <cell r="H224" t="str">
            <v/>
          </cell>
          <cell r="I224" t="str">
            <v/>
          </cell>
          <cell r="J224" t="str">
            <v/>
          </cell>
          <cell r="K224" t="str">
            <v/>
          </cell>
          <cell r="L224" t="str">
            <v/>
          </cell>
          <cell r="M224">
            <v>49414798.759999998</v>
          </cell>
          <cell r="Q224" t="str">
            <v>SOV</v>
          </cell>
          <cell r="R224">
            <v>0.33333333333333331</v>
          </cell>
          <cell r="T224" t="str">
            <v>AIR COTE D'IVOIRE (PUBLIC)</v>
          </cell>
          <cell r="U224" t="str">
            <v>PICU1</v>
          </cell>
          <cell r="V224" t="str">
            <v>D</v>
          </cell>
          <cell r="W224" t="str">
            <v>Transport</v>
          </cell>
          <cell r="X224" t="str">
            <v>DA</v>
          </cell>
          <cell r="Y224" t="str">
            <v>Air Transport / Airport</v>
          </cell>
          <cell r="Z224" t="str">
            <v>DA0</v>
          </cell>
          <cell r="AA224" t="str">
            <v>Air Transport / Airport</v>
          </cell>
          <cell r="AB224" t="str">
            <v>2000</v>
          </cell>
          <cell r="AC224" t="str">
            <v>10</v>
          </cell>
          <cell r="AD224" t="str">
            <v>OnGo</v>
          </cell>
        </row>
        <row r="225">
          <cell r="A225" t="str">
            <v>P-CI-DA0-002</v>
          </cell>
          <cell r="B225" t="str">
            <v>2100140000351</v>
          </cell>
          <cell r="C225" t="str">
            <v>Côte D'Ivoire</v>
          </cell>
          <cell r="D225" t="str">
            <v/>
          </cell>
          <cell r="E225" t="str">
            <v/>
          </cell>
          <cell r="F225" t="str">
            <v/>
          </cell>
          <cell r="G225" t="str">
            <v/>
          </cell>
          <cell r="H225" t="str">
            <v/>
          </cell>
          <cell r="I225" t="str">
            <v/>
          </cell>
          <cell r="J225" t="str">
            <v/>
          </cell>
          <cell r="K225" t="str">
            <v/>
          </cell>
          <cell r="L225" t="str">
            <v/>
          </cell>
          <cell r="M225">
            <v>0</v>
          </cell>
          <cell r="Q225" t="str">
            <v>SOV</v>
          </cell>
          <cell r="R225">
            <v>0.33333333333333331</v>
          </cell>
          <cell r="T225" t="str">
            <v>AIR COTE D'IVOIRE (PUBLIC)</v>
          </cell>
          <cell r="U225" t="str">
            <v>PICU1</v>
          </cell>
          <cell r="V225" t="str">
            <v>D</v>
          </cell>
          <cell r="W225" t="str">
            <v>Transport</v>
          </cell>
          <cell r="X225" t="str">
            <v>DA</v>
          </cell>
          <cell r="Y225" t="str">
            <v>Air Transport / Airport</v>
          </cell>
          <cell r="Z225" t="str">
            <v>DA0</v>
          </cell>
          <cell r="AA225" t="str">
            <v>Air Transport / Airport</v>
          </cell>
          <cell r="AB225" t="str">
            <v>2100</v>
          </cell>
          <cell r="AC225" t="str">
            <v>70</v>
          </cell>
          <cell r="AD225" t="str">
            <v>OnGo</v>
          </cell>
        </row>
        <row r="226">
          <cell r="A226" t="str">
            <v>P-CI-DA0-002</v>
          </cell>
          <cell r="B226" t="str">
            <v>2100150038394</v>
          </cell>
          <cell r="C226" t="str">
            <v>Côte D'Ivoire</v>
          </cell>
          <cell r="D226" t="str">
            <v/>
          </cell>
          <cell r="E226" t="str">
            <v/>
          </cell>
          <cell r="F226" t="str">
            <v/>
          </cell>
          <cell r="G226" t="str">
            <v/>
          </cell>
          <cell r="H226">
            <v>717024.63</v>
          </cell>
          <cell r="I226">
            <v>243243.33</v>
          </cell>
          <cell r="J226">
            <v>457620.01</v>
          </cell>
          <cell r="K226">
            <v>45817.81</v>
          </cell>
          <cell r="L226">
            <v>228640.32</v>
          </cell>
          <cell r="M226">
            <v>1692346.1</v>
          </cell>
          <cell r="Q226" t="str">
            <v>SOV</v>
          </cell>
          <cell r="R226">
            <v>0.33333333333333331</v>
          </cell>
          <cell r="T226" t="str">
            <v>AIR COTE D'IVOIRE (PUBLIC)</v>
          </cell>
          <cell r="U226" t="str">
            <v>PICU1</v>
          </cell>
          <cell r="V226" t="str">
            <v>D</v>
          </cell>
          <cell r="W226" t="str">
            <v>Transport</v>
          </cell>
          <cell r="X226" t="str">
            <v>DA</v>
          </cell>
          <cell r="Y226" t="str">
            <v>Air Transport / Airport</v>
          </cell>
          <cell r="Z226" t="str">
            <v>DA0</v>
          </cell>
          <cell r="AA226" t="str">
            <v>Air Transport / Airport</v>
          </cell>
          <cell r="AB226" t="str">
            <v>2100</v>
          </cell>
          <cell r="AC226" t="str">
            <v>10</v>
          </cell>
          <cell r="AD226" t="str">
            <v>OnGo</v>
          </cell>
        </row>
        <row r="227">
          <cell r="A227" t="str">
            <v>P-CI-E00-006</v>
          </cell>
          <cell r="B227" t="str">
            <v>2000200005052</v>
          </cell>
          <cell r="C227" t="str">
            <v>Côte D'Ivoire</v>
          </cell>
          <cell r="D227" t="str">
            <v/>
          </cell>
          <cell r="E227" t="str">
            <v/>
          </cell>
          <cell r="F227" t="str">
            <v/>
          </cell>
          <cell r="G227" t="str">
            <v/>
          </cell>
          <cell r="H227" t="str">
            <v/>
          </cell>
          <cell r="I227" t="str">
            <v/>
          </cell>
          <cell r="J227" t="str">
            <v/>
          </cell>
          <cell r="K227">
            <v>218513.89</v>
          </cell>
          <cell r="L227" t="str">
            <v/>
          </cell>
          <cell r="M227">
            <v>218513.89</v>
          </cell>
          <cell r="Q227" t="str">
            <v>SOV</v>
          </cell>
          <cell r="R227">
            <v>1</v>
          </cell>
          <cell r="T227" t="str">
            <v>PROJET D'ASSAINISSEMENT ET D'AMELIORATION DU CADRE DE VIE DU</v>
          </cell>
          <cell r="U227" t="str">
            <v>AHWS3</v>
          </cell>
          <cell r="V227" t="str">
            <v>E</v>
          </cell>
          <cell r="W227" t="str">
            <v>Water Sup/Sanit</v>
          </cell>
          <cell r="X227" t="str">
            <v>E0</v>
          </cell>
          <cell r="Y227" t="str">
            <v>Water supply and Sanitation</v>
          </cell>
          <cell r="Z227" t="str">
            <v>E00</v>
          </cell>
          <cell r="AA227" t="str">
            <v>Water supply and Sanitation</v>
          </cell>
          <cell r="AB227" t="str">
            <v>2000</v>
          </cell>
          <cell r="AC227" t="str">
            <v>10</v>
          </cell>
          <cell r="AD227" t="str">
            <v>OnGo</v>
          </cell>
        </row>
        <row r="228">
          <cell r="A228" t="str">
            <v>P-CI-EB0-007</v>
          </cell>
          <cell r="B228" t="str">
            <v>5600155005101</v>
          </cell>
          <cell r="C228" t="str">
            <v>Côte D'Ivoire</v>
          </cell>
          <cell r="D228" t="str">
            <v/>
          </cell>
          <cell r="E228" t="str">
            <v/>
          </cell>
          <cell r="F228" t="str">
            <v/>
          </cell>
          <cell r="G228" t="str">
            <v/>
          </cell>
          <cell r="H228" t="str">
            <v/>
          </cell>
          <cell r="I228" t="str">
            <v/>
          </cell>
          <cell r="J228" t="str">
            <v/>
          </cell>
          <cell r="K228">
            <v>28653.3</v>
          </cell>
          <cell r="L228">
            <v>47021.43</v>
          </cell>
          <cell r="M228">
            <v>75674.73</v>
          </cell>
          <cell r="Q228" t="str">
            <v>SOV</v>
          </cell>
          <cell r="R228">
            <v>1</v>
          </cell>
          <cell r="T228" t="str">
            <v>AMÉLIORATION DES SERVICES D'ASSAINISSEMENT NON COLLECTIF À T</v>
          </cell>
          <cell r="U228" t="str">
            <v>AWTF</v>
          </cell>
          <cell r="V228" t="str">
            <v>E</v>
          </cell>
          <cell r="W228" t="str">
            <v>Water Sup/Sanit</v>
          </cell>
          <cell r="X228" t="str">
            <v>EB</v>
          </cell>
          <cell r="Y228" t="str">
            <v>Sanitation</v>
          </cell>
          <cell r="Z228" t="str">
            <v>EB0</v>
          </cell>
          <cell r="AA228" t="str">
            <v>Sanitation</v>
          </cell>
          <cell r="AB228" t="str">
            <v>5600</v>
          </cell>
          <cell r="AC228" t="str">
            <v>44</v>
          </cell>
          <cell r="AD228" t="str">
            <v>OnGo</v>
          </cell>
        </row>
        <row r="229">
          <cell r="A229" t="str">
            <v>P-CI-F00-007</v>
          </cell>
          <cell r="B229" t="str">
            <v>2000130020480</v>
          </cell>
          <cell r="C229" t="str">
            <v>Côte D'Ivoire</v>
          </cell>
          <cell r="D229" t="str">
            <v/>
          </cell>
          <cell r="E229" t="str">
            <v/>
          </cell>
          <cell r="F229" t="str">
            <v/>
          </cell>
          <cell r="G229" t="str">
            <v/>
          </cell>
          <cell r="H229" t="str">
            <v/>
          </cell>
          <cell r="I229">
            <v>14608337.640000001</v>
          </cell>
          <cell r="J229">
            <v>8258593.8200000003</v>
          </cell>
          <cell r="K229">
            <v>4829920.43</v>
          </cell>
          <cell r="L229" t="str">
            <v/>
          </cell>
          <cell r="M229">
            <v>27696851.890000001</v>
          </cell>
          <cell r="Q229" t="str">
            <v>NSO</v>
          </cell>
          <cell r="R229">
            <v>1</v>
          </cell>
          <cell r="T229" t="str">
            <v>AZITO IV CCGT IPP EXPANSION (430 MW TO 685 MW)</v>
          </cell>
          <cell r="U229" t="str">
            <v>PINS2</v>
          </cell>
          <cell r="V229" t="str">
            <v>F</v>
          </cell>
          <cell r="W229" t="str">
            <v>Power</v>
          </cell>
          <cell r="X229" t="str">
            <v>F0</v>
          </cell>
          <cell r="Y229" t="str">
            <v>Power</v>
          </cell>
          <cell r="Z229" t="str">
            <v>F00</v>
          </cell>
          <cell r="AA229" t="str">
            <v>Power</v>
          </cell>
          <cell r="AB229" t="str">
            <v>2000</v>
          </cell>
          <cell r="AC229" t="str">
            <v>10</v>
          </cell>
          <cell r="AD229" t="str">
            <v>OnGo</v>
          </cell>
        </row>
        <row r="230">
          <cell r="A230" t="str">
            <v>P-CI-F00-011</v>
          </cell>
          <cell r="B230" t="str">
            <v>2000130020531</v>
          </cell>
          <cell r="C230" t="str">
            <v>Côte D'Ivoire</v>
          </cell>
          <cell r="D230" t="str">
            <v/>
          </cell>
          <cell r="E230" t="str">
            <v/>
          </cell>
          <cell r="F230" t="str">
            <v/>
          </cell>
          <cell r="G230" t="str">
            <v/>
          </cell>
          <cell r="H230" t="str">
            <v/>
          </cell>
          <cell r="I230" t="str">
            <v/>
          </cell>
          <cell r="J230">
            <v>16685066.84</v>
          </cell>
          <cell r="K230">
            <v>31600594.920000002</v>
          </cell>
          <cell r="L230" t="str">
            <v/>
          </cell>
          <cell r="M230">
            <v>48285661.760000005</v>
          </cell>
          <cell r="Q230" t="str">
            <v>NSO</v>
          </cell>
          <cell r="R230">
            <v>1</v>
          </cell>
          <cell r="T230" t="str">
            <v>ATINKOU 390 MW GAS POWER PROJECT (CIPREL V)</v>
          </cell>
          <cell r="U230" t="str">
            <v>PINS2</v>
          </cell>
          <cell r="V230" t="str">
            <v>F</v>
          </cell>
          <cell r="W230" t="str">
            <v>Power</v>
          </cell>
          <cell r="X230" t="str">
            <v>F0</v>
          </cell>
          <cell r="Y230" t="str">
            <v>Power</v>
          </cell>
          <cell r="Z230" t="str">
            <v>F00</v>
          </cell>
          <cell r="AA230" t="str">
            <v>Power</v>
          </cell>
          <cell r="AB230" t="str">
            <v>2000</v>
          </cell>
          <cell r="AC230" t="str">
            <v>10</v>
          </cell>
          <cell r="AD230" t="str">
            <v>OnGo</v>
          </cell>
        </row>
        <row r="231">
          <cell r="A231" t="str">
            <v>P-CI-FA0-005</v>
          </cell>
          <cell r="B231" t="str">
            <v>5060140000059</v>
          </cell>
          <cell r="C231" t="str">
            <v>Côte D'Ivoire</v>
          </cell>
          <cell r="D231" t="str">
            <v/>
          </cell>
          <cell r="E231" t="str">
            <v/>
          </cell>
          <cell r="F231" t="str">
            <v/>
          </cell>
          <cell r="G231" t="str">
            <v/>
          </cell>
          <cell r="H231" t="str">
            <v/>
          </cell>
          <cell r="I231" t="str">
            <v/>
          </cell>
          <cell r="J231" t="str">
            <v/>
          </cell>
          <cell r="K231" t="str">
            <v/>
          </cell>
          <cell r="L231" t="str">
            <v/>
          </cell>
          <cell r="M231">
            <v>0</v>
          </cell>
          <cell r="Q231" t="str">
            <v>NSO</v>
          </cell>
          <cell r="R231">
            <v>1</v>
          </cell>
          <cell r="T231" t="str">
            <v>CIPREL COMBINED CYCLE</v>
          </cell>
          <cell r="U231" t="str">
            <v>PINS2</v>
          </cell>
          <cell r="V231" t="str">
            <v>F</v>
          </cell>
          <cell r="W231" t="str">
            <v>Power</v>
          </cell>
          <cell r="X231" t="str">
            <v>FA</v>
          </cell>
          <cell r="Y231" t="str">
            <v>Electricity</v>
          </cell>
          <cell r="Z231" t="str">
            <v>FA0</v>
          </cell>
          <cell r="AA231" t="str">
            <v>Electricity</v>
          </cell>
          <cell r="AB231" t="str">
            <v>5060</v>
          </cell>
          <cell r="AC231" t="str">
            <v>70</v>
          </cell>
          <cell r="AD231" t="str">
            <v>OnGo</v>
          </cell>
        </row>
        <row r="232">
          <cell r="A232" t="str">
            <v>P-CI-FA0-014</v>
          </cell>
          <cell r="B232" t="str">
            <v>2000200000551</v>
          </cell>
          <cell r="C232" t="str">
            <v>Côte D'Ivoire</v>
          </cell>
          <cell r="D232" t="str">
            <v/>
          </cell>
          <cell r="E232" t="str">
            <v/>
          </cell>
          <cell r="F232">
            <v>6570304.1399999997</v>
          </cell>
          <cell r="G232">
            <v>13652798.969999999</v>
          </cell>
          <cell r="H232">
            <v>13049350.749999998</v>
          </cell>
          <cell r="I232">
            <v>7156365.9600000018</v>
          </cell>
          <cell r="J232">
            <v>6823399.5899999999</v>
          </cell>
          <cell r="K232">
            <v>9213630.3800000027</v>
          </cell>
          <cell r="L232">
            <v>2677311.7199999997</v>
          </cell>
          <cell r="M232">
            <v>59143161.509999998</v>
          </cell>
          <cell r="Q232" t="str">
            <v>SOV</v>
          </cell>
          <cell r="R232">
            <v>1</v>
          </cell>
          <cell r="T232" t="str">
            <v>PROJET DE RENFORCEMENT DES RESEAUX ELECTRIQUES DE TRANSPORT</v>
          </cell>
          <cell r="U232" t="str">
            <v>PESD3</v>
          </cell>
          <cell r="V232" t="str">
            <v>F</v>
          </cell>
          <cell r="W232" t="str">
            <v>Power</v>
          </cell>
          <cell r="X232" t="str">
            <v>FA</v>
          </cell>
          <cell r="Y232" t="str">
            <v>Electricity</v>
          </cell>
          <cell r="Z232" t="str">
            <v>FA0</v>
          </cell>
          <cell r="AA232" t="str">
            <v>Electricity</v>
          </cell>
          <cell r="AB232" t="str">
            <v>2000</v>
          </cell>
          <cell r="AC232" t="str">
            <v>10</v>
          </cell>
          <cell r="AD232" t="str">
            <v>OnGo</v>
          </cell>
        </row>
        <row r="233">
          <cell r="A233" t="str">
            <v>P-CI-FA0-015</v>
          </cell>
          <cell r="B233" t="str">
            <v>2000140001101</v>
          </cell>
          <cell r="C233" t="str">
            <v>Côte D'Ivoire</v>
          </cell>
          <cell r="D233" t="str">
            <v/>
          </cell>
          <cell r="E233" t="str">
            <v/>
          </cell>
          <cell r="F233" t="str">
            <v/>
          </cell>
          <cell r="G233" t="str">
            <v/>
          </cell>
          <cell r="H233" t="str">
            <v/>
          </cell>
          <cell r="I233" t="str">
            <v/>
          </cell>
          <cell r="J233" t="str">
            <v/>
          </cell>
          <cell r="K233" t="str">
            <v/>
          </cell>
          <cell r="L233" t="str">
            <v/>
          </cell>
          <cell r="M233">
            <v>0</v>
          </cell>
          <cell r="Q233" t="str">
            <v>NSO</v>
          </cell>
          <cell r="R233">
            <v>1</v>
          </cell>
          <cell r="T233" t="str">
            <v>ZOLA CI DEPLOYMENT OF PAY-AS-YOU-GO SOLAR SYSTEMS</v>
          </cell>
          <cell r="U233" t="str">
            <v>PERN1</v>
          </cell>
          <cell r="V233" t="str">
            <v>F</v>
          </cell>
          <cell r="W233" t="str">
            <v>Power</v>
          </cell>
          <cell r="X233" t="str">
            <v>FA</v>
          </cell>
          <cell r="Y233" t="str">
            <v>Electricity</v>
          </cell>
          <cell r="Z233" t="str">
            <v>FA0</v>
          </cell>
          <cell r="AA233" t="str">
            <v>Electricity</v>
          </cell>
          <cell r="AB233" t="str">
            <v>2000</v>
          </cell>
          <cell r="AC233" t="str">
            <v>70</v>
          </cell>
          <cell r="AD233" t="str">
            <v>OnGo</v>
          </cell>
        </row>
        <row r="234">
          <cell r="A234" t="str">
            <v>P-CI-FA0-017</v>
          </cell>
          <cell r="B234" t="str">
            <v>2000200003252</v>
          </cell>
          <cell r="C234" t="str">
            <v>Côte D'Ivoire</v>
          </cell>
          <cell r="D234" t="str">
            <v/>
          </cell>
          <cell r="E234" t="str">
            <v/>
          </cell>
          <cell r="F234" t="str">
            <v/>
          </cell>
          <cell r="G234" t="str">
            <v/>
          </cell>
          <cell r="H234" t="str">
            <v/>
          </cell>
          <cell r="I234">
            <v>8241911.25</v>
          </cell>
          <cell r="J234">
            <v>6905062.8999999994</v>
          </cell>
          <cell r="K234">
            <v>2492121.85</v>
          </cell>
          <cell r="L234">
            <v>3714336.94</v>
          </cell>
          <cell r="M234">
            <v>21353432.940000001</v>
          </cell>
          <cell r="Q234" t="str">
            <v>SOV</v>
          </cell>
          <cell r="R234">
            <v>1</v>
          </cell>
          <cell r="T234" t="str">
            <v>PROJET D'AMELIORATION DE L'ACCES A L'ELECTRICITE EN MILIEU R</v>
          </cell>
          <cell r="U234" t="str">
            <v>PESD3</v>
          </cell>
          <cell r="V234" t="str">
            <v>F</v>
          </cell>
          <cell r="W234" t="str">
            <v>Power</v>
          </cell>
          <cell r="X234" t="str">
            <v>FA</v>
          </cell>
          <cell r="Y234" t="str">
            <v>Electricity</v>
          </cell>
          <cell r="Z234" t="str">
            <v>FA0</v>
          </cell>
          <cell r="AA234" t="str">
            <v>Electricity</v>
          </cell>
          <cell r="AB234" t="str">
            <v>2000</v>
          </cell>
          <cell r="AC234" t="str">
            <v>10</v>
          </cell>
          <cell r="AD234" t="str">
            <v>OnGo</v>
          </cell>
        </row>
        <row r="235">
          <cell r="A235" t="str">
            <v>P-CI-FA0-024</v>
          </cell>
          <cell r="B235" t="str">
            <v>2000200004686</v>
          </cell>
          <cell r="C235" t="str">
            <v>Côte D'Ivoire</v>
          </cell>
          <cell r="D235" t="str">
            <v/>
          </cell>
          <cell r="E235" t="str">
            <v/>
          </cell>
          <cell r="F235" t="str">
            <v/>
          </cell>
          <cell r="G235" t="str">
            <v/>
          </cell>
          <cell r="H235" t="str">
            <v/>
          </cell>
          <cell r="I235" t="str">
            <v/>
          </cell>
          <cell r="J235">
            <v>131333.94</v>
          </cell>
          <cell r="K235">
            <v>10215921.390000001</v>
          </cell>
          <cell r="L235">
            <v>1667161.1700000002</v>
          </cell>
          <cell r="M235">
            <v>12014416.5</v>
          </cell>
          <cell r="Q235" t="str">
            <v>SOV</v>
          </cell>
          <cell r="R235">
            <v>1</v>
          </cell>
          <cell r="T235" t="str">
            <v>PROJET DE RENFORCEMENT DES OUVRAGES DU SYSTEME ELECTRIQUE ET</v>
          </cell>
          <cell r="U235" t="str">
            <v>PESD3</v>
          </cell>
          <cell r="V235" t="str">
            <v>F</v>
          </cell>
          <cell r="W235" t="str">
            <v>Power</v>
          </cell>
          <cell r="X235" t="str">
            <v>FA</v>
          </cell>
          <cell r="Y235" t="str">
            <v>Electricity</v>
          </cell>
          <cell r="Z235" t="str">
            <v>FA0</v>
          </cell>
          <cell r="AA235" t="str">
            <v>Electricity</v>
          </cell>
          <cell r="AB235" t="str">
            <v>2000</v>
          </cell>
          <cell r="AC235" t="str">
            <v>10</v>
          </cell>
          <cell r="AD235" t="str">
            <v>OnGo</v>
          </cell>
        </row>
        <row r="236">
          <cell r="A236" t="str">
            <v>P-CI-FA0-027</v>
          </cell>
          <cell r="B236" t="str">
            <v>2100150043194</v>
          </cell>
          <cell r="C236" t="str">
            <v>Côte D'Ivoire</v>
          </cell>
          <cell r="D236" t="str">
            <v/>
          </cell>
          <cell r="E236" t="str">
            <v/>
          </cell>
          <cell r="F236" t="str">
            <v/>
          </cell>
          <cell r="G236" t="str">
            <v/>
          </cell>
          <cell r="H236" t="str">
            <v/>
          </cell>
          <cell r="I236" t="str">
            <v/>
          </cell>
          <cell r="J236" t="str">
            <v/>
          </cell>
          <cell r="K236" t="str">
            <v/>
          </cell>
          <cell r="L236" t="str">
            <v/>
          </cell>
          <cell r="M236">
            <v>0</v>
          </cell>
          <cell r="Q236" t="str">
            <v>SOV</v>
          </cell>
          <cell r="R236">
            <v>0.5</v>
          </cell>
          <cell r="T236" t="str">
            <v>PROJET ELECTRICITE POUR TOUS (PEPT)</v>
          </cell>
          <cell r="U236" t="str">
            <v>PESD3</v>
          </cell>
          <cell r="V236" t="str">
            <v>F</v>
          </cell>
          <cell r="W236" t="str">
            <v>Power</v>
          </cell>
          <cell r="X236" t="str">
            <v>FA</v>
          </cell>
          <cell r="Y236" t="str">
            <v>Electricity</v>
          </cell>
          <cell r="Z236" t="str">
            <v>FA0</v>
          </cell>
          <cell r="AA236" t="str">
            <v>Electricity</v>
          </cell>
          <cell r="AB236" t="str">
            <v>2100</v>
          </cell>
          <cell r="AC236" t="str">
            <v>10</v>
          </cell>
          <cell r="AD236" t="str">
            <v>APVD</v>
          </cell>
        </row>
        <row r="237">
          <cell r="A237" t="str">
            <v>P-CI-FA0-027</v>
          </cell>
          <cell r="B237" t="str">
            <v>2100155041967</v>
          </cell>
          <cell r="C237" t="str">
            <v>Côte D'Ivoire</v>
          </cell>
          <cell r="D237" t="str">
            <v/>
          </cell>
          <cell r="E237" t="str">
            <v/>
          </cell>
          <cell r="F237" t="str">
            <v/>
          </cell>
          <cell r="G237" t="str">
            <v/>
          </cell>
          <cell r="H237" t="str">
            <v/>
          </cell>
          <cell r="I237" t="str">
            <v/>
          </cell>
          <cell r="J237" t="str">
            <v/>
          </cell>
          <cell r="K237" t="str">
            <v/>
          </cell>
          <cell r="L237" t="str">
            <v/>
          </cell>
          <cell r="M237">
            <v>0</v>
          </cell>
          <cell r="Q237" t="str">
            <v>SOV</v>
          </cell>
          <cell r="R237">
            <v>0.5</v>
          </cell>
          <cell r="T237" t="str">
            <v>PROJET ELECTRICITE POUR TOUS (PEPT)</v>
          </cell>
          <cell r="U237" t="str">
            <v>PESD3</v>
          </cell>
          <cell r="V237" t="str">
            <v>F</v>
          </cell>
          <cell r="W237" t="str">
            <v>Power</v>
          </cell>
          <cell r="X237" t="str">
            <v>FA</v>
          </cell>
          <cell r="Y237" t="str">
            <v>Electricity</v>
          </cell>
          <cell r="Z237" t="str">
            <v>FA0</v>
          </cell>
          <cell r="AA237" t="str">
            <v>Electricity</v>
          </cell>
          <cell r="AB237" t="str">
            <v>2100</v>
          </cell>
          <cell r="AC237" t="str">
            <v>40</v>
          </cell>
          <cell r="AD237" t="str">
            <v>APVD</v>
          </cell>
        </row>
        <row r="238">
          <cell r="A238" t="str">
            <v>P-CI-FAB-001</v>
          </cell>
          <cell r="B238" t="str">
            <v>2000130021281</v>
          </cell>
          <cell r="C238" t="str">
            <v>Côte D'Ivoire</v>
          </cell>
          <cell r="D238" t="str">
            <v/>
          </cell>
          <cell r="E238" t="str">
            <v/>
          </cell>
          <cell r="F238" t="str">
            <v/>
          </cell>
          <cell r="G238" t="str">
            <v/>
          </cell>
          <cell r="H238" t="str">
            <v/>
          </cell>
          <cell r="I238" t="str">
            <v/>
          </cell>
          <cell r="J238" t="str">
            <v/>
          </cell>
          <cell r="K238">
            <v>30139377.539999999</v>
          </cell>
          <cell r="L238">
            <v>1765964.01</v>
          </cell>
          <cell r="M238">
            <v>31905341.550000001</v>
          </cell>
          <cell r="Q238" t="str">
            <v>NSO</v>
          </cell>
          <cell r="R238">
            <v>0.5</v>
          </cell>
          <cell r="T238" t="str">
            <v>SINGROBO 44 MW HYDRO POWER PROJECT</v>
          </cell>
          <cell r="U238" t="str">
            <v>PINS2</v>
          </cell>
          <cell r="V238" t="str">
            <v>F</v>
          </cell>
          <cell r="W238" t="str">
            <v>Power</v>
          </cell>
          <cell r="X238" t="str">
            <v>FA</v>
          </cell>
          <cell r="Y238" t="str">
            <v>Electricity</v>
          </cell>
          <cell r="Z238" t="str">
            <v>FAB</v>
          </cell>
          <cell r="AA238" t="str">
            <v>Hydro Generation</v>
          </cell>
          <cell r="AB238" t="str">
            <v>2000</v>
          </cell>
          <cell r="AC238" t="str">
            <v>10</v>
          </cell>
          <cell r="AD238" t="str">
            <v>OnGo</v>
          </cell>
        </row>
        <row r="239">
          <cell r="A239" t="str">
            <v>P-CI-FAB-001</v>
          </cell>
          <cell r="B239" t="str">
            <v>5060140000701</v>
          </cell>
          <cell r="C239" t="str">
            <v>Côte D'Ivoire</v>
          </cell>
          <cell r="D239" t="str">
            <v/>
          </cell>
          <cell r="E239" t="str">
            <v/>
          </cell>
          <cell r="F239" t="str">
            <v/>
          </cell>
          <cell r="G239" t="str">
            <v/>
          </cell>
          <cell r="H239" t="str">
            <v/>
          </cell>
          <cell r="I239" t="str">
            <v/>
          </cell>
          <cell r="J239" t="str">
            <v/>
          </cell>
          <cell r="K239" t="str">
            <v/>
          </cell>
          <cell r="L239" t="str">
            <v/>
          </cell>
          <cell r="M239">
            <v>0</v>
          </cell>
          <cell r="Q239" t="str">
            <v>NSO</v>
          </cell>
          <cell r="R239">
            <v>0.5</v>
          </cell>
          <cell r="T239" t="str">
            <v>SINGROBO 44 MW HYDRO POWER PROJECT</v>
          </cell>
          <cell r="U239" t="str">
            <v>PINS2</v>
          </cell>
          <cell r="V239" t="str">
            <v>F</v>
          </cell>
          <cell r="W239" t="str">
            <v>Power</v>
          </cell>
          <cell r="X239" t="str">
            <v>FA</v>
          </cell>
          <cell r="Y239" t="str">
            <v>Electricity</v>
          </cell>
          <cell r="Z239" t="str">
            <v>FAB</v>
          </cell>
          <cell r="AA239" t="str">
            <v>Hydro Generation</v>
          </cell>
          <cell r="AB239" t="str">
            <v>5060</v>
          </cell>
          <cell r="AC239" t="str">
            <v>70</v>
          </cell>
          <cell r="AD239" t="str">
            <v>OnGo</v>
          </cell>
        </row>
        <row r="240">
          <cell r="A240" t="str">
            <v>P-CI-GB0-005</v>
          </cell>
          <cell r="B240" t="str">
            <v>2000200006057</v>
          </cell>
          <cell r="C240" t="str">
            <v>Côte D'Ivoire</v>
          </cell>
          <cell r="D240" t="str">
            <v/>
          </cell>
          <cell r="E240" t="str">
            <v/>
          </cell>
          <cell r="F240" t="str">
            <v/>
          </cell>
          <cell r="G240" t="str">
            <v/>
          </cell>
          <cell r="H240" t="str">
            <v/>
          </cell>
          <cell r="I240" t="str">
            <v/>
          </cell>
          <cell r="J240" t="str">
            <v/>
          </cell>
          <cell r="K240" t="str">
            <v/>
          </cell>
          <cell r="L240" t="str">
            <v/>
          </cell>
          <cell r="M240">
            <v>0</v>
          </cell>
          <cell r="Q240" t="str">
            <v>SOV</v>
          </cell>
          <cell r="R240">
            <v>1</v>
          </cell>
          <cell r="T240" t="str">
            <v>PROJET D’APPUI AU RENFORCEMENT DE L’ADMINISTRATION ELECTRONI</v>
          </cell>
          <cell r="U240" t="str">
            <v>PITD2</v>
          </cell>
          <cell r="V240" t="str">
            <v>G</v>
          </cell>
          <cell r="W240" t="str">
            <v>Communications</v>
          </cell>
          <cell r="X240" t="str">
            <v>GB</v>
          </cell>
          <cell r="Y240" t="str">
            <v>Telecommunications</v>
          </cell>
          <cell r="Z240" t="str">
            <v>GB0</v>
          </cell>
          <cell r="AA240" t="str">
            <v>Telecommunications</v>
          </cell>
          <cell r="AB240" t="str">
            <v>2000</v>
          </cell>
          <cell r="AC240" t="str">
            <v>10</v>
          </cell>
          <cell r="AD240" t="str">
            <v>APVD</v>
          </cell>
        </row>
        <row r="241">
          <cell r="A241" t="str">
            <v>P-CI-HZ0-003</v>
          </cell>
          <cell r="B241" t="str">
            <v>2000130021384</v>
          </cell>
          <cell r="C241" t="str">
            <v>Côte D'Ivoire</v>
          </cell>
          <cell r="D241" t="str">
            <v/>
          </cell>
          <cell r="E241" t="str">
            <v/>
          </cell>
          <cell r="F241" t="str">
            <v/>
          </cell>
          <cell r="G241" t="str">
            <v/>
          </cell>
          <cell r="H241" t="str">
            <v/>
          </cell>
          <cell r="I241" t="str">
            <v/>
          </cell>
          <cell r="J241" t="str">
            <v/>
          </cell>
          <cell r="K241" t="str">
            <v/>
          </cell>
          <cell r="L241">
            <v>8107604.1200000001</v>
          </cell>
          <cell r="M241">
            <v>8107604.1200000001</v>
          </cell>
          <cell r="Q241" t="str">
            <v>NSO</v>
          </cell>
          <cell r="R241">
            <v>0.33333333333333331</v>
          </cell>
          <cell r="T241" t="str">
            <v>LINE OF CREDIT NSIA BANK COTE D'IVOIRE EUR 50 MILLION</v>
          </cell>
          <cell r="U241" t="str">
            <v>PIFD1</v>
          </cell>
          <cell r="V241" t="str">
            <v>H</v>
          </cell>
          <cell r="W241" t="str">
            <v>Finance</v>
          </cell>
          <cell r="X241" t="str">
            <v>HZ</v>
          </cell>
          <cell r="Y241" t="str">
            <v>More Than One Financial Sub-Sector</v>
          </cell>
          <cell r="Z241" t="str">
            <v>HZ0</v>
          </cell>
          <cell r="AA241" t="str">
            <v>More Than One Financial Sub-Sector</v>
          </cell>
          <cell r="AB241" t="str">
            <v>2000</v>
          </cell>
          <cell r="AC241" t="str">
            <v>11</v>
          </cell>
          <cell r="AD241" t="str">
            <v>APVD</v>
          </cell>
        </row>
        <row r="242">
          <cell r="A242" t="str">
            <v>P-CI-HZ0-003</v>
          </cell>
          <cell r="B242" t="str">
            <v>2000130021385</v>
          </cell>
          <cell r="C242" t="str">
            <v>Côte D'Ivoire</v>
          </cell>
          <cell r="D242" t="str">
            <v/>
          </cell>
          <cell r="E242" t="str">
            <v/>
          </cell>
          <cell r="F242" t="str">
            <v/>
          </cell>
          <cell r="G242" t="str">
            <v/>
          </cell>
          <cell r="H242" t="str">
            <v/>
          </cell>
          <cell r="I242" t="str">
            <v/>
          </cell>
          <cell r="J242" t="str">
            <v/>
          </cell>
          <cell r="K242" t="str">
            <v/>
          </cell>
          <cell r="L242">
            <v>20235705.5</v>
          </cell>
          <cell r="M242">
            <v>20235705.5</v>
          </cell>
          <cell r="Q242" t="str">
            <v>NSO</v>
          </cell>
          <cell r="R242">
            <v>0.33333333333333331</v>
          </cell>
          <cell r="T242" t="str">
            <v>LINE OF CREDIT NSIA BANK COTE D'IVOIRE EUR 50 MILLION</v>
          </cell>
          <cell r="U242" t="str">
            <v>PIFD1</v>
          </cell>
          <cell r="V242" t="str">
            <v>H</v>
          </cell>
          <cell r="W242" t="str">
            <v>Finance</v>
          </cell>
          <cell r="X242" t="str">
            <v>HZ</v>
          </cell>
          <cell r="Y242" t="str">
            <v>More Than One Financial Sub-Sector</v>
          </cell>
          <cell r="Z242" t="str">
            <v>HZ0</v>
          </cell>
          <cell r="AA242" t="str">
            <v>More Than One Financial Sub-Sector</v>
          </cell>
          <cell r="AB242" t="str">
            <v>2000</v>
          </cell>
          <cell r="AC242" t="str">
            <v>10</v>
          </cell>
          <cell r="AD242" t="str">
            <v>APVD</v>
          </cell>
        </row>
        <row r="243">
          <cell r="A243" t="str">
            <v>P-CI-HZ0-003</v>
          </cell>
          <cell r="B243" t="str">
            <v>2000140001552</v>
          </cell>
          <cell r="C243" t="str">
            <v>Côte D'Ivoire</v>
          </cell>
          <cell r="D243" t="str">
            <v/>
          </cell>
          <cell r="E243" t="str">
            <v/>
          </cell>
          <cell r="F243" t="str">
            <v/>
          </cell>
          <cell r="G243" t="str">
            <v/>
          </cell>
          <cell r="H243" t="str">
            <v/>
          </cell>
          <cell r="I243" t="str">
            <v/>
          </cell>
          <cell r="J243" t="str">
            <v/>
          </cell>
          <cell r="K243" t="str">
            <v/>
          </cell>
          <cell r="L243" t="str">
            <v/>
          </cell>
          <cell r="M243">
            <v>0</v>
          </cell>
          <cell r="Q243" t="str">
            <v>NSO</v>
          </cell>
          <cell r="R243">
            <v>0.33333333333333331</v>
          </cell>
          <cell r="T243" t="str">
            <v>LINE OF CREDIT NSIA BANK COTE D'IVOIRE EUR 50 MILLION</v>
          </cell>
          <cell r="U243" t="str">
            <v>PIFD1</v>
          </cell>
          <cell r="V243" t="str">
            <v>H</v>
          </cell>
          <cell r="W243" t="str">
            <v>Finance</v>
          </cell>
          <cell r="X243" t="str">
            <v>HZ</v>
          </cell>
          <cell r="Y243" t="str">
            <v>More Than One Financial Sub-Sector</v>
          </cell>
          <cell r="Z243" t="str">
            <v>HZ0</v>
          </cell>
          <cell r="AA243" t="str">
            <v>More Than One Financial Sub-Sector</v>
          </cell>
          <cell r="AB243" t="str">
            <v>2000</v>
          </cell>
          <cell r="AC243" t="str">
            <v>70</v>
          </cell>
          <cell r="AD243" t="str">
            <v>APVD</v>
          </cell>
        </row>
        <row r="244">
          <cell r="A244" t="str">
            <v>P-CI-J00-002</v>
          </cell>
          <cell r="B244" t="str">
            <v>2100150042701</v>
          </cell>
          <cell r="C244" t="str">
            <v>Côte D'Ivoire</v>
          </cell>
          <cell r="D244" t="str">
            <v/>
          </cell>
          <cell r="E244" t="str">
            <v/>
          </cell>
          <cell r="F244" t="str">
            <v/>
          </cell>
          <cell r="G244" t="str">
            <v/>
          </cell>
          <cell r="H244" t="str">
            <v/>
          </cell>
          <cell r="I244" t="str">
            <v/>
          </cell>
          <cell r="J244" t="str">
            <v/>
          </cell>
          <cell r="K244" t="str">
            <v/>
          </cell>
          <cell r="L244">
            <v>206278.03</v>
          </cell>
          <cell r="M244">
            <v>206278.03</v>
          </cell>
          <cell r="Q244" t="str">
            <v>SOV</v>
          </cell>
          <cell r="R244">
            <v>1</v>
          </cell>
          <cell r="T244" t="str">
            <v>PROJET D’APPUI À LA MOBILISATION DES REVENUS DES COMMUNES DE</v>
          </cell>
          <cell r="U244" t="str">
            <v>PICU2</v>
          </cell>
          <cell r="V244" t="str">
            <v>J</v>
          </cell>
          <cell r="W244" t="str">
            <v>Urban Developm.</v>
          </cell>
          <cell r="X244" t="str">
            <v>J0</v>
          </cell>
          <cell r="Y244" t="str">
            <v>Urban Development</v>
          </cell>
          <cell r="Z244" t="str">
            <v>J00</v>
          </cell>
          <cell r="AA244" t="str">
            <v>Urban Development</v>
          </cell>
          <cell r="AB244" t="str">
            <v>2100</v>
          </cell>
          <cell r="AC244" t="str">
            <v>10</v>
          </cell>
          <cell r="AD244" t="str">
            <v>OnGo</v>
          </cell>
        </row>
        <row r="245">
          <cell r="A245" t="str">
            <v>P-CI-K00-011</v>
          </cell>
          <cell r="B245" t="str">
            <v>2100150037246</v>
          </cell>
          <cell r="C245" t="str">
            <v>Côte D'Ivoire</v>
          </cell>
          <cell r="D245" t="str">
            <v/>
          </cell>
          <cell r="E245" t="str">
            <v/>
          </cell>
          <cell r="F245" t="str">
            <v/>
          </cell>
          <cell r="G245">
            <v>865136.11</v>
          </cell>
          <cell r="H245">
            <v>84105.51</v>
          </cell>
          <cell r="I245">
            <v>1125935.2399999998</v>
          </cell>
          <cell r="J245">
            <v>692430.7699999999</v>
          </cell>
          <cell r="K245">
            <v>1652003.2399999998</v>
          </cell>
          <cell r="L245">
            <v>463652.41000000003</v>
          </cell>
          <cell r="M245">
            <v>4883263.2799999993</v>
          </cell>
          <cell r="Q245" t="str">
            <v>SOV</v>
          </cell>
          <cell r="R245">
            <v>0.25</v>
          </cell>
          <cell r="T245" t="str">
            <v>PROJET D'APPUI A LA GESTION ECONOMIQUE ET FINANCIÈRE (PAGEF)</v>
          </cell>
          <cell r="U245" t="str">
            <v>ECGF1</v>
          </cell>
          <cell r="V245" t="str">
            <v>K</v>
          </cell>
          <cell r="W245" t="str">
            <v>Multi-Sector</v>
          </cell>
          <cell r="X245" t="str">
            <v>K0</v>
          </cell>
          <cell r="Y245" t="str">
            <v>Multi-Sector</v>
          </cell>
          <cell r="Z245" t="str">
            <v>K00</v>
          </cell>
          <cell r="AA245" t="str">
            <v>Multi-Sector</v>
          </cell>
          <cell r="AB245" t="str">
            <v>2100</v>
          </cell>
          <cell r="AC245" t="str">
            <v>10</v>
          </cell>
          <cell r="AD245" t="str">
            <v>OnGo</v>
          </cell>
        </row>
        <row r="246">
          <cell r="A246" t="str">
            <v>P-CI-K00-011</v>
          </cell>
          <cell r="B246" t="str">
            <v>2100155034516</v>
          </cell>
          <cell r="C246" t="str">
            <v>Côte D'Ivoire</v>
          </cell>
          <cell r="D246" t="str">
            <v/>
          </cell>
          <cell r="E246" t="str">
            <v/>
          </cell>
          <cell r="F246" t="str">
            <v/>
          </cell>
          <cell r="G246">
            <v>92996.88</v>
          </cell>
          <cell r="H246">
            <v>22303</v>
          </cell>
          <cell r="I246">
            <v>25650.97</v>
          </cell>
          <cell r="J246" t="str">
            <v/>
          </cell>
          <cell r="K246" t="str">
            <v/>
          </cell>
          <cell r="L246" t="str">
            <v/>
          </cell>
          <cell r="M246">
            <v>140950.85</v>
          </cell>
          <cell r="Q246" t="str">
            <v>SOV</v>
          </cell>
          <cell r="R246">
            <v>0.25</v>
          </cell>
          <cell r="T246" t="str">
            <v>PROJET D'APPUI A LA GESTION ECONOMIQUE ET FINANCIÈRE (PAGEF)</v>
          </cell>
          <cell r="U246" t="str">
            <v>ECGF1</v>
          </cell>
          <cell r="V246" t="str">
            <v>K</v>
          </cell>
          <cell r="W246" t="str">
            <v>Multi-Sector</v>
          </cell>
          <cell r="X246" t="str">
            <v>K0</v>
          </cell>
          <cell r="Y246" t="str">
            <v>Multi-Sector</v>
          </cell>
          <cell r="Z246" t="str">
            <v>K00</v>
          </cell>
          <cell r="AA246" t="str">
            <v>Multi-Sector</v>
          </cell>
          <cell r="AB246" t="str">
            <v>2100</v>
          </cell>
          <cell r="AC246" t="str">
            <v>40</v>
          </cell>
          <cell r="AD246" t="str">
            <v>OnGo</v>
          </cell>
        </row>
        <row r="247">
          <cell r="A247" t="str">
            <v>P-CI-K00-011</v>
          </cell>
          <cell r="B247" t="str">
            <v>5900150001501</v>
          </cell>
          <cell r="C247" t="str">
            <v>Côte D'Ivoire</v>
          </cell>
          <cell r="D247" t="str">
            <v/>
          </cell>
          <cell r="E247" t="str">
            <v/>
          </cell>
          <cell r="F247">
            <v>128190.3</v>
          </cell>
          <cell r="G247">
            <v>19100.46</v>
          </cell>
          <cell r="H247">
            <v>654180.29999999993</v>
          </cell>
          <cell r="I247">
            <v>1687104.7099999997</v>
          </cell>
          <cell r="J247">
            <v>2566350.5700000003</v>
          </cell>
          <cell r="K247">
            <v>1244283.2700000003</v>
          </cell>
          <cell r="L247">
            <v>858076.07999999984</v>
          </cell>
          <cell r="M247">
            <v>7157285.6900000004</v>
          </cell>
          <cell r="Q247" t="str">
            <v>SOV</v>
          </cell>
          <cell r="R247">
            <v>0.25</v>
          </cell>
          <cell r="T247" t="str">
            <v>PROJET D'APPUI A LA GESTION ECONOMIQUE ET FINANCIÈRE (PAGEF)</v>
          </cell>
          <cell r="U247" t="str">
            <v>ECGF1</v>
          </cell>
          <cell r="V247" t="str">
            <v>K</v>
          </cell>
          <cell r="W247" t="str">
            <v>Multi-Sector</v>
          </cell>
          <cell r="X247" t="str">
            <v>K0</v>
          </cell>
          <cell r="Y247" t="str">
            <v>Multi-Sector</v>
          </cell>
          <cell r="Z247" t="str">
            <v>K00</v>
          </cell>
          <cell r="AA247" t="str">
            <v>Multi-Sector</v>
          </cell>
          <cell r="AB247" t="str">
            <v>5900</v>
          </cell>
          <cell r="AC247" t="str">
            <v>10</v>
          </cell>
          <cell r="AD247" t="str">
            <v>OnGo</v>
          </cell>
        </row>
        <row r="248">
          <cell r="A248" t="str">
            <v>P-CI-K00-011</v>
          </cell>
          <cell r="B248" t="str">
            <v>5900155011703</v>
          </cell>
          <cell r="C248" t="str">
            <v>Côte D'Ivoire</v>
          </cell>
          <cell r="D248" t="str">
            <v/>
          </cell>
          <cell r="E248" t="str">
            <v/>
          </cell>
          <cell r="F248" t="str">
            <v/>
          </cell>
          <cell r="G248">
            <v>26685</v>
          </cell>
          <cell r="H248" t="str">
            <v/>
          </cell>
          <cell r="I248" t="str">
            <v/>
          </cell>
          <cell r="J248" t="str">
            <v/>
          </cell>
          <cell r="K248" t="str">
            <v/>
          </cell>
          <cell r="L248" t="str">
            <v/>
          </cell>
          <cell r="M248">
            <v>26685</v>
          </cell>
          <cell r="Q248" t="str">
            <v>SOV</v>
          </cell>
          <cell r="R248">
            <v>0.25</v>
          </cell>
          <cell r="T248" t="str">
            <v>PROJET D'APPUI A LA GESTION ECONOMIQUE ET FINANCIÈRE (PAGEF)</v>
          </cell>
          <cell r="U248" t="str">
            <v>ECGF1</v>
          </cell>
          <cell r="V248" t="str">
            <v>K</v>
          </cell>
          <cell r="W248" t="str">
            <v>Multi-Sector</v>
          </cell>
          <cell r="X248" t="str">
            <v>K0</v>
          </cell>
          <cell r="Y248" t="str">
            <v>Multi-Sector</v>
          </cell>
          <cell r="Z248" t="str">
            <v>K00</v>
          </cell>
          <cell r="AA248" t="str">
            <v>Multi-Sector</v>
          </cell>
          <cell r="AB248" t="str">
            <v>5900</v>
          </cell>
          <cell r="AC248" t="str">
            <v>40</v>
          </cell>
          <cell r="AD248" t="str">
            <v>OnGo</v>
          </cell>
        </row>
        <row r="249">
          <cell r="A249" t="str">
            <v>P-CI-KA0-009</v>
          </cell>
          <cell r="B249" t="str">
            <v>2100150037793</v>
          </cell>
          <cell r="C249" t="str">
            <v>Côte D'Ivoire</v>
          </cell>
          <cell r="D249" t="str">
            <v/>
          </cell>
          <cell r="E249" t="str">
            <v/>
          </cell>
          <cell r="F249">
            <v>36232000</v>
          </cell>
          <cell r="G249" t="str">
            <v/>
          </cell>
          <cell r="H249" t="str">
            <v/>
          </cell>
          <cell r="I249" t="str">
            <v/>
          </cell>
          <cell r="J249" t="str">
            <v/>
          </cell>
          <cell r="K249" t="str">
            <v/>
          </cell>
          <cell r="L249" t="str">
            <v/>
          </cell>
          <cell r="M249">
            <v>36232000</v>
          </cell>
          <cell r="Q249" t="str">
            <v>SOV</v>
          </cell>
          <cell r="R249">
            <v>1</v>
          </cell>
          <cell r="T249" t="str">
            <v>PROGRAMME D APPUI A LA GOUVERNANCE ECONOMIQUE ET A LA CROISS</v>
          </cell>
          <cell r="U249" t="str">
            <v>ECGF1</v>
          </cell>
          <cell r="V249" t="str">
            <v>K</v>
          </cell>
          <cell r="W249" t="str">
            <v>Multi-Sector</v>
          </cell>
          <cell r="X249" t="str">
            <v>KA</v>
          </cell>
          <cell r="Y249" t="str">
            <v>Public Sector Management</v>
          </cell>
          <cell r="Z249" t="str">
            <v>KA0</v>
          </cell>
          <cell r="AA249" t="str">
            <v>Public Sector Management</v>
          </cell>
          <cell r="AB249" t="str">
            <v>2100</v>
          </cell>
          <cell r="AC249" t="str">
            <v>20</v>
          </cell>
          <cell r="AD249" t="str">
            <v>COMP</v>
          </cell>
        </row>
        <row r="250">
          <cell r="A250" t="str">
            <v>P-CI-KA0-010</v>
          </cell>
          <cell r="B250" t="str">
            <v>2000200004603</v>
          </cell>
          <cell r="C250" t="str">
            <v>Côte D'Ivoire</v>
          </cell>
          <cell r="D250" t="str">
            <v/>
          </cell>
          <cell r="E250" t="str">
            <v/>
          </cell>
          <cell r="F250" t="str">
            <v/>
          </cell>
          <cell r="G250" t="str">
            <v/>
          </cell>
          <cell r="H250">
            <v>60446209.939999998</v>
          </cell>
          <cell r="I250" t="str">
            <v/>
          </cell>
          <cell r="J250" t="str">
            <v/>
          </cell>
          <cell r="K250" t="str">
            <v/>
          </cell>
          <cell r="L250" t="str">
            <v/>
          </cell>
          <cell r="M250">
            <v>60446209.939999998</v>
          </cell>
          <cell r="Q250" t="str">
            <v>SOV</v>
          </cell>
          <cell r="R250">
            <v>1</v>
          </cell>
          <cell r="T250" t="str">
            <v>PROGRAMME D'APPUI AUX REFORMES ECONOMIQUES ET SOCIALES (PARE</v>
          </cell>
          <cell r="U250" t="str">
            <v>ECGF1</v>
          </cell>
          <cell r="V250" t="str">
            <v>K</v>
          </cell>
          <cell r="W250" t="str">
            <v>Multi-Sector</v>
          </cell>
          <cell r="X250" t="str">
            <v>KA</v>
          </cell>
          <cell r="Y250" t="str">
            <v>Public Sector Management</v>
          </cell>
          <cell r="Z250" t="str">
            <v>KA0</v>
          </cell>
          <cell r="AA250" t="str">
            <v>Public Sector Management</v>
          </cell>
          <cell r="AB250" t="str">
            <v>2000</v>
          </cell>
          <cell r="AC250" t="str">
            <v>20</v>
          </cell>
          <cell r="AD250" t="str">
            <v>COMP</v>
          </cell>
        </row>
        <row r="251">
          <cell r="A251" t="str">
            <v>P-CI-KA0-011</v>
          </cell>
          <cell r="B251" t="str">
            <v>2000200005154</v>
          </cell>
          <cell r="C251" t="str">
            <v>Côte D'Ivoire</v>
          </cell>
          <cell r="D251" t="str">
            <v/>
          </cell>
          <cell r="E251" t="str">
            <v/>
          </cell>
          <cell r="F251" t="str">
            <v/>
          </cell>
          <cell r="G251" t="str">
            <v/>
          </cell>
          <cell r="H251" t="str">
            <v/>
          </cell>
          <cell r="I251" t="str">
            <v/>
          </cell>
          <cell r="J251" t="str">
            <v/>
          </cell>
          <cell r="K251">
            <v>23943840.520000003</v>
          </cell>
          <cell r="L251" t="str">
            <v/>
          </cell>
          <cell r="M251">
            <v>23943840.520000003</v>
          </cell>
          <cell r="Q251" t="str">
            <v>SOV</v>
          </cell>
          <cell r="R251">
            <v>1</v>
          </cell>
          <cell r="T251" t="str">
            <v>PROGRAMME D'APPUI AUX REFORMES ECONOMIQUES ET SOCIALES PHASE</v>
          </cell>
          <cell r="U251" t="str">
            <v>ECGF1</v>
          </cell>
          <cell r="V251" t="str">
            <v>K</v>
          </cell>
          <cell r="W251" t="str">
            <v>Multi-Sector</v>
          </cell>
          <cell r="X251" t="str">
            <v>KA</v>
          </cell>
          <cell r="Y251" t="str">
            <v>Public Sector Management</v>
          </cell>
          <cell r="Z251" t="str">
            <v>KA0</v>
          </cell>
          <cell r="AA251" t="str">
            <v>Public Sector Management</v>
          </cell>
          <cell r="AB251" t="str">
            <v>2000</v>
          </cell>
          <cell r="AC251" t="str">
            <v>20</v>
          </cell>
          <cell r="AD251" t="str">
            <v>COMP</v>
          </cell>
        </row>
        <row r="252">
          <cell r="A252" t="str">
            <v>P-CI-KA0-012</v>
          </cell>
          <cell r="B252" t="str">
            <v>2000200004699</v>
          </cell>
          <cell r="C252" t="str">
            <v>Côte D'Ivoire</v>
          </cell>
          <cell r="D252" t="str">
            <v/>
          </cell>
          <cell r="E252" t="str">
            <v/>
          </cell>
          <cell r="F252" t="str">
            <v/>
          </cell>
          <cell r="G252" t="str">
            <v/>
          </cell>
          <cell r="H252" t="str">
            <v/>
          </cell>
          <cell r="I252">
            <v>62849911.089999996</v>
          </cell>
          <cell r="J252" t="str">
            <v/>
          </cell>
          <cell r="K252" t="str">
            <v/>
          </cell>
          <cell r="L252" t="str">
            <v/>
          </cell>
          <cell r="M252">
            <v>62849911.089999996</v>
          </cell>
          <cell r="Q252" t="str">
            <v>SOV</v>
          </cell>
          <cell r="R252">
            <v>1</v>
          </cell>
          <cell r="T252" t="str">
            <v>PROGRAMME D'APPUI A LA RIPOSTE CONTRE LA COVID-19 (PARC)</v>
          </cell>
          <cell r="U252" t="str">
            <v>ECGF</v>
          </cell>
          <cell r="V252" t="str">
            <v>K</v>
          </cell>
          <cell r="W252" t="str">
            <v>Multi-Sector</v>
          </cell>
          <cell r="X252" t="str">
            <v>KA</v>
          </cell>
          <cell r="Y252" t="str">
            <v>Public Sector Management</v>
          </cell>
          <cell r="Z252" t="str">
            <v>KA0</v>
          </cell>
          <cell r="AA252" t="str">
            <v>Public Sector Management</v>
          </cell>
          <cell r="AB252" t="str">
            <v>2000</v>
          </cell>
          <cell r="AC252" t="str">
            <v>20</v>
          </cell>
          <cell r="AD252" t="str">
            <v>CLSD</v>
          </cell>
        </row>
        <row r="253">
          <cell r="A253" t="str">
            <v>P-CI-KA0-013</v>
          </cell>
          <cell r="B253" t="str">
            <v>2000200005901</v>
          </cell>
          <cell r="C253" t="str">
            <v>Côte D'Ivoire</v>
          </cell>
          <cell r="D253" t="str">
            <v/>
          </cell>
          <cell r="E253" t="str">
            <v/>
          </cell>
          <cell r="F253" t="str">
            <v/>
          </cell>
          <cell r="G253" t="str">
            <v/>
          </cell>
          <cell r="H253" t="str">
            <v/>
          </cell>
          <cell r="I253" t="str">
            <v/>
          </cell>
          <cell r="J253" t="str">
            <v/>
          </cell>
          <cell r="K253" t="str">
            <v/>
          </cell>
          <cell r="L253" t="str">
            <v/>
          </cell>
          <cell r="M253">
            <v>0</v>
          </cell>
          <cell r="Q253" t="str">
            <v>SOV</v>
          </cell>
          <cell r="R253">
            <v>1</v>
          </cell>
          <cell r="T253" t="str">
            <v>PROGRAMME D'APPUI AUX REFORMES ECONOMIQUES ET SOCIALES PHASE</v>
          </cell>
          <cell r="U253" t="str">
            <v>ECGF1</v>
          </cell>
          <cell r="V253" t="str">
            <v>K</v>
          </cell>
          <cell r="W253" t="str">
            <v>Multi-Sector</v>
          </cell>
          <cell r="X253" t="str">
            <v>KA</v>
          </cell>
          <cell r="Y253" t="str">
            <v>Public Sector Management</v>
          </cell>
          <cell r="Z253" t="str">
            <v>KA0</v>
          </cell>
          <cell r="AA253" t="str">
            <v>Public Sector Management</v>
          </cell>
          <cell r="AB253" t="str">
            <v>2000</v>
          </cell>
          <cell r="AC253" t="str">
            <v>20</v>
          </cell>
          <cell r="AD253" t="str">
            <v>APVD</v>
          </cell>
        </row>
        <row r="254">
          <cell r="A254" t="str">
            <v>P-CI-KF0-001</v>
          </cell>
          <cell r="B254" t="str">
            <v>2100155030620</v>
          </cell>
          <cell r="C254" t="str">
            <v>Côte D'Ivoire</v>
          </cell>
          <cell r="D254" t="str">
            <v/>
          </cell>
          <cell r="E254">
            <v>156208.88</v>
          </cell>
          <cell r="F254">
            <v>306122.5</v>
          </cell>
          <cell r="G254">
            <v>1872247.5700000005</v>
          </cell>
          <cell r="H254">
            <v>1600953.74</v>
          </cell>
          <cell r="I254">
            <v>1548574.7499999991</v>
          </cell>
          <cell r="J254">
            <v>1833618.4600000007</v>
          </cell>
          <cell r="K254">
            <v>741569.21000000008</v>
          </cell>
          <cell r="L254">
            <v>724829.84999999986</v>
          </cell>
          <cell r="M254">
            <v>8784124.9600000009</v>
          </cell>
          <cell r="Q254" t="str">
            <v>SOV</v>
          </cell>
          <cell r="R254">
            <v>1</v>
          </cell>
          <cell r="T254" t="str">
            <v>PROJET D'APPUI AU RENFORCEMENT DE LA COMPETITIVITE DU SECTEU</v>
          </cell>
          <cell r="U254" t="str">
            <v>ECGF1</v>
          </cell>
          <cell r="V254" t="str">
            <v>K</v>
          </cell>
          <cell r="W254" t="str">
            <v>Multi-Sector</v>
          </cell>
          <cell r="X254" t="str">
            <v>KF</v>
          </cell>
          <cell r="Y254" t="str">
            <v>Institutional Support</v>
          </cell>
          <cell r="Z254" t="str">
            <v>KF0</v>
          </cell>
          <cell r="AA254" t="str">
            <v>Institutional Support</v>
          </cell>
          <cell r="AB254" t="str">
            <v>2100</v>
          </cell>
          <cell r="AC254" t="str">
            <v>40</v>
          </cell>
          <cell r="AD254" t="str">
            <v>COMP</v>
          </cell>
        </row>
        <row r="255">
          <cell r="A255" t="str">
            <v>P-CI-KF0-003</v>
          </cell>
          <cell r="B255" t="str">
            <v>2100150040552</v>
          </cell>
          <cell r="C255" t="str">
            <v>Côte D'Ivoire</v>
          </cell>
          <cell r="D255" t="str">
            <v/>
          </cell>
          <cell r="E255" t="str">
            <v/>
          </cell>
          <cell r="F255" t="str">
            <v/>
          </cell>
          <cell r="G255" t="str">
            <v/>
          </cell>
          <cell r="H255" t="str">
            <v/>
          </cell>
          <cell r="I255">
            <v>134976.24</v>
          </cell>
          <cell r="J255">
            <v>5857.52</v>
          </cell>
          <cell r="K255">
            <v>52658.68</v>
          </cell>
          <cell r="L255">
            <v>97619.63</v>
          </cell>
          <cell r="M255">
            <v>291112.06999999995</v>
          </cell>
          <cell r="Q255" t="str">
            <v>SOV</v>
          </cell>
          <cell r="R255">
            <v>1</v>
          </cell>
          <cell r="T255" t="str">
            <v>PROJET D'APPUI A LA GOUVERNANCE DE LA FILIERE CACAO (PAGFIC)</v>
          </cell>
          <cell r="U255" t="str">
            <v>ECGF1</v>
          </cell>
          <cell r="V255" t="str">
            <v>K</v>
          </cell>
          <cell r="W255" t="str">
            <v>Multi-Sector</v>
          </cell>
          <cell r="X255" t="str">
            <v>KF</v>
          </cell>
          <cell r="Y255" t="str">
            <v>Institutional Support</v>
          </cell>
          <cell r="Z255" t="str">
            <v>KF0</v>
          </cell>
          <cell r="AA255" t="str">
            <v>Institutional Support</v>
          </cell>
          <cell r="AB255" t="str">
            <v>2100</v>
          </cell>
          <cell r="AC255" t="str">
            <v>10</v>
          </cell>
          <cell r="AD255" t="str">
            <v>OnGo</v>
          </cell>
        </row>
        <row r="256">
          <cell r="A256" t="str">
            <v>P-CI-KF0-004</v>
          </cell>
          <cell r="B256" t="str">
            <v>2100150042843</v>
          </cell>
          <cell r="C256" t="str">
            <v>Côte D'Ivoire</v>
          </cell>
          <cell r="D256" t="str">
            <v/>
          </cell>
          <cell r="E256" t="str">
            <v/>
          </cell>
          <cell r="F256" t="str">
            <v/>
          </cell>
          <cell r="G256" t="str">
            <v/>
          </cell>
          <cell r="H256" t="str">
            <v/>
          </cell>
          <cell r="I256" t="str">
            <v/>
          </cell>
          <cell r="J256" t="str">
            <v/>
          </cell>
          <cell r="K256" t="str">
            <v/>
          </cell>
          <cell r="L256">
            <v>71183.09</v>
          </cell>
          <cell r="M256">
            <v>71183.09</v>
          </cell>
          <cell r="Q256" t="str">
            <v>SOV</v>
          </cell>
          <cell r="R256">
            <v>1</v>
          </cell>
          <cell r="T256" t="str">
            <v>PROGRAMME D'APPUI A L'AMELIORATION DU CLIMAT DES AFFAIRES -</v>
          </cell>
          <cell r="U256" t="str">
            <v>PITD1</v>
          </cell>
          <cell r="V256" t="str">
            <v>K</v>
          </cell>
          <cell r="W256" t="str">
            <v>Multi-Sector</v>
          </cell>
          <cell r="X256" t="str">
            <v>KF</v>
          </cell>
          <cell r="Y256" t="str">
            <v>Institutional Support</v>
          </cell>
          <cell r="Z256" t="str">
            <v>KF0</v>
          </cell>
          <cell r="AA256" t="str">
            <v>Institutional Support</v>
          </cell>
          <cell r="AB256" t="str">
            <v>2100</v>
          </cell>
          <cell r="AC256" t="str">
            <v>10</v>
          </cell>
          <cell r="AD256" t="str">
            <v>APVD</v>
          </cell>
        </row>
        <row r="257">
          <cell r="A257" t="str">
            <v>P-CM-AA0-012</v>
          </cell>
          <cell r="B257" t="str">
            <v>2000130015031</v>
          </cell>
          <cell r="C257" t="str">
            <v>Cameroon</v>
          </cell>
          <cell r="D257" t="str">
            <v/>
          </cell>
          <cell r="E257" t="str">
            <v/>
          </cell>
          <cell r="F257">
            <v>2606756.0700000003</v>
          </cell>
          <cell r="G257">
            <v>958943.97</v>
          </cell>
          <cell r="H257">
            <v>6771527.1600000001</v>
          </cell>
          <cell r="I257">
            <v>3224094.4099999997</v>
          </cell>
          <cell r="J257">
            <v>4618870.59</v>
          </cell>
          <cell r="K257">
            <v>5454880.4499999993</v>
          </cell>
          <cell r="L257">
            <v>1649884.8599999999</v>
          </cell>
          <cell r="M257">
            <v>25284957.509999998</v>
          </cell>
          <cell r="Q257" t="str">
            <v>SOV</v>
          </cell>
          <cell r="R257">
            <v>1</v>
          </cell>
          <cell r="T257" t="str">
            <v>PROGRAMME DE DEVELOPPEMENT DES CHAINES DE VALEURS AGRICOLES(</v>
          </cell>
          <cell r="U257" t="str">
            <v>AHAI3</v>
          </cell>
          <cell r="V257" t="str">
            <v>A</v>
          </cell>
          <cell r="W257" t="str">
            <v>Agriculture</v>
          </cell>
          <cell r="X257" t="str">
            <v>AA</v>
          </cell>
          <cell r="Y257" t="str">
            <v>Agriculture</v>
          </cell>
          <cell r="Z257" t="str">
            <v>AA0</v>
          </cell>
          <cell r="AA257" t="str">
            <v>Agriculture</v>
          </cell>
          <cell r="AB257" t="str">
            <v>2000</v>
          </cell>
          <cell r="AC257" t="str">
            <v>10</v>
          </cell>
          <cell r="AD257" t="str">
            <v>OnGo</v>
          </cell>
        </row>
        <row r="258">
          <cell r="A258" t="str">
            <v>P-CM-AA0-015</v>
          </cell>
          <cell r="B258" t="str">
            <v>2000200005512</v>
          </cell>
          <cell r="C258" t="str">
            <v>Cameroon</v>
          </cell>
          <cell r="D258" t="str">
            <v/>
          </cell>
          <cell r="E258" t="str">
            <v/>
          </cell>
          <cell r="F258" t="str">
            <v/>
          </cell>
          <cell r="G258" t="str">
            <v/>
          </cell>
          <cell r="H258" t="str">
            <v/>
          </cell>
          <cell r="I258" t="str">
            <v/>
          </cell>
          <cell r="J258" t="str">
            <v/>
          </cell>
          <cell r="K258" t="str">
            <v/>
          </cell>
          <cell r="L258">
            <v>28604229.109999999</v>
          </cell>
          <cell r="M258">
            <v>28604229.109999999</v>
          </cell>
          <cell r="Q258" t="str">
            <v>SOV</v>
          </cell>
          <cell r="R258">
            <v>1</v>
          </cell>
          <cell r="T258" t="str">
            <v>PROGRAMME D’APPUI AU RENFORCEMENT DE LA PRODUCTION AGRICOLE</v>
          </cell>
          <cell r="U258" t="str">
            <v>AHAI3</v>
          </cell>
          <cell r="V258" t="str">
            <v>A</v>
          </cell>
          <cell r="W258" t="str">
            <v>Agriculture</v>
          </cell>
          <cell r="X258" t="str">
            <v>AA</v>
          </cell>
          <cell r="Y258" t="str">
            <v>Agriculture</v>
          </cell>
          <cell r="Z258" t="str">
            <v>AA0</v>
          </cell>
          <cell r="AA258" t="str">
            <v>Agriculture</v>
          </cell>
          <cell r="AB258" t="str">
            <v>2000</v>
          </cell>
          <cell r="AC258" t="str">
            <v>20</v>
          </cell>
          <cell r="AD258" t="str">
            <v>APVD</v>
          </cell>
        </row>
        <row r="259">
          <cell r="A259" t="str">
            <v>P-CM-AAE-003</v>
          </cell>
          <cell r="B259" t="str">
            <v>2000200003001</v>
          </cell>
          <cell r="C259" t="str">
            <v>Cameroon</v>
          </cell>
          <cell r="D259" t="str">
            <v/>
          </cell>
          <cell r="E259" t="str">
            <v/>
          </cell>
          <cell r="F259" t="str">
            <v/>
          </cell>
          <cell r="G259" t="str">
            <v/>
          </cell>
          <cell r="H259" t="str">
            <v/>
          </cell>
          <cell r="I259">
            <v>177290</v>
          </cell>
          <cell r="J259">
            <v>969594.85000000009</v>
          </cell>
          <cell r="K259">
            <v>3137509.1300000004</v>
          </cell>
          <cell r="L259">
            <v>574297.21</v>
          </cell>
          <cell r="M259">
            <v>4858691.1900000004</v>
          </cell>
          <cell r="Q259" t="str">
            <v>SOV</v>
          </cell>
          <cell r="R259">
            <v>1</v>
          </cell>
          <cell r="T259" t="str">
            <v>CAMEROUN_PROJET DÉVELOPPEMENT CHAINE DE VALEURS , ELEVAGE ET</v>
          </cell>
          <cell r="U259" t="str">
            <v>AHAI3</v>
          </cell>
          <cell r="V259" t="str">
            <v>A</v>
          </cell>
          <cell r="W259" t="str">
            <v>Agriculture</v>
          </cell>
          <cell r="X259" t="str">
            <v>AA</v>
          </cell>
          <cell r="Y259" t="str">
            <v>Agriculture</v>
          </cell>
          <cell r="Z259" t="str">
            <v>AAE</v>
          </cell>
          <cell r="AA259" t="str">
            <v>Livestock</v>
          </cell>
          <cell r="AB259" t="str">
            <v>2000</v>
          </cell>
          <cell r="AC259" t="str">
            <v>10</v>
          </cell>
          <cell r="AD259" t="str">
            <v>OnGo</v>
          </cell>
        </row>
        <row r="260">
          <cell r="A260" t="str">
            <v>P-CM-DB0-012</v>
          </cell>
          <cell r="B260" t="str">
            <v>6550655001001</v>
          </cell>
          <cell r="C260" t="str">
            <v>Cameroon</v>
          </cell>
          <cell r="D260" t="str">
            <v/>
          </cell>
          <cell r="E260" t="str">
            <v/>
          </cell>
          <cell r="F260" t="str">
            <v/>
          </cell>
          <cell r="G260" t="str">
            <v/>
          </cell>
          <cell r="H260" t="str">
            <v/>
          </cell>
          <cell r="I260" t="str">
            <v/>
          </cell>
          <cell r="J260" t="str">
            <v/>
          </cell>
          <cell r="K260" t="str">
            <v/>
          </cell>
          <cell r="L260" t="str">
            <v/>
          </cell>
          <cell r="M260">
            <v>0</v>
          </cell>
          <cell r="Q260" t="str">
            <v>SOV</v>
          </cell>
          <cell r="R260">
            <v>1</v>
          </cell>
          <cell r="T260" t="str">
            <v>PROGRAMME D'APPUI AU SECTEUR DES TRANSPORTS: PHASE1: AMENAGM</v>
          </cell>
          <cell r="U260" t="str">
            <v>PICU6</v>
          </cell>
          <cell r="V260" t="str">
            <v>D</v>
          </cell>
          <cell r="W260" t="str">
            <v>Transport</v>
          </cell>
          <cell r="X260" t="str">
            <v>DB</v>
          </cell>
          <cell r="Y260" t="str">
            <v>Road Transport / Highways</v>
          </cell>
          <cell r="Z260" t="str">
            <v>DB0</v>
          </cell>
          <cell r="AA260" t="str">
            <v>Road Transport / Highways</v>
          </cell>
          <cell r="AB260" t="str">
            <v>6550</v>
          </cell>
          <cell r="AC260" t="str">
            <v>10</v>
          </cell>
          <cell r="AD260" t="str">
            <v>OnGo</v>
          </cell>
        </row>
        <row r="261">
          <cell r="A261" t="str">
            <v>P-CM-DB0-015</v>
          </cell>
          <cell r="B261" t="str">
            <v>2000200000702</v>
          </cell>
          <cell r="C261" t="str">
            <v>Cameroon</v>
          </cell>
          <cell r="D261" t="str">
            <v/>
          </cell>
          <cell r="E261" t="str">
            <v/>
          </cell>
          <cell r="F261" t="str">
            <v/>
          </cell>
          <cell r="G261">
            <v>30351401.800000001</v>
          </cell>
          <cell r="H261">
            <v>14783586.580000006</v>
          </cell>
          <cell r="I261">
            <v>31275293.029999997</v>
          </cell>
          <cell r="J261">
            <v>47458965.709999979</v>
          </cell>
          <cell r="K261">
            <v>26683665.629999995</v>
          </cell>
          <cell r="L261">
            <v>8998927.1400000006</v>
          </cell>
          <cell r="M261">
            <v>159551839.88999999</v>
          </cell>
          <cell r="Q261" t="str">
            <v>SOV</v>
          </cell>
          <cell r="R261">
            <v>0.5</v>
          </cell>
          <cell r="T261" t="str">
            <v>PROGRAMME D'APPUI AU SECTEUR DES TRANSPORTS - PHASE 2/ YAOUN</v>
          </cell>
          <cell r="U261" t="str">
            <v>PICU6</v>
          </cell>
          <cell r="V261" t="str">
            <v>D</v>
          </cell>
          <cell r="W261" t="str">
            <v>Transport</v>
          </cell>
          <cell r="X261" t="str">
            <v>DB</v>
          </cell>
          <cell r="Y261" t="str">
            <v>Road Transport / Highways</v>
          </cell>
          <cell r="Z261" t="str">
            <v>DB0</v>
          </cell>
          <cell r="AA261" t="str">
            <v>Road Transport / Highways</v>
          </cell>
          <cell r="AB261" t="str">
            <v>2000</v>
          </cell>
          <cell r="AC261" t="str">
            <v>10</v>
          </cell>
          <cell r="AD261" t="str">
            <v>OnGo</v>
          </cell>
        </row>
        <row r="262">
          <cell r="A262" t="str">
            <v>P-CM-DB0-015</v>
          </cell>
          <cell r="B262" t="str">
            <v>2100150036598</v>
          </cell>
          <cell r="C262" t="str">
            <v>Cameroon</v>
          </cell>
          <cell r="D262" t="str">
            <v/>
          </cell>
          <cell r="E262" t="str">
            <v/>
          </cell>
          <cell r="F262" t="str">
            <v/>
          </cell>
          <cell r="G262">
            <v>278973.7</v>
          </cell>
          <cell r="H262" t="str">
            <v/>
          </cell>
          <cell r="I262">
            <v>107591.85</v>
          </cell>
          <cell r="J262">
            <v>101710.7</v>
          </cell>
          <cell r="K262">
            <v>155028.98000000001</v>
          </cell>
          <cell r="L262" t="str">
            <v/>
          </cell>
          <cell r="M262">
            <v>643305.2300000001</v>
          </cell>
          <cell r="Q262" t="str">
            <v>SOV</v>
          </cell>
          <cell r="R262">
            <v>0.5</v>
          </cell>
          <cell r="T262" t="str">
            <v>PROGRAMME D'APPUI AU SECTEUR DES TRANSPORTS - PHASE 2/ YAOUN</v>
          </cell>
          <cell r="U262" t="str">
            <v>PICU6</v>
          </cell>
          <cell r="V262" t="str">
            <v>D</v>
          </cell>
          <cell r="W262" t="str">
            <v>Transport</v>
          </cell>
          <cell r="X262" t="str">
            <v>DB</v>
          </cell>
          <cell r="Y262" t="str">
            <v>Road Transport / Highways</v>
          </cell>
          <cell r="Z262" t="str">
            <v>DB0</v>
          </cell>
          <cell r="AA262" t="str">
            <v>Road Transport / Highways</v>
          </cell>
          <cell r="AB262" t="str">
            <v>2100</v>
          </cell>
          <cell r="AC262" t="str">
            <v>10</v>
          </cell>
          <cell r="AD262" t="str">
            <v>OnGo</v>
          </cell>
        </row>
        <row r="263">
          <cell r="A263" t="str">
            <v>P-CM-DB0-017</v>
          </cell>
          <cell r="B263" t="str">
            <v>2000200003405</v>
          </cell>
          <cell r="C263" t="str">
            <v>Cameroon</v>
          </cell>
          <cell r="D263" t="str">
            <v/>
          </cell>
          <cell r="E263" t="str">
            <v/>
          </cell>
          <cell r="F263" t="str">
            <v/>
          </cell>
          <cell r="G263" t="str">
            <v/>
          </cell>
          <cell r="H263" t="str">
            <v/>
          </cell>
          <cell r="I263">
            <v>81145.320000000007</v>
          </cell>
          <cell r="J263" t="str">
            <v/>
          </cell>
          <cell r="K263">
            <v>149170.22</v>
          </cell>
          <cell r="L263">
            <v>259986.74</v>
          </cell>
          <cell r="M263">
            <v>490302.28</v>
          </cell>
          <cell r="Q263" t="str">
            <v>SOV</v>
          </cell>
          <cell r="R263">
            <v>1</v>
          </cell>
          <cell r="T263" t="str">
            <v>PROGRAMME D'APPUI AU SECTEUR DES TRANSPORTS - PHASE 3:  CONS</v>
          </cell>
          <cell r="U263" t="str">
            <v>PICU6</v>
          </cell>
          <cell r="V263" t="str">
            <v>D</v>
          </cell>
          <cell r="W263" t="str">
            <v>Transport</v>
          </cell>
          <cell r="X263" t="str">
            <v>DB</v>
          </cell>
          <cell r="Y263" t="str">
            <v>Road Transport / Highways</v>
          </cell>
          <cell r="Z263" t="str">
            <v>DB0</v>
          </cell>
          <cell r="AA263" t="str">
            <v>Road Transport / Highways</v>
          </cell>
          <cell r="AB263" t="str">
            <v>2000</v>
          </cell>
          <cell r="AC263" t="str">
            <v>10</v>
          </cell>
          <cell r="AD263" t="str">
            <v>OnGo</v>
          </cell>
        </row>
        <row r="264">
          <cell r="A264" t="str">
            <v>P-CM-DB0-019</v>
          </cell>
          <cell r="B264" t="str">
            <v>2000200004664</v>
          </cell>
          <cell r="C264" t="str">
            <v>Cameroon</v>
          </cell>
          <cell r="D264" t="str">
            <v/>
          </cell>
          <cell r="E264" t="str">
            <v/>
          </cell>
          <cell r="F264" t="str">
            <v/>
          </cell>
          <cell r="G264" t="str">
            <v/>
          </cell>
          <cell r="H264" t="str">
            <v/>
          </cell>
          <cell r="I264" t="str">
            <v/>
          </cell>
          <cell r="J264" t="str">
            <v/>
          </cell>
          <cell r="K264">
            <v>555052.62</v>
          </cell>
          <cell r="L264" t="str">
            <v/>
          </cell>
          <cell r="M264">
            <v>555052.62</v>
          </cell>
          <cell r="Q264" t="str">
            <v>SOV</v>
          </cell>
          <cell r="R264">
            <v>0.5</v>
          </cell>
          <cell r="T264" t="str">
            <v>RING ROAD PROJECT PHASE 2</v>
          </cell>
          <cell r="U264" t="str">
            <v>PICU6</v>
          </cell>
          <cell r="V264" t="str">
            <v>D</v>
          </cell>
          <cell r="W264" t="str">
            <v>Transport</v>
          </cell>
          <cell r="X264" t="str">
            <v>DB</v>
          </cell>
          <cell r="Y264" t="str">
            <v>Road Transport / Highways</v>
          </cell>
          <cell r="Z264" t="str">
            <v>DB0</v>
          </cell>
          <cell r="AA264" t="str">
            <v>Road Transport / Highways</v>
          </cell>
          <cell r="AB264" t="str">
            <v>2000</v>
          </cell>
          <cell r="AC264" t="str">
            <v>10</v>
          </cell>
          <cell r="AD264" t="str">
            <v>OnGo</v>
          </cell>
        </row>
        <row r="265">
          <cell r="A265" t="str">
            <v>P-CM-DB0-019</v>
          </cell>
          <cell r="B265" t="str">
            <v>5050200001056</v>
          </cell>
          <cell r="C265" t="str">
            <v>Cameroon</v>
          </cell>
          <cell r="D265" t="str">
            <v/>
          </cell>
          <cell r="E265" t="str">
            <v/>
          </cell>
          <cell r="F265" t="str">
            <v/>
          </cell>
          <cell r="G265" t="str">
            <v/>
          </cell>
          <cell r="H265" t="str">
            <v/>
          </cell>
          <cell r="I265" t="str">
            <v/>
          </cell>
          <cell r="J265" t="str">
            <v/>
          </cell>
          <cell r="K265">
            <v>1231794.21</v>
          </cell>
          <cell r="L265" t="str">
            <v/>
          </cell>
          <cell r="M265">
            <v>1231794.21</v>
          </cell>
          <cell r="Q265" t="str">
            <v>SOV</v>
          </cell>
          <cell r="R265">
            <v>0.5</v>
          </cell>
          <cell r="T265" t="str">
            <v>RING ROAD PROJECT PHASE 2</v>
          </cell>
          <cell r="U265" t="str">
            <v>PICU6</v>
          </cell>
          <cell r="V265" t="str">
            <v>D</v>
          </cell>
          <cell r="W265" t="str">
            <v>Transport</v>
          </cell>
          <cell r="X265" t="str">
            <v>DB</v>
          </cell>
          <cell r="Y265" t="str">
            <v>Road Transport / Highways</v>
          </cell>
          <cell r="Z265" t="str">
            <v>DB0</v>
          </cell>
          <cell r="AA265" t="str">
            <v>Road Transport / Highways</v>
          </cell>
          <cell r="AB265" t="str">
            <v>5050</v>
          </cell>
          <cell r="AC265" t="str">
            <v>10</v>
          </cell>
          <cell r="AD265" t="str">
            <v>OnGo</v>
          </cell>
        </row>
        <row r="266">
          <cell r="A266" t="str">
            <v>P-CM-DB0-021</v>
          </cell>
          <cell r="B266" t="str">
            <v>2000200005057</v>
          </cell>
          <cell r="C266" t="str">
            <v>Cameroon</v>
          </cell>
          <cell r="D266" t="str">
            <v/>
          </cell>
          <cell r="E266" t="str">
            <v/>
          </cell>
          <cell r="F266" t="str">
            <v/>
          </cell>
          <cell r="G266" t="str">
            <v/>
          </cell>
          <cell r="H266" t="str">
            <v/>
          </cell>
          <cell r="I266" t="str">
            <v/>
          </cell>
          <cell r="J266" t="str">
            <v/>
          </cell>
          <cell r="K266" t="str">
            <v/>
          </cell>
          <cell r="L266" t="str">
            <v/>
          </cell>
          <cell r="M266">
            <v>0</v>
          </cell>
          <cell r="Q266" t="str">
            <v>SOV</v>
          </cell>
          <cell r="R266">
            <v>1</v>
          </cell>
          <cell r="T266" t="str">
            <v>PROJ AMENAGEMENT ROUTES DE DESENCLAVEMENT DE LA ZONE INDUSTR</v>
          </cell>
          <cell r="U266" t="str">
            <v>PICU6</v>
          </cell>
          <cell r="V266" t="str">
            <v>D</v>
          </cell>
          <cell r="W266" t="str">
            <v>Transport</v>
          </cell>
          <cell r="X266" t="str">
            <v>DB</v>
          </cell>
          <cell r="Y266" t="str">
            <v>Road Transport / Highways</v>
          </cell>
          <cell r="Z266" t="str">
            <v>DB0</v>
          </cell>
          <cell r="AA266" t="str">
            <v>Road Transport / Highways</v>
          </cell>
          <cell r="AB266" t="str">
            <v>2000</v>
          </cell>
          <cell r="AC266" t="str">
            <v>10</v>
          </cell>
          <cell r="AD266" t="str">
            <v>APVD</v>
          </cell>
        </row>
        <row r="267">
          <cell r="A267" t="str">
            <v>P-CM-DB0-024</v>
          </cell>
          <cell r="B267" t="str">
            <v>2000200005502</v>
          </cell>
          <cell r="C267" t="str">
            <v>Cameroon</v>
          </cell>
          <cell r="D267" t="str">
            <v/>
          </cell>
          <cell r="E267" t="str">
            <v/>
          </cell>
          <cell r="F267" t="str">
            <v/>
          </cell>
          <cell r="G267" t="str">
            <v/>
          </cell>
          <cell r="H267" t="str">
            <v/>
          </cell>
          <cell r="I267" t="str">
            <v/>
          </cell>
          <cell r="J267" t="str">
            <v/>
          </cell>
          <cell r="K267" t="str">
            <v/>
          </cell>
          <cell r="L267" t="str">
            <v/>
          </cell>
          <cell r="M267">
            <v>0</v>
          </cell>
          <cell r="Q267" t="str">
            <v>SOV</v>
          </cell>
          <cell r="R267">
            <v>1</v>
          </cell>
          <cell r="T267" t="str">
            <v>PROJ AMENAGEMENT ROUTES DE DESENCLAVEMENT DE LA ZONE INDUSTR</v>
          </cell>
          <cell r="U267" t="str">
            <v>PICU6</v>
          </cell>
          <cell r="V267" t="str">
            <v>D</v>
          </cell>
          <cell r="W267" t="str">
            <v>Transport</v>
          </cell>
          <cell r="X267" t="str">
            <v>DB</v>
          </cell>
          <cell r="Y267" t="str">
            <v>Road Transport / Highways</v>
          </cell>
          <cell r="Z267" t="str">
            <v>DB0</v>
          </cell>
          <cell r="AA267" t="str">
            <v>Road Transport / Highways</v>
          </cell>
          <cell r="AB267" t="str">
            <v>2000</v>
          </cell>
          <cell r="AC267" t="str">
            <v>10</v>
          </cell>
          <cell r="AD267" t="str">
            <v>APVD</v>
          </cell>
        </row>
        <row r="268">
          <cell r="A268" t="str">
            <v>P-CM-E00-008</v>
          </cell>
          <cell r="B268" t="str">
            <v>2100150040293</v>
          </cell>
          <cell r="C268" t="str">
            <v>Cameroon</v>
          </cell>
          <cell r="D268" t="str">
            <v/>
          </cell>
          <cell r="E268" t="str">
            <v/>
          </cell>
          <cell r="F268" t="str">
            <v/>
          </cell>
          <cell r="G268" t="str">
            <v/>
          </cell>
          <cell r="H268" t="str">
            <v/>
          </cell>
          <cell r="I268" t="str">
            <v/>
          </cell>
          <cell r="J268">
            <v>550930.07999999996</v>
          </cell>
          <cell r="K268">
            <v>341180.99000000005</v>
          </cell>
          <cell r="L268">
            <v>612993.52</v>
          </cell>
          <cell r="M268">
            <v>1505104.59</v>
          </cell>
          <cell r="Q268" t="str">
            <v>SOV</v>
          </cell>
          <cell r="R268">
            <v>1</v>
          </cell>
          <cell r="T268" t="str">
            <v>PROJET D'ETUDES ET DE PREPARATION D'UN PROGR.D'APPROVISIONNE</v>
          </cell>
          <cell r="U268" t="str">
            <v>AHWS3</v>
          </cell>
          <cell r="V268" t="str">
            <v>E</v>
          </cell>
          <cell r="W268" t="str">
            <v>Water Sup/Sanit</v>
          </cell>
          <cell r="X268" t="str">
            <v>E0</v>
          </cell>
          <cell r="Y268" t="str">
            <v>Water supply and Sanitation</v>
          </cell>
          <cell r="Z268" t="str">
            <v>E00</v>
          </cell>
          <cell r="AA268" t="str">
            <v>Water supply and Sanitation</v>
          </cell>
          <cell r="AB268" t="str">
            <v>2100</v>
          </cell>
          <cell r="AC268" t="str">
            <v>10</v>
          </cell>
          <cell r="AD268" t="str">
            <v>OnGo</v>
          </cell>
        </row>
        <row r="269">
          <cell r="A269" t="str">
            <v>P-CM-EAZ-002</v>
          </cell>
          <cell r="B269" t="str">
            <v>5600155004502</v>
          </cell>
          <cell r="C269" t="str">
            <v>Cameroon</v>
          </cell>
          <cell r="D269" t="str">
            <v/>
          </cell>
          <cell r="E269" t="str">
            <v/>
          </cell>
          <cell r="F269" t="str">
            <v/>
          </cell>
          <cell r="G269">
            <v>5850</v>
          </cell>
          <cell r="H269">
            <v>217922.02999999997</v>
          </cell>
          <cell r="I269">
            <v>239472.89</v>
          </cell>
          <cell r="J269">
            <v>129074.98</v>
          </cell>
          <cell r="K269">
            <v>160481.97</v>
          </cell>
          <cell r="L269" t="str">
            <v/>
          </cell>
          <cell r="M269">
            <v>752801.87</v>
          </cell>
          <cell r="Q269" t="str">
            <v>SOV</v>
          </cell>
          <cell r="R269">
            <v>1</v>
          </cell>
          <cell r="T269" t="str">
            <v>ETUDES DE MOBILISATION ET DE VALORISATION DES EAUX PLUVIALES</v>
          </cell>
          <cell r="U269" t="str">
            <v>AWTF</v>
          </cell>
          <cell r="V269" t="str">
            <v>E</v>
          </cell>
          <cell r="W269" t="str">
            <v>Water Sup/Sanit</v>
          </cell>
          <cell r="X269" t="str">
            <v>EA</v>
          </cell>
          <cell r="Y269" t="str">
            <v>Water Supply</v>
          </cell>
          <cell r="Z269" t="str">
            <v>EAZ</v>
          </cell>
          <cell r="AA269" t="str">
            <v>More Than One Water Supply Sub-Sector</v>
          </cell>
          <cell r="AB269" t="str">
            <v>5600</v>
          </cell>
          <cell r="AC269" t="str">
            <v>46</v>
          </cell>
          <cell r="AD269" t="str">
            <v>CLSD</v>
          </cell>
        </row>
        <row r="270">
          <cell r="A270" t="str">
            <v>P-CM-EB0-009</v>
          </cell>
          <cell r="B270" t="str">
            <v>2100150042755</v>
          </cell>
          <cell r="C270" t="str">
            <v>Cameroon</v>
          </cell>
          <cell r="D270" t="str">
            <v/>
          </cell>
          <cell r="E270" t="str">
            <v/>
          </cell>
          <cell r="F270" t="str">
            <v/>
          </cell>
          <cell r="G270" t="str">
            <v/>
          </cell>
          <cell r="H270" t="str">
            <v/>
          </cell>
          <cell r="I270" t="str">
            <v/>
          </cell>
          <cell r="J270" t="str">
            <v/>
          </cell>
          <cell r="K270" t="str">
            <v/>
          </cell>
          <cell r="L270" t="str">
            <v/>
          </cell>
          <cell r="M270">
            <v>0</v>
          </cell>
          <cell r="Q270" t="str">
            <v>SOV</v>
          </cell>
          <cell r="R270">
            <v>1</v>
          </cell>
          <cell r="T270" t="str">
            <v>PROJET COMPLEMENTAIRE D’ASSAINISSEMENT PLUVIAL DURABLE DE LA</v>
          </cell>
          <cell r="U270" t="str">
            <v>AHWS3</v>
          </cell>
          <cell r="V270" t="str">
            <v>E</v>
          </cell>
          <cell r="W270" t="str">
            <v>Water Sup/Sanit</v>
          </cell>
          <cell r="X270" t="str">
            <v>EB</v>
          </cell>
          <cell r="Y270" t="str">
            <v>Sanitation</v>
          </cell>
          <cell r="Z270" t="str">
            <v>EB0</v>
          </cell>
          <cell r="AA270" t="str">
            <v>Sanitation</v>
          </cell>
          <cell r="AB270" t="str">
            <v>2100</v>
          </cell>
          <cell r="AC270" t="str">
            <v>10</v>
          </cell>
          <cell r="AD270" t="str">
            <v>OnGo</v>
          </cell>
        </row>
        <row r="271">
          <cell r="A271" t="str">
            <v>P-CM-F00-006</v>
          </cell>
          <cell r="B271" t="str">
            <v>2000130018332</v>
          </cell>
          <cell r="C271" t="str">
            <v>Cameroon</v>
          </cell>
          <cell r="D271" t="str">
            <v/>
          </cell>
          <cell r="E271" t="str">
            <v/>
          </cell>
          <cell r="F271" t="str">
            <v/>
          </cell>
          <cell r="G271" t="str">
            <v/>
          </cell>
          <cell r="H271">
            <v>23232586.09</v>
          </cell>
          <cell r="I271">
            <v>18115078.77</v>
          </cell>
          <cell r="J271">
            <v>17993944.449999999</v>
          </cell>
          <cell r="K271">
            <v>17975185.100000001</v>
          </cell>
          <cell r="L271">
            <v>6957731</v>
          </cell>
          <cell r="M271">
            <v>84274525.409999996</v>
          </cell>
          <cell r="Q271" t="str">
            <v>NSO</v>
          </cell>
          <cell r="R271">
            <v>0.5</v>
          </cell>
          <cell r="T271" t="str">
            <v>NACHTIGAL HYDRO POWER PROJECT</v>
          </cell>
          <cell r="U271" t="str">
            <v>PINS2</v>
          </cell>
          <cell r="V271" t="str">
            <v>F</v>
          </cell>
          <cell r="W271" t="str">
            <v>Power</v>
          </cell>
          <cell r="X271" t="str">
            <v>F0</v>
          </cell>
          <cell r="Y271" t="str">
            <v>Power</v>
          </cell>
          <cell r="Z271" t="str">
            <v>F00</v>
          </cell>
          <cell r="AA271" t="str">
            <v>Power</v>
          </cell>
          <cell r="AB271" t="str">
            <v>2000</v>
          </cell>
          <cell r="AC271" t="str">
            <v>10</v>
          </cell>
          <cell r="AD271" t="str">
            <v>OnGo</v>
          </cell>
        </row>
        <row r="272">
          <cell r="A272" t="str">
            <v>P-CM-F00-006</v>
          </cell>
          <cell r="B272" t="str">
            <v>5060140000504</v>
          </cell>
          <cell r="C272" t="str">
            <v>Cameroon</v>
          </cell>
          <cell r="D272" t="str">
            <v/>
          </cell>
          <cell r="E272" t="str">
            <v/>
          </cell>
          <cell r="F272" t="str">
            <v/>
          </cell>
          <cell r="G272" t="str">
            <v/>
          </cell>
          <cell r="H272" t="str">
            <v/>
          </cell>
          <cell r="I272" t="str">
            <v/>
          </cell>
          <cell r="J272" t="str">
            <v/>
          </cell>
          <cell r="K272" t="str">
            <v/>
          </cell>
          <cell r="L272" t="str">
            <v/>
          </cell>
          <cell r="M272">
            <v>0</v>
          </cell>
          <cell r="Q272" t="str">
            <v>NSO</v>
          </cell>
          <cell r="R272">
            <v>0.5</v>
          </cell>
          <cell r="T272" t="str">
            <v>NACHTIGAL HYDRO POWER PROJECT</v>
          </cell>
          <cell r="U272" t="str">
            <v>PINS2</v>
          </cell>
          <cell r="V272" t="str">
            <v>F</v>
          </cell>
          <cell r="W272" t="str">
            <v>Power</v>
          </cell>
          <cell r="X272" t="str">
            <v>F0</v>
          </cell>
          <cell r="Y272" t="str">
            <v>Power</v>
          </cell>
          <cell r="Z272" t="str">
            <v>F00</v>
          </cell>
          <cell r="AA272" t="str">
            <v>Power</v>
          </cell>
          <cell r="AB272" t="str">
            <v>5060</v>
          </cell>
          <cell r="AC272" t="str">
            <v>70</v>
          </cell>
          <cell r="AD272" t="str">
            <v>OnGo</v>
          </cell>
        </row>
        <row r="273">
          <cell r="A273" t="str">
            <v>P-CM-F00-010</v>
          </cell>
          <cell r="B273" t="str">
            <v>5060140000652</v>
          </cell>
          <cell r="C273" t="str">
            <v>Cameroon</v>
          </cell>
          <cell r="D273" t="str">
            <v/>
          </cell>
          <cell r="E273" t="str">
            <v/>
          </cell>
          <cell r="F273" t="str">
            <v/>
          </cell>
          <cell r="G273" t="str">
            <v/>
          </cell>
          <cell r="H273" t="str">
            <v/>
          </cell>
          <cell r="I273" t="str">
            <v/>
          </cell>
          <cell r="J273" t="str">
            <v/>
          </cell>
          <cell r="K273" t="str">
            <v/>
          </cell>
          <cell r="L273" t="str">
            <v/>
          </cell>
          <cell r="M273">
            <v>0</v>
          </cell>
          <cell r="Q273" t="str">
            <v>NSO</v>
          </cell>
          <cell r="R273">
            <v>1</v>
          </cell>
          <cell r="T273" t="str">
            <v>NACHTIGAL HYDRO POWER PROJECT</v>
          </cell>
          <cell r="U273" t="str">
            <v>PINS2</v>
          </cell>
          <cell r="V273" t="str">
            <v>F</v>
          </cell>
          <cell r="W273" t="str">
            <v>Power</v>
          </cell>
          <cell r="X273" t="str">
            <v>F0</v>
          </cell>
          <cell r="Y273" t="str">
            <v>Power</v>
          </cell>
          <cell r="Z273" t="str">
            <v>F00</v>
          </cell>
          <cell r="AA273" t="str">
            <v>Power</v>
          </cell>
          <cell r="AB273" t="str">
            <v>5060</v>
          </cell>
          <cell r="AC273" t="str">
            <v>70</v>
          </cell>
          <cell r="AD273" t="str">
            <v>OnGo</v>
          </cell>
        </row>
        <row r="274">
          <cell r="A274" t="str">
            <v>P-CM-FA0-009</v>
          </cell>
          <cell r="B274" t="str">
            <v>5700155003351</v>
          </cell>
          <cell r="C274" t="str">
            <v>Cameroon</v>
          </cell>
          <cell r="D274" t="str">
            <v/>
          </cell>
          <cell r="E274" t="str">
            <v/>
          </cell>
          <cell r="F274" t="str">
            <v/>
          </cell>
          <cell r="G274" t="str">
            <v/>
          </cell>
          <cell r="H274" t="str">
            <v/>
          </cell>
          <cell r="I274">
            <v>41043.32</v>
          </cell>
          <cell r="J274">
            <v>283981.02</v>
          </cell>
          <cell r="K274" t="str">
            <v/>
          </cell>
          <cell r="L274" t="str">
            <v/>
          </cell>
          <cell r="M274">
            <v>325024.34000000003</v>
          </cell>
          <cell r="Q274" t="str">
            <v>SOV</v>
          </cell>
          <cell r="R274">
            <v>1</v>
          </cell>
          <cell r="T274" t="str">
            <v>RING FENCING OF ELECTRICITY METERING SERVICES IN CAMEROON</v>
          </cell>
          <cell r="U274" t="str">
            <v>PESR1</v>
          </cell>
          <cell r="V274" t="str">
            <v>F</v>
          </cell>
          <cell r="W274" t="str">
            <v>Power</v>
          </cell>
          <cell r="X274" t="str">
            <v>FA</v>
          </cell>
          <cell r="Y274" t="str">
            <v>Electricity</v>
          </cell>
          <cell r="Z274" t="str">
            <v>FA0</v>
          </cell>
          <cell r="AA274" t="str">
            <v>Electricity</v>
          </cell>
          <cell r="AB274" t="str">
            <v>5700</v>
          </cell>
          <cell r="AC274" t="str">
            <v>40</v>
          </cell>
          <cell r="AD274" t="str">
            <v>COMP</v>
          </cell>
        </row>
        <row r="275">
          <cell r="A275" t="str">
            <v>P-CM-GB0-002</v>
          </cell>
          <cell r="B275" t="str">
            <v>2000130013831</v>
          </cell>
          <cell r="C275" t="str">
            <v>Cameroon</v>
          </cell>
          <cell r="D275" t="str">
            <v/>
          </cell>
          <cell r="E275">
            <v>218926.23</v>
          </cell>
          <cell r="F275">
            <v>263765.84000000003</v>
          </cell>
          <cell r="G275">
            <v>544845.78999999992</v>
          </cell>
          <cell r="H275">
            <v>3811875.56</v>
          </cell>
          <cell r="I275">
            <v>1958689.6699999997</v>
          </cell>
          <cell r="J275">
            <v>4565974.3499999996</v>
          </cell>
          <cell r="K275">
            <v>3014424.4399999995</v>
          </cell>
          <cell r="L275">
            <v>73090.289999999994</v>
          </cell>
          <cell r="M275">
            <v>14451592.169999998</v>
          </cell>
          <cell r="Q275" t="str">
            <v>SOV</v>
          </cell>
          <cell r="R275">
            <v>0.5</v>
          </cell>
          <cell r="T275" t="str">
            <v>PROJET CENTRAL AFRICA BACKBONE (CAB) – COMPOSANTE CAMEROUN</v>
          </cell>
          <cell r="U275" t="str">
            <v>PITD2</v>
          </cell>
          <cell r="V275" t="str">
            <v>G</v>
          </cell>
          <cell r="W275" t="str">
            <v>Communications</v>
          </cell>
          <cell r="X275" t="str">
            <v>GB</v>
          </cell>
          <cell r="Y275" t="str">
            <v>Telecommunications</v>
          </cell>
          <cell r="Z275" t="str">
            <v>GB0</v>
          </cell>
          <cell r="AA275" t="str">
            <v>Telecommunications</v>
          </cell>
          <cell r="AB275" t="str">
            <v>2000</v>
          </cell>
          <cell r="AC275" t="str">
            <v>10</v>
          </cell>
          <cell r="AD275" t="str">
            <v>COMP</v>
          </cell>
        </row>
        <row r="276">
          <cell r="A276" t="str">
            <v>P-CM-GB0-002</v>
          </cell>
          <cell r="B276" t="str">
            <v>5550155000751</v>
          </cell>
          <cell r="C276" t="str">
            <v>Cameroon</v>
          </cell>
          <cell r="D276" t="str">
            <v/>
          </cell>
          <cell r="E276" t="str">
            <v/>
          </cell>
          <cell r="F276" t="str">
            <v/>
          </cell>
          <cell r="G276" t="str">
            <v/>
          </cell>
          <cell r="H276">
            <v>144873.34</v>
          </cell>
          <cell r="I276" t="str">
            <v/>
          </cell>
          <cell r="J276" t="str">
            <v/>
          </cell>
          <cell r="K276" t="str">
            <v/>
          </cell>
          <cell r="L276" t="str">
            <v/>
          </cell>
          <cell r="M276">
            <v>144873.34</v>
          </cell>
          <cell r="Q276" t="str">
            <v>SOV</v>
          </cell>
          <cell r="R276">
            <v>0.5</v>
          </cell>
          <cell r="T276" t="str">
            <v>PROJET CENTRAL AFRICA BACKBONE (CAB) – COMPOSANTE CAMEROUN</v>
          </cell>
          <cell r="U276" t="str">
            <v>PITD2</v>
          </cell>
          <cell r="V276" t="str">
            <v>G</v>
          </cell>
          <cell r="W276" t="str">
            <v>Communications</v>
          </cell>
          <cell r="X276" t="str">
            <v>GB</v>
          </cell>
          <cell r="Y276" t="str">
            <v>Telecommunications</v>
          </cell>
          <cell r="Z276" t="str">
            <v>GB0</v>
          </cell>
          <cell r="AA276" t="str">
            <v>Telecommunications</v>
          </cell>
          <cell r="AB276" t="str">
            <v>5550</v>
          </cell>
          <cell r="AC276" t="str">
            <v>41</v>
          </cell>
          <cell r="AD276" t="str">
            <v>COMP</v>
          </cell>
        </row>
        <row r="277">
          <cell r="A277" t="str">
            <v>P-CM-H00-001</v>
          </cell>
          <cell r="B277" t="str">
            <v>2000140000401</v>
          </cell>
          <cell r="C277" t="str">
            <v>Cameroon</v>
          </cell>
          <cell r="D277" t="str">
            <v/>
          </cell>
          <cell r="E277" t="str">
            <v/>
          </cell>
          <cell r="F277" t="str">
            <v/>
          </cell>
          <cell r="G277" t="str">
            <v/>
          </cell>
          <cell r="H277" t="str">
            <v/>
          </cell>
          <cell r="I277" t="str">
            <v/>
          </cell>
          <cell r="J277" t="str">
            <v/>
          </cell>
          <cell r="K277" t="str">
            <v/>
          </cell>
          <cell r="L277" t="str">
            <v/>
          </cell>
          <cell r="M277">
            <v>0</v>
          </cell>
          <cell r="Q277" t="str">
            <v>SOV</v>
          </cell>
          <cell r="R277">
            <v>1</v>
          </cell>
          <cell r="T277" t="str">
            <v>PROJET DE GARANTIE AUX RÉFORMES POUR LA COUVERTURE DU RISQUE</v>
          </cell>
          <cell r="U277" t="str">
            <v>PIFD2</v>
          </cell>
          <cell r="V277" t="str">
            <v>H</v>
          </cell>
          <cell r="W277" t="str">
            <v>Finance</v>
          </cell>
          <cell r="X277" t="str">
            <v>H0</v>
          </cell>
          <cell r="Y277" t="str">
            <v>Finance</v>
          </cell>
          <cell r="Z277" t="str">
            <v>H00</v>
          </cell>
          <cell r="AA277" t="str">
            <v>Finance</v>
          </cell>
          <cell r="AB277" t="str">
            <v>2000</v>
          </cell>
          <cell r="AC277" t="str">
            <v>70</v>
          </cell>
          <cell r="AD277" t="str">
            <v>APVD</v>
          </cell>
        </row>
        <row r="278">
          <cell r="A278" t="str">
            <v>P-CM-H00-003</v>
          </cell>
          <cell r="B278" t="str">
            <v>2000140000402</v>
          </cell>
          <cell r="C278" t="str">
            <v>Cameroon</v>
          </cell>
          <cell r="D278" t="str">
            <v/>
          </cell>
          <cell r="E278" t="str">
            <v/>
          </cell>
          <cell r="F278" t="str">
            <v/>
          </cell>
          <cell r="G278" t="str">
            <v/>
          </cell>
          <cell r="H278" t="str">
            <v/>
          </cell>
          <cell r="I278" t="str">
            <v/>
          </cell>
          <cell r="J278" t="str">
            <v/>
          </cell>
          <cell r="K278" t="str">
            <v/>
          </cell>
          <cell r="L278" t="str">
            <v/>
          </cell>
          <cell r="M278">
            <v>0</v>
          </cell>
          <cell r="Q278" t="str">
            <v>SOV</v>
          </cell>
          <cell r="R278">
            <v>1</v>
          </cell>
          <cell r="T278" t="str">
            <v>GARANTIE PARTIELLE DE CREDIT DB</v>
          </cell>
          <cell r="U278" t="str">
            <v>PIFD2</v>
          </cell>
          <cell r="V278" t="str">
            <v>H</v>
          </cell>
          <cell r="W278" t="str">
            <v>Finance</v>
          </cell>
          <cell r="X278" t="str">
            <v>H0</v>
          </cell>
          <cell r="Y278" t="str">
            <v>Finance</v>
          </cell>
          <cell r="Z278" t="str">
            <v>H00</v>
          </cell>
          <cell r="AA278" t="str">
            <v>Finance</v>
          </cell>
          <cell r="AB278" t="str">
            <v>2000</v>
          </cell>
          <cell r="AC278" t="str">
            <v>70</v>
          </cell>
          <cell r="AD278" t="str">
            <v>APVD</v>
          </cell>
        </row>
        <row r="279">
          <cell r="A279" t="str">
            <v>P-CM-H00-004</v>
          </cell>
          <cell r="B279" t="str">
            <v>2000140000403</v>
          </cell>
          <cell r="C279" t="str">
            <v>Cameroon</v>
          </cell>
          <cell r="D279" t="str">
            <v/>
          </cell>
          <cell r="E279" t="str">
            <v/>
          </cell>
          <cell r="F279" t="str">
            <v/>
          </cell>
          <cell r="G279" t="str">
            <v/>
          </cell>
          <cell r="H279" t="str">
            <v/>
          </cell>
          <cell r="I279" t="str">
            <v/>
          </cell>
          <cell r="J279" t="str">
            <v/>
          </cell>
          <cell r="K279" t="str">
            <v/>
          </cell>
          <cell r="L279" t="str">
            <v/>
          </cell>
          <cell r="M279">
            <v>0</v>
          </cell>
          <cell r="Q279" t="str">
            <v>SOV</v>
          </cell>
          <cell r="R279">
            <v>1</v>
          </cell>
          <cell r="T279" t="str">
            <v>GARANTIE PARTIELLE DE CREDIT SG</v>
          </cell>
          <cell r="U279" t="str">
            <v>PIFD2</v>
          </cell>
          <cell r="V279" t="str">
            <v>H</v>
          </cell>
          <cell r="W279" t="str">
            <v>Finance</v>
          </cell>
          <cell r="X279" t="str">
            <v>H0</v>
          </cell>
          <cell r="Y279" t="str">
            <v>Finance</v>
          </cell>
          <cell r="Z279" t="str">
            <v>H00</v>
          </cell>
          <cell r="AA279" t="str">
            <v>Finance</v>
          </cell>
          <cell r="AB279" t="str">
            <v>2000</v>
          </cell>
          <cell r="AC279" t="str">
            <v>70</v>
          </cell>
          <cell r="AD279" t="str">
            <v>APVD</v>
          </cell>
        </row>
        <row r="280">
          <cell r="A280" t="str">
            <v>P-CM-I00-001</v>
          </cell>
          <cell r="B280" t="str">
            <v>5000199003818</v>
          </cell>
          <cell r="C280" t="str">
            <v>Cameroon</v>
          </cell>
          <cell r="D280" t="str">
            <v/>
          </cell>
          <cell r="E280" t="str">
            <v/>
          </cell>
          <cell r="F280" t="str">
            <v/>
          </cell>
          <cell r="G280" t="str">
            <v/>
          </cell>
          <cell r="H280" t="str">
            <v/>
          </cell>
          <cell r="I280" t="str">
            <v/>
          </cell>
          <cell r="J280" t="str">
            <v/>
          </cell>
          <cell r="K280" t="str">
            <v/>
          </cell>
          <cell r="L280" t="str">
            <v/>
          </cell>
          <cell r="M280">
            <v>0</v>
          </cell>
          <cell r="Q280" t="str">
            <v>SOV</v>
          </cell>
          <cell r="R280">
            <v>1</v>
          </cell>
          <cell r="T280" t="str">
            <v>PROJET D'AIDE D'URGENCE HUMANITAIRE AUX REFUGIES AU CAMEROUN</v>
          </cell>
          <cell r="U280" t="str">
            <v>AHHD3</v>
          </cell>
          <cell r="V280" t="str">
            <v>I</v>
          </cell>
          <cell r="W280" t="str">
            <v>Social</v>
          </cell>
          <cell r="X280" t="str">
            <v>I0</v>
          </cell>
          <cell r="Y280" t="str">
            <v>Social</v>
          </cell>
          <cell r="Z280" t="str">
            <v>I00</v>
          </cell>
          <cell r="AA280" t="str">
            <v>Social</v>
          </cell>
          <cell r="AB280" t="str">
            <v>5000</v>
          </cell>
          <cell r="AC280" t="str">
            <v>50</v>
          </cell>
          <cell r="AD280" t="str">
            <v>COMP</v>
          </cell>
        </row>
        <row r="281">
          <cell r="A281" t="str">
            <v>P-CM-I00-006</v>
          </cell>
          <cell r="B281" t="str">
            <v>5000199005068</v>
          </cell>
          <cell r="C281" t="str">
            <v>Cameroon</v>
          </cell>
          <cell r="D281" t="str">
            <v/>
          </cell>
          <cell r="E281" t="str">
            <v/>
          </cell>
          <cell r="F281" t="str">
            <v/>
          </cell>
          <cell r="G281" t="str">
            <v/>
          </cell>
          <cell r="H281" t="str">
            <v/>
          </cell>
          <cell r="I281" t="str">
            <v/>
          </cell>
          <cell r="J281" t="str">
            <v/>
          </cell>
          <cell r="K281" t="str">
            <v/>
          </cell>
          <cell r="L281" t="str">
            <v/>
          </cell>
          <cell r="M281">
            <v>0</v>
          </cell>
          <cell r="Q281" t="str">
            <v>SOV</v>
          </cell>
          <cell r="R281">
            <v>1</v>
          </cell>
          <cell r="T281" t="str">
            <v>CAMEROUN-AIDE HUMANITAIRE D’URGENCE AUX REFUGIES DE L’EXTREM</v>
          </cell>
          <cell r="U281" t="str">
            <v>AHHD3</v>
          </cell>
          <cell r="V281" t="str">
            <v>I</v>
          </cell>
          <cell r="W281" t="str">
            <v>Social</v>
          </cell>
          <cell r="X281" t="str">
            <v>I0</v>
          </cell>
          <cell r="Y281" t="str">
            <v>Social</v>
          </cell>
          <cell r="Z281" t="str">
            <v>I00</v>
          </cell>
          <cell r="AA281" t="str">
            <v>Social</v>
          </cell>
          <cell r="AB281" t="str">
            <v>5000</v>
          </cell>
          <cell r="AC281" t="str">
            <v>50</v>
          </cell>
          <cell r="AD281" t="str">
            <v>COMP</v>
          </cell>
        </row>
        <row r="282">
          <cell r="A282" t="str">
            <v>P-CM-IAE-009</v>
          </cell>
          <cell r="B282" t="str">
            <v>5500155013906</v>
          </cell>
          <cell r="C282" t="str">
            <v>Cameroon</v>
          </cell>
          <cell r="D282" t="str">
            <v/>
          </cell>
          <cell r="E282" t="str">
            <v/>
          </cell>
          <cell r="F282" t="str">
            <v/>
          </cell>
          <cell r="G282" t="str">
            <v/>
          </cell>
          <cell r="H282" t="str">
            <v/>
          </cell>
          <cell r="I282" t="str">
            <v/>
          </cell>
          <cell r="J282">
            <v>53526.25</v>
          </cell>
          <cell r="K282">
            <v>36077.24</v>
          </cell>
          <cell r="L282">
            <v>86752.63</v>
          </cell>
          <cell r="M282">
            <v>176356.12</v>
          </cell>
          <cell r="Q282" t="str">
            <v>SOV</v>
          </cell>
          <cell r="R282">
            <v>1</v>
          </cell>
          <cell r="T282" t="str">
            <v>MIC-TAF PROMOT ENTREPRE JEUNES AMELIOR COMPETENCES ET COMPET</v>
          </cell>
          <cell r="U282" t="str">
            <v>AHHD3</v>
          </cell>
          <cell r="V282" t="str">
            <v>I</v>
          </cell>
          <cell r="W282" t="str">
            <v>Social</v>
          </cell>
          <cell r="X282" t="str">
            <v>IA</v>
          </cell>
          <cell r="Y282" t="str">
            <v>Education</v>
          </cell>
          <cell r="Z282" t="str">
            <v>IAE</v>
          </cell>
          <cell r="AA282" t="str">
            <v>Technical / Vocational Education</v>
          </cell>
          <cell r="AB282" t="str">
            <v>5500</v>
          </cell>
          <cell r="AC282" t="str">
            <v>43</v>
          </cell>
          <cell r="AD282" t="str">
            <v>COMP</v>
          </cell>
        </row>
        <row r="283">
          <cell r="A283" t="str">
            <v>P-CM-K00-009</v>
          </cell>
          <cell r="B283" t="str">
            <v>2000200003353</v>
          </cell>
          <cell r="C283" t="str">
            <v>Cameroon</v>
          </cell>
          <cell r="D283" t="str">
            <v/>
          </cell>
          <cell r="E283" t="str">
            <v/>
          </cell>
          <cell r="F283" t="str">
            <v/>
          </cell>
          <cell r="G283">
            <v>123031991.31999999</v>
          </cell>
          <cell r="H283" t="str">
            <v/>
          </cell>
          <cell r="I283" t="str">
            <v/>
          </cell>
          <cell r="J283" t="str">
            <v/>
          </cell>
          <cell r="K283" t="str">
            <v/>
          </cell>
          <cell r="L283" t="str">
            <v/>
          </cell>
          <cell r="M283">
            <v>123031991.31999999</v>
          </cell>
          <cell r="Q283" t="str">
            <v>SOV</v>
          </cell>
          <cell r="R283">
            <v>1</v>
          </cell>
          <cell r="T283" t="str">
            <v>PROGRAMME D’APPUI À LA COMPÉTITIVITÉ ET LA CROISSANCE ÉCONOM</v>
          </cell>
          <cell r="U283" t="str">
            <v>ECGF1</v>
          </cell>
          <cell r="V283" t="str">
            <v>K</v>
          </cell>
          <cell r="W283" t="str">
            <v>Multi-Sector</v>
          </cell>
          <cell r="X283" t="str">
            <v>K0</v>
          </cell>
          <cell r="Y283" t="str">
            <v>Multi-Sector</v>
          </cell>
          <cell r="Z283" t="str">
            <v>K00</v>
          </cell>
          <cell r="AA283" t="str">
            <v>Multi-Sector</v>
          </cell>
          <cell r="AB283" t="str">
            <v>2000</v>
          </cell>
          <cell r="AC283" t="str">
            <v>20</v>
          </cell>
          <cell r="AD283" t="str">
            <v>COMP</v>
          </cell>
        </row>
        <row r="284">
          <cell r="A284" t="str">
            <v>P-CM-K00-010</v>
          </cell>
          <cell r="B284" t="str">
            <v>2000200004706</v>
          </cell>
          <cell r="C284" t="str">
            <v>Cameroon</v>
          </cell>
          <cell r="D284" t="str">
            <v/>
          </cell>
          <cell r="E284" t="str">
            <v/>
          </cell>
          <cell r="F284" t="str">
            <v/>
          </cell>
          <cell r="G284" t="str">
            <v/>
          </cell>
          <cell r="H284" t="str">
            <v/>
          </cell>
          <cell r="I284">
            <v>73718512.560000002</v>
          </cell>
          <cell r="J284" t="str">
            <v/>
          </cell>
          <cell r="K284" t="str">
            <v/>
          </cell>
          <cell r="L284" t="str">
            <v/>
          </cell>
          <cell r="M284">
            <v>73718512.560000002</v>
          </cell>
          <cell r="Q284" t="str">
            <v>SOV</v>
          </cell>
          <cell r="R284">
            <v>1</v>
          </cell>
          <cell r="T284" t="str">
            <v>PROGRAMME D’APPUI BUDGÉTAIRE EN RÉPONSE À LA CRISE COVID-19</v>
          </cell>
          <cell r="U284" t="str">
            <v>ECGF1</v>
          </cell>
          <cell r="V284" t="str">
            <v>K</v>
          </cell>
          <cell r="W284" t="str">
            <v>Multi-Sector</v>
          </cell>
          <cell r="X284" t="str">
            <v>K0</v>
          </cell>
          <cell r="Y284" t="str">
            <v>Multi-Sector</v>
          </cell>
          <cell r="Z284" t="str">
            <v>K00</v>
          </cell>
          <cell r="AA284" t="str">
            <v>Multi-Sector</v>
          </cell>
          <cell r="AB284" t="str">
            <v>2000</v>
          </cell>
          <cell r="AC284" t="str">
            <v>20</v>
          </cell>
          <cell r="AD284" t="str">
            <v>COMP</v>
          </cell>
        </row>
        <row r="285">
          <cell r="A285" t="str">
            <v>P-CM-KA0-011</v>
          </cell>
          <cell r="B285" t="str">
            <v>2000200001855</v>
          </cell>
          <cell r="C285" t="str">
            <v>Cameroon</v>
          </cell>
          <cell r="D285" t="str">
            <v/>
          </cell>
          <cell r="E285" t="str">
            <v/>
          </cell>
          <cell r="F285" t="str">
            <v/>
          </cell>
          <cell r="G285">
            <v>152765323.07000002</v>
          </cell>
          <cell r="H285" t="str">
            <v/>
          </cell>
          <cell r="I285" t="str">
            <v/>
          </cell>
          <cell r="J285" t="str">
            <v/>
          </cell>
          <cell r="K285" t="str">
            <v/>
          </cell>
          <cell r="L285" t="str">
            <v/>
          </cell>
          <cell r="M285">
            <v>152765323.07000002</v>
          </cell>
          <cell r="Q285" t="str">
            <v>SOV</v>
          </cell>
          <cell r="R285">
            <v>1</v>
          </cell>
          <cell r="T285" t="str">
            <v>PROGRAMME D’APPUI  A  LA  COMPETITIVITE  ET  LA  CROISSANCE</v>
          </cell>
          <cell r="U285" t="str">
            <v>ECGF</v>
          </cell>
          <cell r="V285" t="str">
            <v>K</v>
          </cell>
          <cell r="W285" t="str">
            <v>Multi-Sector</v>
          </cell>
          <cell r="X285" t="str">
            <v>KA</v>
          </cell>
          <cell r="Y285" t="str">
            <v>Public Sector Management</v>
          </cell>
          <cell r="Z285" t="str">
            <v>KA0</v>
          </cell>
          <cell r="AA285" t="str">
            <v>Public Sector Management</v>
          </cell>
          <cell r="AB285" t="str">
            <v>2000</v>
          </cell>
          <cell r="AC285" t="str">
            <v>20</v>
          </cell>
          <cell r="AD285" t="str">
            <v>CLSD</v>
          </cell>
        </row>
        <row r="286">
          <cell r="A286" t="str">
            <v>P-CM-KA0-015</v>
          </cell>
          <cell r="B286" t="str">
            <v>2000200004657</v>
          </cell>
          <cell r="C286" t="str">
            <v>Cameroon</v>
          </cell>
          <cell r="D286" t="str">
            <v/>
          </cell>
          <cell r="E286" t="str">
            <v/>
          </cell>
          <cell r="F286" t="str">
            <v/>
          </cell>
          <cell r="G286" t="str">
            <v/>
          </cell>
          <cell r="H286" t="str">
            <v/>
          </cell>
          <cell r="I286">
            <v>64532699.780000001</v>
          </cell>
          <cell r="J286" t="str">
            <v/>
          </cell>
          <cell r="K286" t="str">
            <v/>
          </cell>
          <cell r="L286" t="str">
            <v/>
          </cell>
          <cell r="M286">
            <v>64532699.780000001</v>
          </cell>
          <cell r="Q286" t="str">
            <v>SOV</v>
          </cell>
          <cell r="R286">
            <v>1</v>
          </cell>
          <cell r="T286" t="str">
            <v>PROGRAMME D'APPUI A LA COMPETITIVITE ET A LA CROISSANCE ECON</v>
          </cell>
          <cell r="U286" t="str">
            <v>ECGF1</v>
          </cell>
          <cell r="V286" t="str">
            <v>K</v>
          </cell>
          <cell r="W286" t="str">
            <v>Multi-Sector</v>
          </cell>
          <cell r="X286" t="str">
            <v>KA</v>
          </cell>
          <cell r="Y286" t="str">
            <v>Public Sector Management</v>
          </cell>
          <cell r="Z286" t="str">
            <v>KA0</v>
          </cell>
          <cell r="AA286" t="str">
            <v>Public Sector Management</v>
          </cell>
          <cell r="AB286" t="str">
            <v>2000</v>
          </cell>
          <cell r="AC286" t="str">
            <v>20</v>
          </cell>
          <cell r="AD286" t="str">
            <v>COMP</v>
          </cell>
        </row>
        <row r="287">
          <cell r="A287" t="str">
            <v>P-CM-KF0-006</v>
          </cell>
          <cell r="B287" t="str">
            <v>2000200005513</v>
          </cell>
          <cell r="C287" t="str">
            <v>Cameroon</v>
          </cell>
          <cell r="D287" t="str">
            <v/>
          </cell>
          <cell r="E287" t="str">
            <v/>
          </cell>
          <cell r="F287" t="str">
            <v/>
          </cell>
          <cell r="G287" t="str">
            <v/>
          </cell>
          <cell r="H287" t="str">
            <v/>
          </cell>
          <cell r="I287" t="str">
            <v/>
          </cell>
          <cell r="J287" t="str">
            <v/>
          </cell>
          <cell r="K287">
            <v>64356710.980000004</v>
          </cell>
          <cell r="L287" t="str">
            <v/>
          </cell>
          <cell r="M287">
            <v>64356710.980000004</v>
          </cell>
          <cell r="Q287" t="str">
            <v>SOV</v>
          </cell>
          <cell r="R287">
            <v>1</v>
          </cell>
          <cell r="T287" t="str">
            <v>APPUI BUDGETAIRE - PROGRAMME DÁPPUI A LA RELANCE ECONOMIQUE</v>
          </cell>
          <cell r="U287" t="str">
            <v>ECGF1</v>
          </cell>
          <cell r="V287" t="str">
            <v>K</v>
          </cell>
          <cell r="W287" t="str">
            <v>Multi-Sector</v>
          </cell>
          <cell r="X287" t="str">
            <v>KF</v>
          </cell>
          <cell r="Y287" t="str">
            <v>Institutional Support</v>
          </cell>
          <cell r="Z287" t="str">
            <v>KF0</v>
          </cell>
          <cell r="AA287" t="str">
            <v>Institutional Support</v>
          </cell>
          <cell r="AB287" t="str">
            <v>2000</v>
          </cell>
          <cell r="AC287" t="str">
            <v>20</v>
          </cell>
          <cell r="AD287" t="str">
            <v>OnGo</v>
          </cell>
        </row>
        <row r="288">
          <cell r="A288" t="str">
            <v>P-CM-KF0-007</v>
          </cell>
          <cell r="B288" t="str">
            <v>2100150043404</v>
          </cell>
          <cell r="C288" t="str">
            <v>Cameroon</v>
          </cell>
          <cell r="D288" t="str">
            <v/>
          </cell>
          <cell r="E288" t="str">
            <v/>
          </cell>
          <cell r="F288" t="str">
            <v/>
          </cell>
          <cell r="G288" t="str">
            <v/>
          </cell>
          <cell r="H288" t="str">
            <v/>
          </cell>
          <cell r="I288" t="str">
            <v/>
          </cell>
          <cell r="J288" t="str">
            <v/>
          </cell>
          <cell r="K288" t="str">
            <v/>
          </cell>
          <cell r="L288" t="str">
            <v/>
          </cell>
          <cell r="M288">
            <v>0</v>
          </cell>
          <cell r="Q288" t="str">
            <v>SOV</v>
          </cell>
          <cell r="R288">
            <v>0.5</v>
          </cell>
          <cell r="T288" t="str">
            <v>PROJET D’APPUI A LA GOUVERNANCE DES FINANCES PUBLIQUES (PAGF</v>
          </cell>
          <cell r="U288" t="str">
            <v>ECGF1</v>
          </cell>
          <cell r="V288" t="str">
            <v>K</v>
          </cell>
          <cell r="W288" t="str">
            <v>Multi-Sector</v>
          </cell>
          <cell r="X288" t="str">
            <v>KF</v>
          </cell>
          <cell r="Y288" t="str">
            <v>Institutional Support</v>
          </cell>
          <cell r="Z288" t="str">
            <v>KF0</v>
          </cell>
          <cell r="AA288" t="str">
            <v>Institutional Support</v>
          </cell>
          <cell r="AB288" t="str">
            <v>2100</v>
          </cell>
          <cell r="AC288" t="str">
            <v>10</v>
          </cell>
          <cell r="AD288" t="str">
            <v>APVD</v>
          </cell>
        </row>
        <row r="289">
          <cell r="A289" t="str">
            <v>P-CM-KF0-007</v>
          </cell>
          <cell r="B289" t="str">
            <v>2100155042185</v>
          </cell>
          <cell r="C289" t="str">
            <v>Cameroon</v>
          </cell>
          <cell r="D289" t="str">
            <v/>
          </cell>
          <cell r="E289" t="str">
            <v/>
          </cell>
          <cell r="F289" t="str">
            <v/>
          </cell>
          <cell r="G289" t="str">
            <v/>
          </cell>
          <cell r="H289" t="str">
            <v/>
          </cell>
          <cell r="I289" t="str">
            <v/>
          </cell>
          <cell r="J289" t="str">
            <v/>
          </cell>
          <cell r="K289" t="str">
            <v/>
          </cell>
          <cell r="L289" t="str">
            <v/>
          </cell>
          <cell r="M289">
            <v>0</v>
          </cell>
          <cell r="Q289" t="str">
            <v>SOV</v>
          </cell>
          <cell r="R289">
            <v>0.5</v>
          </cell>
          <cell r="T289" t="str">
            <v>PROJET D’APPUI A LA GOUVERNANCE DES FINANCES PUBLIQUES (PAGF</v>
          </cell>
          <cell r="U289" t="str">
            <v>ECGF1</v>
          </cell>
          <cell r="V289" t="str">
            <v>K</v>
          </cell>
          <cell r="W289" t="str">
            <v>Multi-Sector</v>
          </cell>
          <cell r="X289" t="str">
            <v>KF</v>
          </cell>
          <cell r="Y289" t="str">
            <v>Institutional Support</v>
          </cell>
          <cell r="Z289" t="str">
            <v>KF0</v>
          </cell>
          <cell r="AA289" t="str">
            <v>Institutional Support</v>
          </cell>
          <cell r="AB289" t="str">
            <v>2100</v>
          </cell>
          <cell r="AC289" t="str">
            <v>41</v>
          </cell>
          <cell r="AD289" t="str">
            <v>APVD</v>
          </cell>
        </row>
        <row r="290">
          <cell r="A290" t="str">
            <v>P-CV-A00-003</v>
          </cell>
          <cell r="B290" t="str">
            <v>2000200006001</v>
          </cell>
          <cell r="C290" t="str">
            <v>Cape Verde</v>
          </cell>
          <cell r="D290" t="str">
            <v/>
          </cell>
          <cell r="E290" t="str">
            <v/>
          </cell>
          <cell r="F290" t="str">
            <v/>
          </cell>
          <cell r="G290" t="str">
            <v/>
          </cell>
          <cell r="H290" t="str">
            <v/>
          </cell>
          <cell r="I290" t="str">
            <v/>
          </cell>
          <cell r="J290" t="str">
            <v/>
          </cell>
          <cell r="K290" t="str">
            <v/>
          </cell>
          <cell r="L290" t="str">
            <v/>
          </cell>
          <cell r="M290">
            <v>0</v>
          </cell>
          <cell r="Q290" t="str">
            <v>SOV</v>
          </cell>
          <cell r="R290">
            <v>1</v>
          </cell>
          <cell r="T290" t="str">
            <v>PROGRAMME DE PRODUCTION ALIMENTAIRE D'URGENCE AU CABO VERDE</v>
          </cell>
          <cell r="U290" t="str">
            <v>AHAI5</v>
          </cell>
          <cell r="V290" t="str">
            <v>A</v>
          </cell>
          <cell r="W290" t="str">
            <v>Agriculture</v>
          </cell>
          <cell r="X290" t="str">
            <v>A0</v>
          </cell>
          <cell r="Y290" t="str">
            <v>Agriculture and Rural Development</v>
          </cell>
          <cell r="Z290" t="str">
            <v>A00</v>
          </cell>
          <cell r="AA290" t="str">
            <v>Agriculture and Rural Development</v>
          </cell>
          <cell r="AB290" t="str">
            <v>2000</v>
          </cell>
          <cell r="AC290" t="str">
            <v>20</v>
          </cell>
          <cell r="AD290" t="str">
            <v>APVD</v>
          </cell>
        </row>
        <row r="291">
          <cell r="A291" t="str">
            <v>P-CV-AAF-009</v>
          </cell>
          <cell r="B291" t="str">
            <v>5500155011501</v>
          </cell>
          <cell r="C291" t="str">
            <v>Cape Verde</v>
          </cell>
          <cell r="D291" t="str">
            <v/>
          </cell>
          <cell r="E291" t="str">
            <v/>
          </cell>
          <cell r="F291" t="str">
            <v/>
          </cell>
          <cell r="G291">
            <v>494691.99</v>
          </cell>
          <cell r="H291">
            <v>116210.67</v>
          </cell>
          <cell r="I291" t="str">
            <v/>
          </cell>
          <cell r="J291">
            <v>329080.57</v>
          </cell>
          <cell r="K291" t="str">
            <v/>
          </cell>
          <cell r="L291" t="str">
            <v/>
          </cell>
          <cell r="M291">
            <v>939983.23</v>
          </cell>
          <cell r="Q291" t="str">
            <v>SOV</v>
          </cell>
          <cell r="R291">
            <v>1</v>
          </cell>
          <cell r="T291" t="str">
            <v>MIC-CAP VERT ECONOMIE BLEUE</v>
          </cell>
          <cell r="U291" t="str">
            <v>AHAI5</v>
          </cell>
          <cell r="V291" t="str">
            <v>A</v>
          </cell>
          <cell r="W291" t="str">
            <v>Agriculture</v>
          </cell>
          <cell r="X291" t="str">
            <v>AA</v>
          </cell>
          <cell r="Y291" t="str">
            <v>Agriculture</v>
          </cell>
          <cell r="Z291" t="str">
            <v>AAF</v>
          </cell>
          <cell r="AA291" t="str">
            <v>Fisheries / Maritime Food</v>
          </cell>
          <cell r="AB291" t="str">
            <v>5500</v>
          </cell>
          <cell r="AC291" t="str">
            <v>43</v>
          </cell>
          <cell r="AD291" t="str">
            <v>COMP</v>
          </cell>
        </row>
        <row r="292">
          <cell r="A292" t="str">
            <v>P-CV-AAZ-001</v>
          </cell>
          <cell r="B292" t="str">
            <v>5000199004318</v>
          </cell>
          <cell r="C292" t="str">
            <v>Cape Verde</v>
          </cell>
          <cell r="D292" t="str">
            <v/>
          </cell>
          <cell r="E292" t="str">
            <v/>
          </cell>
          <cell r="F292" t="str">
            <v/>
          </cell>
          <cell r="G292" t="str">
            <v/>
          </cell>
          <cell r="H292" t="str">
            <v/>
          </cell>
          <cell r="I292" t="str">
            <v/>
          </cell>
          <cell r="J292" t="str">
            <v/>
          </cell>
          <cell r="K292" t="str">
            <v/>
          </cell>
          <cell r="L292" t="str">
            <v/>
          </cell>
          <cell r="M292">
            <v>0</v>
          </cell>
          <cell r="Q292" t="str">
            <v>SOV</v>
          </cell>
          <cell r="R292">
            <v>1</v>
          </cell>
          <cell r="T292" t="str">
            <v>AIDE D'URGENCE-ILE DE FOGO</v>
          </cell>
          <cell r="U292" t="str">
            <v>AHAI5</v>
          </cell>
          <cell r="V292" t="str">
            <v>A</v>
          </cell>
          <cell r="W292" t="str">
            <v>Agriculture</v>
          </cell>
          <cell r="X292" t="str">
            <v>AA</v>
          </cell>
          <cell r="Y292" t="str">
            <v>Agriculture</v>
          </cell>
          <cell r="Z292" t="str">
            <v>AAZ</v>
          </cell>
          <cell r="AA292" t="str">
            <v>More Than One Agricultural Sub-Sector</v>
          </cell>
          <cell r="AB292" t="str">
            <v>5000</v>
          </cell>
          <cell r="AC292" t="str">
            <v>50</v>
          </cell>
          <cell r="AD292" t="str">
            <v>COMP</v>
          </cell>
        </row>
        <row r="293">
          <cell r="A293" t="str">
            <v>P-CV-AAZ-003</v>
          </cell>
          <cell r="B293" t="str">
            <v>5000199005218</v>
          </cell>
          <cell r="C293" t="str">
            <v>Cape Verde</v>
          </cell>
          <cell r="D293" t="str">
            <v/>
          </cell>
          <cell r="E293" t="str">
            <v/>
          </cell>
          <cell r="F293" t="str">
            <v/>
          </cell>
          <cell r="G293" t="str">
            <v/>
          </cell>
          <cell r="H293" t="str">
            <v/>
          </cell>
          <cell r="I293" t="str">
            <v/>
          </cell>
          <cell r="J293" t="str">
            <v/>
          </cell>
          <cell r="K293" t="str">
            <v/>
          </cell>
          <cell r="L293" t="str">
            <v/>
          </cell>
          <cell r="M293">
            <v>0</v>
          </cell>
          <cell r="Q293" t="str">
            <v>SOV</v>
          </cell>
          <cell r="R293">
            <v>1</v>
          </cell>
          <cell r="T293" t="str">
            <v>AIDE D’URGENCE LUTTE CHENILLE LÉGIONNAIRE</v>
          </cell>
          <cell r="U293" t="str">
            <v>AHAI5</v>
          </cell>
          <cell r="V293" t="str">
            <v>A</v>
          </cell>
          <cell r="W293" t="str">
            <v>Agriculture</v>
          </cell>
          <cell r="X293" t="str">
            <v>AA</v>
          </cell>
          <cell r="Y293" t="str">
            <v>Agriculture</v>
          </cell>
          <cell r="Z293" t="str">
            <v>AAZ</v>
          </cell>
          <cell r="AA293" t="str">
            <v>More Than One Agricultural Sub-Sector</v>
          </cell>
          <cell r="AB293" t="str">
            <v>5000</v>
          </cell>
          <cell r="AC293" t="str">
            <v>50</v>
          </cell>
          <cell r="AD293" t="str">
            <v>COMP</v>
          </cell>
        </row>
        <row r="294">
          <cell r="A294" t="str">
            <v>P-CV-DD0-005</v>
          </cell>
          <cell r="B294" t="str">
            <v>2000200003403</v>
          </cell>
          <cell r="C294" t="str">
            <v>Cape Verde</v>
          </cell>
          <cell r="D294" t="str">
            <v/>
          </cell>
          <cell r="E294" t="str">
            <v/>
          </cell>
          <cell r="F294" t="str">
            <v/>
          </cell>
          <cell r="G294" t="str">
            <v/>
          </cell>
          <cell r="H294">
            <v>21068.57</v>
          </cell>
          <cell r="I294">
            <v>2402551.64</v>
          </cell>
          <cell r="J294">
            <v>4659058.25</v>
          </cell>
          <cell r="K294">
            <v>4447382.6099999994</v>
          </cell>
          <cell r="L294">
            <v>660343.99</v>
          </cell>
          <cell r="M294">
            <v>12190405.060000001</v>
          </cell>
          <cell r="Q294" t="str">
            <v>SOV</v>
          </cell>
          <cell r="R294">
            <v>0.5</v>
          </cell>
          <cell r="T294" t="str">
            <v>PROJET D'EXTENSION ET DE MODERNISATION DES PORTS DE MAIO ET</v>
          </cell>
          <cell r="U294" t="str">
            <v>PICU5</v>
          </cell>
          <cell r="V294" t="str">
            <v>D</v>
          </cell>
          <cell r="W294" t="str">
            <v>Transport</v>
          </cell>
          <cell r="X294" t="str">
            <v>DD</v>
          </cell>
          <cell r="Y294" t="str">
            <v>Water &amp; Fluvial Transport / Ports</v>
          </cell>
          <cell r="Z294" t="str">
            <v>DD0</v>
          </cell>
          <cell r="AA294" t="str">
            <v>Water &amp; Fluvial Transport / Ports</v>
          </cell>
          <cell r="AB294" t="str">
            <v>2000</v>
          </cell>
          <cell r="AC294" t="str">
            <v>10</v>
          </cell>
          <cell r="AD294" t="str">
            <v>OnGo</v>
          </cell>
        </row>
        <row r="295">
          <cell r="A295" t="str">
            <v>P-CV-DD0-005</v>
          </cell>
          <cell r="B295" t="str">
            <v>5110155000901</v>
          </cell>
          <cell r="C295" t="str">
            <v>Cape Verde</v>
          </cell>
          <cell r="D295" t="str">
            <v/>
          </cell>
          <cell r="E295" t="str">
            <v/>
          </cell>
          <cell r="F295" t="str">
            <v/>
          </cell>
          <cell r="G295" t="str">
            <v/>
          </cell>
          <cell r="H295" t="str">
            <v/>
          </cell>
          <cell r="I295" t="str">
            <v/>
          </cell>
          <cell r="J295" t="str">
            <v/>
          </cell>
          <cell r="K295" t="str">
            <v/>
          </cell>
          <cell r="L295" t="str">
            <v/>
          </cell>
          <cell r="M295">
            <v>0</v>
          </cell>
          <cell r="Q295" t="str">
            <v>SOV</v>
          </cell>
          <cell r="R295">
            <v>0.5</v>
          </cell>
          <cell r="T295" t="str">
            <v>PROJET D'EXTENSION ET DE MODERNISATION DES PORTS DE MAIO ET</v>
          </cell>
          <cell r="U295" t="str">
            <v>PICU5</v>
          </cell>
          <cell r="V295" t="str">
            <v>D</v>
          </cell>
          <cell r="W295" t="str">
            <v>Transport</v>
          </cell>
          <cell r="X295" t="str">
            <v>DD</v>
          </cell>
          <cell r="Y295" t="str">
            <v>Water &amp; Fluvial Transport / Ports</v>
          </cell>
          <cell r="Z295" t="str">
            <v>DD0</v>
          </cell>
          <cell r="AA295" t="str">
            <v>Water &amp; Fluvial Transport / Ports</v>
          </cell>
          <cell r="AB295" t="str">
            <v>5110</v>
          </cell>
          <cell r="AC295" t="str">
            <v>41</v>
          </cell>
          <cell r="AD295" t="str">
            <v>OnGo</v>
          </cell>
        </row>
        <row r="296">
          <cell r="A296" t="str">
            <v>P-CV-GB0-004</v>
          </cell>
          <cell r="B296" t="str">
            <v>2000200005602</v>
          </cell>
          <cell r="C296" t="str">
            <v>Cape Verde</v>
          </cell>
          <cell r="D296" t="str">
            <v/>
          </cell>
          <cell r="E296" t="str">
            <v/>
          </cell>
          <cell r="F296" t="str">
            <v/>
          </cell>
          <cell r="G296" t="str">
            <v/>
          </cell>
          <cell r="H296" t="str">
            <v/>
          </cell>
          <cell r="I296" t="str">
            <v/>
          </cell>
          <cell r="J296" t="str">
            <v/>
          </cell>
          <cell r="K296" t="str">
            <v/>
          </cell>
          <cell r="L296" t="str">
            <v/>
          </cell>
          <cell r="M296">
            <v>0</v>
          </cell>
          <cell r="Q296" t="str">
            <v>SOV</v>
          </cell>
          <cell r="R296">
            <v>1</v>
          </cell>
          <cell r="T296" t="str">
            <v>CABO VERDE TECHNOLOGY PARK- PHASE II</v>
          </cell>
          <cell r="U296" t="str">
            <v>PITD2</v>
          </cell>
          <cell r="V296" t="str">
            <v>G</v>
          </cell>
          <cell r="W296" t="str">
            <v>Communications</v>
          </cell>
          <cell r="X296" t="str">
            <v>GB</v>
          </cell>
          <cell r="Y296" t="str">
            <v>Telecommunications</v>
          </cell>
          <cell r="Z296" t="str">
            <v>GB0</v>
          </cell>
          <cell r="AA296" t="str">
            <v>Telecommunications</v>
          </cell>
          <cell r="AB296" t="str">
            <v>2000</v>
          </cell>
          <cell r="AC296" t="str">
            <v>10</v>
          </cell>
          <cell r="AD296" t="str">
            <v>APVD</v>
          </cell>
        </row>
        <row r="297">
          <cell r="A297" t="str">
            <v>P-CV-I00-001</v>
          </cell>
          <cell r="B297" t="str">
            <v>5000199003918</v>
          </cell>
          <cell r="C297" t="str">
            <v>Cape Verde</v>
          </cell>
          <cell r="D297" t="str">
            <v/>
          </cell>
          <cell r="E297" t="str">
            <v/>
          </cell>
          <cell r="F297" t="str">
            <v/>
          </cell>
          <cell r="G297" t="str">
            <v/>
          </cell>
          <cell r="H297" t="str">
            <v/>
          </cell>
          <cell r="I297" t="str">
            <v/>
          </cell>
          <cell r="J297" t="str">
            <v/>
          </cell>
          <cell r="K297" t="str">
            <v/>
          </cell>
          <cell r="L297" t="str">
            <v/>
          </cell>
          <cell r="M297">
            <v>0</v>
          </cell>
          <cell r="Q297" t="str">
            <v>SOV</v>
          </cell>
          <cell r="R297">
            <v>1</v>
          </cell>
          <cell r="T297" t="str">
            <v>AIDE D'URGENCE AUX POPULATIONS AFFECTÉES PAR L'ÉRUPTION DU V</v>
          </cell>
          <cell r="U297" t="str">
            <v>AHHD0</v>
          </cell>
          <cell r="V297" t="str">
            <v>I</v>
          </cell>
          <cell r="W297" t="str">
            <v>Social</v>
          </cell>
          <cell r="X297" t="str">
            <v>I0</v>
          </cell>
          <cell r="Y297" t="str">
            <v>Social</v>
          </cell>
          <cell r="Z297" t="str">
            <v>I00</v>
          </cell>
          <cell r="AA297" t="str">
            <v>Social</v>
          </cell>
          <cell r="AB297" t="str">
            <v>5000</v>
          </cell>
          <cell r="AC297" t="str">
            <v>50</v>
          </cell>
          <cell r="AD297" t="str">
            <v>COMP</v>
          </cell>
        </row>
        <row r="298">
          <cell r="A298" t="str">
            <v>P-CV-IAZ-004</v>
          </cell>
          <cell r="B298" t="str">
            <v>5500155010951</v>
          </cell>
          <cell r="C298" t="str">
            <v>Cape Verde</v>
          </cell>
          <cell r="D298" t="str">
            <v/>
          </cell>
          <cell r="E298" t="str">
            <v/>
          </cell>
          <cell r="F298">
            <v>177000.67</v>
          </cell>
          <cell r="G298" t="str">
            <v/>
          </cell>
          <cell r="H298">
            <v>498747.11</v>
          </cell>
          <cell r="I298" t="str">
            <v/>
          </cell>
          <cell r="J298" t="str">
            <v/>
          </cell>
          <cell r="K298" t="str">
            <v/>
          </cell>
          <cell r="L298" t="str">
            <v/>
          </cell>
          <cell r="M298">
            <v>675747.78</v>
          </cell>
          <cell r="Q298" t="str">
            <v>SOV</v>
          </cell>
          <cell r="R298">
            <v>1</v>
          </cell>
          <cell r="T298" t="str">
            <v>PROJET PILOTE POUR LE RENFORCEMENT DE L’EMPLOYABILITÉ ET DE</v>
          </cell>
          <cell r="U298" t="str">
            <v>AHHD0</v>
          </cell>
          <cell r="V298" t="str">
            <v>I</v>
          </cell>
          <cell r="W298" t="str">
            <v>Social</v>
          </cell>
          <cell r="X298" t="str">
            <v>IA</v>
          </cell>
          <cell r="Y298" t="str">
            <v>Education</v>
          </cell>
          <cell r="Z298" t="str">
            <v>IAZ</v>
          </cell>
          <cell r="AA298" t="str">
            <v>More Than One Education Sub-Sector</v>
          </cell>
          <cell r="AB298" t="str">
            <v>5500</v>
          </cell>
          <cell r="AC298" t="str">
            <v>43</v>
          </cell>
          <cell r="AD298" t="str">
            <v>COMP</v>
          </cell>
        </row>
        <row r="299">
          <cell r="A299" t="str">
            <v>P-CV-IB0-003</v>
          </cell>
          <cell r="B299" t="str">
            <v>2100150033943</v>
          </cell>
          <cell r="C299" t="str">
            <v>Cape Verde</v>
          </cell>
          <cell r="D299" t="str">
            <v/>
          </cell>
          <cell r="E299">
            <v>297408.92</v>
          </cell>
          <cell r="F299" t="str">
            <v/>
          </cell>
          <cell r="G299" t="str">
            <v/>
          </cell>
          <cell r="H299">
            <v>51299.06</v>
          </cell>
          <cell r="I299" t="str">
            <v/>
          </cell>
          <cell r="J299" t="str">
            <v/>
          </cell>
          <cell r="K299" t="str">
            <v/>
          </cell>
          <cell r="L299" t="str">
            <v/>
          </cell>
          <cell r="M299">
            <v>348707.98</v>
          </cell>
          <cell r="Q299" t="str">
            <v>SOV</v>
          </cell>
          <cell r="R299">
            <v>1</v>
          </cell>
          <cell r="T299" t="str">
            <v>ENQUETE DEMOGRAPHIQUE ET DE SANTÉ</v>
          </cell>
          <cell r="U299" t="str">
            <v>AHHD0</v>
          </cell>
          <cell r="V299" t="str">
            <v>I</v>
          </cell>
          <cell r="W299" t="str">
            <v>Social</v>
          </cell>
          <cell r="X299" t="str">
            <v>IB</v>
          </cell>
          <cell r="Y299" t="str">
            <v>Health</v>
          </cell>
          <cell r="Z299" t="str">
            <v>IB0</v>
          </cell>
          <cell r="AA299" t="str">
            <v>Health</v>
          </cell>
          <cell r="AB299" t="str">
            <v>2100</v>
          </cell>
          <cell r="AC299" t="str">
            <v>10</v>
          </cell>
          <cell r="AD299" t="str">
            <v>COMP</v>
          </cell>
        </row>
        <row r="300">
          <cell r="A300" t="str">
            <v>P-CV-IB0-004</v>
          </cell>
          <cell r="B300" t="str">
            <v>5000199004568</v>
          </cell>
          <cell r="C300" t="str">
            <v>Cape Verde</v>
          </cell>
          <cell r="D300" t="str">
            <v/>
          </cell>
          <cell r="E300" t="str">
            <v/>
          </cell>
          <cell r="F300" t="str">
            <v/>
          </cell>
          <cell r="G300" t="str">
            <v/>
          </cell>
          <cell r="H300" t="str">
            <v/>
          </cell>
          <cell r="I300" t="str">
            <v/>
          </cell>
          <cell r="J300" t="str">
            <v/>
          </cell>
          <cell r="K300" t="str">
            <v/>
          </cell>
          <cell r="L300" t="str">
            <v/>
          </cell>
          <cell r="M300">
            <v>0</v>
          </cell>
          <cell r="Q300" t="str">
            <v>SOV</v>
          </cell>
          <cell r="R300">
            <v>1</v>
          </cell>
          <cell r="T300" t="str">
            <v>EMERGENCY ASSISTANCE TO SUPPORT THE PREPAREDENSS, RESPONSE A</v>
          </cell>
          <cell r="U300" t="str">
            <v>AHHD0</v>
          </cell>
          <cell r="V300" t="str">
            <v>I</v>
          </cell>
          <cell r="W300" t="str">
            <v>Social</v>
          </cell>
          <cell r="X300" t="str">
            <v>IB</v>
          </cell>
          <cell r="Y300" t="str">
            <v>Health</v>
          </cell>
          <cell r="Z300" t="str">
            <v>IB0</v>
          </cell>
          <cell r="AA300" t="str">
            <v>Health</v>
          </cell>
          <cell r="AB300" t="str">
            <v>5000</v>
          </cell>
          <cell r="AC300" t="str">
            <v>50</v>
          </cell>
          <cell r="AD300" t="str">
            <v>COMP</v>
          </cell>
        </row>
        <row r="301">
          <cell r="A301" t="str">
            <v>P-CV-K00-013</v>
          </cell>
          <cell r="B301" t="str">
            <v>2000200005054</v>
          </cell>
          <cell r="C301" t="str">
            <v>Cape Verde</v>
          </cell>
          <cell r="D301" t="str">
            <v/>
          </cell>
          <cell r="E301" t="str">
            <v/>
          </cell>
          <cell r="F301" t="str">
            <v/>
          </cell>
          <cell r="G301" t="str">
            <v/>
          </cell>
          <cell r="H301" t="str">
            <v/>
          </cell>
          <cell r="I301" t="str">
            <v/>
          </cell>
          <cell r="J301">
            <v>16400567.459999999</v>
          </cell>
          <cell r="K301" t="str">
            <v/>
          </cell>
          <cell r="L301" t="str">
            <v/>
          </cell>
          <cell r="M301">
            <v>16400567.459999999</v>
          </cell>
          <cell r="Q301" t="str">
            <v>SOV</v>
          </cell>
          <cell r="R301">
            <v>1</v>
          </cell>
          <cell r="T301" t="str">
            <v>E-GOVERNANCE AND PUBLIC ADMINISTRATION MODERNISATION PROGRAM</v>
          </cell>
          <cell r="U301" t="str">
            <v>ECGF1</v>
          </cell>
          <cell r="V301" t="str">
            <v>K</v>
          </cell>
          <cell r="W301" t="str">
            <v>Multi-Sector</v>
          </cell>
          <cell r="X301" t="str">
            <v>K0</v>
          </cell>
          <cell r="Y301" t="str">
            <v>Multi-Sector</v>
          </cell>
          <cell r="Z301" t="str">
            <v>K00</v>
          </cell>
          <cell r="AA301" t="str">
            <v>Multi-Sector</v>
          </cell>
          <cell r="AB301" t="str">
            <v>2000</v>
          </cell>
          <cell r="AC301" t="str">
            <v>20</v>
          </cell>
          <cell r="AD301" t="str">
            <v>OnGo</v>
          </cell>
        </row>
        <row r="302">
          <cell r="A302" t="str">
            <v>P-CV-K00-014</v>
          </cell>
          <cell r="B302" t="str">
            <v>5500155014201</v>
          </cell>
          <cell r="C302" t="str">
            <v>Cape Verde</v>
          </cell>
          <cell r="D302" t="str">
            <v/>
          </cell>
          <cell r="E302" t="str">
            <v/>
          </cell>
          <cell r="F302" t="str">
            <v/>
          </cell>
          <cell r="G302" t="str">
            <v/>
          </cell>
          <cell r="H302" t="str">
            <v/>
          </cell>
          <cell r="I302" t="str">
            <v/>
          </cell>
          <cell r="J302" t="str">
            <v/>
          </cell>
          <cell r="K302">
            <v>37937.61</v>
          </cell>
          <cell r="L302">
            <v>50154.66</v>
          </cell>
          <cell r="M302">
            <v>88092.27</v>
          </cell>
          <cell r="Q302" t="str">
            <v>SOV</v>
          </cell>
          <cell r="R302">
            <v>1</v>
          </cell>
          <cell r="T302" t="str">
            <v>SUPPORT TO PROCUREMENT SYSTEM ASSESSMENT AND E-PROCUREMENT D</v>
          </cell>
          <cell r="U302" t="str">
            <v>ECGF1</v>
          </cell>
          <cell r="V302" t="str">
            <v>K</v>
          </cell>
          <cell r="W302" t="str">
            <v>Multi-Sector</v>
          </cell>
          <cell r="X302" t="str">
            <v>K0</v>
          </cell>
          <cell r="Y302" t="str">
            <v>Multi-Sector</v>
          </cell>
          <cell r="Z302" t="str">
            <v>K00</v>
          </cell>
          <cell r="AA302" t="str">
            <v>Multi-Sector</v>
          </cell>
          <cell r="AB302" t="str">
            <v>5500</v>
          </cell>
          <cell r="AC302" t="str">
            <v>43</v>
          </cell>
          <cell r="AD302" t="str">
            <v>OnGo</v>
          </cell>
        </row>
        <row r="303">
          <cell r="A303" t="str">
            <v>P-CV-K00-015</v>
          </cell>
          <cell r="B303" t="str">
            <v>2000200005653</v>
          </cell>
          <cell r="C303" t="str">
            <v>Cape Verde</v>
          </cell>
          <cell r="D303" t="str">
            <v/>
          </cell>
          <cell r="E303" t="str">
            <v/>
          </cell>
          <cell r="F303" t="str">
            <v/>
          </cell>
          <cell r="G303" t="str">
            <v/>
          </cell>
          <cell r="H303" t="str">
            <v/>
          </cell>
          <cell r="I303" t="str">
            <v/>
          </cell>
          <cell r="J303" t="str">
            <v/>
          </cell>
          <cell r="K303">
            <v>15896979.66</v>
          </cell>
          <cell r="L303" t="str">
            <v/>
          </cell>
          <cell r="M303">
            <v>15896979.66</v>
          </cell>
          <cell r="Q303" t="str">
            <v>SOV</v>
          </cell>
          <cell r="R303">
            <v>1</v>
          </cell>
          <cell r="T303" t="str">
            <v>E-GOVERNANCE AND PUBLIC ADMINISTRATION MODERNISATION PROGRAM</v>
          </cell>
          <cell r="U303" t="str">
            <v>ECGF1</v>
          </cell>
          <cell r="V303" t="str">
            <v>K</v>
          </cell>
          <cell r="W303" t="str">
            <v>Multi-Sector</v>
          </cell>
          <cell r="X303" t="str">
            <v>K0</v>
          </cell>
          <cell r="Y303" t="str">
            <v>Multi-Sector</v>
          </cell>
          <cell r="Z303" t="str">
            <v>K00</v>
          </cell>
          <cell r="AA303" t="str">
            <v>Multi-Sector</v>
          </cell>
          <cell r="AB303" t="str">
            <v>2000</v>
          </cell>
          <cell r="AC303" t="str">
            <v>20</v>
          </cell>
          <cell r="AD303" t="str">
            <v>OnGo</v>
          </cell>
        </row>
        <row r="304">
          <cell r="A304" t="str">
            <v>P-CV-K00-016</v>
          </cell>
          <cell r="B304" t="str">
            <v>2000200004693</v>
          </cell>
          <cell r="C304" t="str">
            <v>Cape Verde</v>
          </cell>
          <cell r="D304" t="str">
            <v/>
          </cell>
          <cell r="E304" t="str">
            <v/>
          </cell>
          <cell r="F304" t="str">
            <v/>
          </cell>
          <cell r="G304" t="str">
            <v/>
          </cell>
          <cell r="H304" t="str">
            <v/>
          </cell>
          <cell r="I304">
            <v>24520102.43</v>
          </cell>
          <cell r="J304" t="str">
            <v/>
          </cell>
          <cell r="K304" t="str">
            <v/>
          </cell>
          <cell r="L304" t="str">
            <v/>
          </cell>
          <cell r="M304">
            <v>24520102.43</v>
          </cell>
          <cell r="Q304" t="str">
            <v>SOV</v>
          </cell>
          <cell r="R304">
            <v>1</v>
          </cell>
          <cell r="T304" t="str">
            <v>COVID-19 CRISIS RESPONSE SUPPORT PROGRAMME (CCRSP)</v>
          </cell>
          <cell r="U304" t="str">
            <v>ECGF1</v>
          </cell>
          <cell r="V304" t="str">
            <v>K</v>
          </cell>
          <cell r="W304" t="str">
            <v>Multi-Sector</v>
          </cell>
          <cell r="X304" t="str">
            <v>K0</v>
          </cell>
          <cell r="Y304" t="str">
            <v>Multi-Sector</v>
          </cell>
          <cell r="Z304" t="str">
            <v>K00</v>
          </cell>
          <cell r="AA304" t="str">
            <v>Multi-Sector</v>
          </cell>
          <cell r="AB304" t="str">
            <v>2000</v>
          </cell>
          <cell r="AC304" t="str">
            <v>20</v>
          </cell>
          <cell r="AD304" t="str">
            <v>COMP</v>
          </cell>
        </row>
        <row r="305">
          <cell r="A305" t="str">
            <v>P-CV-KA0-006</v>
          </cell>
          <cell r="B305" t="str">
            <v>2000130014581</v>
          </cell>
          <cell r="C305" t="str">
            <v>Cape Verde</v>
          </cell>
          <cell r="D305">
            <v>11813814.289999999</v>
          </cell>
          <cell r="E305" t="str">
            <v/>
          </cell>
          <cell r="F305" t="str">
            <v/>
          </cell>
          <cell r="G305" t="str">
            <v/>
          </cell>
          <cell r="H305" t="str">
            <v/>
          </cell>
          <cell r="I305" t="str">
            <v/>
          </cell>
          <cell r="J305" t="str">
            <v/>
          </cell>
          <cell r="K305" t="str">
            <v/>
          </cell>
          <cell r="L305" t="str">
            <v/>
          </cell>
          <cell r="M305">
            <v>11813814.289999999</v>
          </cell>
          <cell r="Q305" t="str">
            <v>SOV</v>
          </cell>
          <cell r="R305">
            <v>1</v>
          </cell>
          <cell r="T305" t="str">
            <v>PROGRAMME D'APPUI À LA CROISSANCE ECONOMIQUE</v>
          </cell>
          <cell r="U305" t="str">
            <v>ECGF1</v>
          </cell>
          <cell r="V305" t="str">
            <v>K</v>
          </cell>
          <cell r="W305" t="str">
            <v>Multi-Sector</v>
          </cell>
          <cell r="X305" t="str">
            <v>KA</v>
          </cell>
          <cell r="Y305" t="str">
            <v>Public Sector Management</v>
          </cell>
          <cell r="Z305" t="str">
            <v>KA0</v>
          </cell>
          <cell r="AA305" t="str">
            <v>Public Sector Management</v>
          </cell>
          <cell r="AB305" t="str">
            <v>2000</v>
          </cell>
          <cell r="AC305" t="str">
            <v>20</v>
          </cell>
          <cell r="AD305" t="str">
            <v>COMP</v>
          </cell>
        </row>
        <row r="306">
          <cell r="A306" t="str">
            <v>P-CV-KA0-007</v>
          </cell>
          <cell r="B306" t="str">
            <v>2000200001701</v>
          </cell>
          <cell r="C306" t="str">
            <v>Cape Verde</v>
          </cell>
          <cell r="D306" t="str">
            <v/>
          </cell>
          <cell r="E306" t="str">
            <v/>
          </cell>
          <cell r="F306">
            <v>20000000</v>
          </cell>
          <cell r="G306" t="str">
            <v/>
          </cell>
          <cell r="H306" t="str">
            <v/>
          </cell>
          <cell r="I306" t="str">
            <v/>
          </cell>
          <cell r="J306" t="str">
            <v/>
          </cell>
          <cell r="K306" t="str">
            <v/>
          </cell>
          <cell r="L306" t="str">
            <v/>
          </cell>
          <cell r="M306">
            <v>20000000</v>
          </cell>
          <cell r="Q306" t="str">
            <v>SOV</v>
          </cell>
          <cell r="R306">
            <v>1</v>
          </cell>
          <cell r="T306" t="str">
            <v>PACE II</v>
          </cell>
          <cell r="U306" t="str">
            <v>RDGW5</v>
          </cell>
          <cell r="V306" t="str">
            <v>K</v>
          </cell>
          <cell r="W306" t="str">
            <v>Multi-Sector</v>
          </cell>
          <cell r="X306" t="str">
            <v>KA</v>
          </cell>
          <cell r="Y306" t="str">
            <v>Public Sector Management</v>
          </cell>
          <cell r="Z306" t="str">
            <v>KA0</v>
          </cell>
          <cell r="AA306" t="str">
            <v>Public Sector Management</v>
          </cell>
          <cell r="AB306" t="str">
            <v>2000</v>
          </cell>
          <cell r="AC306" t="str">
            <v>20</v>
          </cell>
          <cell r="AD306" t="str">
            <v>CLSD</v>
          </cell>
        </row>
        <row r="307">
          <cell r="A307" t="str">
            <v>P-CV-KA0-008</v>
          </cell>
          <cell r="B307" t="str">
            <v>2000200002752</v>
          </cell>
          <cell r="C307" t="str">
            <v>Cape Verde</v>
          </cell>
          <cell r="D307" t="str">
            <v/>
          </cell>
          <cell r="E307" t="str">
            <v/>
          </cell>
          <cell r="F307" t="str">
            <v/>
          </cell>
          <cell r="G307">
            <v>16532438.119999999</v>
          </cell>
          <cell r="H307" t="str">
            <v/>
          </cell>
          <cell r="I307" t="str">
            <v/>
          </cell>
          <cell r="J307" t="str">
            <v/>
          </cell>
          <cell r="K307" t="str">
            <v/>
          </cell>
          <cell r="L307" t="str">
            <v/>
          </cell>
          <cell r="M307">
            <v>16532438.119999999</v>
          </cell>
          <cell r="Q307" t="str">
            <v>SOV</v>
          </cell>
          <cell r="R307">
            <v>1</v>
          </cell>
          <cell r="T307" t="str">
            <v>PRIVATE SECTOR COMPETITIVENESS AND LOCAL ECONOMIC DEVELOPMEN</v>
          </cell>
          <cell r="U307" t="str">
            <v>ECGF</v>
          </cell>
          <cell r="V307" t="str">
            <v>K</v>
          </cell>
          <cell r="W307" t="str">
            <v>Multi-Sector</v>
          </cell>
          <cell r="X307" t="str">
            <v>KA</v>
          </cell>
          <cell r="Y307" t="str">
            <v>Public Sector Management</v>
          </cell>
          <cell r="Z307" t="str">
            <v>KA0</v>
          </cell>
          <cell r="AA307" t="str">
            <v>Public Sector Management</v>
          </cell>
          <cell r="AB307" t="str">
            <v>2000</v>
          </cell>
          <cell r="AC307" t="str">
            <v>20</v>
          </cell>
          <cell r="AD307" t="str">
            <v>CLSD</v>
          </cell>
        </row>
        <row r="308">
          <cell r="A308" t="str">
            <v>P-CV-KA0-009</v>
          </cell>
          <cell r="B308" t="str">
            <v>2000200004653</v>
          </cell>
          <cell r="C308" t="str">
            <v>Cape Verde</v>
          </cell>
          <cell r="D308" t="str">
            <v/>
          </cell>
          <cell r="E308" t="str">
            <v/>
          </cell>
          <cell r="F308" t="str">
            <v/>
          </cell>
          <cell r="G308" t="str">
            <v/>
          </cell>
          <cell r="H308">
            <v>16157356.33</v>
          </cell>
          <cell r="I308" t="str">
            <v/>
          </cell>
          <cell r="J308" t="str">
            <v/>
          </cell>
          <cell r="K308" t="str">
            <v/>
          </cell>
          <cell r="L308" t="str">
            <v/>
          </cell>
          <cell r="M308">
            <v>16157356.33</v>
          </cell>
          <cell r="Q308" t="str">
            <v>SOV</v>
          </cell>
          <cell r="R308">
            <v>1</v>
          </cell>
          <cell r="T308" t="str">
            <v>PRIVATE SECTOR COMPETITIVENESS AND LOCAL ECONOMIC DEVELOPMEN</v>
          </cell>
          <cell r="U308" t="str">
            <v>ECGF</v>
          </cell>
          <cell r="V308" t="str">
            <v>K</v>
          </cell>
          <cell r="W308" t="str">
            <v>Multi-Sector</v>
          </cell>
          <cell r="X308" t="str">
            <v>KA</v>
          </cell>
          <cell r="Y308" t="str">
            <v>Public Sector Management</v>
          </cell>
          <cell r="Z308" t="str">
            <v>KA0</v>
          </cell>
          <cell r="AA308" t="str">
            <v>Public Sector Management</v>
          </cell>
          <cell r="AB308" t="str">
            <v>2000</v>
          </cell>
          <cell r="AC308" t="str">
            <v>20</v>
          </cell>
          <cell r="AD308" t="str">
            <v>CLSD</v>
          </cell>
        </row>
        <row r="309">
          <cell r="A309" t="str">
            <v>P-DJ-AA0-007</v>
          </cell>
          <cell r="B309" t="str">
            <v>5000199006418</v>
          </cell>
          <cell r="C309" t="str">
            <v>Djibouti</v>
          </cell>
          <cell r="D309" t="str">
            <v/>
          </cell>
          <cell r="E309" t="str">
            <v/>
          </cell>
          <cell r="F309" t="str">
            <v/>
          </cell>
          <cell r="G309" t="str">
            <v/>
          </cell>
          <cell r="H309" t="str">
            <v/>
          </cell>
          <cell r="I309" t="str">
            <v/>
          </cell>
          <cell r="J309" t="str">
            <v/>
          </cell>
          <cell r="K309" t="str">
            <v/>
          </cell>
          <cell r="L309" t="str">
            <v/>
          </cell>
          <cell r="M309">
            <v>0</v>
          </cell>
          <cell r="Q309" t="str">
            <v>SOV</v>
          </cell>
          <cell r="R309">
            <v>1</v>
          </cell>
          <cell r="T309" t="str">
            <v>DJIBOUTI:AIDE D’URGENCE POUR LA REHABILITATION DES INFRASTRU</v>
          </cell>
          <cell r="U309" t="str">
            <v>AHAI4</v>
          </cell>
          <cell r="V309" t="str">
            <v>A</v>
          </cell>
          <cell r="W309" t="str">
            <v>Agriculture</v>
          </cell>
          <cell r="X309" t="str">
            <v>AA</v>
          </cell>
          <cell r="Y309" t="str">
            <v>Agriculture</v>
          </cell>
          <cell r="Z309" t="str">
            <v>AA0</v>
          </cell>
          <cell r="AA309" t="str">
            <v>Agriculture</v>
          </cell>
          <cell r="AB309" t="str">
            <v>5000</v>
          </cell>
          <cell r="AC309" t="str">
            <v>50</v>
          </cell>
          <cell r="AD309" t="str">
            <v>COMP</v>
          </cell>
        </row>
        <row r="310">
          <cell r="A310" t="str">
            <v>P-DJ-DB0-005</v>
          </cell>
          <cell r="B310" t="str">
            <v>2100155042120</v>
          </cell>
          <cell r="C310" t="str">
            <v>Djibouti</v>
          </cell>
          <cell r="D310" t="str">
            <v/>
          </cell>
          <cell r="E310" t="str">
            <v/>
          </cell>
          <cell r="F310" t="str">
            <v/>
          </cell>
          <cell r="G310" t="str">
            <v/>
          </cell>
          <cell r="H310" t="str">
            <v/>
          </cell>
          <cell r="I310" t="str">
            <v/>
          </cell>
          <cell r="J310" t="str">
            <v/>
          </cell>
          <cell r="K310" t="str">
            <v/>
          </cell>
          <cell r="L310">
            <v>98337.34</v>
          </cell>
          <cell r="M310">
            <v>98337.34</v>
          </cell>
          <cell r="Q310" t="str">
            <v>SOV</v>
          </cell>
          <cell r="R310">
            <v>1</v>
          </cell>
          <cell r="T310" t="str">
            <v>ETUDE INTÉGRÉE COMPRENANT LES ASPECTS DE CHANGEMENT CLIMATIQ</v>
          </cell>
          <cell r="U310" t="str">
            <v>PICU2</v>
          </cell>
          <cell r="V310" t="str">
            <v>D</v>
          </cell>
          <cell r="W310" t="str">
            <v>Transport</v>
          </cell>
          <cell r="X310" t="str">
            <v>DB</v>
          </cell>
          <cell r="Y310" t="str">
            <v>Road Transport / Highways</v>
          </cell>
          <cell r="Z310" t="str">
            <v>DB0</v>
          </cell>
          <cell r="AA310" t="str">
            <v>Road Transport / Highways</v>
          </cell>
          <cell r="AB310" t="str">
            <v>2100</v>
          </cell>
          <cell r="AC310" t="str">
            <v>41</v>
          </cell>
          <cell r="AD310" t="str">
            <v>APVD</v>
          </cell>
        </row>
        <row r="311">
          <cell r="A311" t="str">
            <v>P-DJ-FA0-003</v>
          </cell>
          <cell r="B311" t="str">
            <v>2100150039343</v>
          </cell>
          <cell r="C311" t="str">
            <v>Djibouti</v>
          </cell>
          <cell r="D311" t="str">
            <v/>
          </cell>
          <cell r="E311" t="str">
            <v/>
          </cell>
          <cell r="F311" t="str">
            <v/>
          </cell>
          <cell r="G311" t="str">
            <v/>
          </cell>
          <cell r="H311">
            <v>10166021.18</v>
          </cell>
          <cell r="I311">
            <v>26723.269999999997</v>
          </cell>
          <cell r="J311" t="str">
            <v/>
          </cell>
          <cell r="K311">
            <v>108621.26000000001</v>
          </cell>
          <cell r="L311">
            <v>204835.03000000003</v>
          </cell>
          <cell r="M311">
            <v>10506200.739999998</v>
          </cell>
          <cell r="Q311" t="str">
            <v>SOV</v>
          </cell>
          <cell r="R311">
            <v>1</v>
          </cell>
          <cell r="T311" t="str">
            <v>PROJET DE DEVELOPPEMENT DE LA GEOTHERMIE - FINANCEMENT SUPPL</v>
          </cell>
          <cell r="U311" t="str">
            <v>PESD4</v>
          </cell>
          <cell r="V311" t="str">
            <v>F</v>
          </cell>
          <cell r="W311" t="str">
            <v>Power</v>
          </cell>
          <cell r="X311" t="str">
            <v>FA</v>
          </cell>
          <cell r="Y311" t="str">
            <v>Electricity</v>
          </cell>
          <cell r="Z311" t="str">
            <v>FA0</v>
          </cell>
          <cell r="AA311" t="str">
            <v>Electricity</v>
          </cell>
          <cell r="AB311" t="str">
            <v>2100</v>
          </cell>
          <cell r="AC311" t="str">
            <v>10</v>
          </cell>
          <cell r="AD311" t="str">
            <v>COMP</v>
          </cell>
        </row>
        <row r="312">
          <cell r="A312" t="str">
            <v>P-DJ-FA0-004</v>
          </cell>
          <cell r="B312" t="str">
            <v>2100155040661</v>
          </cell>
          <cell r="C312" t="str">
            <v>Djibouti</v>
          </cell>
          <cell r="D312" t="str">
            <v/>
          </cell>
          <cell r="E312" t="str">
            <v/>
          </cell>
          <cell r="F312" t="str">
            <v/>
          </cell>
          <cell r="G312" t="str">
            <v/>
          </cell>
          <cell r="H312" t="str">
            <v/>
          </cell>
          <cell r="I312">
            <v>47774.37</v>
          </cell>
          <cell r="J312">
            <v>1083781.17</v>
          </cell>
          <cell r="K312">
            <v>1174134.8299999996</v>
          </cell>
          <cell r="L312">
            <v>6297.23</v>
          </cell>
          <cell r="M312">
            <v>2311987.5999999996</v>
          </cell>
          <cell r="Q312" t="str">
            <v>SOV</v>
          </cell>
          <cell r="R312">
            <v>1</v>
          </cell>
          <cell r="T312" t="str">
            <v>SUPPLEMATARY FINANCING FOR GEOTHERMAL EXPLORATION PROJECT IN</v>
          </cell>
          <cell r="U312" t="str">
            <v>PESD4</v>
          </cell>
          <cell r="V312" t="str">
            <v>F</v>
          </cell>
          <cell r="W312" t="str">
            <v>Power</v>
          </cell>
          <cell r="X312" t="str">
            <v>FA</v>
          </cell>
          <cell r="Y312" t="str">
            <v>Electricity</v>
          </cell>
          <cell r="Z312" t="str">
            <v>FA0</v>
          </cell>
          <cell r="AA312" t="str">
            <v>Electricity</v>
          </cell>
          <cell r="AB312" t="str">
            <v>2100</v>
          </cell>
          <cell r="AC312" t="str">
            <v>41</v>
          </cell>
          <cell r="AD312" t="str">
            <v>COMP</v>
          </cell>
        </row>
        <row r="313">
          <cell r="A313" t="str">
            <v>P-DJ-I00-001</v>
          </cell>
          <cell r="B313" t="str">
            <v>2100150033693</v>
          </cell>
          <cell r="C313" t="str">
            <v>Djibouti</v>
          </cell>
          <cell r="D313" t="str">
            <v/>
          </cell>
          <cell r="E313">
            <v>162238.01</v>
          </cell>
          <cell r="F313">
            <v>78274.350000000006</v>
          </cell>
          <cell r="G313">
            <v>295254.60000000003</v>
          </cell>
          <cell r="H313">
            <v>903376.28000000014</v>
          </cell>
          <cell r="I313">
            <v>207293.43000000002</v>
          </cell>
          <cell r="J313">
            <v>390270.33</v>
          </cell>
          <cell r="K313">
            <v>2250718.1399999997</v>
          </cell>
          <cell r="L313">
            <v>723634.07000000007</v>
          </cell>
          <cell r="M313">
            <v>5011059.21</v>
          </cell>
          <cell r="Q313" t="str">
            <v>SOV</v>
          </cell>
          <cell r="R313">
            <v>1</v>
          </cell>
          <cell r="T313" t="str">
            <v>PROJET D'APPUI A LA RÉALISATION DES INFRASTRUCTURES SOCIOECO</v>
          </cell>
          <cell r="U313" t="str">
            <v>AHHD1</v>
          </cell>
          <cell r="V313" t="str">
            <v>I</v>
          </cell>
          <cell r="W313" t="str">
            <v>Social</v>
          </cell>
          <cell r="X313" t="str">
            <v>I0</v>
          </cell>
          <cell r="Y313" t="str">
            <v>Social</v>
          </cell>
          <cell r="Z313" t="str">
            <v>I00</v>
          </cell>
          <cell r="AA313" t="str">
            <v>Social</v>
          </cell>
          <cell r="AB313" t="str">
            <v>2100</v>
          </cell>
          <cell r="AC313" t="str">
            <v>10</v>
          </cell>
          <cell r="AD313" t="str">
            <v>OnGo</v>
          </cell>
        </row>
        <row r="314">
          <cell r="A314" t="str">
            <v>P-DJ-IA0-004</v>
          </cell>
          <cell r="B314" t="str">
            <v>5000199005518</v>
          </cell>
          <cell r="C314" t="str">
            <v>Djibouti</v>
          </cell>
          <cell r="D314" t="str">
            <v/>
          </cell>
          <cell r="E314" t="str">
            <v/>
          </cell>
          <cell r="F314" t="str">
            <v/>
          </cell>
          <cell r="G314" t="str">
            <v/>
          </cell>
          <cell r="H314" t="str">
            <v/>
          </cell>
          <cell r="I314" t="str">
            <v/>
          </cell>
          <cell r="J314" t="str">
            <v/>
          </cell>
          <cell r="K314" t="str">
            <v/>
          </cell>
          <cell r="L314" t="str">
            <v/>
          </cell>
          <cell r="M314">
            <v>0</v>
          </cell>
          <cell r="Q314" t="str">
            <v>SOV</v>
          </cell>
          <cell r="R314">
            <v>1</v>
          </cell>
          <cell r="T314" t="str">
            <v>AIDE D’URGENCE POUR LA REHABILITATION DES INFRASTRUCTURES SC</v>
          </cell>
          <cell r="U314" t="str">
            <v>AHHD1</v>
          </cell>
          <cell r="V314" t="str">
            <v>I</v>
          </cell>
          <cell r="W314" t="str">
            <v>Social</v>
          </cell>
          <cell r="X314" t="str">
            <v>IA</v>
          </cell>
          <cell r="Y314" t="str">
            <v>Education</v>
          </cell>
          <cell r="Z314" t="str">
            <v>IA0</v>
          </cell>
          <cell r="AA314" t="str">
            <v>Education</v>
          </cell>
          <cell r="AB314" t="str">
            <v>5000</v>
          </cell>
          <cell r="AC314" t="str">
            <v>50</v>
          </cell>
          <cell r="AD314" t="str">
            <v>CLSD</v>
          </cell>
        </row>
        <row r="315">
          <cell r="A315" t="str">
            <v>P-DJ-IZ0-001</v>
          </cell>
          <cell r="B315" t="str">
            <v>5000199004018</v>
          </cell>
          <cell r="C315" t="str">
            <v>Djibouti</v>
          </cell>
          <cell r="D315" t="str">
            <v/>
          </cell>
          <cell r="E315" t="str">
            <v/>
          </cell>
          <cell r="F315" t="str">
            <v/>
          </cell>
          <cell r="G315" t="str">
            <v/>
          </cell>
          <cell r="H315" t="str">
            <v/>
          </cell>
          <cell r="I315" t="str">
            <v/>
          </cell>
          <cell r="J315" t="str">
            <v/>
          </cell>
          <cell r="K315" t="str">
            <v/>
          </cell>
          <cell r="L315" t="str">
            <v/>
          </cell>
          <cell r="M315">
            <v>0</v>
          </cell>
          <cell r="Q315" t="str">
            <v>SOV</v>
          </cell>
          <cell r="R315">
            <v>1</v>
          </cell>
          <cell r="T315" t="str">
            <v>AIDE D'URGENCE POUR UNE ASSISTANCE AUX REFUGIES EN PROVENANC</v>
          </cell>
          <cell r="U315" t="str">
            <v>AHHD1</v>
          </cell>
          <cell r="V315" t="str">
            <v>I</v>
          </cell>
          <cell r="W315" t="str">
            <v>Social</v>
          </cell>
          <cell r="X315" t="str">
            <v>IZ</v>
          </cell>
          <cell r="Y315" t="str">
            <v>More Than One Social Sub-Sector</v>
          </cell>
          <cell r="Z315" t="str">
            <v>IZ0</v>
          </cell>
          <cell r="AA315" t="str">
            <v>More Than One Social Sub-Sector</v>
          </cell>
          <cell r="AB315" t="str">
            <v>5000</v>
          </cell>
          <cell r="AC315" t="str">
            <v>50</v>
          </cell>
          <cell r="AD315" t="str">
            <v>COMP</v>
          </cell>
        </row>
        <row r="316">
          <cell r="A316" t="str">
            <v>P-DJ-K00-003</v>
          </cell>
          <cell r="B316" t="str">
            <v>5900155018104</v>
          </cell>
          <cell r="C316" t="str">
            <v>Djibouti</v>
          </cell>
          <cell r="D316" t="str">
            <v/>
          </cell>
          <cell r="E316" t="str">
            <v/>
          </cell>
          <cell r="F316" t="str">
            <v/>
          </cell>
          <cell r="G316" t="str">
            <v/>
          </cell>
          <cell r="H316" t="str">
            <v/>
          </cell>
          <cell r="I316" t="str">
            <v/>
          </cell>
          <cell r="J316" t="str">
            <v/>
          </cell>
          <cell r="K316" t="str">
            <v/>
          </cell>
          <cell r="L316" t="str">
            <v/>
          </cell>
          <cell r="M316">
            <v>0</v>
          </cell>
          <cell r="Q316" t="str">
            <v>SOV</v>
          </cell>
          <cell r="R316">
            <v>1</v>
          </cell>
          <cell r="T316" t="str">
            <v>DJIBOUTI :PROJET D’APPUI À LA SOUTENABILITE DE LA DETTE PUBL</v>
          </cell>
          <cell r="U316" t="str">
            <v>ECGF2</v>
          </cell>
          <cell r="V316" t="str">
            <v>K</v>
          </cell>
          <cell r="W316" t="str">
            <v>Multi-Sector</v>
          </cell>
          <cell r="X316" t="str">
            <v>K0</v>
          </cell>
          <cell r="Y316" t="str">
            <v>Multi-Sector</v>
          </cell>
          <cell r="Z316" t="str">
            <v>K00</v>
          </cell>
          <cell r="AA316" t="str">
            <v>Multi-Sector</v>
          </cell>
          <cell r="AB316" t="str">
            <v>5900</v>
          </cell>
          <cell r="AC316" t="str">
            <v>84</v>
          </cell>
          <cell r="AD316" t="str">
            <v>APVD</v>
          </cell>
        </row>
        <row r="317">
          <cell r="A317" t="str">
            <v>P-DJ-KE0-001</v>
          </cell>
          <cell r="B317" t="str">
            <v>2100150036493</v>
          </cell>
          <cell r="C317" t="str">
            <v>Djibouti</v>
          </cell>
          <cell r="D317" t="str">
            <v/>
          </cell>
          <cell r="E317" t="str">
            <v/>
          </cell>
          <cell r="F317">
            <v>93582.74</v>
          </cell>
          <cell r="G317" t="str">
            <v/>
          </cell>
          <cell r="H317">
            <v>295243.51</v>
          </cell>
          <cell r="I317">
            <v>556403.67000000004</v>
          </cell>
          <cell r="J317">
            <v>27561.279999999999</v>
          </cell>
          <cell r="K317">
            <v>702412.39999999991</v>
          </cell>
          <cell r="L317">
            <v>473497.05</v>
          </cell>
          <cell r="M317">
            <v>2148700.65</v>
          </cell>
          <cell r="Q317" t="str">
            <v>SOV</v>
          </cell>
          <cell r="R317">
            <v>0.5</v>
          </cell>
          <cell r="T317" t="str">
            <v>RENFORCEMENT DES COMPETENCES DANS LE SECTEUR DE LA SANTE</v>
          </cell>
          <cell r="U317" t="str">
            <v>AHHD1</v>
          </cell>
          <cell r="V317" t="str">
            <v>K</v>
          </cell>
          <cell r="W317" t="str">
            <v>Multi-Sector</v>
          </cell>
          <cell r="X317" t="str">
            <v>KE</v>
          </cell>
          <cell r="Y317" t="str">
            <v>Infrastructure</v>
          </cell>
          <cell r="Z317" t="str">
            <v>KE0</v>
          </cell>
          <cell r="AA317" t="str">
            <v>Infrastructure</v>
          </cell>
          <cell r="AB317" t="str">
            <v>2100</v>
          </cell>
          <cell r="AC317" t="str">
            <v>10</v>
          </cell>
          <cell r="AD317" t="str">
            <v>OnGo</v>
          </cell>
        </row>
        <row r="318">
          <cell r="A318" t="str">
            <v>P-DJ-KE0-001</v>
          </cell>
          <cell r="B318" t="str">
            <v>2100155033667</v>
          </cell>
          <cell r="C318" t="str">
            <v>Djibouti</v>
          </cell>
          <cell r="D318" t="str">
            <v/>
          </cell>
          <cell r="E318" t="str">
            <v/>
          </cell>
          <cell r="F318">
            <v>13280.86</v>
          </cell>
          <cell r="G318" t="str">
            <v/>
          </cell>
          <cell r="H318" t="str">
            <v/>
          </cell>
          <cell r="I318">
            <v>11359.74</v>
          </cell>
          <cell r="J318" t="str">
            <v/>
          </cell>
          <cell r="K318">
            <v>1788.07</v>
          </cell>
          <cell r="L318">
            <v>30809.15</v>
          </cell>
          <cell r="M318">
            <v>57237.82</v>
          </cell>
          <cell r="Q318" t="str">
            <v>SOV</v>
          </cell>
          <cell r="R318">
            <v>0.5</v>
          </cell>
          <cell r="T318" t="str">
            <v>RENFORCEMENT DES COMPETENCES DANS LE SECTEUR DE LA SANTE</v>
          </cell>
          <cell r="U318" t="str">
            <v>AHHD1</v>
          </cell>
          <cell r="V318" t="str">
            <v>K</v>
          </cell>
          <cell r="W318" t="str">
            <v>Multi-Sector</v>
          </cell>
          <cell r="X318" t="str">
            <v>KE</v>
          </cell>
          <cell r="Y318" t="str">
            <v>Infrastructure</v>
          </cell>
          <cell r="Z318" t="str">
            <v>KE0</v>
          </cell>
          <cell r="AA318" t="str">
            <v>Infrastructure</v>
          </cell>
          <cell r="AB318" t="str">
            <v>2100</v>
          </cell>
          <cell r="AC318" t="str">
            <v>41</v>
          </cell>
          <cell r="AD318" t="str">
            <v>OnGo</v>
          </cell>
        </row>
        <row r="319">
          <cell r="A319" t="str">
            <v>P-DJ-KF0-010</v>
          </cell>
          <cell r="B319" t="str">
            <v>2100155041968</v>
          </cell>
          <cell r="C319" t="str">
            <v>Djibouti</v>
          </cell>
          <cell r="D319" t="str">
            <v/>
          </cell>
          <cell r="E319" t="str">
            <v/>
          </cell>
          <cell r="F319" t="str">
            <v/>
          </cell>
          <cell r="G319" t="str">
            <v/>
          </cell>
          <cell r="H319" t="str">
            <v/>
          </cell>
          <cell r="I319" t="str">
            <v/>
          </cell>
          <cell r="J319" t="str">
            <v/>
          </cell>
          <cell r="K319" t="str">
            <v/>
          </cell>
          <cell r="L319" t="str">
            <v/>
          </cell>
          <cell r="M319">
            <v>0</v>
          </cell>
          <cell r="Q319" t="str">
            <v>SOV</v>
          </cell>
          <cell r="R319">
            <v>1</v>
          </cell>
          <cell r="T319" t="str">
            <v>APPUI AUX INSTITUTIONS DE CONTROLE DES FP ET GOUVERNANCE DES</v>
          </cell>
          <cell r="U319" t="str">
            <v>ECGF2</v>
          </cell>
          <cell r="V319" t="str">
            <v>K</v>
          </cell>
          <cell r="W319" t="str">
            <v>Multi-Sector</v>
          </cell>
          <cell r="X319" t="str">
            <v>KF</v>
          </cell>
          <cell r="Y319" t="str">
            <v>Institutional Support</v>
          </cell>
          <cell r="Z319" t="str">
            <v>KF0</v>
          </cell>
          <cell r="AA319" t="str">
            <v>Institutional Support</v>
          </cell>
          <cell r="AB319" t="str">
            <v>2100</v>
          </cell>
          <cell r="AC319" t="str">
            <v>40</v>
          </cell>
          <cell r="AD319" t="str">
            <v>APVD</v>
          </cell>
        </row>
        <row r="320">
          <cell r="A320" t="str">
            <v>P-DZ-AAF-003</v>
          </cell>
          <cell r="B320" t="str">
            <v>5500155014555</v>
          </cell>
          <cell r="C320" t="str">
            <v>Algeria</v>
          </cell>
          <cell r="D320" t="str">
            <v/>
          </cell>
          <cell r="E320" t="str">
            <v/>
          </cell>
          <cell r="F320" t="str">
            <v/>
          </cell>
          <cell r="G320" t="str">
            <v/>
          </cell>
          <cell r="H320" t="str">
            <v/>
          </cell>
          <cell r="I320" t="str">
            <v/>
          </cell>
          <cell r="J320" t="str">
            <v/>
          </cell>
          <cell r="K320" t="str">
            <v/>
          </cell>
          <cell r="L320" t="str">
            <v/>
          </cell>
          <cell r="M320">
            <v>0</v>
          </cell>
          <cell r="Q320" t="str">
            <v>SOV</v>
          </cell>
          <cell r="R320">
            <v>1</v>
          </cell>
          <cell r="T320" t="str">
            <v>ASSISTANCE TECHNIQUE EN VUE DE L'ÉLABORATION D'UN PLAN NATIO</v>
          </cell>
          <cell r="U320" t="str">
            <v>AHAI3</v>
          </cell>
          <cell r="V320" t="str">
            <v>A</v>
          </cell>
          <cell r="W320" t="str">
            <v>Agriculture</v>
          </cell>
          <cell r="X320" t="str">
            <v>AA</v>
          </cell>
          <cell r="Y320" t="str">
            <v>Agriculture</v>
          </cell>
          <cell r="Z320" t="str">
            <v>AAF</v>
          </cell>
          <cell r="AA320" t="str">
            <v>Fisheries / Maritime Food</v>
          </cell>
          <cell r="AB320" t="str">
            <v>5500</v>
          </cell>
          <cell r="AC320" t="str">
            <v>43</v>
          </cell>
          <cell r="AD320" t="str">
            <v>APVD</v>
          </cell>
        </row>
        <row r="321">
          <cell r="A321" t="str">
            <v>P-DZ-B00-001</v>
          </cell>
          <cell r="B321" t="str">
            <v>5500155008801</v>
          </cell>
          <cell r="C321" t="str">
            <v>Algeria</v>
          </cell>
          <cell r="D321" t="str">
            <v/>
          </cell>
          <cell r="E321">
            <v>11013.529999999999</v>
          </cell>
          <cell r="F321">
            <v>665417.71000000008</v>
          </cell>
          <cell r="G321" t="str">
            <v/>
          </cell>
          <cell r="H321">
            <v>9738.619999999999</v>
          </cell>
          <cell r="I321" t="str">
            <v/>
          </cell>
          <cell r="J321" t="str">
            <v/>
          </cell>
          <cell r="K321" t="str">
            <v/>
          </cell>
          <cell r="L321" t="str">
            <v/>
          </cell>
          <cell r="M321">
            <v>686169.8600000001</v>
          </cell>
          <cell r="Q321" t="str">
            <v>SOV</v>
          </cell>
          <cell r="R321">
            <v>1</v>
          </cell>
          <cell r="T321" t="str">
            <v>ETUDE SUR LA DIVERSIFICATION ECONOMIQUE EN ALGERIE</v>
          </cell>
          <cell r="U321" t="str">
            <v>RDGN4</v>
          </cell>
          <cell r="V321" t="str">
            <v>B</v>
          </cell>
          <cell r="W321" t="str">
            <v>Ind/Mini/Quar</v>
          </cell>
          <cell r="X321" t="str">
            <v>B0</v>
          </cell>
          <cell r="Y321" t="str">
            <v>Industry, Mining &amp; Quarrying</v>
          </cell>
          <cell r="Z321" t="str">
            <v>B00</v>
          </cell>
          <cell r="AA321" t="str">
            <v>Industry, Mining &amp; Quarrying</v>
          </cell>
          <cell r="AB321" t="str">
            <v>5500</v>
          </cell>
          <cell r="AC321" t="str">
            <v>43</v>
          </cell>
          <cell r="AD321" t="str">
            <v>CLSD</v>
          </cell>
        </row>
        <row r="322">
          <cell r="A322" t="str">
            <v>P-DZ-EAZ-003</v>
          </cell>
          <cell r="B322" t="str">
            <v>5500155008952</v>
          </cell>
          <cell r="C322" t="str">
            <v>Algeria</v>
          </cell>
          <cell r="D322" t="str">
            <v/>
          </cell>
          <cell r="E322">
            <v>3615.33</v>
          </cell>
          <cell r="F322">
            <v>69419.44</v>
          </cell>
          <cell r="G322">
            <v>98022.849999999991</v>
          </cell>
          <cell r="H322">
            <v>132134.76999999999</v>
          </cell>
          <cell r="I322" t="str">
            <v/>
          </cell>
          <cell r="J322">
            <v>92863.72</v>
          </cell>
          <cell r="K322" t="str">
            <v/>
          </cell>
          <cell r="L322" t="str">
            <v/>
          </cell>
          <cell r="M322">
            <v>396056.11</v>
          </cell>
          <cell r="Q322" t="str">
            <v>SOV</v>
          </cell>
          <cell r="R322">
            <v>1</v>
          </cell>
          <cell r="T322" t="str">
            <v>ASSISTANCE TECHNIQUE POUR L'ELABORATION D'UN SIG AU PROFIT D</v>
          </cell>
          <cell r="U322" t="str">
            <v>AHWS3</v>
          </cell>
          <cell r="V322" t="str">
            <v>E</v>
          </cell>
          <cell r="W322" t="str">
            <v>Water Sup/Sanit</v>
          </cell>
          <cell r="X322" t="str">
            <v>EA</v>
          </cell>
          <cell r="Y322" t="str">
            <v>Water Supply</v>
          </cell>
          <cell r="Z322" t="str">
            <v>EAZ</v>
          </cell>
          <cell r="AA322" t="str">
            <v>More Than One Water Supply Sub-Sector</v>
          </cell>
          <cell r="AB322" t="str">
            <v>5500</v>
          </cell>
          <cell r="AC322" t="str">
            <v>43</v>
          </cell>
          <cell r="AD322" t="str">
            <v>COMP</v>
          </cell>
        </row>
        <row r="323">
          <cell r="A323" t="str">
            <v>P-DZ-IAZ-001</v>
          </cell>
          <cell r="B323" t="str">
            <v>5500155008802</v>
          </cell>
          <cell r="C323" t="str">
            <v>Algeria</v>
          </cell>
          <cell r="D323" t="str">
            <v/>
          </cell>
          <cell r="E323">
            <v>148312.79999999999</v>
          </cell>
          <cell r="F323">
            <v>108561.50000000001</v>
          </cell>
          <cell r="G323">
            <v>269239.55</v>
          </cell>
          <cell r="H323">
            <v>25952.06</v>
          </cell>
          <cell r="I323" t="str">
            <v/>
          </cell>
          <cell r="J323" t="str">
            <v/>
          </cell>
          <cell r="K323" t="str">
            <v/>
          </cell>
          <cell r="L323" t="str">
            <v/>
          </cell>
          <cell r="M323">
            <v>552065.91</v>
          </cell>
          <cell r="Q323" t="str">
            <v>SOV</v>
          </cell>
          <cell r="R323">
            <v>1</v>
          </cell>
          <cell r="T323" t="str">
            <v>MIC - ETUDE SUR LA CROISSANCE INCLUSIVE ET L’EMPLOI</v>
          </cell>
          <cell r="U323" t="str">
            <v>AHHD3</v>
          </cell>
          <cell r="V323" t="str">
            <v>I</v>
          </cell>
          <cell r="W323" t="str">
            <v>Social</v>
          </cell>
          <cell r="X323" t="str">
            <v>IA</v>
          </cell>
          <cell r="Y323" t="str">
            <v>Education</v>
          </cell>
          <cell r="Z323" t="str">
            <v>IAZ</v>
          </cell>
          <cell r="AA323" t="str">
            <v>More Than One Education Sub-Sector</v>
          </cell>
          <cell r="AB323" t="str">
            <v>5500</v>
          </cell>
          <cell r="AC323" t="str">
            <v>43</v>
          </cell>
          <cell r="AD323" t="str">
            <v>COMP</v>
          </cell>
        </row>
        <row r="324">
          <cell r="A324" t="str">
            <v>P-DZ-K00-007</v>
          </cell>
          <cell r="B324" t="str">
            <v>2000200000453</v>
          </cell>
          <cell r="C324" t="str">
            <v>Algeria</v>
          </cell>
          <cell r="D324" t="str">
            <v/>
          </cell>
          <cell r="E324">
            <v>707547169.80999994</v>
          </cell>
          <cell r="F324" t="str">
            <v/>
          </cell>
          <cell r="G324" t="str">
            <v/>
          </cell>
          <cell r="H324" t="str">
            <v/>
          </cell>
          <cell r="I324" t="str">
            <v/>
          </cell>
          <cell r="J324" t="str">
            <v/>
          </cell>
          <cell r="K324" t="str">
            <v/>
          </cell>
          <cell r="L324" t="str">
            <v/>
          </cell>
          <cell r="M324">
            <v>707547169.80999994</v>
          </cell>
          <cell r="Q324" t="str">
            <v>SOV</v>
          </cell>
          <cell r="R324">
            <v>1</v>
          </cell>
          <cell r="T324" t="str">
            <v>PROGRAMME D’APPUI BUDGÉTAIRE À LA COMPÉTITIVITÉ INDUSTRIELLE</v>
          </cell>
          <cell r="U324" t="str">
            <v>RDGN4</v>
          </cell>
          <cell r="V324" t="str">
            <v>K</v>
          </cell>
          <cell r="W324" t="str">
            <v>Multi-Sector</v>
          </cell>
          <cell r="X324" t="str">
            <v>K0</v>
          </cell>
          <cell r="Y324" t="str">
            <v>Multi-Sector</v>
          </cell>
          <cell r="Z324" t="str">
            <v>K00</v>
          </cell>
          <cell r="AA324" t="str">
            <v>Multi-Sector</v>
          </cell>
          <cell r="AB324" t="str">
            <v>2000</v>
          </cell>
          <cell r="AC324" t="str">
            <v>20</v>
          </cell>
          <cell r="AD324" t="str">
            <v>CLSD</v>
          </cell>
        </row>
        <row r="325">
          <cell r="A325" t="str">
            <v>P-DZ-KD0-002</v>
          </cell>
          <cell r="B325" t="str">
            <v>5500155011052</v>
          </cell>
          <cell r="C325" t="str">
            <v>Algeria</v>
          </cell>
          <cell r="D325" t="str">
            <v/>
          </cell>
          <cell r="E325" t="str">
            <v/>
          </cell>
          <cell r="F325">
            <v>397491.92</v>
          </cell>
          <cell r="G325" t="str">
            <v/>
          </cell>
          <cell r="H325" t="str">
            <v/>
          </cell>
          <cell r="I325" t="str">
            <v/>
          </cell>
          <cell r="J325" t="str">
            <v/>
          </cell>
          <cell r="K325" t="str">
            <v/>
          </cell>
          <cell r="L325" t="str">
            <v/>
          </cell>
          <cell r="M325">
            <v>397491.92</v>
          </cell>
          <cell r="Q325" t="str">
            <v>SOV</v>
          </cell>
          <cell r="R325">
            <v>1</v>
          </cell>
          <cell r="T325" t="str">
            <v>APPUI A L'ORGANISATION DU FORUM AFRICAIN DES AFFAIRES ET DE</v>
          </cell>
          <cell r="U325" t="str">
            <v>ECST2</v>
          </cell>
          <cell r="V325" t="str">
            <v>K</v>
          </cell>
          <cell r="W325" t="str">
            <v>Multi-Sector</v>
          </cell>
          <cell r="X325" t="str">
            <v>KD</v>
          </cell>
          <cell r="Y325" t="str">
            <v>Export Promotion</v>
          </cell>
          <cell r="Z325" t="str">
            <v>KD0</v>
          </cell>
          <cell r="AA325" t="str">
            <v>Export Promotion</v>
          </cell>
          <cell r="AB325" t="str">
            <v>5500</v>
          </cell>
          <cell r="AC325" t="str">
            <v>43</v>
          </cell>
          <cell r="AD325" t="str">
            <v>COMP</v>
          </cell>
        </row>
        <row r="326">
          <cell r="A326" t="str">
            <v>P-DZ-KF0-002</v>
          </cell>
          <cell r="B326" t="str">
            <v>5500155008853</v>
          </cell>
          <cell r="C326" t="str">
            <v>Algeria</v>
          </cell>
          <cell r="D326" t="str">
            <v/>
          </cell>
          <cell r="E326">
            <v>80530.170000000013</v>
          </cell>
          <cell r="F326">
            <v>76228.440000000017</v>
          </cell>
          <cell r="G326">
            <v>129237.12999999999</v>
          </cell>
          <cell r="H326">
            <v>132864.85999999999</v>
          </cell>
          <cell r="I326" t="str">
            <v/>
          </cell>
          <cell r="J326" t="str">
            <v/>
          </cell>
          <cell r="K326">
            <v>123532.25000000001</v>
          </cell>
          <cell r="L326">
            <v>196019.72999999998</v>
          </cell>
          <cell r="M326">
            <v>738412.58000000007</v>
          </cell>
          <cell r="Q326" t="str">
            <v>SOV</v>
          </cell>
          <cell r="R326">
            <v>1</v>
          </cell>
          <cell r="T326" t="str">
            <v>PROJET D’APPUI AU DEVELOPPEMENT DE LA PME (PAD-PME)</v>
          </cell>
          <cell r="U326" t="str">
            <v>ECGF1</v>
          </cell>
          <cell r="V326" t="str">
            <v>K</v>
          </cell>
          <cell r="W326" t="str">
            <v>Multi-Sector</v>
          </cell>
          <cell r="X326" t="str">
            <v>KF</v>
          </cell>
          <cell r="Y326" t="str">
            <v>Institutional Support</v>
          </cell>
          <cell r="Z326" t="str">
            <v>KF0</v>
          </cell>
          <cell r="AA326" t="str">
            <v>Institutional Support</v>
          </cell>
          <cell r="AB326" t="str">
            <v>5500</v>
          </cell>
          <cell r="AC326" t="str">
            <v>43</v>
          </cell>
          <cell r="AD326" t="str">
            <v>COMP</v>
          </cell>
        </row>
        <row r="327">
          <cell r="A327" t="str">
            <v>P-DZ-KF0-003</v>
          </cell>
          <cell r="B327" t="str">
            <v>5500155013252</v>
          </cell>
          <cell r="C327" t="str">
            <v>Algeria</v>
          </cell>
          <cell r="D327" t="str">
            <v/>
          </cell>
          <cell r="E327" t="str">
            <v/>
          </cell>
          <cell r="F327" t="str">
            <v/>
          </cell>
          <cell r="G327" t="str">
            <v/>
          </cell>
          <cell r="H327" t="str">
            <v/>
          </cell>
          <cell r="I327" t="str">
            <v/>
          </cell>
          <cell r="J327" t="str">
            <v/>
          </cell>
          <cell r="K327" t="str">
            <v/>
          </cell>
          <cell r="L327" t="str">
            <v/>
          </cell>
          <cell r="M327">
            <v>0</v>
          </cell>
          <cell r="Q327" t="str">
            <v>SOV</v>
          </cell>
          <cell r="R327">
            <v>1</v>
          </cell>
          <cell r="T327" t="str">
            <v>APPUI GOUVERNANCE ENTREPRISES PUBLIQUES ET DES PARTICIPATION</v>
          </cell>
          <cell r="U327" t="str">
            <v>ECGF</v>
          </cell>
          <cell r="V327" t="str">
            <v>K</v>
          </cell>
          <cell r="W327" t="str">
            <v>Multi-Sector</v>
          </cell>
          <cell r="X327" t="str">
            <v>KF</v>
          </cell>
          <cell r="Y327" t="str">
            <v>Institutional Support</v>
          </cell>
          <cell r="Z327" t="str">
            <v>KF0</v>
          </cell>
          <cell r="AA327" t="str">
            <v>Institutional Support</v>
          </cell>
          <cell r="AB327" t="str">
            <v>5500</v>
          </cell>
          <cell r="AC327" t="str">
            <v>43</v>
          </cell>
          <cell r="AD327" t="str">
            <v>OnGo</v>
          </cell>
        </row>
        <row r="328">
          <cell r="A328" t="str">
            <v>P-EG-AAB-009</v>
          </cell>
          <cell r="B328" t="str">
            <v>5000199006120</v>
          </cell>
          <cell r="C328" t="str">
            <v>Egypt</v>
          </cell>
          <cell r="D328" t="str">
            <v/>
          </cell>
          <cell r="E328" t="str">
            <v/>
          </cell>
          <cell r="F328" t="str">
            <v/>
          </cell>
          <cell r="G328" t="str">
            <v/>
          </cell>
          <cell r="H328" t="str">
            <v/>
          </cell>
          <cell r="I328" t="str">
            <v/>
          </cell>
          <cell r="J328" t="str">
            <v/>
          </cell>
          <cell r="K328" t="str">
            <v/>
          </cell>
          <cell r="L328" t="str">
            <v/>
          </cell>
          <cell r="M328">
            <v>0</v>
          </cell>
          <cell r="Q328" t="str">
            <v>SOV</v>
          </cell>
          <cell r="R328">
            <v>1</v>
          </cell>
          <cell r="T328" t="str">
            <v>RELIEF ASSISTANCE AMIDST COVID-19 OUTBREAK</v>
          </cell>
          <cell r="U328" t="str">
            <v>AHAI3</v>
          </cell>
          <cell r="V328" t="str">
            <v>A</v>
          </cell>
          <cell r="W328" t="str">
            <v>Agriculture</v>
          </cell>
          <cell r="X328" t="str">
            <v>AA</v>
          </cell>
          <cell r="Y328" t="str">
            <v>Agriculture</v>
          </cell>
          <cell r="Z328" t="str">
            <v>AAB</v>
          </cell>
          <cell r="AA328" t="str">
            <v>Food Crops</v>
          </cell>
          <cell r="AB328" t="str">
            <v>5000</v>
          </cell>
          <cell r="AC328" t="str">
            <v>50</v>
          </cell>
          <cell r="AD328" t="str">
            <v>OnGo</v>
          </cell>
        </row>
        <row r="329">
          <cell r="A329" t="str">
            <v>P-EG-AAC-017</v>
          </cell>
          <cell r="B329" t="str">
            <v>5500155008603</v>
          </cell>
          <cell r="C329" t="str">
            <v>Egypt</v>
          </cell>
          <cell r="D329" t="str">
            <v/>
          </cell>
          <cell r="E329">
            <v>60051</v>
          </cell>
          <cell r="F329">
            <v>163445.13999999998</v>
          </cell>
          <cell r="G329">
            <v>48377.32</v>
          </cell>
          <cell r="H329">
            <v>248155.94</v>
          </cell>
          <cell r="I329">
            <v>133929.91999999998</v>
          </cell>
          <cell r="J329">
            <v>317545.73</v>
          </cell>
          <cell r="K329">
            <v>4779.54</v>
          </cell>
          <cell r="L329" t="str">
            <v/>
          </cell>
          <cell r="M329">
            <v>976284.59</v>
          </cell>
          <cell r="Q329" t="str">
            <v>SOV</v>
          </cell>
          <cell r="R329">
            <v>1</v>
          </cell>
          <cell r="T329" t="str">
            <v>USE OF RENEWABLE ENERGY FOR PUMPING IRRI</v>
          </cell>
          <cell r="U329" t="str">
            <v>AHAI3</v>
          </cell>
          <cell r="V329" t="str">
            <v>A</v>
          </cell>
          <cell r="W329" t="str">
            <v>Agriculture</v>
          </cell>
          <cell r="X329" t="str">
            <v>AA</v>
          </cell>
          <cell r="Y329" t="str">
            <v>Agriculture</v>
          </cell>
          <cell r="Z329" t="str">
            <v>AAC</v>
          </cell>
          <cell r="AA329" t="str">
            <v>Irrigation And Drainage</v>
          </cell>
          <cell r="AB329" t="str">
            <v>5500</v>
          </cell>
          <cell r="AC329" t="str">
            <v>43</v>
          </cell>
          <cell r="AD329" t="str">
            <v>COMP</v>
          </cell>
        </row>
        <row r="330">
          <cell r="A330" t="str">
            <v>P-EG-AAC-019</v>
          </cell>
          <cell r="B330" t="str">
            <v>2000130013730</v>
          </cell>
          <cell r="C330" t="str">
            <v>Egypt</v>
          </cell>
          <cell r="D330" t="str">
            <v/>
          </cell>
          <cell r="E330">
            <v>4352798.34</v>
          </cell>
          <cell r="F330" t="str">
            <v/>
          </cell>
          <cell r="G330">
            <v>895684.31999999983</v>
          </cell>
          <cell r="H330">
            <v>7670906.3900000006</v>
          </cell>
          <cell r="I330">
            <v>8350632.4799999995</v>
          </cell>
          <cell r="J330">
            <v>5087324.57</v>
          </cell>
          <cell r="K330">
            <v>4456833.54</v>
          </cell>
          <cell r="L330" t="str">
            <v/>
          </cell>
          <cell r="M330">
            <v>30814179.640000001</v>
          </cell>
          <cell r="Q330" t="str">
            <v>SOV</v>
          </cell>
          <cell r="R330">
            <v>1</v>
          </cell>
          <cell r="T330" t="str">
            <v>NATIONAL DRAINAGE PROGROGRAMME NDP)</v>
          </cell>
          <cell r="U330" t="str">
            <v>AHAI3</v>
          </cell>
          <cell r="V330" t="str">
            <v>A</v>
          </cell>
          <cell r="W330" t="str">
            <v>Agriculture</v>
          </cell>
          <cell r="X330" t="str">
            <v>AA</v>
          </cell>
          <cell r="Y330" t="str">
            <v>Agriculture</v>
          </cell>
          <cell r="Z330" t="str">
            <v>AAC</v>
          </cell>
          <cell r="AA330" t="str">
            <v>Irrigation And Drainage</v>
          </cell>
          <cell r="AB330" t="str">
            <v>2000</v>
          </cell>
          <cell r="AC330" t="str">
            <v>10</v>
          </cell>
          <cell r="AD330" t="str">
            <v>OnGo</v>
          </cell>
        </row>
        <row r="331">
          <cell r="A331" t="str">
            <v>P-EG-AAC-025</v>
          </cell>
          <cell r="B331" t="str">
            <v>5500155010302</v>
          </cell>
          <cell r="C331" t="str">
            <v>Egypt</v>
          </cell>
          <cell r="D331" t="str">
            <v/>
          </cell>
          <cell r="E331">
            <v>33549.629999999997</v>
          </cell>
          <cell r="F331">
            <v>9995.64</v>
          </cell>
          <cell r="G331">
            <v>17644.000000000004</v>
          </cell>
          <cell r="H331">
            <v>54137.669999999991</v>
          </cell>
          <cell r="I331">
            <v>35389.029999999992</v>
          </cell>
          <cell r="J331">
            <v>71037.249999999956</v>
          </cell>
          <cell r="K331">
            <v>49818.55</v>
          </cell>
          <cell r="L331">
            <v>17017.529999999995</v>
          </cell>
          <cell r="M331">
            <v>288589.29999999993</v>
          </cell>
          <cell r="Q331" t="str">
            <v>SOV</v>
          </cell>
          <cell r="R331">
            <v>1</v>
          </cell>
          <cell r="T331" t="str">
            <v>NATIONAL DRAINAGE TECHNICAL ASSISTANCE</v>
          </cell>
          <cell r="U331" t="str">
            <v>AHAI3</v>
          </cell>
          <cell r="V331" t="str">
            <v>A</v>
          </cell>
          <cell r="W331" t="str">
            <v>Agriculture</v>
          </cell>
          <cell r="X331" t="str">
            <v>AA</v>
          </cell>
          <cell r="Y331" t="str">
            <v>Agriculture</v>
          </cell>
          <cell r="Z331" t="str">
            <v>AAC</v>
          </cell>
          <cell r="AA331" t="str">
            <v>Irrigation And Drainage</v>
          </cell>
          <cell r="AB331" t="str">
            <v>5500</v>
          </cell>
          <cell r="AC331" t="str">
            <v>43</v>
          </cell>
          <cell r="AD331" t="str">
            <v>OnGo</v>
          </cell>
        </row>
        <row r="332">
          <cell r="A332" t="str">
            <v>P-EG-AAC-027</v>
          </cell>
          <cell r="B332" t="str">
            <v>2000200005652</v>
          </cell>
          <cell r="C332" t="str">
            <v>Egypt</v>
          </cell>
          <cell r="D332" t="str">
            <v/>
          </cell>
          <cell r="E332" t="str">
            <v/>
          </cell>
          <cell r="F332" t="str">
            <v/>
          </cell>
          <cell r="G332" t="str">
            <v/>
          </cell>
          <cell r="H332" t="str">
            <v/>
          </cell>
          <cell r="I332" t="str">
            <v/>
          </cell>
          <cell r="J332" t="str">
            <v/>
          </cell>
          <cell r="K332" t="str">
            <v/>
          </cell>
          <cell r="L332" t="str">
            <v/>
          </cell>
          <cell r="M332">
            <v>0</v>
          </cell>
          <cell r="Q332" t="str">
            <v>SOV</v>
          </cell>
          <cell r="R332">
            <v>0.5</v>
          </cell>
          <cell r="T332" t="str">
            <v>WATER RECYCLING FOR AGRICULTURE - GABEL EL ASFAR STAGE III P</v>
          </cell>
          <cell r="U332" t="str">
            <v>AHAI3</v>
          </cell>
          <cell r="V332" t="str">
            <v>A</v>
          </cell>
          <cell r="W332" t="str">
            <v>Agriculture</v>
          </cell>
          <cell r="X332" t="str">
            <v>AA</v>
          </cell>
          <cell r="Y332" t="str">
            <v>Agriculture</v>
          </cell>
          <cell r="Z332" t="str">
            <v>AAC</v>
          </cell>
          <cell r="AA332" t="str">
            <v>Irrigation And Drainage</v>
          </cell>
          <cell r="AB332" t="str">
            <v>2000</v>
          </cell>
          <cell r="AC332" t="str">
            <v>10</v>
          </cell>
          <cell r="AD332" t="str">
            <v>APVD</v>
          </cell>
        </row>
        <row r="333">
          <cell r="A333" t="str">
            <v>P-EG-AAC-027</v>
          </cell>
          <cell r="B333" t="str">
            <v>5050200001551</v>
          </cell>
          <cell r="C333" t="str">
            <v>Egypt</v>
          </cell>
          <cell r="D333" t="str">
            <v/>
          </cell>
          <cell r="E333" t="str">
            <v/>
          </cell>
          <cell r="F333" t="str">
            <v/>
          </cell>
          <cell r="G333" t="str">
            <v/>
          </cell>
          <cell r="H333" t="str">
            <v/>
          </cell>
          <cell r="I333" t="str">
            <v/>
          </cell>
          <cell r="J333" t="str">
            <v/>
          </cell>
          <cell r="K333" t="str">
            <v/>
          </cell>
          <cell r="L333" t="str">
            <v/>
          </cell>
          <cell r="M333">
            <v>0</v>
          </cell>
          <cell r="Q333" t="str">
            <v>SOV</v>
          </cell>
          <cell r="R333">
            <v>0.5</v>
          </cell>
          <cell r="T333" t="str">
            <v>WATER RECYCLING FOR AGRICULTURE - GABEL EL ASFAR STAGE III P</v>
          </cell>
          <cell r="U333" t="str">
            <v>AHAI3</v>
          </cell>
          <cell r="V333" t="str">
            <v>A</v>
          </cell>
          <cell r="W333" t="str">
            <v>Agriculture</v>
          </cell>
          <cell r="X333" t="str">
            <v>AA</v>
          </cell>
          <cell r="Y333" t="str">
            <v>Agriculture</v>
          </cell>
          <cell r="Z333" t="str">
            <v>AAC</v>
          </cell>
          <cell r="AA333" t="str">
            <v>Irrigation And Drainage</v>
          </cell>
          <cell r="AB333" t="str">
            <v>5050</v>
          </cell>
          <cell r="AC333" t="str">
            <v>10</v>
          </cell>
          <cell r="AD333" t="str">
            <v>APVD</v>
          </cell>
        </row>
        <row r="334">
          <cell r="A334" t="str">
            <v>P-EG-AAC-028</v>
          </cell>
          <cell r="B334" t="str">
            <v>5500155014153</v>
          </cell>
          <cell r="C334" t="str">
            <v>Egypt</v>
          </cell>
          <cell r="D334" t="str">
            <v/>
          </cell>
          <cell r="E334" t="str">
            <v/>
          </cell>
          <cell r="F334" t="str">
            <v/>
          </cell>
          <cell r="G334" t="str">
            <v/>
          </cell>
          <cell r="H334" t="str">
            <v/>
          </cell>
          <cell r="I334" t="str">
            <v/>
          </cell>
          <cell r="J334" t="str">
            <v/>
          </cell>
          <cell r="K334" t="str">
            <v/>
          </cell>
          <cell r="L334" t="str">
            <v/>
          </cell>
          <cell r="M334">
            <v>0</v>
          </cell>
          <cell r="Q334" t="str">
            <v>SOV</v>
          </cell>
          <cell r="R334">
            <v>1</v>
          </cell>
          <cell r="T334" t="str">
            <v>WATER RECYCLING IN AGRICLTURE - GABEL EL ASFER STAGE III - (</v>
          </cell>
          <cell r="U334" t="str">
            <v>AHAI3</v>
          </cell>
          <cell r="V334" t="str">
            <v>A</v>
          </cell>
          <cell r="W334" t="str">
            <v>Agriculture</v>
          </cell>
          <cell r="X334" t="str">
            <v>AA</v>
          </cell>
          <cell r="Y334" t="str">
            <v>Agriculture</v>
          </cell>
          <cell r="Z334" t="str">
            <v>AAC</v>
          </cell>
          <cell r="AA334" t="str">
            <v>Irrigation And Drainage</v>
          </cell>
          <cell r="AB334" t="str">
            <v>5500</v>
          </cell>
          <cell r="AC334" t="str">
            <v>43</v>
          </cell>
          <cell r="AD334" t="str">
            <v>TERM</v>
          </cell>
        </row>
        <row r="335">
          <cell r="A335" t="str">
            <v>P-EG-AZ0-005</v>
          </cell>
          <cell r="B335" t="str">
            <v>5000199004118</v>
          </cell>
          <cell r="C335" t="str">
            <v>Egypt</v>
          </cell>
          <cell r="D335" t="str">
            <v/>
          </cell>
          <cell r="E335" t="str">
            <v/>
          </cell>
          <cell r="F335" t="str">
            <v/>
          </cell>
          <cell r="G335" t="str">
            <v/>
          </cell>
          <cell r="H335" t="str">
            <v/>
          </cell>
          <cell r="I335" t="str">
            <v/>
          </cell>
          <cell r="J335" t="str">
            <v/>
          </cell>
          <cell r="K335" t="str">
            <v/>
          </cell>
          <cell r="L335" t="str">
            <v/>
          </cell>
          <cell r="M335">
            <v>0</v>
          </cell>
          <cell r="Q335" t="str">
            <v>SOV</v>
          </cell>
          <cell r="R335">
            <v>1</v>
          </cell>
          <cell r="T335" t="str">
            <v>EMERGENCY HUMANITARIAN RELIEF ASSISTANCE TO THE VICTIMS OF T</v>
          </cell>
          <cell r="U335" t="str">
            <v>AHAI3</v>
          </cell>
          <cell r="V335" t="str">
            <v>A</v>
          </cell>
          <cell r="W335" t="str">
            <v>Agriculture</v>
          </cell>
          <cell r="X335" t="str">
            <v>AZ</v>
          </cell>
          <cell r="Y335" t="str">
            <v>More Than One Agri.&amp; Rural Development Sub-Sector</v>
          </cell>
          <cell r="Z335" t="str">
            <v>AZ0</v>
          </cell>
          <cell r="AA335" t="str">
            <v>More Than One Agri.&amp; Rural Development Sub-Sector</v>
          </cell>
          <cell r="AB335" t="str">
            <v>5000</v>
          </cell>
          <cell r="AC335" t="str">
            <v>50</v>
          </cell>
          <cell r="AD335" t="str">
            <v>COMP</v>
          </cell>
        </row>
        <row r="336">
          <cell r="A336" t="str">
            <v>P-EG-D00-009</v>
          </cell>
          <cell r="B336" t="str">
            <v>2000200004952</v>
          </cell>
          <cell r="C336" t="str">
            <v>Egypt</v>
          </cell>
          <cell r="D336" t="str">
            <v/>
          </cell>
          <cell r="E336" t="str">
            <v/>
          </cell>
          <cell r="F336" t="str">
            <v/>
          </cell>
          <cell r="G336" t="str">
            <v/>
          </cell>
          <cell r="H336" t="str">
            <v/>
          </cell>
          <cell r="I336" t="str">
            <v/>
          </cell>
          <cell r="J336" t="str">
            <v/>
          </cell>
          <cell r="K336" t="str">
            <v/>
          </cell>
          <cell r="L336" t="str">
            <v/>
          </cell>
          <cell r="M336">
            <v>0</v>
          </cell>
          <cell r="Q336" t="str">
            <v>SOV</v>
          </cell>
          <cell r="R336">
            <v>1</v>
          </cell>
          <cell r="T336" t="str">
            <v>EGYPT NATIONAL RAILWAYS MODERNIZATION PROJECT (ENRMP)</v>
          </cell>
          <cell r="U336" t="str">
            <v>PICU6</v>
          </cell>
          <cell r="V336" t="str">
            <v>D</v>
          </cell>
          <cell r="W336" t="str">
            <v>Transport</v>
          </cell>
          <cell r="X336" t="str">
            <v>D0</v>
          </cell>
          <cell r="Y336" t="str">
            <v>Transport</v>
          </cell>
          <cell r="Z336" t="str">
            <v>D00</v>
          </cell>
          <cell r="AA336" t="str">
            <v>Transport</v>
          </cell>
          <cell r="AB336" t="str">
            <v>2000</v>
          </cell>
          <cell r="AC336" t="str">
            <v>10</v>
          </cell>
          <cell r="AD336" t="str">
            <v>OnGo</v>
          </cell>
        </row>
        <row r="337">
          <cell r="A337" t="str">
            <v>P-EG-D00-020</v>
          </cell>
          <cell r="B337" t="str">
            <v>5150155003852</v>
          </cell>
          <cell r="C337" t="str">
            <v>Egypt</v>
          </cell>
          <cell r="D337" t="str">
            <v/>
          </cell>
          <cell r="E337" t="str">
            <v/>
          </cell>
          <cell r="F337" t="str">
            <v/>
          </cell>
          <cell r="G337" t="str">
            <v/>
          </cell>
          <cell r="H337" t="str">
            <v/>
          </cell>
          <cell r="I337" t="str">
            <v/>
          </cell>
          <cell r="J337" t="str">
            <v/>
          </cell>
          <cell r="K337" t="str">
            <v/>
          </cell>
          <cell r="L337" t="str">
            <v/>
          </cell>
          <cell r="M337">
            <v>0</v>
          </cell>
          <cell r="Q337" t="str">
            <v>SOV</v>
          </cell>
          <cell r="R337">
            <v>1</v>
          </cell>
          <cell r="T337" t="str">
            <v>NAVIGATION LINE BETWEEN LAKE VICTORIA AND MEDITERENEAN SEA -</v>
          </cell>
          <cell r="U337" t="str">
            <v>PICU6</v>
          </cell>
          <cell r="V337" t="str">
            <v>D</v>
          </cell>
          <cell r="W337" t="str">
            <v>Transport</v>
          </cell>
          <cell r="X337" t="str">
            <v>D0</v>
          </cell>
          <cell r="Y337" t="str">
            <v>Transport</v>
          </cell>
          <cell r="Z337" t="str">
            <v>D00</v>
          </cell>
          <cell r="AA337" t="str">
            <v>Transport</v>
          </cell>
          <cell r="AB337" t="str">
            <v>5150</v>
          </cell>
          <cell r="AC337" t="str">
            <v>41</v>
          </cell>
          <cell r="AD337" t="str">
            <v>APVD</v>
          </cell>
        </row>
        <row r="338">
          <cell r="A338" t="str">
            <v>P-EG-DA0-001</v>
          </cell>
          <cell r="B338" t="str">
            <v>5500155008951</v>
          </cell>
          <cell r="C338" t="str">
            <v>Egypt</v>
          </cell>
          <cell r="D338" t="str">
            <v/>
          </cell>
          <cell r="E338" t="str">
            <v/>
          </cell>
          <cell r="F338">
            <v>1009.15</v>
          </cell>
          <cell r="G338" t="str">
            <v/>
          </cell>
          <cell r="H338" t="str">
            <v/>
          </cell>
          <cell r="I338" t="str">
            <v/>
          </cell>
          <cell r="J338" t="str">
            <v/>
          </cell>
          <cell r="K338" t="str">
            <v/>
          </cell>
          <cell r="L338" t="str">
            <v/>
          </cell>
          <cell r="M338">
            <v>1009.15</v>
          </cell>
          <cell r="Q338" t="str">
            <v>SOV</v>
          </cell>
          <cell r="R338">
            <v>1</v>
          </cell>
          <cell r="T338" t="str">
            <v>SHARM EL-SHEIKH AIRPORT PROJECT</v>
          </cell>
          <cell r="U338" t="str">
            <v>RDGN3</v>
          </cell>
          <cell r="V338" t="str">
            <v>D</v>
          </cell>
          <cell r="W338" t="str">
            <v>Transport</v>
          </cell>
          <cell r="X338" t="str">
            <v>DA</v>
          </cell>
          <cell r="Y338" t="str">
            <v>Air Transport / Airport</v>
          </cell>
          <cell r="Z338" t="str">
            <v>DA0</v>
          </cell>
          <cell r="AA338" t="str">
            <v>Air Transport / Airport</v>
          </cell>
          <cell r="AB338" t="str">
            <v>5500</v>
          </cell>
          <cell r="AC338" t="str">
            <v>43</v>
          </cell>
          <cell r="AD338" t="str">
            <v>TERM</v>
          </cell>
        </row>
        <row r="339">
          <cell r="A339" t="str">
            <v>P-EG-E00-006</v>
          </cell>
          <cell r="B339" t="str">
            <v>2000200004668</v>
          </cell>
          <cell r="C339" t="str">
            <v>Egypt</v>
          </cell>
          <cell r="D339" t="str">
            <v/>
          </cell>
          <cell r="E339" t="str">
            <v/>
          </cell>
          <cell r="F339" t="str">
            <v/>
          </cell>
          <cell r="G339" t="str">
            <v/>
          </cell>
          <cell r="H339" t="str">
            <v/>
          </cell>
          <cell r="I339" t="str">
            <v/>
          </cell>
          <cell r="J339">
            <v>217984.53</v>
          </cell>
          <cell r="K339">
            <v>25204686.449999999</v>
          </cell>
          <cell r="L339" t="str">
            <v/>
          </cell>
          <cell r="M339">
            <v>25422670.98</v>
          </cell>
          <cell r="Q339" t="str">
            <v>SOV</v>
          </cell>
          <cell r="R339">
            <v>0.5</v>
          </cell>
          <cell r="T339" t="str">
            <v>INTEGRATED RURAL SANITATION IN UPPER EGYPT</v>
          </cell>
          <cell r="U339" t="str">
            <v>AHWS3</v>
          </cell>
          <cell r="V339" t="str">
            <v>E</v>
          </cell>
          <cell r="W339" t="str">
            <v>Water Sup/Sanit</v>
          </cell>
          <cell r="X339" t="str">
            <v>E0</v>
          </cell>
          <cell r="Y339" t="str">
            <v>Water supply and Sanitation</v>
          </cell>
          <cell r="Z339" t="str">
            <v>E00</v>
          </cell>
          <cell r="AA339" t="str">
            <v>Water supply and Sanitation</v>
          </cell>
          <cell r="AB339" t="str">
            <v>2000</v>
          </cell>
          <cell r="AC339" t="str">
            <v>23</v>
          </cell>
          <cell r="AD339" t="str">
            <v>OnGo</v>
          </cell>
        </row>
        <row r="340">
          <cell r="A340" t="str">
            <v>P-EG-E00-006</v>
          </cell>
          <cell r="B340" t="str">
            <v>5800155002302</v>
          </cell>
          <cell r="C340" t="str">
            <v>Egypt</v>
          </cell>
          <cell r="D340" t="str">
            <v/>
          </cell>
          <cell r="E340" t="str">
            <v/>
          </cell>
          <cell r="F340" t="str">
            <v/>
          </cell>
          <cell r="G340" t="str">
            <v/>
          </cell>
          <cell r="H340" t="str">
            <v/>
          </cell>
          <cell r="I340" t="str">
            <v/>
          </cell>
          <cell r="J340" t="str">
            <v/>
          </cell>
          <cell r="K340">
            <v>8137.9800000000005</v>
          </cell>
          <cell r="L340">
            <v>17339.37</v>
          </cell>
          <cell r="M340">
            <v>25477.35</v>
          </cell>
          <cell r="Q340" t="str">
            <v>SOV</v>
          </cell>
          <cell r="R340">
            <v>0.5</v>
          </cell>
          <cell r="T340" t="str">
            <v>INTEGRATED RURAL SANITATION IN UPPER EGYPT</v>
          </cell>
          <cell r="U340" t="str">
            <v>AHWS3</v>
          </cell>
          <cell r="V340" t="str">
            <v>E</v>
          </cell>
          <cell r="W340" t="str">
            <v>Water Sup/Sanit</v>
          </cell>
          <cell r="X340" t="str">
            <v>E0</v>
          </cell>
          <cell r="Y340" t="str">
            <v>Water supply and Sanitation</v>
          </cell>
          <cell r="Z340" t="str">
            <v>E00</v>
          </cell>
          <cell r="AA340" t="str">
            <v>Water supply and Sanitation</v>
          </cell>
          <cell r="AB340" t="str">
            <v>5800</v>
          </cell>
          <cell r="AC340" t="str">
            <v>41</v>
          </cell>
          <cell r="AD340" t="str">
            <v>OnGo</v>
          </cell>
        </row>
        <row r="341">
          <cell r="A341" t="str">
            <v>P-EG-EBA-003</v>
          </cell>
          <cell r="B341" t="str">
            <v>2000200002007</v>
          </cell>
          <cell r="C341" t="str">
            <v>Egypt</v>
          </cell>
          <cell r="D341" t="str">
            <v/>
          </cell>
          <cell r="E341" t="str">
            <v/>
          </cell>
          <cell r="F341" t="str">
            <v/>
          </cell>
          <cell r="G341">
            <v>11015978.439999999</v>
          </cell>
          <cell r="H341">
            <v>1841533.7899999996</v>
          </cell>
          <cell r="I341">
            <v>30311376.550000004</v>
          </cell>
          <cell r="J341">
            <v>20564782.809999999</v>
          </cell>
          <cell r="K341">
            <v>5701792.96</v>
          </cell>
          <cell r="L341">
            <v>1948472.76</v>
          </cell>
          <cell r="M341">
            <v>71383937.310000002</v>
          </cell>
          <cell r="Q341" t="str">
            <v>SOV</v>
          </cell>
          <cell r="R341">
            <v>0.5</v>
          </cell>
          <cell r="T341" t="str">
            <v>SUSTINABLE ABU-RAWASH WASTEWATER TREATEMENT PROJECT-PHASEII</v>
          </cell>
          <cell r="U341" t="str">
            <v>AHWS3</v>
          </cell>
          <cell r="V341" t="str">
            <v>E</v>
          </cell>
          <cell r="W341" t="str">
            <v>Water Sup/Sanit</v>
          </cell>
          <cell r="X341" t="str">
            <v>EB</v>
          </cell>
          <cell r="Y341" t="str">
            <v>Sanitation</v>
          </cell>
          <cell r="Z341" t="str">
            <v>EBA</v>
          </cell>
          <cell r="AA341" t="str">
            <v>Treatment For Sanitation</v>
          </cell>
          <cell r="AB341" t="str">
            <v>2000</v>
          </cell>
          <cell r="AC341" t="str">
            <v>10</v>
          </cell>
          <cell r="AD341" t="str">
            <v>COMP</v>
          </cell>
        </row>
        <row r="342">
          <cell r="A342" t="str">
            <v>P-EG-EBA-003</v>
          </cell>
          <cell r="B342" t="str">
            <v>5050200000201</v>
          </cell>
          <cell r="C342" t="str">
            <v>Egypt</v>
          </cell>
          <cell r="D342" t="str">
            <v/>
          </cell>
          <cell r="E342" t="str">
            <v/>
          </cell>
          <cell r="F342" t="str">
            <v/>
          </cell>
          <cell r="G342">
            <v>7625000</v>
          </cell>
          <cell r="H342">
            <v>925741.67</v>
          </cell>
          <cell r="I342">
            <v>13426204.98</v>
          </cell>
          <cell r="J342">
            <v>11835908.810000001</v>
          </cell>
          <cell r="K342">
            <v>2964444.89</v>
          </cell>
          <cell r="L342">
            <v>934772.97</v>
          </cell>
          <cell r="M342">
            <v>37712073.32</v>
          </cell>
          <cell r="Q342" t="str">
            <v>SOV</v>
          </cell>
          <cell r="R342">
            <v>0.5</v>
          </cell>
          <cell r="T342" t="str">
            <v>SUSTINABLE ABU-RAWASH WASTEWATER TREATEMENT PROJECT-PHASEII</v>
          </cell>
          <cell r="U342" t="str">
            <v>AHWS3</v>
          </cell>
          <cell r="V342" t="str">
            <v>E</v>
          </cell>
          <cell r="W342" t="str">
            <v>Water Sup/Sanit</v>
          </cell>
          <cell r="X342" t="str">
            <v>EB</v>
          </cell>
          <cell r="Y342" t="str">
            <v>Sanitation</v>
          </cell>
          <cell r="Z342" t="str">
            <v>EBA</v>
          </cell>
          <cell r="AA342" t="str">
            <v>Treatment For Sanitation</v>
          </cell>
          <cell r="AB342" t="str">
            <v>5050</v>
          </cell>
          <cell r="AC342" t="str">
            <v>10</v>
          </cell>
          <cell r="AD342" t="str">
            <v>COMP</v>
          </cell>
        </row>
        <row r="343">
          <cell r="A343" t="str">
            <v>P-EG-FA0-005</v>
          </cell>
          <cell r="B343" t="str">
            <v>2000200004700</v>
          </cell>
          <cell r="C343" t="str">
            <v>Egypt</v>
          </cell>
          <cell r="D343" t="str">
            <v/>
          </cell>
          <cell r="E343" t="str">
            <v/>
          </cell>
          <cell r="F343" t="str">
            <v/>
          </cell>
          <cell r="G343" t="str">
            <v/>
          </cell>
          <cell r="H343" t="str">
            <v/>
          </cell>
          <cell r="I343" t="str">
            <v/>
          </cell>
          <cell r="J343">
            <v>187773836.84</v>
          </cell>
          <cell r="K343" t="str">
            <v/>
          </cell>
          <cell r="L343" t="str">
            <v/>
          </cell>
          <cell r="M343">
            <v>187773836.84</v>
          </cell>
          <cell r="Q343" t="str">
            <v>SOV</v>
          </cell>
          <cell r="R343">
            <v>1</v>
          </cell>
          <cell r="T343" t="str">
            <v>ELECTRICITY AND GREEN GROWTH SUPPORT PROGRAM (EGGSP) PHASE I</v>
          </cell>
          <cell r="U343" t="str">
            <v>PESD2</v>
          </cell>
          <cell r="V343" t="str">
            <v>F</v>
          </cell>
          <cell r="W343" t="str">
            <v>Power</v>
          </cell>
          <cell r="X343" t="str">
            <v>FA</v>
          </cell>
          <cell r="Y343" t="str">
            <v>Electricity</v>
          </cell>
          <cell r="Z343" t="str">
            <v>FA0</v>
          </cell>
          <cell r="AA343" t="str">
            <v>Electricity</v>
          </cell>
          <cell r="AB343" t="str">
            <v>2000</v>
          </cell>
          <cell r="AC343" t="str">
            <v>21</v>
          </cell>
          <cell r="AD343" t="str">
            <v>COMP</v>
          </cell>
        </row>
        <row r="344">
          <cell r="A344" t="str">
            <v>P-EG-FA0-008</v>
          </cell>
          <cell r="B344" t="str">
            <v>2000200005006</v>
          </cell>
          <cell r="C344" t="str">
            <v>Egypt</v>
          </cell>
          <cell r="D344" t="str">
            <v/>
          </cell>
          <cell r="E344" t="str">
            <v/>
          </cell>
          <cell r="F344" t="str">
            <v/>
          </cell>
          <cell r="G344" t="str">
            <v/>
          </cell>
          <cell r="H344" t="str">
            <v/>
          </cell>
          <cell r="I344" t="str">
            <v/>
          </cell>
          <cell r="J344" t="str">
            <v/>
          </cell>
          <cell r="K344" t="str">
            <v/>
          </cell>
          <cell r="L344">
            <v>66901493.589999996</v>
          </cell>
          <cell r="M344">
            <v>66901493.589999996</v>
          </cell>
          <cell r="Q344" t="str">
            <v>SOV</v>
          </cell>
          <cell r="R344">
            <v>1</v>
          </cell>
          <cell r="T344" t="str">
            <v>ELECTRICITY AND GREEN GROWTH SUPPORT PROGRAM(EGGSP)PHASE II</v>
          </cell>
          <cell r="U344" t="str">
            <v>PESD2</v>
          </cell>
          <cell r="V344" t="str">
            <v>F</v>
          </cell>
          <cell r="W344" t="str">
            <v>Power</v>
          </cell>
          <cell r="X344" t="str">
            <v>FA</v>
          </cell>
          <cell r="Y344" t="str">
            <v>Electricity</v>
          </cell>
          <cell r="Z344" t="str">
            <v>FA0</v>
          </cell>
          <cell r="AA344" t="str">
            <v>Electricity</v>
          </cell>
          <cell r="AB344" t="str">
            <v>2000</v>
          </cell>
          <cell r="AC344" t="str">
            <v>21</v>
          </cell>
          <cell r="AD344" t="str">
            <v>COMP</v>
          </cell>
        </row>
        <row r="345">
          <cell r="A345" t="str">
            <v>P-EG-FF0-010</v>
          </cell>
          <cell r="B345" t="str">
            <v>2000130018081</v>
          </cell>
          <cell r="C345" t="str">
            <v>Egypt</v>
          </cell>
          <cell r="D345" t="str">
            <v/>
          </cell>
          <cell r="E345" t="str">
            <v/>
          </cell>
          <cell r="F345" t="str">
            <v/>
          </cell>
          <cell r="G345">
            <v>3862442.57</v>
          </cell>
          <cell r="H345">
            <v>3383680.6</v>
          </cell>
          <cell r="I345">
            <v>1350844.74</v>
          </cell>
          <cell r="J345" t="str">
            <v/>
          </cell>
          <cell r="K345" t="str">
            <v/>
          </cell>
          <cell r="L345" t="str">
            <v/>
          </cell>
          <cell r="M345">
            <v>8596967.9100000001</v>
          </cell>
          <cell r="Q345" t="str">
            <v>NSO</v>
          </cell>
          <cell r="R345">
            <v>0.5</v>
          </cell>
          <cell r="T345" t="str">
            <v>SHAPOORJI PALLONJI 50 MW SOLAR PV PROJECT - EGYPT FIT ROUND</v>
          </cell>
          <cell r="U345" t="str">
            <v>PINS2</v>
          </cell>
          <cell r="V345" t="str">
            <v>F</v>
          </cell>
          <cell r="W345" t="str">
            <v>Power</v>
          </cell>
          <cell r="X345" t="str">
            <v>FF</v>
          </cell>
          <cell r="Y345" t="str">
            <v>Solar Energy</v>
          </cell>
          <cell r="Z345" t="str">
            <v>FF0</v>
          </cell>
          <cell r="AA345" t="str">
            <v>Solar Energy</v>
          </cell>
          <cell r="AB345" t="str">
            <v>2000</v>
          </cell>
          <cell r="AC345" t="str">
            <v>10</v>
          </cell>
          <cell r="AD345" t="str">
            <v>OnGo</v>
          </cell>
        </row>
        <row r="346">
          <cell r="A346" t="str">
            <v>P-EG-FF0-010</v>
          </cell>
          <cell r="B346" t="str">
            <v>5550130000001</v>
          </cell>
          <cell r="C346" t="str">
            <v>Egypt</v>
          </cell>
          <cell r="D346" t="str">
            <v/>
          </cell>
          <cell r="E346" t="str">
            <v/>
          </cell>
          <cell r="F346" t="str">
            <v/>
          </cell>
          <cell r="G346">
            <v>3140411</v>
          </cell>
          <cell r="H346">
            <v>1984960.5499999998</v>
          </cell>
          <cell r="I346">
            <v>773970.16</v>
          </cell>
          <cell r="J346" t="str">
            <v/>
          </cell>
          <cell r="K346" t="str">
            <v/>
          </cell>
          <cell r="L346" t="str">
            <v/>
          </cell>
          <cell r="M346">
            <v>5899341.71</v>
          </cell>
          <cell r="Q346" t="str">
            <v>NSO</v>
          </cell>
          <cell r="R346">
            <v>0.5</v>
          </cell>
          <cell r="T346" t="str">
            <v>SHAPOORJI PALLONJI 50 MW SOLAR PV PROJECT - EGYPT FIT ROUND</v>
          </cell>
          <cell r="U346" t="str">
            <v>PINS2</v>
          </cell>
          <cell r="V346" t="str">
            <v>F</v>
          </cell>
          <cell r="W346" t="str">
            <v>Power</v>
          </cell>
          <cell r="X346" t="str">
            <v>FF</v>
          </cell>
          <cell r="Y346" t="str">
            <v>Solar Energy</v>
          </cell>
          <cell r="Z346" t="str">
            <v>FF0</v>
          </cell>
          <cell r="AA346" t="str">
            <v>Solar Energy</v>
          </cell>
          <cell r="AB346" t="str">
            <v>5550</v>
          </cell>
          <cell r="AC346" t="str">
            <v>10</v>
          </cell>
          <cell r="AD346" t="str">
            <v>OnGo</v>
          </cell>
        </row>
        <row r="347">
          <cell r="A347" t="str">
            <v>P-EG-FF0-011</v>
          </cell>
          <cell r="B347" t="str">
            <v>2000130018080</v>
          </cell>
          <cell r="C347" t="str">
            <v>Egypt</v>
          </cell>
          <cell r="D347" t="str">
            <v/>
          </cell>
          <cell r="E347" t="str">
            <v/>
          </cell>
          <cell r="F347" t="str">
            <v/>
          </cell>
          <cell r="G347">
            <v>2304922.41</v>
          </cell>
          <cell r="H347">
            <v>5618192.3300000001</v>
          </cell>
          <cell r="I347">
            <v>1382873.74</v>
          </cell>
          <cell r="J347" t="str">
            <v/>
          </cell>
          <cell r="K347" t="str">
            <v/>
          </cell>
          <cell r="L347" t="str">
            <v/>
          </cell>
          <cell r="M347">
            <v>9305988.4800000004</v>
          </cell>
          <cell r="Q347" t="str">
            <v>NSO</v>
          </cell>
          <cell r="R347">
            <v>1</v>
          </cell>
          <cell r="T347" t="str">
            <v>ALCAZAR SOLAR - ROUND 2</v>
          </cell>
          <cell r="U347" t="str">
            <v>PINS2</v>
          </cell>
          <cell r="V347" t="str">
            <v>F</v>
          </cell>
          <cell r="W347" t="str">
            <v>Power</v>
          </cell>
          <cell r="X347" t="str">
            <v>FF</v>
          </cell>
          <cell r="Y347" t="str">
            <v>Solar Energy</v>
          </cell>
          <cell r="Z347" t="str">
            <v>FF0</v>
          </cell>
          <cell r="AA347" t="str">
            <v>Solar Energy</v>
          </cell>
          <cell r="AB347" t="str">
            <v>2000</v>
          </cell>
          <cell r="AC347" t="str">
            <v>10</v>
          </cell>
          <cell r="AD347" t="str">
            <v>OnGo</v>
          </cell>
        </row>
        <row r="348">
          <cell r="A348" t="str">
            <v>P-EG-FF0-012</v>
          </cell>
          <cell r="B348" t="str">
            <v>2000130018082</v>
          </cell>
          <cell r="C348" t="str">
            <v>Egypt</v>
          </cell>
          <cell r="D348" t="str">
            <v/>
          </cell>
          <cell r="E348" t="str">
            <v/>
          </cell>
          <cell r="F348" t="str">
            <v/>
          </cell>
          <cell r="G348">
            <v>2162661.15</v>
          </cell>
          <cell r="H348">
            <v>5536058.7000000002</v>
          </cell>
          <cell r="I348">
            <v>1462616.64</v>
          </cell>
          <cell r="J348" t="str">
            <v/>
          </cell>
          <cell r="K348" t="str">
            <v/>
          </cell>
          <cell r="L348" t="str">
            <v/>
          </cell>
          <cell r="M348">
            <v>9161336.4900000002</v>
          </cell>
          <cell r="Q348" t="str">
            <v>NSO</v>
          </cell>
          <cell r="R348">
            <v>1</v>
          </cell>
          <cell r="T348" t="str">
            <v>ALCAZAR SOLAR II DELTA - ROUND 2</v>
          </cell>
          <cell r="U348" t="str">
            <v>PINS2</v>
          </cell>
          <cell r="V348" t="str">
            <v>F</v>
          </cell>
          <cell r="W348" t="str">
            <v>Power</v>
          </cell>
          <cell r="X348" t="str">
            <v>FF</v>
          </cell>
          <cell r="Y348" t="str">
            <v>Solar Energy</v>
          </cell>
          <cell r="Z348" t="str">
            <v>FF0</v>
          </cell>
          <cell r="AA348" t="str">
            <v>Solar Energy</v>
          </cell>
          <cell r="AB348" t="str">
            <v>2000</v>
          </cell>
          <cell r="AC348" t="str">
            <v>10</v>
          </cell>
          <cell r="AD348" t="str">
            <v>OnGo</v>
          </cell>
        </row>
        <row r="349">
          <cell r="A349" t="str">
            <v>P-EG-FF0-013</v>
          </cell>
          <cell r="B349" t="str">
            <v>2000130021235</v>
          </cell>
          <cell r="C349" t="str">
            <v>Egypt</v>
          </cell>
          <cell r="D349" t="str">
            <v/>
          </cell>
          <cell r="E349" t="str">
            <v/>
          </cell>
          <cell r="F349" t="str">
            <v/>
          </cell>
          <cell r="G349" t="str">
            <v/>
          </cell>
          <cell r="H349" t="str">
            <v/>
          </cell>
          <cell r="I349" t="str">
            <v/>
          </cell>
          <cell r="J349" t="str">
            <v/>
          </cell>
          <cell r="K349" t="str">
            <v/>
          </cell>
          <cell r="L349" t="str">
            <v/>
          </cell>
          <cell r="M349">
            <v>0</v>
          </cell>
          <cell r="Q349" t="str">
            <v>NSO</v>
          </cell>
          <cell r="R349">
            <v>1</v>
          </cell>
          <cell r="T349" t="str">
            <v>KOM OMBO SOLAR</v>
          </cell>
          <cell r="U349" t="str">
            <v>PESR2</v>
          </cell>
          <cell r="V349" t="str">
            <v>F</v>
          </cell>
          <cell r="W349" t="str">
            <v>Power</v>
          </cell>
          <cell r="X349" t="str">
            <v>FF</v>
          </cell>
          <cell r="Y349" t="str">
            <v>Solar Energy</v>
          </cell>
          <cell r="Z349" t="str">
            <v>FF0</v>
          </cell>
          <cell r="AA349" t="str">
            <v>Solar Energy</v>
          </cell>
          <cell r="AB349" t="str">
            <v>2000</v>
          </cell>
          <cell r="AC349" t="str">
            <v>10</v>
          </cell>
          <cell r="AD349" t="str">
            <v>APVD</v>
          </cell>
        </row>
        <row r="350">
          <cell r="A350" t="str">
            <v>P-EG-H00-002</v>
          </cell>
          <cell r="B350" t="str">
            <v>5500155009351</v>
          </cell>
          <cell r="C350" t="str">
            <v>Egypt</v>
          </cell>
          <cell r="D350" t="str">
            <v/>
          </cell>
          <cell r="E350" t="str">
            <v/>
          </cell>
          <cell r="F350">
            <v>32001.09</v>
          </cell>
          <cell r="G350">
            <v>86956.22</v>
          </cell>
          <cell r="H350">
            <v>102254.57</v>
          </cell>
          <cell r="I350">
            <v>99967.07</v>
          </cell>
          <cell r="J350" t="str">
            <v/>
          </cell>
          <cell r="K350" t="str">
            <v/>
          </cell>
          <cell r="L350" t="str">
            <v/>
          </cell>
          <cell r="M350">
            <v>321178.95</v>
          </cell>
          <cell r="Q350" t="str">
            <v>SOV</v>
          </cell>
          <cell r="R350">
            <v>1</v>
          </cell>
          <cell r="T350" t="str">
            <v>CSD LOCAL CAPITAL MARKET DEVELOPMENT</v>
          </cell>
          <cell r="U350" t="str">
            <v>PINS2</v>
          </cell>
          <cell r="V350" t="str">
            <v>H</v>
          </cell>
          <cell r="W350" t="str">
            <v>Finance</v>
          </cell>
          <cell r="X350" t="str">
            <v>H0</v>
          </cell>
          <cell r="Y350" t="str">
            <v>Finance</v>
          </cell>
          <cell r="Z350" t="str">
            <v>H00</v>
          </cell>
          <cell r="AA350" t="str">
            <v>Finance</v>
          </cell>
          <cell r="AB350" t="str">
            <v>5500</v>
          </cell>
          <cell r="AC350" t="str">
            <v>43</v>
          </cell>
          <cell r="AD350" t="str">
            <v>COMP</v>
          </cell>
        </row>
        <row r="351">
          <cell r="A351" t="str">
            <v>P-EG-H00-005</v>
          </cell>
          <cell r="B351" t="str">
            <v>2000130021091</v>
          </cell>
          <cell r="C351" t="str">
            <v>Egypt</v>
          </cell>
          <cell r="D351" t="str">
            <v/>
          </cell>
          <cell r="E351" t="str">
            <v/>
          </cell>
          <cell r="F351" t="str">
            <v/>
          </cell>
          <cell r="G351" t="str">
            <v/>
          </cell>
          <cell r="H351" t="str">
            <v/>
          </cell>
          <cell r="I351" t="str">
            <v/>
          </cell>
          <cell r="J351" t="str">
            <v/>
          </cell>
          <cell r="K351">
            <v>7068271.4000000004</v>
          </cell>
          <cell r="L351" t="str">
            <v/>
          </cell>
          <cell r="M351">
            <v>7068271.4000000004</v>
          </cell>
          <cell r="Q351" t="str">
            <v>NSO</v>
          </cell>
          <cell r="R351">
            <v>0.5</v>
          </cell>
          <cell r="T351" t="str">
            <v>CORPORATE LEASING COMPANY (CORPLEASE)</v>
          </cell>
          <cell r="U351" t="str">
            <v>PINS2</v>
          </cell>
          <cell r="V351" t="str">
            <v>H</v>
          </cell>
          <cell r="W351" t="str">
            <v>Finance</v>
          </cell>
          <cell r="X351" t="str">
            <v>H0</v>
          </cell>
          <cell r="Y351" t="str">
            <v>Finance</v>
          </cell>
          <cell r="Z351" t="str">
            <v>H00</v>
          </cell>
          <cell r="AA351" t="str">
            <v>Finance</v>
          </cell>
          <cell r="AB351" t="str">
            <v>2000</v>
          </cell>
          <cell r="AC351" t="str">
            <v>10</v>
          </cell>
          <cell r="AD351" t="str">
            <v>OnGo</v>
          </cell>
        </row>
        <row r="352">
          <cell r="A352" t="str">
            <v>P-EG-H00-005</v>
          </cell>
          <cell r="B352" t="str">
            <v>5050130000453</v>
          </cell>
          <cell r="C352" t="str">
            <v>Egypt</v>
          </cell>
          <cell r="D352" t="str">
            <v/>
          </cell>
          <cell r="E352" t="str">
            <v/>
          </cell>
          <cell r="F352" t="str">
            <v/>
          </cell>
          <cell r="G352" t="str">
            <v/>
          </cell>
          <cell r="H352" t="str">
            <v/>
          </cell>
          <cell r="I352" t="str">
            <v/>
          </cell>
          <cell r="J352" t="str">
            <v/>
          </cell>
          <cell r="K352">
            <v>3191943.44</v>
          </cell>
          <cell r="L352" t="str">
            <v/>
          </cell>
          <cell r="M352">
            <v>3191943.44</v>
          </cell>
          <cell r="Q352" t="str">
            <v>NSO</v>
          </cell>
          <cell r="R352">
            <v>0.5</v>
          </cell>
          <cell r="T352" t="str">
            <v>CORPORATE LEASING COMPANY (CORPLEASE)</v>
          </cell>
          <cell r="U352" t="str">
            <v>PINS2</v>
          </cell>
          <cell r="V352" t="str">
            <v>H</v>
          </cell>
          <cell r="W352" t="str">
            <v>Finance</v>
          </cell>
          <cell r="X352" t="str">
            <v>H0</v>
          </cell>
          <cell r="Y352" t="str">
            <v>Finance</v>
          </cell>
          <cell r="Z352" t="str">
            <v>H00</v>
          </cell>
          <cell r="AA352" t="str">
            <v>Finance</v>
          </cell>
          <cell r="AB352" t="str">
            <v>5050</v>
          </cell>
          <cell r="AC352" t="str">
            <v>10</v>
          </cell>
          <cell r="AD352" t="str">
            <v>OnGo</v>
          </cell>
        </row>
        <row r="353">
          <cell r="A353" t="str">
            <v>P-EG-HA0-001</v>
          </cell>
          <cell r="B353" t="str">
            <v>5500155011001</v>
          </cell>
          <cell r="C353" t="str">
            <v>Egypt</v>
          </cell>
          <cell r="D353" t="str">
            <v/>
          </cell>
          <cell r="E353" t="str">
            <v/>
          </cell>
          <cell r="F353">
            <v>70987.44</v>
          </cell>
          <cell r="G353" t="str">
            <v/>
          </cell>
          <cell r="H353">
            <v>207420.41</v>
          </cell>
          <cell r="I353">
            <v>118163.15</v>
          </cell>
          <cell r="J353" t="str">
            <v/>
          </cell>
          <cell r="K353" t="str">
            <v/>
          </cell>
          <cell r="L353" t="str">
            <v/>
          </cell>
          <cell r="M353">
            <v>396571</v>
          </cell>
          <cell r="Q353" t="str">
            <v>SOV</v>
          </cell>
          <cell r="R353">
            <v>1</v>
          </cell>
          <cell r="T353" t="str">
            <v>RESTRUCTURING OF NASSER SOCIAL BANK</v>
          </cell>
          <cell r="U353" t="str">
            <v>PINS2</v>
          </cell>
          <cell r="V353" t="str">
            <v>H</v>
          </cell>
          <cell r="W353" t="str">
            <v>Finance</v>
          </cell>
          <cell r="X353" t="str">
            <v>HA</v>
          </cell>
          <cell r="Y353" t="str">
            <v>Banks</v>
          </cell>
          <cell r="Z353" t="str">
            <v>HA0</v>
          </cell>
          <cell r="AA353" t="str">
            <v>Banks</v>
          </cell>
          <cell r="AB353" t="str">
            <v>5500</v>
          </cell>
          <cell r="AC353" t="str">
            <v>43</v>
          </cell>
          <cell r="AD353" t="str">
            <v>COMP</v>
          </cell>
        </row>
        <row r="354">
          <cell r="A354" t="str">
            <v>P-EG-HAB-011</v>
          </cell>
          <cell r="B354" t="str">
            <v>2000230030101</v>
          </cell>
          <cell r="C354" t="str">
            <v>Egypt</v>
          </cell>
          <cell r="D354" t="str">
            <v/>
          </cell>
          <cell r="E354" t="str">
            <v/>
          </cell>
          <cell r="F354" t="str">
            <v/>
          </cell>
          <cell r="G354" t="str">
            <v/>
          </cell>
          <cell r="H354" t="str">
            <v/>
          </cell>
          <cell r="I354" t="str">
            <v/>
          </cell>
          <cell r="J354" t="str">
            <v/>
          </cell>
          <cell r="K354" t="str">
            <v/>
          </cell>
          <cell r="L354" t="str">
            <v/>
          </cell>
          <cell r="M354">
            <v>0</v>
          </cell>
          <cell r="Q354" t="str">
            <v>NSO</v>
          </cell>
          <cell r="R354">
            <v>0.5</v>
          </cell>
          <cell r="T354" t="str">
            <v>BANQUE MISR</v>
          </cell>
          <cell r="U354" t="str">
            <v>PIFD1</v>
          </cell>
          <cell r="V354" t="str">
            <v>H</v>
          </cell>
          <cell r="W354" t="str">
            <v>Finance</v>
          </cell>
          <cell r="X354" t="str">
            <v>HA</v>
          </cell>
          <cell r="Y354" t="str">
            <v>Banks</v>
          </cell>
          <cell r="Z354" t="str">
            <v>HAB</v>
          </cell>
          <cell r="AA354" t="str">
            <v>Commercial Banking</v>
          </cell>
          <cell r="AB354" t="str">
            <v>2000</v>
          </cell>
          <cell r="AC354" t="str">
            <v>11</v>
          </cell>
          <cell r="AD354" t="str">
            <v>APVD</v>
          </cell>
        </row>
        <row r="355">
          <cell r="A355" t="str">
            <v>P-EG-HAB-011</v>
          </cell>
          <cell r="B355" t="str">
            <v>5050230001001</v>
          </cell>
          <cell r="C355" t="str">
            <v>Egypt</v>
          </cell>
          <cell r="D355" t="str">
            <v/>
          </cell>
          <cell r="E355" t="str">
            <v/>
          </cell>
          <cell r="F355" t="str">
            <v/>
          </cell>
          <cell r="G355" t="str">
            <v/>
          </cell>
          <cell r="H355" t="str">
            <v/>
          </cell>
          <cell r="I355" t="str">
            <v/>
          </cell>
          <cell r="J355" t="str">
            <v/>
          </cell>
          <cell r="K355" t="str">
            <v/>
          </cell>
          <cell r="L355" t="str">
            <v/>
          </cell>
          <cell r="M355">
            <v>0</v>
          </cell>
          <cell r="Q355" t="str">
            <v>NSO</v>
          </cell>
          <cell r="R355">
            <v>0.5</v>
          </cell>
          <cell r="T355" t="str">
            <v>BANQUE MISR</v>
          </cell>
          <cell r="U355" t="str">
            <v>PIFD1</v>
          </cell>
          <cell r="V355" t="str">
            <v>H</v>
          </cell>
          <cell r="W355" t="str">
            <v>Finance</v>
          </cell>
          <cell r="X355" t="str">
            <v>HA</v>
          </cell>
          <cell r="Y355" t="str">
            <v>Banks</v>
          </cell>
          <cell r="Z355" t="str">
            <v>HAB</v>
          </cell>
          <cell r="AA355" t="str">
            <v>Commercial Banking</v>
          </cell>
          <cell r="AB355" t="str">
            <v>5050</v>
          </cell>
          <cell r="AC355" t="str">
            <v>11</v>
          </cell>
          <cell r="AD355" t="str">
            <v>APVD</v>
          </cell>
        </row>
        <row r="356">
          <cell r="A356" t="str">
            <v>P-EG-I00-012</v>
          </cell>
          <cell r="B356" t="str">
            <v>5500155011103</v>
          </cell>
          <cell r="C356" t="str">
            <v>Egypt</v>
          </cell>
          <cell r="D356" t="str">
            <v/>
          </cell>
          <cell r="E356" t="str">
            <v/>
          </cell>
          <cell r="F356" t="str">
            <v/>
          </cell>
          <cell r="G356">
            <v>61827.93</v>
          </cell>
          <cell r="H356">
            <v>11191.18</v>
          </cell>
          <cell r="I356">
            <v>149583.88</v>
          </cell>
          <cell r="J356">
            <v>107223.22</v>
          </cell>
          <cell r="K356">
            <v>60166.329999999987</v>
          </cell>
          <cell r="L356" t="str">
            <v/>
          </cell>
          <cell r="M356">
            <v>389992.53999999992</v>
          </cell>
          <cell r="Q356" t="str">
            <v>SOV</v>
          </cell>
          <cell r="R356">
            <v>1</v>
          </cell>
          <cell r="T356" t="str">
            <v>MIC - INFORMAL SETTLEMENTS DEVELOPMENT PROJECT</v>
          </cell>
          <cell r="U356" t="str">
            <v>PICU2</v>
          </cell>
          <cell r="V356" t="str">
            <v>I</v>
          </cell>
          <cell r="W356" t="str">
            <v>Social</v>
          </cell>
          <cell r="X356" t="str">
            <v>I0</v>
          </cell>
          <cell r="Y356" t="str">
            <v>Social</v>
          </cell>
          <cell r="Z356" t="str">
            <v>I00</v>
          </cell>
          <cell r="AA356" t="str">
            <v>Social</v>
          </cell>
          <cell r="AB356" t="str">
            <v>5500</v>
          </cell>
          <cell r="AC356" t="str">
            <v>43</v>
          </cell>
          <cell r="AD356" t="str">
            <v>COMP</v>
          </cell>
        </row>
        <row r="357">
          <cell r="A357" t="str">
            <v>P-EG-I00-015</v>
          </cell>
          <cell r="B357" t="str">
            <v>5500155013201</v>
          </cell>
          <cell r="C357" t="str">
            <v>Egypt</v>
          </cell>
          <cell r="D357" t="str">
            <v/>
          </cell>
          <cell r="E357" t="str">
            <v/>
          </cell>
          <cell r="F357" t="str">
            <v/>
          </cell>
          <cell r="G357" t="str">
            <v/>
          </cell>
          <cell r="H357" t="str">
            <v/>
          </cell>
          <cell r="I357" t="str">
            <v/>
          </cell>
          <cell r="J357">
            <v>71165.63</v>
          </cell>
          <cell r="K357" t="str">
            <v/>
          </cell>
          <cell r="L357" t="str">
            <v/>
          </cell>
          <cell r="M357">
            <v>71165.63</v>
          </cell>
          <cell r="Q357" t="str">
            <v>SOV</v>
          </cell>
          <cell r="R357">
            <v>1</v>
          </cell>
          <cell r="T357" t="str">
            <v>ENHANCEMENT OF ENTREPRENEURSHIP ECOSYSTEM</v>
          </cell>
          <cell r="U357" t="str">
            <v>AHHD3</v>
          </cell>
          <cell r="V357" t="str">
            <v>I</v>
          </cell>
          <cell r="W357" t="str">
            <v>Social</v>
          </cell>
          <cell r="X357" t="str">
            <v>I0</v>
          </cell>
          <cell r="Y357" t="str">
            <v>Social</v>
          </cell>
          <cell r="Z357" t="str">
            <v>I00</v>
          </cell>
          <cell r="AA357" t="str">
            <v>Social</v>
          </cell>
          <cell r="AB357" t="str">
            <v>5500</v>
          </cell>
          <cell r="AC357" t="str">
            <v>43</v>
          </cell>
          <cell r="AD357" t="str">
            <v>OnGo</v>
          </cell>
        </row>
        <row r="358">
          <cell r="A358" t="str">
            <v>P-EG-IB0-007</v>
          </cell>
          <cell r="B358" t="str">
            <v>5500155010701</v>
          </cell>
          <cell r="C358" t="str">
            <v>Egypt</v>
          </cell>
          <cell r="D358" t="str">
            <v/>
          </cell>
          <cell r="E358" t="str">
            <v/>
          </cell>
          <cell r="F358">
            <v>150505.53000000003</v>
          </cell>
          <cell r="G358">
            <v>24805.89</v>
          </cell>
          <cell r="H358" t="str">
            <v/>
          </cell>
          <cell r="I358" t="str">
            <v/>
          </cell>
          <cell r="J358" t="str">
            <v/>
          </cell>
          <cell r="K358" t="str">
            <v/>
          </cell>
          <cell r="L358" t="str">
            <v/>
          </cell>
          <cell r="M358">
            <v>175311.42000000004</v>
          </cell>
          <cell r="Q358" t="str">
            <v>SOV</v>
          </cell>
          <cell r="R358">
            <v>1</v>
          </cell>
          <cell r="T358" t="str">
            <v>UPDATE OF ACTUARIAL STUDY FOR NATIONAL HEALTH INSURANCE</v>
          </cell>
          <cell r="U358" t="str">
            <v>AHHD3</v>
          </cell>
          <cell r="V358" t="str">
            <v>I</v>
          </cell>
          <cell r="W358" t="str">
            <v>Social</v>
          </cell>
          <cell r="X358" t="str">
            <v>IB</v>
          </cell>
          <cell r="Y358" t="str">
            <v>Health</v>
          </cell>
          <cell r="Z358" t="str">
            <v>IB0</v>
          </cell>
          <cell r="AA358" t="str">
            <v>Health</v>
          </cell>
          <cell r="AB358" t="str">
            <v>5500</v>
          </cell>
          <cell r="AC358" t="str">
            <v>43</v>
          </cell>
          <cell r="AD358" t="str">
            <v>COMP</v>
          </cell>
        </row>
        <row r="359">
          <cell r="A359" t="str">
            <v>P-EG-K00-009</v>
          </cell>
          <cell r="B359" t="str">
            <v>2000130014680</v>
          </cell>
          <cell r="C359" t="str">
            <v>Egypt</v>
          </cell>
          <cell r="D359" t="str">
            <v/>
          </cell>
          <cell r="E359">
            <v>362434399.37</v>
          </cell>
          <cell r="F359" t="str">
            <v/>
          </cell>
          <cell r="G359" t="str">
            <v/>
          </cell>
          <cell r="H359" t="str">
            <v/>
          </cell>
          <cell r="I359" t="str">
            <v/>
          </cell>
          <cell r="J359" t="str">
            <v/>
          </cell>
          <cell r="K359" t="str">
            <v/>
          </cell>
          <cell r="L359" t="str">
            <v/>
          </cell>
          <cell r="M359">
            <v>362434399.37</v>
          </cell>
          <cell r="Q359" t="str">
            <v>SOV</v>
          </cell>
          <cell r="R359">
            <v>1</v>
          </cell>
          <cell r="T359" t="str">
            <v>ECONOMIC GOVERNANCE AND ENERGY SUPPORT PROGRAM (EGESP)</v>
          </cell>
          <cell r="U359" t="str">
            <v>ECGF1</v>
          </cell>
          <cell r="V359" t="str">
            <v>K</v>
          </cell>
          <cell r="W359" t="str">
            <v>Multi-Sector</v>
          </cell>
          <cell r="X359" t="str">
            <v>K0</v>
          </cell>
          <cell r="Y359" t="str">
            <v>Multi-Sector</v>
          </cell>
          <cell r="Z359" t="str">
            <v>K00</v>
          </cell>
          <cell r="AA359" t="str">
            <v>Multi-Sector</v>
          </cell>
          <cell r="AB359" t="str">
            <v>2000</v>
          </cell>
          <cell r="AC359" t="str">
            <v>21</v>
          </cell>
          <cell r="AD359" t="str">
            <v>COMP</v>
          </cell>
        </row>
        <row r="360">
          <cell r="A360" t="str">
            <v>P-EG-K00-010</v>
          </cell>
          <cell r="B360" t="str">
            <v>2000200000652</v>
          </cell>
          <cell r="C360" t="str">
            <v>Egypt</v>
          </cell>
          <cell r="D360" t="str">
            <v/>
          </cell>
          <cell r="E360" t="str">
            <v/>
          </cell>
          <cell r="F360">
            <v>500000000</v>
          </cell>
          <cell r="G360" t="str">
            <v/>
          </cell>
          <cell r="H360" t="str">
            <v/>
          </cell>
          <cell r="I360" t="str">
            <v/>
          </cell>
          <cell r="J360" t="str">
            <v/>
          </cell>
          <cell r="K360" t="str">
            <v/>
          </cell>
          <cell r="L360" t="str">
            <v/>
          </cell>
          <cell r="M360">
            <v>500000000</v>
          </cell>
          <cell r="Q360" t="str">
            <v>SOV</v>
          </cell>
          <cell r="R360">
            <v>1</v>
          </cell>
          <cell r="T360" t="str">
            <v>ECONOMIC GOVERNANCE AND ENERGY SUPPORT  PROGRAM  II</v>
          </cell>
          <cell r="U360" t="str">
            <v>ECGF1</v>
          </cell>
          <cell r="V360" t="str">
            <v>K</v>
          </cell>
          <cell r="W360" t="str">
            <v>Multi-Sector</v>
          </cell>
          <cell r="X360" t="str">
            <v>K0</v>
          </cell>
          <cell r="Y360" t="str">
            <v>Multi-Sector</v>
          </cell>
          <cell r="Z360" t="str">
            <v>K00</v>
          </cell>
          <cell r="AA360" t="str">
            <v>Multi-Sector</v>
          </cell>
          <cell r="AB360" t="str">
            <v>2000</v>
          </cell>
          <cell r="AC360" t="str">
            <v>21</v>
          </cell>
          <cell r="AD360" t="str">
            <v>COMP</v>
          </cell>
        </row>
        <row r="361">
          <cell r="A361" t="str">
            <v>P-EG-K00-011</v>
          </cell>
          <cell r="B361" t="str">
            <v>2000200002201</v>
          </cell>
          <cell r="C361" t="str">
            <v>Egypt</v>
          </cell>
          <cell r="D361" t="str">
            <v/>
          </cell>
          <cell r="E361" t="str">
            <v/>
          </cell>
          <cell r="F361" t="str">
            <v/>
          </cell>
          <cell r="G361">
            <v>356336010.60999995</v>
          </cell>
          <cell r="H361" t="str">
            <v/>
          </cell>
          <cell r="I361" t="str">
            <v/>
          </cell>
          <cell r="J361" t="str">
            <v/>
          </cell>
          <cell r="K361" t="str">
            <v/>
          </cell>
          <cell r="L361" t="str">
            <v/>
          </cell>
          <cell r="M361">
            <v>356336010.60999995</v>
          </cell>
          <cell r="Q361" t="str">
            <v>SOV</v>
          </cell>
          <cell r="R361">
            <v>1</v>
          </cell>
          <cell r="T361" t="str">
            <v>ECONOMIC GOVERNANCE AND ENERGY SUPPORT  PROGRAM  III</v>
          </cell>
          <cell r="U361" t="str">
            <v>ECGF</v>
          </cell>
          <cell r="V361" t="str">
            <v>K</v>
          </cell>
          <cell r="W361" t="str">
            <v>Multi-Sector</v>
          </cell>
          <cell r="X361" t="str">
            <v>K0</v>
          </cell>
          <cell r="Y361" t="str">
            <v>Multi-Sector</v>
          </cell>
          <cell r="Z361" t="str">
            <v>K00</v>
          </cell>
          <cell r="AA361" t="str">
            <v>Multi-Sector</v>
          </cell>
          <cell r="AB361" t="str">
            <v>2000</v>
          </cell>
          <cell r="AC361" t="str">
            <v>21</v>
          </cell>
          <cell r="AD361" t="str">
            <v>CLSD</v>
          </cell>
        </row>
        <row r="362">
          <cell r="A362" t="str">
            <v>P-EG-K00-017</v>
          </cell>
          <cell r="B362" t="str">
            <v>2000300000055</v>
          </cell>
          <cell r="C362" t="str">
            <v>Egypt</v>
          </cell>
          <cell r="D362" t="str">
            <v/>
          </cell>
          <cell r="E362" t="str">
            <v/>
          </cell>
          <cell r="F362" t="str">
            <v/>
          </cell>
          <cell r="G362" t="str">
            <v/>
          </cell>
          <cell r="H362" t="str">
            <v/>
          </cell>
          <cell r="I362" t="str">
            <v/>
          </cell>
          <cell r="J362" t="str">
            <v/>
          </cell>
          <cell r="K362" t="str">
            <v/>
          </cell>
          <cell r="L362">
            <v>200549104.92999998</v>
          </cell>
          <cell r="M362">
            <v>200549104.92999998</v>
          </cell>
          <cell r="Q362" t="str">
            <v>SOV</v>
          </cell>
          <cell r="R362">
            <v>1</v>
          </cell>
          <cell r="T362" t="str">
            <v>FOOD SECURITY AND ECONOMIC RESILIENCE SUPPORT PROGRAM (FSER-</v>
          </cell>
          <cell r="U362" t="str">
            <v>ECGF1</v>
          </cell>
          <cell r="V362" t="str">
            <v>K</v>
          </cell>
          <cell r="W362" t="str">
            <v>Multi-Sector</v>
          </cell>
          <cell r="X362" t="str">
            <v>K0</v>
          </cell>
          <cell r="Y362" t="str">
            <v>Multi-Sector</v>
          </cell>
          <cell r="Z362" t="str">
            <v>K00</v>
          </cell>
          <cell r="AA362" t="str">
            <v>Multi-Sector</v>
          </cell>
          <cell r="AB362" t="str">
            <v>2000</v>
          </cell>
          <cell r="AC362" t="str">
            <v>20</v>
          </cell>
          <cell r="AD362" t="str">
            <v>OnGo</v>
          </cell>
        </row>
        <row r="363">
          <cell r="A363" t="str">
            <v>P-EG-KF0-001</v>
          </cell>
          <cell r="B363" t="str">
            <v>5500155008852</v>
          </cell>
          <cell r="C363" t="str">
            <v>Egypt</v>
          </cell>
          <cell r="D363" t="str">
            <v/>
          </cell>
          <cell r="E363">
            <v>539808.85</v>
          </cell>
          <cell r="F363">
            <v>247788.95</v>
          </cell>
          <cell r="G363">
            <v>357693.21</v>
          </cell>
          <cell r="H363" t="str">
            <v/>
          </cell>
          <cell r="I363" t="str">
            <v/>
          </cell>
          <cell r="J363" t="str">
            <v/>
          </cell>
          <cell r="K363" t="str">
            <v/>
          </cell>
          <cell r="L363" t="str">
            <v/>
          </cell>
          <cell r="M363">
            <v>1145291.01</v>
          </cell>
          <cell r="Q363" t="str">
            <v>SOV</v>
          </cell>
          <cell r="R363">
            <v>1</v>
          </cell>
          <cell r="T363" t="str">
            <v>CAPACITY BUILDING FOR EGYPTIAN AGENCY OF PARTNERSHIP FOR DEV</v>
          </cell>
          <cell r="U363" t="str">
            <v>ECGF1</v>
          </cell>
          <cell r="V363" t="str">
            <v>K</v>
          </cell>
          <cell r="W363" t="str">
            <v>Multi-Sector</v>
          </cell>
          <cell r="X363" t="str">
            <v>KF</v>
          </cell>
          <cell r="Y363" t="str">
            <v>Institutional Support</v>
          </cell>
          <cell r="Z363" t="str">
            <v>KF0</v>
          </cell>
          <cell r="AA363" t="str">
            <v>Institutional Support</v>
          </cell>
          <cell r="AB363" t="str">
            <v>5500</v>
          </cell>
          <cell r="AC363" t="str">
            <v>43</v>
          </cell>
          <cell r="AD363" t="str">
            <v>COMP</v>
          </cell>
        </row>
        <row r="364">
          <cell r="A364" t="str">
            <v>P-EG-KF0-002</v>
          </cell>
          <cell r="B364" t="str">
            <v>5500155008901</v>
          </cell>
          <cell r="C364" t="str">
            <v>Egypt</v>
          </cell>
          <cell r="D364" t="str">
            <v/>
          </cell>
          <cell r="E364">
            <v>307478.89000000013</v>
          </cell>
          <cell r="F364">
            <v>484018.24000000005</v>
          </cell>
          <cell r="G364">
            <v>219648.37</v>
          </cell>
          <cell r="H364">
            <v>176130.84</v>
          </cell>
          <cell r="I364" t="str">
            <v/>
          </cell>
          <cell r="J364" t="str">
            <v/>
          </cell>
          <cell r="K364" t="str">
            <v/>
          </cell>
          <cell r="L364" t="str">
            <v/>
          </cell>
          <cell r="M364">
            <v>1187276.3400000001</v>
          </cell>
          <cell r="Q364" t="str">
            <v>SOV</v>
          </cell>
          <cell r="R364">
            <v>1</v>
          </cell>
          <cell r="T364" t="str">
            <v>STRENGTHENING THE INSTITUTE OF NATIONAL PLANNING</v>
          </cell>
          <cell r="U364" t="str">
            <v>ECGF1</v>
          </cell>
          <cell r="V364" t="str">
            <v>K</v>
          </cell>
          <cell r="W364" t="str">
            <v>Multi-Sector</v>
          </cell>
          <cell r="X364" t="str">
            <v>KF</v>
          </cell>
          <cell r="Y364" t="str">
            <v>Institutional Support</v>
          </cell>
          <cell r="Z364" t="str">
            <v>KF0</v>
          </cell>
          <cell r="AA364" t="str">
            <v>Institutional Support</v>
          </cell>
          <cell r="AB364" t="str">
            <v>5500</v>
          </cell>
          <cell r="AC364" t="str">
            <v>43</v>
          </cell>
          <cell r="AD364" t="str">
            <v>COMP</v>
          </cell>
        </row>
        <row r="365">
          <cell r="A365" t="str">
            <v>P-ER-AAZ-001</v>
          </cell>
          <cell r="B365" t="str">
            <v>2100155040575</v>
          </cell>
          <cell r="C365" t="str">
            <v>Eritrea</v>
          </cell>
          <cell r="D365" t="str">
            <v/>
          </cell>
          <cell r="E365" t="str">
            <v/>
          </cell>
          <cell r="F365" t="str">
            <v/>
          </cell>
          <cell r="G365" t="str">
            <v/>
          </cell>
          <cell r="H365" t="str">
            <v/>
          </cell>
          <cell r="I365">
            <v>72137.06</v>
          </cell>
          <cell r="J365" t="str">
            <v/>
          </cell>
          <cell r="K365">
            <v>1618064.25</v>
          </cell>
          <cell r="L365">
            <v>2250054.9500000002</v>
          </cell>
          <cell r="M365">
            <v>3940256.2600000002</v>
          </cell>
          <cell r="Q365" t="str">
            <v>SOV</v>
          </cell>
          <cell r="R365">
            <v>0.5</v>
          </cell>
          <cell r="T365" t="str">
            <v>DROUGHT RESILIENCE AND SUSTAINABLE LIVELIHOODS (DRSLP)V-ERIT</v>
          </cell>
          <cell r="U365" t="str">
            <v>AHAI4</v>
          </cell>
          <cell r="V365" t="str">
            <v>A</v>
          </cell>
          <cell r="W365" t="str">
            <v>Agriculture</v>
          </cell>
          <cell r="X365" t="str">
            <v>AA</v>
          </cell>
          <cell r="Y365" t="str">
            <v>Agriculture</v>
          </cell>
          <cell r="Z365" t="str">
            <v>AAZ</v>
          </cell>
          <cell r="AA365" t="str">
            <v>More Than One Agricultural Sub-Sector</v>
          </cell>
          <cell r="AB365" t="str">
            <v>2100</v>
          </cell>
          <cell r="AC365" t="str">
            <v>41</v>
          </cell>
          <cell r="AD365" t="str">
            <v>OnGo</v>
          </cell>
        </row>
        <row r="366">
          <cell r="A366" t="str">
            <v>P-ER-AAZ-001</v>
          </cell>
          <cell r="B366" t="str">
            <v>5900155016104</v>
          </cell>
          <cell r="C366" t="str">
            <v>Eritrea</v>
          </cell>
          <cell r="D366" t="str">
            <v/>
          </cell>
          <cell r="E366" t="str">
            <v/>
          </cell>
          <cell r="F366" t="str">
            <v/>
          </cell>
          <cell r="G366" t="str">
            <v/>
          </cell>
          <cell r="H366" t="str">
            <v/>
          </cell>
          <cell r="I366">
            <v>72137.06</v>
          </cell>
          <cell r="J366" t="str">
            <v/>
          </cell>
          <cell r="K366">
            <v>610146.78</v>
          </cell>
          <cell r="L366">
            <v>787708.87999999989</v>
          </cell>
          <cell r="M366">
            <v>1469992.72</v>
          </cell>
          <cell r="Q366" t="str">
            <v>SOV</v>
          </cell>
          <cell r="R366">
            <v>0.5</v>
          </cell>
          <cell r="T366" t="str">
            <v>DROUGHT RESILIENCE AND SUSTAINABLE LIVELIHOODS (DRSLP)V-ERIT</v>
          </cell>
          <cell r="U366" t="str">
            <v>AHAI4</v>
          </cell>
          <cell r="V366" t="str">
            <v>A</v>
          </cell>
          <cell r="W366" t="str">
            <v>Agriculture</v>
          </cell>
          <cell r="X366" t="str">
            <v>AA</v>
          </cell>
          <cell r="Y366" t="str">
            <v>Agriculture</v>
          </cell>
          <cell r="Z366" t="str">
            <v>AAZ</v>
          </cell>
          <cell r="AA366" t="str">
            <v>More Than One Agricultural Sub-Sector</v>
          </cell>
          <cell r="AB366" t="str">
            <v>5900</v>
          </cell>
          <cell r="AC366" t="str">
            <v>41</v>
          </cell>
          <cell r="AD366" t="str">
            <v>OnGo</v>
          </cell>
        </row>
        <row r="367">
          <cell r="A367" t="str">
            <v>P-ER-AAZ-002</v>
          </cell>
          <cell r="B367" t="str">
            <v>5900150001201</v>
          </cell>
          <cell r="C367" t="str">
            <v>Eritrea</v>
          </cell>
          <cell r="D367" t="str">
            <v/>
          </cell>
          <cell r="E367" t="str">
            <v/>
          </cell>
          <cell r="F367">
            <v>88769.279999999999</v>
          </cell>
          <cell r="G367" t="str">
            <v/>
          </cell>
          <cell r="H367">
            <v>1649407.46</v>
          </cell>
          <cell r="I367">
            <v>261452.97999999998</v>
          </cell>
          <cell r="J367">
            <v>894.59</v>
          </cell>
          <cell r="K367">
            <v>151378.68</v>
          </cell>
          <cell r="L367">
            <v>675153.6</v>
          </cell>
          <cell r="M367">
            <v>2827056.5900000003</v>
          </cell>
          <cell r="Q367" t="str">
            <v>SOV</v>
          </cell>
          <cell r="R367">
            <v>0.5</v>
          </cell>
          <cell r="T367" t="str">
            <v>DROUGHT RESILIENCE AND SUSTAINABLE LIVELIHOODS PROGRAMME DRL</v>
          </cell>
          <cell r="U367" t="str">
            <v>AHAI4</v>
          </cell>
          <cell r="V367" t="str">
            <v>A</v>
          </cell>
          <cell r="W367" t="str">
            <v>Agriculture</v>
          </cell>
          <cell r="X367" t="str">
            <v>AA</v>
          </cell>
          <cell r="Y367" t="str">
            <v>Agriculture</v>
          </cell>
          <cell r="Z367" t="str">
            <v>AAZ</v>
          </cell>
          <cell r="AA367" t="str">
            <v>More Than One Agricultural Sub-Sector</v>
          </cell>
          <cell r="AB367" t="str">
            <v>5900</v>
          </cell>
          <cell r="AC367" t="str">
            <v>10</v>
          </cell>
          <cell r="AD367" t="str">
            <v>OnGo</v>
          </cell>
        </row>
        <row r="368">
          <cell r="A368" t="str">
            <v>P-ER-AAZ-002</v>
          </cell>
          <cell r="B368" t="str">
            <v>5900155011451</v>
          </cell>
          <cell r="C368" t="str">
            <v>Eritrea</v>
          </cell>
          <cell r="D368" t="str">
            <v/>
          </cell>
          <cell r="E368" t="str">
            <v/>
          </cell>
          <cell r="F368">
            <v>86081.48</v>
          </cell>
          <cell r="G368" t="str">
            <v/>
          </cell>
          <cell r="H368">
            <v>443284.31000000006</v>
          </cell>
          <cell r="I368">
            <v>675294.01</v>
          </cell>
          <cell r="J368">
            <v>21181.02</v>
          </cell>
          <cell r="K368">
            <v>456732.91000000003</v>
          </cell>
          <cell r="L368">
            <v>564554.1</v>
          </cell>
          <cell r="M368">
            <v>2247127.83</v>
          </cell>
          <cell r="Q368" t="str">
            <v>SOV</v>
          </cell>
          <cell r="R368">
            <v>0.5</v>
          </cell>
          <cell r="T368" t="str">
            <v>DROUGHT RESILIENCE AND SUSTAINABLE LIVELIHOODS PROGRAMME DRL</v>
          </cell>
          <cell r="U368" t="str">
            <v>AHAI4</v>
          </cell>
          <cell r="V368" t="str">
            <v>A</v>
          </cell>
          <cell r="W368" t="str">
            <v>Agriculture</v>
          </cell>
          <cell r="X368" t="str">
            <v>AA</v>
          </cell>
          <cell r="Y368" t="str">
            <v>Agriculture</v>
          </cell>
          <cell r="Z368" t="str">
            <v>AAZ</v>
          </cell>
          <cell r="AA368" t="str">
            <v>More Than One Agricultural Sub-Sector</v>
          </cell>
          <cell r="AB368" t="str">
            <v>5900</v>
          </cell>
          <cell r="AC368" t="str">
            <v>40</v>
          </cell>
          <cell r="AD368" t="str">
            <v>OnGo</v>
          </cell>
        </row>
        <row r="369">
          <cell r="A369" t="str">
            <v>P-ER-EAZ-003</v>
          </cell>
          <cell r="B369" t="str">
            <v>2100155033916</v>
          </cell>
          <cell r="C369" t="str">
            <v>Eritrea</v>
          </cell>
          <cell r="D369" t="str">
            <v/>
          </cell>
          <cell r="E369" t="str">
            <v/>
          </cell>
          <cell r="F369">
            <v>10026.36</v>
          </cell>
          <cell r="G369" t="str">
            <v/>
          </cell>
          <cell r="H369" t="str">
            <v/>
          </cell>
          <cell r="I369">
            <v>62946.34</v>
          </cell>
          <cell r="J369" t="str">
            <v/>
          </cell>
          <cell r="K369">
            <v>44987.33</v>
          </cell>
          <cell r="L369" t="str">
            <v/>
          </cell>
          <cell r="M369">
            <v>117960.03</v>
          </cell>
          <cell r="Q369" t="str">
            <v>SOV</v>
          </cell>
          <cell r="R369">
            <v>1</v>
          </cell>
          <cell r="T369" t="str">
            <v>GROUNDWATER ASSESSMENT, AQUIFER MAPPING AND WELL DEVELOPMENT</v>
          </cell>
          <cell r="U369" t="str">
            <v>AHWS2</v>
          </cell>
          <cell r="V369" t="str">
            <v>E</v>
          </cell>
          <cell r="W369" t="str">
            <v>Water Sup/Sanit</v>
          </cell>
          <cell r="X369" t="str">
            <v>EA</v>
          </cell>
          <cell r="Y369" t="str">
            <v>Water Supply</v>
          </cell>
          <cell r="Z369" t="str">
            <v>EAZ</v>
          </cell>
          <cell r="AA369" t="str">
            <v>More Than One Water Supply Sub-Sector</v>
          </cell>
          <cell r="AB369" t="str">
            <v>2100</v>
          </cell>
          <cell r="AC369" t="str">
            <v>32</v>
          </cell>
          <cell r="AD369" t="str">
            <v>OnGo</v>
          </cell>
        </row>
        <row r="370">
          <cell r="A370" t="str">
            <v>P-ER-EAZ-006</v>
          </cell>
          <cell r="B370" t="str">
            <v>5900155016005</v>
          </cell>
          <cell r="C370" t="str">
            <v>Eritrea</v>
          </cell>
          <cell r="D370" t="str">
            <v/>
          </cell>
          <cell r="E370" t="str">
            <v/>
          </cell>
          <cell r="F370" t="str">
            <v/>
          </cell>
          <cell r="G370" t="str">
            <v/>
          </cell>
          <cell r="H370" t="str">
            <v/>
          </cell>
          <cell r="I370">
            <v>62946.34</v>
          </cell>
          <cell r="J370" t="str">
            <v/>
          </cell>
          <cell r="K370">
            <v>69988.259999999995</v>
          </cell>
          <cell r="L370">
            <v>111345.16</v>
          </cell>
          <cell r="M370">
            <v>244279.75999999998</v>
          </cell>
          <cell r="Q370" t="str">
            <v>SOV</v>
          </cell>
          <cell r="R370">
            <v>1</v>
          </cell>
          <cell r="T370" t="str">
            <v>SUPPLEMENTARY FINANCING - ERITREA GROUNDWATER ASSESSMENT, AQ</v>
          </cell>
          <cell r="U370" t="str">
            <v>AHWS2</v>
          </cell>
          <cell r="V370" t="str">
            <v>E</v>
          </cell>
          <cell r="W370" t="str">
            <v>Water Sup/Sanit</v>
          </cell>
          <cell r="X370" t="str">
            <v>EA</v>
          </cell>
          <cell r="Y370" t="str">
            <v>Water Supply</v>
          </cell>
          <cell r="Z370" t="str">
            <v>EAZ</v>
          </cell>
          <cell r="AA370" t="str">
            <v>More Than One Water Supply Sub-Sector</v>
          </cell>
          <cell r="AB370" t="str">
            <v>5900</v>
          </cell>
          <cell r="AC370" t="str">
            <v>41</v>
          </cell>
          <cell r="AD370" t="str">
            <v>OnGo</v>
          </cell>
        </row>
        <row r="371">
          <cell r="A371" t="str">
            <v>P-ER-FA0-001</v>
          </cell>
          <cell r="B371" t="str">
            <v>2100155042372</v>
          </cell>
          <cell r="C371" t="str">
            <v>Eritrea</v>
          </cell>
          <cell r="D371" t="str">
            <v/>
          </cell>
          <cell r="E371" t="str">
            <v/>
          </cell>
          <cell r="F371" t="str">
            <v/>
          </cell>
          <cell r="G371" t="str">
            <v/>
          </cell>
          <cell r="H371" t="str">
            <v/>
          </cell>
          <cell r="I371" t="str">
            <v/>
          </cell>
          <cell r="J371" t="str">
            <v/>
          </cell>
          <cell r="K371" t="str">
            <v/>
          </cell>
          <cell r="L371" t="str">
            <v/>
          </cell>
          <cell r="M371">
            <v>0</v>
          </cell>
          <cell r="Q371" t="str">
            <v>SOV</v>
          </cell>
          <cell r="R371">
            <v>0.5</v>
          </cell>
          <cell r="T371" t="str">
            <v>DEKEMHARE 30 MW SOLAR PV GRID CONNECTED PROJECT</v>
          </cell>
          <cell r="U371" t="str">
            <v>PESD4</v>
          </cell>
          <cell r="V371" t="str">
            <v>F</v>
          </cell>
          <cell r="W371" t="str">
            <v>Power</v>
          </cell>
          <cell r="X371" t="str">
            <v>FA</v>
          </cell>
          <cell r="Y371" t="str">
            <v>Electricity</v>
          </cell>
          <cell r="Z371" t="str">
            <v>FA0</v>
          </cell>
          <cell r="AA371" t="str">
            <v>Electricity</v>
          </cell>
          <cell r="AB371" t="str">
            <v>2100</v>
          </cell>
          <cell r="AC371" t="str">
            <v>41</v>
          </cell>
          <cell r="AD371" t="str">
            <v>OnGo</v>
          </cell>
        </row>
        <row r="372">
          <cell r="A372" t="str">
            <v>P-ER-FA0-001</v>
          </cell>
          <cell r="B372" t="str">
            <v>5900155017954</v>
          </cell>
          <cell r="C372" t="str">
            <v>Eritrea</v>
          </cell>
          <cell r="D372" t="str">
            <v/>
          </cell>
          <cell r="E372" t="str">
            <v/>
          </cell>
          <cell r="F372" t="str">
            <v/>
          </cell>
          <cell r="G372" t="str">
            <v/>
          </cell>
          <cell r="H372" t="str">
            <v/>
          </cell>
          <cell r="I372" t="str">
            <v/>
          </cell>
          <cell r="J372" t="str">
            <v/>
          </cell>
          <cell r="K372" t="str">
            <v/>
          </cell>
          <cell r="L372" t="str">
            <v/>
          </cell>
          <cell r="M372">
            <v>0</v>
          </cell>
          <cell r="Q372" t="str">
            <v>SOV</v>
          </cell>
          <cell r="R372">
            <v>0.5</v>
          </cell>
          <cell r="T372" t="str">
            <v>DEKEMHARE 30 MW SOLAR PV GRID CONNECTED PROJECT</v>
          </cell>
          <cell r="U372" t="str">
            <v>PESD4</v>
          </cell>
          <cell r="V372" t="str">
            <v>F</v>
          </cell>
          <cell r="W372" t="str">
            <v>Power</v>
          </cell>
          <cell r="X372" t="str">
            <v>FA</v>
          </cell>
          <cell r="Y372" t="str">
            <v>Electricity</v>
          </cell>
          <cell r="Z372" t="str">
            <v>FA0</v>
          </cell>
          <cell r="AA372" t="str">
            <v>Electricity</v>
          </cell>
          <cell r="AB372" t="str">
            <v>5900</v>
          </cell>
          <cell r="AC372" t="str">
            <v>41</v>
          </cell>
          <cell r="AD372" t="str">
            <v>OnGo</v>
          </cell>
        </row>
        <row r="373">
          <cell r="A373" t="str">
            <v>P-ER-IA0-001</v>
          </cell>
          <cell r="B373" t="str">
            <v>2100150032843</v>
          </cell>
          <cell r="C373" t="str">
            <v>Eritrea</v>
          </cell>
          <cell r="D373" t="str">
            <v/>
          </cell>
          <cell r="E373">
            <v>2208.87</v>
          </cell>
          <cell r="F373" t="str">
            <v/>
          </cell>
          <cell r="G373" t="str">
            <v/>
          </cell>
          <cell r="H373" t="str">
            <v/>
          </cell>
          <cell r="I373" t="str">
            <v/>
          </cell>
          <cell r="J373" t="str">
            <v/>
          </cell>
          <cell r="K373" t="str">
            <v/>
          </cell>
          <cell r="L373">
            <v>686006.59</v>
          </cell>
          <cell r="M373">
            <v>688215.46</v>
          </cell>
          <cell r="Q373" t="str">
            <v>SOV</v>
          </cell>
          <cell r="R373">
            <v>0.5</v>
          </cell>
          <cell r="T373" t="str">
            <v>SKILLS DEV. FOR EMPLOYABILITY &amp; ENTREPRE</v>
          </cell>
          <cell r="U373" t="str">
            <v>AHHD1</v>
          </cell>
          <cell r="V373" t="str">
            <v>I</v>
          </cell>
          <cell r="W373" t="str">
            <v>Social</v>
          </cell>
          <cell r="X373" t="str">
            <v>IA</v>
          </cell>
          <cell r="Y373" t="str">
            <v>Education</v>
          </cell>
          <cell r="Z373" t="str">
            <v>IA0</v>
          </cell>
          <cell r="AA373" t="str">
            <v>Education</v>
          </cell>
          <cell r="AB373" t="str">
            <v>2100</v>
          </cell>
          <cell r="AC373" t="str">
            <v>10</v>
          </cell>
          <cell r="AD373" t="str">
            <v>OnGo</v>
          </cell>
        </row>
        <row r="374">
          <cell r="A374" t="str">
            <v>P-ER-IA0-001</v>
          </cell>
          <cell r="B374" t="str">
            <v>2100155029467</v>
          </cell>
          <cell r="C374" t="str">
            <v>Eritrea</v>
          </cell>
          <cell r="D374" t="str">
            <v/>
          </cell>
          <cell r="E374">
            <v>794549.27</v>
          </cell>
          <cell r="F374" t="str">
            <v/>
          </cell>
          <cell r="G374">
            <v>46256.12</v>
          </cell>
          <cell r="H374">
            <v>240964.58000000002</v>
          </cell>
          <cell r="I374">
            <v>2239.5100000000002</v>
          </cell>
          <cell r="J374">
            <v>209978.58</v>
          </cell>
          <cell r="K374">
            <v>786.37</v>
          </cell>
          <cell r="L374">
            <v>399195.82</v>
          </cell>
          <cell r="M374">
            <v>1693970.2500000002</v>
          </cell>
          <cell r="Q374" t="str">
            <v>SOV</v>
          </cell>
          <cell r="R374">
            <v>0.5</v>
          </cell>
          <cell r="T374" t="str">
            <v>SKILLS DEV. FOR EMPLOYABILITY &amp; ENTREPRE</v>
          </cell>
          <cell r="U374" t="str">
            <v>AHHD1</v>
          </cell>
          <cell r="V374" t="str">
            <v>I</v>
          </cell>
          <cell r="W374" t="str">
            <v>Social</v>
          </cell>
          <cell r="X374" t="str">
            <v>IA</v>
          </cell>
          <cell r="Y374" t="str">
            <v>Education</v>
          </cell>
          <cell r="Z374" t="str">
            <v>IA0</v>
          </cell>
          <cell r="AA374" t="str">
            <v>Education</v>
          </cell>
          <cell r="AB374" t="str">
            <v>2100</v>
          </cell>
          <cell r="AC374" t="str">
            <v>41</v>
          </cell>
          <cell r="AD374" t="str">
            <v>OnGo</v>
          </cell>
        </row>
        <row r="375">
          <cell r="A375" t="str">
            <v>P-ER-K00-002</v>
          </cell>
          <cell r="B375" t="str">
            <v>5900155015701</v>
          </cell>
          <cell r="C375" t="str">
            <v>Eritrea</v>
          </cell>
          <cell r="D375" t="str">
            <v/>
          </cell>
          <cell r="E375" t="str">
            <v/>
          </cell>
          <cell r="F375" t="str">
            <v/>
          </cell>
          <cell r="G375" t="str">
            <v/>
          </cell>
          <cell r="H375" t="str">
            <v/>
          </cell>
          <cell r="I375">
            <v>45682.96</v>
          </cell>
          <cell r="J375" t="str">
            <v/>
          </cell>
          <cell r="K375" t="str">
            <v/>
          </cell>
          <cell r="L375">
            <v>28578.32</v>
          </cell>
          <cell r="M375">
            <v>74261.279999999999</v>
          </cell>
          <cell r="Q375" t="str">
            <v>SOV</v>
          </cell>
          <cell r="R375">
            <v>1</v>
          </cell>
          <cell r="T375" t="str">
            <v>STRENGTHENING TAX ADMINISTRATION PROJECT (ESTAP)</v>
          </cell>
          <cell r="U375" t="str">
            <v>ECGF2</v>
          </cell>
          <cell r="V375" t="str">
            <v>K</v>
          </cell>
          <cell r="W375" t="str">
            <v>Multi-Sector</v>
          </cell>
          <cell r="X375" t="str">
            <v>K0</v>
          </cell>
          <cell r="Y375" t="str">
            <v>Multi-Sector</v>
          </cell>
          <cell r="Z375" t="str">
            <v>K00</v>
          </cell>
          <cell r="AA375" t="str">
            <v>Multi-Sector</v>
          </cell>
          <cell r="AB375" t="str">
            <v>5900</v>
          </cell>
          <cell r="AC375" t="str">
            <v>84</v>
          </cell>
          <cell r="AD375" t="str">
            <v>OnGo</v>
          </cell>
        </row>
        <row r="376">
          <cell r="A376" t="str">
            <v>P-ER-KF0-003</v>
          </cell>
          <cell r="B376" t="str">
            <v>5900155010251</v>
          </cell>
          <cell r="C376" t="str">
            <v>Eritrea</v>
          </cell>
          <cell r="D376" t="str">
            <v/>
          </cell>
          <cell r="E376">
            <v>108226.72</v>
          </cell>
          <cell r="F376" t="str">
            <v/>
          </cell>
          <cell r="G376">
            <v>140865.94</v>
          </cell>
          <cell r="H376">
            <v>677984.91</v>
          </cell>
          <cell r="I376">
            <v>167659.85999999999</v>
          </cell>
          <cell r="J376">
            <v>325371.80000000005</v>
          </cell>
          <cell r="K376">
            <v>69724.5</v>
          </cell>
          <cell r="L376" t="str">
            <v/>
          </cell>
          <cell r="M376">
            <v>1489833.7300000002</v>
          </cell>
          <cell r="Q376" t="str">
            <v>SOV</v>
          </cell>
          <cell r="R376">
            <v>1</v>
          </cell>
          <cell r="T376" t="str">
            <v>PFM AND STATISTICS TECHNICAL ASSISTANCE AND CAPACITY BUILDIN</v>
          </cell>
          <cell r="U376" t="str">
            <v>ECGF2</v>
          </cell>
          <cell r="V376" t="str">
            <v>K</v>
          </cell>
          <cell r="W376" t="str">
            <v>Multi-Sector</v>
          </cell>
          <cell r="X376" t="str">
            <v>KF</v>
          </cell>
          <cell r="Y376" t="str">
            <v>Institutional Support</v>
          </cell>
          <cell r="Z376" t="str">
            <v>KF0</v>
          </cell>
          <cell r="AA376" t="str">
            <v>Institutional Support</v>
          </cell>
          <cell r="AB376" t="str">
            <v>5900</v>
          </cell>
          <cell r="AC376" t="str">
            <v>84</v>
          </cell>
          <cell r="AD376" t="str">
            <v>OnGo</v>
          </cell>
        </row>
        <row r="377">
          <cell r="A377" t="str">
            <v>P-ET-AA0-018</v>
          </cell>
          <cell r="B377" t="str">
            <v>2100155041055</v>
          </cell>
          <cell r="C377" t="str">
            <v>Ethiopia</v>
          </cell>
          <cell r="D377" t="str">
            <v/>
          </cell>
          <cell r="E377" t="str">
            <v/>
          </cell>
          <cell r="F377" t="str">
            <v/>
          </cell>
          <cell r="G377" t="str">
            <v/>
          </cell>
          <cell r="H377" t="str">
            <v/>
          </cell>
          <cell r="I377" t="str">
            <v/>
          </cell>
          <cell r="J377" t="str">
            <v/>
          </cell>
          <cell r="K377">
            <v>704785.84</v>
          </cell>
          <cell r="L377" t="str">
            <v/>
          </cell>
          <cell r="M377">
            <v>704785.84</v>
          </cell>
          <cell r="Q377" t="str">
            <v>SOV</v>
          </cell>
          <cell r="R377">
            <v>1</v>
          </cell>
          <cell r="T377" t="str">
            <v>ETHIOPIA – PRODUCTIVITY ENHANCEMENT SUPPORT FOR AGRIPARKS AN</v>
          </cell>
          <cell r="U377" t="str">
            <v>AHFR2</v>
          </cell>
          <cell r="V377" t="str">
            <v>A</v>
          </cell>
          <cell r="W377" t="str">
            <v>Agriculture</v>
          </cell>
          <cell r="X377" t="str">
            <v>AA</v>
          </cell>
          <cell r="Y377" t="str">
            <v>Agriculture</v>
          </cell>
          <cell r="Z377" t="str">
            <v>AA0</v>
          </cell>
          <cell r="AA377" t="str">
            <v>Agriculture</v>
          </cell>
          <cell r="AB377" t="str">
            <v>2100</v>
          </cell>
          <cell r="AC377" t="str">
            <v>41</v>
          </cell>
          <cell r="AD377" t="str">
            <v>OnGo</v>
          </cell>
        </row>
        <row r="378">
          <cell r="A378" t="str">
            <v>P-ET-AA0-020</v>
          </cell>
          <cell r="B378" t="str">
            <v>2100155042720</v>
          </cell>
          <cell r="C378" t="str">
            <v>Ethiopia</v>
          </cell>
          <cell r="D378" t="str">
            <v/>
          </cell>
          <cell r="E378" t="str">
            <v/>
          </cell>
          <cell r="F378" t="str">
            <v/>
          </cell>
          <cell r="G378" t="str">
            <v/>
          </cell>
          <cell r="H378" t="str">
            <v/>
          </cell>
          <cell r="I378" t="str">
            <v/>
          </cell>
          <cell r="J378" t="str">
            <v/>
          </cell>
          <cell r="K378" t="str">
            <v/>
          </cell>
          <cell r="L378" t="str">
            <v/>
          </cell>
          <cell r="M378">
            <v>0</v>
          </cell>
          <cell r="Q378" t="str">
            <v>SOV</v>
          </cell>
          <cell r="R378">
            <v>1</v>
          </cell>
          <cell r="T378" t="str">
            <v>ETHIOPIA - CLIMATE RESILIENT WHEAT VALUE CHAIN DEVELOPMENT P</v>
          </cell>
          <cell r="U378" t="str">
            <v>AHAI4</v>
          </cell>
          <cell r="V378" t="str">
            <v>A</v>
          </cell>
          <cell r="W378" t="str">
            <v>Agriculture</v>
          </cell>
          <cell r="X378" t="str">
            <v>AA</v>
          </cell>
          <cell r="Y378" t="str">
            <v>Agriculture</v>
          </cell>
          <cell r="Z378" t="str">
            <v>AA0</v>
          </cell>
          <cell r="AA378" t="str">
            <v>Agriculture</v>
          </cell>
          <cell r="AB378" t="str">
            <v>2100</v>
          </cell>
          <cell r="AC378" t="str">
            <v>40</v>
          </cell>
          <cell r="AD378" t="str">
            <v>APVD</v>
          </cell>
        </row>
        <row r="379">
          <cell r="A379" t="str">
            <v>P-ET-AAG-005</v>
          </cell>
          <cell r="B379" t="str">
            <v>2100155038616</v>
          </cell>
          <cell r="C379" t="str">
            <v>Ethiopia</v>
          </cell>
          <cell r="D379" t="str">
            <v/>
          </cell>
          <cell r="E379" t="str">
            <v/>
          </cell>
          <cell r="F379" t="str">
            <v/>
          </cell>
          <cell r="G379" t="str">
            <v/>
          </cell>
          <cell r="H379">
            <v>1335508.1200000001</v>
          </cell>
          <cell r="I379" t="str">
            <v/>
          </cell>
          <cell r="J379">
            <v>713602.05</v>
          </cell>
          <cell r="K379">
            <v>2117381.65</v>
          </cell>
          <cell r="L379" t="str">
            <v/>
          </cell>
          <cell r="M379">
            <v>4166491.8200000003</v>
          </cell>
          <cell r="Q379" t="str">
            <v>SOV</v>
          </cell>
          <cell r="R379">
            <v>0.5</v>
          </cell>
          <cell r="T379" t="str">
            <v>INTEGRATED AGRO INDUSTRIAL PARK DEVELOPMENT PROJECT</v>
          </cell>
          <cell r="U379" t="str">
            <v>AHFR2</v>
          </cell>
          <cell r="V379" t="str">
            <v>A</v>
          </cell>
          <cell r="W379" t="str">
            <v>Agriculture</v>
          </cell>
          <cell r="X379" t="str">
            <v>AA</v>
          </cell>
          <cell r="Y379" t="str">
            <v>Agriculture</v>
          </cell>
          <cell r="Z379" t="str">
            <v>AAG</v>
          </cell>
          <cell r="AA379" t="str">
            <v>Agro-Industry</v>
          </cell>
          <cell r="AB379" t="str">
            <v>2100</v>
          </cell>
          <cell r="AC379" t="str">
            <v>40</v>
          </cell>
          <cell r="AD379" t="str">
            <v>OnGo</v>
          </cell>
        </row>
        <row r="380">
          <cell r="A380" t="str">
            <v>P-ET-AAG-005</v>
          </cell>
          <cell r="B380" t="str">
            <v>5110155000701</v>
          </cell>
          <cell r="C380" t="str">
            <v>Ethiopia</v>
          </cell>
          <cell r="D380" t="str">
            <v/>
          </cell>
          <cell r="E380" t="str">
            <v/>
          </cell>
          <cell r="F380" t="str">
            <v/>
          </cell>
          <cell r="G380" t="str">
            <v/>
          </cell>
          <cell r="H380" t="str">
            <v/>
          </cell>
          <cell r="I380" t="str">
            <v/>
          </cell>
          <cell r="J380">
            <v>933723.97</v>
          </cell>
          <cell r="K380">
            <v>1385212.99</v>
          </cell>
          <cell r="L380">
            <v>640493.04999999993</v>
          </cell>
          <cell r="M380">
            <v>2959430.01</v>
          </cell>
          <cell r="Q380" t="str">
            <v>SOV</v>
          </cell>
          <cell r="R380">
            <v>0.5</v>
          </cell>
          <cell r="T380" t="str">
            <v>INTEGRATED AGRO INDUSTRIAL PARK DEVELOPMENT PROJECT</v>
          </cell>
          <cell r="U380" t="str">
            <v>AHFR2</v>
          </cell>
          <cell r="V380" t="str">
            <v>A</v>
          </cell>
          <cell r="W380" t="str">
            <v>Agriculture</v>
          </cell>
          <cell r="X380" t="str">
            <v>AA</v>
          </cell>
          <cell r="Y380" t="str">
            <v>Agriculture</v>
          </cell>
          <cell r="Z380" t="str">
            <v>AAG</v>
          </cell>
          <cell r="AA380" t="str">
            <v>Agro-Industry</v>
          </cell>
          <cell r="AB380" t="str">
            <v>5110</v>
          </cell>
          <cell r="AC380" t="str">
            <v>40</v>
          </cell>
          <cell r="AD380" t="str">
            <v>OnGo</v>
          </cell>
        </row>
        <row r="381">
          <cell r="A381" t="str">
            <v>P-ET-BB0-001</v>
          </cell>
          <cell r="B381" t="str">
            <v>5060140000075</v>
          </cell>
          <cell r="C381" t="str">
            <v>Ethiopia</v>
          </cell>
          <cell r="D381" t="str">
            <v/>
          </cell>
          <cell r="E381" t="str">
            <v/>
          </cell>
          <cell r="F381" t="str">
            <v/>
          </cell>
          <cell r="G381" t="str">
            <v/>
          </cell>
          <cell r="H381" t="str">
            <v/>
          </cell>
          <cell r="I381" t="str">
            <v/>
          </cell>
          <cell r="J381" t="str">
            <v/>
          </cell>
          <cell r="K381" t="str">
            <v/>
          </cell>
          <cell r="L381" t="str">
            <v/>
          </cell>
          <cell r="M381">
            <v>0</v>
          </cell>
          <cell r="Q381" t="str">
            <v>NSO</v>
          </cell>
          <cell r="R381">
            <v>1</v>
          </cell>
          <cell r="T381" t="str">
            <v>DERBA MIDROC CEMENT PLANT PROJECT</v>
          </cell>
          <cell r="U381" t="str">
            <v>PINS2</v>
          </cell>
          <cell r="V381" t="str">
            <v>B</v>
          </cell>
          <cell r="W381" t="str">
            <v>Ind/Mini/Quar</v>
          </cell>
          <cell r="X381" t="str">
            <v>BB</v>
          </cell>
          <cell r="Y381" t="str">
            <v>Manufacturing</v>
          </cell>
          <cell r="Z381" t="str">
            <v>BB0</v>
          </cell>
          <cell r="AA381" t="str">
            <v>Manufacturing</v>
          </cell>
          <cell r="AB381" t="str">
            <v>5060</v>
          </cell>
          <cell r="AC381" t="str">
            <v>70</v>
          </cell>
          <cell r="AD381" t="str">
            <v>COMP</v>
          </cell>
        </row>
        <row r="382">
          <cell r="A382" t="str">
            <v>P-ET-D00-005</v>
          </cell>
          <cell r="B382" t="str">
            <v>2000130017030</v>
          </cell>
          <cell r="C382" t="str">
            <v>Ethiopia</v>
          </cell>
          <cell r="D382" t="str">
            <v/>
          </cell>
          <cell r="E382" t="str">
            <v/>
          </cell>
          <cell r="F382">
            <v>127500000</v>
          </cell>
          <cell r="G382" t="str">
            <v/>
          </cell>
          <cell r="H382" t="str">
            <v/>
          </cell>
          <cell r="I382" t="str">
            <v/>
          </cell>
          <cell r="J382" t="str">
            <v/>
          </cell>
          <cell r="K382" t="str">
            <v/>
          </cell>
          <cell r="L382" t="str">
            <v/>
          </cell>
          <cell r="M382">
            <v>127500000</v>
          </cell>
          <cell r="Q382" t="str">
            <v>NSO</v>
          </cell>
          <cell r="R382">
            <v>1</v>
          </cell>
          <cell r="T382" t="str">
            <v>ETHIOPIAN AIRLINES</v>
          </cell>
          <cell r="U382" t="str">
            <v>PINS2</v>
          </cell>
          <cell r="V382" t="str">
            <v>D</v>
          </cell>
          <cell r="W382" t="str">
            <v>Transport</v>
          </cell>
          <cell r="X382" t="str">
            <v>D0</v>
          </cell>
          <cell r="Y382" t="str">
            <v>Transport</v>
          </cell>
          <cell r="Z382" t="str">
            <v>D00</v>
          </cell>
          <cell r="AA382" t="str">
            <v>Transport</v>
          </cell>
          <cell r="AB382" t="str">
            <v>2000</v>
          </cell>
          <cell r="AC382" t="str">
            <v>10</v>
          </cell>
          <cell r="AD382" t="str">
            <v>OnGo</v>
          </cell>
        </row>
        <row r="383">
          <cell r="A383" t="str">
            <v>P-ET-D00-007</v>
          </cell>
          <cell r="B383" t="str">
            <v>2100150036498</v>
          </cell>
          <cell r="C383" t="str">
            <v>Ethiopia</v>
          </cell>
          <cell r="D383" t="str">
            <v/>
          </cell>
          <cell r="E383" t="str">
            <v/>
          </cell>
          <cell r="F383" t="str">
            <v/>
          </cell>
          <cell r="G383">
            <v>3918962.75</v>
          </cell>
          <cell r="H383">
            <v>750271.35000000009</v>
          </cell>
          <cell r="I383">
            <v>2597656.8699999996</v>
          </cell>
          <cell r="J383">
            <v>2422551.88</v>
          </cell>
          <cell r="K383">
            <v>2211647.59</v>
          </cell>
          <cell r="L383" t="str">
            <v/>
          </cell>
          <cell r="M383">
            <v>11901090.439999998</v>
          </cell>
          <cell r="Q383" t="str">
            <v>SOV</v>
          </cell>
          <cell r="R383">
            <v>0.33333333333333331</v>
          </cell>
          <cell r="T383" t="str">
            <v>ETHIOPIA INTEGRATED TRANSPORT PROJECT PHASE I (JIMA - CHIDA</v>
          </cell>
          <cell r="U383" t="str">
            <v>PICU7</v>
          </cell>
          <cell r="V383" t="str">
            <v>D</v>
          </cell>
          <cell r="W383" t="str">
            <v>Transport</v>
          </cell>
          <cell r="X383" t="str">
            <v>D0</v>
          </cell>
          <cell r="Y383" t="str">
            <v>Transport</v>
          </cell>
          <cell r="Z383" t="str">
            <v>D00</v>
          </cell>
          <cell r="AA383" t="str">
            <v>Transport</v>
          </cell>
          <cell r="AB383" t="str">
            <v>2100</v>
          </cell>
          <cell r="AC383" t="str">
            <v>10</v>
          </cell>
          <cell r="AD383" t="str">
            <v>OnGo</v>
          </cell>
        </row>
        <row r="384">
          <cell r="A384" t="str">
            <v>P-ET-D00-007</v>
          </cell>
          <cell r="B384" t="str">
            <v>2100155033672</v>
          </cell>
          <cell r="C384" t="str">
            <v>Ethiopia</v>
          </cell>
          <cell r="D384" t="str">
            <v/>
          </cell>
          <cell r="E384" t="str">
            <v/>
          </cell>
          <cell r="F384" t="str">
            <v/>
          </cell>
          <cell r="G384">
            <v>4626375.49</v>
          </cell>
          <cell r="H384">
            <v>3075291.31</v>
          </cell>
          <cell r="I384">
            <v>3587729.2399999998</v>
          </cell>
          <cell r="J384">
            <v>5542916.8300000019</v>
          </cell>
          <cell r="K384">
            <v>5872012.6199999992</v>
          </cell>
          <cell r="L384">
            <v>3601834.9899999998</v>
          </cell>
          <cell r="M384">
            <v>26306160.48</v>
          </cell>
          <cell r="Q384" t="str">
            <v>SOV</v>
          </cell>
          <cell r="R384">
            <v>0.33333333333333331</v>
          </cell>
          <cell r="T384" t="str">
            <v>ETHIOPIA INTEGRATED TRANSPORT PROJECT PHASE I (JIMA - CHIDA</v>
          </cell>
          <cell r="U384" t="str">
            <v>PICU7</v>
          </cell>
          <cell r="V384" t="str">
            <v>D</v>
          </cell>
          <cell r="W384" t="str">
            <v>Transport</v>
          </cell>
          <cell r="X384" t="str">
            <v>D0</v>
          </cell>
          <cell r="Y384" t="str">
            <v>Transport</v>
          </cell>
          <cell r="Z384" t="str">
            <v>D00</v>
          </cell>
          <cell r="AA384" t="str">
            <v>Transport</v>
          </cell>
          <cell r="AB384" t="str">
            <v>2100</v>
          </cell>
          <cell r="AC384" t="str">
            <v>41</v>
          </cell>
          <cell r="AD384" t="str">
            <v>OnGo</v>
          </cell>
        </row>
        <row r="385">
          <cell r="A385" t="str">
            <v>P-ET-D00-007</v>
          </cell>
          <cell r="B385" t="str">
            <v>6550655001151</v>
          </cell>
          <cell r="C385" t="str">
            <v>Ethiopia</v>
          </cell>
          <cell r="D385" t="str">
            <v/>
          </cell>
          <cell r="E385" t="str">
            <v/>
          </cell>
          <cell r="F385" t="str">
            <v/>
          </cell>
          <cell r="G385" t="str">
            <v/>
          </cell>
          <cell r="H385" t="str">
            <v/>
          </cell>
          <cell r="I385" t="str">
            <v/>
          </cell>
          <cell r="J385" t="str">
            <v/>
          </cell>
          <cell r="K385" t="str">
            <v/>
          </cell>
          <cell r="L385" t="str">
            <v/>
          </cell>
          <cell r="M385">
            <v>0</v>
          </cell>
          <cell r="Q385" t="str">
            <v>SOV</v>
          </cell>
          <cell r="R385">
            <v>0.33333333333333331</v>
          </cell>
          <cell r="T385" t="str">
            <v>ETHIOPIA INTEGRATED TRANSPORT PROJECT PHASE I (JIMA - CHIDA</v>
          </cell>
          <cell r="U385" t="str">
            <v>PICU7</v>
          </cell>
          <cell r="V385" t="str">
            <v>D</v>
          </cell>
          <cell r="W385" t="str">
            <v>Transport</v>
          </cell>
          <cell r="X385" t="str">
            <v>D0</v>
          </cell>
          <cell r="Y385" t="str">
            <v>Transport</v>
          </cell>
          <cell r="Z385" t="str">
            <v>D00</v>
          </cell>
          <cell r="AA385" t="str">
            <v>Transport</v>
          </cell>
          <cell r="AB385" t="str">
            <v>6550</v>
          </cell>
          <cell r="AC385" t="str">
            <v>10</v>
          </cell>
          <cell r="AD385" t="str">
            <v>OnGo</v>
          </cell>
        </row>
        <row r="386">
          <cell r="A386" t="str">
            <v>P-ET-D00-009</v>
          </cell>
          <cell r="B386" t="str">
            <v>2000130017032</v>
          </cell>
          <cell r="C386" t="str">
            <v>Ethiopia</v>
          </cell>
          <cell r="D386" t="str">
            <v/>
          </cell>
          <cell r="E386" t="str">
            <v/>
          </cell>
          <cell r="F386">
            <v>31324789</v>
          </cell>
          <cell r="G386" t="str">
            <v/>
          </cell>
          <cell r="H386" t="str">
            <v/>
          </cell>
          <cell r="I386" t="str">
            <v/>
          </cell>
          <cell r="J386" t="str">
            <v/>
          </cell>
          <cell r="K386" t="str">
            <v/>
          </cell>
          <cell r="L386" t="str">
            <v/>
          </cell>
          <cell r="M386">
            <v>31324789</v>
          </cell>
          <cell r="Q386" t="str">
            <v>NSO</v>
          </cell>
          <cell r="R386">
            <v>1</v>
          </cell>
          <cell r="T386" t="str">
            <v>ETHIOPIAN AIRLINES (LOAN B)</v>
          </cell>
          <cell r="U386" t="str">
            <v>PINS2</v>
          </cell>
          <cell r="V386" t="str">
            <v>D</v>
          </cell>
          <cell r="W386" t="str">
            <v>Transport</v>
          </cell>
          <cell r="X386" t="str">
            <v>D0</v>
          </cell>
          <cell r="Y386" t="str">
            <v>Transport</v>
          </cell>
          <cell r="Z386" t="str">
            <v>D00</v>
          </cell>
          <cell r="AA386" t="str">
            <v>Transport</v>
          </cell>
          <cell r="AB386" t="str">
            <v>2000</v>
          </cell>
          <cell r="AC386" t="str">
            <v>10</v>
          </cell>
          <cell r="AD386" t="str">
            <v>OnGo</v>
          </cell>
        </row>
        <row r="387">
          <cell r="A387" t="str">
            <v>P-ET-E00-011</v>
          </cell>
          <cell r="B387" t="str">
            <v>2000130014882</v>
          </cell>
          <cell r="C387" t="str">
            <v>Ethiopia</v>
          </cell>
          <cell r="D387" t="str">
            <v/>
          </cell>
          <cell r="E387">
            <v>291612.12</v>
          </cell>
          <cell r="F387">
            <v>154646.13</v>
          </cell>
          <cell r="G387">
            <v>374243.77999999997</v>
          </cell>
          <cell r="H387">
            <v>1070738.1100000001</v>
          </cell>
          <cell r="I387">
            <v>8976938.3599999994</v>
          </cell>
          <cell r="J387">
            <v>7036546.1900000004</v>
          </cell>
          <cell r="K387">
            <v>5203388.18</v>
          </cell>
          <cell r="L387">
            <v>2641277.6799999997</v>
          </cell>
          <cell r="M387">
            <v>25749390.550000001</v>
          </cell>
          <cell r="Q387" t="str">
            <v>SOV</v>
          </cell>
          <cell r="R387">
            <v>1</v>
          </cell>
          <cell r="T387" t="str">
            <v>ETHIOPIA FOUR TOWNS WATER SUPPLY AND SANITATION IMPROVEMENT</v>
          </cell>
          <cell r="U387" t="str">
            <v>AHWS2</v>
          </cell>
          <cell r="V387" t="str">
            <v>E</v>
          </cell>
          <cell r="W387" t="str">
            <v>Water Sup/Sanit</v>
          </cell>
          <cell r="X387" t="str">
            <v>E0</v>
          </cell>
          <cell r="Y387" t="str">
            <v>Water supply and Sanitation</v>
          </cell>
          <cell r="Z387" t="str">
            <v>E00</v>
          </cell>
          <cell r="AA387" t="str">
            <v>Water supply and Sanitation</v>
          </cell>
          <cell r="AB387" t="str">
            <v>2000</v>
          </cell>
          <cell r="AC387" t="str">
            <v>10</v>
          </cell>
          <cell r="AD387" t="str">
            <v>OnGo</v>
          </cell>
        </row>
        <row r="388">
          <cell r="A388" t="str">
            <v>P-ET-E00-014</v>
          </cell>
          <cell r="B388" t="str">
            <v>2100150037344</v>
          </cell>
          <cell r="C388" t="str">
            <v>Ethiopia</v>
          </cell>
          <cell r="D388" t="str">
            <v/>
          </cell>
          <cell r="E388" t="str">
            <v/>
          </cell>
          <cell r="F388">
            <v>2280000</v>
          </cell>
          <cell r="G388" t="str">
            <v/>
          </cell>
          <cell r="H388" t="str">
            <v/>
          </cell>
          <cell r="I388" t="str">
            <v/>
          </cell>
          <cell r="J388" t="str">
            <v/>
          </cell>
          <cell r="K388" t="str">
            <v/>
          </cell>
          <cell r="L388" t="str">
            <v/>
          </cell>
          <cell r="M388">
            <v>2280000</v>
          </cell>
          <cell r="Q388" t="str">
            <v>SOV</v>
          </cell>
          <cell r="R388">
            <v>0.5</v>
          </cell>
          <cell r="T388" t="str">
            <v>ADDITIONAL FINANCING FOR LOAN AND GRANT FOR ONE WASH NATIONA</v>
          </cell>
          <cell r="U388" t="str">
            <v>AHWS2</v>
          </cell>
          <cell r="V388" t="str">
            <v>E</v>
          </cell>
          <cell r="W388" t="str">
            <v>Water Sup/Sanit</v>
          </cell>
          <cell r="X388" t="str">
            <v>E0</v>
          </cell>
          <cell r="Y388" t="str">
            <v>Water supply and Sanitation</v>
          </cell>
          <cell r="Z388" t="str">
            <v>E00</v>
          </cell>
          <cell r="AA388" t="str">
            <v>Water supply and Sanitation</v>
          </cell>
          <cell r="AB388" t="str">
            <v>2100</v>
          </cell>
          <cell r="AC388" t="str">
            <v>10</v>
          </cell>
          <cell r="AD388" t="str">
            <v>COMP</v>
          </cell>
        </row>
        <row r="389">
          <cell r="A389" t="str">
            <v>P-ET-E00-014</v>
          </cell>
          <cell r="B389" t="str">
            <v>2100155034517</v>
          </cell>
          <cell r="C389" t="str">
            <v>Ethiopia</v>
          </cell>
          <cell r="D389" t="str">
            <v/>
          </cell>
          <cell r="E389" t="str">
            <v/>
          </cell>
          <cell r="F389">
            <v>1840000</v>
          </cell>
          <cell r="G389" t="str">
            <v/>
          </cell>
          <cell r="H389" t="str">
            <v/>
          </cell>
          <cell r="I389" t="str">
            <v/>
          </cell>
          <cell r="J389" t="str">
            <v/>
          </cell>
          <cell r="K389" t="str">
            <v/>
          </cell>
          <cell r="L389" t="str">
            <v/>
          </cell>
          <cell r="M389">
            <v>1840000</v>
          </cell>
          <cell r="Q389" t="str">
            <v>SOV</v>
          </cell>
          <cell r="R389">
            <v>0.5</v>
          </cell>
          <cell r="T389" t="str">
            <v>ADDITIONAL FINANCING FOR LOAN AND GRANT FOR ONE WASH NATIONA</v>
          </cell>
          <cell r="U389" t="str">
            <v>AHWS2</v>
          </cell>
          <cell r="V389" t="str">
            <v>E</v>
          </cell>
          <cell r="W389" t="str">
            <v>Water Sup/Sanit</v>
          </cell>
          <cell r="X389" t="str">
            <v>E0</v>
          </cell>
          <cell r="Y389" t="str">
            <v>Water supply and Sanitation</v>
          </cell>
          <cell r="Z389" t="str">
            <v>E00</v>
          </cell>
          <cell r="AA389" t="str">
            <v>Water supply and Sanitation</v>
          </cell>
          <cell r="AB389" t="str">
            <v>2100</v>
          </cell>
          <cell r="AC389" t="str">
            <v>40</v>
          </cell>
          <cell r="AD389" t="str">
            <v>COMP</v>
          </cell>
        </row>
        <row r="390">
          <cell r="A390" t="str">
            <v>P-ET-E00-016</v>
          </cell>
          <cell r="B390" t="str">
            <v>2100155042117</v>
          </cell>
          <cell r="C390" t="str">
            <v>Ethiopia</v>
          </cell>
          <cell r="D390" t="str">
            <v/>
          </cell>
          <cell r="E390" t="str">
            <v/>
          </cell>
          <cell r="F390" t="str">
            <v/>
          </cell>
          <cell r="G390" t="str">
            <v/>
          </cell>
          <cell r="H390" t="str">
            <v/>
          </cell>
          <cell r="I390" t="str">
            <v/>
          </cell>
          <cell r="J390" t="str">
            <v/>
          </cell>
          <cell r="K390" t="str">
            <v/>
          </cell>
          <cell r="L390">
            <v>126350.8</v>
          </cell>
          <cell r="M390">
            <v>126350.8</v>
          </cell>
          <cell r="Q390" t="str">
            <v>SOV</v>
          </cell>
          <cell r="R390">
            <v>1</v>
          </cell>
          <cell r="T390" t="str">
            <v>BORANA RESILIENT WATER DEVELOPMENT FOR IMPROVED LIVELIHOODS</v>
          </cell>
          <cell r="U390" t="str">
            <v>AHWS2</v>
          </cell>
          <cell r="V390" t="str">
            <v>E</v>
          </cell>
          <cell r="W390" t="str">
            <v>Water Sup/Sanit</v>
          </cell>
          <cell r="X390" t="str">
            <v>E0</v>
          </cell>
          <cell r="Y390" t="str">
            <v>Water supply and Sanitation</v>
          </cell>
          <cell r="Z390" t="str">
            <v>E00</v>
          </cell>
          <cell r="AA390" t="str">
            <v>Water supply and Sanitation</v>
          </cell>
          <cell r="AB390" t="str">
            <v>2100</v>
          </cell>
          <cell r="AC390" t="str">
            <v>41</v>
          </cell>
          <cell r="AD390" t="str">
            <v>OnGo</v>
          </cell>
        </row>
        <row r="391">
          <cell r="A391" t="str">
            <v>P-ET-EAZ-005</v>
          </cell>
          <cell r="B391" t="str">
            <v>5600155004251</v>
          </cell>
          <cell r="C391" t="str">
            <v>Ethiopia</v>
          </cell>
          <cell r="D391" t="str">
            <v/>
          </cell>
          <cell r="E391">
            <v>60226.44</v>
          </cell>
          <cell r="F391">
            <v>81903.27</v>
          </cell>
          <cell r="G391">
            <v>468197.84</v>
          </cell>
          <cell r="H391">
            <v>227995.36000000002</v>
          </cell>
          <cell r="I391">
            <v>189059.03</v>
          </cell>
          <cell r="J391" t="str">
            <v/>
          </cell>
          <cell r="K391" t="str">
            <v/>
          </cell>
          <cell r="L391" t="str">
            <v/>
          </cell>
          <cell r="M391">
            <v>1027381.9400000001</v>
          </cell>
          <cell r="Q391" t="str">
            <v>SOV</v>
          </cell>
          <cell r="R391">
            <v>1</v>
          </cell>
          <cell r="T391" t="str">
            <v>MARKETING &amp; SERVICE CHAIN SUPPORT FOR TOTAL SANITATION IN AR</v>
          </cell>
          <cell r="U391" t="str">
            <v>AHWS2</v>
          </cell>
          <cell r="V391" t="str">
            <v>E</v>
          </cell>
          <cell r="W391" t="str">
            <v>Water Sup/Sanit</v>
          </cell>
          <cell r="X391" t="str">
            <v>EA</v>
          </cell>
          <cell r="Y391" t="str">
            <v>Water Supply</v>
          </cell>
          <cell r="Z391" t="str">
            <v>EAZ</v>
          </cell>
          <cell r="AA391" t="str">
            <v>More Than One Water Supply Sub-Sector</v>
          </cell>
          <cell r="AB391" t="str">
            <v>5600</v>
          </cell>
          <cell r="AC391" t="str">
            <v>46</v>
          </cell>
          <cell r="AD391" t="str">
            <v>CLSD</v>
          </cell>
        </row>
        <row r="392">
          <cell r="A392" t="str">
            <v>P-ET-FA0-011</v>
          </cell>
          <cell r="B392" t="str">
            <v>2000200000253</v>
          </cell>
          <cell r="C392" t="str">
            <v>Ethiopia</v>
          </cell>
          <cell r="D392" t="str">
            <v/>
          </cell>
          <cell r="E392" t="str">
            <v/>
          </cell>
          <cell r="F392" t="str">
            <v/>
          </cell>
          <cell r="G392">
            <v>4791425.16</v>
          </cell>
          <cell r="H392">
            <v>4981300.28</v>
          </cell>
          <cell r="I392">
            <v>18060813.510000005</v>
          </cell>
          <cell r="J392">
            <v>9183383.1500000004</v>
          </cell>
          <cell r="K392">
            <v>4578185.7200000007</v>
          </cell>
          <cell r="L392">
            <v>1827433.7400000002</v>
          </cell>
          <cell r="M392">
            <v>43422541.56000001</v>
          </cell>
          <cell r="Q392" t="str">
            <v>SOV</v>
          </cell>
          <cell r="R392">
            <v>1</v>
          </cell>
          <cell r="T392" t="str">
            <v>MEKELE-DALOL &amp; SEMERA AFDERA POWER SUPPLY FOR INDUSTRIAL DEV</v>
          </cell>
          <cell r="U392" t="str">
            <v>PESD4</v>
          </cell>
          <cell r="V392" t="str">
            <v>F</v>
          </cell>
          <cell r="W392" t="str">
            <v>Power</v>
          </cell>
          <cell r="X392" t="str">
            <v>FA</v>
          </cell>
          <cell r="Y392" t="str">
            <v>Electricity</v>
          </cell>
          <cell r="Z392" t="str">
            <v>FA0</v>
          </cell>
          <cell r="AA392" t="str">
            <v>Electricity</v>
          </cell>
          <cell r="AB392" t="str">
            <v>2000</v>
          </cell>
          <cell r="AC392" t="str">
            <v>10</v>
          </cell>
          <cell r="AD392" t="str">
            <v>OnGo</v>
          </cell>
        </row>
        <row r="393">
          <cell r="A393" t="str">
            <v>P-ET-FA0-013</v>
          </cell>
          <cell r="B393" t="str">
            <v>2100150038493</v>
          </cell>
          <cell r="C393" t="str">
            <v>Ethiopia</v>
          </cell>
          <cell r="D393" t="str">
            <v/>
          </cell>
          <cell r="E393" t="str">
            <v/>
          </cell>
          <cell r="F393" t="str">
            <v/>
          </cell>
          <cell r="G393">
            <v>115184.2</v>
          </cell>
          <cell r="H393">
            <v>1533140.13</v>
          </cell>
          <cell r="I393">
            <v>7015314.0700000012</v>
          </cell>
          <cell r="J393">
            <v>9134853.2799999993</v>
          </cell>
          <cell r="K393">
            <v>3595252.8600000003</v>
          </cell>
          <cell r="L393">
            <v>432681.41</v>
          </cell>
          <cell r="M393">
            <v>21826425.949999999</v>
          </cell>
          <cell r="Q393" t="str">
            <v>SOV</v>
          </cell>
          <cell r="R393">
            <v>0.5</v>
          </cell>
          <cell r="T393" t="str">
            <v>ADDIS ABABA TRANSMISSION &amp; DISTRIBUTION SYSTEM REHABILITATIO</v>
          </cell>
          <cell r="U393" t="str">
            <v>PESD4</v>
          </cell>
          <cell r="V393" t="str">
            <v>F</v>
          </cell>
          <cell r="W393" t="str">
            <v>Power</v>
          </cell>
          <cell r="X393" t="str">
            <v>FA</v>
          </cell>
          <cell r="Y393" t="str">
            <v>Electricity</v>
          </cell>
          <cell r="Z393" t="str">
            <v>FA0</v>
          </cell>
          <cell r="AA393" t="str">
            <v>Electricity</v>
          </cell>
          <cell r="AB393" t="str">
            <v>2100</v>
          </cell>
          <cell r="AC393" t="str">
            <v>10</v>
          </cell>
          <cell r="AD393" t="str">
            <v>OnGo</v>
          </cell>
        </row>
        <row r="394">
          <cell r="A394" t="str">
            <v>P-ET-FA0-013</v>
          </cell>
          <cell r="B394" t="str">
            <v>2100155036021</v>
          </cell>
          <cell r="C394" t="str">
            <v>Ethiopia</v>
          </cell>
          <cell r="D394" t="str">
            <v/>
          </cell>
          <cell r="E394" t="str">
            <v/>
          </cell>
          <cell r="F394" t="str">
            <v/>
          </cell>
          <cell r="G394">
            <v>177215.91</v>
          </cell>
          <cell r="H394" t="str">
            <v/>
          </cell>
          <cell r="I394">
            <v>253548.7</v>
          </cell>
          <cell r="J394">
            <v>1314758</v>
          </cell>
          <cell r="K394">
            <v>3569380.8800000004</v>
          </cell>
          <cell r="L394">
            <v>1052490.0400000003</v>
          </cell>
          <cell r="M394">
            <v>6367393.5300000003</v>
          </cell>
          <cell r="Q394" t="str">
            <v>SOV</v>
          </cell>
          <cell r="R394">
            <v>0.5</v>
          </cell>
          <cell r="T394" t="str">
            <v>ADDIS ABABA TRANSMISSION &amp; DISTRIBUTION SYSTEM REHABILITATIO</v>
          </cell>
          <cell r="U394" t="str">
            <v>PESD4</v>
          </cell>
          <cell r="V394" t="str">
            <v>F</v>
          </cell>
          <cell r="W394" t="str">
            <v>Power</v>
          </cell>
          <cell r="X394" t="str">
            <v>FA</v>
          </cell>
          <cell r="Y394" t="str">
            <v>Electricity</v>
          </cell>
          <cell r="Z394" t="str">
            <v>FA0</v>
          </cell>
          <cell r="AA394" t="str">
            <v>Electricity</v>
          </cell>
          <cell r="AB394" t="str">
            <v>2100</v>
          </cell>
          <cell r="AC394" t="str">
            <v>40</v>
          </cell>
          <cell r="AD394" t="str">
            <v>OnGo</v>
          </cell>
        </row>
        <row r="395">
          <cell r="A395" t="str">
            <v>P-ET-FAA-002</v>
          </cell>
          <cell r="B395" t="str">
            <v>5590170000101</v>
          </cell>
          <cell r="C395" t="str">
            <v>Ethiopia</v>
          </cell>
          <cell r="D395" t="str">
            <v/>
          </cell>
          <cell r="E395" t="str">
            <v/>
          </cell>
          <cell r="F395" t="str">
            <v/>
          </cell>
          <cell r="G395" t="str">
            <v/>
          </cell>
          <cell r="H395" t="str">
            <v/>
          </cell>
          <cell r="I395" t="str">
            <v/>
          </cell>
          <cell r="J395" t="str">
            <v/>
          </cell>
          <cell r="K395" t="str">
            <v/>
          </cell>
          <cell r="L395" t="str">
            <v/>
          </cell>
          <cell r="M395">
            <v>0</v>
          </cell>
          <cell r="Q395" t="str">
            <v>NSO</v>
          </cell>
          <cell r="R395">
            <v>1</v>
          </cell>
          <cell r="T395" t="str">
            <v>TULU MOYE GEOTHERMAL IPP ADDITIONAL FINANCING</v>
          </cell>
          <cell r="U395" t="str">
            <v>PESR2</v>
          </cell>
          <cell r="V395" t="str">
            <v>F</v>
          </cell>
          <cell r="W395" t="str">
            <v>Power</v>
          </cell>
          <cell r="X395" t="str">
            <v>FA</v>
          </cell>
          <cell r="Y395" t="str">
            <v>Electricity</v>
          </cell>
          <cell r="Z395" t="str">
            <v>FAA</v>
          </cell>
          <cell r="AA395" t="str">
            <v>Thermal Generation</v>
          </cell>
          <cell r="AB395" t="str">
            <v>5590</v>
          </cell>
          <cell r="AC395" t="str">
            <v>41</v>
          </cell>
          <cell r="AD395" t="str">
            <v>APVD</v>
          </cell>
        </row>
        <row r="396">
          <cell r="A396" t="str">
            <v>P-ET-H00-004</v>
          </cell>
          <cell r="B396" t="str">
            <v>5120155000001</v>
          </cell>
          <cell r="C396" t="str">
            <v>Ethiopia</v>
          </cell>
          <cell r="D396" t="str">
            <v/>
          </cell>
          <cell r="E396" t="str">
            <v/>
          </cell>
          <cell r="F396" t="str">
            <v/>
          </cell>
          <cell r="G396" t="str">
            <v/>
          </cell>
          <cell r="H396" t="str">
            <v/>
          </cell>
          <cell r="I396" t="str">
            <v/>
          </cell>
          <cell r="J396">
            <v>168520.78</v>
          </cell>
          <cell r="K396" t="str">
            <v/>
          </cell>
          <cell r="L396">
            <v>267304.66000000003</v>
          </cell>
          <cell r="M396">
            <v>435825.44000000006</v>
          </cell>
          <cell r="Q396" t="str">
            <v>SOV</v>
          </cell>
          <cell r="R396">
            <v>1</v>
          </cell>
          <cell r="T396" t="str">
            <v>ENHANCING THE NATIONAL SWITCH OF ETHIOPIA</v>
          </cell>
          <cell r="U396" t="str">
            <v>PIFD1</v>
          </cell>
          <cell r="V396" t="str">
            <v>H</v>
          </cell>
          <cell r="W396" t="str">
            <v>Finance</v>
          </cell>
          <cell r="X396" t="str">
            <v>H0</v>
          </cell>
          <cell r="Y396" t="str">
            <v>Finance</v>
          </cell>
          <cell r="Z396" t="str">
            <v>H00</v>
          </cell>
          <cell r="AA396" t="str">
            <v>Finance</v>
          </cell>
          <cell r="AB396" t="str">
            <v>5120</v>
          </cell>
          <cell r="AC396" t="str">
            <v>40</v>
          </cell>
          <cell r="AD396" t="str">
            <v>OnGo</v>
          </cell>
        </row>
        <row r="397">
          <cell r="A397" t="str">
            <v>P-ET-HB0-002</v>
          </cell>
          <cell r="B397" t="str">
            <v>5700155002201</v>
          </cell>
          <cell r="C397" t="str">
            <v>Ethiopia</v>
          </cell>
          <cell r="D397" t="str">
            <v/>
          </cell>
          <cell r="E397">
            <v>127784.38</v>
          </cell>
          <cell r="F397">
            <v>15451.55</v>
          </cell>
          <cell r="G397" t="str">
            <v/>
          </cell>
          <cell r="H397" t="str">
            <v/>
          </cell>
          <cell r="I397" t="str">
            <v/>
          </cell>
          <cell r="J397" t="str">
            <v/>
          </cell>
          <cell r="K397" t="str">
            <v/>
          </cell>
          <cell r="L397" t="str">
            <v/>
          </cell>
          <cell r="M397">
            <v>143235.93</v>
          </cell>
          <cell r="Q397" t="str">
            <v>SOV</v>
          </cell>
          <cell r="R397">
            <v>1</v>
          </cell>
          <cell r="T397" t="str">
            <v>CAPACITY BUILDING FOR FINANCIAL INCLUSION IN ETHIOPIA (M-BIR</v>
          </cell>
          <cell r="U397" t="str">
            <v>PISD1</v>
          </cell>
          <cell r="V397" t="str">
            <v>H</v>
          </cell>
          <cell r="W397" t="str">
            <v>Finance</v>
          </cell>
          <cell r="X397" t="str">
            <v>HB</v>
          </cell>
          <cell r="Y397" t="str">
            <v>Non bank Financial Institution</v>
          </cell>
          <cell r="Z397" t="str">
            <v>HB0</v>
          </cell>
          <cell r="AA397" t="str">
            <v>Non bank Financial Institution</v>
          </cell>
          <cell r="AB397" t="str">
            <v>5700</v>
          </cell>
          <cell r="AC397" t="str">
            <v>40</v>
          </cell>
          <cell r="AD397" t="str">
            <v>COMP</v>
          </cell>
        </row>
        <row r="398">
          <cell r="A398" t="str">
            <v>P-ET-IBZ-001</v>
          </cell>
          <cell r="B398" t="str">
            <v>2100155040973</v>
          </cell>
          <cell r="C398" t="str">
            <v>Ethiopia</v>
          </cell>
          <cell r="D398" t="str">
            <v/>
          </cell>
          <cell r="E398" t="str">
            <v/>
          </cell>
          <cell r="F398" t="str">
            <v/>
          </cell>
          <cell r="G398" t="str">
            <v/>
          </cell>
          <cell r="H398" t="str">
            <v/>
          </cell>
          <cell r="I398" t="str">
            <v/>
          </cell>
          <cell r="J398">
            <v>427178.2</v>
          </cell>
          <cell r="K398">
            <v>1475121.86</v>
          </cell>
          <cell r="L398">
            <v>1659198.1600000001</v>
          </cell>
          <cell r="M398">
            <v>3561498.22</v>
          </cell>
          <cell r="Q398" t="str">
            <v>SOV</v>
          </cell>
          <cell r="R398">
            <v>1</v>
          </cell>
          <cell r="T398" t="str">
            <v>ETHIOPIA: MULTI-SECTORAL APPROACH FOR STUNTING REDUCTION PRO</v>
          </cell>
          <cell r="U398" t="str">
            <v>AHHD1</v>
          </cell>
          <cell r="V398" t="str">
            <v>I</v>
          </cell>
          <cell r="W398" t="str">
            <v>Social</v>
          </cell>
          <cell r="X398" t="str">
            <v>IB</v>
          </cell>
          <cell r="Y398" t="str">
            <v>Health</v>
          </cell>
          <cell r="Z398" t="str">
            <v>IBZ</v>
          </cell>
          <cell r="AA398" t="str">
            <v>More Than One Health Sub-Sector</v>
          </cell>
          <cell r="AB398" t="str">
            <v>2100</v>
          </cell>
          <cell r="AC398" t="str">
            <v>40</v>
          </cell>
          <cell r="AD398" t="str">
            <v>OnGo</v>
          </cell>
        </row>
        <row r="399">
          <cell r="A399" t="str">
            <v>P-ET-IZ0-002</v>
          </cell>
          <cell r="B399" t="str">
            <v>2100150034395</v>
          </cell>
          <cell r="C399" t="str">
            <v>Ethiopia</v>
          </cell>
          <cell r="D399" t="str">
            <v/>
          </cell>
          <cell r="E399">
            <v>60000000</v>
          </cell>
          <cell r="F399">
            <v>60000000</v>
          </cell>
          <cell r="G399">
            <v>60000000</v>
          </cell>
          <cell r="H399" t="str">
            <v/>
          </cell>
          <cell r="I399" t="str">
            <v/>
          </cell>
          <cell r="J399" t="str">
            <v/>
          </cell>
          <cell r="K399" t="str">
            <v/>
          </cell>
          <cell r="L399" t="str">
            <v/>
          </cell>
          <cell r="M399">
            <v>180000000</v>
          </cell>
          <cell r="Q399" t="str">
            <v>SOV</v>
          </cell>
          <cell r="R399">
            <v>1</v>
          </cell>
          <cell r="T399" t="str">
            <v>ETHIOPIA BASIC SERVICE TRANSFORMATION PROGRAM</v>
          </cell>
          <cell r="U399" t="str">
            <v>AHHD1</v>
          </cell>
          <cell r="V399" t="str">
            <v>I</v>
          </cell>
          <cell r="W399" t="str">
            <v>Social</v>
          </cell>
          <cell r="X399" t="str">
            <v>IZ</v>
          </cell>
          <cell r="Y399" t="str">
            <v>More Than One Social Sub-Sector</v>
          </cell>
          <cell r="Z399" t="str">
            <v>IZ0</v>
          </cell>
          <cell r="AA399" t="str">
            <v>More Than One Social Sub-Sector</v>
          </cell>
          <cell r="AB399" t="str">
            <v>2100</v>
          </cell>
          <cell r="AC399" t="str">
            <v>21</v>
          </cell>
          <cell r="AD399" t="str">
            <v>COMP</v>
          </cell>
        </row>
        <row r="400">
          <cell r="A400" t="str">
            <v>P-ET-K00-015</v>
          </cell>
          <cell r="B400" t="str">
            <v>2100155038469</v>
          </cell>
          <cell r="C400" t="str">
            <v>Ethiopia</v>
          </cell>
          <cell r="D400" t="str">
            <v/>
          </cell>
          <cell r="E400" t="str">
            <v/>
          </cell>
          <cell r="F400" t="str">
            <v/>
          </cell>
          <cell r="G400" t="str">
            <v/>
          </cell>
          <cell r="H400">
            <v>60000000</v>
          </cell>
          <cell r="I400">
            <v>28660000</v>
          </cell>
          <cell r="J400" t="str">
            <v/>
          </cell>
          <cell r="K400" t="str">
            <v/>
          </cell>
          <cell r="L400" t="str">
            <v/>
          </cell>
          <cell r="M400">
            <v>88660000</v>
          </cell>
          <cell r="Q400" t="str">
            <v>SOV</v>
          </cell>
          <cell r="R400">
            <v>1</v>
          </cell>
          <cell r="T400" t="str">
            <v>ETHIOPIA BASIC SERVICES TRANSFORMATION PROGRAM- SUPPLEMENTAR</v>
          </cell>
          <cell r="U400" t="str">
            <v>AHHD1</v>
          </cell>
          <cell r="V400" t="str">
            <v>K</v>
          </cell>
          <cell r="W400" t="str">
            <v>Multi-Sector</v>
          </cell>
          <cell r="X400" t="str">
            <v>K0</v>
          </cell>
          <cell r="Y400" t="str">
            <v>Multi-Sector</v>
          </cell>
          <cell r="Z400" t="str">
            <v>K00</v>
          </cell>
          <cell r="AA400" t="str">
            <v>Multi-Sector</v>
          </cell>
          <cell r="AB400" t="str">
            <v>2100</v>
          </cell>
          <cell r="AC400" t="str">
            <v>21</v>
          </cell>
          <cell r="AD400" t="str">
            <v>COMP</v>
          </cell>
        </row>
        <row r="401">
          <cell r="A401" t="str">
            <v>P-ET-K00-016</v>
          </cell>
          <cell r="B401" t="str">
            <v>2100155040729</v>
          </cell>
          <cell r="C401" t="str">
            <v>Ethiopia</v>
          </cell>
          <cell r="D401" t="str">
            <v/>
          </cell>
          <cell r="E401" t="str">
            <v/>
          </cell>
          <cell r="F401" t="str">
            <v/>
          </cell>
          <cell r="G401" t="str">
            <v/>
          </cell>
          <cell r="H401" t="str">
            <v/>
          </cell>
          <cell r="I401">
            <v>120000000</v>
          </cell>
          <cell r="J401" t="str">
            <v/>
          </cell>
          <cell r="K401" t="str">
            <v/>
          </cell>
          <cell r="L401" t="str">
            <v/>
          </cell>
          <cell r="M401">
            <v>120000000</v>
          </cell>
          <cell r="Q401" t="str">
            <v>SOV</v>
          </cell>
          <cell r="R401">
            <v>1</v>
          </cell>
          <cell r="T401" t="str">
            <v>ETHIOPIA COVID-19 CRISIS RESPONSE BUDGET SUPPORT (ECRBS) PRO</v>
          </cell>
          <cell r="U401" t="str">
            <v>ECGF</v>
          </cell>
          <cell r="V401" t="str">
            <v>K</v>
          </cell>
          <cell r="W401" t="str">
            <v>Multi-Sector</v>
          </cell>
          <cell r="X401" t="str">
            <v>K0</v>
          </cell>
          <cell r="Y401" t="str">
            <v>Multi-Sector</v>
          </cell>
          <cell r="Z401" t="str">
            <v>K00</v>
          </cell>
          <cell r="AA401" t="str">
            <v>Multi-Sector</v>
          </cell>
          <cell r="AB401" t="str">
            <v>2100</v>
          </cell>
          <cell r="AC401" t="str">
            <v>20</v>
          </cell>
          <cell r="AD401" t="str">
            <v>CLSD</v>
          </cell>
        </row>
        <row r="402">
          <cell r="A402" t="str">
            <v>P-ET-KF0-004</v>
          </cell>
          <cell r="B402" t="str">
            <v>2100155029867</v>
          </cell>
          <cell r="C402" t="str">
            <v>Ethiopia</v>
          </cell>
          <cell r="D402">
            <v>125871.34999999999</v>
          </cell>
          <cell r="E402">
            <v>83328.39</v>
          </cell>
          <cell r="F402">
            <v>335491.33</v>
          </cell>
          <cell r="G402">
            <v>65353.72</v>
          </cell>
          <cell r="H402">
            <v>154067.10999999999</v>
          </cell>
          <cell r="I402">
            <v>7445.34</v>
          </cell>
          <cell r="J402">
            <v>342382.62</v>
          </cell>
          <cell r="K402">
            <v>25093.84</v>
          </cell>
          <cell r="L402">
            <v>710.03</v>
          </cell>
          <cell r="M402">
            <v>1139743.73</v>
          </cell>
          <cell r="Q402" t="str">
            <v>SOV</v>
          </cell>
          <cell r="R402">
            <v>1</v>
          </cell>
          <cell r="T402" t="str">
            <v>INSTITUTIONAL SUPPORT PROJECT FOR PUBLIC-PRIVATE-PARTNERSHIP</v>
          </cell>
          <cell r="U402" t="str">
            <v>ECGF2</v>
          </cell>
          <cell r="V402" t="str">
            <v>K</v>
          </cell>
          <cell r="W402" t="str">
            <v>Multi-Sector</v>
          </cell>
          <cell r="X402" t="str">
            <v>KF</v>
          </cell>
          <cell r="Y402" t="str">
            <v>Institutional Support</v>
          </cell>
          <cell r="Z402" t="str">
            <v>KF0</v>
          </cell>
          <cell r="AA402" t="str">
            <v>Institutional Support</v>
          </cell>
          <cell r="AB402" t="str">
            <v>2100</v>
          </cell>
          <cell r="AC402" t="str">
            <v>41</v>
          </cell>
          <cell r="AD402" t="str">
            <v>COMP</v>
          </cell>
        </row>
        <row r="403">
          <cell r="A403" t="str">
            <v>P-ET-KF0-007</v>
          </cell>
          <cell r="B403" t="str">
            <v>2100155041685</v>
          </cell>
          <cell r="C403" t="str">
            <v>Ethiopia</v>
          </cell>
          <cell r="D403" t="str">
            <v/>
          </cell>
          <cell r="E403" t="str">
            <v/>
          </cell>
          <cell r="F403" t="str">
            <v/>
          </cell>
          <cell r="G403" t="str">
            <v/>
          </cell>
          <cell r="H403" t="str">
            <v/>
          </cell>
          <cell r="I403" t="str">
            <v/>
          </cell>
          <cell r="J403" t="str">
            <v/>
          </cell>
          <cell r="K403" t="str">
            <v/>
          </cell>
          <cell r="L403">
            <v>82453.600000000006</v>
          </cell>
          <cell r="M403">
            <v>82453.600000000006</v>
          </cell>
          <cell r="Q403" t="str">
            <v>SOV</v>
          </cell>
          <cell r="R403">
            <v>1</v>
          </cell>
          <cell r="T403" t="str">
            <v>INSTITUTIONAL SUPPORT PROJECT TO STRENGTHEN MACROECONOMIC MA</v>
          </cell>
          <cell r="U403" t="str">
            <v>ECGF2</v>
          </cell>
          <cell r="V403" t="str">
            <v>K</v>
          </cell>
          <cell r="W403" t="str">
            <v>Multi-Sector</v>
          </cell>
          <cell r="X403" t="str">
            <v>KF</v>
          </cell>
          <cell r="Y403" t="str">
            <v>Institutional Support</v>
          </cell>
          <cell r="Z403" t="str">
            <v>KF0</v>
          </cell>
          <cell r="AA403" t="str">
            <v>Institutional Support</v>
          </cell>
          <cell r="AB403" t="str">
            <v>2100</v>
          </cell>
          <cell r="AC403" t="str">
            <v>40</v>
          </cell>
          <cell r="AD403" t="str">
            <v>OnGo</v>
          </cell>
        </row>
        <row r="404">
          <cell r="A404" t="str">
            <v>P-GA-A00-003</v>
          </cell>
          <cell r="B404" t="str">
            <v>2000200001902</v>
          </cell>
          <cell r="C404" t="str">
            <v>Gabon</v>
          </cell>
          <cell r="D404" t="str">
            <v/>
          </cell>
          <cell r="E404" t="str">
            <v/>
          </cell>
          <cell r="F404" t="str">
            <v/>
          </cell>
          <cell r="G404" t="str">
            <v/>
          </cell>
          <cell r="H404" t="str">
            <v/>
          </cell>
          <cell r="I404">
            <v>284600.24</v>
          </cell>
          <cell r="J404">
            <v>830181.42</v>
          </cell>
          <cell r="K404">
            <v>3112700.04</v>
          </cell>
          <cell r="L404">
            <v>1968032.17</v>
          </cell>
          <cell r="M404">
            <v>6195513.8700000001</v>
          </cell>
          <cell r="Q404" t="str">
            <v>SOV</v>
          </cell>
          <cell r="R404">
            <v>1</v>
          </cell>
          <cell r="T404" t="str">
            <v>APPUI À GRAINE : PROGRAMME PPP AGRICOLE ET AGRO-INDUSTRIE PH</v>
          </cell>
          <cell r="U404" t="str">
            <v>AHAI3</v>
          </cell>
          <cell r="V404" t="str">
            <v>A</v>
          </cell>
          <cell r="W404" t="str">
            <v>Agriculture</v>
          </cell>
          <cell r="X404" t="str">
            <v>A0</v>
          </cell>
          <cell r="Y404" t="str">
            <v>Agriculture and Rural Development</v>
          </cell>
          <cell r="Z404" t="str">
            <v>A00</v>
          </cell>
          <cell r="AA404" t="str">
            <v>Agriculture and Rural Development</v>
          </cell>
          <cell r="AB404" t="str">
            <v>2000</v>
          </cell>
          <cell r="AC404" t="str">
            <v>10</v>
          </cell>
          <cell r="AD404" t="str">
            <v>OnGo</v>
          </cell>
        </row>
        <row r="405">
          <cell r="A405" t="str">
            <v>P-GA-A00-004</v>
          </cell>
          <cell r="B405" t="str">
            <v>5500155011753</v>
          </cell>
          <cell r="C405" t="str">
            <v>Gabon</v>
          </cell>
          <cell r="D405" t="str">
            <v/>
          </cell>
          <cell r="E405" t="str">
            <v/>
          </cell>
          <cell r="F405">
            <v>120142.79</v>
          </cell>
          <cell r="G405">
            <v>252880.82</v>
          </cell>
          <cell r="H405">
            <v>236534.97</v>
          </cell>
          <cell r="I405">
            <v>200386.85</v>
          </cell>
          <cell r="J405">
            <v>21338.629999999997</v>
          </cell>
          <cell r="K405" t="str">
            <v/>
          </cell>
          <cell r="L405" t="str">
            <v/>
          </cell>
          <cell r="M405">
            <v>831284.05999999994</v>
          </cell>
          <cell r="Q405" t="str">
            <v>SOV</v>
          </cell>
          <cell r="R405">
            <v>1</v>
          </cell>
          <cell r="T405" t="str">
            <v>ETUDE STRATÉGIE DE TRANSFORMATION DE L'AGRICULTURE BASÉE SUR</v>
          </cell>
          <cell r="U405" t="str">
            <v>RDGC2</v>
          </cell>
          <cell r="V405" t="str">
            <v>A</v>
          </cell>
          <cell r="W405" t="str">
            <v>Agriculture</v>
          </cell>
          <cell r="X405" t="str">
            <v>A0</v>
          </cell>
          <cell r="Y405" t="str">
            <v>Agriculture and Rural Development</v>
          </cell>
          <cell r="Z405" t="str">
            <v>A00</v>
          </cell>
          <cell r="AA405" t="str">
            <v>Agriculture and Rural Development</v>
          </cell>
          <cell r="AB405" t="str">
            <v>5500</v>
          </cell>
          <cell r="AC405" t="str">
            <v>43</v>
          </cell>
          <cell r="AD405" t="str">
            <v>CLSD</v>
          </cell>
        </row>
        <row r="406">
          <cell r="A406" t="str">
            <v>P-GA-A00-005</v>
          </cell>
          <cell r="B406" t="str">
            <v>5500155011752</v>
          </cell>
          <cell r="C406" t="str">
            <v>Gabon</v>
          </cell>
          <cell r="D406" t="str">
            <v/>
          </cell>
          <cell r="E406" t="str">
            <v/>
          </cell>
          <cell r="F406">
            <v>202294.62</v>
          </cell>
          <cell r="G406">
            <v>251720.93</v>
          </cell>
          <cell r="H406">
            <v>257699.02</v>
          </cell>
          <cell r="I406">
            <v>236785.95</v>
          </cell>
          <cell r="J406" t="str">
            <v/>
          </cell>
          <cell r="K406" t="str">
            <v/>
          </cell>
          <cell r="L406" t="str">
            <v/>
          </cell>
          <cell r="M406">
            <v>948500.52</v>
          </cell>
          <cell r="Q406" t="str">
            <v>SOV</v>
          </cell>
          <cell r="R406">
            <v>1</v>
          </cell>
          <cell r="T406" t="str">
            <v>ETUDE D'UN PROJET D'APPUI AU PROGRAMME GRAINE-PHASE 2</v>
          </cell>
          <cell r="U406" t="str">
            <v>AHAI3</v>
          </cell>
          <cell r="V406" t="str">
            <v>A</v>
          </cell>
          <cell r="W406" t="str">
            <v>Agriculture</v>
          </cell>
          <cell r="X406" t="str">
            <v>A0</v>
          </cell>
          <cell r="Y406" t="str">
            <v>Agriculture and Rural Development</v>
          </cell>
          <cell r="Z406" t="str">
            <v>A00</v>
          </cell>
          <cell r="AA406" t="str">
            <v>Agriculture and Rural Development</v>
          </cell>
          <cell r="AB406" t="str">
            <v>5500</v>
          </cell>
          <cell r="AC406" t="str">
            <v>43</v>
          </cell>
          <cell r="AD406" t="str">
            <v>COMP</v>
          </cell>
        </row>
        <row r="407">
          <cell r="A407" t="str">
            <v>P-GA-AAD-005</v>
          </cell>
          <cell r="B407" t="str">
            <v>5500155010502</v>
          </cell>
          <cell r="C407" t="str">
            <v>Gabon</v>
          </cell>
          <cell r="D407" t="str">
            <v/>
          </cell>
          <cell r="E407" t="str">
            <v/>
          </cell>
          <cell r="F407">
            <v>211439.73</v>
          </cell>
          <cell r="G407">
            <v>929426.63000000024</v>
          </cell>
          <cell r="H407" t="str">
            <v/>
          </cell>
          <cell r="I407" t="str">
            <v/>
          </cell>
          <cell r="J407" t="str">
            <v/>
          </cell>
          <cell r="K407" t="str">
            <v/>
          </cell>
          <cell r="L407" t="str">
            <v/>
          </cell>
          <cell r="M407">
            <v>1140866.3600000003</v>
          </cell>
          <cell r="Q407" t="str">
            <v>SOV</v>
          </cell>
          <cell r="R407">
            <v>1</v>
          </cell>
          <cell r="T407" t="str">
            <v>ETUDE DE PREPARATION DU PROGRAMME APPUI A L'INITIATIVE GABON</v>
          </cell>
          <cell r="U407" t="str">
            <v>AHAI3</v>
          </cell>
          <cell r="V407" t="str">
            <v>A</v>
          </cell>
          <cell r="W407" t="str">
            <v>Agriculture</v>
          </cell>
          <cell r="X407" t="str">
            <v>AA</v>
          </cell>
          <cell r="Y407" t="str">
            <v>Agriculture</v>
          </cell>
          <cell r="Z407" t="str">
            <v>AAD</v>
          </cell>
          <cell r="AA407" t="str">
            <v>Forestry / Plantations</v>
          </cell>
          <cell r="AB407" t="str">
            <v>5500</v>
          </cell>
          <cell r="AC407" t="str">
            <v>43</v>
          </cell>
          <cell r="AD407" t="str">
            <v>COMP</v>
          </cell>
        </row>
        <row r="408">
          <cell r="A408" t="str">
            <v>P-GA-AAG-003</v>
          </cell>
          <cell r="B408" t="str">
            <v>5700155002801</v>
          </cell>
          <cell r="C408" t="str">
            <v>Gabon</v>
          </cell>
          <cell r="D408" t="str">
            <v/>
          </cell>
          <cell r="E408" t="str">
            <v/>
          </cell>
          <cell r="F408" t="str">
            <v/>
          </cell>
          <cell r="G408" t="str">
            <v/>
          </cell>
          <cell r="H408" t="str">
            <v/>
          </cell>
          <cell r="I408" t="str">
            <v/>
          </cell>
          <cell r="J408" t="str">
            <v/>
          </cell>
          <cell r="K408" t="str">
            <v/>
          </cell>
          <cell r="L408" t="str">
            <v/>
          </cell>
          <cell r="M408">
            <v>0</v>
          </cell>
          <cell r="Q408" t="str">
            <v>SOV</v>
          </cell>
          <cell r="R408">
            <v>1</v>
          </cell>
          <cell r="T408" t="str">
            <v>SUPPORT TO GRAINE PROGRAM, COOPERATIVES AND FINANCIAL INCLUS</v>
          </cell>
          <cell r="U408" t="str">
            <v>AHFR1</v>
          </cell>
          <cell r="V408" t="str">
            <v>A</v>
          </cell>
          <cell r="W408" t="str">
            <v>Agriculture</v>
          </cell>
          <cell r="X408" t="str">
            <v>AA</v>
          </cell>
          <cell r="Y408" t="str">
            <v>Agriculture</v>
          </cell>
          <cell r="Z408" t="str">
            <v>AAG</v>
          </cell>
          <cell r="AA408" t="str">
            <v>Agro-Industry</v>
          </cell>
          <cell r="AB408" t="str">
            <v>5700</v>
          </cell>
          <cell r="AC408" t="str">
            <v>40</v>
          </cell>
          <cell r="AD408" t="str">
            <v>COMP</v>
          </cell>
        </row>
        <row r="409">
          <cell r="A409" t="str">
            <v>P-GA-C00-001</v>
          </cell>
          <cell r="B409" t="str">
            <v>5500155011701</v>
          </cell>
          <cell r="C409" t="str">
            <v>Gabon</v>
          </cell>
          <cell r="D409" t="str">
            <v/>
          </cell>
          <cell r="E409" t="str">
            <v/>
          </cell>
          <cell r="F409">
            <v>234886.98</v>
          </cell>
          <cell r="G409">
            <v>599462.18999999994</v>
          </cell>
          <cell r="H409">
            <v>55911.930000000008</v>
          </cell>
          <cell r="I409">
            <v>5778.78</v>
          </cell>
          <cell r="J409" t="str">
            <v/>
          </cell>
          <cell r="K409" t="str">
            <v/>
          </cell>
          <cell r="L409" t="str">
            <v/>
          </cell>
          <cell r="M409">
            <v>896039.88</v>
          </cell>
          <cell r="Q409" t="str">
            <v>SOV</v>
          </cell>
          <cell r="R409">
            <v>1</v>
          </cell>
          <cell r="T409" t="str">
            <v>APPUI TECHNIQUE AU PROGRAMME NATIONAL D’EVALUATION ENVIRONNE</v>
          </cell>
          <cell r="U409" t="str">
            <v>PECG2</v>
          </cell>
          <cell r="V409" t="str">
            <v>C</v>
          </cell>
          <cell r="W409" t="str">
            <v>Environment</v>
          </cell>
          <cell r="X409" t="str">
            <v>C0</v>
          </cell>
          <cell r="Y409" t="str">
            <v>Environment</v>
          </cell>
          <cell r="Z409" t="str">
            <v>C00</v>
          </cell>
          <cell r="AA409" t="str">
            <v>Environment</v>
          </cell>
          <cell r="AB409" t="str">
            <v>5500</v>
          </cell>
          <cell r="AC409" t="str">
            <v>43</v>
          </cell>
          <cell r="AD409" t="str">
            <v>CLSD</v>
          </cell>
        </row>
        <row r="410">
          <cell r="A410" t="str">
            <v>P-GA-DB0-009</v>
          </cell>
          <cell r="B410" t="str">
            <v>2000200004661</v>
          </cell>
          <cell r="C410" t="str">
            <v>Gabon</v>
          </cell>
          <cell r="D410" t="str">
            <v/>
          </cell>
          <cell r="E410" t="str">
            <v/>
          </cell>
          <cell r="F410" t="str">
            <v/>
          </cell>
          <cell r="G410" t="str">
            <v/>
          </cell>
          <cell r="H410" t="str">
            <v/>
          </cell>
          <cell r="I410" t="str">
            <v/>
          </cell>
          <cell r="J410" t="str">
            <v/>
          </cell>
          <cell r="K410">
            <v>800642.27</v>
          </cell>
          <cell r="L410">
            <v>27225.26</v>
          </cell>
          <cell r="M410">
            <v>827867.53</v>
          </cell>
          <cell r="Q410" t="str">
            <v>SOV</v>
          </cell>
          <cell r="R410">
            <v>0.5</v>
          </cell>
          <cell r="T410" t="str">
            <v>PROGRAMME D'APPUI AU SECTEUR DES INFRASTRUCTURES AU GABON (P</v>
          </cell>
          <cell r="U410" t="str">
            <v>PICU6</v>
          </cell>
          <cell r="V410" t="str">
            <v>D</v>
          </cell>
          <cell r="W410" t="str">
            <v>Transport</v>
          </cell>
          <cell r="X410" t="str">
            <v>DB</v>
          </cell>
          <cell r="Y410" t="str">
            <v>Road Transport / Highways</v>
          </cell>
          <cell r="Z410" t="str">
            <v>DB0</v>
          </cell>
          <cell r="AA410" t="str">
            <v>Road Transport / Highways</v>
          </cell>
          <cell r="AB410" t="str">
            <v>2000</v>
          </cell>
          <cell r="AC410" t="str">
            <v>10</v>
          </cell>
          <cell r="AD410" t="str">
            <v>OnGo</v>
          </cell>
        </row>
        <row r="411">
          <cell r="A411" t="str">
            <v>P-GA-DB0-009</v>
          </cell>
          <cell r="B411" t="str">
            <v>5050200001053</v>
          </cell>
          <cell r="C411" t="str">
            <v>Gabon</v>
          </cell>
          <cell r="D411" t="str">
            <v/>
          </cell>
          <cell r="E411" t="str">
            <v/>
          </cell>
          <cell r="F411" t="str">
            <v/>
          </cell>
          <cell r="G411" t="str">
            <v/>
          </cell>
          <cell r="H411" t="str">
            <v/>
          </cell>
          <cell r="I411" t="str">
            <v/>
          </cell>
          <cell r="J411" t="str">
            <v/>
          </cell>
          <cell r="K411">
            <v>89469.71</v>
          </cell>
          <cell r="L411" t="str">
            <v/>
          </cell>
          <cell r="M411">
            <v>89469.71</v>
          </cell>
          <cell r="Q411" t="str">
            <v>SOV</v>
          </cell>
          <cell r="R411">
            <v>0.5</v>
          </cell>
          <cell r="T411" t="str">
            <v>PROGRAMME D'APPUI AU SECTEUR DES INFRASTRUCTURES AU GABON (P</v>
          </cell>
          <cell r="U411" t="str">
            <v>PICU6</v>
          </cell>
          <cell r="V411" t="str">
            <v>D</v>
          </cell>
          <cell r="W411" t="str">
            <v>Transport</v>
          </cell>
          <cell r="X411" t="str">
            <v>DB</v>
          </cell>
          <cell r="Y411" t="str">
            <v>Road Transport / Highways</v>
          </cell>
          <cell r="Z411" t="str">
            <v>DB0</v>
          </cell>
          <cell r="AA411" t="str">
            <v>Road Transport / Highways</v>
          </cell>
          <cell r="AB411" t="str">
            <v>5050</v>
          </cell>
          <cell r="AC411" t="str">
            <v>10</v>
          </cell>
          <cell r="AD411" t="str">
            <v>OnGo</v>
          </cell>
        </row>
        <row r="412">
          <cell r="A412" t="str">
            <v>P-GA-DD0-002</v>
          </cell>
          <cell r="B412" t="str">
            <v>2000130019984</v>
          </cell>
          <cell r="C412" t="str">
            <v>Gabon</v>
          </cell>
          <cell r="D412" t="str">
            <v/>
          </cell>
          <cell r="E412" t="str">
            <v/>
          </cell>
          <cell r="F412" t="str">
            <v/>
          </cell>
          <cell r="G412" t="str">
            <v/>
          </cell>
          <cell r="H412">
            <v>32450938.239999998</v>
          </cell>
          <cell r="I412" t="str">
            <v/>
          </cell>
          <cell r="J412" t="str">
            <v/>
          </cell>
          <cell r="K412" t="str">
            <v/>
          </cell>
          <cell r="L412" t="str">
            <v/>
          </cell>
          <cell r="M412">
            <v>32450938.239999998</v>
          </cell>
          <cell r="Q412" t="str">
            <v>NSO</v>
          </cell>
          <cell r="R412">
            <v>1</v>
          </cell>
          <cell r="T412" t="str">
            <v>GSEZ PORT PROJECT</v>
          </cell>
          <cell r="U412" t="str">
            <v>PINS2</v>
          </cell>
          <cell r="V412" t="str">
            <v>D</v>
          </cell>
          <cell r="W412" t="str">
            <v>Transport</v>
          </cell>
          <cell r="X412" t="str">
            <v>DD</v>
          </cell>
          <cell r="Y412" t="str">
            <v>Water &amp; Fluvial Transport / Ports</v>
          </cell>
          <cell r="Z412" t="str">
            <v>DD0</v>
          </cell>
          <cell r="AA412" t="str">
            <v>Water &amp; Fluvial Transport / Ports</v>
          </cell>
          <cell r="AB412" t="str">
            <v>2000</v>
          </cell>
          <cell r="AC412" t="str">
            <v>10</v>
          </cell>
          <cell r="AD412" t="str">
            <v>OnGo</v>
          </cell>
        </row>
        <row r="413">
          <cell r="A413" t="str">
            <v>P-GA-E00-001</v>
          </cell>
          <cell r="B413" t="str">
            <v>2000200003602</v>
          </cell>
          <cell r="C413" t="str">
            <v>Gabon</v>
          </cell>
          <cell r="D413" t="str">
            <v/>
          </cell>
          <cell r="E413" t="str">
            <v/>
          </cell>
          <cell r="F413" t="str">
            <v/>
          </cell>
          <cell r="G413" t="str">
            <v/>
          </cell>
          <cell r="H413">
            <v>231469.63</v>
          </cell>
          <cell r="I413">
            <v>733292.18</v>
          </cell>
          <cell r="J413">
            <v>9307777.3600000013</v>
          </cell>
          <cell r="K413">
            <v>9466027.9899999984</v>
          </cell>
          <cell r="L413">
            <v>4148187.8000000003</v>
          </cell>
          <cell r="M413">
            <v>23886754.960000001</v>
          </cell>
          <cell r="Q413" t="str">
            <v>SOV</v>
          </cell>
          <cell r="R413">
            <v>0.5</v>
          </cell>
          <cell r="T413" t="str">
            <v>PROGRAMME INTÉGRÉ D'ALIMENTATION EN EAU POTABLE ET ASSAINISS</v>
          </cell>
          <cell r="U413" t="str">
            <v>AHWS3</v>
          </cell>
          <cell r="V413" t="str">
            <v>E</v>
          </cell>
          <cell r="W413" t="str">
            <v>Water Sup/Sanit</v>
          </cell>
          <cell r="X413" t="str">
            <v>E0</v>
          </cell>
          <cell r="Y413" t="str">
            <v>Water supply and Sanitation</v>
          </cell>
          <cell r="Z413" t="str">
            <v>E00</v>
          </cell>
          <cell r="AA413" t="str">
            <v>Water supply and Sanitation</v>
          </cell>
          <cell r="AB413" t="str">
            <v>2000</v>
          </cell>
          <cell r="AC413" t="str">
            <v>10</v>
          </cell>
          <cell r="AD413" t="str">
            <v>OnGo</v>
          </cell>
        </row>
        <row r="414">
          <cell r="A414" t="str">
            <v>P-GA-E00-001</v>
          </cell>
          <cell r="B414" t="str">
            <v>5050200000651</v>
          </cell>
          <cell r="C414" t="str">
            <v>Gabon</v>
          </cell>
          <cell r="D414" t="str">
            <v/>
          </cell>
          <cell r="E414" t="str">
            <v/>
          </cell>
          <cell r="F414" t="str">
            <v/>
          </cell>
          <cell r="G414" t="str">
            <v/>
          </cell>
          <cell r="H414" t="str">
            <v/>
          </cell>
          <cell r="I414">
            <v>171539.00000000003</v>
          </cell>
          <cell r="J414">
            <v>4327996.2899999982</v>
          </cell>
          <cell r="K414">
            <v>5726750.9199999971</v>
          </cell>
          <cell r="L414">
            <v>1966587.3200000005</v>
          </cell>
          <cell r="M414">
            <v>12192873.529999996</v>
          </cell>
          <cell r="Q414" t="str">
            <v>SOV</v>
          </cell>
          <cell r="R414">
            <v>0.5</v>
          </cell>
          <cell r="T414" t="str">
            <v>PROGRAMME INTÉGRÉ D'ALIMENTATION EN EAU POTABLE ET ASSAINISS</v>
          </cell>
          <cell r="U414" t="str">
            <v>AHWS3</v>
          </cell>
          <cell r="V414" t="str">
            <v>E</v>
          </cell>
          <cell r="W414" t="str">
            <v>Water Sup/Sanit</v>
          </cell>
          <cell r="X414" t="str">
            <v>E0</v>
          </cell>
          <cell r="Y414" t="str">
            <v>Water supply and Sanitation</v>
          </cell>
          <cell r="Z414" t="str">
            <v>E00</v>
          </cell>
          <cell r="AA414" t="str">
            <v>Water supply and Sanitation</v>
          </cell>
          <cell r="AB414" t="str">
            <v>5050</v>
          </cell>
          <cell r="AC414" t="str">
            <v>10</v>
          </cell>
          <cell r="AD414" t="str">
            <v>OnGo</v>
          </cell>
        </row>
        <row r="415">
          <cell r="A415" t="str">
            <v>P-GA-F00-008</v>
          </cell>
          <cell r="B415" t="str">
            <v>2000130021330</v>
          </cell>
          <cell r="C415" t="str">
            <v>Gabon</v>
          </cell>
          <cell r="D415" t="str">
            <v/>
          </cell>
          <cell r="E415" t="str">
            <v/>
          </cell>
          <cell r="F415" t="str">
            <v/>
          </cell>
          <cell r="G415" t="str">
            <v/>
          </cell>
          <cell r="H415" t="str">
            <v/>
          </cell>
          <cell r="I415" t="str">
            <v/>
          </cell>
          <cell r="J415" t="str">
            <v/>
          </cell>
          <cell r="K415" t="str">
            <v/>
          </cell>
          <cell r="L415" t="str">
            <v/>
          </cell>
          <cell r="M415">
            <v>0</v>
          </cell>
          <cell r="Q415" t="str">
            <v>NSO</v>
          </cell>
          <cell r="R415">
            <v>0.33333333333333331</v>
          </cell>
          <cell r="T415" t="str">
            <v>KINGUELE AVAL 34.1 MW HYDRO PROJECT IN GABON</v>
          </cell>
          <cell r="U415" t="str">
            <v>PESR2</v>
          </cell>
          <cell r="V415" t="str">
            <v>F</v>
          </cell>
          <cell r="W415" t="str">
            <v>Power</v>
          </cell>
          <cell r="X415" t="str">
            <v>F0</v>
          </cell>
          <cell r="Y415" t="str">
            <v>Power</v>
          </cell>
          <cell r="Z415" t="str">
            <v>F00</v>
          </cell>
          <cell r="AA415" t="str">
            <v>Power</v>
          </cell>
          <cell r="AB415" t="str">
            <v>2000</v>
          </cell>
          <cell r="AC415" t="str">
            <v>10</v>
          </cell>
          <cell r="AD415" t="str">
            <v>APVD</v>
          </cell>
        </row>
        <row r="416">
          <cell r="A416" t="str">
            <v>P-GA-F00-008</v>
          </cell>
          <cell r="B416" t="str">
            <v>5050130000501</v>
          </cell>
          <cell r="C416" t="str">
            <v>Gabon</v>
          </cell>
          <cell r="D416" t="str">
            <v/>
          </cell>
          <cell r="E416" t="str">
            <v/>
          </cell>
          <cell r="F416" t="str">
            <v/>
          </cell>
          <cell r="G416" t="str">
            <v/>
          </cell>
          <cell r="H416" t="str">
            <v/>
          </cell>
          <cell r="I416" t="str">
            <v/>
          </cell>
          <cell r="J416" t="str">
            <v/>
          </cell>
          <cell r="K416" t="str">
            <v/>
          </cell>
          <cell r="L416" t="str">
            <v/>
          </cell>
          <cell r="M416">
            <v>0</v>
          </cell>
          <cell r="Q416" t="str">
            <v>NSO</v>
          </cell>
          <cell r="R416">
            <v>0.33333333333333331</v>
          </cell>
          <cell r="T416" t="str">
            <v>KINGUELE AVAL 34.1 MW HYDRO PROJECT IN GABON</v>
          </cell>
          <cell r="U416" t="str">
            <v>PESR2</v>
          </cell>
          <cell r="V416" t="str">
            <v>F</v>
          </cell>
          <cell r="W416" t="str">
            <v>Power</v>
          </cell>
          <cell r="X416" t="str">
            <v>F0</v>
          </cell>
          <cell r="Y416" t="str">
            <v>Power</v>
          </cell>
          <cell r="Z416" t="str">
            <v>F00</v>
          </cell>
          <cell r="AA416" t="str">
            <v>Power</v>
          </cell>
          <cell r="AB416" t="str">
            <v>5050</v>
          </cell>
          <cell r="AC416" t="str">
            <v>10</v>
          </cell>
          <cell r="AD416" t="str">
            <v>APVD</v>
          </cell>
        </row>
        <row r="417">
          <cell r="A417" t="str">
            <v>P-GA-F00-008</v>
          </cell>
          <cell r="B417" t="str">
            <v>5590120000101</v>
          </cell>
          <cell r="C417" t="str">
            <v>Gabon</v>
          </cell>
          <cell r="D417" t="str">
            <v/>
          </cell>
          <cell r="E417" t="str">
            <v/>
          </cell>
          <cell r="F417" t="str">
            <v/>
          </cell>
          <cell r="G417" t="str">
            <v/>
          </cell>
          <cell r="H417" t="str">
            <v/>
          </cell>
          <cell r="I417" t="str">
            <v/>
          </cell>
          <cell r="J417" t="str">
            <v/>
          </cell>
          <cell r="K417" t="str">
            <v/>
          </cell>
          <cell r="L417" t="str">
            <v/>
          </cell>
          <cell r="M417">
            <v>0</v>
          </cell>
          <cell r="Q417" t="str">
            <v>NSO</v>
          </cell>
          <cell r="R417">
            <v>0.33333333333333331</v>
          </cell>
          <cell r="T417" t="str">
            <v>KINGUELE AVAL 34.1 MW HYDRO PROJECT IN GABON</v>
          </cell>
          <cell r="U417" t="str">
            <v>PESR2</v>
          </cell>
          <cell r="V417" t="str">
            <v>F</v>
          </cell>
          <cell r="W417" t="str">
            <v>Power</v>
          </cell>
          <cell r="X417" t="str">
            <v>F0</v>
          </cell>
          <cell r="Y417" t="str">
            <v>Power</v>
          </cell>
          <cell r="Z417" t="str">
            <v>F00</v>
          </cell>
          <cell r="AA417" t="str">
            <v>Power</v>
          </cell>
          <cell r="AB417" t="str">
            <v>5590</v>
          </cell>
          <cell r="AC417" t="str">
            <v>10</v>
          </cell>
          <cell r="AD417" t="str">
            <v>APVD</v>
          </cell>
        </row>
        <row r="418">
          <cell r="A418" t="str">
            <v>P-GA-IAE-002</v>
          </cell>
          <cell r="B418" t="str">
            <v>2000200000651</v>
          </cell>
          <cell r="C418" t="str">
            <v>Gabon</v>
          </cell>
          <cell r="D418" t="str">
            <v/>
          </cell>
          <cell r="E418" t="str">
            <v/>
          </cell>
          <cell r="F418">
            <v>241631.74</v>
          </cell>
          <cell r="G418">
            <v>485627.78999999992</v>
          </cell>
          <cell r="H418">
            <v>1002138.8999999999</v>
          </cell>
          <cell r="I418">
            <v>1568807.2000000002</v>
          </cell>
          <cell r="J418">
            <v>11449418.879999999</v>
          </cell>
          <cell r="K418">
            <v>4443887.05</v>
          </cell>
          <cell r="L418">
            <v>1970284.8599999999</v>
          </cell>
          <cell r="M418">
            <v>21161796.419999998</v>
          </cell>
          <cell r="Q418" t="str">
            <v>SOV</v>
          </cell>
          <cell r="R418">
            <v>1</v>
          </cell>
          <cell r="T418" t="str">
            <v>RENFORCEMENT DES CAPACITÉS POUR L'EMPLOYABILITÉ DES JEUNES E</v>
          </cell>
          <cell r="U418" t="str">
            <v>AHHD3</v>
          </cell>
          <cell r="V418" t="str">
            <v>I</v>
          </cell>
          <cell r="W418" t="str">
            <v>Social</v>
          </cell>
          <cell r="X418" t="str">
            <v>IA</v>
          </cell>
          <cell r="Y418" t="str">
            <v>Education</v>
          </cell>
          <cell r="Z418" t="str">
            <v>IAE</v>
          </cell>
          <cell r="AA418" t="str">
            <v>Technical / Vocational Education</v>
          </cell>
          <cell r="AB418" t="str">
            <v>2000</v>
          </cell>
          <cell r="AC418" t="str">
            <v>10</v>
          </cell>
          <cell r="AD418" t="str">
            <v>OnGo</v>
          </cell>
        </row>
        <row r="419">
          <cell r="A419" t="str">
            <v>P-GA-IAE-005</v>
          </cell>
          <cell r="B419" t="str">
            <v>5500155013955</v>
          </cell>
          <cell r="C419" t="str">
            <v>Gabon</v>
          </cell>
          <cell r="D419" t="str">
            <v/>
          </cell>
          <cell r="E419" t="str">
            <v/>
          </cell>
          <cell r="F419" t="str">
            <v/>
          </cell>
          <cell r="G419" t="str">
            <v/>
          </cell>
          <cell r="H419" t="str">
            <v/>
          </cell>
          <cell r="I419" t="str">
            <v/>
          </cell>
          <cell r="J419" t="str">
            <v/>
          </cell>
          <cell r="K419">
            <v>68631.42</v>
          </cell>
          <cell r="L419">
            <v>74150.26999999999</v>
          </cell>
          <cell r="M419">
            <v>142781.69</v>
          </cell>
          <cell r="Q419" t="str">
            <v>SOV</v>
          </cell>
          <cell r="R419">
            <v>1</v>
          </cell>
          <cell r="T419" t="str">
            <v>MIC-TAF_PROJET D'APPUI À L'ECOLE DES MINES ET DE MÉTALLURGIE</v>
          </cell>
          <cell r="U419" t="str">
            <v>AHHD3</v>
          </cell>
          <cell r="V419" t="str">
            <v>I</v>
          </cell>
          <cell r="W419" t="str">
            <v>Social</v>
          </cell>
          <cell r="X419" t="str">
            <v>IA</v>
          </cell>
          <cell r="Y419" t="str">
            <v>Education</v>
          </cell>
          <cell r="Z419" t="str">
            <v>IAE</v>
          </cell>
          <cell r="AA419" t="str">
            <v>Technical / Vocational Education</v>
          </cell>
          <cell r="AB419" t="str">
            <v>5500</v>
          </cell>
          <cell r="AC419" t="str">
            <v>43</v>
          </cell>
          <cell r="AD419" t="str">
            <v>OnGo</v>
          </cell>
        </row>
        <row r="420">
          <cell r="A420" t="str">
            <v>P-GA-K00-007</v>
          </cell>
          <cell r="B420" t="str">
            <v>2000200002651</v>
          </cell>
          <cell r="C420" t="str">
            <v>Gabon</v>
          </cell>
          <cell r="D420" t="str">
            <v/>
          </cell>
          <cell r="E420" t="str">
            <v/>
          </cell>
          <cell r="F420" t="str">
            <v/>
          </cell>
          <cell r="G420" t="str">
            <v/>
          </cell>
          <cell r="H420" t="str">
            <v/>
          </cell>
          <cell r="I420">
            <v>298980.39</v>
          </cell>
          <cell r="J420">
            <v>609154.47000000009</v>
          </cell>
          <cell r="K420">
            <v>831933.08999999985</v>
          </cell>
          <cell r="L420">
            <v>1592655.74</v>
          </cell>
          <cell r="M420">
            <v>3332723.69</v>
          </cell>
          <cell r="Q420" t="str">
            <v>SOV</v>
          </cell>
          <cell r="R420">
            <v>1</v>
          </cell>
          <cell r="T420" t="str">
            <v>PROJET D’APPUI A LA DIVERSIFICATION DE L'ECONOMIE GABONAISE</v>
          </cell>
          <cell r="U420" t="str">
            <v>ECGF1</v>
          </cell>
          <cell r="V420" t="str">
            <v>K</v>
          </cell>
          <cell r="W420" t="str">
            <v>Multi-Sector</v>
          </cell>
          <cell r="X420" t="str">
            <v>K0</v>
          </cell>
          <cell r="Y420" t="str">
            <v>Multi-Sector</v>
          </cell>
          <cell r="Z420" t="str">
            <v>K00</v>
          </cell>
          <cell r="AA420" t="str">
            <v>Multi-Sector</v>
          </cell>
          <cell r="AB420" t="str">
            <v>2000</v>
          </cell>
          <cell r="AC420" t="str">
            <v>10</v>
          </cell>
          <cell r="AD420" t="str">
            <v>OnGo</v>
          </cell>
        </row>
        <row r="421">
          <cell r="A421" t="str">
            <v>P-GA-K00-013</v>
          </cell>
          <cell r="B421" t="str">
            <v>2000200004707</v>
          </cell>
          <cell r="C421" t="str">
            <v>Gabon</v>
          </cell>
          <cell r="D421" t="str">
            <v/>
          </cell>
          <cell r="E421" t="str">
            <v/>
          </cell>
          <cell r="F421" t="str">
            <v/>
          </cell>
          <cell r="G421" t="str">
            <v/>
          </cell>
          <cell r="H421" t="str">
            <v/>
          </cell>
          <cell r="I421">
            <v>83349229.11999999</v>
          </cell>
          <cell r="J421" t="str">
            <v/>
          </cell>
          <cell r="K421" t="str">
            <v/>
          </cell>
          <cell r="L421" t="str">
            <v/>
          </cell>
          <cell r="M421">
            <v>83349229.11999999</v>
          </cell>
          <cell r="Q421" t="str">
            <v>SOV</v>
          </cell>
          <cell r="R421">
            <v>1</v>
          </cell>
          <cell r="T421" t="str">
            <v>PROGRAMME D’APPUI BUDGÉTAIRE D’URGENCE EN REPONSE AU COVID-1</v>
          </cell>
          <cell r="U421" t="str">
            <v>ECGF1</v>
          </cell>
          <cell r="V421" t="str">
            <v>K</v>
          </cell>
          <cell r="W421" t="str">
            <v>Multi-Sector</v>
          </cell>
          <cell r="X421" t="str">
            <v>K0</v>
          </cell>
          <cell r="Y421" t="str">
            <v>Multi-Sector</v>
          </cell>
          <cell r="Z421" t="str">
            <v>K00</v>
          </cell>
          <cell r="AA421" t="str">
            <v>Multi-Sector</v>
          </cell>
          <cell r="AB421" t="str">
            <v>2000</v>
          </cell>
          <cell r="AC421" t="str">
            <v>20</v>
          </cell>
          <cell r="AD421" t="str">
            <v>CLSD</v>
          </cell>
        </row>
        <row r="422">
          <cell r="A422" t="str">
            <v>P-GA-K00-015</v>
          </cell>
          <cell r="B422" t="str">
            <v>2000200005056</v>
          </cell>
          <cell r="C422" t="str">
            <v>Gabon</v>
          </cell>
          <cell r="D422" t="str">
            <v/>
          </cell>
          <cell r="E422" t="str">
            <v/>
          </cell>
          <cell r="F422" t="str">
            <v/>
          </cell>
          <cell r="G422" t="str">
            <v/>
          </cell>
          <cell r="H422" t="str">
            <v/>
          </cell>
          <cell r="I422" t="str">
            <v/>
          </cell>
          <cell r="J422" t="str">
            <v/>
          </cell>
          <cell r="K422">
            <v>39475557.170000002</v>
          </cell>
          <cell r="L422" t="str">
            <v/>
          </cell>
          <cell r="M422">
            <v>39475557.170000002</v>
          </cell>
          <cell r="Q422" t="str">
            <v>SOV</v>
          </cell>
          <cell r="R422">
            <v>1</v>
          </cell>
          <cell r="T422" t="str">
            <v>PROGRAMME D'APPUI AUX RÉFORMES ECONOMIQUES (PARE)</v>
          </cell>
          <cell r="U422" t="str">
            <v>ECGF1</v>
          </cell>
          <cell r="V422" t="str">
            <v>K</v>
          </cell>
          <cell r="W422" t="str">
            <v>Multi-Sector</v>
          </cell>
          <cell r="X422" t="str">
            <v>K0</v>
          </cell>
          <cell r="Y422" t="str">
            <v>Multi-Sector</v>
          </cell>
          <cell r="Z422" t="str">
            <v>K00</v>
          </cell>
          <cell r="AA422" t="str">
            <v>Multi-Sector</v>
          </cell>
          <cell r="AB422" t="str">
            <v>2000</v>
          </cell>
          <cell r="AC422" t="str">
            <v>20</v>
          </cell>
          <cell r="AD422" t="str">
            <v>OnGo</v>
          </cell>
        </row>
        <row r="423">
          <cell r="A423" t="str">
            <v>P-GA-KA0-005</v>
          </cell>
          <cell r="B423" t="str">
            <v>2000200000752</v>
          </cell>
          <cell r="C423" t="str">
            <v>Gabon</v>
          </cell>
          <cell r="D423" t="str">
            <v/>
          </cell>
          <cell r="E423" t="str">
            <v/>
          </cell>
          <cell r="F423">
            <v>200000000</v>
          </cell>
          <cell r="G423" t="str">
            <v/>
          </cell>
          <cell r="H423" t="str">
            <v/>
          </cell>
          <cell r="I423" t="str">
            <v/>
          </cell>
          <cell r="J423" t="str">
            <v/>
          </cell>
          <cell r="K423" t="str">
            <v/>
          </cell>
          <cell r="L423" t="str">
            <v/>
          </cell>
          <cell r="M423">
            <v>200000000</v>
          </cell>
          <cell r="Q423" t="str">
            <v>SOV</v>
          </cell>
          <cell r="R423">
            <v>1</v>
          </cell>
          <cell r="T423" t="str">
            <v>PROGRAMME D’APPUI AUX RÉFORMES ECONOMIQUES ET FINANCIÈRES (P</v>
          </cell>
          <cell r="U423" t="str">
            <v>ECGF1</v>
          </cell>
          <cell r="V423" t="str">
            <v>K</v>
          </cell>
          <cell r="W423" t="str">
            <v>Multi-Sector</v>
          </cell>
          <cell r="X423" t="str">
            <v>KA</v>
          </cell>
          <cell r="Y423" t="str">
            <v>Public Sector Management</v>
          </cell>
          <cell r="Z423" t="str">
            <v>KA0</v>
          </cell>
          <cell r="AA423" t="str">
            <v>Public Sector Management</v>
          </cell>
          <cell r="AB423" t="str">
            <v>2000</v>
          </cell>
          <cell r="AC423" t="str">
            <v>20</v>
          </cell>
          <cell r="AD423" t="str">
            <v>COMP</v>
          </cell>
        </row>
        <row r="424">
          <cell r="A424" t="str">
            <v>P-GA-KA0-006</v>
          </cell>
          <cell r="B424" t="str">
            <v>2000200001801</v>
          </cell>
          <cell r="C424" t="str">
            <v>Gabon</v>
          </cell>
          <cell r="D424" t="str">
            <v/>
          </cell>
          <cell r="E424" t="str">
            <v/>
          </cell>
          <cell r="F424">
            <v>300000000</v>
          </cell>
          <cell r="G424" t="str">
            <v/>
          </cell>
          <cell r="H424" t="str">
            <v/>
          </cell>
          <cell r="I424" t="str">
            <v/>
          </cell>
          <cell r="J424" t="str">
            <v/>
          </cell>
          <cell r="K424" t="str">
            <v/>
          </cell>
          <cell r="L424" t="str">
            <v/>
          </cell>
          <cell r="M424">
            <v>300000000</v>
          </cell>
          <cell r="Q424" t="str">
            <v>SOV</v>
          </cell>
          <cell r="R424">
            <v>1</v>
          </cell>
          <cell r="T424" t="str">
            <v>PROGRAMME D’APPUI AUX RÉFORMES ECONOMIQUES ET FINANCIÈRES PH</v>
          </cell>
          <cell r="U424" t="str">
            <v>ECGF1</v>
          </cell>
          <cell r="V424" t="str">
            <v>K</v>
          </cell>
          <cell r="W424" t="str">
            <v>Multi-Sector</v>
          </cell>
          <cell r="X424" t="str">
            <v>KA</v>
          </cell>
          <cell r="Y424" t="str">
            <v>Public Sector Management</v>
          </cell>
          <cell r="Z424" t="str">
            <v>KA0</v>
          </cell>
          <cell r="AA424" t="str">
            <v>Public Sector Management</v>
          </cell>
          <cell r="AB424" t="str">
            <v>2000</v>
          </cell>
          <cell r="AC424" t="str">
            <v>20</v>
          </cell>
          <cell r="AD424" t="str">
            <v>COMP</v>
          </cell>
        </row>
        <row r="425">
          <cell r="A425" t="str">
            <v>P-GA-KA0-007</v>
          </cell>
          <cell r="B425" t="str">
            <v>2000200003301</v>
          </cell>
          <cell r="C425" t="str">
            <v>Gabon</v>
          </cell>
          <cell r="D425" t="str">
            <v/>
          </cell>
          <cell r="E425" t="str">
            <v/>
          </cell>
          <cell r="F425" t="str">
            <v/>
          </cell>
          <cell r="G425" t="str">
            <v/>
          </cell>
          <cell r="H425">
            <v>81417975.459999993</v>
          </cell>
          <cell r="I425" t="str">
            <v/>
          </cell>
          <cell r="J425" t="str">
            <v/>
          </cell>
          <cell r="K425" t="str">
            <v/>
          </cell>
          <cell r="L425" t="str">
            <v/>
          </cell>
          <cell r="M425">
            <v>81417975.459999993</v>
          </cell>
          <cell r="Q425" t="str">
            <v>SOV</v>
          </cell>
          <cell r="R425">
            <v>1</v>
          </cell>
          <cell r="T425" t="str">
            <v>PROGRAMME D’APPUI AUX RÉFORMES ECONOMIQUES ET FINANCIÈRES PH</v>
          </cell>
          <cell r="U425" t="str">
            <v>ECGF1</v>
          </cell>
          <cell r="V425" t="str">
            <v>K</v>
          </cell>
          <cell r="W425" t="str">
            <v>Multi-Sector</v>
          </cell>
          <cell r="X425" t="str">
            <v>KA</v>
          </cell>
          <cell r="Y425" t="str">
            <v>Public Sector Management</v>
          </cell>
          <cell r="Z425" t="str">
            <v>KA0</v>
          </cell>
          <cell r="AA425" t="str">
            <v>Public Sector Management</v>
          </cell>
          <cell r="AB425" t="str">
            <v>2000</v>
          </cell>
          <cell r="AC425" t="str">
            <v>20</v>
          </cell>
          <cell r="AD425" t="str">
            <v>COMP</v>
          </cell>
        </row>
        <row r="426">
          <cell r="A426" t="str">
            <v>P-GA-KF0-002</v>
          </cell>
          <cell r="B426" t="str">
            <v>5500155010601</v>
          </cell>
          <cell r="C426" t="str">
            <v>Gabon</v>
          </cell>
          <cell r="D426" t="str">
            <v/>
          </cell>
          <cell r="E426" t="str">
            <v/>
          </cell>
          <cell r="F426">
            <v>279925.89</v>
          </cell>
          <cell r="G426">
            <v>253663.32</v>
          </cell>
          <cell r="H426">
            <v>186122.31</v>
          </cell>
          <cell r="I426" t="str">
            <v/>
          </cell>
          <cell r="J426" t="str">
            <v/>
          </cell>
          <cell r="K426" t="str">
            <v/>
          </cell>
          <cell r="L426" t="str">
            <v/>
          </cell>
          <cell r="M426">
            <v>719711.52</v>
          </cell>
          <cell r="Q426" t="str">
            <v>SOV</v>
          </cell>
          <cell r="R426">
            <v>1</v>
          </cell>
          <cell r="T426" t="str">
            <v>MIC - PROMOTION DES INVESTISSEMENTS DANS LES FILIERES PORTEU</v>
          </cell>
          <cell r="U426" t="str">
            <v>ECGF1</v>
          </cell>
          <cell r="V426" t="str">
            <v>K</v>
          </cell>
          <cell r="W426" t="str">
            <v>Multi-Sector</v>
          </cell>
          <cell r="X426" t="str">
            <v>KF</v>
          </cell>
          <cell r="Y426" t="str">
            <v>Institutional Support</v>
          </cell>
          <cell r="Z426" t="str">
            <v>KF0</v>
          </cell>
          <cell r="AA426" t="str">
            <v>Institutional Support</v>
          </cell>
          <cell r="AB426" t="str">
            <v>5500</v>
          </cell>
          <cell r="AC426" t="str">
            <v>43</v>
          </cell>
          <cell r="AD426" t="str">
            <v>COMP</v>
          </cell>
        </row>
        <row r="427">
          <cell r="A427" t="str">
            <v>P-GH-A00-006</v>
          </cell>
          <cell r="B427" t="str">
            <v>2100150040193</v>
          </cell>
          <cell r="C427" t="str">
            <v>Ghana</v>
          </cell>
          <cell r="D427" t="str">
            <v/>
          </cell>
          <cell r="E427" t="str">
            <v/>
          </cell>
          <cell r="F427" t="str">
            <v/>
          </cell>
          <cell r="G427" t="str">
            <v/>
          </cell>
          <cell r="H427">
            <v>9939670</v>
          </cell>
          <cell r="I427">
            <v>2469.48</v>
          </cell>
          <cell r="J427">
            <v>1585.25</v>
          </cell>
          <cell r="K427" t="str">
            <v/>
          </cell>
          <cell r="L427" t="str">
            <v/>
          </cell>
          <cell r="M427">
            <v>9943724.7300000004</v>
          </cell>
          <cell r="Q427" t="str">
            <v>SOV</v>
          </cell>
          <cell r="R427">
            <v>1</v>
          </cell>
          <cell r="T427" t="str">
            <v>GHANA INCENTIVE-BASED RISK SHARING FOR AGRICULTURE LENDING</v>
          </cell>
          <cell r="U427" t="str">
            <v>AHFR1</v>
          </cell>
          <cell r="V427" t="str">
            <v>A</v>
          </cell>
          <cell r="W427" t="str">
            <v>Agriculture</v>
          </cell>
          <cell r="X427" t="str">
            <v>A0</v>
          </cell>
          <cell r="Y427" t="str">
            <v>Agriculture and Rural Development</v>
          </cell>
          <cell r="Z427" t="str">
            <v>A00</v>
          </cell>
          <cell r="AA427" t="str">
            <v>Agriculture and Rural Development</v>
          </cell>
          <cell r="AB427" t="str">
            <v>2100</v>
          </cell>
          <cell r="AC427" t="str">
            <v>10</v>
          </cell>
          <cell r="AD427" t="str">
            <v>OnGo</v>
          </cell>
        </row>
        <row r="428">
          <cell r="A428" t="str">
            <v>P-GH-A00-007</v>
          </cell>
          <cell r="B428" t="str">
            <v>2000130021092</v>
          </cell>
          <cell r="C428" t="str">
            <v>Ghana</v>
          </cell>
          <cell r="D428" t="str">
            <v/>
          </cell>
          <cell r="E428" t="str">
            <v/>
          </cell>
          <cell r="F428" t="str">
            <v/>
          </cell>
          <cell r="G428" t="str">
            <v/>
          </cell>
          <cell r="H428" t="str">
            <v/>
          </cell>
          <cell r="I428">
            <v>12247427.43</v>
          </cell>
          <cell r="J428">
            <v>8800647.7300000004</v>
          </cell>
          <cell r="K428" t="str">
            <v/>
          </cell>
          <cell r="L428" t="str">
            <v/>
          </cell>
          <cell r="M428">
            <v>21048075.16</v>
          </cell>
          <cell r="Q428" t="str">
            <v>NSO</v>
          </cell>
          <cell r="R428">
            <v>0.5</v>
          </cell>
          <cell r="T428" t="str">
            <v>COCOBOD</v>
          </cell>
          <cell r="U428" t="str">
            <v>PINS2</v>
          </cell>
          <cell r="V428" t="str">
            <v>A</v>
          </cell>
          <cell r="W428" t="str">
            <v>Agriculture</v>
          </cell>
          <cell r="X428" t="str">
            <v>A0</v>
          </cell>
          <cell r="Y428" t="str">
            <v>Agriculture and Rural Development</v>
          </cell>
          <cell r="Z428" t="str">
            <v>A00</v>
          </cell>
          <cell r="AA428" t="str">
            <v>Agriculture and Rural Development</v>
          </cell>
          <cell r="AB428" t="str">
            <v>2000</v>
          </cell>
          <cell r="AC428" t="str">
            <v>10</v>
          </cell>
          <cell r="AD428" t="str">
            <v>COMP</v>
          </cell>
        </row>
        <row r="429">
          <cell r="A429" t="str">
            <v>P-GH-A00-007</v>
          </cell>
          <cell r="B429" t="str">
            <v>5050130000457</v>
          </cell>
          <cell r="C429" t="str">
            <v>Ghana</v>
          </cell>
          <cell r="D429" t="str">
            <v/>
          </cell>
          <cell r="E429" t="str">
            <v/>
          </cell>
          <cell r="F429" t="str">
            <v/>
          </cell>
          <cell r="G429" t="str">
            <v/>
          </cell>
          <cell r="H429" t="str">
            <v/>
          </cell>
          <cell r="I429">
            <v>2777257.04</v>
          </cell>
          <cell r="J429">
            <v>2143484.88</v>
          </cell>
          <cell r="K429" t="str">
            <v/>
          </cell>
          <cell r="L429" t="str">
            <v/>
          </cell>
          <cell r="M429">
            <v>4920741.92</v>
          </cell>
          <cell r="Q429" t="str">
            <v>NSO</v>
          </cell>
          <cell r="R429">
            <v>0.5</v>
          </cell>
          <cell r="T429" t="str">
            <v>COCOBOD</v>
          </cell>
          <cell r="U429" t="str">
            <v>PINS2</v>
          </cell>
          <cell r="V429" t="str">
            <v>A</v>
          </cell>
          <cell r="W429" t="str">
            <v>Agriculture</v>
          </cell>
          <cell r="X429" t="str">
            <v>A0</v>
          </cell>
          <cell r="Y429" t="str">
            <v>Agriculture and Rural Development</v>
          </cell>
          <cell r="Z429" t="str">
            <v>A00</v>
          </cell>
          <cell r="AA429" t="str">
            <v>Agriculture and Rural Development</v>
          </cell>
          <cell r="AB429" t="str">
            <v>5050</v>
          </cell>
          <cell r="AC429" t="str">
            <v>10</v>
          </cell>
          <cell r="AD429" t="str">
            <v>COMP</v>
          </cell>
        </row>
        <row r="430">
          <cell r="A430" t="str">
            <v>P-GH-A00-010</v>
          </cell>
          <cell r="B430" t="str">
            <v>2100150042096</v>
          </cell>
          <cell r="C430" t="str">
            <v>Ghana</v>
          </cell>
          <cell r="D430" t="str">
            <v/>
          </cell>
          <cell r="E430" t="str">
            <v/>
          </cell>
          <cell r="F430" t="str">
            <v/>
          </cell>
          <cell r="G430" t="str">
            <v/>
          </cell>
          <cell r="H430" t="str">
            <v/>
          </cell>
          <cell r="I430">
            <v>6625422.0999999996</v>
          </cell>
          <cell r="J430">
            <v>2476035.8899999997</v>
          </cell>
          <cell r="K430">
            <v>6591127.8599999994</v>
          </cell>
          <cell r="L430">
            <v>585289.57000000007</v>
          </cell>
          <cell r="M430">
            <v>16277875.419999998</v>
          </cell>
          <cell r="Q430" t="str">
            <v>SOV</v>
          </cell>
          <cell r="R430">
            <v>1</v>
          </cell>
          <cell r="T430" t="str">
            <v>SAVANNAH INVESTMENT PROGRAMME</v>
          </cell>
          <cell r="U430" t="str">
            <v>AHAI1</v>
          </cell>
          <cell r="V430" t="str">
            <v>A</v>
          </cell>
          <cell r="W430" t="str">
            <v>Agriculture</v>
          </cell>
          <cell r="X430" t="str">
            <v>A0</v>
          </cell>
          <cell r="Y430" t="str">
            <v>Agriculture and Rural Development</v>
          </cell>
          <cell r="Z430" t="str">
            <v>A00</v>
          </cell>
          <cell r="AA430" t="str">
            <v>Agriculture and Rural Development</v>
          </cell>
          <cell r="AB430" t="str">
            <v>2100</v>
          </cell>
          <cell r="AC430" t="str">
            <v>10</v>
          </cell>
          <cell r="AD430" t="str">
            <v>OnGo</v>
          </cell>
        </row>
        <row r="431">
          <cell r="A431" t="str">
            <v>P-GH-A00-012</v>
          </cell>
          <cell r="B431" t="str">
            <v>2100155042119</v>
          </cell>
          <cell r="C431" t="str">
            <v>Ghana</v>
          </cell>
          <cell r="D431" t="str">
            <v/>
          </cell>
          <cell r="E431" t="str">
            <v/>
          </cell>
          <cell r="F431" t="str">
            <v/>
          </cell>
          <cell r="G431" t="str">
            <v/>
          </cell>
          <cell r="H431" t="str">
            <v/>
          </cell>
          <cell r="I431" t="str">
            <v/>
          </cell>
          <cell r="J431" t="str">
            <v/>
          </cell>
          <cell r="K431" t="str">
            <v/>
          </cell>
          <cell r="L431">
            <v>2220335.34</v>
          </cell>
          <cell r="M431">
            <v>2220335.34</v>
          </cell>
          <cell r="Q431" t="str">
            <v>SOV</v>
          </cell>
          <cell r="R431">
            <v>1</v>
          </cell>
          <cell r="T431" t="str">
            <v>SAVANNAH AGRICULTURAL VALUE CHAIN DEVELOPMENT PROJECT (SADEP</v>
          </cell>
          <cell r="U431" t="str">
            <v>AHAI1</v>
          </cell>
          <cell r="V431" t="str">
            <v>A</v>
          </cell>
          <cell r="W431" t="str">
            <v>Agriculture</v>
          </cell>
          <cell r="X431" t="str">
            <v>A0</v>
          </cell>
          <cell r="Y431" t="str">
            <v>Agriculture and Rural Development</v>
          </cell>
          <cell r="Z431" t="str">
            <v>A00</v>
          </cell>
          <cell r="AA431" t="str">
            <v>Agriculture and Rural Development</v>
          </cell>
          <cell r="AB431" t="str">
            <v>2100</v>
          </cell>
          <cell r="AC431" t="str">
            <v>41</v>
          </cell>
          <cell r="AD431" t="str">
            <v>OnGo</v>
          </cell>
        </row>
        <row r="432">
          <cell r="A432" t="str">
            <v>P-GH-AA0-036</v>
          </cell>
          <cell r="B432" t="str">
            <v>2000130015830</v>
          </cell>
          <cell r="C432" t="str">
            <v>Ghana</v>
          </cell>
          <cell r="D432" t="str">
            <v/>
          </cell>
          <cell r="E432" t="str">
            <v/>
          </cell>
          <cell r="F432" t="str">
            <v/>
          </cell>
          <cell r="G432">
            <v>3192127.6</v>
          </cell>
          <cell r="H432">
            <v>3606423.22</v>
          </cell>
          <cell r="I432">
            <v>3169577.98</v>
          </cell>
          <cell r="J432" t="str">
            <v/>
          </cell>
          <cell r="K432" t="str">
            <v/>
          </cell>
          <cell r="L432" t="str">
            <v/>
          </cell>
          <cell r="M432">
            <v>9968128.8000000007</v>
          </cell>
          <cell r="Q432" t="str">
            <v>NSO</v>
          </cell>
          <cell r="R432">
            <v>0.33333333333333331</v>
          </cell>
          <cell r="T432" t="str">
            <v>FORM GHANA REFORESTATION PROJECT</v>
          </cell>
          <cell r="U432" t="str">
            <v>SNOU</v>
          </cell>
          <cell r="V432" t="str">
            <v>A</v>
          </cell>
          <cell r="W432" t="str">
            <v>Agriculture</v>
          </cell>
          <cell r="X432" t="str">
            <v>AA</v>
          </cell>
          <cell r="Y432" t="str">
            <v>Agriculture</v>
          </cell>
          <cell r="Z432" t="str">
            <v>AA0</v>
          </cell>
          <cell r="AA432" t="str">
            <v>Agriculture</v>
          </cell>
          <cell r="AB432" t="str">
            <v>2000</v>
          </cell>
          <cell r="AC432" t="str">
            <v>10</v>
          </cell>
          <cell r="AD432" t="str">
            <v>OnGo</v>
          </cell>
        </row>
        <row r="433">
          <cell r="A433" t="str">
            <v>P-GH-AA0-036</v>
          </cell>
          <cell r="B433" t="str">
            <v>5060140000055</v>
          </cell>
          <cell r="C433" t="str">
            <v>Ghana</v>
          </cell>
          <cell r="D433" t="str">
            <v/>
          </cell>
          <cell r="E433" t="str">
            <v/>
          </cell>
          <cell r="F433" t="str">
            <v/>
          </cell>
          <cell r="G433" t="str">
            <v/>
          </cell>
          <cell r="H433" t="str">
            <v/>
          </cell>
          <cell r="I433" t="str">
            <v/>
          </cell>
          <cell r="J433" t="str">
            <v/>
          </cell>
          <cell r="K433" t="str">
            <v/>
          </cell>
          <cell r="L433" t="str">
            <v/>
          </cell>
          <cell r="M433">
            <v>0</v>
          </cell>
          <cell r="Q433" t="str">
            <v>NSO</v>
          </cell>
          <cell r="R433">
            <v>0.33333333333333331</v>
          </cell>
          <cell r="T433" t="str">
            <v>FORM GHANA REFORESTATION PROJECT</v>
          </cell>
          <cell r="U433" t="str">
            <v>SNOU</v>
          </cell>
          <cell r="V433" t="str">
            <v>A</v>
          </cell>
          <cell r="W433" t="str">
            <v>Agriculture</v>
          </cell>
          <cell r="X433" t="str">
            <v>AA</v>
          </cell>
          <cell r="Y433" t="str">
            <v>Agriculture</v>
          </cell>
          <cell r="Z433" t="str">
            <v>AA0</v>
          </cell>
          <cell r="AA433" t="str">
            <v>Agriculture</v>
          </cell>
          <cell r="AB433" t="str">
            <v>5060</v>
          </cell>
          <cell r="AC433" t="str">
            <v>70</v>
          </cell>
          <cell r="AD433" t="str">
            <v>OnGo</v>
          </cell>
        </row>
        <row r="434">
          <cell r="A434" t="str">
            <v>P-GH-AA0-036</v>
          </cell>
          <cell r="B434" t="str">
            <v>5565130000401</v>
          </cell>
          <cell r="C434" t="str">
            <v>Ghana</v>
          </cell>
          <cell r="D434" t="str">
            <v/>
          </cell>
          <cell r="E434" t="str">
            <v/>
          </cell>
          <cell r="F434">
            <v>8940000</v>
          </cell>
          <cell r="G434">
            <v>1060000</v>
          </cell>
          <cell r="H434" t="str">
            <v/>
          </cell>
          <cell r="I434" t="str">
            <v/>
          </cell>
          <cell r="J434" t="str">
            <v/>
          </cell>
          <cell r="K434" t="str">
            <v/>
          </cell>
          <cell r="L434" t="str">
            <v/>
          </cell>
          <cell r="M434">
            <v>10000000</v>
          </cell>
          <cell r="Q434" t="str">
            <v>NSO</v>
          </cell>
          <cell r="R434">
            <v>0.33333333333333331</v>
          </cell>
          <cell r="T434" t="str">
            <v>FORM GHANA REFORESTATION PROJECT</v>
          </cell>
          <cell r="U434" t="str">
            <v>SNOU</v>
          </cell>
          <cell r="V434" t="str">
            <v>A</v>
          </cell>
          <cell r="W434" t="str">
            <v>Agriculture</v>
          </cell>
          <cell r="X434" t="str">
            <v>AA</v>
          </cell>
          <cell r="Y434" t="str">
            <v>Agriculture</v>
          </cell>
          <cell r="Z434" t="str">
            <v>AA0</v>
          </cell>
          <cell r="AA434" t="str">
            <v>Agriculture</v>
          </cell>
          <cell r="AB434" t="str">
            <v>5565</v>
          </cell>
          <cell r="AC434" t="str">
            <v>10</v>
          </cell>
          <cell r="AD434" t="str">
            <v>OnGo</v>
          </cell>
        </row>
        <row r="435">
          <cell r="A435" t="str">
            <v>P-GH-AAZ-001</v>
          </cell>
          <cell r="B435" t="str">
            <v>2100150038700</v>
          </cell>
          <cell r="C435" t="str">
            <v>Ghana</v>
          </cell>
          <cell r="D435" t="str">
            <v/>
          </cell>
          <cell r="E435" t="str">
            <v/>
          </cell>
          <cell r="F435" t="str">
            <v/>
          </cell>
          <cell r="G435">
            <v>1382097.65</v>
          </cell>
          <cell r="H435">
            <v>13847293.740000002</v>
          </cell>
          <cell r="I435">
            <v>4226869.34</v>
          </cell>
          <cell r="J435">
            <v>4774740.8400000008</v>
          </cell>
          <cell r="K435">
            <v>2116286.9899999993</v>
          </cell>
          <cell r="L435">
            <v>165332.34999999998</v>
          </cell>
          <cell r="M435">
            <v>26512620.910000004</v>
          </cell>
          <cell r="Q435" t="str">
            <v>SOV</v>
          </cell>
          <cell r="R435">
            <v>1</v>
          </cell>
          <cell r="T435" t="str">
            <v>SAVANNAH ZONE AGRICULTURAL PRODUCTIVITY IMPROVEMENT PROJECT</v>
          </cell>
          <cell r="U435" t="str">
            <v>AHAI2</v>
          </cell>
          <cell r="V435" t="str">
            <v>A</v>
          </cell>
          <cell r="W435" t="str">
            <v>Agriculture</v>
          </cell>
          <cell r="X435" t="str">
            <v>AA</v>
          </cell>
          <cell r="Y435" t="str">
            <v>Agriculture</v>
          </cell>
          <cell r="Z435" t="str">
            <v>AAZ</v>
          </cell>
          <cell r="AA435" t="str">
            <v>More Than One Agricultural Sub-Sector</v>
          </cell>
          <cell r="AB435" t="str">
            <v>2100</v>
          </cell>
          <cell r="AC435" t="str">
            <v>10</v>
          </cell>
          <cell r="AD435" t="str">
            <v>OnGo</v>
          </cell>
        </row>
        <row r="436">
          <cell r="A436" t="str">
            <v>P-GH-D00-011</v>
          </cell>
          <cell r="B436" t="str">
            <v>2000230030452</v>
          </cell>
          <cell r="C436" t="str">
            <v>Ghana</v>
          </cell>
          <cell r="D436" t="str">
            <v/>
          </cell>
          <cell r="E436" t="str">
            <v/>
          </cell>
          <cell r="F436" t="str">
            <v/>
          </cell>
          <cell r="G436" t="str">
            <v/>
          </cell>
          <cell r="H436" t="str">
            <v/>
          </cell>
          <cell r="I436" t="str">
            <v/>
          </cell>
          <cell r="J436" t="str">
            <v/>
          </cell>
          <cell r="K436" t="str">
            <v/>
          </cell>
          <cell r="L436" t="str">
            <v/>
          </cell>
          <cell r="M436">
            <v>0</v>
          </cell>
          <cell r="Q436" t="str">
            <v>NSO</v>
          </cell>
          <cell r="R436">
            <v>1</v>
          </cell>
          <cell r="T436" t="str">
            <v>PRIME MERIDIAN DOCKS - TAKORADI FLOATING-DOCK PROJECT</v>
          </cell>
          <cell r="U436" t="str">
            <v>PICU4</v>
          </cell>
          <cell r="V436" t="str">
            <v>D</v>
          </cell>
          <cell r="W436" t="str">
            <v>Transport</v>
          </cell>
          <cell r="X436" t="str">
            <v>D0</v>
          </cell>
          <cell r="Y436" t="str">
            <v>Transport</v>
          </cell>
          <cell r="Z436" t="str">
            <v>D00</v>
          </cell>
          <cell r="AA436" t="str">
            <v>Transport</v>
          </cell>
          <cell r="AB436" t="str">
            <v>2000</v>
          </cell>
          <cell r="AC436" t="str">
            <v>10</v>
          </cell>
          <cell r="AD436" t="str">
            <v>APVD</v>
          </cell>
        </row>
        <row r="437">
          <cell r="A437" t="str">
            <v>P-GH-DA0-001</v>
          </cell>
          <cell r="B437" t="str">
            <v>2000120004369</v>
          </cell>
          <cell r="C437" t="str">
            <v>Ghana</v>
          </cell>
          <cell r="D437" t="str">
            <v/>
          </cell>
          <cell r="E437" t="str">
            <v/>
          </cell>
          <cell r="F437">
            <v>79323074.290000007</v>
          </cell>
          <cell r="G437">
            <v>28334947.039999999</v>
          </cell>
          <cell r="H437" t="str">
            <v/>
          </cell>
          <cell r="I437" t="str">
            <v/>
          </cell>
          <cell r="J437" t="str">
            <v/>
          </cell>
          <cell r="K437" t="str">
            <v/>
          </cell>
          <cell r="L437" t="str">
            <v/>
          </cell>
          <cell r="M437">
            <v>107658021.33000001</v>
          </cell>
          <cell r="Q437" t="str">
            <v>NSO</v>
          </cell>
          <cell r="R437">
            <v>0.5</v>
          </cell>
          <cell r="T437" t="str">
            <v>GHANA AIRPORTS COMPANY LTD</v>
          </cell>
          <cell r="U437" t="str">
            <v>PINS2</v>
          </cell>
          <cell r="V437" t="str">
            <v>D</v>
          </cell>
          <cell r="W437" t="str">
            <v>Transport</v>
          </cell>
          <cell r="X437" t="str">
            <v>DA</v>
          </cell>
          <cell r="Y437" t="str">
            <v>Air Transport / Airport</v>
          </cell>
          <cell r="Z437" t="str">
            <v>DA0</v>
          </cell>
          <cell r="AA437" t="str">
            <v>Air Transport / Airport</v>
          </cell>
          <cell r="AB437" t="str">
            <v>2000</v>
          </cell>
          <cell r="AC437" t="str">
            <v>10</v>
          </cell>
          <cell r="AD437" t="str">
            <v>OnGo</v>
          </cell>
        </row>
        <row r="438">
          <cell r="A438" t="str">
            <v>P-GH-DA0-001</v>
          </cell>
          <cell r="B438" t="str">
            <v>5060140000151</v>
          </cell>
          <cell r="C438" t="str">
            <v>Ghana</v>
          </cell>
          <cell r="D438" t="str">
            <v/>
          </cell>
          <cell r="E438" t="str">
            <v/>
          </cell>
          <cell r="F438" t="str">
            <v/>
          </cell>
          <cell r="G438" t="str">
            <v/>
          </cell>
          <cell r="H438" t="str">
            <v/>
          </cell>
          <cell r="I438" t="str">
            <v/>
          </cell>
          <cell r="J438" t="str">
            <v/>
          </cell>
          <cell r="K438" t="str">
            <v/>
          </cell>
          <cell r="L438" t="str">
            <v/>
          </cell>
          <cell r="M438">
            <v>0</v>
          </cell>
          <cell r="Q438" t="str">
            <v>NSO</v>
          </cell>
          <cell r="R438">
            <v>0.5</v>
          </cell>
          <cell r="T438" t="str">
            <v>GHANA AIRPORTS COMPANY LTD</v>
          </cell>
          <cell r="U438" t="str">
            <v>PINS2</v>
          </cell>
          <cell r="V438" t="str">
            <v>D</v>
          </cell>
          <cell r="W438" t="str">
            <v>Transport</v>
          </cell>
          <cell r="X438" t="str">
            <v>DA</v>
          </cell>
          <cell r="Y438" t="str">
            <v>Air Transport / Airport</v>
          </cell>
          <cell r="Z438" t="str">
            <v>DA0</v>
          </cell>
          <cell r="AA438" t="str">
            <v>Air Transport / Airport</v>
          </cell>
          <cell r="AB438" t="str">
            <v>5060</v>
          </cell>
          <cell r="AC438" t="str">
            <v>70</v>
          </cell>
          <cell r="AD438" t="str">
            <v>OnGo</v>
          </cell>
        </row>
        <row r="439">
          <cell r="A439" t="str">
            <v>P-GH-DB0-017</v>
          </cell>
          <cell r="B439" t="str">
            <v>2100150035994</v>
          </cell>
          <cell r="C439" t="str">
            <v>Ghana</v>
          </cell>
          <cell r="D439" t="str">
            <v/>
          </cell>
          <cell r="E439" t="str">
            <v/>
          </cell>
          <cell r="F439">
            <v>527440.01</v>
          </cell>
          <cell r="G439">
            <v>13650822.060000002</v>
          </cell>
          <cell r="H439">
            <v>17657137.079999998</v>
          </cell>
          <cell r="I439">
            <v>13684113.830000002</v>
          </cell>
          <cell r="J439">
            <v>12279696.07</v>
          </cell>
          <cell r="K439">
            <v>597585.41</v>
          </cell>
          <cell r="L439">
            <v>534447.57999999996</v>
          </cell>
          <cell r="M439">
            <v>58931242.039999999</v>
          </cell>
          <cell r="Q439" t="str">
            <v>SOV</v>
          </cell>
          <cell r="R439">
            <v>1</v>
          </cell>
          <cell r="T439" t="str">
            <v>ACCRA URBAN TRANSPORT</v>
          </cell>
          <cell r="U439" t="str">
            <v>PICU5</v>
          </cell>
          <cell r="V439" t="str">
            <v>D</v>
          </cell>
          <cell r="W439" t="str">
            <v>Transport</v>
          </cell>
          <cell r="X439" t="str">
            <v>DB</v>
          </cell>
          <cell r="Y439" t="str">
            <v>Road Transport / Highways</v>
          </cell>
          <cell r="Z439" t="str">
            <v>DB0</v>
          </cell>
          <cell r="AA439" t="str">
            <v>Road Transport / Highways</v>
          </cell>
          <cell r="AB439" t="str">
            <v>2100</v>
          </cell>
          <cell r="AC439" t="str">
            <v>10</v>
          </cell>
          <cell r="AD439" t="str">
            <v>OnGo</v>
          </cell>
        </row>
        <row r="440">
          <cell r="A440" t="str">
            <v>P-GH-DB0-018</v>
          </cell>
          <cell r="B440" t="str">
            <v>2100150041743</v>
          </cell>
          <cell r="C440" t="str">
            <v>Ghana</v>
          </cell>
          <cell r="D440" t="str">
            <v/>
          </cell>
          <cell r="E440" t="str">
            <v/>
          </cell>
          <cell r="F440" t="str">
            <v/>
          </cell>
          <cell r="G440" t="str">
            <v/>
          </cell>
          <cell r="H440" t="str">
            <v/>
          </cell>
          <cell r="I440">
            <v>43742.44</v>
          </cell>
          <cell r="J440">
            <v>703590.10000000009</v>
          </cell>
          <cell r="K440">
            <v>36792.97</v>
          </cell>
          <cell r="L440">
            <v>71218.28</v>
          </cell>
          <cell r="M440">
            <v>855343.79</v>
          </cell>
          <cell r="Q440" t="str">
            <v>SOV</v>
          </cell>
          <cell r="R440">
            <v>1</v>
          </cell>
          <cell r="T440" t="str">
            <v>EASTERN CORRIDOR ROAD DEVELOPMENT PROGRAMME (PHASE 1)</v>
          </cell>
          <cell r="U440" t="str">
            <v>PICU5</v>
          </cell>
          <cell r="V440" t="str">
            <v>D</v>
          </cell>
          <cell r="W440" t="str">
            <v>Transport</v>
          </cell>
          <cell r="X440" t="str">
            <v>DB</v>
          </cell>
          <cell r="Y440" t="str">
            <v>Road Transport / Highways</v>
          </cell>
          <cell r="Z440" t="str">
            <v>DB0</v>
          </cell>
          <cell r="AA440" t="str">
            <v>Road Transport / Highways</v>
          </cell>
          <cell r="AB440" t="str">
            <v>2100</v>
          </cell>
          <cell r="AC440" t="str">
            <v>10</v>
          </cell>
          <cell r="AD440" t="str">
            <v>OnGo</v>
          </cell>
        </row>
        <row r="441">
          <cell r="A441" t="str">
            <v>P-GH-EA0-008</v>
          </cell>
          <cell r="B441" t="str">
            <v>2100150037195</v>
          </cell>
          <cell r="C441" t="str">
            <v>Ghana</v>
          </cell>
          <cell r="D441" t="str">
            <v/>
          </cell>
          <cell r="E441" t="str">
            <v/>
          </cell>
          <cell r="F441">
            <v>193907</v>
          </cell>
          <cell r="G441">
            <v>26724.03</v>
          </cell>
          <cell r="H441">
            <v>909261.53999999992</v>
          </cell>
          <cell r="I441">
            <v>1615203.1499999997</v>
          </cell>
          <cell r="J441">
            <v>2528501.1399999997</v>
          </cell>
          <cell r="K441">
            <v>1165467.7499999998</v>
          </cell>
          <cell r="L441">
            <v>2780260.2800000007</v>
          </cell>
          <cell r="M441">
            <v>9219324.8900000006</v>
          </cell>
          <cell r="Q441" t="str">
            <v>SOV</v>
          </cell>
          <cell r="R441">
            <v>1</v>
          </cell>
          <cell r="T441" t="str">
            <v>GREATER ACCRA SUSTAINABLE SANITATION AND LIVEHOODS IMPROVEME</v>
          </cell>
          <cell r="U441" t="str">
            <v>AHWS3</v>
          </cell>
          <cell r="V441" t="str">
            <v>E</v>
          </cell>
          <cell r="W441" t="str">
            <v>Water Sup/Sanit</v>
          </cell>
          <cell r="X441" t="str">
            <v>EA</v>
          </cell>
          <cell r="Y441" t="str">
            <v>Water Supply</v>
          </cell>
          <cell r="Z441" t="str">
            <v>EA0</v>
          </cell>
          <cell r="AA441" t="str">
            <v>Water Supply</v>
          </cell>
          <cell r="AB441" t="str">
            <v>2100</v>
          </cell>
          <cell r="AC441" t="str">
            <v>10</v>
          </cell>
          <cell r="AD441" t="str">
            <v>OnGo</v>
          </cell>
        </row>
        <row r="442">
          <cell r="A442" t="str">
            <v>P-GH-EAZ-003</v>
          </cell>
          <cell r="B442" t="str">
            <v>5600155005152</v>
          </cell>
          <cell r="C442" t="str">
            <v>Ghana</v>
          </cell>
          <cell r="D442" t="str">
            <v/>
          </cell>
          <cell r="E442" t="str">
            <v/>
          </cell>
          <cell r="F442" t="str">
            <v/>
          </cell>
          <cell r="G442" t="str">
            <v/>
          </cell>
          <cell r="H442" t="str">
            <v/>
          </cell>
          <cell r="I442" t="str">
            <v/>
          </cell>
          <cell r="J442">
            <v>64809.13</v>
          </cell>
          <cell r="K442">
            <v>90234.28</v>
          </cell>
          <cell r="L442" t="str">
            <v/>
          </cell>
          <cell r="M442">
            <v>155043.41</v>
          </cell>
          <cell r="Q442" t="str">
            <v>SOV</v>
          </cell>
          <cell r="R442">
            <v>1</v>
          </cell>
          <cell r="T442" t="str">
            <v>SUSTAINABLE FAECAL SLUDGE MANAGEMENT IN URBAN CENTRES IN GHA</v>
          </cell>
          <cell r="U442" t="str">
            <v>AWTF</v>
          </cell>
          <cell r="V442" t="str">
            <v>E</v>
          </cell>
          <cell r="W442" t="str">
            <v>Water Sup/Sanit</v>
          </cell>
          <cell r="X442" t="str">
            <v>EA</v>
          </cell>
          <cell r="Y442" t="str">
            <v>Water Supply</v>
          </cell>
          <cell r="Z442" t="str">
            <v>EAZ</v>
          </cell>
          <cell r="AA442" t="str">
            <v>More Than One Water Supply Sub-Sector</v>
          </cell>
          <cell r="AB442" t="str">
            <v>5600</v>
          </cell>
          <cell r="AC442" t="str">
            <v>46</v>
          </cell>
          <cell r="AD442" t="str">
            <v>OnGo</v>
          </cell>
        </row>
        <row r="443">
          <cell r="A443" t="str">
            <v>P-GH-F00-013</v>
          </cell>
          <cell r="B443" t="str">
            <v>5565155001451</v>
          </cell>
          <cell r="C443" t="str">
            <v>Ghana</v>
          </cell>
          <cell r="D443" t="str">
            <v/>
          </cell>
          <cell r="E443" t="str">
            <v/>
          </cell>
          <cell r="F443" t="str">
            <v/>
          </cell>
          <cell r="G443">
            <v>315436</v>
          </cell>
          <cell r="H443">
            <v>123069.36</v>
          </cell>
          <cell r="I443">
            <v>14815.97</v>
          </cell>
          <cell r="J443">
            <v>159569.85</v>
          </cell>
          <cell r="K443" t="str">
            <v/>
          </cell>
          <cell r="L443" t="str">
            <v/>
          </cell>
          <cell r="M443">
            <v>612891.17999999993</v>
          </cell>
          <cell r="Q443" t="str">
            <v>SOV</v>
          </cell>
          <cell r="R443">
            <v>1</v>
          </cell>
          <cell r="T443" t="str">
            <v>RENEWABLE MINI-GRIDS AND STAND-ALONE SYSTEMS PROJECT - SREP</v>
          </cell>
          <cell r="U443" t="str">
            <v>PESD3</v>
          </cell>
          <cell r="V443" t="str">
            <v>F</v>
          </cell>
          <cell r="W443" t="str">
            <v>Power</v>
          </cell>
          <cell r="X443" t="str">
            <v>F0</v>
          </cell>
          <cell r="Y443" t="str">
            <v>Power</v>
          </cell>
          <cell r="Z443" t="str">
            <v>F00</v>
          </cell>
          <cell r="AA443" t="str">
            <v>Power</v>
          </cell>
          <cell r="AB443" t="str">
            <v>5565</v>
          </cell>
          <cell r="AC443" t="str">
            <v>32</v>
          </cell>
          <cell r="AD443" t="str">
            <v>COMP</v>
          </cell>
        </row>
        <row r="444">
          <cell r="A444" t="str">
            <v>P-GH-F00-014</v>
          </cell>
          <cell r="B444" t="str">
            <v>5565155001452</v>
          </cell>
          <cell r="C444" t="str">
            <v>Ghana</v>
          </cell>
          <cell r="D444" t="str">
            <v/>
          </cell>
          <cell r="E444" t="str">
            <v/>
          </cell>
          <cell r="F444" t="str">
            <v/>
          </cell>
          <cell r="G444">
            <v>193884.2</v>
          </cell>
          <cell r="H444">
            <v>79212.179999999993</v>
          </cell>
          <cell r="I444" t="str">
            <v/>
          </cell>
          <cell r="J444">
            <v>166739.77000000002</v>
          </cell>
          <cell r="K444" t="str">
            <v/>
          </cell>
          <cell r="L444" t="str">
            <v/>
          </cell>
          <cell r="M444">
            <v>439836.15</v>
          </cell>
          <cell r="Q444" t="str">
            <v>SOV</v>
          </cell>
          <cell r="R444">
            <v>1</v>
          </cell>
          <cell r="T444" t="str">
            <v>NET METERED SOLAR PV FOR SMES AND LIGHTING PROJECT - SREP PR</v>
          </cell>
          <cell r="U444" t="str">
            <v>PESD3</v>
          </cell>
          <cell r="V444" t="str">
            <v>F</v>
          </cell>
          <cell r="W444" t="str">
            <v>Power</v>
          </cell>
          <cell r="X444" t="str">
            <v>F0</v>
          </cell>
          <cell r="Y444" t="str">
            <v>Power</v>
          </cell>
          <cell r="Z444" t="str">
            <v>F00</v>
          </cell>
          <cell r="AA444" t="str">
            <v>Power</v>
          </cell>
          <cell r="AB444" t="str">
            <v>5565</v>
          </cell>
          <cell r="AC444" t="str">
            <v>32</v>
          </cell>
          <cell r="AD444" t="str">
            <v>COMP</v>
          </cell>
        </row>
        <row r="445">
          <cell r="A445" t="str">
            <v>P-GH-F00-022</v>
          </cell>
          <cell r="B445" t="str">
            <v>2100155041417</v>
          </cell>
          <cell r="C445" t="str">
            <v>Ghana</v>
          </cell>
          <cell r="D445" t="str">
            <v/>
          </cell>
          <cell r="E445" t="str">
            <v/>
          </cell>
          <cell r="F445" t="str">
            <v/>
          </cell>
          <cell r="G445" t="str">
            <v/>
          </cell>
          <cell r="H445" t="str">
            <v/>
          </cell>
          <cell r="I445" t="str">
            <v/>
          </cell>
          <cell r="J445" t="str">
            <v/>
          </cell>
          <cell r="K445">
            <v>736526.18</v>
          </cell>
          <cell r="L445" t="str">
            <v/>
          </cell>
          <cell r="M445">
            <v>736526.18</v>
          </cell>
          <cell r="Q445" t="str">
            <v>SOV</v>
          </cell>
          <cell r="R445">
            <v>0.5</v>
          </cell>
          <cell r="T445" t="str">
            <v>SREP-MINI GRID AND SOLAR PV NET METERING</v>
          </cell>
          <cell r="U445" t="str">
            <v>PESD3</v>
          </cell>
          <cell r="V445" t="str">
            <v>F</v>
          </cell>
          <cell r="W445" t="str">
            <v>Power</v>
          </cell>
          <cell r="X445" t="str">
            <v>F0</v>
          </cell>
          <cell r="Y445" t="str">
            <v>Power</v>
          </cell>
          <cell r="Z445" t="str">
            <v>F00</v>
          </cell>
          <cell r="AA445" t="str">
            <v>Power</v>
          </cell>
          <cell r="AB445" t="str">
            <v>2100</v>
          </cell>
          <cell r="AC445" t="str">
            <v>41</v>
          </cell>
          <cell r="AD445" t="str">
            <v>OnGo</v>
          </cell>
        </row>
        <row r="446">
          <cell r="A446" t="str">
            <v>P-GH-F00-022</v>
          </cell>
          <cell r="B446" t="str">
            <v>5565155002051</v>
          </cell>
          <cell r="C446" t="str">
            <v>Ghana</v>
          </cell>
          <cell r="D446" t="str">
            <v/>
          </cell>
          <cell r="E446" t="str">
            <v/>
          </cell>
          <cell r="F446" t="str">
            <v/>
          </cell>
          <cell r="G446" t="str">
            <v/>
          </cell>
          <cell r="H446" t="str">
            <v/>
          </cell>
          <cell r="I446" t="str">
            <v/>
          </cell>
          <cell r="J446" t="str">
            <v/>
          </cell>
          <cell r="K446" t="str">
            <v/>
          </cell>
          <cell r="L446" t="str">
            <v/>
          </cell>
          <cell r="M446">
            <v>0</v>
          </cell>
          <cell r="Q446" t="str">
            <v>SOV</v>
          </cell>
          <cell r="R446">
            <v>0.5</v>
          </cell>
          <cell r="T446" t="str">
            <v>SREP-MINI GRID AND SOLAR PV NET METERING</v>
          </cell>
          <cell r="U446" t="str">
            <v>PESD3</v>
          </cell>
          <cell r="V446" t="str">
            <v>F</v>
          </cell>
          <cell r="W446" t="str">
            <v>Power</v>
          </cell>
          <cell r="X446" t="str">
            <v>F0</v>
          </cell>
          <cell r="Y446" t="str">
            <v>Power</v>
          </cell>
          <cell r="Z446" t="str">
            <v>F00</v>
          </cell>
          <cell r="AA446" t="str">
            <v>Power</v>
          </cell>
          <cell r="AB446" t="str">
            <v>5565</v>
          </cell>
          <cell r="AC446" t="str">
            <v>41</v>
          </cell>
          <cell r="AD446" t="str">
            <v>OnGo</v>
          </cell>
        </row>
        <row r="447">
          <cell r="A447" t="str">
            <v>P-GH-HA0-001</v>
          </cell>
          <cell r="B447" t="str">
            <v>2100155041123</v>
          </cell>
          <cell r="C447" t="str">
            <v>Ghana</v>
          </cell>
          <cell r="D447" t="str">
            <v/>
          </cell>
          <cell r="E447" t="str">
            <v/>
          </cell>
          <cell r="F447" t="str">
            <v/>
          </cell>
          <cell r="G447" t="str">
            <v/>
          </cell>
          <cell r="H447" t="str">
            <v/>
          </cell>
          <cell r="I447" t="str">
            <v/>
          </cell>
          <cell r="J447" t="str">
            <v/>
          </cell>
          <cell r="K447">
            <v>28390000</v>
          </cell>
          <cell r="L447" t="str">
            <v/>
          </cell>
          <cell r="M447">
            <v>28390000</v>
          </cell>
          <cell r="Q447" t="str">
            <v>SOV</v>
          </cell>
          <cell r="R447">
            <v>1</v>
          </cell>
          <cell r="T447" t="str">
            <v xml:space="preserve"> DEVELOPMENT BANK GHANA (DBG)</v>
          </cell>
          <cell r="U447" t="str">
            <v>PIFD1</v>
          </cell>
          <cell r="V447" t="str">
            <v>H</v>
          </cell>
          <cell r="W447" t="str">
            <v>Finance</v>
          </cell>
          <cell r="X447" t="str">
            <v>HA</v>
          </cell>
          <cell r="Y447" t="str">
            <v>Banks</v>
          </cell>
          <cell r="Z447" t="str">
            <v>HA0</v>
          </cell>
          <cell r="AA447" t="str">
            <v>Banks</v>
          </cell>
          <cell r="AB447" t="str">
            <v>2100</v>
          </cell>
          <cell r="AC447" t="str">
            <v>41</v>
          </cell>
          <cell r="AD447" t="str">
            <v>APVD</v>
          </cell>
        </row>
        <row r="448">
          <cell r="A448" t="str">
            <v>P-GH-HAB-004</v>
          </cell>
          <cell r="B448" t="str">
            <v>2000130014881</v>
          </cell>
          <cell r="C448" t="str">
            <v>Ghana</v>
          </cell>
          <cell r="D448" t="str">
            <v/>
          </cell>
          <cell r="E448">
            <v>10761019.279999999</v>
          </cell>
          <cell r="F448" t="str">
            <v/>
          </cell>
          <cell r="G448" t="str">
            <v/>
          </cell>
          <cell r="H448" t="str">
            <v/>
          </cell>
          <cell r="I448" t="str">
            <v/>
          </cell>
          <cell r="J448" t="str">
            <v/>
          </cell>
          <cell r="K448" t="str">
            <v/>
          </cell>
          <cell r="L448" t="str">
            <v/>
          </cell>
          <cell r="M448">
            <v>10761019.279999999</v>
          </cell>
          <cell r="Q448" t="str">
            <v>NSO</v>
          </cell>
          <cell r="R448">
            <v>1</v>
          </cell>
          <cell r="T448" t="str">
            <v>UNIBANK TFLOC</v>
          </cell>
          <cell r="U448" t="str">
            <v>SNOU</v>
          </cell>
          <cell r="V448" t="str">
            <v>H</v>
          </cell>
          <cell r="W448" t="str">
            <v>Finance</v>
          </cell>
          <cell r="X448" t="str">
            <v>HA</v>
          </cell>
          <cell r="Y448" t="str">
            <v>Banks</v>
          </cell>
          <cell r="Z448" t="str">
            <v>HAB</v>
          </cell>
          <cell r="AA448" t="str">
            <v>Commercial Banking</v>
          </cell>
          <cell r="AB448" t="str">
            <v>2000</v>
          </cell>
          <cell r="AC448" t="str">
            <v>11</v>
          </cell>
          <cell r="AD448" t="str">
            <v>TERM</v>
          </cell>
        </row>
        <row r="449">
          <cell r="A449" t="str">
            <v>P-GH-I00-002</v>
          </cell>
          <cell r="B449" t="str">
            <v>2100155041671</v>
          </cell>
          <cell r="C449" t="str">
            <v>Ghana</v>
          </cell>
          <cell r="D449" t="str">
            <v/>
          </cell>
          <cell r="E449" t="str">
            <v/>
          </cell>
          <cell r="F449" t="str">
            <v/>
          </cell>
          <cell r="G449" t="str">
            <v/>
          </cell>
          <cell r="H449" t="str">
            <v/>
          </cell>
          <cell r="I449" t="str">
            <v/>
          </cell>
          <cell r="J449" t="str">
            <v/>
          </cell>
          <cell r="K449">
            <v>1162250.1200000001</v>
          </cell>
          <cell r="L449" t="str">
            <v/>
          </cell>
          <cell r="M449">
            <v>1162250.1200000001</v>
          </cell>
          <cell r="Q449" t="str">
            <v>SOV</v>
          </cell>
          <cell r="R449">
            <v>1</v>
          </cell>
          <cell r="T449" t="str">
            <v>POST COVID-19 SKILLS DEVELOPMENT AND PRODUCTIVITY ENHANCEMEN</v>
          </cell>
          <cell r="U449" t="str">
            <v>AHHD</v>
          </cell>
          <cell r="V449" t="str">
            <v>I</v>
          </cell>
          <cell r="W449" t="str">
            <v>Social</v>
          </cell>
          <cell r="X449" t="str">
            <v>I0</v>
          </cell>
          <cell r="Y449" t="str">
            <v>Social</v>
          </cell>
          <cell r="Z449" t="str">
            <v>I00</v>
          </cell>
          <cell r="AA449" t="str">
            <v>Social</v>
          </cell>
          <cell r="AB449" t="str">
            <v>2100</v>
          </cell>
          <cell r="AC449" t="str">
            <v>41</v>
          </cell>
          <cell r="AD449" t="str">
            <v>OnGo</v>
          </cell>
        </row>
        <row r="450">
          <cell r="A450" t="str">
            <v>P-GH-K00-013</v>
          </cell>
          <cell r="B450" t="str">
            <v>2100150034193</v>
          </cell>
          <cell r="C450" t="str">
            <v>Ghana</v>
          </cell>
          <cell r="D450">
            <v>40000000</v>
          </cell>
          <cell r="E450" t="str">
            <v/>
          </cell>
          <cell r="F450" t="str">
            <v/>
          </cell>
          <cell r="G450" t="str">
            <v/>
          </cell>
          <cell r="H450" t="str">
            <v/>
          </cell>
          <cell r="I450" t="str">
            <v/>
          </cell>
          <cell r="J450" t="str">
            <v/>
          </cell>
          <cell r="K450" t="str">
            <v/>
          </cell>
          <cell r="L450" t="str">
            <v/>
          </cell>
          <cell r="M450">
            <v>40000000</v>
          </cell>
          <cell r="Q450" t="str">
            <v>SOV</v>
          </cell>
          <cell r="R450">
            <v>1</v>
          </cell>
          <cell r="T450" t="str">
            <v>PUBLIC FINANCIAL MANAGEMENT AND PRIVATE SECTOR COMPETITIVENE</v>
          </cell>
          <cell r="U450" t="str">
            <v>ECGF1</v>
          </cell>
          <cell r="V450" t="str">
            <v>K</v>
          </cell>
          <cell r="W450" t="str">
            <v>Multi-Sector</v>
          </cell>
          <cell r="X450" t="str">
            <v>K0</v>
          </cell>
          <cell r="Y450" t="str">
            <v>Multi-Sector</v>
          </cell>
          <cell r="Z450" t="str">
            <v>K00</v>
          </cell>
          <cell r="AA450" t="str">
            <v>Multi-Sector</v>
          </cell>
          <cell r="AB450" t="str">
            <v>2100</v>
          </cell>
          <cell r="AC450" t="str">
            <v>20</v>
          </cell>
          <cell r="AD450" t="str">
            <v>COMP</v>
          </cell>
        </row>
        <row r="451">
          <cell r="A451" t="str">
            <v>P-GH-KA0-006</v>
          </cell>
          <cell r="B451" t="str">
            <v>2100150036594</v>
          </cell>
          <cell r="C451" t="str">
            <v>Ghana</v>
          </cell>
          <cell r="D451" t="str">
            <v/>
          </cell>
          <cell r="E451" t="str">
            <v/>
          </cell>
          <cell r="F451">
            <v>35000000</v>
          </cell>
          <cell r="G451" t="str">
            <v/>
          </cell>
          <cell r="H451" t="str">
            <v/>
          </cell>
          <cell r="I451" t="str">
            <v/>
          </cell>
          <cell r="J451" t="str">
            <v/>
          </cell>
          <cell r="K451" t="str">
            <v/>
          </cell>
          <cell r="L451" t="str">
            <v/>
          </cell>
          <cell r="M451">
            <v>35000000</v>
          </cell>
          <cell r="Q451" t="str">
            <v>SOV</v>
          </cell>
          <cell r="R451">
            <v>1</v>
          </cell>
          <cell r="T451" t="str">
            <v>PUBLIC FINANCIAL MANAGEMENT AND PRIVATE SECTOR COMPETITIVENE</v>
          </cell>
          <cell r="U451" t="str">
            <v>ECGF1</v>
          </cell>
          <cell r="V451" t="str">
            <v>K</v>
          </cell>
          <cell r="W451" t="str">
            <v>Multi-Sector</v>
          </cell>
          <cell r="X451" t="str">
            <v>KA</v>
          </cell>
          <cell r="Y451" t="str">
            <v>Public Sector Management</v>
          </cell>
          <cell r="Z451" t="str">
            <v>KA0</v>
          </cell>
          <cell r="AA451" t="str">
            <v>Public Sector Management</v>
          </cell>
          <cell r="AB451" t="str">
            <v>2100</v>
          </cell>
          <cell r="AC451" t="str">
            <v>20</v>
          </cell>
          <cell r="AD451" t="str">
            <v>COMP</v>
          </cell>
        </row>
        <row r="452">
          <cell r="A452" t="str">
            <v>P-GH-KA0-008</v>
          </cell>
          <cell r="B452" t="str">
            <v>2100155040752</v>
          </cell>
          <cell r="C452" t="str">
            <v>Ghana</v>
          </cell>
          <cell r="D452" t="str">
            <v/>
          </cell>
          <cell r="E452" t="str">
            <v/>
          </cell>
          <cell r="F452" t="str">
            <v/>
          </cell>
          <cell r="G452" t="str">
            <v/>
          </cell>
          <cell r="H452" t="str">
            <v/>
          </cell>
          <cell r="I452">
            <v>49500000</v>
          </cell>
          <cell r="J452" t="str">
            <v/>
          </cell>
          <cell r="K452" t="str">
            <v/>
          </cell>
          <cell r="L452" t="str">
            <v/>
          </cell>
          <cell r="M452">
            <v>49500000</v>
          </cell>
          <cell r="Q452" t="str">
            <v>SOV</v>
          </cell>
          <cell r="R452">
            <v>1</v>
          </cell>
          <cell r="T452" t="str">
            <v>GHANA COVID-19 RESPONSE SUPPORT PROGRAMME</v>
          </cell>
          <cell r="U452" t="str">
            <v>ECGF1</v>
          </cell>
          <cell r="V452" t="str">
            <v>K</v>
          </cell>
          <cell r="W452" t="str">
            <v>Multi-Sector</v>
          </cell>
          <cell r="X452" t="str">
            <v>KA</v>
          </cell>
          <cell r="Y452" t="str">
            <v>Public Sector Management</v>
          </cell>
          <cell r="Z452" t="str">
            <v>KA0</v>
          </cell>
          <cell r="AA452" t="str">
            <v>Public Sector Management</v>
          </cell>
          <cell r="AB452" t="str">
            <v>2100</v>
          </cell>
          <cell r="AC452" t="str">
            <v>20</v>
          </cell>
          <cell r="AD452" t="str">
            <v>CLSD</v>
          </cell>
        </row>
        <row r="453">
          <cell r="A453" t="str">
            <v>P-GH-KE0-002</v>
          </cell>
          <cell r="B453" t="str">
            <v>2000130021383</v>
          </cell>
          <cell r="C453" t="str">
            <v>Ghana</v>
          </cell>
          <cell r="D453" t="str">
            <v/>
          </cell>
          <cell r="E453" t="str">
            <v/>
          </cell>
          <cell r="F453" t="str">
            <v/>
          </cell>
          <cell r="G453" t="str">
            <v/>
          </cell>
          <cell r="H453" t="str">
            <v/>
          </cell>
          <cell r="I453" t="str">
            <v/>
          </cell>
          <cell r="J453" t="str">
            <v/>
          </cell>
          <cell r="K453" t="str">
            <v/>
          </cell>
          <cell r="L453" t="str">
            <v/>
          </cell>
          <cell r="M453">
            <v>0</v>
          </cell>
          <cell r="Q453" t="str">
            <v>NSO</v>
          </cell>
          <cell r="R453">
            <v>1</v>
          </cell>
          <cell r="T453" t="str">
            <v>GHANA INFRASTRUCTURE INVESTMENT FUND (GIIF)</v>
          </cell>
          <cell r="U453" t="str">
            <v>PICU4</v>
          </cell>
          <cell r="V453" t="str">
            <v>K</v>
          </cell>
          <cell r="W453" t="str">
            <v>Multi-Sector</v>
          </cell>
          <cell r="X453" t="str">
            <v>KE</v>
          </cell>
          <cell r="Y453" t="str">
            <v>Infrastructure</v>
          </cell>
          <cell r="Z453" t="str">
            <v>KE0</v>
          </cell>
          <cell r="AA453" t="str">
            <v>Infrastructure</v>
          </cell>
          <cell r="AB453" t="str">
            <v>2000</v>
          </cell>
          <cell r="AC453" t="str">
            <v>10</v>
          </cell>
          <cell r="AD453" t="str">
            <v>APVD</v>
          </cell>
        </row>
        <row r="454">
          <cell r="A454" t="str">
            <v>P-GH-KF0-003</v>
          </cell>
          <cell r="B454" t="str">
            <v>2100150040553</v>
          </cell>
          <cell r="C454" t="str">
            <v>Ghana</v>
          </cell>
          <cell r="D454" t="str">
            <v/>
          </cell>
          <cell r="E454" t="str">
            <v/>
          </cell>
          <cell r="F454" t="str">
            <v/>
          </cell>
          <cell r="G454" t="str">
            <v/>
          </cell>
          <cell r="H454" t="str">
            <v/>
          </cell>
          <cell r="I454">
            <v>88840.5</v>
          </cell>
          <cell r="J454">
            <v>146277.78</v>
          </cell>
          <cell r="K454">
            <v>121840.99000000002</v>
          </cell>
          <cell r="L454">
            <v>1020472.2100000001</v>
          </cell>
          <cell r="M454">
            <v>1377431.48</v>
          </cell>
          <cell r="Q454" t="str">
            <v>SOV</v>
          </cell>
          <cell r="R454">
            <v>1</v>
          </cell>
          <cell r="T454" t="str">
            <v>GHANA COCOA SECTOR INSTITUTIONAL SUPPORT PROJECT</v>
          </cell>
          <cell r="U454" t="str">
            <v>ECGF1</v>
          </cell>
          <cell r="V454" t="str">
            <v>K</v>
          </cell>
          <cell r="W454" t="str">
            <v>Multi-Sector</v>
          </cell>
          <cell r="X454" t="str">
            <v>KF</v>
          </cell>
          <cell r="Y454" t="str">
            <v>Institutional Support</v>
          </cell>
          <cell r="Z454" t="str">
            <v>KF0</v>
          </cell>
          <cell r="AA454" t="str">
            <v>Institutional Support</v>
          </cell>
          <cell r="AB454" t="str">
            <v>2100</v>
          </cell>
          <cell r="AC454" t="str">
            <v>10</v>
          </cell>
          <cell r="AD454" t="str">
            <v>OnGo</v>
          </cell>
        </row>
        <row r="455">
          <cell r="A455" t="str">
            <v>P-GH-KF0-005</v>
          </cell>
          <cell r="B455" t="str">
            <v>2100150042261</v>
          </cell>
          <cell r="C455" t="str">
            <v>Ghana</v>
          </cell>
          <cell r="D455" t="str">
            <v/>
          </cell>
          <cell r="E455" t="str">
            <v/>
          </cell>
          <cell r="F455" t="str">
            <v/>
          </cell>
          <cell r="G455" t="str">
            <v/>
          </cell>
          <cell r="H455" t="str">
            <v/>
          </cell>
          <cell r="I455" t="str">
            <v/>
          </cell>
          <cell r="J455">
            <v>160793.99</v>
          </cell>
          <cell r="K455">
            <v>285853.99</v>
          </cell>
          <cell r="L455" t="str">
            <v/>
          </cell>
          <cell r="M455">
            <v>446647.98</v>
          </cell>
          <cell r="Q455" t="str">
            <v>SOV</v>
          </cell>
          <cell r="R455">
            <v>0.5</v>
          </cell>
          <cell r="T455" t="str">
            <v>STRENGTHENING INSTITUTIONAL CAPACITY FOR DOMESTIC RESOURCE M</v>
          </cell>
          <cell r="U455" t="str">
            <v>ECGF1</v>
          </cell>
          <cell r="V455" t="str">
            <v>K</v>
          </cell>
          <cell r="W455" t="str">
            <v>Multi-Sector</v>
          </cell>
          <cell r="X455" t="str">
            <v>KF</v>
          </cell>
          <cell r="Y455" t="str">
            <v>Institutional Support</v>
          </cell>
          <cell r="Z455" t="str">
            <v>KF0</v>
          </cell>
          <cell r="AA455" t="str">
            <v>Institutional Support</v>
          </cell>
          <cell r="AB455" t="str">
            <v>2100</v>
          </cell>
          <cell r="AC455" t="str">
            <v>10</v>
          </cell>
          <cell r="AD455" t="str">
            <v>OnGo</v>
          </cell>
        </row>
        <row r="456">
          <cell r="A456" t="str">
            <v>P-GH-KF0-005</v>
          </cell>
          <cell r="B456" t="str">
            <v>2100155040634</v>
          </cell>
          <cell r="C456" t="str">
            <v>Ghana</v>
          </cell>
          <cell r="D456" t="str">
            <v/>
          </cell>
          <cell r="E456" t="str">
            <v/>
          </cell>
          <cell r="F456" t="str">
            <v/>
          </cell>
          <cell r="G456" t="str">
            <v/>
          </cell>
          <cell r="H456" t="str">
            <v/>
          </cell>
          <cell r="I456" t="str">
            <v/>
          </cell>
          <cell r="J456">
            <v>77624.679999999993</v>
          </cell>
          <cell r="K456">
            <v>223599.32</v>
          </cell>
          <cell r="L456" t="str">
            <v/>
          </cell>
          <cell r="M456">
            <v>301224</v>
          </cell>
          <cell r="Q456" t="str">
            <v>SOV</v>
          </cell>
          <cell r="R456">
            <v>0.5</v>
          </cell>
          <cell r="T456" t="str">
            <v>STRENGTHENING INSTITUTIONAL CAPACITY FOR DOMESTIC RESOURCE M</v>
          </cell>
          <cell r="U456" t="str">
            <v>ECGF1</v>
          </cell>
          <cell r="V456" t="str">
            <v>K</v>
          </cell>
          <cell r="W456" t="str">
            <v>Multi-Sector</v>
          </cell>
          <cell r="X456" t="str">
            <v>KF</v>
          </cell>
          <cell r="Y456" t="str">
            <v>Institutional Support</v>
          </cell>
          <cell r="Z456" t="str">
            <v>KF0</v>
          </cell>
          <cell r="AA456" t="str">
            <v>Institutional Support</v>
          </cell>
          <cell r="AB456" t="str">
            <v>2100</v>
          </cell>
          <cell r="AC456" t="str">
            <v>41</v>
          </cell>
          <cell r="AD456" t="str">
            <v>OnGo</v>
          </cell>
        </row>
        <row r="457">
          <cell r="A457" t="str">
            <v>P-GM-A00-005</v>
          </cell>
          <cell r="B457" t="str">
            <v>2100150038845</v>
          </cell>
          <cell r="C457" t="str">
            <v>Gambia</v>
          </cell>
          <cell r="D457" t="str">
            <v/>
          </cell>
          <cell r="E457" t="str">
            <v/>
          </cell>
          <cell r="F457" t="str">
            <v/>
          </cell>
          <cell r="G457">
            <v>934763</v>
          </cell>
          <cell r="H457" t="str">
            <v/>
          </cell>
          <cell r="I457" t="str">
            <v/>
          </cell>
          <cell r="J457" t="str">
            <v/>
          </cell>
          <cell r="K457" t="str">
            <v/>
          </cell>
          <cell r="L457" t="str">
            <v/>
          </cell>
          <cell r="M457">
            <v>934763</v>
          </cell>
          <cell r="Q457" t="str">
            <v>SOV</v>
          </cell>
          <cell r="R457">
            <v>1</v>
          </cell>
          <cell r="T457" t="str">
            <v>PPF FOR FORMULATION OF AGRICULTURE TRANSFORMATION PROGRAM</v>
          </cell>
          <cell r="U457" t="str">
            <v>AHAI5</v>
          </cell>
          <cell r="V457" t="str">
            <v>A</v>
          </cell>
          <cell r="W457" t="str">
            <v>Agriculture</v>
          </cell>
          <cell r="X457" t="str">
            <v>A0</v>
          </cell>
          <cell r="Y457" t="str">
            <v>Agriculture and Rural Development</v>
          </cell>
          <cell r="Z457" t="str">
            <v>A00</v>
          </cell>
          <cell r="AA457" t="str">
            <v>Agriculture and Rural Development</v>
          </cell>
          <cell r="AB457" t="str">
            <v>2100</v>
          </cell>
          <cell r="AC457" t="str">
            <v>32</v>
          </cell>
          <cell r="AD457" t="str">
            <v>COMP</v>
          </cell>
        </row>
        <row r="458">
          <cell r="A458" t="str">
            <v>P-GM-A00-007</v>
          </cell>
          <cell r="B458" t="str">
            <v>2100155042034</v>
          </cell>
          <cell r="C458" t="str">
            <v>Gambia</v>
          </cell>
          <cell r="D458" t="str">
            <v/>
          </cell>
          <cell r="E458" t="str">
            <v/>
          </cell>
          <cell r="F458" t="str">
            <v/>
          </cell>
          <cell r="G458" t="str">
            <v/>
          </cell>
          <cell r="H458" t="str">
            <v/>
          </cell>
          <cell r="I458" t="str">
            <v/>
          </cell>
          <cell r="J458" t="str">
            <v/>
          </cell>
          <cell r="K458" t="str">
            <v/>
          </cell>
          <cell r="L458" t="str">
            <v/>
          </cell>
          <cell r="M458">
            <v>0</v>
          </cell>
          <cell r="Q458" t="str">
            <v>SOV</v>
          </cell>
          <cell r="R458">
            <v>1</v>
          </cell>
          <cell r="T458" t="str">
            <v>ESTABLISHMENT OF RISK SHARING FACILITY FOR AGRICULTURAL LEND</v>
          </cell>
          <cell r="U458" t="str">
            <v>AHAI5</v>
          </cell>
          <cell r="V458" t="str">
            <v>A</v>
          </cell>
          <cell r="W458" t="str">
            <v>Agriculture</v>
          </cell>
          <cell r="X458" t="str">
            <v>A0</v>
          </cell>
          <cell r="Y458" t="str">
            <v>Agriculture and Rural Development</v>
          </cell>
          <cell r="Z458" t="str">
            <v>A00</v>
          </cell>
          <cell r="AA458" t="str">
            <v>Agriculture and Rural Development</v>
          </cell>
          <cell r="AB458" t="str">
            <v>2100</v>
          </cell>
          <cell r="AC458" t="str">
            <v>41</v>
          </cell>
          <cell r="AD458" t="str">
            <v>APVD</v>
          </cell>
        </row>
        <row r="459">
          <cell r="A459" t="str">
            <v>P-GM-AA0-014</v>
          </cell>
          <cell r="B459" t="str">
            <v>2100150034993</v>
          </cell>
          <cell r="C459" t="str">
            <v>Gambia</v>
          </cell>
          <cell r="D459" t="str">
            <v/>
          </cell>
          <cell r="E459">
            <v>484042.97</v>
          </cell>
          <cell r="F459">
            <v>378530.74000000005</v>
          </cell>
          <cell r="G459">
            <v>775913.99</v>
          </cell>
          <cell r="H459">
            <v>1544223.71</v>
          </cell>
          <cell r="I459">
            <v>1778162.33</v>
          </cell>
          <cell r="J459">
            <v>865470.85000000021</v>
          </cell>
          <cell r="K459">
            <v>24734.71</v>
          </cell>
          <cell r="L459" t="str">
            <v/>
          </cell>
          <cell r="M459">
            <v>5851079.3000000007</v>
          </cell>
          <cell r="Q459" t="str">
            <v>SOV</v>
          </cell>
          <cell r="R459">
            <v>1</v>
          </cell>
          <cell r="T459" t="str">
            <v>AGRICULTURE VALUE CHAIN DEVELOPMENT PROJECT</v>
          </cell>
          <cell r="U459" t="str">
            <v>AHAI5</v>
          </cell>
          <cell r="V459" t="str">
            <v>A</v>
          </cell>
          <cell r="W459" t="str">
            <v>Agriculture</v>
          </cell>
          <cell r="X459" t="str">
            <v>AA</v>
          </cell>
          <cell r="Y459" t="str">
            <v>Agriculture</v>
          </cell>
          <cell r="Z459" t="str">
            <v>AA0</v>
          </cell>
          <cell r="AA459" t="str">
            <v>Agriculture</v>
          </cell>
          <cell r="AB459" t="str">
            <v>2100</v>
          </cell>
          <cell r="AC459" t="str">
            <v>10</v>
          </cell>
          <cell r="AD459" t="str">
            <v>COMP</v>
          </cell>
        </row>
        <row r="460">
          <cell r="A460" t="str">
            <v>P-GM-AA0-016</v>
          </cell>
          <cell r="B460" t="str">
            <v>2100155038668</v>
          </cell>
          <cell r="C460" t="str">
            <v>Gambia</v>
          </cell>
          <cell r="D460" t="str">
            <v/>
          </cell>
          <cell r="E460" t="str">
            <v/>
          </cell>
          <cell r="F460" t="str">
            <v/>
          </cell>
          <cell r="G460" t="str">
            <v/>
          </cell>
          <cell r="H460">
            <v>244574.9</v>
          </cell>
          <cell r="I460">
            <v>478635.59</v>
          </cell>
          <cell r="J460">
            <v>1874500.5899999999</v>
          </cell>
          <cell r="K460">
            <v>1436317.75</v>
          </cell>
          <cell r="L460">
            <v>171678.82</v>
          </cell>
          <cell r="M460">
            <v>4205707.6500000004</v>
          </cell>
          <cell r="Q460" t="str">
            <v>SOV</v>
          </cell>
          <cell r="R460">
            <v>0.5</v>
          </cell>
          <cell r="T460" t="str">
            <v>RICE VALUE CHAIN TRANSFORMATION PROGRAM (RVCTP)</v>
          </cell>
          <cell r="U460" t="str">
            <v>AHAI1</v>
          </cell>
          <cell r="V460" t="str">
            <v>A</v>
          </cell>
          <cell r="W460" t="str">
            <v>Agriculture</v>
          </cell>
          <cell r="X460" t="str">
            <v>AA</v>
          </cell>
          <cell r="Y460" t="str">
            <v>Agriculture</v>
          </cell>
          <cell r="Z460" t="str">
            <v>AA0</v>
          </cell>
          <cell r="AA460" t="str">
            <v>Agriculture</v>
          </cell>
          <cell r="AB460" t="str">
            <v>2100</v>
          </cell>
          <cell r="AC460" t="str">
            <v>40</v>
          </cell>
          <cell r="AD460" t="str">
            <v>OnGo</v>
          </cell>
        </row>
        <row r="461">
          <cell r="A461" t="str">
            <v>P-GM-AA0-016</v>
          </cell>
          <cell r="B461" t="str">
            <v>5900155014701</v>
          </cell>
          <cell r="C461" t="str">
            <v>Gambia</v>
          </cell>
          <cell r="D461" t="str">
            <v/>
          </cell>
          <cell r="E461" t="str">
            <v/>
          </cell>
          <cell r="F461" t="str">
            <v/>
          </cell>
          <cell r="G461" t="str">
            <v/>
          </cell>
          <cell r="H461" t="str">
            <v/>
          </cell>
          <cell r="I461">
            <v>268456.15999999997</v>
          </cell>
          <cell r="J461">
            <v>252775.37</v>
          </cell>
          <cell r="K461">
            <v>224547.57</v>
          </cell>
          <cell r="L461" t="str">
            <v/>
          </cell>
          <cell r="M461">
            <v>745779.1</v>
          </cell>
          <cell r="Q461" t="str">
            <v>SOV</v>
          </cell>
          <cell r="R461">
            <v>0.5</v>
          </cell>
          <cell r="T461" t="str">
            <v>RICE VALUE CHAIN TRANSFORMATION PROGRAM (RVCTP)</v>
          </cell>
          <cell r="U461" t="str">
            <v>AHAI1</v>
          </cell>
          <cell r="V461" t="str">
            <v>A</v>
          </cell>
          <cell r="W461" t="str">
            <v>Agriculture</v>
          </cell>
          <cell r="X461" t="str">
            <v>AA</v>
          </cell>
          <cell r="Y461" t="str">
            <v>Agriculture</v>
          </cell>
          <cell r="Z461" t="str">
            <v>AA0</v>
          </cell>
          <cell r="AA461" t="str">
            <v>Agriculture</v>
          </cell>
          <cell r="AB461" t="str">
            <v>5900</v>
          </cell>
          <cell r="AC461" t="str">
            <v>40</v>
          </cell>
          <cell r="AD461" t="str">
            <v>OnGo</v>
          </cell>
        </row>
        <row r="462">
          <cell r="A462" t="str">
            <v>P-GM-AA0-018</v>
          </cell>
          <cell r="B462" t="str">
            <v>5570155001051</v>
          </cell>
          <cell r="C462" t="str">
            <v>Gambia</v>
          </cell>
          <cell r="D462" t="str">
            <v/>
          </cell>
          <cell r="E462" t="str">
            <v/>
          </cell>
          <cell r="F462" t="str">
            <v/>
          </cell>
          <cell r="G462" t="str">
            <v/>
          </cell>
          <cell r="H462" t="str">
            <v/>
          </cell>
          <cell r="I462" t="str">
            <v/>
          </cell>
          <cell r="J462" t="str">
            <v/>
          </cell>
          <cell r="K462">
            <v>1269898.75</v>
          </cell>
          <cell r="L462">
            <v>2665593.1800000002</v>
          </cell>
          <cell r="M462">
            <v>3935491.93</v>
          </cell>
          <cell r="Q462" t="str">
            <v>SOV</v>
          </cell>
          <cell r="R462">
            <v>1</v>
          </cell>
          <cell r="T462" t="str">
            <v>THE GAMBIA AGRICULTURE AND FOOD SECURITY PROJECT (GAFSP)</v>
          </cell>
          <cell r="U462" t="str">
            <v>AHAI5</v>
          </cell>
          <cell r="V462" t="str">
            <v>A</v>
          </cell>
          <cell r="W462" t="str">
            <v>Agriculture</v>
          </cell>
          <cell r="X462" t="str">
            <v>AA</v>
          </cell>
          <cell r="Y462" t="str">
            <v>Agriculture</v>
          </cell>
          <cell r="Z462" t="str">
            <v>AA0</v>
          </cell>
          <cell r="AA462" t="str">
            <v>Agriculture</v>
          </cell>
          <cell r="AB462" t="str">
            <v>5570</v>
          </cell>
          <cell r="AC462" t="str">
            <v>41</v>
          </cell>
          <cell r="AD462" t="str">
            <v>OnGo</v>
          </cell>
        </row>
        <row r="463">
          <cell r="A463" t="str">
            <v>P-GM-AA0-019</v>
          </cell>
          <cell r="B463" t="str">
            <v>5900155017267</v>
          </cell>
          <cell r="C463" t="str">
            <v>Gambia</v>
          </cell>
          <cell r="D463" t="str">
            <v/>
          </cell>
          <cell r="E463" t="str">
            <v/>
          </cell>
          <cell r="F463" t="str">
            <v/>
          </cell>
          <cell r="G463" t="str">
            <v/>
          </cell>
          <cell r="H463" t="str">
            <v/>
          </cell>
          <cell r="I463" t="str">
            <v/>
          </cell>
          <cell r="J463" t="str">
            <v/>
          </cell>
          <cell r="K463">
            <v>83431.960000000006</v>
          </cell>
          <cell r="L463">
            <v>605594.02</v>
          </cell>
          <cell r="M463">
            <v>689025.98</v>
          </cell>
          <cell r="Q463" t="str">
            <v>SOV</v>
          </cell>
          <cell r="R463">
            <v>1</v>
          </cell>
          <cell r="T463" t="str">
            <v>ADDITIONAL FINANCING TO THE RICE VALUE CHAIN TRANSFORMATION</v>
          </cell>
          <cell r="U463" t="str">
            <v>AHAI1</v>
          </cell>
          <cell r="V463" t="str">
            <v>A</v>
          </cell>
          <cell r="W463" t="str">
            <v>Agriculture</v>
          </cell>
          <cell r="X463" t="str">
            <v>AA</v>
          </cell>
          <cell r="Y463" t="str">
            <v>Agriculture</v>
          </cell>
          <cell r="Z463" t="str">
            <v>AA0</v>
          </cell>
          <cell r="AA463" t="str">
            <v>Agriculture</v>
          </cell>
          <cell r="AB463" t="str">
            <v>5900</v>
          </cell>
          <cell r="AC463" t="str">
            <v>41</v>
          </cell>
          <cell r="AD463" t="str">
            <v>OnGo</v>
          </cell>
        </row>
        <row r="464">
          <cell r="A464" t="str">
            <v>P-GM-C00-006</v>
          </cell>
          <cell r="B464" t="str">
            <v>5565155001401</v>
          </cell>
          <cell r="C464" t="str">
            <v>Gambia</v>
          </cell>
          <cell r="D464" t="str">
            <v/>
          </cell>
          <cell r="E464" t="str">
            <v/>
          </cell>
          <cell r="F464">
            <v>376596</v>
          </cell>
          <cell r="G464">
            <v>81684</v>
          </cell>
          <cell r="H464">
            <v>282879.04000000004</v>
          </cell>
          <cell r="I464">
            <v>448127.43</v>
          </cell>
          <cell r="J464" t="str">
            <v/>
          </cell>
          <cell r="K464" t="str">
            <v/>
          </cell>
          <cell r="L464" t="str">
            <v/>
          </cell>
          <cell r="M464">
            <v>1189286.47</v>
          </cell>
          <cell r="Q464" t="str">
            <v>SOV</v>
          </cell>
          <cell r="R464">
            <v>1</v>
          </cell>
          <cell r="T464" t="str">
            <v>GAMBIA STRATEGIC PROGRAM ON CLIMATE RESILIENCE  (SPCR)</v>
          </cell>
          <cell r="U464" t="str">
            <v>RDGW2</v>
          </cell>
          <cell r="V464" t="str">
            <v>C</v>
          </cell>
          <cell r="W464" t="str">
            <v>Environment</v>
          </cell>
          <cell r="X464" t="str">
            <v>C0</v>
          </cell>
          <cell r="Y464" t="str">
            <v>Environment</v>
          </cell>
          <cell r="Z464" t="str">
            <v>C00</v>
          </cell>
          <cell r="AA464" t="str">
            <v>Environment</v>
          </cell>
          <cell r="AB464" t="str">
            <v>5565</v>
          </cell>
          <cell r="AC464" t="str">
            <v>41</v>
          </cell>
          <cell r="AD464" t="str">
            <v>CLSD</v>
          </cell>
        </row>
        <row r="465">
          <cell r="A465" t="str">
            <v>P-GM-D00-008</v>
          </cell>
          <cell r="B465" t="str">
            <v>2100150042752</v>
          </cell>
          <cell r="C465" t="str">
            <v>Gambia</v>
          </cell>
          <cell r="D465" t="str">
            <v/>
          </cell>
          <cell r="E465" t="str">
            <v/>
          </cell>
          <cell r="F465" t="str">
            <v/>
          </cell>
          <cell r="G465" t="str">
            <v/>
          </cell>
          <cell r="H465" t="str">
            <v/>
          </cell>
          <cell r="I465" t="str">
            <v/>
          </cell>
          <cell r="J465" t="str">
            <v/>
          </cell>
          <cell r="K465">
            <v>350000</v>
          </cell>
          <cell r="L465" t="str">
            <v/>
          </cell>
          <cell r="M465">
            <v>350000</v>
          </cell>
          <cell r="Q465" t="str">
            <v>SOV</v>
          </cell>
          <cell r="R465">
            <v>1</v>
          </cell>
          <cell r="T465" t="str">
            <v>ADF-PPF ADVANCE BANJUL PORT 4TH EXPANSION</v>
          </cell>
          <cell r="U465" t="str">
            <v>PICU4</v>
          </cell>
          <cell r="V465" t="str">
            <v>D</v>
          </cell>
          <cell r="W465" t="str">
            <v>Transport</v>
          </cell>
          <cell r="X465" t="str">
            <v>D0</v>
          </cell>
          <cell r="Y465" t="str">
            <v>Transport</v>
          </cell>
          <cell r="Z465" t="str">
            <v>D00</v>
          </cell>
          <cell r="AA465" t="str">
            <v>Transport</v>
          </cell>
          <cell r="AB465" t="str">
            <v>2100</v>
          </cell>
          <cell r="AC465" t="str">
            <v>32</v>
          </cell>
          <cell r="AD465" t="str">
            <v>APVD</v>
          </cell>
        </row>
        <row r="466">
          <cell r="A466" t="str">
            <v>P-GM-DB0-006</v>
          </cell>
          <cell r="B466" t="str">
            <v>2100155042273</v>
          </cell>
          <cell r="C466" t="str">
            <v>Gambia</v>
          </cell>
          <cell r="D466" t="str">
            <v/>
          </cell>
          <cell r="E466" t="str">
            <v/>
          </cell>
          <cell r="F466" t="str">
            <v/>
          </cell>
          <cell r="G466" t="str">
            <v/>
          </cell>
          <cell r="H466" t="str">
            <v/>
          </cell>
          <cell r="I466" t="str">
            <v/>
          </cell>
          <cell r="J466" t="str">
            <v/>
          </cell>
          <cell r="K466" t="str">
            <v/>
          </cell>
          <cell r="L466" t="str">
            <v/>
          </cell>
          <cell r="M466">
            <v>0</v>
          </cell>
          <cell r="Q466" t="str">
            <v>SOV</v>
          </cell>
          <cell r="R466">
            <v>0.5</v>
          </cell>
          <cell r="T466" t="str">
            <v>BANJUL PORT 4TH EXPANSION PROJECT</v>
          </cell>
          <cell r="U466" t="str">
            <v>PICU5</v>
          </cell>
          <cell r="V466" t="str">
            <v>D</v>
          </cell>
          <cell r="W466" t="str">
            <v>Transport</v>
          </cell>
          <cell r="X466" t="str">
            <v>DB</v>
          </cell>
          <cell r="Y466" t="str">
            <v>Road Transport / Highways</v>
          </cell>
          <cell r="Z466" t="str">
            <v>DB0</v>
          </cell>
          <cell r="AA466" t="str">
            <v>Road Transport / Highways</v>
          </cell>
          <cell r="AB466" t="str">
            <v>2100</v>
          </cell>
          <cell r="AC466" t="str">
            <v>41</v>
          </cell>
          <cell r="AD466" t="str">
            <v>APVD</v>
          </cell>
        </row>
        <row r="467">
          <cell r="A467" t="str">
            <v>P-GM-DB0-006</v>
          </cell>
          <cell r="B467" t="str">
            <v>5900155017855</v>
          </cell>
          <cell r="C467" t="str">
            <v>Gambia</v>
          </cell>
          <cell r="D467" t="str">
            <v/>
          </cell>
          <cell r="E467" t="str">
            <v/>
          </cell>
          <cell r="F467" t="str">
            <v/>
          </cell>
          <cell r="G467" t="str">
            <v/>
          </cell>
          <cell r="H467" t="str">
            <v/>
          </cell>
          <cell r="I467" t="str">
            <v/>
          </cell>
          <cell r="J467" t="str">
            <v/>
          </cell>
          <cell r="K467" t="str">
            <v/>
          </cell>
          <cell r="L467" t="str">
            <v/>
          </cell>
          <cell r="M467">
            <v>0</v>
          </cell>
          <cell r="Q467" t="str">
            <v>SOV</v>
          </cell>
          <cell r="R467">
            <v>0.5</v>
          </cell>
          <cell r="T467" t="str">
            <v>BANJUL PORT 4TH EXPANSION PROJECT</v>
          </cell>
          <cell r="U467" t="str">
            <v>PICU5</v>
          </cell>
          <cell r="V467" t="str">
            <v>D</v>
          </cell>
          <cell r="W467" t="str">
            <v>Transport</v>
          </cell>
          <cell r="X467" t="str">
            <v>DB</v>
          </cell>
          <cell r="Y467" t="str">
            <v>Road Transport / Highways</v>
          </cell>
          <cell r="Z467" t="str">
            <v>DB0</v>
          </cell>
          <cell r="AA467" t="str">
            <v>Road Transport / Highways</v>
          </cell>
          <cell r="AB467" t="str">
            <v>5900</v>
          </cell>
          <cell r="AC467" t="str">
            <v>41</v>
          </cell>
          <cell r="AD467" t="str">
            <v>APVD</v>
          </cell>
        </row>
        <row r="468">
          <cell r="A468" t="str">
            <v>P-GM-E00-006</v>
          </cell>
          <cell r="B468" t="str">
            <v>5800155001851</v>
          </cell>
          <cell r="C468" t="str">
            <v>Gambia</v>
          </cell>
          <cell r="D468" t="str">
            <v/>
          </cell>
          <cell r="E468" t="str">
            <v/>
          </cell>
          <cell r="F468">
            <v>330492.53999999998</v>
          </cell>
          <cell r="G468">
            <v>60860.46</v>
          </cell>
          <cell r="H468">
            <v>86291.96</v>
          </cell>
          <cell r="I468" t="str">
            <v/>
          </cell>
          <cell r="J468" t="str">
            <v/>
          </cell>
          <cell r="K468" t="str">
            <v/>
          </cell>
          <cell r="L468" t="str">
            <v/>
          </cell>
          <cell r="M468">
            <v>477644.96</v>
          </cell>
          <cell r="Q468" t="str">
            <v>SOV</v>
          </cell>
          <cell r="R468">
            <v>1</v>
          </cell>
          <cell r="T468" t="str">
            <v>SUPPLEMENTARY FUNDING FOR THE RURAL WATER SUPPLY AND SANITAT</v>
          </cell>
          <cell r="U468" t="str">
            <v>AHWS3</v>
          </cell>
          <cell r="V468" t="str">
            <v>E</v>
          </cell>
          <cell r="W468" t="str">
            <v>Water Sup/Sanit</v>
          </cell>
          <cell r="X468" t="str">
            <v>E0</v>
          </cell>
          <cell r="Y468" t="str">
            <v>Water supply and Sanitation</v>
          </cell>
          <cell r="Z468" t="str">
            <v>E00</v>
          </cell>
          <cell r="AA468" t="str">
            <v>Water supply and Sanitation</v>
          </cell>
          <cell r="AB468" t="str">
            <v>5800</v>
          </cell>
          <cell r="AC468" t="str">
            <v>41</v>
          </cell>
          <cell r="AD468" t="str">
            <v>COMP</v>
          </cell>
        </row>
        <row r="469">
          <cell r="A469" t="str">
            <v>P-GM-E00-007</v>
          </cell>
          <cell r="B469" t="str">
            <v>2100155038517</v>
          </cell>
          <cell r="C469" t="str">
            <v>Gambia</v>
          </cell>
          <cell r="D469" t="str">
            <v/>
          </cell>
          <cell r="E469" t="str">
            <v/>
          </cell>
          <cell r="F469" t="str">
            <v/>
          </cell>
          <cell r="G469" t="str">
            <v/>
          </cell>
          <cell r="H469">
            <v>316303.41000000003</v>
          </cell>
          <cell r="I469">
            <v>227545.36</v>
          </cell>
          <cell r="J469">
            <v>645148.88</v>
          </cell>
          <cell r="K469">
            <v>481377.64</v>
          </cell>
          <cell r="L469">
            <v>2780.06</v>
          </cell>
          <cell r="M469">
            <v>1673155.35</v>
          </cell>
          <cell r="Q469" t="str">
            <v>SOV</v>
          </cell>
          <cell r="R469">
            <v>0.33333333333333331</v>
          </cell>
          <cell r="T469" t="str">
            <v>CLIMATE SMART RURAL WASH DEVELOPMENT PROJECT</v>
          </cell>
          <cell r="U469" t="str">
            <v>AHWS3</v>
          </cell>
          <cell r="V469" t="str">
            <v>E</v>
          </cell>
          <cell r="W469" t="str">
            <v>Water Sup/Sanit</v>
          </cell>
          <cell r="X469" t="str">
            <v>E0</v>
          </cell>
          <cell r="Y469" t="str">
            <v>Water supply and Sanitation</v>
          </cell>
          <cell r="Z469" t="str">
            <v>E00</v>
          </cell>
          <cell r="AA469" t="str">
            <v>Water supply and Sanitation</v>
          </cell>
          <cell r="AB469" t="str">
            <v>2100</v>
          </cell>
          <cell r="AC469" t="str">
            <v>40</v>
          </cell>
          <cell r="AD469" t="str">
            <v>OnGo</v>
          </cell>
        </row>
        <row r="470">
          <cell r="A470" t="str">
            <v>P-GM-E00-007</v>
          </cell>
          <cell r="B470" t="str">
            <v>5800155002101</v>
          </cell>
          <cell r="C470" t="str">
            <v>Gambia</v>
          </cell>
          <cell r="D470" t="str">
            <v/>
          </cell>
          <cell r="E470" t="str">
            <v/>
          </cell>
          <cell r="F470" t="str">
            <v/>
          </cell>
          <cell r="G470" t="str">
            <v/>
          </cell>
          <cell r="H470">
            <v>23343.69</v>
          </cell>
          <cell r="I470">
            <v>14359.93</v>
          </cell>
          <cell r="J470">
            <v>356896.72</v>
          </cell>
          <cell r="K470">
            <v>472615.81</v>
          </cell>
          <cell r="L470" t="str">
            <v/>
          </cell>
          <cell r="M470">
            <v>867216.14999999991</v>
          </cell>
          <cell r="Q470" t="str">
            <v>SOV</v>
          </cell>
          <cell r="R470">
            <v>0.33333333333333331</v>
          </cell>
          <cell r="T470" t="str">
            <v>CLIMATE SMART RURAL WASH DEVELOPMENT PROJECT</v>
          </cell>
          <cell r="U470" t="str">
            <v>AHWS3</v>
          </cell>
          <cell r="V470" t="str">
            <v>E</v>
          </cell>
          <cell r="W470" t="str">
            <v>Water Sup/Sanit</v>
          </cell>
          <cell r="X470" t="str">
            <v>E0</v>
          </cell>
          <cell r="Y470" t="str">
            <v>Water supply and Sanitation</v>
          </cell>
          <cell r="Z470" t="str">
            <v>E00</v>
          </cell>
          <cell r="AA470" t="str">
            <v>Water supply and Sanitation</v>
          </cell>
          <cell r="AB470" t="str">
            <v>5800</v>
          </cell>
          <cell r="AC470" t="str">
            <v>40</v>
          </cell>
          <cell r="AD470" t="str">
            <v>OnGo</v>
          </cell>
        </row>
        <row r="471">
          <cell r="A471" t="str">
            <v>P-GM-E00-007</v>
          </cell>
          <cell r="B471" t="str">
            <v>5900155014552</v>
          </cell>
          <cell r="C471" t="str">
            <v>Gambia</v>
          </cell>
          <cell r="D471" t="str">
            <v/>
          </cell>
          <cell r="E471" t="str">
            <v/>
          </cell>
          <cell r="F471" t="str">
            <v/>
          </cell>
          <cell r="G471" t="str">
            <v/>
          </cell>
          <cell r="H471">
            <v>160671.66999999998</v>
          </cell>
          <cell r="I471">
            <v>182075.58000000002</v>
          </cell>
          <cell r="J471">
            <v>496071.89</v>
          </cell>
          <cell r="K471">
            <v>520342.98</v>
          </cell>
          <cell r="L471">
            <v>154869.84999999998</v>
          </cell>
          <cell r="M471">
            <v>1514031.9700000002</v>
          </cell>
          <cell r="Q471" t="str">
            <v>SOV</v>
          </cell>
          <cell r="R471">
            <v>0.33333333333333331</v>
          </cell>
          <cell r="T471" t="str">
            <v>CLIMATE SMART RURAL WASH DEVELOPMENT PROJECT</v>
          </cell>
          <cell r="U471" t="str">
            <v>AHWS3</v>
          </cell>
          <cell r="V471" t="str">
            <v>E</v>
          </cell>
          <cell r="W471" t="str">
            <v>Water Sup/Sanit</v>
          </cell>
          <cell r="X471" t="str">
            <v>E0</v>
          </cell>
          <cell r="Y471" t="str">
            <v>Water supply and Sanitation</v>
          </cell>
          <cell r="Z471" t="str">
            <v>E00</v>
          </cell>
          <cell r="AA471" t="str">
            <v>Water supply and Sanitation</v>
          </cell>
          <cell r="AB471" t="str">
            <v>5900</v>
          </cell>
          <cell r="AC471" t="str">
            <v>40</v>
          </cell>
          <cell r="AD471" t="str">
            <v>OnGo</v>
          </cell>
        </row>
        <row r="472">
          <cell r="A472" t="str">
            <v>P-GM-E00-008</v>
          </cell>
          <cell r="B472" t="str">
            <v>5550155002051</v>
          </cell>
          <cell r="C472" t="str">
            <v>Gambia</v>
          </cell>
          <cell r="D472" t="str">
            <v/>
          </cell>
          <cell r="E472" t="str">
            <v/>
          </cell>
          <cell r="F472" t="str">
            <v/>
          </cell>
          <cell r="G472" t="str">
            <v/>
          </cell>
          <cell r="H472" t="str">
            <v/>
          </cell>
          <cell r="I472" t="str">
            <v/>
          </cell>
          <cell r="J472" t="str">
            <v/>
          </cell>
          <cell r="K472" t="str">
            <v/>
          </cell>
          <cell r="L472" t="str">
            <v/>
          </cell>
          <cell r="M472">
            <v>0</v>
          </cell>
          <cell r="Q472" t="str">
            <v>SOV</v>
          </cell>
          <cell r="R472">
            <v>1</v>
          </cell>
          <cell r="T472" t="str">
            <v>ADDENDUM TO PAR OF CLIMATE SMART RURAL WASH DEVELOPMENT PROJ</v>
          </cell>
          <cell r="U472" t="str">
            <v>AHWS3</v>
          </cell>
          <cell r="V472" t="str">
            <v>E</v>
          </cell>
          <cell r="W472" t="str">
            <v>Water Sup/Sanit</v>
          </cell>
          <cell r="X472" t="str">
            <v>E0</v>
          </cell>
          <cell r="Y472" t="str">
            <v>Water supply and Sanitation</v>
          </cell>
          <cell r="Z472" t="str">
            <v>E00</v>
          </cell>
          <cell r="AA472" t="str">
            <v>Water supply and Sanitation</v>
          </cell>
          <cell r="AB472" t="str">
            <v>5550</v>
          </cell>
          <cell r="AC472" t="str">
            <v>41</v>
          </cell>
          <cell r="AD472" t="str">
            <v>APVD</v>
          </cell>
        </row>
        <row r="473">
          <cell r="A473" t="str">
            <v>P-GM-FA0-002</v>
          </cell>
          <cell r="B473" t="str">
            <v>2100155040530</v>
          </cell>
          <cell r="C473" t="str">
            <v>Gambia</v>
          </cell>
          <cell r="D473" t="str">
            <v/>
          </cell>
          <cell r="E473" t="str">
            <v/>
          </cell>
          <cell r="F473" t="str">
            <v/>
          </cell>
          <cell r="G473" t="str">
            <v/>
          </cell>
          <cell r="H473" t="str">
            <v/>
          </cell>
          <cell r="I473" t="str">
            <v/>
          </cell>
          <cell r="J473">
            <v>23224.79</v>
          </cell>
          <cell r="K473">
            <v>528852.94000000006</v>
          </cell>
          <cell r="L473">
            <v>216586.2</v>
          </cell>
          <cell r="M473">
            <v>768663.93000000017</v>
          </cell>
          <cell r="Q473" t="str">
            <v>SOV</v>
          </cell>
          <cell r="R473">
            <v>0.5</v>
          </cell>
          <cell r="T473" t="str">
            <v>THE GAMBIA ELECTRICITY ACCESS PROJECT (GEAP)</v>
          </cell>
          <cell r="U473" t="str">
            <v>PESD3</v>
          </cell>
          <cell r="V473" t="str">
            <v>F</v>
          </cell>
          <cell r="W473" t="str">
            <v>Power</v>
          </cell>
          <cell r="X473" t="str">
            <v>FA</v>
          </cell>
          <cell r="Y473" t="str">
            <v>Electricity</v>
          </cell>
          <cell r="Z473" t="str">
            <v>FA0</v>
          </cell>
          <cell r="AA473" t="str">
            <v>Electricity</v>
          </cell>
          <cell r="AB473" t="str">
            <v>2100</v>
          </cell>
          <cell r="AC473" t="str">
            <v>40</v>
          </cell>
          <cell r="AD473" t="str">
            <v>OnGo</v>
          </cell>
        </row>
        <row r="474">
          <cell r="A474" t="str">
            <v>P-GM-FA0-002</v>
          </cell>
          <cell r="B474" t="str">
            <v>5900155016059</v>
          </cell>
          <cell r="C474" t="str">
            <v>Gambia</v>
          </cell>
          <cell r="D474" t="str">
            <v/>
          </cell>
          <cell r="E474" t="str">
            <v/>
          </cell>
          <cell r="F474" t="str">
            <v/>
          </cell>
          <cell r="G474" t="str">
            <v/>
          </cell>
          <cell r="H474" t="str">
            <v/>
          </cell>
          <cell r="I474">
            <v>165242.43</v>
          </cell>
          <cell r="J474">
            <v>57864.639999999999</v>
          </cell>
          <cell r="K474">
            <v>2258150.8600000003</v>
          </cell>
          <cell r="L474">
            <v>778874.37</v>
          </cell>
          <cell r="M474">
            <v>3260132.3000000003</v>
          </cell>
          <cell r="Q474" t="str">
            <v>SOV</v>
          </cell>
          <cell r="R474">
            <v>0.5</v>
          </cell>
          <cell r="T474" t="str">
            <v>THE GAMBIA ELECTRICITY ACCESS PROJECT (GEAP)</v>
          </cell>
          <cell r="U474" t="str">
            <v>PESD3</v>
          </cell>
          <cell r="V474" t="str">
            <v>F</v>
          </cell>
          <cell r="W474" t="str">
            <v>Power</v>
          </cell>
          <cell r="X474" t="str">
            <v>FA</v>
          </cell>
          <cell r="Y474" t="str">
            <v>Electricity</v>
          </cell>
          <cell r="Z474" t="str">
            <v>FA0</v>
          </cell>
          <cell r="AA474" t="str">
            <v>Electricity</v>
          </cell>
          <cell r="AB474" t="str">
            <v>5900</v>
          </cell>
          <cell r="AC474" t="str">
            <v>40</v>
          </cell>
          <cell r="AD474" t="str">
            <v>OnGo</v>
          </cell>
        </row>
        <row r="475">
          <cell r="A475" t="str">
            <v>P-GM-J00-002</v>
          </cell>
          <cell r="B475" t="str">
            <v>5900155015702</v>
          </cell>
          <cell r="C475" t="str">
            <v>Gambia</v>
          </cell>
          <cell r="D475" t="str">
            <v/>
          </cell>
          <cell r="E475" t="str">
            <v/>
          </cell>
          <cell r="F475" t="str">
            <v/>
          </cell>
          <cell r="G475" t="str">
            <v/>
          </cell>
          <cell r="H475">
            <v>258642</v>
          </cell>
          <cell r="I475">
            <v>1688018</v>
          </cell>
          <cell r="J475">
            <v>195126</v>
          </cell>
          <cell r="K475" t="str">
            <v/>
          </cell>
          <cell r="L475" t="str">
            <v/>
          </cell>
          <cell r="M475">
            <v>2141786</v>
          </cell>
          <cell r="Q475" t="str">
            <v>SOV</v>
          </cell>
          <cell r="R475">
            <v>1</v>
          </cell>
          <cell r="T475" t="str">
            <v>GREATER BANJUL AREA: SUSTAINABLE URBAN DEVELOPMENT PROGRAMME</v>
          </cell>
          <cell r="U475" t="str">
            <v>PICU2</v>
          </cell>
          <cell r="V475" t="str">
            <v>J</v>
          </cell>
          <cell r="W475" t="str">
            <v>Urban Developm.</v>
          </cell>
          <cell r="X475" t="str">
            <v>J0</v>
          </cell>
          <cell r="Y475" t="str">
            <v>Urban Development</v>
          </cell>
          <cell r="Z475" t="str">
            <v>J00</v>
          </cell>
          <cell r="AA475" t="str">
            <v>Urban Development</v>
          </cell>
          <cell r="AB475" t="str">
            <v>5900</v>
          </cell>
          <cell r="AC475" t="str">
            <v>21</v>
          </cell>
          <cell r="AD475" t="str">
            <v>OnGo</v>
          </cell>
        </row>
        <row r="476">
          <cell r="A476" t="str">
            <v>P-GM-K00-011</v>
          </cell>
          <cell r="B476" t="str">
            <v>2100155030566</v>
          </cell>
          <cell r="C476" t="str">
            <v>Gambia</v>
          </cell>
          <cell r="D476" t="str">
            <v/>
          </cell>
          <cell r="E476">
            <v>754281.66</v>
          </cell>
          <cell r="F476" t="str">
            <v/>
          </cell>
          <cell r="G476">
            <v>101068.87</v>
          </cell>
          <cell r="H476" t="str">
            <v/>
          </cell>
          <cell r="I476">
            <v>352581.96</v>
          </cell>
          <cell r="J476">
            <v>307669.58</v>
          </cell>
          <cell r="K476">
            <v>365264.78</v>
          </cell>
          <cell r="L476" t="str">
            <v/>
          </cell>
          <cell r="M476">
            <v>1880866.85</v>
          </cell>
          <cell r="Q476" t="str">
            <v>SOV</v>
          </cell>
          <cell r="R476">
            <v>1</v>
          </cell>
          <cell r="T476" t="str">
            <v>INSTITUTIONAL SUPPORT FOR ECONOMIC AND FINANCIAL GOVERNANCE</v>
          </cell>
          <cell r="U476" t="str">
            <v>ECGF1</v>
          </cell>
          <cell r="V476" t="str">
            <v>K</v>
          </cell>
          <cell r="W476" t="str">
            <v>Multi-Sector</v>
          </cell>
          <cell r="X476" t="str">
            <v>K0</v>
          </cell>
          <cell r="Y476" t="str">
            <v>Multi-Sector</v>
          </cell>
          <cell r="Z476" t="str">
            <v>K00</v>
          </cell>
          <cell r="AA476" t="str">
            <v>Multi-Sector</v>
          </cell>
          <cell r="AB476" t="str">
            <v>2100</v>
          </cell>
          <cell r="AC476" t="str">
            <v>40</v>
          </cell>
          <cell r="AD476" t="str">
            <v>OnGo</v>
          </cell>
        </row>
        <row r="477">
          <cell r="A477" t="str">
            <v>P-GM-K00-013</v>
          </cell>
          <cell r="B477" t="str">
            <v>2100155040753</v>
          </cell>
          <cell r="C477" t="str">
            <v>Gambia</v>
          </cell>
          <cell r="D477" t="str">
            <v/>
          </cell>
          <cell r="E477" t="str">
            <v/>
          </cell>
          <cell r="F477" t="str">
            <v/>
          </cell>
          <cell r="G477" t="str">
            <v/>
          </cell>
          <cell r="H477" t="str">
            <v/>
          </cell>
          <cell r="I477">
            <v>5000000</v>
          </cell>
          <cell r="J477" t="str">
            <v/>
          </cell>
          <cell r="K477" t="str">
            <v/>
          </cell>
          <cell r="L477" t="str">
            <v/>
          </cell>
          <cell r="M477">
            <v>5000000</v>
          </cell>
          <cell r="Q477" t="str">
            <v>SOV</v>
          </cell>
          <cell r="R477">
            <v>0.5</v>
          </cell>
          <cell r="T477" t="str">
            <v>MULTI- SUPPORT COUNTRY COVID-19 CRISIS RESPONSE PROGRAMME (M</v>
          </cell>
          <cell r="U477" t="str">
            <v>ECGF1</v>
          </cell>
          <cell r="V477" t="str">
            <v>K</v>
          </cell>
          <cell r="W477" t="str">
            <v>Multi-Sector</v>
          </cell>
          <cell r="X477" t="str">
            <v>K0</v>
          </cell>
          <cell r="Y477" t="str">
            <v>Multi-Sector</v>
          </cell>
          <cell r="Z477" t="str">
            <v>K00</v>
          </cell>
          <cell r="AA477" t="str">
            <v>Multi-Sector</v>
          </cell>
          <cell r="AB477" t="str">
            <v>2100</v>
          </cell>
          <cell r="AC477" t="str">
            <v>20</v>
          </cell>
          <cell r="AD477" t="str">
            <v>COMP</v>
          </cell>
        </row>
        <row r="478">
          <cell r="A478" t="str">
            <v>P-GM-K00-013</v>
          </cell>
          <cell r="B478" t="str">
            <v>5900155016273</v>
          </cell>
          <cell r="C478" t="str">
            <v>Gambia</v>
          </cell>
          <cell r="D478" t="str">
            <v/>
          </cell>
          <cell r="E478" t="str">
            <v/>
          </cell>
          <cell r="F478" t="str">
            <v/>
          </cell>
          <cell r="G478" t="str">
            <v/>
          </cell>
          <cell r="H478" t="str">
            <v/>
          </cell>
          <cell r="I478">
            <v>5000000</v>
          </cell>
          <cell r="J478" t="str">
            <v/>
          </cell>
          <cell r="K478" t="str">
            <v/>
          </cell>
          <cell r="L478" t="str">
            <v/>
          </cell>
          <cell r="M478">
            <v>5000000</v>
          </cell>
          <cell r="Q478" t="str">
            <v>SOV</v>
          </cell>
          <cell r="R478">
            <v>0.5</v>
          </cell>
          <cell r="T478" t="str">
            <v>MULTI- SUPPORT COUNTRY COVID-19 CRISIS RESPONSE PROGRAMME (M</v>
          </cell>
          <cell r="U478" t="str">
            <v>ECGF1</v>
          </cell>
          <cell r="V478" t="str">
            <v>K</v>
          </cell>
          <cell r="W478" t="str">
            <v>Multi-Sector</v>
          </cell>
          <cell r="X478" t="str">
            <v>K0</v>
          </cell>
          <cell r="Y478" t="str">
            <v>Multi-Sector</v>
          </cell>
          <cell r="Z478" t="str">
            <v>K00</v>
          </cell>
          <cell r="AA478" t="str">
            <v>Multi-Sector</v>
          </cell>
          <cell r="AB478" t="str">
            <v>5900</v>
          </cell>
          <cell r="AC478" t="str">
            <v>20</v>
          </cell>
          <cell r="AD478" t="str">
            <v>COMP</v>
          </cell>
        </row>
        <row r="479">
          <cell r="A479" t="str">
            <v>P-GM-KA0-009</v>
          </cell>
          <cell r="B479" t="str">
            <v>2100155036870</v>
          </cell>
          <cell r="C479" t="str">
            <v>Gambia</v>
          </cell>
          <cell r="D479" t="str">
            <v/>
          </cell>
          <cell r="E479" t="str">
            <v/>
          </cell>
          <cell r="F479" t="str">
            <v/>
          </cell>
          <cell r="G479">
            <v>5000000</v>
          </cell>
          <cell r="H479" t="str">
            <v/>
          </cell>
          <cell r="I479" t="str">
            <v/>
          </cell>
          <cell r="J479" t="str">
            <v/>
          </cell>
          <cell r="K479" t="str">
            <v/>
          </cell>
          <cell r="L479" t="str">
            <v/>
          </cell>
          <cell r="M479">
            <v>5000000</v>
          </cell>
          <cell r="Q479" t="str">
            <v>SOV</v>
          </cell>
          <cell r="R479">
            <v>1</v>
          </cell>
          <cell r="T479" t="str">
            <v>GAMBIA EMERGENCY BUDGET SUPPORT (GEBS)</v>
          </cell>
          <cell r="U479" t="str">
            <v>ECGF</v>
          </cell>
          <cell r="V479" t="str">
            <v>K</v>
          </cell>
          <cell r="W479" t="str">
            <v>Multi-Sector</v>
          </cell>
          <cell r="X479" t="str">
            <v>KA</v>
          </cell>
          <cell r="Y479" t="str">
            <v>Public Sector Management</v>
          </cell>
          <cell r="Z479" t="str">
            <v>KA0</v>
          </cell>
          <cell r="AA479" t="str">
            <v>Public Sector Management</v>
          </cell>
          <cell r="AB479" t="str">
            <v>2100</v>
          </cell>
          <cell r="AC479" t="str">
            <v>20</v>
          </cell>
          <cell r="AD479" t="str">
            <v>CLSD</v>
          </cell>
        </row>
        <row r="480">
          <cell r="A480" t="str">
            <v>P-GM-KF0-002</v>
          </cell>
          <cell r="B480" t="str">
            <v>2100150037298</v>
          </cell>
          <cell r="C480" t="str">
            <v>Gambia</v>
          </cell>
          <cell r="D480" t="str">
            <v/>
          </cell>
          <cell r="E480" t="str">
            <v/>
          </cell>
          <cell r="F480" t="str">
            <v/>
          </cell>
          <cell r="G480">
            <v>17042.14</v>
          </cell>
          <cell r="H480">
            <v>57423.060000000005</v>
          </cell>
          <cell r="I480">
            <v>141087.51</v>
          </cell>
          <cell r="J480">
            <v>125950.06</v>
          </cell>
          <cell r="K480">
            <v>243331.16999999998</v>
          </cell>
          <cell r="L480">
            <v>26522.33</v>
          </cell>
          <cell r="M480">
            <v>611356.2699999999</v>
          </cell>
          <cell r="Q480" t="str">
            <v>SOV</v>
          </cell>
          <cell r="R480">
            <v>0.5</v>
          </cell>
          <cell r="T480" t="str">
            <v>INCLUSIVE GROWTH PROMOTION INSTITUTIONNAL SUPPORT PROJECT (I</v>
          </cell>
          <cell r="U480" t="str">
            <v>ECGF1</v>
          </cell>
          <cell r="V480" t="str">
            <v>K</v>
          </cell>
          <cell r="W480" t="str">
            <v>Multi-Sector</v>
          </cell>
          <cell r="X480" t="str">
            <v>KF</v>
          </cell>
          <cell r="Y480" t="str">
            <v>Institutional Support</v>
          </cell>
          <cell r="Z480" t="str">
            <v>KF0</v>
          </cell>
          <cell r="AA480" t="str">
            <v>Institutional Support</v>
          </cell>
          <cell r="AB480" t="str">
            <v>2100</v>
          </cell>
          <cell r="AC480" t="str">
            <v>10</v>
          </cell>
          <cell r="AD480" t="str">
            <v>OnGo</v>
          </cell>
        </row>
        <row r="481">
          <cell r="A481" t="str">
            <v>P-GM-KF0-002</v>
          </cell>
          <cell r="B481" t="str">
            <v>2100155034467</v>
          </cell>
          <cell r="C481" t="str">
            <v>Gambia</v>
          </cell>
          <cell r="D481" t="str">
            <v/>
          </cell>
          <cell r="E481" t="str">
            <v/>
          </cell>
          <cell r="F481">
            <v>355682.74</v>
          </cell>
          <cell r="G481">
            <v>290503.96000000002</v>
          </cell>
          <cell r="H481">
            <v>730759.78999999992</v>
          </cell>
          <cell r="I481" t="str">
            <v/>
          </cell>
          <cell r="J481">
            <v>563567.51</v>
          </cell>
          <cell r="K481" t="str">
            <v/>
          </cell>
          <cell r="L481" t="str">
            <v/>
          </cell>
          <cell r="M481">
            <v>1940513.9999999998</v>
          </cell>
          <cell r="Q481" t="str">
            <v>SOV</v>
          </cell>
          <cell r="R481">
            <v>0.5</v>
          </cell>
          <cell r="T481" t="str">
            <v>INCLUSIVE GROWTH PROMOTION INSTITUTIONNAL SUPPORT PROJECT (I</v>
          </cell>
          <cell r="U481" t="str">
            <v>ECGF1</v>
          </cell>
          <cell r="V481" t="str">
            <v>K</v>
          </cell>
          <cell r="W481" t="str">
            <v>Multi-Sector</v>
          </cell>
          <cell r="X481" t="str">
            <v>KF</v>
          </cell>
          <cell r="Y481" t="str">
            <v>Institutional Support</v>
          </cell>
          <cell r="Z481" t="str">
            <v>KF0</v>
          </cell>
          <cell r="AA481" t="str">
            <v>Institutional Support</v>
          </cell>
          <cell r="AB481" t="str">
            <v>2100</v>
          </cell>
          <cell r="AC481" t="str">
            <v>40</v>
          </cell>
          <cell r="AD481" t="str">
            <v>OnGo</v>
          </cell>
        </row>
        <row r="482">
          <cell r="A482" t="str">
            <v>P-GM-KF0-004</v>
          </cell>
          <cell r="B482" t="str">
            <v>5900155016951</v>
          </cell>
          <cell r="C482" t="str">
            <v>Gambia</v>
          </cell>
          <cell r="D482" t="str">
            <v/>
          </cell>
          <cell r="E482" t="str">
            <v/>
          </cell>
          <cell r="F482" t="str">
            <v/>
          </cell>
          <cell r="G482" t="str">
            <v/>
          </cell>
          <cell r="H482" t="str">
            <v/>
          </cell>
          <cell r="I482" t="str">
            <v/>
          </cell>
          <cell r="J482" t="str">
            <v/>
          </cell>
          <cell r="K482">
            <v>356016.78</v>
          </cell>
          <cell r="L482">
            <v>409122.15</v>
          </cell>
          <cell r="M482">
            <v>765138.93</v>
          </cell>
          <cell r="Q482" t="str">
            <v>SOV</v>
          </cell>
          <cell r="R482">
            <v>1</v>
          </cell>
          <cell r="T482" t="str">
            <v>DEBT MANAGEMENT AND DOMESTIC REVENUE INSTITUTIONAL SUPPORT P</v>
          </cell>
          <cell r="U482" t="str">
            <v>ECGF1</v>
          </cell>
          <cell r="V482" t="str">
            <v>K</v>
          </cell>
          <cell r="W482" t="str">
            <v>Multi-Sector</v>
          </cell>
          <cell r="X482" t="str">
            <v>KF</v>
          </cell>
          <cell r="Y482" t="str">
            <v>Institutional Support</v>
          </cell>
          <cell r="Z482" t="str">
            <v>KF0</v>
          </cell>
          <cell r="AA482" t="str">
            <v>Institutional Support</v>
          </cell>
          <cell r="AB482" t="str">
            <v>5900</v>
          </cell>
          <cell r="AC482" t="str">
            <v>84</v>
          </cell>
          <cell r="AD482" t="str">
            <v>OnGo</v>
          </cell>
        </row>
        <row r="483">
          <cell r="A483" t="str">
            <v>P-GN-A00-004</v>
          </cell>
          <cell r="B483" t="str">
            <v>5900150002251</v>
          </cell>
          <cell r="C483" t="str">
            <v>Guinea</v>
          </cell>
          <cell r="D483" t="str">
            <v/>
          </cell>
          <cell r="E483" t="str">
            <v/>
          </cell>
          <cell r="F483" t="str">
            <v/>
          </cell>
          <cell r="G483" t="str">
            <v/>
          </cell>
          <cell r="H483" t="str">
            <v/>
          </cell>
          <cell r="I483" t="str">
            <v/>
          </cell>
          <cell r="J483">
            <v>1334196.3500000001</v>
          </cell>
          <cell r="K483">
            <v>292087.40000000002</v>
          </cell>
          <cell r="L483">
            <v>118789.16</v>
          </cell>
          <cell r="M483">
            <v>1745072.91</v>
          </cell>
          <cell r="Q483" t="str">
            <v>SOV</v>
          </cell>
          <cell r="R483">
            <v>0.5</v>
          </cell>
          <cell r="T483" t="str">
            <v>PROJET D’APPUI À LA TRANSFORMATION DE L’AGRICULTURE GUINÉENN</v>
          </cell>
          <cell r="U483" t="str">
            <v>AHAI5</v>
          </cell>
          <cell r="V483" t="str">
            <v>A</v>
          </cell>
          <cell r="W483" t="str">
            <v>Agriculture</v>
          </cell>
          <cell r="X483" t="str">
            <v>A0</v>
          </cell>
          <cell r="Y483" t="str">
            <v>Agriculture and Rural Development</v>
          </cell>
          <cell r="Z483" t="str">
            <v>A00</v>
          </cell>
          <cell r="AA483" t="str">
            <v>Agriculture and Rural Development</v>
          </cell>
          <cell r="AB483" t="str">
            <v>5900</v>
          </cell>
          <cell r="AC483" t="str">
            <v>10</v>
          </cell>
          <cell r="AD483" t="str">
            <v>OnGo</v>
          </cell>
        </row>
        <row r="484">
          <cell r="A484" t="str">
            <v>P-GN-A00-004</v>
          </cell>
          <cell r="B484" t="str">
            <v>5900155014554</v>
          </cell>
          <cell r="C484" t="str">
            <v>Guinea</v>
          </cell>
          <cell r="D484" t="str">
            <v/>
          </cell>
          <cell r="E484" t="str">
            <v/>
          </cell>
          <cell r="F484" t="str">
            <v/>
          </cell>
          <cell r="G484" t="str">
            <v/>
          </cell>
          <cell r="H484" t="str">
            <v/>
          </cell>
          <cell r="I484">
            <v>120847.39</v>
          </cell>
          <cell r="J484" t="str">
            <v/>
          </cell>
          <cell r="K484">
            <v>862917.82000000007</v>
          </cell>
          <cell r="L484">
            <v>272719.21999999997</v>
          </cell>
          <cell r="M484">
            <v>1256484.4300000002</v>
          </cell>
          <cell r="Q484" t="str">
            <v>SOV</v>
          </cell>
          <cell r="R484">
            <v>0.5</v>
          </cell>
          <cell r="T484" t="str">
            <v>PROJET D’APPUI À LA TRANSFORMATION DE L’AGRICULTURE GUINÉENN</v>
          </cell>
          <cell r="U484" t="str">
            <v>AHAI5</v>
          </cell>
          <cell r="V484" t="str">
            <v>A</v>
          </cell>
          <cell r="W484" t="str">
            <v>Agriculture</v>
          </cell>
          <cell r="X484" t="str">
            <v>A0</v>
          </cell>
          <cell r="Y484" t="str">
            <v>Agriculture and Rural Development</v>
          </cell>
          <cell r="Z484" t="str">
            <v>A00</v>
          </cell>
          <cell r="AA484" t="str">
            <v>Agriculture and Rural Development</v>
          </cell>
          <cell r="AB484" t="str">
            <v>5900</v>
          </cell>
          <cell r="AC484" t="str">
            <v>41</v>
          </cell>
          <cell r="AD484" t="str">
            <v>OnGo</v>
          </cell>
        </row>
        <row r="485">
          <cell r="A485" t="str">
            <v>P-GN-A00-005</v>
          </cell>
          <cell r="B485" t="str">
            <v>5000199005718</v>
          </cell>
          <cell r="C485" t="str">
            <v>Guinea</v>
          </cell>
          <cell r="D485" t="str">
            <v/>
          </cell>
          <cell r="E485" t="str">
            <v/>
          </cell>
          <cell r="F485" t="str">
            <v/>
          </cell>
          <cell r="G485" t="str">
            <v/>
          </cell>
          <cell r="H485" t="str">
            <v/>
          </cell>
          <cell r="I485" t="str">
            <v/>
          </cell>
          <cell r="J485" t="str">
            <v/>
          </cell>
          <cell r="K485" t="str">
            <v/>
          </cell>
          <cell r="L485" t="str">
            <v/>
          </cell>
          <cell r="M485">
            <v>0</v>
          </cell>
          <cell r="Q485" t="str">
            <v>SOV</v>
          </cell>
          <cell r="R485">
            <v>1</v>
          </cell>
          <cell r="T485" t="str">
            <v>AIDE D’URGENCE POUR LA LUTTE CONTRE SPODOPTERA EN GUINÉE</v>
          </cell>
          <cell r="U485" t="str">
            <v>AHAI5</v>
          </cell>
          <cell r="V485" t="str">
            <v>A</v>
          </cell>
          <cell r="W485" t="str">
            <v>Agriculture</v>
          </cell>
          <cell r="X485" t="str">
            <v>A0</v>
          </cell>
          <cell r="Y485" t="str">
            <v>Agriculture and Rural Development</v>
          </cell>
          <cell r="Z485" t="str">
            <v>A00</v>
          </cell>
          <cell r="AA485" t="str">
            <v>Agriculture and Rural Development</v>
          </cell>
          <cell r="AB485" t="str">
            <v>5000</v>
          </cell>
          <cell r="AC485" t="str">
            <v>50</v>
          </cell>
          <cell r="AD485" t="str">
            <v>COMP</v>
          </cell>
        </row>
        <row r="486">
          <cell r="A486" t="str">
            <v>P-GN-A00-009</v>
          </cell>
          <cell r="B486" t="str">
            <v>2100150043343</v>
          </cell>
          <cell r="C486" t="str">
            <v>Guinea</v>
          </cell>
          <cell r="D486" t="str">
            <v/>
          </cell>
          <cell r="E486" t="str">
            <v/>
          </cell>
          <cell r="F486" t="str">
            <v/>
          </cell>
          <cell r="G486" t="str">
            <v/>
          </cell>
          <cell r="H486" t="str">
            <v/>
          </cell>
          <cell r="I486" t="str">
            <v/>
          </cell>
          <cell r="J486" t="str">
            <v/>
          </cell>
          <cell r="K486" t="str">
            <v/>
          </cell>
          <cell r="L486" t="str">
            <v/>
          </cell>
          <cell r="M486">
            <v>0</v>
          </cell>
          <cell r="Q486" t="str">
            <v>SOV</v>
          </cell>
          <cell r="R486">
            <v>0.5</v>
          </cell>
          <cell r="T486" t="str">
            <v>PROJET DE PRODUCTION ALIMENTAIRE D’URGENCE EN GUINÉE (PPAU/A</v>
          </cell>
          <cell r="U486" t="str">
            <v>AHAI5</v>
          </cell>
          <cell r="V486" t="str">
            <v>A</v>
          </cell>
          <cell r="W486" t="str">
            <v>Agriculture</v>
          </cell>
          <cell r="X486" t="str">
            <v>A0</v>
          </cell>
          <cell r="Y486" t="str">
            <v>Agriculture and Rural Development</v>
          </cell>
          <cell r="Z486" t="str">
            <v>A00</v>
          </cell>
          <cell r="AA486" t="str">
            <v>Agriculture and Rural Development</v>
          </cell>
          <cell r="AB486" t="str">
            <v>2100</v>
          </cell>
          <cell r="AC486" t="str">
            <v>10</v>
          </cell>
          <cell r="AD486" t="str">
            <v>APVD</v>
          </cell>
        </row>
        <row r="487">
          <cell r="A487" t="str">
            <v>P-GN-A00-009</v>
          </cell>
          <cell r="B487" t="str">
            <v>2100155042118</v>
          </cell>
          <cell r="C487" t="str">
            <v>Guinea</v>
          </cell>
          <cell r="D487" t="str">
            <v/>
          </cell>
          <cell r="E487" t="str">
            <v/>
          </cell>
          <cell r="F487" t="str">
            <v/>
          </cell>
          <cell r="G487" t="str">
            <v/>
          </cell>
          <cell r="H487" t="str">
            <v/>
          </cell>
          <cell r="I487" t="str">
            <v/>
          </cell>
          <cell r="J487" t="str">
            <v/>
          </cell>
          <cell r="K487" t="str">
            <v/>
          </cell>
          <cell r="L487">
            <v>789030.69</v>
          </cell>
          <cell r="M487">
            <v>789030.69</v>
          </cell>
          <cell r="Q487" t="str">
            <v>SOV</v>
          </cell>
          <cell r="R487">
            <v>0.5</v>
          </cell>
          <cell r="T487" t="str">
            <v>PROJET DE PRODUCTION ALIMENTAIRE D’URGENCE EN GUINÉE (PPAU/A</v>
          </cell>
          <cell r="U487" t="str">
            <v>AHAI5</v>
          </cell>
          <cell r="V487" t="str">
            <v>A</v>
          </cell>
          <cell r="W487" t="str">
            <v>Agriculture</v>
          </cell>
          <cell r="X487" t="str">
            <v>A0</v>
          </cell>
          <cell r="Y487" t="str">
            <v>Agriculture and Rural Development</v>
          </cell>
          <cell r="Z487" t="str">
            <v>A00</v>
          </cell>
          <cell r="AA487" t="str">
            <v>Agriculture and Rural Development</v>
          </cell>
          <cell r="AB487" t="str">
            <v>2100</v>
          </cell>
          <cell r="AC487" t="str">
            <v>41</v>
          </cell>
          <cell r="AD487" t="str">
            <v>APVD</v>
          </cell>
        </row>
        <row r="488">
          <cell r="A488" t="str">
            <v>P-GN-AA0-018</v>
          </cell>
          <cell r="B488" t="str">
            <v>2100155032817</v>
          </cell>
          <cell r="C488" t="str">
            <v>Guinea</v>
          </cell>
          <cell r="D488" t="str">
            <v/>
          </cell>
          <cell r="E488" t="str">
            <v/>
          </cell>
          <cell r="F488">
            <v>75157.850000000006</v>
          </cell>
          <cell r="G488">
            <v>361193.12</v>
          </cell>
          <cell r="H488">
            <v>54512.520000000004</v>
          </cell>
          <cell r="I488" t="str">
            <v/>
          </cell>
          <cell r="J488" t="str">
            <v/>
          </cell>
          <cell r="K488" t="str">
            <v/>
          </cell>
          <cell r="L488" t="str">
            <v/>
          </cell>
          <cell r="M488">
            <v>490863.49</v>
          </cell>
          <cell r="Q488" t="str">
            <v>SOV</v>
          </cell>
          <cell r="R488">
            <v>1</v>
          </cell>
          <cell r="T488" t="str">
            <v>PPF APPUI TRANSFORMATION AGRICULTURE GUINÉENE - VOLET ENTREP</v>
          </cell>
          <cell r="U488" t="str">
            <v>AHAI5</v>
          </cell>
          <cell r="V488" t="str">
            <v>A</v>
          </cell>
          <cell r="W488" t="str">
            <v>Agriculture</v>
          </cell>
          <cell r="X488" t="str">
            <v>AA</v>
          </cell>
          <cell r="Y488" t="str">
            <v>Agriculture</v>
          </cell>
          <cell r="Z488" t="str">
            <v>AA0</v>
          </cell>
          <cell r="AA488" t="str">
            <v>Agriculture</v>
          </cell>
          <cell r="AB488" t="str">
            <v>2100</v>
          </cell>
          <cell r="AC488" t="str">
            <v>32</v>
          </cell>
          <cell r="AD488" t="str">
            <v>COMP</v>
          </cell>
        </row>
        <row r="489">
          <cell r="A489" t="str">
            <v>P-GN-AA0-023</v>
          </cell>
          <cell r="B489" t="str">
            <v>2100150042143</v>
          </cell>
          <cell r="C489" t="str">
            <v>Guinea</v>
          </cell>
          <cell r="D489" t="str">
            <v/>
          </cell>
          <cell r="E489" t="str">
            <v/>
          </cell>
          <cell r="F489" t="str">
            <v/>
          </cell>
          <cell r="G489" t="str">
            <v/>
          </cell>
          <cell r="H489" t="str">
            <v/>
          </cell>
          <cell r="I489" t="str">
            <v/>
          </cell>
          <cell r="J489">
            <v>119984.51</v>
          </cell>
          <cell r="K489">
            <v>91044.53</v>
          </cell>
          <cell r="L489">
            <v>205933.53000000003</v>
          </cell>
          <cell r="M489">
            <v>416962.57</v>
          </cell>
          <cell r="Q489" t="str">
            <v>SOV</v>
          </cell>
          <cell r="R489">
            <v>0.33333333333333331</v>
          </cell>
          <cell r="T489" t="str">
            <v>ZONES DE TRANSFORMATION AGRO-ALIMENTAIRES (ZTA)</v>
          </cell>
          <cell r="U489" t="str">
            <v>AHFR2</v>
          </cell>
          <cell r="V489" t="str">
            <v>A</v>
          </cell>
          <cell r="W489" t="str">
            <v>Agriculture</v>
          </cell>
          <cell r="X489" t="str">
            <v>AA</v>
          </cell>
          <cell r="Y489" t="str">
            <v>Agriculture</v>
          </cell>
          <cell r="Z489" t="str">
            <v>AA0</v>
          </cell>
          <cell r="AA489" t="str">
            <v>Agriculture</v>
          </cell>
          <cell r="AB489" t="str">
            <v>2100</v>
          </cell>
          <cell r="AC489" t="str">
            <v>10</v>
          </cell>
          <cell r="AD489" t="str">
            <v>OnGo</v>
          </cell>
        </row>
        <row r="490">
          <cell r="A490" t="str">
            <v>P-GN-AA0-023</v>
          </cell>
          <cell r="B490" t="str">
            <v>2100155040520</v>
          </cell>
          <cell r="C490" t="str">
            <v>Guinea</v>
          </cell>
          <cell r="D490" t="str">
            <v/>
          </cell>
          <cell r="E490" t="str">
            <v/>
          </cell>
          <cell r="F490" t="str">
            <v/>
          </cell>
          <cell r="G490" t="str">
            <v/>
          </cell>
          <cell r="H490" t="str">
            <v/>
          </cell>
          <cell r="I490" t="str">
            <v/>
          </cell>
          <cell r="J490" t="str">
            <v/>
          </cell>
          <cell r="K490">
            <v>111057.96</v>
          </cell>
          <cell r="L490">
            <v>33051.590000000004</v>
          </cell>
          <cell r="M490">
            <v>144109.55000000002</v>
          </cell>
          <cell r="Q490" t="str">
            <v>SOV</v>
          </cell>
          <cell r="R490">
            <v>0.33333333333333331</v>
          </cell>
          <cell r="T490" t="str">
            <v>ZONES DE TRANSFORMATION AGRO-ALIMENTAIRES (ZTA)</v>
          </cell>
          <cell r="U490" t="str">
            <v>AHFR2</v>
          </cell>
          <cell r="V490" t="str">
            <v>A</v>
          </cell>
          <cell r="W490" t="str">
            <v>Agriculture</v>
          </cell>
          <cell r="X490" t="str">
            <v>AA</v>
          </cell>
          <cell r="Y490" t="str">
            <v>Agriculture</v>
          </cell>
          <cell r="Z490" t="str">
            <v>AA0</v>
          </cell>
          <cell r="AA490" t="str">
            <v>Agriculture</v>
          </cell>
          <cell r="AB490" t="str">
            <v>2100</v>
          </cell>
          <cell r="AC490" t="str">
            <v>41</v>
          </cell>
          <cell r="AD490" t="str">
            <v>OnGo</v>
          </cell>
        </row>
        <row r="491">
          <cell r="A491" t="str">
            <v>P-GN-AA0-023</v>
          </cell>
          <cell r="B491" t="str">
            <v>5900150002701</v>
          </cell>
          <cell r="C491" t="str">
            <v>Guinea</v>
          </cell>
          <cell r="D491" t="str">
            <v/>
          </cell>
          <cell r="E491" t="str">
            <v/>
          </cell>
          <cell r="F491" t="str">
            <v/>
          </cell>
          <cell r="G491" t="str">
            <v/>
          </cell>
          <cell r="H491" t="str">
            <v/>
          </cell>
          <cell r="I491" t="str">
            <v/>
          </cell>
          <cell r="J491" t="str">
            <v/>
          </cell>
          <cell r="K491" t="str">
            <v/>
          </cell>
          <cell r="L491" t="str">
            <v/>
          </cell>
          <cell r="M491">
            <v>0</v>
          </cell>
          <cell r="Q491" t="str">
            <v>SOV</v>
          </cell>
          <cell r="R491">
            <v>0.33333333333333331</v>
          </cell>
          <cell r="T491" t="str">
            <v>ZONES DE TRANSFORMATION AGRO-ALIMENTAIRES (ZTA)</v>
          </cell>
          <cell r="U491" t="str">
            <v>AHFR2</v>
          </cell>
          <cell r="V491" t="str">
            <v>A</v>
          </cell>
          <cell r="W491" t="str">
            <v>Agriculture</v>
          </cell>
          <cell r="X491" t="str">
            <v>AA</v>
          </cell>
          <cell r="Y491" t="str">
            <v>Agriculture</v>
          </cell>
          <cell r="Z491" t="str">
            <v>AA0</v>
          </cell>
          <cell r="AA491" t="str">
            <v>Agriculture</v>
          </cell>
          <cell r="AB491" t="str">
            <v>5900</v>
          </cell>
          <cell r="AC491" t="str">
            <v>10</v>
          </cell>
          <cell r="AD491" t="str">
            <v>OnGo</v>
          </cell>
        </row>
        <row r="492">
          <cell r="A492" t="str">
            <v>P-GN-D00-001</v>
          </cell>
          <cell r="B492" t="str">
            <v>2000130018381</v>
          </cell>
          <cell r="C492" t="str">
            <v>Guinea</v>
          </cell>
          <cell r="D492" t="str">
            <v/>
          </cell>
          <cell r="E492" t="str">
            <v/>
          </cell>
          <cell r="F492" t="str">
            <v/>
          </cell>
          <cell r="G492" t="str">
            <v/>
          </cell>
          <cell r="H492">
            <v>68772236.700000003</v>
          </cell>
          <cell r="I492" t="str">
            <v/>
          </cell>
          <cell r="J492" t="str">
            <v/>
          </cell>
          <cell r="K492" t="str">
            <v/>
          </cell>
          <cell r="L492" t="str">
            <v/>
          </cell>
          <cell r="M492">
            <v>68772236.700000003</v>
          </cell>
          <cell r="Q492" t="str">
            <v>NSO</v>
          </cell>
          <cell r="R492">
            <v>1</v>
          </cell>
          <cell r="T492" t="str">
            <v>BOKE MINE RAIL AND PORT</v>
          </cell>
          <cell r="U492" t="str">
            <v>PINS2</v>
          </cell>
          <cell r="V492" t="str">
            <v>D</v>
          </cell>
          <cell r="W492" t="str">
            <v>Transport</v>
          </cell>
          <cell r="X492" t="str">
            <v>D0</v>
          </cell>
          <cell r="Y492" t="str">
            <v>Transport</v>
          </cell>
          <cell r="Z492" t="str">
            <v>D00</v>
          </cell>
          <cell r="AA492" t="str">
            <v>Transport</v>
          </cell>
          <cell r="AB492" t="str">
            <v>2000</v>
          </cell>
          <cell r="AC492" t="str">
            <v>10</v>
          </cell>
          <cell r="AD492" t="str">
            <v>OnGo</v>
          </cell>
        </row>
        <row r="493">
          <cell r="A493" t="str">
            <v>P-GN-FA0-018</v>
          </cell>
          <cell r="B493" t="str">
            <v>2100150043046</v>
          </cell>
          <cell r="C493" t="str">
            <v>Guinea</v>
          </cell>
          <cell r="D493" t="str">
            <v/>
          </cell>
          <cell r="E493" t="str">
            <v/>
          </cell>
          <cell r="F493" t="str">
            <v/>
          </cell>
          <cell r="G493" t="str">
            <v/>
          </cell>
          <cell r="H493" t="str">
            <v/>
          </cell>
          <cell r="I493" t="str">
            <v/>
          </cell>
          <cell r="J493" t="str">
            <v/>
          </cell>
          <cell r="K493" t="str">
            <v/>
          </cell>
          <cell r="L493" t="str">
            <v/>
          </cell>
          <cell r="M493">
            <v>0</v>
          </cell>
          <cell r="Q493" t="str">
            <v>SOV</v>
          </cell>
          <cell r="R493">
            <v>0.25</v>
          </cell>
          <cell r="T493" t="str">
            <v>PROJET D’AMELIORATION DE L’ACCES A L’ELECTRICITE.</v>
          </cell>
          <cell r="U493" t="str">
            <v>PESD3</v>
          </cell>
          <cell r="V493" t="str">
            <v>F</v>
          </cell>
          <cell r="W493" t="str">
            <v>Power</v>
          </cell>
          <cell r="X493" t="str">
            <v>FA</v>
          </cell>
          <cell r="Y493" t="str">
            <v>Electricity</v>
          </cell>
          <cell r="Z493" t="str">
            <v>FA0</v>
          </cell>
          <cell r="AA493" t="str">
            <v>Electricity</v>
          </cell>
          <cell r="AB493" t="str">
            <v>2100</v>
          </cell>
          <cell r="AC493" t="str">
            <v>10</v>
          </cell>
          <cell r="AD493" t="str">
            <v>APVD</v>
          </cell>
        </row>
        <row r="494">
          <cell r="A494" t="str">
            <v>P-GN-FA0-018</v>
          </cell>
          <cell r="B494" t="str">
            <v>2100155041675</v>
          </cell>
          <cell r="C494" t="str">
            <v>Guinea</v>
          </cell>
          <cell r="D494" t="str">
            <v/>
          </cell>
          <cell r="E494" t="str">
            <v/>
          </cell>
          <cell r="F494" t="str">
            <v/>
          </cell>
          <cell r="G494" t="str">
            <v/>
          </cell>
          <cell r="H494" t="str">
            <v/>
          </cell>
          <cell r="I494" t="str">
            <v/>
          </cell>
          <cell r="J494" t="str">
            <v/>
          </cell>
          <cell r="K494" t="str">
            <v/>
          </cell>
          <cell r="L494" t="str">
            <v/>
          </cell>
          <cell r="M494">
            <v>0</v>
          </cell>
          <cell r="Q494" t="str">
            <v>SOV</v>
          </cell>
          <cell r="R494">
            <v>0.25</v>
          </cell>
          <cell r="T494" t="str">
            <v>PROJET D’AMELIORATION DE L’ACCES A L’ELECTRICITE.</v>
          </cell>
          <cell r="U494" t="str">
            <v>PESD3</v>
          </cell>
          <cell r="V494" t="str">
            <v>F</v>
          </cell>
          <cell r="W494" t="str">
            <v>Power</v>
          </cell>
          <cell r="X494" t="str">
            <v>FA</v>
          </cell>
          <cell r="Y494" t="str">
            <v>Electricity</v>
          </cell>
          <cell r="Z494" t="str">
            <v>FA0</v>
          </cell>
          <cell r="AA494" t="str">
            <v>Electricity</v>
          </cell>
          <cell r="AB494" t="str">
            <v>2100</v>
          </cell>
          <cell r="AC494" t="str">
            <v>40</v>
          </cell>
          <cell r="AD494" t="str">
            <v>APVD</v>
          </cell>
        </row>
        <row r="495">
          <cell r="A495" t="str">
            <v>P-GN-FA0-018</v>
          </cell>
          <cell r="B495" t="str">
            <v>5900150003401</v>
          </cell>
          <cell r="C495" t="str">
            <v>Guinea</v>
          </cell>
          <cell r="D495" t="str">
            <v/>
          </cell>
          <cell r="E495" t="str">
            <v/>
          </cell>
          <cell r="F495" t="str">
            <v/>
          </cell>
          <cell r="G495" t="str">
            <v/>
          </cell>
          <cell r="H495" t="str">
            <v/>
          </cell>
          <cell r="I495" t="str">
            <v/>
          </cell>
          <cell r="J495" t="str">
            <v/>
          </cell>
          <cell r="K495" t="str">
            <v/>
          </cell>
          <cell r="L495" t="str">
            <v/>
          </cell>
          <cell r="M495">
            <v>0</v>
          </cell>
          <cell r="Q495" t="str">
            <v>SOV</v>
          </cell>
          <cell r="R495">
            <v>0.25</v>
          </cell>
          <cell r="T495" t="str">
            <v>PROJET D’AMELIORATION DE L’ACCES A L’ELECTRICITE.</v>
          </cell>
          <cell r="U495" t="str">
            <v>PESD3</v>
          </cell>
          <cell r="V495" t="str">
            <v>F</v>
          </cell>
          <cell r="W495" t="str">
            <v>Power</v>
          </cell>
          <cell r="X495" t="str">
            <v>FA</v>
          </cell>
          <cell r="Y495" t="str">
            <v>Electricity</v>
          </cell>
          <cell r="Z495" t="str">
            <v>FA0</v>
          </cell>
          <cell r="AA495" t="str">
            <v>Electricity</v>
          </cell>
          <cell r="AB495" t="str">
            <v>5900</v>
          </cell>
          <cell r="AC495" t="str">
            <v>10</v>
          </cell>
          <cell r="AD495" t="str">
            <v>APVD</v>
          </cell>
        </row>
        <row r="496">
          <cell r="A496" t="str">
            <v>P-GN-FA0-018</v>
          </cell>
          <cell r="B496" t="str">
            <v>5900155017254</v>
          </cell>
          <cell r="C496" t="str">
            <v>Guinea</v>
          </cell>
          <cell r="D496" t="str">
            <v/>
          </cell>
          <cell r="E496" t="str">
            <v/>
          </cell>
          <cell r="F496" t="str">
            <v/>
          </cell>
          <cell r="G496" t="str">
            <v/>
          </cell>
          <cell r="H496" t="str">
            <v/>
          </cell>
          <cell r="I496" t="str">
            <v/>
          </cell>
          <cell r="J496" t="str">
            <v/>
          </cell>
          <cell r="K496">
            <v>187435.67</v>
          </cell>
          <cell r="L496">
            <v>634041.59</v>
          </cell>
          <cell r="M496">
            <v>821477.26</v>
          </cell>
          <cell r="Q496" t="str">
            <v>SOV</v>
          </cell>
          <cell r="R496">
            <v>0.25</v>
          </cell>
          <cell r="T496" t="str">
            <v>PROJET D’AMELIORATION DE L’ACCES A L’ELECTRICITE.</v>
          </cell>
          <cell r="U496" t="str">
            <v>PESD3</v>
          </cell>
          <cell r="V496" t="str">
            <v>F</v>
          </cell>
          <cell r="W496" t="str">
            <v>Power</v>
          </cell>
          <cell r="X496" t="str">
            <v>FA</v>
          </cell>
          <cell r="Y496" t="str">
            <v>Electricity</v>
          </cell>
          <cell r="Z496" t="str">
            <v>FA0</v>
          </cell>
          <cell r="AA496" t="str">
            <v>Electricity</v>
          </cell>
          <cell r="AB496" t="str">
            <v>5900</v>
          </cell>
          <cell r="AC496" t="str">
            <v>40</v>
          </cell>
          <cell r="AD496" t="str">
            <v>APVD</v>
          </cell>
        </row>
        <row r="497">
          <cell r="A497" t="str">
            <v>P-GN-FA0-019</v>
          </cell>
          <cell r="B497" t="str">
            <v>5700155003901</v>
          </cell>
          <cell r="C497" t="str">
            <v>Guinea</v>
          </cell>
          <cell r="D497" t="str">
            <v/>
          </cell>
          <cell r="E497" t="str">
            <v/>
          </cell>
          <cell r="F497" t="str">
            <v/>
          </cell>
          <cell r="G497" t="str">
            <v/>
          </cell>
          <cell r="H497" t="str">
            <v/>
          </cell>
          <cell r="I497" t="str">
            <v/>
          </cell>
          <cell r="J497" t="str">
            <v/>
          </cell>
          <cell r="K497" t="str">
            <v/>
          </cell>
          <cell r="L497" t="str">
            <v/>
          </cell>
          <cell r="M497">
            <v>0</v>
          </cell>
          <cell r="Q497" t="str">
            <v>SOV</v>
          </cell>
          <cell r="R497">
            <v>1</v>
          </cell>
          <cell r="T497" t="str">
            <v>DIGITIZATION OF GUINEA REGULATORY PROCESSES</v>
          </cell>
          <cell r="U497" t="str">
            <v>RDGW1</v>
          </cell>
          <cell r="V497" t="str">
            <v>F</v>
          </cell>
          <cell r="W497" t="str">
            <v>Power</v>
          </cell>
          <cell r="X497" t="str">
            <v>FA</v>
          </cell>
          <cell r="Y497" t="str">
            <v>Electricity</v>
          </cell>
          <cell r="Z497" t="str">
            <v>FA0</v>
          </cell>
          <cell r="AA497" t="str">
            <v>Electricity</v>
          </cell>
          <cell r="AB497" t="str">
            <v>5700</v>
          </cell>
          <cell r="AC497" t="str">
            <v>41</v>
          </cell>
          <cell r="AD497" t="str">
            <v>OnGo</v>
          </cell>
        </row>
        <row r="498">
          <cell r="A498" t="str">
            <v>P-GN-HA0-001</v>
          </cell>
          <cell r="B498" t="str">
            <v>2000130021094</v>
          </cell>
          <cell r="C498" t="str">
            <v>Guinea</v>
          </cell>
          <cell r="D498" t="str">
            <v/>
          </cell>
          <cell r="E498" t="str">
            <v/>
          </cell>
          <cell r="F498" t="str">
            <v/>
          </cell>
          <cell r="G498" t="str">
            <v/>
          </cell>
          <cell r="H498" t="str">
            <v/>
          </cell>
          <cell r="I498" t="str">
            <v/>
          </cell>
          <cell r="J498" t="str">
            <v/>
          </cell>
          <cell r="K498" t="str">
            <v/>
          </cell>
          <cell r="L498" t="str">
            <v/>
          </cell>
          <cell r="M498">
            <v>0</v>
          </cell>
          <cell r="Q498" t="str">
            <v>NSO</v>
          </cell>
          <cell r="R498">
            <v>1</v>
          </cell>
          <cell r="T498" t="str">
            <v>VISTA BANK GUINEE AGRICULTURE SME FINANCE</v>
          </cell>
          <cell r="U498" t="str">
            <v>PIFD1</v>
          </cell>
          <cell r="V498" t="str">
            <v>H</v>
          </cell>
          <cell r="W498" t="str">
            <v>Finance</v>
          </cell>
          <cell r="X498" t="str">
            <v>HA</v>
          </cell>
          <cell r="Y498" t="str">
            <v>Banks</v>
          </cell>
          <cell r="Z498" t="str">
            <v>HA0</v>
          </cell>
          <cell r="AA498" t="str">
            <v>Banks</v>
          </cell>
          <cell r="AB498" t="str">
            <v>2000</v>
          </cell>
          <cell r="AC498" t="str">
            <v>11</v>
          </cell>
          <cell r="AD498" t="str">
            <v>APVD</v>
          </cell>
        </row>
        <row r="499">
          <cell r="A499" t="str">
            <v>P-GN-HAA-001</v>
          </cell>
          <cell r="B499" t="str">
            <v>2100155034317</v>
          </cell>
          <cell r="C499" t="str">
            <v>Guinea</v>
          </cell>
          <cell r="D499" t="str">
            <v/>
          </cell>
          <cell r="E499" t="str">
            <v/>
          </cell>
          <cell r="F499">
            <v>296962.82</v>
          </cell>
          <cell r="G499" t="str">
            <v/>
          </cell>
          <cell r="H499" t="str">
            <v/>
          </cell>
          <cell r="I499">
            <v>21664.35</v>
          </cell>
          <cell r="J499">
            <v>92523.590000000011</v>
          </cell>
          <cell r="K499">
            <v>55182.78</v>
          </cell>
          <cell r="L499">
            <v>20661.039999999997</v>
          </cell>
          <cell r="M499">
            <v>486994.58</v>
          </cell>
          <cell r="Q499" t="str">
            <v>SOV</v>
          </cell>
          <cell r="R499">
            <v>1</v>
          </cell>
          <cell r="T499" t="str">
            <v>PROJET D'APPUI A LA MODERNISATION DU SECTEUR FINANCIER</v>
          </cell>
          <cell r="U499" t="str">
            <v>PIFD1</v>
          </cell>
          <cell r="V499" t="str">
            <v>H</v>
          </cell>
          <cell r="W499" t="str">
            <v>Finance</v>
          </cell>
          <cell r="X499" t="str">
            <v>HA</v>
          </cell>
          <cell r="Y499" t="str">
            <v>Banks</v>
          </cell>
          <cell r="Z499" t="str">
            <v>HAA</v>
          </cell>
          <cell r="AA499" t="str">
            <v>Development Banking</v>
          </cell>
          <cell r="AB499" t="str">
            <v>2100</v>
          </cell>
          <cell r="AC499" t="str">
            <v>40</v>
          </cell>
          <cell r="AD499" t="str">
            <v>OnGo</v>
          </cell>
        </row>
        <row r="500">
          <cell r="A500" t="str">
            <v>P-GN-I00-009</v>
          </cell>
          <cell r="B500" t="str">
            <v>5900155016367</v>
          </cell>
          <cell r="C500" t="str">
            <v>Guinea</v>
          </cell>
          <cell r="D500" t="str">
            <v/>
          </cell>
          <cell r="E500" t="str">
            <v/>
          </cell>
          <cell r="F500" t="str">
            <v/>
          </cell>
          <cell r="G500" t="str">
            <v/>
          </cell>
          <cell r="H500" t="str">
            <v/>
          </cell>
          <cell r="I500" t="str">
            <v/>
          </cell>
          <cell r="J500">
            <v>105217.81</v>
          </cell>
          <cell r="K500" t="str">
            <v/>
          </cell>
          <cell r="L500">
            <v>133281.31</v>
          </cell>
          <cell r="M500">
            <v>238499.12</v>
          </cell>
          <cell r="Q500" t="str">
            <v>SOV</v>
          </cell>
          <cell r="R500">
            <v>1</v>
          </cell>
          <cell r="T500" t="str">
            <v>PROJET D'ASSISTANCE TECHNIQUE A L'EMPLOI DES JEUNES (PATEJ)</v>
          </cell>
          <cell r="U500" t="str">
            <v>AHHD</v>
          </cell>
          <cell r="V500" t="str">
            <v>I</v>
          </cell>
          <cell r="W500" t="str">
            <v>Social</v>
          </cell>
          <cell r="X500" t="str">
            <v>I0</v>
          </cell>
          <cell r="Y500" t="str">
            <v>Social</v>
          </cell>
          <cell r="Z500" t="str">
            <v>I00</v>
          </cell>
          <cell r="AA500" t="str">
            <v>Social</v>
          </cell>
          <cell r="AB500" t="str">
            <v>5900</v>
          </cell>
          <cell r="AC500" t="str">
            <v>84</v>
          </cell>
          <cell r="AD500" t="str">
            <v>OnGo</v>
          </cell>
        </row>
        <row r="501">
          <cell r="A501" t="str">
            <v>P-GN-I00-011</v>
          </cell>
          <cell r="B501" t="str">
            <v>5900155016368</v>
          </cell>
          <cell r="C501" t="str">
            <v>Guinea</v>
          </cell>
          <cell r="D501" t="str">
            <v/>
          </cell>
          <cell r="E501" t="str">
            <v/>
          </cell>
          <cell r="F501" t="str">
            <v/>
          </cell>
          <cell r="G501" t="str">
            <v/>
          </cell>
          <cell r="H501" t="str">
            <v/>
          </cell>
          <cell r="I501" t="str">
            <v/>
          </cell>
          <cell r="J501" t="str">
            <v/>
          </cell>
          <cell r="K501">
            <v>242275</v>
          </cell>
          <cell r="L501" t="str">
            <v/>
          </cell>
          <cell r="M501">
            <v>242275</v>
          </cell>
          <cell r="Q501" t="str">
            <v>SOV</v>
          </cell>
          <cell r="R501">
            <v>1</v>
          </cell>
          <cell r="T501" t="str">
            <v>PROJET D'ASSISTANCE TECHNIQUE A L'EMPLOI DES JEUNES - PNUD (</v>
          </cell>
          <cell r="U501" t="str">
            <v>AHHD</v>
          </cell>
          <cell r="V501" t="str">
            <v>I</v>
          </cell>
          <cell r="W501" t="str">
            <v>Social</v>
          </cell>
          <cell r="X501" t="str">
            <v>I0</v>
          </cell>
          <cell r="Y501" t="str">
            <v>Social</v>
          </cell>
          <cell r="Z501" t="str">
            <v>I00</v>
          </cell>
          <cell r="AA501" t="str">
            <v>Social</v>
          </cell>
          <cell r="AB501" t="str">
            <v>5900</v>
          </cell>
          <cell r="AC501" t="str">
            <v>84</v>
          </cell>
          <cell r="AD501" t="str">
            <v>OnGo</v>
          </cell>
        </row>
        <row r="502">
          <cell r="A502" t="str">
            <v>P-GN-IB0-002</v>
          </cell>
          <cell r="B502" t="str">
            <v>5000199006368</v>
          </cell>
          <cell r="C502" t="str">
            <v>Guinea</v>
          </cell>
          <cell r="D502" t="str">
            <v/>
          </cell>
          <cell r="E502" t="str">
            <v/>
          </cell>
          <cell r="F502" t="str">
            <v/>
          </cell>
          <cell r="G502" t="str">
            <v/>
          </cell>
          <cell r="H502" t="str">
            <v/>
          </cell>
          <cell r="I502" t="str">
            <v/>
          </cell>
          <cell r="J502" t="str">
            <v/>
          </cell>
          <cell r="K502" t="str">
            <v/>
          </cell>
          <cell r="L502" t="str">
            <v/>
          </cell>
          <cell r="M502">
            <v>0</v>
          </cell>
          <cell r="Q502" t="str">
            <v>SOV</v>
          </cell>
          <cell r="R502">
            <v>1</v>
          </cell>
          <cell r="T502" t="str">
            <v>AIDE HUMANITAIRE D’URGENCE POUR LA LUTTE CONTRE L’ÉPIDÉMIE D</v>
          </cell>
          <cell r="U502" t="str">
            <v>AHHD</v>
          </cell>
          <cell r="V502" t="str">
            <v>I</v>
          </cell>
          <cell r="W502" t="str">
            <v>Social</v>
          </cell>
          <cell r="X502" t="str">
            <v>IB</v>
          </cell>
          <cell r="Y502" t="str">
            <v>Health</v>
          </cell>
          <cell r="Z502" t="str">
            <v>IB0</v>
          </cell>
          <cell r="AA502" t="str">
            <v>Health</v>
          </cell>
          <cell r="AB502" t="str">
            <v>5000</v>
          </cell>
          <cell r="AC502" t="str">
            <v>50</v>
          </cell>
          <cell r="AD502" t="str">
            <v>OnGo</v>
          </cell>
        </row>
        <row r="503">
          <cell r="A503" t="str">
            <v>P-GN-K00-009</v>
          </cell>
          <cell r="B503" t="str">
            <v>2100155032716</v>
          </cell>
          <cell r="C503" t="str">
            <v>Guinea</v>
          </cell>
          <cell r="D503" t="str">
            <v/>
          </cell>
          <cell r="E503" t="str">
            <v/>
          </cell>
          <cell r="F503">
            <v>365422.32</v>
          </cell>
          <cell r="G503">
            <v>536897.29</v>
          </cell>
          <cell r="H503">
            <v>909655.32000000018</v>
          </cell>
          <cell r="I503">
            <v>612939.70000000007</v>
          </cell>
          <cell r="J503">
            <v>258811.51</v>
          </cell>
          <cell r="K503" t="str">
            <v/>
          </cell>
          <cell r="L503">
            <v>39047.22</v>
          </cell>
          <cell r="M503">
            <v>2722773.3600000008</v>
          </cell>
          <cell r="Q503" t="str">
            <v>SOV</v>
          </cell>
          <cell r="R503">
            <v>0.5</v>
          </cell>
          <cell r="T503" t="str">
            <v>PROJET D’APPUI AU RENFORCEMENT DES CAPACITÉS DE L’ADMINISTRA</v>
          </cell>
          <cell r="U503" t="str">
            <v>ECGF1</v>
          </cell>
          <cell r="V503" t="str">
            <v>K</v>
          </cell>
          <cell r="W503" t="str">
            <v>Multi-Sector</v>
          </cell>
          <cell r="X503" t="str">
            <v>K0</v>
          </cell>
          <cell r="Y503" t="str">
            <v>Multi-Sector</v>
          </cell>
          <cell r="Z503" t="str">
            <v>K00</v>
          </cell>
          <cell r="AA503" t="str">
            <v>Multi-Sector</v>
          </cell>
          <cell r="AB503" t="str">
            <v>2100</v>
          </cell>
          <cell r="AC503" t="str">
            <v>40</v>
          </cell>
          <cell r="AD503" t="str">
            <v>OnGo</v>
          </cell>
        </row>
        <row r="504">
          <cell r="A504" t="str">
            <v>P-GN-K00-009</v>
          </cell>
          <cell r="B504" t="str">
            <v>5900155010901</v>
          </cell>
          <cell r="C504" t="str">
            <v>Guinea</v>
          </cell>
          <cell r="D504" t="str">
            <v/>
          </cell>
          <cell r="E504" t="str">
            <v/>
          </cell>
          <cell r="F504">
            <v>32026.199999999997</v>
          </cell>
          <cell r="G504">
            <v>43714.740000000013</v>
          </cell>
          <cell r="H504" t="str">
            <v/>
          </cell>
          <cell r="I504" t="str">
            <v/>
          </cell>
          <cell r="J504">
            <v>726517.98</v>
          </cell>
          <cell r="K504">
            <v>291836.21000000002</v>
          </cell>
          <cell r="L504" t="str">
            <v/>
          </cell>
          <cell r="M504">
            <v>1094095.1299999999</v>
          </cell>
          <cell r="Q504" t="str">
            <v>SOV</v>
          </cell>
          <cell r="R504">
            <v>0.5</v>
          </cell>
          <cell r="T504" t="str">
            <v>PROJET D’APPUI AU RENFORCEMENT DES CAPACITÉS DE L’ADMINISTRA</v>
          </cell>
          <cell r="U504" t="str">
            <v>ECGF1</v>
          </cell>
          <cell r="V504" t="str">
            <v>K</v>
          </cell>
          <cell r="W504" t="str">
            <v>Multi-Sector</v>
          </cell>
          <cell r="X504" t="str">
            <v>K0</v>
          </cell>
          <cell r="Y504" t="str">
            <v>Multi-Sector</v>
          </cell>
          <cell r="Z504" t="str">
            <v>K00</v>
          </cell>
          <cell r="AA504" t="str">
            <v>Multi-Sector</v>
          </cell>
          <cell r="AB504" t="str">
            <v>5900</v>
          </cell>
          <cell r="AC504" t="str">
            <v>84</v>
          </cell>
          <cell r="AD504" t="str">
            <v>OnGo</v>
          </cell>
        </row>
        <row r="505">
          <cell r="A505" t="str">
            <v>P-GN-K00-016</v>
          </cell>
          <cell r="B505" t="str">
            <v>2100150043143</v>
          </cell>
          <cell r="C505" t="str">
            <v>Guinea</v>
          </cell>
          <cell r="D505" t="str">
            <v/>
          </cell>
          <cell r="E505" t="str">
            <v/>
          </cell>
          <cell r="F505" t="str">
            <v/>
          </cell>
          <cell r="G505" t="str">
            <v/>
          </cell>
          <cell r="H505" t="str">
            <v/>
          </cell>
          <cell r="I505" t="str">
            <v/>
          </cell>
          <cell r="J505" t="str">
            <v/>
          </cell>
          <cell r="K505" t="str">
            <v/>
          </cell>
          <cell r="L505" t="str">
            <v/>
          </cell>
          <cell r="M505">
            <v>0</v>
          </cell>
          <cell r="Q505" t="str">
            <v>SOV</v>
          </cell>
          <cell r="R505">
            <v>1</v>
          </cell>
          <cell r="T505" t="str">
            <v>PPF - PROJET D'AMENAGEMENT DU BARRAGE A BUTS MULTIPLES DE FO</v>
          </cell>
          <cell r="U505" t="str">
            <v>AHWS3</v>
          </cell>
          <cell r="V505" t="str">
            <v>K</v>
          </cell>
          <cell r="W505" t="str">
            <v>Multi-Sector</v>
          </cell>
          <cell r="X505" t="str">
            <v>K0</v>
          </cell>
          <cell r="Y505" t="str">
            <v>Multi-Sector</v>
          </cell>
          <cell r="Z505" t="str">
            <v>K00</v>
          </cell>
          <cell r="AA505" t="str">
            <v>Multi-Sector</v>
          </cell>
          <cell r="AB505" t="str">
            <v>2100</v>
          </cell>
          <cell r="AC505" t="str">
            <v>32</v>
          </cell>
          <cell r="AD505" t="str">
            <v>APVD</v>
          </cell>
        </row>
        <row r="506">
          <cell r="A506" t="str">
            <v>P-GN-KA0-006</v>
          </cell>
          <cell r="B506" t="str">
            <v>2100150035593</v>
          </cell>
          <cell r="C506" t="str">
            <v>Guinea</v>
          </cell>
          <cell r="D506" t="str">
            <v/>
          </cell>
          <cell r="E506" t="str">
            <v/>
          </cell>
          <cell r="F506">
            <v>2900000</v>
          </cell>
          <cell r="G506" t="str">
            <v/>
          </cell>
          <cell r="H506" t="str">
            <v/>
          </cell>
          <cell r="I506" t="str">
            <v/>
          </cell>
          <cell r="J506" t="str">
            <v/>
          </cell>
          <cell r="K506" t="str">
            <v/>
          </cell>
          <cell r="L506" t="str">
            <v/>
          </cell>
          <cell r="M506">
            <v>2900000</v>
          </cell>
          <cell r="Q506" t="str">
            <v>SOV</v>
          </cell>
          <cell r="R506">
            <v>0.25</v>
          </cell>
          <cell r="T506" t="str">
            <v>PROGRAMME D’APPUI AUX RÉFORMES ECONOMIQUES ET FINANCIÈRES PH</v>
          </cell>
          <cell r="U506" t="str">
            <v>ECGF1</v>
          </cell>
          <cell r="V506" t="str">
            <v>K</v>
          </cell>
          <cell r="W506" t="str">
            <v>Multi-Sector</v>
          </cell>
          <cell r="X506" t="str">
            <v>KA</v>
          </cell>
          <cell r="Y506" t="str">
            <v>Public Sector Management</v>
          </cell>
          <cell r="Z506" t="str">
            <v>KA0</v>
          </cell>
          <cell r="AA506" t="str">
            <v>Public Sector Management</v>
          </cell>
          <cell r="AB506" t="str">
            <v>2100</v>
          </cell>
          <cell r="AC506" t="str">
            <v>20</v>
          </cell>
          <cell r="AD506" t="str">
            <v>COMP</v>
          </cell>
        </row>
        <row r="507">
          <cell r="A507" t="str">
            <v>P-GN-KA0-006</v>
          </cell>
          <cell r="B507" t="str">
            <v>2100155032717</v>
          </cell>
          <cell r="C507" t="str">
            <v>Guinea</v>
          </cell>
          <cell r="D507" t="str">
            <v/>
          </cell>
          <cell r="E507">
            <v>4064283.62</v>
          </cell>
          <cell r="F507" t="str">
            <v/>
          </cell>
          <cell r="G507" t="str">
            <v/>
          </cell>
          <cell r="H507" t="str">
            <v/>
          </cell>
          <cell r="I507" t="str">
            <v/>
          </cell>
          <cell r="J507" t="str">
            <v/>
          </cell>
          <cell r="K507" t="str">
            <v/>
          </cell>
          <cell r="L507" t="str">
            <v/>
          </cell>
          <cell r="M507">
            <v>4064283.62</v>
          </cell>
          <cell r="Q507" t="str">
            <v>SOV</v>
          </cell>
          <cell r="R507">
            <v>0.25</v>
          </cell>
          <cell r="T507" t="str">
            <v>PROGRAMME D’APPUI AUX RÉFORMES ECONOMIQUES ET FINANCIÈRES PH</v>
          </cell>
          <cell r="U507" t="str">
            <v>ECGF1</v>
          </cell>
          <cell r="V507" t="str">
            <v>K</v>
          </cell>
          <cell r="W507" t="str">
            <v>Multi-Sector</v>
          </cell>
          <cell r="X507" t="str">
            <v>KA</v>
          </cell>
          <cell r="Y507" t="str">
            <v>Public Sector Management</v>
          </cell>
          <cell r="Z507" t="str">
            <v>KA0</v>
          </cell>
          <cell r="AA507" t="str">
            <v>Public Sector Management</v>
          </cell>
          <cell r="AB507" t="str">
            <v>2100</v>
          </cell>
          <cell r="AC507" t="str">
            <v>20</v>
          </cell>
          <cell r="AD507" t="str">
            <v>COMP</v>
          </cell>
        </row>
        <row r="508">
          <cell r="A508" t="str">
            <v>P-GN-KA0-006</v>
          </cell>
          <cell r="B508" t="str">
            <v>5900150000851</v>
          </cell>
          <cell r="C508" t="str">
            <v>Guinea</v>
          </cell>
          <cell r="D508" t="str">
            <v/>
          </cell>
          <cell r="E508" t="str">
            <v/>
          </cell>
          <cell r="F508">
            <v>2420000</v>
          </cell>
          <cell r="G508" t="str">
            <v/>
          </cell>
          <cell r="H508" t="str">
            <v/>
          </cell>
          <cell r="I508" t="str">
            <v/>
          </cell>
          <cell r="J508" t="str">
            <v/>
          </cell>
          <cell r="K508" t="str">
            <v/>
          </cell>
          <cell r="L508" t="str">
            <v/>
          </cell>
          <cell r="M508">
            <v>2420000</v>
          </cell>
          <cell r="Q508" t="str">
            <v>SOV</v>
          </cell>
          <cell r="R508">
            <v>0.25</v>
          </cell>
          <cell r="T508" t="str">
            <v>PROGRAMME D’APPUI AUX RÉFORMES ECONOMIQUES ET FINANCIÈRES PH</v>
          </cell>
          <cell r="U508" t="str">
            <v>ECGF1</v>
          </cell>
          <cell r="V508" t="str">
            <v>K</v>
          </cell>
          <cell r="W508" t="str">
            <v>Multi-Sector</v>
          </cell>
          <cell r="X508" t="str">
            <v>KA</v>
          </cell>
          <cell r="Y508" t="str">
            <v>Public Sector Management</v>
          </cell>
          <cell r="Z508" t="str">
            <v>KA0</v>
          </cell>
          <cell r="AA508" t="str">
            <v>Public Sector Management</v>
          </cell>
          <cell r="AB508" t="str">
            <v>5900</v>
          </cell>
          <cell r="AC508" t="str">
            <v>20</v>
          </cell>
          <cell r="AD508" t="str">
            <v>COMP</v>
          </cell>
        </row>
        <row r="509">
          <cell r="A509" t="str">
            <v>P-GN-KA0-006</v>
          </cell>
          <cell r="B509" t="str">
            <v>5900155010352</v>
          </cell>
          <cell r="C509" t="str">
            <v>Guinea</v>
          </cell>
          <cell r="D509" t="str">
            <v/>
          </cell>
          <cell r="E509">
            <v>1120000</v>
          </cell>
          <cell r="F509" t="str">
            <v/>
          </cell>
          <cell r="G509" t="str">
            <v/>
          </cell>
          <cell r="H509" t="str">
            <v/>
          </cell>
          <cell r="I509" t="str">
            <v/>
          </cell>
          <cell r="J509" t="str">
            <v/>
          </cell>
          <cell r="K509" t="str">
            <v/>
          </cell>
          <cell r="L509" t="str">
            <v/>
          </cell>
          <cell r="M509">
            <v>1120000</v>
          </cell>
          <cell r="Q509" t="str">
            <v>SOV</v>
          </cell>
          <cell r="R509">
            <v>0.25</v>
          </cell>
          <cell r="T509" t="str">
            <v>PROGRAMME D’APPUI AUX RÉFORMES ECONOMIQUES ET FINANCIÈRES PH</v>
          </cell>
          <cell r="U509" t="str">
            <v>ECGF1</v>
          </cell>
          <cell r="V509" t="str">
            <v>K</v>
          </cell>
          <cell r="W509" t="str">
            <v>Multi-Sector</v>
          </cell>
          <cell r="X509" t="str">
            <v>KA</v>
          </cell>
          <cell r="Y509" t="str">
            <v>Public Sector Management</v>
          </cell>
          <cell r="Z509" t="str">
            <v>KA0</v>
          </cell>
          <cell r="AA509" t="str">
            <v>Public Sector Management</v>
          </cell>
          <cell r="AB509" t="str">
            <v>5900</v>
          </cell>
          <cell r="AC509" t="str">
            <v>20</v>
          </cell>
          <cell r="AD509" t="str">
            <v>COMP</v>
          </cell>
        </row>
        <row r="510">
          <cell r="A510" t="str">
            <v>P-GN-KA0-010</v>
          </cell>
          <cell r="B510" t="str">
            <v>5900155016461</v>
          </cell>
          <cell r="C510" t="str">
            <v>Guinea</v>
          </cell>
          <cell r="D510" t="str">
            <v/>
          </cell>
          <cell r="E510" t="str">
            <v/>
          </cell>
          <cell r="F510" t="str">
            <v/>
          </cell>
          <cell r="G510" t="str">
            <v/>
          </cell>
          <cell r="H510" t="str">
            <v/>
          </cell>
          <cell r="I510" t="str">
            <v/>
          </cell>
          <cell r="J510">
            <v>388354.29</v>
          </cell>
          <cell r="K510">
            <v>1230427.95</v>
          </cell>
          <cell r="L510">
            <v>583837.15999999992</v>
          </cell>
          <cell r="M510">
            <v>2202619.4</v>
          </cell>
          <cell r="Q510" t="str">
            <v>SOV</v>
          </cell>
          <cell r="R510">
            <v>1</v>
          </cell>
          <cell r="T510" t="str">
            <v>PROJET D’APPUI A LA MOBILISATION DES RESS INTERNES ET FORMAL</v>
          </cell>
          <cell r="U510" t="str">
            <v>ECGF1</v>
          </cell>
          <cell r="V510" t="str">
            <v>K</v>
          </cell>
          <cell r="W510" t="str">
            <v>Multi-Sector</v>
          </cell>
          <cell r="X510" t="str">
            <v>KA</v>
          </cell>
          <cell r="Y510" t="str">
            <v>Public Sector Management</v>
          </cell>
          <cell r="Z510" t="str">
            <v>KA0</v>
          </cell>
          <cell r="AA510" t="str">
            <v>Public Sector Management</v>
          </cell>
          <cell r="AB510" t="str">
            <v>5900</v>
          </cell>
          <cell r="AC510" t="str">
            <v>41</v>
          </cell>
          <cell r="AD510" t="str">
            <v>OnGo</v>
          </cell>
        </row>
        <row r="511">
          <cell r="A511" t="str">
            <v>P-GN-KF0-005</v>
          </cell>
          <cell r="B511" t="str">
            <v>5900155014301</v>
          </cell>
          <cell r="C511" t="str">
            <v>Guinea</v>
          </cell>
          <cell r="D511" t="str">
            <v/>
          </cell>
          <cell r="E511" t="str">
            <v/>
          </cell>
          <cell r="F511" t="str">
            <v/>
          </cell>
          <cell r="G511" t="str">
            <v/>
          </cell>
          <cell r="H511">
            <v>316936.59000000003</v>
          </cell>
          <cell r="I511">
            <v>221388.73</v>
          </cell>
          <cell r="J511">
            <v>55847</v>
          </cell>
          <cell r="K511">
            <v>286319.58</v>
          </cell>
          <cell r="L511">
            <v>92029.9</v>
          </cell>
          <cell r="M511">
            <v>972521.80000000016</v>
          </cell>
          <cell r="Q511" t="str">
            <v>SOV</v>
          </cell>
          <cell r="R511">
            <v>1</v>
          </cell>
          <cell r="T511" t="str">
            <v>PROJET D’ASSISTANCE TECHNIQUE POUR LA MISE EN ŒUVRE DU PNDES</v>
          </cell>
          <cell r="U511" t="str">
            <v>ECGF1</v>
          </cell>
          <cell r="V511" t="str">
            <v>K</v>
          </cell>
          <cell r="W511" t="str">
            <v>Multi-Sector</v>
          </cell>
          <cell r="X511" t="str">
            <v>KF</v>
          </cell>
          <cell r="Y511" t="str">
            <v>Institutional Support</v>
          </cell>
          <cell r="Z511" t="str">
            <v>KF0</v>
          </cell>
          <cell r="AA511" t="str">
            <v>Institutional Support</v>
          </cell>
          <cell r="AB511" t="str">
            <v>5900</v>
          </cell>
          <cell r="AC511" t="str">
            <v>84</v>
          </cell>
          <cell r="AD511" t="str">
            <v>OnGo</v>
          </cell>
        </row>
        <row r="512">
          <cell r="A512" t="str">
            <v>P-GN-KZ0-002</v>
          </cell>
          <cell r="B512" t="str">
            <v>2100150042355</v>
          </cell>
          <cell r="C512" t="str">
            <v>Guinea</v>
          </cell>
          <cell r="D512" t="str">
            <v/>
          </cell>
          <cell r="E512" t="str">
            <v/>
          </cell>
          <cell r="F512" t="str">
            <v/>
          </cell>
          <cell r="G512" t="str">
            <v/>
          </cell>
          <cell r="H512" t="str">
            <v/>
          </cell>
          <cell r="I512">
            <v>9300000</v>
          </cell>
          <cell r="J512" t="str">
            <v/>
          </cell>
          <cell r="K512" t="str">
            <v/>
          </cell>
          <cell r="L512" t="str">
            <v/>
          </cell>
          <cell r="M512">
            <v>9300000</v>
          </cell>
          <cell r="Q512" t="str">
            <v>SOV</v>
          </cell>
          <cell r="R512">
            <v>0.33333333333333331</v>
          </cell>
          <cell r="T512" t="str">
            <v>PROGRAMME D'APPUI À LA REPONSE À LA COVID-19 GUINEE</v>
          </cell>
          <cell r="U512" t="str">
            <v>ECGF</v>
          </cell>
          <cell r="V512" t="str">
            <v>K</v>
          </cell>
          <cell r="W512" t="str">
            <v>Multi-Sector</v>
          </cell>
          <cell r="X512" t="str">
            <v>KZ</v>
          </cell>
          <cell r="Y512" t="str">
            <v>Other Multi Sector</v>
          </cell>
          <cell r="Z512" t="str">
            <v>KZ0</v>
          </cell>
          <cell r="AA512" t="str">
            <v>Other Multi Sector</v>
          </cell>
          <cell r="AB512" t="str">
            <v>2100</v>
          </cell>
          <cell r="AC512" t="str">
            <v>20</v>
          </cell>
          <cell r="AD512" t="str">
            <v>CLSD</v>
          </cell>
        </row>
        <row r="513">
          <cell r="A513" t="str">
            <v>P-GN-KZ0-002</v>
          </cell>
          <cell r="B513" t="str">
            <v>2100155040751</v>
          </cell>
          <cell r="C513" t="str">
            <v>Guinea</v>
          </cell>
          <cell r="D513" t="str">
            <v/>
          </cell>
          <cell r="E513" t="str">
            <v/>
          </cell>
          <cell r="F513" t="str">
            <v/>
          </cell>
          <cell r="G513" t="str">
            <v/>
          </cell>
          <cell r="H513" t="str">
            <v/>
          </cell>
          <cell r="I513">
            <v>3000000</v>
          </cell>
          <cell r="J513" t="str">
            <v/>
          </cell>
          <cell r="K513" t="str">
            <v/>
          </cell>
          <cell r="L513" t="str">
            <v/>
          </cell>
          <cell r="M513">
            <v>3000000</v>
          </cell>
          <cell r="Q513" t="str">
            <v>SOV</v>
          </cell>
          <cell r="R513">
            <v>0.33333333333333331</v>
          </cell>
          <cell r="T513" t="str">
            <v>PROGRAMME D'APPUI À LA REPONSE À LA COVID-19 GUINEE</v>
          </cell>
          <cell r="U513" t="str">
            <v>ECGF</v>
          </cell>
          <cell r="V513" t="str">
            <v>K</v>
          </cell>
          <cell r="W513" t="str">
            <v>Multi-Sector</v>
          </cell>
          <cell r="X513" t="str">
            <v>KZ</v>
          </cell>
          <cell r="Y513" t="str">
            <v>Other Multi Sector</v>
          </cell>
          <cell r="Z513" t="str">
            <v>KZ0</v>
          </cell>
          <cell r="AA513" t="str">
            <v>Other Multi Sector</v>
          </cell>
          <cell r="AB513" t="str">
            <v>2100</v>
          </cell>
          <cell r="AC513" t="str">
            <v>21</v>
          </cell>
          <cell r="AD513" t="str">
            <v>CLSD</v>
          </cell>
        </row>
        <row r="514">
          <cell r="A514" t="str">
            <v>P-GN-KZ0-002</v>
          </cell>
          <cell r="B514" t="str">
            <v>5900150002855</v>
          </cell>
          <cell r="C514" t="str">
            <v>Guinea</v>
          </cell>
          <cell r="D514" t="str">
            <v/>
          </cell>
          <cell r="E514" t="str">
            <v/>
          </cell>
          <cell r="F514" t="str">
            <v/>
          </cell>
          <cell r="G514" t="str">
            <v/>
          </cell>
          <cell r="H514" t="str">
            <v/>
          </cell>
          <cell r="I514">
            <v>11700000</v>
          </cell>
          <cell r="J514" t="str">
            <v/>
          </cell>
          <cell r="K514" t="str">
            <v/>
          </cell>
          <cell r="L514" t="str">
            <v/>
          </cell>
          <cell r="M514">
            <v>11700000</v>
          </cell>
          <cell r="Q514" t="str">
            <v>SOV</v>
          </cell>
          <cell r="R514">
            <v>0.33333333333333331</v>
          </cell>
          <cell r="T514" t="str">
            <v>PROGRAMME D'APPUI À LA REPONSE À LA COVID-19 GUINEE</v>
          </cell>
          <cell r="U514" t="str">
            <v>ECGF</v>
          </cell>
          <cell r="V514" t="str">
            <v>K</v>
          </cell>
          <cell r="W514" t="str">
            <v>Multi-Sector</v>
          </cell>
          <cell r="X514" t="str">
            <v>KZ</v>
          </cell>
          <cell r="Y514" t="str">
            <v>Other Multi Sector</v>
          </cell>
          <cell r="Z514" t="str">
            <v>KZ0</v>
          </cell>
          <cell r="AA514" t="str">
            <v>Other Multi Sector</v>
          </cell>
          <cell r="AB514" t="str">
            <v>5900</v>
          </cell>
          <cell r="AC514" t="str">
            <v>20</v>
          </cell>
          <cell r="AD514" t="str">
            <v>CLSD</v>
          </cell>
        </row>
        <row r="515">
          <cell r="A515" t="str">
            <v>P-GQ-AAF-004</v>
          </cell>
          <cell r="B515" t="str">
            <v>2000200004351</v>
          </cell>
          <cell r="C515" t="str">
            <v>Eq Guinea</v>
          </cell>
          <cell r="D515" t="str">
            <v/>
          </cell>
          <cell r="E515" t="str">
            <v/>
          </cell>
          <cell r="F515" t="str">
            <v/>
          </cell>
          <cell r="G515" t="str">
            <v/>
          </cell>
          <cell r="H515" t="str">
            <v/>
          </cell>
          <cell r="I515">
            <v>622515.25</v>
          </cell>
          <cell r="J515">
            <v>1501158.65</v>
          </cell>
          <cell r="K515">
            <v>956719.04999999958</v>
          </cell>
          <cell r="L515">
            <v>1043675.8200000001</v>
          </cell>
          <cell r="M515">
            <v>4124068.7699999996</v>
          </cell>
          <cell r="Q515" t="str">
            <v>SOV</v>
          </cell>
          <cell r="R515">
            <v>1</v>
          </cell>
          <cell r="T515" t="str">
            <v>PROJET D’APPUI AU DÉVELOP. DES CHAINES DE VALEUR DU SECTEUR</v>
          </cell>
          <cell r="U515" t="str">
            <v>AHAI3</v>
          </cell>
          <cell r="V515" t="str">
            <v>A</v>
          </cell>
          <cell r="W515" t="str">
            <v>Agriculture</v>
          </cell>
          <cell r="X515" t="str">
            <v>AA</v>
          </cell>
          <cell r="Y515" t="str">
            <v>Agriculture</v>
          </cell>
          <cell r="Z515" t="str">
            <v>AAF</v>
          </cell>
          <cell r="AA515" t="str">
            <v>Fisheries / Maritime Food</v>
          </cell>
          <cell r="AB515" t="str">
            <v>2000</v>
          </cell>
          <cell r="AC515" t="str">
            <v>10</v>
          </cell>
          <cell r="AD515" t="str">
            <v>OnGo</v>
          </cell>
        </row>
        <row r="516">
          <cell r="A516" t="str">
            <v>P-GQ-G00-002</v>
          </cell>
          <cell r="B516" t="str">
            <v>5500155014452</v>
          </cell>
          <cell r="C516" t="str">
            <v>Eq Guinea</v>
          </cell>
          <cell r="D516" t="str">
            <v/>
          </cell>
          <cell r="E516" t="str">
            <v/>
          </cell>
          <cell r="F516" t="str">
            <v/>
          </cell>
          <cell r="G516" t="str">
            <v/>
          </cell>
          <cell r="H516" t="str">
            <v/>
          </cell>
          <cell r="I516" t="str">
            <v/>
          </cell>
          <cell r="J516" t="str">
            <v/>
          </cell>
          <cell r="K516" t="str">
            <v/>
          </cell>
          <cell r="L516" t="str">
            <v/>
          </cell>
          <cell r="M516">
            <v>0</v>
          </cell>
          <cell r="Q516" t="str">
            <v>SOV</v>
          </cell>
          <cell r="R516">
            <v>1</v>
          </cell>
          <cell r="T516" t="str">
            <v>PROJET D'ÉTUDES DE FAISABILITÉ DU PROJET D'APPUI AU RENFORCE</v>
          </cell>
          <cell r="U516" t="str">
            <v>PITD2</v>
          </cell>
          <cell r="V516" t="str">
            <v>G</v>
          </cell>
          <cell r="W516" t="str">
            <v>Communications</v>
          </cell>
          <cell r="X516" t="str">
            <v>G0</v>
          </cell>
          <cell r="Y516" t="str">
            <v>Communications</v>
          </cell>
          <cell r="Z516" t="str">
            <v>G00</v>
          </cell>
          <cell r="AA516" t="str">
            <v>Communications</v>
          </cell>
          <cell r="AB516" t="str">
            <v>5500</v>
          </cell>
          <cell r="AC516" t="str">
            <v>43</v>
          </cell>
          <cell r="AD516" t="str">
            <v>OnGo</v>
          </cell>
        </row>
        <row r="517">
          <cell r="A517" t="str">
            <v>P-GQ-IAE-006</v>
          </cell>
          <cell r="B517" t="str">
            <v>5500155014251</v>
          </cell>
          <cell r="C517" t="str">
            <v>Eq Guinea</v>
          </cell>
          <cell r="D517" t="str">
            <v/>
          </cell>
          <cell r="E517" t="str">
            <v/>
          </cell>
          <cell r="F517" t="str">
            <v/>
          </cell>
          <cell r="G517" t="str">
            <v/>
          </cell>
          <cell r="H517" t="str">
            <v/>
          </cell>
          <cell r="I517" t="str">
            <v/>
          </cell>
          <cell r="J517" t="str">
            <v/>
          </cell>
          <cell r="K517">
            <v>11584.75</v>
          </cell>
          <cell r="L517">
            <v>19461.600000000002</v>
          </cell>
          <cell r="M517">
            <v>31046.350000000002</v>
          </cell>
          <cell r="Q517" t="str">
            <v>SOV</v>
          </cell>
          <cell r="R517">
            <v>1</v>
          </cell>
          <cell r="T517" t="str">
            <v>ETUDES DE FAISABILITE DU PROJET D'APPUI DU RENFORCEMENT DU C</v>
          </cell>
          <cell r="U517" t="str">
            <v>AHHD3</v>
          </cell>
          <cell r="V517" t="str">
            <v>I</v>
          </cell>
          <cell r="W517" t="str">
            <v>Social</v>
          </cell>
          <cell r="X517" t="str">
            <v>IA</v>
          </cell>
          <cell r="Y517" t="str">
            <v>Education</v>
          </cell>
          <cell r="Z517" t="str">
            <v>IAE</v>
          </cell>
          <cell r="AA517" t="str">
            <v>Technical / Vocational Education</v>
          </cell>
          <cell r="AB517" t="str">
            <v>5500</v>
          </cell>
          <cell r="AC517" t="str">
            <v>43</v>
          </cell>
          <cell r="AD517" t="str">
            <v>OnGo</v>
          </cell>
        </row>
        <row r="518">
          <cell r="A518" t="str">
            <v>P-GQ-K00-008</v>
          </cell>
          <cell r="B518" t="str">
            <v>2000200004152</v>
          </cell>
          <cell r="C518" t="str">
            <v>Eq Guinea</v>
          </cell>
          <cell r="D518" t="str">
            <v/>
          </cell>
          <cell r="E518" t="str">
            <v/>
          </cell>
          <cell r="F518" t="str">
            <v/>
          </cell>
          <cell r="G518" t="str">
            <v/>
          </cell>
          <cell r="H518" t="str">
            <v/>
          </cell>
          <cell r="I518" t="str">
            <v/>
          </cell>
          <cell r="J518">
            <v>834259.73000000045</v>
          </cell>
          <cell r="K518">
            <v>1123361.83</v>
          </cell>
          <cell r="L518">
            <v>283591.19</v>
          </cell>
          <cell r="M518">
            <v>2241212.7500000005</v>
          </cell>
          <cell r="Q518" t="str">
            <v>SOV</v>
          </cell>
          <cell r="R518">
            <v>1</v>
          </cell>
          <cell r="T518" t="str">
            <v>PROJET D’APPUI A LA MODERNISATION DES FINANCES PUBLIQUES (PA</v>
          </cell>
          <cell r="U518" t="str">
            <v>ECGF1</v>
          </cell>
          <cell r="V518" t="str">
            <v>K</v>
          </cell>
          <cell r="W518" t="str">
            <v>Multi-Sector</v>
          </cell>
          <cell r="X518" t="str">
            <v>K0</v>
          </cell>
          <cell r="Y518" t="str">
            <v>Multi-Sector</v>
          </cell>
          <cell r="Z518" t="str">
            <v>K00</v>
          </cell>
          <cell r="AA518" t="str">
            <v>Multi-Sector</v>
          </cell>
          <cell r="AB518" t="str">
            <v>2000</v>
          </cell>
          <cell r="AC518" t="str">
            <v>10</v>
          </cell>
          <cell r="AD518" t="str">
            <v>OnGo</v>
          </cell>
        </row>
        <row r="519">
          <cell r="A519" t="str">
            <v>P-GW-A00-003</v>
          </cell>
          <cell r="B519" t="str">
            <v>2100150038393</v>
          </cell>
          <cell r="C519" t="str">
            <v>Guinea-Bissau</v>
          </cell>
          <cell r="D519" t="str">
            <v/>
          </cell>
          <cell r="E519" t="str">
            <v/>
          </cell>
          <cell r="F519" t="str">
            <v/>
          </cell>
          <cell r="G519">
            <v>45339.14</v>
          </cell>
          <cell r="H519">
            <v>51767.89</v>
          </cell>
          <cell r="I519">
            <v>26863.160000000003</v>
          </cell>
          <cell r="J519">
            <v>57745.08</v>
          </cell>
          <cell r="K519">
            <v>40069.81</v>
          </cell>
          <cell r="L519">
            <v>107428.79999999999</v>
          </cell>
          <cell r="M519">
            <v>329213.88</v>
          </cell>
          <cell r="Q519" t="str">
            <v>SOV</v>
          </cell>
          <cell r="R519">
            <v>0.25</v>
          </cell>
          <cell r="T519" t="str">
            <v>PROJET DE DÉVELOPPEMENT DES CHAINES DE VALEUR RIZ</v>
          </cell>
          <cell r="U519" t="str">
            <v>AHAI5</v>
          </cell>
          <cell r="V519" t="str">
            <v>A</v>
          </cell>
          <cell r="W519" t="str">
            <v>Agriculture</v>
          </cell>
          <cell r="X519" t="str">
            <v>A0</v>
          </cell>
          <cell r="Y519" t="str">
            <v>Agriculture and Rural Development</v>
          </cell>
          <cell r="Z519" t="str">
            <v>A00</v>
          </cell>
          <cell r="AA519" t="str">
            <v>Agriculture and Rural Development</v>
          </cell>
          <cell r="AB519" t="str">
            <v>2100</v>
          </cell>
          <cell r="AC519" t="str">
            <v>10</v>
          </cell>
          <cell r="AD519" t="str">
            <v>OnGo</v>
          </cell>
        </row>
        <row r="520">
          <cell r="A520" t="str">
            <v>P-GW-A00-003</v>
          </cell>
          <cell r="B520" t="str">
            <v>2100155035916</v>
          </cell>
          <cell r="C520" t="str">
            <v>Guinea-Bissau</v>
          </cell>
          <cell r="D520" t="str">
            <v/>
          </cell>
          <cell r="E520" t="str">
            <v/>
          </cell>
          <cell r="F520" t="str">
            <v/>
          </cell>
          <cell r="G520">
            <v>29208.6</v>
          </cell>
          <cell r="H520">
            <v>44666.49</v>
          </cell>
          <cell r="I520" t="str">
            <v/>
          </cell>
          <cell r="J520">
            <v>4043.45</v>
          </cell>
          <cell r="K520" t="str">
            <v/>
          </cell>
          <cell r="L520">
            <v>15607.11</v>
          </cell>
          <cell r="M520">
            <v>93525.65</v>
          </cell>
          <cell r="Q520" t="str">
            <v>SOV</v>
          </cell>
          <cell r="R520">
            <v>0.25</v>
          </cell>
          <cell r="T520" t="str">
            <v>PROJET DE DÉVELOPPEMENT DES CHAINES DE VALEUR RIZ</v>
          </cell>
          <cell r="U520" t="str">
            <v>AHAI5</v>
          </cell>
          <cell r="V520" t="str">
            <v>A</v>
          </cell>
          <cell r="W520" t="str">
            <v>Agriculture</v>
          </cell>
          <cell r="X520" t="str">
            <v>A0</v>
          </cell>
          <cell r="Y520" t="str">
            <v>Agriculture and Rural Development</v>
          </cell>
          <cell r="Z520" t="str">
            <v>A00</v>
          </cell>
          <cell r="AA520" t="str">
            <v>Agriculture and Rural Development</v>
          </cell>
          <cell r="AB520" t="str">
            <v>2100</v>
          </cell>
          <cell r="AC520" t="str">
            <v>41</v>
          </cell>
          <cell r="AD520" t="str">
            <v>OnGo</v>
          </cell>
        </row>
        <row r="521">
          <cell r="A521" t="str">
            <v>P-GW-A00-003</v>
          </cell>
          <cell r="B521" t="str">
            <v>5900150001751</v>
          </cell>
          <cell r="C521" t="str">
            <v>Guinea-Bissau</v>
          </cell>
          <cell r="D521" t="str">
            <v/>
          </cell>
          <cell r="E521" t="str">
            <v/>
          </cell>
          <cell r="F521" t="str">
            <v/>
          </cell>
          <cell r="G521">
            <v>747837.01</v>
          </cell>
          <cell r="H521">
            <v>245433.68999999997</v>
          </cell>
          <cell r="I521">
            <v>520029.36000000004</v>
          </cell>
          <cell r="J521">
            <v>594708.35999999987</v>
          </cell>
          <cell r="K521">
            <v>636439.95000000007</v>
          </cell>
          <cell r="L521">
            <v>150486.50999999998</v>
          </cell>
          <cell r="M521">
            <v>2894934.88</v>
          </cell>
          <cell r="Q521" t="str">
            <v>SOV</v>
          </cell>
          <cell r="R521">
            <v>0.25</v>
          </cell>
          <cell r="T521" t="str">
            <v>PROJET DE DÉVELOPPEMENT DES CHAINES DE VALEUR RIZ</v>
          </cell>
          <cell r="U521" t="str">
            <v>AHAI5</v>
          </cell>
          <cell r="V521" t="str">
            <v>A</v>
          </cell>
          <cell r="W521" t="str">
            <v>Agriculture</v>
          </cell>
          <cell r="X521" t="str">
            <v>A0</v>
          </cell>
          <cell r="Y521" t="str">
            <v>Agriculture and Rural Development</v>
          </cell>
          <cell r="Z521" t="str">
            <v>A00</v>
          </cell>
          <cell r="AA521" t="str">
            <v>Agriculture and Rural Development</v>
          </cell>
          <cell r="AB521" t="str">
            <v>5900</v>
          </cell>
          <cell r="AC521" t="str">
            <v>10</v>
          </cell>
          <cell r="AD521" t="str">
            <v>OnGo</v>
          </cell>
        </row>
        <row r="522">
          <cell r="A522" t="str">
            <v>P-GW-A00-003</v>
          </cell>
          <cell r="B522" t="str">
            <v>5900155012601</v>
          </cell>
          <cell r="C522" t="str">
            <v>Guinea-Bissau</v>
          </cell>
          <cell r="D522" t="str">
            <v/>
          </cell>
          <cell r="E522" t="str">
            <v/>
          </cell>
          <cell r="F522" t="str">
            <v/>
          </cell>
          <cell r="G522">
            <v>69740.63</v>
          </cell>
          <cell r="H522" t="str">
            <v/>
          </cell>
          <cell r="I522">
            <v>7769.31</v>
          </cell>
          <cell r="J522" t="str">
            <v/>
          </cell>
          <cell r="K522" t="str">
            <v/>
          </cell>
          <cell r="L522">
            <v>23902.83</v>
          </cell>
          <cell r="M522">
            <v>101412.77</v>
          </cell>
          <cell r="Q522" t="str">
            <v>SOV</v>
          </cell>
          <cell r="R522">
            <v>0.25</v>
          </cell>
          <cell r="T522" t="str">
            <v>PROJET DE DÉVELOPPEMENT DES CHAINES DE VALEUR RIZ</v>
          </cell>
          <cell r="U522" t="str">
            <v>AHAI5</v>
          </cell>
          <cell r="V522" t="str">
            <v>A</v>
          </cell>
          <cell r="W522" t="str">
            <v>Agriculture</v>
          </cell>
          <cell r="X522" t="str">
            <v>A0</v>
          </cell>
          <cell r="Y522" t="str">
            <v>Agriculture and Rural Development</v>
          </cell>
          <cell r="Z522" t="str">
            <v>A00</v>
          </cell>
          <cell r="AA522" t="str">
            <v>Agriculture and Rural Development</v>
          </cell>
          <cell r="AB522" t="str">
            <v>5900</v>
          </cell>
          <cell r="AC522" t="str">
            <v>41</v>
          </cell>
          <cell r="AD522" t="str">
            <v>OnGo</v>
          </cell>
        </row>
        <row r="523">
          <cell r="A523" t="str">
            <v>P-GW-A00-004</v>
          </cell>
          <cell r="B523" t="str">
            <v>2100150042095</v>
          </cell>
          <cell r="C523" t="str">
            <v>Guinea-Bissau</v>
          </cell>
          <cell r="D523" t="str">
            <v/>
          </cell>
          <cell r="E523" t="str">
            <v/>
          </cell>
          <cell r="F523" t="str">
            <v/>
          </cell>
          <cell r="G523" t="str">
            <v/>
          </cell>
          <cell r="H523" t="str">
            <v/>
          </cell>
          <cell r="I523" t="str">
            <v/>
          </cell>
          <cell r="J523">
            <v>12943.53</v>
          </cell>
          <cell r="K523">
            <v>2159.62</v>
          </cell>
          <cell r="L523">
            <v>233.69</v>
          </cell>
          <cell r="M523">
            <v>15336.840000000002</v>
          </cell>
          <cell r="Q523" t="str">
            <v>SOV</v>
          </cell>
          <cell r="R523">
            <v>0.33333333333333331</v>
          </cell>
          <cell r="T523" t="str">
            <v>PROJET D'APPUI AUX CHAINES DE VALEURS ET A L'ENTREPRENARIAT</v>
          </cell>
          <cell r="U523" t="str">
            <v>AHAI5</v>
          </cell>
          <cell r="V523" t="str">
            <v>A</v>
          </cell>
          <cell r="W523" t="str">
            <v>Agriculture</v>
          </cell>
          <cell r="X523" t="str">
            <v>A0</v>
          </cell>
          <cell r="Y523" t="str">
            <v>Agriculture and Rural Development</v>
          </cell>
          <cell r="Z523" t="str">
            <v>A00</v>
          </cell>
          <cell r="AA523" t="str">
            <v>Agriculture and Rural Development</v>
          </cell>
          <cell r="AB523" t="str">
            <v>2100</v>
          </cell>
          <cell r="AC523" t="str">
            <v>10</v>
          </cell>
          <cell r="AD523" t="str">
            <v>OnGo</v>
          </cell>
        </row>
        <row r="524">
          <cell r="A524" t="str">
            <v>P-GW-A00-004</v>
          </cell>
          <cell r="B524" t="str">
            <v>5900150002651</v>
          </cell>
          <cell r="C524" t="str">
            <v>Guinea-Bissau</v>
          </cell>
          <cell r="D524" t="str">
            <v/>
          </cell>
          <cell r="E524" t="str">
            <v/>
          </cell>
          <cell r="F524" t="str">
            <v/>
          </cell>
          <cell r="G524" t="str">
            <v/>
          </cell>
          <cell r="H524" t="str">
            <v/>
          </cell>
          <cell r="I524" t="str">
            <v/>
          </cell>
          <cell r="J524">
            <v>6685.74</v>
          </cell>
          <cell r="K524" t="str">
            <v/>
          </cell>
          <cell r="L524" t="str">
            <v/>
          </cell>
          <cell r="M524">
            <v>6685.74</v>
          </cell>
          <cell r="Q524" t="str">
            <v>SOV</v>
          </cell>
          <cell r="R524">
            <v>0.33333333333333331</v>
          </cell>
          <cell r="T524" t="str">
            <v>PROJET D'APPUI AUX CHAINES DE VALEURS ET A L'ENTREPRENARIAT</v>
          </cell>
          <cell r="U524" t="str">
            <v>AHAI5</v>
          </cell>
          <cell r="V524" t="str">
            <v>A</v>
          </cell>
          <cell r="W524" t="str">
            <v>Agriculture</v>
          </cell>
          <cell r="X524" t="str">
            <v>A0</v>
          </cell>
          <cell r="Y524" t="str">
            <v>Agriculture and Rural Development</v>
          </cell>
          <cell r="Z524" t="str">
            <v>A00</v>
          </cell>
          <cell r="AA524" t="str">
            <v>Agriculture and Rural Development</v>
          </cell>
          <cell r="AB524" t="str">
            <v>5900</v>
          </cell>
          <cell r="AC524" t="str">
            <v>10</v>
          </cell>
          <cell r="AD524" t="str">
            <v>OnGo</v>
          </cell>
        </row>
        <row r="525">
          <cell r="A525" t="str">
            <v>P-GW-A00-004</v>
          </cell>
          <cell r="B525" t="str">
            <v>5900155016006</v>
          </cell>
          <cell r="C525" t="str">
            <v>Guinea-Bissau</v>
          </cell>
          <cell r="D525" t="str">
            <v/>
          </cell>
          <cell r="E525" t="str">
            <v/>
          </cell>
          <cell r="F525" t="str">
            <v/>
          </cell>
          <cell r="G525" t="str">
            <v/>
          </cell>
          <cell r="H525" t="str">
            <v/>
          </cell>
          <cell r="I525">
            <v>207904.7</v>
          </cell>
          <cell r="J525">
            <v>811873.42999999993</v>
          </cell>
          <cell r="K525">
            <v>640046.35</v>
          </cell>
          <cell r="L525">
            <v>171066.51</v>
          </cell>
          <cell r="M525">
            <v>1830890.99</v>
          </cell>
          <cell r="Q525" t="str">
            <v>SOV</v>
          </cell>
          <cell r="R525">
            <v>0.33333333333333331</v>
          </cell>
          <cell r="T525" t="str">
            <v>PROJET D'APPUI AUX CHAINES DE VALEURS ET A L'ENTREPRENARIAT</v>
          </cell>
          <cell r="U525" t="str">
            <v>AHAI5</v>
          </cell>
          <cell r="V525" t="str">
            <v>A</v>
          </cell>
          <cell r="W525" t="str">
            <v>Agriculture</v>
          </cell>
          <cell r="X525" t="str">
            <v>A0</v>
          </cell>
          <cell r="Y525" t="str">
            <v>Agriculture and Rural Development</v>
          </cell>
          <cell r="Z525" t="str">
            <v>A00</v>
          </cell>
          <cell r="AA525" t="str">
            <v>Agriculture and Rural Development</v>
          </cell>
          <cell r="AB525" t="str">
            <v>5900</v>
          </cell>
          <cell r="AC525" t="str">
            <v>41</v>
          </cell>
          <cell r="AD525" t="str">
            <v>OnGo</v>
          </cell>
        </row>
        <row r="526">
          <cell r="A526" t="str">
            <v>P-GW-A00-007</v>
          </cell>
          <cell r="B526" t="str">
            <v>5900155016906</v>
          </cell>
          <cell r="C526" t="str">
            <v>Guinea-Bissau</v>
          </cell>
          <cell r="D526" t="str">
            <v/>
          </cell>
          <cell r="E526" t="str">
            <v/>
          </cell>
          <cell r="F526" t="str">
            <v/>
          </cell>
          <cell r="G526" t="str">
            <v/>
          </cell>
          <cell r="H526" t="str">
            <v/>
          </cell>
          <cell r="I526" t="str">
            <v/>
          </cell>
          <cell r="J526" t="str">
            <v/>
          </cell>
          <cell r="K526" t="str">
            <v/>
          </cell>
          <cell r="L526" t="str">
            <v/>
          </cell>
          <cell r="M526">
            <v>0</v>
          </cell>
          <cell r="Q526" t="str">
            <v>SOV</v>
          </cell>
          <cell r="R526">
            <v>1</v>
          </cell>
          <cell r="T526" t="str">
            <v>PROJET D’APPUI À LA RÉSILIENCE DES GROUPEMENTS ET EXPLOITATI</v>
          </cell>
          <cell r="U526" t="str">
            <v>AHAI5</v>
          </cell>
          <cell r="V526" t="str">
            <v>A</v>
          </cell>
          <cell r="W526" t="str">
            <v>Agriculture</v>
          </cell>
          <cell r="X526" t="str">
            <v>A0</v>
          </cell>
          <cell r="Y526" t="str">
            <v>Agriculture and Rural Development</v>
          </cell>
          <cell r="Z526" t="str">
            <v>A00</v>
          </cell>
          <cell r="AA526" t="str">
            <v>Agriculture and Rural Development</v>
          </cell>
          <cell r="AB526" t="str">
            <v>5900</v>
          </cell>
          <cell r="AC526" t="str">
            <v>84</v>
          </cell>
          <cell r="AD526" t="str">
            <v>OnGo</v>
          </cell>
        </row>
        <row r="527">
          <cell r="A527" t="str">
            <v>P-GW-A00-010</v>
          </cell>
          <cell r="B527" t="str">
            <v>5900155017852</v>
          </cell>
          <cell r="C527" t="str">
            <v>Guinea-Bissau</v>
          </cell>
          <cell r="D527" t="str">
            <v/>
          </cell>
          <cell r="E527" t="str">
            <v/>
          </cell>
          <cell r="F527" t="str">
            <v/>
          </cell>
          <cell r="G527" t="str">
            <v/>
          </cell>
          <cell r="H527" t="str">
            <v/>
          </cell>
          <cell r="I527" t="str">
            <v/>
          </cell>
          <cell r="J527" t="str">
            <v/>
          </cell>
          <cell r="K527" t="str">
            <v/>
          </cell>
          <cell r="L527">
            <v>3920772.31</v>
          </cell>
          <cell r="M527">
            <v>3920772.31</v>
          </cell>
          <cell r="Q527" t="str">
            <v>SOV</v>
          </cell>
          <cell r="R527">
            <v>1</v>
          </cell>
          <cell r="T527" t="str">
            <v>PROJET  D'APPUI D'URGENCE A LA SECURITE ALIMENTAIRE</v>
          </cell>
          <cell r="U527" t="str">
            <v>AHAI5</v>
          </cell>
          <cell r="V527" t="str">
            <v>A</v>
          </cell>
          <cell r="W527" t="str">
            <v>Agriculture</v>
          </cell>
          <cell r="X527" t="str">
            <v>A0</v>
          </cell>
          <cell r="Y527" t="str">
            <v>Agriculture and Rural Development</v>
          </cell>
          <cell r="Z527" t="str">
            <v>A00</v>
          </cell>
          <cell r="AA527" t="str">
            <v>Agriculture and Rural Development</v>
          </cell>
          <cell r="AB527" t="str">
            <v>5900</v>
          </cell>
          <cell r="AC527" t="str">
            <v>41</v>
          </cell>
          <cell r="AD527" t="str">
            <v>APVD</v>
          </cell>
        </row>
        <row r="528">
          <cell r="A528" t="str">
            <v>P-GW-AA0-012</v>
          </cell>
          <cell r="B528" t="str">
            <v>5000199005318</v>
          </cell>
          <cell r="C528" t="str">
            <v>Guinea-Bissau</v>
          </cell>
          <cell r="D528" t="str">
            <v/>
          </cell>
          <cell r="E528" t="str">
            <v/>
          </cell>
          <cell r="F528" t="str">
            <v/>
          </cell>
          <cell r="G528" t="str">
            <v/>
          </cell>
          <cell r="H528" t="str">
            <v/>
          </cell>
          <cell r="I528" t="str">
            <v/>
          </cell>
          <cell r="J528" t="str">
            <v/>
          </cell>
          <cell r="K528" t="str">
            <v/>
          </cell>
          <cell r="L528" t="str">
            <v/>
          </cell>
          <cell r="M528">
            <v>0</v>
          </cell>
          <cell r="Q528" t="str">
            <v>SOV</v>
          </cell>
          <cell r="R528">
            <v>1</v>
          </cell>
          <cell r="T528" t="str">
            <v>AIDE D’URGENCE POUR LA LUTTE CONTRE SPODOPTERA EN GUINÉE BIS</v>
          </cell>
          <cell r="U528" t="str">
            <v>AHAI5</v>
          </cell>
          <cell r="V528" t="str">
            <v>A</v>
          </cell>
          <cell r="W528" t="str">
            <v>Agriculture</v>
          </cell>
          <cell r="X528" t="str">
            <v>AA</v>
          </cell>
          <cell r="Y528" t="str">
            <v>Agriculture</v>
          </cell>
          <cell r="Z528" t="str">
            <v>AA0</v>
          </cell>
          <cell r="AA528" t="str">
            <v>Agriculture</v>
          </cell>
          <cell r="AB528" t="str">
            <v>5000</v>
          </cell>
          <cell r="AC528" t="str">
            <v>50</v>
          </cell>
          <cell r="AD528" t="str">
            <v>COMP</v>
          </cell>
        </row>
        <row r="529">
          <cell r="A529" t="str">
            <v>P-GW-FA0-004</v>
          </cell>
          <cell r="B529" t="str">
            <v>2100150033493</v>
          </cell>
          <cell r="C529" t="str">
            <v>Guinea-Bissau</v>
          </cell>
          <cell r="D529" t="str">
            <v/>
          </cell>
          <cell r="E529" t="str">
            <v/>
          </cell>
          <cell r="F529">
            <v>1504138.9300000002</v>
          </cell>
          <cell r="G529" t="str">
            <v/>
          </cell>
          <cell r="H529">
            <v>1092223.5599999998</v>
          </cell>
          <cell r="I529">
            <v>1523777.7</v>
          </cell>
          <cell r="J529">
            <v>1023927.77</v>
          </cell>
          <cell r="K529">
            <v>759524.86</v>
          </cell>
          <cell r="L529" t="str">
            <v/>
          </cell>
          <cell r="M529">
            <v>5903592.8200000012</v>
          </cell>
          <cell r="Q529" t="str">
            <v>SOV</v>
          </cell>
          <cell r="R529">
            <v>0.5</v>
          </cell>
          <cell r="T529" t="str">
            <v>PROJET D'AMELIORATION DU SERVICE DE L'ELECTRICITE DANS LA VI</v>
          </cell>
          <cell r="U529" t="str">
            <v>PESD3</v>
          </cell>
          <cell r="V529" t="str">
            <v>F</v>
          </cell>
          <cell r="W529" t="str">
            <v>Power</v>
          </cell>
          <cell r="X529" t="str">
            <v>FA</v>
          </cell>
          <cell r="Y529" t="str">
            <v>Electricity</v>
          </cell>
          <cell r="Z529" t="str">
            <v>FA0</v>
          </cell>
          <cell r="AA529" t="str">
            <v>Electricity</v>
          </cell>
          <cell r="AB529" t="str">
            <v>2100</v>
          </cell>
          <cell r="AC529" t="str">
            <v>10</v>
          </cell>
          <cell r="AD529" t="str">
            <v>OnGo</v>
          </cell>
        </row>
        <row r="530">
          <cell r="A530" t="str">
            <v>P-GW-FA0-004</v>
          </cell>
          <cell r="B530" t="str">
            <v>2100155030166</v>
          </cell>
          <cell r="C530" t="str">
            <v>Guinea-Bissau</v>
          </cell>
          <cell r="D530" t="str">
            <v/>
          </cell>
          <cell r="E530">
            <v>92479.640000000014</v>
          </cell>
          <cell r="F530">
            <v>627920.5299999998</v>
          </cell>
          <cell r="G530">
            <v>1339001.25</v>
          </cell>
          <cell r="H530">
            <v>867755.1</v>
          </cell>
          <cell r="I530">
            <v>523593.76</v>
          </cell>
          <cell r="J530">
            <v>974339.41</v>
          </cell>
          <cell r="K530">
            <v>167321.55000000002</v>
          </cell>
          <cell r="L530">
            <v>51005.729999999996</v>
          </cell>
          <cell r="M530">
            <v>4643416.9700000007</v>
          </cell>
          <cell r="Q530" t="str">
            <v>SOV</v>
          </cell>
          <cell r="R530">
            <v>0.5</v>
          </cell>
          <cell r="T530" t="str">
            <v>PROJET D'AMELIORATION DU SERVICE DE L'ELECTRICITE DANS LA VI</v>
          </cell>
          <cell r="U530" t="str">
            <v>PESD3</v>
          </cell>
          <cell r="V530" t="str">
            <v>F</v>
          </cell>
          <cell r="W530" t="str">
            <v>Power</v>
          </cell>
          <cell r="X530" t="str">
            <v>FA</v>
          </cell>
          <cell r="Y530" t="str">
            <v>Electricity</v>
          </cell>
          <cell r="Z530" t="str">
            <v>FA0</v>
          </cell>
          <cell r="AA530" t="str">
            <v>Electricity</v>
          </cell>
          <cell r="AB530" t="str">
            <v>2100</v>
          </cell>
          <cell r="AC530" t="str">
            <v>41</v>
          </cell>
          <cell r="AD530" t="str">
            <v>OnGo</v>
          </cell>
        </row>
        <row r="531">
          <cell r="A531" t="str">
            <v>P-GW-FA0-005</v>
          </cell>
          <cell r="B531" t="str">
            <v>2100150039694</v>
          </cell>
          <cell r="C531" t="str">
            <v>Guinea-Bissau</v>
          </cell>
          <cell r="D531" t="str">
            <v/>
          </cell>
          <cell r="E531" t="str">
            <v/>
          </cell>
          <cell r="F531" t="str">
            <v/>
          </cell>
          <cell r="G531">
            <v>22090.57</v>
          </cell>
          <cell r="H531">
            <v>522581.76000000001</v>
          </cell>
          <cell r="I531">
            <v>452536.99000000011</v>
          </cell>
          <cell r="J531">
            <v>1676743.44</v>
          </cell>
          <cell r="K531">
            <v>1175539.56</v>
          </cell>
          <cell r="L531">
            <v>79136.880000000019</v>
          </cell>
          <cell r="M531">
            <v>3928629.1999999997</v>
          </cell>
          <cell r="Q531" t="str">
            <v>SOV</v>
          </cell>
          <cell r="R531">
            <v>0.33333333333333331</v>
          </cell>
          <cell r="T531" t="str">
            <v>PROJET DE DEVELOPPEMENT DU SYSTEME DE DISTRIBUTION DE L'ELEC</v>
          </cell>
          <cell r="U531" t="str">
            <v>PESD3</v>
          </cell>
          <cell r="V531" t="str">
            <v>F</v>
          </cell>
          <cell r="W531" t="str">
            <v>Power</v>
          </cell>
          <cell r="X531" t="str">
            <v>FA</v>
          </cell>
          <cell r="Y531" t="str">
            <v>Electricity</v>
          </cell>
          <cell r="Z531" t="str">
            <v>FA0</v>
          </cell>
          <cell r="AA531" t="str">
            <v>Electricity</v>
          </cell>
          <cell r="AB531" t="str">
            <v>2100</v>
          </cell>
          <cell r="AC531" t="str">
            <v>10</v>
          </cell>
          <cell r="AD531" t="str">
            <v>OnGo</v>
          </cell>
        </row>
        <row r="532">
          <cell r="A532" t="str">
            <v>P-GW-FA0-005</v>
          </cell>
          <cell r="B532" t="str">
            <v>2100155038166</v>
          </cell>
          <cell r="C532" t="str">
            <v>Guinea-Bissau</v>
          </cell>
          <cell r="D532" t="str">
            <v/>
          </cell>
          <cell r="E532" t="str">
            <v/>
          </cell>
          <cell r="F532" t="str">
            <v/>
          </cell>
          <cell r="G532" t="str">
            <v/>
          </cell>
          <cell r="H532">
            <v>507077.37</v>
          </cell>
          <cell r="I532">
            <v>428388.29000000004</v>
          </cell>
          <cell r="J532">
            <v>1526415</v>
          </cell>
          <cell r="K532">
            <v>1314398.9300000002</v>
          </cell>
          <cell r="L532">
            <v>113412.09999999998</v>
          </cell>
          <cell r="M532">
            <v>3889691.6900000004</v>
          </cell>
          <cell r="Q532" t="str">
            <v>SOV</v>
          </cell>
          <cell r="R532">
            <v>0.33333333333333331</v>
          </cell>
          <cell r="T532" t="str">
            <v>PROJET DE DEVELOPPEMENT DU SYSTEME DE DISTRIBUTION DE L'ELEC</v>
          </cell>
          <cell r="U532" t="str">
            <v>PESD3</v>
          </cell>
          <cell r="V532" t="str">
            <v>F</v>
          </cell>
          <cell r="W532" t="str">
            <v>Power</v>
          </cell>
          <cell r="X532" t="str">
            <v>FA</v>
          </cell>
          <cell r="Y532" t="str">
            <v>Electricity</v>
          </cell>
          <cell r="Z532" t="str">
            <v>FA0</v>
          </cell>
          <cell r="AA532" t="str">
            <v>Electricity</v>
          </cell>
          <cell r="AB532" t="str">
            <v>2100</v>
          </cell>
          <cell r="AC532" t="str">
            <v>40</v>
          </cell>
          <cell r="AD532" t="str">
            <v>OnGo</v>
          </cell>
        </row>
        <row r="533">
          <cell r="A533" t="str">
            <v>P-GW-FA0-005</v>
          </cell>
          <cell r="B533" t="str">
            <v>5900150002101</v>
          </cell>
          <cell r="C533" t="str">
            <v>Guinea-Bissau</v>
          </cell>
          <cell r="D533" t="str">
            <v/>
          </cell>
          <cell r="E533" t="str">
            <v/>
          </cell>
          <cell r="F533" t="str">
            <v/>
          </cell>
          <cell r="G533">
            <v>18756.150000000001</v>
          </cell>
          <cell r="H533">
            <v>377819.98</v>
          </cell>
          <cell r="I533">
            <v>312839.11000000004</v>
          </cell>
          <cell r="J533">
            <v>1171488.5599999998</v>
          </cell>
          <cell r="K533">
            <v>914419.1100000001</v>
          </cell>
          <cell r="L533">
            <v>13547.92</v>
          </cell>
          <cell r="M533">
            <v>2808870.83</v>
          </cell>
          <cell r="Q533" t="str">
            <v>SOV</v>
          </cell>
          <cell r="R533">
            <v>0.33333333333333331</v>
          </cell>
          <cell r="T533" t="str">
            <v>PROJET DE DEVELOPPEMENT DU SYSTEME DE DISTRIBUTION DE L'ELEC</v>
          </cell>
          <cell r="U533" t="str">
            <v>PESD3</v>
          </cell>
          <cell r="V533" t="str">
            <v>F</v>
          </cell>
          <cell r="W533" t="str">
            <v>Power</v>
          </cell>
          <cell r="X533" t="str">
            <v>FA</v>
          </cell>
          <cell r="Y533" t="str">
            <v>Electricity</v>
          </cell>
          <cell r="Z533" t="str">
            <v>FA0</v>
          </cell>
          <cell r="AA533" t="str">
            <v>Electricity</v>
          </cell>
          <cell r="AB533" t="str">
            <v>5900</v>
          </cell>
          <cell r="AC533" t="str">
            <v>10</v>
          </cell>
          <cell r="AD533" t="str">
            <v>OnGo</v>
          </cell>
        </row>
        <row r="534">
          <cell r="A534" t="str">
            <v>P-GW-I00-007</v>
          </cell>
          <cell r="B534" t="str">
            <v>2100150042643</v>
          </cell>
          <cell r="C534" t="str">
            <v>Guinea-Bissau</v>
          </cell>
          <cell r="D534" t="str">
            <v/>
          </cell>
          <cell r="E534" t="str">
            <v/>
          </cell>
          <cell r="F534" t="str">
            <v/>
          </cell>
          <cell r="G534" t="str">
            <v/>
          </cell>
          <cell r="H534" t="str">
            <v/>
          </cell>
          <cell r="I534" t="str">
            <v/>
          </cell>
          <cell r="J534" t="str">
            <v/>
          </cell>
          <cell r="K534">
            <v>314155.13999999996</v>
          </cell>
          <cell r="L534">
            <v>415912.16000000003</v>
          </cell>
          <cell r="M534">
            <v>730067.3</v>
          </cell>
          <cell r="Q534" t="str">
            <v>SOV</v>
          </cell>
          <cell r="R534">
            <v>1</v>
          </cell>
          <cell r="T534" t="str">
            <v>PROJET D’APPUI À L’AUTONOMISATION DES FEMMES DANS LA FILIÈRE</v>
          </cell>
          <cell r="U534" t="str">
            <v>AHHD</v>
          </cell>
          <cell r="V534" t="str">
            <v>I</v>
          </cell>
          <cell r="W534" t="str">
            <v>Social</v>
          </cell>
          <cell r="X534" t="str">
            <v>I0</v>
          </cell>
          <cell r="Y534" t="str">
            <v>Social</v>
          </cell>
          <cell r="Z534" t="str">
            <v>I00</v>
          </cell>
          <cell r="AA534" t="str">
            <v>Social</v>
          </cell>
          <cell r="AB534" t="str">
            <v>2100</v>
          </cell>
          <cell r="AC534" t="str">
            <v>10</v>
          </cell>
          <cell r="AD534" t="str">
            <v>OnGo</v>
          </cell>
        </row>
        <row r="535">
          <cell r="A535" t="str">
            <v>P-GW-IB0-004</v>
          </cell>
          <cell r="B535" t="str">
            <v>5000199004618</v>
          </cell>
          <cell r="C535" t="str">
            <v>Guinea-Bissau</v>
          </cell>
          <cell r="D535" t="str">
            <v/>
          </cell>
          <cell r="E535" t="str">
            <v/>
          </cell>
          <cell r="F535" t="str">
            <v/>
          </cell>
          <cell r="G535" t="str">
            <v/>
          </cell>
          <cell r="H535" t="str">
            <v/>
          </cell>
          <cell r="I535" t="str">
            <v/>
          </cell>
          <cell r="J535" t="str">
            <v/>
          </cell>
          <cell r="K535" t="str">
            <v/>
          </cell>
          <cell r="L535" t="str">
            <v/>
          </cell>
          <cell r="M535">
            <v>0</v>
          </cell>
          <cell r="Q535" t="str">
            <v>SOV</v>
          </cell>
          <cell r="R535">
            <v>1</v>
          </cell>
          <cell r="T535" t="str">
            <v>EMERGENCY ASSISTANCE TO SUPPORT GUINEA BISSAU PREPAREDENSS R</v>
          </cell>
          <cell r="U535" t="str">
            <v>AHHD0</v>
          </cell>
          <cell r="V535" t="str">
            <v>I</v>
          </cell>
          <cell r="W535" t="str">
            <v>Social</v>
          </cell>
          <cell r="X535" t="str">
            <v>IB</v>
          </cell>
          <cell r="Y535" t="str">
            <v>Health</v>
          </cell>
          <cell r="Z535" t="str">
            <v>IB0</v>
          </cell>
          <cell r="AA535" t="str">
            <v>Health</v>
          </cell>
          <cell r="AB535" t="str">
            <v>5000</v>
          </cell>
          <cell r="AC535" t="str">
            <v>50</v>
          </cell>
          <cell r="AD535" t="str">
            <v>COMP</v>
          </cell>
        </row>
        <row r="536">
          <cell r="A536" t="str">
            <v>P-GW-IB0-005</v>
          </cell>
          <cell r="B536" t="str">
            <v>5900155016568</v>
          </cell>
          <cell r="C536" t="str">
            <v>Guinea-Bissau</v>
          </cell>
          <cell r="D536" t="str">
            <v/>
          </cell>
          <cell r="E536" t="str">
            <v/>
          </cell>
          <cell r="F536" t="str">
            <v/>
          </cell>
          <cell r="G536" t="str">
            <v/>
          </cell>
          <cell r="H536" t="str">
            <v/>
          </cell>
          <cell r="I536" t="str">
            <v/>
          </cell>
          <cell r="J536" t="str">
            <v/>
          </cell>
          <cell r="K536">
            <v>5919184.6299999999</v>
          </cell>
          <cell r="L536" t="str">
            <v/>
          </cell>
          <cell r="M536">
            <v>5919184.6299999999</v>
          </cell>
          <cell r="Q536" t="str">
            <v>SOV</v>
          </cell>
          <cell r="R536">
            <v>1</v>
          </cell>
          <cell r="T536" t="str">
            <v>PROJET D'APPUI A LA LUTTE CONTRE LA CODIV-19/GOUV-COMMISSARI</v>
          </cell>
          <cell r="U536" t="str">
            <v>AHHD</v>
          </cell>
          <cell r="V536" t="str">
            <v>I</v>
          </cell>
          <cell r="W536" t="str">
            <v>Social</v>
          </cell>
          <cell r="X536" t="str">
            <v>IB</v>
          </cell>
          <cell r="Y536" t="str">
            <v>Health</v>
          </cell>
          <cell r="Z536" t="str">
            <v>IB0</v>
          </cell>
          <cell r="AA536" t="str">
            <v>Health</v>
          </cell>
          <cell r="AB536" t="str">
            <v>5900</v>
          </cell>
          <cell r="AC536" t="str">
            <v>41</v>
          </cell>
          <cell r="AD536" t="str">
            <v>OnGo</v>
          </cell>
        </row>
        <row r="537">
          <cell r="A537" t="str">
            <v>P-GW-K00-005</v>
          </cell>
          <cell r="B537" t="str">
            <v>5900155008601</v>
          </cell>
          <cell r="C537" t="str">
            <v>Guinea-Bissau</v>
          </cell>
          <cell r="D537" t="str">
            <v/>
          </cell>
          <cell r="E537" t="str">
            <v/>
          </cell>
          <cell r="F537">
            <v>576477.22</v>
          </cell>
          <cell r="G537">
            <v>383991.47</v>
          </cell>
          <cell r="H537">
            <v>9517.49</v>
          </cell>
          <cell r="I537" t="str">
            <v/>
          </cell>
          <cell r="J537" t="str">
            <v/>
          </cell>
          <cell r="K537">
            <v>82790.799999999988</v>
          </cell>
          <cell r="L537" t="str">
            <v/>
          </cell>
          <cell r="M537">
            <v>1052776.98</v>
          </cell>
          <cell r="Q537" t="str">
            <v>SOV</v>
          </cell>
          <cell r="R537">
            <v>1</v>
          </cell>
          <cell r="T537" t="str">
            <v>PROJET D’APPUI AU RENFORCEMENT DE LA GOUVERNANCE ECONOMIQUE</v>
          </cell>
          <cell r="U537" t="str">
            <v>ECGF1</v>
          </cell>
          <cell r="V537" t="str">
            <v>K</v>
          </cell>
          <cell r="W537" t="str">
            <v>Multi-Sector</v>
          </cell>
          <cell r="X537" t="str">
            <v>K0</v>
          </cell>
          <cell r="Y537" t="str">
            <v>Multi-Sector</v>
          </cell>
          <cell r="Z537" t="str">
            <v>K00</v>
          </cell>
          <cell r="AA537" t="str">
            <v>Multi-Sector</v>
          </cell>
          <cell r="AB537" t="str">
            <v>5900</v>
          </cell>
          <cell r="AC537" t="str">
            <v>40</v>
          </cell>
          <cell r="AD537" t="str">
            <v>OnGo</v>
          </cell>
        </row>
        <row r="538">
          <cell r="A538" t="str">
            <v>P-GW-KA0-008</v>
          </cell>
          <cell r="B538" t="str">
            <v>5900150000451</v>
          </cell>
          <cell r="C538" t="str">
            <v>Guinea-Bissau</v>
          </cell>
          <cell r="D538" t="str">
            <v/>
          </cell>
          <cell r="E538" t="str">
            <v/>
          </cell>
          <cell r="F538" t="str">
            <v/>
          </cell>
          <cell r="G538" t="str">
            <v/>
          </cell>
          <cell r="H538" t="str">
            <v/>
          </cell>
          <cell r="I538" t="str">
            <v/>
          </cell>
          <cell r="J538" t="str">
            <v/>
          </cell>
          <cell r="K538" t="str">
            <v/>
          </cell>
          <cell r="L538" t="str">
            <v/>
          </cell>
          <cell r="M538">
            <v>0</v>
          </cell>
          <cell r="Q538" t="str">
            <v>SOV</v>
          </cell>
          <cell r="R538">
            <v>0.5</v>
          </cell>
          <cell r="T538" t="str">
            <v>PROGRAMME D’URGENCE D’APPUI AUX REFORMES ECONOMIQUES ET FINA</v>
          </cell>
          <cell r="U538" t="str">
            <v>ECGF1</v>
          </cell>
          <cell r="V538" t="str">
            <v>K</v>
          </cell>
          <cell r="W538" t="str">
            <v>Multi-Sector</v>
          </cell>
          <cell r="X538" t="str">
            <v>KA</v>
          </cell>
          <cell r="Y538" t="str">
            <v>Public Sector Management</v>
          </cell>
          <cell r="Z538" t="str">
            <v>KA0</v>
          </cell>
          <cell r="AA538" t="str">
            <v>Public Sector Management</v>
          </cell>
          <cell r="AB538" t="str">
            <v>5900</v>
          </cell>
          <cell r="AC538" t="str">
            <v>20</v>
          </cell>
          <cell r="AD538" t="str">
            <v>COMP</v>
          </cell>
        </row>
        <row r="539">
          <cell r="A539" t="str">
            <v>P-GW-KA0-008</v>
          </cell>
          <cell r="B539" t="str">
            <v>5900155008401</v>
          </cell>
          <cell r="C539" t="str">
            <v>Guinea-Bissau</v>
          </cell>
          <cell r="D539" t="str">
            <v/>
          </cell>
          <cell r="E539" t="str">
            <v/>
          </cell>
          <cell r="F539" t="str">
            <v/>
          </cell>
          <cell r="G539" t="str">
            <v/>
          </cell>
          <cell r="H539" t="str">
            <v/>
          </cell>
          <cell r="I539" t="str">
            <v/>
          </cell>
          <cell r="J539" t="str">
            <v/>
          </cell>
          <cell r="K539" t="str">
            <v/>
          </cell>
          <cell r="L539" t="str">
            <v/>
          </cell>
          <cell r="M539">
            <v>0</v>
          </cell>
          <cell r="Q539" t="str">
            <v>SOV</v>
          </cell>
          <cell r="R539">
            <v>0.5</v>
          </cell>
          <cell r="T539" t="str">
            <v>PROGRAMME D’URGENCE D’APPUI AUX REFORMES ECONOMIQUES ET FINA</v>
          </cell>
          <cell r="U539" t="str">
            <v>ECGF1</v>
          </cell>
          <cell r="V539" t="str">
            <v>K</v>
          </cell>
          <cell r="W539" t="str">
            <v>Multi-Sector</v>
          </cell>
          <cell r="X539" t="str">
            <v>KA</v>
          </cell>
          <cell r="Y539" t="str">
            <v>Public Sector Management</v>
          </cell>
          <cell r="Z539" t="str">
            <v>KA0</v>
          </cell>
          <cell r="AA539" t="str">
            <v>Public Sector Management</v>
          </cell>
          <cell r="AB539" t="str">
            <v>5900</v>
          </cell>
          <cell r="AC539" t="str">
            <v>20</v>
          </cell>
          <cell r="AD539" t="str">
            <v>COMP</v>
          </cell>
        </row>
        <row r="540">
          <cell r="A540" t="str">
            <v>P-GW-KA0-010</v>
          </cell>
          <cell r="B540" t="str">
            <v>5900155017652</v>
          </cell>
          <cell r="C540" t="str">
            <v>Guinea-Bissau</v>
          </cell>
          <cell r="D540" t="str">
            <v/>
          </cell>
          <cell r="E540" t="str">
            <v/>
          </cell>
          <cell r="F540" t="str">
            <v/>
          </cell>
          <cell r="G540" t="str">
            <v/>
          </cell>
          <cell r="H540" t="str">
            <v/>
          </cell>
          <cell r="I540" t="str">
            <v/>
          </cell>
          <cell r="J540" t="str">
            <v/>
          </cell>
          <cell r="K540" t="str">
            <v/>
          </cell>
          <cell r="L540" t="str">
            <v/>
          </cell>
          <cell r="M540">
            <v>0</v>
          </cell>
          <cell r="Q540" t="str">
            <v>SOV</v>
          </cell>
          <cell r="R540">
            <v>1</v>
          </cell>
          <cell r="T540" t="str">
            <v>PROJET D’APPUI À LA GESTION DE L’ADMINISTRATION PUBLIQUE (PA</v>
          </cell>
          <cell r="U540" t="str">
            <v>ECGF1</v>
          </cell>
          <cell r="V540" t="str">
            <v>K</v>
          </cell>
          <cell r="W540" t="str">
            <v>Multi-Sector</v>
          </cell>
          <cell r="X540" t="str">
            <v>KA</v>
          </cell>
          <cell r="Y540" t="str">
            <v>Public Sector Management</v>
          </cell>
          <cell r="Z540" t="str">
            <v>KA0</v>
          </cell>
          <cell r="AA540" t="str">
            <v>Public Sector Management</v>
          </cell>
          <cell r="AB540" t="str">
            <v>5900</v>
          </cell>
          <cell r="AC540" t="str">
            <v>41</v>
          </cell>
          <cell r="AD540" t="str">
            <v>APVD</v>
          </cell>
        </row>
        <row r="541">
          <cell r="A541" t="str">
            <v>P-GW-KF0-009</v>
          </cell>
          <cell r="B541" t="str">
            <v>5900155012051</v>
          </cell>
          <cell r="C541" t="str">
            <v>Guinea-Bissau</v>
          </cell>
          <cell r="D541" t="str">
            <v/>
          </cell>
          <cell r="E541" t="str">
            <v/>
          </cell>
          <cell r="F541" t="str">
            <v/>
          </cell>
          <cell r="G541">
            <v>791000</v>
          </cell>
          <cell r="H541" t="str">
            <v/>
          </cell>
          <cell r="I541">
            <v>465450</v>
          </cell>
          <cell r="J541" t="str">
            <v/>
          </cell>
          <cell r="K541" t="str">
            <v/>
          </cell>
          <cell r="L541" t="str">
            <v/>
          </cell>
          <cell r="M541">
            <v>1256450</v>
          </cell>
          <cell r="Q541" t="str">
            <v>SOV</v>
          </cell>
          <cell r="R541">
            <v>1</v>
          </cell>
          <cell r="T541" t="str">
            <v>PROJET D'APPUI AU RENFORCEMENT DES CAPACITÉS INSTITUTIONNELL</v>
          </cell>
          <cell r="U541" t="str">
            <v>RDTS</v>
          </cell>
          <cell r="V541" t="str">
            <v>K</v>
          </cell>
          <cell r="W541" t="str">
            <v>Multi-Sector</v>
          </cell>
          <cell r="X541" t="str">
            <v>KF</v>
          </cell>
          <cell r="Y541" t="str">
            <v>Institutional Support</v>
          </cell>
          <cell r="Z541" t="str">
            <v>KF0</v>
          </cell>
          <cell r="AA541" t="str">
            <v>Institutional Support</v>
          </cell>
          <cell r="AB541" t="str">
            <v>5900</v>
          </cell>
          <cell r="AC541" t="str">
            <v>84</v>
          </cell>
          <cell r="AD541" t="str">
            <v>COMP</v>
          </cell>
        </row>
        <row r="542">
          <cell r="A542" t="str">
            <v>P-KE-A00-002</v>
          </cell>
          <cell r="B542" t="str">
            <v>2000200005505</v>
          </cell>
          <cell r="C542" t="str">
            <v>Kenya</v>
          </cell>
          <cell r="D542" t="str">
            <v/>
          </cell>
          <cell r="E542" t="str">
            <v/>
          </cell>
          <cell r="F542" t="str">
            <v/>
          </cell>
          <cell r="G542" t="str">
            <v/>
          </cell>
          <cell r="H542" t="str">
            <v/>
          </cell>
          <cell r="I542" t="str">
            <v/>
          </cell>
          <cell r="J542" t="str">
            <v/>
          </cell>
          <cell r="K542" t="str">
            <v/>
          </cell>
          <cell r="L542">
            <v>51478999.840000004</v>
          </cell>
          <cell r="M542">
            <v>51478999.840000004</v>
          </cell>
          <cell r="Q542" t="str">
            <v>SOV</v>
          </cell>
          <cell r="R542">
            <v>1</v>
          </cell>
          <cell r="T542" t="str">
            <v>AFRICAN EMERGENCY FOOD PRODUCTION FACILITY-KENYA (AEFPF-K)</v>
          </cell>
          <cell r="U542" t="str">
            <v>AHAI4</v>
          </cell>
          <cell r="V542" t="str">
            <v>A</v>
          </cell>
          <cell r="W542" t="str">
            <v>Agriculture</v>
          </cell>
          <cell r="X542" t="str">
            <v>A0</v>
          </cell>
          <cell r="Y542" t="str">
            <v>Agriculture and Rural Development</v>
          </cell>
          <cell r="Z542" t="str">
            <v>A00</v>
          </cell>
          <cell r="AA542" t="str">
            <v>Agriculture and Rural Development</v>
          </cell>
          <cell r="AB542" t="str">
            <v>2000</v>
          </cell>
          <cell r="AC542" t="str">
            <v>20</v>
          </cell>
          <cell r="AD542" t="str">
            <v>APVD</v>
          </cell>
        </row>
        <row r="543">
          <cell r="A543" t="str">
            <v>P-KE-AA0-019</v>
          </cell>
          <cell r="B543" t="str">
            <v>5000199004918</v>
          </cell>
          <cell r="C543" t="str">
            <v>Kenya</v>
          </cell>
          <cell r="D543" t="str">
            <v/>
          </cell>
          <cell r="E543" t="str">
            <v/>
          </cell>
          <cell r="F543" t="str">
            <v/>
          </cell>
          <cell r="G543" t="str">
            <v/>
          </cell>
          <cell r="H543" t="str">
            <v/>
          </cell>
          <cell r="I543" t="str">
            <v/>
          </cell>
          <cell r="J543" t="str">
            <v/>
          </cell>
          <cell r="K543" t="str">
            <v/>
          </cell>
          <cell r="L543" t="str">
            <v/>
          </cell>
          <cell r="M543">
            <v>0</v>
          </cell>
          <cell r="Q543" t="str">
            <v>SOV</v>
          </cell>
          <cell r="R543">
            <v>1</v>
          </cell>
          <cell r="T543" t="str">
            <v>KENYA EMERGENCY HUMANITARIAN ASSISTANCE FOR PERSONS AFFECTED</v>
          </cell>
          <cell r="U543" t="str">
            <v>AHAI4</v>
          </cell>
          <cell r="V543" t="str">
            <v>A</v>
          </cell>
          <cell r="W543" t="str">
            <v>Agriculture</v>
          </cell>
          <cell r="X543" t="str">
            <v>AA</v>
          </cell>
          <cell r="Y543" t="str">
            <v>Agriculture</v>
          </cell>
          <cell r="Z543" t="str">
            <v>AA0</v>
          </cell>
          <cell r="AA543" t="str">
            <v>Agriculture</v>
          </cell>
          <cell r="AB543" t="str">
            <v>5000</v>
          </cell>
          <cell r="AC543" t="str">
            <v>50</v>
          </cell>
          <cell r="AD543" t="str">
            <v>COMP</v>
          </cell>
        </row>
        <row r="544">
          <cell r="A544" t="str">
            <v>P-KE-AA0-022</v>
          </cell>
          <cell r="B544" t="str">
            <v>5700155003405</v>
          </cell>
          <cell r="C544" t="str">
            <v>Kenya</v>
          </cell>
          <cell r="D544" t="str">
            <v/>
          </cell>
          <cell r="E544" t="str">
            <v/>
          </cell>
          <cell r="F544" t="str">
            <v/>
          </cell>
          <cell r="G544" t="str">
            <v/>
          </cell>
          <cell r="H544" t="str">
            <v/>
          </cell>
          <cell r="I544" t="str">
            <v/>
          </cell>
          <cell r="J544" t="str">
            <v/>
          </cell>
          <cell r="K544">
            <v>46394.01</v>
          </cell>
          <cell r="L544" t="str">
            <v/>
          </cell>
          <cell r="M544">
            <v>46394.01</v>
          </cell>
          <cell r="Q544" t="str">
            <v>SOV</v>
          </cell>
          <cell r="R544">
            <v>1</v>
          </cell>
          <cell r="T544" t="str">
            <v>KENYA RURAL TRANSFORMATION CENTRES DIGITAL PLATFORM</v>
          </cell>
          <cell r="U544" t="str">
            <v>AHFR2</v>
          </cell>
          <cell r="V544" t="str">
            <v>A</v>
          </cell>
          <cell r="W544" t="str">
            <v>Agriculture</v>
          </cell>
          <cell r="X544" t="str">
            <v>AA</v>
          </cell>
          <cell r="Y544" t="str">
            <v>Agriculture</v>
          </cell>
          <cell r="Z544" t="str">
            <v>AA0</v>
          </cell>
          <cell r="AA544" t="str">
            <v>Agriculture</v>
          </cell>
          <cell r="AB544" t="str">
            <v>5700</v>
          </cell>
          <cell r="AC544" t="str">
            <v>41</v>
          </cell>
          <cell r="AD544" t="str">
            <v>OnGo</v>
          </cell>
        </row>
        <row r="545">
          <cell r="A545" t="str">
            <v>P-KE-AAD-005</v>
          </cell>
          <cell r="B545" t="str">
            <v>2000200003402</v>
          </cell>
          <cell r="C545" t="str">
            <v>Kenya</v>
          </cell>
          <cell r="D545" t="str">
            <v/>
          </cell>
          <cell r="E545" t="str">
            <v/>
          </cell>
          <cell r="F545" t="str">
            <v/>
          </cell>
          <cell r="G545" t="str">
            <v/>
          </cell>
          <cell r="H545" t="str">
            <v/>
          </cell>
          <cell r="I545">
            <v>748016.55999999994</v>
          </cell>
          <cell r="J545">
            <v>797542.89</v>
          </cell>
          <cell r="K545">
            <v>710970.9</v>
          </cell>
          <cell r="L545">
            <v>254087.07</v>
          </cell>
          <cell r="M545">
            <v>2510617.42</v>
          </cell>
          <cell r="Q545" t="str">
            <v>SOV</v>
          </cell>
          <cell r="R545">
            <v>0.5</v>
          </cell>
          <cell r="T545" t="str">
            <v>GREEN ZONES DEVELOPMENT SUPPORT PROJECT-PHASE 2</v>
          </cell>
          <cell r="U545" t="str">
            <v>AHAI4</v>
          </cell>
          <cell r="V545" t="str">
            <v>A</v>
          </cell>
          <cell r="W545" t="str">
            <v>Agriculture</v>
          </cell>
          <cell r="X545" t="str">
            <v>AA</v>
          </cell>
          <cell r="Y545" t="str">
            <v>Agriculture</v>
          </cell>
          <cell r="Z545" t="str">
            <v>AAD</v>
          </cell>
          <cell r="AA545" t="str">
            <v>Forestry / Plantations</v>
          </cell>
          <cell r="AB545" t="str">
            <v>2000</v>
          </cell>
          <cell r="AC545" t="str">
            <v>10</v>
          </cell>
          <cell r="AD545" t="str">
            <v>OnGo</v>
          </cell>
        </row>
        <row r="546">
          <cell r="A546" t="str">
            <v>P-KE-AAD-005</v>
          </cell>
          <cell r="B546" t="str">
            <v>2100150040546</v>
          </cell>
          <cell r="C546" t="str">
            <v>Kenya</v>
          </cell>
          <cell r="D546" t="str">
            <v/>
          </cell>
          <cell r="E546" t="str">
            <v/>
          </cell>
          <cell r="F546" t="str">
            <v/>
          </cell>
          <cell r="G546" t="str">
            <v/>
          </cell>
          <cell r="H546">
            <v>1047512.28</v>
          </cell>
          <cell r="I546">
            <v>2235358.52</v>
          </cell>
          <cell r="J546">
            <v>1411559.84</v>
          </cell>
          <cell r="K546">
            <v>3369072.8500000006</v>
          </cell>
          <cell r="L546">
            <v>1427429.6700000004</v>
          </cell>
          <cell r="M546">
            <v>9490933.1600000001</v>
          </cell>
          <cell r="Q546" t="str">
            <v>SOV</v>
          </cell>
          <cell r="R546">
            <v>0.5</v>
          </cell>
          <cell r="T546" t="str">
            <v>GREEN ZONES DEVELOPMENT SUPPORT PROJECT-PHASE 2</v>
          </cell>
          <cell r="U546" t="str">
            <v>AHAI4</v>
          </cell>
          <cell r="V546" t="str">
            <v>A</v>
          </cell>
          <cell r="W546" t="str">
            <v>Agriculture</v>
          </cell>
          <cell r="X546" t="str">
            <v>AA</v>
          </cell>
          <cell r="Y546" t="str">
            <v>Agriculture</v>
          </cell>
          <cell r="Z546" t="str">
            <v>AAD</v>
          </cell>
          <cell r="AA546" t="str">
            <v>Forestry / Plantations</v>
          </cell>
          <cell r="AB546" t="str">
            <v>2100</v>
          </cell>
          <cell r="AC546" t="str">
            <v>10</v>
          </cell>
          <cell r="AD546" t="str">
            <v>OnGo</v>
          </cell>
        </row>
        <row r="547">
          <cell r="A547" t="str">
            <v>P-KE-AAZ-009</v>
          </cell>
          <cell r="B547" t="str">
            <v>2000130014530</v>
          </cell>
          <cell r="C547" t="str">
            <v>Kenya</v>
          </cell>
          <cell r="D547" t="str">
            <v/>
          </cell>
          <cell r="E547">
            <v>449546.05</v>
          </cell>
          <cell r="F547">
            <v>1428796.5100000002</v>
          </cell>
          <cell r="G547">
            <v>2511495.9299999997</v>
          </cell>
          <cell r="H547">
            <v>3024369.6300000008</v>
          </cell>
          <cell r="I547">
            <v>2532317.9500000002</v>
          </cell>
          <cell r="J547">
            <v>3187262.2500000005</v>
          </cell>
          <cell r="K547">
            <v>4487335.4399999995</v>
          </cell>
          <cell r="L547">
            <v>749385.35000000009</v>
          </cell>
          <cell r="M547">
            <v>18370509.109999999</v>
          </cell>
          <cell r="Q547" t="str">
            <v>SOV</v>
          </cell>
          <cell r="R547">
            <v>0.5</v>
          </cell>
          <cell r="T547" t="str">
            <v>SMALLSCALE IRRIGATION &amp; AGRICULTURE VALUE CHAIN DEVELOPMENT</v>
          </cell>
          <cell r="U547" t="str">
            <v>AHAI4</v>
          </cell>
          <cell r="V547" t="str">
            <v>A</v>
          </cell>
          <cell r="W547" t="str">
            <v>Agriculture</v>
          </cell>
          <cell r="X547" t="str">
            <v>AA</v>
          </cell>
          <cell r="Y547" t="str">
            <v>Agriculture</v>
          </cell>
          <cell r="Z547" t="str">
            <v>AAZ</v>
          </cell>
          <cell r="AA547" t="str">
            <v>More Than One Agricultural Sub-Sector</v>
          </cell>
          <cell r="AB547" t="str">
            <v>2000</v>
          </cell>
          <cell r="AC547" t="str">
            <v>10</v>
          </cell>
          <cell r="AD547" t="str">
            <v>OnGo</v>
          </cell>
        </row>
        <row r="548">
          <cell r="A548" t="str">
            <v>P-KE-AAZ-009</v>
          </cell>
          <cell r="B548" t="str">
            <v>5570155000751</v>
          </cell>
          <cell r="C548" t="str">
            <v>Kenya</v>
          </cell>
          <cell r="D548" t="str">
            <v/>
          </cell>
          <cell r="E548">
            <v>575579.23</v>
          </cell>
          <cell r="F548" t="str">
            <v/>
          </cell>
          <cell r="G548">
            <v>291262</v>
          </cell>
          <cell r="H548">
            <v>409473.79000000004</v>
          </cell>
          <cell r="I548">
            <v>630021.43000000005</v>
          </cell>
          <cell r="J548">
            <v>1654976.0899999999</v>
          </cell>
          <cell r="K548">
            <v>4058501.6799999992</v>
          </cell>
          <cell r="L548">
            <v>4204198.5000000009</v>
          </cell>
          <cell r="M548">
            <v>11824012.719999999</v>
          </cell>
          <cell r="Q548" t="str">
            <v>SOV</v>
          </cell>
          <cell r="R548">
            <v>0.5</v>
          </cell>
          <cell r="T548" t="str">
            <v>SMALLSCALE IRRIGATION &amp; AGRICULTURE VALUE CHAIN DEVELOPMENT</v>
          </cell>
          <cell r="U548" t="str">
            <v>AHAI4</v>
          </cell>
          <cell r="V548" t="str">
            <v>A</v>
          </cell>
          <cell r="W548" t="str">
            <v>Agriculture</v>
          </cell>
          <cell r="X548" t="str">
            <v>AA</v>
          </cell>
          <cell r="Y548" t="str">
            <v>Agriculture</v>
          </cell>
          <cell r="Z548" t="str">
            <v>AAZ</v>
          </cell>
          <cell r="AA548" t="str">
            <v>More Than One Agricultural Sub-Sector</v>
          </cell>
          <cell r="AB548" t="str">
            <v>5570</v>
          </cell>
          <cell r="AC548" t="str">
            <v>40</v>
          </cell>
          <cell r="AD548" t="str">
            <v>OnGo</v>
          </cell>
        </row>
        <row r="549">
          <cell r="A549" t="str">
            <v>P-KE-AAZ-014</v>
          </cell>
          <cell r="B549" t="str">
            <v>2100150038895</v>
          </cell>
          <cell r="C549" t="str">
            <v>Kenya</v>
          </cell>
          <cell r="D549" t="str">
            <v/>
          </cell>
          <cell r="E549" t="str">
            <v/>
          </cell>
          <cell r="F549" t="str">
            <v/>
          </cell>
          <cell r="G549" t="str">
            <v/>
          </cell>
          <cell r="H549">
            <v>144142.57999999999</v>
          </cell>
          <cell r="I549">
            <v>75355.7</v>
          </cell>
          <cell r="J549">
            <v>399391.66000000009</v>
          </cell>
          <cell r="K549">
            <v>2870193.7199999997</v>
          </cell>
          <cell r="L549">
            <v>489136.31000000006</v>
          </cell>
          <cell r="M549">
            <v>3978219.9699999997</v>
          </cell>
          <cell r="Q549" t="str">
            <v>SOV</v>
          </cell>
          <cell r="R549">
            <v>1</v>
          </cell>
          <cell r="T549" t="str">
            <v>ENABLE YOUTH KENYA</v>
          </cell>
          <cell r="U549" t="str">
            <v>AHAI4</v>
          </cell>
          <cell r="V549" t="str">
            <v>A</v>
          </cell>
          <cell r="W549" t="str">
            <v>Agriculture</v>
          </cell>
          <cell r="X549" t="str">
            <v>AA</v>
          </cell>
          <cell r="Y549" t="str">
            <v>Agriculture</v>
          </cell>
          <cell r="Z549" t="str">
            <v>AAZ</v>
          </cell>
          <cell r="AA549" t="str">
            <v>More Than One Agricultural Sub-Sector</v>
          </cell>
          <cell r="AB549" t="str">
            <v>2100</v>
          </cell>
          <cell r="AC549" t="str">
            <v>10</v>
          </cell>
          <cell r="AD549" t="str">
            <v>OnGo</v>
          </cell>
        </row>
        <row r="550">
          <cell r="A550" t="str">
            <v>P-KE-DA0-001</v>
          </cell>
          <cell r="B550" t="str">
            <v>2000200001901</v>
          </cell>
          <cell r="C550" t="str">
            <v>Kenya</v>
          </cell>
          <cell r="D550" t="str">
            <v/>
          </cell>
          <cell r="E550" t="str">
            <v/>
          </cell>
          <cell r="F550" t="str">
            <v/>
          </cell>
          <cell r="G550" t="str">
            <v/>
          </cell>
          <cell r="H550" t="str">
            <v/>
          </cell>
          <cell r="I550" t="str">
            <v/>
          </cell>
          <cell r="J550" t="str">
            <v/>
          </cell>
          <cell r="K550" t="str">
            <v/>
          </cell>
          <cell r="L550" t="str">
            <v/>
          </cell>
          <cell r="M550">
            <v>0</v>
          </cell>
          <cell r="Q550" t="str">
            <v>SOV</v>
          </cell>
          <cell r="R550">
            <v>1</v>
          </cell>
          <cell r="T550" t="str">
            <v>JOMO KENYATTA INTERNATIONAL AIRPORT AIRFIELD EXPANSION PROJE</v>
          </cell>
          <cell r="U550" t="str">
            <v>RDGE3</v>
          </cell>
          <cell r="V550" t="str">
            <v>D</v>
          </cell>
          <cell r="W550" t="str">
            <v>Transport</v>
          </cell>
          <cell r="X550" t="str">
            <v>DA</v>
          </cell>
          <cell r="Y550" t="str">
            <v>Air Transport / Airport</v>
          </cell>
          <cell r="Z550" t="str">
            <v>DA0</v>
          </cell>
          <cell r="AA550" t="str">
            <v>Air Transport / Airport</v>
          </cell>
          <cell r="AB550" t="str">
            <v>2000</v>
          </cell>
          <cell r="AC550" t="str">
            <v>10</v>
          </cell>
          <cell r="AD550" t="str">
            <v>ABAN</v>
          </cell>
        </row>
        <row r="551">
          <cell r="A551" t="str">
            <v>P-KE-DB0-021</v>
          </cell>
          <cell r="B551" t="str">
            <v>2100150032743</v>
          </cell>
          <cell r="C551" t="str">
            <v>Kenya</v>
          </cell>
          <cell r="D551" t="str">
            <v/>
          </cell>
          <cell r="E551">
            <v>405511.15</v>
          </cell>
          <cell r="F551">
            <v>7229529.3000000007</v>
          </cell>
          <cell r="G551">
            <v>9070234.5700000003</v>
          </cell>
          <cell r="H551">
            <v>10501791.290000001</v>
          </cell>
          <cell r="I551">
            <v>13439681.359999999</v>
          </cell>
          <cell r="J551">
            <v>10771353.499999994</v>
          </cell>
          <cell r="K551">
            <v>3596894.0700000003</v>
          </cell>
          <cell r="L551">
            <v>45687.14</v>
          </cell>
          <cell r="M551">
            <v>55060682.379999995</v>
          </cell>
          <cell r="Q551" t="str">
            <v>SOV</v>
          </cell>
          <cell r="R551">
            <v>1</v>
          </cell>
          <cell r="T551" t="str">
            <v>MOMBASA-MARIAKANI ROAD HIGHWAY PROJECT</v>
          </cell>
          <cell r="U551" t="str">
            <v>PICU7</v>
          </cell>
          <cell r="V551" t="str">
            <v>D</v>
          </cell>
          <cell r="W551" t="str">
            <v>Transport</v>
          </cell>
          <cell r="X551" t="str">
            <v>DB</v>
          </cell>
          <cell r="Y551" t="str">
            <v>Road Transport / Highways</v>
          </cell>
          <cell r="Z551" t="str">
            <v>DB0</v>
          </cell>
          <cell r="AA551" t="str">
            <v>Road Transport / Highways</v>
          </cell>
          <cell r="AB551" t="str">
            <v>2100</v>
          </cell>
          <cell r="AC551" t="str">
            <v>10</v>
          </cell>
          <cell r="AD551" t="str">
            <v>OnGo</v>
          </cell>
        </row>
        <row r="552">
          <cell r="A552" t="str">
            <v>P-KE-DB0-023</v>
          </cell>
          <cell r="B552" t="str">
            <v>2000130015238</v>
          </cell>
          <cell r="C552" t="str">
            <v>Kenya</v>
          </cell>
          <cell r="D552" t="str">
            <v/>
          </cell>
          <cell r="E552">
            <v>487194.63999999996</v>
          </cell>
          <cell r="F552">
            <v>33284619.339999996</v>
          </cell>
          <cell r="G552">
            <v>16477884.870000001</v>
          </cell>
          <cell r="H552">
            <v>25684446.540000007</v>
          </cell>
          <cell r="I552">
            <v>23315380.730000008</v>
          </cell>
          <cell r="J552">
            <v>18803522.34999999</v>
          </cell>
          <cell r="K552">
            <v>13127405.219999999</v>
          </cell>
          <cell r="L552">
            <v>1354895.81</v>
          </cell>
          <cell r="M552">
            <v>132535349.5</v>
          </cell>
          <cell r="Q552" t="str">
            <v>SOV</v>
          </cell>
          <cell r="R552">
            <v>0.5</v>
          </cell>
          <cell r="T552" t="str">
            <v>SIRARI CORRIDOR ACCESSIBILITY &amp; ROAD SAFETY IMPROVEMENT PROJ</v>
          </cell>
          <cell r="U552" t="str">
            <v>PICU7</v>
          </cell>
          <cell r="V552" t="str">
            <v>D</v>
          </cell>
          <cell r="W552" t="str">
            <v>Transport</v>
          </cell>
          <cell r="X552" t="str">
            <v>DB</v>
          </cell>
          <cell r="Y552" t="str">
            <v>Road Transport / Highways</v>
          </cell>
          <cell r="Z552" t="str">
            <v>DB0</v>
          </cell>
          <cell r="AA552" t="str">
            <v>Road Transport / Highways</v>
          </cell>
          <cell r="AB552" t="str">
            <v>2000</v>
          </cell>
          <cell r="AC552" t="str">
            <v>10</v>
          </cell>
          <cell r="AD552" t="str">
            <v>OnGo</v>
          </cell>
        </row>
        <row r="553">
          <cell r="A553" t="str">
            <v>P-KE-DB0-023</v>
          </cell>
          <cell r="B553" t="str">
            <v>5580155000451</v>
          </cell>
          <cell r="C553" t="str">
            <v>Kenya</v>
          </cell>
          <cell r="D553" t="str">
            <v/>
          </cell>
          <cell r="E553" t="str">
            <v/>
          </cell>
          <cell r="F553">
            <v>468270.24</v>
          </cell>
          <cell r="G553">
            <v>218185</v>
          </cell>
          <cell r="H553">
            <v>869782.19000000006</v>
          </cell>
          <cell r="I553">
            <v>795268.24000000011</v>
          </cell>
          <cell r="J553">
            <v>352791.8</v>
          </cell>
          <cell r="K553">
            <v>1135873.3100000003</v>
          </cell>
          <cell r="L553">
            <v>174351.58000000002</v>
          </cell>
          <cell r="M553">
            <v>4014522.3600000003</v>
          </cell>
          <cell r="Q553" t="str">
            <v>SOV</v>
          </cell>
          <cell r="R553">
            <v>0.5</v>
          </cell>
          <cell r="T553" t="str">
            <v>SIRARI CORRIDOR ACCESSIBILITY &amp; ROAD SAFETY IMPROVEMENT PROJ</v>
          </cell>
          <cell r="U553" t="str">
            <v>PICU7</v>
          </cell>
          <cell r="V553" t="str">
            <v>D</v>
          </cell>
          <cell r="W553" t="str">
            <v>Transport</v>
          </cell>
          <cell r="X553" t="str">
            <v>DB</v>
          </cell>
          <cell r="Y553" t="str">
            <v>Road Transport / Highways</v>
          </cell>
          <cell r="Z553" t="str">
            <v>DB0</v>
          </cell>
          <cell r="AA553" t="str">
            <v>Road Transport / Highways</v>
          </cell>
          <cell r="AB553" t="str">
            <v>5580</v>
          </cell>
          <cell r="AC553" t="str">
            <v>40</v>
          </cell>
          <cell r="AD553" t="str">
            <v>OnGo</v>
          </cell>
        </row>
        <row r="554">
          <cell r="A554" t="str">
            <v>P-KE-DB0-030</v>
          </cell>
          <cell r="B554" t="str">
            <v>2000230030002</v>
          </cell>
          <cell r="C554" t="str">
            <v>Kenya</v>
          </cell>
          <cell r="D554" t="str">
            <v/>
          </cell>
          <cell r="E554" t="str">
            <v/>
          </cell>
          <cell r="F554" t="str">
            <v/>
          </cell>
          <cell r="G554" t="str">
            <v/>
          </cell>
          <cell r="H554" t="str">
            <v/>
          </cell>
          <cell r="I554" t="str">
            <v/>
          </cell>
          <cell r="J554" t="str">
            <v/>
          </cell>
          <cell r="K554" t="str">
            <v/>
          </cell>
          <cell r="L554" t="str">
            <v/>
          </cell>
          <cell r="M554">
            <v>0</v>
          </cell>
          <cell r="Q554" t="str">
            <v>NSO</v>
          </cell>
          <cell r="R554">
            <v>1</v>
          </cell>
          <cell r="T554" t="str">
            <v>NAIROBI–NAKURU-MAU SUMMIT ROAD</v>
          </cell>
          <cell r="U554" t="str">
            <v>PICU4</v>
          </cell>
          <cell r="V554" t="str">
            <v>D</v>
          </cell>
          <cell r="W554" t="str">
            <v>Transport</v>
          </cell>
          <cell r="X554" t="str">
            <v>DB</v>
          </cell>
          <cell r="Y554" t="str">
            <v>Road Transport / Highways</v>
          </cell>
          <cell r="Z554" t="str">
            <v>DB0</v>
          </cell>
          <cell r="AA554" t="str">
            <v>Road Transport / Highways</v>
          </cell>
          <cell r="AB554" t="str">
            <v>2000</v>
          </cell>
          <cell r="AC554" t="str">
            <v>10</v>
          </cell>
          <cell r="AD554" t="str">
            <v>APVD</v>
          </cell>
        </row>
        <row r="555">
          <cell r="A555" t="str">
            <v>P-KE-DB0-037</v>
          </cell>
          <cell r="B555" t="str">
            <v>2000200004504</v>
          </cell>
          <cell r="C555" t="str">
            <v>Kenya</v>
          </cell>
          <cell r="D555" t="str">
            <v/>
          </cell>
          <cell r="E555" t="str">
            <v/>
          </cell>
          <cell r="F555" t="str">
            <v/>
          </cell>
          <cell r="G555" t="str">
            <v/>
          </cell>
          <cell r="H555" t="str">
            <v/>
          </cell>
          <cell r="I555">
            <v>6364350.8700000001</v>
          </cell>
          <cell r="J555">
            <v>15174496.140000001</v>
          </cell>
          <cell r="K555">
            <v>31181511.48</v>
          </cell>
          <cell r="L555">
            <v>8236759.919999999</v>
          </cell>
          <cell r="M555">
            <v>60957118.410000004</v>
          </cell>
          <cell r="Q555" t="str">
            <v>SOV</v>
          </cell>
          <cell r="R555">
            <v>0.5</v>
          </cell>
          <cell r="T555" t="str">
            <v>DUALING OF KENOL – SAGANA - MARWA</v>
          </cell>
          <cell r="U555" t="str">
            <v>PICU7</v>
          </cell>
          <cell r="V555" t="str">
            <v>D</v>
          </cell>
          <cell r="W555" t="str">
            <v>Transport</v>
          </cell>
          <cell r="X555" t="str">
            <v>DB</v>
          </cell>
          <cell r="Y555" t="str">
            <v>Road Transport / Highways</v>
          </cell>
          <cell r="Z555" t="str">
            <v>DB0</v>
          </cell>
          <cell r="AA555" t="str">
            <v>Road Transport / Highways</v>
          </cell>
          <cell r="AB555" t="str">
            <v>2000</v>
          </cell>
          <cell r="AC555" t="str">
            <v>10</v>
          </cell>
          <cell r="AD555" t="str">
            <v>OnGo</v>
          </cell>
        </row>
        <row r="556">
          <cell r="A556" t="str">
            <v>P-KE-DB0-037</v>
          </cell>
          <cell r="B556" t="str">
            <v>5050200000901</v>
          </cell>
          <cell r="C556" t="str">
            <v>Kenya</v>
          </cell>
          <cell r="D556" t="str">
            <v/>
          </cell>
          <cell r="E556" t="str">
            <v/>
          </cell>
          <cell r="F556" t="str">
            <v/>
          </cell>
          <cell r="G556" t="str">
            <v/>
          </cell>
          <cell r="H556" t="str">
            <v/>
          </cell>
          <cell r="I556">
            <v>1285821.3199999998</v>
          </cell>
          <cell r="J556">
            <v>2348425.7200000002</v>
          </cell>
          <cell r="K556">
            <v>7651251.1699999999</v>
          </cell>
          <cell r="L556">
            <v>1600017.42</v>
          </cell>
          <cell r="M556">
            <v>12885515.630000001</v>
          </cell>
          <cell r="Q556" t="str">
            <v>SOV</v>
          </cell>
          <cell r="R556">
            <v>0.5</v>
          </cell>
          <cell r="T556" t="str">
            <v>DUALING OF KENOL – SAGANA - MARWA</v>
          </cell>
          <cell r="U556" t="str">
            <v>PICU7</v>
          </cell>
          <cell r="V556" t="str">
            <v>D</v>
          </cell>
          <cell r="W556" t="str">
            <v>Transport</v>
          </cell>
          <cell r="X556" t="str">
            <v>DB</v>
          </cell>
          <cell r="Y556" t="str">
            <v>Road Transport / Highways</v>
          </cell>
          <cell r="Z556" t="str">
            <v>DB0</v>
          </cell>
          <cell r="AA556" t="str">
            <v>Road Transport / Highways</v>
          </cell>
          <cell r="AB556" t="str">
            <v>5050</v>
          </cell>
          <cell r="AC556" t="str">
            <v>10</v>
          </cell>
          <cell r="AD556" t="str">
            <v>OnGo</v>
          </cell>
        </row>
        <row r="557">
          <cell r="A557" t="str">
            <v>P-KE-E00-011</v>
          </cell>
          <cell r="B557" t="str">
            <v>2000200000501</v>
          </cell>
          <cell r="C557" t="str">
            <v>Kenya</v>
          </cell>
          <cell r="D557" t="str">
            <v/>
          </cell>
          <cell r="E557" t="str">
            <v/>
          </cell>
          <cell r="F557" t="str">
            <v/>
          </cell>
          <cell r="G557">
            <v>3055196.6299999994</v>
          </cell>
          <cell r="H557">
            <v>30917928.990000006</v>
          </cell>
          <cell r="I557">
            <v>26932236.620000008</v>
          </cell>
          <cell r="J557">
            <v>35382211.309999987</v>
          </cell>
          <cell r="K557">
            <v>49035918.180000007</v>
          </cell>
          <cell r="L557">
            <v>12618029.219999997</v>
          </cell>
          <cell r="M557">
            <v>157941520.95000002</v>
          </cell>
          <cell r="Q557" t="str">
            <v>SOV</v>
          </cell>
          <cell r="R557">
            <v>0.25</v>
          </cell>
          <cell r="T557" t="str">
            <v>KENYA TOWNS SUSTAINABLE WATER SUPPLY AND SANITATION PROGRAM</v>
          </cell>
          <cell r="U557" t="str">
            <v>AHWS2</v>
          </cell>
          <cell r="V557" t="str">
            <v>E</v>
          </cell>
          <cell r="W557" t="str">
            <v>Water Sup/Sanit</v>
          </cell>
          <cell r="X557" t="str">
            <v>E0</v>
          </cell>
          <cell r="Y557" t="str">
            <v>Water supply and Sanitation</v>
          </cell>
          <cell r="Z557" t="str">
            <v>E00</v>
          </cell>
          <cell r="AA557" t="str">
            <v>Water supply and Sanitation</v>
          </cell>
          <cell r="AB557" t="str">
            <v>2000</v>
          </cell>
          <cell r="AC557" t="str">
            <v>10</v>
          </cell>
          <cell r="AD557" t="str">
            <v>OnGo</v>
          </cell>
        </row>
        <row r="558">
          <cell r="A558" t="str">
            <v>P-KE-E00-011</v>
          </cell>
          <cell r="B558" t="str">
            <v>2100150036294</v>
          </cell>
          <cell r="C558" t="str">
            <v>Kenya</v>
          </cell>
          <cell r="D558" t="str">
            <v/>
          </cell>
          <cell r="E558" t="str">
            <v/>
          </cell>
          <cell r="F558" t="str">
            <v/>
          </cell>
          <cell r="G558">
            <v>231181.64999999997</v>
          </cell>
          <cell r="H558">
            <v>600608.21</v>
          </cell>
          <cell r="I558">
            <v>435994.52000000008</v>
          </cell>
          <cell r="J558">
            <v>721959.78999999992</v>
          </cell>
          <cell r="K558">
            <v>654646.5199999999</v>
          </cell>
          <cell r="L558">
            <v>253421.7</v>
          </cell>
          <cell r="M558">
            <v>2897812.39</v>
          </cell>
          <cell r="Q558" t="str">
            <v>SOV</v>
          </cell>
          <cell r="R558">
            <v>0.25</v>
          </cell>
          <cell r="T558" t="str">
            <v>KENYA TOWNS SUSTAINABLE WATER SUPPLY AND SANITATION PROGRAM</v>
          </cell>
          <cell r="U558" t="str">
            <v>AHWS2</v>
          </cell>
          <cell r="V558" t="str">
            <v>E</v>
          </cell>
          <cell r="W558" t="str">
            <v>Water Sup/Sanit</v>
          </cell>
          <cell r="X558" t="str">
            <v>E0</v>
          </cell>
          <cell r="Y558" t="str">
            <v>Water supply and Sanitation</v>
          </cell>
          <cell r="Z558" t="str">
            <v>E00</v>
          </cell>
          <cell r="AA558" t="str">
            <v>Water supply and Sanitation</v>
          </cell>
          <cell r="AB558" t="str">
            <v>2100</v>
          </cell>
          <cell r="AC558" t="str">
            <v>10</v>
          </cell>
          <cell r="AD558" t="str">
            <v>OnGo</v>
          </cell>
        </row>
        <row r="559">
          <cell r="A559" t="str">
            <v>P-KE-E00-011</v>
          </cell>
          <cell r="B559" t="str">
            <v>2100155033467</v>
          </cell>
          <cell r="C559" t="str">
            <v>Kenya</v>
          </cell>
          <cell r="D559" t="str">
            <v/>
          </cell>
          <cell r="E559" t="str">
            <v/>
          </cell>
          <cell r="F559" t="str">
            <v/>
          </cell>
          <cell r="G559">
            <v>106361.05000000002</v>
          </cell>
          <cell r="H559">
            <v>97325.03</v>
          </cell>
          <cell r="I559">
            <v>103937.23999999999</v>
          </cell>
          <cell r="J559" t="str">
            <v/>
          </cell>
          <cell r="K559">
            <v>77086.31</v>
          </cell>
          <cell r="L559">
            <v>57718.119999999995</v>
          </cell>
          <cell r="M559">
            <v>442427.75</v>
          </cell>
          <cell r="Q559" t="str">
            <v>SOV</v>
          </cell>
          <cell r="R559">
            <v>0.25</v>
          </cell>
          <cell r="T559" t="str">
            <v>KENYA TOWNS SUSTAINABLE WATER SUPPLY AND SANITATION PROGRAM</v>
          </cell>
          <cell r="U559" t="str">
            <v>AHWS2</v>
          </cell>
          <cell r="V559" t="str">
            <v>E</v>
          </cell>
          <cell r="W559" t="str">
            <v>Water Sup/Sanit</v>
          </cell>
          <cell r="X559" t="str">
            <v>E0</v>
          </cell>
          <cell r="Y559" t="str">
            <v>Water supply and Sanitation</v>
          </cell>
          <cell r="Z559" t="str">
            <v>E00</v>
          </cell>
          <cell r="AA559" t="str">
            <v>Water supply and Sanitation</v>
          </cell>
          <cell r="AB559" t="str">
            <v>2100</v>
          </cell>
          <cell r="AC559" t="str">
            <v>41</v>
          </cell>
          <cell r="AD559" t="str">
            <v>OnGo</v>
          </cell>
        </row>
        <row r="560">
          <cell r="A560" t="str">
            <v>P-KE-E00-011</v>
          </cell>
          <cell r="B560" t="str">
            <v>5500155011104</v>
          </cell>
          <cell r="C560" t="str">
            <v>Kenya</v>
          </cell>
          <cell r="D560" t="str">
            <v/>
          </cell>
          <cell r="E560" t="str">
            <v/>
          </cell>
          <cell r="F560" t="str">
            <v/>
          </cell>
          <cell r="G560">
            <v>104336.43</v>
          </cell>
          <cell r="H560">
            <v>143644.32</v>
          </cell>
          <cell r="I560">
            <v>335450.31</v>
          </cell>
          <cell r="J560">
            <v>110524.8</v>
          </cell>
          <cell r="K560" t="str">
            <v/>
          </cell>
          <cell r="L560">
            <v>114640.17</v>
          </cell>
          <cell r="M560">
            <v>808596.03000000014</v>
          </cell>
          <cell r="Q560" t="str">
            <v>SOV</v>
          </cell>
          <cell r="R560">
            <v>0.25</v>
          </cell>
          <cell r="T560" t="str">
            <v>KENYA TOWNS SUSTAINABLE WATER SUPPLY AND SANITATION PROGRAM</v>
          </cell>
          <cell r="U560" t="str">
            <v>AHWS2</v>
          </cell>
          <cell r="V560" t="str">
            <v>E</v>
          </cell>
          <cell r="W560" t="str">
            <v>Water Sup/Sanit</v>
          </cell>
          <cell r="X560" t="str">
            <v>E0</v>
          </cell>
          <cell r="Y560" t="str">
            <v>Water supply and Sanitation</v>
          </cell>
          <cell r="Z560" t="str">
            <v>E00</v>
          </cell>
          <cell r="AA560" t="str">
            <v>Water supply and Sanitation</v>
          </cell>
          <cell r="AB560" t="str">
            <v>5500</v>
          </cell>
          <cell r="AC560" t="str">
            <v>43</v>
          </cell>
          <cell r="AD560" t="str">
            <v>OnGo</v>
          </cell>
        </row>
        <row r="561">
          <cell r="A561" t="str">
            <v>P-KE-EA0-006</v>
          </cell>
          <cell r="B561" t="str">
            <v>2000200003351</v>
          </cell>
          <cell r="C561" t="str">
            <v>Kenya</v>
          </cell>
          <cell r="D561" t="str">
            <v/>
          </cell>
          <cell r="E561" t="str">
            <v/>
          </cell>
          <cell r="F561" t="str">
            <v/>
          </cell>
          <cell r="G561" t="str">
            <v/>
          </cell>
          <cell r="H561" t="str">
            <v/>
          </cell>
          <cell r="I561">
            <v>40079572.729999997</v>
          </cell>
          <cell r="J561">
            <v>25151771.739999998</v>
          </cell>
          <cell r="K561">
            <v>37598610.849999994</v>
          </cell>
          <cell r="L561">
            <v>15741532.359999999</v>
          </cell>
          <cell r="M561">
            <v>118571487.67999999</v>
          </cell>
          <cell r="Q561" t="str">
            <v>SOV</v>
          </cell>
          <cell r="R561">
            <v>0.5</v>
          </cell>
          <cell r="T561" t="str">
            <v>THWAKE MULTIPURPOSE WATER DEVELOPMENT PROGRAM I - ADDITIONAL</v>
          </cell>
          <cell r="U561" t="str">
            <v>AHWS2</v>
          </cell>
          <cell r="V561" t="str">
            <v>E</v>
          </cell>
          <cell r="W561" t="str">
            <v>Water Sup/Sanit</v>
          </cell>
          <cell r="X561" t="str">
            <v>EA</v>
          </cell>
          <cell r="Y561" t="str">
            <v>Water Supply</v>
          </cell>
          <cell r="Z561" t="str">
            <v>EA0</v>
          </cell>
          <cell r="AA561" t="str">
            <v>Water Supply</v>
          </cell>
          <cell r="AB561" t="str">
            <v>2000</v>
          </cell>
          <cell r="AC561" t="str">
            <v>10</v>
          </cell>
          <cell r="AD561" t="str">
            <v>OnGo</v>
          </cell>
        </row>
        <row r="562">
          <cell r="A562" t="str">
            <v>P-KE-EA0-006</v>
          </cell>
          <cell r="B562" t="str">
            <v>5050200000501</v>
          </cell>
          <cell r="C562" t="str">
            <v>Kenya</v>
          </cell>
          <cell r="D562" t="str">
            <v/>
          </cell>
          <cell r="E562" t="str">
            <v/>
          </cell>
          <cell r="F562" t="str">
            <v/>
          </cell>
          <cell r="G562" t="str">
            <v/>
          </cell>
          <cell r="H562" t="str">
            <v/>
          </cell>
          <cell r="I562">
            <v>5876244.7000000002</v>
          </cell>
          <cell r="J562">
            <v>8361525.6699999999</v>
          </cell>
          <cell r="K562">
            <v>10996901.469999999</v>
          </cell>
          <cell r="L562">
            <v>3781632.5</v>
          </cell>
          <cell r="M562">
            <v>29016304.34</v>
          </cell>
          <cell r="Q562" t="str">
            <v>SOV</v>
          </cell>
          <cell r="R562">
            <v>0.5</v>
          </cell>
          <cell r="T562" t="str">
            <v>THWAKE MULTIPURPOSE WATER DEVELOPMENT PROGRAM I - ADDITIONAL</v>
          </cell>
          <cell r="U562" t="str">
            <v>AHWS2</v>
          </cell>
          <cell r="V562" t="str">
            <v>E</v>
          </cell>
          <cell r="W562" t="str">
            <v>Water Sup/Sanit</v>
          </cell>
          <cell r="X562" t="str">
            <v>EA</v>
          </cell>
          <cell r="Y562" t="str">
            <v>Water Supply</v>
          </cell>
          <cell r="Z562" t="str">
            <v>EA0</v>
          </cell>
          <cell r="AA562" t="str">
            <v>Water Supply</v>
          </cell>
          <cell r="AB562" t="str">
            <v>5050</v>
          </cell>
          <cell r="AC562" t="str">
            <v>10</v>
          </cell>
          <cell r="AD562" t="str">
            <v>OnGo</v>
          </cell>
        </row>
        <row r="563">
          <cell r="A563" t="str">
            <v>P-KE-EB0-010</v>
          </cell>
          <cell r="B563" t="str">
            <v>2000200003407</v>
          </cell>
          <cell r="C563" t="str">
            <v>Kenya</v>
          </cell>
          <cell r="D563" t="str">
            <v/>
          </cell>
          <cell r="E563" t="str">
            <v/>
          </cell>
          <cell r="F563" t="str">
            <v/>
          </cell>
          <cell r="G563" t="str">
            <v/>
          </cell>
          <cell r="H563" t="str">
            <v/>
          </cell>
          <cell r="I563" t="str">
            <v/>
          </cell>
          <cell r="J563">
            <v>5490257.75</v>
          </cell>
          <cell r="K563">
            <v>9699882.3600000013</v>
          </cell>
          <cell r="L563">
            <v>2924142.9200000004</v>
          </cell>
          <cell r="M563">
            <v>18114283.030000001</v>
          </cell>
          <cell r="Q563" t="str">
            <v>SOV</v>
          </cell>
          <cell r="R563">
            <v>0.5</v>
          </cell>
          <cell r="T563" t="str">
            <v>NAIROBI RIVERS BASINS REHABILITATION RESTORATION: SEWERAGE I</v>
          </cell>
          <cell r="U563" t="str">
            <v>AHWS2</v>
          </cell>
          <cell r="V563" t="str">
            <v>E</v>
          </cell>
          <cell r="W563" t="str">
            <v>Water Sup/Sanit</v>
          </cell>
          <cell r="X563" t="str">
            <v>EB</v>
          </cell>
          <cell r="Y563" t="str">
            <v>Sanitation</v>
          </cell>
          <cell r="Z563" t="str">
            <v>EB0</v>
          </cell>
          <cell r="AA563" t="str">
            <v>Sanitation</v>
          </cell>
          <cell r="AB563" t="str">
            <v>2000</v>
          </cell>
          <cell r="AC563" t="str">
            <v>10</v>
          </cell>
          <cell r="AD563" t="str">
            <v>OnGo</v>
          </cell>
        </row>
        <row r="564">
          <cell r="A564" t="str">
            <v>P-KE-EB0-010</v>
          </cell>
          <cell r="B564" t="str">
            <v>2100150040550</v>
          </cell>
          <cell r="C564" t="str">
            <v>Kenya</v>
          </cell>
          <cell r="D564" t="str">
            <v/>
          </cell>
          <cell r="E564" t="str">
            <v/>
          </cell>
          <cell r="F564" t="str">
            <v/>
          </cell>
          <cell r="G564" t="str">
            <v/>
          </cell>
          <cell r="H564" t="str">
            <v/>
          </cell>
          <cell r="I564" t="str">
            <v/>
          </cell>
          <cell r="J564">
            <v>349236.81</v>
          </cell>
          <cell r="K564">
            <v>370757.20999999996</v>
          </cell>
          <cell r="L564" t="str">
            <v/>
          </cell>
          <cell r="M564">
            <v>719994.02</v>
          </cell>
          <cell r="Q564" t="str">
            <v>SOV</v>
          </cell>
          <cell r="R564">
            <v>0.5</v>
          </cell>
          <cell r="T564" t="str">
            <v>NAIROBI RIVERS BASINS REHABILITATION RESTORATION: SEWERAGE I</v>
          </cell>
          <cell r="U564" t="str">
            <v>AHWS2</v>
          </cell>
          <cell r="V564" t="str">
            <v>E</v>
          </cell>
          <cell r="W564" t="str">
            <v>Water Sup/Sanit</v>
          </cell>
          <cell r="X564" t="str">
            <v>EB</v>
          </cell>
          <cell r="Y564" t="str">
            <v>Sanitation</v>
          </cell>
          <cell r="Z564" t="str">
            <v>EB0</v>
          </cell>
          <cell r="AA564" t="str">
            <v>Sanitation</v>
          </cell>
          <cell r="AB564" t="str">
            <v>2100</v>
          </cell>
          <cell r="AC564" t="str">
            <v>10</v>
          </cell>
          <cell r="AD564" t="str">
            <v>OnGo</v>
          </cell>
        </row>
        <row r="565">
          <cell r="A565" t="str">
            <v>P-KE-EB0-013</v>
          </cell>
          <cell r="B565" t="str">
            <v>5600155005153</v>
          </cell>
          <cell r="C565" t="str">
            <v>Kenya</v>
          </cell>
          <cell r="D565" t="str">
            <v/>
          </cell>
          <cell r="E565" t="str">
            <v/>
          </cell>
          <cell r="F565" t="str">
            <v/>
          </cell>
          <cell r="G565" t="str">
            <v/>
          </cell>
          <cell r="H565" t="str">
            <v/>
          </cell>
          <cell r="I565" t="str">
            <v/>
          </cell>
          <cell r="J565">
            <v>68355.38</v>
          </cell>
          <cell r="K565">
            <v>67513.56</v>
          </cell>
          <cell r="L565" t="str">
            <v/>
          </cell>
          <cell r="M565">
            <v>135868.94</v>
          </cell>
          <cell r="Q565" t="str">
            <v>SOV</v>
          </cell>
          <cell r="R565">
            <v>1</v>
          </cell>
          <cell r="T565" t="str">
            <v>FEASIBILITY STUDIES AND DETAILED DESIGNS FOR THE NAIROBI INC</v>
          </cell>
          <cell r="U565" t="str">
            <v>AWTF</v>
          </cell>
          <cell r="V565" t="str">
            <v>E</v>
          </cell>
          <cell r="W565" t="str">
            <v>Water Sup/Sanit</v>
          </cell>
          <cell r="X565" t="str">
            <v>EB</v>
          </cell>
          <cell r="Y565" t="str">
            <v>Sanitation</v>
          </cell>
          <cell r="Z565" t="str">
            <v>EB0</v>
          </cell>
          <cell r="AA565" t="str">
            <v>Sanitation</v>
          </cell>
          <cell r="AB565" t="str">
            <v>5600</v>
          </cell>
          <cell r="AC565" t="str">
            <v>46</v>
          </cell>
          <cell r="AD565" t="str">
            <v>OnGo</v>
          </cell>
        </row>
        <row r="566">
          <cell r="A566" t="str">
            <v>P-KE-F00-013</v>
          </cell>
          <cell r="B566" t="str">
            <v>5700155003553</v>
          </cell>
          <cell r="C566" t="str">
            <v>Kenya</v>
          </cell>
          <cell r="D566" t="str">
            <v/>
          </cell>
          <cell r="E566" t="str">
            <v/>
          </cell>
          <cell r="F566" t="str">
            <v/>
          </cell>
          <cell r="G566" t="str">
            <v/>
          </cell>
          <cell r="H566" t="str">
            <v/>
          </cell>
          <cell r="I566" t="str">
            <v/>
          </cell>
          <cell r="J566" t="str">
            <v/>
          </cell>
          <cell r="K566" t="str">
            <v/>
          </cell>
          <cell r="L566" t="str">
            <v/>
          </cell>
          <cell r="M566">
            <v>0</v>
          </cell>
          <cell r="Q566" t="str">
            <v>SOV</v>
          </cell>
          <cell r="R566">
            <v>1</v>
          </cell>
          <cell r="T566" t="str">
            <v>KENYA - PUBLIC PRIVATE PARTNERSHIPS IN TRANSMISSION LINES</v>
          </cell>
          <cell r="U566" t="str">
            <v>PESD1</v>
          </cell>
          <cell r="V566" t="str">
            <v>F</v>
          </cell>
          <cell r="W566" t="str">
            <v>Power</v>
          </cell>
          <cell r="X566" t="str">
            <v>F0</v>
          </cell>
          <cell r="Y566" t="str">
            <v>Power</v>
          </cell>
          <cell r="Z566" t="str">
            <v>F00</v>
          </cell>
          <cell r="AA566" t="str">
            <v>Power</v>
          </cell>
          <cell r="AB566" t="str">
            <v>5700</v>
          </cell>
          <cell r="AC566" t="str">
            <v>41</v>
          </cell>
          <cell r="AD566" t="str">
            <v>OnGo</v>
          </cell>
        </row>
        <row r="567">
          <cell r="A567" t="str">
            <v>P-KE-FA0-013</v>
          </cell>
          <cell r="B567" t="str">
            <v>2000200000152</v>
          </cell>
          <cell r="C567" t="str">
            <v>Kenya</v>
          </cell>
          <cell r="D567" t="str">
            <v/>
          </cell>
          <cell r="E567" t="str">
            <v/>
          </cell>
          <cell r="F567">
            <v>5575438.5600000005</v>
          </cell>
          <cell r="G567">
            <v>27345621.480000008</v>
          </cell>
          <cell r="H567">
            <v>30822600.890000001</v>
          </cell>
          <cell r="I567">
            <v>20231745.999999996</v>
          </cell>
          <cell r="J567">
            <v>8358203.4599999981</v>
          </cell>
          <cell r="K567">
            <v>4516426.9799999995</v>
          </cell>
          <cell r="L567">
            <v>1322485.1000000001</v>
          </cell>
          <cell r="M567">
            <v>98172522.469999999</v>
          </cell>
          <cell r="Q567" t="str">
            <v>SOV</v>
          </cell>
          <cell r="R567">
            <v>1</v>
          </cell>
          <cell r="T567" t="str">
            <v>LAST MILE CONNECTIVITY PROJECT - 2</v>
          </cell>
          <cell r="U567" t="str">
            <v>PESD4</v>
          </cell>
          <cell r="V567" t="str">
            <v>F</v>
          </cell>
          <cell r="W567" t="str">
            <v>Power</v>
          </cell>
          <cell r="X567" t="str">
            <v>FA</v>
          </cell>
          <cell r="Y567" t="str">
            <v>Electricity</v>
          </cell>
          <cell r="Z567" t="str">
            <v>FA0</v>
          </cell>
          <cell r="AA567" t="str">
            <v>Electricity</v>
          </cell>
          <cell r="AB567" t="str">
            <v>2000</v>
          </cell>
          <cell r="AC567" t="str">
            <v>10</v>
          </cell>
          <cell r="AD567" t="str">
            <v>COMP</v>
          </cell>
        </row>
        <row r="568">
          <cell r="A568" t="str">
            <v>P-KE-FAA-001</v>
          </cell>
          <cell r="B568" t="str">
            <v>5060140000062</v>
          </cell>
          <cell r="C568" t="str">
            <v>Kenya</v>
          </cell>
          <cell r="D568" t="str">
            <v/>
          </cell>
          <cell r="E568" t="str">
            <v/>
          </cell>
          <cell r="F568" t="str">
            <v/>
          </cell>
          <cell r="G568" t="str">
            <v/>
          </cell>
          <cell r="H568" t="str">
            <v/>
          </cell>
          <cell r="I568" t="str">
            <v/>
          </cell>
          <cell r="J568" t="str">
            <v/>
          </cell>
          <cell r="K568" t="str">
            <v/>
          </cell>
          <cell r="L568" t="str">
            <v/>
          </cell>
          <cell r="M568">
            <v>0</v>
          </cell>
          <cell r="Q568" t="str">
            <v>NSO</v>
          </cell>
          <cell r="R568">
            <v>1</v>
          </cell>
          <cell r="T568" t="str">
            <v>THIKA THERMAL POWER PROJECT</v>
          </cell>
          <cell r="U568" t="str">
            <v>PINS2</v>
          </cell>
          <cell r="V568" t="str">
            <v>F</v>
          </cell>
          <cell r="W568" t="str">
            <v>Power</v>
          </cell>
          <cell r="X568" t="str">
            <v>FA</v>
          </cell>
          <cell r="Y568" t="str">
            <v>Electricity</v>
          </cell>
          <cell r="Z568" t="str">
            <v>FAA</v>
          </cell>
          <cell r="AA568" t="str">
            <v>Thermal Generation</v>
          </cell>
          <cell r="AB568" t="str">
            <v>5060</v>
          </cell>
          <cell r="AC568" t="str">
            <v>70</v>
          </cell>
          <cell r="AD568" t="str">
            <v>OnGo</v>
          </cell>
        </row>
        <row r="569">
          <cell r="A569" t="str">
            <v>P-KE-FF0-001</v>
          </cell>
          <cell r="B569" t="str">
            <v>2000130019981</v>
          </cell>
          <cell r="C569" t="str">
            <v>Kenya</v>
          </cell>
          <cell r="D569" t="str">
            <v/>
          </cell>
          <cell r="E569" t="str">
            <v/>
          </cell>
          <cell r="F569" t="str">
            <v/>
          </cell>
          <cell r="G569" t="str">
            <v/>
          </cell>
          <cell r="H569" t="str">
            <v/>
          </cell>
          <cell r="I569" t="str">
            <v/>
          </cell>
          <cell r="J569" t="str">
            <v/>
          </cell>
          <cell r="K569" t="str">
            <v/>
          </cell>
          <cell r="L569" t="str">
            <v/>
          </cell>
          <cell r="M569">
            <v>0</v>
          </cell>
          <cell r="Q569" t="str">
            <v>NSO</v>
          </cell>
          <cell r="R569">
            <v>0.5</v>
          </cell>
          <cell r="T569" t="str">
            <v>KOPERE 40 MW SOLAR PV IPP</v>
          </cell>
          <cell r="U569" t="str">
            <v>PESR2</v>
          </cell>
          <cell r="V569" t="str">
            <v>F</v>
          </cell>
          <cell r="W569" t="str">
            <v>Power</v>
          </cell>
          <cell r="X569" t="str">
            <v>FF</v>
          </cell>
          <cell r="Y569" t="str">
            <v>Solar Energy</v>
          </cell>
          <cell r="Z569" t="str">
            <v>FF0</v>
          </cell>
          <cell r="AA569" t="str">
            <v>Solar Energy</v>
          </cell>
          <cell r="AB569" t="str">
            <v>2000</v>
          </cell>
          <cell r="AC569" t="str">
            <v>10</v>
          </cell>
          <cell r="AD569" t="str">
            <v>APVD</v>
          </cell>
        </row>
        <row r="570">
          <cell r="A570" t="str">
            <v>P-KE-FF0-001</v>
          </cell>
          <cell r="B570" t="str">
            <v>5565130000701</v>
          </cell>
          <cell r="C570" t="str">
            <v>Kenya</v>
          </cell>
          <cell r="D570" t="str">
            <v/>
          </cell>
          <cell r="E570" t="str">
            <v/>
          </cell>
          <cell r="F570" t="str">
            <v/>
          </cell>
          <cell r="G570" t="str">
            <v/>
          </cell>
          <cell r="H570" t="str">
            <v/>
          </cell>
          <cell r="I570" t="str">
            <v/>
          </cell>
          <cell r="J570" t="str">
            <v/>
          </cell>
          <cell r="K570" t="str">
            <v/>
          </cell>
          <cell r="L570" t="str">
            <v/>
          </cell>
          <cell r="M570">
            <v>0</v>
          </cell>
          <cell r="Q570" t="str">
            <v>NSO</v>
          </cell>
          <cell r="R570">
            <v>0.5</v>
          </cell>
          <cell r="T570" t="str">
            <v>KOPERE 40 MW SOLAR PV IPP</v>
          </cell>
          <cell r="U570" t="str">
            <v>PESR2</v>
          </cell>
          <cell r="V570" t="str">
            <v>F</v>
          </cell>
          <cell r="W570" t="str">
            <v>Power</v>
          </cell>
          <cell r="X570" t="str">
            <v>FF</v>
          </cell>
          <cell r="Y570" t="str">
            <v>Solar Energy</v>
          </cell>
          <cell r="Z570" t="str">
            <v>FF0</v>
          </cell>
          <cell r="AA570" t="str">
            <v>Solar Energy</v>
          </cell>
          <cell r="AB570" t="str">
            <v>5565</v>
          </cell>
          <cell r="AC570" t="str">
            <v>10</v>
          </cell>
          <cell r="AD570" t="str">
            <v>APVD</v>
          </cell>
        </row>
        <row r="571">
          <cell r="A571" t="str">
            <v>P-KE-FZ0-004</v>
          </cell>
          <cell r="B571" t="str">
            <v>5060140000063</v>
          </cell>
          <cell r="C571" t="str">
            <v>Kenya</v>
          </cell>
          <cell r="D571" t="str">
            <v/>
          </cell>
          <cell r="E571" t="str">
            <v/>
          </cell>
          <cell r="F571" t="str">
            <v/>
          </cell>
          <cell r="G571" t="str">
            <v/>
          </cell>
          <cell r="H571" t="str">
            <v/>
          </cell>
          <cell r="I571" t="str">
            <v/>
          </cell>
          <cell r="J571" t="str">
            <v/>
          </cell>
          <cell r="K571" t="str">
            <v/>
          </cell>
          <cell r="L571" t="str">
            <v/>
          </cell>
          <cell r="M571">
            <v>0</v>
          </cell>
          <cell r="Q571" t="str">
            <v>NSO</v>
          </cell>
          <cell r="R571">
            <v>1</v>
          </cell>
          <cell r="T571" t="str">
            <v>LAKE TURKANA WIND POWER PROJECT</v>
          </cell>
          <cell r="U571" t="str">
            <v>PINS2</v>
          </cell>
          <cell r="V571" t="str">
            <v>F</v>
          </cell>
          <cell r="W571" t="str">
            <v>Power</v>
          </cell>
          <cell r="X571" t="str">
            <v>FZ</v>
          </cell>
          <cell r="Y571" t="str">
            <v>Other Sources Of Energy</v>
          </cell>
          <cell r="Z571" t="str">
            <v>FZ0</v>
          </cell>
          <cell r="AA571" t="str">
            <v>Other Sources Of Energy</v>
          </cell>
          <cell r="AB571" t="str">
            <v>5060</v>
          </cell>
          <cell r="AC571" t="str">
            <v>70</v>
          </cell>
          <cell r="AD571" t="str">
            <v>OnGo</v>
          </cell>
        </row>
        <row r="572">
          <cell r="A572" t="str">
            <v>P-KE-FZ0-013</v>
          </cell>
          <cell r="B572" t="str">
            <v>2000230030252</v>
          </cell>
          <cell r="C572" t="str">
            <v>Kenya</v>
          </cell>
          <cell r="D572" t="str">
            <v/>
          </cell>
          <cell r="E572" t="str">
            <v/>
          </cell>
          <cell r="F572" t="str">
            <v/>
          </cell>
          <cell r="G572" t="str">
            <v/>
          </cell>
          <cell r="H572" t="str">
            <v/>
          </cell>
          <cell r="I572" t="str">
            <v/>
          </cell>
          <cell r="J572" t="str">
            <v/>
          </cell>
          <cell r="K572" t="str">
            <v/>
          </cell>
          <cell r="L572" t="str">
            <v/>
          </cell>
          <cell r="M572">
            <v>0</v>
          </cell>
          <cell r="Q572" t="str">
            <v>NSO</v>
          </cell>
          <cell r="R572">
            <v>0.5</v>
          </cell>
          <cell r="T572" t="str">
            <v>QUANTUM POWER MENENGAI 35 MW GEOTHERMAL IPP</v>
          </cell>
          <cell r="U572" t="str">
            <v>PESR2</v>
          </cell>
          <cell r="W572" t="str">
            <v>--</v>
          </cell>
          <cell r="Y572" t="str">
            <v>--</v>
          </cell>
          <cell r="AA572" t="str">
            <v>--</v>
          </cell>
          <cell r="AB572" t="str">
            <v>2000</v>
          </cell>
          <cell r="AC572" t="str">
            <v>10</v>
          </cell>
          <cell r="AD572" t="str">
            <v>OnGo</v>
          </cell>
        </row>
        <row r="573">
          <cell r="A573" t="str">
            <v>P-KE-FZ0-013</v>
          </cell>
          <cell r="B573" t="str">
            <v>2000230030253</v>
          </cell>
          <cell r="C573" t="str">
            <v>Kenya</v>
          </cell>
          <cell r="D573" t="str">
            <v/>
          </cell>
          <cell r="E573" t="str">
            <v/>
          </cell>
          <cell r="F573" t="str">
            <v/>
          </cell>
          <cell r="G573" t="str">
            <v/>
          </cell>
          <cell r="H573" t="str">
            <v/>
          </cell>
          <cell r="I573" t="str">
            <v/>
          </cell>
          <cell r="J573" t="str">
            <v/>
          </cell>
          <cell r="K573" t="str">
            <v/>
          </cell>
          <cell r="L573" t="str">
            <v/>
          </cell>
          <cell r="M573">
            <v>0</v>
          </cell>
          <cell r="Q573" t="str">
            <v>NSO</v>
          </cell>
          <cell r="R573">
            <v>0.5</v>
          </cell>
          <cell r="T573" t="str">
            <v>QUANTUM POWER MENENGAI 35 MW GEOTHERMAL IPP</v>
          </cell>
          <cell r="U573" t="str">
            <v>PESR2</v>
          </cell>
          <cell r="W573" t="str">
            <v>--</v>
          </cell>
          <cell r="Y573" t="str">
            <v>--</v>
          </cell>
          <cell r="AA573" t="str">
            <v>--</v>
          </cell>
          <cell r="AB573" t="str">
            <v>2000</v>
          </cell>
          <cell r="AC573" t="str">
            <v>10</v>
          </cell>
          <cell r="AD573" t="str">
            <v>OnGo</v>
          </cell>
        </row>
        <row r="574">
          <cell r="A574" t="str">
            <v>P-KE-FZ0-020</v>
          </cell>
          <cell r="B574" t="str">
            <v>5590155000051</v>
          </cell>
          <cell r="C574" t="str">
            <v>Kenya</v>
          </cell>
          <cell r="D574" t="str">
            <v/>
          </cell>
          <cell r="E574" t="str">
            <v/>
          </cell>
          <cell r="F574" t="str">
            <v/>
          </cell>
          <cell r="G574" t="str">
            <v/>
          </cell>
          <cell r="H574" t="str">
            <v/>
          </cell>
          <cell r="I574" t="str">
            <v/>
          </cell>
          <cell r="J574" t="str">
            <v/>
          </cell>
          <cell r="K574" t="str">
            <v/>
          </cell>
          <cell r="L574" t="str">
            <v/>
          </cell>
          <cell r="M574">
            <v>0</v>
          </cell>
          <cell r="Q574" t="str">
            <v>SOV</v>
          </cell>
          <cell r="R574">
            <v>1</v>
          </cell>
          <cell r="T574" t="str">
            <v>SUPER ESCO DEVELOPMENT KPLC</v>
          </cell>
          <cell r="U574" t="str">
            <v>PERN2</v>
          </cell>
          <cell r="V574" t="str">
            <v>F</v>
          </cell>
          <cell r="W574" t="str">
            <v>Power</v>
          </cell>
          <cell r="X574" t="str">
            <v>FZ</v>
          </cell>
          <cell r="Y574" t="str">
            <v>Other Sources Of Energy</v>
          </cell>
          <cell r="Z574" t="str">
            <v>FZ0</v>
          </cell>
          <cell r="AA574" t="str">
            <v>Other Sources Of Energy</v>
          </cell>
          <cell r="AB574" t="str">
            <v>5590</v>
          </cell>
          <cell r="AC574" t="str">
            <v>40</v>
          </cell>
          <cell r="AD574" t="str">
            <v>APVD</v>
          </cell>
        </row>
        <row r="575">
          <cell r="A575" t="str">
            <v>P-KE-HAB-008</v>
          </cell>
          <cell r="B575" t="str">
            <v>2000130017482</v>
          </cell>
          <cell r="C575" t="str">
            <v>Kenya</v>
          </cell>
          <cell r="D575" t="str">
            <v/>
          </cell>
          <cell r="E575" t="str">
            <v/>
          </cell>
          <cell r="F575" t="str">
            <v/>
          </cell>
          <cell r="G575" t="str">
            <v/>
          </cell>
          <cell r="H575">
            <v>17995191.68</v>
          </cell>
          <cell r="I575" t="str">
            <v/>
          </cell>
          <cell r="J575" t="str">
            <v/>
          </cell>
          <cell r="K575" t="str">
            <v/>
          </cell>
          <cell r="L575" t="str">
            <v/>
          </cell>
          <cell r="M575">
            <v>17995191.68</v>
          </cell>
          <cell r="Q575" t="str">
            <v>NSO</v>
          </cell>
          <cell r="R575">
            <v>1</v>
          </cell>
          <cell r="T575" t="str">
            <v>SUBORDINATED LOAN TO COMMERCIAL BANK OF AFRICA LIMITED</v>
          </cell>
          <cell r="U575" t="str">
            <v>PINS2</v>
          </cell>
          <cell r="V575" t="str">
            <v>H</v>
          </cell>
          <cell r="W575" t="str">
            <v>Finance</v>
          </cell>
          <cell r="X575" t="str">
            <v>HA</v>
          </cell>
          <cell r="Y575" t="str">
            <v>Banks</v>
          </cell>
          <cell r="Z575" t="str">
            <v>HAB</v>
          </cell>
          <cell r="AA575" t="str">
            <v>Commercial Banking</v>
          </cell>
          <cell r="AB575" t="str">
            <v>2000</v>
          </cell>
          <cell r="AC575" t="str">
            <v>11</v>
          </cell>
          <cell r="AD575" t="str">
            <v>OnGo</v>
          </cell>
        </row>
        <row r="576">
          <cell r="A576" t="str">
            <v>P-KE-HAB-013</v>
          </cell>
          <cell r="B576" t="str">
            <v>2000130018280</v>
          </cell>
          <cell r="C576" t="str">
            <v>Kenya</v>
          </cell>
          <cell r="D576" t="str">
            <v/>
          </cell>
          <cell r="E576" t="str">
            <v/>
          </cell>
          <cell r="F576" t="str">
            <v/>
          </cell>
          <cell r="G576">
            <v>69291847.730000004</v>
          </cell>
          <cell r="H576" t="str">
            <v/>
          </cell>
          <cell r="I576" t="str">
            <v/>
          </cell>
          <cell r="J576" t="str">
            <v/>
          </cell>
          <cell r="K576" t="str">
            <v/>
          </cell>
          <cell r="L576" t="str">
            <v/>
          </cell>
          <cell r="M576">
            <v>69291847.730000004</v>
          </cell>
          <cell r="Q576" t="str">
            <v>NSO</v>
          </cell>
          <cell r="R576">
            <v>1</v>
          </cell>
          <cell r="T576" t="str">
            <v>KENYA COMMERCIAL BANK LIMITED</v>
          </cell>
          <cell r="U576" t="str">
            <v>PINS2</v>
          </cell>
          <cell r="V576" t="str">
            <v>H</v>
          </cell>
          <cell r="W576" t="str">
            <v>Finance</v>
          </cell>
          <cell r="X576" t="str">
            <v>HA</v>
          </cell>
          <cell r="Y576" t="str">
            <v>Banks</v>
          </cell>
          <cell r="Z576" t="str">
            <v>HAB</v>
          </cell>
          <cell r="AA576" t="str">
            <v>Commercial Banking</v>
          </cell>
          <cell r="AB576" t="str">
            <v>2000</v>
          </cell>
          <cell r="AC576" t="str">
            <v>11</v>
          </cell>
          <cell r="AD576" t="str">
            <v>OnGo</v>
          </cell>
        </row>
        <row r="577">
          <cell r="A577" t="str">
            <v>P-KE-HAB-021</v>
          </cell>
          <cell r="B577" t="str">
            <v>2000130015730</v>
          </cell>
          <cell r="C577" t="str">
            <v>Kenya</v>
          </cell>
          <cell r="D577" t="str">
            <v/>
          </cell>
          <cell r="E577" t="str">
            <v/>
          </cell>
          <cell r="F577" t="str">
            <v/>
          </cell>
          <cell r="G577" t="str">
            <v/>
          </cell>
          <cell r="H577" t="str">
            <v/>
          </cell>
          <cell r="I577" t="str">
            <v/>
          </cell>
          <cell r="J577" t="str">
            <v/>
          </cell>
          <cell r="K577" t="str">
            <v/>
          </cell>
          <cell r="L577" t="str">
            <v/>
          </cell>
          <cell r="M577">
            <v>0</v>
          </cell>
          <cell r="Q577" t="str">
            <v>NSO</v>
          </cell>
          <cell r="R577">
            <v>1</v>
          </cell>
          <cell r="T577" t="str">
            <v>IMPERIAL BANK KENY IN RESPECT OF COMMERZBANK RPA</v>
          </cell>
          <cell r="U577" t="str">
            <v>PIFD3</v>
          </cell>
          <cell r="V577" t="str">
            <v>H</v>
          </cell>
          <cell r="W577" t="str">
            <v>Finance</v>
          </cell>
          <cell r="X577" t="str">
            <v>HA</v>
          </cell>
          <cell r="Y577" t="str">
            <v>Banks</v>
          </cell>
          <cell r="Z577" t="str">
            <v>HAB</v>
          </cell>
          <cell r="AA577" t="str">
            <v>Commercial Banking</v>
          </cell>
          <cell r="AB577" t="str">
            <v>2000</v>
          </cell>
          <cell r="AC577" t="str">
            <v>70</v>
          </cell>
          <cell r="AD577" t="str">
            <v>TERM</v>
          </cell>
        </row>
        <row r="578">
          <cell r="A578" t="str">
            <v>P-KE-HAB-022</v>
          </cell>
          <cell r="B578" t="str">
            <v>2000130016784</v>
          </cell>
          <cell r="C578" t="str">
            <v>Kenya</v>
          </cell>
          <cell r="D578" t="str">
            <v/>
          </cell>
          <cell r="E578" t="str">
            <v/>
          </cell>
          <cell r="F578" t="str">
            <v/>
          </cell>
          <cell r="G578" t="str">
            <v/>
          </cell>
          <cell r="H578">
            <v>7208765.8600000003</v>
          </cell>
          <cell r="I578">
            <v>28459015.460000001</v>
          </cell>
          <cell r="J578" t="str">
            <v/>
          </cell>
          <cell r="K578" t="str">
            <v/>
          </cell>
          <cell r="L578" t="str">
            <v/>
          </cell>
          <cell r="M578">
            <v>35667781.32</v>
          </cell>
          <cell r="Q578" t="str">
            <v>NSO</v>
          </cell>
          <cell r="R578">
            <v>0.5</v>
          </cell>
          <cell r="T578" t="str">
            <v>DIAMOND TRUST BANK LOC I</v>
          </cell>
          <cell r="U578" t="str">
            <v>PINS2</v>
          </cell>
          <cell r="V578" t="str">
            <v>H</v>
          </cell>
          <cell r="W578" t="str">
            <v>Finance</v>
          </cell>
          <cell r="X578" t="str">
            <v>HA</v>
          </cell>
          <cell r="Y578" t="str">
            <v>Banks</v>
          </cell>
          <cell r="Z578" t="str">
            <v>HAB</v>
          </cell>
          <cell r="AA578" t="str">
            <v>Commercial Banking</v>
          </cell>
          <cell r="AB578" t="str">
            <v>2000</v>
          </cell>
          <cell r="AC578" t="str">
            <v>11</v>
          </cell>
          <cell r="AD578" t="str">
            <v>OnGo</v>
          </cell>
        </row>
        <row r="579">
          <cell r="A579" t="str">
            <v>P-KE-HAB-022</v>
          </cell>
          <cell r="B579" t="str">
            <v>2000130016785</v>
          </cell>
          <cell r="C579" t="str">
            <v>Kenya</v>
          </cell>
          <cell r="D579" t="str">
            <v/>
          </cell>
          <cell r="E579" t="str">
            <v/>
          </cell>
          <cell r="F579" t="str">
            <v/>
          </cell>
          <cell r="G579">
            <v>17970356.100000001</v>
          </cell>
          <cell r="H579" t="str">
            <v/>
          </cell>
          <cell r="I579" t="str">
            <v/>
          </cell>
          <cell r="J579" t="str">
            <v/>
          </cell>
          <cell r="K579" t="str">
            <v/>
          </cell>
          <cell r="L579" t="str">
            <v/>
          </cell>
          <cell r="M579">
            <v>17970356.100000001</v>
          </cell>
          <cell r="Q579" t="str">
            <v>NSO</v>
          </cell>
          <cell r="R579">
            <v>0.5</v>
          </cell>
          <cell r="T579" t="str">
            <v>DIAMOND TRUST BANK LOC I</v>
          </cell>
          <cell r="U579" t="str">
            <v>PINS2</v>
          </cell>
          <cell r="V579" t="str">
            <v>H</v>
          </cell>
          <cell r="W579" t="str">
            <v>Finance</v>
          </cell>
          <cell r="X579" t="str">
            <v>HA</v>
          </cell>
          <cell r="Y579" t="str">
            <v>Banks</v>
          </cell>
          <cell r="Z579" t="str">
            <v>HAB</v>
          </cell>
          <cell r="AA579" t="str">
            <v>Commercial Banking</v>
          </cell>
          <cell r="AB579" t="str">
            <v>2000</v>
          </cell>
          <cell r="AC579" t="str">
            <v>10</v>
          </cell>
          <cell r="AD579" t="str">
            <v>OnGo</v>
          </cell>
        </row>
        <row r="580">
          <cell r="A580" t="str">
            <v>P-KE-HAB-025</v>
          </cell>
          <cell r="B580" t="str">
            <v>2000130019630</v>
          </cell>
          <cell r="C580" t="str">
            <v>Kenya</v>
          </cell>
          <cell r="D580" t="str">
            <v/>
          </cell>
          <cell r="E580" t="str">
            <v/>
          </cell>
          <cell r="F580" t="str">
            <v/>
          </cell>
          <cell r="G580" t="str">
            <v/>
          </cell>
          <cell r="H580">
            <v>28792306.699999999</v>
          </cell>
          <cell r="I580" t="str">
            <v/>
          </cell>
          <cell r="J580" t="str">
            <v/>
          </cell>
          <cell r="K580" t="str">
            <v/>
          </cell>
          <cell r="L580" t="str">
            <v/>
          </cell>
          <cell r="M580">
            <v>28792306.699999999</v>
          </cell>
          <cell r="Q580" t="str">
            <v>NSO</v>
          </cell>
          <cell r="R580">
            <v>1</v>
          </cell>
          <cell r="T580" t="str">
            <v>COMMERCIAL BANK OF AFRICA - TFLOC</v>
          </cell>
          <cell r="U580" t="str">
            <v>PIFD3</v>
          </cell>
          <cell r="V580" t="str">
            <v>H</v>
          </cell>
          <cell r="W580" t="str">
            <v>Finance</v>
          </cell>
          <cell r="X580" t="str">
            <v>HA</v>
          </cell>
          <cell r="Y580" t="str">
            <v>Banks</v>
          </cell>
          <cell r="Z580" t="str">
            <v>HAB</v>
          </cell>
          <cell r="AA580" t="str">
            <v>Commercial Banking</v>
          </cell>
          <cell r="AB580" t="str">
            <v>2000</v>
          </cell>
          <cell r="AC580" t="str">
            <v>11</v>
          </cell>
          <cell r="AD580" t="str">
            <v>COMP</v>
          </cell>
        </row>
        <row r="581">
          <cell r="A581" t="str">
            <v>P-KE-HAB-026</v>
          </cell>
          <cell r="B581" t="str">
            <v>2000130020780</v>
          </cell>
          <cell r="C581" t="str">
            <v>Kenya</v>
          </cell>
          <cell r="D581" t="str">
            <v/>
          </cell>
          <cell r="E581" t="str">
            <v/>
          </cell>
          <cell r="F581" t="str">
            <v/>
          </cell>
          <cell r="G581" t="str">
            <v/>
          </cell>
          <cell r="H581" t="str">
            <v/>
          </cell>
          <cell r="I581">
            <v>5787874.4000000004</v>
          </cell>
          <cell r="J581" t="str">
            <v/>
          </cell>
          <cell r="K581" t="str">
            <v/>
          </cell>
          <cell r="L581" t="str">
            <v/>
          </cell>
          <cell r="M581">
            <v>5787874.4000000004</v>
          </cell>
          <cell r="Q581" t="str">
            <v>NSO</v>
          </cell>
          <cell r="R581">
            <v>0.5</v>
          </cell>
          <cell r="T581" t="str">
            <v>CREDIT BANK KENYA LIMITED SME LOAN</v>
          </cell>
          <cell r="U581" t="str">
            <v>PINS2</v>
          </cell>
          <cell r="V581" t="str">
            <v>H</v>
          </cell>
          <cell r="W581" t="str">
            <v>Finance</v>
          </cell>
          <cell r="X581" t="str">
            <v>HA</v>
          </cell>
          <cell r="Y581" t="str">
            <v>Banks</v>
          </cell>
          <cell r="Z581" t="str">
            <v>HAB</v>
          </cell>
          <cell r="AA581" t="str">
            <v>Commercial Banking</v>
          </cell>
          <cell r="AB581" t="str">
            <v>2000</v>
          </cell>
          <cell r="AC581" t="str">
            <v>11</v>
          </cell>
          <cell r="AD581" t="str">
            <v>OnGo</v>
          </cell>
        </row>
        <row r="582">
          <cell r="A582" t="str">
            <v>P-KE-HAB-026</v>
          </cell>
          <cell r="B582" t="str">
            <v>5060140000555</v>
          </cell>
          <cell r="C582" t="str">
            <v>Kenya</v>
          </cell>
          <cell r="D582" t="str">
            <v/>
          </cell>
          <cell r="E582" t="str">
            <v/>
          </cell>
          <cell r="F582" t="str">
            <v/>
          </cell>
          <cell r="G582" t="str">
            <v/>
          </cell>
          <cell r="H582" t="str">
            <v/>
          </cell>
          <cell r="I582" t="str">
            <v/>
          </cell>
          <cell r="J582" t="str">
            <v/>
          </cell>
          <cell r="K582" t="str">
            <v/>
          </cell>
          <cell r="L582" t="str">
            <v/>
          </cell>
          <cell r="M582">
            <v>0</v>
          </cell>
          <cell r="Q582" t="str">
            <v>NSO</v>
          </cell>
          <cell r="R582">
            <v>0.5</v>
          </cell>
          <cell r="T582" t="str">
            <v>CREDIT BANK KENYA LIMITED SME LOAN</v>
          </cell>
          <cell r="U582" t="str">
            <v>PINS2</v>
          </cell>
          <cell r="V582" t="str">
            <v>H</v>
          </cell>
          <cell r="W582" t="str">
            <v>Finance</v>
          </cell>
          <cell r="X582" t="str">
            <v>HA</v>
          </cell>
          <cell r="Y582" t="str">
            <v>Banks</v>
          </cell>
          <cell r="Z582" t="str">
            <v>HAB</v>
          </cell>
          <cell r="AA582" t="str">
            <v>Commercial Banking</v>
          </cell>
          <cell r="AB582" t="str">
            <v>5060</v>
          </cell>
          <cell r="AC582" t="str">
            <v>70</v>
          </cell>
          <cell r="AD582" t="str">
            <v>OnGo</v>
          </cell>
        </row>
        <row r="583">
          <cell r="A583" t="str">
            <v>P-KE-HAB-030</v>
          </cell>
          <cell r="B583" t="str">
            <v>2000130021084</v>
          </cell>
          <cell r="C583" t="str">
            <v>Kenya</v>
          </cell>
          <cell r="D583" t="str">
            <v/>
          </cell>
          <cell r="E583" t="str">
            <v/>
          </cell>
          <cell r="F583" t="str">
            <v/>
          </cell>
          <cell r="G583" t="str">
            <v/>
          </cell>
          <cell r="H583" t="str">
            <v/>
          </cell>
          <cell r="I583">
            <v>69253516.349999994</v>
          </cell>
          <cell r="J583" t="str">
            <v/>
          </cell>
          <cell r="K583" t="str">
            <v/>
          </cell>
          <cell r="L583" t="str">
            <v/>
          </cell>
          <cell r="M583">
            <v>69253516.349999994</v>
          </cell>
          <cell r="Q583" t="str">
            <v>NSO</v>
          </cell>
          <cell r="R583">
            <v>0.5</v>
          </cell>
          <cell r="T583" t="str">
            <v>EQUITY GROUP HODLINGS PLC SUBORDINATED DEBT</v>
          </cell>
          <cell r="U583" t="str">
            <v>PINS2</v>
          </cell>
          <cell r="V583" t="str">
            <v>H</v>
          </cell>
          <cell r="W583" t="str">
            <v>Finance</v>
          </cell>
          <cell r="X583" t="str">
            <v>HA</v>
          </cell>
          <cell r="Y583" t="str">
            <v>Banks</v>
          </cell>
          <cell r="Z583" t="str">
            <v>HAB</v>
          </cell>
          <cell r="AA583" t="str">
            <v>Commercial Banking</v>
          </cell>
          <cell r="AB583" t="str">
            <v>2000</v>
          </cell>
          <cell r="AC583" t="str">
            <v>10</v>
          </cell>
          <cell r="AD583" t="str">
            <v>OnGo</v>
          </cell>
        </row>
        <row r="584">
          <cell r="A584" t="str">
            <v>P-KE-HAB-030</v>
          </cell>
          <cell r="B584" t="str">
            <v>5060140000651</v>
          </cell>
          <cell r="C584" t="str">
            <v>Kenya</v>
          </cell>
          <cell r="D584" t="str">
            <v/>
          </cell>
          <cell r="E584" t="str">
            <v/>
          </cell>
          <cell r="F584" t="str">
            <v/>
          </cell>
          <cell r="G584" t="str">
            <v/>
          </cell>
          <cell r="H584" t="str">
            <v/>
          </cell>
          <cell r="I584" t="str">
            <v/>
          </cell>
          <cell r="J584" t="str">
            <v/>
          </cell>
          <cell r="K584" t="str">
            <v/>
          </cell>
          <cell r="L584" t="str">
            <v/>
          </cell>
          <cell r="M584">
            <v>0</v>
          </cell>
          <cell r="Q584" t="str">
            <v>NSO</v>
          </cell>
          <cell r="R584">
            <v>0.5</v>
          </cell>
          <cell r="T584" t="str">
            <v>EQUITY GROUP HODLINGS PLC SUBORDINATED DEBT</v>
          </cell>
          <cell r="U584" t="str">
            <v>PINS2</v>
          </cell>
          <cell r="V584" t="str">
            <v>H</v>
          </cell>
          <cell r="W584" t="str">
            <v>Finance</v>
          </cell>
          <cell r="X584" t="str">
            <v>HA</v>
          </cell>
          <cell r="Y584" t="str">
            <v>Banks</v>
          </cell>
          <cell r="Z584" t="str">
            <v>HAB</v>
          </cell>
          <cell r="AA584" t="str">
            <v>Commercial Banking</v>
          </cell>
          <cell r="AB584" t="str">
            <v>5060</v>
          </cell>
          <cell r="AC584" t="str">
            <v>70</v>
          </cell>
          <cell r="AD584" t="str">
            <v>OnGo</v>
          </cell>
        </row>
        <row r="585">
          <cell r="A585" t="str">
            <v>P-KE-HAB-037</v>
          </cell>
          <cell r="B585" t="str">
            <v>2000140002001</v>
          </cell>
          <cell r="C585" t="str">
            <v>Kenya</v>
          </cell>
          <cell r="D585" t="str">
            <v/>
          </cell>
          <cell r="E585" t="str">
            <v/>
          </cell>
          <cell r="F585" t="str">
            <v/>
          </cell>
          <cell r="G585" t="str">
            <v/>
          </cell>
          <cell r="H585" t="str">
            <v/>
          </cell>
          <cell r="I585" t="str">
            <v/>
          </cell>
          <cell r="J585" t="str">
            <v/>
          </cell>
          <cell r="K585" t="str">
            <v/>
          </cell>
          <cell r="L585" t="str">
            <v/>
          </cell>
          <cell r="M585">
            <v>0</v>
          </cell>
          <cell r="Q585" t="str">
            <v>NSO</v>
          </cell>
          <cell r="R585">
            <v>0.5</v>
          </cell>
          <cell r="T585" t="str">
            <v>FAMILY BANK LIMITED - TRADE &amp; SME FINANCING FACILITY</v>
          </cell>
          <cell r="U585" t="str">
            <v>PIFD3</v>
          </cell>
          <cell r="V585" t="str">
            <v>H</v>
          </cell>
          <cell r="W585" t="str">
            <v>Finance</v>
          </cell>
          <cell r="X585" t="str">
            <v>HA</v>
          </cell>
          <cell r="Y585" t="str">
            <v>Banks</v>
          </cell>
          <cell r="Z585" t="str">
            <v>HAB</v>
          </cell>
          <cell r="AA585" t="str">
            <v>Commercial Banking</v>
          </cell>
          <cell r="AB585" t="str">
            <v>2000</v>
          </cell>
          <cell r="AC585" t="str">
            <v>70</v>
          </cell>
          <cell r="AD585" t="str">
            <v>APVD</v>
          </cell>
        </row>
        <row r="586">
          <cell r="A586" t="str">
            <v>P-KE-HAB-037</v>
          </cell>
          <cell r="B586" t="str">
            <v>2000230030351</v>
          </cell>
          <cell r="C586" t="str">
            <v>Kenya</v>
          </cell>
          <cell r="D586" t="str">
            <v/>
          </cell>
          <cell r="E586" t="str">
            <v/>
          </cell>
          <cell r="F586" t="str">
            <v/>
          </cell>
          <cell r="G586" t="str">
            <v/>
          </cell>
          <cell r="H586" t="str">
            <v/>
          </cell>
          <cell r="I586" t="str">
            <v/>
          </cell>
          <cell r="J586" t="str">
            <v/>
          </cell>
          <cell r="K586" t="str">
            <v/>
          </cell>
          <cell r="L586" t="str">
            <v/>
          </cell>
          <cell r="M586">
            <v>0</v>
          </cell>
          <cell r="Q586" t="str">
            <v>NSO</v>
          </cell>
          <cell r="R586">
            <v>0.5</v>
          </cell>
          <cell r="T586" t="str">
            <v>FAMILY BANK LIMITED - TRADE &amp; SME FINANCING FACILITY</v>
          </cell>
          <cell r="U586" t="str">
            <v>PIFD3</v>
          </cell>
          <cell r="V586" t="str">
            <v>H</v>
          </cell>
          <cell r="W586" t="str">
            <v>Finance</v>
          </cell>
          <cell r="X586" t="str">
            <v>HA</v>
          </cell>
          <cell r="Y586" t="str">
            <v>Banks</v>
          </cell>
          <cell r="Z586" t="str">
            <v>HAB</v>
          </cell>
          <cell r="AA586" t="str">
            <v>Commercial Banking</v>
          </cell>
          <cell r="AB586" t="str">
            <v>2000</v>
          </cell>
          <cell r="AC586" t="str">
            <v>11</v>
          </cell>
          <cell r="AD586" t="str">
            <v>APVD</v>
          </cell>
        </row>
        <row r="587">
          <cell r="A587" t="str">
            <v>P-KE-HAB-040</v>
          </cell>
          <cell r="B587" t="str">
            <v>2000230030401</v>
          </cell>
          <cell r="C587" t="str">
            <v>Kenya</v>
          </cell>
          <cell r="D587" t="str">
            <v/>
          </cell>
          <cell r="E587" t="str">
            <v/>
          </cell>
          <cell r="F587" t="str">
            <v/>
          </cell>
          <cell r="G587" t="str">
            <v/>
          </cell>
          <cell r="H587" t="str">
            <v/>
          </cell>
          <cell r="I587" t="str">
            <v/>
          </cell>
          <cell r="J587" t="str">
            <v/>
          </cell>
          <cell r="K587" t="str">
            <v/>
          </cell>
          <cell r="L587" t="str">
            <v/>
          </cell>
          <cell r="M587">
            <v>0</v>
          </cell>
          <cell r="Q587" t="str">
            <v>NSO</v>
          </cell>
          <cell r="R587">
            <v>1</v>
          </cell>
          <cell r="T587" t="str">
            <v>FAMILY BANK LIMITED - TRADE FINANCE LINE OF CREDIT</v>
          </cell>
          <cell r="U587" t="str">
            <v>PIFD3</v>
          </cell>
          <cell r="V587" t="str">
            <v>H</v>
          </cell>
          <cell r="W587" t="str">
            <v>Finance</v>
          </cell>
          <cell r="X587" t="str">
            <v>HA</v>
          </cell>
          <cell r="Y587" t="str">
            <v>Banks</v>
          </cell>
          <cell r="Z587" t="str">
            <v>HAB</v>
          </cell>
          <cell r="AA587" t="str">
            <v>Commercial Banking</v>
          </cell>
          <cell r="AB587" t="str">
            <v>2000</v>
          </cell>
          <cell r="AC587" t="str">
            <v>11</v>
          </cell>
          <cell r="AD587" t="str">
            <v>APVD</v>
          </cell>
        </row>
        <row r="588">
          <cell r="A588" t="str">
            <v>P-KE-HB0-009</v>
          </cell>
          <cell r="B588" t="str">
            <v>2000200004101</v>
          </cell>
          <cell r="C588" t="str">
            <v>Kenya</v>
          </cell>
          <cell r="D588" t="str">
            <v/>
          </cell>
          <cell r="E588" t="str">
            <v/>
          </cell>
          <cell r="F588" t="str">
            <v/>
          </cell>
          <cell r="G588" t="str">
            <v/>
          </cell>
          <cell r="H588" t="str">
            <v/>
          </cell>
          <cell r="I588">
            <v>7608612.9500000002</v>
          </cell>
          <cell r="J588">
            <v>8096048.46</v>
          </cell>
          <cell r="K588">
            <v>21020030.77</v>
          </cell>
          <cell r="L588">
            <v>14962830.43</v>
          </cell>
          <cell r="M588">
            <v>51687522.609999999</v>
          </cell>
          <cell r="Q588" t="str">
            <v>SOV</v>
          </cell>
          <cell r="R588">
            <v>1</v>
          </cell>
          <cell r="T588" t="str">
            <v>KENYA MORTGAGE REFINANCE COMPANY (KMRC)</v>
          </cell>
          <cell r="U588" t="str">
            <v>PIFD2</v>
          </cell>
          <cell r="V588" t="str">
            <v>H</v>
          </cell>
          <cell r="W588" t="str">
            <v>Finance</v>
          </cell>
          <cell r="X588" t="str">
            <v>HB</v>
          </cell>
          <cell r="Y588" t="str">
            <v>Non bank Financial Institution</v>
          </cell>
          <cell r="Z588" t="str">
            <v>HB0</v>
          </cell>
          <cell r="AA588" t="str">
            <v>Non bank Financial Institution</v>
          </cell>
          <cell r="AB588" t="str">
            <v>2000</v>
          </cell>
          <cell r="AC588" t="str">
            <v>10</v>
          </cell>
          <cell r="AD588" t="str">
            <v>OnGo</v>
          </cell>
        </row>
        <row r="589">
          <cell r="A589" t="str">
            <v>P-KE-IA0-005</v>
          </cell>
          <cell r="B589" t="str">
            <v>2100150043643</v>
          </cell>
          <cell r="C589" t="str">
            <v>Kenya</v>
          </cell>
          <cell r="D589" t="str">
            <v/>
          </cell>
          <cell r="E589" t="str">
            <v/>
          </cell>
          <cell r="F589" t="str">
            <v/>
          </cell>
          <cell r="G589" t="str">
            <v/>
          </cell>
          <cell r="H589" t="str">
            <v/>
          </cell>
          <cell r="I589" t="str">
            <v/>
          </cell>
          <cell r="J589" t="str">
            <v/>
          </cell>
          <cell r="K589" t="str">
            <v/>
          </cell>
          <cell r="L589" t="str">
            <v/>
          </cell>
          <cell r="M589">
            <v>0</v>
          </cell>
          <cell r="Q589" t="str">
            <v>SOV</v>
          </cell>
          <cell r="R589">
            <v>1</v>
          </cell>
          <cell r="T589" t="str">
            <v>INTEGRATED MECHANISMS 4 POVERTY REDUCTION&amp;SUSTAINABLE EDUCAT</v>
          </cell>
          <cell r="U589" t="str">
            <v>AHHD1</v>
          </cell>
          <cell r="V589" t="str">
            <v>I</v>
          </cell>
          <cell r="W589" t="str">
            <v>Social</v>
          </cell>
          <cell r="X589" t="str">
            <v>IA</v>
          </cell>
          <cell r="Y589" t="str">
            <v>Education</v>
          </cell>
          <cell r="Z589" t="str">
            <v>IA0</v>
          </cell>
          <cell r="AA589" t="str">
            <v>Education</v>
          </cell>
          <cell r="AB589" t="str">
            <v>2100</v>
          </cell>
          <cell r="AC589" t="str">
            <v>10</v>
          </cell>
          <cell r="AD589" t="str">
            <v>APVD</v>
          </cell>
        </row>
        <row r="590">
          <cell r="A590" t="str">
            <v>P-KE-IAE-002</v>
          </cell>
          <cell r="B590" t="str">
            <v>2100150033295</v>
          </cell>
          <cell r="C590" t="str">
            <v>Kenya</v>
          </cell>
          <cell r="D590" t="str">
            <v/>
          </cell>
          <cell r="E590">
            <v>927686.03</v>
          </cell>
          <cell r="F590">
            <v>3096247.1999999997</v>
          </cell>
          <cell r="G590">
            <v>9289281.7099999972</v>
          </cell>
          <cell r="H590">
            <v>6872611.1899999985</v>
          </cell>
          <cell r="I590">
            <v>3162078.9099999997</v>
          </cell>
          <cell r="J590">
            <v>4289301.5199999996</v>
          </cell>
          <cell r="K590">
            <v>4654625.21</v>
          </cell>
          <cell r="L590">
            <v>1219332.1800000002</v>
          </cell>
          <cell r="M590">
            <v>33511163.949999996</v>
          </cell>
          <cell r="Q590" t="str">
            <v>SOV</v>
          </cell>
          <cell r="R590">
            <v>1</v>
          </cell>
          <cell r="T590" t="str">
            <v>SUPPORT TO TVET AND TRAINING FOR RELEVANT SKILLS DEVELOPMENT</v>
          </cell>
          <cell r="U590" t="str">
            <v>AHHD1</v>
          </cell>
          <cell r="V590" t="str">
            <v>I</v>
          </cell>
          <cell r="W590" t="str">
            <v>Social</v>
          </cell>
          <cell r="X590" t="str">
            <v>IA</v>
          </cell>
          <cell r="Y590" t="str">
            <v>Education</v>
          </cell>
          <cell r="Z590" t="str">
            <v>IAE</v>
          </cell>
          <cell r="AA590" t="str">
            <v>Technical / Vocational Education</v>
          </cell>
          <cell r="AB590" t="str">
            <v>2100</v>
          </cell>
          <cell r="AC590" t="str">
            <v>10</v>
          </cell>
          <cell r="AD590" t="str">
            <v>OnGo</v>
          </cell>
        </row>
        <row r="591">
          <cell r="A591" t="str">
            <v>P-KE-IAE-003</v>
          </cell>
          <cell r="B591" t="str">
            <v>2100150042254</v>
          </cell>
          <cell r="C591" t="str">
            <v>Kenya</v>
          </cell>
          <cell r="D591" t="str">
            <v/>
          </cell>
          <cell r="E591" t="str">
            <v/>
          </cell>
          <cell r="F591" t="str">
            <v/>
          </cell>
          <cell r="G591" t="str">
            <v/>
          </cell>
          <cell r="H591" t="str">
            <v/>
          </cell>
          <cell r="I591" t="str">
            <v/>
          </cell>
          <cell r="J591">
            <v>83522.490000000005</v>
          </cell>
          <cell r="K591" t="str">
            <v/>
          </cell>
          <cell r="L591">
            <v>110393.01000000001</v>
          </cell>
          <cell r="M591">
            <v>193915.5</v>
          </cell>
          <cell r="Q591" t="str">
            <v>SOV</v>
          </cell>
          <cell r="R591">
            <v>1</v>
          </cell>
          <cell r="T591" t="str">
            <v>TECHNICAL AND VOCATIONAL EDUCATION TRAINING AND ENTREPRENEUR</v>
          </cell>
          <cell r="U591" t="str">
            <v>AHHD1</v>
          </cell>
          <cell r="V591" t="str">
            <v>I</v>
          </cell>
          <cell r="W591" t="str">
            <v>Social</v>
          </cell>
          <cell r="X591" t="str">
            <v>IA</v>
          </cell>
          <cell r="Y591" t="str">
            <v>Education</v>
          </cell>
          <cell r="Z591" t="str">
            <v>IAE</v>
          </cell>
          <cell r="AA591" t="str">
            <v>Technical / Vocational Education</v>
          </cell>
          <cell r="AB591" t="str">
            <v>2100</v>
          </cell>
          <cell r="AC591" t="str">
            <v>10</v>
          </cell>
          <cell r="AD591" t="str">
            <v>OnGo</v>
          </cell>
        </row>
        <row r="592">
          <cell r="A592" t="str">
            <v>P-KE-IB0-002</v>
          </cell>
          <cell r="B592" t="str">
            <v>2100150043449</v>
          </cell>
          <cell r="C592" t="str">
            <v>Kenya</v>
          </cell>
          <cell r="D592" t="str">
            <v/>
          </cell>
          <cell r="E592" t="str">
            <v/>
          </cell>
          <cell r="F592" t="str">
            <v/>
          </cell>
          <cell r="G592" t="str">
            <v/>
          </cell>
          <cell r="H592" t="str">
            <v/>
          </cell>
          <cell r="I592" t="str">
            <v/>
          </cell>
          <cell r="J592" t="str">
            <v/>
          </cell>
          <cell r="K592" t="str">
            <v/>
          </cell>
          <cell r="L592" t="str">
            <v/>
          </cell>
          <cell r="M592">
            <v>0</v>
          </cell>
          <cell r="Q592" t="str">
            <v>SOV</v>
          </cell>
          <cell r="R592">
            <v>1</v>
          </cell>
          <cell r="T592" t="str">
            <v>EAST AFRICA CENTRE OF EXCELLENCE KENYA  - ADDITIONAL FINANCI</v>
          </cell>
          <cell r="U592" t="str">
            <v>AHHD1</v>
          </cell>
          <cell r="V592" t="str">
            <v>I</v>
          </cell>
          <cell r="W592" t="str">
            <v>Social</v>
          </cell>
          <cell r="X592" t="str">
            <v>IB</v>
          </cell>
          <cell r="Y592" t="str">
            <v>Health</v>
          </cell>
          <cell r="Z592" t="str">
            <v>IB0</v>
          </cell>
          <cell r="AA592" t="str">
            <v>Health</v>
          </cell>
          <cell r="AB592" t="str">
            <v>2100</v>
          </cell>
          <cell r="AC592" t="str">
            <v>10</v>
          </cell>
          <cell r="AD592" t="str">
            <v>APVD</v>
          </cell>
        </row>
        <row r="593">
          <cell r="A593" t="str">
            <v>P-KE-K00-004</v>
          </cell>
          <cell r="B593" t="str">
            <v>2000200005005</v>
          </cell>
          <cell r="C593" t="str">
            <v>Kenya</v>
          </cell>
          <cell r="D593" t="str">
            <v/>
          </cell>
          <cell r="E593" t="str">
            <v/>
          </cell>
          <cell r="F593" t="str">
            <v/>
          </cell>
          <cell r="G593" t="str">
            <v/>
          </cell>
          <cell r="H593" t="str">
            <v/>
          </cell>
          <cell r="I593" t="str">
            <v/>
          </cell>
          <cell r="J593">
            <v>72751237.179999992</v>
          </cell>
          <cell r="K593">
            <v>24133.599999999999</v>
          </cell>
          <cell r="L593" t="str">
            <v/>
          </cell>
          <cell r="M593">
            <v>72775370.779999986</v>
          </cell>
          <cell r="Q593" t="str">
            <v>SOV</v>
          </cell>
          <cell r="R593">
            <v>1</v>
          </cell>
          <cell r="T593" t="str">
            <v>COMPETITIVENESS AND ECONOMIC RECOVERY SUPPORT PROGRAM</v>
          </cell>
          <cell r="U593" t="str">
            <v>ECGF2</v>
          </cell>
          <cell r="V593" t="str">
            <v>K</v>
          </cell>
          <cell r="W593" t="str">
            <v>Multi-Sector</v>
          </cell>
          <cell r="X593" t="str">
            <v>K0</v>
          </cell>
          <cell r="Y593" t="str">
            <v>Multi-Sector</v>
          </cell>
          <cell r="Z593" t="str">
            <v>K00</v>
          </cell>
          <cell r="AA593" t="str">
            <v>Multi-Sector</v>
          </cell>
          <cell r="AB593" t="str">
            <v>2000</v>
          </cell>
          <cell r="AC593" t="str">
            <v>20</v>
          </cell>
          <cell r="AD593" t="str">
            <v>COMP</v>
          </cell>
        </row>
        <row r="594">
          <cell r="A594" t="str">
            <v>P-KE-K00-005</v>
          </cell>
          <cell r="B594" t="str">
            <v>5500155012902</v>
          </cell>
          <cell r="C594" t="str">
            <v>Kenya</v>
          </cell>
          <cell r="D594" t="str">
            <v/>
          </cell>
          <cell r="E594" t="str">
            <v/>
          </cell>
          <cell r="F594" t="str">
            <v/>
          </cell>
          <cell r="G594">
            <v>193701.91</v>
          </cell>
          <cell r="H594">
            <v>442130.51000000013</v>
          </cell>
          <cell r="I594">
            <v>550962.7100000002</v>
          </cell>
          <cell r="J594">
            <v>12134.92</v>
          </cell>
          <cell r="K594" t="str">
            <v/>
          </cell>
          <cell r="L594" t="str">
            <v/>
          </cell>
          <cell r="M594">
            <v>1198930.0500000003</v>
          </cell>
          <cell r="Q594" t="str">
            <v>SOV</v>
          </cell>
          <cell r="R594">
            <v>1</v>
          </cell>
          <cell r="T594" t="str">
            <v>MIC-TAF-TECHNICAL ASSISTANCE TO THE PRESIDENT DELIVERY UNIT</v>
          </cell>
          <cell r="U594" t="str">
            <v>RDGE4</v>
          </cell>
          <cell r="V594" t="str">
            <v>K</v>
          </cell>
          <cell r="W594" t="str">
            <v>Multi-Sector</v>
          </cell>
          <cell r="X594" t="str">
            <v>K0</v>
          </cell>
          <cell r="Y594" t="str">
            <v>Multi-Sector</v>
          </cell>
          <cell r="Z594" t="str">
            <v>K00</v>
          </cell>
          <cell r="AA594" t="str">
            <v>Multi-Sector</v>
          </cell>
          <cell r="AB594" t="str">
            <v>5500</v>
          </cell>
          <cell r="AC594" t="str">
            <v>43</v>
          </cell>
          <cell r="AD594" t="str">
            <v>COMP</v>
          </cell>
        </row>
        <row r="595">
          <cell r="A595" t="str">
            <v>P-KE-K00-007</v>
          </cell>
          <cell r="B595" t="str">
            <v>2000200004691</v>
          </cell>
          <cell r="C595" t="str">
            <v>Kenya</v>
          </cell>
          <cell r="D595" t="str">
            <v/>
          </cell>
          <cell r="E595" t="str">
            <v/>
          </cell>
          <cell r="F595" t="str">
            <v/>
          </cell>
          <cell r="G595" t="str">
            <v/>
          </cell>
          <cell r="H595" t="str">
            <v/>
          </cell>
          <cell r="I595">
            <v>152861684.57000002</v>
          </cell>
          <cell r="J595" t="str">
            <v/>
          </cell>
          <cell r="K595" t="str">
            <v/>
          </cell>
          <cell r="L595" t="str">
            <v/>
          </cell>
          <cell r="M595">
            <v>152861684.57000002</v>
          </cell>
          <cell r="Q595" t="str">
            <v>SOV</v>
          </cell>
          <cell r="R595">
            <v>1</v>
          </cell>
          <cell r="T595" t="str">
            <v>KENYA - COVID-19 EMERGENCY RESPONSE SUPPORT PROGRAM</v>
          </cell>
          <cell r="U595" t="str">
            <v>ECGF</v>
          </cell>
          <cell r="V595" t="str">
            <v>K</v>
          </cell>
          <cell r="W595" t="str">
            <v>Multi-Sector</v>
          </cell>
          <cell r="X595" t="str">
            <v>K0</v>
          </cell>
          <cell r="Y595" t="str">
            <v>Multi-Sector</v>
          </cell>
          <cell r="Z595" t="str">
            <v>K00</v>
          </cell>
          <cell r="AA595" t="str">
            <v>Multi-Sector</v>
          </cell>
          <cell r="AB595" t="str">
            <v>2000</v>
          </cell>
          <cell r="AC595" t="str">
            <v>20</v>
          </cell>
          <cell r="AD595" t="str">
            <v>CLSD</v>
          </cell>
        </row>
        <row r="596">
          <cell r="A596" t="str">
            <v>P-KE-K00-010</v>
          </cell>
          <cell r="B596" t="str">
            <v>2000200005501</v>
          </cell>
          <cell r="C596" t="str">
            <v>Kenya</v>
          </cell>
          <cell r="D596" t="str">
            <v/>
          </cell>
          <cell r="E596" t="str">
            <v/>
          </cell>
          <cell r="F596" t="str">
            <v/>
          </cell>
          <cell r="G596" t="str">
            <v/>
          </cell>
          <cell r="H596" t="str">
            <v/>
          </cell>
          <cell r="I596" t="str">
            <v/>
          </cell>
          <cell r="J596" t="str">
            <v/>
          </cell>
          <cell r="K596">
            <v>68338815.200000003</v>
          </cell>
          <cell r="L596" t="str">
            <v/>
          </cell>
          <cell r="M596">
            <v>68338815.200000003</v>
          </cell>
          <cell r="Q596" t="str">
            <v>SOV</v>
          </cell>
          <cell r="R596">
            <v>1</v>
          </cell>
          <cell r="T596" t="str">
            <v>COMPETITIVENESS AND ECONOMIC RECOVERY SUPPORT PROGRAMME PHAS</v>
          </cell>
          <cell r="U596" t="str">
            <v>ECGF2</v>
          </cell>
          <cell r="V596" t="str">
            <v>K</v>
          </cell>
          <cell r="W596" t="str">
            <v>Multi-Sector</v>
          </cell>
          <cell r="X596" t="str">
            <v>K0</v>
          </cell>
          <cell r="Y596" t="str">
            <v>Multi-Sector</v>
          </cell>
          <cell r="Z596" t="str">
            <v>K00</v>
          </cell>
          <cell r="AA596" t="str">
            <v>Multi-Sector</v>
          </cell>
          <cell r="AB596" t="str">
            <v>2000</v>
          </cell>
          <cell r="AC596" t="str">
            <v>20</v>
          </cell>
          <cell r="AD596" t="str">
            <v>OnGo</v>
          </cell>
        </row>
        <row r="597">
          <cell r="A597" t="str">
            <v>P-KE-K00-011</v>
          </cell>
          <cell r="B597" t="str">
            <v>5500155013902</v>
          </cell>
          <cell r="C597" t="str">
            <v>Kenya</v>
          </cell>
          <cell r="D597" t="str">
            <v/>
          </cell>
          <cell r="E597" t="str">
            <v/>
          </cell>
          <cell r="F597" t="str">
            <v/>
          </cell>
          <cell r="G597" t="str">
            <v/>
          </cell>
          <cell r="H597" t="str">
            <v/>
          </cell>
          <cell r="I597" t="str">
            <v/>
          </cell>
          <cell r="J597">
            <v>64267.31</v>
          </cell>
          <cell r="K597" t="str">
            <v/>
          </cell>
          <cell r="L597" t="str">
            <v/>
          </cell>
          <cell r="M597">
            <v>64267.31</v>
          </cell>
          <cell r="Q597" t="str">
            <v>SOV</v>
          </cell>
          <cell r="R597">
            <v>1</v>
          </cell>
          <cell r="T597" t="str">
            <v>NATIONAL TREASURY CAPACITY STRENGTHENING PROJECT</v>
          </cell>
          <cell r="U597" t="str">
            <v>ECGF2</v>
          </cell>
          <cell r="V597" t="str">
            <v>K</v>
          </cell>
          <cell r="W597" t="str">
            <v>Multi-Sector</v>
          </cell>
          <cell r="X597" t="str">
            <v>K0</v>
          </cell>
          <cell r="Y597" t="str">
            <v>Multi-Sector</v>
          </cell>
          <cell r="Z597" t="str">
            <v>K00</v>
          </cell>
          <cell r="AA597" t="str">
            <v>Multi-Sector</v>
          </cell>
          <cell r="AB597" t="str">
            <v>5500</v>
          </cell>
          <cell r="AC597" t="str">
            <v>43</v>
          </cell>
          <cell r="AD597" t="str">
            <v>OnGo</v>
          </cell>
        </row>
        <row r="598">
          <cell r="A598" t="str">
            <v>P-KE-KF0-006</v>
          </cell>
          <cell r="B598" t="str">
            <v>5500155013708</v>
          </cell>
          <cell r="C598" t="str">
            <v>Kenya</v>
          </cell>
          <cell r="D598" t="str">
            <v/>
          </cell>
          <cell r="E598" t="str">
            <v/>
          </cell>
          <cell r="F598" t="str">
            <v/>
          </cell>
          <cell r="G598" t="str">
            <v/>
          </cell>
          <cell r="H598" t="str">
            <v/>
          </cell>
          <cell r="I598">
            <v>179321.24</v>
          </cell>
          <cell r="J598" t="str">
            <v/>
          </cell>
          <cell r="K598" t="str">
            <v/>
          </cell>
          <cell r="L598" t="str">
            <v/>
          </cell>
          <cell r="M598">
            <v>179321.24</v>
          </cell>
          <cell r="Q598" t="str">
            <v>SOV</v>
          </cell>
          <cell r="R598">
            <v>1</v>
          </cell>
          <cell r="T598" t="str">
            <v>PUBLIC DEBT MANAGEMENT SUPPORT PROJECT</v>
          </cell>
          <cell r="U598" t="str">
            <v>ECGF2</v>
          </cell>
          <cell r="V598" t="str">
            <v>K</v>
          </cell>
          <cell r="W598" t="str">
            <v>Multi-Sector</v>
          </cell>
          <cell r="X598" t="str">
            <v>KF</v>
          </cell>
          <cell r="Y598" t="str">
            <v>Institutional Support</v>
          </cell>
          <cell r="Z598" t="str">
            <v>KF0</v>
          </cell>
          <cell r="AA598" t="str">
            <v>Institutional Support</v>
          </cell>
          <cell r="AB598" t="str">
            <v>5500</v>
          </cell>
          <cell r="AC598" t="str">
            <v>43</v>
          </cell>
          <cell r="AD598" t="str">
            <v>OnGo</v>
          </cell>
        </row>
        <row r="599">
          <cell r="A599" t="str">
            <v>P-KE-KF0-009</v>
          </cell>
          <cell r="B599" t="str">
            <v>5500155014203</v>
          </cell>
          <cell r="C599" t="str">
            <v>Kenya</v>
          </cell>
          <cell r="D599" t="str">
            <v/>
          </cell>
          <cell r="E599" t="str">
            <v/>
          </cell>
          <cell r="F599" t="str">
            <v/>
          </cell>
          <cell r="G599" t="str">
            <v/>
          </cell>
          <cell r="H599" t="str">
            <v/>
          </cell>
          <cell r="I599" t="str">
            <v/>
          </cell>
          <cell r="J599" t="str">
            <v/>
          </cell>
          <cell r="K599">
            <v>75386.36</v>
          </cell>
          <cell r="L599" t="str">
            <v/>
          </cell>
          <cell r="M599">
            <v>75386.36</v>
          </cell>
          <cell r="Q599" t="str">
            <v>SOV</v>
          </cell>
          <cell r="R599">
            <v>1</v>
          </cell>
          <cell r="T599" t="str">
            <v>INSTITUTIONAL SUPPORT TO AUDITOR GENERAL OFFICE</v>
          </cell>
          <cell r="U599" t="str">
            <v>ECGF2</v>
          </cell>
          <cell r="V599" t="str">
            <v>K</v>
          </cell>
          <cell r="W599" t="str">
            <v>Multi-Sector</v>
          </cell>
          <cell r="X599" t="str">
            <v>KF</v>
          </cell>
          <cell r="Y599" t="str">
            <v>Institutional Support</v>
          </cell>
          <cell r="Z599" t="str">
            <v>KF0</v>
          </cell>
          <cell r="AA599" t="str">
            <v>Institutional Support</v>
          </cell>
          <cell r="AB599" t="str">
            <v>5500</v>
          </cell>
          <cell r="AC599" t="str">
            <v>43</v>
          </cell>
          <cell r="AD599" t="str">
            <v>OnGo</v>
          </cell>
        </row>
        <row r="600">
          <cell r="A600" t="str">
            <v>P-KE-KF0-010</v>
          </cell>
          <cell r="B600" t="str">
            <v>5500155014802</v>
          </cell>
          <cell r="C600" t="str">
            <v>Kenya</v>
          </cell>
          <cell r="D600" t="str">
            <v/>
          </cell>
          <cell r="E600" t="str">
            <v/>
          </cell>
          <cell r="F600" t="str">
            <v/>
          </cell>
          <cell r="G600" t="str">
            <v/>
          </cell>
          <cell r="H600" t="str">
            <v/>
          </cell>
          <cell r="I600" t="str">
            <v/>
          </cell>
          <cell r="J600" t="str">
            <v/>
          </cell>
          <cell r="K600" t="str">
            <v/>
          </cell>
          <cell r="L600" t="str">
            <v/>
          </cell>
          <cell r="M600">
            <v>0</v>
          </cell>
          <cell r="Q600" t="str">
            <v>SOV</v>
          </cell>
          <cell r="R600">
            <v>1</v>
          </cell>
          <cell r="T600" t="str">
            <v>SUPPORT TO OFFICE OF AUDITOR GENERAL- AD</v>
          </cell>
          <cell r="U600" t="str">
            <v>ECGF2</v>
          </cell>
          <cell r="V600" t="str">
            <v>K</v>
          </cell>
          <cell r="W600" t="str">
            <v>Multi-Sector</v>
          </cell>
          <cell r="X600" t="str">
            <v>KF</v>
          </cell>
          <cell r="Y600" t="str">
            <v>Institutional Support</v>
          </cell>
          <cell r="Z600" t="str">
            <v>KF0</v>
          </cell>
          <cell r="AA600" t="str">
            <v>Institutional Support</v>
          </cell>
          <cell r="AB600" t="str">
            <v>5500</v>
          </cell>
          <cell r="AC600" t="str">
            <v>43</v>
          </cell>
          <cell r="AD600" t="str">
            <v>APVD</v>
          </cell>
        </row>
        <row r="601">
          <cell r="A601" t="str">
            <v>P-KM-A00-002</v>
          </cell>
          <cell r="B601" t="str">
            <v>5900155017604</v>
          </cell>
          <cell r="C601" t="str">
            <v>Comoros</v>
          </cell>
          <cell r="D601" t="str">
            <v/>
          </cell>
          <cell r="E601" t="str">
            <v/>
          </cell>
          <cell r="F601" t="str">
            <v/>
          </cell>
          <cell r="G601" t="str">
            <v/>
          </cell>
          <cell r="H601" t="str">
            <v/>
          </cell>
          <cell r="I601" t="str">
            <v/>
          </cell>
          <cell r="J601" t="str">
            <v/>
          </cell>
          <cell r="K601" t="str">
            <v/>
          </cell>
          <cell r="L601">
            <v>174650.44</v>
          </cell>
          <cell r="M601">
            <v>174650.44</v>
          </cell>
          <cell r="Q601" t="str">
            <v>SOV</v>
          </cell>
          <cell r="R601">
            <v>1</v>
          </cell>
          <cell r="T601" t="str">
            <v>PROJET D’URGENCE D’APPUI A LA PRODUCTION AGRICOLE (AEFPF-COM</v>
          </cell>
          <cell r="U601" t="str">
            <v>AHAI4</v>
          </cell>
          <cell r="V601" t="str">
            <v>A</v>
          </cell>
          <cell r="W601" t="str">
            <v>Agriculture</v>
          </cell>
          <cell r="X601" t="str">
            <v>A0</v>
          </cell>
          <cell r="Y601" t="str">
            <v>Agriculture and Rural Development</v>
          </cell>
          <cell r="Z601" t="str">
            <v>A00</v>
          </cell>
          <cell r="AA601" t="str">
            <v>Agriculture and Rural Development</v>
          </cell>
          <cell r="AB601" t="str">
            <v>5900</v>
          </cell>
          <cell r="AC601" t="str">
            <v>41</v>
          </cell>
          <cell r="AD601" t="str">
            <v>OnGo</v>
          </cell>
        </row>
        <row r="602">
          <cell r="A602" t="str">
            <v>P-KM-D00-002</v>
          </cell>
          <cell r="B602" t="str">
            <v>2100155041476</v>
          </cell>
          <cell r="C602" t="str">
            <v>Comoros</v>
          </cell>
          <cell r="D602" t="str">
            <v/>
          </cell>
          <cell r="E602" t="str">
            <v/>
          </cell>
          <cell r="F602" t="str">
            <v/>
          </cell>
          <cell r="G602" t="str">
            <v/>
          </cell>
          <cell r="H602" t="str">
            <v/>
          </cell>
          <cell r="I602" t="str">
            <v/>
          </cell>
          <cell r="J602" t="str">
            <v/>
          </cell>
          <cell r="K602">
            <v>426870.75</v>
          </cell>
          <cell r="L602">
            <v>31113.890000000007</v>
          </cell>
          <cell r="M602">
            <v>457984.64</v>
          </cell>
          <cell r="Q602" t="str">
            <v>SOV</v>
          </cell>
          <cell r="R602">
            <v>0.5</v>
          </cell>
          <cell r="T602" t="str">
            <v>PROGRAMME DE RÉHABILITATION DU RÉSEAU ROUTIER NATIONAL PHASE</v>
          </cell>
          <cell r="U602" t="str">
            <v>PICU7</v>
          </cell>
          <cell r="V602" t="str">
            <v>D</v>
          </cell>
          <cell r="W602" t="str">
            <v>Transport</v>
          </cell>
          <cell r="X602" t="str">
            <v>D0</v>
          </cell>
          <cell r="Y602" t="str">
            <v>Transport</v>
          </cell>
          <cell r="Z602" t="str">
            <v>D00</v>
          </cell>
          <cell r="AA602" t="str">
            <v>Transport</v>
          </cell>
          <cell r="AB602" t="str">
            <v>2100</v>
          </cell>
          <cell r="AC602" t="str">
            <v>41</v>
          </cell>
          <cell r="AD602" t="str">
            <v>OnGo</v>
          </cell>
        </row>
        <row r="603">
          <cell r="A603" t="str">
            <v>P-KM-D00-002</v>
          </cell>
          <cell r="B603" t="str">
            <v>5900155017005</v>
          </cell>
          <cell r="C603" t="str">
            <v>Comoros</v>
          </cell>
          <cell r="D603" t="str">
            <v/>
          </cell>
          <cell r="E603" t="str">
            <v/>
          </cell>
          <cell r="F603" t="str">
            <v/>
          </cell>
          <cell r="G603" t="str">
            <v/>
          </cell>
          <cell r="H603" t="str">
            <v/>
          </cell>
          <cell r="I603" t="str">
            <v/>
          </cell>
          <cell r="J603" t="str">
            <v/>
          </cell>
          <cell r="K603">
            <v>214343.63000000003</v>
          </cell>
          <cell r="L603">
            <v>15549.659999999998</v>
          </cell>
          <cell r="M603">
            <v>229893.29000000004</v>
          </cell>
          <cell r="Q603" t="str">
            <v>SOV</v>
          </cell>
          <cell r="R603">
            <v>0.5</v>
          </cell>
          <cell r="T603" t="str">
            <v>PROGRAMME DE RÉHABILITATION DU RÉSEAU ROUTIER NATIONAL PHASE</v>
          </cell>
          <cell r="U603" t="str">
            <v>PICU7</v>
          </cell>
          <cell r="V603" t="str">
            <v>D</v>
          </cell>
          <cell r="W603" t="str">
            <v>Transport</v>
          </cell>
          <cell r="X603" t="str">
            <v>D0</v>
          </cell>
          <cell r="Y603" t="str">
            <v>Transport</v>
          </cell>
          <cell r="Z603" t="str">
            <v>D00</v>
          </cell>
          <cell r="AA603" t="str">
            <v>Transport</v>
          </cell>
          <cell r="AB603" t="str">
            <v>5900</v>
          </cell>
          <cell r="AC603" t="str">
            <v>41</v>
          </cell>
          <cell r="AD603" t="str">
            <v>OnGo</v>
          </cell>
        </row>
        <row r="604">
          <cell r="A604" t="str">
            <v>P-KM-DB0-004</v>
          </cell>
          <cell r="B604" t="str">
            <v>2100150042354</v>
          </cell>
          <cell r="C604" t="str">
            <v>Comoros</v>
          </cell>
          <cell r="D604" t="str">
            <v/>
          </cell>
          <cell r="E604" t="str">
            <v/>
          </cell>
          <cell r="F604" t="str">
            <v/>
          </cell>
          <cell r="G604" t="str">
            <v/>
          </cell>
          <cell r="H604" t="str">
            <v/>
          </cell>
          <cell r="I604" t="str">
            <v/>
          </cell>
          <cell r="J604">
            <v>1987898.55</v>
          </cell>
          <cell r="K604">
            <v>1515211.34</v>
          </cell>
          <cell r="L604">
            <v>844188.18</v>
          </cell>
          <cell r="M604">
            <v>4347298.07</v>
          </cell>
          <cell r="Q604" t="str">
            <v>SOV</v>
          </cell>
          <cell r="R604">
            <v>0.33333333333333331</v>
          </cell>
          <cell r="T604" t="str">
            <v>PROJET DE REHABILITATION DU RESEAU ROUTIER</v>
          </cell>
          <cell r="U604" t="str">
            <v>PICU7</v>
          </cell>
          <cell r="V604" t="str">
            <v>D</v>
          </cell>
          <cell r="W604" t="str">
            <v>Transport</v>
          </cell>
          <cell r="X604" t="str">
            <v>DB</v>
          </cell>
          <cell r="Y604" t="str">
            <v>Road Transport / Highways</v>
          </cell>
          <cell r="Z604" t="str">
            <v>DB0</v>
          </cell>
          <cell r="AA604" t="str">
            <v>Road Transport / Highways</v>
          </cell>
          <cell r="AB604" t="str">
            <v>2100</v>
          </cell>
          <cell r="AC604" t="str">
            <v>10</v>
          </cell>
          <cell r="AD604" t="str">
            <v>OnGo</v>
          </cell>
        </row>
        <row r="605">
          <cell r="A605" t="str">
            <v>P-KM-DB0-004</v>
          </cell>
          <cell r="B605" t="str">
            <v>5900150002854</v>
          </cell>
          <cell r="C605" t="str">
            <v>Comoros</v>
          </cell>
          <cell r="D605" t="str">
            <v/>
          </cell>
          <cell r="E605" t="str">
            <v/>
          </cell>
          <cell r="F605" t="str">
            <v/>
          </cell>
          <cell r="G605" t="str">
            <v/>
          </cell>
          <cell r="H605" t="str">
            <v/>
          </cell>
          <cell r="I605" t="str">
            <v/>
          </cell>
          <cell r="J605">
            <v>2741257.6399999997</v>
          </cell>
          <cell r="K605">
            <v>1128998.1399999999</v>
          </cell>
          <cell r="L605">
            <v>610605.15000000014</v>
          </cell>
          <cell r="M605">
            <v>4480860.93</v>
          </cell>
          <cell r="Q605" t="str">
            <v>SOV</v>
          </cell>
          <cell r="R605">
            <v>0.33333333333333331</v>
          </cell>
          <cell r="T605" t="str">
            <v>PROJET DE REHABILITATION DU RESEAU ROUTIER</v>
          </cell>
          <cell r="U605" t="str">
            <v>PICU7</v>
          </cell>
          <cell r="V605" t="str">
            <v>D</v>
          </cell>
          <cell r="W605" t="str">
            <v>Transport</v>
          </cell>
          <cell r="X605" t="str">
            <v>DB</v>
          </cell>
          <cell r="Y605" t="str">
            <v>Road Transport / Highways</v>
          </cell>
          <cell r="Z605" t="str">
            <v>DB0</v>
          </cell>
          <cell r="AA605" t="str">
            <v>Road Transport / Highways</v>
          </cell>
          <cell r="AB605" t="str">
            <v>5900</v>
          </cell>
          <cell r="AC605" t="str">
            <v>10</v>
          </cell>
          <cell r="AD605" t="str">
            <v>OnGo</v>
          </cell>
        </row>
        <row r="606">
          <cell r="A606" t="str">
            <v>P-KM-DB0-004</v>
          </cell>
          <cell r="B606" t="str">
            <v>5900155016270</v>
          </cell>
          <cell r="C606" t="str">
            <v>Comoros</v>
          </cell>
          <cell r="D606" t="str">
            <v/>
          </cell>
          <cell r="E606" t="str">
            <v/>
          </cell>
          <cell r="F606" t="str">
            <v/>
          </cell>
          <cell r="G606" t="str">
            <v/>
          </cell>
          <cell r="H606" t="str">
            <v/>
          </cell>
          <cell r="I606" t="str">
            <v/>
          </cell>
          <cell r="J606" t="str">
            <v/>
          </cell>
          <cell r="K606">
            <v>1846906.92</v>
          </cell>
          <cell r="L606">
            <v>663586.72</v>
          </cell>
          <cell r="M606">
            <v>2510493.6399999997</v>
          </cell>
          <cell r="Q606" t="str">
            <v>SOV</v>
          </cell>
          <cell r="R606">
            <v>0.33333333333333331</v>
          </cell>
          <cell r="T606" t="str">
            <v>PROJET DE REHABILITATION DU RESEAU ROUTIER</v>
          </cell>
          <cell r="U606" t="str">
            <v>PICU7</v>
          </cell>
          <cell r="V606" t="str">
            <v>D</v>
          </cell>
          <cell r="W606" t="str">
            <v>Transport</v>
          </cell>
          <cell r="X606" t="str">
            <v>DB</v>
          </cell>
          <cell r="Y606" t="str">
            <v>Road Transport / Highways</v>
          </cell>
          <cell r="Z606" t="str">
            <v>DB0</v>
          </cell>
          <cell r="AA606" t="str">
            <v>Road Transport / Highways</v>
          </cell>
          <cell r="AB606" t="str">
            <v>5900</v>
          </cell>
          <cell r="AC606" t="str">
            <v>41</v>
          </cell>
          <cell r="AD606" t="str">
            <v>OnGo</v>
          </cell>
        </row>
        <row r="607">
          <cell r="A607" t="str">
            <v>P-KM-DB0-005</v>
          </cell>
          <cell r="B607" t="str">
            <v>2100150037347</v>
          </cell>
          <cell r="C607" t="str">
            <v>Comoros</v>
          </cell>
          <cell r="D607" t="str">
            <v/>
          </cell>
          <cell r="E607" t="str">
            <v/>
          </cell>
          <cell r="F607" t="str">
            <v/>
          </cell>
          <cell r="G607">
            <v>531219.22</v>
          </cell>
          <cell r="H607">
            <v>587920.86</v>
          </cell>
          <cell r="I607">
            <v>692707.49999999988</v>
          </cell>
          <cell r="J607">
            <v>708818.92999999993</v>
          </cell>
          <cell r="K607" t="str">
            <v/>
          </cell>
          <cell r="L607">
            <v>69530.84</v>
          </cell>
          <cell r="M607">
            <v>2590197.3499999996</v>
          </cell>
          <cell r="Q607" t="str">
            <v>SOV</v>
          </cell>
          <cell r="R607">
            <v>0.5</v>
          </cell>
          <cell r="T607" t="str">
            <v>PROJET DE RÉHABILITATION DU RÉSEAU ROUTIER</v>
          </cell>
          <cell r="U607" t="str">
            <v>PICU7</v>
          </cell>
          <cell r="V607" t="str">
            <v>D</v>
          </cell>
          <cell r="W607" t="str">
            <v>Transport</v>
          </cell>
          <cell r="X607" t="str">
            <v>DB</v>
          </cell>
          <cell r="Y607" t="str">
            <v>Road Transport / Highways</v>
          </cell>
          <cell r="Z607" t="str">
            <v>DB0</v>
          </cell>
          <cell r="AA607" t="str">
            <v>Road Transport / Highways</v>
          </cell>
          <cell r="AB607" t="str">
            <v>2100</v>
          </cell>
          <cell r="AC607" t="str">
            <v>10</v>
          </cell>
          <cell r="AD607" t="str">
            <v>COMP</v>
          </cell>
        </row>
        <row r="608">
          <cell r="A608" t="str">
            <v>P-KM-DB0-005</v>
          </cell>
          <cell r="B608" t="str">
            <v>2100155034518</v>
          </cell>
          <cell r="C608" t="str">
            <v>Comoros</v>
          </cell>
          <cell r="D608" t="str">
            <v/>
          </cell>
          <cell r="E608" t="str">
            <v/>
          </cell>
          <cell r="F608">
            <v>436288.88</v>
          </cell>
          <cell r="G608">
            <v>1933494.85</v>
          </cell>
          <cell r="H608">
            <v>4838708.1000000006</v>
          </cell>
          <cell r="I608">
            <v>3618567.7199999988</v>
          </cell>
          <cell r="J608">
            <v>877282.89</v>
          </cell>
          <cell r="K608">
            <v>266004.3</v>
          </cell>
          <cell r="L608" t="str">
            <v/>
          </cell>
          <cell r="M608">
            <v>11970346.74</v>
          </cell>
          <cell r="Q608" t="str">
            <v>SOV</v>
          </cell>
          <cell r="R608">
            <v>0.5</v>
          </cell>
          <cell r="T608" t="str">
            <v>PROJET DE RÉHABILITATION DU RÉSEAU ROUTIER</v>
          </cell>
          <cell r="U608" t="str">
            <v>PICU7</v>
          </cell>
          <cell r="V608" t="str">
            <v>D</v>
          </cell>
          <cell r="W608" t="str">
            <v>Transport</v>
          </cell>
          <cell r="X608" t="str">
            <v>DB</v>
          </cell>
          <cell r="Y608" t="str">
            <v>Road Transport / Highways</v>
          </cell>
          <cell r="Z608" t="str">
            <v>DB0</v>
          </cell>
          <cell r="AA608" t="str">
            <v>Road Transport / Highways</v>
          </cell>
          <cell r="AB608" t="str">
            <v>2100</v>
          </cell>
          <cell r="AC608" t="str">
            <v>41</v>
          </cell>
          <cell r="AD608" t="str">
            <v>COMP</v>
          </cell>
        </row>
        <row r="609">
          <cell r="A609" t="str">
            <v>P-KM-F00-001</v>
          </cell>
          <cell r="B609" t="str">
            <v>5900155009001</v>
          </cell>
          <cell r="C609" t="str">
            <v>Comoros</v>
          </cell>
          <cell r="D609" t="str">
            <v/>
          </cell>
          <cell r="E609">
            <v>5162.2299999999996</v>
          </cell>
          <cell r="F609">
            <v>164431.19</v>
          </cell>
          <cell r="G609">
            <v>242528.26</v>
          </cell>
          <cell r="H609">
            <v>248418.71</v>
          </cell>
          <cell r="I609">
            <v>165358.53999999998</v>
          </cell>
          <cell r="J609" t="str">
            <v/>
          </cell>
          <cell r="K609">
            <v>221471.38</v>
          </cell>
          <cell r="L609">
            <v>196520.18</v>
          </cell>
          <cell r="M609">
            <v>1243890.49</v>
          </cell>
          <cell r="Q609" t="str">
            <v>SOV</v>
          </cell>
          <cell r="R609">
            <v>1</v>
          </cell>
          <cell r="T609" t="str">
            <v>PLAN DIRECTEUR DE PRODUCTION, TRANSPORT ET DISTRIBUTION DE L</v>
          </cell>
          <cell r="U609" t="str">
            <v>PESD4</v>
          </cell>
          <cell r="V609" t="str">
            <v>F</v>
          </cell>
          <cell r="W609" t="str">
            <v>Power</v>
          </cell>
          <cell r="X609" t="str">
            <v>F0</v>
          </cell>
          <cell r="Y609" t="str">
            <v>Power</v>
          </cell>
          <cell r="Z609" t="str">
            <v>F00</v>
          </cell>
          <cell r="AA609" t="str">
            <v>Power</v>
          </cell>
          <cell r="AB609" t="str">
            <v>5900</v>
          </cell>
          <cell r="AC609" t="str">
            <v>84</v>
          </cell>
          <cell r="AD609" t="str">
            <v>OnGo</v>
          </cell>
        </row>
        <row r="610">
          <cell r="A610" t="str">
            <v>P-KM-F00-002</v>
          </cell>
          <cell r="B610" t="str">
            <v>2100155039670</v>
          </cell>
          <cell r="C610" t="str">
            <v>Comoros</v>
          </cell>
          <cell r="D610" t="str">
            <v/>
          </cell>
          <cell r="E610" t="str">
            <v/>
          </cell>
          <cell r="F610" t="str">
            <v/>
          </cell>
          <cell r="G610" t="str">
            <v/>
          </cell>
          <cell r="H610" t="str">
            <v/>
          </cell>
          <cell r="I610">
            <v>35946.020000000004</v>
          </cell>
          <cell r="J610" t="str">
            <v/>
          </cell>
          <cell r="K610" t="str">
            <v/>
          </cell>
          <cell r="L610">
            <v>34920.99</v>
          </cell>
          <cell r="M610">
            <v>70867.010000000009</v>
          </cell>
          <cell r="Q610" t="str">
            <v>SOV</v>
          </cell>
          <cell r="R610">
            <v>1</v>
          </cell>
          <cell r="T610" t="str">
            <v>FINANCEMENT SUPPLEMENTAIRE AU PROJET D'APPUI AU SECTEUR DE L</v>
          </cell>
          <cell r="U610" t="str">
            <v>PESD4</v>
          </cell>
          <cell r="V610" t="str">
            <v>F</v>
          </cell>
          <cell r="W610" t="str">
            <v>Power</v>
          </cell>
          <cell r="X610" t="str">
            <v>F0</v>
          </cell>
          <cell r="Y610" t="str">
            <v>Power</v>
          </cell>
          <cell r="Z610" t="str">
            <v>F00</v>
          </cell>
          <cell r="AA610" t="str">
            <v>Power</v>
          </cell>
          <cell r="AB610" t="str">
            <v>2100</v>
          </cell>
          <cell r="AC610" t="str">
            <v>40</v>
          </cell>
          <cell r="AD610" t="str">
            <v>OnGo</v>
          </cell>
        </row>
        <row r="611">
          <cell r="A611" t="str">
            <v>P-KM-K00-008</v>
          </cell>
          <cell r="B611" t="str">
            <v>5900155012851</v>
          </cell>
          <cell r="C611" t="str">
            <v>Comoros</v>
          </cell>
          <cell r="D611" t="str">
            <v/>
          </cell>
          <cell r="E611" t="str">
            <v/>
          </cell>
          <cell r="F611" t="str">
            <v/>
          </cell>
          <cell r="G611">
            <v>4699.32</v>
          </cell>
          <cell r="H611">
            <v>326389.43000000005</v>
          </cell>
          <cell r="I611">
            <v>220940.84</v>
          </cell>
          <cell r="J611">
            <v>375869.49000000005</v>
          </cell>
          <cell r="K611">
            <v>81272.680000000008</v>
          </cell>
          <cell r="L611">
            <v>6160.63</v>
          </cell>
          <cell r="M611">
            <v>1015332.3900000001</v>
          </cell>
          <cell r="Q611" t="str">
            <v>SOV</v>
          </cell>
          <cell r="R611">
            <v>1</v>
          </cell>
          <cell r="T611" t="str">
            <v>APPUI À L'AGENCE DE PROMOTION DES INVESTISSEMENTS (PAAPI)</v>
          </cell>
          <cell r="U611" t="str">
            <v>ECGF2</v>
          </cell>
          <cell r="V611" t="str">
            <v>K</v>
          </cell>
          <cell r="W611" t="str">
            <v>Multi-Sector</v>
          </cell>
          <cell r="X611" t="str">
            <v>K0</v>
          </cell>
          <cell r="Y611" t="str">
            <v>Multi-Sector</v>
          </cell>
          <cell r="Z611" t="str">
            <v>K00</v>
          </cell>
          <cell r="AA611" t="str">
            <v>Multi-Sector</v>
          </cell>
          <cell r="AB611" t="str">
            <v>5900</v>
          </cell>
          <cell r="AC611" t="str">
            <v>84</v>
          </cell>
          <cell r="AD611" t="str">
            <v>COMP</v>
          </cell>
        </row>
        <row r="612">
          <cell r="A612" t="str">
            <v>P-KM-K00-009</v>
          </cell>
          <cell r="B612" t="str">
            <v>2100155040855</v>
          </cell>
          <cell r="C612" t="str">
            <v>Comoros</v>
          </cell>
          <cell r="D612" t="str">
            <v/>
          </cell>
          <cell r="E612" t="str">
            <v/>
          </cell>
          <cell r="F612" t="str">
            <v/>
          </cell>
          <cell r="G612" t="str">
            <v/>
          </cell>
          <cell r="H612" t="str">
            <v/>
          </cell>
          <cell r="I612">
            <v>5000000</v>
          </cell>
          <cell r="J612" t="str">
            <v/>
          </cell>
          <cell r="K612" t="str">
            <v/>
          </cell>
          <cell r="L612" t="str">
            <v/>
          </cell>
          <cell r="M612">
            <v>5000000</v>
          </cell>
          <cell r="Q612" t="str">
            <v>SOV</v>
          </cell>
          <cell r="R612">
            <v>0.33333333333333331</v>
          </cell>
          <cell r="T612" t="str">
            <v>PROGRAMME D’APPUI BUDGETAIRE EN REPONSE A LA CRISE DE LA COV</v>
          </cell>
          <cell r="U612" t="str">
            <v>ECGF2</v>
          </cell>
          <cell r="V612" t="str">
            <v>K</v>
          </cell>
          <cell r="W612" t="str">
            <v>Multi-Sector</v>
          </cell>
          <cell r="X612" t="str">
            <v>K0</v>
          </cell>
          <cell r="Y612" t="str">
            <v>Multi-Sector</v>
          </cell>
          <cell r="Z612" t="str">
            <v>K00</v>
          </cell>
          <cell r="AA612" t="str">
            <v>Multi-Sector</v>
          </cell>
          <cell r="AB612" t="str">
            <v>2100</v>
          </cell>
          <cell r="AC612" t="str">
            <v>20</v>
          </cell>
          <cell r="AD612" t="str">
            <v>CLSD</v>
          </cell>
        </row>
        <row r="613">
          <cell r="A613" t="str">
            <v>P-KM-K00-009</v>
          </cell>
          <cell r="B613" t="str">
            <v>5900150002955</v>
          </cell>
          <cell r="C613" t="str">
            <v>Comoros</v>
          </cell>
          <cell r="D613" t="str">
            <v/>
          </cell>
          <cell r="E613" t="str">
            <v/>
          </cell>
          <cell r="F613" t="str">
            <v/>
          </cell>
          <cell r="G613" t="str">
            <v/>
          </cell>
          <cell r="H613" t="str">
            <v/>
          </cell>
          <cell r="I613" t="str">
            <v/>
          </cell>
          <cell r="J613">
            <v>3150000</v>
          </cell>
          <cell r="K613" t="str">
            <v/>
          </cell>
          <cell r="L613" t="str">
            <v/>
          </cell>
          <cell r="M613">
            <v>3150000</v>
          </cell>
          <cell r="Q613" t="str">
            <v>SOV</v>
          </cell>
          <cell r="R613">
            <v>0.33333333333333331</v>
          </cell>
          <cell r="T613" t="str">
            <v>PROGRAMME D’APPUI BUDGETAIRE EN REPONSE A LA CRISE DE LA COV</v>
          </cell>
          <cell r="U613" t="str">
            <v>ECGF2</v>
          </cell>
          <cell r="V613" t="str">
            <v>K</v>
          </cell>
          <cell r="W613" t="str">
            <v>Multi-Sector</v>
          </cell>
          <cell r="X613" t="str">
            <v>K0</v>
          </cell>
          <cell r="Y613" t="str">
            <v>Multi-Sector</v>
          </cell>
          <cell r="Z613" t="str">
            <v>K00</v>
          </cell>
          <cell r="AA613" t="str">
            <v>Multi-Sector</v>
          </cell>
          <cell r="AB613" t="str">
            <v>5900</v>
          </cell>
          <cell r="AC613" t="str">
            <v>20</v>
          </cell>
          <cell r="AD613" t="str">
            <v>CLSD</v>
          </cell>
        </row>
        <row r="614">
          <cell r="A614" t="str">
            <v>P-KM-K00-009</v>
          </cell>
          <cell r="B614" t="str">
            <v>5900155016374</v>
          </cell>
          <cell r="C614" t="str">
            <v>Comoros</v>
          </cell>
          <cell r="D614" t="str">
            <v/>
          </cell>
          <cell r="E614" t="str">
            <v/>
          </cell>
          <cell r="F614" t="str">
            <v/>
          </cell>
          <cell r="G614" t="str">
            <v/>
          </cell>
          <cell r="H614" t="str">
            <v/>
          </cell>
          <cell r="I614">
            <v>2500000</v>
          </cell>
          <cell r="J614">
            <v>4350000</v>
          </cell>
          <cell r="K614" t="str">
            <v/>
          </cell>
          <cell r="L614" t="str">
            <v/>
          </cell>
          <cell r="M614">
            <v>6850000</v>
          </cell>
          <cell r="Q614" t="str">
            <v>SOV</v>
          </cell>
          <cell r="R614">
            <v>0.33333333333333331</v>
          </cell>
          <cell r="T614" t="str">
            <v>PROGRAMME D’APPUI BUDGETAIRE EN REPONSE A LA CRISE DE LA COV</v>
          </cell>
          <cell r="U614" t="str">
            <v>ECGF2</v>
          </cell>
          <cell r="V614" t="str">
            <v>K</v>
          </cell>
          <cell r="W614" t="str">
            <v>Multi-Sector</v>
          </cell>
          <cell r="X614" t="str">
            <v>K0</v>
          </cell>
          <cell r="Y614" t="str">
            <v>Multi-Sector</v>
          </cell>
          <cell r="Z614" t="str">
            <v>K00</v>
          </cell>
          <cell r="AA614" t="str">
            <v>Multi-Sector</v>
          </cell>
          <cell r="AB614" t="str">
            <v>5900</v>
          </cell>
          <cell r="AC614" t="str">
            <v>21</v>
          </cell>
          <cell r="AD614" t="str">
            <v>CLSD</v>
          </cell>
        </row>
        <row r="615">
          <cell r="A615" t="str">
            <v>P-KM-K00-012</v>
          </cell>
          <cell r="B615" t="str">
            <v>5900155018105</v>
          </cell>
          <cell r="C615" t="str">
            <v>Comoros</v>
          </cell>
          <cell r="D615" t="str">
            <v/>
          </cell>
          <cell r="E615" t="str">
            <v/>
          </cell>
          <cell r="F615" t="str">
            <v/>
          </cell>
          <cell r="G615" t="str">
            <v/>
          </cell>
          <cell r="H615" t="str">
            <v/>
          </cell>
          <cell r="I615" t="str">
            <v/>
          </cell>
          <cell r="J615" t="str">
            <v/>
          </cell>
          <cell r="K615" t="str">
            <v/>
          </cell>
          <cell r="L615" t="str">
            <v/>
          </cell>
          <cell r="M615">
            <v>0</v>
          </cell>
          <cell r="Q615" t="str">
            <v>SOV</v>
          </cell>
          <cell r="R615">
            <v>1</v>
          </cell>
          <cell r="T615" t="str">
            <v>PROJET D’APPUI À LA SOUTENABILITE DE LA DETTE PUBLIQUE (PASD</v>
          </cell>
          <cell r="U615" t="str">
            <v>ECGF2</v>
          </cell>
          <cell r="V615" t="str">
            <v>K</v>
          </cell>
          <cell r="W615" t="str">
            <v>Multi-Sector</v>
          </cell>
          <cell r="X615" t="str">
            <v>K0</v>
          </cell>
          <cell r="Y615" t="str">
            <v>Multi-Sector</v>
          </cell>
          <cell r="Z615" t="str">
            <v>K00</v>
          </cell>
          <cell r="AA615" t="str">
            <v>Multi-Sector</v>
          </cell>
          <cell r="AB615" t="str">
            <v>5900</v>
          </cell>
          <cell r="AC615" t="str">
            <v>84</v>
          </cell>
          <cell r="AD615" t="str">
            <v>APVD</v>
          </cell>
        </row>
        <row r="616">
          <cell r="A616" t="str">
            <v>P-KM-KA0-002</v>
          </cell>
          <cell r="B616" t="str">
            <v>5900155009251</v>
          </cell>
          <cell r="C616" t="str">
            <v>Comoros</v>
          </cell>
          <cell r="D616" t="str">
            <v/>
          </cell>
          <cell r="E616">
            <v>532128.38</v>
          </cell>
          <cell r="F616">
            <v>753856.39</v>
          </cell>
          <cell r="G616">
            <v>2061649.0499999998</v>
          </cell>
          <cell r="H616">
            <v>1109011.6800000002</v>
          </cell>
          <cell r="I616">
            <v>161169.26</v>
          </cell>
          <cell r="J616">
            <v>796714.24000000011</v>
          </cell>
          <cell r="K616" t="str">
            <v/>
          </cell>
          <cell r="L616">
            <v>6202.82</v>
          </cell>
          <cell r="M616">
            <v>5420731.8200000003</v>
          </cell>
          <cell r="Q616" t="str">
            <v>SOV</v>
          </cell>
          <cell r="R616">
            <v>1</v>
          </cell>
          <cell r="T616" t="str">
            <v>PROJET DE RENFORCEMENT DES CAPACITÉS INSTITUTIONNELLES (PRCI</v>
          </cell>
          <cell r="U616" t="str">
            <v>ECGF2</v>
          </cell>
          <cell r="V616" t="str">
            <v>K</v>
          </cell>
          <cell r="W616" t="str">
            <v>Multi-Sector</v>
          </cell>
          <cell r="X616" t="str">
            <v>KA</v>
          </cell>
          <cell r="Y616" t="str">
            <v>Public Sector Management</v>
          </cell>
          <cell r="Z616" t="str">
            <v>KA0</v>
          </cell>
          <cell r="AA616" t="str">
            <v>Public Sector Management</v>
          </cell>
          <cell r="AB616" t="str">
            <v>5900</v>
          </cell>
          <cell r="AC616" t="str">
            <v>41</v>
          </cell>
          <cell r="AD616" t="str">
            <v>COMP</v>
          </cell>
        </row>
        <row r="617">
          <cell r="A617" t="str">
            <v>P-LR-AA0-009</v>
          </cell>
          <cell r="B617" t="str">
            <v>2100150042703</v>
          </cell>
          <cell r="C617" t="str">
            <v>Liberia</v>
          </cell>
          <cell r="D617" t="str">
            <v/>
          </cell>
          <cell r="E617" t="str">
            <v/>
          </cell>
          <cell r="F617" t="str">
            <v/>
          </cell>
          <cell r="G617" t="str">
            <v/>
          </cell>
          <cell r="H617" t="str">
            <v/>
          </cell>
          <cell r="I617" t="str">
            <v/>
          </cell>
          <cell r="J617" t="str">
            <v/>
          </cell>
          <cell r="K617" t="str">
            <v/>
          </cell>
          <cell r="L617" t="str">
            <v/>
          </cell>
          <cell r="M617">
            <v>0</v>
          </cell>
          <cell r="Q617" t="str">
            <v>SOV</v>
          </cell>
          <cell r="R617">
            <v>0.5</v>
          </cell>
          <cell r="T617" t="str">
            <v>LIBERIA - SPECIAL AGRO-INDUSTRIAL PROCESSING ZONES PROJECT (</v>
          </cell>
          <cell r="U617" t="str">
            <v>AHFR2</v>
          </cell>
          <cell r="V617" t="str">
            <v>A</v>
          </cell>
          <cell r="W617" t="str">
            <v>Agriculture</v>
          </cell>
          <cell r="X617" t="str">
            <v>AA</v>
          </cell>
          <cell r="Y617" t="str">
            <v>Agriculture</v>
          </cell>
          <cell r="Z617" t="str">
            <v>AA0</v>
          </cell>
          <cell r="AA617" t="str">
            <v>Agriculture</v>
          </cell>
          <cell r="AB617" t="str">
            <v>2100</v>
          </cell>
          <cell r="AC617" t="str">
            <v>10</v>
          </cell>
          <cell r="AD617" t="str">
            <v>OnGo</v>
          </cell>
        </row>
        <row r="618">
          <cell r="A618" t="str">
            <v>P-LR-AA0-009</v>
          </cell>
          <cell r="B618" t="str">
            <v>2100155041079</v>
          </cell>
          <cell r="C618" t="str">
            <v>Liberia</v>
          </cell>
          <cell r="D618" t="str">
            <v/>
          </cell>
          <cell r="E618" t="str">
            <v/>
          </cell>
          <cell r="F618" t="str">
            <v/>
          </cell>
          <cell r="G618" t="str">
            <v/>
          </cell>
          <cell r="H618" t="str">
            <v/>
          </cell>
          <cell r="I618" t="str">
            <v/>
          </cell>
          <cell r="J618" t="str">
            <v/>
          </cell>
          <cell r="K618">
            <v>34667.379999999997</v>
          </cell>
          <cell r="L618">
            <v>110333.75</v>
          </cell>
          <cell r="M618">
            <v>145001.13</v>
          </cell>
          <cell r="Q618" t="str">
            <v>SOV</v>
          </cell>
          <cell r="R618">
            <v>0.5</v>
          </cell>
          <cell r="T618" t="str">
            <v>LIBERIA - SPECIAL AGRO-INDUSTRIAL PROCESSING ZONES PROJECT (</v>
          </cell>
          <cell r="U618" t="str">
            <v>AHFR2</v>
          </cell>
          <cell r="V618" t="str">
            <v>A</v>
          </cell>
          <cell r="W618" t="str">
            <v>Agriculture</v>
          </cell>
          <cell r="X618" t="str">
            <v>AA</v>
          </cell>
          <cell r="Y618" t="str">
            <v>Agriculture</v>
          </cell>
          <cell r="Z618" t="str">
            <v>AA0</v>
          </cell>
          <cell r="AA618" t="str">
            <v>Agriculture</v>
          </cell>
          <cell r="AB618" t="str">
            <v>2100</v>
          </cell>
          <cell r="AC618" t="str">
            <v>41</v>
          </cell>
          <cell r="AD618" t="str">
            <v>OnGo</v>
          </cell>
        </row>
        <row r="619">
          <cell r="A619" t="str">
            <v>P-LR-AA0-010</v>
          </cell>
          <cell r="B619" t="str">
            <v>2100155041020</v>
          </cell>
          <cell r="C619" t="str">
            <v>Liberia</v>
          </cell>
          <cell r="D619" t="str">
            <v/>
          </cell>
          <cell r="E619" t="str">
            <v/>
          </cell>
          <cell r="F619" t="str">
            <v/>
          </cell>
          <cell r="G619" t="str">
            <v/>
          </cell>
          <cell r="H619" t="str">
            <v/>
          </cell>
          <cell r="I619" t="str">
            <v/>
          </cell>
          <cell r="J619" t="str">
            <v/>
          </cell>
          <cell r="K619">
            <v>817.12</v>
          </cell>
          <cell r="L619" t="str">
            <v/>
          </cell>
          <cell r="M619">
            <v>817.12</v>
          </cell>
          <cell r="Q619" t="str">
            <v>SOV</v>
          </cell>
          <cell r="R619">
            <v>0.5</v>
          </cell>
          <cell r="T619" t="str">
            <v>GAFSP - LIBERIA - SMALLHOLDER AGRICULTURE DEVELOPMENT FOR FO</v>
          </cell>
          <cell r="U619" t="str">
            <v>AHAI1</v>
          </cell>
          <cell r="V619" t="str">
            <v>A</v>
          </cell>
          <cell r="W619" t="str">
            <v>Agriculture</v>
          </cell>
          <cell r="X619" t="str">
            <v>AA</v>
          </cell>
          <cell r="Y619" t="str">
            <v>Agriculture</v>
          </cell>
          <cell r="Z619" t="str">
            <v>AA0</v>
          </cell>
          <cell r="AA619" t="str">
            <v>Agriculture</v>
          </cell>
          <cell r="AB619" t="str">
            <v>2100</v>
          </cell>
          <cell r="AC619" t="str">
            <v>41</v>
          </cell>
          <cell r="AD619" t="str">
            <v>OnGo</v>
          </cell>
        </row>
        <row r="620">
          <cell r="A620" t="str">
            <v>P-LR-AA0-010</v>
          </cell>
          <cell r="B620" t="str">
            <v>5570155001001</v>
          </cell>
          <cell r="C620" t="str">
            <v>Liberia</v>
          </cell>
          <cell r="D620" t="str">
            <v/>
          </cell>
          <cell r="E620" t="str">
            <v/>
          </cell>
          <cell r="F620" t="str">
            <v/>
          </cell>
          <cell r="G620" t="str">
            <v/>
          </cell>
          <cell r="H620" t="str">
            <v/>
          </cell>
          <cell r="I620" t="str">
            <v/>
          </cell>
          <cell r="J620">
            <v>96456.82</v>
          </cell>
          <cell r="K620">
            <v>792928.25</v>
          </cell>
          <cell r="L620">
            <v>930392.13000000012</v>
          </cell>
          <cell r="M620">
            <v>1819777.2000000002</v>
          </cell>
          <cell r="Q620" t="str">
            <v>SOV</v>
          </cell>
          <cell r="R620">
            <v>0.5</v>
          </cell>
          <cell r="T620" t="str">
            <v>GAFSP - LIBERIA - SMALLHOLDER AGRICULTURE DEVELOPMENT FOR FO</v>
          </cell>
          <cell r="U620" t="str">
            <v>AHAI1</v>
          </cell>
          <cell r="V620" t="str">
            <v>A</v>
          </cell>
          <cell r="W620" t="str">
            <v>Agriculture</v>
          </cell>
          <cell r="X620" t="str">
            <v>AA</v>
          </cell>
          <cell r="Y620" t="str">
            <v>Agriculture</v>
          </cell>
          <cell r="Z620" t="str">
            <v>AA0</v>
          </cell>
          <cell r="AA620" t="str">
            <v>Agriculture</v>
          </cell>
          <cell r="AB620" t="str">
            <v>5570</v>
          </cell>
          <cell r="AC620" t="str">
            <v>41</v>
          </cell>
          <cell r="AD620" t="str">
            <v>OnGo</v>
          </cell>
        </row>
        <row r="621">
          <cell r="A621" t="str">
            <v>P-LR-AA0-012</v>
          </cell>
          <cell r="B621" t="str">
            <v>2100150043245</v>
          </cell>
          <cell r="C621" t="str">
            <v>Liberia</v>
          </cell>
          <cell r="D621" t="str">
            <v/>
          </cell>
          <cell r="E621" t="str">
            <v/>
          </cell>
          <cell r="F621" t="str">
            <v/>
          </cell>
          <cell r="G621" t="str">
            <v/>
          </cell>
          <cell r="H621" t="str">
            <v/>
          </cell>
          <cell r="I621" t="str">
            <v/>
          </cell>
          <cell r="J621" t="str">
            <v/>
          </cell>
          <cell r="K621" t="str">
            <v/>
          </cell>
          <cell r="L621" t="str">
            <v/>
          </cell>
          <cell r="M621">
            <v>0</v>
          </cell>
          <cell r="Q621" t="str">
            <v>SOV</v>
          </cell>
          <cell r="R621">
            <v>0.5</v>
          </cell>
          <cell r="T621" t="str">
            <v>LIBERIA SPECIAL AGRO INDUSRIAL PROCESSING ZONE PROJECT - SUP</v>
          </cell>
          <cell r="U621" t="str">
            <v>AHFR2</v>
          </cell>
          <cell r="V621" t="str">
            <v>A</v>
          </cell>
          <cell r="W621" t="str">
            <v>Agriculture</v>
          </cell>
          <cell r="X621" t="str">
            <v>AA</v>
          </cell>
          <cell r="Y621" t="str">
            <v>Agriculture</v>
          </cell>
          <cell r="Z621" t="str">
            <v>AA0</v>
          </cell>
          <cell r="AA621" t="str">
            <v>Agriculture</v>
          </cell>
          <cell r="AB621" t="str">
            <v>2100</v>
          </cell>
          <cell r="AC621" t="str">
            <v>10</v>
          </cell>
          <cell r="AD621" t="str">
            <v>APVD</v>
          </cell>
        </row>
        <row r="622">
          <cell r="A622" t="str">
            <v>P-LR-AA0-012</v>
          </cell>
          <cell r="B622" t="str">
            <v>2100155042025</v>
          </cell>
          <cell r="C622" t="str">
            <v>Liberia</v>
          </cell>
          <cell r="D622" t="str">
            <v/>
          </cell>
          <cell r="E622" t="str">
            <v/>
          </cell>
          <cell r="F622" t="str">
            <v/>
          </cell>
          <cell r="G622" t="str">
            <v/>
          </cell>
          <cell r="H622" t="str">
            <v/>
          </cell>
          <cell r="I622" t="str">
            <v/>
          </cell>
          <cell r="J622" t="str">
            <v/>
          </cell>
          <cell r="K622" t="str">
            <v/>
          </cell>
          <cell r="L622" t="str">
            <v/>
          </cell>
          <cell r="M622">
            <v>0</v>
          </cell>
          <cell r="Q622" t="str">
            <v>SOV</v>
          </cell>
          <cell r="R622">
            <v>0.5</v>
          </cell>
          <cell r="T622" t="str">
            <v>LIBERIA SPECIAL AGRO INDUSRIAL PROCESSING ZONE PROJECT - SUP</v>
          </cell>
          <cell r="U622" t="str">
            <v>AHFR2</v>
          </cell>
          <cell r="V622" t="str">
            <v>A</v>
          </cell>
          <cell r="W622" t="str">
            <v>Agriculture</v>
          </cell>
          <cell r="X622" t="str">
            <v>AA</v>
          </cell>
          <cell r="Y622" t="str">
            <v>Agriculture</v>
          </cell>
          <cell r="Z622" t="str">
            <v>AA0</v>
          </cell>
          <cell r="AA622" t="str">
            <v>Agriculture</v>
          </cell>
          <cell r="AB622" t="str">
            <v>2100</v>
          </cell>
          <cell r="AC622" t="str">
            <v>41</v>
          </cell>
          <cell r="AD622" t="str">
            <v>APVD</v>
          </cell>
        </row>
        <row r="623">
          <cell r="A623" t="str">
            <v>P-LR-AA0-013</v>
          </cell>
          <cell r="B623" t="str">
            <v>5900150003451</v>
          </cell>
          <cell r="C623" t="str">
            <v>Liberia</v>
          </cell>
          <cell r="D623" t="str">
            <v/>
          </cell>
          <cell r="E623" t="str">
            <v/>
          </cell>
          <cell r="F623" t="str">
            <v/>
          </cell>
          <cell r="G623" t="str">
            <v/>
          </cell>
          <cell r="H623" t="str">
            <v/>
          </cell>
          <cell r="I623" t="str">
            <v/>
          </cell>
          <cell r="J623" t="str">
            <v/>
          </cell>
          <cell r="K623" t="str">
            <v/>
          </cell>
          <cell r="L623">
            <v>2200000</v>
          </cell>
          <cell r="M623">
            <v>2200000</v>
          </cell>
          <cell r="Q623" t="str">
            <v>SOV</v>
          </cell>
          <cell r="R623">
            <v>0.5</v>
          </cell>
          <cell r="T623" t="str">
            <v>EMERGENCY FOOD PRODUCTION PROJECT</v>
          </cell>
          <cell r="U623" t="str">
            <v>AHAI1</v>
          </cell>
          <cell r="V623" t="str">
            <v>A</v>
          </cell>
          <cell r="W623" t="str">
            <v>Agriculture</v>
          </cell>
          <cell r="X623" t="str">
            <v>AA</v>
          </cell>
          <cell r="Y623" t="str">
            <v>Agriculture</v>
          </cell>
          <cell r="Z623" t="str">
            <v>AA0</v>
          </cell>
          <cell r="AA623" t="str">
            <v>Agriculture</v>
          </cell>
          <cell r="AB623" t="str">
            <v>5900</v>
          </cell>
          <cell r="AC623" t="str">
            <v>20</v>
          </cell>
          <cell r="AD623" t="str">
            <v>OnGo</v>
          </cell>
        </row>
        <row r="624">
          <cell r="A624" t="str">
            <v>P-LR-AA0-013</v>
          </cell>
          <cell r="B624" t="str">
            <v>5900155017706</v>
          </cell>
          <cell r="C624" t="str">
            <v>Liberia</v>
          </cell>
          <cell r="D624" t="str">
            <v/>
          </cell>
          <cell r="E624" t="str">
            <v/>
          </cell>
          <cell r="F624" t="str">
            <v/>
          </cell>
          <cell r="G624" t="str">
            <v/>
          </cell>
          <cell r="H624" t="str">
            <v/>
          </cell>
          <cell r="I624" t="str">
            <v/>
          </cell>
          <cell r="J624" t="str">
            <v/>
          </cell>
          <cell r="K624" t="str">
            <v/>
          </cell>
          <cell r="L624">
            <v>1778395.94</v>
          </cell>
          <cell r="M624">
            <v>1778395.94</v>
          </cell>
          <cell r="Q624" t="str">
            <v>SOV</v>
          </cell>
          <cell r="R624">
            <v>0.5</v>
          </cell>
          <cell r="T624" t="str">
            <v>EMERGENCY FOOD PRODUCTION PROJECT</v>
          </cell>
          <cell r="U624" t="str">
            <v>AHAI1</v>
          </cell>
          <cell r="V624" t="str">
            <v>A</v>
          </cell>
          <cell r="W624" t="str">
            <v>Agriculture</v>
          </cell>
          <cell r="X624" t="str">
            <v>AA</v>
          </cell>
          <cell r="Y624" t="str">
            <v>Agriculture</v>
          </cell>
          <cell r="Z624" t="str">
            <v>AA0</v>
          </cell>
          <cell r="AA624" t="str">
            <v>Agriculture</v>
          </cell>
          <cell r="AB624" t="str">
            <v>5900</v>
          </cell>
          <cell r="AC624" t="str">
            <v>21</v>
          </cell>
          <cell r="AD624" t="str">
            <v>OnGo</v>
          </cell>
        </row>
        <row r="625">
          <cell r="A625" t="str">
            <v>P-LR-AAD-001</v>
          </cell>
          <cell r="B625" t="str">
            <v>5700155003201</v>
          </cell>
          <cell r="C625" t="str">
            <v>Liberia</v>
          </cell>
          <cell r="D625" t="str">
            <v/>
          </cell>
          <cell r="E625" t="str">
            <v/>
          </cell>
          <cell r="F625" t="str">
            <v/>
          </cell>
          <cell r="G625" t="str">
            <v/>
          </cell>
          <cell r="H625">
            <v>144630.94</v>
          </cell>
          <cell r="I625">
            <v>173578.57</v>
          </cell>
          <cell r="J625">
            <v>392972.23</v>
          </cell>
          <cell r="K625" t="str">
            <v/>
          </cell>
          <cell r="L625" t="str">
            <v/>
          </cell>
          <cell r="M625">
            <v>711181.74</v>
          </cell>
          <cell r="Q625" t="str">
            <v>SOV</v>
          </cell>
          <cell r="R625">
            <v>1</v>
          </cell>
          <cell r="T625" t="str">
            <v>SCALING UP THE PARTICIPATION OF SMES IN THE SECONDARY WOOD P</v>
          </cell>
          <cell r="U625" t="str">
            <v>COLR</v>
          </cell>
          <cell r="V625" t="str">
            <v>A</v>
          </cell>
          <cell r="W625" t="str">
            <v>Agriculture</v>
          </cell>
          <cell r="X625" t="str">
            <v>AA</v>
          </cell>
          <cell r="Y625" t="str">
            <v>Agriculture</v>
          </cell>
          <cell r="Z625" t="str">
            <v>AAD</v>
          </cell>
          <cell r="AA625" t="str">
            <v>Forestry / Plantations</v>
          </cell>
          <cell r="AB625" t="str">
            <v>5700</v>
          </cell>
          <cell r="AC625" t="str">
            <v>41</v>
          </cell>
          <cell r="AD625" t="str">
            <v>CLSD</v>
          </cell>
        </row>
        <row r="626">
          <cell r="A626" t="str">
            <v>P-LR-F00-004</v>
          </cell>
          <cell r="B626" t="str">
            <v>2100150036543</v>
          </cell>
          <cell r="C626" t="str">
            <v>Liberia</v>
          </cell>
          <cell r="D626" t="str">
            <v/>
          </cell>
          <cell r="E626" t="str">
            <v/>
          </cell>
          <cell r="F626" t="str">
            <v/>
          </cell>
          <cell r="G626">
            <v>15457.72</v>
          </cell>
          <cell r="H626">
            <v>1250983.6099999999</v>
          </cell>
          <cell r="I626">
            <v>409051.13</v>
          </cell>
          <cell r="J626">
            <v>94587.64</v>
          </cell>
          <cell r="K626">
            <v>2494738.13</v>
          </cell>
          <cell r="L626">
            <v>1665959.34</v>
          </cell>
          <cell r="M626">
            <v>5930777.5699999994</v>
          </cell>
          <cell r="Q626" t="str">
            <v>SOV</v>
          </cell>
          <cell r="R626">
            <v>0.2</v>
          </cell>
          <cell r="T626" t="str">
            <v>LIBERIA ENERGY EFFICIENCY AND ACCESS PROJECT (LEEAP)</v>
          </cell>
          <cell r="U626" t="str">
            <v>PESD3</v>
          </cell>
          <cell r="V626" t="str">
            <v>F</v>
          </cell>
          <cell r="W626" t="str">
            <v>Power</v>
          </cell>
          <cell r="X626" t="str">
            <v>F0</v>
          </cell>
          <cell r="Y626" t="str">
            <v>Power</v>
          </cell>
          <cell r="Z626" t="str">
            <v>F00</v>
          </cell>
          <cell r="AA626" t="str">
            <v>Power</v>
          </cell>
          <cell r="AB626" t="str">
            <v>2100</v>
          </cell>
          <cell r="AC626" t="str">
            <v>10</v>
          </cell>
          <cell r="AD626" t="str">
            <v>OnGo</v>
          </cell>
        </row>
        <row r="627">
          <cell r="A627" t="str">
            <v>P-LR-F00-004</v>
          </cell>
          <cell r="B627" t="str">
            <v>2200160001989</v>
          </cell>
          <cell r="C627" t="str">
            <v>Liberia</v>
          </cell>
          <cell r="D627" t="str">
            <v/>
          </cell>
          <cell r="E627" t="str">
            <v/>
          </cell>
          <cell r="F627" t="str">
            <v/>
          </cell>
          <cell r="G627" t="str">
            <v/>
          </cell>
          <cell r="H627">
            <v>1195372.0099999998</v>
          </cell>
          <cell r="I627">
            <v>1073451.6500000001</v>
          </cell>
          <cell r="J627">
            <v>3906391.0700000003</v>
          </cell>
          <cell r="K627">
            <v>883989.24</v>
          </cell>
          <cell r="L627" t="str">
            <v/>
          </cell>
          <cell r="M627">
            <v>7059203.9700000007</v>
          </cell>
          <cell r="Q627" t="str">
            <v>SOV</v>
          </cell>
          <cell r="R627">
            <v>0.2</v>
          </cell>
          <cell r="T627" t="str">
            <v>LIBERIA ENERGY EFFICIENCY AND ACCESS PROJECT (LEEAP)</v>
          </cell>
          <cell r="U627" t="str">
            <v>PESD3</v>
          </cell>
          <cell r="V627" t="str">
            <v>F</v>
          </cell>
          <cell r="W627" t="str">
            <v>Power</v>
          </cell>
          <cell r="X627" t="str">
            <v>F0</v>
          </cell>
          <cell r="Y627" t="str">
            <v>Power</v>
          </cell>
          <cell r="Z627" t="str">
            <v>F00</v>
          </cell>
          <cell r="AA627" t="str">
            <v>Power</v>
          </cell>
          <cell r="AB627" t="str">
            <v>2200</v>
          </cell>
          <cell r="AC627" t="str">
            <v>10</v>
          </cell>
          <cell r="AD627" t="str">
            <v>OnGo</v>
          </cell>
        </row>
        <row r="628">
          <cell r="A628" t="str">
            <v>P-LR-F00-004</v>
          </cell>
          <cell r="B628" t="str">
            <v>5550155001251</v>
          </cell>
          <cell r="C628" t="str">
            <v>Liberia</v>
          </cell>
          <cell r="D628" t="str">
            <v/>
          </cell>
          <cell r="E628" t="str">
            <v/>
          </cell>
          <cell r="F628" t="str">
            <v/>
          </cell>
          <cell r="G628" t="str">
            <v/>
          </cell>
          <cell r="H628">
            <v>78032</v>
          </cell>
          <cell r="I628">
            <v>78495.69</v>
          </cell>
          <cell r="J628">
            <v>134816.27000000002</v>
          </cell>
          <cell r="K628">
            <v>446223.06000000006</v>
          </cell>
          <cell r="L628">
            <v>912620.83000000007</v>
          </cell>
          <cell r="M628">
            <v>1650187.85</v>
          </cell>
          <cell r="Q628" t="str">
            <v>SOV</v>
          </cell>
          <cell r="R628">
            <v>0.2</v>
          </cell>
          <cell r="T628" t="str">
            <v>LIBERIA ENERGY EFFICIENCY AND ACCESS PROJECT (LEEAP)</v>
          </cell>
          <cell r="U628" t="str">
            <v>PESD3</v>
          </cell>
          <cell r="V628" t="str">
            <v>F</v>
          </cell>
          <cell r="W628" t="str">
            <v>Power</v>
          </cell>
          <cell r="X628" t="str">
            <v>F0</v>
          </cell>
          <cell r="Y628" t="str">
            <v>Power</v>
          </cell>
          <cell r="Z628" t="str">
            <v>F00</v>
          </cell>
          <cell r="AA628" t="str">
            <v>Power</v>
          </cell>
          <cell r="AB628" t="str">
            <v>5550</v>
          </cell>
          <cell r="AC628" t="str">
            <v>41</v>
          </cell>
          <cell r="AD628" t="str">
            <v>OnGo</v>
          </cell>
        </row>
        <row r="629">
          <cell r="A629" t="str">
            <v>P-LR-F00-004</v>
          </cell>
          <cell r="B629" t="str">
            <v>5580155000551</v>
          </cell>
          <cell r="C629" t="str">
            <v>Liberia</v>
          </cell>
          <cell r="D629" t="str">
            <v/>
          </cell>
          <cell r="E629" t="str">
            <v/>
          </cell>
          <cell r="F629" t="str">
            <v/>
          </cell>
          <cell r="G629">
            <v>116727.81</v>
          </cell>
          <cell r="H629">
            <v>827817.03999999992</v>
          </cell>
          <cell r="I629">
            <v>2163012.48</v>
          </cell>
          <cell r="J629">
            <v>1356623.2100000002</v>
          </cell>
          <cell r="K629">
            <v>1624653.4000000001</v>
          </cell>
          <cell r="L629">
            <v>235095.9</v>
          </cell>
          <cell r="M629">
            <v>6323929.8400000008</v>
          </cell>
          <cell r="Q629" t="str">
            <v>SOV</v>
          </cell>
          <cell r="R629">
            <v>0.2</v>
          </cell>
          <cell r="T629" t="str">
            <v>LIBERIA ENERGY EFFICIENCY AND ACCESS PROJECT (LEEAP)</v>
          </cell>
          <cell r="U629" t="str">
            <v>PESD3</v>
          </cell>
          <cell r="V629" t="str">
            <v>F</v>
          </cell>
          <cell r="W629" t="str">
            <v>Power</v>
          </cell>
          <cell r="X629" t="str">
            <v>F0</v>
          </cell>
          <cell r="Y629" t="str">
            <v>Power</v>
          </cell>
          <cell r="Z629" t="str">
            <v>F00</v>
          </cell>
          <cell r="AA629" t="str">
            <v>Power</v>
          </cell>
          <cell r="AB629" t="str">
            <v>5580</v>
          </cell>
          <cell r="AC629" t="str">
            <v>41</v>
          </cell>
          <cell r="AD629" t="str">
            <v>OnGo</v>
          </cell>
        </row>
        <row r="630">
          <cell r="A630" t="str">
            <v>P-LR-F00-004</v>
          </cell>
          <cell r="B630" t="str">
            <v>5900150001051</v>
          </cell>
          <cell r="C630" t="str">
            <v>Liberia</v>
          </cell>
          <cell r="D630" t="str">
            <v/>
          </cell>
          <cell r="E630" t="str">
            <v/>
          </cell>
          <cell r="F630" t="str">
            <v/>
          </cell>
          <cell r="G630" t="str">
            <v/>
          </cell>
          <cell r="H630">
            <v>159910.95000000001</v>
          </cell>
          <cell r="I630">
            <v>152407.85999999999</v>
          </cell>
          <cell r="J630">
            <v>852446.12</v>
          </cell>
          <cell r="K630">
            <v>746258.72</v>
          </cell>
          <cell r="L630">
            <v>223799.81</v>
          </cell>
          <cell r="M630">
            <v>2134823.46</v>
          </cell>
          <cell r="Q630" t="str">
            <v>SOV</v>
          </cell>
          <cell r="R630">
            <v>0.2</v>
          </cell>
          <cell r="T630" t="str">
            <v>LIBERIA ENERGY EFFICIENCY AND ACCESS PROJECT (LEEAP)</v>
          </cell>
          <cell r="U630" t="str">
            <v>PESD3</v>
          </cell>
          <cell r="V630" t="str">
            <v>F</v>
          </cell>
          <cell r="W630" t="str">
            <v>Power</v>
          </cell>
          <cell r="X630" t="str">
            <v>F0</v>
          </cell>
          <cell r="Y630" t="str">
            <v>Power</v>
          </cell>
          <cell r="Z630" t="str">
            <v>F00</v>
          </cell>
          <cell r="AA630" t="str">
            <v>Power</v>
          </cell>
          <cell r="AB630" t="str">
            <v>5900</v>
          </cell>
          <cell r="AC630" t="str">
            <v>10</v>
          </cell>
          <cell r="AD630" t="str">
            <v>OnGo</v>
          </cell>
        </row>
        <row r="631">
          <cell r="A631" t="str">
            <v>P-LR-FA0-001</v>
          </cell>
          <cell r="B631" t="str">
            <v>2100150042154</v>
          </cell>
          <cell r="C631" t="str">
            <v>Liberia</v>
          </cell>
          <cell r="D631" t="str">
            <v/>
          </cell>
          <cell r="E631" t="str">
            <v/>
          </cell>
          <cell r="F631" t="str">
            <v/>
          </cell>
          <cell r="G631" t="str">
            <v/>
          </cell>
          <cell r="H631" t="str">
            <v/>
          </cell>
          <cell r="I631" t="str">
            <v/>
          </cell>
          <cell r="J631">
            <v>176852.94</v>
          </cell>
          <cell r="K631">
            <v>706033.71</v>
          </cell>
          <cell r="L631" t="str">
            <v/>
          </cell>
          <cell r="M631">
            <v>882886.64999999991</v>
          </cell>
          <cell r="Q631" t="str">
            <v>SOV</v>
          </cell>
          <cell r="R631">
            <v>0.25</v>
          </cell>
          <cell r="T631" t="str">
            <v>RENEWABLE ENERGY FOR ELECTRIFICATION IN EASTERN LIBERIA</v>
          </cell>
          <cell r="U631" t="str">
            <v>PESD3</v>
          </cell>
          <cell r="V631" t="str">
            <v>F</v>
          </cell>
          <cell r="W631" t="str">
            <v>Power</v>
          </cell>
          <cell r="X631" t="str">
            <v>FA</v>
          </cell>
          <cell r="Y631" t="str">
            <v>Electricity</v>
          </cell>
          <cell r="Z631" t="str">
            <v>FA0</v>
          </cell>
          <cell r="AA631" t="str">
            <v>Electricity</v>
          </cell>
          <cell r="AB631" t="str">
            <v>2100</v>
          </cell>
          <cell r="AC631" t="str">
            <v>10</v>
          </cell>
          <cell r="AD631" t="str">
            <v>OnGo</v>
          </cell>
        </row>
        <row r="632">
          <cell r="A632" t="str">
            <v>P-LR-FA0-001</v>
          </cell>
          <cell r="B632" t="str">
            <v>2100155040537</v>
          </cell>
          <cell r="C632" t="str">
            <v>Liberia</v>
          </cell>
          <cell r="D632" t="str">
            <v/>
          </cell>
          <cell r="E632" t="str">
            <v/>
          </cell>
          <cell r="F632" t="str">
            <v/>
          </cell>
          <cell r="G632" t="str">
            <v/>
          </cell>
          <cell r="H632" t="str">
            <v/>
          </cell>
          <cell r="I632" t="str">
            <v/>
          </cell>
          <cell r="J632">
            <v>85580.27</v>
          </cell>
          <cell r="K632">
            <v>317544.98000000004</v>
          </cell>
          <cell r="L632">
            <v>44206.19</v>
          </cell>
          <cell r="M632">
            <v>447331.44000000006</v>
          </cell>
          <cell r="Q632" t="str">
            <v>SOV</v>
          </cell>
          <cell r="R632">
            <v>0.25</v>
          </cell>
          <cell r="T632" t="str">
            <v>RENEWABLE ENERGY FOR ELECTRIFICATION IN EASTERN LIBERIA</v>
          </cell>
          <cell r="U632" t="str">
            <v>PESD3</v>
          </cell>
          <cell r="V632" t="str">
            <v>F</v>
          </cell>
          <cell r="W632" t="str">
            <v>Power</v>
          </cell>
          <cell r="X632" t="str">
            <v>FA</v>
          </cell>
          <cell r="Y632" t="str">
            <v>Electricity</v>
          </cell>
          <cell r="Z632" t="str">
            <v>FA0</v>
          </cell>
          <cell r="AA632" t="str">
            <v>Electricity</v>
          </cell>
          <cell r="AB632" t="str">
            <v>2100</v>
          </cell>
          <cell r="AC632" t="str">
            <v>40</v>
          </cell>
          <cell r="AD632" t="str">
            <v>OnGo</v>
          </cell>
        </row>
        <row r="633">
          <cell r="A633" t="str">
            <v>P-LR-FA0-001</v>
          </cell>
          <cell r="B633" t="str">
            <v>5565155001801</v>
          </cell>
          <cell r="C633" t="str">
            <v>Liberia</v>
          </cell>
          <cell r="D633" t="str">
            <v/>
          </cell>
          <cell r="E633" t="str">
            <v/>
          </cell>
          <cell r="F633" t="str">
            <v/>
          </cell>
          <cell r="G633" t="str">
            <v/>
          </cell>
          <cell r="H633" t="str">
            <v/>
          </cell>
          <cell r="I633" t="str">
            <v/>
          </cell>
          <cell r="J633">
            <v>425308.03</v>
          </cell>
          <cell r="K633" t="str">
            <v/>
          </cell>
          <cell r="L633">
            <v>741625.92</v>
          </cell>
          <cell r="M633">
            <v>1166933.9500000002</v>
          </cell>
          <cell r="Q633" t="str">
            <v>SOV</v>
          </cell>
          <cell r="R633">
            <v>0.25</v>
          </cell>
          <cell r="T633" t="str">
            <v>RENEWABLE ENERGY FOR ELECTRIFICATION IN EASTERN LIBERIA</v>
          </cell>
          <cell r="U633" t="str">
            <v>PESD3</v>
          </cell>
          <cell r="V633" t="str">
            <v>F</v>
          </cell>
          <cell r="W633" t="str">
            <v>Power</v>
          </cell>
          <cell r="X633" t="str">
            <v>FA</v>
          </cell>
          <cell r="Y633" t="str">
            <v>Electricity</v>
          </cell>
          <cell r="Z633" t="str">
            <v>FA0</v>
          </cell>
          <cell r="AA633" t="str">
            <v>Electricity</v>
          </cell>
          <cell r="AB633" t="str">
            <v>5565</v>
          </cell>
          <cell r="AC633" t="str">
            <v>40</v>
          </cell>
          <cell r="AD633" t="str">
            <v>OnGo</v>
          </cell>
        </row>
        <row r="634">
          <cell r="A634" t="str">
            <v>P-LR-FA0-001</v>
          </cell>
          <cell r="B634" t="str">
            <v>5900155016063</v>
          </cell>
          <cell r="C634" t="str">
            <v>Liberia</v>
          </cell>
          <cell r="D634" t="str">
            <v/>
          </cell>
          <cell r="E634" t="str">
            <v/>
          </cell>
          <cell r="F634" t="str">
            <v/>
          </cell>
          <cell r="G634" t="str">
            <v/>
          </cell>
          <cell r="H634" t="str">
            <v/>
          </cell>
          <cell r="I634" t="str">
            <v/>
          </cell>
          <cell r="J634">
            <v>303981.09000000003</v>
          </cell>
          <cell r="K634">
            <v>89288.26</v>
          </cell>
          <cell r="L634">
            <v>74716.89</v>
          </cell>
          <cell r="M634">
            <v>467986.24000000005</v>
          </cell>
          <cell r="Q634" t="str">
            <v>SOV</v>
          </cell>
          <cell r="R634">
            <v>0.25</v>
          </cell>
          <cell r="T634" t="str">
            <v>RENEWABLE ENERGY FOR ELECTRIFICATION IN EASTERN LIBERIA</v>
          </cell>
          <cell r="U634" t="str">
            <v>PESD3</v>
          </cell>
          <cell r="V634" t="str">
            <v>F</v>
          </cell>
          <cell r="W634" t="str">
            <v>Power</v>
          </cell>
          <cell r="X634" t="str">
            <v>FA</v>
          </cell>
          <cell r="Y634" t="str">
            <v>Electricity</v>
          </cell>
          <cell r="Z634" t="str">
            <v>FA0</v>
          </cell>
          <cell r="AA634" t="str">
            <v>Electricity</v>
          </cell>
          <cell r="AB634" t="str">
            <v>5900</v>
          </cell>
          <cell r="AC634" t="str">
            <v>40</v>
          </cell>
          <cell r="AD634" t="str">
            <v>OnGo</v>
          </cell>
        </row>
        <row r="635">
          <cell r="A635" t="str">
            <v>P-LR-H00-008</v>
          </cell>
          <cell r="B635" t="str">
            <v>2100155042469</v>
          </cell>
          <cell r="C635" t="str">
            <v>Liberia</v>
          </cell>
          <cell r="D635" t="str">
            <v/>
          </cell>
          <cell r="E635" t="str">
            <v/>
          </cell>
          <cell r="F635" t="str">
            <v/>
          </cell>
          <cell r="G635" t="str">
            <v/>
          </cell>
          <cell r="H635" t="str">
            <v/>
          </cell>
          <cell r="I635" t="str">
            <v/>
          </cell>
          <cell r="J635" t="str">
            <v/>
          </cell>
          <cell r="K635" t="str">
            <v/>
          </cell>
          <cell r="L635" t="str">
            <v/>
          </cell>
          <cell r="M635">
            <v>0</v>
          </cell>
          <cell r="Q635" t="str">
            <v>SOV</v>
          </cell>
          <cell r="R635">
            <v>1</v>
          </cell>
          <cell r="T635" t="str">
            <v>CBL PAYMENTS INFRASTRUCTURE AND SYSTEMS UPGRADE</v>
          </cell>
          <cell r="U635" t="str">
            <v>PIFD1</v>
          </cell>
          <cell r="V635" t="str">
            <v>H</v>
          </cell>
          <cell r="W635" t="str">
            <v>Finance</v>
          </cell>
          <cell r="X635" t="str">
            <v>H0</v>
          </cell>
          <cell r="Y635" t="str">
            <v>Finance</v>
          </cell>
          <cell r="Z635" t="str">
            <v>H00</v>
          </cell>
          <cell r="AA635" t="str">
            <v>Finance</v>
          </cell>
          <cell r="AB635" t="str">
            <v>2100</v>
          </cell>
          <cell r="AC635" t="str">
            <v>41</v>
          </cell>
          <cell r="AD635" t="str">
            <v>APVD</v>
          </cell>
        </row>
        <row r="636">
          <cell r="A636" t="str">
            <v>P-LR-HB0-001</v>
          </cell>
          <cell r="B636" t="str">
            <v>5700155002251</v>
          </cell>
          <cell r="C636" t="str">
            <v>Liberia</v>
          </cell>
          <cell r="D636" t="str">
            <v/>
          </cell>
          <cell r="E636">
            <v>212941.22999999998</v>
          </cell>
          <cell r="F636">
            <v>167485.88</v>
          </cell>
          <cell r="G636">
            <v>5632</v>
          </cell>
          <cell r="H636" t="str">
            <v/>
          </cell>
          <cell r="I636" t="str">
            <v/>
          </cell>
          <cell r="J636" t="str">
            <v/>
          </cell>
          <cell r="K636" t="str">
            <v/>
          </cell>
          <cell r="L636" t="str">
            <v/>
          </cell>
          <cell r="M636">
            <v>386059.11</v>
          </cell>
          <cell r="Q636" t="str">
            <v>SOV</v>
          </cell>
          <cell r="R636">
            <v>1</v>
          </cell>
          <cell r="T636" t="str">
            <v>TECHNICAL ASSISTANCE TO ACCESS BANK LIBERIA</v>
          </cell>
          <cell r="U636" t="str">
            <v>PINS2</v>
          </cell>
          <cell r="V636" t="str">
            <v>H</v>
          </cell>
          <cell r="W636" t="str">
            <v>Finance</v>
          </cell>
          <cell r="X636" t="str">
            <v>HB</v>
          </cell>
          <cell r="Y636" t="str">
            <v>Non bank Financial Institution</v>
          </cell>
          <cell r="Z636" t="str">
            <v>HB0</v>
          </cell>
          <cell r="AA636" t="str">
            <v>Non bank Financial Institution</v>
          </cell>
          <cell r="AB636" t="str">
            <v>5700</v>
          </cell>
          <cell r="AC636" t="str">
            <v>41</v>
          </cell>
          <cell r="AD636" t="str">
            <v>COMP</v>
          </cell>
        </row>
        <row r="637">
          <cell r="A637" t="str">
            <v>P-LR-I00-009</v>
          </cell>
          <cell r="B637" t="str">
            <v>5900155014902</v>
          </cell>
          <cell r="C637" t="str">
            <v>Liberia</v>
          </cell>
          <cell r="D637" t="str">
            <v/>
          </cell>
          <cell r="E637" t="str">
            <v/>
          </cell>
          <cell r="F637" t="str">
            <v/>
          </cell>
          <cell r="G637" t="str">
            <v/>
          </cell>
          <cell r="H637">
            <v>7979.34</v>
          </cell>
          <cell r="I637">
            <v>44638</v>
          </cell>
          <cell r="J637">
            <v>78247.899999999994</v>
          </cell>
          <cell r="K637">
            <v>17761.649999999998</v>
          </cell>
          <cell r="L637" t="str">
            <v/>
          </cell>
          <cell r="M637">
            <v>148626.88999999998</v>
          </cell>
          <cell r="Q637" t="str">
            <v>SOV</v>
          </cell>
          <cell r="R637">
            <v>1</v>
          </cell>
          <cell r="T637" t="str">
            <v>TECHNICAL ADVISORY ASSISTANCE AND CAPACITY BUILDING SUPPORT</v>
          </cell>
          <cell r="U637" t="str">
            <v>RDTS</v>
          </cell>
          <cell r="V637" t="str">
            <v>I</v>
          </cell>
          <cell r="W637" t="str">
            <v>Social</v>
          </cell>
          <cell r="X637" t="str">
            <v>I0</v>
          </cell>
          <cell r="Y637" t="str">
            <v>Social</v>
          </cell>
          <cell r="Z637" t="str">
            <v>I00</v>
          </cell>
          <cell r="AA637" t="str">
            <v>Social</v>
          </cell>
          <cell r="AB637" t="str">
            <v>5900</v>
          </cell>
          <cell r="AC637" t="str">
            <v>84</v>
          </cell>
          <cell r="AD637" t="str">
            <v>CLSD</v>
          </cell>
        </row>
        <row r="638">
          <cell r="A638" t="str">
            <v>P-LR-IB0-003</v>
          </cell>
          <cell r="B638" t="str">
            <v>5900155016853</v>
          </cell>
          <cell r="C638" t="str">
            <v>Liberia</v>
          </cell>
          <cell r="D638" t="str">
            <v/>
          </cell>
          <cell r="E638" t="str">
            <v/>
          </cell>
          <cell r="F638" t="str">
            <v/>
          </cell>
          <cell r="G638" t="str">
            <v/>
          </cell>
          <cell r="H638" t="str">
            <v/>
          </cell>
          <cell r="I638" t="str">
            <v/>
          </cell>
          <cell r="J638" t="str">
            <v/>
          </cell>
          <cell r="K638">
            <v>608324.65</v>
          </cell>
          <cell r="L638">
            <v>85219.179999999978</v>
          </cell>
          <cell r="M638">
            <v>693543.83</v>
          </cell>
          <cell r="Q638" t="str">
            <v>SOV</v>
          </cell>
          <cell r="R638">
            <v>1</v>
          </cell>
          <cell r="T638" t="str">
            <v>RESULTS-BASED MANAGEMENT – MONITORING AND EVALUATION OF PUBL</v>
          </cell>
          <cell r="U638" t="str">
            <v>AHHD0</v>
          </cell>
          <cell r="V638" t="str">
            <v>I</v>
          </cell>
          <cell r="W638" t="str">
            <v>Social</v>
          </cell>
          <cell r="X638" t="str">
            <v>IB</v>
          </cell>
          <cell r="Y638" t="str">
            <v>Health</v>
          </cell>
          <cell r="Z638" t="str">
            <v>IB0</v>
          </cell>
          <cell r="AA638" t="str">
            <v>Health</v>
          </cell>
          <cell r="AB638" t="str">
            <v>5900</v>
          </cell>
          <cell r="AC638" t="str">
            <v>84</v>
          </cell>
          <cell r="AD638" t="str">
            <v>OnGo</v>
          </cell>
        </row>
        <row r="639">
          <cell r="A639" t="str">
            <v>P-LR-K00-014</v>
          </cell>
          <cell r="B639" t="str">
            <v>2100155034068</v>
          </cell>
          <cell r="C639" t="str">
            <v>Liberia</v>
          </cell>
          <cell r="D639" t="str">
            <v/>
          </cell>
          <cell r="E639" t="str">
            <v/>
          </cell>
          <cell r="F639">
            <v>495603.46</v>
          </cell>
          <cell r="G639" t="str">
            <v/>
          </cell>
          <cell r="H639">
            <v>434613.43</v>
          </cell>
          <cell r="I639">
            <v>37494.03</v>
          </cell>
          <cell r="J639">
            <v>1540196.17</v>
          </cell>
          <cell r="K639">
            <v>1232107.4099999999</v>
          </cell>
          <cell r="L639" t="str">
            <v/>
          </cell>
          <cell r="M639">
            <v>3740014.5</v>
          </cell>
          <cell r="Q639" t="str">
            <v>SOV</v>
          </cell>
          <cell r="R639">
            <v>0.33333333333333331</v>
          </cell>
          <cell r="T639" t="str">
            <v>INTEGRATED PUBLIC FINANCIAL MANAGEMENT REFORM PROJECT : PHAS</v>
          </cell>
          <cell r="U639" t="str">
            <v>ECGF1</v>
          </cell>
          <cell r="V639" t="str">
            <v>K</v>
          </cell>
          <cell r="W639" t="str">
            <v>Multi-Sector</v>
          </cell>
          <cell r="X639" t="str">
            <v>K0</v>
          </cell>
          <cell r="Y639" t="str">
            <v>Multi-Sector</v>
          </cell>
          <cell r="Z639" t="str">
            <v>K00</v>
          </cell>
          <cell r="AA639" t="str">
            <v>Multi-Sector</v>
          </cell>
          <cell r="AB639" t="str">
            <v>2100</v>
          </cell>
          <cell r="AC639" t="str">
            <v>40</v>
          </cell>
          <cell r="AD639" t="str">
            <v>OnGo</v>
          </cell>
        </row>
        <row r="640">
          <cell r="A640" t="str">
            <v>P-LR-K00-014</v>
          </cell>
          <cell r="B640" t="str">
            <v>5900155011454</v>
          </cell>
          <cell r="C640" t="str">
            <v>Liberia</v>
          </cell>
          <cell r="D640" t="str">
            <v/>
          </cell>
          <cell r="E640" t="str">
            <v/>
          </cell>
          <cell r="F640">
            <v>367773.9</v>
          </cell>
          <cell r="G640" t="str">
            <v/>
          </cell>
          <cell r="H640">
            <v>362815.74</v>
          </cell>
          <cell r="I640" t="str">
            <v/>
          </cell>
          <cell r="J640">
            <v>339111.15</v>
          </cell>
          <cell r="K640" t="str">
            <v/>
          </cell>
          <cell r="L640" t="str">
            <v/>
          </cell>
          <cell r="M640">
            <v>1069700.79</v>
          </cell>
          <cell r="Q640" t="str">
            <v>SOV</v>
          </cell>
          <cell r="R640">
            <v>0.33333333333333331</v>
          </cell>
          <cell r="T640" t="str">
            <v>INTEGRATED PUBLIC FINANCIAL MANAGEMENT REFORM PROJECT : PHAS</v>
          </cell>
          <cell r="U640" t="str">
            <v>ECGF1</v>
          </cell>
          <cell r="V640" t="str">
            <v>K</v>
          </cell>
          <cell r="W640" t="str">
            <v>Multi-Sector</v>
          </cell>
          <cell r="X640" t="str">
            <v>K0</v>
          </cell>
          <cell r="Y640" t="str">
            <v>Multi-Sector</v>
          </cell>
          <cell r="Z640" t="str">
            <v>K00</v>
          </cell>
          <cell r="AA640" t="str">
            <v>Multi-Sector</v>
          </cell>
          <cell r="AB640" t="str">
            <v>5900</v>
          </cell>
          <cell r="AC640" t="str">
            <v>40</v>
          </cell>
          <cell r="AD640" t="str">
            <v>OnGo</v>
          </cell>
        </row>
        <row r="641">
          <cell r="A641" t="str">
            <v>P-LR-K00-014</v>
          </cell>
          <cell r="B641" t="str">
            <v>5900155011455</v>
          </cell>
          <cell r="C641" t="str">
            <v>Liberia</v>
          </cell>
          <cell r="D641" t="str">
            <v/>
          </cell>
          <cell r="E641" t="str">
            <v/>
          </cell>
          <cell r="F641">
            <v>288235.21000000002</v>
          </cell>
          <cell r="G641" t="str">
            <v/>
          </cell>
          <cell r="H641">
            <v>72376.710000000006</v>
          </cell>
          <cell r="I641" t="str">
            <v/>
          </cell>
          <cell r="J641">
            <v>757683.11</v>
          </cell>
          <cell r="K641" t="str">
            <v/>
          </cell>
          <cell r="L641" t="str">
            <v/>
          </cell>
          <cell r="M641">
            <v>1118295.03</v>
          </cell>
          <cell r="Q641" t="str">
            <v>SOV</v>
          </cell>
          <cell r="R641">
            <v>0.33333333333333331</v>
          </cell>
          <cell r="T641" t="str">
            <v>INTEGRATED PUBLIC FINANCIAL MANAGEMENT REFORM PROJECT : PHAS</v>
          </cell>
          <cell r="U641" t="str">
            <v>ECGF1</v>
          </cell>
          <cell r="V641" t="str">
            <v>K</v>
          </cell>
          <cell r="W641" t="str">
            <v>Multi-Sector</v>
          </cell>
          <cell r="X641" t="str">
            <v>K0</v>
          </cell>
          <cell r="Y641" t="str">
            <v>Multi-Sector</v>
          </cell>
          <cell r="Z641" t="str">
            <v>K00</v>
          </cell>
          <cell r="AA641" t="str">
            <v>Multi-Sector</v>
          </cell>
          <cell r="AB641" t="str">
            <v>5900</v>
          </cell>
          <cell r="AC641" t="str">
            <v>84</v>
          </cell>
          <cell r="AD641" t="str">
            <v>OnGo</v>
          </cell>
        </row>
        <row r="642">
          <cell r="A642" t="str">
            <v>P-LR-K00-018</v>
          </cell>
          <cell r="B642" t="str">
            <v>5900155014451</v>
          </cell>
          <cell r="C642" t="str">
            <v>Liberia</v>
          </cell>
          <cell r="D642" t="str">
            <v/>
          </cell>
          <cell r="E642" t="str">
            <v/>
          </cell>
          <cell r="F642" t="str">
            <v/>
          </cell>
          <cell r="G642" t="str">
            <v/>
          </cell>
          <cell r="H642">
            <v>289892.88</v>
          </cell>
          <cell r="I642">
            <v>108926.92</v>
          </cell>
          <cell r="J642">
            <v>411247.21</v>
          </cell>
          <cell r="K642">
            <v>187371.26</v>
          </cell>
          <cell r="L642" t="str">
            <v/>
          </cell>
          <cell r="M642">
            <v>997438.27</v>
          </cell>
          <cell r="Q642" t="str">
            <v>SOV</v>
          </cell>
          <cell r="R642">
            <v>1</v>
          </cell>
          <cell r="T642" t="str">
            <v>TECHNICAL AND CAPACITY BUILDING ASSISTANCE TO THE GOVERNMENT</v>
          </cell>
          <cell r="U642" t="str">
            <v>COLR</v>
          </cell>
          <cell r="V642" t="str">
            <v>K</v>
          </cell>
          <cell r="W642" t="str">
            <v>Multi-Sector</v>
          </cell>
          <cell r="X642" t="str">
            <v>K0</v>
          </cell>
          <cell r="Y642" t="str">
            <v>Multi-Sector</v>
          </cell>
          <cell r="Z642" t="str">
            <v>K00</v>
          </cell>
          <cell r="AA642" t="str">
            <v>Multi-Sector</v>
          </cell>
          <cell r="AB642" t="str">
            <v>5900</v>
          </cell>
          <cell r="AC642" t="str">
            <v>84</v>
          </cell>
          <cell r="AD642" t="str">
            <v>OnGo</v>
          </cell>
        </row>
        <row r="643">
          <cell r="A643" t="str">
            <v>P-LR-K00-020</v>
          </cell>
          <cell r="B643" t="str">
            <v>2100155040755</v>
          </cell>
          <cell r="C643" t="str">
            <v>Liberia</v>
          </cell>
          <cell r="D643" t="str">
            <v/>
          </cell>
          <cell r="E643" t="str">
            <v/>
          </cell>
          <cell r="F643" t="str">
            <v/>
          </cell>
          <cell r="G643" t="str">
            <v/>
          </cell>
          <cell r="H643" t="str">
            <v/>
          </cell>
          <cell r="I643">
            <v>3140000</v>
          </cell>
          <cell r="J643" t="str">
            <v/>
          </cell>
          <cell r="K643" t="str">
            <v/>
          </cell>
          <cell r="L643" t="str">
            <v/>
          </cell>
          <cell r="M643">
            <v>3140000</v>
          </cell>
          <cell r="Q643" t="str">
            <v>SOV</v>
          </cell>
          <cell r="R643">
            <v>0.5</v>
          </cell>
          <cell r="T643" t="str">
            <v>MULTI-COUNTRY COVID-19 CRISIS RESPONSE PROGRAMME (MCCRSP)-LI</v>
          </cell>
          <cell r="U643" t="str">
            <v>ECGF</v>
          </cell>
          <cell r="V643" t="str">
            <v>K</v>
          </cell>
          <cell r="W643" t="str">
            <v>Multi-Sector</v>
          </cell>
          <cell r="X643" t="str">
            <v>K0</v>
          </cell>
          <cell r="Y643" t="str">
            <v>Multi-Sector</v>
          </cell>
          <cell r="Z643" t="str">
            <v>K00</v>
          </cell>
          <cell r="AA643" t="str">
            <v>Multi-Sector</v>
          </cell>
          <cell r="AB643" t="str">
            <v>2100</v>
          </cell>
          <cell r="AC643" t="str">
            <v>20</v>
          </cell>
          <cell r="AD643" t="str">
            <v>CLSD</v>
          </cell>
        </row>
        <row r="644">
          <cell r="A644" t="str">
            <v>P-LR-K00-020</v>
          </cell>
          <cell r="B644" t="str">
            <v>5900155016274</v>
          </cell>
          <cell r="C644" t="str">
            <v>Liberia</v>
          </cell>
          <cell r="D644" t="str">
            <v/>
          </cell>
          <cell r="E644" t="str">
            <v/>
          </cell>
          <cell r="F644" t="str">
            <v/>
          </cell>
          <cell r="G644" t="str">
            <v/>
          </cell>
          <cell r="H644" t="str">
            <v/>
          </cell>
          <cell r="I644">
            <v>7010000</v>
          </cell>
          <cell r="J644" t="str">
            <v/>
          </cell>
          <cell r="K644" t="str">
            <v/>
          </cell>
          <cell r="L644" t="str">
            <v/>
          </cell>
          <cell r="M644">
            <v>7010000</v>
          </cell>
          <cell r="Q644" t="str">
            <v>SOV</v>
          </cell>
          <cell r="R644">
            <v>0.5</v>
          </cell>
          <cell r="T644" t="str">
            <v>MULTI-COUNTRY COVID-19 CRISIS RESPONSE PROGRAMME (MCCRSP)-LI</v>
          </cell>
          <cell r="U644" t="str">
            <v>ECGF</v>
          </cell>
          <cell r="V644" t="str">
            <v>K</v>
          </cell>
          <cell r="W644" t="str">
            <v>Multi-Sector</v>
          </cell>
          <cell r="X644" t="str">
            <v>K0</v>
          </cell>
          <cell r="Y644" t="str">
            <v>Multi-Sector</v>
          </cell>
          <cell r="Z644" t="str">
            <v>K00</v>
          </cell>
          <cell r="AA644" t="str">
            <v>Multi-Sector</v>
          </cell>
          <cell r="AB644" t="str">
            <v>5900</v>
          </cell>
          <cell r="AC644" t="str">
            <v>20</v>
          </cell>
          <cell r="AD644" t="str">
            <v>CLSD</v>
          </cell>
        </row>
        <row r="645">
          <cell r="A645" t="str">
            <v>P-LR-KA0-004</v>
          </cell>
          <cell r="B645" t="str">
            <v>2100155037816</v>
          </cell>
          <cell r="C645" t="str">
            <v>Liberia</v>
          </cell>
          <cell r="D645" t="str">
            <v/>
          </cell>
          <cell r="E645" t="str">
            <v/>
          </cell>
          <cell r="F645" t="str">
            <v/>
          </cell>
          <cell r="G645">
            <v>4000000</v>
          </cell>
          <cell r="H645" t="str">
            <v/>
          </cell>
          <cell r="I645">
            <v>3000000</v>
          </cell>
          <cell r="J645" t="str">
            <v/>
          </cell>
          <cell r="K645" t="str">
            <v/>
          </cell>
          <cell r="L645" t="str">
            <v/>
          </cell>
          <cell r="M645">
            <v>7000000</v>
          </cell>
          <cell r="Q645" t="str">
            <v>SOV</v>
          </cell>
          <cell r="R645">
            <v>1</v>
          </cell>
          <cell r="T645" t="str">
            <v>ECONOMIC GOVERNANCE REFORM AND COMPETITIVENESS SUPPORT PROGR</v>
          </cell>
          <cell r="U645" t="str">
            <v>ECGF1</v>
          </cell>
          <cell r="V645" t="str">
            <v>K</v>
          </cell>
          <cell r="W645" t="str">
            <v>Multi-Sector</v>
          </cell>
          <cell r="X645" t="str">
            <v>KA</v>
          </cell>
          <cell r="Y645" t="str">
            <v>Public Sector Management</v>
          </cell>
          <cell r="Z645" t="str">
            <v>KA0</v>
          </cell>
          <cell r="AA645" t="str">
            <v>Public Sector Management</v>
          </cell>
          <cell r="AB645" t="str">
            <v>2100</v>
          </cell>
          <cell r="AC645" t="str">
            <v>20</v>
          </cell>
          <cell r="AD645" t="str">
            <v>COMP</v>
          </cell>
        </row>
        <row r="646">
          <cell r="A646" t="str">
            <v>P-LR-KB0-001</v>
          </cell>
          <cell r="B646" t="str">
            <v>5700155002551</v>
          </cell>
          <cell r="C646" t="str">
            <v>Liberia</v>
          </cell>
          <cell r="D646" t="str">
            <v/>
          </cell>
          <cell r="E646" t="str">
            <v/>
          </cell>
          <cell r="F646">
            <v>124600</v>
          </cell>
          <cell r="G646">
            <v>140932.5</v>
          </cell>
          <cell r="H646">
            <v>168840.35</v>
          </cell>
          <cell r="I646">
            <v>72460.37</v>
          </cell>
          <cell r="J646">
            <v>282901.92</v>
          </cell>
          <cell r="K646" t="str">
            <v/>
          </cell>
          <cell r="L646" t="str">
            <v/>
          </cell>
          <cell r="M646">
            <v>789735.1399999999</v>
          </cell>
          <cell r="Q646" t="str">
            <v>SOV</v>
          </cell>
          <cell r="R646">
            <v>0.5</v>
          </cell>
          <cell r="T646" t="str">
            <v>LIBERIA YOUTH ENTREPRENEURSHIP AND EMPLOYMENT PROJECT</v>
          </cell>
          <cell r="U646" t="str">
            <v>RDTS</v>
          </cell>
          <cell r="V646" t="str">
            <v>K</v>
          </cell>
          <cell r="W646" t="str">
            <v>Multi-Sector</v>
          </cell>
          <cell r="X646" t="str">
            <v>KB</v>
          </cell>
          <cell r="Y646" t="str">
            <v>Private Sector Management</v>
          </cell>
          <cell r="Z646" t="str">
            <v>KB0</v>
          </cell>
          <cell r="AA646" t="str">
            <v>Private Sector Management</v>
          </cell>
          <cell r="AB646" t="str">
            <v>5700</v>
          </cell>
          <cell r="AC646" t="str">
            <v>41</v>
          </cell>
          <cell r="AD646" t="str">
            <v>CLSD</v>
          </cell>
        </row>
        <row r="647">
          <cell r="A647" t="str">
            <v>P-LR-KB0-001</v>
          </cell>
          <cell r="B647" t="str">
            <v>5900155010401</v>
          </cell>
          <cell r="C647" t="str">
            <v>Liberia</v>
          </cell>
          <cell r="D647" t="str">
            <v/>
          </cell>
          <cell r="E647" t="str">
            <v/>
          </cell>
          <cell r="F647">
            <v>57471.21</v>
          </cell>
          <cell r="G647">
            <v>164777.79</v>
          </cell>
          <cell r="H647">
            <v>542224.38</v>
          </cell>
          <cell r="I647">
            <v>201643.06</v>
          </cell>
          <cell r="J647">
            <v>31767.45</v>
          </cell>
          <cell r="K647" t="str">
            <v/>
          </cell>
          <cell r="L647" t="str">
            <v/>
          </cell>
          <cell r="M647">
            <v>997883.8899999999</v>
          </cell>
          <cell r="Q647" t="str">
            <v>SOV</v>
          </cell>
          <cell r="R647">
            <v>0.5</v>
          </cell>
          <cell r="T647" t="str">
            <v>LIBERIA YOUTH ENTREPRENEURSHIP AND EMPLOYMENT PROJECT</v>
          </cell>
          <cell r="U647" t="str">
            <v>RDTS</v>
          </cell>
          <cell r="V647" t="str">
            <v>K</v>
          </cell>
          <cell r="W647" t="str">
            <v>Multi-Sector</v>
          </cell>
          <cell r="X647" t="str">
            <v>KB</v>
          </cell>
          <cell r="Y647" t="str">
            <v>Private Sector Management</v>
          </cell>
          <cell r="Z647" t="str">
            <v>KB0</v>
          </cell>
          <cell r="AA647" t="str">
            <v>Private Sector Management</v>
          </cell>
          <cell r="AB647" t="str">
            <v>5900</v>
          </cell>
          <cell r="AC647" t="str">
            <v>41</v>
          </cell>
          <cell r="AD647" t="str">
            <v>CLSD</v>
          </cell>
        </row>
        <row r="648">
          <cell r="A648" t="str">
            <v>P-LR-KZ0-002</v>
          </cell>
          <cell r="B648" t="str">
            <v>5585155000051</v>
          </cell>
          <cell r="C648" t="str">
            <v>Liberia</v>
          </cell>
          <cell r="D648" t="str">
            <v/>
          </cell>
          <cell r="E648" t="str">
            <v/>
          </cell>
          <cell r="F648" t="str">
            <v/>
          </cell>
          <cell r="G648" t="str">
            <v/>
          </cell>
          <cell r="H648" t="str">
            <v/>
          </cell>
          <cell r="I648" t="str">
            <v/>
          </cell>
          <cell r="J648" t="str">
            <v/>
          </cell>
          <cell r="K648" t="str">
            <v/>
          </cell>
          <cell r="L648" t="str">
            <v/>
          </cell>
          <cell r="M648">
            <v>0</v>
          </cell>
          <cell r="Q648" t="str">
            <v>SOV</v>
          </cell>
          <cell r="R648">
            <v>1</v>
          </cell>
          <cell r="T648" t="str">
            <v>ENHANCING CLIMATE INFORMATION SYSTEMS FOR RESILIENT DEVELOPM</v>
          </cell>
          <cell r="U648" t="str">
            <v>PECG</v>
          </cell>
          <cell r="V648" t="str">
            <v>K</v>
          </cell>
          <cell r="W648" t="str">
            <v>Multi-Sector</v>
          </cell>
          <cell r="X648" t="str">
            <v>KZ</v>
          </cell>
          <cell r="Y648" t="str">
            <v>Other Multi Sector</v>
          </cell>
          <cell r="Z648" t="str">
            <v>KZ0</v>
          </cell>
          <cell r="AA648" t="str">
            <v>Other Multi Sector</v>
          </cell>
          <cell r="AB648" t="str">
            <v>5585</v>
          </cell>
          <cell r="AC648" t="str">
            <v>41</v>
          </cell>
          <cell r="AD648" t="str">
            <v>APVD</v>
          </cell>
        </row>
        <row r="649">
          <cell r="A649" t="str">
            <v>P-LS-A00-001</v>
          </cell>
          <cell r="B649" t="str">
            <v>5000199004619</v>
          </cell>
          <cell r="C649" t="str">
            <v>Lesotho</v>
          </cell>
          <cell r="D649" t="str">
            <v/>
          </cell>
          <cell r="E649" t="str">
            <v/>
          </cell>
          <cell r="F649" t="str">
            <v/>
          </cell>
          <cell r="G649" t="str">
            <v/>
          </cell>
          <cell r="H649" t="str">
            <v/>
          </cell>
          <cell r="I649" t="str">
            <v/>
          </cell>
          <cell r="J649" t="str">
            <v/>
          </cell>
          <cell r="K649" t="str">
            <v/>
          </cell>
          <cell r="L649" t="str">
            <v/>
          </cell>
          <cell r="M649">
            <v>0</v>
          </cell>
          <cell r="Q649" t="str">
            <v>SOV</v>
          </cell>
          <cell r="R649">
            <v>1</v>
          </cell>
          <cell r="T649" t="str">
            <v>EMERGENCY HUMANITARIAN RELIEF ASSISTANCE FOR TO THE VICTIMS</v>
          </cell>
          <cell r="U649" t="str">
            <v>AHAI6</v>
          </cell>
          <cell r="V649" t="str">
            <v>A</v>
          </cell>
          <cell r="W649" t="str">
            <v>Agriculture</v>
          </cell>
          <cell r="X649" t="str">
            <v>A0</v>
          </cell>
          <cell r="Y649" t="str">
            <v>Agriculture and Rural Development</v>
          </cell>
          <cell r="Z649" t="str">
            <v>A00</v>
          </cell>
          <cell r="AA649" t="str">
            <v>Agriculture and Rural Development</v>
          </cell>
          <cell r="AB649" t="str">
            <v>5000</v>
          </cell>
          <cell r="AC649" t="str">
            <v>50</v>
          </cell>
          <cell r="AD649" t="str">
            <v>COMP</v>
          </cell>
        </row>
        <row r="650">
          <cell r="A650" t="str">
            <v>P-LS-BZ0-001</v>
          </cell>
          <cell r="B650" t="str">
            <v>5700155002851</v>
          </cell>
          <cell r="C650" t="str">
            <v>Lesotho</v>
          </cell>
          <cell r="D650" t="str">
            <v/>
          </cell>
          <cell r="E650" t="str">
            <v/>
          </cell>
          <cell r="F650" t="str">
            <v/>
          </cell>
          <cell r="G650">
            <v>61833</v>
          </cell>
          <cell r="H650">
            <v>90683.6</v>
          </cell>
          <cell r="I650">
            <v>208155.41</v>
          </cell>
          <cell r="J650">
            <v>130681.13</v>
          </cell>
          <cell r="K650">
            <v>165082.31000000003</v>
          </cell>
          <cell r="L650">
            <v>24558.050000000003</v>
          </cell>
          <cell r="M650">
            <v>680993.50000000012</v>
          </cell>
          <cell r="Q650" t="str">
            <v>SOV</v>
          </cell>
          <cell r="R650">
            <v>1</v>
          </cell>
          <cell r="T650" t="str">
            <v>ECONOMIC DIVERSIFICATION SUPPORT TECHNICAL ASSISTANCE PROJEC</v>
          </cell>
          <cell r="U650" t="str">
            <v>ECGF2</v>
          </cell>
          <cell r="V650" t="str">
            <v>B</v>
          </cell>
          <cell r="W650" t="str">
            <v>Ind/Mini/Quar</v>
          </cell>
          <cell r="X650" t="str">
            <v>BZ</v>
          </cell>
          <cell r="Y650" t="str">
            <v>More Than One Industry Sub-Sector</v>
          </cell>
          <cell r="Z650" t="str">
            <v>BZ0</v>
          </cell>
          <cell r="AA650" t="str">
            <v>More Than One Industry Sub-Sector</v>
          </cell>
          <cell r="AB650" t="str">
            <v>5700</v>
          </cell>
          <cell r="AC650" t="str">
            <v>41</v>
          </cell>
          <cell r="AD650" t="str">
            <v>CLSD</v>
          </cell>
        </row>
        <row r="651">
          <cell r="A651" t="str">
            <v>P-LS-E00-007</v>
          </cell>
          <cell r="B651" t="str">
            <v>5550155001751</v>
          </cell>
          <cell r="C651" t="str">
            <v>Lesotho</v>
          </cell>
          <cell r="D651" t="str">
            <v/>
          </cell>
          <cell r="E651" t="str">
            <v/>
          </cell>
          <cell r="F651" t="str">
            <v/>
          </cell>
          <cell r="G651" t="str">
            <v/>
          </cell>
          <cell r="H651" t="str">
            <v/>
          </cell>
          <cell r="I651" t="str">
            <v/>
          </cell>
          <cell r="J651">
            <v>34322.050000000003</v>
          </cell>
          <cell r="K651">
            <v>180309.06000000003</v>
          </cell>
          <cell r="L651">
            <v>249494.74999999997</v>
          </cell>
          <cell r="M651">
            <v>464125.86</v>
          </cell>
          <cell r="Q651" t="str">
            <v>SOV</v>
          </cell>
          <cell r="R651">
            <v>1</v>
          </cell>
          <cell r="T651" t="str">
            <v>ADDITIONAL FINANCING - LOWLANDS RURAL WATER SUPPLY AND SANIT</v>
          </cell>
          <cell r="U651" t="str">
            <v>AHWS2</v>
          </cell>
          <cell r="V651" t="str">
            <v>E</v>
          </cell>
          <cell r="W651" t="str">
            <v>Water Sup/Sanit</v>
          </cell>
          <cell r="X651" t="str">
            <v>E0</v>
          </cell>
          <cell r="Y651" t="str">
            <v>Water supply and Sanitation</v>
          </cell>
          <cell r="Z651" t="str">
            <v>E00</v>
          </cell>
          <cell r="AA651" t="str">
            <v>Water supply and Sanitation</v>
          </cell>
          <cell r="AB651" t="str">
            <v>5550</v>
          </cell>
          <cell r="AC651" t="str">
            <v>40</v>
          </cell>
          <cell r="AD651" t="str">
            <v>OnGo</v>
          </cell>
        </row>
        <row r="652">
          <cell r="A652" t="str">
            <v>P-LS-E00-008</v>
          </cell>
          <cell r="B652" t="str">
            <v>2100150043397</v>
          </cell>
          <cell r="C652" t="str">
            <v>Lesotho</v>
          </cell>
          <cell r="D652" t="str">
            <v/>
          </cell>
          <cell r="E652" t="str">
            <v/>
          </cell>
          <cell r="F652" t="str">
            <v/>
          </cell>
          <cell r="G652" t="str">
            <v/>
          </cell>
          <cell r="H652" t="str">
            <v/>
          </cell>
          <cell r="I652" t="str">
            <v/>
          </cell>
          <cell r="J652" t="str">
            <v/>
          </cell>
          <cell r="K652" t="str">
            <v/>
          </cell>
          <cell r="L652" t="str">
            <v/>
          </cell>
          <cell r="M652">
            <v>0</v>
          </cell>
          <cell r="Q652" t="str">
            <v>SOV</v>
          </cell>
          <cell r="R652">
            <v>1</v>
          </cell>
          <cell r="T652" t="str">
            <v>LESOTHO LOWLANDS WATER DEVELOPMENT &amp; SANITATION PROJECT PHAS</v>
          </cell>
          <cell r="U652" t="str">
            <v>AHWS2</v>
          </cell>
          <cell r="V652" t="str">
            <v>E</v>
          </cell>
          <cell r="W652" t="str">
            <v>Water Sup/Sanit</v>
          </cell>
          <cell r="X652" t="str">
            <v>E0</v>
          </cell>
          <cell r="Y652" t="str">
            <v>Water supply and Sanitation</v>
          </cell>
          <cell r="Z652" t="str">
            <v>E00</v>
          </cell>
          <cell r="AA652" t="str">
            <v>Water supply and Sanitation</v>
          </cell>
          <cell r="AB652" t="str">
            <v>2100</v>
          </cell>
          <cell r="AC652" t="str">
            <v>10</v>
          </cell>
          <cell r="AD652" t="str">
            <v>OnGo</v>
          </cell>
        </row>
        <row r="653">
          <cell r="A653" t="str">
            <v>P-LS-FA0-003</v>
          </cell>
          <cell r="B653" t="str">
            <v>2100150036558</v>
          </cell>
          <cell r="C653" t="str">
            <v>Lesotho</v>
          </cell>
          <cell r="D653" t="str">
            <v/>
          </cell>
          <cell r="E653" t="str">
            <v/>
          </cell>
          <cell r="F653">
            <v>58611.479999999996</v>
          </cell>
          <cell r="G653">
            <v>1938313.5499999996</v>
          </cell>
          <cell r="H653">
            <v>1222272.7799999996</v>
          </cell>
          <cell r="I653">
            <v>164198.04</v>
          </cell>
          <cell r="J653">
            <v>1237539.53</v>
          </cell>
          <cell r="K653">
            <v>396161.04</v>
          </cell>
          <cell r="L653">
            <v>53512.270000000004</v>
          </cell>
          <cell r="M653">
            <v>5070608.6899999985</v>
          </cell>
          <cell r="Q653" t="str">
            <v>SOV</v>
          </cell>
          <cell r="R653">
            <v>1</v>
          </cell>
          <cell r="T653" t="str">
            <v>URBAN DISTRIBUTION REHABILITATION &amp; TRANSMISSION EXPANSION P</v>
          </cell>
          <cell r="U653" t="str">
            <v>PESD5</v>
          </cell>
          <cell r="V653" t="str">
            <v>F</v>
          </cell>
          <cell r="W653" t="str">
            <v>Power</v>
          </cell>
          <cell r="X653" t="str">
            <v>FA</v>
          </cell>
          <cell r="Y653" t="str">
            <v>Electricity</v>
          </cell>
          <cell r="Z653" t="str">
            <v>FA0</v>
          </cell>
          <cell r="AA653" t="str">
            <v>Electricity</v>
          </cell>
          <cell r="AB653" t="str">
            <v>2100</v>
          </cell>
          <cell r="AC653" t="str">
            <v>10</v>
          </cell>
          <cell r="AD653" t="str">
            <v>OnGo</v>
          </cell>
        </row>
        <row r="654">
          <cell r="A654" t="str">
            <v>P-LS-FA0-005</v>
          </cell>
          <cell r="B654" t="str">
            <v>5565155001651</v>
          </cell>
          <cell r="C654" t="str">
            <v>Lesotho</v>
          </cell>
          <cell r="D654" t="str">
            <v/>
          </cell>
          <cell r="E654" t="str">
            <v/>
          </cell>
          <cell r="F654" t="str">
            <v/>
          </cell>
          <cell r="G654" t="str">
            <v/>
          </cell>
          <cell r="H654">
            <v>14436.259999999998</v>
          </cell>
          <cell r="I654">
            <v>58997.97</v>
          </cell>
          <cell r="J654">
            <v>84997.89</v>
          </cell>
          <cell r="K654">
            <v>121060.06999999999</v>
          </cell>
          <cell r="L654" t="str">
            <v/>
          </cell>
          <cell r="M654">
            <v>279492.19</v>
          </cell>
          <cell r="Q654" t="str">
            <v>SOV</v>
          </cell>
          <cell r="R654">
            <v>1</v>
          </cell>
          <cell r="T654" t="str">
            <v>RENEWABLE ENERGY INTEGRATION STUDY</v>
          </cell>
          <cell r="U654" t="str">
            <v>PESD5</v>
          </cell>
          <cell r="V654" t="str">
            <v>F</v>
          </cell>
          <cell r="W654" t="str">
            <v>Power</v>
          </cell>
          <cell r="X654" t="str">
            <v>FA</v>
          </cell>
          <cell r="Y654" t="str">
            <v>Electricity</v>
          </cell>
          <cell r="Z654" t="str">
            <v>FA0</v>
          </cell>
          <cell r="AA654" t="str">
            <v>Electricity</v>
          </cell>
          <cell r="AB654" t="str">
            <v>5565</v>
          </cell>
          <cell r="AC654" t="str">
            <v>40</v>
          </cell>
          <cell r="AD654" t="str">
            <v>COMP</v>
          </cell>
        </row>
        <row r="655">
          <cell r="A655" t="str">
            <v>P-LS-GB0-003</v>
          </cell>
          <cell r="B655" t="str">
            <v>2100150042148</v>
          </cell>
          <cell r="C655" t="str">
            <v>Lesotho</v>
          </cell>
          <cell r="D655" t="str">
            <v/>
          </cell>
          <cell r="E655" t="str">
            <v/>
          </cell>
          <cell r="F655" t="str">
            <v/>
          </cell>
          <cell r="G655" t="str">
            <v/>
          </cell>
          <cell r="H655" t="str">
            <v/>
          </cell>
          <cell r="I655">
            <v>55715.01</v>
          </cell>
          <cell r="J655">
            <v>334371.68000000005</v>
          </cell>
          <cell r="K655">
            <v>61640.810000000005</v>
          </cell>
          <cell r="L655">
            <v>1503456.78</v>
          </cell>
          <cell r="M655">
            <v>1955184.28</v>
          </cell>
          <cell r="Q655" t="str">
            <v>SOV</v>
          </cell>
          <cell r="R655">
            <v>0.5</v>
          </cell>
          <cell r="T655" t="str">
            <v>LESOTHO E-GOVERNMENT INFRASTRUCTURE PHASE II</v>
          </cell>
          <cell r="U655" t="str">
            <v>PITD2</v>
          </cell>
          <cell r="V655" t="str">
            <v>G</v>
          </cell>
          <cell r="W655" t="str">
            <v>Communications</v>
          </cell>
          <cell r="X655" t="str">
            <v>GB</v>
          </cell>
          <cell r="Y655" t="str">
            <v>Telecommunications</v>
          </cell>
          <cell r="Z655" t="str">
            <v>GB0</v>
          </cell>
          <cell r="AA655" t="str">
            <v>Telecommunications</v>
          </cell>
          <cell r="AB655" t="str">
            <v>2100</v>
          </cell>
          <cell r="AC655" t="str">
            <v>10</v>
          </cell>
          <cell r="AD655" t="str">
            <v>OnGo</v>
          </cell>
        </row>
        <row r="656">
          <cell r="A656" t="str">
            <v>P-LS-GB0-003</v>
          </cell>
          <cell r="B656" t="str">
            <v>2100155040529</v>
          </cell>
          <cell r="C656" t="str">
            <v>Lesotho</v>
          </cell>
          <cell r="D656" t="str">
            <v/>
          </cell>
          <cell r="E656" t="str">
            <v/>
          </cell>
          <cell r="F656" t="str">
            <v/>
          </cell>
          <cell r="G656" t="str">
            <v/>
          </cell>
          <cell r="H656" t="str">
            <v/>
          </cell>
          <cell r="I656" t="str">
            <v/>
          </cell>
          <cell r="J656">
            <v>68045.8</v>
          </cell>
          <cell r="K656" t="str">
            <v/>
          </cell>
          <cell r="L656" t="str">
            <v/>
          </cell>
          <cell r="M656">
            <v>68045.8</v>
          </cell>
          <cell r="Q656" t="str">
            <v>SOV</v>
          </cell>
          <cell r="R656">
            <v>0.5</v>
          </cell>
          <cell r="T656" t="str">
            <v>LESOTHO E-GOVERNMENT INFRASTRUCTURE PHASE II</v>
          </cell>
          <cell r="U656" t="str">
            <v>PITD2</v>
          </cell>
          <cell r="V656" t="str">
            <v>G</v>
          </cell>
          <cell r="W656" t="str">
            <v>Communications</v>
          </cell>
          <cell r="X656" t="str">
            <v>GB</v>
          </cell>
          <cell r="Y656" t="str">
            <v>Telecommunications</v>
          </cell>
          <cell r="Z656" t="str">
            <v>GB0</v>
          </cell>
          <cell r="AA656" t="str">
            <v>Telecommunications</v>
          </cell>
          <cell r="AB656" t="str">
            <v>2100</v>
          </cell>
          <cell r="AC656" t="str">
            <v>40</v>
          </cell>
          <cell r="AD656" t="str">
            <v>OnGo</v>
          </cell>
        </row>
        <row r="657">
          <cell r="A657" t="str">
            <v>P-LS-KF0-002</v>
          </cell>
          <cell r="B657" t="str">
            <v>2100150036596</v>
          </cell>
          <cell r="C657" t="str">
            <v>Lesotho</v>
          </cell>
          <cell r="D657" t="str">
            <v/>
          </cell>
          <cell r="E657" t="str">
            <v/>
          </cell>
          <cell r="F657">
            <v>27532.73</v>
          </cell>
          <cell r="G657">
            <v>470264.12999999995</v>
          </cell>
          <cell r="H657">
            <v>1019901.8199999998</v>
          </cell>
          <cell r="I657">
            <v>1149343.0300000003</v>
          </cell>
          <cell r="J657">
            <v>1279272.1199999999</v>
          </cell>
          <cell r="K657">
            <v>678814.17999999993</v>
          </cell>
          <cell r="L657">
            <v>6877.27</v>
          </cell>
          <cell r="M657">
            <v>4632005.2799999993</v>
          </cell>
          <cell r="Q657" t="str">
            <v>SOV</v>
          </cell>
          <cell r="R657">
            <v>0.5</v>
          </cell>
          <cell r="T657" t="str">
            <v>LESOTHO – ECONOMIC DIVERSIFICATION SUPPORT PROJECT</v>
          </cell>
          <cell r="U657" t="str">
            <v>ECGF2</v>
          </cell>
          <cell r="V657" t="str">
            <v>K</v>
          </cell>
          <cell r="W657" t="str">
            <v>Multi-Sector</v>
          </cell>
          <cell r="X657" t="str">
            <v>KF</v>
          </cell>
          <cell r="Y657" t="str">
            <v>Institutional Support</v>
          </cell>
          <cell r="Z657" t="str">
            <v>KF0</v>
          </cell>
          <cell r="AA657" t="str">
            <v>Institutional Support</v>
          </cell>
          <cell r="AB657" t="str">
            <v>2100</v>
          </cell>
          <cell r="AC657" t="str">
            <v>10</v>
          </cell>
          <cell r="AD657" t="str">
            <v>OnGo</v>
          </cell>
        </row>
        <row r="658">
          <cell r="A658" t="str">
            <v>P-LS-KF0-002</v>
          </cell>
          <cell r="B658" t="str">
            <v>2100155033768</v>
          </cell>
          <cell r="C658" t="str">
            <v>Lesotho</v>
          </cell>
          <cell r="D658" t="str">
            <v/>
          </cell>
          <cell r="E658" t="str">
            <v/>
          </cell>
          <cell r="F658">
            <v>193258.62</v>
          </cell>
          <cell r="G658">
            <v>310028.65000000002</v>
          </cell>
          <cell r="H658">
            <v>279591.25</v>
          </cell>
          <cell r="I658">
            <v>60346.76</v>
          </cell>
          <cell r="J658">
            <v>154548.35</v>
          </cell>
          <cell r="K658">
            <v>999313.45</v>
          </cell>
          <cell r="L658" t="str">
            <v/>
          </cell>
          <cell r="M658">
            <v>1997087.08</v>
          </cell>
          <cell r="Q658" t="str">
            <v>SOV</v>
          </cell>
          <cell r="R658">
            <v>0.5</v>
          </cell>
          <cell r="T658" t="str">
            <v>LESOTHO – ECONOMIC DIVERSIFICATION SUPPORT PROJECT</v>
          </cell>
          <cell r="U658" t="str">
            <v>ECGF2</v>
          </cell>
          <cell r="V658" t="str">
            <v>K</v>
          </cell>
          <cell r="W658" t="str">
            <v>Multi-Sector</v>
          </cell>
          <cell r="X658" t="str">
            <v>KF</v>
          </cell>
          <cell r="Y658" t="str">
            <v>Institutional Support</v>
          </cell>
          <cell r="Z658" t="str">
            <v>KF0</v>
          </cell>
          <cell r="AA658" t="str">
            <v>Institutional Support</v>
          </cell>
          <cell r="AB658" t="str">
            <v>2100</v>
          </cell>
          <cell r="AC658" t="str">
            <v>40</v>
          </cell>
          <cell r="AD658" t="str">
            <v>OnGo</v>
          </cell>
        </row>
        <row r="659">
          <cell r="A659" t="str">
            <v>P-LS-KF0-003</v>
          </cell>
          <cell r="B659" t="str">
            <v>2100150038494</v>
          </cell>
          <cell r="C659" t="str">
            <v>Lesotho</v>
          </cell>
          <cell r="D659" t="str">
            <v/>
          </cell>
          <cell r="E659" t="str">
            <v/>
          </cell>
          <cell r="F659" t="str">
            <v/>
          </cell>
          <cell r="G659">
            <v>119955.78</v>
          </cell>
          <cell r="H659">
            <v>1016755.0499999998</v>
          </cell>
          <cell r="I659">
            <v>821531.35000000009</v>
          </cell>
          <cell r="J659">
            <v>970280.84000000008</v>
          </cell>
          <cell r="K659">
            <v>1406026.28</v>
          </cell>
          <cell r="L659">
            <v>112140.29000000001</v>
          </cell>
          <cell r="M659">
            <v>4446689.59</v>
          </cell>
          <cell r="Q659" t="str">
            <v>SOV</v>
          </cell>
          <cell r="R659">
            <v>1</v>
          </cell>
          <cell r="T659" t="str">
            <v>LESOTHO TAX MODERNISATION PROJECT</v>
          </cell>
          <cell r="U659" t="str">
            <v>ECGF2</v>
          </cell>
          <cell r="V659" t="str">
            <v>K</v>
          </cell>
          <cell r="W659" t="str">
            <v>Multi-Sector</v>
          </cell>
          <cell r="X659" t="str">
            <v>KF</v>
          </cell>
          <cell r="Y659" t="str">
            <v>Institutional Support</v>
          </cell>
          <cell r="Z659" t="str">
            <v>KF0</v>
          </cell>
          <cell r="AA659" t="str">
            <v>Institutional Support</v>
          </cell>
          <cell r="AB659" t="str">
            <v>2100</v>
          </cell>
          <cell r="AC659" t="str">
            <v>10</v>
          </cell>
          <cell r="AD659" t="str">
            <v>OnGo</v>
          </cell>
        </row>
        <row r="660">
          <cell r="A660" t="str">
            <v>P-LS-KF0-004</v>
          </cell>
          <cell r="B660" t="str">
            <v>2100150042649</v>
          </cell>
          <cell r="C660" t="str">
            <v>Lesotho</v>
          </cell>
          <cell r="D660" t="str">
            <v/>
          </cell>
          <cell r="E660" t="str">
            <v/>
          </cell>
          <cell r="F660" t="str">
            <v/>
          </cell>
          <cell r="G660" t="str">
            <v/>
          </cell>
          <cell r="H660" t="str">
            <v/>
          </cell>
          <cell r="I660" t="str">
            <v/>
          </cell>
          <cell r="J660" t="str">
            <v/>
          </cell>
          <cell r="K660">
            <v>761744.34000000008</v>
          </cell>
          <cell r="L660" t="str">
            <v/>
          </cell>
          <cell r="M660">
            <v>761744.34000000008</v>
          </cell>
          <cell r="Q660" t="str">
            <v>SOV</v>
          </cell>
          <cell r="R660">
            <v>1</v>
          </cell>
          <cell r="T660" t="str">
            <v>LESOTHO TAX MODERNISATION PROJECT - SUPPLEMENTARY FINANCING</v>
          </cell>
          <cell r="U660" t="str">
            <v>ECGF2</v>
          </cell>
          <cell r="V660" t="str">
            <v>K</v>
          </cell>
          <cell r="W660" t="str">
            <v>Multi-Sector</v>
          </cell>
          <cell r="X660" t="str">
            <v>KF</v>
          </cell>
          <cell r="Y660" t="str">
            <v>Institutional Support</v>
          </cell>
          <cell r="Z660" t="str">
            <v>KF0</v>
          </cell>
          <cell r="AA660" t="str">
            <v>Institutional Support</v>
          </cell>
          <cell r="AB660" t="str">
            <v>2100</v>
          </cell>
          <cell r="AC660" t="str">
            <v>10</v>
          </cell>
          <cell r="AD660" t="str">
            <v>OnGo</v>
          </cell>
        </row>
        <row r="661">
          <cell r="A661" t="str">
            <v>P-LS-KF0-005</v>
          </cell>
          <cell r="B661" t="str">
            <v>2100150043244</v>
          </cell>
          <cell r="C661" t="str">
            <v>Lesotho</v>
          </cell>
          <cell r="D661" t="str">
            <v/>
          </cell>
          <cell r="E661" t="str">
            <v/>
          </cell>
          <cell r="F661" t="str">
            <v/>
          </cell>
          <cell r="G661" t="str">
            <v/>
          </cell>
          <cell r="H661" t="str">
            <v/>
          </cell>
          <cell r="I661" t="str">
            <v/>
          </cell>
          <cell r="J661" t="str">
            <v/>
          </cell>
          <cell r="K661" t="str">
            <v/>
          </cell>
          <cell r="L661">
            <v>360595.59</v>
          </cell>
          <cell r="M661">
            <v>360595.59</v>
          </cell>
          <cell r="Q661" t="str">
            <v>SOV</v>
          </cell>
          <cell r="R661">
            <v>1</v>
          </cell>
          <cell r="T661" t="str">
            <v>INSTITUTIONAL SUPPORT PROJECT FOR DEBT AND EXPENDITURE MANAG</v>
          </cell>
          <cell r="U661" t="str">
            <v>ECGF2</v>
          </cell>
          <cell r="V661" t="str">
            <v>K</v>
          </cell>
          <cell r="W661" t="str">
            <v>Multi-Sector</v>
          </cell>
          <cell r="X661" t="str">
            <v>KF</v>
          </cell>
          <cell r="Y661" t="str">
            <v>Institutional Support</v>
          </cell>
          <cell r="Z661" t="str">
            <v>KF0</v>
          </cell>
          <cell r="AA661" t="str">
            <v>Institutional Support</v>
          </cell>
          <cell r="AB661" t="str">
            <v>2100</v>
          </cell>
          <cell r="AC661" t="str">
            <v>10</v>
          </cell>
          <cell r="AD661" t="str">
            <v>APVD</v>
          </cell>
        </row>
        <row r="662">
          <cell r="A662" t="str">
            <v>P-LY-AA0-001</v>
          </cell>
          <cell r="B662" t="str">
            <v>5500155014001</v>
          </cell>
          <cell r="C662" t="str">
            <v>Libya</v>
          </cell>
          <cell r="D662" t="str">
            <v/>
          </cell>
          <cell r="E662" t="str">
            <v/>
          </cell>
          <cell r="F662" t="str">
            <v/>
          </cell>
          <cell r="G662" t="str">
            <v/>
          </cell>
          <cell r="H662" t="str">
            <v/>
          </cell>
          <cell r="I662" t="str">
            <v/>
          </cell>
          <cell r="J662" t="str">
            <v/>
          </cell>
          <cell r="K662">
            <v>200000</v>
          </cell>
          <cell r="L662" t="str">
            <v/>
          </cell>
          <cell r="M662">
            <v>200000</v>
          </cell>
          <cell r="Q662" t="str">
            <v>SOV</v>
          </cell>
          <cell r="R662">
            <v>1</v>
          </cell>
          <cell r="T662" t="str">
            <v>IRRIGATION INFRASTRUCTURE EVALUATION, CROP MAPPING AND AGRIC</v>
          </cell>
          <cell r="U662" t="str">
            <v>AHAI3</v>
          </cell>
          <cell r="V662" t="str">
            <v>A</v>
          </cell>
          <cell r="W662" t="str">
            <v>Agriculture</v>
          </cell>
          <cell r="X662" t="str">
            <v>AA</v>
          </cell>
          <cell r="Y662" t="str">
            <v>Agriculture</v>
          </cell>
          <cell r="Z662" t="str">
            <v>AA0</v>
          </cell>
          <cell r="AA662" t="str">
            <v>Agriculture</v>
          </cell>
          <cell r="AB662" t="str">
            <v>5500</v>
          </cell>
          <cell r="AC662" t="str">
            <v>43</v>
          </cell>
          <cell r="AD662" t="str">
            <v>OnGo</v>
          </cell>
        </row>
        <row r="663">
          <cell r="A663" t="str">
            <v>P-LY-EA0-002</v>
          </cell>
          <cell r="B663" t="str">
            <v>5500155014801</v>
          </cell>
          <cell r="C663" t="str">
            <v>Libya</v>
          </cell>
          <cell r="D663" t="str">
            <v/>
          </cell>
          <cell r="E663" t="str">
            <v/>
          </cell>
          <cell r="F663" t="str">
            <v/>
          </cell>
          <cell r="G663" t="str">
            <v/>
          </cell>
          <cell r="H663" t="str">
            <v/>
          </cell>
          <cell r="I663" t="str">
            <v/>
          </cell>
          <cell r="J663" t="str">
            <v/>
          </cell>
          <cell r="K663" t="str">
            <v/>
          </cell>
          <cell r="L663" t="str">
            <v/>
          </cell>
          <cell r="M663">
            <v>0</v>
          </cell>
          <cell r="Q663" t="str">
            <v>SOV</v>
          </cell>
          <cell r="R663">
            <v>1</v>
          </cell>
          <cell r="T663" t="str">
            <v>STRENGTHENING THE REGULATORY, LEGISLATIVE AND STRATEGIC WATE</v>
          </cell>
          <cell r="U663" t="str">
            <v>AHWS3</v>
          </cell>
          <cell r="V663" t="str">
            <v>E</v>
          </cell>
          <cell r="W663" t="str">
            <v>Water Sup/Sanit</v>
          </cell>
          <cell r="X663" t="str">
            <v>EA</v>
          </cell>
          <cell r="Y663" t="str">
            <v>Water Supply</v>
          </cell>
          <cell r="Z663" t="str">
            <v>EA0</v>
          </cell>
          <cell r="AA663" t="str">
            <v>Water Supply</v>
          </cell>
          <cell r="AB663" t="str">
            <v>5500</v>
          </cell>
          <cell r="AC663" t="str">
            <v>43</v>
          </cell>
          <cell r="AD663" t="str">
            <v>APVD</v>
          </cell>
        </row>
        <row r="664">
          <cell r="A664" t="str">
            <v>P-LY-I00-001</v>
          </cell>
          <cell r="B664" t="str">
            <v>5000199006168</v>
          </cell>
          <cell r="C664" t="str">
            <v>Libya</v>
          </cell>
          <cell r="D664" t="str">
            <v/>
          </cell>
          <cell r="E664" t="str">
            <v/>
          </cell>
          <cell r="F664" t="str">
            <v/>
          </cell>
          <cell r="G664" t="str">
            <v/>
          </cell>
          <cell r="H664" t="str">
            <v/>
          </cell>
          <cell r="I664" t="str">
            <v/>
          </cell>
          <cell r="J664" t="str">
            <v/>
          </cell>
          <cell r="K664" t="str">
            <v/>
          </cell>
          <cell r="L664" t="str">
            <v/>
          </cell>
          <cell r="M664">
            <v>0</v>
          </cell>
          <cell r="Q664" t="str">
            <v>SOV</v>
          </cell>
          <cell r="R664">
            <v>1</v>
          </cell>
          <cell r="T664" t="str">
            <v>LIBYA EMERGENCY OPERATION PROJECT</v>
          </cell>
          <cell r="U664" t="str">
            <v>AHHD3</v>
          </cell>
          <cell r="V664" t="str">
            <v>I</v>
          </cell>
          <cell r="W664" t="str">
            <v>Social</v>
          </cell>
          <cell r="X664" t="str">
            <v>I0</v>
          </cell>
          <cell r="Y664" t="str">
            <v>Social</v>
          </cell>
          <cell r="Z664" t="str">
            <v>I00</v>
          </cell>
          <cell r="AA664" t="str">
            <v>Social</v>
          </cell>
          <cell r="AB664" t="str">
            <v>5000</v>
          </cell>
          <cell r="AC664" t="str">
            <v>50</v>
          </cell>
          <cell r="AD664" t="str">
            <v>COMP</v>
          </cell>
        </row>
        <row r="665">
          <cell r="A665" t="str">
            <v>P-LY-K00-001</v>
          </cell>
          <cell r="B665" t="str">
            <v>5500155014152</v>
          </cell>
          <cell r="C665" t="str">
            <v>Libya</v>
          </cell>
          <cell r="D665" t="str">
            <v/>
          </cell>
          <cell r="E665" t="str">
            <v/>
          </cell>
          <cell r="F665" t="str">
            <v/>
          </cell>
          <cell r="G665" t="str">
            <v/>
          </cell>
          <cell r="H665" t="str">
            <v/>
          </cell>
          <cell r="I665" t="str">
            <v/>
          </cell>
          <cell r="J665" t="str">
            <v/>
          </cell>
          <cell r="K665" t="str">
            <v/>
          </cell>
          <cell r="L665">
            <v>2705.59</v>
          </cell>
          <cell r="M665">
            <v>2705.59</v>
          </cell>
          <cell r="Q665" t="str">
            <v>SOV</v>
          </cell>
          <cell r="R665">
            <v>1</v>
          </cell>
          <cell r="T665" t="str">
            <v>TECHNICAL ASSISTANCE ON CAPACITY BUILDING FOR THE ACCOUNTING</v>
          </cell>
          <cell r="U665" t="str">
            <v>ECGF1</v>
          </cell>
          <cell r="V665" t="str">
            <v>K</v>
          </cell>
          <cell r="W665" t="str">
            <v>Multi-Sector</v>
          </cell>
          <cell r="X665" t="str">
            <v>K0</v>
          </cell>
          <cell r="Y665" t="str">
            <v>Multi-Sector</v>
          </cell>
          <cell r="Z665" t="str">
            <v>K00</v>
          </cell>
          <cell r="AA665" t="str">
            <v>Multi-Sector</v>
          </cell>
          <cell r="AB665" t="str">
            <v>5500</v>
          </cell>
          <cell r="AC665" t="str">
            <v>43</v>
          </cell>
          <cell r="AD665" t="str">
            <v>OnGo</v>
          </cell>
        </row>
        <row r="666">
          <cell r="A666" t="str">
            <v>P-MA-A00-003</v>
          </cell>
          <cell r="B666" t="str">
            <v>2000130014780</v>
          </cell>
          <cell r="C666" t="str">
            <v>Morocco</v>
          </cell>
          <cell r="D666">
            <v>55433569.710000001</v>
          </cell>
          <cell r="E666" t="str">
            <v/>
          </cell>
          <cell r="F666">
            <v>55000000</v>
          </cell>
          <cell r="G666" t="str">
            <v/>
          </cell>
          <cell r="H666" t="str">
            <v/>
          </cell>
          <cell r="I666" t="str">
            <v/>
          </cell>
          <cell r="J666" t="str">
            <v/>
          </cell>
          <cell r="K666" t="str">
            <v/>
          </cell>
          <cell r="L666" t="str">
            <v/>
          </cell>
          <cell r="M666">
            <v>110433569.71000001</v>
          </cell>
          <cell r="Q666" t="str">
            <v>SOV</v>
          </cell>
          <cell r="R666">
            <v>0.5</v>
          </cell>
          <cell r="T666" t="str">
            <v>PROGRAMME D'APPUI AU PLAN MAROC VERT 2 (PAPMV-2)</v>
          </cell>
          <cell r="U666" t="str">
            <v>RDGN2</v>
          </cell>
          <cell r="V666" t="str">
            <v>A</v>
          </cell>
          <cell r="W666" t="str">
            <v>Agriculture</v>
          </cell>
          <cell r="X666" t="str">
            <v>A0</v>
          </cell>
          <cell r="Y666" t="str">
            <v>Agriculture and Rural Development</v>
          </cell>
          <cell r="Z666" t="str">
            <v>A00</v>
          </cell>
          <cell r="AA666" t="str">
            <v>Agriculture and Rural Development</v>
          </cell>
          <cell r="AB666" t="str">
            <v>2000</v>
          </cell>
          <cell r="AC666" t="str">
            <v>21</v>
          </cell>
          <cell r="AD666" t="str">
            <v>CLSD</v>
          </cell>
        </row>
        <row r="667">
          <cell r="A667" t="str">
            <v>P-MA-A00-003</v>
          </cell>
          <cell r="B667" t="str">
            <v>6550655000851</v>
          </cell>
          <cell r="C667" t="str">
            <v>Morocco</v>
          </cell>
          <cell r="D667" t="str">
            <v/>
          </cell>
          <cell r="E667" t="str">
            <v/>
          </cell>
          <cell r="F667" t="str">
            <v/>
          </cell>
          <cell r="G667" t="str">
            <v/>
          </cell>
          <cell r="H667" t="str">
            <v/>
          </cell>
          <cell r="I667" t="str">
            <v/>
          </cell>
          <cell r="J667" t="str">
            <v/>
          </cell>
          <cell r="K667" t="str">
            <v/>
          </cell>
          <cell r="L667" t="str">
            <v/>
          </cell>
          <cell r="M667">
            <v>0</v>
          </cell>
          <cell r="Q667" t="str">
            <v>SOV</v>
          </cell>
          <cell r="R667">
            <v>0.5</v>
          </cell>
          <cell r="T667" t="str">
            <v>PROGRAMME D'APPUI AU PLAN MAROC VERT 2 (PAPMV-2)</v>
          </cell>
          <cell r="U667" t="str">
            <v>RDGN2</v>
          </cell>
          <cell r="V667" t="str">
            <v>A</v>
          </cell>
          <cell r="W667" t="str">
            <v>Agriculture</v>
          </cell>
          <cell r="X667" t="str">
            <v>A0</v>
          </cell>
          <cell r="Y667" t="str">
            <v>Agriculture and Rural Development</v>
          </cell>
          <cell r="Z667" t="str">
            <v>A00</v>
          </cell>
          <cell r="AA667" t="str">
            <v>Agriculture and Rural Development</v>
          </cell>
          <cell r="AB667" t="str">
            <v>6550</v>
          </cell>
          <cell r="AC667" t="str">
            <v>21</v>
          </cell>
          <cell r="AD667" t="str">
            <v>CLSD</v>
          </cell>
        </row>
        <row r="668">
          <cell r="A668" t="str">
            <v>P-MA-AA0-003</v>
          </cell>
          <cell r="B668" t="str">
            <v>2000200002501</v>
          </cell>
          <cell r="C668" t="str">
            <v>Morocco</v>
          </cell>
          <cell r="D668" t="str">
            <v/>
          </cell>
          <cell r="E668" t="str">
            <v/>
          </cell>
          <cell r="F668" t="str">
            <v/>
          </cell>
          <cell r="G668">
            <v>116526122.89999999</v>
          </cell>
          <cell r="H668">
            <v>48380277.109999999</v>
          </cell>
          <cell r="I668" t="str">
            <v/>
          </cell>
          <cell r="J668" t="str">
            <v/>
          </cell>
          <cell r="K668" t="str">
            <v/>
          </cell>
          <cell r="L668" t="str">
            <v/>
          </cell>
          <cell r="M668">
            <v>164906400.00999999</v>
          </cell>
          <cell r="Q668" t="str">
            <v>SOV</v>
          </cell>
          <cell r="R668">
            <v>1</v>
          </cell>
          <cell r="T668" t="str">
            <v>PROGRAMME D’APPUI AU DÉVELOPPEMENT INCLUSIF ET DURABLE DES F</v>
          </cell>
          <cell r="U668" t="str">
            <v>RDGN2</v>
          </cell>
          <cell r="V668" t="str">
            <v>A</v>
          </cell>
          <cell r="W668" t="str">
            <v>Agriculture</v>
          </cell>
          <cell r="X668" t="str">
            <v>AA</v>
          </cell>
          <cell r="Y668" t="str">
            <v>Agriculture</v>
          </cell>
          <cell r="Z668" t="str">
            <v>AA0</v>
          </cell>
          <cell r="AA668" t="str">
            <v>Agriculture</v>
          </cell>
          <cell r="AB668" t="str">
            <v>2000</v>
          </cell>
          <cell r="AC668" t="str">
            <v>21</v>
          </cell>
          <cell r="AD668" t="str">
            <v>CLSD</v>
          </cell>
        </row>
        <row r="669">
          <cell r="A669" t="str">
            <v>P-MA-AA0-011</v>
          </cell>
          <cell r="B669" t="str">
            <v>2000200005061</v>
          </cell>
          <cell r="C669" t="str">
            <v>Morocco</v>
          </cell>
          <cell r="D669" t="str">
            <v/>
          </cell>
          <cell r="E669" t="str">
            <v/>
          </cell>
          <cell r="F669" t="str">
            <v/>
          </cell>
          <cell r="G669" t="str">
            <v/>
          </cell>
          <cell r="H669" t="str">
            <v/>
          </cell>
          <cell r="I669" t="str">
            <v/>
          </cell>
          <cell r="J669" t="str">
            <v/>
          </cell>
          <cell r="K669">
            <v>22484383.379999999</v>
          </cell>
          <cell r="L669">
            <v>6922432.4900000002</v>
          </cell>
          <cell r="M669">
            <v>29406815.869999997</v>
          </cell>
          <cell r="Q669" t="str">
            <v>SOV</v>
          </cell>
          <cell r="R669">
            <v>1</v>
          </cell>
          <cell r="T669" t="str">
            <v>PROGRAMME D'APPUI AU DEVELOPPEMENT INCLUSIF ET DURABLE DES Z</v>
          </cell>
          <cell r="U669" t="str">
            <v>AHAI3</v>
          </cell>
          <cell r="V669" t="str">
            <v>A</v>
          </cell>
          <cell r="W669" t="str">
            <v>Agriculture</v>
          </cell>
          <cell r="X669" t="str">
            <v>AA</v>
          </cell>
          <cell r="Y669" t="str">
            <v>Agriculture</v>
          </cell>
          <cell r="Z669" t="str">
            <v>AA0</v>
          </cell>
          <cell r="AA669" t="str">
            <v>Agriculture</v>
          </cell>
          <cell r="AB669" t="str">
            <v>2000</v>
          </cell>
          <cell r="AC669" t="str">
            <v>23</v>
          </cell>
          <cell r="AD669" t="str">
            <v>OnGo</v>
          </cell>
        </row>
        <row r="670">
          <cell r="A670" t="str">
            <v>P-MA-AA0-022</v>
          </cell>
          <cell r="B670" t="str">
            <v>5500155014451</v>
          </cell>
          <cell r="C670" t="str">
            <v>Morocco</v>
          </cell>
          <cell r="D670" t="str">
            <v/>
          </cell>
          <cell r="E670" t="str">
            <v/>
          </cell>
          <cell r="F670" t="str">
            <v/>
          </cell>
          <cell r="G670" t="str">
            <v/>
          </cell>
          <cell r="H670" t="str">
            <v/>
          </cell>
          <cell r="I670" t="str">
            <v/>
          </cell>
          <cell r="J670" t="str">
            <v/>
          </cell>
          <cell r="K670" t="str">
            <v/>
          </cell>
          <cell r="L670">
            <v>296.20999999999998</v>
          </cell>
          <cell r="M670">
            <v>296.20999999999998</v>
          </cell>
          <cell r="Q670" t="str">
            <v>SOV</v>
          </cell>
          <cell r="R670">
            <v>1</v>
          </cell>
          <cell r="T670" t="str">
            <v>AT  MISE EN ŒUVRE DU PROG. D’APPUI DEVELOPPEMENT INCLUSIF DE</v>
          </cell>
          <cell r="U670" t="str">
            <v>AHAI3</v>
          </cell>
          <cell r="V670" t="str">
            <v>A</v>
          </cell>
          <cell r="W670" t="str">
            <v>Agriculture</v>
          </cell>
          <cell r="X670" t="str">
            <v>AA</v>
          </cell>
          <cell r="Y670" t="str">
            <v>Agriculture</v>
          </cell>
          <cell r="Z670" t="str">
            <v>AA0</v>
          </cell>
          <cell r="AA670" t="str">
            <v>Agriculture</v>
          </cell>
          <cell r="AB670" t="str">
            <v>5500</v>
          </cell>
          <cell r="AC670" t="str">
            <v>43</v>
          </cell>
          <cell r="AD670" t="str">
            <v>OnGo</v>
          </cell>
        </row>
        <row r="671">
          <cell r="A671" t="str">
            <v>P-MA-AA0-023</v>
          </cell>
          <cell r="B671" t="str">
            <v>2000200005553</v>
          </cell>
          <cell r="C671" t="str">
            <v>Morocco</v>
          </cell>
          <cell r="D671" t="str">
            <v/>
          </cell>
          <cell r="E671" t="str">
            <v/>
          </cell>
          <cell r="F671" t="str">
            <v/>
          </cell>
          <cell r="G671" t="str">
            <v/>
          </cell>
          <cell r="H671" t="str">
            <v/>
          </cell>
          <cell r="I671" t="str">
            <v/>
          </cell>
          <cell r="J671" t="str">
            <v/>
          </cell>
          <cell r="K671">
            <v>156982156.09999999</v>
          </cell>
          <cell r="L671" t="str">
            <v/>
          </cell>
          <cell r="M671">
            <v>156982156.09999999</v>
          </cell>
          <cell r="Q671" t="str">
            <v>SOV</v>
          </cell>
          <cell r="R671">
            <v>1</v>
          </cell>
          <cell r="T671" t="str">
            <v>PROGRAMME D’APPUI AU DEVELOPPEMENT COMPETITIF ET RESILEINT D</v>
          </cell>
          <cell r="U671" t="str">
            <v>AHAI3</v>
          </cell>
          <cell r="V671" t="str">
            <v>A</v>
          </cell>
          <cell r="W671" t="str">
            <v>Agriculture</v>
          </cell>
          <cell r="X671" t="str">
            <v>AA</v>
          </cell>
          <cell r="Y671" t="str">
            <v>Agriculture</v>
          </cell>
          <cell r="Z671" t="str">
            <v>AA0</v>
          </cell>
          <cell r="AA671" t="str">
            <v>Agriculture</v>
          </cell>
          <cell r="AB671" t="str">
            <v>2000</v>
          </cell>
          <cell r="AC671" t="str">
            <v>20</v>
          </cell>
          <cell r="AD671" t="str">
            <v>OnGo</v>
          </cell>
        </row>
        <row r="672">
          <cell r="A672" t="str">
            <v>P-MA-AAC-016</v>
          </cell>
          <cell r="B672" t="str">
            <v>2000200000801</v>
          </cell>
          <cell r="C672" t="str">
            <v>Morocco</v>
          </cell>
          <cell r="D672" t="str">
            <v/>
          </cell>
          <cell r="E672" t="str">
            <v/>
          </cell>
          <cell r="F672">
            <v>2562958.0099999998</v>
          </cell>
          <cell r="G672">
            <v>1903645.1</v>
          </cell>
          <cell r="H672">
            <v>3089901.37</v>
          </cell>
          <cell r="I672">
            <v>4033015.53</v>
          </cell>
          <cell r="J672">
            <v>8006261.46</v>
          </cell>
          <cell r="K672">
            <v>11511282.01</v>
          </cell>
          <cell r="L672">
            <v>1021793.38</v>
          </cell>
          <cell r="M672">
            <v>32128856.859999996</v>
          </cell>
          <cell r="Q672" t="str">
            <v>SOV</v>
          </cell>
          <cell r="R672">
            <v>1</v>
          </cell>
          <cell r="T672" t="str">
            <v>PROJET D'APPUI AU PROGRAMME NATIONAL D'ECONOMIE D'EAU D'IRRI</v>
          </cell>
          <cell r="U672" t="str">
            <v>AHAI3</v>
          </cell>
          <cell r="V672" t="str">
            <v>A</v>
          </cell>
          <cell r="W672" t="str">
            <v>Agriculture</v>
          </cell>
          <cell r="X672" t="str">
            <v>AA</v>
          </cell>
          <cell r="Y672" t="str">
            <v>Agriculture</v>
          </cell>
          <cell r="Z672" t="str">
            <v>AAC</v>
          </cell>
          <cell r="AA672" t="str">
            <v>Irrigation And Drainage</v>
          </cell>
          <cell r="AB672" t="str">
            <v>2000</v>
          </cell>
          <cell r="AC672" t="str">
            <v>10</v>
          </cell>
          <cell r="AD672" t="str">
            <v>OnGo</v>
          </cell>
        </row>
        <row r="673">
          <cell r="A673" t="str">
            <v>P-MA-B00-002</v>
          </cell>
          <cell r="B673" t="str">
            <v>2000130021080</v>
          </cell>
          <cell r="C673" t="str">
            <v>Morocco</v>
          </cell>
          <cell r="D673" t="str">
            <v/>
          </cell>
          <cell r="E673" t="str">
            <v/>
          </cell>
          <cell r="F673" t="str">
            <v/>
          </cell>
          <cell r="G673" t="str">
            <v/>
          </cell>
          <cell r="H673" t="str">
            <v/>
          </cell>
          <cell r="I673">
            <v>103188525.44</v>
          </cell>
          <cell r="J673" t="str">
            <v/>
          </cell>
          <cell r="K673">
            <v>39686634.340000004</v>
          </cell>
          <cell r="L673" t="str">
            <v/>
          </cell>
          <cell r="M673">
            <v>142875159.78</v>
          </cell>
          <cell r="Q673" t="str">
            <v>NSO</v>
          </cell>
          <cell r="R673">
            <v>1</v>
          </cell>
          <cell r="T673" t="str">
            <v>JORF PHOSPHATE HUB EXPANSION PROGRAM - OCP II LOAN</v>
          </cell>
          <cell r="U673" t="str">
            <v>PINS2</v>
          </cell>
          <cell r="V673" t="str">
            <v>B</v>
          </cell>
          <cell r="W673" t="str">
            <v>Ind/Mini/Quar</v>
          </cell>
          <cell r="X673" t="str">
            <v>B0</v>
          </cell>
          <cell r="Y673" t="str">
            <v>Industry, Mining &amp; Quarrying</v>
          </cell>
          <cell r="Z673" t="str">
            <v>B00</v>
          </cell>
          <cell r="AA673" t="str">
            <v>Industry, Mining &amp; Quarrying</v>
          </cell>
          <cell r="AB673" t="str">
            <v>2000</v>
          </cell>
          <cell r="AC673" t="str">
            <v>10</v>
          </cell>
          <cell r="AD673" t="str">
            <v>OnGo</v>
          </cell>
        </row>
        <row r="674">
          <cell r="A674" t="str">
            <v>P-MA-BB0-003</v>
          </cell>
          <cell r="B674" t="str">
            <v>2000130018380</v>
          </cell>
          <cell r="C674" t="str">
            <v>Morocco</v>
          </cell>
          <cell r="D674" t="str">
            <v/>
          </cell>
          <cell r="E674" t="str">
            <v/>
          </cell>
          <cell r="F674" t="str">
            <v/>
          </cell>
          <cell r="G674" t="str">
            <v/>
          </cell>
          <cell r="H674" t="str">
            <v/>
          </cell>
          <cell r="I674">
            <v>5925727.3099999996</v>
          </cell>
          <cell r="J674">
            <v>13314315.710000001</v>
          </cell>
          <cell r="K674">
            <v>13172095.870000001</v>
          </cell>
          <cell r="L674" t="str">
            <v/>
          </cell>
          <cell r="M674">
            <v>32412138.890000001</v>
          </cell>
          <cell r="Q674" t="str">
            <v>NSO</v>
          </cell>
          <cell r="R674">
            <v>1</v>
          </cell>
          <cell r="T674" t="str">
            <v>TEKCIM CEMENT</v>
          </cell>
          <cell r="U674" t="str">
            <v>PINS2</v>
          </cell>
          <cell r="V674" t="str">
            <v>B</v>
          </cell>
          <cell r="W674" t="str">
            <v>Ind/Mini/Quar</v>
          </cell>
          <cell r="X674" t="str">
            <v>BB</v>
          </cell>
          <cell r="Y674" t="str">
            <v>Manufacturing</v>
          </cell>
          <cell r="Z674" t="str">
            <v>BB0</v>
          </cell>
          <cell r="AA674" t="str">
            <v>Manufacturing</v>
          </cell>
          <cell r="AB674" t="str">
            <v>2000</v>
          </cell>
          <cell r="AC674" t="str">
            <v>10</v>
          </cell>
          <cell r="AD674" t="str">
            <v>OnGo</v>
          </cell>
        </row>
        <row r="675">
          <cell r="A675" t="str">
            <v>P-MA-DA0-006</v>
          </cell>
          <cell r="B675" t="str">
            <v>2000200003251</v>
          </cell>
          <cell r="C675" t="str">
            <v>Morocco</v>
          </cell>
          <cell r="D675" t="str">
            <v/>
          </cell>
          <cell r="E675" t="str">
            <v/>
          </cell>
          <cell r="F675" t="str">
            <v/>
          </cell>
          <cell r="G675" t="str">
            <v/>
          </cell>
          <cell r="H675">
            <v>2087831.82</v>
          </cell>
          <cell r="I675">
            <v>5578474.3799999999</v>
          </cell>
          <cell r="J675">
            <v>8842098.4000000022</v>
          </cell>
          <cell r="K675">
            <v>6786458.0399999991</v>
          </cell>
          <cell r="L675">
            <v>4142137.11</v>
          </cell>
          <cell r="M675">
            <v>27436999.75</v>
          </cell>
          <cell r="Q675" t="str">
            <v>SOV</v>
          </cell>
          <cell r="R675">
            <v>1</v>
          </cell>
          <cell r="T675" t="str">
            <v>PROJET D’EXTENSION ET DE MODERNISATION DE L’AÉROPORT DE RABA</v>
          </cell>
          <cell r="U675" t="str">
            <v>PICU6</v>
          </cell>
          <cell r="V675" t="str">
            <v>D</v>
          </cell>
          <cell r="W675" t="str">
            <v>Transport</v>
          </cell>
          <cell r="X675" t="str">
            <v>DA</v>
          </cell>
          <cell r="Y675" t="str">
            <v>Air Transport / Airport</v>
          </cell>
          <cell r="Z675" t="str">
            <v>DA0</v>
          </cell>
          <cell r="AA675" t="str">
            <v>Air Transport / Airport</v>
          </cell>
          <cell r="AB675" t="str">
            <v>2000</v>
          </cell>
          <cell r="AC675" t="str">
            <v>10</v>
          </cell>
          <cell r="AD675" t="str">
            <v>OnGo</v>
          </cell>
        </row>
        <row r="676">
          <cell r="A676" t="str">
            <v>P-MA-DA0-007</v>
          </cell>
          <cell r="B676" t="str">
            <v>2000200005509</v>
          </cell>
          <cell r="C676" t="str">
            <v>Morocco</v>
          </cell>
          <cell r="D676" t="str">
            <v/>
          </cell>
          <cell r="E676" t="str">
            <v/>
          </cell>
          <cell r="F676" t="str">
            <v/>
          </cell>
          <cell r="G676" t="str">
            <v/>
          </cell>
          <cell r="H676" t="str">
            <v/>
          </cell>
          <cell r="I676" t="str">
            <v/>
          </cell>
          <cell r="J676" t="str">
            <v/>
          </cell>
          <cell r="K676" t="str">
            <v/>
          </cell>
          <cell r="L676">
            <v>2441341.94</v>
          </cell>
          <cell r="M676">
            <v>2441341.94</v>
          </cell>
          <cell r="Q676" t="str">
            <v>SOV</v>
          </cell>
          <cell r="R676">
            <v>1</v>
          </cell>
          <cell r="T676" t="str">
            <v>PROJET D’EXTENSION ET DE MODERNISATION DE L’AÉROPORT DE RABA</v>
          </cell>
          <cell r="U676" t="str">
            <v>PICU6</v>
          </cell>
          <cell r="V676" t="str">
            <v>D</v>
          </cell>
          <cell r="W676" t="str">
            <v>Transport</v>
          </cell>
          <cell r="X676" t="str">
            <v>DA</v>
          </cell>
          <cell r="Y676" t="str">
            <v>Air Transport / Airport</v>
          </cell>
          <cell r="Z676" t="str">
            <v>DA0</v>
          </cell>
          <cell r="AA676" t="str">
            <v>Air Transport / Airport</v>
          </cell>
          <cell r="AB676" t="str">
            <v>2000</v>
          </cell>
          <cell r="AC676" t="str">
            <v>10</v>
          </cell>
          <cell r="AD676" t="str">
            <v>OnGo</v>
          </cell>
        </row>
        <row r="677">
          <cell r="A677" t="str">
            <v>P-MA-DC0-005</v>
          </cell>
          <cell r="B677" t="str">
            <v>2000130014980</v>
          </cell>
          <cell r="C677" t="str">
            <v>Morocco</v>
          </cell>
          <cell r="D677" t="str">
            <v/>
          </cell>
          <cell r="E677">
            <v>18383359.550000001</v>
          </cell>
          <cell r="F677">
            <v>43205806.410000004</v>
          </cell>
          <cell r="G677">
            <v>16980677.620000001</v>
          </cell>
          <cell r="H677">
            <v>7527973.5199999996</v>
          </cell>
          <cell r="I677">
            <v>5149314.12</v>
          </cell>
          <cell r="J677" t="str">
            <v/>
          </cell>
          <cell r="K677">
            <v>1036363.58</v>
          </cell>
          <cell r="L677" t="str">
            <v/>
          </cell>
          <cell r="M677">
            <v>92283494.800000012</v>
          </cell>
          <cell r="Q677" t="str">
            <v>SOV</v>
          </cell>
          <cell r="R677">
            <v>1</v>
          </cell>
          <cell r="T677" t="str">
            <v>PROJET DE RENFORCEMENT DES INFRASTRUCTURES ENTRE CASABLANCA</v>
          </cell>
          <cell r="U677" t="str">
            <v>PICU6</v>
          </cell>
          <cell r="V677" t="str">
            <v>D</v>
          </cell>
          <cell r="W677" t="str">
            <v>Transport</v>
          </cell>
          <cell r="X677" t="str">
            <v>DC</v>
          </cell>
          <cell r="Y677" t="str">
            <v>Railways Transport</v>
          </cell>
          <cell r="Z677" t="str">
            <v>DC0</v>
          </cell>
          <cell r="AA677" t="str">
            <v>Railways Transport</v>
          </cell>
          <cell r="AB677" t="str">
            <v>2000</v>
          </cell>
          <cell r="AC677" t="str">
            <v>10</v>
          </cell>
          <cell r="AD677" t="str">
            <v>CLSD</v>
          </cell>
        </row>
        <row r="678">
          <cell r="A678" t="str">
            <v>P-MA-DD0-004</v>
          </cell>
          <cell r="B678" t="str">
            <v>2000130014083</v>
          </cell>
          <cell r="C678" t="str">
            <v>Morocco</v>
          </cell>
          <cell r="D678" t="str">
            <v/>
          </cell>
          <cell r="E678" t="str">
            <v/>
          </cell>
          <cell r="F678">
            <v>23452044.680000003</v>
          </cell>
          <cell r="G678">
            <v>6193670.8300000001</v>
          </cell>
          <cell r="H678">
            <v>7005563.6600000001</v>
          </cell>
          <cell r="I678">
            <v>8729313.8100000005</v>
          </cell>
          <cell r="J678">
            <v>10796633.58</v>
          </cell>
          <cell r="K678">
            <v>22855019.579999991</v>
          </cell>
          <cell r="L678">
            <v>8357656.6300000008</v>
          </cell>
          <cell r="M678">
            <v>87389902.769999981</v>
          </cell>
          <cell r="Q678" t="str">
            <v>SOV</v>
          </cell>
          <cell r="R678">
            <v>1</v>
          </cell>
          <cell r="T678" t="str">
            <v>PROJET DE CONSTRUCTION DU COMPLEXE PORTUAIRE NADOR WEST MED</v>
          </cell>
          <cell r="U678" t="str">
            <v>PICU6</v>
          </cell>
          <cell r="V678" t="str">
            <v>D</v>
          </cell>
          <cell r="W678" t="str">
            <v>Transport</v>
          </cell>
          <cell r="X678" t="str">
            <v>DD</v>
          </cell>
          <cell r="Y678" t="str">
            <v>Water &amp; Fluvial Transport / Ports</v>
          </cell>
          <cell r="Z678" t="str">
            <v>DD0</v>
          </cell>
          <cell r="AA678" t="str">
            <v>Water &amp; Fluvial Transport / Ports</v>
          </cell>
          <cell r="AB678" t="str">
            <v>2000</v>
          </cell>
          <cell r="AC678" t="str">
            <v>10</v>
          </cell>
          <cell r="AD678" t="str">
            <v>OnGo</v>
          </cell>
        </row>
        <row r="679">
          <cell r="A679" t="str">
            <v>P-MA-DD0-008</v>
          </cell>
          <cell r="B679" t="str">
            <v>2000200005508</v>
          </cell>
          <cell r="C679" t="str">
            <v>Morocco</v>
          </cell>
          <cell r="D679" t="str">
            <v/>
          </cell>
          <cell r="E679" t="str">
            <v/>
          </cell>
          <cell r="F679" t="str">
            <v/>
          </cell>
          <cell r="G679" t="str">
            <v/>
          </cell>
          <cell r="H679" t="str">
            <v/>
          </cell>
          <cell r="I679" t="str">
            <v/>
          </cell>
          <cell r="J679" t="str">
            <v/>
          </cell>
          <cell r="K679">
            <v>113265.14</v>
          </cell>
          <cell r="L679">
            <v>8076834.8300000001</v>
          </cell>
          <cell r="M679">
            <v>8190099.9699999997</v>
          </cell>
          <cell r="Q679" t="str">
            <v>SOV</v>
          </cell>
          <cell r="R679">
            <v>1</v>
          </cell>
          <cell r="T679" t="str">
            <v>PROJET DE CONSTRUCTION DU COMPLEXE PORTUAIRE NADOR WEST MED</v>
          </cell>
          <cell r="U679" t="str">
            <v>PICU6</v>
          </cell>
          <cell r="V679" t="str">
            <v>D</v>
          </cell>
          <cell r="W679" t="str">
            <v>Transport</v>
          </cell>
          <cell r="X679" t="str">
            <v>DD</v>
          </cell>
          <cell r="Y679" t="str">
            <v>Water &amp; Fluvial Transport / Ports</v>
          </cell>
          <cell r="Z679" t="str">
            <v>DD0</v>
          </cell>
          <cell r="AA679" t="str">
            <v>Water &amp; Fluvial Transport / Ports</v>
          </cell>
          <cell r="AB679" t="str">
            <v>2000</v>
          </cell>
          <cell r="AC679" t="str">
            <v>10</v>
          </cell>
          <cell r="AD679" t="str">
            <v>OnGo</v>
          </cell>
        </row>
        <row r="680">
          <cell r="A680" t="str">
            <v>P-MA-E00-010</v>
          </cell>
          <cell r="B680" t="str">
            <v>2000200000051</v>
          </cell>
          <cell r="C680" t="str">
            <v>Morocco</v>
          </cell>
          <cell r="D680" t="str">
            <v/>
          </cell>
          <cell r="E680" t="str">
            <v/>
          </cell>
          <cell r="F680">
            <v>6259646.1299999999</v>
          </cell>
          <cell r="G680">
            <v>5850470.9199999981</v>
          </cell>
          <cell r="H680">
            <v>13659945.649999995</v>
          </cell>
          <cell r="I680">
            <v>9244323.6500000022</v>
          </cell>
          <cell r="J680">
            <v>18178121.720000003</v>
          </cell>
          <cell r="K680">
            <v>2812217.2399999998</v>
          </cell>
          <cell r="L680">
            <v>1695622.83</v>
          </cell>
          <cell r="M680">
            <v>57700348.139999993</v>
          </cell>
          <cell r="Q680" t="str">
            <v>SOV</v>
          </cell>
          <cell r="R680">
            <v>1</v>
          </cell>
          <cell r="T680" t="str">
            <v>PROJET D'AMELIORATION DE LA QUALITE D'EAU ET DES PERFORMANCE</v>
          </cell>
          <cell r="U680" t="str">
            <v>AHWS3</v>
          </cell>
          <cell r="V680" t="str">
            <v>E</v>
          </cell>
          <cell r="W680" t="str">
            <v>Water Sup/Sanit</v>
          </cell>
          <cell r="X680" t="str">
            <v>E0</v>
          </cell>
          <cell r="Y680" t="str">
            <v>Water supply and Sanitation</v>
          </cell>
          <cell r="Z680" t="str">
            <v>E00</v>
          </cell>
          <cell r="AA680" t="str">
            <v>Water supply and Sanitation</v>
          </cell>
          <cell r="AB680" t="str">
            <v>2000</v>
          </cell>
          <cell r="AC680" t="str">
            <v>10</v>
          </cell>
          <cell r="AD680" t="str">
            <v>OnGo</v>
          </cell>
        </row>
        <row r="681">
          <cell r="A681" t="str">
            <v>P-MA-E00-011</v>
          </cell>
          <cell r="B681" t="str">
            <v>2000200003202</v>
          </cell>
          <cell r="C681" t="str">
            <v>Morocco</v>
          </cell>
          <cell r="D681" t="str">
            <v/>
          </cell>
          <cell r="E681" t="str">
            <v/>
          </cell>
          <cell r="F681" t="str">
            <v/>
          </cell>
          <cell r="G681" t="str">
            <v/>
          </cell>
          <cell r="H681">
            <v>2474828.27</v>
          </cell>
          <cell r="I681">
            <v>3975396.08</v>
          </cell>
          <cell r="J681">
            <v>29292490.390000001</v>
          </cell>
          <cell r="K681">
            <v>25153681.700000003</v>
          </cell>
          <cell r="L681" t="str">
            <v/>
          </cell>
          <cell r="M681">
            <v>60896396.440000005</v>
          </cell>
          <cell r="Q681" t="str">
            <v>SOV</v>
          </cell>
          <cell r="R681">
            <v>0.5</v>
          </cell>
          <cell r="T681" t="str">
            <v>PROJET DE PERENNISATION ET DE SECURISATION DE L'ACCES A L'EA</v>
          </cell>
          <cell r="U681" t="str">
            <v>AHWS3</v>
          </cell>
          <cell r="V681" t="str">
            <v>E</v>
          </cell>
          <cell r="W681" t="str">
            <v>Water Sup/Sanit</v>
          </cell>
          <cell r="X681" t="str">
            <v>E0</v>
          </cell>
          <cell r="Y681" t="str">
            <v>Water supply and Sanitation</v>
          </cell>
          <cell r="Z681" t="str">
            <v>E00</v>
          </cell>
          <cell r="AA681" t="str">
            <v>Water supply and Sanitation</v>
          </cell>
          <cell r="AB681" t="str">
            <v>2000</v>
          </cell>
          <cell r="AC681" t="str">
            <v>10</v>
          </cell>
          <cell r="AD681" t="str">
            <v>OnGo</v>
          </cell>
        </row>
        <row r="682">
          <cell r="A682" t="str">
            <v>P-MA-E00-011</v>
          </cell>
          <cell r="B682" t="str">
            <v>5050200000701</v>
          </cell>
          <cell r="C682" t="str">
            <v>Morocco</v>
          </cell>
          <cell r="D682" t="str">
            <v/>
          </cell>
          <cell r="E682" t="str">
            <v/>
          </cell>
          <cell r="F682" t="str">
            <v/>
          </cell>
          <cell r="G682" t="str">
            <v/>
          </cell>
          <cell r="H682">
            <v>1113636.96</v>
          </cell>
          <cell r="I682">
            <v>1680470.18</v>
          </cell>
          <cell r="J682">
            <v>13390208.620000001</v>
          </cell>
          <cell r="K682">
            <v>11181770.58</v>
          </cell>
          <cell r="L682" t="str">
            <v/>
          </cell>
          <cell r="M682">
            <v>27366086.340000004</v>
          </cell>
          <cell r="Q682" t="str">
            <v>SOV</v>
          </cell>
          <cell r="R682">
            <v>0.5</v>
          </cell>
          <cell r="T682" t="str">
            <v>PROJET DE PERENNISATION ET DE SECURISATION DE L'ACCES A L'EA</v>
          </cell>
          <cell r="U682" t="str">
            <v>AHWS3</v>
          </cell>
          <cell r="V682" t="str">
            <v>E</v>
          </cell>
          <cell r="W682" t="str">
            <v>Water Sup/Sanit</v>
          </cell>
          <cell r="X682" t="str">
            <v>E0</v>
          </cell>
          <cell r="Y682" t="str">
            <v>Water supply and Sanitation</v>
          </cell>
          <cell r="Z682" t="str">
            <v>E00</v>
          </cell>
          <cell r="AA682" t="str">
            <v>Water supply and Sanitation</v>
          </cell>
          <cell r="AB682" t="str">
            <v>5050</v>
          </cell>
          <cell r="AC682" t="str">
            <v>10</v>
          </cell>
          <cell r="AD682" t="str">
            <v>OnGo</v>
          </cell>
        </row>
        <row r="683">
          <cell r="A683" t="str">
            <v>P-MA-E00-013</v>
          </cell>
          <cell r="B683" t="str">
            <v>2000200005055</v>
          </cell>
          <cell r="C683" t="str">
            <v>Morocco</v>
          </cell>
          <cell r="D683" t="str">
            <v/>
          </cell>
          <cell r="E683" t="str">
            <v/>
          </cell>
          <cell r="F683" t="str">
            <v/>
          </cell>
          <cell r="G683" t="str">
            <v/>
          </cell>
          <cell r="H683" t="str">
            <v/>
          </cell>
          <cell r="I683" t="str">
            <v/>
          </cell>
          <cell r="J683" t="str">
            <v/>
          </cell>
          <cell r="K683">
            <v>1247575.92</v>
          </cell>
          <cell r="L683" t="str">
            <v/>
          </cell>
          <cell r="M683">
            <v>1247575.92</v>
          </cell>
          <cell r="Q683" t="str">
            <v>SOV</v>
          </cell>
          <cell r="R683">
            <v>1</v>
          </cell>
          <cell r="T683" t="str">
            <v>PROJET DE PERENNISATION ET DE SECURISATION DE L'ACCES A L'EA</v>
          </cell>
          <cell r="U683" t="str">
            <v>AHWS3</v>
          </cell>
          <cell r="V683" t="str">
            <v>E</v>
          </cell>
          <cell r="W683" t="str">
            <v>Water Sup/Sanit</v>
          </cell>
          <cell r="X683" t="str">
            <v>E0</v>
          </cell>
          <cell r="Y683" t="str">
            <v>Water supply and Sanitation</v>
          </cell>
          <cell r="Z683" t="str">
            <v>E00</v>
          </cell>
          <cell r="AA683" t="str">
            <v>Water supply and Sanitation</v>
          </cell>
          <cell r="AB683" t="str">
            <v>2000</v>
          </cell>
          <cell r="AC683" t="str">
            <v>10</v>
          </cell>
          <cell r="AD683" t="str">
            <v>OnGo</v>
          </cell>
        </row>
        <row r="684">
          <cell r="A684" t="str">
            <v>P-MA-E00-016</v>
          </cell>
          <cell r="B684" t="str">
            <v>2000200005205</v>
          </cell>
          <cell r="C684" t="str">
            <v>Morocco</v>
          </cell>
          <cell r="D684" t="str">
            <v/>
          </cell>
          <cell r="E684" t="str">
            <v/>
          </cell>
          <cell r="F684" t="str">
            <v/>
          </cell>
          <cell r="G684" t="str">
            <v/>
          </cell>
          <cell r="H684" t="str">
            <v/>
          </cell>
          <cell r="I684" t="str">
            <v/>
          </cell>
          <cell r="J684" t="str">
            <v/>
          </cell>
          <cell r="K684" t="str">
            <v/>
          </cell>
          <cell r="L684" t="str">
            <v/>
          </cell>
          <cell r="M684">
            <v>0</v>
          </cell>
          <cell r="Q684" t="str">
            <v>SOV</v>
          </cell>
          <cell r="R684">
            <v>1</v>
          </cell>
          <cell r="T684" t="str">
            <v>RENFORCEMENT DE LA PRODUCTION ET DE L'AMELIORATION DE LA PER</v>
          </cell>
          <cell r="U684" t="str">
            <v>AHWS3</v>
          </cell>
          <cell r="V684" t="str">
            <v>E</v>
          </cell>
          <cell r="W684" t="str">
            <v>Water Sup/Sanit</v>
          </cell>
          <cell r="X684" t="str">
            <v>E0</v>
          </cell>
          <cell r="Y684" t="str">
            <v>Water supply and Sanitation</v>
          </cell>
          <cell r="Z684" t="str">
            <v>E00</v>
          </cell>
          <cell r="AA684" t="str">
            <v>Water supply and Sanitation</v>
          </cell>
          <cell r="AB684" t="str">
            <v>2000</v>
          </cell>
          <cell r="AC684" t="str">
            <v>10</v>
          </cell>
          <cell r="AD684" t="str">
            <v>APVD</v>
          </cell>
        </row>
        <row r="685">
          <cell r="A685" t="str">
            <v>P-MA-E00-019</v>
          </cell>
          <cell r="B685" t="str">
            <v>5500155014058</v>
          </cell>
          <cell r="C685" t="str">
            <v>Morocco</v>
          </cell>
          <cell r="D685" t="str">
            <v/>
          </cell>
          <cell r="E685" t="str">
            <v/>
          </cell>
          <cell r="F685" t="str">
            <v/>
          </cell>
          <cell r="G685" t="str">
            <v/>
          </cell>
          <cell r="H685" t="str">
            <v/>
          </cell>
          <cell r="I685" t="str">
            <v/>
          </cell>
          <cell r="J685" t="str">
            <v/>
          </cell>
          <cell r="K685" t="str">
            <v/>
          </cell>
          <cell r="L685" t="str">
            <v/>
          </cell>
          <cell r="M685">
            <v>0</v>
          </cell>
          <cell r="Q685" t="str">
            <v>SOV</v>
          </cell>
          <cell r="R685">
            <v>1</v>
          </cell>
          <cell r="T685" t="str">
            <v>ÉTUDES DE MOBILISATION D’UNE PROPOSITION DE FINANCEMENT DE P</v>
          </cell>
          <cell r="U685" t="str">
            <v>AHWS3</v>
          </cell>
          <cell r="V685" t="str">
            <v>E</v>
          </cell>
          <cell r="W685" t="str">
            <v>Water Sup/Sanit</v>
          </cell>
          <cell r="X685" t="str">
            <v>E0</v>
          </cell>
          <cell r="Y685" t="str">
            <v>Water supply and Sanitation</v>
          </cell>
          <cell r="Z685" t="str">
            <v>E00</v>
          </cell>
          <cell r="AA685" t="str">
            <v>Water supply and Sanitation</v>
          </cell>
          <cell r="AB685" t="str">
            <v>5500</v>
          </cell>
          <cell r="AC685" t="str">
            <v>43</v>
          </cell>
          <cell r="AD685" t="str">
            <v>OnGo</v>
          </cell>
        </row>
        <row r="686">
          <cell r="A686" t="str">
            <v>P-MA-EAA-006</v>
          </cell>
          <cell r="B686" t="str">
            <v>5500155015003</v>
          </cell>
          <cell r="C686" t="str">
            <v>Morocco</v>
          </cell>
          <cell r="D686" t="str">
            <v/>
          </cell>
          <cell r="E686" t="str">
            <v/>
          </cell>
          <cell r="F686" t="str">
            <v/>
          </cell>
          <cell r="G686" t="str">
            <v/>
          </cell>
          <cell r="H686" t="str">
            <v/>
          </cell>
          <cell r="I686" t="str">
            <v/>
          </cell>
          <cell r="J686" t="str">
            <v/>
          </cell>
          <cell r="K686" t="str">
            <v/>
          </cell>
          <cell r="L686" t="str">
            <v/>
          </cell>
          <cell r="M686">
            <v>0</v>
          </cell>
          <cell r="Q686" t="str">
            <v>SOV</v>
          </cell>
          <cell r="R686">
            <v>1</v>
          </cell>
          <cell r="T686" t="str">
            <v>TA EVALUATION TECHNIQUE DES PROJETS DE BARRAGES ET D’INTERCO</v>
          </cell>
          <cell r="U686" t="str">
            <v>AHWS3</v>
          </cell>
          <cell r="V686" t="str">
            <v>E</v>
          </cell>
          <cell r="W686" t="str">
            <v>Water Sup/Sanit</v>
          </cell>
          <cell r="X686" t="str">
            <v>EA</v>
          </cell>
          <cell r="Y686" t="str">
            <v>Water Supply</v>
          </cell>
          <cell r="Z686" t="str">
            <v>EAA</v>
          </cell>
          <cell r="AA686" t="str">
            <v>Source Works</v>
          </cell>
          <cell r="AB686" t="str">
            <v>5500</v>
          </cell>
          <cell r="AC686" t="str">
            <v>43</v>
          </cell>
          <cell r="AD686" t="str">
            <v>OnGo</v>
          </cell>
        </row>
        <row r="687">
          <cell r="A687" t="str">
            <v>P-MA-EAZ-005</v>
          </cell>
          <cell r="B687" t="str">
            <v>5600155004451</v>
          </cell>
          <cell r="C687" t="str">
            <v>Morocco</v>
          </cell>
          <cell r="D687" t="str">
            <v/>
          </cell>
          <cell r="E687" t="str">
            <v/>
          </cell>
          <cell r="F687">
            <v>407500</v>
          </cell>
          <cell r="G687" t="str">
            <v/>
          </cell>
          <cell r="H687" t="str">
            <v/>
          </cell>
          <cell r="I687" t="str">
            <v/>
          </cell>
          <cell r="J687" t="str">
            <v/>
          </cell>
          <cell r="K687" t="str">
            <v/>
          </cell>
          <cell r="L687" t="str">
            <v/>
          </cell>
          <cell r="M687">
            <v>407500</v>
          </cell>
          <cell r="Q687" t="str">
            <v>SOV</v>
          </cell>
          <cell r="R687">
            <v>0.5</v>
          </cell>
          <cell r="T687" t="str">
            <v>MANAGEMENT OF RURAL WATER SUPPLY FACILITIES BY PRIVATE CONTR</v>
          </cell>
          <cell r="U687" t="str">
            <v>AWTF</v>
          </cell>
          <cell r="V687" t="str">
            <v>E</v>
          </cell>
          <cell r="W687" t="str">
            <v>Water Sup/Sanit</v>
          </cell>
          <cell r="X687" t="str">
            <v>EA</v>
          </cell>
          <cell r="Y687" t="str">
            <v>Water Supply</v>
          </cell>
          <cell r="Z687" t="str">
            <v>EAZ</v>
          </cell>
          <cell r="AA687" t="str">
            <v>More Than One Water Supply Sub-Sector</v>
          </cell>
          <cell r="AB687" t="str">
            <v>5600</v>
          </cell>
          <cell r="AC687" t="str">
            <v>44</v>
          </cell>
          <cell r="AD687" t="str">
            <v>COMP</v>
          </cell>
        </row>
        <row r="688">
          <cell r="A688" t="str">
            <v>P-MA-EAZ-005</v>
          </cell>
          <cell r="B688" t="str">
            <v>5700155002501</v>
          </cell>
          <cell r="C688" t="str">
            <v>Morocco</v>
          </cell>
          <cell r="D688" t="str">
            <v/>
          </cell>
          <cell r="E688" t="str">
            <v/>
          </cell>
          <cell r="F688" t="str">
            <v/>
          </cell>
          <cell r="G688">
            <v>5192.9799999999996</v>
          </cell>
          <cell r="H688">
            <v>12808.3</v>
          </cell>
          <cell r="I688" t="str">
            <v/>
          </cell>
          <cell r="J688" t="str">
            <v/>
          </cell>
          <cell r="K688" t="str">
            <v/>
          </cell>
          <cell r="L688" t="str">
            <v/>
          </cell>
          <cell r="M688">
            <v>18001.28</v>
          </cell>
          <cell r="Q688" t="str">
            <v>SOV</v>
          </cell>
          <cell r="R688">
            <v>0.5</v>
          </cell>
          <cell r="T688" t="str">
            <v>MANAGEMENT OF RURAL WATER SUPPLY FACILITIES BY PRIVATE CONTR</v>
          </cell>
          <cell r="U688" t="str">
            <v>AWTF</v>
          </cell>
          <cell r="V688" t="str">
            <v>E</v>
          </cell>
          <cell r="W688" t="str">
            <v>Water Sup/Sanit</v>
          </cell>
          <cell r="X688" t="str">
            <v>EA</v>
          </cell>
          <cell r="Y688" t="str">
            <v>Water Supply</v>
          </cell>
          <cell r="Z688" t="str">
            <v>EAZ</v>
          </cell>
          <cell r="AA688" t="str">
            <v>More Than One Water Supply Sub-Sector</v>
          </cell>
          <cell r="AB688" t="str">
            <v>5700</v>
          </cell>
          <cell r="AC688" t="str">
            <v>41</v>
          </cell>
          <cell r="AD688" t="str">
            <v>COMP</v>
          </cell>
        </row>
        <row r="689">
          <cell r="A689" t="str">
            <v>P-MA-FA0-008</v>
          </cell>
          <cell r="B689" t="str">
            <v>2000200004654</v>
          </cell>
          <cell r="C689" t="str">
            <v>Morocco</v>
          </cell>
          <cell r="D689" t="str">
            <v/>
          </cell>
          <cell r="E689" t="str">
            <v/>
          </cell>
          <cell r="F689" t="str">
            <v/>
          </cell>
          <cell r="G689" t="str">
            <v/>
          </cell>
          <cell r="H689" t="str">
            <v/>
          </cell>
          <cell r="I689" t="str">
            <v/>
          </cell>
          <cell r="J689">
            <v>1565426.97</v>
          </cell>
          <cell r="K689">
            <v>19784096.73</v>
          </cell>
          <cell r="L689">
            <v>10527977.190000001</v>
          </cell>
          <cell r="M689">
            <v>31877500.890000001</v>
          </cell>
          <cell r="Q689" t="str">
            <v>SOV</v>
          </cell>
          <cell r="R689">
            <v>1</v>
          </cell>
          <cell r="T689" t="str">
            <v>PROGRAMME DEVELOPPEMENT RESEAUX DE TRANSPORT D'ELECTRICITE E</v>
          </cell>
          <cell r="U689" t="str">
            <v>PESD2</v>
          </cell>
          <cell r="V689" t="str">
            <v>F</v>
          </cell>
          <cell r="W689" t="str">
            <v>Power</v>
          </cell>
          <cell r="X689" t="str">
            <v>FA</v>
          </cell>
          <cell r="Y689" t="str">
            <v>Electricity</v>
          </cell>
          <cell r="Z689" t="str">
            <v>FA0</v>
          </cell>
          <cell r="AA689" t="str">
            <v>Electricity</v>
          </cell>
          <cell r="AB689" t="str">
            <v>2000</v>
          </cell>
          <cell r="AC689" t="str">
            <v>10</v>
          </cell>
          <cell r="AD689" t="str">
            <v>OnGo</v>
          </cell>
        </row>
        <row r="690">
          <cell r="A690" t="str">
            <v>P-MA-FF0-004</v>
          </cell>
          <cell r="B690" t="str">
            <v>2000200004501</v>
          </cell>
          <cell r="C690" t="str">
            <v>Morocco</v>
          </cell>
          <cell r="D690" t="str">
            <v/>
          </cell>
          <cell r="E690" t="str">
            <v/>
          </cell>
          <cell r="F690" t="str">
            <v/>
          </cell>
          <cell r="G690" t="str">
            <v/>
          </cell>
          <cell r="H690" t="str">
            <v/>
          </cell>
          <cell r="I690" t="str">
            <v/>
          </cell>
          <cell r="J690" t="str">
            <v/>
          </cell>
          <cell r="K690" t="str">
            <v/>
          </cell>
          <cell r="L690" t="str">
            <v/>
          </cell>
          <cell r="M690">
            <v>0</v>
          </cell>
          <cell r="Q690" t="str">
            <v>SOV</v>
          </cell>
          <cell r="R690">
            <v>0.5</v>
          </cell>
          <cell r="T690" t="str">
            <v>COMPLEXE SOLAIRE MIDELT - PHASE I - CENTRALE NOOR MIDELT I</v>
          </cell>
          <cell r="U690" t="str">
            <v>PESD2</v>
          </cell>
          <cell r="V690" t="str">
            <v>F</v>
          </cell>
          <cell r="W690" t="str">
            <v>Power</v>
          </cell>
          <cell r="X690" t="str">
            <v>FF</v>
          </cell>
          <cell r="Y690" t="str">
            <v>Solar Energy</v>
          </cell>
          <cell r="Z690" t="str">
            <v>FF0</v>
          </cell>
          <cell r="AA690" t="str">
            <v>Solar Energy</v>
          </cell>
          <cell r="AB690" t="str">
            <v>2000</v>
          </cell>
          <cell r="AC690" t="str">
            <v>10</v>
          </cell>
          <cell r="AD690" t="str">
            <v>OnGo</v>
          </cell>
        </row>
        <row r="691">
          <cell r="A691" t="str">
            <v>P-MA-FF0-004</v>
          </cell>
          <cell r="B691" t="str">
            <v>5560130001001</v>
          </cell>
          <cell r="C691" t="str">
            <v>Morocco</v>
          </cell>
          <cell r="D691" t="str">
            <v/>
          </cell>
          <cell r="E691" t="str">
            <v/>
          </cell>
          <cell r="F691" t="str">
            <v/>
          </cell>
          <cell r="G691" t="str">
            <v/>
          </cell>
          <cell r="H691" t="str">
            <v/>
          </cell>
          <cell r="I691" t="str">
            <v/>
          </cell>
          <cell r="J691" t="str">
            <v/>
          </cell>
          <cell r="K691" t="str">
            <v/>
          </cell>
          <cell r="L691" t="str">
            <v/>
          </cell>
          <cell r="M691">
            <v>0</v>
          </cell>
          <cell r="Q691" t="str">
            <v>SOV</v>
          </cell>
          <cell r="R691">
            <v>0.5</v>
          </cell>
          <cell r="T691" t="str">
            <v>COMPLEXE SOLAIRE MIDELT - PHASE I - CENTRALE NOOR MIDELT I</v>
          </cell>
          <cell r="U691" t="str">
            <v>PESD2</v>
          </cell>
          <cell r="V691" t="str">
            <v>F</v>
          </cell>
          <cell r="W691" t="str">
            <v>Power</v>
          </cell>
          <cell r="X691" t="str">
            <v>FF</v>
          </cell>
          <cell r="Y691" t="str">
            <v>Solar Energy</v>
          </cell>
          <cell r="Z691" t="str">
            <v>FF0</v>
          </cell>
          <cell r="AA691" t="str">
            <v>Solar Energy</v>
          </cell>
          <cell r="AB691" t="str">
            <v>5560</v>
          </cell>
          <cell r="AC691" t="str">
            <v>10</v>
          </cell>
          <cell r="AD691" t="str">
            <v>OnGo</v>
          </cell>
        </row>
        <row r="692">
          <cell r="A692" t="str">
            <v>P-MA-FZ0-002</v>
          </cell>
          <cell r="B692" t="str">
            <v>5590155000001</v>
          </cell>
          <cell r="C692" t="str">
            <v>Morocco</v>
          </cell>
          <cell r="D692" t="str">
            <v/>
          </cell>
          <cell r="E692" t="str">
            <v/>
          </cell>
          <cell r="F692" t="str">
            <v/>
          </cell>
          <cell r="G692" t="str">
            <v/>
          </cell>
          <cell r="H692" t="str">
            <v/>
          </cell>
          <cell r="I692" t="str">
            <v/>
          </cell>
          <cell r="J692" t="str">
            <v/>
          </cell>
          <cell r="K692" t="str">
            <v/>
          </cell>
          <cell r="L692">
            <v>4498.16</v>
          </cell>
          <cell r="M692">
            <v>4498.16</v>
          </cell>
          <cell r="Q692" t="str">
            <v>SOV</v>
          </cell>
          <cell r="R692">
            <v>1</v>
          </cell>
          <cell r="T692" t="str">
            <v>TA - DEVELOPPEMENT SUPER ESCO POUR LA SIE - MAROC</v>
          </cell>
          <cell r="U692" t="str">
            <v>PERN2</v>
          </cell>
          <cell r="V692" t="str">
            <v>F</v>
          </cell>
          <cell r="W692" t="str">
            <v>Power</v>
          </cell>
          <cell r="X692" t="str">
            <v>FZ</v>
          </cell>
          <cell r="Y692" t="str">
            <v>Other Sources Of Energy</v>
          </cell>
          <cell r="Z692" t="str">
            <v>FZ0</v>
          </cell>
          <cell r="AA692" t="str">
            <v>Other Sources Of Energy</v>
          </cell>
          <cell r="AB692" t="str">
            <v>5590</v>
          </cell>
          <cell r="AC692" t="str">
            <v>41</v>
          </cell>
          <cell r="AD692" t="str">
            <v>OnGo</v>
          </cell>
        </row>
        <row r="693">
          <cell r="A693" t="str">
            <v>P-MA-H00-004</v>
          </cell>
          <cell r="B693" t="str">
            <v>2000130013832</v>
          </cell>
          <cell r="C693" t="str">
            <v>Morocco</v>
          </cell>
          <cell r="D693">
            <v>79664065.489999995</v>
          </cell>
          <cell r="E693" t="str">
            <v/>
          </cell>
          <cell r="F693" t="str">
            <v/>
          </cell>
          <cell r="G693" t="str">
            <v/>
          </cell>
          <cell r="H693" t="str">
            <v/>
          </cell>
          <cell r="I693" t="str">
            <v/>
          </cell>
          <cell r="J693" t="str">
            <v/>
          </cell>
          <cell r="K693" t="str">
            <v/>
          </cell>
          <cell r="L693" t="str">
            <v/>
          </cell>
          <cell r="M693">
            <v>79664065.489999995</v>
          </cell>
          <cell r="Q693" t="str">
            <v>SOV</v>
          </cell>
          <cell r="R693">
            <v>1</v>
          </cell>
          <cell r="T693" t="str">
            <v>PROGRAMME D'APPUI À LA COMPETITIVITE DE L'ECONOMIE MAROCAINE</v>
          </cell>
          <cell r="U693" t="str">
            <v>ECGF1</v>
          </cell>
          <cell r="V693" t="str">
            <v>H</v>
          </cell>
          <cell r="W693" t="str">
            <v>Finance</v>
          </cell>
          <cell r="X693" t="str">
            <v>H0</v>
          </cell>
          <cell r="Y693" t="str">
            <v>Finance</v>
          </cell>
          <cell r="Z693" t="str">
            <v>H00</v>
          </cell>
          <cell r="AA693" t="str">
            <v>Finance</v>
          </cell>
          <cell r="AB693" t="str">
            <v>2000</v>
          </cell>
          <cell r="AC693" t="str">
            <v>20</v>
          </cell>
          <cell r="AD693" t="str">
            <v>COMP</v>
          </cell>
        </row>
        <row r="694">
          <cell r="A694" t="str">
            <v>P-MA-H00-020</v>
          </cell>
          <cell r="B694" t="str">
            <v>2000200005155</v>
          </cell>
          <cell r="C694" t="str">
            <v>Morocco</v>
          </cell>
          <cell r="D694" t="str">
            <v/>
          </cell>
          <cell r="E694" t="str">
            <v/>
          </cell>
          <cell r="F694" t="str">
            <v/>
          </cell>
          <cell r="G694" t="str">
            <v/>
          </cell>
          <cell r="H694" t="str">
            <v/>
          </cell>
          <cell r="I694" t="str">
            <v/>
          </cell>
          <cell r="J694" t="str">
            <v/>
          </cell>
          <cell r="K694">
            <v>96654933.829999998</v>
          </cell>
          <cell r="L694" t="str">
            <v/>
          </cell>
          <cell r="M694">
            <v>96654933.829999998</v>
          </cell>
          <cell r="Q694" t="str">
            <v>SOV</v>
          </cell>
          <cell r="R694">
            <v>1</v>
          </cell>
          <cell r="T694" t="str">
            <v>PROGRAMME D’APPUI À L’INCLUSION FINANCIÈRE ET À L’ENTREPRENA</v>
          </cell>
          <cell r="U694" t="str">
            <v>PIFD1</v>
          </cell>
          <cell r="V694" t="str">
            <v>H</v>
          </cell>
          <cell r="W694" t="str">
            <v>Finance</v>
          </cell>
          <cell r="X694" t="str">
            <v>H0</v>
          </cell>
          <cell r="Y694" t="str">
            <v>Finance</v>
          </cell>
          <cell r="Z694" t="str">
            <v>H00</v>
          </cell>
          <cell r="AA694" t="str">
            <v>Finance</v>
          </cell>
          <cell r="AB694" t="str">
            <v>2000</v>
          </cell>
          <cell r="AC694" t="str">
            <v>20</v>
          </cell>
          <cell r="AD694" t="str">
            <v>OnGo</v>
          </cell>
        </row>
        <row r="695">
          <cell r="A695" t="str">
            <v>P-MA-HA0-005</v>
          </cell>
          <cell r="B695" t="str">
            <v>2000130019330</v>
          </cell>
          <cell r="C695" t="str">
            <v>Morocco</v>
          </cell>
          <cell r="D695" t="str">
            <v/>
          </cell>
          <cell r="E695" t="str">
            <v/>
          </cell>
          <cell r="F695" t="str">
            <v/>
          </cell>
          <cell r="G695" t="str">
            <v/>
          </cell>
          <cell r="H695">
            <v>80263907.730000004</v>
          </cell>
          <cell r="I695" t="str">
            <v/>
          </cell>
          <cell r="J695" t="str">
            <v/>
          </cell>
          <cell r="K695" t="str">
            <v/>
          </cell>
          <cell r="L695" t="str">
            <v/>
          </cell>
          <cell r="M695">
            <v>80263907.730000004</v>
          </cell>
          <cell r="Q695" t="str">
            <v>NSO</v>
          </cell>
          <cell r="R695">
            <v>1</v>
          </cell>
          <cell r="T695" t="str">
            <v>BANQUE CENTRALE POPULAIRE</v>
          </cell>
          <cell r="U695" t="str">
            <v>PINS2</v>
          </cell>
          <cell r="V695" t="str">
            <v>H</v>
          </cell>
          <cell r="W695" t="str">
            <v>Finance</v>
          </cell>
          <cell r="X695" t="str">
            <v>HA</v>
          </cell>
          <cell r="Y695" t="str">
            <v>Banks</v>
          </cell>
          <cell r="Z695" t="str">
            <v>HA0</v>
          </cell>
          <cell r="AA695" t="str">
            <v>Banks</v>
          </cell>
          <cell r="AB695" t="str">
            <v>2000</v>
          </cell>
          <cell r="AC695" t="str">
            <v>11</v>
          </cell>
          <cell r="AD695" t="str">
            <v>OnGo</v>
          </cell>
        </row>
        <row r="696">
          <cell r="A696" t="str">
            <v>P-MA-HAA-012</v>
          </cell>
          <cell r="B696" t="str">
            <v>2000130021081</v>
          </cell>
          <cell r="C696" t="str">
            <v>Morocco</v>
          </cell>
          <cell r="D696" t="str">
            <v/>
          </cell>
          <cell r="E696" t="str">
            <v/>
          </cell>
          <cell r="F696" t="str">
            <v/>
          </cell>
          <cell r="G696" t="str">
            <v/>
          </cell>
          <cell r="H696" t="str">
            <v/>
          </cell>
          <cell r="I696" t="str">
            <v/>
          </cell>
          <cell r="J696" t="str">
            <v/>
          </cell>
          <cell r="K696" t="str">
            <v/>
          </cell>
          <cell r="L696" t="str">
            <v/>
          </cell>
          <cell r="M696">
            <v>0</v>
          </cell>
          <cell r="Q696" t="str">
            <v>NSO</v>
          </cell>
          <cell r="R696">
            <v>1</v>
          </cell>
          <cell r="T696" t="str">
            <v>FONDS D’EQUIPEMENT COMMUNAL (FEC)</v>
          </cell>
          <cell r="U696" t="str">
            <v>PIFD1</v>
          </cell>
          <cell r="V696" t="str">
            <v>H</v>
          </cell>
          <cell r="W696" t="str">
            <v>Finance</v>
          </cell>
          <cell r="X696" t="str">
            <v>HA</v>
          </cell>
          <cell r="Y696" t="str">
            <v>Banks</v>
          </cell>
          <cell r="Z696" t="str">
            <v>HAA</v>
          </cell>
          <cell r="AA696" t="str">
            <v>Development Banking</v>
          </cell>
          <cell r="AB696" t="str">
            <v>2000</v>
          </cell>
          <cell r="AC696" t="str">
            <v>11</v>
          </cell>
          <cell r="AD696" t="str">
            <v>APVD</v>
          </cell>
        </row>
        <row r="697">
          <cell r="A697" t="str">
            <v>P-MA-HAZ-002</v>
          </cell>
          <cell r="B697" t="str">
            <v>2000200000251</v>
          </cell>
          <cell r="C697" t="str">
            <v>Morocco</v>
          </cell>
          <cell r="D697" t="str">
            <v/>
          </cell>
          <cell r="E697">
            <v>111626981.02</v>
          </cell>
          <cell r="F697" t="str">
            <v/>
          </cell>
          <cell r="G697" t="str">
            <v/>
          </cell>
          <cell r="H697" t="str">
            <v/>
          </cell>
          <cell r="I697" t="str">
            <v/>
          </cell>
          <cell r="J697" t="str">
            <v/>
          </cell>
          <cell r="K697" t="str">
            <v/>
          </cell>
          <cell r="L697" t="str">
            <v/>
          </cell>
          <cell r="M697">
            <v>111626981.02</v>
          </cell>
          <cell r="Q697" t="str">
            <v>SOV</v>
          </cell>
          <cell r="R697">
            <v>1</v>
          </cell>
          <cell r="T697" t="str">
            <v>PROGRAMME D'APPUI AU RENFORCEMENT DE LA STABILITÉ ET DE L'IN</v>
          </cell>
          <cell r="U697" t="str">
            <v>PIFD1</v>
          </cell>
          <cell r="V697" t="str">
            <v>H</v>
          </cell>
          <cell r="W697" t="str">
            <v>Finance</v>
          </cell>
          <cell r="X697" t="str">
            <v>HA</v>
          </cell>
          <cell r="Y697" t="str">
            <v>Banks</v>
          </cell>
          <cell r="Z697" t="str">
            <v>HAZ</v>
          </cell>
          <cell r="AA697" t="str">
            <v>More Than One Bank Sub-Sector</v>
          </cell>
          <cell r="AB697" t="str">
            <v>2000</v>
          </cell>
          <cell r="AC697" t="str">
            <v>20</v>
          </cell>
          <cell r="AD697" t="str">
            <v>COMP</v>
          </cell>
        </row>
        <row r="698">
          <cell r="A698" t="str">
            <v>P-MA-I00-006</v>
          </cell>
          <cell r="B698" t="str">
            <v>2000200003406</v>
          </cell>
          <cell r="C698" t="str">
            <v>Morocco</v>
          </cell>
          <cell r="D698" t="str">
            <v/>
          </cell>
          <cell r="E698" t="str">
            <v/>
          </cell>
          <cell r="F698" t="str">
            <v/>
          </cell>
          <cell r="G698" t="str">
            <v/>
          </cell>
          <cell r="H698">
            <v>17543732.199999999</v>
          </cell>
          <cell r="I698">
            <v>9864797.5500000007</v>
          </cell>
          <cell r="J698">
            <v>10395344</v>
          </cell>
          <cell r="K698">
            <v>2406114.36</v>
          </cell>
          <cell r="L698" t="str">
            <v/>
          </cell>
          <cell r="M698">
            <v>40209988.109999999</v>
          </cell>
          <cell r="Q698" t="str">
            <v>SOV</v>
          </cell>
          <cell r="R698">
            <v>1</v>
          </cell>
          <cell r="T698" t="str">
            <v>PROGRAMME AXE SUR LES RESULTATS À L’AMÉLIORATION DE L'ACCES</v>
          </cell>
          <cell r="U698" t="str">
            <v>AHHD3</v>
          </cell>
          <cell r="V698" t="str">
            <v>I</v>
          </cell>
          <cell r="W698" t="str">
            <v>Social</v>
          </cell>
          <cell r="X698" t="str">
            <v>I0</v>
          </cell>
          <cell r="Y698" t="str">
            <v>Social</v>
          </cell>
          <cell r="Z698" t="str">
            <v>I00</v>
          </cell>
          <cell r="AA698" t="str">
            <v>Social</v>
          </cell>
          <cell r="AB698" t="str">
            <v>2000</v>
          </cell>
          <cell r="AC698" t="str">
            <v>23</v>
          </cell>
          <cell r="AD698" t="str">
            <v>OnGo</v>
          </cell>
        </row>
        <row r="699">
          <cell r="A699" t="str">
            <v>P-MA-I00-010</v>
          </cell>
          <cell r="B699" t="str">
            <v>2000200004663</v>
          </cell>
          <cell r="C699" t="str">
            <v>Morocco</v>
          </cell>
          <cell r="D699" t="str">
            <v/>
          </cell>
          <cell r="E699" t="str">
            <v/>
          </cell>
          <cell r="F699" t="str">
            <v/>
          </cell>
          <cell r="G699" t="str">
            <v/>
          </cell>
          <cell r="H699" t="str">
            <v/>
          </cell>
          <cell r="I699">
            <v>36837467.310000002</v>
          </cell>
          <cell r="J699" t="str">
            <v/>
          </cell>
          <cell r="K699">
            <v>8335346.9100000001</v>
          </cell>
          <cell r="L699" t="str">
            <v/>
          </cell>
          <cell r="M699">
            <v>45172814.219999999</v>
          </cell>
          <cell r="Q699" t="str">
            <v>SOV</v>
          </cell>
          <cell r="R699">
            <v>1</v>
          </cell>
          <cell r="T699" t="str">
            <v>PROGRAMME AXÉ SUR LES RÉSULTATS POUR L’AMÉLIORATION DE LA PR</v>
          </cell>
          <cell r="U699" t="str">
            <v>AHHD3</v>
          </cell>
          <cell r="V699" t="str">
            <v>I</v>
          </cell>
          <cell r="W699" t="str">
            <v>Social</v>
          </cell>
          <cell r="X699" t="str">
            <v>I0</v>
          </cell>
          <cell r="Y699" t="str">
            <v>Social</v>
          </cell>
          <cell r="Z699" t="str">
            <v>I00</v>
          </cell>
          <cell r="AA699" t="str">
            <v>Social</v>
          </cell>
          <cell r="AB699" t="str">
            <v>2000</v>
          </cell>
          <cell r="AC699" t="str">
            <v>23</v>
          </cell>
          <cell r="AD699" t="str">
            <v>OnGo</v>
          </cell>
        </row>
        <row r="700">
          <cell r="A700" t="str">
            <v>P-MA-I00-012</v>
          </cell>
          <cell r="B700" t="str">
            <v>2000200005503</v>
          </cell>
          <cell r="C700" t="str">
            <v>Morocco</v>
          </cell>
          <cell r="D700" t="str">
            <v/>
          </cell>
          <cell r="E700" t="str">
            <v/>
          </cell>
          <cell r="F700" t="str">
            <v/>
          </cell>
          <cell r="G700" t="str">
            <v/>
          </cell>
          <cell r="H700" t="str">
            <v/>
          </cell>
          <cell r="I700" t="str">
            <v/>
          </cell>
          <cell r="J700" t="str">
            <v/>
          </cell>
          <cell r="K700">
            <v>68630389.849999994</v>
          </cell>
          <cell r="L700" t="str">
            <v/>
          </cell>
          <cell r="M700">
            <v>68630389.849999994</v>
          </cell>
          <cell r="Q700" t="str">
            <v>SOV</v>
          </cell>
          <cell r="R700">
            <v>1</v>
          </cell>
          <cell r="T700" t="str">
            <v>PROGRAMME D’APPUI A LA GENERALISATION DE LA COUVERTURE SOCIA</v>
          </cell>
          <cell r="U700" t="str">
            <v>AHHD3</v>
          </cell>
          <cell r="V700" t="str">
            <v>I</v>
          </cell>
          <cell r="W700" t="str">
            <v>Social</v>
          </cell>
          <cell r="X700" t="str">
            <v>I0</v>
          </cell>
          <cell r="Y700" t="str">
            <v>Social</v>
          </cell>
          <cell r="Z700" t="str">
            <v>I00</v>
          </cell>
          <cell r="AA700" t="str">
            <v>Social</v>
          </cell>
          <cell r="AB700" t="str">
            <v>2000</v>
          </cell>
          <cell r="AC700" t="str">
            <v>20</v>
          </cell>
          <cell r="AD700" t="str">
            <v>OnGo</v>
          </cell>
        </row>
        <row r="701">
          <cell r="A701" t="str">
            <v>P-MA-I00-016</v>
          </cell>
          <cell r="B701" t="str">
            <v>2000200004809</v>
          </cell>
          <cell r="C701" t="str">
            <v>Morocco</v>
          </cell>
          <cell r="D701" t="str">
            <v/>
          </cell>
          <cell r="E701" t="str">
            <v/>
          </cell>
          <cell r="F701" t="str">
            <v/>
          </cell>
          <cell r="G701" t="str">
            <v/>
          </cell>
          <cell r="H701" t="str">
            <v/>
          </cell>
          <cell r="I701" t="str">
            <v/>
          </cell>
          <cell r="J701">
            <v>24542426.099999998</v>
          </cell>
          <cell r="K701">
            <v>17180292.93</v>
          </cell>
          <cell r="L701" t="str">
            <v/>
          </cell>
          <cell r="M701">
            <v>41722719.030000001</v>
          </cell>
          <cell r="Q701" t="str">
            <v>SOV</v>
          </cell>
          <cell r="R701">
            <v>1</v>
          </cell>
          <cell r="T701" t="str">
            <v>PROGRAMME D’APPUI À L’AMÉLIORATION DE LA PROTECTION SOCIALE</v>
          </cell>
          <cell r="U701" t="str">
            <v>AHHD3</v>
          </cell>
          <cell r="V701" t="str">
            <v>I</v>
          </cell>
          <cell r="W701" t="str">
            <v>Social</v>
          </cell>
          <cell r="X701" t="str">
            <v>I0</v>
          </cell>
          <cell r="Y701" t="str">
            <v>Social</v>
          </cell>
          <cell r="Z701" t="str">
            <v>I00</v>
          </cell>
          <cell r="AA701" t="str">
            <v>Social</v>
          </cell>
          <cell r="AB701" t="str">
            <v>2000</v>
          </cell>
          <cell r="AC701" t="str">
            <v>23</v>
          </cell>
          <cell r="AD701" t="str">
            <v>OnGo</v>
          </cell>
        </row>
        <row r="702">
          <cell r="A702" t="str">
            <v>P-MA-IAD-002</v>
          </cell>
          <cell r="B702" t="str">
            <v>5500155010101</v>
          </cell>
          <cell r="C702" t="str">
            <v>Morocco</v>
          </cell>
          <cell r="D702" t="str">
            <v/>
          </cell>
          <cell r="E702">
            <v>17215.91</v>
          </cell>
          <cell r="F702">
            <v>21126.77</v>
          </cell>
          <cell r="G702">
            <v>180306.57</v>
          </cell>
          <cell r="H702">
            <v>112751.43</v>
          </cell>
          <cell r="I702" t="str">
            <v/>
          </cell>
          <cell r="J702">
            <v>66599.320000000007</v>
          </cell>
          <cell r="K702" t="str">
            <v/>
          </cell>
          <cell r="L702" t="str">
            <v/>
          </cell>
          <cell r="M702">
            <v>398000</v>
          </cell>
          <cell r="Q702" t="str">
            <v>SOV</v>
          </cell>
          <cell r="R702">
            <v>1</v>
          </cell>
          <cell r="T702" t="str">
            <v>MIC-SYSTEME D'INFORMATION POUR L'AMELIORATION DE LA GOUVERNA</v>
          </cell>
          <cell r="U702" t="str">
            <v>AHHD3</v>
          </cell>
          <cell r="V702" t="str">
            <v>I</v>
          </cell>
          <cell r="W702" t="str">
            <v>Social</v>
          </cell>
          <cell r="X702" t="str">
            <v>IA</v>
          </cell>
          <cell r="Y702" t="str">
            <v>Education</v>
          </cell>
          <cell r="Z702" t="str">
            <v>IAD</v>
          </cell>
          <cell r="AA702" t="str">
            <v>Higher Education</v>
          </cell>
          <cell r="AB702" t="str">
            <v>5500</v>
          </cell>
          <cell r="AC702" t="str">
            <v>43</v>
          </cell>
          <cell r="AD702" t="str">
            <v>COMP</v>
          </cell>
        </row>
        <row r="703">
          <cell r="A703" t="str">
            <v>P-MA-IBD-011</v>
          </cell>
          <cell r="B703" t="str">
            <v>2000200000101</v>
          </cell>
          <cell r="C703" t="str">
            <v>Morocco</v>
          </cell>
          <cell r="D703" t="str">
            <v/>
          </cell>
          <cell r="E703">
            <v>55445714.780000001</v>
          </cell>
          <cell r="F703">
            <v>57250000</v>
          </cell>
          <cell r="G703" t="str">
            <v/>
          </cell>
          <cell r="H703" t="str">
            <v/>
          </cell>
          <cell r="I703" t="str">
            <v/>
          </cell>
          <cell r="J703" t="str">
            <v/>
          </cell>
          <cell r="K703" t="str">
            <v/>
          </cell>
          <cell r="L703" t="str">
            <v/>
          </cell>
          <cell r="M703">
            <v>112695714.78</v>
          </cell>
          <cell r="Q703" t="str">
            <v>SOV</v>
          </cell>
          <cell r="R703">
            <v>1</v>
          </cell>
          <cell r="T703" t="str">
            <v>PROGRAMME D'APPUI A LA GOUVERNANCE DE LA PROTECTION SOCIALE</v>
          </cell>
          <cell r="U703" t="str">
            <v>AHHD3</v>
          </cell>
          <cell r="V703" t="str">
            <v>I</v>
          </cell>
          <cell r="W703" t="str">
            <v>Social</v>
          </cell>
          <cell r="X703" t="str">
            <v>IB</v>
          </cell>
          <cell r="Y703" t="str">
            <v>Health</v>
          </cell>
          <cell r="Z703" t="str">
            <v>IBD</v>
          </cell>
          <cell r="AA703" t="str">
            <v>General Health</v>
          </cell>
          <cell r="AB703" t="str">
            <v>2000</v>
          </cell>
          <cell r="AC703" t="str">
            <v>21</v>
          </cell>
          <cell r="AD703" t="str">
            <v>COMP</v>
          </cell>
        </row>
        <row r="704">
          <cell r="A704" t="str">
            <v>P-MA-K00-012</v>
          </cell>
          <cell r="B704" t="str">
            <v>5500155009451</v>
          </cell>
          <cell r="C704" t="str">
            <v>Morocco</v>
          </cell>
          <cell r="D704" t="str">
            <v/>
          </cell>
          <cell r="E704">
            <v>208214.35</v>
          </cell>
          <cell r="F704" t="str">
            <v/>
          </cell>
          <cell r="G704">
            <v>399372.48</v>
          </cell>
          <cell r="H704" t="str">
            <v/>
          </cell>
          <cell r="I704">
            <v>184353.96</v>
          </cell>
          <cell r="J704" t="str">
            <v/>
          </cell>
          <cell r="K704" t="str">
            <v/>
          </cell>
          <cell r="L704" t="str">
            <v/>
          </cell>
          <cell r="M704">
            <v>791940.78999999992</v>
          </cell>
          <cell r="Q704" t="str">
            <v>SOV</v>
          </cell>
          <cell r="R704">
            <v>1</v>
          </cell>
          <cell r="T704" t="str">
            <v>PROJET D’APPUI AU RENFORCEMENT DES CAPACITÉS DE LA COUR DES</v>
          </cell>
          <cell r="U704" t="str">
            <v>ECGF1</v>
          </cell>
          <cell r="V704" t="str">
            <v>K</v>
          </cell>
          <cell r="W704" t="str">
            <v>Multi-Sector</v>
          </cell>
          <cell r="X704" t="str">
            <v>K0</v>
          </cell>
          <cell r="Y704" t="str">
            <v>Multi-Sector</v>
          </cell>
          <cell r="Z704" t="str">
            <v>K00</v>
          </cell>
          <cell r="AA704" t="str">
            <v>Multi-Sector</v>
          </cell>
          <cell r="AB704" t="str">
            <v>5500</v>
          </cell>
          <cell r="AC704" t="str">
            <v>43</v>
          </cell>
          <cell r="AD704" t="str">
            <v>OnGo</v>
          </cell>
        </row>
        <row r="705">
          <cell r="A705" t="str">
            <v>P-MA-K00-013</v>
          </cell>
          <cell r="B705" t="str">
            <v>2000200001451</v>
          </cell>
          <cell r="C705" t="str">
            <v>Morocco</v>
          </cell>
          <cell r="D705" t="str">
            <v/>
          </cell>
          <cell r="E705" t="str">
            <v/>
          </cell>
          <cell r="F705">
            <v>200000000</v>
          </cell>
          <cell r="G705" t="str">
            <v/>
          </cell>
          <cell r="H705" t="str">
            <v/>
          </cell>
          <cell r="I705" t="str">
            <v/>
          </cell>
          <cell r="J705" t="str">
            <v/>
          </cell>
          <cell r="K705" t="str">
            <v/>
          </cell>
          <cell r="L705" t="str">
            <v/>
          </cell>
          <cell r="M705">
            <v>200000000</v>
          </cell>
          <cell r="Q705" t="str">
            <v>SOV</v>
          </cell>
          <cell r="R705">
            <v>1</v>
          </cell>
          <cell r="T705" t="str">
            <v>PROGRAMME D’APPUI A L'ACCÉLÉRATION DE L’INDUSTRIALISATION AU</v>
          </cell>
          <cell r="U705" t="str">
            <v>ECGF1</v>
          </cell>
          <cell r="V705" t="str">
            <v>K</v>
          </cell>
          <cell r="W705" t="str">
            <v>Multi-Sector</v>
          </cell>
          <cell r="X705" t="str">
            <v>K0</v>
          </cell>
          <cell r="Y705" t="str">
            <v>Multi-Sector</v>
          </cell>
          <cell r="Z705" t="str">
            <v>K00</v>
          </cell>
          <cell r="AA705" t="str">
            <v>Multi-Sector</v>
          </cell>
          <cell r="AB705" t="str">
            <v>2000</v>
          </cell>
          <cell r="AC705" t="str">
            <v>20</v>
          </cell>
          <cell r="AD705" t="str">
            <v>COMP</v>
          </cell>
        </row>
        <row r="706">
          <cell r="A706" t="str">
            <v>P-MA-K00-014</v>
          </cell>
          <cell r="B706" t="str">
            <v>2000200003751</v>
          </cell>
          <cell r="C706" t="str">
            <v>Morocco</v>
          </cell>
          <cell r="D706" t="str">
            <v/>
          </cell>
          <cell r="E706" t="str">
            <v/>
          </cell>
          <cell r="F706" t="str">
            <v/>
          </cell>
          <cell r="G706" t="str">
            <v/>
          </cell>
          <cell r="H706">
            <v>215884671.98000002</v>
          </cell>
          <cell r="I706" t="str">
            <v/>
          </cell>
          <cell r="J706" t="str">
            <v/>
          </cell>
          <cell r="K706" t="str">
            <v/>
          </cell>
          <cell r="L706" t="str">
            <v/>
          </cell>
          <cell r="M706">
            <v>215884671.98000002</v>
          </cell>
          <cell r="Q706" t="str">
            <v>SOV</v>
          </cell>
          <cell r="R706">
            <v>1</v>
          </cell>
          <cell r="T706" t="str">
            <v>PROGRAMME D’APPUI A L'ACCÉLÉRATION DE L’INDUSTRIALISATION AU</v>
          </cell>
          <cell r="U706" t="str">
            <v>RDGN1</v>
          </cell>
          <cell r="V706" t="str">
            <v>K</v>
          </cell>
          <cell r="W706" t="str">
            <v>Multi-Sector</v>
          </cell>
          <cell r="X706" t="str">
            <v>K0</v>
          </cell>
          <cell r="Y706" t="str">
            <v>Multi-Sector</v>
          </cell>
          <cell r="Z706" t="str">
            <v>K00</v>
          </cell>
          <cell r="AA706" t="str">
            <v>Multi-Sector</v>
          </cell>
          <cell r="AB706" t="str">
            <v>2000</v>
          </cell>
          <cell r="AC706" t="str">
            <v>20</v>
          </cell>
          <cell r="AD706" t="str">
            <v>CLSD</v>
          </cell>
        </row>
        <row r="707">
          <cell r="A707" t="str">
            <v>P-MA-K00-016</v>
          </cell>
          <cell r="B707" t="str">
            <v>5500155013202</v>
          </cell>
          <cell r="C707" t="str">
            <v>Morocco</v>
          </cell>
          <cell r="D707" t="str">
            <v/>
          </cell>
          <cell r="E707" t="str">
            <v/>
          </cell>
          <cell r="F707" t="str">
            <v/>
          </cell>
          <cell r="G707" t="str">
            <v/>
          </cell>
          <cell r="H707" t="str">
            <v/>
          </cell>
          <cell r="I707">
            <v>3327.92</v>
          </cell>
          <cell r="J707">
            <v>16296.16</v>
          </cell>
          <cell r="K707" t="str">
            <v/>
          </cell>
          <cell r="L707" t="str">
            <v/>
          </cell>
          <cell r="M707">
            <v>19624.080000000002</v>
          </cell>
          <cell r="Q707" t="str">
            <v>SOV</v>
          </cell>
          <cell r="R707">
            <v>1</v>
          </cell>
          <cell r="T707" t="str">
            <v>PROJET D’APPUI AU RENFORCEMENT DES CAPACITES DE LA COMMISSIO</v>
          </cell>
          <cell r="U707" t="str">
            <v>ECGF1</v>
          </cell>
          <cell r="V707" t="str">
            <v>K</v>
          </cell>
          <cell r="W707" t="str">
            <v>Multi-Sector</v>
          </cell>
          <cell r="X707" t="str">
            <v>K0</v>
          </cell>
          <cell r="Y707" t="str">
            <v>Multi-Sector</v>
          </cell>
          <cell r="Z707" t="str">
            <v>K00</v>
          </cell>
          <cell r="AA707" t="str">
            <v>Multi-Sector</v>
          </cell>
          <cell r="AB707" t="str">
            <v>5500</v>
          </cell>
          <cell r="AC707" t="str">
            <v>43</v>
          </cell>
          <cell r="AD707" t="str">
            <v>OnGo</v>
          </cell>
        </row>
        <row r="708">
          <cell r="A708" t="str">
            <v>P-MA-K00-019</v>
          </cell>
          <cell r="B708" t="str">
            <v>2000200004669</v>
          </cell>
          <cell r="C708" t="str">
            <v>Morocco</v>
          </cell>
          <cell r="D708" t="str">
            <v/>
          </cell>
          <cell r="E708" t="str">
            <v/>
          </cell>
          <cell r="F708" t="str">
            <v/>
          </cell>
          <cell r="G708" t="str">
            <v/>
          </cell>
          <cell r="H708" t="str">
            <v/>
          </cell>
          <cell r="I708" t="str">
            <v/>
          </cell>
          <cell r="J708" t="str">
            <v/>
          </cell>
          <cell r="K708" t="str">
            <v/>
          </cell>
          <cell r="L708" t="str">
            <v/>
          </cell>
          <cell r="M708">
            <v>0</v>
          </cell>
          <cell r="Q708" t="str">
            <v>SOV</v>
          </cell>
          <cell r="R708">
            <v>1</v>
          </cell>
          <cell r="T708" t="str">
            <v>FAR - PROGRAMME D'APPUI À LA COMPÉTITIVITÉ TÉRRITORIALE AU M</v>
          </cell>
          <cell r="U708" t="str">
            <v>PITD1</v>
          </cell>
          <cell r="V708" t="str">
            <v>K</v>
          </cell>
          <cell r="W708" t="str">
            <v>Multi-Sector</v>
          </cell>
          <cell r="X708" t="str">
            <v>K0</v>
          </cell>
          <cell r="Y708" t="str">
            <v>Multi-Sector</v>
          </cell>
          <cell r="Z708" t="str">
            <v>K00</v>
          </cell>
          <cell r="AA708" t="str">
            <v>Multi-Sector</v>
          </cell>
          <cell r="AB708" t="str">
            <v>2000</v>
          </cell>
          <cell r="AC708" t="str">
            <v>23</v>
          </cell>
          <cell r="AD708" t="str">
            <v>COMP</v>
          </cell>
        </row>
        <row r="709">
          <cell r="A709" t="str">
            <v>P-MA-K00-020</v>
          </cell>
          <cell r="B709" t="str">
            <v>5500155013452</v>
          </cell>
          <cell r="C709" t="str">
            <v>Morocco</v>
          </cell>
          <cell r="D709" t="str">
            <v/>
          </cell>
          <cell r="E709" t="str">
            <v/>
          </cell>
          <cell r="F709" t="str">
            <v/>
          </cell>
          <cell r="G709" t="str">
            <v/>
          </cell>
          <cell r="H709">
            <v>32167.53</v>
          </cell>
          <cell r="I709" t="str">
            <v/>
          </cell>
          <cell r="J709" t="str">
            <v/>
          </cell>
          <cell r="K709">
            <v>15589.970000000001</v>
          </cell>
          <cell r="L709">
            <v>15191.02</v>
          </cell>
          <cell r="M709">
            <v>62948.520000000004</v>
          </cell>
          <cell r="Q709" t="str">
            <v>SOV</v>
          </cell>
          <cell r="R709">
            <v>1</v>
          </cell>
          <cell r="T709" t="str">
            <v>PROJET D’APPUI À LA CGEM</v>
          </cell>
          <cell r="U709" t="str">
            <v>ECGF1</v>
          </cell>
          <cell r="V709" t="str">
            <v>K</v>
          </cell>
          <cell r="W709" t="str">
            <v>Multi-Sector</v>
          </cell>
          <cell r="X709" t="str">
            <v>K0</v>
          </cell>
          <cell r="Y709" t="str">
            <v>Multi-Sector</v>
          </cell>
          <cell r="Z709" t="str">
            <v>K00</v>
          </cell>
          <cell r="AA709" t="str">
            <v>Multi-Sector</v>
          </cell>
          <cell r="AB709" t="str">
            <v>5500</v>
          </cell>
          <cell r="AC709" t="str">
            <v>43</v>
          </cell>
          <cell r="AD709" t="str">
            <v>OnGo</v>
          </cell>
        </row>
        <row r="710">
          <cell r="A710" t="str">
            <v>P-MA-K00-021</v>
          </cell>
          <cell r="B710" t="str">
            <v>2000200004694</v>
          </cell>
          <cell r="C710" t="str">
            <v>Morocco</v>
          </cell>
          <cell r="D710" t="str">
            <v/>
          </cell>
          <cell r="E710" t="str">
            <v/>
          </cell>
          <cell r="F710" t="str">
            <v/>
          </cell>
          <cell r="G710" t="str">
            <v/>
          </cell>
          <cell r="H710" t="str">
            <v/>
          </cell>
          <cell r="I710">
            <v>215779708.53</v>
          </cell>
          <cell r="J710" t="str">
            <v/>
          </cell>
          <cell r="K710" t="str">
            <v/>
          </cell>
          <cell r="L710" t="str">
            <v/>
          </cell>
          <cell r="M710">
            <v>215779708.53</v>
          </cell>
          <cell r="Q710" t="str">
            <v>SOV</v>
          </cell>
          <cell r="R710">
            <v>1</v>
          </cell>
          <cell r="T710" t="str">
            <v>PROGRAMME D’APPUI A LA REPONSE AU COVID-19 (PARC-19)</v>
          </cell>
          <cell r="U710" t="str">
            <v>ECGF</v>
          </cell>
          <cell r="V710" t="str">
            <v>K</v>
          </cell>
          <cell r="W710" t="str">
            <v>Multi-Sector</v>
          </cell>
          <cell r="X710" t="str">
            <v>K0</v>
          </cell>
          <cell r="Y710" t="str">
            <v>Multi-Sector</v>
          </cell>
          <cell r="Z710" t="str">
            <v>K00</v>
          </cell>
          <cell r="AA710" t="str">
            <v>Multi-Sector</v>
          </cell>
          <cell r="AB710" t="str">
            <v>2000</v>
          </cell>
          <cell r="AC710" t="str">
            <v>20</v>
          </cell>
          <cell r="AD710" t="str">
            <v>CLSD</v>
          </cell>
        </row>
        <row r="711">
          <cell r="A711" t="str">
            <v>P-MA-K00-026</v>
          </cell>
          <cell r="B711" t="str">
            <v>5500155013907</v>
          </cell>
          <cell r="C711" t="str">
            <v>Morocco</v>
          </cell>
          <cell r="D711" t="str">
            <v/>
          </cell>
          <cell r="E711" t="str">
            <v/>
          </cell>
          <cell r="F711" t="str">
            <v/>
          </cell>
          <cell r="G711" t="str">
            <v/>
          </cell>
          <cell r="H711" t="str">
            <v/>
          </cell>
          <cell r="I711" t="str">
            <v/>
          </cell>
          <cell r="J711">
            <v>131033.15000000001</v>
          </cell>
          <cell r="K711">
            <v>89957.529999999984</v>
          </cell>
          <cell r="L711">
            <v>8862.66</v>
          </cell>
          <cell r="M711">
            <v>229853.34</v>
          </cell>
          <cell r="Q711" t="str">
            <v>SOV</v>
          </cell>
          <cell r="R711">
            <v>1</v>
          </cell>
          <cell r="T711" t="str">
            <v>PROJET D’APPUI À L’AMÉLIORATION DU CLIMAT DES AFFAIRES ET À</v>
          </cell>
          <cell r="U711" t="str">
            <v>ECGF1</v>
          </cell>
          <cell r="V711" t="str">
            <v>K</v>
          </cell>
          <cell r="W711" t="str">
            <v>Multi-Sector</v>
          </cell>
          <cell r="X711" t="str">
            <v>K0</v>
          </cell>
          <cell r="Y711" t="str">
            <v>Multi-Sector</v>
          </cell>
          <cell r="Z711" t="str">
            <v>K00</v>
          </cell>
          <cell r="AA711" t="str">
            <v>Multi-Sector</v>
          </cell>
          <cell r="AB711" t="str">
            <v>5500</v>
          </cell>
          <cell r="AC711" t="str">
            <v>43</v>
          </cell>
          <cell r="AD711" t="str">
            <v>OnGo</v>
          </cell>
        </row>
        <row r="712">
          <cell r="A712" t="str">
            <v>P-MA-KA0-002</v>
          </cell>
          <cell r="B712" t="str">
            <v>5500155009152</v>
          </cell>
          <cell r="C712" t="str">
            <v>Morocco</v>
          </cell>
          <cell r="D712" t="str">
            <v/>
          </cell>
          <cell r="E712" t="str">
            <v/>
          </cell>
          <cell r="F712">
            <v>5051.49</v>
          </cell>
          <cell r="G712">
            <v>210776.03</v>
          </cell>
          <cell r="H712">
            <v>156351.54999999999</v>
          </cell>
          <cell r="I712">
            <v>30890.21</v>
          </cell>
          <cell r="J712">
            <v>145752.07999999999</v>
          </cell>
          <cell r="K712">
            <v>31140.880000000001</v>
          </cell>
          <cell r="L712">
            <v>36004.639999999999</v>
          </cell>
          <cell r="M712">
            <v>615966.88</v>
          </cell>
          <cell r="Q712" t="str">
            <v>SOV</v>
          </cell>
          <cell r="R712">
            <v>1</v>
          </cell>
          <cell r="T712" t="str">
            <v>ETUDE STRATEGIQUE DE LA DTFE</v>
          </cell>
          <cell r="U712" t="str">
            <v>ECGF1</v>
          </cell>
          <cell r="V712" t="str">
            <v>K</v>
          </cell>
          <cell r="W712" t="str">
            <v>Multi-Sector</v>
          </cell>
          <cell r="X712" t="str">
            <v>KA</v>
          </cell>
          <cell r="Y712" t="str">
            <v>Public Sector Management</v>
          </cell>
          <cell r="Z712" t="str">
            <v>KA0</v>
          </cell>
          <cell r="AA712" t="str">
            <v>Public Sector Management</v>
          </cell>
          <cell r="AB712" t="str">
            <v>5500</v>
          </cell>
          <cell r="AC712" t="str">
            <v>43</v>
          </cell>
          <cell r="AD712" t="str">
            <v>OnGo</v>
          </cell>
        </row>
        <row r="713">
          <cell r="A713" t="str">
            <v>P-MA-KA0-003</v>
          </cell>
          <cell r="B713" t="str">
            <v>5500155009102</v>
          </cell>
          <cell r="C713" t="str">
            <v>Morocco</v>
          </cell>
          <cell r="D713" t="str">
            <v/>
          </cell>
          <cell r="E713">
            <v>8907.5799999999981</v>
          </cell>
          <cell r="F713">
            <v>61465.570000000007</v>
          </cell>
          <cell r="G713">
            <v>222858.86</v>
          </cell>
          <cell r="H713">
            <v>458142.32000000007</v>
          </cell>
          <cell r="I713">
            <v>51011.09</v>
          </cell>
          <cell r="J713" t="str">
            <v/>
          </cell>
          <cell r="K713" t="str">
            <v/>
          </cell>
          <cell r="L713" t="str">
            <v/>
          </cell>
          <cell r="M713">
            <v>802385.42</v>
          </cell>
          <cell r="Q713" t="str">
            <v>SOV</v>
          </cell>
          <cell r="R713">
            <v>1</v>
          </cell>
          <cell r="T713" t="str">
            <v>APPUI À LA MISE EN PLACE ET L’OPERATIONN</v>
          </cell>
          <cell r="U713" t="str">
            <v>ECGF1</v>
          </cell>
          <cell r="V713" t="str">
            <v>K</v>
          </cell>
          <cell r="W713" t="str">
            <v>Multi-Sector</v>
          </cell>
          <cell r="X713" t="str">
            <v>KA</v>
          </cell>
          <cell r="Y713" t="str">
            <v>Public Sector Management</v>
          </cell>
          <cell r="Z713" t="str">
            <v>KA0</v>
          </cell>
          <cell r="AA713" t="str">
            <v>Public Sector Management</v>
          </cell>
          <cell r="AB713" t="str">
            <v>5500</v>
          </cell>
          <cell r="AC713" t="str">
            <v>43</v>
          </cell>
          <cell r="AD713" t="str">
            <v>COMP</v>
          </cell>
        </row>
        <row r="714">
          <cell r="A714" t="str">
            <v>P-MA-KD0-003</v>
          </cell>
          <cell r="B714" t="str">
            <v>5500155010802</v>
          </cell>
          <cell r="C714" t="str">
            <v>Morocco</v>
          </cell>
          <cell r="D714" t="str">
            <v/>
          </cell>
          <cell r="E714" t="str">
            <v/>
          </cell>
          <cell r="F714">
            <v>10000</v>
          </cell>
          <cell r="G714">
            <v>12544.15</v>
          </cell>
          <cell r="H714">
            <v>175436.85</v>
          </cell>
          <cell r="I714">
            <v>57337.020000000004</v>
          </cell>
          <cell r="J714">
            <v>158126.01999999996</v>
          </cell>
          <cell r="K714" t="str">
            <v/>
          </cell>
          <cell r="L714" t="str">
            <v/>
          </cell>
          <cell r="M714">
            <v>413444.04</v>
          </cell>
          <cell r="Q714" t="str">
            <v>SOV</v>
          </cell>
          <cell r="R714">
            <v>1</v>
          </cell>
          <cell r="T714" t="str">
            <v>PROJET D'APPUI A MAROC EXPORT</v>
          </cell>
          <cell r="U714" t="str">
            <v>PITD1</v>
          </cell>
          <cell r="V714" t="str">
            <v>K</v>
          </cell>
          <cell r="W714" t="str">
            <v>Multi-Sector</v>
          </cell>
          <cell r="X714" t="str">
            <v>KD</v>
          </cell>
          <cell r="Y714" t="str">
            <v>Export Promotion</v>
          </cell>
          <cell r="Z714" t="str">
            <v>KD0</v>
          </cell>
          <cell r="AA714" t="str">
            <v>Export Promotion</v>
          </cell>
          <cell r="AB714" t="str">
            <v>5500</v>
          </cell>
          <cell r="AC714" t="str">
            <v>43</v>
          </cell>
          <cell r="AD714" t="str">
            <v>COMP</v>
          </cell>
        </row>
        <row r="715">
          <cell r="A715" t="str">
            <v>P-MG-A00-006</v>
          </cell>
          <cell r="B715" t="str">
            <v>2100150038896</v>
          </cell>
          <cell r="C715" t="str">
            <v>Madagascar</v>
          </cell>
          <cell r="D715" t="str">
            <v/>
          </cell>
          <cell r="E715" t="str">
            <v/>
          </cell>
          <cell r="F715" t="str">
            <v/>
          </cell>
          <cell r="G715">
            <v>68433.899999999994</v>
          </cell>
          <cell r="H715">
            <v>449437.74</v>
          </cell>
          <cell r="I715">
            <v>199641.87</v>
          </cell>
          <cell r="J715">
            <v>118516.8</v>
          </cell>
          <cell r="K715" t="str">
            <v/>
          </cell>
          <cell r="L715" t="str">
            <v/>
          </cell>
          <cell r="M715">
            <v>836030.31</v>
          </cell>
          <cell r="Q715" t="str">
            <v>SOV</v>
          </cell>
          <cell r="R715">
            <v>1</v>
          </cell>
          <cell r="T715" t="str">
            <v>PROJET DE POLE INTEGRE DE CROISSANCE AGROINDUSTRIELLE DANS L</v>
          </cell>
          <cell r="U715" t="str">
            <v>AHFR2</v>
          </cell>
          <cell r="V715" t="str">
            <v>A</v>
          </cell>
          <cell r="W715" t="str">
            <v>Agriculture</v>
          </cell>
          <cell r="X715" t="str">
            <v>A0</v>
          </cell>
          <cell r="Y715" t="str">
            <v>Agriculture and Rural Development</v>
          </cell>
          <cell r="Z715" t="str">
            <v>A00</v>
          </cell>
          <cell r="AA715" t="str">
            <v>Agriculture and Rural Development</v>
          </cell>
          <cell r="AB715" t="str">
            <v>2100</v>
          </cell>
          <cell r="AC715" t="str">
            <v>32</v>
          </cell>
          <cell r="AD715" t="str">
            <v>COMP</v>
          </cell>
        </row>
        <row r="716">
          <cell r="A716" t="str">
            <v>P-MG-A00-007</v>
          </cell>
          <cell r="B716" t="str">
            <v>2100150042993</v>
          </cell>
          <cell r="C716" t="str">
            <v>Madagascar</v>
          </cell>
          <cell r="D716" t="str">
            <v/>
          </cell>
          <cell r="E716" t="str">
            <v/>
          </cell>
          <cell r="F716" t="str">
            <v/>
          </cell>
          <cell r="G716" t="str">
            <v/>
          </cell>
          <cell r="H716" t="str">
            <v/>
          </cell>
          <cell r="I716" t="str">
            <v/>
          </cell>
          <cell r="J716" t="str">
            <v/>
          </cell>
          <cell r="K716" t="str">
            <v/>
          </cell>
          <cell r="L716">
            <v>851968.33000000007</v>
          </cell>
          <cell r="M716">
            <v>851968.33000000007</v>
          </cell>
          <cell r="Q716" t="str">
            <v>SOV</v>
          </cell>
          <cell r="R716">
            <v>0.5</v>
          </cell>
          <cell r="T716" t="str">
            <v>PROJET DE PÔLE INTÉGRÉ DE CROISSANCE AGRO-INDUSTRIELLE DANS</v>
          </cell>
          <cell r="U716" t="str">
            <v>AHFR2</v>
          </cell>
          <cell r="V716" t="str">
            <v>A</v>
          </cell>
          <cell r="W716" t="str">
            <v>Agriculture</v>
          </cell>
          <cell r="X716" t="str">
            <v>A0</v>
          </cell>
          <cell r="Y716" t="str">
            <v>Agriculture and Rural Development</v>
          </cell>
          <cell r="Z716" t="str">
            <v>A00</v>
          </cell>
          <cell r="AA716" t="str">
            <v>Agriculture and Rural Development</v>
          </cell>
          <cell r="AB716" t="str">
            <v>2100</v>
          </cell>
          <cell r="AC716" t="str">
            <v>10</v>
          </cell>
          <cell r="AD716" t="str">
            <v>APVD</v>
          </cell>
        </row>
        <row r="717">
          <cell r="A717" t="str">
            <v>P-MG-A00-007</v>
          </cell>
          <cell r="B717" t="str">
            <v>2100155041618</v>
          </cell>
          <cell r="C717" t="str">
            <v>Madagascar</v>
          </cell>
          <cell r="D717" t="str">
            <v/>
          </cell>
          <cell r="E717" t="str">
            <v/>
          </cell>
          <cell r="F717" t="str">
            <v/>
          </cell>
          <cell r="G717" t="str">
            <v/>
          </cell>
          <cell r="H717" t="str">
            <v/>
          </cell>
          <cell r="I717" t="str">
            <v/>
          </cell>
          <cell r="J717" t="str">
            <v/>
          </cell>
          <cell r="K717" t="str">
            <v/>
          </cell>
          <cell r="L717">
            <v>199357.88</v>
          </cell>
          <cell r="M717">
            <v>199357.88</v>
          </cell>
          <cell r="Q717" t="str">
            <v>SOV</v>
          </cell>
          <cell r="R717">
            <v>0.5</v>
          </cell>
          <cell r="T717" t="str">
            <v>PROJET DE PÔLE INTÉGRÉ DE CROISSANCE AGRO-INDUSTRIELLE DANS</v>
          </cell>
          <cell r="U717" t="str">
            <v>AHFR2</v>
          </cell>
          <cell r="V717" t="str">
            <v>A</v>
          </cell>
          <cell r="W717" t="str">
            <v>Agriculture</v>
          </cell>
          <cell r="X717" t="str">
            <v>A0</v>
          </cell>
          <cell r="Y717" t="str">
            <v>Agriculture and Rural Development</v>
          </cell>
          <cell r="Z717" t="str">
            <v>A00</v>
          </cell>
          <cell r="AA717" t="str">
            <v>Agriculture and Rural Development</v>
          </cell>
          <cell r="AB717" t="str">
            <v>2100</v>
          </cell>
          <cell r="AC717" t="str">
            <v>41</v>
          </cell>
          <cell r="AD717" t="str">
            <v>APVD</v>
          </cell>
        </row>
        <row r="718">
          <cell r="A718" t="str">
            <v>P-MG-A00-012</v>
          </cell>
          <cell r="B718" t="str">
            <v>2100150042948</v>
          </cell>
          <cell r="C718" t="str">
            <v>Madagascar</v>
          </cell>
          <cell r="D718" t="str">
            <v/>
          </cell>
          <cell r="E718" t="str">
            <v/>
          </cell>
          <cell r="F718" t="str">
            <v/>
          </cell>
          <cell r="G718" t="str">
            <v/>
          </cell>
          <cell r="H718" t="str">
            <v/>
          </cell>
          <cell r="I718" t="str">
            <v/>
          </cell>
          <cell r="J718" t="str">
            <v/>
          </cell>
          <cell r="K718" t="str">
            <v/>
          </cell>
          <cell r="L718">
            <v>191065.56</v>
          </cell>
          <cell r="M718">
            <v>191065.56</v>
          </cell>
          <cell r="Q718" t="str">
            <v>SOV</v>
          </cell>
          <cell r="R718">
            <v>1</v>
          </cell>
          <cell r="T718" t="str">
            <v>PPF - PROJET DE POLE DE DEVELOPPEMENT AGRICOLE DANS LA RIVE</v>
          </cell>
          <cell r="U718" t="str">
            <v>AHAI1</v>
          </cell>
          <cell r="V718" t="str">
            <v>A</v>
          </cell>
          <cell r="W718" t="str">
            <v>Agriculture</v>
          </cell>
          <cell r="X718" t="str">
            <v>A0</v>
          </cell>
          <cell r="Y718" t="str">
            <v>Agriculture and Rural Development</v>
          </cell>
          <cell r="Z718" t="str">
            <v>A00</v>
          </cell>
          <cell r="AA718" t="str">
            <v>Agriculture and Rural Development</v>
          </cell>
          <cell r="AB718" t="str">
            <v>2100</v>
          </cell>
          <cell r="AC718" t="str">
            <v>32</v>
          </cell>
          <cell r="AD718" t="str">
            <v>OnGo</v>
          </cell>
        </row>
        <row r="719">
          <cell r="A719" t="str">
            <v>P-MG-A00-014</v>
          </cell>
          <cell r="B719" t="str">
            <v>5900150003502</v>
          </cell>
          <cell r="C719" t="str">
            <v>Madagascar</v>
          </cell>
          <cell r="D719" t="str">
            <v/>
          </cell>
          <cell r="E719" t="str">
            <v/>
          </cell>
          <cell r="F719" t="str">
            <v/>
          </cell>
          <cell r="G719" t="str">
            <v/>
          </cell>
          <cell r="H719" t="str">
            <v/>
          </cell>
          <cell r="I719" t="str">
            <v/>
          </cell>
          <cell r="J719" t="str">
            <v/>
          </cell>
          <cell r="K719" t="str">
            <v/>
          </cell>
          <cell r="L719" t="str">
            <v/>
          </cell>
          <cell r="M719">
            <v>0</v>
          </cell>
          <cell r="Q719" t="str">
            <v>SOV</v>
          </cell>
          <cell r="R719">
            <v>0.5</v>
          </cell>
          <cell r="T719" t="str">
            <v>ADRIFI MADAGASCAR - ADDITIONAL FINANCING</v>
          </cell>
          <cell r="U719" t="str">
            <v>AHFR</v>
          </cell>
          <cell r="V719" t="str">
            <v>A</v>
          </cell>
          <cell r="W719" t="str">
            <v>Agriculture</v>
          </cell>
          <cell r="X719" t="str">
            <v>A0</v>
          </cell>
          <cell r="Y719" t="str">
            <v>Agriculture and Rural Development</v>
          </cell>
          <cell r="Z719" t="str">
            <v>A00</v>
          </cell>
          <cell r="AA719" t="str">
            <v>Agriculture and Rural Development</v>
          </cell>
          <cell r="AB719" t="str">
            <v>5900</v>
          </cell>
          <cell r="AC719" t="str">
            <v>10</v>
          </cell>
          <cell r="AD719" t="str">
            <v>OnGo</v>
          </cell>
        </row>
        <row r="720">
          <cell r="A720" t="str">
            <v>P-MG-A00-014</v>
          </cell>
          <cell r="B720" t="str">
            <v>5900155017754</v>
          </cell>
          <cell r="C720" t="str">
            <v>Madagascar</v>
          </cell>
          <cell r="D720" t="str">
            <v/>
          </cell>
          <cell r="E720" t="str">
            <v/>
          </cell>
          <cell r="F720" t="str">
            <v/>
          </cell>
          <cell r="G720" t="str">
            <v/>
          </cell>
          <cell r="H720" t="str">
            <v/>
          </cell>
          <cell r="I720" t="str">
            <v/>
          </cell>
          <cell r="J720" t="str">
            <v/>
          </cell>
          <cell r="K720" t="str">
            <v/>
          </cell>
          <cell r="L720" t="str">
            <v/>
          </cell>
          <cell r="M720">
            <v>0</v>
          </cell>
          <cell r="Q720" t="str">
            <v>SOV</v>
          </cell>
          <cell r="R720">
            <v>0.5</v>
          </cell>
          <cell r="T720" t="str">
            <v>ADRIFI MADAGASCAR - ADDITIONAL FINANCING</v>
          </cell>
          <cell r="U720" t="str">
            <v>AHFR</v>
          </cell>
          <cell r="V720" t="str">
            <v>A</v>
          </cell>
          <cell r="W720" t="str">
            <v>Agriculture</v>
          </cell>
          <cell r="X720" t="str">
            <v>A0</v>
          </cell>
          <cell r="Y720" t="str">
            <v>Agriculture and Rural Development</v>
          </cell>
          <cell r="Z720" t="str">
            <v>A00</v>
          </cell>
          <cell r="AA720" t="str">
            <v>Agriculture and Rural Development</v>
          </cell>
          <cell r="AB720" t="str">
            <v>5900</v>
          </cell>
          <cell r="AC720" t="str">
            <v>41</v>
          </cell>
          <cell r="AD720" t="str">
            <v>OnGo</v>
          </cell>
        </row>
        <row r="721">
          <cell r="A721" t="str">
            <v>P-MG-A00-017</v>
          </cell>
          <cell r="B721" t="str">
            <v>5000199006618</v>
          </cell>
          <cell r="C721" t="str">
            <v>Madagascar</v>
          </cell>
          <cell r="D721" t="str">
            <v/>
          </cell>
          <cell r="E721" t="str">
            <v/>
          </cell>
          <cell r="F721" t="str">
            <v/>
          </cell>
          <cell r="G721" t="str">
            <v/>
          </cell>
          <cell r="H721" t="str">
            <v/>
          </cell>
          <cell r="I721" t="str">
            <v/>
          </cell>
          <cell r="J721" t="str">
            <v/>
          </cell>
          <cell r="K721" t="str">
            <v/>
          </cell>
          <cell r="L721" t="str">
            <v/>
          </cell>
          <cell r="M721">
            <v>0</v>
          </cell>
          <cell r="Q721" t="str">
            <v>SOV</v>
          </cell>
          <cell r="R721">
            <v>1</v>
          </cell>
          <cell r="T721" t="str">
            <v>AIDE D'URGENCE DE RÉPONSE AU CYCLONE FREDDY</v>
          </cell>
          <cell r="U721" t="str">
            <v>AHAI1</v>
          </cell>
          <cell r="V721" t="str">
            <v>A</v>
          </cell>
          <cell r="W721" t="str">
            <v>Agriculture</v>
          </cell>
          <cell r="X721" t="str">
            <v>A0</v>
          </cell>
          <cell r="Y721" t="str">
            <v>Agriculture and Rural Development</v>
          </cell>
          <cell r="Z721" t="str">
            <v>A00</v>
          </cell>
          <cell r="AA721" t="str">
            <v>Agriculture and Rural Development</v>
          </cell>
          <cell r="AB721" t="str">
            <v>5000</v>
          </cell>
          <cell r="AC721" t="str">
            <v>50</v>
          </cell>
          <cell r="AD721" t="str">
            <v>APVD</v>
          </cell>
        </row>
        <row r="722">
          <cell r="A722" t="str">
            <v>P-MG-AA0-027</v>
          </cell>
          <cell r="B722" t="str">
            <v>2100150033793</v>
          </cell>
          <cell r="C722" t="str">
            <v>Madagascar</v>
          </cell>
          <cell r="D722" t="str">
            <v/>
          </cell>
          <cell r="E722">
            <v>119245.14</v>
          </cell>
          <cell r="F722">
            <v>631840.27000000014</v>
          </cell>
          <cell r="G722">
            <v>1081770.92</v>
          </cell>
          <cell r="H722">
            <v>5487672.5699999984</v>
          </cell>
          <cell r="I722">
            <v>1574921.6700000002</v>
          </cell>
          <cell r="J722">
            <v>1720525.54</v>
          </cell>
          <cell r="K722">
            <v>1459618.7899999996</v>
          </cell>
          <cell r="L722">
            <v>422650.71</v>
          </cell>
          <cell r="M722">
            <v>12498245.609999999</v>
          </cell>
          <cell r="Q722" t="str">
            <v>SOV</v>
          </cell>
          <cell r="R722">
            <v>0.5</v>
          </cell>
          <cell r="T722" t="str">
            <v>PROJET JEUNES ENTREPRISES RURALES DANS LE MOYEN-OUEST</v>
          </cell>
          <cell r="U722" t="str">
            <v>AHFR2</v>
          </cell>
          <cell r="V722" t="str">
            <v>A</v>
          </cell>
          <cell r="W722" t="str">
            <v>Agriculture</v>
          </cell>
          <cell r="X722" t="str">
            <v>AA</v>
          </cell>
          <cell r="Y722" t="str">
            <v>Agriculture</v>
          </cell>
          <cell r="Z722" t="str">
            <v>AA0</v>
          </cell>
          <cell r="AA722" t="str">
            <v>Agriculture</v>
          </cell>
          <cell r="AB722" t="str">
            <v>2100</v>
          </cell>
          <cell r="AC722" t="str">
            <v>10</v>
          </cell>
          <cell r="AD722" t="str">
            <v>OnGo</v>
          </cell>
        </row>
        <row r="723">
          <cell r="A723" t="str">
            <v>P-MG-AA0-027</v>
          </cell>
          <cell r="B723" t="str">
            <v>5900150000551</v>
          </cell>
          <cell r="C723" t="str">
            <v>Madagascar</v>
          </cell>
          <cell r="D723" t="str">
            <v/>
          </cell>
          <cell r="E723">
            <v>55831.56</v>
          </cell>
          <cell r="F723">
            <v>127643.01</v>
          </cell>
          <cell r="G723">
            <v>313699.42000000004</v>
          </cell>
          <cell r="H723">
            <v>316197.82999999996</v>
          </cell>
          <cell r="I723">
            <v>540125.65</v>
          </cell>
          <cell r="J723">
            <v>2936896.7999999993</v>
          </cell>
          <cell r="K723">
            <v>2010648.3899999997</v>
          </cell>
          <cell r="L723">
            <v>266634.21000000002</v>
          </cell>
          <cell r="M723">
            <v>6567676.8699999992</v>
          </cell>
          <cell r="Q723" t="str">
            <v>SOV</v>
          </cell>
          <cell r="R723">
            <v>0.5</v>
          </cell>
          <cell r="T723" t="str">
            <v>PROJET JEUNES ENTREPRISES RURALES DANS LE MOYEN-OUEST</v>
          </cell>
          <cell r="U723" t="str">
            <v>AHFR2</v>
          </cell>
          <cell r="V723" t="str">
            <v>A</v>
          </cell>
          <cell r="W723" t="str">
            <v>Agriculture</v>
          </cell>
          <cell r="X723" t="str">
            <v>AA</v>
          </cell>
          <cell r="Y723" t="str">
            <v>Agriculture</v>
          </cell>
          <cell r="Z723" t="str">
            <v>AA0</v>
          </cell>
          <cell r="AA723" t="str">
            <v>Agriculture</v>
          </cell>
          <cell r="AB723" t="str">
            <v>5900</v>
          </cell>
          <cell r="AC723" t="str">
            <v>10</v>
          </cell>
          <cell r="AD723" t="str">
            <v>OnGo</v>
          </cell>
        </row>
        <row r="724">
          <cell r="A724" t="str">
            <v>P-MG-AA0-029</v>
          </cell>
          <cell r="B724" t="str">
            <v>2100150035243</v>
          </cell>
          <cell r="C724" t="str">
            <v>Madagascar</v>
          </cell>
          <cell r="D724" t="str">
            <v/>
          </cell>
          <cell r="E724" t="str">
            <v/>
          </cell>
          <cell r="F724">
            <v>159965.27000000002</v>
          </cell>
          <cell r="G724">
            <v>240472.47</v>
          </cell>
          <cell r="H724">
            <v>49201.64</v>
          </cell>
          <cell r="I724" t="str">
            <v/>
          </cell>
          <cell r="J724" t="str">
            <v/>
          </cell>
          <cell r="K724" t="str">
            <v/>
          </cell>
          <cell r="L724" t="str">
            <v/>
          </cell>
          <cell r="M724">
            <v>449639.38</v>
          </cell>
          <cell r="Q724" t="str">
            <v>SOV</v>
          </cell>
          <cell r="R724">
            <v>1</v>
          </cell>
          <cell r="T724" t="str">
            <v>PPF - PROGRAMME ENTREPRENEURIAT DES JEUNES DANS L’AGRICULTUR</v>
          </cell>
          <cell r="U724" t="str">
            <v>AHAI6</v>
          </cell>
          <cell r="V724" t="str">
            <v>A</v>
          </cell>
          <cell r="W724" t="str">
            <v>Agriculture</v>
          </cell>
          <cell r="X724" t="str">
            <v>AA</v>
          </cell>
          <cell r="Y724" t="str">
            <v>Agriculture</v>
          </cell>
          <cell r="Z724" t="str">
            <v>AA0</v>
          </cell>
          <cell r="AA724" t="str">
            <v>Agriculture</v>
          </cell>
          <cell r="AB724" t="str">
            <v>2100</v>
          </cell>
          <cell r="AC724" t="str">
            <v>32</v>
          </cell>
          <cell r="AD724" t="str">
            <v>COMP</v>
          </cell>
        </row>
        <row r="725">
          <cell r="A725" t="str">
            <v>P-MG-AA0-038</v>
          </cell>
          <cell r="B725" t="str">
            <v>5900150002953</v>
          </cell>
          <cell r="C725" t="str">
            <v>Madagascar</v>
          </cell>
          <cell r="D725" t="str">
            <v/>
          </cell>
          <cell r="E725" t="str">
            <v/>
          </cell>
          <cell r="F725" t="str">
            <v/>
          </cell>
          <cell r="G725" t="str">
            <v/>
          </cell>
          <cell r="H725" t="str">
            <v/>
          </cell>
          <cell r="I725" t="str">
            <v/>
          </cell>
          <cell r="J725">
            <v>230728.58</v>
          </cell>
          <cell r="K725">
            <v>81439.259999999995</v>
          </cell>
          <cell r="L725">
            <v>191247.06</v>
          </cell>
          <cell r="M725">
            <v>503414.89999999997</v>
          </cell>
          <cell r="Q725" t="str">
            <v>SOV</v>
          </cell>
          <cell r="R725">
            <v>1</v>
          </cell>
          <cell r="T725" t="str">
            <v>PROJET DE ZONE DE TRANSFORMATION AGRO-INDUSTRIELLE DANS LE S</v>
          </cell>
          <cell r="U725" t="str">
            <v>AHFR2</v>
          </cell>
          <cell r="V725" t="str">
            <v>A</v>
          </cell>
          <cell r="W725" t="str">
            <v>Agriculture</v>
          </cell>
          <cell r="X725" t="str">
            <v>AA</v>
          </cell>
          <cell r="Y725" t="str">
            <v>Agriculture</v>
          </cell>
          <cell r="Z725" t="str">
            <v>AA0</v>
          </cell>
          <cell r="AA725" t="str">
            <v>Agriculture</v>
          </cell>
          <cell r="AB725" t="str">
            <v>5900</v>
          </cell>
          <cell r="AC725" t="str">
            <v>10</v>
          </cell>
          <cell r="AD725" t="str">
            <v>OnGo</v>
          </cell>
        </row>
        <row r="726">
          <cell r="A726" t="str">
            <v>P-MG-AA0-039</v>
          </cell>
          <cell r="B726" t="str">
            <v>2100150038894</v>
          </cell>
          <cell r="C726" t="str">
            <v>Madagascar</v>
          </cell>
          <cell r="D726" t="str">
            <v/>
          </cell>
          <cell r="E726" t="str">
            <v/>
          </cell>
          <cell r="F726" t="str">
            <v/>
          </cell>
          <cell r="G726" t="str">
            <v/>
          </cell>
          <cell r="H726">
            <v>514331.17000000004</v>
          </cell>
          <cell r="I726">
            <v>9363.4599999999991</v>
          </cell>
          <cell r="J726">
            <v>27102.47</v>
          </cell>
          <cell r="K726">
            <v>112060.39999999998</v>
          </cell>
          <cell r="L726">
            <v>1109.23</v>
          </cell>
          <cell r="M726">
            <v>663966.7300000001</v>
          </cell>
          <cell r="Q726" t="str">
            <v>SOV</v>
          </cell>
          <cell r="R726">
            <v>0.5</v>
          </cell>
          <cell r="T726" t="str">
            <v>PROGRAMME DE PROMOTION DE L'ENTREPREUNARIAT DES JEUNES DANS</v>
          </cell>
          <cell r="U726" t="str">
            <v>AHAI6</v>
          </cell>
          <cell r="V726" t="str">
            <v>A</v>
          </cell>
          <cell r="W726" t="str">
            <v>Agriculture</v>
          </cell>
          <cell r="X726" t="str">
            <v>AA</v>
          </cell>
          <cell r="Y726" t="str">
            <v>Agriculture</v>
          </cell>
          <cell r="Z726" t="str">
            <v>AA0</v>
          </cell>
          <cell r="AA726" t="str">
            <v>Agriculture</v>
          </cell>
          <cell r="AB726" t="str">
            <v>2100</v>
          </cell>
          <cell r="AC726" t="str">
            <v>10</v>
          </cell>
          <cell r="AD726" t="str">
            <v>COMP</v>
          </cell>
        </row>
        <row r="727">
          <cell r="A727" t="str">
            <v>P-MG-AA0-039</v>
          </cell>
          <cell r="B727" t="str">
            <v>5900155013052</v>
          </cell>
          <cell r="C727" t="str">
            <v>Madagascar</v>
          </cell>
          <cell r="D727" t="str">
            <v/>
          </cell>
          <cell r="E727" t="str">
            <v/>
          </cell>
          <cell r="F727" t="str">
            <v/>
          </cell>
          <cell r="G727">
            <v>244122.26</v>
          </cell>
          <cell r="H727">
            <v>1598318.89</v>
          </cell>
          <cell r="I727">
            <v>1109693.3499999999</v>
          </cell>
          <cell r="J727">
            <v>718762.82000000007</v>
          </cell>
          <cell r="K727">
            <v>628717.55999999994</v>
          </cell>
          <cell r="L727" t="str">
            <v/>
          </cell>
          <cell r="M727">
            <v>4299614.88</v>
          </cell>
          <cell r="Q727" t="str">
            <v>SOV</v>
          </cell>
          <cell r="R727">
            <v>0.5</v>
          </cell>
          <cell r="T727" t="str">
            <v>PROGRAMME DE PROMOTION DE L'ENTREPREUNARIAT DES JEUNES DANS</v>
          </cell>
          <cell r="U727" t="str">
            <v>AHAI6</v>
          </cell>
          <cell r="V727" t="str">
            <v>A</v>
          </cell>
          <cell r="W727" t="str">
            <v>Agriculture</v>
          </cell>
          <cell r="X727" t="str">
            <v>AA</v>
          </cell>
          <cell r="Y727" t="str">
            <v>Agriculture</v>
          </cell>
          <cell r="Z727" t="str">
            <v>AA0</v>
          </cell>
          <cell r="AA727" t="str">
            <v>Agriculture</v>
          </cell>
          <cell r="AB727" t="str">
            <v>5900</v>
          </cell>
          <cell r="AC727" t="str">
            <v>41</v>
          </cell>
          <cell r="AD727" t="str">
            <v>COMP</v>
          </cell>
        </row>
        <row r="728">
          <cell r="A728" t="str">
            <v>P-MG-AA0-040</v>
          </cell>
          <cell r="B728" t="str">
            <v>5900155010951</v>
          </cell>
          <cell r="C728" t="str">
            <v>Madagascar</v>
          </cell>
          <cell r="D728" t="str">
            <v/>
          </cell>
          <cell r="E728" t="str">
            <v/>
          </cell>
          <cell r="F728">
            <v>89818.95</v>
          </cell>
          <cell r="G728">
            <v>550807.81000000006</v>
          </cell>
          <cell r="H728">
            <v>340609.42000000004</v>
          </cell>
          <cell r="I728" t="str">
            <v/>
          </cell>
          <cell r="J728" t="str">
            <v/>
          </cell>
          <cell r="K728" t="str">
            <v/>
          </cell>
          <cell r="L728" t="str">
            <v/>
          </cell>
          <cell r="M728">
            <v>981236.18</v>
          </cell>
          <cell r="Q728" t="str">
            <v>SOV</v>
          </cell>
          <cell r="R728">
            <v>1</v>
          </cell>
          <cell r="T728" t="str">
            <v>ETUDE DE FAISABILITÉ DU PROGRAMME DE TRANSFORMATION DE L’AGR</v>
          </cell>
          <cell r="U728" t="str">
            <v>AHAI6</v>
          </cell>
          <cell r="V728" t="str">
            <v>A</v>
          </cell>
          <cell r="W728" t="str">
            <v>Agriculture</v>
          </cell>
          <cell r="X728" t="str">
            <v>AA</v>
          </cell>
          <cell r="Y728" t="str">
            <v>Agriculture</v>
          </cell>
          <cell r="Z728" t="str">
            <v>AA0</v>
          </cell>
          <cell r="AA728" t="str">
            <v>Agriculture</v>
          </cell>
          <cell r="AB728" t="str">
            <v>5900</v>
          </cell>
          <cell r="AC728" t="str">
            <v>84</v>
          </cell>
          <cell r="AD728" t="str">
            <v>COMP</v>
          </cell>
        </row>
        <row r="729">
          <cell r="A729" t="str">
            <v>P-MG-AA0-042</v>
          </cell>
          <cell r="B729" t="str">
            <v>5000199006319</v>
          </cell>
          <cell r="C729" t="str">
            <v>Madagascar</v>
          </cell>
          <cell r="D729" t="str">
            <v/>
          </cell>
          <cell r="E729" t="str">
            <v/>
          </cell>
          <cell r="F729" t="str">
            <v/>
          </cell>
          <cell r="G729" t="str">
            <v/>
          </cell>
          <cell r="H729" t="str">
            <v/>
          </cell>
          <cell r="I729" t="str">
            <v/>
          </cell>
          <cell r="J729" t="str">
            <v/>
          </cell>
          <cell r="K729" t="str">
            <v/>
          </cell>
          <cell r="L729" t="str">
            <v/>
          </cell>
          <cell r="M729">
            <v>0</v>
          </cell>
          <cell r="Q729" t="str">
            <v>SOV</v>
          </cell>
          <cell r="R729">
            <v>1</v>
          </cell>
          <cell r="T729" t="str">
            <v>L'ASSISTANCE D'URGENCE SUITE A L'MPACT COMBINE LA SECHERESSE</v>
          </cell>
          <cell r="U729" t="str">
            <v>AHAI6</v>
          </cell>
          <cell r="V729" t="str">
            <v>A</v>
          </cell>
          <cell r="W729" t="str">
            <v>Agriculture</v>
          </cell>
          <cell r="X729" t="str">
            <v>AA</v>
          </cell>
          <cell r="Y729" t="str">
            <v>Agriculture</v>
          </cell>
          <cell r="Z729" t="str">
            <v>AA0</v>
          </cell>
          <cell r="AA729" t="str">
            <v>Agriculture</v>
          </cell>
          <cell r="AB729" t="str">
            <v>5000</v>
          </cell>
          <cell r="AC729" t="str">
            <v>50</v>
          </cell>
          <cell r="AD729" t="str">
            <v>COMP</v>
          </cell>
        </row>
        <row r="730">
          <cell r="A730" t="str">
            <v>P-MG-AA0-044</v>
          </cell>
          <cell r="B730" t="str">
            <v>2100155041686</v>
          </cell>
          <cell r="C730" t="str">
            <v>Madagascar</v>
          </cell>
          <cell r="D730" t="str">
            <v/>
          </cell>
          <cell r="E730" t="str">
            <v/>
          </cell>
          <cell r="F730" t="str">
            <v/>
          </cell>
          <cell r="G730" t="str">
            <v/>
          </cell>
          <cell r="H730" t="str">
            <v/>
          </cell>
          <cell r="I730" t="str">
            <v/>
          </cell>
          <cell r="J730" t="str">
            <v/>
          </cell>
          <cell r="K730">
            <v>3595093.18</v>
          </cell>
          <cell r="L730">
            <v>85438.95</v>
          </cell>
          <cell r="M730">
            <v>3680532.1300000004</v>
          </cell>
          <cell r="Q730" t="str">
            <v>SOV</v>
          </cell>
          <cell r="R730">
            <v>0.33333333333333331</v>
          </cell>
          <cell r="T730" t="str">
            <v>FACILITÉ AFRICAINE DE PRODUCTION ALIMENTAIRE D'URGENCE (AEFP</v>
          </cell>
          <cell r="U730" t="str">
            <v>AHAI6</v>
          </cell>
          <cell r="V730" t="str">
            <v>A</v>
          </cell>
          <cell r="W730" t="str">
            <v>Agriculture</v>
          </cell>
          <cell r="X730" t="str">
            <v>AA</v>
          </cell>
          <cell r="Y730" t="str">
            <v>Agriculture</v>
          </cell>
          <cell r="Z730" t="str">
            <v>AA0</v>
          </cell>
          <cell r="AA730" t="str">
            <v>Agriculture</v>
          </cell>
          <cell r="AB730" t="str">
            <v>2100</v>
          </cell>
          <cell r="AC730" t="str">
            <v>40</v>
          </cell>
          <cell r="AD730" t="str">
            <v>OnGo</v>
          </cell>
        </row>
        <row r="731">
          <cell r="A731" t="str">
            <v>P-MG-AA0-044</v>
          </cell>
          <cell r="B731" t="str">
            <v>5900150003403</v>
          </cell>
          <cell r="C731" t="str">
            <v>Madagascar</v>
          </cell>
          <cell r="D731" t="str">
            <v/>
          </cell>
          <cell r="E731" t="str">
            <v/>
          </cell>
          <cell r="F731" t="str">
            <v/>
          </cell>
          <cell r="G731" t="str">
            <v/>
          </cell>
          <cell r="H731" t="str">
            <v/>
          </cell>
          <cell r="I731" t="str">
            <v/>
          </cell>
          <cell r="J731" t="str">
            <v/>
          </cell>
          <cell r="K731" t="str">
            <v/>
          </cell>
          <cell r="L731" t="str">
            <v/>
          </cell>
          <cell r="M731">
            <v>0</v>
          </cell>
          <cell r="Q731" t="str">
            <v>SOV</v>
          </cell>
          <cell r="R731">
            <v>0.33333333333333331</v>
          </cell>
          <cell r="T731" t="str">
            <v>FACILITÉ AFRICAINE DE PRODUCTION ALIMENTAIRE D'URGENCE (AEFP</v>
          </cell>
          <cell r="U731" t="str">
            <v>AHAI6</v>
          </cell>
          <cell r="V731" t="str">
            <v>A</v>
          </cell>
          <cell r="W731" t="str">
            <v>Agriculture</v>
          </cell>
          <cell r="X731" t="str">
            <v>AA</v>
          </cell>
          <cell r="Y731" t="str">
            <v>Agriculture</v>
          </cell>
          <cell r="Z731" t="str">
            <v>AA0</v>
          </cell>
          <cell r="AA731" t="str">
            <v>Agriculture</v>
          </cell>
          <cell r="AB731" t="str">
            <v>5900</v>
          </cell>
          <cell r="AC731" t="str">
            <v>10</v>
          </cell>
          <cell r="AD731" t="str">
            <v>OnGo</v>
          </cell>
        </row>
        <row r="732">
          <cell r="A732" t="str">
            <v>P-MG-AA0-044</v>
          </cell>
          <cell r="B732" t="str">
            <v>5900155017271</v>
          </cell>
          <cell r="C732" t="str">
            <v>Madagascar</v>
          </cell>
          <cell r="D732" t="str">
            <v/>
          </cell>
          <cell r="E732" t="str">
            <v/>
          </cell>
          <cell r="F732" t="str">
            <v/>
          </cell>
          <cell r="G732" t="str">
            <v/>
          </cell>
          <cell r="H732" t="str">
            <v/>
          </cell>
          <cell r="I732" t="str">
            <v/>
          </cell>
          <cell r="J732" t="str">
            <v/>
          </cell>
          <cell r="K732">
            <v>705439.22</v>
          </cell>
          <cell r="L732" t="str">
            <v/>
          </cell>
          <cell r="M732">
            <v>705439.22</v>
          </cell>
          <cell r="Q732" t="str">
            <v>SOV</v>
          </cell>
          <cell r="R732">
            <v>0.33333333333333331</v>
          </cell>
          <cell r="T732" t="str">
            <v>FACILITÉ AFRICAINE DE PRODUCTION ALIMENTAIRE D'URGENCE (AEFP</v>
          </cell>
          <cell r="U732" t="str">
            <v>AHAI6</v>
          </cell>
          <cell r="V732" t="str">
            <v>A</v>
          </cell>
          <cell r="W732" t="str">
            <v>Agriculture</v>
          </cell>
          <cell r="X732" t="str">
            <v>AA</v>
          </cell>
          <cell r="Y732" t="str">
            <v>Agriculture</v>
          </cell>
          <cell r="Z732" t="str">
            <v>AA0</v>
          </cell>
          <cell r="AA732" t="str">
            <v>Agriculture</v>
          </cell>
          <cell r="AB732" t="str">
            <v>5900</v>
          </cell>
          <cell r="AC732" t="str">
            <v>40</v>
          </cell>
          <cell r="AD732" t="str">
            <v>OnGo</v>
          </cell>
        </row>
        <row r="733">
          <cell r="A733" t="str">
            <v>P-MG-C00-004</v>
          </cell>
          <cell r="B733" t="str">
            <v>2100150039843</v>
          </cell>
          <cell r="C733" t="str">
            <v>Madagascar</v>
          </cell>
          <cell r="D733" t="str">
            <v/>
          </cell>
          <cell r="E733" t="str">
            <v/>
          </cell>
          <cell r="F733" t="str">
            <v/>
          </cell>
          <cell r="G733" t="str">
            <v/>
          </cell>
          <cell r="H733">
            <v>144760.33000000002</v>
          </cell>
          <cell r="I733">
            <v>118540.58</v>
          </cell>
          <cell r="J733">
            <v>150974.82</v>
          </cell>
          <cell r="K733" t="str">
            <v/>
          </cell>
          <cell r="L733" t="str">
            <v/>
          </cell>
          <cell r="M733">
            <v>414275.73000000004</v>
          </cell>
          <cell r="Q733" t="str">
            <v>SOV</v>
          </cell>
          <cell r="R733">
            <v>1</v>
          </cell>
          <cell r="T733" t="str">
            <v>ETUDE PROJET D'AMÉNAGEMENT DES AIRES PROTÉGÉES ET ÉCOTOURISM</v>
          </cell>
          <cell r="U733" t="str">
            <v>AHAI6</v>
          </cell>
          <cell r="V733" t="str">
            <v>C</v>
          </cell>
          <cell r="W733" t="str">
            <v>Environment</v>
          </cell>
          <cell r="X733" t="str">
            <v>C0</v>
          </cell>
          <cell r="Y733" t="str">
            <v>Environment</v>
          </cell>
          <cell r="Z733" t="str">
            <v>C00</v>
          </cell>
          <cell r="AA733" t="str">
            <v>Environment</v>
          </cell>
          <cell r="AB733" t="str">
            <v>2100</v>
          </cell>
          <cell r="AC733" t="str">
            <v>32</v>
          </cell>
          <cell r="AD733" t="str">
            <v>COMP</v>
          </cell>
        </row>
        <row r="734">
          <cell r="A734" t="str">
            <v>P-MG-CZ0-002</v>
          </cell>
          <cell r="B734" t="str">
            <v>5900155011001</v>
          </cell>
          <cell r="C734" t="str">
            <v>Madagascar</v>
          </cell>
          <cell r="D734" t="str">
            <v/>
          </cell>
          <cell r="E734" t="str">
            <v/>
          </cell>
          <cell r="F734">
            <v>89622.7</v>
          </cell>
          <cell r="G734">
            <v>155010.74</v>
          </cell>
          <cell r="H734">
            <v>704342.33000000019</v>
          </cell>
          <cell r="I734" t="str">
            <v/>
          </cell>
          <cell r="J734" t="str">
            <v/>
          </cell>
          <cell r="K734">
            <v>2100.2600000000002</v>
          </cell>
          <cell r="L734" t="str">
            <v/>
          </cell>
          <cell r="M734">
            <v>951076.03000000026</v>
          </cell>
          <cell r="Q734" t="str">
            <v>SOV</v>
          </cell>
          <cell r="R734">
            <v>1</v>
          </cell>
          <cell r="T734" t="str">
            <v>PROJET D’AMELIORATION DE L’EFFICACITE POUR LA REDUCTION DES</v>
          </cell>
          <cell r="U734" t="str">
            <v>AHAI6</v>
          </cell>
          <cell r="V734" t="str">
            <v>C</v>
          </cell>
          <cell r="W734" t="str">
            <v>Environment</v>
          </cell>
          <cell r="X734" t="str">
            <v>CZ</v>
          </cell>
          <cell r="Y734" t="str">
            <v>More than one Environment Sub-Sector</v>
          </cell>
          <cell r="Z734" t="str">
            <v>CZ0</v>
          </cell>
          <cell r="AA734" t="str">
            <v>More than one Environment Sub-Sector</v>
          </cell>
          <cell r="AB734" t="str">
            <v>5900</v>
          </cell>
          <cell r="AC734" t="str">
            <v>84</v>
          </cell>
          <cell r="AD734" t="str">
            <v>COMP</v>
          </cell>
        </row>
        <row r="735">
          <cell r="A735" t="str">
            <v>P-MG-E00-010</v>
          </cell>
          <cell r="B735" t="str">
            <v>5000199005268</v>
          </cell>
          <cell r="C735" t="str">
            <v>Madagascar</v>
          </cell>
          <cell r="D735" t="str">
            <v/>
          </cell>
          <cell r="E735" t="str">
            <v/>
          </cell>
          <cell r="F735" t="str">
            <v/>
          </cell>
          <cell r="G735" t="str">
            <v/>
          </cell>
          <cell r="H735" t="str">
            <v/>
          </cell>
          <cell r="I735" t="str">
            <v/>
          </cell>
          <cell r="J735" t="str">
            <v/>
          </cell>
          <cell r="K735" t="str">
            <v/>
          </cell>
          <cell r="L735" t="str">
            <v/>
          </cell>
          <cell r="M735">
            <v>0</v>
          </cell>
          <cell r="Q735" t="str">
            <v>SOV</v>
          </cell>
          <cell r="R735">
            <v>1</v>
          </cell>
          <cell r="T735" t="str">
            <v>EMERGENCY ASSISTANCE PROJECT TO COMBAT THE OUTBREAK OF PLAGU</v>
          </cell>
          <cell r="U735" t="str">
            <v>AHWS2</v>
          </cell>
          <cell r="V735" t="str">
            <v>E</v>
          </cell>
          <cell r="W735" t="str">
            <v>Water Sup/Sanit</v>
          </cell>
          <cell r="X735" t="str">
            <v>E0</v>
          </cell>
          <cell r="Y735" t="str">
            <v>Water supply and Sanitation</v>
          </cell>
          <cell r="Z735" t="str">
            <v>E00</v>
          </cell>
          <cell r="AA735" t="str">
            <v>Water supply and Sanitation</v>
          </cell>
          <cell r="AB735" t="str">
            <v>5000</v>
          </cell>
          <cell r="AC735" t="str">
            <v>50</v>
          </cell>
          <cell r="AD735" t="str">
            <v>COMP</v>
          </cell>
        </row>
        <row r="736">
          <cell r="A736" t="str">
            <v>P-MG-EAZ-001</v>
          </cell>
          <cell r="B736" t="str">
            <v>2100150043393</v>
          </cell>
          <cell r="C736" t="str">
            <v>Madagascar</v>
          </cell>
          <cell r="D736" t="str">
            <v/>
          </cell>
          <cell r="E736" t="str">
            <v/>
          </cell>
          <cell r="F736" t="str">
            <v/>
          </cell>
          <cell r="G736" t="str">
            <v/>
          </cell>
          <cell r="H736" t="str">
            <v/>
          </cell>
          <cell r="I736" t="str">
            <v/>
          </cell>
          <cell r="J736" t="str">
            <v/>
          </cell>
          <cell r="K736" t="str">
            <v/>
          </cell>
          <cell r="L736" t="str">
            <v/>
          </cell>
          <cell r="M736">
            <v>0</v>
          </cell>
          <cell r="Q736" t="str">
            <v>SOV</v>
          </cell>
          <cell r="R736">
            <v>1</v>
          </cell>
          <cell r="T736" t="str">
            <v>PPF PROJET MOBILISATION, PROTECTION VALORISATION DE LA RESSO</v>
          </cell>
          <cell r="U736" t="str">
            <v>AHWS2</v>
          </cell>
          <cell r="V736" t="str">
            <v>E</v>
          </cell>
          <cell r="W736" t="str">
            <v>Water Sup/Sanit</v>
          </cell>
          <cell r="X736" t="str">
            <v>EA</v>
          </cell>
          <cell r="Y736" t="str">
            <v>Water Supply</v>
          </cell>
          <cell r="Z736" t="str">
            <v>EAZ</v>
          </cell>
          <cell r="AA736" t="str">
            <v>More Than One Water Supply Sub-Sector</v>
          </cell>
          <cell r="AB736" t="str">
            <v>2100</v>
          </cell>
          <cell r="AC736" t="str">
            <v>32</v>
          </cell>
          <cell r="AD736" t="str">
            <v>APVD</v>
          </cell>
        </row>
        <row r="737">
          <cell r="A737" t="str">
            <v>P-MG-EB0-001</v>
          </cell>
          <cell r="B737" t="str">
            <v>5600155004401</v>
          </cell>
          <cell r="C737" t="str">
            <v>Madagascar</v>
          </cell>
          <cell r="D737" t="str">
            <v/>
          </cell>
          <cell r="E737">
            <v>38700.86</v>
          </cell>
          <cell r="F737">
            <v>30983.350000000002</v>
          </cell>
          <cell r="G737">
            <v>359262.06</v>
          </cell>
          <cell r="H737">
            <v>388216.59</v>
          </cell>
          <cell r="I737">
            <v>173343.63</v>
          </cell>
          <cell r="J737">
            <v>261725.19</v>
          </cell>
          <cell r="K737">
            <v>118930.44</v>
          </cell>
          <cell r="L737" t="str">
            <v/>
          </cell>
          <cell r="M737">
            <v>1371162.12</v>
          </cell>
          <cell r="Q737" t="str">
            <v>SOV</v>
          </cell>
          <cell r="R737">
            <v>1</v>
          </cell>
          <cell r="T737" t="str">
            <v>SDAUM-SCHEMAS DIRECTEURS D'ASSAINISSEMENT URBAIN DE MADAGASC</v>
          </cell>
          <cell r="U737" t="str">
            <v>AWTF</v>
          </cell>
          <cell r="V737" t="str">
            <v>E</v>
          </cell>
          <cell r="W737" t="str">
            <v>Water Sup/Sanit</v>
          </cell>
          <cell r="X737" t="str">
            <v>EB</v>
          </cell>
          <cell r="Y737" t="str">
            <v>Sanitation</v>
          </cell>
          <cell r="Z737" t="str">
            <v>EB0</v>
          </cell>
          <cell r="AA737" t="str">
            <v>Sanitation</v>
          </cell>
          <cell r="AB737" t="str">
            <v>5600</v>
          </cell>
          <cell r="AC737" t="str">
            <v>46</v>
          </cell>
          <cell r="AD737" t="str">
            <v>CLSD</v>
          </cell>
        </row>
        <row r="738">
          <cell r="A738" t="str">
            <v>P-MG-F00-002</v>
          </cell>
          <cell r="B738" t="str">
            <v>2100150036394</v>
          </cell>
          <cell r="C738" t="str">
            <v>Madagascar</v>
          </cell>
          <cell r="D738" t="str">
            <v/>
          </cell>
          <cell r="E738" t="str">
            <v/>
          </cell>
          <cell r="F738">
            <v>13770000</v>
          </cell>
          <cell r="G738" t="str">
            <v/>
          </cell>
          <cell r="H738" t="str">
            <v/>
          </cell>
          <cell r="I738" t="str">
            <v/>
          </cell>
          <cell r="J738" t="str">
            <v/>
          </cell>
          <cell r="K738" t="str">
            <v/>
          </cell>
          <cell r="L738" t="str">
            <v/>
          </cell>
          <cell r="M738">
            <v>13770000</v>
          </cell>
          <cell r="Q738" t="str">
            <v>SOV</v>
          </cell>
          <cell r="R738">
            <v>1</v>
          </cell>
          <cell r="T738" t="str">
            <v>PROGRAMME D’APPUI AUX REFORMES DU SECTEUR DE L’ENERGIE (PARS</v>
          </cell>
          <cell r="U738" t="str">
            <v>RDGS1</v>
          </cell>
          <cell r="V738" t="str">
            <v>F</v>
          </cell>
          <cell r="W738" t="str">
            <v>Power</v>
          </cell>
          <cell r="X738" t="str">
            <v>F0</v>
          </cell>
          <cell r="Y738" t="str">
            <v>Power</v>
          </cell>
          <cell r="Z738" t="str">
            <v>F00</v>
          </cell>
          <cell r="AA738" t="str">
            <v>Power</v>
          </cell>
          <cell r="AB738" t="str">
            <v>2100</v>
          </cell>
          <cell r="AC738" t="str">
            <v>10</v>
          </cell>
          <cell r="AD738" t="str">
            <v>CLSD</v>
          </cell>
        </row>
        <row r="739">
          <cell r="A739" t="str">
            <v>P-MG-F00-006</v>
          </cell>
          <cell r="B739" t="str">
            <v>2100150042547</v>
          </cell>
          <cell r="C739" t="str">
            <v>Madagascar</v>
          </cell>
          <cell r="D739" t="str">
            <v/>
          </cell>
          <cell r="E739" t="str">
            <v/>
          </cell>
          <cell r="F739" t="str">
            <v/>
          </cell>
          <cell r="G739" t="str">
            <v/>
          </cell>
          <cell r="H739" t="str">
            <v/>
          </cell>
          <cell r="I739" t="str">
            <v/>
          </cell>
          <cell r="J739" t="str">
            <v/>
          </cell>
          <cell r="K739">
            <v>366422.34</v>
          </cell>
          <cell r="L739" t="str">
            <v/>
          </cell>
          <cell r="M739">
            <v>366422.34</v>
          </cell>
          <cell r="Q739" t="str">
            <v>SOV</v>
          </cell>
          <cell r="R739">
            <v>0.5</v>
          </cell>
          <cell r="T739" t="str">
            <v>PROJET DE RENFORCEMENT ET D’INTERCONNEXION DES RESEAUX DE TR</v>
          </cell>
          <cell r="U739" t="str">
            <v>PESD5</v>
          </cell>
          <cell r="V739" t="str">
            <v>F</v>
          </cell>
          <cell r="W739" t="str">
            <v>Power</v>
          </cell>
          <cell r="X739" t="str">
            <v>F0</v>
          </cell>
          <cell r="Y739" t="str">
            <v>Power</v>
          </cell>
          <cell r="Z739" t="str">
            <v>F00</v>
          </cell>
          <cell r="AA739" t="str">
            <v>Power</v>
          </cell>
          <cell r="AB739" t="str">
            <v>2100</v>
          </cell>
          <cell r="AC739" t="str">
            <v>10</v>
          </cell>
          <cell r="AD739" t="str">
            <v>OnGo</v>
          </cell>
        </row>
        <row r="740">
          <cell r="A740" t="str">
            <v>P-MG-F00-006</v>
          </cell>
          <cell r="B740" t="str">
            <v>5900150003051</v>
          </cell>
          <cell r="C740" t="str">
            <v>Madagascar</v>
          </cell>
          <cell r="D740" t="str">
            <v/>
          </cell>
          <cell r="E740" t="str">
            <v/>
          </cell>
          <cell r="F740" t="str">
            <v/>
          </cell>
          <cell r="G740" t="str">
            <v/>
          </cell>
          <cell r="H740" t="str">
            <v/>
          </cell>
          <cell r="I740" t="str">
            <v/>
          </cell>
          <cell r="J740" t="str">
            <v/>
          </cell>
          <cell r="K740" t="str">
            <v/>
          </cell>
          <cell r="L740">
            <v>73411.88</v>
          </cell>
          <cell r="M740">
            <v>73411.88</v>
          </cell>
          <cell r="Q740" t="str">
            <v>SOV</v>
          </cell>
          <cell r="R740">
            <v>0.5</v>
          </cell>
          <cell r="T740" t="str">
            <v>PROJET DE RENFORCEMENT ET D’INTERCONNEXION DES RESEAUX DE TR</v>
          </cell>
          <cell r="U740" t="str">
            <v>PESD5</v>
          </cell>
          <cell r="V740" t="str">
            <v>F</v>
          </cell>
          <cell r="W740" t="str">
            <v>Power</v>
          </cell>
          <cell r="X740" t="str">
            <v>F0</v>
          </cell>
          <cell r="Y740" t="str">
            <v>Power</v>
          </cell>
          <cell r="Z740" t="str">
            <v>F00</v>
          </cell>
          <cell r="AA740" t="str">
            <v>Power</v>
          </cell>
          <cell r="AB740" t="str">
            <v>5900</v>
          </cell>
          <cell r="AC740" t="str">
            <v>10</v>
          </cell>
          <cell r="AD740" t="str">
            <v>OnGo</v>
          </cell>
        </row>
        <row r="741">
          <cell r="A741" t="str">
            <v>P-MG-F00-007</v>
          </cell>
          <cell r="B741" t="str">
            <v>2100150042287</v>
          </cell>
          <cell r="C741" t="str">
            <v>Madagascar</v>
          </cell>
          <cell r="D741" t="str">
            <v/>
          </cell>
          <cell r="E741" t="str">
            <v/>
          </cell>
          <cell r="F741" t="str">
            <v/>
          </cell>
          <cell r="G741" t="str">
            <v/>
          </cell>
          <cell r="H741" t="str">
            <v/>
          </cell>
          <cell r="I741" t="str">
            <v/>
          </cell>
          <cell r="J741" t="str">
            <v/>
          </cell>
          <cell r="K741" t="str">
            <v/>
          </cell>
          <cell r="L741" t="str">
            <v/>
          </cell>
          <cell r="M741">
            <v>0</v>
          </cell>
          <cell r="Q741" t="str">
            <v>SOV</v>
          </cell>
          <cell r="R741">
            <v>0.5</v>
          </cell>
          <cell r="T741" t="str">
            <v>SAHOFIKA HYDRO PROJECT-GOM EQUITY IN NEHO</v>
          </cell>
          <cell r="U741" t="str">
            <v>PESD5</v>
          </cell>
          <cell r="V741" t="str">
            <v>F</v>
          </cell>
          <cell r="W741" t="str">
            <v>Power</v>
          </cell>
          <cell r="X741" t="str">
            <v>F0</v>
          </cell>
          <cell r="Y741" t="str">
            <v>Power</v>
          </cell>
          <cell r="Z741" t="str">
            <v>F00</v>
          </cell>
          <cell r="AA741" t="str">
            <v>Power</v>
          </cell>
          <cell r="AB741" t="str">
            <v>2100</v>
          </cell>
          <cell r="AC741" t="str">
            <v>10</v>
          </cell>
          <cell r="AD741" t="str">
            <v>OnGo</v>
          </cell>
        </row>
        <row r="742">
          <cell r="A742" t="str">
            <v>P-MG-F00-007</v>
          </cell>
          <cell r="B742" t="str">
            <v>2100155040670</v>
          </cell>
          <cell r="C742" t="str">
            <v>Madagascar</v>
          </cell>
          <cell r="D742" t="str">
            <v/>
          </cell>
          <cell r="E742" t="str">
            <v/>
          </cell>
          <cell r="F742" t="str">
            <v/>
          </cell>
          <cell r="G742" t="str">
            <v/>
          </cell>
          <cell r="H742" t="str">
            <v/>
          </cell>
          <cell r="I742" t="str">
            <v/>
          </cell>
          <cell r="J742" t="str">
            <v/>
          </cell>
          <cell r="K742" t="str">
            <v/>
          </cell>
          <cell r="L742" t="str">
            <v/>
          </cell>
          <cell r="M742">
            <v>0</v>
          </cell>
          <cell r="Q742" t="str">
            <v>SOV</v>
          </cell>
          <cell r="R742">
            <v>0.5</v>
          </cell>
          <cell r="T742" t="str">
            <v>SAHOFIKA HYDRO PROJECT-GOM EQUITY IN NEHO</v>
          </cell>
          <cell r="U742" t="str">
            <v>PESD5</v>
          </cell>
          <cell r="V742" t="str">
            <v>F</v>
          </cell>
          <cell r="W742" t="str">
            <v>Power</v>
          </cell>
          <cell r="X742" t="str">
            <v>F0</v>
          </cell>
          <cell r="Y742" t="str">
            <v>Power</v>
          </cell>
          <cell r="Z742" t="str">
            <v>F00</v>
          </cell>
          <cell r="AA742" t="str">
            <v>Power</v>
          </cell>
          <cell r="AB742" t="str">
            <v>2100</v>
          </cell>
          <cell r="AC742" t="str">
            <v>41</v>
          </cell>
          <cell r="AD742" t="str">
            <v>OnGo</v>
          </cell>
        </row>
        <row r="743">
          <cell r="A743" t="str">
            <v>P-MG-FA0-016</v>
          </cell>
          <cell r="B743" t="str">
            <v>2100150038993</v>
          </cell>
          <cell r="C743" t="str">
            <v>Madagascar</v>
          </cell>
          <cell r="D743" t="str">
            <v/>
          </cell>
          <cell r="E743" t="str">
            <v/>
          </cell>
          <cell r="F743" t="str">
            <v/>
          </cell>
          <cell r="G743">
            <v>5830.06</v>
          </cell>
          <cell r="H743">
            <v>323755.32999999996</v>
          </cell>
          <cell r="I743">
            <v>540685.17999999993</v>
          </cell>
          <cell r="J743">
            <v>26768.460000000003</v>
          </cell>
          <cell r="K743" t="str">
            <v/>
          </cell>
          <cell r="L743" t="str">
            <v/>
          </cell>
          <cell r="M743">
            <v>897039.0299999998</v>
          </cell>
          <cell r="Q743" t="str">
            <v>SOV</v>
          </cell>
          <cell r="R743">
            <v>1</v>
          </cell>
          <cell r="T743" t="str">
            <v>ETUDE PPF PROJET DE RENFORCEMENT ET D’INTERCONNEXION DES RÉS</v>
          </cell>
          <cell r="U743" t="str">
            <v>PESD5</v>
          </cell>
          <cell r="V743" t="str">
            <v>F</v>
          </cell>
          <cell r="W743" t="str">
            <v>Power</v>
          </cell>
          <cell r="X743" t="str">
            <v>FA</v>
          </cell>
          <cell r="Y743" t="str">
            <v>Electricity</v>
          </cell>
          <cell r="Z743" t="str">
            <v>FA0</v>
          </cell>
          <cell r="AA743" t="str">
            <v>Electricity</v>
          </cell>
          <cell r="AB743" t="str">
            <v>2100</v>
          </cell>
          <cell r="AC743" t="str">
            <v>32</v>
          </cell>
          <cell r="AD743" t="str">
            <v>COMP</v>
          </cell>
        </row>
        <row r="744">
          <cell r="A744" t="str">
            <v>P-MG-FA0-018</v>
          </cell>
          <cell r="B744" t="str">
            <v>2100140000451</v>
          </cell>
          <cell r="C744" t="str">
            <v>Madagascar</v>
          </cell>
          <cell r="D744" t="str">
            <v/>
          </cell>
          <cell r="E744" t="str">
            <v/>
          </cell>
          <cell r="F744" t="str">
            <v/>
          </cell>
          <cell r="G744" t="str">
            <v/>
          </cell>
          <cell r="H744" t="str">
            <v/>
          </cell>
          <cell r="I744" t="str">
            <v/>
          </cell>
          <cell r="J744" t="str">
            <v/>
          </cell>
          <cell r="K744" t="str">
            <v/>
          </cell>
          <cell r="L744" t="str">
            <v/>
          </cell>
          <cell r="M744">
            <v>0</v>
          </cell>
          <cell r="Q744" t="str">
            <v>SOV</v>
          </cell>
          <cell r="R744">
            <v>1</v>
          </cell>
          <cell r="T744" t="str">
            <v>PROJET DE LA CENTRALE HYDROÉLECTRIQUE DE SAHOFIKA–GPR FAD</v>
          </cell>
          <cell r="U744" t="str">
            <v>PESR2</v>
          </cell>
          <cell r="V744" t="str">
            <v>F</v>
          </cell>
          <cell r="W744" t="str">
            <v>Power</v>
          </cell>
          <cell r="X744" t="str">
            <v>FA</v>
          </cell>
          <cell r="Y744" t="str">
            <v>Electricity</v>
          </cell>
          <cell r="Z744" t="str">
            <v>FA0</v>
          </cell>
          <cell r="AA744" t="str">
            <v>Electricity</v>
          </cell>
          <cell r="AB744" t="str">
            <v>2100</v>
          </cell>
          <cell r="AC744" t="str">
            <v>70</v>
          </cell>
          <cell r="AD744" t="str">
            <v>OnGo</v>
          </cell>
        </row>
        <row r="745">
          <cell r="A745" t="str">
            <v>P-MG-FA0-019</v>
          </cell>
          <cell r="B745" t="str">
            <v>2100150042257</v>
          </cell>
          <cell r="C745" t="str">
            <v>Madagascar</v>
          </cell>
          <cell r="D745" t="str">
            <v/>
          </cell>
          <cell r="E745" t="str">
            <v/>
          </cell>
          <cell r="F745" t="str">
            <v/>
          </cell>
          <cell r="G745" t="str">
            <v/>
          </cell>
          <cell r="H745" t="str">
            <v/>
          </cell>
          <cell r="I745" t="str">
            <v/>
          </cell>
          <cell r="J745">
            <v>899061.81</v>
          </cell>
          <cell r="K745">
            <v>10443.99</v>
          </cell>
          <cell r="L745">
            <v>1416106.4500000002</v>
          </cell>
          <cell r="M745">
            <v>2325612.25</v>
          </cell>
          <cell r="Q745" t="str">
            <v>SOV</v>
          </cell>
          <cell r="R745">
            <v>0.5</v>
          </cell>
          <cell r="T745" t="str">
            <v>PRIRTEM I</v>
          </cell>
          <cell r="U745" t="str">
            <v>PESD5</v>
          </cell>
          <cell r="V745" t="str">
            <v>F</v>
          </cell>
          <cell r="W745" t="str">
            <v>Power</v>
          </cell>
          <cell r="X745" t="str">
            <v>FA</v>
          </cell>
          <cell r="Y745" t="str">
            <v>Electricity</v>
          </cell>
          <cell r="Z745" t="str">
            <v>FA0</v>
          </cell>
          <cell r="AA745" t="str">
            <v>Electricity</v>
          </cell>
          <cell r="AB745" t="str">
            <v>2100</v>
          </cell>
          <cell r="AC745" t="str">
            <v>10</v>
          </cell>
          <cell r="AD745" t="str">
            <v>OnGo</v>
          </cell>
        </row>
        <row r="746">
          <cell r="A746" t="str">
            <v>P-MG-FA0-019</v>
          </cell>
          <cell r="B746" t="str">
            <v>5900150002801</v>
          </cell>
          <cell r="C746" t="str">
            <v>Madagascar</v>
          </cell>
          <cell r="D746" t="str">
            <v/>
          </cell>
          <cell r="E746" t="str">
            <v/>
          </cell>
          <cell r="F746" t="str">
            <v/>
          </cell>
          <cell r="G746" t="str">
            <v/>
          </cell>
          <cell r="H746" t="str">
            <v/>
          </cell>
          <cell r="I746" t="str">
            <v/>
          </cell>
          <cell r="J746">
            <v>403353.45999999996</v>
          </cell>
          <cell r="K746">
            <v>974991.28</v>
          </cell>
          <cell r="L746">
            <v>2023803.38</v>
          </cell>
          <cell r="M746">
            <v>3402148.12</v>
          </cell>
          <cell r="Q746" t="str">
            <v>SOV</v>
          </cell>
          <cell r="R746">
            <v>0.5</v>
          </cell>
          <cell r="T746" t="str">
            <v>PRIRTEM I</v>
          </cell>
          <cell r="U746" t="str">
            <v>PESD5</v>
          </cell>
          <cell r="V746" t="str">
            <v>F</v>
          </cell>
          <cell r="W746" t="str">
            <v>Power</v>
          </cell>
          <cell r="X746" t="str">
            <v>FA</v>
          </cell>
          <cell r="Y746" t="str">
            <v>Electricity</v>
          </cell>
          <cell r="Z746" t="str">
            <v>FA0</v>
          </cell>
          <cell r="AA746" t="str">
            <v>Electricity</v>
          </cell>
          <cell r="AB746" t="str">
            <v>5900</v>
          </cell>
          <cell r="AC746" t="str">
            <v>10</v>
          </cell>
          <cell r="AD746" t="str">
            <v>OnGo</v>
          </cell>
        </row>
        <row r="747">
          <cell r="A747" t="str">
            <v>P-MG-H00-002</v>
          </cell>
          <cell r="B747" t="str">
            <v>2100150042450</v>
          </cell>
          <cell r="C747" t="str">
            <v>Madagascar</v>
          </cell>
          <cell r="D747" t="str">
            <v/>
          </cell>
          <cell r="E747" t="str">
            <v/>
          </cell>
          <cell r="F747" t="str">
            <v/>
          </cell>
          <cell r="G747" t="str">
            <v/>
          </cell>
          <cell r="H747" t="str">
            <v/>
          </cell>
          <cell r="I747" t="str">
            <v/>
          </cell>
          <cell r="J747" t="str">
            <v/>
          </cell>
          <cell r="K747">
            <v>218205.89</v>
          </cell>
          <cell r="L747">
            <v>49849.46</v>
          </cell>
          <cell r="M747">
            <v>268055.35000000003</v>
          </cell>
          <cell r="Q747" t="str">
            <v>SOV</v>
          </cell>
          <cell r="R747">
            <v>1</v>
          </cell>
          <cell r="T747" t="str">
            <v>PROJET D'APPUI À L'INDUSTRIALISATION ET SECTEUR FINANCIER</v>
          </cell>
          <cell r="U747" t="str">
            <v>PITD1</v>
          </cell>
          <cell r="V747" t="str">
            <v>H</v>
          </cell>
          <cell r="W747" t="str">
            <v>Finance</v>
          </cell>
          <cell r="X747" t="str">
            <v>H0</v>
          </cell>
          <cell r="Y747" t="str">
            <v>Finance</v>
          </cell>
          <cell r="Z747" t="str">
            <v>H00</v>
          </cell>
          <cell r="AA747" t="str">
            <v>Finance</v>
          </cell>
          <cell r="AB747" t="str">
            <v>2100</v>
          </cell>
          <cell r="AC747" t="str">
            <v>10</v>
          </cell>
          <cell r="AD747" t="str">
            <v>OnGo</v>
          </cell>
        </row>
        <row r="748">
          <cell r="A748" t="str">
            <v>P-MG-HAZ-001</v>
          </cell>
          <cell r="B748" t="str">
            <v>5900155016258</v>
          </cell>
          <cell r="C748" t="str">
            <v>Madagascar</v>
          </cell>
          <cell r="D748" t="str">
            <v/>
          </cell>
          <cell r="E748" t="str">
            <v/>
          </cell>
          <cell r="F748" t="str">
            <v/>
          </cell>
          <cell r="G748" t="str">
            <v/>
          </cell>
          <cell r="H748" t="str">
            <v/>
          </cell>
          <cell r="I748">
            <v>3216.25</v>
          </cell>
          <cell r="J748">
            <v>29747.049999999996</v>
          </cell>
          <cell r="K748">
            <v>194603.89000000007</v>
          </cell>
          <cell r="L748">
            <v>95798.54</v>
          </cell>
          <cell r="M748">
            <v>323365.73000000004</v>
          </cell>
          <cell r="Q748" t="str">
            <v>SOV</v>
          </cell>
          <cell r="R748">
            <v>1</v>
          </cell>
          <cell r="T748" t="str">
            <v>MADAGASCAR SME BUSINESS LINKAGES PROGRAM</v>
          </cell>
          <cell r="U748" t="str">
            <v>PITD1</v>
          </cell>
          <cell r="V748" t="str">
            <v>H</v>
          </cell>
          <cell r="W748" t="str">
            <v>Finance</v>
          </cell>
          <cell r="X748" t="str">
            <v>HA</v>
          </cell>
          <cell r="Y748" t="str">
            <v>Banks</v>
          </cell>
          <cell r="Z748" t="str">
            <v>HAZ</v>
          </cell>
          <cell r="AA748" t="str">
            <v>More Than One Bank Sub-Sector</v>
          </cell>
          <cell r="AB748" t="str">
            <v>5900</v>
          </cell>
          <cell r="AC748" t="str">
            <v>84</v>
          </cell>
          <cell r="AD748" t="str">
            <v>OnGo</v>
          </cell>
        </row>
        <row r="749">
          <cell r="A749" t="str">
            <v>P-MG-HZ0-001</v>
          </cell>
          <cell r="B749" t="str">
            <v>5900155015451</v>
          </cell>
          <cell r="C749" t="str">
            <v>Madagascar</v>
          </cell>
          <cell r="D749" t="str">
            <v/>
          </cell>
          <cell r="E749" t="str">
            <v/>
          </cell>
          <cell r="F749" t="str">
            <v/>
          </cell>
          <cell r="G749" t="str">
            <v/>
          </cell>
          <cell r="H749">
            <v>422735.83999999997</v>
          </cell>
          <cell r="I749">
            <v>219752.96999999997</v>
          </cell>
          <cell r="J749">
            <v>55438.270000000004</v>
          </cell>
          <cell r="K749">
            <v>572620.15</v>
          </cell>
          <cell r="L749">
            <v>78552.37</v>
          </cell>
          <cell r="M749">
            <v>1349099.6</v>
          </cell>
          <cell r="Q749" t="str">
            <v>SOV</v>
          </cell>
          <cell r="R749">
            <v>1</v>
          </cell>
          <cell r="T749" t="str">
            <v>MADAGASCAR - AFRICA DISASTER RISKS FINANCING (ADRIFI)PROGRAM</v>
          </cell>
          <cell r="U749" t="str">
            <v>AHFR</v>
          </cell>
          <cell r="V749" t="str">
            <v>H</v>
          </cell>
          <cell r="W749" t="str">
            <v>Finance</v>
          </cell>
          <cell r="X749" t="str">
            <v>HZ</v>
          </cell>
          <cell r="Y749" t="str">
            <v>More Than One Financial Sub-Sector</v>
          </cell>
          <cell r="Z749" t="str">
            <v>HZ0</v>
          </cell>
          <cell r="AA749" t="str">
            <v>More Than One Financial Sub-Sector</v>
          </cell>
          <cell r="AB749" t="str">
            <v>5900</v>
          </cell>
          <cell r="AC749" t="str">
            <v>40</v>
          </cell>
          <cell r="AD749" t="str">
            <v>OnGo</v>
          </cell>
        </row>
        <row r="750">
          <cell r="A750" t="str">
            <v>P-MG-I00-003</v>
          </cell>
          <cell r="B750" t="str">
            <v>5000199005768</v>
          </cell>
          <cell r="C750" t="str">
            <v>Madagascar</v>
          </cell>
          <cell r="D750" t="str">
            <v/>
          </cell>
          <cell r="E750" t="str">
            <v/>
          </cell>
          <cell r="F750" t="str">
            <v/>
          </cell>
          <cell r="G750" t="str">
            <v/>
          </cell>
          <cell r="H750" t="str">
            <v/>
          </cell>
          <cell r="I750" t="str">
            <v/>
          </cell>
          <cell r="J750" t="str">
            <v/>
          </cell>
          <cell r="K750" t="str">
            <v/>
          </cell>
          <cell r="L750" t="str">
            <v/>
          </cell>
          <cell r="M750">
            <v>0</v>
          </cell>
          <cell r="Q750" t="str">
            <v>SOV</v>
          </cell>
          <cell r="R750">
            <v>1</v>
          </cell>
          <cell r="T750" t="str">
            <v>DON POUR LA LUTTE CONTRE L’EPEDIMIE DE ROUGEOLE</v>
          </cell>
          <cell r="U750" t="str">
            <v>RDGS4</v>
          </cell>
          <cell r="V750" t="str">
            <v>I</v>
          </cell>
          <cell r="W750" t="str">
            <v>Social</v>
          </cell>
          <cell r="X750" t="str">
            <v>I0</v>
          </cell>
          <cell r="Y750" t="str">
            <v>Social</v>
          </cell>
          <cell r="Z750" t="str">
            <v>I00</v>
          </cell>
          <cell r="AA750" t="str">
            <v>Social</v>
          </cell>
          <cell r="AB750" t="str">
            <v>5000</v>
          </cell>
          <cell r="AC750" t="str">
            <v>50</v>
          </cell>
          <cell r="AD750" t="str">
            <v>CLSD</v>
          </cell>
        </row>
        <row r="751">
          <cell r="A751" t="str">
            <v>P-MG-IC0-002</v>
          </cell>
          <cell r="B751" t="str">
            <v>5000199004068</v>
          </cell>
          <cell r="C751" t="str">
            <v>Madagascar</v>
          </cell>
          <cell r="D751" t="str">
            <v/>
          </cell>
          <cell r="E751" t="str">
            <v/>
          </cell>
          <cell r="F751" t="str">
            <v/>
          </cell>
          <cell r="G751" t="str">
            <v/>
          </cell>
          <cell r="H751" t="str">
            <v/>
          </cell>
          <cell r="I751" t="str">
            <v/>
          </cell>
          <cell r="J751" t="str">
            <v/>
          </cell>
          <cell r="K751" t="str">
            <v/>
          </cell>
          <cell r="L751" t="str">
            <v/>
          </cell>
          <cell r="M751">
            <v>0</v>
          </cell>
          <cell r="Q751" t="str">
            <v>SOV</v>
          </cell>
          <cell r="R751">
            <v>1</v>
          </cell>
          <cell r="T751" t="str">
            <v>ASSISTANCE ALIMENTAIRE ET NUTRITIONNELLE D'URGENCE GRAND SUD</v>
          </cell>
          <cell r="U751" t="str">
            <v>AHHD2</v>
          </cell>
          <cell r="V751" t="str">
            <v>I</v>
          </cell>
          <cell r="W751" t="str">
            <v>Social</v>
          </cell>
          <cell r="X751" t="str">
            <v>IC</v>
          </cell>
          <cell r="Y751" t="str">
            <v>Population and Nutrition</v>
          </cell>
          <cell r="Z751" t="str">
            <v>IC0</v>
          </cell>
          <cell r="AA751" t="str">
            <v>Population and Nutrition</v>
          </cell>
          <cell r="AB751" t="str">
            <v>5000</v>
          </cell>
          <cell r="AC751" t="str">
            <v>50</v>
          </cell>
          <cell r="AD751" t="str">
            <v>COMP</v>
          </cell>
        </row>
        <row r="752">
          <cell r="A752" t="str">
            <v>P-MG-IC0-004</v>
          </cell>
          <cell r="B752" t="str">
            <v>5000199004468</v>
          </cell>
          <cell r="C752" t="str">
            <v>Madagascar</v>
          </cell>
          <cell r="D752" t="str">
            <v/>
          </cell>
          <cell r="E752" t="str">
            <v/>
          </cell>
          <cell r="F752" t="str">
            <v/>
          </cell>
          <cell r="G752" t="str">
            <v/>
          </cell>
          <cell r="H752" t="str">
            <v/>
          </cell>
          <cell r="I752" t="str">
            <v/>
          </cell>
          <cell r="J752" t="str">
            <v/>
          </cell>
          <cell r="K752" t="str">
            <v/>
          </cell>
          <cell r="L752" t="str">
            <v/>
          </cell>
          <cell r="M752">
            <v>0</v>
          </cell>
          <cell r="Q752" t="str">
            <v>SOV</v>
          </cell>
          <cell r="R752">
            <v>1</v>
          </cell>
          <cell r="T752" t="str">
            <v>ASSISTANCE A LA LUTTE CONTRE LA MALNUTRITION SUITE A LA SECH</v>
          </cell>
          <cell r="U752" t="str">
            <v>AHHD2</v>
          </cell>
          <cell r="V752" t="str">
            <v>I</v>
          </cell>
          <cell r="W752" t="str">
            <v>Social</v>
          </cell>
          <cell r="X752" t="str">
            <v>IC</v>
          </cell>
          <cell r="Y752" t="str">
            <v>Population and Nutrition</v>
          </cell>
          <cell r="Z752" t="str">
            <v>IC0</v>
          </cell>
          <cell r="AA752" t="str">
            <v>Population and Nutrition</v>
          </cell>
          <cell r="AB752" t="str">
            <v>5000</v>
          </cell>
          <cell r="AC752" t="str">
            <v>21</v>
          </cell>
          <cell r="AD752" t="str">
            <v>COMP</v>
          </cell>
        </row>
        <row r="753">
          <cell r="A753" t="str">
            <v>P-MG-IZ0-006</v>
          </cell>
          <cell r="B753" t="str">
            <v>5000199003968</v>
          </cell>
          <cell r="C753" t="str">
            <v>Madagascar</v>
          </cell>
          <cell r="D753" t="str">
            <v/>
          </cell>
          <cell r="E753" t="str">
            <v/>
          </cell>
          <cell r="F753" t="str">
            <v/>
          </cell>
          <cell r="G753" t="str">
            <v/>
          </cell>
          <cell r="H753" t="str">
            <v/>
          </cell>
          <cell r="I753" t="str">
            <v/>
          </cell>
          <cell r="J753" t="str">
            <v/>
          </cell>
          <cell r="K753" t="str">
            <v/>
          </cell>
          <cell r="L753" t="str">
            <v/>
          </cell>
          <cell r="M753">
            <v>0</v>
          </cell>
          <cell r="Q753" t="str">
            <v>SOV</v>
          </cell>
          <cell r="R753">
            <v>1</v>
          </cell>
          <cell r="T753" t="str">
            <v>AIDE D'URGENCE REMISE EN ETAT DES INFRASTRUCTURES SOCIALES A</v>
          </cell>
          <cell r="U753" t="str">
            <v>AHHD2</v>
          </cell>
          <cell r="V753" t="str">
            <v>I</v>
          </cell>
          <cell r="W753" t="str">
            <v>Social</v>
          </cell>
          <cell r="X753" t="str">
            <v>IZ</v>
          </cell>
          <cell r="Y753" t="str">
            <v>More Than One Social Sub-Sector</v>
          </cell>
          <cell r="Z753" t="str">
            <v>IZ0</v>
          </cell>
          <cell r="AA753" t="str">
            <v>More Than One Social Sub-Sector</v>
          </cell>
          <cell r="AB753" t="str">
            <v>5000</v>
          </cell>
          <cell r="AC753" t="str">
            <v>50</v>
          </cell>
          <cell r="AD753" t="str">
            <v>COMP</v>
          </cell>
        </row>
        <row r="754">
          <cell r="A754" t="str">
            <v>P-MG-K00-009</v>
          </cell>
          <cell r="B754" t="str">
            <v>2100150033394</v>
          </cell>
          <cell r="C754" t="str">
            <v>Madagascar</v>
          </cell>
          <cell r="D754" t="str">
            <v/>
          </cell>
          <cell r="E754">
            <v>13204.23</v>
          </cell>
          <cell r="F754">
            <v>142306.47</v>
          </cell>
          <cell r="G754">
            <v>607835.84000000008</v>
          </cell>
          <cell r="H754">
            <v>459630.03000000009</v>
          </cell>
          <cell r="I754">
            <v>107642.47999999998</v>
          </cell>
          <cell r="J754">
            <v>179431.01999999996</v>
          </cell>
          <cell r="K754" t="str">
            <v/>
          </cell>
          <cell r="L754" t="str">
            <v/>
          </cell>
          <cell r="M754">
            <v>1510050.07</v>
          </cell>
          <cell r="Q754" t="str">
            <v>SOV</v>
          </cell>
          <cell r="R754">
            <v>0.5</v>
          </cell>
          <cell r="T754" t="str">
            <v>PROJET D'APPUI A LA PROMOTION DES INVESTISSEMENTS (PAPI)</v>
          </cell>
          <cell r="U754" t="str">
            <v>ECGF2</v>
          </cell>
          <cell r="V754" t="str">
            <v>K</v>
          </cell>
          <cell r="W754" t="str">
            <v>Multi-Sector</v>
          </cell>
          <cell r="X754" t="str">
            <v>K0</v>
          </cell>
          <cell r="Y754" t="str">
            <v>Multi-Sector</v>
          </cell>
          <cell r="Z754" t="str">
            <v>K00</v>
          </cell>
          <cell r="AA754" t="str">
            <v>Multi-Sector</v>
          </cell>
          <cell r="AB754" t="str">
            <v>2100</v>
          </cell>
          <cell r="AC754" t="str">
            <v>10</v>
          </cell>
          <cell r="AD754" t="str">
            <v>COMP</v>
          </cell>
        </row>
        <row r="755">
          <cell r="A755" t="str">
            <v>P-MG-K00-009</v>
          </cell>
          <cell r="B755" t="str">
            <v>5900150000501</v>
          </cell>
          <cell r="C755" t="str">
            <v>Madagascar</v>
          </cell>
          <cell r="D755" t="str">
            <v/>
          </cell>
          <cell r="E755">
            <v>39063.5</v>
          </cell>
          <cell r="F755">
            <v>16108.47</v>
          </cell>
          <cell r="G755">
            <v>327725.38999999996</v>
          </cell>
          <cell r="H755">
            <v>366293.18999999994</v>
          </cell>
          <cell r="I755">
            <v>471669.86000000004</v>
          </cell>
          <cell r="J755">
            <v>341285.98</v>
          </cell>
          <cell r="K755" t="str">
            <v/>
          </cell>
          <cell r="L755" t="str">
            <v/>
          </cell>
          <cell r="M755">
            <v>1562146.39</v>
          </cell>
          <cell r="Q755" t="str">
            <v>SOV</v>
          </cell>
          <cell r="R755">
            <v>0.5</v>
          </cell>
          <cell r="T755" t="str">
            <v>PROJET D'APPUI A LA PROMOTION DES INVESTISSEMENTS (PAPI)</v>
          </cell>
          <cell r="U755" t="str">
            <v>ECGF2</v>
          </cell>
          <cell r="V755" t="str">
            <v>K</v>
          </cell>
          <cell r="W755" t="str">
            <v>Multi-Sector</v>
          </cell>
          <cell r="X755" t="str">
            <v>K0</v>
          </cell>
          <cell r="Y755" t="str">
            <v>Multi-Sector</v>
          </cell>
          <cell r="Z755" t="str">
            <v>K00</v>
          </cell>
          <cell r="AA755" t="str">
            <v>Multi-Sector</v>
          </cell>
          <cell r="AB755" t="str">
            <v>5900</v>
          </cell>
          <cell r="AC755" t="str">
            <v>10</v>
          </cell>
          <cell r="AD755" t="str">
            <v>COMP</v>
          </cell>
        </row>
        <row r="756">
          <cell r="A756" t="str">
            <v>P-MG-K00-011</v>
          </cell>
          <cell r="B756" t="str">
            <v>5900140000001</v>
          </cell>
          <cell r="C756" t="str">
            <v>Madagascar</v>
          </cell>
          <cell r="D756" t="str">
            <v/>
          </cell>
          <cell r="E756" t="str">
            <v/>
          </cell>
          <cell r="F756" t="str">
            <v/>
          </cell>
          <cell r="G756" t="str">
            <v/>
          </cell>
          <cell r="H756" t="str">
            <v/>
          </cell>
          <cell r="I756" t="str">
            <v/>
          </cell>
          <cell r="J756" t="str">
            <v/>
          </cell>
          <cell r="K756" t="str">
            <v/>
          </cell>
          <cell r="L756" t="str">
            <v/>
          </cell>
          <cell r="M756">
            <v>0</v>
          </cell>
          <cell r="Q756" t="str">
            <v>SOV</v>
          </cell>
          <cell r="R756">
            <v>0.5</v>
          </cell>
          <cell r="T756" t="str">
            <v>PROGRAMME D'APPUI À LA COMPETITIVITE ECONOMIQUE</v>
          </cell>
          <cell r="U756" t="str">
            <v>ECGF2</v>
          </cell>
          <cell r="V756" t="str">
            <v>K</v>
          </cell>
          <cell r="W756" t="str">
            <v>Multi-Sector</v>
          </cell>
          <cell r="X756" t="str">
            <v>K0</v>
          </cell>
          <cell r="Y756" t="str">
            <v>Multi-Sector</v>
          </cell>
          <cell r="Z756" t="str">
            <v>K00</v>
          </cell>
          <cell r="AA756" t="str">
            <v>Multi-Sector</v>
          </cell>
          <cell r="AB756" t="str">
            <v>5900</v>
          </cell>
          <cell r="AC756" t="str">
            <v>70</v>
          </cell>
          <cell r="AD756" t="str">
            <v>COMP</v>
          </cell>
        </row>
        <row r="757">
          <cell r="A757" t="str">
            <v>P-MG-K00-011</v>
          </cell>
          <cell r="B757" t="str">
            <v>5900155012751</v>
          </cell>
          <cell r="C757" t="str">
            <v>Madagascar</v>
          </cell>
          <cell r="D757" t="str">
            <v/>
          </cell>
          <cell r="E757" t="str">
            <v/>
          </cell>
          <cell r="F757">
            <v>10000000</v>
          </cell>
          <cell r="G757" t="str">
            <v/>
          </cell>
          <cell r="H757" t="str">
            <v/>
          </cell>
          <cell r="I757" t="str">
            <v/>
          </cell>
          <cell r="J757" t="str">
            <v/>
          </cell>
          <cell r="K757" t="str">
            <v/>
          </cell>
          <cell r="L757" t="str">
            <v/>
          </cell>
          <cell r="M757">
            <v>10000000</v>
          </cell>
          <cell r="Q757" t="str">
            <v>SOV</v>
          </cell>
          <cell r="R757">
            <v>0.5</v>
          </cell>
          <cell r="T757" t="str">
            <v>PROGRAMME D'APPUI À LA COMPETITIVITE ECONOMIQUE</v>
          </cell>
          <cell r="U757" t="str">
            <v>ECGF2</v>
          </cell>
          <cell r="V757" t="str">
            <v>K</v>
          </cell>
          <cell r="W757" t="str">
            <v>Multi-Sector</v>
          </cell>
          <cell r="X757" t="str">
            <v>K0</v>
          </cell>
          <cell r="Y757" t="str">
            <v>Multi-Sector</v>
          </cell>
          <cell r="Z757" t="str">
            <v>K00</v>
          </cell>
          <cell r="AA757" t="str">
            <v>Multi-Sector</v>
          </cell>
          <cell r="AB757" t="str">
            <v>5900</v>
          </cell>
          <cell r="AC757" t="str">
            <v>83</v>
          </cell>
          <cell r="AD757" t="str">
            <v>COMP</v>
          </cell>
        </row>
        <row r="758">
          <cell r="A758" t="str">
            <v>P-MG-K00-014</v>
          </cell>
          <cell r="B758" t="str">
            <v>5900155015354</v>
          </cell>
          <cell r="C758" t="str">
            <v>Madagascar</v>
          </cell>
          <cell r="D758" t="str">
            <v/>
          </cell>
          <cell r="E758" t="str">
            <v/>
          </cell>
          <cell r="F758" t="str">
            <v/>
          </cell>
          <cell r="G758" t="str">
            <v/>
          </cell>
          <cell r="H758">
            <v>64881.01</v>
          </cell>
          <cell r="I758">
            <v>26211</v>
          </cell>
          <cell r="J758">
            <v>143930.81</v>
          </cell>
          <cell r="K758">
            <v>299961.41999999993</v>
          </cell>
          <cell r="L758">
            <v>191058.15000000002</v>
          </cell>
          <cell r="M758">
            <v>726042.39</v>
          </cell>
          <cell r="Q758" t="str">
            <v>SOV</v>
          </cell>
          <cell r="R758">
            <v>1</v>
          </cell>
          <cell r="T758" t="str">
            <v>APPUI AU RENFORCEMENT DES CAPACITES ET LA PROMOTION DE L'ECO</v>
          </cell>
          <cell r="U758" t="str">
            <v>ECGF2</v>
          </cell>
          <cell r="V758" t="str">
            <v>K</v>
          </cell>
          <cell r="W758" t="str">
            <v>Multi-Sector</v>
          </cell>
          <cell r="X758" t="str">
            <v>K0</v>
          </cell>
          <cell r="Y758" t="str">
            <v>Multi-Sector</v>
          </cell>
          <cell r="Z758" t="str">
            <v>K00</v>
          </cell>
          <cell r="AA758" t="str">
            <v>Multi-Sector</v>
          </cell>
          <cell r="AB758" t="str">
            <v>5900</v>
          </cell>
          <cell r="AC758" t="str">
            <v>84</v>
          </cell>
          <cell r="AD758" t="str">
            <v>OnGo</v>
          </cell>
        </row>
        <row r="759">
          <cell r="A759" t="str">
            <v>P-MG-K00-015</v>
          </cell>
          <cell r="B759" t="str">
            <v>5900155015351</v>
          </cell>
          <cell r="C759" t="str">
            <v>Madagascar</v>
          </cell>
          <cell r="D759" t="str">
            <v/>
          </cell>
          <cell r="E759" t="str">
            <v/>
          </cell>
          <cell r="F759" t="str">
            <v/>
          </cell>
          <cell r="G759" t="str">
            <v/>
          </cell>
          <cell r="H759">
            <v>60495.5</v>
          </cell>
          <cell r="I759">
            <v>8982.3799999999992</v>
          </cell>
          <cell r="J759">
            <v>84709.79</v>
          </cell>
          <cell r="K759">
            <v>457694.05</v>
          </cell>
          <cell r="L759">
            <v>171981.56</v>
          </cell>
          <cell r="M759">
            <v>783863.28</v>
          </cell>
          <cell r="Q759" t="str">
            <v>SOV</v>
          </cell>
          <cell r="R759">
            <v>1</v>
          </cell>
          <cell r="T759" t="str">
            <v>APPUI A LA MOBILISATION DES RECETTES PUBLIQUES</v>
          </cell>
          <cell r="U759" t="str">
            <v>ECGF2</v>
          </cell>
          <cell r="V759" t="str">
            <v>K</v>
          </cell>
          <cell r="W759" t="str">
            <v>Multi-Sector</v>
          </cell>
          <cell r="X759" t="str">
            <v>K0</v>
          </cell>
          <cell r="Y759" t="str">
            <v>Multi-Sector</v>
          </cell>
          <cell r="Z759" t="str">
            <v>K00</v>
          </cell>
          <cell r="AA759" t="str">
            <v>Multi-Sector</v>
          </cell>
          <cell r="AB759" t="str">
            <v>5900</v>
          </cell>
          <cell r="AC759" t="str">
            <v>84</v>
          </cell>
          <cell r="AD759" t="str">
            <v>OnGo</v>
          </cell>
        </row>
        <row r="760">
          <cell r="A760" t="str">
            <v>P-MG-K00-018</v>
          </cell>
          <cell r="B760" t="str">
            <v>5900150002851</v>
          </cell>
          <cell r="C760" t="str">
            <v>Madagascar</v>
          </cell>
          <cell r="D760" t="str">
            <v/>
          </cell>
          <cell r="E760" t="str">
            <v/>
          </cell>
          <cell r="F760" t="str">
            <v/>
          </cell>
          <cell r="G760" t="str">
            <v/>
          </cell>
          <cell r="H760" t="str">
            <v/>
          </cell>
          <cell r="I760" t="str">
            <v/>
          </cell>
          <cell r="J760">
            <v>30000000</v>
          </cell>
          <cell r="K760" t="str">
            <v/>
          </cell>
          <cell r="L760" t="str">
            <v/>
          </cell>
          <cell r="M760">
            <v>30000000</v>
          </cell>
          <cell r="Q760" t="str">
            <v>SOV</v>
          </cell>
          <cell r="R760">
            <v>1</v>
          </cell>
          <cell r="T760" t="str">
            <v>PROGRAMME MULTI-PAYS D’APPUI EN REPONSE A LA COVID-19 POUR M</v>
          </cell>
          <cell r="U760" t="str">
            <v>ECGF2</v>
          </cell>
          <cell r="V760" t="str">
            <v>K</v>
          </cell>
          <cell r="W760" t="str">
            <v>Multi-Sector</v>
          </cell>
          <cell r="X760" t="str">
            <v>K0</v>
          </cell>
          <cell r="Y760" t="str">
            <v>Multi-Sector</v>
          </cell>
          <cell r="Z760" t="str">
            <v>K00</v>
          </cell>
          <cell r="AA760" t="str">
            <v>Multi-Sector</v>
          </cell>
          <cell r="AB760" t="str">
            <v>5900</v>
          </cell>
          <cell r="AC760" t="str">
            <v>20</v>
          </cell>
          <cell r="AD760" t="str">
            <v>COMP</v>
          </cell>
        </row>
        <row r="761">
          <cell r="A761" t="str">
            <v>P-MG-K00-020</v>
          </cell>
          <cell r="B761" t="str">
            <v>5900155018101</v>
          </cell>
          <cell r="C761" t="str">
            <v>Madagascar</v>
          </cell>
          <cell r="D761" t="str">
            <v/>
          </cell>
          <cell r="E761" t="str">
            <v/>
          </cell>
          <cell r="F761" t="str">
            <v/>
          </cell>
          <cell r="G761" t="str">
            <v/>
          </cell>
          <cell r="H761" t="str">
            <v/>
          </cell>
          <cell r="I761" t="str">
            <v/>
          </cell>
          <cell r="J761" t="str">
            <v/>
          </cell>
          <cell r="K761" t="str">
            <v/>
          </cell>
          <cell r="L761" t="str">
            <v/>
          </cell>
          <cell r="M761">
            <v>0</v>
          </cell>
          <cell r="Q761" t="str">
            <v>SOV</v>
          </cell>
          <cell r="R761">
            <v>1</v>
          </cell>
          <cell r="T761" t="str">
            <v>PROJET D’APPUI À LA MISE EN ŒUVRE DE LA ZONE DE LIBRE-ÉCHANG</v>
          </cell>
          <cell r="U761" t="str">
            <v>ECGF2</v>
          </cell>
          <cell r="V761" t="str">
            <v>K</v>
          </cell>
          <cell r="W761" t="str">
            <v>Multi-Sector</v>
          </cell>
          <cell r="X761" t="str">
            <v>K0</v>
          </cell>
          <cell r="Y761" t="str">
            <v>Multi-Sector</v>
          </cell>
          <cell r="Z761" t="str">
            <v>K00</v>
          </cell>
          <cell r="AA761" t="str">
            <v>Multi-Sector</v>
          </cell>
          <cell r="AB761" t="str">
            <v>5900</v>
          </cell>
          <cell r="AC761" t="str">
            <v>84</v>
          </cell>
          <cell r="AD761" t="str">
            <v>APVD</v>
          </cell>
        </row>
        <row r="762">
          <cell r="A762" t="str">
            <v>P-MG-KA0-009</v>
          </cell>
          <cell r="B762" t="str">
            <v>2100140000251</v>
          </cell>
          <cell r="C762" t="str">
            <v>Madagascar</v>
          </cell>
          <cell r="D762" t="str">
            <v/>
          </cell>
          <cell r="E762" t="str">
            <v/>
          </cell>
          <cell r="F762" t="str">
            <v/>
          </cell>
          <cell r="G762" t="str">
            <v/>
          </cell>
          <cell r="H762" t="str">
            <v/>
          </cell>
          <cell r="I762" t="str">
            <v/>
          </cell>
          <cell r="J762" t="str">
            <v/>
          </cell>
          <cell r="K762" t="str">
            <v/>
          </cell>
          <cell r="L762" t="str">
            <v/>
          </cell>
          <cell r="M762">
            <v>0</v>
          </cell>
          <cell r="Q762" t="str">
            <v>SOV</v>
          </cell>
          <cell r="R762">
            <v>0.5</v>
          </cell>
          <cell r="T762" t="str">
            <v>PROGRAMME D'APPUI AUX REFORMES DE LA GESTION ECONOMIQUE</v>
          </cell>
          <cell r="U762" t="str">
            <v>RDGS4</v>
          </cell>
          <cell r="V762" t="str">
            <v>K</v>
          </cell>
          <cell r="W762" t="str">
            <v>Multi-Sector</v>
          </cell>
          <cell r="X762" t="str">
            <v>KA</v>
          </cell>
          <cell r="Y762" t="str">
            <v>Public Sector Management</v>
          </cell>
          <cell r="Z762" t="str">
            <v>KA0</v>
          </cell>
          <cell r="AA762" t="str">
            <v>Public Sector Management</v>
          </cell>
          <cell r="AB762" t="str">
            <v>2100</v>
          </cell>
          <cell r="AC762" t="str">
            <v>70</v>
          </cell>
          <cell r="AD762" t="str">
            <v>CLSD</v>
          </cell>
        </row>
        <row r="763">
          <cell r="A763" t="str">
            <v>P-MG-KA0-009</v>
          </cell>
          <cell r="B763" t="str">
            <v>2100150035044</v>
          </cell>
          <cell r="C763" t="str">
            <v>Madagascar</v>
          </cell>
          <cell r="D763" t="str">
            <v/>
          </cell>
          <cell r="E763">
            <v>12500000</v>
          </cell>
          <cell r="F763" t="str">
            <v/>
          </cell>
          <cell r="G763" t="str">
            <v/>
          </cell>
          <cell r="H763" t="str">
            <v/>
          </cell>
          <cell r="I763" t="str">
            <v/>
          </cell>
          <cell r="J763" t="str">
            <v/>
          </cell>
          <cell r="K763" t="str">
            <v/>
          </cell>
          <cell r="L763" t="str">
            <v/>
          </cell>
          <cell r="M763">
            <v>12500000</v>
          </cell>
          <cell r="Q763" t="str">
            <v>SOV</v>
          </cell>
          <cell r="R763">
            <v>0.5</v>
          </cell>
          <cell r="T763" t="str">
            <v>PROGRAMME D'APPUI AUX REFORMES DE LA GESTION ECONOMIQUE</v>
          </cell>
          <cell r="U763" t="str">
            <v>RDGS4</v>
          </cell>
          <cell r="V763" t="str">
            <v>K</v>
          </cell>
          <cell r="W763" t="str">
            <v>Multi-Sector</v>
          </cell>
          <cell r="X763" t="str">
            <v>KA</v>
          </cell>
          <cell r="Y763" t="str">
            <v>Public Sector Management</v>
          </cell>
          <cell r="Z763" t="str">
            <v>KA0</v>
          </cell>
          <cell r="AA763" t="str">
            <v>Public Sector Management</v>
          </cell>
          <cell r="AB763" t="str">
            <v>2100</v>
          </cell>
          <cell r="AC763" t="str">
            <v>20</v>
          </cell>
          <cell r="AD763" t="str">
            <v>CLSD</v>
          </cell>
        </row>
        <row r="764">
          <cell r="A764" t="str">
            <v>P-MG-KA0-011</v>
          </cell>
          <cell r="B764" t="str">
            <v>5900155013952</v>
          </cell>
          <cell r="C764" t="str">
            <v>Madagascar</v>
          </cell>
          <cell r="D764" t="str">
            <v/>
          </cell>
          <cell r="E764" t="str">
            <v/>
          </cell>
          <cell r="F764" t="str">
            <v/>
          </cell>
          <cell r="G764">
            <v>10000000</v>
          </cell>
          <cell r="H764" t="str">
            <v/>
          </cell>
          <cell r="I764" t="str">
            <v/>
          </cell>
          <cell r="J764" t="str">
            <v/>
          </cell>
          <cell r="K764" t="str">
            <v/>
          </cell>
          <cell r="L764" t="str">
            <v/>
          </cell>
          <cell r="M764">
            <v>10000000</v>
          </cell>
          <cell r="Q764" t="str">
            <v>SOV</v>
          </cell>
          <cell r="R764">
            <v>1</v>
          </cell>
          <cell r="T764" t="str">
            <v>PROGRAMME D'APPUI À LA COMPETITIVITE ECONOMIQUE PHASE II</v>
          </cell>
          <cell r="U764" t="str">
            <v>ECGF2</v>
          </cell>
          <cell r="V764" t="str">
            <v>K</v>
          </cell>
          <cell r="W764" t="str">
            <v>Multi-Sector</v>
          </cell>
          <cell r="X764" t="str">
            <v>KA</v>
          </cell>
          <cell r="Y764" t="str">
            <v>Public Sector Management</v>
          </cell>
          <cell r="Z764" t="str">
            <v>KA0</v>
          </cell>
          <cell r="AA764" t="str">
            <v>Public Sector Management</v>
          </cell>
          <cell r="AB764" t="str">
            <v>5900</v>
          </cell>
          <cell r="AC764" t="str">
            <v>83</v>
          </cell>
          <cell r="AD764" t="str">
            <v>COMP</v>
          </cell>
        </row>
        <row r="765">
          <cell r="A765" t="str">
            <v>P-MG-KA0-012</v>
          </cell>
          <cell r="B765" t="str">
            <v>2100155040623</v>
          </cell>
          <cell r="C765" t="str">
            <v>Madagascar</v>
          </cell>
          <cell r="D765" t="str">
            <v/>
          </cell>
          <cell r="E765" t="str">
            <v/>
          </cell>
          <cell r="F765" t="str">
            <v/>
          </cell>
          <cell r="G765" t="str">
            <v/>
          </cell>
          <cell r="H765" t="str">
            <v/>
          </cell>
          <cell r="I765">
            <v>7910000</v>
          </cell>
          <cell r="J765" t="str">
            <v/>
          </cell>
          <cell r="K765" t="str">
            <v/>
          </cell>
          <cell r="L765" t="str">
            <v/>
          </cell>
          <cell r="M765">
            <v>7910000</v>
          </cell>
          <cell r="Q765" t="str">
            <v>SOV</v>
          </cell>
          <cell r="R765">
            <v>0.5</v>
          </cell>
          <cell r="T765" t="str">
            <v>PROGRAMME D'APPUI À LA COMPETITIVITE ECONOMIQUE PHASE III</v>
          </cell>
          <cell r="U765" t="str">
            <v>ECGF2</v>
          </cell>
          <cell r="V765" t="str">
            <v>K</v>
          </cell>
          <cell r="W765" t="str">
            <v>Multi-Sector</v>
          </cell>
          <cell r="X765" t="str">
            <v>KA</v>
          </cell>
          <cell r="Y765" t="str">
            <v>Public Sector Management</v>
          </cell>
          <cell r="Z765" t="str">
            <v>KA0</v>
          </cell>
          <cell r="AA765" t="str">
            <v>Public Sector Management</v>
          </cell>
          <cell r="AB765" t="str">
            <v>2100</v>
          </cell>
          <cell r="AC765" t="str">
            <v>20</v>
          </cell>
          <cell r="AD765" t="str">
            <v>COMP</v>
          </cell>
        </row>
        <row r="766">
          <cell r="A766" t="str">
            <v>P-MG-KA0-012</v>
          </cell>
          <cell r="B766" t="str">
            <v>5900155016155</v>
          </cell>
          <cell r="C766" t="str">
            <v>Madagascar</v>
          </cell>
          <cell r="D766" t="str">
            <v/>
          </cell>
          <cell r="E766" t="str">
            <v/>
          </cell>
          <cell r="F766" t="str">
            <v/>
          </cell>
          <cell r="G766" t="str">
            <v/>
          </cell>
          <cell r="H766" t="str">
            <v/>
          </cell>
          <cell r="I766">
            <v>2060000</v>
          </cell>
          <cell r="J766" t="str">
            <v/>
          </cell>
          <cell r="K766" t="str">
            <v/>
          </cell>
          <cell r="L766" t="str">
            <v/>
          </cell>
          <cell r="M766">
            <v>2060000</v>
          </cell>
          <cell r="Q766" t="str">
            <v>SOV</v>
          </cell>
          <cell r="R766">
            <v>0.5</v>
          </cell>
          <cell r="T766" t="str">
            <v>PROGRAMME D'APPUI À LA COMPETITIVITE ECONOMIQUE PHASE III</v>
          </cell>
          <cell r="U766" t="str">
            <v>ECGF2</v>
          </cell>
          <cell r="V766" t="str">
            <v>K</v>
          </cell>
          <cell r="W766" t="str">
            <v>Multi-Sector</v>
          </cell>
          <cell r="X766" t="str">
            <v>KA</v>
          </cell>
          <cell r="Y766" t="str">
            <v>Public Sector Management</v>
          </cell>
          <cell r="Z766" t="str">
            <v>KA0</v>
          </cell>
          <cell r="AA766" t="str">
            <v>Public Sector Management</v>
          </cell>
          <cell r="AB766" t="str">
            <v>5900</v>
          </cell>
          <cell r="AC766" t="str">
            <v>20</v>
          </cell>
          <cell r="AD766" t="str">
            <v>COMP</v>
          </cell>
        </row>
        <row r="767">
          <cell r="A767" t="str">
            <v>P-MG-KA0-013</v>
          </cell>
          <cell r="B767" t="str">
            <v>5900155016855</v>
          </cell>
          <cell r="C767" t="str">
            <v>Madagascar</v>
          </cell>
          <cell r="D767" t="str">
            <v/>
          </cell>
          <cell r="E767" t="str">
            <v/>
          </cell>
          <cell r="F767" t="str">
            <v/>
          </cell>
          <cell r="G767" t="str">
            <v/>
          </cell>
          <cell r="H767" t="str">
            <v/>
          </cell>
          <cell r="I767" t="str">
            <v/>
          </cell>
          <cell r="J767" t="str">
            <v/>
          </cell>
          <cell r="K767">
            <v>47769.599999999999</v>
          </cell>
          <cell r="L767" t="str">
            <v/>
          </cell>
          <cell r="M767">
            <v>47769.599999999999</v>
          </cell>
          <cell r="Q767" t="str">
            <v>SOV</v>
          </cell>
          <cell r="R767">
            <v>1</v>
          </cell>
          <cell r="T767" t="str">
            <v>PROJET DE RENFORCEMENT DE LA GOUVERNANCE PAR LA DIGITALISATI</v>
          </cell>
          <cell r="U767" t="str">
            <v>ECGF2</v>
          </cell>
          <cell r="V767" t="str">
            <v>K</v>
          </cell>
          <cell r="W767" t="str">
            <v>Multi-Sector</v>
          </cell>
          <cell r="X767" t="str">
            <v>KA</v>
          </cell>
          <cell r="Y767" t="str">
            <v>Public Sector Management</v>
          </cell>
          <cell r="Z767" t="str">
            <v>KA0</v>
          </cell>
          <cell r="AA767" t="str">
            <v>Public Sector Management</v>
          </cell>
          <cell r="AB767" t="str">
            <v>5900</v>
          </cell>
          <cell r="AC767" t="str">
            <v>84</v>
          </cell>
          <cell r="AD767" t="str">
            <v>OnGo</v>
          </cell>
        </row>
        <row r="768">
          <cell r="A768" t="str">
            <v>P-ML-AA0-025</v>
          </cell>
          <cell r="B768" t="str">
            <v>2100150039096</v>
          </cell>
          <cell r="C768" t="str">
            <v>Mali</v>
          </cell>
          <cell r="D768" t="str">
            <v/>
          </cell>
          <cell r="E768" t="str">
            <v/>
          </cell>
          <cell r="F768" t="str">
            <v/>
          </cell>
          <cell r="G768">
            <v>51876.55</v>
          </cell>
          <cell r="H768">
            <v>12006.59</v>
          </cell>
          <cell r="I768" t="str">
            <v/>
          </cell>
          <cell r="J768" t="str">
            <v/>
          </cell>
          <cell r="K768" t="str">
            <v/>
          </cell>
          <cell r="L768" t="str">
            <v/>
          </cell>
          <cell r="M768">
            <v>63883.14</v>
          </cell>
          <cell r="Q768" t="str">
            <v>SOV</v>
          </cell>
          <cell r="R768">
            <v>1</v>
          </cell>
          <cell r="T768" t="str">
            <v>PROGRAMME D’APPUI A LA TRANSFORMATION DE L’AGRICULTURE - ENT</v>
          </cell>
          <cell r="U768" t="str">
            <v>AHAI1</v>
          </cell>
          <cell r="V768" t="str">
            <v>A</v>
          </cell>
          <cell r="W768" t="str">
            <v>Agriculture</v>
          </cell>
          <cell r="X768" t="str">
            <v>AA</v>
          </cell>
          <cell r="Y768" t="str">
            <v>Agriculture</v>
          </cell>
          <cell r="Z768" t="str">
            <v>AA0</v>
          </cell>
          <cell r="AA768" t="str">
            <v>Agriculture</v>
          </cell>
          <cell r="AB768" t="str">
            <v>2100</v>
          </cell>
          <cell r="AC768" t="str">
            <v>32</v>
          </cell>
          <cell r="AD768" t="str">
            <v>TERM</v>
          </cell>
        </row>
        <row r="769">
          <cell r="A769" t="str">
            <v>P-ML-AA0-037</v>
          </cell>
          <cell r="B769" t="str">
            <v>2100150043447</v>
          </cell>
          <cell r="C769" t="str">
            <v>Mali</v>
          </cell>
          <cell r="D769" t="str">
            <v/>
          </cell>
          <cell r="E769" t="str">
            <v/>
          </cell>
          <cell r="F769" t="str">
            <v/>
          </cell>
          <cell r="G769" t="str">
            <v/>
          </cell>
          <cell r="H769" t="str">
            <v/>
          </cell>
          <cell r="I769" t="str">
            <v/>
          </cell>
          <cell r="J769" t="str">
            <v/>
          </cell>
          <cell r="K769" t="str">
            <v/>
          </cell>
          <cell r="L769" t="str">
            <v/>
          </cell>
          <cell r="M769">
            <v>0</v>
          </cell>
          <cell r="Q769" t="str">
            <v>SOV</v>
          </cell>
          <cell r="R769">
            <v>0.5</v>
          </cell>
          <cell r="T769" t="str">
            <v>PROJET D’APPUI AU RENFORCEMENT DE LA RESILIENCE DES COMMUNAU</v>
          </cell>
          <cell r="U769" t="str">
            <v>AHAI5</v>
          </cell>
          <cell r="V769" t="str">
            <v>A</v>
          </cell>
          <cell r="W769" t="str">
            <v>Agriculture</v>
          </cell>
          <cell r="X769" t="str">
            <v>AA</v>
          </cell>
          <cell r="Y769" t="str">
            <v>Agriculture</v>
          </cell>
          <cell r="Z769" t="str">
            <v>AA0</v>
          </cell>
          <cell r="AA769" t="str">
            <v>Agriculture</v>
          </cell>
          <cell r="AB769" t="str">
            <v>2100</v>
          </cell>
          <cell r="AC769" t="str">
            <v>10</v>
          </cell>
          <cell r="AD769" t="str">
            <v>APVD</v>
          </cell>
        </row>
        <row r="770">
          <cell r="A770" t="str">
            <v>P-ML-AA0-037</v>
          </cell>
          <cell r="B770" t="str">
            <v>2100155042221</v>
          </cell>
          <cell r="C770" t="str">
            <v>Mali</v>
          </cell>
          <cell r="D770" t="str">
            <v/>
          </cell>
          <cell r="E770" t="str">
            <v/>
          </cell>
          <cell r="F770" t="str">
            <v/>
          </cell>
          <cell r="G770" t="str">
            <v/>
          </cell>
          <cell r="H770" t="str">
            <v/>
          </cell>
          <cell r="I770" t="str">
            <v/>
          </cell>
          <cell r="J770" t="str">
            <v/>
          </cell>
          <cell r="K770" t="str">
            <v/>
          </cell>
          <cell r="L770" t="str">
            <v/>
          </cell>
          <cell r="M770">
            <v>0</v>
          </cell>
          <cell r="Q770" t="str">
            <v>SOV</v>
          </cell>
          <cell r="R770">
            <v>0.5</v>
          </cell>
          <cell r="T770" t="str">
            <v>PROJET D’APPUI AU RENFORCEMENT DE LA RESILIENCE DES COMMUNAU</v>
          </cell>
          <cell r="U770" t="str">
            <v>AHAI5</v>
          </cell>
          <cell r="V770" t="str">
            <v>A</v>
          </cell>
          <cell r="W770" t="str">
            <v>Agriculture</v>
          </cell>
          <cell r="X770" t="str">
            <v>AA</v>
          </cell>
          <cell r="Y770" t="str">
            <v>Agriculture</v>
          </cell>
          <cell r="Z770" t="str">
            <v>AA0</v>
          </cell>
          <cell r="AA770" t="str">
            <v>Agriculture</v>
          </cell>
          <cell r="AB770" t="str">
            <v>2100</v>
          </cell>
          <cell r="AC770" t="str">
            <v>41</v>
          </cell>
          <cell r="AD770" t="str">
            <v>APVD</v>
          </cell>
        </row>
        <row r="771">
          <cell r="A771" t="str">
            <v>P-ML-AA0-041</v>
          </cell>
          <cell r="B771" t="str">
            <v>5900150003551</v>
          </cell>
          <cell r="C771" t="str">
            <v>Mali</v>
          </cell>
          <cell r="D771" t="str">
            <v/>
          </cell>
          <cell r="E771" t="str">
            <v/>
          </cell>
          <cell r="F771" t="str">
            <v/>
          </cell>
          <cell r="G771" t="str">
            <v/>
          </cell>
          <cell r="H771" t="str">
            <v/>
          </cell>
          <cell r="I771" t="str">
            <v/>
          </cell>
          <cell r="J771" t="str">
            <v/>
          </cell>
          <cell r="K771" t="str">
            <v/>
          </cell>
          <cell r="L771" t="str">
            <v/>
          </cell>
          <cell r="M771">
            <v>0</v>
          </cell>
          <cell r="Q771" t="str">
            <v>SOV</v>
          </cell>
          <cell r="R771">
            <v>0.5</v>
          </cell>
          <cell r="T771" t="str">
            <v>PROJET D’URGENCE DE PRODUCTION ET DE SÉCURITÉ ALIMENTAIRE ET</v>
          </cell>
          <cell r="U771" t="str">
            <v>AHAI5</v>
          </cell>
          <cell r="V771" t="str">
            <v>A</v>
          </cell>
          <cell r="W771" t="str">
            <v>Agriculture</v>
          </cell>
          <cell r="X771" t="str">
            <v>AA</v>
          </cell>
          <cell r="Y771" t="str">
            <v>Agriculture</v>
          </cell>
          <cell r="Z771" t="str">
            <v>AA0</v>
          </cell>
          <cell r="AA771" t="str">
            <v>Agriculture</v>
          </cell>
          <cell r="AB771" t="str">
            <v>5900</v>
          </cell>
          <cell r="AC771" t="str">
            <v>10</v>
          </cell>
          <cell r="AD771" t="str">
            <v>APVD</v>
          </cell>
        </row>
        <row r="772">
          <cell r="A772" t="str">
            <v>P-ML-AA0-041</v>
          </cell>
          <cell r="B772" t="str">
            <v>5900155017854</v>
          </cell>
          <cell r="C772" t="str">
            <v>Mali</v>
          </cell>
          <cell r="D772" t="str">
            <v/>
          </cell>
          <cell r="E772" t="str">
            <v/>
          </cell>
          <cell r="F772" t="str">
            <v/>
          </cell>
          <cell r="G772" t="str">
            <v/>
          </cell>
          <cell r="H772" t="str">
            <v/>
          </cell>
          <cell r="I772" t="str">
            <v/>
          </cell>
          <cell r="J772" t="str">
            <v/>
          </cell>
          <cell r="K772" t="str">
            <v/>
          </cell>
          <cell r="L772" t="str">
            <v/>
          </cell>
          <cell r="M772">
            <v>0</v>
          </cell>
          <cell r="Q772" t="str">
            <v>SOV</v>
          </cell>
          <cell r="R772">
            <v>0.5</v>
          </cell>
          <cell r="T772" t="str">
            <v>PROJET D’URGENCE DE PRODUCTION ET DE SÉCURITÉ ALIMENTAIRE ET</v>
          </cell>
          <cell r="U772" t="str">
            <v>AHAI5</v>
          </cell>
          <cell r="V772" t="str">
            <v>A</v>
          </cell>
          <cell r="W772" t="str">
            <v>Agriculture</v>
          </cell>
          <cell r="X772" t="str">
            <v>AA</v>
          </cell>
          <cell r="Y772" t="str">
            <v>Agriculture</v>
          </cell>
          <cell r="Z772" t="str">
            <v>AA0</v>
          </cell>
          <cell r="AA772" t="str">
            <v>Agriculture</v>
          </cell>
          <cell r="AB772" t="str">
            <v>5900</v>
          </cell>
          <cell r="AC772" t="str">
            <v>41</v>
          </cell>
          <cell r="AD772" t="str">
            <v>APVD</v>
          </cell>
        </row>
        <row r="773">
          <cell r="A773" t="str">
            <v>P-ML-AAG-003</v>
          </cell>
          <cell r="B773" t="str">
            <v>5060140000064</v>
          </cell>
          <cell r="C773" t="str">
            <v>Mali</v>
          </cell>
          <cell r="D773" t="str">
            <v/>
          </cell>
          <cell r="E773" t="str">
            <v/>
          </cell>
          <cell r="F773" t="str">
            <v/>
          </cell>
          <cell r="G773" t="str">
            <v/>
          </cell>
          <cell r="H773" t="str">
            <v/>
          </cell>
          <cell r="I773" t="str">
            <v/>
          </cell>
          <cell r="J773" t="str">
            <v/>
          </cell>
          <cell r="K773" t="str">
            <v/>
          </cell>
          <cell r="L773" t="str">
            <v/>
          </cell>
          <cell r="M773">
            <v>0</v>
          </cell>
          <cell r="Q773" t="str">
            <v>NSO</v>
          </cell>
          <cell r="R773">
            <v>0.5</v>
          </cell>
          <cell r="T773" t="str">
            <v>MOULIN MODERNE DU MALI</v>
          </cell>
          <cell r="U773" t="str">
            <v>SNOU</v>
          </cell>
          <cell r="V773" t="str">
            <v>A</v>
          </cell>
          <cell r="W773" t="str">
            <v>Agriculture</v>
          </cell>
          <cell r="X773" t="str">
            <v>AA</v>
          </cell>
          <cell r="Y773" t="str">
            <v>Agriculture</v>
          </cell>
          <cell r="Z773" t="str">
            <v>AAG</v>
          </cell>
          <cell r="AA773" t="str">
            <v>Agro-Industry</v>
          </cell>
          <cell r="AB773" t="str">
            <v>5060</v>
          </cell>
          <cell r="AC773" t="str">
            <v>70</v>
          </cell>
          <cell r="AD773" t="str">
            <v>OnGo</v>
          </cell>
        </row>
        <row r="774">
          <cell r="A774" t="str">
            <v>P-ML-AAG-003</v>
          </cell>
          <cell r="B774" t="str">
            <v>5060140000068</v>
          </cell>
          <cell r="C774" t="str">
            <v>Mali</v>
          </cell>
          <cell r="D774" t="str">
            <v/>
          </cell>
          <cell r="E774" t="str">
            <v/>
          </cell>
          <cell r="F774" t="str">
            <v/>
          </cell>
          <cell r="G774" t="str">
            <v/>
          </cell>
          <cell r="H774" t="str">
            <v/>
          </cell>
          <cell r="I774" t="str">
            <v/>
          </cell>
          <cell r="J774" t="str">
            <v/>
          </cell>
          <cell r="K774" t="str">
            <v/>
          </cell>
          <cell r="L774" t="str">
            <v/>
          </cell>
          <cell r="M774">
            <v>0</v>
          </cell>
          <cell r="Q774" t="str">
            <v>NSO</v>
          </cell>
          <cell r="R774">
            <v>0.5</v>
          </cell>
          <cell r="T774" t="str">
            <v>MOULIN MODERNE DU MALI</v>
          </cell>
          <cell r="U774" t="str">
            <v>SNOU</v>
          </cell>
          <cell r="V774" t="str">
            <v>A</v>
          </cell>
          <cell r="W774" t="str">
            <v>Agriculture</v>
          </cell>
          <cell r="X774" t="str">
            <v>AA</v>
          </cell>
          <cell r="Y774" t="str">
            <v>Agriculture</v>
          </cell>
          <cell r="Z774" t="str">
            <v>AAG</v>
          </cell>
          <cell r="AA774" t="str">
            <v>Agro-Industry</v>
          </cell>
          <cell r="AB774" t="str">
            <v>5060</v>
          </cell>
          <cell r="AC774" t="str">
            <v>70</v>
          </cell>
          <cell r="AD774" t="str">
            <v>OnGo</v>
          </cell>
        </row>
        <row r="775">
          <cell r="A775" t="str">
            <v>P-ML-AAG-004</v>
          </cell>
          <cell r="B775" t="str">
            <v>2100155040654</v>
          </cell>
          <cell r="C775" t="str">
            <v>Mali</v>
          </cell>
          <cell r="D775" t="str">
            <v/>
          </cell>
          <cell r="E775" t="str">
            <v/>
          </cell>
          <cell r="F775" t="str">
            <v/>
          </cell>
          <cell r="G775" t="str">
            <v/>
          </cell>
          <cell r="H775" t="str">
            <v/>
          </cell>
          <cell r="I775" t="str">
            <v/>
          </cell>
          <cell r="J775" t="str">
            <v/>
          </cell>
          <cell r="K775">
            <v>252573.15</v>
          </cell>
          <cell r="L775" t="str">
            <v/>
          </cell>
          <cell r="M775">
            <v>252573.15</v>
          </cell>
          <cell r="Q775" t="str">
            <v>SOV</v>
          </cell>
          <cell r="R775">
            <v>0.25</v>
          </cell>
          <cell r="T775" t="str">
            <v>PROGR DE DÉV DU PÔLE AGROINDUSTRIEL DANS LA RÉGION DE KOULIK</v>
          </cell>
          <cell r="U775" t="str">
            <v>AHFR2</v>
          </cell>
          <cell r="V775" t="str">
            <v>A</v>
          </cell>
          <cell r="W775" t="str">
            <v>Agriculture</v>
          </cell>
          <cell r="X775" t="str">
            <v>AA</v>
          </cell>
          <cell r="Y775" t="str">
            <v>Agriculture</v>
          </cell>
          <cell r="Z775" t="str">
            <v>AAG</v>
          </cell>
          <cell r="AA775" t="str">
            <v>Agro-Industry</v>
          </cell>
          <cell r="AB775" t="str">
            <v>2100</v>
          </cell>
          <cell r="AC775" t="str">
            <v>41</v>
          </cell>
          <cell r="AD775" t="str">
            <v>OnGo</v>
          </cell>
        </row>
        <row r="776">
          <cell r="A776" t="str">
            <v>P-ML-AAG-004</v>
          </cell>
          <cell r="B776" t="str">
            <v>5900150002802</v>
          </cell>
          <cell r="C776" t="str">
            <v>Mali</v>
          </cell>
          <cell r="D776" t="str">
            <v/>
          </cell>
          <cell r="E776" t="str">
            <v/>
          </cell>
          <cell r="F776" t="str">
            <v/>
          </cell>
          <cell r="G776" t="str">
            <v/>
          </cell>
          <cell r="H776" t="str">
            <v/>
          </cell>
          <cell r="I776" t="str">
            <v/>
          </cell>
          <cell r="J776" t="str">
            <v/>
          </cell>
          <cell r="K776" t="str">
            <v/>
          </cell>
          <cell r="L776" t="str">
            <v/>
          </cell>
          <cell r="M776">
            <v>0</v>
          </cell>
          <cell r="Q776" t="str">
            <v>SOV</v>
          </cell>
          <cell r="R776">
            <v>0.25</v>
          </cell>
          <cell r="T776" t="str">
            <v>PROGR DE DÉV DU PÔLE AGROINDUSTRIEL DANS LA RÉGION DE KOULIK</v>
          </cell>
          <cell r="U776" t="str">
            <v>AHFR2</v>
          </cell>
          <cell r="V776" t="str">
            <v>A</v>
          </cell>
          <cell r="W776" t="str">
            <v>Agriculture</v>
          </cell>
          <cell r="X776" t="str">
            <v>AA</v>
          </cell>
          <cell r="Y776" t="str">
            <v>Agriculture</v>
          </cell>
          <cell r="Z776" t="str">
            <v>AAG</v>
          </cell>
          <cell r="AA776" t="str">
            <v>Agro-Industry</v>
          </cell>
          <cell r="AB776" t="str">
            <v>5900</v>
          </cell>
          <cell r="AC776" t="str">
            <v>10</v>
          </cell>
          <cell r="AD776" t="str">
            <v>OnGo</v>
          </cell>
        </row>
        <row r="777">
          <cell r="A777" t="str">
            <v>P-ML-AAG-004</v>
          </cell>
          <cell r="B777" t="str">
            <v>5900155016178</v>
          </cell>
          <cell r="C777" t="str">
            <v>Mali</v>
          </cell>
          <cell r="D777" t="str">
            <v/>
          </cell>
          <cell r="E777" t="str">
            <v/>
          </cell>
          <cell r="F777" t="str">
            <v/>
          </cell>
          <cell r="G777" t="str">
            <v/>
          </cell>
          <cell r="H777" t="str">
            <v/>
          </cell>
          <cell r="I777" t="str">
            <v/>
          </cell>
          <cell r="J777" t="str">
            <v/>
          </cell>
          <cell r="K777" t="str">
            <v/>
          </cell>
          <cell r="L777" t="str">
            <v/>
          </cell>
          <cell r="M777">
            <v>0</v>
          </cell>
          <cell r="Q777" t="str">
            <v>SOV</v>
          </cell>
          <cell r="R777">
            <v>0.25</v>
          </cell>
          <cell r="T777" t="str">
            <v>PROGR DE DÉV DU PÔLE AGROINDUSTRIEL DANS LA RÉGION DE KOULIK</v>
          </cell>
          <cell r="U777" t="str">
            <v>AHFR2</v>
          </cell>
          <cell r="V777" t="str">
            <v>A</v>
          </cell>
          <cell r="W777" t="str">
            <v>Agriculture</v>
          </cell>
          <cell r="X777" t="str">
            <v>AA</v>
          </cell>
          <cell r="Y777" t="str">
            <v>Agriculture</v>
          </cell>
          <cell r="Z777" t="str">
            <v>AAG</v>
          </cell>
          <cell r="AA777" t="str">
            <v>Agro-Industry</v>
          </cell>
          <cell r="AB777" t="str">
            <v>5900</v>
          </cell>
          <cell r="AC777" t="str">
            <v>41</v>
          </cell>
          <cell r="AD777" t="str">
            <v>OnGo</v>
          </cell>
        </row>
        <row r="778">
          <cell r="A778" t="str">
            <v>P-ML-AAG-004</v>
          </cell>
          <cell r="B778" t="str">
            <v>5900155016179</v>
          </cell>
          <cell r="C778" t="str">
            <v>Mali</v>
          </cell>
          <cell r="D778" t="str">
            <v/>
          </cell>
          <cell r="E778" t="str">
            <v/>
          </cell>
          <cell r="F778" t="str">
            <v/>
          </cell>
          <cell r="G778" t="str">
            <v/>
          </cell>
          <cell r="H778" t="str">
            <v/>
          </cell>
          <cell r="I778" t="str">
            <v/>
          </cell>
          <cell r="J778" t="str">
            <v/>
          </cell>
          <cell r="K778" t="str">
            <v/>
          </cell>
          <cell r="L778" t="str">
            <v/>
          </cell>
          <cell r="M778">
            <v>0</v>
          </cell>
          <cell r="Q778" t="str">
            <v>SOV</v>
          </cell>
          <cell r="R778">
            <v>0.25</v>
          </cell>
          <cell r="T778" t="str">
            <v>PROGR DE DÉV DU PÔLE AGROINDUSTRIEL DANS LA RÉGION DE KOULIK</v>
          </cell>
          <cell r="U778" t="str">
            <v>AHFR2</v>
          </cell>
          <cell r="V778" t="str">
            <v>A</v>
          </cell>
          <cell r="W778" t="str">
            <v>Agriculture</v>
          </cell>
          <cell r="X778" t="str">
            <v>AA</v>
          </cell>
          <cell r="Y778" t="str">
            <v>Agriculture</v>
          </cell>
          <cell r="Z778" t="str">
            <v>AAG</v>
          </cell>
          <cell r="AA778" t="str">
            <v>Agro-Industry</v>
          </cell>
          <cell r="AB778" t="str">
            <v>5900</v>
          </cell>
          <cell r="AC778" t="str">
            <v>40</v>
          </cell>
          <cell r="AD778" t="str">
            <v>OnGo</v>
          </cell>
        </row>
        <row r="779">
          <cell r="A779" t="str">
            <v>P-ML-DB0-015</v>
          </cell>
          <cell r="B779" t="str">
            <v>2100150042145</v>
          </cell>
          <cell r="C779" t="str">
            <v>Mali</v>
          </cell>
          <cell r="D779" t="str">
            <v/>
          </cell>
          <cell r="E779" t="str">
            <v/>
          </cell>
          <cell r="F779" t="str">
            <v/>
          </cell>
          <cell r="G779" t="str">
            <v/>
          </cell>
          <cell r="H779" t="str">
            <v/>
          </cell>
          <cell r="I779" t="str">
            <v/>
          </cell>
          <cell r="J779" t="str">
            <v/>
          </cell>
          <cell r="K779" t="str">
            <v/>
          </cell>
          <cell r="L779" t="str">
            <v/>
          </cell>
          <cell r="M779">
            <v>0</v>
          </cell>
          <cell r="Q779" t="str">
            <v>SOV</v>
          </cell>
          <cell r="R779">
            <v>0.2</v>
          </cell>
          <cell r="T779" t="str">
            <v>PROGRAMME D’AMEN. ROUTIER DE LA BRANCHE MALIENNE DE LA TRANS</v>
          </cell>
          <cell r="U779" t="str">
            <v>PICU5</v>
          </cell>
          <cell r="V779" t="str">
            <v>D</v>
          </cell>
          <cell r="W779" t="str">
            <v>Transport</v>
          </cell>
          <cell r="X779" t="str">
            <v>DB</v>
          </cell>
          <cell r="Y779" t="str">
            <v>Road Transport / Highways</v>
          </cell>
          <cell r="Z779" t="str">
            <v>DB0</v>
          </cell>
          <cell r="AA779" t="str">
            <v>Road Transport / Highways</v>
          </cell>
          <cell r="AB779" t="str">
            <v>2100</v>
          </cell>
          <cell r="AC779" t="str">
            <v>10</v>
          </cell>
          <cell r="AD779" t="str">
            <v>APVD</v>
          </cell>
        </row>
        <row r="780">
          <cell r="A780" t="str">
            <v>P-ML-DB0-015</v>
          </cell>
          <cell r="B780" t="str">
            <v>2100155040523</v>
          </cell>
          <cell r="C780" t="str">
            <v>Mali</v>
          </cell>
          <cell r="D780" t="str">
            <v/>
          </cell>
          <cell r="E780" t="str">
            <v/>
          </cell>
          <cell r="F780" t="str">
            <v/>
          </cell>
          <cell r="G780" t="str">
            <v/>
          </cell>
          <cell r="H780" t="str">
            <v/>
          </cell>
          <cell r="I780" t="str">
            <v/>
          </cell>
          <cell r="J780" t="str">
            <v/>
          </cell>
          <cell r="K780" t="str">
            <v/>
          </cell>
          <cell r="L780" t="str">
            <v/>
          </cell>
          <cell r="M780">
            <v>0</v>
          </cell>
          <cell r="Q780" t="str">
            <v>SOV</v>
          </cell>
          <cell r="R780">
            <v>0.2</v>
          </cell>
          <cell r="T780" t="str">
            <v>PROGRAMME D’AMEN. ROUTIER DE LA BRANCHE MALIENNE DE LA TRANS</v>
          </cell>
          <cell r="U780" t="str">
            <v>PICU5</v>
          </cell>
          <cell r="V780" t="str">
            <v>D</v>
          </cell>
          <cell r="W780" t="str">
            <v>Transport</v>
          </cell>
          <cell r="X780" t="str">
            <v>DB</v>
          </cell>
          <cell r="Y780" t="str">
            <v>Road Transport / Highways</v>
          </cell>
          <cell r="Z780" t="str">
            <v>DB0</v>
          </cell>
          <cell r="AA780" t="str">
            <v>Road Transport / Highways</v>
          </cell>
          <cell r="AB780" t="str">
            <v>2100</v>
          </cell>
          <cell r="AC780" t="str">
            <v>41</v>
          </cell>
          <cell r="AD780" t="str">
            <v>APVD</v>
          </cell>
        </row>
        <row r="781">
          <cell r="A781" t="str">
            <v>P-ML-DB0-015</v>
          </cell>
          <cell r="B781" t="str">
            <v>5110155000551</v>
          </cell>
          <cell r="C781" t="str">
            <v>Mali</v>
          </cell>
          <cell r="D781" t="str">
            <v/>
          </cell>
          <cell r="E781" t="str">
            <v/>
          </cell>
          <cell r="F781" t="str">
            <v/>
          </cell>
          <cell r="G781" t="str">
            <v/>
          </cell>
          <cell r="H781" t="str">
            <v/>
          </cell>
          <cell r="I781" t="str">
            <v/>
          </cell>
          <cell r="J781" t="str">
            <v/>
          </cell>
          <cell r="K781" t="str">
            <v/>
          </cell>
          <cell r="L781" t="str">
            <v/>
          </cell>
          <cell r="M781">
            <v>0</v>
          </cell>
          <cell r="Q781" t="str">
            <v>SOV</v>
          </cell>
          <cell r="R781">
            <v>0.2</v>
          </cell>
          <cell r="T781" t="str">
            <v>PROGRAMME D’AMEN. ROUTIER DE LA BRANCHE MALIENNE DE LA TRANS</v>
          </cell>
          <cell r="U781" t="str">
            <v>PICU5</v>
          </cell>
          <cell r="V781" t="str">
            <v>D</v>
          </cell>
          <cell r="W781" t="str">
            <v>Transport</v>
          </cell>
          <cell r="X781" t="str">
            <v>DB</v>
          </cell>
          <cell r="Y781" t="str">
            <v>Road Transport / Highways</v>
          </cell>
          <cell r="Z781" t="str">
            <v>DB0</v>
          </cell>
          <cell r="AA781" t="str">
            <v>Road Transport / Highways</v>
          </cell>
          <cell r="AB781" t="str">
            <v>5110</v>
          </cell>
          <cell r="AC781" t="str">
            <v>40</v>
          </cell>
          <cell r="AD781" t="str">
            <v>APVD</v>
          </cell>
        </row>
        <row r="782">
          <cell r="A782" t="str">
            <v>P-ML-DB0-015</v>
          </cell>
          <cell r="B782" t="str">
            <v>5900150002702</v>
          </cell>
          <cell r="C782" t="str">
            <v>Mali</v>
          </cell>
          <cell r="D782" t="str">
            <v/>
          </cell>
          <cell r="E782" t="str">
            <v/>
          </cell>
          <cell r="F782" t="str">
            <v/>
          </cell>
          <cell r="G782" t="str">
            <v/>
          </cell>
          <cell r="H782" t="str">
            <v/>
          </cell>
          <cell r="I782" t="str">
            <v/>
          </cell>
          <cell r="J782" t="str">
            <v/>
          </cell>
          <cell r="K782" t="str">
            <v/>
          </cell>
          <cell r="L782" t="str">
            <v/>
          </cell>
          <cell r="M782">
            <v>0</v>
          </cell>
          <cell r="Q782" t="str">
            <v>SOV</v>
          </cell>
          <cell r="R782">
            <v>0.2</v>
          </cell>
          <cell r="T782" t="str">
            <v>PROGRAMME D’AMEN. ROUTIER DE LA BRANCHE MALIENNE DE LA TRANS</v>
          </cell>
          <cell r="U782" t="str">
            <v>PICU5</v>
          </cell>
          <cell r="V782" t="str">
            <v>D</v>
          </cell>
          <cell r="W782" t="str">
            <v>Transport</v>
          </cell>
          <cell r="X782" t="str">
            <v>DB</v>
          </cell>
          <cell r="Y782" t="str">
            <v>Road Transport / Highways</v>
          </cell>
          <cell r="Z782" t="str">
            <v>DB0</v>
          </cell>
          <cell r="AA782" t="str">
            <v>Road Transport / Highways</v>
          </cell>
          <cell r="AB782" t="str">
            <v>5900</v>
          </cell>
          <cell r="AC782" t="str">
            <v>10</v>
          </cell>
          <cell r="AD782" t="str">
            <v>APVD</v>
          </cell>
        </row>
        <row r="783">
          <cell r="A783" t="str">
            <v>P-ML-DB0-015</v>
          </cell>
          <cell r="B783" t="str">
            <v>5900155016052</v>
          </cell>
          <cell r="C783" t="str">
            <v>Mali</v>
          </cell>
          <cell r="D783" t="str">
            <v/>
          </cell>
          <cell r="E783" t="str">
            <v/>
          </cell>
          <cell r="F783" t="str">
            <v/>
          </cell>
          <cell r="G783" t="str">
            <v/>
          </cell>
          <cell r="H783" t="str">
            <v/>
          </cell>
          <cell r="I783" t="str">
            <v/>
          </cell>
          <cell r="J783" t="str">
            <v/>
          </cell>
          <cell r="K783" t="str">
            <v/>
          </cell>
          <cell r="L783" t="str">
            <v/>
          </cell>
          <cell r="M783">
            <v>0</v>
          </cell>
          <cell r="Q783" t="str">
            <v>SOV</v>
          </cell>
          <cell r="R783">
            <v>0.2</v>
          </cell>
          <cell r="T783" t="str">
            <v>PROGRAMME D’AMEN. ROUTIER DE LA BRANCHE MALIENNE DE LA TRANS</v>
          </cell>
          <cell r="U783" t="str">
            <v>PICU5</v>
          </cell>
          <cell r="V783" t="str">
            <v>D</v>
          </cell>
          <cell r="W783" t="str">
            <v>Transport</v>
          </cell>
          <cell r="X783" t="str">
            <v>DB</v>
          </cell>
          <cell r="Y783" t="str">
            <v>Road Transport / Highways</v>
          </cell>
          <cell r="Z783" t="str">
            <v>DB0</v>
          </cell>
          <cell r="AA783" t="str">
            <v>Road Transport / Highways</v>
          </cell>
          <cell r="AB783" t="str">
            <v>5900</v>
          </cell>
          <cell r="AC783" t="str">
            <v>41</v>
          </cell>
          <cell r="AD783" t="str">
            <v>APVD</v>
          </cell>
        </row>
        <row r="784">
          <cell r="A784" t="str">
            <v>P-ML-E00-010</v>
          </cell>
          <cell r="B784" t="str">
            <v>5600155005351</v>
          </cell>
          <cell r="C784" t="str">
            <v>Mali</v>
          </cell>
          <cell r="D784" t="str">
            <v/>
          </cell>
          <cell r="E784" t="str">
            <v/>
          </cell>
          <cell r="F784" t="str">
            <v/>
          </cell>
          <cell r="G784" t="str">
            <v/>
          </cell>
          <cell r="H784" t="str">
            <v/>
          </cell>
          <cell r="I784" t="str">
            <v/>
          </cell>
          <cell r="J784" t="str">
            <v/>
          </cell>
          <cell r="K784" t="str">
            <v/>
          </cell>
          <cell r="L784" t="str">
            <v/>
          </cell>
          <cell r="M784">
            <v>0</v>
          </cell>
          <cell r="Q784" t="str">
            <v>SOV</v>
          </cell>
          <cell r="R784">
            <v>1</v>
          </cell>
          <cell r="T784" t="str">
            <v>PROJET D’APPUI A LA RESILIENCE AU CHANGEMENT CLIMATIQUE ET A</v>
          </cell>
          <cell r="U784" t="str">
            <v>AWTF</v>
          </cell>
          <cell r="V784" t="str">
            <v>E</v>
          </cell>
          <cell r="W784" t="str">
            <v>Water Sup/Sanit</v>
          </cell>
          <cell r="X784" t="str">
            <v>E0</v>
          </cell>
          <cell r="Y784" t="str">
            <v>Water supply and Sanitation</v>
          </cell>
          <cell r="Z784" t="str">
            <v>E00</v>
          </cell>
          <cell r="AA784" t="str">
            <v>Water supply and Sanitation</v>
          </cell>
          <cell r="AB784" t="str">
            <v>5600</v>
          </cell>
          <cell r="AC784" t="str">
            <v>46</v>
          </cell>
          <cell r="AD784" t="str">
            <v>APVD</v>
          </cell>
        </row>
        <row r="785">
          <cell r="A785" t="str">
            <v>P-ML-E00-011</v>
          </cell>
          <cell r="B785" t="str">
            <v>5600155005453</v>
          </cell>
          <cell r="C785" t="str">
            <v>Mali</v>
          </cell>
          <cell r="D785" t="str">
            <v/>
          </cell>
          <cell r="E785" t="str">
            <v/>
          </cell>
          <cell r="F785" t="str">
            <v/>
          </cell>
          <cell r="G785" t="str">
            <v/>
          </cell>
          <cell r="H785" t="str">
            <v/>
          </cell>
          <cell r="I785" t="str">
            <v/>
          </cell>
          <cell r="J785" t="str">
            <v/>
          </cell>
          <cell r="K785" t="str">
            <v/>
          </cell>
          <cell r="L785" t="str">
            <v/>
          </cell>
          <cell r="M785">
            <v>0</v>
          </cell>
          <cell r="Q785" t="str">
            <v>SOV</v>
          </cell>
          <cell r="R785">
            <v>1</v>
          </cell>
          <cell r="T785" t="str">
            <v>PROJET D’APPUI AEPA RESILIENTS AU CHANGEMENT CLIMATIQUE ET A</v>
          </cell>
          <cell r="U785" t="str">
            <v>AWTF</v>
          </cell>
          <cell r="V785" t="str">
            <v>E</v>
          </cell>
          <cell r="W785" t="str">
            <v>Water Sup/Sanit</v>
          </cell>
          <cell r="X785" t="str">
            <v>E0</v>
          </cell>
          <cell r="Y785" t="str">
            <v>Water supply and Sanitation</v>
          </cell>
          <cell r="Z785" t="str">
            <v>E00</v>
          </cell>
          <cell r="AA785" t="str">
            <v>Water supply and Sanitation</v>
          </cell>
          <cell r="AB785" t="str">
            <v>5600</v>
          </cell>
          <cell r="AC785" t="str">
            <v>46</v>
          </cell>
          <cell r="AD785" t="str">
            <v>APVD</v>
          </cell>
        </row>
        <row r="786">
          <cell r="A786" t="str">
            <v>P-ML-EAZ-004</v>
          </cell>
          <cell r="B786" t="str">
            <v>5600155004901</v>
          </cell>
          <cell r="C786" t="str">
            <v>Mali</v>
          </cell>
          <cell r="D786" t="str">
            <v/>
          </cell>
          <cell r="E786" t="str">
            <v/>
          </cell>
          <cell r="F786" t="str">
            <v/>
          </cell>
          <cell r="G786">
            <v>116849.78</v>
          </cell>
          <cell r="H786">
            <v>82773.94</v>
          </cell>
          <cell r="I786">
            <v>7497.3600000000006</v>
          </cell>
          <cell r="J786">
            <v>412409.41000000003</v>
          </cell>
          <cell r="K786">
            <v>557246.31999999995</v>
          </cell>
          <cell r="L786">
            <v>338567.09</v>
          </cell>
          <cell r="M786">
            <v>1515343.9000000001</v>
          </cell>
          <cell r="Q786" t="str">
            <v>SOV</v>
          </cell>
          <cell r="R786">
            <v>1</v>
          </cell>
          <cell r="T786" t="str">
            <v>PROJET D’AMENAGT, DE DEVELOPT INTEGRE ET DE RESILIENCE DES C</v>
          </cell>
          <cell r="U786" t="str">
            <v>AWTF</v>
          </cell>
          <cell r="V786" t="str">
            <v>E</v>
          </cell>
          <cell r="W786" t="str">
            <v>Water Sup/Sanit</v>
          </cell>
          <cell r="X786" t="str">
            <v>EA</v>
          </cell>
          <cell r="Y786" t="str">
            <v>Water Supply</v>
          </cell>
          <cell r="Z786" t="str">
            <v>EAZ</v>
          </cell>
          <cell r="AA786" t="str">
            <v>More Than One Water Supply Sub-Sector</v>
          </cell>
          <cell r="AB786" t="str">
            <v>5600</v>
          </cell>
          <cell r="AC786" t="str">
            <v>46</v>
          </cell>
          <cell r="AD786" t="str">
            <v>OnGo</v>
          </cell>
        </row>
        <row r="787">
          <cell r="A787" t="str">
            <v>P-ML-FA0-004</v>
          </cell>
          <cell r="B787" t="str">
            <v>2100155036124</v>
          </cell>
          <cell r="C787" t="str">
            <v>Mali</v>
          </cell>
          <cell r="D787" t="str">
            <v/>
          </cell>
          <cell r="E787" t="str">
            <v/>
          </cell>
          <cell r="F787" t="str">
            <v/>
          </cell>
          <cell r="G787">
            <v>129057.3</v>
          </cell>
          <cell r="H787">
            <v>273058.55</v>
          </cell>
          <cell r="I787">
            <v>525072.98</v>
          </cell>
          <cell r="J787">
            <v>519658.02</v>
          </cell>
          <cell r="K787">
            <v>3827772.96</v>
          </cell>
          <cell r="L787">
            <v>154453.10999999999</v>
          </cell>
          <cell r="M787">
            <v>5429072.9200000009</v>
          </cell>
          <cell r="Q787" t="str">
            <v>SOV</v>
          </cell>
          <cell r="R787">
            <v>0.5</v>
          </cell>
          <cell r="T787" t="str">
            <v>PROJET DE DEVELOPPEMENT DE MINI CENTRALES HYDROELECTRIQUES A</v>
          </cell>
          <cell r="U787" t="str">
            <v>PESD3</v>
          </cell>
          <cell r="V787" t="str">
            <v>F</v>
          </cell>
          <cell r="W787" t="str">
            <v>Power</v>
          </cell>
          <cell r="X787" t="str">
            <v>FA</v>
          </cell>
          <cell r="Y787" t="str">
            <v>Electricity</v>
          </cell>
          <cell r="Z787" t="str">
            <v>FA0</v>
          </cell>
          <cell r="AA787" t="str">
            <v>Electricity</v>
          </cell>
          <cell r="AB787" t="str">
            <v>2100</v>
          </cell>
          <cell r="AC787" t="str">
            <v>40</v>
          </cell>
          <cell r="AD787" t="str">
            <v>OnGo</v>
          </cell>
        </row>
        <row r="788">
          <cell r="A788" t="str">
            <v>P-ML-FA0-004</v>
          </cell>
          <cell r="B788" t="str">
            <v>5565155001701</v>
          </cell>
          <cell r="C788" t="str">
            <v>Mali</v>
          </cell>
          <cell r="D788" t="str">
            <v/>
          </cell>
          <cell r="E788" t="str">
            <v/>
          </cell>
          <cell r="F788" t="str">
            <v/>
          </cell>
          <cell r="G788" t="str">
            <v/>
          </cell>
          <cell r="H788">
            <v>299455.64</v>
          </cell>
          <cell r="I788">
            <v>43997.22</v>
          </cell>
          <cell r="J788" t="str">
            <v/>
          </cell>
          <cell r="K788">
            <v>1225757.08</v>
          </cell>
          <cell r="L788" t="str">
            <v/>
          </cell>
          <cell r="M788">
            <v>1569209.94</v>
          </cell>
          <cell r="Q788" t="str">
            <v>SOV</v>
          </cell>
          <cell r="R788">
            <v>0.5</v>
          </cell>
          <cell r="T788" t="str">
            <v>PROJET DE DEVELOPPEMENT DE MINI CENTRALES HYDROELECTRIQUES A</v>
          </cell>
          <cell r="U788" t="str">
            <v>PESD3</v>
          </cell>
          <cell r="V788" t="str">
            <v>F</v>
          </cell>
          <cell r="W788" t="str">
            <v>Power</v>
          </cell>
          <cell r="X788" t="str">
            <v>FA</v>
          </cell>
          <cell r="Y788" t="str">
            <v>Electricity</v>
          </cell>
          <cell r="Z788" t="str">
            <v>FA0</v>
          </cell>
          <cell r="AA788" t="str">
            <v>Electricity</v>
          </cell>
          <cell r="AB788" t="str">
            <v>5565</v>
          </cell>
          <cell r="AC788" t="str">
            <v>40</v>
          </cell>
          <cell r="AD788" t="str">
            <v>OnGo</v>
          </cell>
        </row>
        <row r="789">
          <cell r="A789" t="str">
            <v>P-ML-HA0-008</v>
          </cell>
          <cell r="B789" t="str">
            <v>2000130019930</v>
          </cell>
          <cell r="C789" t="str">
            <v>Mali</v>
          </cell>
          <cell r="D789" t="str">
            <v/>
          </cell>
          <cell r="E789" t="str">
            <v/>
          </cell>
          <cell r="F789" t="str">
            <v/>
          </cell>
          <cell r="G789" t="str">
            <v/>
          </cell>
          <cell r="H789" t="str">
            <v/>
          </cell>
          <cell r="I789" t="str">
            <v/>
          </cell>
          <cell r="J789" t="str">
            <v/>
          </cell>
          <cell r="K789" t="str">
            <v/>
          </cell>
          <cell r="L789" t="str">
            <v/>
          </cell>
          <cell r="M789">
            <v>0</v>
          </cell>
          <cell r="Q789" t="str">
            <v>NSO</v>
          </cell>
          <cell r="R789">
            <v>1</v>
          </cell>
          <cell r="T789" t="str">
            <v>BANQUE DE DEVELOPPEMENT DU MALI BDM</v>
          </cell>
          <cell r="U789" t="str">
            <v>PIFD1</v>
          </cell>
          <cell r="V789" t="str">
            <v>H</v>
          </cell>
          <cell r="W789" t="str">
            <v>Finance</v>
          </cell>
          <cell r="X789" t="str">
            <v>HA</v>
          </cell>
          <cell r="Y789" t="str">
            <v>Banks</v>
          </cell>
          <cell r="Z789" t="str">
            <v>HA0</v>
          </cell>
          <cell r="AA789" t="str">
            <v>Banks</v>
          </cell>
          <cell r="AB789" t="str">
            <v>2000</v>
          </cell>
          <cell r="AC789" t="str">
            <v>11</v>
          </cell>
          <cell r="AD789" t="str">
            <v>ABAN</v>
          </cell>
        </row>
        <row r="790">
          <cell r="A790" t="str">
            <v>P-ML-HZ0-001</v>
          </cell>
          <cell r="B790" t="str">
            <v>2100150042272</v>
          </cell>
          <cell r="C790" t="str">
            <v>Mali</v>
          </cell>
          <cell r="D790" t="str">
            <v/>
          </cell>
          <cell r="E790" t="str">
            <v/>
          </cell>
          <cell r="F790" t="str">
            <v/>
          </cell>
          <cell r="G790" t="str">
            <v/>
          </cell>
          <cell r="H790" t="str">
            <v/>
          </cell>
          <cell r="I790" t="str">
            <v/>
          </cell>
          <cell r="J790" t="str">
            <v/>
          </cell>
          <cell r="K790" t="str">
            <v/>
          </cell>
          <cell r="L790">
            <v>7290000</v>
          </cell>
          <cell r="M790">
            <v>7290000</v>
          </cell>
          <cell r="Q790" t="str">
            <v>SOV</v>
          </cell>
          <cell r="R790">
            <v>1</v>
          </cell>
          <cell r="T790" t="str">
            <v>AFRICAN TRADE INSURANCE - COUNTRY MEMBERSHIP PROGRAMME - REP</v>
          </cell>
          <cell r="U790" t="str">
            <v>PIFD3</v>
          </cell>
          <cell r="V790" t="str">
            <v>H</v>
          </cell>
          <cell r="W790" t="str">
            <v>Finance</v>
          </cell>
          <cell r="X790" t="str">
            <v>HZ</v>
          </cell>
          <cell r="Y790" t="str">
            <v>More Than One Financial Sub-Sector</v>
          </cell>
          <cell r="Z790" t="str">
            <v>HZ0</v>
          </cell>
          <cell r="AA790" t="str">
            <v>More Than One Financial Sub-Sector</v>
          </cell>
          <cell r="AB790" t="str">
            <v>2100</v>
          </cell>
          <cell r="AC790" t="str">
            <v>10</v>
          </cell>
          <cell r="AD790" t="str">
            <v>OnGo</v>
          </cell>
        </row>
        <row r="791">
          <cell r="A791" t="str">
            <v>P-ML-I00-006</v>
          </cell>
          <cell r="B791" t="str">
            <v>2100150040549</v>
          </cell>
          <cell r="C791" t="str">
            <v>Mali</v>
          </cell>
          <cell r="D791" t="str">
            <v/>
          </cell>
          <cell r="E791" t="str">
            <v/>
          </cell>
          <cell r="F791" t="str">
            <v/>
          </cell>
          <cell r="G791" t="str">
            <v/>
          </cell>
          <cell r="H791" t="str">
            <v/>
          </cell>
          <cell r="I791" t="str">
            <v/>
          </cell>
          <cell r="J791">
            <v>101592.11999999998</v>
          </cell>
          <cell r="K791">
            <v>207932.79999999999</v>
          </cell>
          <cell r="L791">
            <v>157240.32000000001</v>
          </cell>
          <cell r="M791">
            <v>466765.24</v>
          </cell>
          <cell r="Q791" t="str">
            <v>SOV</v>
          </cell>
          <cell r="R791">
            <v>0.5</v>
          </cell>
          <cell r="T791" t="str">
            <v>PROJET D’AUTONOMISATION ECONOMIQUE DES FEMMES DANS LA FILIER</v>
          </cell>
          <cell r="U791" t="str">
            <v>AHHD</v>
          </cell>
          <cell r="V791" t="str">
            <v>I</v>
          </cell>
          <cell r="W791" t="str">
            <v>Social</v>
          </cell>
          <cell r="X791" t="str">
            <v>I0</v>
          </cell>
          <cell r="Y791" t="str">
            <v>Social</v>
          </cell>
          <cell r="Z791" t="str">
            <v>I00</v>
          </cell>
          <cell r="AA791" t="str">
            <v>Social</v>
          </cell>
          <cell r="AB791" t="str">
            <v>2100</v>
          </cell>
          <cell r="AC791" t="str">
            <v>10</v>
          </cell>
          <cell r="AD791" t="str">
            <v>OnGo</v>
          </cell>
        </row>
        <row r="792">
          <cell r="A792" t="str">
            <v>P-ML-I00-006</v>
          </cell>
          <cell r="B792" t="str">
            <v>2200160002240</v>
          </cell>
          <cell r="C792" t="str">
            <v>Mali</v>
          </cell>
          <cell r="D792" t="str">
            <v/>
          </cell>
          <cell r="E792" t="str">
            <v/>
          </cell>
          <cell r="F792" t="str">
            <v/>
          </cell>
          <cell r="G792" t="str">
            <v/>
          </cell>
          <cell r="H792" t="str">
            <v/>
          </cell>
          <cell r="I792" t="str">
            <v/>
          </cell>
          <cell r="J792">
            <v>140739.66</v>
          </cell>
          <cell r="K792">
            <v>296886.03999999998</v>
          </cell>
          <cell r="L792">
            <v>236898.1</v>
          </cell>
          <cell r="M792">
            <v>674523.79999999993</v>
          </cell>
          <cell r="Q792" t="str">
            <v>SOV</v>
          </cell>
          <cell r="R792">
            <v>0.5</v>
          </cell>
          <cell r="T792" t="str">
            <v>PROJET D’AUTONOMISATION ECONOMIQUE DES FEMMES DANS LA FILIER</v>
          </cell>
          <cell r="U792" t="str">
            <v>AHHD</v>
          </cell>
          <cell r="V792" t="str">
            <v>I</v>
          </cell>
          <cell r="W792" t="str">
            <v>Social</v>
          </cell>
          <cell r="X792" t="str">
            <v>I0</v>
          </cell>
          <cell r="Y792" t="str">
            <v>Social</v>
          </cell>
          <cell r="Z792" t="str">
            <v>I00</v>
          </cell>
          <cell r="AA792" t="str">
            <v>Social</v>
          </cell>
          <cell r="AB792" t="str">
            <v>2200</v>
          </cell>
          <cell r="AC792" t="str">
            <v>10</v>
          </cell>
          <cell r="AD792" t="str">
            <v>OnGo</v>
          </cell>
        </row>
        <row r="793">
          <cell r="A793" t="str">
            <v>P-ML-I00-008</v>
          </cell>
          <cell r="B793" t="str">
            <v>5000199006320</v>
          </cell>
          <cell r="C793" t="str">
            <v>Mali</v>
          </cell>
          <cell r="D793" t="str">
            <v/>
          </cell>
          <cell r="E793" t="str">
            <v/>
          </cell>
          <cell r="F793" t="str">
            <v/>
          </cell>
          <cell r="G793" t="str">
            <v/>
          </cell>
          <cell r="H793" t="str">
            <v/>
          </cell>
          <cell r="I793" t="str">
            <v/>
          </cell>
          <cell r="J793" t="str">
            <v/>
          </cell>
          <cell r="K793" t="str">
            <v/>
          </cell>
          <cell r="L793" t="str">
            <v/>
          </cell>
          <cell r="M793">
            <v>0</v>
          </cell>
          <cell r="Q793" t="str">
            <v>SOV</v>
          </cell>
          <cell r="R793">
            <v>1</v>
          </cell>
          <cell r="T793" t="str">
            <v>PROJET D ASSITANCE HUMANITAIRE D URGENCE DES PERSONNES DEPLA</v>
          </cell>
          <cell r="U793" t="str">
            <v>AHHD0</v>
          </cell>
          <cell r="V793" t="str">
            <v>I</v>
          </cell>
          <cell r="W793" t="str">
            <v>Social</v>
          </cell>
          <cell r="X793" t="str">
            <v>I0</v>
          </cell>
          <cell r="Y793" t="str">
            <v>Social</v>
          </cell>
          <cell r="Z793" t="str">
            <v>I00</v>
          </cell>
          <cell r="AA793" t="str">
            <v>Social</v>
          </cell>
          <cell r="AB793" t="str">
            <v>5000</v>
          </cell>
          <cell r="AC793" t="str">
            <v>50</v>
          </cell>
          <cell r="AD793" t="str">
            <v>COMP</v>
          </cell>
        </row>
        <row r="794">
          <cell r="A794" t="str">
            <v>P-ML-IAZ-001</v>
          </cell>
          <cell r="B794" t="str">
            <v>2100155033619</v>
          </cell>
          <cell r="C794" t="str">
            <v>Mali</v>
          </cell>
          <cell r="D794" t="str">
            <v/>
          </cell>
          <cell r="E794" t="str">
            <v/>
          </cell>
          <cell r="F794" t="str">
            <v/>
          </cell>
          <cell r="G794" t="str">
            <v/>
          </cell>
          <cell r="H794">
            <v>98454.26999999999</v>
          </cell>
          <cell r="I794" t="str">
            <v/>
          </cell>
          <cell r="J794" t="str">
            <v/>
          </cell>
          <cell r="K794">
            <v>429069.93</v>
          </cell>
          <cell r="L794">
            <v>84587.96</v>
          </cell>
          <cell r="M794">
            <v>612112.15999999992</v>
          </cell>
          <cell r="Q794" t="str">
            <v>SOV</v>
          </cell>
          <cell r="R794">
            <v>0.5</v>
          </cell>
          <cell r="T794" t="str">
            <v>PROJET D APPUI À LA RÉINSERTION SOCIO-ÉCONOMIQUE DES POPULAT</v>
          </cell>
          <cell r="U794" t="str">
            <v>AHHD</v>
          </cell>
          <cell r="V794" t="str">
            <v>I</v>
          </cell>
          <cell r="W794" t="str">
            <v>Social</v>
          </cell>
          <cell r="X794" t="str">
            <v>IA</v>
          </cell>
          <cell r="Y794" t="str">
            <v>Education</v>
          </cell>
          <cell r="Z794" t="str">
            <v>IAZ</v>
          </cell>
          <cell r="AA794" t="str">
            <v>More Than One Education Sub-Sector</v>
          </cell>
          <cell r="AB794" t="str">
            <v>2100</v>
          </cell>
          <cell r="AC794" t="str">
            <v>41</v>
          </cell>
          <cell r="AD794" t="str">
            <v>OnGo</v>
          </cell>
        </row>
        <row r="795">
          <cell r="A795" t="str">
            <v>P-ML-IAZ-001</v>
          </cell>
          <cell r="B795" t="str">
            <v>5900155011053</v>
          </cell>
          <cell r="C795" t="str">
            <v>Mali</v>
          </cell>
          <cell r="D795" t="str">
            <v/>
          </cell>
          <cell r="E795" t="str">
            <v/>
          </cell>
          <cell r="F795" t="str">
            <v/>
          </cell>
          <cell r="G795">
            <v>60743.21</v>
          </cell>
          <cell r="H795" t="str">
            <v/>
          </cell>
          <cell r="I795" t="str">
            <v/>
          </cell>
          <cell r="J795" t="str">
            <v/>
          </cell>
          <cell r="K795">
            <v>151760.98000000001</v>
          </cell>
          <cell r="L795">
            <v>306899.79000000004</v>
          </cell>
          <cell r="M795">
            <v>519403.98000000004</v>
          </cell>
          <cell r="Q795" t="str">
            <v>SOV</v>
          </cell>
          <cell r="R795">
            <v>0.5</v>
          </cell>
          <cell r="T795" t="str">
            <v>PROJET D APPUI À LA RÉINSERTION SOCIO-ÉCONOMIQUE DES POPULAT</v>
          </cell>
          <cell r="U795" t="str">
            <v>AHHD</v>
          </cell>
          <cell r="V795" t="str">
            <v>I</v>
          </cell>
          <cell r="W795" t="str">
            <v>Social</v>
          </cell>
          <cell r="X795" t="str">
            <v>IA</v>
          </cell>
          <cell r="Y795" t="str">
            <v>Education</v>
          </cell>
          <cell r="Z795" t="str">
            <v>IAZ</v>
          </cell>
          <cell r="AA795" t="str">
            <v>More Than One Education Sub-Sector</v>
          </cell>
          <cell r="AB795" t="str">
            <v>5900</v>
          </cell>
          <cell r="AC795" t="str">
            <v>41</v>
          </cell>
          <cell r="AD795" t="str">
            <v>OnGo</v>
          </cell>
        </row>
        <row r="796">
          <cell r="A796" t="str">
            <v>P-ML-K00-026</v>
          </cell>
          <cell r="B796" t="str">
            <v>5900155015551</v>
          </cell>
          <cell r="C796" t="str">
            <v>Mali</v>
          </cell>
          <cell r="D796" t="str">
            <v/>
          </cell>
          <cell r="E796" t="str">
            <v/>
          </cell>
          <cell r="F796" t="str">
            <v/>
          </cell>
          <cell r="G796" t="str">
            <v/>
          </cell>
          <cell r="H796" t="str">
            <v/>
          </cell>
          <cell r="I796">
            <v>348721.73000000004</v>
          </cell>
          <cell r="J796">
            <v>17952.55</v>
          </cell>
          <cell r="K796">
            <v>327970.47000000003</v>
          </cell>
          <cell r="L796">
            <v>64355.95</v>
          </cell>
          <cell r="M796">
            <v>759000.7</v>
          </cell>
          <cell r="Q796" t="str">
            <v>SOV</v>
          </cell>
          <cell r="R796">
            <v>1</v>
          </cell>
          <cell r="T796" t="str">
            <v>PROJET D'APPUI À LA GOUVERNANCE ÉCONOMIQUE ET À LA PROMOTION</v>
          </cell>
          <cell r="U796" t="str">
            <v>COML</v>
          </cell>
          <cell r="V796" t="str">
            <v>K</v>
          </cell>
          <cell r="W796" t="str">
            <v>Multi-Sector</v>
          </cell>
          <cell r="X796" t="str">
            <v>K0</v>
          </cell>
          <cell r="Y796" t="str">
            <v>Multi-Sector</v>
          </cell>
          <cell r="Z796" t="str">
            <v>K00</v>
          </cell>
          <cell r="AA796" t="str">
            <v>Multi-Sector</v>
          </cell>
          <cell r="AB796" t="str">
            <v>5900</v>
          </cell>
          <cell r="AC796" t="str">
            <v>84</v>
          </cell>
          <cell r="AD796" t="str">
            <v>OnGo</v>
          </cell>
        </row>
        <row r="797">
          <cell r="A797" t="str">
            <v>P-ML-KA0-004</v>
          </cell>
          <cell r="B797" t="str">
            <v>2100150036559</v>
          </cell>
          <cell r="C797" t="str">
            <v>Mali</v>
          </cell>
          <cell r="D797" t="str">
            <v/>
          </cell>
          <cell r="E797" t="str">
            <v/>
          </cell>
          <cell r="F797">
            <v>9395400</v>
          </cell>
          <cell r="G797" t="str">
            <v/>
          </cell>
          <cell r="H797" t="str">
            <v/>
          </cell>
          <cell r="I797" t="str">
            <v/>
          </cell>
          <cell r="J797" t="str">
            <v/>
          </cell>
          <cell r="K797" t="str">
            <v/>
          </cell>
          <cell r="L797" t="str">
            <v/>
          </cell>
          <cell r="M797">
            <v>9395400</v>
          </cell>
          <cell r="Q797" t="str">
            <v>SOV</v>
          </cell>
          <cell r="R797">
            <v>0.33333333333333331</v>
          </cell>
          <cell r="T797" t="str">
            <v>PROGRAMME D'APPUI AUX RÉFORMES DE LA GOUVERNANCE ECONOMIQUE</v>
          </cell>
          <cell r="U797" t="str">
            <v>ECGF2</v>
          </cell>
          <cell r="V797" t="str">
            <v>K</v>
          </cell>
          <cell r="W797" t="str">
            <v>Multi-Sector</v>
          </cell>
          <cell r="X797" t="str">
            <v>KA</v>
          </cell>
          <cell r="Y797" t="str">
            <v>Public Sector Management</v>
          </cell>
          <cell r="Z797" t="str">
            <v>KA0</v>
          </cell>
          <cell r="AA797" t="str">
            <v>Public Sector Management</v>
          </cell>
          <cell r="AB797" t="str">
            <v>2100</v>
          </cell>
          <cell r="AC797" t="str">
            <v>20</v>
          </cell>
          <cell r="AD797" t="str">
            <v>COMP</v>
          </cell>
        </row>
        <row r="798">
          <cell r="A798" t="str">
            <v>P-ML-KA0-004</v>
          </cell>
          <cell r="B798" t="str">
            <v>2100155033716</v>
          </cell>
          <cell r="C798" t="str">
            <v>Mali</v>
          </cell>
          <cell r="D798" t="str">
            <v/>
          </cell>
          <cell r="E798" t="str">
            <v/>
          </cell>
          <cell r="F798">
            <v>11853200</v>
          </cell>
          <cell r="G798" t="str">
            <v/>
          </cell>
          <cell r="H798" t="str">
            <v/>
          </cell>
          <cell r="I798" t="str">
            <v/>
          </cell>
          <cell r="J798" t="str">
            <v/>
          </cell>
          <cell r="K798" t="str">
            <v/>
          </cell>
          <cell r="L798" t="str">
            <v/>
          </cell>
          <cell r="M798">
            <v>11853200</v>
          </cell>
          <cell r="Q798" t="str">
            <v>SOV</v>
          </cell>
          <cell r="R798">
            <v>0.33333333333333331</v>
          </cell>
          <cell r="T798" t="str">
            <v>PROGRAMME D'APPUI AUX RÉFORMES DE LA GOUVERNANCE ECONOMIQUE</v>
          </cell>
          <cell r="U798" t="str">
            <v>ECGF2</v>
          </cell>
          <cell r="V798" t="str">
            <v>K</v>
          </cell>
          <cell r="W798" t="str">
            <v>Multi-Sector</v>
          </cell>
          <cell r="X798" t="str">
            <v>KA</v>
          </cell>
          <cell r="Y798" t="str">
            <v>Public Sector Management</v>
          </cell>
          <cell r="Z798" t="str">
            <v>KA0</v>
          </cell>
          <cell r="AA798" t="str">
            <v>Public Sector Management</v>
          </cell>
          <cell r="AB798" t="str">
            <v>2100</v>
          </cell>
          <cell r="AC798" t="str">
            <v>20</v>
          </cell>
          <cell r="AD798" t="str">
            <v>COMP</v>
          </cell>
        </row>
        <row r="799">
          <cell r="A799" t="str">
            <v>P-ML-KA0-004</v>
          </cell>
          <cell r="B799" t="str">
            <v>5900150001052</v>
          </cell>
          <cell r="C799" t="str">
            <v>Mali</v>
          </cell>
          <cell r="D799" t="str">
            <v/>
          </cell>
          <cell r="E799" t="str">
            <v/>
          </cell>
          <cell r="F799">
            <v>1902000</v>
          </cell>
          <cell r="G799" t="str">
            <v/>
          </cell>
          <cell r="H799" t="str">
            <v/>
          </cell>
          <cell r="I799" t="str">
            <v/>
          </cell>
          <cell r="J799" t="str">
            <v/>
          </cell>
          <cell r="K799" t="str">
            <v/>
          </cell>
          <cell r="L799" t="str">
            <v/>
          </cell>
          <cell r="M799">
            <v>1902000</v>
          </cell>
          <cell r="Q799" t="str">
            <v>SOV</v>
          </cell>
          <cell r="R799">
            <v>0.33333333333333331</v>
          </cell>
          <cell r="T799" t="str">
            <v>PROGRAMME D'APPUI AUX RÉFORMES DE LA GOUVERNANCE ECONOMIQUE</v>
          </cell>
          <cell r="U799" t="str">
            <v>ECGF2</v>
          </cell>
          <cell r="V799" t="str">
            <v>K</v>
          </cell>
          <cell r="W799" t="str">
            <v>Multi-Sector</v>
          </cell>
          <cell r="X799" t="str">
            <v>KA</v>
          </cell>
          <cell r="Y799" t="str">
            <v>Public Sector Management</v>
          </cell>
          <cell r="Z799" t="str">
            <v>KA0</v>
          </cell>
          <cell r="AA799" t="str">
            <v>Public Sector Management</v>
          </cell>
          <cell r="AB799" t="str">
            <v>5900</v>
          </cell>
          <cell r="AC799" t="str">
            <v>20</v>
          </cell>
          <cell r="AD799" t="str">
            <v>COMP</v>
          </cell>
        </row>
        <row r="800">
          <cell r="A800" t="str">
            <v>P-ML-KA0-005</v>
          </cell>
          <cell r="B800" t="str">
            <v>5900155011652</v>
          </cell>
          <cell r="C800" t="str">
            <v>Mali</v>
          </cell>
          <cell r="D800" t="str">
            <v/>
          </cell>
          <cell r="E800" t="str">
            <v/>
          </cell>
          <cell r="F800" t="str">
            <v/>
          </cell>
          <cell r="G800">
            <v>383219.56999999995</v>
          </cell>
          <cell r="H800">
            <v>209379.3</v>
          </cell>
          <cell r="I800" t="str">
            <v/>
          </cell>
          <cell r="J800">
            <v>148460.57</v>
          </cell>
          <cell r="K800" t="str">
            <v/>
          </cell>
          <cell r="L800" t="str">
            <v/>
          </cell>
          <cell r="M800">
            <v>741059.44</v>
          </cell>
          <cell r="Q800" t="str">
            <v>SOV</v>
          </cell>
          <cell r="R800">
            <v>1</v>
          </cell>
          <cell r="T800" t="str">
            <v>SCHEMA NATIONAL D'AMENAGEMENT DU TERRITOIRE</v>
          </cell>
          <cell r="U800" t="str">
            <v>COML</v>
          </cell>
          <cell r="V800" t="str">
            <v>K</v>
          </cell>
          <cell r="W800" t="str">
            <v>Multi-Sector</v>
          </cell>
          <cell r="X800" t="str">
            <v>KA</v>
          </cell>
          <cell r="Y800" t="str">
            <v>Public Sector Management</v>
          </cell>
          <cell r="Z800" t="str">
            <v>KA0</v>
          </cell>
          <cell r="AA800" t="str">
            <v>Public Sector Management</v>
          </cell>
          <cell r="AB800" t="str">
            <v>5900</v>
          </cell>
          <cell r="AC800" t="str">
            <v>40</v>
          </cell>
          <cell r="AD800" t="str">
            <v>OnGo</v>
          </cell>
        </row>
        <row r="801">
          <cell r="A801" t="str">
            <v>P-ML-KA0-006</v>
          </cell>
          <cell r="B801" t="str">
            <v>5900155009151</v>
          </cell>
          <cell r="C801" t="str">
            <v>Mali</v>
          </cell>
          <cell r="D801" t="str">
            <v/>
          </cell>
          <cell r="E801" t="str">
            <v/>
          </cell>
          <cell r="F801" t="str">
            <v/>
          </cell>
          <cell r="G801" t="str">
            <v/>
          </cell>
          <cell r="H801" t="str">
            <v/>
          </cell>
          <cell r="I801" t="str">
            <v/>
          </cell>
          <cell r="J801" t="str">
            <v/>
          </cell>
          <cell r="K801" t="str">
            <v/>
          </cell>
          <cell r="L801" t="str">
            <v/>
          </cell>
          <cell r="M801">
            <v>0</v>
          </cell>
          <cell r="Q801" t="str">
            <v>SOV</v>
          </cell>
          <cell r="R801">
            <v>1</v>
          </cell>
          <cell r="T801" t="str">
            <v>PROGRAMME D'APPUI AUX RÉFORMES DE LA GOUVERNANCE ECONOMIQUE</v>
          </cell>
          <cell r="U801" t="str">
            <v>ECGF2</v>
          </cell>
          <cell r="V801" t="str">
            <v>K</v>
          </cell>
          <cell r="W801" t="str">
            <v>Multi-Sector</v>
          </cell>
          <cell r="X801" t="str">
            <v>KA</v>
          </cell>
          <cell r="Y801" t="str">
            <v>Public Sector Management</v>
          </cell>
          <cell r="Z801" t="str">
            <v>KA0</v>
          </cell>
          <cell r="AA801" t="str">
            <v>Public Sector Management</v>
          </cell>
          <cell r="AB801" t="str">
            <v>5900</v>
          </cell>
          <cell r="AC801" t="str">
            <v>20</v>
          </cell>
          <cell r="AD801" t="str">
            <v>COMP</v>
          </cell>
        </row>
        <row r="802">
          <cell r="A802" t="str">
            <v>P-ML-KA0-007</v>
          </cell>
          <cell r="B802" t="str">
            <v>5900150001902</v>
          </cell>
          <cell r="C802" t="str">
            <v>Mali</v>
          </cell>
          <cell r="D802" t="str">
            <v/>
          </cell>
          <cell r="E802" t="str">
            <v/>
          </cell>
          <cell r="F802" t="str">
            <v/>
          </cell>
          <cell r="G802">
            <v>9000000</v>
          </cell>
          <cell r="H802" t="str">
            <v/>
          </cell>
          <cell r="I802" t="str">
            <v/>
          </cell>
          <cell r="J802" t="str">
            <v/>
          </cell>
          <cell r="K802" t="str">
            <v/>
          </cell>
          <cell r="L802" t="str">
            <v/>
          </cell>
          <cell r="M802">
            <v>9000000</v>
          </cell>
          <cell r="Q802" t="str">
            <v>SOV</v>
          </cell>
          <cell r="R802">
            <v>1</v>
          </cell>
          <cell r="T802" t="str">
            <v>PROGRAMME D'APPUI A LA CROISSANCE ECONOMIQUE PHASE I (PACE I</v>
          </cell>
          <cell r="U802" t="str">
            <v>ECGF</v>
          </cell>
          <cell r="V802" t="str">
            <v>K</v>
          </cell>
          <cell r="W802" t="str">
            <v>Multi-Sector</v>
          </cell>
          <cell r="X802" t="str">
            <v>KA</v>
          </cell>
          <cell r="Y802" t="str">
            <v>Public Sector Management</v>
          </cell>
          <cell r="Z802" t="str">
            <v>KA0</v>
          </cell>
          <cell r="AA802" t="str">
            <v>Public Sector Management</v>
          </cell>
          <cell r="AB802" t="str">
            <v>5900</v>
          </cell>
          <cell r="AC802" t="str">
            <v>20</v>
          </cell>
          <cell r="AD802" t="str">
            <v>CLSD</v>
          </cell>
        </row>
        <row r="803">
          <cell r="A803" t="str">
            <v>P-ML-KA0-008</v>
          </cell>
          <cell r="B803" t="str">
            <v>2100150042197</v>
          </cell>
          <cell r="C803" t="str">
            <v>Mali</v>
          </cell>
          <cell r="D803" t="str">
            <v/>
          </cell>
          <cell r="E803" t="str">
            <v/>
          </cell>
          <cell r="F803" t="str">
            <v/>
          </cell>
          <cell r="G803" t="str">
            <v/>
          </cell>
          <cell r="H803" t="str">
            <v/>
          </cell>
          <cell r="I803">
            <v>12440000</v>
          </cell>
          <cell r="J803" t="str">
            <v/>
          </cell>
          <cell r="K803" t="str">
            <v/>
          </cell>
          <cell r="L803" t="str">
            <v/>
          </cell>
          <cell r="M803">
            <v>12440000</v>
          </cell>
          <cell r="Q803" t="str">
            <v>SOV</v>
          </cell>
          <cell r="R803">
            <v>1</v>
          </cell>
          <cell r="T803" t="str">
            <v>PROGRAMME D'APPUI A LA CROISSANCE ECONOMIQUE (PACE) - PHASE</v>
          </cell>
          <cell r="U803" t="str">
            <v>ECGF</v>
          </cell>
          <cell r="V803" t="str">
            <v>K</v>
          </cell>
          <cell r="W803" t="str">
            <v>Multi-Sector</v>
          </cell>
          <cell r="X803" t="str">
            <v>KA</v>
          </cell>
          <cell r="Y803" t="str">
            <v>Public Sector Management</v>
          </cell>
          <cell r="Z803" t="str">
            <v>KA0</v>
          </cell>
          <cell r="AA803" t="str">
            <v>Public Sector Management</v>
          </cell>
          <cell r="AB803" t="str">
            <v>2100</v>
          </cell>
          <cell r="AC803" t="str">
            <v>20</v>
          </cell>
          <cell r="AD803" t="str">
            <v>CLSD</v>
          </cell>
        </row>
        <row r="804">
          <cell r="A804" t="str">
            <v>P-ML-KA0-009</v>
          </cell>
          <cell r="B804" t="str">
            <v>2100150042394</v>
          </cell>
          <cell r="C804" t="str">
            <v>Mali</v>
          </cell>
          <cell r="D804" t="str">
            <v/>
          </cell>
          <cell r="E804" t="str">
            <v/>
          </cell>
          <cell r="F804" t="str">
            <v/>
          </cell>
          <cell r="G804" t="str">
            <v/>
          </cell>
          <cell r="H804" t="str">
            <v/>
          </cell>
          <cell r="I804">
            <v>8600000</v>
          </cell>
          <cell r="J804" t="str">
            <v/>
          </cell>
          <cell r="K804" t="str">
            <v/>
          </cell>
          <cell r="L804" t="str">
            <v/>
          </cell>
          <cell r="M804">
            <v>8600000</v>
          </cell>
          <cell r="Q804" t="str">
            <v>SOV</v>
          </cell>
          <cell r="R804">
            <v>0.33333333333333331</v>
          </cell>
          <cell r="T804" t="str">
            <v>PROGRAMME D'APPUI EN REPONSE A LA CRISE DE LA COVID-19 DANS</v>
          </cell>
          <cell r="U804" t="str">
            <v>ECGF</v>
          </cell>
          <cell r="V804" t="str">
            <v>K</v>
          </cell>
          <cell r="W804" t="str">
            <v>Multi-Sector</v>
          </cell>
          <cell r="X804" t="str">
            <v>KA</v>
          </cell>
          <cell r="Y804" t="str">
            <v>Public Sector Management</v>
          </cell>
          <cell r="Z804" t="str">
            <v>KA0</v>
          </cell>
          <cell r="AA804" t="str">
            <v>Public Sector Management</v>
          </cell>
          <cell r="AB804" t="str">
            <v>2100</v>
          </cell>
          <cell r="AC804" t="str">
            <v>20</v>
          </cell>
          <cell r="AD804" t="str">
            <v>CLSD</v>
          </cell>
        </row>
        <row r="805">
          <cell r="A805" t="str">
            <v>P-ML-KA0-009</v>
          </cell>
          <cell r="B805" t="str">
            <v>2100155040767</v>
          </cell>
          <cell r="C805" t="str">
            <v>Mali</v>
          </cell>
          <cell r="D805" t="str">
            <v/>
          </cell>
          <cell r="E805" t="str">
            <v/>
          </cell>
          <cell r="F805" t="str">
            <v/>
          </cell>
          <cell r="G805" t="str">
            <v/>
          </cell>
          <cell r="H805" t="str">
            <v/>
          </cell>
          <cell r="I805">
            <v>6900000</v>
          </cell>
          <cell r="J805" t="str">
            <v/>
          </cell>
          <cell r="K805" t="str">
            <v/>
          </cell>
          <cell r="L805" t="str">
            <v/>
          </cell>
          <cell r="M805">
            <v>6900000</v>
          </cell>
          <cell r="Q805" t="str">
            <v>SOV</v>
          </cell>
          <cell r="R805">
            <v>0.33333333333333331</v>
          </cell>
          <cell r="T805" t="str">
            <v>PROGRAMME D'APPUI EN REPONSE A LA CRISE DE LA COVID-19 DANS</v>
          </cell>
          <cell r="U805" t="str">
            <v>ECGF</v>
          </cell>
          <cell r="V805" t="str">
            <v>K</v>
          </cell>
          <cell r="W805" t="str">
            <v>Multi-Sector</v>
          </cell>
          <cell r="X805" t="str">
            <v>KA</v>
          </cell>
          <cell r="Y805" t="str">
            <v>Public Sector Management</v>
          </cell>
          <cell r="Z805" t="str">
            <v>KA0</v>
          </cell>
          <cell r="AA805" t="str">
            <v>Public Sector Management</v>
          </cell>
          <cell r="AB805" t="str">
            <v>2100</v>
          </cell>
          <cell r="AC805" t="str">
            <v>21</v>
          </cell>
          <cell r="AD805" t="str">
            <v>CLSD</v>
          </cell>
        </row>
        <row r="806">
          <cell r="A806" t="str">
            <v>P-ML-KA0-009</v>
          </cell>
          <cell r="B806" t="str">
            <v>5900150002901</v>
          </cell>
          <cell r="C806" t="str">
            <v>Mali</v>
          </cell>
          <cell r="D806" t="str">
            <v/>
          </cell>
          <cell r="E806" t="str">
            <v/>
          </cell>
          <cell r="F806" t="str">
            <v/>
          </cell>
          <cell r="G806" t="str">
            <v/>
          </cell>
          <cell r="H806" t="str">
            <v/>
          </cell>
          <cell r="I806">
            <v>20500000</v>
          </cell>
          <cell r="J806" t="str">
            <v/>
          </cell>
          <cell r="K806" t="str">
            <v/>
          </cell>
          <cell r="L806" t="str">
            <v/>
          </cell>
          <cell r="M806">
            <v>20500000</v>
          </cell>
          <cell r="Q806" t="str">
            <v>SOV</v>
          </cell>
          <cell r="R806">
            <v>0.33333333333333331</v>
          </cell>
          <cell r="T806" t="str">
            <v>PROGRAMME D'APPUI EN REPONSE A LA CRISE DE LA COVID-19 DANS</v>
          </cell>
          <cell r="U806" t="str">
            <v>ECGF</v>
          </cell>
          <cell r="V806" t="str">
            <v>K</v>
          </cell>
          <cell r="W806" t="str">
            <v>Multi-Sector</v>
          </cell>
          <cell r="X806" t="str">
            <v>KA</v>
          </cell>
          <cell r="Y806" t="str">
            <v>Public Sector Management</v>
          </cell>
          <cell r="Z806" t="str">
            <v>KA0</v>
          </cell>
          <cell r="AA806" t="str">
            <v>Public Sector Management</v>
          </cell>
          <cell r="AB806" t="str">
            <v>5900</v>
          </cell>
          <cell r="AC806" t="str">
            <v>20</v>
          </cell>
          <cell r="AD806" t="str">
            <v>CLSD</v>
          </cell>
        </row>
        <row r="807">
          <cell r="A807" t="str">
            <v>P-ML-KF0-001</v>
          </cell>
          <cell r="B807" t="str">
            <v>2100155037620</v>
          </cell>
          <cell r="C807" t="str">
            <v>Mali</v>
          </cell>
          <cell r="D807" t="str">
            <v/>
          </cell>
          <cell r="E807" t="str">
            <v/>
          </cell>
          <cell r="F807" t="str">
            <v/>
          </cell>
          <cell r="G807">
            <v>87549.68</v>
          </cell>
          <cell r="H807">
            <v>183620.9</v>
          </cell>
          <cell r="I807">
            <v>471890.34</v>
          </cell>
          <cell r="J807">
            <v>334028.49000000005</v>
          </cell>
          <cell r="K807">
            <v>647089.57999999996</v>
          </cell>
          <cell r="L807">
            <v>145207.6</v>
          </cell>
          <cell r="M807">
            <v>1869386.5899999999</v>
          </cell>
          <cell r="Q807" t="str">
            <v>SOV</v>
          </cell>
          <cell r="R807">
            <v>1</v>
          </cell>
          <cell r="T807" t="str">
            <v>PROJET D'APPUI À LA COMPETITIVITE DE L'ECONOMIE MALIENNE - P</v>
          </cell>
          <cell r="U807" t="str">
            <v>ECGF1</v>
          </cell>
          <cell r="V807" t="str">
            <v>K</v>
          </cell>
          <cell r="W807" t="str">
            <v>Multi-Sector</v>
          </cell>
          <cell r="X807" t="str">
            <v>KF</v>
          </cell>
          <cell r="Y807" t="str">
            <v>Institutional Support</v>
          </cell>
          <cell r="Z807" t="str">
            <v>KF0</v>
          </cell>
          <cell r="AA807" t="str">
            <v>Institutional Support</v>
          </cell>
          <cell r="AB807" t="str">
            <v>2100</v>
          </cell>
          <cell r="AC807" t="str">
            <v>41</v>
          </cell>
          <cell r="AD807" t="str">
            <v>OnGo</v>
          </cell>
        </row>
        <row r="808">
          <cell r="A808" t="str">
            <v>P-ML-KF0-002</v>
          </cell>
          <cell r="B808" t="str">
            <v>5900155016708</v>
          </cell>
          <cell r="C808" t="str">
            <v>Mali</v>
          </cell>
          <cell r="D808" t="str">
            <v/>
          </cell>
          <cell r="E808" t="str">
            <v/>
          </cell>
          <cell r="F808" t="str">
            <v/>
          </cell>
          <cell r="G808" t="str">
            <v/>
          </cell>
          <cell r="H808" t="str">
            <v/>
          </cell>
          <cell r="I808" t="str">
            <v/>
          </cell>
          <cell r="J808" t="str">
            <v/>
          </cell>
          <cell r="K808" t="str">
            <v/>
          </cell>
          <cell r="L808" t="str">
            <v/>
          </cell>
          <cell r="M808">
            <v>0</v>
          </cell>
          <cell r="Q808" t="str">
            <v>SOV</v>
          </cell>
          <cell r="R808">
            <v>1</v>
          </cell>
          <cell r="T808" t="str">
            <v>PROJET D'APPUI AUX STRUCTURES DE GOUVERNANCE (PASG)</v>
          </cell>
          <cell r="U808" t="str">
            <v>ECGF1</v>
          </cell>
          <cell r="V808" t="str">
            <v>K</v>
          </cell>
          <cell r="W808" t="str">
            <v>Multi-Sector</v>
          </cell>
          <cell r="X808" t="str">
            <v>KF</v>
          </cell>
          <cell r="Y808" t="str">
            <v>Institutional Support</v>
          </cell>
          <cell r="Z808" t="str">
            <v>KF0</v>
          </cell>
          <cell r="AA808" t="str">
            <v>Institutional Support</v>
          </cell>
          <cell r="AB808" t="str">
            <v>5900</v>
          </cell>
          <cell r="AC808" t="str">
            <v>40</v>
          </cell>
          <cell r="AD808" t="str">
            <v>APVD</v>
          </cell>
        </row>
        <row r="809">
          <cell r="A809" t="str">
            <v>P-MR-A00-003</v>
          </cell>
          <cell r="B809" t="str">
            <v>2100155040826</v>
          </cell>
          <cell r="C809" t="str">
            <v>Mauritania</v>
          </cell>
          <cell r="D809" t="str">
            <v/>
          </cell>
          <cell r="E809" t="str">
            <v/>
          </cell>
          <cell r="F809" t="str">
            <v/>
          </cell>
          <cell r="G809" t="str">
            <v/>
          </cell>
          <cell r="H809" t="str">
            <v/>
          </cell>
          <cell r="I809" t="str">
            <v/>
          </cell>
          <cell r="J809">
            <v>1134759.7000000002</v>
          </cell>
          <cell r="K809">
            <v>190233.24</v>
          </cell>
          <cell r="L809" t="str">
            <v/>
          </cell>
          <cell r="M809">
            <v>1324992.9400000002</v>
          </cell>
          <cell r="Q809" t="str">
            <v>SOV</v>
          </cell>
          <cell r="R809">
            <v>1</v>
          </cell>
          <cell r="T809" t="str">
            <v>MAURITANIA - AFRICAN DISASTER RISK FINANCE PROGRAMME</v>
          </cell>
          <cell r="U809" t="str">
            <v>AHFR</v>
          </cell>
          <cell r="V809" t="str">
            <v>A</v>
          </cell>
          <cell r="W809" t="str">
            <v>Agriculture</v>
          </cell>
          <cell r="X809" t="str">
            <v>A0</v>
          </cell>
          <cell r="Y809" t="str">
            <v>Agriculture and Rural Development</v>
          </cell>
          <cell r="Z809" t="str">
            <v>A00</v>
          </cell>
          <cell r="AA809" t="str">
            <v>Agriculture and Rural Development</v>
          </cell>
          <cell r="AB809" t="str">
            <v>2100</v>
          </cell>
          <cell r="AC809" t="str">
            <v>41</v>
          </cell>
          <cell r="AD809" t="str">
            <v>OnGo</v>
          </cell>
        </row>
        <row r="810">
          <cell r="A810" t="str">
            <v>P-MR-AA0-010</v>
          </cell>
          <cell r="B810" t="str">
            <v>2100150043743</v>
          </cell>
          <cell r="C810" t="str">
            <v>Mauritania</v>
          </cell>
          <cell r="D810" t="str">
            <v/>
          </cell>
          <cell r="E810" t="str">
            <v/>
          </cell>
          <cell r="F810" t="str">
            <v/>
          </cell>
          <cell r="G810" t="str">
            <v/>
          </cell>
          <cell r="H810" t="str">
            <v/>
          </cell>
          <cell r="I810" t="str">
            <v/>
          </cell>
          <cell r="J810" t="str">
            <v/>
          </cell>
          <cell r="K810" t="str">
            <v/>
          </cell>
          <cell r="L810" t="str">
            <v/>
          </cell>
          <cell r="M810">
            <v>0</v>
          </cell>
          <cell r="Q810" t="str">
            <v>SOV</v>
          </cell>
          <cell r="R810">
            <v>1</v>
          </cell>
          <cell r="T810" t="str">
            <v>PPF - PROJET DEVELOPPEMENT INCLUSIF DES FILIÉRE DE L'ÉLÉVAGE</v>
          </cell>
          <cell r="U810" t="str">
            <v>AHAI3</v>
          </cell>
          <cell r="V810" t="str">
            <v>A</v>
          </cell>
          <cell r="W810" t="str">
            <v>Agriculture</v>
          </cell>
          <cell r="X810" t="str">
            <v>AA</v>
          </cell>
          <cell r="Y810" t="str">
            <v>Agriculture</v>
          </cell>
          <cell r="Z810" t="str">
            <v>AA0</v>
          </cell>
          <cell r="AA810" t="str">
            <v>Agriculture</v>
          </cell>
          <cell r="AB810" t="str">
            <v>2100</v>
          </cell>
          <cell r="AC810" t="str">
            <v>32</v>
          </cell>
          <cell r="AD810" t="str">
            <v>APVD</v>
          </cell>
        </row>
        <row r="811">
          <cell r="A811" t="str">
            <v>P-MR-AA0-012</v>
          </cell>
          <cell r="B811" t="str">
            <v>2200160002640</v>
          </cell>
          <cell r="C811" t="str">
            <v>Mauritania</v>
          </cell>
          <cell r="D811" t="str">
            <v/>
          </cell>
          <cell r="E811" t="str">
            <v/>
          </cell>
          <cell r="F811" t="str">
            <v/>
          </cell>
          <cell r="G811" t="str">
            <v/>
          </cell>
          <cell r="H811" t="str">
            <v/>
          </cell>
          <cell r="I811" t="str">
            <v/>
          </cell>
          <cell r="J811" t="str">
            <v/>
          </cell>
          <cell r="K811">
            <v>190601.05</v>
          </cell>
          <cell r="L811" t="str">
            <v/>
          </cell>
          <cell r="M811">
            <v>190601.05</v>
          </cell>
          <cell r="Q811" t="str">
            <v>SOV</v>
          </cell>
          <cell r="R811">
            <v>1</v>
          </cell>
          <cell r="T811" t="str">
            <v>PROJET D’APPUI À LA PROMOTION DES CHAINES DE VALEUR AGRICOLE</v>
          </cell>
          <cell r="U811" t="str">
            <v>AHAI3</v>
          </cell>
          <cell r="V811" t="str">
            <v>A</v>
          </cell>
          <cell r="W811" t="str">
            <v>Agriculture</v>
          </cell>
          <cell r="X811" t="str">
            <v>AA</v>
          </cell>
          <cell r="Y811" t="str">
            <v>Agriculture</v>
          </cell>
          <cell r="Z811" t="str">
            <v>AA0</v>
          </cell>
          <cell r="AA811" t="str">
            <v>Agriculture</v>
          </cell>
          <cell r="AB811" t="str">
            <v>2200</v>
          </cell>
          <cell r="AC811" t="str">
            <v>10</v>
          </cell>
          <cell r="AD811" t="str">
            <v>OnGo</v>
          </cell>
        </row>
        <row r="812">
          <cell r="A812" t="str">
            <v>P-MR-AA0-016</v>
          </cell>
          <cell r="B812" t="str">
            <v>5000199006468</v>
          </cell>
          <cell r="C812" t="str">
            <v>Mauritania</v>
          </cell>
          <cell r="D812" t="str">
            <v/>
          </cell>
          <cell r="E812" t="str">
            <v/>
          </cell>
          <cell r="F812" t="str">
            <v/>
          </cell>
          <cell r="G812" t="str">
            <v/>
          </cell>
          <cell r="H812" t="str">
            <v/>
          </cell>
          <cell r="I812" t="str">
            <v/>
          </cell>
          <cell r="J812" t="str">
            <v/>
          </cell>
          <cell r="K812" t="str">
            <v/>
          </cell>
          <cell r="L812" t="str">
            <v/>
          </cell>
          <cell r="M812">
            <v>0</v>
          </cell>
          <cell r="Q812" t="str">
            <v>SOV</v>
          </cell>
          <cell r="R812">
            <v>1</v>
          </cell>
          <cell r="T812" t="str">
            <v>AIDE D URGENCE AUX POPULATIONS SINISTREES</v>
          </cell>
          <cell r="U812" t="str">
            <v>AHAI3</v>
          </cell>
          <cell r="V812" t="str">
            <v>A</v>
          </cell>
          <cell r="W812" t="str">
            <v>Agriculture</v>
          </cell>
          <cell r="X812" t="str">
            <v>AA</v>
          </cell>
          <cell r="Y812" t="str">
            <v>Agriculture</v>
          </cell>
          <cell r="Z812" t="str">
            <v>AA0</v>
          </cell>
          <cell r="AA812" t="str">
            <v>Agriculture</v>
          </cell>
          <cell r="AB812" t="str">
            <v>5000</v>
          </cell>
          <cell r="AC812" t="str">
            <v>50</v>
          </cell>
          <cell r="AD812" t="str">
            <v>OnGo</v>
          </cell>
        </row>
        <row r="813">
          <cell r="A813" t="str">
            <v>P-MR-AAC-009</v>
          </cell>
          <cell r="B813" t="str">
            <v>2100155029816</v>
          </cell>
          <cell r="C813" t="str">
            <v>Mauritania</v>
          </cell>
          <cell r="D813" t="str">
            <v/>
          </cell>
          <cell r="E813">
            <v>182547.63</v>
          </cell>
          <cell r="F813">
            <v>338473.78</v>
          </cell>
          <cell r="G813">
            <v>9037.6</v>
          </cell>
          <cell r="H813" t="str">
            <v/>
          </cell>
          <cell r="I813" t="str">
            <v/>
          </cell>
          <cell r="J813" t="str">
            <v/>
          </cell>
          <cell r="K813" t="str">
            <v/>
          </cell>
          <cell r="L813" t="str">
            <v/>
          </cell>
          <cell r="M813">
            <v>530059.01</v>
          </cell>
          <cell r="Q813" t="str">
            <v>SOV</v>
          </cell>
          <cell r="R813">
            <v>1</v>
          </cell>
          <cell r="T813" t="str">
            <v>PPF-PREPARATION DES ETUDES TECHNIQUES DU PAHABO 2</v>
          </cell>
          <cell r="U813" t="str">
            <v>RDGN2</v>
          </cell>
          <cell r="V813" t="str">
            <v>A</v>
          </cell>
          <cell r="W813" t="str">
            <v>Agriculture</v>
          </cell>
          <cell r="X813" t="str">
            <v>AA</v>
          </cell>
          <cell r="Y813" t="str">
            <v>Agriculture</v>
          </cell>
          <cell r="Z813" t="str">
            <v>AAC</v>
          </cell>
          <cell r="AA813" t="str">
            <v>Irrigation And Drainage</v>
          </cell>
          <cell r="AB813" t="str">
            <v>2100</v>
          </cell>
          <cell r="AC813" t="str">
            <v>32</v>
          </cell>
          <cell r="AD813" t="str">
            <v>CLSD</v>
          </cell>
        </row>
        <row r="814">
          <cell r="A814" t="str">
            <v>P-MR-AAC-011</v>
          </cell>
          <cell r="B814" t="str">
            <v>2100150040551</v>
          </cell>
          <cell r="C814" t="str">
            <v>Mauritania</v>
          </cell>
          <cell r="D814" t="str">
            <v/>
          </cell>
          <cell r="E814" t="str">
            <v/>
          </cell>
          <cell r="F814" t="str">
            <v/>
          </cell>
          <cell r="G814" t="str">
            <v/>
          </cell>
          <cell r="H814" t="str">
            <v/>
          </cell>
          <cell r="I814">
            <v>1238353.1600000001</v>
          </cell>
          <cell r="J814">
            <v>561295.94999999995</v>
          </cell>
          <cell r="K814">
            <v>361883.91000000003</v>
          </cell>
          <cell r="L814">
            <v>221588.22000000003</v>
          </cell>
          <cell r="M814">
            <v>2383121.2400000002</v>
          </cell>
          <cell r="Q814" t="str">
            <v>SOV</v>
          </cell>
          <cell r="R814">
            <v>0.5</v>
          </cell>
          <cell r="T814" t="str">
            <v>PROJET D'APPUI À LA TRANSFORMATION AGRICOLE EN MAURITANIE (P</v>
          </cell>
          <cell r="U814" t="str">
            <v>AHAI3</v>
          </cell>
          <cell r="V814" t="str">
            <v>A</v>
          </cell>
          <cell r="W814" t="str">
            <v>Agriculture</v>
          </cell>
          <cell r="X814" t="str">
            <v>AA</v>
          </cell>
          <cell r="Y814" t="str">
            <v>Agriculture</v>
          </cell>
          <cell r="Z814" t="str">
            <v>AAC</v>
          </cell>
          <cell r="AA814" t="str">
            <v>Irrigation And Drainage</v>
          </cell>
          <cell r="AB814" t="str">
            <v>2100</v>
          </cell>
          <cell r="AC814" t="str">
            <v>10</v>
          </cell>
          <cell r="AD814" t="str">
            <v>OnGo</v>
          </cell>
        </row>
        <row r="815">
          <cell r="A815" t="str">
            <v>P-MR-AAC-011</v>
          </cell>
          <cell r="B815" t="str">
            <v>2200160002241</v>
          </cell>
          <cell r="C815" t="str">
            <v>Mauritania</v>
          </cell>
          <cell r="D815" t="str">
            <v/>
          </cell>
          <cell r="E815" t="str">
            <v/>
          </cell>
          <cell r="F815" t="str">
            <v/>
          </cell>
          <cell r="G815" t="str">
            <v/>
          </cell>
          <cell r="H815" t="str">
            <v/>
          </cell>
          <cell r="I815">
            <v>610.52</v>
          </cell>
          <cell r="J815">
            <v>591573.35000000009</v>
          </cell>
          <cell r="K815">
            <v>853744.76</v>
          </cell>
          <cell r="L815">
            <v>667998.74</v>
          </cell>
          <cell r="M815">
            <v>2113927.37</v>
          </cell>
          <cell r="Q815" t="str">
            <v>SOV</v>
          </cell>
          <cell r="R815">
            <v>0.5</v>
          </cell>
          <cell r="T815" t="str">
            <v>PROJET D'APPUI À LA TRANSFORMATION AGRICOLE EN MAURITANIE (P</v>
          </cell>
          <cell r="U815" t="str">
            <v>AHAI3</v>
          </cell>
          <cell r="V815" t="str">
            <v>A</v>
          </cell>
          <cell r="W815" t="str">
            <v>Agriculture</v>
          </cell>
          <cell r="X815" t="str">
            <v>AA</v>
          </cell>
          <cell r="Y815" t="str">
            <v>Agriculture</v>
          </cell>
          <cell r="Z815" t="str">
            <v>AAC</v>
          </cell>
          <cell r="AA815" t="str">
            <v>Irrigation And Drainage</v>
          </cell>
          <cell r="AB815" t="str">
            <v>2200</v>
          </cell>
          <cell r="AC815" t="str">
            <v>10</v>
          </cell>
          <cell r="AD815" t="str">
            <v>OnGo</v>
          </cell>
        </row>
        <row r="816">
          <cell r="A816" t="str">
            <v>P-MR-AAZ-006</v>
          </cell>
          <cell r="B816" t="str">
            <v>5000199006018</v>
          </cell>
          <cell r="C816" t="str">
            <v>Mauritania</v>
          </cell>
          <cell r="D816" t="str">
            <v/>
          </cell>
          <cell r="E816" t="str">
            <v/>
          </cell>
          <cell r="F816" t="str">
            <v/>
          </cell>
          <cell r="G816" t="str">
            <v/>
          </cell>
          <cell r="H816" t="str">
            <v/>
          </cell>
          <cell r="I816" t="str">
            <v/>
          </cell>
          <cell r="J816" t="str">
            <v/>
          </cell>
          <cell r="K816" t="str">
            <v/>
          </cell>
          <cell r="L816" t="str">
            <v/>
          </cell>
          <cell r="M816">
            <v>0</v>
          </cell>
          <cell r="Q816" t="str">
            <v>SOV</v>
          </cell>
          <cell r="R816">
            <v>1</v>
          </cell>
          <cell r="T816" t="str">
            <v>AIDE HUMANITAIRE D’URGENCE AUX VICTIMES DES INONDATIONS DE L</v>
          </cell>
          <cell r="U816" t="str">
            <v>AHAI3</v>
          </cell>
          <cell r="V816" t="str">
            <v>A</v>
          </cell>
          <cell r="W816" t="str">
            <v>Agriculture</v>
          </cell>
          <cell r="X816" t="str">
            <v>AA</v>
          </cell>
          <cell r="Y816" t="str">
            <v>Agriculture</v>
          </cell>
          <cell r="Z816" t="str">
            <v>AAZ</v>
          </cell>
          <cell r="AA816" t="str">
            <v>More Than One Agricultural Sub-Sector</v>
          </cell>
          <cell r="AB816" t="str">
            <v>5000</v>
          </cell>
          <cell r="AC816" t="str">
            <v>50</v>
          </cell>
          <cell r="AD816" t="str">
            <v>CLSD</v>
          </cell>
        </row>
        <row r="817">
          <cell r="A817" t="str">
            <v>P-MR-BAA-006</v>
          </cell>
          <cell r="B817" t="str">
            <v>2000130018281</v>
          </cell>
          <cell r="C817" t="str">
            <v>Mauritania</v>
          </cell>
          <cell r="D817" t="str">
            <v/>
          </cell>
          <cell r="E817" t="str">
            <v/>
          </cell>
          <cell r="F817" t="str">
            <v/>
          </cell>
          <cell r="G817" t="str">
            <v/>
          </cell>
          <cell r="H817">
            <v>7233430.0199999996</v>
          </cell>
          <cell r="I817" t="str">
            <v/>
          </cell>
          <cell r="J817" t="str">
            <v/>
          </cell>
          <cell r="K817" t="str">
            <v/>
          </cell>
          <cell r="L817" t="str">
            <v/>
          </cell>
          <cell r="M817">
            <v>7233430.0199999996</v>
          </cell>
          <cell r="Q817" t="str">
            <v>NSO</v>
          </cell>
          <cell r="R817">
            <v>1</v>
          </cell>
          <cell r="T817" t="str">
            <v>SNIM PROJET DE DRAGAGE</v>
          </cell>
          <cell r="U817" t="str">
            <v>PINS2</v>
          </cell>
          <cell r="V817" t="str">
            <v>B</v>
          </cell>
          <cell r="W817" t="str">
            <v>Ind/Mini/Quar</v>
          </cell>
          <cell r="X817" t="str">
            <v>BA</v>
          </cell>
          <cell r="Y817" t="str">
            <v>Mining &amp; Quarrying</v>
          </cell>
          <cell r="Z817" t="str">
            <v>BAA</v>
          </cell>
          <cell r="AA817" t="str">
            <v>Mining</v>
          </cell>
          <cell r="AB817" t="str">
            <v>2000</v>
          </cell>
          <cell r="AC817" t="str">
            <v>10</v>
          </cell>
          <cell r="AD817" t="str">
            <v>OnGo</v>
          </cell>
        </row>
        <row r="818">
          <cell r="A818" t="str">
            <v>P-MR-EAZ-010</v>
          </cell>
          <cell r="B818" t="str">
            <v>5550155001001</v>
          </cell>
          <cell r="C818" t="str">
            <v>Mauritania</v>
          </cell>
          <cell r="D818" t="str">
            <v/>
          </cell>
          <cell r="E818" t="str">
            <v/>
          </cell>
          <cell r="F818">
            <v>78672.75</v>
          </cell>
          <cell r="G818">
            <v>15014.12</v>
          </cell>
          <cell r="H818">
            <v>60506.700000000004</v>
          </cell>
          <cell r="I818">
            <v>78600.66</v>
          </cell>
          <cell r="J818">
            <v>40313.909999999996</v>
          </cell>
          <cell r="K818">
            <v>99352.489999999991</v>
          </cell>
          <cell r="L818">
            <v>113859.41</v>
          </cell>
          <cell r="M818">
            <v>486320.04000000004</v>
          </cell>
          <cell r="Q818" t="str">
            <v>SOV</v>
          </cell>
          <cell r="R818">
            <v>1</v>
          </cell>
          <cell r="T818" t="str">
            <v>PROJET D’AMELIORATION DE LA RESILIENCE CLIMATIQUE DES INVEST</v>
          </cell>
          <cell r="U818" t="str">
            <v>AHWS3</v>
          </cell>
          <cell r="V818" t="str">
            <v>E</v>
          </cell>
          <cell r="W818" t="str">
            <v>Water Sup/Sanit</v>
          </cell>
          <cell r="X818" t="str">
            <v>EA</v>
          </cell>
          <cell r="Y818" t="str">
            <v>Water Supply</v>
          </cell>
          <cell r="Z818" t="str">
            <v>EAZ</v>
          </cell>
          <cell r="AA818" t="str">
            <v>More Than One Water Supply Sub-Sector</v>
          </cell>
          <cell r="AB818" t="str">
            <v>5550</v>
          </cell>
          <cell r="AC818" t="str">
            <v>41</v>
          </cell>
          <cell r="AD818" t="str">
            <v>OnGo</v>
          </cell>
        </row>
        <row r="819">
          <cell r="A819" t="str">
            <v>P-MR-EAZ-012</v>
          </cell>
          <cell r="B819" t="str">
            <v>5600155005251</v>
          </cell>
          <cell r="C819" t="str">
            <v>Mauritania</v>
          </cell>
          <cell r="D819" t="str">
            <v/>
          </cell>
          <cell r="E819" t="str">
            <v/>
          </cell>
          <cell r="F819" t="str">
            <v/>
          </cell>
          <cell r="G819" t="str">
            <v/>
          </cell>
          <cell r="H819" t="str">
            <v/>
          </cell>
          <cell r="I819" t="str">
            <v/>
          </cell>
          <cell r="J819">
            <v>12476.97</v>
          </cell>
          <cell r="K819" t="str">
            <v/>
          </cell>
          <cell r="L819">
            <v>37600.67</v>
          </cell>
          <cell r="M819">
            <v>50077.64</v>
          </cell>
          <cell r="Q819" t="str">
            <v>SOV</v>
          </cell>
          <cell r="R819">
            <v>1</v>
          </cell>
          <cell r="T819" t="str">
            <v>PROJET D’ETUDE POUR L’ASSAINISSEMENT INCLUSIF DANS CINQ VILL</v>
          </cell>
          <cell r="U819" t="str">
            <v>AWTF</v>
          </cell>
          <cell r="V819" t="str">
            <v>E</v>
          </cell>
          <cell r="W819" t="str">
            <v>Water Sup/Sanit</v>
          </cell>
          <cell r="X819" t="str">
            <v>EA</v>
          </cell>
          <cell r="Y819" t="str">
            <v>Water Supply</v>
          </cell>
          <cell r="Z819" t="str">
            <v>EAZ</v>
          </cell>
          <cell r="AA819" t="str">
            <v>More Than One Water Supply Sub-Sector</v>
          </cell>
          <cell r="AB819" t="str">
            <v>5600</v>
          </cell>
          <cell r="AC819" t="str">
            <v>46</v>
          </cell>
          <cell r="AD819" t="str">
            <v>OnGo</v>
          </cell>
        </row>
        <row r="820">
          <cell r="A820" t="str">
            <v>P-MR-HA0-001</v>
          </cell>
          <cell r="B820" t="str">
            <v>2000130016330</v>
          </cell>
          <cell r="C820" t="str">
            <v>Mauritania</v>
          </cell>
          <cell r="D820" t="str">
            <v/>
          </cell>
          <cell r="E820">
            <v>2582720.86</v>
          </cell>
          <cell r="F820">
            <v>3500000</v>
          </cell>
          <cell r="G820" t="str">
            <v/>
          </cell>
          <cell r="H820" t="str">
            <v/>
          </cell>
          <cell r="I820" t="str">
            <v/>
          </cell>
          <cell r="J820" t="str">
            <v/>
          </cell>
          <cell r="K820" t="str">
            <v/>
          </cell>
          <cell r="L820" t="str">
            <v/>
          </cell>
          <cell r="M820">
            <v>6082720.8599999994</v>
          </cell>
          <cell r="Q820" t="str">
            <v>NSO</v>
          </cell>
          <cell r="R820">
            <v>0.5</v>
          </cell>
          <cell r="T820" t="str">
            <v>LIGNE DE CRÉDIT BANQUE POPULAIRE DE MAURITANIE PROGRAMME PME</v>
          </cell>
          <cell r="U820" t="str">
            <v>PIFD1</v>
          </cell>
          <cell r="V820" t="str">
            <v>H</v>
          </cell>
          <cell r="W820" t="str">
            <v>Finance</v>
          </cell>
          <cell r="X820" t="str">
            <v>HA</v>
          </cell>
          <cell r="Y820" t="str">
            <v>Banks</v>
          </cell>
          <cell r="Z820" t="str">
            <v>HA0</v>
          </cell>
          <cell r="AA820" t="str">
            <v>Banks</v>
          </cell>
          <cell r="AB820" t="str">
            <v>2000</v>
          </cell>
          <cell r="AC820" t="str">
            <v>11</v>
          </cell>
          <cell r="AD820" t="str">
            <v>CLSD</v>
          </cell>
        </row>
        <row r="821">
          <cell r="A821" t="str">
            <v>P-MR-HA0-001</v>
          </cell>
          <cell r="B821" t="str">
            <v>5060140000053</v>
          </cell>
          <cell r="C821" t="str">
            <v>Mauritania</v>
          </cell>
          <cell r="D821" t="str">
            <v/>
          </cell>
          <cell r="E821" t="str">
            <v/>
          </cell>
          <cell r="F821" t="str">
            <v/>
          </cell>
          <cell r="G821" t="str">
            <v/>
          </cell>
          <cell r="H821" t="str">
            <v/>
          </cell>
          <cell r="I821" t="str">
            <v/>
          </cell>
          <cell r="J821" t="str">
            <v/>
          </cell>
          <cell r="K821" t="str">
            <v/>
          </cell>
          <cell r="L821" t="str">
            <v/>
          </cell>
          <cell r="M821">
            <v>0</v>
          </cell>
          <cell r="Q821" t="str">
            <v>NSO</v>
          </cell>
          <cell r="R821">
            <v>0.5</v>
          </cell>
          <cell r="T821" t="str">
            <v>LIGNE DE CRÉDIT BANQUE POPULAIRE DE MAURITANIE PROGRAMME PME</v>
          </cell>
          <cell r="U821" t="str">
            <v>PIFD1</v>
          </cell>
          <cell r="V821" t="str">
            <v>H</v>
          </cell>
          <cell r="W821" t="str">
            <v>Finance</v>
          </cell>
          <cell r="X821" t="str">
            <v>HA</v>
          </cell>
          <cell r="Y821" t="str">
            <v>Banks</v>
          </cell>
          <cell r="Z821" t="str">
            <v>HA0</v>
          </cell>
          <cell r="AA821" t="str">
            <v>Banks</v>
          </cell>
          <cell r="AB821" t="str">
            <v>5060</v>
          </cell>
          <cell r="AC821" t="str">
            <v>70</v>
          </cell>
          <cell r="AD821" t="str">
            <v>CLSD</v>
          </cell>
        </row>
        <row r="822">
          <cell r="A822" t="str">
            <v>P-MR-HAB-007</v>
          </cell>
          <cell r="B822" t="str">
            <v>2000130016531</v>
          </cell>
          <cell r="C822" t="str">
            <v>Mauritania</v>
          </cell>
          <cell r="D822" t="str">
            <v/>
          </cell>
          <cell r="E822" t="str">
            <v/>
          </cell>
          <cell r="F822">
            <v>10000000</v>
          </cell>
          <cell r="G822" t="str">
            <v/>
          </cell>
          <cell r="H822" t="str">
            <v/>
          </cell>
          <cell r="I822" t="str">
            <v/>
          </cell>
          <cell r="J822" t="str">
            <v/>
          </cell>
          <cell r="K822" t="str">
            <v/>
          </cell>
          <cell r="L822" t="str">
            <v/>
          </cell>
          <cell r="M822">
            <v>10000000</v>
          </cell>
          <cell r="Q822" t="str">
            <v>NSO</v>
          </cell>
          <cell r="R822">
            <v>0.5</v>
          </cell>
          <cell r="T822" t="str">
            <v>BANQUE POUR LE COMMERCE ET L'INDUSTRIE - BCI TF</v>
          </cell>
          <cell r="U822" t="str">
            <v>PIFD3</v>
          </cell>
          <cell r="V822" t="str">
            <v>H</v>
          </cell>
          <cell r="W822" t="str">
            <v>Finance</v>
          </cell>
          <cell r="X822" t="str">
            <v>HA</v>
          </cell>
          <cell r="Y822" t="str">
            <v>Banks</v>
          </cell>
          <cell r="Z822" t="str">
            <v>HAB</v>
          </cell>
          <cell r="AA822" t="str">
            <v>Commercial Banking</v>
          </cell>
          <cell r="AB822" t="str">
            <v>2000</v>
          </cell>
          <cell r="AC822" t="str">
            <v>11</v>
          </cell>
          <cell r="AD822" t="str">
            <v>COMP</v>
          </cell>
        </row>
        <row r="823">
          <cell r="A823" t="str">
            <v>P-MR-HAB-007</v>
          </cell>
          <cell r="B823" t="str">
            <v>5060140000252</v>
          </cell>
          <cell r="C823" t="str">
            <v>Mauritania</v>
          </cell>
          <cell r="D823" t="str">
            <v/>
          </cell>
          <cell r="E823" t="str">
            <v/>
          </cell>
          <cell r="F823" t="str">
            <v/>
          </cell>
          <cell r="G823" t="str">
            <v/>
          </cell>
          <cell r="H823" t="str">
            <v/>
          </cell>
          <cell r="I823" t="str">
            <v/>
          </cell>
          <cell r="J823" t="str">
            <v/>
          </cell>
          <cell r="K823" t="str">
            <v/>
          </cell>
          <cell r="L823" t="str">
            <v/>
          </cell>
          <cell r="M823">
            <v>0</v>
          </cell>
          <cell r="Q823" t="str">
            <v>NSO</v>
          </cell>
          <cell r="R823">
            <v>0.5</v>
          </cell>
          <cell r="T823" t="str">
            <v>BANQUE POUR LE COMMERCE ET L'INDUSTRIE - BCI TF</v>
          </cell>
          <cell r="U823" t="str">
            <v>PIFD3</v>
          </cell>
          <cell r="V823" t="str">
            <v>H</v>
          </cell>
          <cell r="W823" t="str">
            <v>Finance</v>
          </cell>
          <cell r="X823" t="str">
            <v>HA</v>
          </cell>
          <cell r="Y823" t="str">
            <v>Banks</v>
          </cell>
          <cell r="Z823" t="str">
            <v>HAB</v>
          </cell>
          <cell r="AA823" t="str">
            <v>Commercial Banking</v>
          </cell>
          <cell r="AB823" t="str">
            <v>5060</v>
          </cell>
          <cell r="AC823" t="str">
            <v>70</v>
          </cell>
          <cell r="AD823" t="str">
            <v>COMP</v>
          </cell>
        </row>
        <row r="824">
          <cell r="A824" t="str">
            <v>P-MR-HAB-009</v>
          </cell>
          <cell r="B824" t="str">
            <v>2000130021331</v>
          </cell>
          <cell r="C824" t="str">
            <v>Mauritania</v>
          </cell>
          <cell r="D824" t="str">
            <v/>
          </cell>
          <cell r="E824" t="str">
            <v/>
          </cell>
          <cell r="F824" t="str">
            <v/>
          </cell>
          <cell r="G824" t="str">
            <v/>
          </cell>
          <cell r="H824" t="str">
            <v/>
          </cell>
          <cell r="I824" t="str">
            <v/>
          </cell>
          <cell r="J824" t="str">
            <v/>
          </cell>
          <cell r="K824">
            <v>7818363.7699999996</v>
          </cell>
          <cell r="L824" t="str">
            <v/>
          </cell>
          <cell r="M824">
            <v>7818363.7699999996</v>
          </cell>
          <cell r="Q824" t="str">
            <v>NSO</v>
          </cell>
          <cell r="R824">
            <v>1</v>
          </cell>
          <cell r="T824" t="str">
            <v>BANQUE POUR LE COMMERCE ET L’INDUSTRIE BCI FACILITE DE FINAN</v>
          </cell>
          <cell r="U824" t="str">
            <v>PINS2</v>
          </cell>
          <cell r="V824" t="str">
            <v>H</v>
          </cell>
          <cell r="W824" t="str">
            <v>Finance</v>
          </cell>
          <cell r="X824" t="str">
            <v>HA</v>
          </cell>
          <cell r="Y824" t="str">
            <v>Banks</v>
          </cell>
          <cell r="Z824" t="str">
            <v>HAB</v>
          </cell>
          <cell r="AA824" t="str">
            <v>Commercial Banking</v>
          </cell>
          <cell r="AB824" t="str">
            <v>2000</v>
          </cell>
          <cell r="AC824" t="str">
            <v>11</v>
          </cell>
          <cell r="AD824" t="str">
            <v>OnGo</v>
          </cell>
        </row>
        <row r="825">
          <cell r="A825" t="str">
            <v>P-MR-HZ0-004</v>
          </cell>
          <cell r="B825" t="str">
            <v>2100150038696</v>
          </cell>
          <cell r="C825" t="str">
            <v>Mauritania</v>
          </cell>
          <cell r="D825" t="str">
            <v/>
          </cell>
          <cell r="E825" t="str">
            <v/>
          </cell>
          <cell r="F825" t="str">
            <v/>
          </cell>
          <cell r="G825">
            <v>71520.929999999993</v>
          </cell>
          <cell r="H825">
            <v>10130.56</v>
          </cell>
          <cell r="I825">
            <v>359137.55</v>
          </cell>
          <cell r="J825">
            <v>13552.16</v>
          </cell>
          <cell r="K825">
            <v>422422.69999999995</v>
          </cell>
          <cell r="L825">
            <v>155322.45000000001</v>
          </cell>
          <cell r="M825">
            <v>1032086.3499999999</v>
          </cell>
          <cell r="Q825" t="str">
            <v>SOV</v>
          </cell>
          <cell r="R825">
            <v>1</v>
          </cell>
          <cell r="T825" t="str">
            <v>PROJET D'APPUI A LA MODERNISATION DE L INFRASTRUCTURE FINANC</v>
          </cell>
          <cell r="U825" t="str">
            <v>PIFD1</v>
          </cell>
          <cell r="V825" t="str">
            <v>H</v>
          </cell>
          <cell r="W825" t="str">
            <v>Finance</v>
          </cell>
          <cell r="X825" t="str">
            <v>HZ</v>
          </cell>
          <cell r="Y825" t="str">
            <v>More Than One Financial Sub-Sector</v>
          </cell>
          <cell r="Z825" t="str">
            <v>HZ0</v>
          </cell>
          <cell r="AA825" t="str">
            <v>More Than One Financial Sub-Sector</v>
          </cell>
          <cell r="AB825" t="str">
            <v>2100</v>
          </cell>
          <cell r="AC825" t="str">
            <v>10</v>
          </cell>
          <cell r="AD825" t="str">
            <v>OnGo</v>
          </cell>
        </row>
        <row r="826">
          <cell r="A826" t="str">
            <v>P-MR-HZ0-005</v>
          </cell>
          <cell r="B826" t="str">
            <v>2100150042283</v>
          </cell>
          <cell r="C826" t="str">
            <v>Mauritania</v>
          </cell>
          <cell r="D826" t="str">
            <v/>
          </cell>
          <cell r="E826" t="str">
            <v/>
          </cell>
          <cell r="F826" t="str">
            <v/>
          </cell>
          <cell r="G826" t="str">
            <v/>
          </cell>
          <cell r="H826" t="str">
            <v/>
          </cell>
          <cell r="I826" t="str">
            <v/>
          </cell>
          <cell r="J826">
            <v>5435.13</v>
          </cell>
          <cell r="K826">
            <v>26156.78</v>
          </cell>
          <cell r="L826" t="str">
            <v/>
          </cell>
          <cell r="M826">
            <v>31591.91</v>
          </cell>
          <cell r="Q826" t="str">
            <v>SOV</v>
          </cell>
          <cell r="R826">
            <v>1</v>
          </cell>
          <cell r="T826" t="str">
            <v>PRET SUPPLEMENTAIRE PROJET D'APPUI A LA MODERNISATION DE L I</v>
          </cell>
          <cell r="U826" t="str">
            <v>PIFD1</v>
          </cell>
          <cell r="V826" t="str">
            <v>H</v>
          </cell>
          <cell r="W826" t="str">
            <v>Finance</v>
          </cell>
          <cell r="X826" t="str">
            <v>HZ</v>
          </cell>
          <cell r="Y826" t="str">
            <v>More Than One Financial Sub-Sector</v>
          </cell>
          <cell r="Z826" t="str">
            <v>HZ0</v>
          </cell>
          <cell r="AA826" t="str">
            <v>More Than One Financial Sub-Sector</v>
          </cell>
          <cell r="AB826" t="str">
            <v>2100</v>
          </cell>
          <cell r="AC826" t="str">
            <v>10</v>
          </cell>
          <cell r="AD826" t="str">
            <v>OnGo</v>
          </cell>
        </row>
        <row r="827">
          <cell r="A827" t="str">
            <v>P-MR-I00-001</v>
          </cell>
          <cell r="B827" t="str">
            <v>2100150035946</v>
          </cell>
          <cell r="C827" t="str">
            <v>Mauritania</v>
          </cell>
          <cell r="D827" t="str">
            <v/>
          </cell>
          <cell r="E827" t="str">
            <v/>
          </cell>
          <cell r="F827">
            <v>193644.55</v>
          </cell>
          <cell r="G827">
            <v>217040.42</v>
          </cell>
          <cell r="H827">
            <v>537570.59000000008</v>
          </cell>
          <cell r="I827">
            <v>325227.44</v>
          </cell>
          <cell r="J827">
            <v>482548.1</v>
          </cell>
          <cell r="K827">
            <v>350403.03</v>
          </cell>
          <cell r="L827">
            <v>280285.74</v>
          </cell>
          <cell r="M827">
            <v>2386719.87</v>
          </cell>
          <cell r="Q827" t="str">
            <v>SOV</v>
          </cell>
          <cell r="R827">
            <v>0.5</v>
          </cell>
          <cell r="T827" t="str">
            <v>PROJET D’APPUI A LA PROMOTION DES MICRO PETITES &amp; MOYENNES E</v>
          </cell>
          <cell r="U827" t="str">
            <v>AHHD3</v>
          </cell>
          <cell r="V827" t="str">
            <v>I</v>
          </cell>
          <cell r="W827" t="str">
            <v>Social</v>
          </cell>
          <cell r="X827" t="str">
            <v>I0</v>
          </cell>
          <cell r="Y827" t="str">
            <v>Social</v>
          </cell>
          <cell r="Z827" t="str">
            <v>I00</v>
          </cell>
          <cell r="AA827" t="str">
            <v>Social</v>
          </cell>
          <cell r="AB827" t="str">
            <v>2100</v>
          </cell>
          <cell r="AC827" t="str">
            <v>10</v>
          </cell>
          <cell r="AD827" t="str">
            <v>OnGo</v>
          </cell>
        </row>
        <row r="828">
          <cell r="A828" t="str">
            <v>P-MR-I00-001</v>
          </cell>
          <cell r="B828" t="str">
            <v>2100155033119</v>
          </cell>
          <cell r="C828" t="str">
            <v>Mauritania</v>
          </cell>
          <cell r="D828" t="str">
            <v/>
          </cell>
          <cell r="E828" t="str">
            <v/>
          </cell>
          <cell r="F828">
            <v>12037.22</v>
          </cell>
          <cell r="G828" t="str">
            <v/>
          </cell>
          <cell r="H828">
            <v>385291.42</v>
          </cell>
          <cell r="I828">
            <v>124031.36</v>
          </cell>
          <cell r="J828" t="str">
            <v/>
          </cell>
          <cell r="K828" t="str">
            <v/>
          </cell>
          <cell r="L828" t="str">
            <v/>
          </cell>
          <cell r="M828">
            <v>521359.99999999994</v>
          </cell>
          <cell r="Q828" t="str">
            <v>SOV</v>
          </cell>
          <cell r="R828">
            <v>0.5</v>
          </cell>
          <cell r="T828" t="str">
            <v>PROJET D’APPUI A LA PROMOTION DES MICRO PETITES &amp; MOYENNES E</v>
          </cell>
          <cell r="U828" t="str">
            <v>AHHD3</v>
          </cell>
          <cell r="V828" t="str">
            <v>I</v>
          </cell>
          <cell r="W828" t="str">
            <v>Social</v>
          </cell>
          <cell r="X828" t="str">
            <v>I0</v>
          </cell>
          <cell r="Y828" t="str">
            <v>Social</v>
          </cell>
          <cell r="Z828" t="str">
            <v>I00</v>
          </cell>
          <cell r="AA828" t="str">
            <v>Social</v>
          </cell>
          <cell r="AB828" t="str">
            <v>2100</v>
          </cell>
          <cell r="AC828" t="str">
            <v>41</v>
          </cell>
          <cell r="AD828" t="str">
            <v>OnGo</v>
          </cell>
        </row>
        <row r="829">
          <cell r="A829" t="str">
            <v>P-MR-I00-003</v>
          </cell>
          <cell r="B829" t="str">
            <v>2100155041027</v>
          </cell>
          <cell r="C829" t="str">
            <v>Mauritania</v>
          </cell>
          <cell r="D829" t="str">
            <v/>
          </cell>
          <cell r="E829" t="str">
            <v/>
          </cell>
          <cell r="F829" t="str">
            <v/>
          </cell>
          <cell r="G829" t="str">
            <v/>
          </cell>
          <cell r="H829" t="str">
            <v/>
          </cell>
          <cell r="I829" t="str">
            <v/>
          </cell>
          <cell r="J829" t="str">
            <v/>
          </cell>
          <cell r="K829">
            <v>124921.1</v>
          </cell>
          <cell r="L829">
            <v>287404.47000000003</v>
          </cell>
          <cell r="M829">
            <v>412325.57000000007</v>
          </cell>
          <cell r="Q829" t="str">
            <v>SOV</v>
          </cell>
          <cell r="R829">
            <v>1</v>
          </cell>
          <cell r="T829" t="str">
            <v>PROJET D’APPUI A L’EMPLOYABILITE ET A L’INSERTION SOCIO-ECON</v>
          </cell>
          <cell r="U829" t="str">
            <v>AHHD3</v>
          </cell>
          <cell r="V829" t="str">
            <v>I</v>
          </cell>
          <cell r="W829" t="str">
            <v>Social</v>
          </cell>
          <cell r="X829" t="str">
            <v>I0</v>
          </cell>
          <cell r="Y829" t="str">
            <v>Social</v>
          </cell>
          <cell r="Z829" t="str">
            <v>I00</v>
          </cell>
          <cell r="AA829" t="str">
            <v>Social</v>
          </cell>
          <cell r="AB829" t="str">
            <v>2100</v>
          </cell>
          <cell r="AC829" t="str">
            <v>41</v>
          </cell>
          <cell r="AD829" t="str">
            <v>OnGo</v>
          </cell>
        </row>
        <row r="830">
          <cell r="A830" t="str">
            <v>P-MR-K00-016</v>
          </cell>
          <cell r="B830" t="str">
            <v>2100150036443</v>
          </cell>
          <cell r="C830" t="str">
            <v>Mauritania</v>
          </cell>
          <cell r="D830" t="str">
            <v/>
          </cell>
          <cell r="E830" t="str">
            <v/>
          </cell>
          <cell r="F830">
            <v>3273000</v>
          </cell>
          <cell r="G830" t="str">
            <v/>
          </cell>
          <cell r="H830" t="str">
            <v/>
          </cell>
          <cell r="I830" t="str">
            <v/>
          </cell>
          <cell r="J830" t="str">
            <v/>
          </cell>
          <cell r="K830" t="str">
            <v/>
          </cell>
          <cell r="L830" t="str">
            <v/>
          </cell>
          <cell r="M830">
            <v>3273000</v>
          </cell>
          <cell r="Q830" t="str">
            <v>SOV</v>
          </cell>
          <cell r="R830">
            <v>0.5</v>
          </cell>
          <cell r="T830" t="str">
            <v>PROGRAMME D’APPUI AU RÉFORMES ECONOMIQUES ET À LA DIVERSIFIC</v>
          </cell>
          <cell r="U830" t="str">
            <v>ECGF1</v>
          </cell>
          <cell r="V830" t="str">
            <v>K</v>
          </cell>
          <cell r="W830" t="str">
            <v>Multi-Sector</v>
          </cell>
          <cell r="X830" t="str">
            <v>K0</v>
          </cell>
          <cell r="Y830" t="str">
            <v>Multi-Sector</v>
          </cell>
          <cell r="Z830" t="str">
            <v>K00</v>
          </cell>
          <cell r="AA830" t="str">
            <v>Multi-Sector</v>
          </cell>
          <cell r="AB830" t="str">
            <v>2100</v>
          </cell>
          <cell r="AC830" t="str">
            <v>20</v>
          </cell>
          <cell r="AD830" t="str">
            <v>COMP</v>
          </cell>
        </row>
        <row r="831">
          <cell r="A831" t="str">
            <v>P-MR-K00-016</v>
          </cell>
          <cell r="B831" t="str">
            <v>2100155033616</v>
          </cell>
          <cell r="C831" t="str">
            <v>Mauritania</v>
          </cell>
          <cell r="D831" t="str">
            <v/>
          </cell>
          <cell r="E831" t="str">
            <v/>
          </cell>
          <cell r="F831">
            <v>3427640</v>
          </cell>
          <cell r="G831" t="str">
            <v/>
          </cell>
          <cell r="H831" t="str">
            <v/>
          </cell>
          <cell r="I831" t="str">
            <v/>
          </cell>
          <cell r="J831" t="str">
            <v/>
          </cell>
          <cell r="K831" t="str">
            <v/>
          </cell>
          <cell r="L831" t="str">
            <v/>
          </cell>
          <cell r="M831">
            <v>3427640</v>
          </cell>
          <cell r="Q831" t="str">
            <v>SOV</v>
          </cell>
          <cell r="R831">
            <v>0.5</v>
          </cell>
          <cell r="T831" t="str">
            <v>PROGRAMME D’APPUI AU RÉFORMES ECONOMIQUES ET À LA DIVERSIFIC</v>
          </cell>
          <cell r="U831" t="str">
            <v>ECGF1</v>
          </cell>
          <cell r="V831" t="str">
            <v>K</v>
          </cell>
          <cell r="W831" t="str">
            <v>Multi-Sector</v>
          </cell>
          <cell r="X831" t="str">
            <v>K0</v>
          </cell>
          <cell r="Y831" t="str">
            <v>Multi-Sector</v>
          </cell>
          <cell r="Z831" t="str">
            <v>K00</v>
          </cell>
          <cell r="AA831" t="str">
            <v>Multi-Sector</v>
          </cell>
          <cell r="AB831" t="str">
            <v>2100</v>
          </cell>
          <cell r="AC831" t="str">
            <v>20</v>
          </cell>
          <cell r="AD831" t="str">
            <v>COMP</v>
          </cell>
        </row>
        <row r="832">
          <cell r="A832" t="str">
            <v>P-MR-K00-017</v>
          </cell>
          <cell r="B832" t="str">
            <v>2100150038695</v>
          </cell>
          <cell r="C832" t="str">
            <v>Mauritania</v>
          </cell>
          <cell r="D832" t="str">
            <v/>
          </cell>
          <cell r="E832" t="str">
            <v/>
          </cell>
          <cell r="F832" t="str">
            <v/>
          </cell>
          <cell r="G832">
            <v>4000000</v>
          </cell>
          <cell r="H832" t="str">
            <v/>
          </cell>
          <cell r="I832" t="str">
            <v/>
          </cell>
          <cell r="J832" t="str">
            <v/>
          </cell>
          <cell r="K832" t="str">
            <v/>
          </cell>
          <cell r="L832" t="str">
            <v/>
          </cell>
          <cell r="M832">
            <v>4000000</v>
          </cell>
          <cell r="Q832" t="str">
            <v>SOV</v>
          </cell>
          <cell r="R832">
            <v>1</v>
          </cell>
          <cell r="T832" t="str">
            <v>PROGR. APPUI AU RÉFORMES ECON.&amp; À LA DIVERSIFICATION DE L’EC</v>
          </cell>
          <cell r="U832" t="str">
            <v>ECGF1</v>
          </cell>
          <cell r="V832" t="str">
            <v>K</v>
          </cell>
          <cell r="W832" t="str">
            <v>Multi-Sector</v>
          </cell>
          <cell r="X832" t="str">
            <v>K0</v>
          </cell>
          <cell r="Y832" t="str">
            <v>Multi-Sector</v>
          </cell>
          <cell r="Z832" t="str">
            <v>K00</v>
          </cell>
          <cell r="AA832" t="str">
            <v>Multi-Sector</v>
          </cell>
          <cell r="AB832" t="str">
            <v>2100</v>
          </cell>
          <cell r="AC832" t="str">
            <v>20</v>
          </cell>
          <cell r="AD832" t="str">
            <v>COMP</v>
          </cell>
        </row>
        <row r="833">
          <cell r="A833" t="str">
            <v>P-MR-K00-018</v>
          </cell>
          <cell r="B833" t="str">
            <v>2100155040768</v>
          </cell>
          <cell r="C833" t="str">
            <v>Mauritania</v>
          </cell>
          <cell r="D833" t="str">
            <v/>
          </cell>
          <cell r="E833" t="str">
            <v/>
          </cell>
          <cell r="F833" t="str">
            <v/>
          </cell>
          <cell r="G833" t="str">
            <v/>
          </cell>
          <cell r="H833" t="str">
            <v/>
          </cell>
          <cell r="I833">
            <v>7500000</v>
          </cell>
          <cell r="J833" t="str">
            <v/>
          </cell>
          <cell r="K833" t="str">
            <v/>
          </cell>
          <cell r="L833" t="str">
            <v/>
          </cell>
          <cell r="M833">
            <v>7500000</v>
          </cell>
          <cell r="Q833" t="str">
            <v>SOV</v>
          </cell>
          <cell r="R833">
            <v>1</v>
          </cell>
          <cell r="T833" t="str">
            <v>PROGRAMME D'APPUI EN REPONSE A LA CRISE DU COVID-19</v>
          </cell>
          <cell r="U833" t="str">
            <v>ECGF1</v>
          </cell>
          <cell r="V833" t="str">
            <v>K</v>
          </cell>
          <cell r="W833" t="str">
            <v>Multi-Sector</v>
          </cell>
          <cell r="X833" t="str">
            <v>K0</v>
          </cell>
          <cell r="Y833" t="str">
            <v>Multi-Sector</v>
          </cell>
          <cell r="Z833" t="str">
            <v>K00</v>
          </cell>
          <cell r="AA833" t="str">
            <v>Multi-Sector</v>
          </cell>
          <cell r="AB833" t="str">
            <v>2100</v>
          </cell>
          <cell r="AC833" t="str">
            <v>20</v>
          </cell>
          <cell r="AD833" t="str">
            <v>COMP</v>
          </cell>
        </row>
        <row r="834">
          <cell r="A834" t="str">
            <v>P-MR-KF0-003</v>
          </cell>
          <cell r="B834" t="str">
            <v>2100155041017</v>
          </cell>
          <cell r="C834" t="str">
            <v>Mauritania</v>
          </cell>
          <cell r="D834" t="str">
            <v/>
          </cell>
          <cell r="E834" t="str">
            <v/>
          </cell>
          <cell r="F834" t="str">
            <v/>
          </cell>
          <cell r="G834" t="str">
            <v/>
          </cell>
          <cell r="H834" t="str">
            <v/>
          </cell>
          <cell r="I834" t="str">
            <v/>
          </cell>
          <cell r="J834" t="str">
            <v/>
          </cell>
          <cell r="K834">
            <v>97789.159999999974</v>
          </cell>
          <cell r="L834">
            <v>149466.99000000002</v>
          </cell>
          <cell r="M834">
            <v>247256.15</v>
          </cell>
          <cell r="Q834" t="str">
            <v>SOV</v>
          </cell>
          <cell r="R834">
            <v>1</v>
          </cell>
          <cell r="T834" t="str">
            <v>PROJET D’APPUI À LA GOUVERNANCE ECONOMIQUE ET A LA GESTION D</v>
          </cell>
          <cell r="U834" t="str">
            <v>ECGF1</v>
          </cell>
          <cell r="V834" t="str">
            <v>K</v>
          </cell>
          <cell r="W834" t="str">
            <v>Multi-Sector</v>
          </cell>
          <cell r="X834" t="str">
            <v>KF</v>
          </cell>
          <cell r="Y834" t="str">
            <v>Institutional Support</v>
          </cell>
          <cell r="Z834" t="str">
            <v>KF0</v>
          </cell>
          <cell r="AA834" t="str">
            <v>Institutional Support</v>
          </cell>
          <cell r="AB834" t="str">
            <v>2100</v>
          </cell>
          <cell r="AC834" t="str">
            <v>40</v>
          </cell>
          <cell r="AD834" t="str">
            <v>OnGo</v>
          </cell>
        </row>
        <row r="835">
          <cell r="A835" t="str">
            <v>P-MU-A00-001</v>
          </cell>
          <cell r="B835" t="str">
            <v>5500155014101</v>
          </cell>
          <cell r="C835" t="str">
            <v>Mauritius</v>
          </cell>
          <cell r="D835" t="str">
            <v/>
          </cell>
          <cell r="E835" t="str">
            <v/>
          </cell>
          <cell r="F835" t="str">
            <v/>
          </cell>
          <cell r="G835" t="str">
            <v/>
          </cell>
          <cell r="H835" t="str">
            <v/>
          </cell>
          <cell r="I835" t="str">
            <v/>
          </cell>
          <cell r="J835" t="str">
            <v/>
          </cell>
          <cell r="K835" t="str">
            <v/>
          </cell>
          <cell r="L835">
            <v>8975.92</v>
          </cell>
          <cell r="M835">
            <v>8975.92</v>
          </cell>
          <cell r="Q835" t="str">
            <v>SOV</v>
          </cell>
          <cell r="R835">
            <v>1</v>
          </cell>
          <cell r="T835" t="str">
            <v>DEVELOPMENT OF THE MAURITIUS SPECIAL AGRO INDUSTRIAL PROJECT</v>
          </cell>
          <cell r="U835" t="str">
            <v>AHFR2</v>
          </cell>
          <cell r="V835" t="str">
            <v>A</v>
          </cell>
          <cell r="W835" t="str">
            <v>Agriculture</v>
          </cell>
          <cell r="X835" t="str">
            <v>A0</v>
          </cell>
          <cell r="Y835" t="str">
            <v>Agriculture and Rural Development</v>
          </cell>
          <cell r="Z835" t="str">
            <v>A00</v>
          </cell>
          <cell r="AA835" t="str">
            <v>Agriculture and Rural Development</v>
          </cell>
          <cell r="AB835" t="str">
            <v>5500</v>
          </cell>
          <cell r="AC835" t="str">
            <v>43</v>
          </cell>
          <cell r="AD835" t="str">
            <v>OnGo</v>
          </cell>
        </row>
        <row r="836">
          <cell r="A836" t="str">
            <v>P-MU-A00-002</v>
          </cell>
          <cell r="B836" t="str">
            <v>5500155014603</v>
          </cell>
          <cell r="C836" t="str">
            <v>Mauritius</v>
          </cell>
          <cell r="D836" t="str">
            <v/>
          </cell>
          <cell r="E836" t="str">
            <v/>
          </cell>
          <cell r="F836" t="str">
            <v/>
          </cell>
          <cell r="G836" t="str">
            <v/>
          </cell>
          <cell r="H836" t="str">
            <v/>
          </cell>
          <cell r="I836" t="str">
            <v/>
          </cell>
          <cell r="J836" t="str">
            <v/>
          </cell>
          <cell r="K836" t="str">
            <v/>
          </cell>
          <cell r="L836" t="str">
            <v/>
          </cell>
          <cell r="M836">
            <v>0</v>
          </cell>
          <cell r="Q836" t="str">
            <v>SOV</v>
          </cell>
          <cell r="R836">
            <v>1</v>
          </cell>
          <cell r="T836" t="str">
            <v>DEVELOPMENT OF THE MAURITUS SPECIAL AGRO INDUSTRIAL PROCESSI</v>
          </cell>
          <cell r="U836" t="str">
            <v>AHFR2</v>
          </cell>
          <cell r="V836" t="str">
            <v>A</v>
          </cell>
          <cell r="W836" t="str">
            <v>Agriculture</v>
          </cell>
          <cell r="X836" t="str">
            <v>A0</v>
          </cell>
          <cell r="Y836" t="str">
            <v>Agriculture and Rural Development</v>
          </cell>
          <cell r="Z836" t="str">
            <v>A00</v>
          </cell>
          <cell r="AA836" t="str">
            <v>Agriculture and Rural Development</v>
          </cell>
          <cell r="AB836" t="str">
            <v>5500</v>
          </cell>
          <cell r="AC836" t="str">
            <v>43</v>
          </cell>
          <cell r="AD836" t="str">
            <v>APVD</v>
          </cell>
        </row>
        <row r="837">
          <cell r="A837" t="str">
            <v>P-MU-AA0-008</v>
          </cell>
          <cell r="B837" t="str">
            <v>5000199006218</v>
          </cell>
          <cell r="C837" t="str">
            <v>Mauritius</v>
          </cell>
          <cell r="D837" t="str">
            <v/>
          </cell>
          <cell r="E837" t="str">
            <v/>
          </cell>
          <cell r="F837" t="str">
            <v/>
          </cell>
          <cell r="G837" t="str">
            <v/>
          </cell>
          <cell r="H837" t="str">
            <v/>
          </cell>
          <cell r="I837" t="str">
            <v/>
          </cell>
          <cell r="J837" t="str">
            <v/>
          </cell>
          <cell r="K837" t="str">
            <v/>
          </cell>
          <cell r="L837" t="str">
            <v/>
          </cell>
          <cell r="M837">
            <v>0</v>
          </cell>
          <cell r="Q837" t="str">
            <v>SOV</v>
          </cell>
          <cell r="R837">
            <v>1</v>
          </cell>
          <cell r="T837" t="str">
            <v>HUMANITARIAN EMERGENCY ASSISTANCE TO OVERCOME THE OIL SPILL</v>
          </cell>
          <cell r="U837" t="str">
            <v>AHAI6</v>
          </cell>
          <cell r="V837" t="str">
            <v>A</v>
          </cell>
          <cell r="W837" t="str">
            <v>Agriculture</v>
          </cell>
          <cell r="X837" t="str">
            <v>AA</v>
          </cell>
          <cell r="Y837" t="str">
            <v>Agriculture</v>
          </cell>
          <cell r="Z837" t="str">
            <v>AA0</v>
          </cell>
          <cell r="AA837" t="str">
            <v>Agriculture</v>
          </cell>
          <cell r="AB837" t="str">
            <v>5000</v>
          </cell>
          <cell r="AC837" t="str">
            <v>50</v>
          </cell>
          <cell r="AD837" t="str">
            <v>COMP</v>
          </cell>
        </row>
        <row r="838">
          <cell r="A838" t="str">
            <v>P-MU-DD0-001</v>
          </cell>
          <cell r="B838" t="str">
            <v>5500155009003</v>
          </cell>
          <cell r="C838" t="str">
            <v>Mauritius</v>
          </cell>
          <cell r="D838" t="str">
            <v/>
          </cell>
          <cell r="E838" t="str">
            <v/>
          </cell>
          <cell r="F838" t="str">
            <v/>
          </cell>
          <cell r="G838">
            <v>621141.42999999993</v>
          </cell>
          <cell r="H838">
            <v>472800.06</v>
          </cell>
          <cell r="I838">
            <v>26803.309999999998</v>
          </cell>
          <cell r="J838" t="str">
            <v/>
          </cell>
          <cell r="K838" t="str">
            <v/>
          </cell>
          <cell r="L838" t="str">
            <v/>
          </cell>
          <cell r="M838">
            <v>1120744.8</v>
          </cell>
          <cell r="Q838" t="str">
            <v>SOV</v>
          </cell>
          <cell r="R838">
            <v>1</v>
          </cell>
          <cell r="T838" t="str">
            <v>FEASIBILITY STUDY OF THE ISLAND CONTAINER TERMINAL</v>
          </cell>
          <cell r="U838" t="str">
            <v>RDGS4</v>
          </cell>
          <cell r="V838" t="str">
            <v>D</v>
          </cell>
          <cell r="W838" t="str">
            <v>Transport</v>
          </cell>
          <cell r="X838" t="str">
            <v>DD</v>
          </cell>
          <cell r="Y838" t="str">
            <v>Water &amp; Fluvial Transport / Ports</v>
          </cell>
          <cell r="Z838" t="str">
            <v>DD0</v>
          </cell>
          <cell r="AA838" t="str">
            <v>Water &amp; Fluvial Transport / Ports</v>
          </cell>
          <cell r="AB838" t="str">
            <v>5500</v>
          </cell>
          <cell r="AC838" t="str">
            <v>43</v>
          </cell>
          <cell r="AD838" t="str">
            <v>CLSD</v>
          </cell>
        </row>
        <row r="839">
          <cell r="A839" t="str">
            <v>P-MU-FA0-004</v>
          </cell>
          <cell r="B839" t="str">
            <v>2000300000452</v>
          </cell>
          <cell r="C839" t="str">
            <v>Mauritius</v>
          </cell>
          <cell r="D839" t="str">
            <v/>
          </cell>
          <cell r="E839" t="str">
            <v/>
          </cell>
          <cell r="F839" t="str">
            <v/>
          </cell>
          <cell r="G839" t="str">
            <v/>
          </cell>
          <cell r="H839" t="str">
            <v/>
          </cell>
          <cell r="I839" t="str">
            <v/>
          </cell>
          <cell r="J839" t="str">
            <v/>
          </cell>
          <cell r="K839" t="str">
            <v/>
          </cell>
          <cell r="L839" t="str">
            <v/>
          </cell>
          <cell r="M839">
            <v>0</v>
          </cell>
          <cell r="Q839" t="str">
            <v>SOV</v>
          </cell>
          <cell r="R839">
            <v>1</v>
          </cell>
          <cell r="T839" t="str">
            <v>MAURITIUS GAS INSULATED SWITCHGEAR (GIS)SUBSTATION PROJECT</v>
          </cell>
          <cell r="U839" t="str">
            <v>PESD5</v>
          </cell>
          <cell r="V839" t="str">
            <v>F</v>
          </cell>
          <cell r="W839" t="str">
            <v>Power</v>
          </cell>
          <cell r="X839" t="str">
            <v>FA</v>
          </cell>
          <cell r="Y839" t="str">
            <v>Electricity</v>
          </cell>
          <cell r="Z839" t="str">
            <v>FA0</v>
          </cell>
          <cell r="AA839" t="str">
            <v>Electricity</v>
          </cell>
          <cell r="AB839" t="str">
            <v>2000</v>
          </cell>
          <cell r="AC839" t="str">
            <v>10</v>
          </cell>
          <cell r="AD839" t="str">
            <v>APVD</v>
          </cell>
        </row>
        <row r="840">
          <cell r="A840" t="str">
            <v>P-MU-H00-004</v>
          </cell>
          <cell r="B840" t="str">
            <v>5500155013751</v>
          </cell>
          <cell r="C840" t="str">
            <v>Mauritius</v>
          </cell>
          <cell r="D840" t="str">
            <v/>
          </cell>
          <cell r="E840" t="str">
            <v/>
          </cell>
          <cell r="F840" t="str">
            <v/>
          </cell>
          <cell r="G840" t="str">
            <v/>
          </cell>
          <cell r="H840" t="str">
            <v/>
          </cell>
          <cell r="I840" t="str">
            <v/>
          </cell>
          <cell r="J840">
            <v>41454.71</v>
          </cell>
          <cell r="K840">
            <v>385556.91000000003</v>
          </cell>
          <cell r="L840" t="str">
            <v/>
          </cell>
          <cell r="M840">
            <v>427011.62000000005</v>
          </cell>
          <cell r="Q840" t="str">
            <v>SOV</v>
          </cell>
          <cell r="R840">
            <v>1</v>
          </cell>
          <cell r="T840" t="str">
            <v>STOCK EXCHANGE MAURITIUS (SEM)</v>
          </cell>
          <cell r="U840" t="str">
            <v>PIFD2</v>
          </cell>
          <cell r="V840" t="str">
            <v>H</v>
          </cell>
          <cell r="W840" t="str">
            <v>Finance</v>
          </cell>
          <cell r="X840" t="str">
            <v>H0</v>
          </cell>
          <cell r="Y840" t="str">
            <v>Finance</v>
          </cell>
          <cell r="Z840" t="str">
            <v>H00</v>
          </cell>
          <cell r="AA840" t="str">
            <v>Finance</v>
          </cell>
          <cell r="AB840" t="str">
            <v>5500</v>
          </cell>
          <cell r="AC840" t="str">
            <v>43</v>
          </cell>
          <cell r="AD840" t="str">
            <v>OnGo</v>
          </cell>
        </row>
        <row r="841">
          <cell r="A841" t="str">
            <v>P-MU-HAB-001</v>
          </cell>
          <cell r="B841" t="str">
            <v>2000200002005</v>
          </cell>
          <cell r="C841" t="str">
            <v>Mauritius</v>
          </cell>
          <cell r="D841" t="str">
            <v/>
          </cell>
          <cell r="E841" t="str">
            <v/>
          </cell>
          <cell r="F841" t="str">
            <v/>
          </cell>
          <cell r="G841" t="str">
            <v/>
          </cell>
          <cell r="H841">
            <v>73109034.820000008</v>
          </cell>
          <cell r="I841" t="str">
            <v/>
          </cell>
          <cell r="J841" t="str">
            <v/>
          </cell>
          <cell r="K841" t="str">
            <v/>
          </cell>
          <cell r="L841" t="str">
            <v/>
          </cell>
          <cell r="M841">
            <v>73109034.820000008</v>
          </cell>
          <cell r="Q841" t="str">
            <v>SOV</v>
          </cell>
          <cell r="R841">
            <v>1</v>
          </cell>
          <cell r="T841" t="str">
            <v>MAUBANK LIMITED MAURITIUS SME BANK</v>
          </cell>
          <cell r="U841" t="str">
            <v>PIFD1</v>
          </cell>
          <cell r="V841" t="str">
            <v>H</v>
          </cell>
          <cell r="W841" t="str">
            <v>Finance</v>
          </cell>
          <cell r="X841" t="str">
            <v>HA</v>
          </cell>
          <cell r="Y841" t="str">
            <v>Banks</v>
          </cell>
          <cell r="Z841" t="str">
            <v>HAB</v>
          </cell>
          <cell r="AA841" t="str">
            <v>Commercial Banking</v>
          </cell>
          <cell r="AB841" t="str">
            <v>2000</v>
          </cell>
          <cell r="AC841" t="str">
            <v>10</v>
          </cell>
          <cell r="AD841" t="str">
            <v>OnGo</v>
          </cell>
        </row>
        <row r="842">
          <cell r="A842" t="str">
            <v>P-MU-HAB-006</v>
          </cell>
          <cell r="B842" t="str">
            <v>2000140001953</v>
          </cell>
          <cell r="C842" t="str">
            <v>Mauritius</v>
          </cell>
          <cell r="D842" t="str">
            <v/>
          </cell>
          <cell r="E842" t="str">
            <v/>
          </cell>
          <cell r="F842" t="str">
            <v/>
          </cell>
          <cell r="G842" t="str">
            <v/>
          </cell>
          <cell r="H842" t="str">
            <v/>
          </cell>
          <cell r="I842" t="str">
            <v/>
          </cell>
          <cell r="J842" t="str">
            <v/>
          </cell>
          <cell r="K842" t="str">
            <v/>
          </cell>
          <cell r="L842" t="str">
            <v/>
          </cell>
          <cell r="M842">
            <v>0</v>
          </cell>
          <cell r="Q842" t="str">
            <v>NSO</v>
          </cell>
          <cell r="R842">
            <v>1</v>
          </cell>
          <cell r="T842" t="str">
            <v>BANK ONE LTD - TRADE FINANCE PACKAGE - TRANSACTION GUARANTEE</v>
          </cell>
          <cell r="U842" t="str">
            <v>PIFD3</v>
          </cell>
          <cell r="W842" t="str">
            <v>--</v>
          </cell>
          <cell r="Y842" t="str">
            <v>--</v>
          </cell>
          <cell r="AA842" t="str">
            <v>--</v>
          </cell>
          <cell r="AB842" t="str">
            <v>2000</v>
          </cell>
          <cell r="AC842" t="str">
            <v>70</v>
          </cell>
          <cell r="AD842" t="str">
            <v>APVD</v>
          </cell>
        </row>
        <row r="843">
          <cell r="A843" t="str">
            <v>P-MU-HAB-008</v>
          </cell>
          <cell r="B843" t="str">
            <v>2000220010001</v>
          </cell>
          <cell r="C843" t="str">
            <v>Mauritius</v>
          </cell>
          <cell r="D843" t="str">
            <v/>
          </cell>
          <cell r="E843" t="str">
            <v/>
          </cell>
          <cell r="F843" t="str">
            <v/>
          </cell>
          <cell r="G843" t="str">
            <v/>
          </cell>
          <cell r="H843" t="str">
            <v/>
          </cell>
          <cell r="I843" t="str">
            <v/>
          </cell>
          <cell r="J843" t="str">
            <v/>
          </cell>
          <cell r="K843" t="str">
            <v/>
          </cell>
          <cell r="L843">
            <v>109236828.42</v>
          </cell>
          <cell r="M843">
            <v>109236828.42</v>
          </cell>
          <cell r="Q843" t="str">
            <v>NSO</v>
          </cell>
          <cell r="R843">
            <v>1</v>
          </cell>
          <cell r="T843" t="str">
            <v>SUBORDINATED DEBT TO MAURITIUS COMMERCIAL BANK</v>
          </cell>
          <cell r="U843" t="str">
            <v>PIFD1</v>
          </cell>
          <cell r="V843" t="str">
            <v>H</v>
          </cell>
          <cell r="W843" t="str">
            <v>Finance</v>
          </cell>
          <cell r="X843" t="str">
            <v>HA</v>
          </cell>
          <cell r="Y843" t="str">
            <v>Banks</v>
          </cell>
          <cell r="Z843" t="str">
            <v>HAB</v>
          </cell>
          <cell r="AA843" t="str">
            <v>Commercial Banking</v>
          </cell>
          <cell r="AB843" t="str">
            <v>2000</v>
          </cell>
          <cell r="AC843" t="str">
            <v>10</v>
          </cell>
          <cell r="AD843" t="str">
            <v>OnGo</v>
          </cell>
        </row>
        <row r="844">
          <cell r="A844" t="str">
            <v>P-MU-K00-008</v>
          </cell>
          <cell r="B844" t="str">
            <v>2000200004692</v>
          </cell>
          <cell r="C844" t="str">
            <v>Mauritius</v>
          </cell>
          <cell r="D844" t="str">
            <v/>
          </cell>
          <cell r="E844" t="str">
            <v/>
          </cell>
          <cell r="F844" t="str">
            <v/>
          </cell>
          <cell r="G844" t="str">
            <v/>
          </cell>
          <cell r="H844" t="str">
            <v/>
          </cell>
          <cell r="I844">
            <v>153305902.72999999</v>
          </cell>
          <cell r="J844" t="str">
            <v/>
          </cell>
          <cell r="K844" t="str">
            <v/>
          </cell>
          <cell r="L844" t="str">
            <v/>
          </cell>
          <cell r="M844">
            <v>153305902.72999999</v>
          </cell>
          <cell r="Q844" t="str">
            <v>SOV</v>
          </cell>
          <cell r="R844">
            <v>1</v>
          </cell>
          <cell r="T844" t="str">
            <v>COVID_19 CRISIS RESPONSE BUDGET SUPPORT PROGRAMME</v>
          </cell>
          <cell r="U844" t="str">
            <v>ECGF</v>
          </cell>
          <cell r="V844" t="str">
            <v>K</v>
          </cell>
          <cell r="W844" t="str">
            <v>Multi-Sector</v>
          </cell>
          <cell r="X844" t="str">
            <v>K0</v>
          </cell>
          <cell r="Y844" t="str">
            <v>Multi-Sector</v>
          </cell>
          <cell r="Z844" t="str">
            <v>K00</v>
          </cell>
          <cell r="AA844" t="str">
            <v>Multi-Sector</v>
          </cell>
          <cell r="AB844" t="str">
            <v>2000</v>
          </cell>
          <cell r="AC844" t="str">
            <v>20</v>
          </cell>
          <cell r="AD844" t="str">
            <v>CLSD</v>
          </cell>
        </row>
        <row r="845">
          <cell r="A845" t="str">
            <v>P-MU-K00-009</v>
          </cell>
          <cell r="B845" t="str">
            <v>2000300000401</v>
          </cell>
          <cell r="C845" t="str">
            <v>Mauritius</v>
          </cell>
          <cell r="D845" t="str">
            <v/>
          </cell>
          <cell r="E845" t="str">
            <v/>
          </cell>
          <cell r="F845" t="str">
            <v/>
          </cell>
          <cell r="G845" t="str">
            <v/>
          </cell>
          <cell r="H845" t="str">
            <v/>
          </cell>
          <cell r="I845" t="str">
            <v/>
          </cell>
          <cell r="J845" t="str">
            <v/>
          </cell>
          <cell r="K845" t="str">
            <v/>
          </cell>
          <cell r="L845">
            <v>186766474.66999999</v>
          </cell>
          <cell r="M845">
            <v>186766474.66999999</v>
          </cell>
          <cell r="Q845" t="str">
            <v>SOV</v>
          </cell>
          <cell r="R845">
            <v>1</v>
          </cell>
          <cell r="T845" t="str">
            <v>ECONOMIC COMPETITIVENESS &amp; RESILIENCE SUPPORT PROGRAM (PHASE</v>
          </cell>
          <cell r="U845" t="str">
            <v>ECGF2</v>
          </cell>
          <cell r="V845" t="str">
            <v>K</v>
          </cell>
          <cell r="W845" t="str">
            <v>Multi-Sector</v>
          </cell>
          <cell r="X845" t="str">
            <v>K0</v>
          </cell>
          <cell r="Y845" t="str">
            <v>Multi-Sector</v>
          </cell>
          <cell r="Z845" t="str">
            <v>K00</v>
          </cell>
          <cell r="AA845" t="str">
            <v>Multi-Sector</v>
          </cell>
          <cell r="AB845" t="str">
            <v>2000</v>
          </cell>
          <cell r="AC845" t="str">
            <v>20</v>
          </cell>
          <cell r="AD845" t="str">
            <v>APVD</v>
          </cell>
        </row>
        <row r="846">
          <cell r="A846" t="str">
            <v>P-MU-KZ0-001</v>
          </cell>
          <cell r="B846" t="str">
            <v>5500155014505</v>
          </cell>
          <cell r="C846" t="str">
            <v>Mauritius</v>
          </cell>
          <cell r="D846" t="str">
            <v/>
          </cell>
          <cell r="E846" t="str">
            <v/>
          </cell>
          <cell r="F846" t="str">
            <v/>
          </cell>
          <cell r="G846" t="str">
            <v/>
          </cell>
          <cell r="H846" t="str">
            <v/>
          </cell>
          <cell r="I846" t="str">
            <v/>
          </cell>
          <cell r="J846" t="str">
            <v/>
          </cell>
          <cell r="K846" t="str">
            <v/>
          </cell>
          <cell r="L846">
            <v>30024.210000000003</v>
          </cell>
          <cell r="M846">
            <v>30024.210000000003</v>
          </cell>
          <cell r="Q846" t="str">
            <v>SOV</v>
          </cell>
          <cell r="R846">
            <v>1</v>
          </cell>
          <cell r="T846" t="str">
            <v>E-PROCUREMENT SYSTEM TECHNICAL ASSISTANCE - MAURITIUS</v>
          </cell>
          <cell r="U846" t="str">
            <v>SNFI3</v>
          </cell>
          <cell r="V846" t="str">
            <v>K</v>
          </cell>
          <cell r="W846" t="str">
            <v>Multi-Sector</v>
          </cell>
          <cell r="X846" t="str">
            <v>KZ</v>
          </cell>
          <cell r="Y846" t="str">
            <v>Other Multi Sector</v>
          </cell>
          <cell r="Z846" t="str">
            <v>KZ0</v>
          </cell>
          <cell r="AA846" t="str">
            <v>Other Multi Sector</v>
          </cell>
          <cell r="AB846" t="str">
            <v>5500</v>
          </cell>
          <cell r="AC846" t="str">
            <v>43</v>
          </cell>
          <cell r="AD846" t="str">
            <v>OnGo</v>
          </cell>
        </row>
        <row r="847">
          <cell r="A847" t="str">
            <v>P-MW-A00-006</v>
          </cell>
          <cell r="B847" t="str">
            <v>2100155033568</v>
          </cell>
          <cell r="C847" t="str">
            <v>Malawi</v>
          </cell>
          <cell r="D847" t="str">
            <v/>
          </cell>
          <cell r="E847" t="str">
            <v/>
          </cell>
          <cell r="F847">
            <v>11809044.92</v>
          </cell>
          <cell r="G847" t="str">
            <v/>
          </cell>
          <cell r="H847" t="str">
            <v/>
          </cell>
          <cell r="I847" t="str">
            <v/>
          </cell>
          <cell r="J847" t="str">
            <v/>
          </cell>
          <cell r="K847" t="str">
            <v/>
          </cell>
          <cell r="L847" t="str">
            <v/>
          </cell>
          <cell r="M847">
            <v>11809044.92</v>
          </cell>
          <cell r="Q847" t="str">
            <v>SOV</v>
          </cell>
          <cell r="R847">
            <v>1</v>
          </cell>
          <cell r="T847" t="str">
            <v>FOOD CRISIS RESPONSE BUDGET SUPPORT PROGRAMME</v>
          </cell>
          <cell r="U847" t="str">
            <v>AHAI6</v>
          </cell>
          <cell r="V847" t="str">
            <v>A</v>
          </cell>
          <cell r="W847" t="str">
            <v>Agriculture</v>
          </cell>
          <cell r="X847" t="str">
            <v>A0</v>
          </cell>
          <cell r="Y847" t="str">
            <v>Agriculture and Rural Development</v>
          </cell>
          <cell r="Z847" t="str">
            <v>A00</v>
          </cell>
          <cell r="AA847" t="str">
            <v>Agriculture and Rural Development</v>
          </cell>
          <cell r="AB847" t="str">
            <v>2100</v>
          </cell>
          <cell r="AC847" t="str">
            <v>21</v>
          </cell>
          <cell r="AD847" t="str">
            <v>COMP</v>
          </cell>
        </row>
        <row r="848">
          <cell r="A848" t="str">
            <v>P-MW-A00-012</v>
          </cell>
          <cell r="B848" t="str">
            <v>2100155041622</v>
          </cell>
          <cell r="C848" t="str">
            <v>Malawi</v>
          </cell>
          <cell r="D848" t="str">
            <v/>
          </cell>
          <cell r="E848" t="str">
            <v/>
          </cell>
          <cell r="F848" t="str">
            <v/>
          </cell>
          <cell r="G848" t="str">
            <v/>
          </cell>
          <cell r="H848" t="str">
            <v/>
          </cell>
          <cell r="I848" t="str">
            <v/>
          </cell>
          <cell r="J848" t="str">
            <v/>
          </cell>
          <cell r="K848">
            <v>1968558.6099999999</v>
          </cell>
          <cell r="L848" t="str">
            <v/>
          </cell>
          <cell r="M848">
            <v>1968558.6099999999</v>
          </cell>
          <cell r="Q848" t="str">
            <v>SOV</v>
          </cell>
          <cell r="R848">
            <v>1</v>
          </cell>
          <cell r="T848" t="str">
            <v>MALAWI- AFRICA DISASTER RISK FINANCING PROGRAMME</v>
          </cell>
          <cell r="U848" t="str">
            <v>AHFR</v>
          </cell>
          <cell r="V848" t="str">
            <v>A</v>
          </cell>
          <cell r="W848" t="str">
            <v>Agriculture</v>
          </cell>
          <cell r="X848" t="str">
            <v>A0</v>
          </cell>
          <cell r="Y848" t="str">
            <v>Agriculture and Rural Development</v>
          </cell>
          <cell r="Z848" t="str">
            <v>A00</v>
          </cell>
          <cell r="AA848" t="str">
            <v>Agriculture and Rural Development</v>
          </cell>
          <cell r="AB848" t="str">
            <v>2100</v>
          </cell>
          <cell r="AC848" t="str">
            <v>41</v>
          </cell>
          <cell r="AD848" t="str">
            <v>OnGo</v>
          </cell>
        </row>
        <row r="849">
          <cell r="A849" t="str">
            <v>P-MW-A00-014</v>
          </cell>
          <cell r="B849" t="str">
            <v>5000199006569</v>
          </cell>
          <cell r="C849" t="str">
            <v>Malawi</v>
          </cell>
          <cell r="D849" t="str">
            <v/>
          </cell>
          <cell r="E849" t="str">
            <v/>
          </cell>
          <cell r="F849" t="str">
            <v/>
          </cell>
          <cell r="G849" t="str">
            <v/>
          </cell>
          <cell r="H849" t="str">
            <v/>
          </cell>
          <cell r="I849" t="str">
            <v/>
          </cell>
          <cell r="J849" t="str">
            <v/>
          </cell>
          <cell r="K849" t="str">
            <v/>
          </cell>
          <cell r="L849" t="str">
            <v/>
          </cell>
          <cell r="M849">
            <v>0</v>
          </cell>
          <cell r="Q849" t="str">
            <v>SOV</v>
          </cell>
          <cell r="R849">
            <v>1</v>
          </cell>
          <cell r="T849" t="str">
            <v>CYCLONE FREDDY EMERGENCY HUMANITARIAN RESPONSE</v>
          </cell>
          <cell r="U849" t="str">
            <v>AHAI6</v>
          </cell>
          <cell r="V849" t="str">
            <v>A</v>
          </cell>
          <cell r="W849" t="str">
            <v>Agriculture</v>
          </cell>
          <cell r="X849" t="str">
            <v>A0</v>
          </cell>
          <cell r="Y849" t="str">
            <v>Agriculture and Rural Development</v>
          </cell>
          <cell r="Z849" t="str">
            <v>A00</v>
          </cell>
          <cell r="AA849" t="str">
            <v>Agriculture and Rural Development</v>
          </cell>
          <cell r="AB849" t="str">
            <v>5000</v>
          </cell>
          <cell r="AC849" t="str">
            <v>50</v>
          </cell>
          <cell r="AD849" t="str">
            <v>OnGo</v>
          </cell>
        </row>
        <row r="850">
          <cell r="A850" t="str">
            <v>P-MW-AA0-024</v>
          </cell>
          <cell r="B850" t="str">
            <v>2100150040548</v>
          </cell>
          <cell r="C850" t="str">
            <v>Malawi</v>
          </cell>
          <cell r="D850" t="str">
            <v/>
          </cell>
          <cell r="E850" t="str">
            <v/>
          </cell>
          <cell r="F850" t="str">
            <v/>
          </cell>
          <cell r="G850" t="str">
            <v/>
          </cell>
          <cell r="H850" t="str">
            <v/>
          </cell>
          <cell r="I850" t="str">
            <v/>
          </cell>
          <cell r="J850">
            <v>4082704.58</v>
          </cell>
          <cell r="K850">
            <v>4256712.54</v>
          </cell>
          <cell r="L850">
            <v>4914921.1400000006</v>
          </cell>
          <cell r="M850">
            <v>13254338.260000002</v>
          </cell>
          <cell r="Q850" t="str">
            <v>SOV</v>
          </cell>
          <cell r="R850">
            <v>0.33333333333333331</v>
          </cell>
          <cell r="T850" t="str">
            <v>SHIRE VALLEY TRANSFORMATION PROJECT</v>
          </cell>
          <cell r="U850" t="str">
            <v>AHAI6</v>
          </cell>
          <cell r="V850" t="str">
            <v>A</v>
          </cell>
          <cell r="W850" t="str">
            <v>Agriculture</v>
          </cell>
          <cell r="X850" t="str">
            <v>AA</v>
          </cell>
          <cell r="Y850" t="str">
            <v>Agriculture</v>
          </cell>
          <cell r="Z850" t="str">
            <v>AA0</v>
          </cell>
          <cell r="AA850" t="str">
            <v>Agriculture</v>
          </cell>
          <cell r="AB850" t="str">
            <v>2100</v>
          </cell>
          <cell r="AC850" t="str">
            <v>10</v>
          </cell>
          <cell r="AD850" t="str">
            <v>OnGo</v>
          </cell>
        </row>
        <row r="851">
          <cell r="A851" t="str">
            <v>P-MW-AA0-024</v>
          </cell>
          <cell r="B851" t="str">
            <v>2200160002239</v>
          </cell>
          <cell r="C851" t="str">
            <v>Malawi</v>
          </cell>
          <cell r="D851" t="str">
            <v/>
          </cell>
          <cell r="E851" t="str">
            <v/>
          </cell>
          <cell r="F851" t="str">
            <v/>
          </cell>
          <cell r="G851" t="str">
            <v/>
          </cell>
          <cell r="H851" t="str">
            <v/>
          </cell>
          <cell r="I851" t="str">
            <v/>
          </cell>
          <cell r="J851">
            <v>912733.12</v>
          </cell>
          <cell r="K851">
            <v>957673.26</v>
          </cell>
          <cell r="L851">
            <v>1106811.1200000001</v>
          </cell>
          <cell r="M851">
            <v>2977217.5</v>
          </cell>
          <cell r="Q851" t="str">
            <v>SOV</v>
          </cell>
          <cell r="R851">
            <v>0.33333333333333331</v>
          </cell>
          <cell r="T851" t="str">
            <v>SHIRE VALLEY TRANSFORMATION PROJECT</v>
          </cell>
          <cell r="U851" t="str">
            <v>AHAI6</v>
          </cell>
          <cell r="V851" t="str">
            <v>A</v>
          </cell>
          <cell r="W851" t="str">
            <v>Agriculture</v>
          </cell>
          <cell r="X851" t="str">
            <v>AA</v>
          </cell>
          <cell r="Y851" t="str">
            <v>Agriculture</v>
          </cell>
          <cell r="Z851" t="str">
            <v>AA0</v>
          </cell>
          <cell r="AA851" t="str">
            <v>Agriculture</v>
          </cell>
          <cell r="AB851" t="str">
            <v>2200</v>
          </cell>
          <cell r="AC851" t="str">
            <v>10</v>
          </cell>
          <cell r="AD851" t="str">
            <v>OnGo</v>
          </cell>
        </row>
        <row r="852">
          <cell r="A852" t="str">
            <v>P-MW-AA0-024</v>
          </cell>
          <cell r="B852" t="str">
            <v>6540654001382</v>
          </cell>
          <cell r="C852" t="str">
            <v>Malawi</v>
          </cell>
          <cell r="D852" t="str">
            <v/>
          </cell>
          <cell r="E852" t="str">
            <v/>
          </cell>
          <cell r="F852" t="str">
            <v/>
          </cell>
          <cell r="G852" t="str">
            <v/>
          </cell>
          <cell r="H852" t="str">
            <v/>
          </cell>
          <cell r="I852" t="str">
            <v/>
          </cell>
          <cell r="J852" t="str">
            <v/>
          </cell>
          <cell r="K852" t="str">
            <v/>
          </cell>
          <cell r="L852" t="str">
            <v/>
          </cell>
          <cell r="M852">
            <v>0</v>
          </cell>
          <cell r="Q852" t="str">
            <v>SOV</v>
          </cell>
          <cell r="R852">
            <v>0.33333333333333331</v>
          </cell>
          <cell r="T852" t="str">
            <v>SHIRE VALLEY TRANSFORMATION PROJECT</v>
          </cell>
          <cell r="U852" t="str">
            <v>AHAI6</v>
          </cell>
          <cell r="V852" t="str">
            <v>A</v>
          </cell>
          <cell r="W852" t="str">
            <v>Agriculture</v>
          </cell>
          <cell r="X852" t="str">
            <v>AA</v>
          </cell>
          <cell r="Y852" t="str">
            <v>Agriculture</v>
          </cell>
          <cell r="Z852" t="str">
            <v>AA0</v>
          </cell>
          <cell r="AA852" t="str">
            <v>Agriculture</v>
          </cell>
          <cell r="AB852" t="str">
            <v>6540</v>
          </cell>
          <cell r="AC852" t="str">
            <v>10</v>
          </cell>
          <cell r="AD852" t="str">
            <v>OnGo</v>
          </cell>
        </row>
        <row r="853">
          <cell r="A853" t="str">
            <v>P-MW-AA0-028</v>
          </cell>
          <cell r="B853" t="str">
            <v>2100155031768</v>
          </cell>
          <cell r="C853" t="str">
            <v>Malawi</v>
          </cell>
          <cell r="D853" t="str">
            <v/>
          </cell>
          <cell r="E853">
            <v>30688.68</v>
          </cell>
          <cell r="F853" t="str">
            <v/>
          </cell>
          <cell r="G853">
            <v>267426.53999999998</v>
          </cell>
          <cell r="H853">
            <v>28584.9</v>
          </cell>
          <cell r="I853" t="str">
            <v/>
          </cell>
          <cell r="J853" t="str">
            <v/>
          </cell>
          <cell r="K853" t="str">
            <v/>
          </cell>
          <cell r="L853" t="str">
            <v/>
          </cell>
          <cell r="M853">
            <v>326700.12</v>
          </cell>
          <cell r="Q853" t="str">
            <v>SOV</v>
          </cell>
          <cell r="R853">
            <v>1</v>
          </cell>
          <cell r="T853" t="str">
            <v>FEASIBILITY STUDY ON THE ESTABLISHMENT OF AN AGRICULTURE COO</v>
          </cell>
          <cell r="U853" t="str">
            <v>AHAI6</v>
          </cell>
          <cell r="V853" t="str">
            <v>A</v>
          </cell>
          <cell r="W853" t="str">
            <v>Agriculture</v>
          </cell>
          <cell r="X853" t="str">
            <v>AA</v>
          </cell>
          <cell r="Y853" t="str">
            <v>Agriculture</v>
          </cell>
          <cell r="Z853" t="str">
            <v>AA0</v>
          </cell>
          <cell r="AA853" t="str">
            <v>Agriculture</v>
          </cell>
          <cell r="AB853" t="str">
            <v>2100</v>
          </cell>
          <cell r="AC853" t="str">
            <v>32</v>
          </cell>
          <cell r="AD853" t="str">
            <v>COMP</v>
          </cell>
        </row>
        <row r="854">
          <cell r="A854" t="str">
            <v>P-MW-AA0-029</v>
          </cell>
          <cell r="B854" t="str">
            <v>5000199004319</v>
          </cell>
          <cell r="C854" t="str">
            <v>Malawi</v>
          </cell>
          <cell r="D854" t="str">
            <v/>
          </cell>
          <cell r="E854" t="str">
            <v/>
          </cell>
          <cell r="F854" t="str">
            <v/>
          </cell>
          <cell r="G854" t="str">
            <v/>
          </cell>
          <cell r="H854" t="str">
            <v/>
          </cell>
          <cell r="I854" t="str">
            <v/>
          </cell>
          <cell r="J854" t="str">
            <v/>
          </cell>
          <cell r="K854" t="str">
            <v/>
          </cell>
          <cell r="L854" t="str">
            <v/>
          </cell>
          <cell r="M854">
            <v>0</v>
          </cell>
          <cell r="Q854" t="str">
            <v>SOV</v>
          </cell>
          <cell r="R854">
            <v>1</v>
          </cell>
          <cell r="T854" t="str">
            <v>HUMANITARIAN EMERGENCY ASSISTANCE TO MITIGATE EFFECTS OF 201</v>
          </cell>
          <cell r="U854" t="str">
            <v>AHAI6</v>
          </cell>
          <cell r="V854" t="str">
            <v>A</v>
          </cell>
          <cell r="W854" t="str">
            <v>Agriculture</v>
          </cell>
          <cell r="X854" t="str">
            <v>AA</v>
          </cell>
          <cell r="Y854" t="str">
            <v>Agriculture</v>
          </cell>
          <cell r="Z854" t="str">
            <v>AA0</v>
          </cell>
          <cell r="AA854" t="str">
            <v>Agriculture</v>
          </cell>
          <cell r="AB854" t="str">
            <v>5000</v>
          </cell>
          <cell r="AC854" t="str">
            <v>50</v>
          </cell>
          <cell r="AD854" t="str">
            <v>COMP</v>
          </cell>
        </row>
        <row r="855">
          <cell r="A855" t="str">
            <v>P-MW-AA0-038</v>
          </cell>
          <cell r="B855" t="str">
            <v>2100150043047</v>
          </cell>
          <cell r="C855" t="str">
            <v>Malawi</v>
          </cell>
          <cell r="D855" t="str">
            <v/>
          </cell>
          <cell r="E855" t="str">
            <v/>
          </cell>
          <cell r="F855" t="str">
            <v/>
          </cell>
          <cell r="G855" t="str">
            <v/>
          </cell>
          <cell r="H855" t="str">
            <v/>
          </cell>
          <cell r="I855" t="str">
            <v/>
          </cell>
          <cell r="J855" t="str">
            <v/>
          </cell>
          <cell r="K855">
            <v>89846.27</v>
          </cell>
          <cell r="L855">
            <v>14434516.080000002</v>
          </cell>
          <cell r="M855">
            <v>14524362.350000001</v>
          </cell>
          <cell r="Q855" t="str">
            <v>SOV</v>
          </cell>
          <cell r="R855">
            <v>1</v>
          </cell>
          <cell r="T855" t="str">
            <v>MALAWI EMERGENCY FOOD PRODUCTION PROJECT</v>
          </cell>
          <cell r="U855" t="str">
            <v>AHAI6</v>
          </cell>
          <cell r="V855" t="str">
            <v>A</v>
          </cell>
          <cell r="W855" t="str">
            <v>Agriculture</v>
          </cell>
          <cell r="X855" t="str">
            <v>AA</v>
          </cell>
          <cell r="Y855" t="str">
            <v>Agriculture</v>
          </cell>
          <cell r="Z855" t="str">
            <v>AA0</v>
          </cell>
          <cell r="AA855" t="str">
            <v>Agriculture</v>
          </cell>
          <cell r="AB855" t="str">
            <v>2100</v>
          </cell>
          <cell r="AC855" t="str">
            <v>10</v>
          </cell>
          <cell r="AD855" t="str">
            <v>OnGo</v>
          </cell>
        </row>
        <row r="856">
          <cell r="A856" t="str">
            <v>P-MW-AAF-003</v>
          </cell>
          <cell r="B856" t="str">
            <v>2100150042144</v>
          </cell>
          <cell r="C856" t="str">
            <v>Malawi</v>
          </cell>
          <cell r="D856" t="str">
            <v/>
          </cell>
          <cell r="E856" t="str">
            <v/>
          </cell>
          <cell r="F856" t="str">
            <v/>
          </cell>
          <cell r="G856" t="str">
            <v/>
          </cell>
          <cell r="H856" t="str">
            <v/>
          </cell>
          <cell r="I856">
            <v>2021463.91</v>
          </cell>
          <cell r="J856">
            <v>1854479.9</v>
          </cell>
          <cell r="K856">
            <v>1272655.4500000002</v>
          </cell>
          <cell r="L856">
            <v>908121.80999999994</v>
          </cell>
          <cell r="M856">
            <v>6056721.0699999994</v>
          </cell>
          <cell r="Q856" t="str">
            <v>SOV</v>
          </cell>
          <cell r="R856">
            <v>0.5</v>
          </cell>
          <cell r="T856" t="str">
            <v>SUSTAINABLE FISHERIES, AQUACULTURE DEVELOPMENT &amp; WATERSHED M</v>
          </cell>
          <cell r="U856" t="str">
            <v>AHAI1</v>
          </cell>
          <cell r="V856" t="str">
            <v>A</v>
          </cell>
          <cell r="W856" t="str">
            <v>Agriculture</v>
          </cell>
          <cell r="X856" t="str">
            <v>AA</v>
          </cell>
          <cell r="Y856" t="str">
            <v>Agriculture</v>
          </cell>
          <cell r="Z856" t="str">
            <v>AAF</v>
          </cell>
          <cell r="AA856" t="str">
            <v>Fisheries / Maritime Food</v>
          </cell>
          <cell r="AB856" t="str">
            <v>2100</v>
          </cell>
          <cell r="AC856" t="str">
            <v>10</v>
          </cell>
          <cell r="AD856" t="str">
            <v>OnGo</v>
          </cell>
        </row>
        <row r="857">
          <cell r="A857" t="str">
            <v>P-MW-AAF-003</v>
          </cell>
          <cell r="B857" t="str">
            <v>2100155040521</v>
          </cell>
          <cell r="C857" t="str">
            <v>Malawi</v>
          </cell>
          <cell r="D857" t="str">
            <v/>
          </cell>
          <cell r="E857" t="str">
            <v/>
          </cell>
          <cell r="F857" t="str">
            <v/>
          </cell>
          <cell r="G857" t="str">
            <v/>
          </cell>
          <cell r="H857" t="str">
            <v/>
          </cell>
          <cell r="I857">
            <v>28954.5</v>
          </cell>
          <cell r="J857">
            <v>16433.7</v>
          </cell>
          <cell r="K857">
            <v>543803.14</v>
          </cell>
          <cell r="L857">
            <v>468613.77</v>
          </cell>
          <cell r="M857">
            <v>1057805.1099999999</v>
          </cell>
          <cell r="Q857" t="str">
            <v>SOV</v>
          </cell>
          <cell r="R857">
            <v>0.5</v>
          </cell>
          <cell r="T857" t="str">
            <v>SUSTAINABLE FISHERIES, AQUACULTURE DEVELOPMENT &amp; WATERSHED M</v>
          </cell>
          <cell r="U857" t="str">
            <v>AHAI1</v>
          </cell>
          <cell r="V857" t="str">
            <v>A</v>
          </cell>
          <cell r="W857" t="str">
            <v>Agriculture</v>
          </cell>
          <cell r="X857" t="str">
            <v>AA</v>
          </cell>
          <cell r="Y857" t="str">
            <v>Agriculture</v>
          </cell>
          <cell r="Z857" t="str">
            <v>AAF</v>
          </cell>
          <cell r="AA857" t="str">
            <v>Fisheries / Maritime Food</v>
          </cell>
          <cell r="AB857" t="str">
            <v>2100</v>
          </cell>
          <cell r="AC857" t="str">
            <v>41</v>
          </cell>
          <cell r="AD857" t="str">
            <v>OnGo</v>
          </cell>
        </row>
        <row r="858">
          <cell r="A858" t="str">
            <v>P-MW-AAF-004</v>
          </cell>
          <cell r="B858" t="str">
            <v>5550155001951</v>
          </cell>
          <cell r="C858" t="str">
            <v>Malawi</v>
          </cell>
          <cell r="D858" t="str">
            <v/>
          </cell>
          <cell r="E858" t="str">
            <v/>
          </cell>
          <cell r="F858" t="str">
            <v/>
          </cell>
          <cell r="G858" t="str">
            <v/>
          </cell>
          <cell r="H858" t="str">
            <v/>
          </cell>
          <cell r="I858" t="str">
            <v/>
          </cell>
          <cell r="J858" t="str">
            <v/>
          </cell>
          <cell r="K858" t="str">
            <v/>
          </cell>
          <cell r="L858">
            <v>109924.43</v>
          </cell>
          <cell r="M858">
            <v>109924.43</v>
          </cell>
          <cell r="Q858" t="str">
            <v>SOV</v>
          </cell>
          <cell r="R858">
            <v>1</v>
          </cell>
          <cell r="T858" t="str">
            <v>ADDITIONAL GEF FINANCING - CLIMATE RESILIENT FISHERIES AND W</v>
          </cell>
          <cell r="U858" t="str">
            <v>AHAI1</v>
          </cell>
          <cell r="V858" t="str">
            <v>A</v>
          </cell>
          <cell r="W858" t="str">
            <v>Agriculture</v>
          </cell>
          <cell r="X858" t="str">
            <v>AA</v>
          </cell>
          <cell r="Y858" t="str">
            <v>Agriculture</v>
          </cell>
          <cell r="Z858" t="str">
            <v>AAF</v>
          </cell>
          <cell r="AA858" t="str">
            <v>Fisheries / Maritime Food</v>
          </cell>
          <cell r="AB858" t="str">
            <v>5550</v>
          </cell>
          <cell r="AC858" t="str">
            <v>41</v>
          </cell>
          <cell r="AD858" t="str">
            <v>OnGo</v>
          </cell>
        </row>
        <row r="859">
          <cell r="A859" t="str">
            <v>P-MW-AAZ-004</v>
          </cell>
          <cell r="B859" t="str">
            <v>2100150035995</v>
          </cell>
          <cell r="C859" t="str">
            <v>Malawi</v>
          </cell>
          <cell r="D859" t="str">
            <v/>
          </cell>
          <cell r="E859" t="str">
            <v/>
          </cell>
          <cell r="F859">
            <v>206447.03</v>
          </cell>
          <cell r="G859">
            <v>522351.39</v>
          </cell>
          <cell r="H859">
            <v>2398531.0999999996</v>
          </cell>
          <cell r="I859">
            <v>4350947.21</v>
          </cell>
          <cell r="J859">
            <v>5202508.25</v>
          </cell>
          <cell r="K859">
            <v>2546221.1399999997</v>
          </cell>
          <cell r="L859">
            <v>525921.21</v>
          </cell>
          <cell r="M859">
            <v>15752927.330000002</v>
          </cell>
          <cell r="Q859" t="str">
            <v>SOV</v>
          </cell>
          <cell r="R859">
            <v>1</v>
          </cell>
          <cell r="T859" t="str">
            <v>AGRICULTURAL INFRASTRUCTURE AND YOUTH AGRIBUSINESS PROJECT (</v>
          </cell>
          <cell r="U859" t="str">
            <v>AHAI6</v>
          </cell>
          <cell r="V859" t="str">
            <v>A</v>
          </cell>
          <cell r="W859" t="str">
            <v>Agriculture</v>
          </cell>
          <cell r="X859" t="str">
            <v>AA</v>
          </cell>
          <cell r="Y859" t="str">
            <v>Agriculture</v>
          </cell>
          <cell r="Z859" t="str">
            <v>AAZ</v>
          </cell>
          <cell r="AA859" t="str">
            <v>More Than One Agricultural Sub-Sector</v>
          </cell>
          <cell r="AB859" t="str">
            <v>2100</v>
          </cell>
          <cell r="AC859" t="str">
            <v>10</v>
          </cell>
          <cell r="AD859" t="str">
            <v>OnGo</v>
          </cell>
        </row>
        <row r="860">
          <cell r="A860" t="str">
            <v>P-MW-E00-007</v>
          </cell>
          <cell r="B860" t="str">
            <v>2100150034143</v>
          </cell>
          <cell r="C860" t="str">
            <v>Malawi</v>
          </cell>
          <cell r="D860" t="str">
            <v/>
          </cell>
          <cell r="E860">
            <v>122649.42000000001</v>
          </cell>
          <cell r="F860">
            <v>773191.25</v>
          </cell>
          <cell r="G860">
            <v>1348243.12</v>
          </cell>
          <cell r="H860">
            <v>648054.4600000002</v>
          </cell>
          <cell r="I860">
            <v>460163.86</v>
          </cell>
          <cell r="J860">
            <v>236732.79</v>
          </cell>
          <cell r="K860" t="str">
            <v/>
          </cell>
          <cell r="L860" t="str">
            <v/>
          </cell>
          <cell r="M860">
            <v>3589034.9</v>
          </cell>
          <cell r="Q860" t="str">
            <v>SOV</v>
          </cell>
          <cell r="R860">
            <v>0.5</v>
          </cell>
          <cell r="T860" t="str">
            <v>MZIMBA INTEGRATED URBAN WATER AND SANITATION PROJECT</v>
          </cell>
          <cell r="U860" t="str">
            <v>AHWS2</v>
          </cell>
          <cell r="V860" t="str">
            <v>E</v>
          </cell>
          <cell r="W860" t="str">
            <v>Water Sup/Sanit</v>
          </cell>
          <cell r="X860" t="str">
            <v>E0</v>
          </cell>
          <cell r="Y860" t="str">
            <v>Water supply and Sanitation</v>
          </cell>
          <cell r="Z860" t="str">
            <v>E00</v>
          </cell>
          <cell r="AA860" t="str">
            <v>Water supply and Sanitation</v>
          </cell>
          <cell r="AB860" t="str">
            <v>2100</v>
          </cell>
          <cell r="AC860" t="str">
            <v>10</v>
          </cell>
          <cell r="AD860" t="str">
            <v>CLSD</v>
          </cell>
        </row>
        <row r="861">
          <cell r="A861" t="str">
            <v>P-MW-E00-007</v>
          </cell>
          <cell r="B861" t="str">
            <v>6540654001032</v>
          </cell>
          <cell r="C861" t="str">
            <v>Malawi</v>
          </cell>
          <cell r="D861" t="str">
            <v/>
          </cell>
          <cell r="E861" t="str">
            <v/>
          </cell>
          <cell r="F861" t="str">
            <v/>
          </cell>
          <cell r="G861" t="str">
            <v/>
          </cell>
          <cell r="H861" t="str">
            <v/>
          </cell>
          <cell r="I861" t="str">
            <v/>
          </cell>
          <cell r="J861" t="str">
            <v/>
          </cell>
          <cell r="K861" t="str">
            <v/>
          </cell>
          <cell r="L861" t="str">
            <v/>
          </cell>
          <cell r="M861">
            <v>0</v>
          </cell>
          <cell r="Q861" t="str">
            <v>SOV</v>
          </cell>
          <cell r="R861">
            <v>0.5</v>
          </cell>
          <cell r="T861" t="str">
            <v>MZIMBA INTEGRATED URBAN WATER AND SANITATION PROJECT</v>
          </cell>
          <cell r="U861" t="str">
            <v>AHWS2</v>
          </cell>
          <cell r="V861" t="str">
            <v>E</v>
          </cell>
          <cell r="W861" t="str">
            <v>Water Sup/Sanit</v>
          </cell>
          <cell r="X861" t="str">
            <v>E0</v>
          </cell>
          <cell r="Y861" t="str">
            <v>Water supply and Sanitation</v>
          </cell>
          <cell r="Z861" t="str">
            <v>E00</v>
          </cell>
          <cell r="AA861" t="str">
            <v>Water supply and Sanitation</v>
          </cell>
          <cell r="AB861" t="str">
            <v>6540</v>
          </cell>
          <cell r="AC861" t="str">
            <v>10</v>
          </cell>
          <cell r="AD861" t="str">
            <v>CLSD</v>
          </cell>
        </row>
        <row r="862">
          <cell r="A862" t="str">
            <v>P-MW-E00-009</v>
          </cell>
          <cell r="B862" t="str">
            <v>5550155001651</v>
          </cell>
          <cell r="C862" t="str">
            <v>Malawi</v>
          </cell>
          <cell r="D862" t="str">
            <v/>
          </cell>
          <cell r="E862" t="str">
            <v/>
          </cell>
          <cell r="F862" t="str">
            <v/>
          </cell>
          <cell r="G862" t="str">
            <v/>
          </cell>
          <cell r="H862">
            <v>194634.18</v>
          </cell>
          <cell r="I862">
            <v>362509.63</v>
          </cell>
          <cell r="J862">
            <v>307677.39</v>
          </cell>
          <cell r="K862">
            <v>612561.35000000009</v>
          </cell>
          <cell r="L862">
            <v>58554.349999999984</v>
          </cell>
          <cell r="M862">
            <v>1535936.9000000004</v>
          </cell>
          <cell r="Q862" t="str">
            <v>SOV</v>
          </cell>
          <cell r="R862">
            <v>1</v>
          </cell>
          <cell r="T862" t="str">
            <v>ADDITIONAL FINANCING TO SUSTAINABLE RURAL WATER AND SANITATI</v>
          </cell>
          <cell r="U862" t="str">
            <v>AHWS2</v>
          </cell>
          <cell r="V862" t="str">
            <v>E</v>
          </cell>
          <cell r="W862" t="str">
            <v>Water Sup/Sanit</v>
          </cell>
          <cell r="X862" t="str">
            <v>E0</v>
          </cell>
          <cell r="Y862" t="str">
            <v>Water supply and Sanitation</v>
          </cell>
          <cell r="Z862" t="str">
            <v>E00</v>
          </cell>
          <cell r="AA862" t="str">
            <v>Water supply and Sanitation</v>
          </cell>
          <cell r="AB862" t="str">
            <v>5550</v>
          </cell>
          <cell r="AC862" t="str">
            <v>40</v>
          </cell>
          <cell r="AD862" t="str">
            <v>OnGo</v>
          </cell>
        </row>
        <row r="863">
          <cell r="A863" t="str">
            <v>P-MW-E00-011</v>
          </cell>
          <cell r="B863" t="str">
            <v>2100155038416</v>
          </cell>
          <cell r="C863" t="str">
            <v>Malawi</v>
          </cell>
          <cell r="D863" t="str">
            <v/>
          </cell>
          <cell r="E863" t="str">
            <v/>
          </cell>
          <cell r="F863" t="str">
            <v/>
          </cell>
          <cell r="G863" t="str">
            <v/>
          </cell>
          <cell r="H863">
            <v>201196.93</v>
          </cell>
          <cell r="I863">
            <v>1518138.06</v>
          </cell>
          <cell r="J863">
            <v>1912174.2099999997</v>
          </cell>
          <cell r="K863">
            <v>3301763.3699999996</v>
          </cell>
          <cell r="L863">
            <v>1219242.1200000001</v>
          </cell>
          <cell r="M863">
            <v>8152514.6899999995</v>
          </cell>
          <cell r="Q863" t="str">
            <v>SOV</v>
          </cell>
          <cell r="R863">
            <v>0.5</v>
          </cell>
          <cell r="T863" t="str">
            <v>NKHATA BAY TOWN WATER SUPPLY AND SANITATION PROJECT</v>
          </cell>
          <cell r="U863" t="str">
            <v>AHWS2</v>
          </cell>
          <cell r="V863" t="str">
            <v>E</v>
          </cell>
          <cell r="W863" t="str">
            <v>Water Sup/Sanit</v>
          </cell>
          <cell r="X863" t="str">
            <v>E0</v>
          </cell>
          <cell r="Y863" t="str">
            <v>Water supply and Sanitation</v>
          </cell>
          <cell r="Z863" t="str">
            <v>E00</v>
          </cell>
          <cell r="AA863" t="str">
            <v>Water supply and Sanitation</v>
          </cell>
          <cell r="AB863" t="str">
            <v>2100</v>
          </cell>
          <cell r="AC863" t="str">
            <v>40</v>
          </cell>
          <cell r="AD863" t="str">
            <v>OnGo</v>
          </cell>
        </row>
        <row r="864">
          <cell r="A864" t="str">
            <v>P-MW-E00-011</v>
          </cell>
          <cell r="B864" t="str">
            <v>6540654001332</v>
          </cell>
          <cell r="C864" t="str">
            <v>Malawi</v>
          </cell>
          <cell r="D864" t="str">
            <v/>
          </cell>
          <cell r="E864" t="str">
            <v/>
          </cell>
          <cell r="F864" t="str">
            <v/>
          </cell>
          <cell r="G864" t="str">
            <v/>
          </cell>
          <cell r="H864" t="str">
            <v/>
          </cell>
          <cell r="I864" t="str">
            <v/>
          </cell>
          <cell r="J864" t="str">
            <v/>
          </cell>
          <cell r="K864" t="str">
            <v/>
          </cell>
          <cell r="L864" t="str">
            <v/>
          </cell>
          <cell r="M864">
            <v>0</v>
          </cell>
          <cell r="Q864" t="str">
            <v>SOV</v>
          </cell>
          <cell r="R864">
            <v>0.5</v>
          </cell>
          <cell r="T864" t="str">
            <v>NKHATA BAY TOWN WATER SUPPLY AND SANITATION PROJECT</v>
          </cell>
          <cell r="U864" t="str">
            <v>AHWS2</v>
          </cell>
          <cell r="V864" t="str">
            <v>E</v>
          </cell>
          <cell r="W864" t="str">
            <v>Water Sup/Sanit</v>
          </cell>
          <cell r="X864" t="str">
            <v>E0</v>
          </cell>
          <cell r="Y864" t="str">
            <v>Water supply and Sanitation</v>
          </cell>
          <cell r="Z864" t="str">
            <v>E00</v>
          </cell>
          <cell r="AA864" t="str">
            <v>Water supply and Sanitation</v>
          </cell>
          <cell r="AB864" t="str">
            <v>6540</v>
          </cell>
          <cell r="AC864" t="str">
            <v>10</v>
          </cell>
          <cell r="AD864" t="str">
            <v>OnGo</v>
          </cell>
        </row>
        <row r="865">
          <cell r="A865" t="str">
            <v>P-MW-E00-015</v>
          </cell>
          <cell r="B865" t="str">
            <v>5565155001901</v>
          </cell>
          <cell r="C865" t="str">
            <v>Malawi</v>
          </cell>
          <cell r="D865" t="str">
            <v/>
          </cell>
          <cell r="E865" t="str">
            <v/>
          </cell>
          <cell r="F865" t="str">
            <v/>
          </cell>
          <cell r="G865" t="str">
            <v/>
          </cell>
          <cell r="H865" t="str">
            <v/>
          </cell>
          <cell r="I865" t="str">
            <v/>
          </cell>
          <cell r="J865" t="str">
            <v/>
          </cell>
          <cell r="K865">
            <v>167995.4</v>
          </cell>
          <cell r="L865" t="str">
            <v/>
          </cell>
          <cell r="M865">
            <v>167995.4</v>
          </cell>
          <cell r="Q865" t="str">
            <v>SOV</v>
          </cell>
          <cell r="R865">
            <v>1</v>
          </cell>
          <cell r="T865" t="str">
            <v>TA CATCHMENT BASED CLIMATE RESILIENT WATER SECURITY FOR NORT</v>
          </cell>
          <cell r="U865" t="str">
            <v>AHWS2</v>
          </cell>
          <cell r="V865" t="str">
            <v>E</v>
          </cell>
          <cell r="W865" t="str">
            <v>Water Sup/Sanit</v>
          </cell>
          <cell r="X865" t="str">
            <v>E0</v>
          </cell>
          <cell r="Y865" t="str">
            <v>Water supply and Sanitation</v>
          </cell>
          <cell r="Z865" t="str">
            <v>E00</v>
          </cell>
          <cell r="AA865" t="str">
            <v>Water supply and Sanitation</v>
          </cell>
          <cell r="AB865" t="str">
            <v>5565</v>
          </cell>
          <cell r="AC865" t="str">
            <v>41</v>
          </cell>
          <cell r="AD865" t="str">
            <v>OnGo</v>
          </cell>
        </row>
        <row r="866">
          <cell r="A866" t="str">
            <v>P-MW-IA0-005</v>
          </cell>
          <cell r="B866" t="str">
            <v>2100150036497</v>
          </cell>
          <cell r="C866" t="str">
            <v>Malawi</v>
          </cell>
          <cell r="D866" t="str">
            <v/>
          </cell>
          <cell r="E866" t="str">
            <v/>
          </cell>
          <cell r="F866">
            <v>119414.96</v>
          </cell>
          <cell r="G866">
            <v>475895.82</v>
          </cell>
          <cell r="H866">
            <v>1931538.9699999997</v>
          </cell>
          <cell r="I866">
            <v>1549689.1400000001</v>
          </cell>
          <cell r="J866">
            <v>2177522.3200000003</v>
          </cell>
          <cell r="K866">
            <v>1265248.2899999998</v>
          </cell>
          <cell r="L866" t="str">
            <v/>
          </cell>
          <cell r="M866">
            <v>7519309.5000000009</v>
          </cell>
          <cell r="Q866" t="str">
            <v>SOV</v>
          </cell>
          <cell r="R866">
            <v>0.5</v>
          </cell>
          <cell r="T866" t="str">
            <v>JOBS FOR YOUTH MALAWI</v>
          </cell>
          <cell r="U866" t="str">
            <v>AHHD2</v>
          </cell>
          <cell r="V866" t="str">
            <v>I</v>
          </cell>
          <cell r="W866" t="str">
            <v>Social</v>
          </cell>
          <cell r="X866" t="str">
            <v>IA</v>
          </cell>
          <cell r="Y866" t="str">
            <v>Education</v>
          </cell>
          <cell r="Z866" t="str">
            <v>IA0</v>
          </cell>
          <cell r="AA866" t="str">
            <v>Education</v>
          </cell>
          <cell r="AB866" t="str">
            <v>2100</v>
          </cell>
          <cell r="AC866" t="str">
            <v>10</v>
          </cell>
          <cell r="AD866" t="str">
            <v>CLSD</v>
          </cell>
        </row>
        <row r="867">
          <cell r="A867" t="str">
            <v>P-MW-IA0-005</v>
          </cell>
          <cell r="B867" t="str">
            <v>2100155033671</v>
          </cell>
          <cell r="C867" t="str">
            <v>Malawi</v>
          </cell>
          <cell r="D867" t="str">
            <v/>
          </cell>
          <cell r="E867" t="str">
            <v/>
          </cell>
          <cell r="F867">
            <v>86290.249999999985</v>
          </cell>
          <cell r="G867">
            <v>263297.73000000004</v>
          </cell>
          <cell r="H867">
            <v>255510.41000000003</v>
          </cell>
          <cell r="I867">
            <v>247376.71000000008</v>
          </cell>
          <cell r="J867">
            <v>344649.21</v>
          </cell>
          <cell r="K867">
            <v>50521.939999999995</v>
          </cell>
          <cell r="L867" t="str">
            <v/>
          </cell>
          <cell r="M867">
            <v>1247646.2500000002</v>
          </cell>
          <cell r="Q867" t="str">
            <v>SOV</v>
          </cell>
          <cell r="R867">
            <v>0.5</v>
          </cell>
          <cell r="T867" t="str">
            <v>JOBS FOR YOUTH MALAWI</v>
          </cell>
          <cell r="U867" t="str">
            <v>AHHD2</v>
          </cell>
          <cell r="V867" t="str">
            <v>I</v>
          </cell>
          <cell r="W867" t="str">
            <v>Social</v>
          </cell>
          <cell r="X867" t="str">
            <v>IA</v>
          </cell>
          <cell r="Y867" t="str">
            <v>Education</v>
          </cell>
          <cell r="Z867" t="str">
            <v>IA0</v>
          </cell>
          <cell r="AA867" t="str">
            <v>Education</v>
          </cell>
          <cell r="AB867" t="str">
            <v>2100</v>
          </cell>
          <cell r="AC867" t="str">
            <v>41</v>
          </cell>
          <cell r="AD867" t="str">
            <v>CLSD</v>
          </cell>
        </row>
        <row r="868">
          <cell r="A868" t="str">
            <v>P-MW-IE0-005</v>
          </cell>
          <cell r="B868" t="str">
            <v>2100155029667</v>
          </cell>
          <cell r="C868" t="str">
            <v>Malawi</v>
          </cell>
          <cell r="D868">
            <v>19000000</v>
          </cell>
          <cell r="E868" t="str">
            <v/>
          </cell>
          <cell r="F868" t="str">
            <v/>
          </cell>
          <cell r="G868" t="str">
            <v/>
          </cell>
          <cell r="H868" t="str">
            <v/>
          </cell>
          <cell r="I868" t="str">
            <v/>
          </cell>
          <cell r="J868" t="str">
            <v/>
          </cell>
          <cell r="K868" t="str">
            <v/>
          </cell>
          <cell r="L868" t="str">
            <v/>
          </cell>
          <cell r="M868">
            <v>19000000</v>
          </cell>
          <cell r="Q868" t="str">
            <v>SOV</v>
          </cell>
          <cell r="R868">
            <v>1</v>
          </cell>
          <cell r="T868" t="str">
            <v>PROTECTION OF BASIC SERVICES</v>
          </cell>
          <cell r="U868" t="str">
            <v>RDGS4</v>
          </cell>
          <cell r="V868" t="str">
            <v>I</v>
          </cell>
          <cell r="W868" t="str">
            <v>Social</v>
          </cell>
          <cell r="X868" t="str">
            <v>IE</v>
          </cell>
          <cell r="Y868" t="str">
            <v>Poverty Allevation And Micro-Finance</v>
          </cell>
          <cell r="Z868" t="str">
            <v>IE0</v>
          </cell>
          <cell r="AA868" t="str">
            <v>Poverty Allevation And Micro-Finance</v>
          </cell>
          <cell r="AB868" t="str">
            <v>2100</v>
          </cell>
          <cell r="AC868" t="str">
            <v>21</v>
          </cell>
          <cell r="AD868" t="str">
            <v>CLSD</v>
          </cell>
        </row>
        <row r="869">
          <cell r="A869" t="str">
            <v>P-MW-K00-007</v>
          </cell>
          <cell r="B869" t="str">
            <v>2100155035316</v>
          </cell>
          <cell r="C869" t="str">
            <v>Malawi</v>
          </cell>
          <cell r="D869" t="str">
            <v/>
          </cell>
          <cell r="E869" t="str">
            <v/>
          </cell>
          <cell r="F869" t="str">
            <v/>
          </cell>
          <cell r="G869">
            <v>730117.96</v>
          </cell>
          <cell r="H869">
            <v>29668.22</v>
          </cell>
          <cell r="I869" t="str">
            <v/>
          </cell>
          <cell r="J869" t="str">
            <v/>
          </cell>
          <cell r="K869" t="str">
            <v/>
          </cell>
          <cell r="L869" t="str">
            <v/>
          </cell>
          <cell r="M869">
            <v>759786.17999999993</v>
          </cell>
          <cell r="Q869" t="str">
            <v>SOV</v>
          </cell>
          <cell r="R869">
            <v>1</v>
          </cell>
          <cell r="T869" t="str">
            <v>2016 MALAWI ECONOMIC CENSUS</v>
          </cell>
          <cell r="U869" t="str">
            <v>ECST2</v>
          </cell>
          <cell r="V869" t="str">
            <v>K</v>
          </cell>
          <cell r="W869" t="str">
            <v>Multi-Sector</v>
          </cell>
          <cell r="X869" t="str">
            <v>K0</v>
          </cell>
          <cell r="Y869" t="str">
            <v>Multi-Sector</v>
          </cell>
          <cell r="Z869" t="str">
            <v>K00</v>
          </cell>
          <cell r="AA869" t="str">
            <v>Multi-Sector</v>
          </cell>
          <cell r="AB869" t="str">
            <v>2100</v>
          </cell>
          <cell r="AC869" t="str">
            <v>40</v>
          </cell>
          <cell r="AD869" t="str">
            <v>COMP</v>
          </cell>
        </row>
        <row r="870">
          <cell r="A870" t="str">
            <v>P-MW-KA0-004</v>
          </cell>
          <cell r="B870" t="str">
            <v>2100150042347</v>
          </cell>
          <cell r="C870" t="str">
            <v>Malawi</v>
          </cell>
          <cell r="D870" t="str">
            <v/>
          </cell>
          <cell r="E870" t="str">
            <v/>
          </cell>
          <cell r="F870" t="str">
            <v/>
          </cell>
          <cell r="G870" t="str">
            <v/>
          </cell>
          <cell r="H870" t="str">
            <v/>
          </cell>
          <cell r="I870">
            <v>17870000</v>
          </cell>
          <cell r="J870" t="str">
            <v/>
          </cell>
          <cell r="K870" t="str">
            <v/>
          </cell>
          <cell r="L870" t="str">
            <v/>
          </cell>
          <cell r="M870">
            <v>17870000</v>
          </cell>
          <cell r="Q870" t="str">
            <v>SOV</v>
          </cell>
          <cell r="R870">
            <v>0.5</v>
          </cell>
          <cell r="T870" t="str">
            <v>MULTI-COUNTRY COVID-19 RESPONSE SUPPORT PROGRAM FOR MALAWI</v>
          </cell>
          <cell r="U870" t="str">
            <v>ECGF</v>
          </cell>
          <cell r="V870" t="str">
            <v>K</v>
          </cell>
          <cell r="W870" t="str">
            <v>Multi-Sector</v>
          </cell>
          <cell r="X870" t="str">
            <v>KA</v>
          </cell>
          <cell r="Y870" t="str">
            <v>Public Sector Management</v>
          </cell>
          <cell r="Z870" t="str">
            <v>KA0</v>
          </cell>
          <cell r="AA870" t="str">
            <v>Public Sector Management</v>
          </cell>
          <cell r="AB870" t="str">
            <v>2100</v>
          </cell>
          <cell r="AC870" t="str">
            <v>21</v>
          </cell>
          <cell r="AD870" t="str">
            <v>CLSD</v>
          </cell>
        </row>
        <row r="871">
          <cell r="A871" t="str">
            <v>P-MW-KA0-004</v>
          </cell>
          <cell r="B871" t="str">
            <v>2100155040737</v>
          </cell>
          <cell r="C871" t="str">
            <v>Malawi</v>
          </cell>
          <cell r="D871" t="str">
            <v/>
          </cell>
          <cell r="E871" t="str">
            <v/>
          </cell>
          <cell r="F871" t="str">
            <v/>
          </cell>
          <cell r="G871" t="str">
            <v/>
          </cell>
          <cell r="H871" t="str">
            <v/>
          </cell>
          <cell r="I871">
            <v>15030000</v>
          </cell>
          <cell r="J871" t="str">
            <v/>
          </cell>
          <cell r="K871" t="str">
            <v/>
          </cell>
          <cell r="L871" t="str">
            <v/>
          </cell>
          <cell r="M871">
            <v>15030000</v>
          </cell>
          <cell r="Q871" t="str">
            <v>SOV</v>
          </cell>
          <cell r="R871">
            <v>0.5</v>
          </cell>
          <cell r="T871" t="str">
            <v>MULTI-COUNTRY COVID-19 RESPONSE SUPPORT PROGRAM FOR MALAWI</v>
          </cell>
          <cell r="U871" t="str">
            <v>ECGF</v>
          </cell>
          <cell r="V871" t="str">
            <v>K</v>
          </cell>
          <cell r="W871" t="str">
            <v>Multi-Sector</v>
          </cell>
          <cell r="X871" t="str">
            <v>KA</v>
          </cell>
          <cell r="Y871" t="str">
            <v>Public Sector Management</v>
          </cell>
          <cell r="Z871" t="str">
            <v>KA0</v>
          </cell>
          <cell r="AA871" t="str">
            <v>Public Sector Management</v>
          </cell>
          <cell r="AB871" t="str">
            <v>2100</v>
          </cell>
          <cell r="AC871" t="str">
            <v>20</v>
          </cell>
          <cell r="AD871" t="str">
            <v>CLSD</v>
          </cell>
        </row>
        <row r="872">
          <cell r="A872" t="str">
            <v>P-MW-KB0-002</v>
          </cell>
          <cell r="B872" t="str">
            <v>5700155002752</v>
          </cell>
          <cell r="C872" t="str">
            <v>Malawi</v>
          </cell>
          <cell r="D872" t="str">
            <v/>
          </cell>
          <cell r="E872" t="str">
            <v/>
          </cell>
          <cell r="F872">
            <v>12175</v>
          </cell>
          <cell r="G872" t="str">
            <v/>
          </cell>
          <cell r="H872">
            <v>217976.18</v>
          </cell>
          <cell r="I872">
            <v>205708.66</v>
          </cell>
          <cell r="J872">
            <v>148612.81</v>
          </cell>
          <cell r="K872">
            <v>105390.20000000001</v>
          </cell>
          <cell r="L872" t="str">
            <v/>
          </cell>
          <cell r="M872">
            <v>689862.84999999986</v>
          </cell>
          <cell r="Q872" t="str">
            <v>SOV</v>
          </cell>
          <cell r="R872">
            <v>1</v>
          </cell>
          <cell r="T872" t="str">
            <v>NACALA RAIL AND PORT VALUE ADDITION PROJECT</v>
          </cell>
          <cell r="U872" t="str">
            <v>AHHD2</v>
          </cell>
          <cell r="V872" t="str">
            <v>K</v>
          </cell>
          <cell r="W872" t="str">
            <v>Multi-Sector</v>
          </cell>
          <cell r="X872" t="str">
            <v>KB</v>
          </cell>
          <cell r="Y872" t="str">
            <v>Private Sector Management</v>
          </cell>
          <cell r="Z872" t="str">
            <v>KB0</v>
          </cell>
          <cell r="AA872" t="str">
            <v>Private Sector Management</v>
          </cell>
          <cell r="AB872" t="str">
            <v>5700</v>
          </cell>
          <cell r="AC872" t="str">
            <v>41</v>
          </cell>
          <cell r="AD872" t="str">
            <v>CLSD</v>
          </cell>
        </row>
        <row r="873">
          <cell r="A873" t="str">
            <v>P-MW-KF0-003</v>
          </cell>
          <cell r="B873" t="str">
            <v>2100155030616</v>
          </cell>
          <cell r="C873" t="str">
            <v>Malawi</v>
          </cell>
          <cell r="D873" t="str">
            <v/>
          </cell>
          <cell r="E873">
            <v>358278.39</v>
          </cell>
          <cell r="F873">
            <v>645470.47</v>
          </cell>
          <cell r="G873">
            <v>787032.3600000001</v>
          </cell>
          <cell r="H873">
            <v>69087.12</v>
          </cell>
          <cell r="I873" t="str">
            <v/>
          </cell>
          <cell r="J873" t="str">
            <v/>
          </cell>
          <cell r="K873" t="str">
            <v/>
          </cell>
          <cell r="L873" t="str">
            <v/>
          </cell>
          <cell r="M873">
            <v>1859868.3400000003</v>
          </cell>
          <cell r="Q873" t="str">
            <v>SOV</v>
          </cell>
          <cell r="R873">
            <v>1</v>
          </cell>
          <cell r="T873" t="str">
            <v>PUBLIC FINANCE MANAGEMENT  INSTITUTIONAL SUPPORT PROJECT-PHA</v>
          </cell>
          <cell r="U873" t="str">
            <v>RDGS4</v>
          </cell>
          <cell r="V873" t="str">
            <v>K</v>
          </cell>
          <cell r="W873" t="str">
            <v>Multi-Sector</v>
          </cell>
          <cell r="X873" t="str">
            <v>KF</v>
          </cell>
          <cell r="Y873" t="str">
            <v>Institutional Support</v>
          </cell>
          <cell r="Z873" t="str">
            <v>KF0</v>
          </cell>
          <cell r="AA873" t="str">
            <v>Institutional Support</v>
          </cell>
          <cell r="AB873" t="str">
            <v>2100</v>
          </cell>
          <cell r="AC873" t="str">
            <v>41</v>
          </cell>
          <cell r="AD873" t="str">
            <v>CLSD</v>
          </cell>
        </row>
        <row r="874">
          <cell r="A874" t="str">
            <v>P-MW-KF0-005</v>
          </cell>
          <cell r="B874" t="str">
            <v>2100155036422</v>
          </cell>
          <cell r="C874" t="str">
            <v>Malawi</v>
          </cell>
          <cell r="D874" t="str">
            <v/>
          </cell>
          <cell r="E874" t="str">
            <v/>
          </cell>
          <cell r="F874" t="str">
            <v/>
          </cell>
          <cell r="G874">
            <v>414617.92</v>
          </cell>
          <cell r="H874">
            <v>600425.94000000018</v>
          </cell>
          <cell r="I874">
            <v>1743197.4400000004</v>
          </cell>
          <cell r="J874">
            <v>2216639.12</v>
          </cell>
          <cell r="K874">
            <v>1467120.6700000002</v>
          </cell>
          <cell r="L874">
            <v>342595.70999999996</v>
          </cell>
          <cell r="M874">
            <v>6784596.8000000007</v>
          </cell>
          <cell r="Q874" t="str">
            <v>SOV</v>
          </cell>
          <cell r="R874">
            <v>1</v>
          </cell>
          <cell r="T874" t="str">
            <v>PROMOTING INVESTMENT AND COMPETITIVNESS IN TOURISM SECTOR (P</v>
          </cell>
          <cell r="U874" t="str">
            <v>ECGF2</v>
          </cell>
          <cell r="V874" t="str">
            <v>K</v>
          </cell>
          <cell r="W874" t="str">
            <v>Multi-Sector</v>
          </cell>
          <cell r="X874" t="str">
            <v>KF</v>
          </cell>
          <cell r="Y874" t="str">
            <v>Institutional Support</v>
          </cell>
          <cell r="Z874" t="str">
            <v>KF0</v>
          </cell>
          <cell r="AA874" t="str">
            <v>Institutional Support</v>
          </cell>
          <cell r="AB874" t="str">
            <v>2100</v>
          </cell>
          <cell r="AC874" t="str">
            <v>40</v>
          </cell>
          <cell r="AD874" t="str">
            <v>COMP</v>
          </cell>
        </row>
        <row r="875">
          <cell r="A875" t="str">
            <v>P-MW-KF0-007</v>
          </cell>
          <cell r="B875" t="str">
            <v>2100155041177</v>
          </cell>
          <cell r="C875" t="str">
            <v>Malawi</v>
          </cell>
          <cell r="D875" t="str">
            <v/>
          </cell>
          <cell r="E875" t="str">
            <v/>
          </cell>
          <cell r="F875" t="str">
            <v/>
          </cell>
          <cell r="G875" t="str">
            <v/>
          </cell>
          <cell r="H875" t="str">
            <v/>
          </cell>
          <cell r="I875" t="str">
            <v/>
          </cell>
          <cell r="J875" t="str">
            <v/>
          </cell>
          <cell r="K875">
            <v>146645.01999999999</v>
          </cell>
          <cell r="L875" t="str">
            <v/>
          </cell>
          <cell r="M875">
            <v>146645.01999999999</v>
          </cell>
          <cell r="Q875" t="str">
            <v>SOV</v>
          </cell>
          <cell r="R875">
            <v>1</v>
          </cell>
          <cell r="T875" t="str">
            <v>SUPPORT FOR DIGITIZATION, FINANCIAL INCLUSION AND COMPETITIV</v>
          </cell>
          <cell r="U875" t="str">
            <v>PIFD1</v>
          </cell>
          <cell r="V875" t="str">
            <v>K</v>
          </cell>
          <cell r="W875" t="str">
            <v>Multi-Sector</v>
          </cell>
          <cell r="X875" t="str">
            <v>KF</v>
          </cell>
          <cell r="Y875" t="str">
            <v>Institutional Support</v>
          </cell>
          <cell r="Z875" t="str">
            <v>KF0</v>
          </cell>
          <cell r="AA875" t="str">
            <v>Institutional Support</v>
          </cell>
          <cell r="AB875" t="str">
            <v>2100</v>
          </cell>
          <cell r="AC875" t="str">
            <v>40</v>
          </cell>
          <cell r="AD875" t="str">
            <v>OnGo</v>
          </cell>
        </row>
        <row r="876">
          <cell r="A876" t="str">
            <v>P-MW-KF0-008</v>
          </cell>
          <cell r="B876" t="str">
            <v>2100150042286</v>
          </cell>
          <cell r="C876" t="str">
            <v>Malawi</v>
          </cell>
          <cell r="D876" t="str">
            <v/>
          </cell>
          <cell r="E876" t="str">
            <v/>
          </cell>
          <cell r="F876" t="str">
            <v/>
          </cell>
          <cell r="G876" t="str">
            <v/>
          </cell>
          <cell r="H876" t="str">
            <v/>
          </cell>
          <cell r="I876">
            <v>38411.550000000003</v>
          </cell>
          <cell r="J876">
            <v>21078.67</v>
          </cell>
          <cell r="K876">
            <v>173200.3</v>
          </cell>
          <cell r="L876">
            <v>45145.31</v>
          </cell>
          <cell r="M876">
            <v>277835.82999999996</v>
          </cell>
          <cell r="Q876" t="str">
            <v>SOV</v>
          </cell>
          <cell r="R876">
            <v>0.5</v>
          </cell>
          <cell r="T876" t="str">
            <v>SUPPLEMENTARY FINANCING FOR  PROMOTING INVESTMENT AND COMPET</v>
          </cell>
          <cell r="U876" t="str">
            <v>ECGF2</v>
          </cell>
          <cell r="V876" t="str">
            <v>K</v>
          </cell>
          <cell r="W876" t="str">
            <v>Multi-Sector</v>
          </cell>
          <cell r="X876" t="str">
            <v>KF</v>
          </cell>
          <cell r="Y876" t="str">
            <v>Institutional Support</v>
          </cell>
          <cell r="Z876" t="str">
            <v>KF0</v>
          </cell>
          <cell r="AA876" t="str">
            <v>Institutional Support</v>
          </cell>
          <cell r="AB876" t="str">
            <v>2100</v>
          </cell>
          <cell r="AC876" t="str">
            <v>10</v>
          </cell>
          <cell r="AD876" t="str">
            <v>COMP</v>
          </cell>
        </row>
        <row r="877">
          <cell r="A877" t="str">
            <v>P-MW-KF0-008</v>
          </cell>
          <cell r="B877" t="str">
            <v>2100155040669</v>
          </cell>
          <cell r="C877" t="str">
            <v>Malawi</v>
          </cell>
          <cell r="D877" t="str">
            <v/>
          </cell>
          <cell r="E877" t="str">
            <v/>
          </cell>
          <cell r="F877" t="str">
            <v/>
          </cell>
          <cell r="G877" t="str">
            <v/>
          </cell>
          <cell r="H877" t="str">
            <v/>
          </cell>
          <cell r="I877" t="str">
            <v/>
          </cell>
          <cell r="J877">
            <v>158372.48000000001</v>
          </cell>
          <cell r="K877">
            <v>121790.64</v>
          </cell>
          <cell r="L877">
            <v>90032.88</v>
          </cell>
          <cell r="M877">
            <v>370196</v>
          </cell>
          <cell r="Q877" t="str">
            <v>SOV</v>
          </cell>
          <cell r="R877">
            <v>0.5</v>
          </cell>
          <cell r="T877" t="str">
            <v>SUPPLEMENTARY FINANCING FOR  PROMOTING INVESTMENT AND COMPET</v>
          </cell>
          <cell r="U877" t="str">
            <v>ECGF2</v>
          </cell>
          <cell r="V877" t="str">
            <v>K</v>
          </cell>
          <cell r="W877" t="str">
            <v>Multi-Sector</v>
          </cell>
          <cell r="X877" t="str">
            <v>KF</v>
          </cell>
          <cell r="Y877" t="str">
            <v>Institutional Support</v>
          </cell>
          <cell r="Z877" t="str">
            <v>KF0</v>
          </cell>
          <cell r="AA877" t="str">
            <v>Institutional Support</v>
          </cell>
          <cell r="AB877" t="str">
            <v>2100</v>
          </cell>
          <cell r="AC877" t="str">
            <v>41</v>
          </cell>
          <cell r="AD877" t="str">
            <v>COMP</v>
          </cell>
        </row>
        <row r="878">
          <cell r="A878" t="str">
            <v>P-MZ-AA0-030</v>
          </cell>
          <cell r="B878" t="str">
            <v>2100150034697</v>
          </cell>
          <cell r="C878" t="str">
            <v>Mozambique</v>
          </cell>
          <cell r="D878" t="str">
            <v/>
          </cell>
          <cell r="E878">
            <v>6991.21</v>
          </cell>
          <cell r="F878">
            <v>400174.67</v>
          </cell>
          <cell r="G878">
            <v>342410.42000000004</v>
          </cell>
          <cell r="H878">
            <v>3594.56</v>
          </cell>
          <cell r="I878" t="str">
            <v/>
          </cell>
          <cell r="J878" t="str">
            <v/>
          </cell>
          <cell r="K878" t="str">
            <v/>
          </cell>
          <cell r="L878" t="str">
            <v/>
          </cell>
          <cell r="M878">
            <v>753170.8600000001</v>
          </cell>
          <cell r="Q878" t="str">
            <v>SOV</v>
          </cell>
          <cell r="R878">
            <v>1</v>
          </cell>
          <cell r="T878" t="str">
            <v>COFAMOSA IRRIGATION PROJECT - PPF.</v>
          </cell>
          <cell r="U878" t="str">
            <v>AHAI6</v>
          </cell>
          <cell r="V878" t="str">
            <v>A</v>
          </cell>
          <cell r="W878" t="str">
            <v>Agriculture</v>
          </cell>
          <cell r="X878" t="str">
            <v>AA</v>
          </cell>
          <cell r="Y878" t="str">
            <v>Agriculture</v>
          </cell>
          <cell r="Z878" t="str">
            <v>AA0</v>
          </cell>
          <cell r="AA878" t="str">
            <v>Agriculture</v>
          </cell>
          <cell r="AB878" t="str">
            <v>2100</v>
          </cell>
          <cell r="AC878" t="str">
            <v>32</v>
          </cell>
          <cell r="AD878" t="str">
            <v>COMP</v>
          </cell>
        </row>
        <row r="879">
          <cell r="A879" t="str">
            <v>P-MZ-AA0-031</v>
          </cell>
          <cell r="B879" t="str">
            <v>2100150039194</v>
          </cell>
          <cell r="C879" t="str">
            <v>Mozambique</v>
          </cell>
          <cell r="D879" t="str">
            <v/>
          </cell>
          <cell r="E879" t="str">
            <v/>
          </cell>
          <cell r="F879" t="str">
            <v/>
          </cell>
          <cell r="G879">
            <v>8151.89</v>
          </cell>
          <cell r="H879">
            <v>239905.67</v>
          </cell>
          <cell r="I879">
            <v>465349.04000000004</v>
          </cell>
          <cell r="J879">
            <v>269046.21999999997</v>
          </cell>
          <cell r="K879" t="str">
            <v/>
          </cell>
          <cell r="L879" t="str">
            <v/>
          </cell>
          <cell r="M879">
            <v>982452.82000000007</v>
          </cell>
          <cell r="Q879" t="str">
            <v>SOV</v>
          </cell>
          <cell r="R879">
            <v>1</v>
          </cell>
          <cell r="T879" t="str">
            <v>PPF-VALUE CHAIN AND MARKET DEVELOPMENT PROGRAM ALONG PEMBA_L</v>
          </cell>
          <cell r="U879" t="str">
            <v>AHAI6</v>
          </cell>
          <cell r="V879" t="str">
            <v>A</v>
          </cell>
          <cell r="W879" t="str">
            <v>Agriculture</v>
          </cell>
          <cell r="X879" t="str">
            <v>AA</v>
          </cell>
          <cell r="Y879" t="str">
            <v>Agriculture</v>
          </cell>
          <cell r="Z879" t="str">
            <v>AA0</v>
          </cell>
          <cell r="AA879" t="str">
            <v>Agriculture</v>
          </cell>
          <cell r="AB879" t="str">
            <v>2100</v>
          </cell>
          <cell r="AC879" t="str">
            <v>32</v>
          </cell>
          <cell r="AD879" t="str">
            <v>COMP</v>
          </cell>
        </row>
        <row r="880">
          <cell r="A880" t="str">
            <v>P-MZ-AA0-032</v>
          </cell>
          <cell r="B880" t="str">
            <v>5000199004418</v>
          </cell>
          <cell r="C880" t="str">
            <v>Mozambique</v>
          </cell>
          <cell r="D880" t="str">
            <v/>
          </cell>
          <cell r="E880" t="str">
            <v/>
          </cell>
          <cell r="F880" t="str">
            <v/>
          </cell>
          <cell r="G880" t="str">
            <v/>
          </cell>
          <cell r="H880" t="str">
            <v/>
          </cell>
          <cell r="I880" t="str">
            <v/>
          </cell>
          <cell r="J880" t="str">
            <v/>
          </cell>
          <cell r="K880" t="str">
            <v/>
          </cell>
          <cell r="L880" t="str">
            <v/>
          </cell>
          <cell r="M880">
            <v>0</v>
          </cell>
          <cell r="Q880" t="str">
            <v>SOV</v>
          </cell>
          <cell r="R880">
            <v>1</v>
          </cell>
          <cell r="T880" t="str">
            <v>EMERGENCY HUMANITARIAN RELIEF ASSISTANCY DROUGHT DISASTER</v>
          </cell>
          <cell r="U880" t="str">
            <v>AHAI6</v>
          </cell>
          <cell r="V880" t="str">
            <v>A</v>
          </cell>
          <cell r="W880" t="str">
            <v>Agriculture</v>
          </cell>
          <cell r="X880" t="str">
            <v>AA</v>
          </cell>
          <cell r="Y880" t="str">
            <v>Agriculture</v>
          </cell>
          <cell r="Z880" t="str">
            <v>AA0</v>
          </cell>
          <cell r="AA880" t="str">
            <v>Agriculture</v>
          </cell>
          <cell r="AB880" t="str">
            <v>5000</v>
          </cell>
          <cell r="AC880" t="str">
            <v>50</v>
          </cell>
          <cell r="AD880" t="str">
            <v>COMP</v>
          </cell>
        </row>
        <row r="881">
          <cell r="A881" t="str">
            <v>P-MZ-AA0-033</v>
          </cell>
          <cell r="B881" t="str">
            <v>2100155036468</v>
          </cell>
          <cell r="C881" t="str">
            <v>Mozambique</v>
          </cell>
          <cell r="D881" t="str">
            <v/>
          </cell>
          <cell r="E881" t="str">
            <v/>
          </cell>
          <cell r="F881" t="str">
            <v/>
          </cell>
          <cell r="G881">
            <v>628294.86999999988</v>
          </cell>
          <cell r="H881">
            <v>5196179.5400000019</v>
          </cell>
          <cell r="I881">
            <v>2256729.399999999</v>
          </cell>
          <cell r="J881">
            <v>1572224.9300000002</v>
          </cell>
          <cell r="K881">
            <v>129229.94</v>
          </cell>
          <cell r="L881" t="str">
            <v/>
          </cell>
          <cell r="M881">
            <v>9782658.6799999997</v>
          </cell>
          <cell r="Q881" t="str">
            <v>SOV</v>
          </cell>
          <cell r="R881">
            <v>1</v>
          </cell>
          <cell r="T881" t="str">
            <v>DROUGHT RECOVERY AND AGRICULTURE RESILIENCE PROJECT</v>
          </cell>
          <cell r="U881" t="str">
            <v>AHAI6</v>
          </cell>
          <cell r="V881" t="str">
            <v>A</v>
          </cell>
          <cell r="W881" t="str">
            <v>Agriculture</v>
          </cell>
          <cell r="X881" t="str">
            <v>AA</v>
          </cell>
          <cell r="Y881" t="str">
            <v>Agriculture</v>
          </cell>
          <cell r="Z881" t="str">
            <v>AA0</v>
          </cell>
          <cell r="AA881" t="str">
            <v>Agriculture</v>
          </cell>
          <cell r="AB881" t="str">
            <v>2100</v>
          </cell>
          <cell r="AC881" t="str">
            <v>41</v>
          </cell>
          <cell r="AD881" t="str">
            <v>OnGo</v>
          </cell>
        </row>
        <row r="882">
          <cell r="A882" t="str">
            <v>P-MZ-AA0-034</v>
          </cell>
          <cell r="B882" t="str">
            <v>2100155037718</v>
          </cell>
          <cell r="C882" t="str">
            <v>Mozambique</v>
          </cell>
          <cell r="D882" t="str">
            <v/>
          </cell>
          <cell r="E882" t="str">
            <v/>
          </cell>
          <cell r="F882" t="str">
            <v/>
          </cell>
          <cell r="G882">
            <v>104831.21</v>
          </cell>
          <cell r="H882">
            <v>545515.00999999989</v>
          </cell>
          <cell r="I882">
            <v>974053.61</v>
          </cell>
          <cell r="J882">
            <v>3035258.31</v>
          </cell>
          <cell r="K882">
            <v>1857327.4900000009</v>
          </cell>
          <cell r="L882">
            <v>559349.25</v>
          </cell>
          <cell r="M882">
            <v>7076334.8800000008</v>
          </cell>
          <cell r="Q882" t="str">
            <v>SOV</v>
          </cell>
          <cell r="R882">
            <v>1</v>
          </cell>
          <cell r="T882" t="str">
            <v>AGRICULTURAL VALUE CHAIN AND YOUTH EMPOWERMENT PROJECT</v>
          </cell>
          <cell r="U882" t="str">
            <v>AHAI6</v>
          </cell>
          <cell r="V882" t="str">
            <v>A</v>
          </cell>
          <cell r="W882" t="str">
            <v>Agriculture</v>
          </cell>
          <cell r="X882" t="str">
            <v>AA</v>
          </cell>
          <cell r="Y882" t="str">
            <v>Agriculture</v>
          </cell>
          <cell r="Z882" t="str">
            <v>AA0</v>
          </cell>
          <cell r="AA882" t="str">
            <v>Agriculture</v>
          </cell>
          <cell r="AB882" t="str">
            <v>2100</v>
          </cell>
          <cell r="AC882" t="str">
            <v>40</v>
          </cell>
          <cell r="AD882" t="str">
            <v>OnGo</v>
          </cell>
        </row>
        <row r="883">
          <cell r="A883" t="str">
            <v>P-MZ-AA0-039</v>
          </cell>
          <cell r="B883" t="str">
            <v>2100155041220</v>
          </cell>
          <cell r="C883" t="str">
            <v>Mozambique</v>
          </cell>
          <cell r="D883" t="str">
            <v/>
          </cell>
          <cell r="E883" t="str">
            <v/>
          </cell>
          <cell r="F883" t="str">
            <v/>
          </cell>
          <cell r="G883" t="str">
            <v/>
          </cell>
          <cell r="H883" t="str">
            <v/>
          </cell>
          <cell r="I883" t="str">
            <v/>
          </cell>
          <cell r="J883" t="str">
            <v/>
          </cell>
          <cell r="K883">
            <v>29927.67</v>
          </cell>
          <cell r="L883">
            <v>82414.620000000024</v>
          </cell>
          <cell r="M883">
            <v>112342.29000000002</v>
          </cell>
          <cell r="Q883" t="str">
            <v>SOV</v>
          </cell>
          <cell r="R883">
            <v>0.5</v>
          </cell>
          <cell r="T883" t="str">
            <v>PEMBA-LICHINGA INTEGRATED DEVELOPMENT PROJECT PHASE I</v>
          </cell>
          <cell r="U883" t="str">
            <v>AHFR2</v>
          </cell>
          <cell r="V883" t="str">
            <v>A</v>
          </cell>
          <cell r="W883" t="str">
            <v>Agriculture</v>
          </cell>
          <cell r="X883" t="str">
            <v>AA</v>
          </cell>
          <cell r="Y883" t="str">
            <v>Agriculture</v>
          </cell>
          <cell r="Z883" t="str">
            <v>AA0</v>
          </cell>
          <cell r="AA883" t="str">
            <v>Agriculture</v>
          </cell>
          <cell r="AB883" t="str">
            <v>2100</v>
          </cell>
          <cell r="AC883" t="str">
            <v>41</v>
          </cell>
          <cell r="AD883" t="str">
            <v>OnGo</v>
          </cell>
        </row>
        <row r="884">
          <cell r="A884" t="str">
            <v>P-MZ-AA0-039</v>
          </cell>
          <cell r="B884" t="str">
            <v>5900155016752</v>
          </cell>
          <cell r="C884" t="str">
            <v>Mozambique</v>
          </cell>
          <cell r="D884" t="str">
            <v/>
          </cell>
          <cell r="E884" t="str">
            <v/>
          </cell>
          <cell r="F884" t="str">
            <v/>
          </cell>
          <cell r="G884" t="str">
            <v/>
          </cell>
          <cell r="H884" t="str">
            <v/>
          </cell>
          <cell r="I884" t="str">
            <v/>
          </cell>
          <cell r="J884" t="str">
            <v/>
          </cell>
          <cell r="K884">
            <v>379947.87</v>
          </cell>
          <cell r="L884">
            <v>1089497.8600000001</v>
          </cell>
          <cell r="M884">
            <v>1469445.73</v>
          </cell>
          <cell r="Q884" t="str">
            <v>SOV</v>
          </cell>
          <cell r="R884">
            <v>0.5</v>
          </cell>
          <cell r="T884" t="str">
            <v>PEMBA-LICHINGA INTEGRATED DEVELOPMENT PROJECT PHASE I</v>
          </cell>
          <cell r="U884" t="str">
            <v>AHFR2</v>
          </cell>
          <cell r="V884" t="str">
            <v>A</v>
          </cell>
          <cell r="W884" t="str">
            <v>Agriculture</v>
          </cell>
          <cell r="X884" t="str">
            <v>AA</v>
          </cell>
          <cell r="Y884" t="str">
            <v>Agriculture</v>
          </cell>
          <cell r="Z884" t="str">
            <v>AA0</v>
          </cell>
          <cell r="AA884" t="str">
            <v>Agriculture</v>
          </cell>
          <cell r="AB884" t="str">
            <v>5900</v>
          </cell>
          <cell r="AC884" t="str">
            <v>41</v>
          </cell>
          <cell r="AD884" t="str">
            <v>OnGo</v>
          </cell>
        </row>
        <row r="885">
          <cell r="A885" t="str">
            <v>P-MZ-AA0-041</v>
          </cell>
          <cell r="B885" t="str">
            <v>5900155017004</v>
          </cell>
          <cell r="C885" t="str">
            <v>Mozambique</v>
          </cell>
          <cell r="D885" t="str">
            <v/>
          </cell>
          <cell r="E885" t="str">
            <v/>
          </cell>
          <cell r="F885" t="str">
            <v/>
          </cell>
          <cell r="G885" t="str">
            <v/>
          </cell>
          <cell r="H885" t="str">
            <v/>
          </cell>
          <cell r="I885" t="str">
            <v/>
          </cell>
          <cell r="J885" t="str">
            <v/>
          </cell>
          <cell r="K885">
            <v>334210</v>
          </cell>
          <cell r="L885" t="str">
            <v/>
          </cell>
          <cell r="M885">
            <v>334210</v>
          </cell>
          <cell r="Q885" t="str">
            <v>SOV</v>
          </cell>
          <cell r="R885">
            <v>1</v>
          </cell>
          <cell r="T885" t="str">
            <v>ENHANCING PRIVATE SECTOR ENGAGEMENT AND CAPACITY BUILDING IN</v>
          </cell>
          <cell r="U885" t="str">
            <v>AHAI6</v>
          </cell>
          <cell r="V885" t="str">
            <v>A</v>
          </cell>
          <cell r="W885" t="str">
            <v>Agriculture</v>
          </cell>
          <cell r="X885" t="str">
            <v>AA</v>
          </cell>
          <cell r="Y885" t="str">
            <v>Agriculture</v>
          </cell>
          <cell r="Z885" t="str">
            <v>AA0</v>
          </cell>
          <cell r="AA885" t="str">
            <v>Agriculture</v>
          </cell>
          <cell r="AB885" t="str">
            <v>5900</v>
          </cell>
          <cell r="AC885" t="str">
            <v>84</v>
          </cell>
          <cell r="AD885" t="str">
            <v>APVD</v>
          </cell>
        </row>
        <row r="886">
          <cell r="A886" t="str">
            <v>P-MZ-AA0-043</v>
          </cell>
          <cell r="B886" t="str">
            <v>5900155017270</v>
          </cell>
          <cell r="C886" t="str">
            <v>Mozambique</v>
          </cell>
          <cell r="D886" t="str">
            <v/>
          </cell>
          <cell r="E886" t="str">
            <v/>
          </cell>
          <cell r="F886" t="str">
            <v/>
          </cell>
          <cell r="G886" t="str">
            <v/>
          </cell>
          <cell r="H886" t="str">
            <v/>
          </cell>
          <cell r="I886" t="str">
            <v/>
          </cell>
          <cell r="J886" t="str">
            <v/>
          </cell>
          <cell r="K886" t="str">
            <v/>
          </cell>
          <cell r="L886">
            <v>184497.81</v>
          </cell>
          <cell r="M886">
            <v>184497.81</v>
          </cell>
          <cell r="Q886" t="str">
            <v>SOV</v>
          </cell>
          <cell r="R886">
            <v>1</v>
          </cell>
          <cell r="T886" t="str">
            <v>POST-IDAI CYCLONE RECONSTRUCTION PROJECT SUPLEMENTARY LOAN</v>
          </cell>
          <cell r="U886" t="str">
            <v>AHAI6</v>
          </cell>
          <cell r="V886" t="str">
            <v>A</v>
          </cell>
          <cell r="W886" t="str">
            <v>Agriculture</v>
          </cell>
          <cell r="X886" t="str">
            <v>AA</v>
          </cell>
          <cell r="Y886" t="str">
            <v>Agriculture</v>
          </cell>
          <cell r="Z886" t="str">
            <v>AA0</v>
          </cell>
          <cell r="AA886" t="str">
            <v>Agriculture</v>
          </cell>
          <cell r="AB886" t="str">
            <v>5900</v>
          </cell>
          <cell r="AC886" t="str">
            <v>40</v>
          </cell>
          <cell r="AD886" t="str">
            <v>OnGo</v>
          </cell>
        </row>
        <row r="887">
          <cell r="A887" t="str">
            <v>P-MZ-AAC-006</v>
          </cell>
          <cell r="B887" t="str">
            <v>2100155037717</v>
          </cell>
          <cell r="C887" t="str">
            <v>Mozambique</v>
          </cell>
          <cell r="D887" t="str">
            <v/>
          </cell>
          <cell r="E887" t="str">
            <v/>
          </cell>
          <cell r="F887" t="str">
            <v/>
          </cell>
          <cell r="G887" t="str">
            <v/>
          </cell>
          <cell r="H887">
            <v>2308025</v>
          </cell>
          <cell r="I887">
            <v>2631181.4400000004</v>
          </cell>
          <cell r="J887" t="str">
            <v/>
          </cell>
          <cell r="K887" t="str">
            <v/>
          </cell>
          <cell r="L887" t="str">
            <v/>
          </cell>
          <cell r="M887">
            <v>4939206.4400000004</v>
          </cell>
          <cell r="Q887" t="str">
            <v>SOV</v>
          </cell>
          <cell r="R887">
            <v>1</v>
          </cell>
          <cell r="T887" t="str">
            <v>MASSINGIR DAM EMERGENCY REHABILITATION PROJECT SUPPLEMENTARY</v>
          </cell>
          <cell r="U887" t="str">
            <v>RDGS2</v>
          </cell>
          <cell r="V887" t="str">
            <v>A</v>
          </cell>
          <cell r="W887" t="str">
            <v>Agriculture</v>
          </cell>
          <cell r="X887" t="str">
            <v>AA</v>
          </cell>
          <cell r="Y887" t="str">
            <v>Agriculture</v>
          </cell>
          <cell r="Z887" t="str">
            <v>AAC</v>
          </cell>
          <cell r="AA887" t="str">
            <v>Irrigation And Drainage</v>
          </cell>
          <cell r="AB887" t="str">
            <v>2100</v>
          </cell>
          <cell r="AC887" t="str">
            <v>40</v>
          </cell>
          <cell r="AD887" t="str">
            <v>TERM</v>
          </cell>
        </row>
        <row r="888">
          <cell r="A888" t="str">
            <v>P-MZ-AAG-008</v>
          </cell>
          <cell r="B888" t="str">
            <v>5900155016566</v>
          </cell>
          <cell r="C888" t="str">
            <v>Mozambique</v>
          </cell>
          <cell r="D888" t="str">
            <v/>
          </cell>
          <cell r="E888" t="str">
            <v/>
          </cell>
          <cell r="F888" t="str">
            <v/>
          </cell>
          <cell r="G888" t="str">
            <v/>
          </cell>
          <cell r="H888" t="str">
            <v/>
          </cell>
          <cell r="I888" t="str">
            <v/>
          </cell>
          <cell r="J888" t="str">
            <v/>
          </cell>
          <cell r="K888">
            <v>2340929.6900000009</v>
          </cell>
          <cell r="L888">
            <v>3727593.9700000007</v>
          </cell>
          <cell r="M888">
            <v>6068523.660000002</v>
          </cell>
          <cell r="Q888" t="str">
            <v>SOV</v>
          </cell>
          <cell r="R888">
            <v>1</v>
          </cell>
          <cell r="T888" t="str">
            <v>CLIMATE INSURANCE FINANCE &amp;  RESILIENCY DEVELOPMENT PROGRAM</v>
          </cell>
          <cell r="U888" t="str">
            <v>AHAI6</v>
          </cell>
          <cell r="V888" t="str">
            <v>A</v>
          </cell>
          <cell r="W888" t="str">
            <v>Agriculture</v>
          </cell>
          <cell r="X888" t="str">
            <v>AA</v>
          </cell>
          <cell r="Y888" t="str">
            <v>Agriculture</v>
          </cell>
          <cell r="Z888" t="str">
            <v>AAG</v>
          </cell>
          <cell r="AA888" t="str">
            <v>Agro-Industry</v>
          </cell>
          <cell r="AB888" t="str">
            <v>5900</v>
          </cell>
          <cell r="AC888" t="str">
            <v>41</v>
          </cell>
          <cell r="AD888" t="str">
            <v>OnGo</v>
          </cell>
        </row>
        <row r="889">
          <cell r="A889" t="str">
            <v>P-MZ-BAA-003</v>
          </cell>
          <cell r="B889" t="str">
            <v>2000120004119</v>
          </cell>
          <cell r="C889" t="str">
            <v>Mozambique</v>
          </cell>
          <cell r="D889">
            <v>458343.85</v>
          </cell>
          <cell r="E889" t="str">
            <v/>
          </cell>
          <cell r="F889" t="str">
            <v/>
          </cell>
          <cell r="G889" t="str">
            <v/>
          </cell>
          <cell r="H889" t="str">
            <v/>
          </cell>
          <cell r="I889" t="str">
            <v/>
          </cell>
          <cell r="J889" t="str">
            <v/>
          </cell>
          <cell r="K889" t="str">
            <v/>
          </cell>
          <cell r="L889" t="str">
            <v/>
          </cell>
          <cell r="M889">
            <v>458343.85</v>
          </cell>
          <cell r="Q889" t="str">
            <v>NSO</v>
          </cell>
          <cell r="R889">
            <v>1</v>
          </cell>
          <cell r="T889" t="str">
            <v>MOMA MINERAL SANDS EXPANSION PROJECT</v>
          </cell>
          <cell r="U889" t="str">
            <v>PISD2</v>
          </cell>
          <cell r="V889" t="str">
            <v>B</v>
          </cell>
          <cell r="W889" t="str">
            <v>Ind/Mini/Quar</v>
          </cell>
          <cell r="X889" t="str">
            <v>BA</v>
          </cell>
          <cell r="Y889" t="str">
            <v>Mining &amp; Quarrying</v>
          </cell>
          <cell r="Z889" t="str">
            <v>BAA</v>
          </cell>
          <cell r="AA889" t="str">
            <v>Mining</v>
          </cell>
          <cell r="AB889" t="str">
            <v>2000</v>
          </cell>
          <cell r="AC889" t="str">
            <v>10</v>
          </cell>
          <cell r="AD889" t="str">
            <v>TERM</v>
          </cell>
        </row>
        <row r="890">
          <cell r="A890" t="str">
            <v>P-MZ-C00-003</v>
          </cell>
          <cell r="B890" t="str">
            <v>5000199006568</v>
          </cell>
          <cell r="C890" t="str">
            <v>Mozambique</v>
          </cell>
          <cell r="D890" t="str">
            <v/>
          </cell>
          <cell r="E890" t="str">
            <v/>
          </cell>
          <cell r="F890" t="str">
            <v/>
          </cell>
          <cell r="G890" t="str">
            <v/>
          </cell>
          <cell r="H890" t="str">
            <v/>
          </cell>
          <cell r="I890" t="str">
            <v/>
          </cell>
          <cell r="J890" t="str">
            <v/>
          </cell>
          <cell r="K890" t="str">
            <v/>
          </cell>
          <cell r="L890" t="str">
            <v/>
          </cell>
          <cell r="M890">
            <v>0</v>
          </cell>
          <cell r="Q890" t="str">
            <v>SOV</v>
          </cell>
          <cell r="R890">
            <v>1</v>
          </cell>
          <cell r="T890" t="str">
            <v>SRF GRANT OF US$1,000,000.00  FOR MOZAMBIQUE FOR EMER-GENCY</v>
          </cell>
          <cell r="U890" t="str">
            <v>AHAI6</v>
          </cell>
          <cell r="V890" t="str">
            <v>C</v>
          </cell>
          <cell r="W890" t="str">
            <v>Environment</v>
          </cell>
          <cell r="X890" t="str">
            <v>C0</v>
          </cell>
          <cell r="Y890" t="str">
            <v>Environment</v>
          </cell>
          <cell r="Z890" t="str">
            <v>C00</v>
          </cell>
          <cell r="AA890" t="str">
            <v>Environment</v>
          </cell>
          <cell r="AB890" t="str">
            <v>5000</v>
          </cell>
          <cell r="AC890" t="str">
            <v>50</v>
          </cell>
          <cell r="AD890" t="str">
            <v>APVD</v>
          </cell>
        </row>
        <row r="891">
          <cell r="A891" t="str">
            <v>P-MZ-D00-007</v>
          </cell>
          <cell r="B891" t="str">
            <v>2100150036499</v>
          </cell>
          <cell r="C891" t="str">
            <v>Mozambique</v>
          </cell>
          <cell r="D891" t="str">
            <v/>
          </cell>
          <cell r="E891" t="str">
            <v/>
          </cell>
          <cell r="F891" t="str">
            <v/>
          </cell>
          <cell r="G891">
            <v>20619.230000000003</v>
          </cell>
          <cell r="H891">
            <v>6186097.2000000002</v>
          </cell>
          <cell r="I891">
            <v>2641934.189999999</v>
          </cell>
          <cell r="J891">
            <v>6791558.1199999992</v>
          </cell>
          <cell r="K891">
            <v>7646229.6499999994</v>
          </cell>
          <cell r="L891">
            <v>1729566.91</v>
          </cell>
          <cell r="M891">
            <v>25016005.299999997</v>
          </cell>
          <cell r="Q891" t="str">
            <v>SOV</v>
          </cell>
          <cell r="R891">
            <v>0.5</v>
          </cell>
          <cell r="T891" t="str">
            <v>MUEDA - NEGOMANO ROAD PROJECT PHASE I</v>
          </cell>
          <cell r="U891" t="str">
            <v>PICU7</v>
          </cell>
          <cell r="V891" t="str">
            <v>D</v>
          </cell>
          <cell r="W891" t="str">
            <v>Transport</v>
          </cell>
          <cell r="X891" t="str">
            <v>D0</v>
          </cell>
          <cell r="Y891" t="str">
            <v>Transport</v>
          </cell>
          <cell r="Z891" t="str">
            <v>D00</v>
          </cell>
          <cell r="AA891" t="str">
            <v>Transport</v>
          </cell>
          <cell r="AB891" t="str">
            <v>2100</v>
          </cell>
          <cell r="AC891" t="str">
            <v>10</v>
          </cell>
          <cell r="AD891" t="str">
            <v>OnGo</v>
          </cell>
        </row>
        <row r="892">
          <cell r="A892" t="str">
            <v>P-MZ-D00-007</v>
          </cell>
          <cell r="B892" t="str">
            <v>2100155033673</v>
          </cell>
          <cell r="C892" t="str">
            <v>Mozambique</v>
          </cell>
          <cell r="D892" t="str">
            <v/>
          </cell>
          <cell r="E892" t="str">
            <v/>
          </cell>
          <cell r="F892" t="str">
            <v/>
          </cell>
          <cell r="G892">
            <v>5063.7700000000004</v>
          </cell>
          <cell r="H892">
            <v>2166.2399999999998</v>
          </cell>
          <cell r="I892" t="str">
            <v/>
          </cell>
          <cell r="J892">
            <v>252999.88999999998</v>
          </cell>
          <cell r="K892">
            <v>300790.12</v>
          </cell>
          <cell r="L892">
            <v>48665.47</v>
          </cell>
          <cell r="M892">
            <v>609685.49</v>
          </cell>
          <cell r="Q892" t="str">
            <v>SOV</v>
          </cell>
          <cell r="R892">
            <v>0.5</v>
          </cell>
          <cell r="T892" t="str">
            <v>MUEDA - NEGOMANO ROAD PROJECT PHASE I</v>
          </cell>
          <cell r="U892" t="str">
            <v>PICU7</v>
          </cell>
          <cell r="V892" t="str">
            <v>D</v>
          </cell>
          <cell r="W892" t="str">
            <v>Transport</v>
          </cell>
          <cell r="X892" t="str">
            <v>D0</v>
          </cell>
          <cell r="Y892" t="str">
            <v>Transport</v>
          </cell>
          <cell r="Z892" t="str">
            <v>D00</v>
          </cell>
          <cell r="AA892" t="str">
            <v>Transport</v>
          </cell>
          <cell r="AB892" t="str">
            <v>2100</v>
          </cell>
          <cell r="AC892" t="str">
            <v>41</v>
          </cell>
          <cell r="AD892" t="str">
            <v>OnGo</v>
          </cell>
        </row>
        <row r="893">
          <cell r="A893" t="str">
            <v>P-MZ-EAZ-003</v>
          </cell>
          <cell r="B893" t="str">
            <v>5600155004651</v>
          </cell>
          <cell r="C893" t="str">
            <v>Mozambique</v>
          </cell>
          <cell r="D893" t="str">
            <v/>
          </cell>
          <cell r="E893" t="str">
            <v/>
          </cell>
          <cell r="F893" t="str">
            <v/>
          </cell>
          <cell r="G893">
            <v>30000</v>
          </cell>
          <cell r="H893">
            <v>279301.93</v>
          </cell>
          <cell r="I893">
            <v>392550.48999999993</v>
          </cell>
          <cell r="J893">
            <v>145250.84</v>
          </cell>
          <cell r="K893">
            <v>260991.12</v>
          </cell>
          <cell r="L893">
            <v>92636.89</v>
          </cell>
          <cell r="M893">
            <v>1200731.2699999998</v>
          </cell>
          <cell r="Q893" t="str">
            <v>SOV</v>
          </cell>
          <cell r="R893">
            <v>1</v>
          </cell>
          <cell r="T893" t="str">
            <v>URBAN SANITATION, DRAINAGE AND SOLID WASTE MANAGEMENT IN CHI</v>
          </cell>
          <cell r="U893" t="str">
            <v>AWTF</v>
          </cell>
          <cell r="V893" t="str">
            <v>E</v>
          </cell>
          <cell r="W893" t="str">
            <v>Water Sup/Sanit</v>
          </cell>
          <cell r="X893" t="str">
            <v>EA</v>
          </cell>
          <cell r="Y893" t="str">
            <v>Water Supply</v>
          </cell>
          <cell r="Z893" t="str">
            <v>EAZ</v>
          </cell>
          <cell r="AA893" t="str">
            <v>More Than One Water Supply Sub-Sector</v>
          </cell>
          <cell r="AB893" t="str">
            <v>5600</v>
          </cell>
          <cell r="AC893" t="str">
            <v>46</v>
          </cell>
          <cell r="AD893" t="str">
            <v>COMP</v>
          </cell>
        </row>
        <row r="894">
          <cell r="A894" t="str">
            <v>P-MZ-F00-013</v>
          </cell>
          <cell r="B894" t="str">
            <v>5700155003651</v>
          </cell>
          <cell r="C894" t="str">
            <v>Mozambique</v>
          </cell>
          <cell r="D894" t="str">
            <v/>
          </cell>
          <cell r="E894" t="str">
            <v/>
          </cell>
          <cell r="F894" t="str">
            <v/>
          </cell>
          <cell r="G894" t="str">
            <v/>
          </cell>
          <cell r="H894" t="str">
            <v/>
          </cell>
          <cell r="I894" t="str">
            <v/>
          </cell>
          <cell r="J894" t="str">
            <v/>
          </cell>
          <cell r="K894">
            <v>74389.11</v>
          </cell>
          <cell r="L894" t="str">
            <v/>
          </cell>
          <cell r="M894">
            <v>74389.11</v>
          </cell>
          <cell r="Q894" t="str">
            <v>SOV</v>
          </cell>
          <cell r="R894">
            <v>1</v>
          </cell>
          <cell r="T894" t="str">
            <v>CREATING A SUSTAINABLE SME SUPPLY CHAIN IN THE OIL AND GAS S</v>
          </cell>
          <cell r="U894" t="str">
            <v>PINS1</v>
          </cell>
          <cell r="V894" t="str">
            <v>F</v>
          </cell>
          <cell r="W894" t="str">
            <v>Power</v>
          </cell>
          <cell r="X894" t="str">
            <v>F0</v>
          </cell>
          <cell r="Y894" t="str">
            <v>Power</v>
          </cell>
          <cell r="Z894" t="str">
            <v>F00</v>
          </cell>
          <cell r="AA894" t="str">
            <v>Power</v>
          </cell>
          <cell r="AB894" t="str">
            <v>5700</v>
          </cell>
          <cell r="AC894" t="str">
            <v>41</v>
          </cell>
          <cell r="AD894" t="str">
            <v>APVD</v>
          </cell>
        </row>
        <row r="895">
          <cell r="A895" t="str">
            <v>P-MZ-F00-017</v>
          </cell>
          <cell r="B895" t="str">
            <v>2000130021930</v>
          </cell>
          <cell r="C895" t="str">
            <v>Mozambique</v>
          </cell>
          <cell r="D895" t="str">
            <v/>
          </cell>
          <cell r="E895" t="str">
            <v/>
          </cell>
          <cell r="F895" t="str">
            <v/>
          </cell>
          <cell r="G895" t="str">
            <v/>
          </cell>
          <cell r="H895" t="str">
            <v/>
          </cell>
          <cell r="I895" t="str">
            <v/>
          </cell>
          <cell r="J895" t="str">
            <v/>
          </cell>
          <cell r="K895" t="str">
            <v/>
          </cell>
          <cell r="L895" t="str">
            <v/>
          </cell>
          <cell r="M895">
            <v>0</v>
          </cell>
          <cell r="Q895" t="str">
            <v>NSO</v>
          </cell>
          <cell r="R895">
            <v>0.33333333333333331</v>
          </cell>
          <cell r="T895" t="str">
            <v>HIDROELECTRICA  DE CAHORA BASSA (HCB) CORPORATE LOAN FACILIT</v>
          </cell>
          <cell r="U895" t="str">
            <v>PESR2</v>
          </cell>
          <cell r="V895" t="str">
            <v>F</v>
          </cell>
          <cell r="W895" t="str">
            <v>Power</v>
          </cell>
          <cell r="X895" t="str">
            <v>F0</v>
          </cell>
          <cell r="Y895" t="str">
            <v>Power</v>
          </cell>
          <cell r="Z895" t="str">
            <v>F00</v>
          </cell>
          <cell r="AA895" t="str">
            <v>Power</v>
          </cell>
          <cell r="AB895" t="str">
            <v>2000</v>
          </cell>
          <cell r="AC895" t="str">
            <v>10</v>
          </cell>
          <cell r="AD895" t="str">
            <v>APVD</v>
          </cell>
        </row>
        <row r="896">
          <cell r="A896" t="str">
            <v>P-MZ-F00-017</v>
          </cell>
          <cell r="B896" t="str">
            <v>5050130000701</v>
          </cell>
          <cell r="C896" t="str">
            <v>Mozambique</v>
          </cell>
          <cell r="D896" t="str">
            <v/>
          </cell>
          <cell r="E896" t="str">
            <v/>
          </cell>
          <cell r="F896" t="str">
            <v/>
          </cell>
          <cell r="G896" t="str">
            <v/>
          </cell>
          <cell r="H896" t="str">
            <v/>
          </cell>
          <cell r="I896" t="str">
            <v/>
          </cell>
          <cell r="J896" t="str">
            <v/>
          </cell>
          <cell r="K896" t="str">
            <v/>
          </cell>
          <cell r="L896" t="str">
            <v/>
          </cell>
          <cell r="M896">
            <v>0</v>
          </cell>
          <cell r="Q896" t="str">
            <v>NSO</v>
          </cell>
          <cell r="R896">
            <v>0.33333333333333331</v>
          </cell>
          <cell r="T896" t="str">
            <v>HIDROELECTRICA  DE CAHORA BASSA (HCB) CORPORATE LOAN FACILIT</v>
          </cell>
          <cell r="U896" t="str">
            <v>PESR2</v>
          </cell>
          <cell r="V896" t="str">
            <v>F</v>
          </cell>
          <cell r="W896" t="str">
            <v>Power</v>
          </cell>
          <cell r="X896" t="str">
            <v>F0</v>
          </cell>
          <cell r="Y896" t="str">
            <v>Power</v>
          </cell>
          <cell r="Z896" t="str">
            <v>F00</v>
          </cell>
          <cell r="AA896" t="str">
            <v>Power</v>
          </cell>
          <cell r="AB896" t="str">
            <v>5050</v>
          </cell>
          <cell r="AC896" t="str">
            <v>10</v>
          </cell>
          <cell r="AD896" t="str">
            <v>APVD</v>
          </cell>
        </row>
        <row r="897">
          <cell r="A897" t="str">
            <v>P-MZ-F00-017</v>
          </cell>
          <cell r="B897" t="str">
            <v>5060140000801</v>
          </cell>
          <cell r="C897" t="str">
            <v>Mozambique</v>
          </cell>
          <cell r="D897" t="str">
            <v/>
          </cell>
          <cell r="E897" t="str">
            <v/>
          </cell>
          <cell r="F897" t="str">
            <v/>
          </cell>
          <cell r="G897" t="str">
            <v/>
          </cell>
          <cell r="H897" t="str">
            <v/>
          </cell>
          <cell r="I897" t="str">
            <v/>
          </cell>
          <cell r="J897" t="str">
            <v/>
          </cell>
          <cell r="K897" t="str">
            <v/>
          </cell>
          <cell r="L897" t="str">
            <v/>
          </cell>
          <cell r="M897">
            <v>0</v>
          </cell>
          <cell r="Q897" t="str">
            <v>NSO</v>
          </cell>
          <cell r="R897">
            <v>0.33333333333333331</v>
          </cell>
          <cell r="T897" t="str">
            <v>HIDROELECTRICA  DE CAHORA BASSA (HCB) CORPORATE LOAN FACILIT</v>
          </cell>
          <cell r="U897" t="str">
            <v>PESR2</v>
          </cell>
          <cell r="V897" t="str">
            <v>F</v>
          </cell>
          <cell r="W897" t="str">
            <v>Power</v>
          </cell>
          <cell r="X897" t="str">
            <v>F0</v>
          </cell>
          <cell r="Y897" t="str">
            <v>Power</v>
          </cell>
          <cell r="Z897" t="str">
            <v>F00</v>
          </cell>
          <cell r="AA897" t="str">
            <v>Power</v>
          </cell>
          <cell r="AB897" t="str">
            <v>5060</v>
          </cell>
          <cell r="AC897" t="str">
            <v>70</v>
          </cell>
          <cell r="AD897" t="str">
            <v>APVD</v>
          </cell>
        </row>
        <row r="898">
          <cell r="A898" t="str">
            <v>P-MZ-FA0-021</v>
          </cell>
          <cell r="B898" t="str">
            <v>2100155041074</v>
          </cell>
          <cell r="C898" t="str">
            <v>Mozambique</v>
          </cell>
          <cell r="D898" t="str">
            <v/>
          </cell>
          <cell r="E898" t="str">
            <v/>
          </cell>
          <cell r="F898" t="str">
            <v/>
          </cell>
          <cell r="G898" t="str">
            <v/>
          </cell>
          <cell r="H898" t="str">
            <v/>
          </cell>
          <cell r="I898" t="str">
            <v/>
          </cell>
          <cell r="J898" t="str">
            <v/>
          </cell>
          <cell r="K898">
            <v>149336.68</v>
          </cell>
          <cell r="L898" t="str">
            <v/>
          </cell>
          <cell r="M898">
            <v>149336.68</v>
          </cell>
          <cell r="Q898" t="str">
            <v>SOV</v>
          </cell>
          <cell r="R898">
            <v>0.33333333333333331</v>
          </cell>
          <cell r="T898" t="str">
            <v>MOZAMBIQUE ENERGY FOR ALL - MEFA</v>
          </cell>
          <cell r="U898" t="str">
            <v>PESD5</v>
          </cell>
          <cell r="V898" t="str">
            <v>F</v>
          </cell>
          <cell r="W898" t="str">
            <v>Power</v>
          </cell>
          <cell r="X898" t="str">
            <v>FA</v>
          </cell>
          <cell r="Y898" t="str">
            <v>Electricity</v>
          </cell>
          <cell r="Z898" t="str">
            <v>FA0</v>
          </cell>
          <cell r="AA898" t="str">
            <v>Electricity</v>
          </cell>
          <cell r="AB898" t="str">
            <v>2100</v>
          </cell>
          <cell r="AC898" t="str">
            <v>41</v>
          </cell>
          <cell r="AD898" t="str">
            <v>OnGo</v>
          </cell>
        </row>
        <row r="899">
          <cell r="A899" t="str">
            <v>P-MZ-FA0-021</v>
          </cell>
          <cell r="B899" t="str">
            <v>2100155041075</v>
          </cell>
          <cell r="C899" t="str">
            <v>Mozambique</v>
          </cell>
          <cell r="D899" t="str">
            <v/>
          </cell>
          <cell r="E899" t="str">
            <v/>
          </cell>
          <cell r="F899" t="str">
            <v/>
          </cell>
          <cell r="G899" t="str">
            <v/>
          </cell>
          <cell r="H899" t="str">
            <v/>
          </cell>
          <cell r="I899" t="str">
            <v/>
          </cell>
          <cell r="J899" t="str">
            <v/>
          </cell>
          <cell r="K899">
            <v>3425000</v>
          </cell>
          <cell r="L899">
            <v>4954653.67</v>
          </cell>
          <cell r="M899">
            <v>8379653.6699999999</v>
          </cell>
          <cell r="Q899" t="str">
            <v>SOV</v>
          </cell>
          <cell r="R899">
            <v>0.33333333333333331</v>
          </cell>
          <cell r="T899" t="str">
            <v>MOZAMBIQUE ENERGY FOR ALL - MEFA</v>
          </cell>
          <cell r="U899" t="str">
            <v>PESD5</v>
          </cell>
          <cell r="V899" t="str">
            <v>F</v>
          </cell>
          <cell r="W899" t="str">
            <v>Power</v>
          </cell>
          <cell r="X899" t="str">
            <v>FA</v>
          </cell>
          <cell r="Y899" t="str">
            <v>Electricity</v>
          </cell>
          <cell r="Z899" t="str">
            <v>FA0</v>
          </cell>
          <cell r="AA899" t="str">
            <v>Electricity</v>
          </cell>
          <cell r="AB899" t="str">
            <v>2100</v>
          </cell>
          <cell r="AC899" t="str">
            <v>23</v>
          </cell>
          <cell r="AD899" t="str">
            <v>OnGo</v>
          </cell>
        </row>
        <row r="900">
          <cell r="A900" t="str">
            <v>P-MZ-FA0-021</v>
          </cell>
          <cell r="B900" t="str">
            <v>5590155000151</v>
          </cell>
          <cell r="C900" t="str">
            <v>Mozambique</v>
          </cell>
          <cell r="D900" t="str">
            <v/>
          </cell>
          <cell r="E900" t="str">
            <v/>
          </cell>
          <cell r="F900" t="str">
            <v/>
          </cell>
          <cell r="G900" t="str">
            <v/>
          </cell>
          <cell r="H900" t="str">
            <v/>
          </cell>
          <cell r="I900" t="str">
            <v/>
          </cell>
          <cell r="J900" t="str">
            <v/>
          </cell>
          <cell r="K900" t="str">
            <v/>
          </cell>
          <cell r="L900" t="str">
            <v/>
          </cell>
          <cell r="M900">
            <v>0</v>
          </cell>
          <cell r="Q900" t="str">
            <v>SOV</v>
          </cell>
          <cell r="R900">
            <v>0.33333333333333331</v>
          </cell>
          <cell r="T900" t="str">
            <v>MOZAMBIQUE ENERGY FOR ALL - MEFA</v>
          </cell>
          <cell r="U900" t="str">
            <v>PESD5</v>
          </cell>
          <cell r="V900" t="str">
            <v>F</v>
          </cell>
          <cell r="W900" t="str">
            <v>Power</v>
          </cell>
          <cell r="X900" t="str">
            <v>FA</v>
          </cell>
          <cell r="Y900" t="str">
            <v>Electricity</v>
          </cell>
          <cell r="Z900" t="str">
            <v>FA0</v>
          </cell>
          <cell r="AA900" t="str">
            <v>Electricity</v>
          </cell>
          <cell r="AB900" t="str">
            <v>5590</v>
          </cell>
          <cell r="AC900" t="str">
            <v>41</v>
          </cell>
          <cell r="AD900" t="str">
            <v>OnGo</v>
          </cell>
        </row>
        <row r="901">
          <cell r="A901" t="str">
            <v>P-MZ-FD0-003</v>
          </cell>
          <cell r="B901" t="str">
            <v>2000130021093</v>
          </cell>
          <cell r="C901" t="str">
            <v>Mozambique</v>
          </cell>
          <cell r="D901" t="str">
            <v/>
          </cell>
          <cell r="E901" t="str">
            <v/>
          </cell>
          <cell r="F901" t="str">
            <v/>
          </cell>
          <cell r="G901" t="str">
            <v/>
          </cell>
          <cell r="H901" t="str">
            <v/>
          </cell>
          <cell r="I901" t="str">
            <v/>
          </cell>
          <cell r="J901" t="str">
            <v/>
          </cell>
          <cell r="K901" t="str">
            <v/>
          </cell>
          <cell r="L901" t="str">
            <v/>
          </cell>
          <cell r="M901">
            <v>0</v>
          </cell>
          <cell r="Q901" t="str">
            <v>NSO</v>
          </cell>
          <cell r="R901">
            <v>1</v>
          </cell>
          <cell r="T901" t="str">
            <v>MOZAMBIQUE LNG AREA 1</v>
          </cell>
          <cell r="U901" t="str">
            <v>PITD3</v>
          </cell>
          <cell r="V901" t="str">
            <v>F</v>
          </cell>
          <cell r="W901" t="str">
            <v>Power</v>
          </cell>
          <cell r="X901" t="str">
            <v>FD</v>
          </cell>
          <cell r="Y901" t="str">
            <v>Gas</v>
          </cell>
          <cell r="Z901" t="str">
            <v>FD0</v>
          </cell>
          <cell r="AA901" t="str">
            <v>Gas</v>
          </cell>
          <cell r="AB901" t="str">
            <v>2000</v>
          </cell>
          <cell r="AC901" t="str">
            <v>10</v>
          </cell>
          <cell r="AD901" t="str">
            <v>APVD</v>
          </cell>
        </row>
        <row r="902">
          <cell r="A902" t="str">
            <v>P-MZ-I00-002</v>
          </cell>
          <cell r="B902" t="str">
            <v>2100155036425</v>
          </cell>
          <cell r="C902" t="str">
            <v>Mozambique</v>
          </cell>
          <cell r="D902" t="str">
            <v/>
          </cell>
          <cell r="E902" t="str">
            <v/>
          </cell>
          <cell r="F902" t="str">
            <v/>
          </cell>
          <cell r="G902">
            <v>56987.98</v>
          </cell>
          <cell r="H902">
            <v>705994.42000000016</v>
          </cell>
          <cell r="I902">
            <v>873872.77999999991</v>
          </cell>
          <cell r="J902">
            <v>839947.17999999993</v>
          </cell>
          <cell r="K902">
            <v>1160509.31</v>
          </cell>
          <cell r="L902">
            <v>867655.62000000023</v>
          </cell>
          <cell r="M902">
            <v>4504967.290000001</v>
          </cell>
          <cell r="Q902" t="str">
            <v>SOV</v>
          </cell>
          <cell r="R902">
            <v>1</v>
          </cell>
          <cell r="T902" t="str">
            <v>UNILÚRIO~SUPPORT TO SKILLS DEVELOPMENT FOR AGRICULTURE AND I</v>
          </cell>
          <cell r="U902" t="str">
            <v>AHHD2</v>
          </cell>
          <cell r="V902" t="str">
            <v>I</v>
          </cell>
          <cell r="W902" t="str">
            <v>Social</v>
          </cell>
          <cell r="X902" t="str">
            <v>I0</v>
          </cell>
          <cell r="Y902" t="str">
            <v>Social</v>
          </cell>
          <cell r="Z902" t="str">
            <v>I00</v>
          </cell>
          <cell r="AA902" t="str">
            <v>Social</v>
          </cell>
          <cell r="AB902" t="str">
            <v>2100</v>
          </cell>
          <cell r="AC902" t="str">
            <v>41</v>
          </cell>
          <cell r="AD902" t="str">
            <v>OnGo</v>
          </cell>
        </row>
        <row r="903">
          <cell r="A903" t="str">
            <v>P-MZ-IZ0-003</v>
          </cell>
          <cell r="B903" t="str">
            <v>2100155032268</v>
          </cell>
          <cell r="C903" t="str">
            <v>Mozambique</v>
          </cell>
          <cell r="D903" t="str">
            <v/>
          </cell>
          <cell r="E903">
            <v>117972.77</v>
          </cell>
          <cell r="F903">
            <v>247109.04999999996</v>
          </cell>
          <cell r="G903">
            <v>271144.74</v>
          </cell>
          <cell r="H903">
            <v>423145.13999999996</v>
          </cell>
          <cell r="I903">
            <v>226657.46000000011</v>
          </cell>
          <cell r="J903">
            <v>2055390.1399999997</v>
          </cell>
          <cell r="K903">
            <v>765700.94000000006</v>
          </cell>
          <cell r="L903">
            <v>53925.57</v>
          </cell>
          <cell r="M903">
            <v>4161045.8099999996</v>
          </cell>
          <cell r="Q903" t="str">
            <v>SOV</v>
          </cell>
          <cell r="R903">
            <v>1</v>
          </cell>
          <cell r="T903" t="str">
            <v>JOB CREATION AND LIVELIHOOD IMPROVEMENT PROJECT</v>
          </cell>
          <cell r="U903" t="str">
            <v>AHHD2</v>
          </cell>
          <cell r="V903" t="str">
            <v>I</v>
          </cell>
          <cell r="W903" t="str">
            <v>Social</v>
          </cell>
          <cell r="X903" t="str">
            <v>IZ</v>
          </cell>
          <cell r="Y903" t="str">
            <v>More Than One Social Sub-Sector</v>
          </cell>
          <cell r="Z903" t="str">
            <v>IZ0</v>
          </cell>
          <cell r="AA903" t="str">
            <v>More Than One Social Sub-Sector</v>
          </cell>
          <cell r="AB903" t="str">
            <v>2100</v>
          </cell>
          <cell r="AC903" t="str">
            <v>41</v>
          </cell>
          <cell r="AD903" t="str">
            <v>OnGo</v>
          </cell>
        </row>
        <row r="904">
          <cell r="A904" t="str">
            <v>P-MZ-K00-011</v>
          </cell>
          <cell r="B904" t="str">
            <v>2100155031271</v>
          </cell>
          <cell r="C904" t="str">
            <v>Mozambique</v>
          </cell>
          <cell r="D904" t="str">
            <v/>
          </cell>
          <cell r="E904">
            <v>15000000</v>
          </cell>
          <cell r="F904" t="str">
            <v/>
          </cell>
          <cell r="G904" t="str">
            <v/>
          </cell>
          <cell r="H904" t="str">
            <v/>
          </cell>
          <cell r="I904" t="str">
            <v/>
          </cell>
          <cell r="J904" t="str">
            <v/>
          </cell>
          <cell r="K904" t="str">
            <v/>
          </cell>
          <cell r="L904" t="str">
            <v/>
          </cell>
          <cell r="M904">
            <v>15000000</v>
          </cell>
          <cell r="Q904" t="str">
            <v>SOV</v>
          </cell>
          <cell r="R904">
            <v>1</v>
          </cell>
          <cell r="T904" t="str">
            <v>ECONOMIC GOVERNANCE AND INCLUSIVE GROWTH PROGRAM - PHASE II</v>
          </cell>
          <cell r="U904" t="str">
            <v>RDGS4</v>
          </cell>
          <cell r="V904" t="str">
            <v>K</v>
          </cell>
          <cell r="W904" t="str">
            <v>Multi-Sector</v>
          </cell>
          <cell r="X904" t="str">
            <v>K0</v>
          </cell>
          <cell r="Y904" t="str">
            <v>Multi-Sector</v>
          </cell>
          <cell r="Z904" t="str">
            <v>K00</v>
          </cell>
          <cell r="AA904" t="str">
            <v>Multi-Sector</v>
          </cell>
          <cell r="AB904" t="str">
            <v>2100</v>
          </cell>
          <cell r="AC904" t="str">
            <v>20</v>
          </cell>
          <cell r="AD904" t="str">
            <v>CLSD</v>
          </cell>
        </row>
        <row r="905">
          <cell r="A905" t="str">
            <v>P-MZ-K00-012</v>
          </cell>
          <cell r="B905" t="str">
            <v>2100155040738</v>
          </cell>
          <cell r="C905" t="str">
            <v>Mozambique</v>
          </cell>
          <cell r="D905" t="str">
            <v/>
          </cell>
          <cell r="E905" t="str">
            <v/>
          </cell>
          <cell r="F905" t="str">
            <v/>
          </cell>
          <cell r="G905" t="str">
            <v/>
          </cell>
          <cell r="H905" t="str">
            <v/>
          </cell>
          <cell r="I905">
            <v>15000000</v>
          </cell>
          <cell r="J905" t="str">
            <v/>
          </cell>
          <cell r="K905" t="str">
            <v/>
          </cell>
          <cell r="L905" t="str">
            <v/>
          </cell>
          <cell r="M905">
            <v>15000000</v>
          </cell>
          <cell r="Q905" t="str">
            <v>SOV</v>
          </cell>
          <cell r="R905">
            <v>0.5</v>
          </cell>
          <cell r="T905" t="str">
            <v>MULTI-COUNTRY COVID-19 RESPONSE SUPPORT PROGRAM FOR MOZAMBIQ</v>
          </cell>
          <cell r="U905" t="str">
            <v>ECGF</v>
          </cell>
          <cell r="V905" t="str">
            <v>K</v>
          </cell>
          <cell r="W905" t="str">
            <v>Multi-Sector</v>
          </cell>
          <cell r="X905" t="str">
            <v>K0</v>
          </cell>
          <cell r="Y905" t="str">
            <v>Multi-Sector</v>
          </cell>
          <cell r="Z905" t="str">
            <v>K00</v>
          </cell>
          <cell r="AA905" t="str">
            <v>Multi-Sector</v>
          </cell>
          <cell r="AB905" t="str">
            <v>2100</v>
          </cell>
          <cell r="AC905" t="str">
            <v>20</v>
          </cell>
          <cell r="AD905" t="str">
            <v>CLSD</v>
          </cell>
        </row>
        <row r="906">
          <cell r="A906" t="str">
            <v>P-MZ-K00-012</v>
          </cell>
          <cell r="B906" t="str">
            <v>5900155016266</v>
          </cell>
          <cell r="C906" t="str">
            <v>Mozambique</v>
          </cell>
          <cell r="D906" t="str">
            <v/>
          </cell>
          <cell r="E906" t="str">
            <v/>
          </cell>
          <cell r="F906" t="str">
            <v/>
          </cell>
          <cell r="G906" t="str">
            <v/>
          </cell>
          <cell r="H906" t="str">
            <v/>
          </cell>
          <cell r="I906">
            <v>15000000</v>
          </cell>
          <cell r="J906" t="str">
            <v/>
          </cell>
          <cell r="K906" t="str">
            <v/>
          </cell>
          <cell r="L906" t="str">
            <v/>
          </cell>
          <cell r="M906">
            <v>15000000</v>
          </cell>
          <cell r="Q906" t="str">
            <v>SOV</v>
          </cell>
          <cell r="R906">
            <v>0.5</v>
          </cell>
          <cell r="T906" t="str">
            <v>MULTI-COUNTRY COVID-19 RESPONSE SUPPORT PROGRAM FOR MOZAMBIQ</v>
          </cell>
          <cell r="U906" t="str">
            <v>ECGF</v>
          </cell>
          <cell r="V906" t="str">
            <v>K</v>
          </cell>
          <cell r="W906" t="str">
            <v>Multi-Sector</v>
          </cell>
          <cell r="X906" t="str">
            <v>K0</v>
          </cell>
          <cell r="Y906" t="str">
            <v>Multi-Sector</v>
          </cell>
          <cell r="Z906" t="str">
            <v>K00</v>
          </cell>
          <cell r="AA906" t="str">
            <v>Multi-Sector</v>
          </cell>
          <cell r="AB906" t="str">
            <v>5900</v>
          </cell>
          <cell r="AC906" t="str">
            <v>20</v>
          </cell>
          <cell r="AD906" t="str">
            <v>CLSD</v>
          </cell>
        </row>
        <row r="907">
          <cell r="A907" t="str">
            <v>P-MZ-KA0-009</v>
          </cell>
          <cell r="B907" t="str">
            <v>5900155018153</v>
          </cell>
          <cell r="C907" t="str">
            <v>Mozambique</v>
          </cell>
          <cell r="D907" t="str">
            <v/>
          </cell>
          <cell r="E907" t="str">
            <v/>
          </cell>
          <cell r="F907" t="str">
            <v/>
          </cell>
          <cell r="G907" t="str">
            <v/>
          </cell>
          <cell r="H907" t="str">
            <v/>
          </cell>
          <cell r="I907" t="str">
            <v/>
          </cell>
          <cell r="J907" t="str">
            <v/>
          </cell>
          <cell r="K907" t="str">
            <v/>
          </cell>
          <cell r="L907" t="str">
            <v/>
          </cell>
          <cell r="M907">
            <v>0</v>
          </cell>
          <cell r="Q907" t="str">
            <v>SOV</v>
          </cell>
          <cell r="R907">
            <v>1</v>
          </cell>
          <cell r="T907" t="str">
            <v>DEBT SUSTAINABILITY TECHNICAL ASSISTANCE PROJECT</v>
          </cell>
          <cell r="U907" t="str">
            <v>ECGF2</v>
          </cell>
          <cell r="V907" t="str">
            <v>K</v>
          </cell>
          <cell r="W907" t="str">
            <v>Multi-Sector</v>
          </cell>
          <cell r="X907" t="str">
            <v>KA</v>
          </cell>
          <cell r="Y907" t="str">
            <v>Public Sector Management</v>
          </cell>
          <cell r="Z907" t="str">
            <v>KA0</v>
          </cell>
          <cell r="AA907" t="str">
            <v>Public Sector Management</v>
          </cell>
          <cell r="AB907" t="str">
            <v>5900</v>
          </cell>
          <cell r="AC907" t="str">
            <v>84</v>
          </cell>
          <cell r="AD907" t="str">
            <v>APVD</v>
          </cell>
        </row>
        <row r="908">
          <cell r="A908" t="str">
            <v>P-MZ-KB0-001</v>
          </cell>
          <cell r="B908" t="str">
            <v>5700155002751</v>
          </cell>
          <cell r="C908" t="str">
            <v>Mozambique</v>
          </cell>
          <cell r="D908" t="str">
            <v/>
          </cell>
          <cell r="E908" t="str">
            <v/>
          </cell>
          <cell r="F908" t="str">
            <v/>
          </cell>
          <cell r="G908">
            <v>92512</v>
          </cell>
          <cell r="H908">
            <v>323104.05000000005</v>
          </cell>
          <cell r="I908">
            <v>131478.79</v>
          </cell>
          <cell r="J908">
            <v>95006.399999999994</v>
          </cell>
          <cell r="K908">
            <v>86182.65</v>
          </cell>
          <cell r="L908" t="str">
            <v/>
          </cell>
          <cell r="M908">
            <v>728283.89000000013</v>
          </cell>
          <cell r="Q908" t="str">
            <v>SOV</v>
          </cell>
          <cell r="R908">
            <v>1</v>
          </cell>
          <cell r="T908" t="str">
            <v>NACALA CORRIDOR BUSINESS LINKAGES TA PROJECT</v>
          </cell>
          <cell r="U908" t="str">
            <v>AHHD2</v>
          </cell>
          <cell r="V908" t="str">
            <v>K</v>
          </cell>
          <cell r="W908" t="str">
            <v>Multi-Sector</v>
          </cell>
          <cell r="X908" t="str">
            <v>KB</v>
          </cell>
          <cell r="Y908" t="str">
            <v>Private Sector Management</v>
          </cell>
          <cell r="Z908" t="str">
            <v>KB0</v>
          </cell>
          <cell r="AA908" t="str">
            <v>Private Sector Management</v>
          </cell>
          <cell r="AB908" t="str">
            <v>5700</v>
          </cell>
          <cell r="AC908" t="str">
            <v>41</v>
          </cell>
          <cell r="AD908" t="str">
            <v>COMP</v>
          </cell>
        </row>
        <row r="909">
          <cell r="A909" t="str">
            <v>P-NA-AA0-005</v>
          </cell>
          <cell r="B909" t="str">
            <v>2000200001951</v>
          </cell>
          <cell r="C909" t="str">
            <v>Namibia</v>
          </cell>
          <cell r="D909" t="str">
            <v/>
          </cell>
          <cell r="E909" t="str">
            <v/>
          </cell>
          <cell r="F909" t="str">
            <v/>
          </cell>
          <cell r="G909">
            <v>595723.74</v>
          </cell>
          <cell r="H909">
            <v>299453.82</v>
          </cell>
          <cell r="I909">
            <v>2700684.57</v>
          </cell>
          <cell r="J909">
            <v>2043113.7</v>
          </cell>
          <cell r="K909">
            <v>1641662.4199999997</v>
          </cell>
          <cell r="L909">
            <v>4802744.34</v>
          </cell>
          <cell r="M909">
            <v>12083382.59</v>
          </cell>
          <cell r="Q909" t="str">
            <v>SOV</v>
          </cell>
          <cell r="R909">
            <v>1</v>
          </cell>
          <cell r="T909" t="str">
            <v>NAMIBIA AGRICULTURAL MECHANISATION AND SEED IMPROVEMENT PROJ</v>
          </cell>
          <cell r="U909" t="str">
            <v>AHAI6</v>
          </cell>
          <cell r="V909" t="str">
            <v>A</v>
          </cell>
          <cell r="W909" t="str">
            <v>Agriculture</v>
          </cell>
          <cell r="X909" t="str">
            <v>AA</v>
          </cell>
          <cell r="Y909" t="str">
            <v>Agriculture</v>
          </cell>
          <cell r="Z909" t="str">
            <v>AA0</v>
          </cell>
          <cell r="AA909" t="str">
            <v>Agriculture</v>
          </cell>
          <cell r="AB909" t="str">
            <v>2000</v>
          </cell>
          <cell r="AC909" t="str">
            <v>10</v>
          </cell>
          <cell r="AD909" t="str">
            <v>OnGo</v>
          </cell>
        </row>
        <row r="910">
          <cell r="A910" t="str">
            <v>P-NA-AA0-009</v>
          </cell>
          <cell r="B910" t="str">
            <v>5500155013351</v>
          </cell>
          <cell r="C910" t="str">
            <v>Namibia</v>
          </cell>
          <cell r="D910" t="str">
            <v/>
          </cell>
          <cell r="E910" t="str">
            <v/>
          </cell>
          <cell r="F910" t="str">
            <v/>
          </cell>
          <cell r="G910" t="str">
            <v/>
          </cell>
          <cell r="H910">
            <v>2923.25</v>
          </cell>
          <cell r="I910" t="str">
            <v/>
          </cell>
          <cell r="J910">
            <v>29462.89</v>
          </cell>
          <cell r="K910">
            <v>2575.88</v>
          </cell>
          <cell r="L910">
            <v>51657.41</v>
          </cell>
          <cell r="M910">
            <v>86619.43</v>
          </cell>
          <cell r="Q910" t="str">
            <v>SOV</v>
          </cell>
          <cell r="R910">
            <v>1</v>
          </cell>
          <cell r="T910" t="str">
            <v>STUDY - MIC TAF GRANT PROPOSAL-FEASIBILITY STUDIES-FEED AFRI</v>
          </cell>
          <cell r="U910" t="str">
            <v>AHAI6</v>
          </cell>
          <cell r="V910" t="str">
            <v>A</v>
          </cell>
          <cell r="W910" t="str">
            <v>Agriculture</v>
          </cell>
          <cell r="X910" t="str">
            <v>AA</v>
          </cell>
          <cell r="Y910" t="str">
            <v>Agriculture</v>
          </cell>
          <cell r="Z910" t="str">
            <v>AA0</v>
          </cell>
          <cell r="AA910" t="str">
            <v>Agriculture</v>
          </cell>
          <cell r="AB910" t="str">
            <v>5500</v>
          </cell>
          <cell r="AC910" t="str">
            <v>43</v>
          </cell>
          <cell r="AD910" t="str">
            <v>OnGo</v>
          </cell>
        </row>
        <row r="911">
          <cell r="A911" t="str">
            <v>P-NA-AA0-010</v>
          </cell>
          <cell r="B911" t="str">
            <v>5000199005918</v>
          </cell>
          <cell r="C911" t="str">
            <v>Namibia</v>
          </cell>
          <cell r="D911" t="str">
            <v/>
          </cell>
          <cell r="E911" t="str">
            <v/>
          </cell>
          <cell r="F911" t="str">
            <v/>
          </cell>
          <cell r="G911" t="str">
            <v/>
          </cell>
          <cell r="H911" t="str">
            <v/>
          </cell>
          <cell r="I911" t="str">
            <v/>
          </cell>
          <cell r="J911" t="str">
            <v/>
          </cell>
          <cell r="K911" t="str">
            <v/>
          </cell>
          <cell r="L911" t="str">
            <v/>
          </cell>
          <cell r="M911">
            <v>0</v>
          </cell>
          <cell r="Q911" t="str">
            <v>SOV</v>
          </cell>
          <cell r="R911">
            <v>1</v>
          </cell>
          <cell r="T911" t="str">
            <v>HUMANITARIAN EMERGENCY ASSISTANCE TO MITIGATE EFFECTS OF 201</v>
          </cell>
          <cell r="U911" t="str">
            <v>AHAI6</v>
          </cell>
          <cell r="V911" t="str">
            <v>A</v>
          </cell>
          <cell r="W911" t="str">
            <v>Agriculture</v>
          </cell>
          <cell r="X911" t="str">
            <v>AA</v>
          </cell>
          <cell r="Y911" t="str">
            <v>Agriculture</v>
          </cell>
          <cell r="Z911" t="str">
            <v>AA0</v>
          </cell>
          <cell r="AA911" t="str">
            <v>Agriculture</v>
          </cell>
          <cell r="AB911" t="str">
            <v>5000</v>
          </cell>
          <cell r="AC911" t="str">
            <v>50</v>
          </cell>
          <cell r="AD911" t="str">
            <v>COMP</v>
          </cell>
        </row>
        <row r="912">
          <cell r="A912" t="str">
            <v>P-NA-DZ0-001</v>
          </cell>
          <cell r="B912" t="str">
            <v>2000200002004</v>
          </cell>
          <cell r="C912" t="str">
            <v>Namibia</v>
          </cell>
          <cell r="D912" t="str">
            <v/>
          </cell>
          <cell r="E912" t="str">
            <v/>
          </cell>
          <cell r="F912" t="str">
            <v/>
          </cell>
          <cell r="G912">
            <v>20240.740000000002</v>
          </cell>
          <cell r="H912">
            <v>3090675.5</v>
          </cell>
          <cell r="I912">
            <v>15661478.160000009</v>
          </cell>
          <cell r="J912">
            <v>18411860.399999991</v>
          </cell>
          <cell r="K912">
            <v>27690676.500000004</v>
          </cell>
          <cell r="L912">
            <v>10635182.630000001</v>
          </cell>
          <cell r="M912">
            <v>75510113.929999992</v>
          </cell>
          <cell r="Q912" t="str">
            <v>SOV</v>
          </cell>
          <cell r="R912">
            <v>1</v>
          </cell>
          <cell r="T912" t="str">
            <v>NAMIBIA TRANSPORT INFRASTRUCTURE IMPROVEMENT PROJECT</v>
          </cell>
          <cell r="U912" t="str">
            <v>PICU7</v>
          </cell>
          <cell r="V912" t="str">
            <v>D</v>
          </cell>
          <cell r="W912" t="str">
            <v>Transport</v>
          </cell>
          <cell r="X912" t="str">
            <v>DZ</v>
          </cell>
          <cell r="Y912" t="str">
            <v>More Than One Transport Sub-Sector</v>
          </cell>
          <cell r="Z912" t="str">
            <v>DZ0</v>
          </cell>
          <cell r="AA912" t="str">
            <v>More Than One Transport Sub-Sector</v>
          </cell>
          <cell r="AB912" t="str">
            <v>2000</v>
          </cell>
          <cell r="AC912" t="str">
            <v>10</v>
          </cell>
          <cell r="AD912" t="str">
            <v>OnGo</v>
          </cell>
        </row>
        <row r="913">
          <cell r="A913" t="str">
            <v>P-NA-E00-004</v>
          </cell>
          <cell r="B913" t="str">
            <v>5600155004951</v>
          </cell>
          <cell r="C913" t="str">
            <v>Namibia</v>
          </cell>
          <cell r="D913" t="str">
            <v/>
          </cell>
          <cell r="E913" t="str">
            <v/>
          </cell>
          <cell r="F913" t="str">
            <v/>
          </cell>
          <cell r="G913" t="str">
            <v/>
          </cell>
          <cell r="H913">
            <v>31058.83</v>
          </cell>
          <cell r="I913">
            <v>16211.94</v>
          </cell>
          <cell r="J913" t="str">
            <v/>
          </cell>
          <cell r="K913">
            <v>76591.69</v>
          </cell>
          <cell r="L913" t="str">
            <v/>
          </cell>
          <cell r="M913">
            <v>123862.46</v>
          </cell>
          <cell r="Q913" t="str">
            <v>SOV</v>
          </cell>
          <cell r="R913">
            <v>1</v>
          </cell>
          <cell r="T913" t="str">
            <v>WINDHOEK INTEGRATED WATER SUPPLY AND SANITATION MASTER PLAN</v>
          </cell>
          <cell r="U913" t="str">
            <v>AWTF</v>
          </cell>
          <cell r="V913" t="str">
            <v>E</v>
          </cell>
          <cell r="W913" t="str">
            <v>Water Sup/Sanit</v>
          </cell>
          <cell r="X913" t="str">
            <v>E0</v>
          </cell>
          <cell r="Y913" t="str">
            <v>Water supply and Sanitation</v>
          </cell>
          <cell r="Z913" t="str">
            <v>E00</v>
          </cell>
          <cell r="AA913" t="str">
            <v>Water supply and Sanitation</v>
          </cell>
          <cell r="AB913" t="str">
            <v>5600</v>
          </cell>
          <cell r="AC913" t="str">
            <v>46</v>
          </cell>
          <cell r="AD913" t="str">
            <v>OnGo</v>
          </cell>
        </row>
        <row r="914">
          <cell r="A914" t="str">
            <v>P-NA-E00-005</v>
          </cell>
          <cell r="B914" t="str">
            <v>2000200004682</v>
          </cell>
          <cell r="C914" t="str">
            <v>Namibia</v>
          </cell>
          <cell r="D914" t="str">
            <v/>
          </cell>
          <cell r="E914" t="str">
            <v/>
          </cell>
          <cell r="F914" t="str">
            <v/>
          </cell>
          <cell r="G914" t="str">
            <v/>
          </cell>
          <cell r="H914" t="str">
            <v/>
          </cell>
          <cell r="I914" t="str">
            <v/>
          </cell>
          <cell r="J914">
            <v>93229.61</v>
          </cell>
          <cell r="K914">
            <v>969730</v>
          </cell>
          <cell r="L914">
            <v>940538.5900000002</v>
          </cell>
          <cell r="M914">
            <v>2003498.2000000002</v>
          </cell>
          <cell r="Q914" t="str">
            <v>SOV</v>
          </cell>
          <cell r="R914">
            <v>0.5</v>
          </cell>
          <cell r="T914" t="str">
            <v>WATER SECTOR SUPPORT PROGRAM</v>
          </cell>
          <cell r="U914" t="str">
            <v>AHWS2</v>
          </cell>
          <cell r="V914" t="str">
            <v>E</v>
          </cell>
          <cell r="W914" t="str">
            <v>Water Sup/Sanit</v>
          </cell>
          <cell r="X914" t="str">
            <v>E0</v>
          </cell>
          <cell r="Y914" t="str">
            <v>Water supply and Sanitation</v>
          </cell>
          <cell r="Z914" t="str">
            <v>E00</v>
          </cell>
          <cell r="AA914" t="str">
            <v>Water supply and Sanitation</v>
          </cell>
          <cell r="AB914" t="str">
            <v>2000</v>
          </cell>
          <cell r="AC914" t="str">
            <v>10</v>
          </cell>
          <cell r="AD914" t="str">
            <v>OnGo</v>
          </cell>
        </row>
        <row r="915">
          <cell r="A915" t="str">
            <v>P-NA-E00-005</v>
          </cell>
          <cell r="B915" t="str">
            <v>5800155002303</v>
          </cell>
          <cell r="C915" t="str">
            <v>Namibia</v>
          </cell>
          <cell r="D915" t="str">
            <v/>
          </cell>
          <cell r="E915" t="str">
            <v/>
          </cell>
          <cell r="F915" t="str">
            <v/>
          </cell>
          <cell r="G915" t="str">
            <v/>
          </cell>
          <cell r="H915" t="str">
            <v/>
          </cell>
          <cell r="I915" t="str">
            <v/>
          </cell>
          <cell r="J915">
            <v>130179.22</v>
          </cell>
          <cell r="K915">
            <v>300448.69</v>
          </cell>
          <cell r="L915">
            <v>338544.05</v>
          </cell>
          <cell r="M915">
            <v>769171.96</v>
          </cell>
          <cell r="Q915" t="str">
            <v>SOV</v>
          </cell>
          <cell r="R915">
            <v>0.5</v>
          </cell>
          <cell r="T915" t="str">
            <v>WATER SECTOR SUPPORT PROGRAM</v>
          </cell>
          <cell r="U915" t="str">
            <v>AHWS2</v>
          </cell>
          <cell r="V915" t="str">
            <v>E</v>
          </cell>
          <cell r="W915" t="str">
            <v>Water Sup/Sanit</v>
          </cell>
          <cell r="X915" t="str">
            <v>E0</v>
          </cell>
          <cell r="Y915" t="str">
            <v>Water supply and Sanitation</v>
          </cell>
          <cell r="Z915" t="str">
            <v>E00</v>
          </cell>
          <cell r="AA915" t="str">
            <v>Water supply and Sanitation</v>
          </cell>
          <cell r="AB915" t="str">
            <v>5800</v>
          </cell>
          <cell r="AC915" t="str">
            <v>41</v>
          </cell>
          <cell r="AD915" t="str">
            <v>OnGo</v>
          </cell>
        </row>
        <row r="916">
          <cell r="A916" t="str">
            <v>P-NA-E00-008</v>
          </cell>
          <cell r="B916" t="str">
            <v>5500155014751</v>
          </cell>
          <cell r="C916" t="str">
            <v>Namibia</v>
          </cell>
          <cell r="D916" t="str">
            <v/>
          </cell>
          <cell r="E916" t="str">
            <v/>
          </cell>
          <cell r="F916" t="str">
            <v/>
          </cell>
          <cell r="G916" t="str">
            <v/>
          </cell>
          <cell r="H916" t="str">
            <v/>
          </cell>
          <cell r="I916" t="str">
            <v/>
          </cell>
          <cell r="J916" t="str">
            <v/>
          </cell>
          <cell r="K916" t="str">
            <v/>
          </cell>
          <cell r="L916" t="str">
            <v/>
          </cell>
          <cell r="M916">
            <v>0</v>
          </cell>
          <cell r="Q916" t="str">
            <v>SOV</v>
          </cell>
          <cell r="R916">
            <v>0.5</v>
          </cell>
          <cell r="T916" t="str">
            <v>CITY OF OTJIWARONGO WASTE WATER TREATMENT AND SOLID WASTE MA</v>
          </cell>
          <cell r="U916" t="str">
            <v>AWTF</v>
          </cell>
          <cell r="V916" t="str">
            <v>E</v>
          </cell>
          <cell r="W916" t="str">
            <v>Water Sup/Sanit</v>
          </cell>
          <cell r="X916" t="str">
            <v>E0</v>
          </cell>
          <cell r="Y916" t="str">
            <v>Water supply and Sanitation</v>
          </cell>
          <cell r="Z916" t="str">
            <v>E00</v>
          </cell>
          <cell r="AA916" t="str">
            <v>Water supply and Sanitation</v>
          </cell>
          <cell r="AB916" t="str">
            <v>5500</v>
          </cell>
          <cell r="AC916" t="str">
            <v>43</v>
          </cell>
          <cell r="AD916" t="str">
            <v>APVD</v>
          </cell>
        </row>
        <row r="917">
          <cell r="A917" t="str">
            <v>P-NA-E00-008</v>
          </cell>
          <cell r="B917" t="str">
            <v>5600155005501</v>
          </cell>
          <cell r="C917" t="str">
            <v>Namibia</v>
          </cell>
          <cell r="D917" t="str">
            <v/>
          </cell>
          <cell r="E917" t="str">
            <v/>
          </cell>
          <cell r="F917" t="str">
            <v/>
          </cell>
          <cell r="G917" t="str">
            <v/>
          </cell>
          <cell r="H917" t="str">
            <v/>
          </cell>
          <cell r="I917" t="str">
            <v/>
          </cell>
          <cell r="J917" t="str">
            <v/>
          </cell>
          <cell r="K917" t="str">
            <v/>
          </cell>
          <cell r="L917" t="str">
            <v/>
          </cell>
          <cell r="M917">
            <v>0</v>
          </cell>
          <cell r="Q917" t="str">
            <v>SOV</v>
          </cell>
          <cell r="R917">
            <v>0.5</v>
          </cell>
          <cell r="T917" t="str">
            <v>CITY OF OTJIWARONGO WASTE WATER TREATMENT AND SOLID WASTE MA</v>
          </cell>
          <cell r="U917" t="str">
            <v>AWTF</v>
          </cell>
          <cell r="V917" t="str">
            <v>E</v>
          </cell>
          <cell r="W917" t="str">
            <v>Water Sup/Sanit</v>
          </cell>
          <cell r="X917" t="str">
            <v>E0</v>
          </cell>
          <cell r="Y917" t="str">
            <v>Water supply and Sanitation</v>
          </cell>
          <cell r="Z917" t="str">
            <v>E00</v>
          </cell>
          <cell r="AA917" t="str">
            <v>Water supply and Sanitation</v>
          </cell>
          <cell r="AB917" t="str">
            <v>5600</v>
          </cell>
          <cell r="AC917" t="str">
            <v>46</v>
          </cell>
          <cell r="AD917" t="str">
            <v>APVD</v>
          </cell>
        </row>
        <row r="918">
          <cell r="A918" t="str">
            <v>P-NA-HA0-001</v>
          </cell>
          <cell r="B918" t="str">
            <v>2000200005902</v>
          </cell>
          <cell r="C918" t="str">
            <v>Namibia</v>
          </cell>
          <cell r="D918" t="str">
            <v/>
          </cell>
          <cell r="E918" t="str">
            <v/>
          </cell>
          <cell r="F918" t="str">
            <v/>
          </cell>
          <cell r="G918" t="str">
            <v/>
          </cell>
          <cell r="H918" t="str">
            <v/>
          </cell>
          <cell r="I918" t="str">
            <v/>
          </cell>
          <cell r="J918" t="str">
            <v/>
          </cell>
          <cell r="K918" t="str">
            <v/>
          </cell>
          <cell r="L918" t="str">
            <v/>
          </cell>
          <cell r="M918">
            <v>0</v>
          </cell>
          <cell r="Q918" t="str">
            <v>SOV</v>
          </cell>
          <cell r="R918">
            <v>1</v>
          </cell>
          <cell r="T918" t="str">
            <v>AGRICULTURAL BANK OF NAMIBIA LOAN</v>
          </cell>
          <cell r="U918" t="str">
            <v>PIFD1</v>
          </cell>
          <cell r="V918" t="str">
            <v>H</v>
          </cell>
          <cell r="W918" t="str">
            <v>Finance</v>
          </cell>
          <cell r="X918" t="str">
            <v>HA</v>
          </cell>
          <cell r="Y918" t="str">
            <v>Banks</v>
          </cell>
          <cell r="Z918" t="str">
            <v>HA0</v>
          </cell>
          <cell r="AA918" t="str">
            <v>Banks</v>
          </cell>
          <cell r="AB918" t="str">
            <v>2000</v>
          </cell>
          <cell r="AC918" t="str">
            <v>10</v>
          </cell>
          <cell r="AD918" t="str">
            <v>OnGo</v>
          </cell>
        </row>
        <row r="919">
          <cell r="A919" t="str">
            <v>P-NA-HAA-004</v>
          </cell>
          <cell r="B919" t="str">
            <v>2000130014230</v>
          </cell>
          <cell r="C919" t="str">
            <v>Namibia</v>
          </cell>
          <cell r="D919" t="str">
            <v/>
          </cell>
          <cell r="E919">
            <v>128751828.28</v>
          </cell>
          <cell r="F919">
            <v>1500000000</v>
          </cell>
          <cell r="G919" t="str">
            <v/>
          </cell>
          <cell r="H919" t="str">
            <v/>
          </cell>
          <cell r="I919">
            <v>20839672.07</v>
          </cell>
          <cell r="J919" t="str">
            <v/>
          </cell>
          <cell r="K919" t="str">
            <v/>
          </cell>
          <cell r="L919" t="str">
            <v/>
          </cell>
          <cell r="M919">
            <v>1649591500.3499999</v>
          </cell>
          <cell r="Q919" t="str">
            <v>SOV</v>
          </cell>
          <cell r="R919">
            <v>1</v>
          </cell>
          <cell r="T919" t="str">
            <v>DEVELOPMENT BANK OF NAMIBIA</v>
          </cell>
          <cell r="U919" t="str">
            <v>PIFD1</v>
          </cell>
          <cell r="V919" t="str">
            <v>H</v>
          </cell>
          <cell r="W919" t="str">
            <v>Finance</v>
          </cell>
          <cell r="X919" t="str">
            <v>HA</v>
          </cell>
          <cell r="Y919" t="str">
            <v>Banks</v>
          </cell>
          <cell r="Z919" t="str">
            <v>HAA</v>
          </cell>
          <cell r="AA919" t="str">
            <v>Development Banking</v>
          </cell>
          <cell r="AB919" t="str">
            <v>2000</v>
          </cell>
          <cell r="AC919" t="str">
            <v>11</v>
          </cell>
          <cell r="AD919" t="str">
            <v>OnGo</v>
          </cell>
        </row>
        <row r="920">
          <cell r="A920" t="str">
            <v>P-NA-I00-001</v>
          </cell>
          <cell r="B920" t="str">
            <v>2000200001952</v>
          </cell>
          <cell r="C920" t="str">
            <v>Namibia</v>
          </cell>
          <cell r="D920" t="str">
            <v/>
          </cell>
          <cell r="E920" t="str">
            <v/>
          </cell>
          <cell r="F920" t="str">
            <v/>
          </cell>
          <cell r="G920">
            <v>129714.63</v>
          </cell>
          <cell r="H920">
            <v>1066444.6500000001</v>
          </cell>
          <cell r="I920">
            <v>10793062.119999997</v>
          </cell>
          <cell r="J920">
            <v>16232404.209999986</v>
          </cell>
          <cell r="K920">
            <v>13663157.420000007</v>
          </cell>
          <cell r="L920">
            <v>915894.2300000001</v>
          </cell>
          <cell r="M920">
            <v>42800677.25999999</v>
          </cell>
          <cell r="Q920" t="str">
            <v>SOV</v>
          </cell>
          <cell r="R920">
            <v>1</v>
          </cell>
          <cell r="T920" t="str">
            <v>EDUCATION AND TRAINING QUALITY IMPROVEMENT PROJECT</v>
          </cell>
          <cell r="U920" t="str">
            <v>AHHD2</v>
          </cell>
          <cell r="V920" t="str">
            <v>I</v>
          </cell>
          <cell r="W920" t="str">
            <v>Social</v>
          </cell>
          <cell r="X920" t="str">
            <v>I0</v>
          </cell>
          <cell r="Y920" t="str">
            <v>Social</v>
          </cell>
          <cell r="Z920" t="str">
            <v>I00</v>
          </cell>
          <cell r="AA920" t="str">
            <v>Social</v>
          </cell>
          <cell r="AB920" t="str">
            <v>2000</v>
          </cell>
          <cell r="AC920" t="str">
            <v>10</v>
          </cell>
          <cell r="AD920" t="str">
            <v>OnGo</v>
          </cell>
        </row>
        <row r="921">
          <cell r="A921" t="str">
            <v>P-NA-IAD-004</v>
          </cell>
          <cell r="B921" t="str">
            <v>5500155009951</v>
          </cell>
          <cell r="C921" t="str">
            <v>Namibia</v>
          </cell>
          <cell r="D921" t="str">
            <v/>
          </cell>
          <cell r="E921">
            <v>184055.15</v>
          </cell>
          <cell r="F921" t="str">
            <v/>
          </cell>
          <cell r="G921">
            <v>101332.92</v>
          </cell>
          <cell r="H921">
            <v>87150.56</v>
          </cell>
          <cell r="I921" t="str">
            <v/>
          </cell>
          <cell r="J921" t="str">
            <v/>
          </cell>
          <cell r="K921" t="str">
            <v/>
          </cell>
          <cell r="L921" t="str">
            <v/>
          </cell>
          <cell r="M921">
            <v>372538.63</v>
          </cell>
          <cell r="Q921" t="str">
            <v>SOV</v>
          </cell>
          <cell r="R921">
            <v>1</v>
          </cell>
          <cell r="T921" t="str">
            <v>MIC - SUPPORT TO THE NAMIBIA NATIONAL COUNCIL ON HIGHER EDUC</v>
          </cell>
          <cell r="U921" t="str">
            <v>RDGS4</v>
          </cell>
          <cell r="V921" t="str">
            <v>I</v>
          </cell>
          <cell r="W921" t="str">
            <v>Social</v>
          </cell>
          <cell r="X921" t="str">
            <v>IA</v>
          </cell>
          <cell r="Y921" t="str">
            <v>Education</v>
          </cell>
          <cell r="Z921" t="str">
            <v>IAD</v>
          </cell>
          <cell r="AA921" t="str">
            <v>Higher Education</v>
          </cell>
          <cell r="AB921" t="str">
            <v>5500</v>
          </cell>
          <cell r="AC921" t="str">
            <v>43</v>
          </cell>
          <cell r="AD921" t="str">
            <v>CLSD</v>
          </cell>
        </row>
        <row r="922">
          <cell r="A922" t="str">
            <v>P-NA-K00-004</v>
          </cell>
          <cell r="B922" t="str">
            <v>2000200004909</v>
          </cell>
          <cell r="C922" t="str">
            <v>Namibia</v>
          </cell>
          <cell r="D922" t="str">
            <v/>
          </cell>
          <cell r="E922" t="str">
            <v/>
          </cell>
          <cell r="F922" t="str">
            <v/>
          </cell>
          <cell r="G922" t="str">
            <v/>
          </cell>
          <cell r="H922" t="str">
            <v/>
          </cell>
          <cell r="I922" t="str">
            <v/>
          </cell>
          <cell r="J922">
            <v>76207507.959999993</v>
          </cell>
          <cell r="K922" t="str">
            <v/>
          </cell>
          <cell r="L922" t="str">
            <v/>
          </cell>
          <cell r="M922">
            <v>76207507.959999993</v>
          </cell>
          <cell r="Q922" t="str">
            <v>SOV</v>
          </cell>
          <cell r="R922">
            <v>1</v>
          </cell>
          <cell r="T922" t="str">
            <v>GOVERNANCE AND ECONOMIC RECOVERY SUPPORT PROGRAM</v>
          </cell>
          <cell r="U922" t="str">
            <v>ECGF2</v>
          </cell>
          <cell r="V922" t="str">
            <v>K</v>
          </cell>
          <cell r="W922" t="str">
            <v>Multi-Sector</v>
          </cell>
          <cell r="X922" t="str">
            <v>K0</v>
          </cell>
          <cell r="Y922" t="str">
            <v>Multi-Sector</v>
          </cell>
          <cell r="Z922" t="str">
            <v>K00</v>
          </cell>
          <cell r="AA922" t="str">
            <v>Multi-Sector</v>
          </cell>
          <cell r="AB922" t="str">
            <v>2000</v>
          </cell>
          <cell r="AC922" t="str">
            <v>20</v>
          </cell>
          <cell r="AD922" t="str">
            <v>COMP</v>
          </cell>
        </row>
        <row r="923">
          <cell r="A923" t="str">
            <v>P-NA-K00-005</v>
          </cell>
          <cell r="B923" t="str">
            <v>2000200005552</v>
          </cell>
          <cell r="C923" t="str">
            <v>Namibia</v>
          </cell>
          <cell r="D923" t="str">
            <v/>
          </cell>
          <cell r="E923" t="str">
            <v/>
          </cell>
          <cell r="F923" t="str">
            <v/>
          </cell>
          <cell r="G923" t="str">
            <v/>
          </cell>
          <cell r="H923" t="str">
            <v/>
          </cell>
          <cell r="I923" t="str">
            <v/>
          </cell>
          <cell r="J923" t="str">
            <v/>
          </cell>
          <cell r="K923">
            <v>100166799.5</v>
          </cell>
          <cell r="L923" t="str">
            <v/>
          </cell>
          <cell r="M923">
            <v>100166799.5</v>
          </cell>
          <cell r="Q923" t="str">
            <v>SOV</v>
          </cell>
          <cell r="R923">
            <v>1</v>
          </cell>
          <cell r="T923" t="str">
            <v>GOVERNANCE AND ECONOMIC RECOVERY SUPPORT PROGRAM  (GERSP) –</v>
          </cell>
          <cell r="U923" t="str">
            <v>ECGF2</v>
          </cell>
          <cell r="V923" t="str">
            <v>K</v>
          </cell>
          <cell r="W923" t="str">
            <v>Multi-Sector</v>
          </cell>
          <cell r="X923" t="str">
            <v>K0</v>
          </cell>
          <cell r="Y923" t="str">
            <v>Multi-Sector</v>
          </cell>
          <cell r="Z923" t="str">
            <v>K00</v>
          </cell>
          <cell r="AA923" t="str">
            <v>Multi-Sector</v>
          </cell>
          <cell r="AB923" t="str">
            <v>2000</v>
          </cell>
          <cell r="AC923" t="str">
            <v>20</v>
          </cell>
          <cell r="AD923" t="str">
            <v>OnGo</v>
          </cell>
        </row>
        <row r="924">
          <cell r="A924" t="str">
            <v>P-NA-K00-007</v>
          </cell>
          <cell r="B924" t="str">
            <v>2000200001101</v>
          </cell>
          <cell r="C924" t="str">
            <v>Namibia</v>
          </cell>
          <cell r="D924" t="str">
            <v/>
          </cell>
          <cell r="E924" t="str">
            <v/>
          </cell>
          <cell r="F924">
            <v>3000000000</v>
          </cell>
          <cell r="G924" t="str">
            <v/>
          </cell>
          <cell r="H924" t="str">
            <v/>
          </cell>
          <cell r="I924" t="str">
            <v/>
          </cell>
          <cell r="J924" t="str">
            <v/>
          </cell>
          <cell r="K924" t="str">
            <v/>
          </cell>
          <cell r="L924" t="str">
            <v/>
          </cell>
          <cell r="M924">
            <v>3000000000</v>
          </cell>
          <cell r="Q924" t="str">
            <v>SOV</v>
          </cell>
          <cell r="R924">
            <v>1</v>
          </cell>
          <cell r="T924" t="str">
            <v>ECONOMIC GOVERNANCE AND COMPETITIVENESS SUPPORT PROGRAMME</v>
          </cell>
          <cell r="U924" t="str">
            <v>ECGF2</v>
          </cell>
          <cell r="V924" t="str">
            <v>K</v>
          </cell>
          <cell r="W924" t="str">
            <v>Multi-Sector</v>
          </cell>
          <cell r="X924" t="str">
            <v>K0</v>
          </cell>
          <cell r="Y924" t="str">
            <v>Multi-Sector</v>
          </cell>
          <cell r="Z924" t="str">
            <v>K00</v>
          </cell>
          <cell r="AA924" t="str">
            <v>Multi-Sector</v>
          </cell>
          <cell r="AB924" t="str">
            <v>2000</v>
          </cell>
          <cell r="AC924" t="str">
            <v>20</v>
          </cell>
          <cell r="AD924" t="str">
            <v>COMP</v>
          </cell>
        </row>
        <row r="925">
          <cell r="A925" t="str">
            <v>P-NA-KA0-001</v>
          </cell>
          <cell r="B925" t="str">
            <v>5500155009151</v>
          </cell>
          <cell r="C925" t="str">
            <v>Namibia</v>
          </cell>
          <cell r="D925" t="str">
            <v/>
          </cell>
          <cell r="E925">
            <v>133412.39000000001</v>
          </cell>
          <cell r="F925">
            <v>96677.17</v>
          </cell>
          <cell r="G925">
            <v>234449.34999999998</v>
          </cell>
          <cell r="H925">
            <v>89664.16</v>
          </cell>
          <cell r="I925" t="str">
            <v/>
          </cell>
          <cell r="J925">
            <v>71804.06</v>
          </cell>
          <cell r="K925">
            <v>131862.24</v>
          </cell>
          <cell r="L925" t="str">
            <v/>
          </cell>
          <cell r="M925">
            <v>757869.36999999988</v>
          </cell>
          <cell r="Q925" t="str">
            <v>SOV</v>
          </cell>
          <cell r="R925">
            <v>1</v>
          </cell>
          <cell r="T925" t="str">
            <v>MIC GRANT INSTITUTIONAL STRENGTHENING FOR PPP</v>
          </cell>
          <cell r="U925" t="str">
            <v>ECGF2</v>
          </cell>
          <cell r="V925" t="str">
            <v>K</v>
          </cell>
          <cell r="W925" t="str">
            <v>Multi-Sector</v>
          </cell>
          <cell r="X925" t="str">
            <v>KA</v>
          </cell>
          <cell r="Y925" t="str">
            <v>Public Sector Management</v>
          </cell>
          <cell r="Z925" t="str">
            <v>KA0</v>
          </cell>
          <cell r="AA925" t="str">
            <v>Public Sector Management</v>
          </cell>
          <cell r="AB925" t="str">
            <v>5500</v>
          </cell>
          <cell r="AC925" t="str">
            <v>43</v>
          </cell>
          <cell r="AD925" t="str">
            <v>COMP</v>
          </cell>
        </row>
        <row r="926">
          <cell r="A926" t="str">
            <v>P-NA-KA0-002</v>
          </cell>
          <cell r="B926" t="str">
            <v>2000200002751</v>
          </cell>
          <cell r="C926" t="str">
            <v>Namibia</v>
          </cell>
          <cell r="D926" t="str">
            <v/>
          </cell>
          <cell r="E926" t="str">
            <v/>
          </cell>
          <cell r="F926" t="str">
            <v/>
          </cell>
          <cell r="G926">
            <v>149482044.72</v>
          </cell>
          <cell r="H926" t="str">
            <v/>
          </cell>
          <cell r="I926" t="str">
            <v/>
          </cell>
          <cell r="J926" t="str">
            <v/>
          </cell>
          <cell r="K926" t="str">
            <v/>
          </cell>
          <cell r="L926" t="str">
            <v/>
          </cell>
          <cell r="M926">
            <v>149482044.72</v>
          </cell>
          <cell r="Q926" t="str">
            <v>SOV</v>
          </cell>
          <cell r="R926">
            <v>1</v>
          </cell>
          <cell r="T926" t="str">
            <v>ECONOMIC GOVERNANCE AND COMPETITIVENESS SUPPORT PROGRAM (PHA</v>
          </cell>
          <cell r="U926" t="str">
            <v>ECGF2</v>
          </cell>
          <cell r="V926" t="str">
            <v>K</v>
          </cell>
          <cell r="W926" t="str">
            <v>Multi-Sector</v>
          </cell>
          <cell r="X926" t="str">
            <v>KA</v>
          </cell>
          <cell r="Y926" t="str">
            <v>Public Sector Management</v>
          </cell>
          <cell r="Z926" t="str">
            <v>KA0</v>
          </cell>
          <cell r="AA926" t="str">
            <v>Public Sector Management</v>
          </cell>
          <cell r="AB926" t="str">
            <v>2000</v>
          </cell>
          <cell r="AC926" t="str">
            <v>20</v>
          </cell>
          <cell r="AD926" t="str">
            <v>COMP</v>
          </cell>
        </row>
        <row r="927">
          <cell r="A927" t="str">
            <v>P-NA-KA0-004</v>
          </cell>
          <cell r="B927" t="str">
            <v>2000200004681</v>
          </cell>
          <cell r="C927" t="str">
            <v>Namibia</v>
          </cell>
          <cell r="D927" t="str">
            <v/>
          </cell>
          <cell r="E927" t="str">
            <v/>
          </cell>
          <cell r="F927" t="str">
            <v/>
          </cell>
          <cell r="G927" t="str">
            <v/>
          </cell>
          <cell r="H927" t="str">
            <v/>
          </cell>
          <cell r="I927">
            <v>83686013.079999998</v>
          </cell>
          <cell r="J927" t="str">
            <v/>
          </cell>
          <cell r="K927" t="str">
            <v/>
          </cell>
          <cell r="L927" t="str">
            <v/>
          </cell>
          <cell r="M927">
            <v>83686013.079999998</v>
          </cell>
          <cell r="Q927" t="str">
            <v>SOV</v>
          </cell>
          <cell r="R927">
            <v>1</v>
          </cell>
          <cell r="T927" t="str">
            <v>ECONOMIC GOVERNANCE AND COMPETITIVENESS SUPPORT PROGRAMME -</v>
          </cell>
          <cell r="U927" t="str">
            <v>ECGF2</v>
          </cell>
          <cell r="V927" t="str">
            <v>K</v>
          </cell>
          <cell r="W927" t="str">
            <v>Multi-Sector</v>
          </cell>
          <cell r="X927" t="str">
            <v>KA</v>
          </cell>
          <cell r="Y927" t="str">
            <v>Public Sector Management</v>
          </cell>
          <cell r="Z927" t="str">
            <v>KA0</v>
          </cell>
          <cell r="AA927" t="str">
            <v>Public Sector Management</v>
          </cell>
          <cell r="AB927" t="str">
            <v>2000</v>
          </cell>
          <cell r="AC927" t="str">
            <v>20</v>
          </cell>
          <cell r="AD927" t="str">
            <v>COMP</v>
          </cell>
        </row>
        <row r="928">
          <cell r="A928" t="str">
            <v>P-NE-A00-007</v>
          </cell>
          <cell r="B928" t="str">
            <v>5000199004518</v>
          </cell>
          <cell r="C928" t="str">
            <v>Niger</v>
          </cell>
          <cell r="D928" t="str">
            <v/>
          </cell>
          <cell r="E928" t="str">
            <v/>
          </cell>
          <cell r="F928" t="str">
            <v/>
          </cell>
          <cell r="G928" t="str">
            <v/>
          </cell>
          <cell r="H928" t="str">
            <v/>
          </cell>
          <cell r="I928" t="str">
            <v/>
          </cell>
          <cell r="J928" t="str">
            <v/>
          </cell>
          <cell r="K928" t="str">
            <v/>
          </cell>
          <cell r="L928" t="str">
            <v/>
          </cell>
          <cell r="M928">
            <v>0</v>
          </cell>
          <cell r="Q928" t="str">
            <v>SOV</v>
          </cell>
          <cell r="R928">
            <v>1</v>
          </cell>
          <cell r="T928" t="str">
            <v>NIGER - AIDE D’URGENCE HUMANITAIRE AUX DEPLACES DE GUERRE DE</v>
          </cell>
          <cell r="U928" t="str">
            <v>AHAI5</v>
          </cell>
          <cell r="V928" t="str">
            <v>A</v>
          </cell>
          <cell r="W928" t="str">
            <v>Agriculture</v>
          </cell>
          <cell r="X928" t="str">
            <v>A0</v>
          </cell>
          <cell r="Y928" t="str">
            <v>Agriculture and Rural Development</v>
          </cell>
          <cell r="Z928" t="str">
            <v>A00</v>
          </cell>
          <cell r="AA928" t="str">
            <v>Agriculture and Rural Development</v>
          </cell>
          <cell r="AB928" t="str">
            <v>5000</v>
          </cell>
          <cell r="AC928" t="str">
            <v>50</v>
          </cell>
          <cell r="AD928" t="str">
            <v>COMP</v>
          </cell>
        </row>
        <row r="929">
          <cell r="A929" t="str">
            <v>P-NE-A00-008</v>
          </cell>
          <cell r="B929" t="str">
            <v>2100155040831</v>
          </cell>
          <cell r="C929" t="str">
            <v>Niger</v>
          </cell>
          <cell r="D929" t="str">
            <v/>
          </cell>
          <cell r="E929" t="str">
            <v/>
          </cell>
          <cell r="F929" t="str">
            <v/>
          </cell>
          <cell r="G929" t="str">
            <v/>
          </cell>
          <cell r="H929" t="str">
            <v/>
          </cell>
          <cell r="I929" t="str">
            <v/>
          </cell>
          <cell r="J929">
            <v>2083039.18</v>
          </cell>
          <cell r="K929">
            <v>537485.80000000005</v>
          </cell>
          <cell r="L929" t="str">
            <v/>
          </cell>
          <cell r="M929">
            <v>2620524.98</v>
          </cell>
          <cell r="Q929" t="str">
            <v>SOV</v>
          </cell>
          <cell r="R929">
            <v>1</v>
          </cell>
          <cell r="T929" t="str">
            <v>NIGER - AFRICA DISASTER RISKS FINANCING PROGRAMME (ADRIFI)</v>
          </cell>
          <cell r="U929" t="str">
            <v>AHFR</v>
          </cell>
          <cell r="V929" t="str">
            <v>A</v>
          </cell>
          <cell r="W929" t="str">
            <v>Agriculture</v>
          </cell>
          <cell r="X929" t="str">
            <v>A0</v>
          </cell>
          <cell r="Y929" t="str">
            <v>Agriculture and Rural Development</v>
          </cell>
          <cell r="Z929" t="str">
            <v>A00</v>
          </cell>
          <cell r="AA929" t="str">
            <v>Agriculture and Rural Development</v>
          </cell>
          <cell r="AB929" t="str">
            <v>2100</v>
          </cell>
          <cell r="AC929" t="str">
            <v>41</v>
          </cell>
          <cell r="AD929" t="str">
            <v>OnGo</v>
          </cell>
        </row>
        <row r="930">
          <cell r="A930" t="str">
            <v>P-NE-A00-009</v>
          </cell>
          <cell r="B930" t="str">
            <v>5900155016370</v>
          </cell>
          <cell r="C930" t="str">
            <v>Niger</v>
          </cell>
          <cell r="D930" t="str">
            <v/>
          </cell>
          <cell r="E930" t="str">
            <v/>
          </cell>
          <cell r="F930" t="str">
            <v/>
          </cell>
          <cell r="G930" t="str">
            <v/>
          </cell>
          <cell r="H930" t="str">
            <v/>
          </cell>
          <cell r="I930" t="str">
            <v/>
          </cell>
          <cell r="J930">
            <v>304499.53000000003</v>
          </cell>
          <cell r="K930">
            <v>929334.88</v>
          </cell>
          <cell r="L930">
            <v>960611.15</v>
          </cell>
          <cell r="M930">
            <v>2194445.56</v>
          </cell>
          <cell r="Q930" t="str">
            <v>SOV</v>
          </cell>
          <cell r="R930">
            <v>1</v>
          </cell>
          <cell r="T930" t="str">
            <v>PROJET RENFORCEMENT LA RESILIENCE COMMUNAUTES RURALES A L'IN</v>
          </cell>
          <cell r="U930" t="str">
            <v>AHAI5</v>
          </cell>
          <cell r="V930" t="str">
            <v>A</v>
          </cell>
          <cell r="W930" t="str">
            <v>Agriculture</v>
          </cell>
          <cell r="X930" t="str">
            <v>A0</v>
          </cell>
          <cell r="Y930" t="str">
            <v>Agriculture and Rural Development</v>
          </cell>
          <cell r="Z930" t="str">
            <v>A00</v>
          </cell>
          <cell r="AA930" t="str">
            <v>Agriculture and Rural Development</v>
          </cell>
          <cell r="AB930" t="str">
            <v>5900</v>
          </cell>
          <cell r="AC930" t="str">
            <v>41</v>
          </cell>
          <cell r="AD930" t="str">
            <v>OnGo</v>
          </cell>
        </row>
        <row r="931">
          <cell r="A931" t="str">
            <v>P-NE-A00-011</v>
          </cell>
          <cell r="B931" t="str">
            <v>5000199006318</v>
          </cell>
          <cell r="C931" t="str">
            <v>Niger</v>
          </cell>
          <cell r="D931" t="str">
            <v/>
          </cell>
          <cell r="E931" t="str">
            <v/>
          </cell>
          <cell r="F931" t="str">
            <v/>
          </cell>
          <cell r="G931" t="str">
            <v/>
          </cell>
          <cell r="H931" t="str">
            <v/>
          </cell>
          <cell r="I931" t="str">
            <v/>
          </cell>
          <cell r="J931" t="str">
            <v/>
          </cell>
          <cell r="K931" t="str">
            <v/>
          </cell>
          <cell r="L931" t="str">
            <v/>
          </cell>
          <cell r="M931">
            <v>0</v>
          </cell>
          <cell r="Q931" t="str">
            <v>SOV</v>
          </cell>
          <cell r="R931">
            <v>1</v>
          </cell>
          <cell r="T931" t="str">
            <v>NIGER-PROJET D'ASSISTANCE D'URGENCE EN FAVEUR DES POPULATION</v>
          </cell>
          <cell r="U931" t="str">
            <v>AHAI5</v>
          </cell>
          <cell r="V931" t="str">
            <v>A</v>
          </cell>
          <cell r="W931" t="str">
            <v>Agriculture</v>
          </cell>
          <cell r="X931" t="str">
            <v>A0</v>
          </cell>
          <cell r="Y931" t="str">
            <v>Agriculture and Rural Development</v>
          </cell>
          <cell r="Z931" t="str">
            <v>A00</v>
          </cell>
          <cell r="AA931" t="str">
            <v>Agriculture and Rural Development</v>
          </cell>
          <cell r="AB931" t="str">
            <v>5000</v>
          </cell>
          <cell r="AC931" t="str">
            <v>50</v>
          </cell>
          <cell r="AD931" t="str">
            <v>COMP</v>
          </cell>
        </row>
        <row r="932">
          <cell r="A932" t="str">
            <v>P-NE-A00-012</v>
          </cell>
          <cell r="B932" t="str">
            <v>5900155017257</v>
          </cell>
          <cell r="C932" t="str">
            <v>Niger</v>
          </cell>
          <cell r="D932" t="str">
            <v/>
          </cell>
          <cell r="E932" t="str">
            <v/>
          </cell>
          <cell r="F932" t="str">
            <v/>
          </cell>
          <cell r="G932" t="str">
            <v/>
          </cell>
          <cell r="H932" t="str">
            <v/>
          </cell>
          <cell r="I932" t="str">
            <v/>
          </cell>
          <cell r="J932" t="str">
            <v/>
          </cell>
          <cell r="K932">
            <v>3200000</v>
          </cell>
          <cell r="L932" t="str">
            <v/>
          </cell>
          <cell r="M932">
            <v>3200000</v>
          </cell>
          <cell r="Q932" t="str">
            <v>SOV</v>
          </cell>
          <cell r="R932">
            <v>1</v>
          </cell>
          <cell r="T932" t="str">
            <v>PROGRAMME DE REPONSE A LA CRISE ALIMENTAIRE ET DE SOUTIEN D'</v>
          </cell>
          <cell r="U932" t="str">
            <v>AHAI5</v>
          </cell>
          <cell r="V932" t="str">
            <v>A</v>
          </cell>
          <cell r="W932" t="str">
            <v>Agriculture</v>
          </cell>
          <cell r="X932" t="str">
            <v>A0</v>
          </cell>
          <cell r="Y932" t="str">
            <v>Agriculture and Rural Development</v>
          </cell>
          <cell r="Z932" t="str">
            <v>A00</v>
          </cell>
          <cell r="AA932" t="str">
            <v>Agriculture and Rural Development</v>
          </cell>
          <cell r="AB932" t="str">
            <v>5900</v>
          </cell>
          <cell r="AC932" t="str">
            <v>41</v>
          </cell>
          <cell r="AD932" t="str">
            <v>APVD</v>
          </cell>
        </row>
        <row r="933">
          <cell r="A933" t="str">
            <v>P-NE-AA0-020</v>
          </cell>
          <cell r="B933" t="str">
            <v>2100150041544</v>
          </cell>
          <cell r="C933" t="str">
            <v>Niger</v>
          </cell>
          <cell r="D933" t="str">
            <v/>
          </cell>
          <cell r="E933" t="str">
            <v/>
          </cell>
          <cell r="F933" t="str">
            <v/>
          </cell>
          <cell r="G933" t="str">
            <v/>
          </cell>
          <cell r="H933" t="str">
            <v/>
          </cell>
          <cell r="I933">
            <v>5178521.1999999993</v>
          </cell>
          <cell r="J933">
            <v>751924.43000000017</v>
          </cell>
          <cell r="K933">
            <v>790539.17999999993</v>
          </cell>
          <cell r="L933">
            <v>983941.54</v>
          </cell>
          <cell r="M933">
            <v>7704926.3499999987</v>
          </cell>
          <cell r="Q933" t="str">
            <v>SOV</v>
          </cell>
          <cell r="R933">
            <v>0.33333333333333331</v>
          </cell>
          <cell r="T933" t="str">
            <v>PROJET APPUI PROGRAMME"KANDADJI" DE REGENERATION ECOSYSTEMES</v>
          </cell>
          <cell r="U933" t="str">
            <v>AHAI5</v>
          </cell>
          <cell r="V933" t="str">
            <v>A</v>
          </cell>
          <cell r="W933" t="str">
            <v>Agriculture</v>
          </cell>
          <cell r="X933" t="str">
            <v>AA</v>
          </cell>
          <cell r="Y933" t="str">
            <v>Agriculture</v>
          </cell>
          <cell r="Z933" t="str">
            <v>AA0</v>
          </cell>
          <cell r="AA933" t="str">
            <v>Agriculture</v>
          </cell>
          <cell r="AB933" t="str">
            <v>2100</v>
          </cell>
          <cell r="AC933" t="str">
            <v>10</v>
          </cell>
          <cell r="AD933" t="str">
            <v>OnGo</v>
          </cell>
        </row>
        <row r="934">
          <cell r="A934" t="str">
            <v>P-NE-AA0-020</v>
          </cell>
          <cell r="B934" t="str">
            <v>2100155039628</v>
          </cell>
          <cell r="C934" t="str">
            <v>Niger</v>
          </cell>
          <cell r="D934" t="str">
            <v/>
          </cell>
          <cell r="E934" t="str">
            <v/>
          </cell>
          <cell r="F934" t="str">
            <v/>
          </cell>
          <cell r="G934" t="str">
            <v/>
          </cell>
          <cell r="H934" t="str">
            <v/>
          </cell>
          <cell r="I934">
            <v>337093</v>
          </cell>
          <cell r="J934" t="str">
            <v/>
          </cell>
          <cell r="K934" t="str">
            <v/>
          </cell>
          <cell r="L934">
            <v>436836.05</v>
          </cell>
          <cell r="M934">
            <v>773929.05</v>
          </cell>
          <cell r="Q934" t="str">
            <v>SOV</v>
          </cell>
          <cell r="R934">
            <v>0.33333333333333331</v>
          </cell>
          <cell r="T934" t="str">
            <v>PROJET APPUI PROGRAMME"KANDADJI" DE REGENERATION ECOSYSTEMES</v>
          </cell>
          <cell r="U934" t="str">
            <v>AHAI5</v>
          </cell>
          <cell r="V934" t="str">
            <v>A</v>
          </cell>
          <cell r="W934" t="str">
            <v>Agriculture</v>
          </cell>
          <cell r="X934" t="str">
            <v>AA</v>
          </cell>
          <cell r="Y934" t="str">
            <v>Agriculture</v>
          </cell>
          <cell r="Z934" t="str">
            <v>AA0</v>
          </cell>
          <cell r="AA934" t="str">
            <v>Agriculture</v>
          </cell>
          <cell r="AB934" t="str">
            <v>2100</v>
          </cell>
          <cell r="AC934" t="str">
            <v>41</v>
          </cell>
          <cell r="AD934" t="str">
            <v>OnGo</v>
          </cell>
        </row>
        <row r="935">
          <cell r="A935" t="str">
            <v>P-NE-AA0-020</v>
          </cell>
          <cell r="B935" t="str">
            <v>5900150002601</v>
          </cell>
          <cell r="C935" t="str">
            <v>Niger</v>
          </cell>
          <cell r="D935" t="str">
            <v/>
          </cell>
          <cell r="E935" t="str">
            <v/>
          </cell>
          <cell r="F935" t="str">
            <v/>
          </cell>
          <cell r="G935" t="str">
            <v/>
          </cell>
          <cell r="H935" t="str">
            <v/>
          </cell>
          <cell r="I935">
            <v>17699.79</v>
          </cell>
          <cell r="J935">
            <v>48928.72</v>
          </cell>
          <cell r="K935" t="str">
            <v/>
          </cell>
          <cell r="L935" t="str">
            <v/>
          </cell>
          <cell r="M935">
            <v>66628.510000000009</v>
          </cell>
          <cell r="Q935" t="str">
            <v>SOV</v>
          </cell>
          <cell r="R935">
            <v>0.33333333333333331</v>
          </cell>
          <cell r="T935" t="str">
            <v>PROJET APPUI PROGRAMME"KANDADJI" DE REGENERATION ECOSYSTEMES</v>
          </cell>
          <cell r="U935" t="str">
            <v>AHAI5</v>
          </cell>
          <cell r="V935" t="str">
            <v>A</v>
          </cell>
          <cell r="W935" t="str">
            <v>Agriculture</v>
          </cell>
          <cell r="X935" t="str">
            <v>AA</v>
          </cell>
          <cell r="Y935" t="str">
            <v>Agriculture</v>
          </cell>
          <cell r="Z935" t="str">
            <v>AA0</v>
          </cell>
          <cell r="AA935" t="str">
            <v>Agriculture</v>
          </cell>
          <cell r="AB935" t="str">
            <v>5900</v>
          </cell>
          <cell r="AC935" t="str">
            <v>10</v>
          </cell>
          <cell r="AD935" t="str">
            <v>OnGo</v>
          </cell>
        </row>
        <row r="936">
          <cell r="A936" t="str">
            <v>P-NE-DB0-011</v>
          </cell>
          <cell r="B936" t="str">
            <v>2100150042199</v>
          </cell>
          <cell r="C936" t="str">
            <v>Niger</v>
          </cell>
          <cell r="D936" t="str">
            <v/>
          </cell>
          <cell r="E936" t="str">
            <v/>
          </cell>
          <cell r="F936" t="str">
            <v/>
          </cell>
          <cell r="G936" t="str">
            <v/>
          </cell>
          <cell r="H936" t="str">
            <v/>
          </cell>
          <cell r="I936" t="str">
            <v/>
          </cell>
          <cell r="J936" t="str">
            <v/>
          </cell>
          <cell r="K936">
            <v>2437614.6000000006</v>
          </cell>
          <cell r="L936">
            <v>39988.950000000004</v>
          </cell>
          <cell r="M936">
            <v>2477603.5500000007</v>
          </cell>
          <cell r="Q936" t="str">
            <v>SOV</v>
          </cell>
          <cell r="R936">
            <v>0.33333333333333331</v>
          </cell>
          <cell r="T936" t="str">
            <v>PROJET D'AMENAGEMENT DES ROUTES TAMASKE-TAHOUA ET TAMASKE-MA</v>
          </cell>
          <cell r="U936" t="str">
            <v>PICU5</v>
          </cell>
          <cell r="V936" t="str">
            <v>D</v>
          </cell>
          <cell r="W936" t="str">
            <v>Transport</v>
          </cell>
          <cell r="X936" t="str">
            <v>DB</v>
          </cell>
          <cell r="Y936" t="str">
            <v>Road Transport / Highways</v>
          </cell>
          <cell r="Z936" t="str">
            <v>DB0</v>
          </cell>
          <cell r="AA936" t="str">
            <v>Road Transport / Highways</v>
          </cell>
          <cell r="AB936" t="str">
            <v>2100</v>
          </cell>
          <cell r="AC936" t="str">
            <v>10</v>
          </cell>
          <cell r="AD936" t="str">
            <v>OnGo</v>
          </cell>
        </row>
        <row r="937">
          <cell r="A937" t="str">
            <v>P-NE-DB0-011</v>
          </cell>
          <cell r="B937" t="str">
            <v>5900150002751</v>
          </cell>
          <cell r="C937" t="str">
            <v>Niger</v>
          </cell>
          <cell r="D937" t="str">
            <v/>
          </cell>
          <cell r="E937" t="str">
            <v/>
          </cell>
          <cell r="F937" t="str">
            <v/>
          </cell>
          <cell r="G937" t="str">
            <v/>
          </cell>
          <cell r="H937" t="str">
            <v/>
          </cell>
          <cell r="I937" t="str">
            <v/>
          </cell>
          <cell r="J937" t="str">
            <v/>
          </cell>
          <cell r="K937">
            <v>1948915.33</v>
          </cell>
          <cell r="L937">
            <v>12814.28</v>
          </cell>
          <cell r="M937">
            <v>1961729.61</v>
          </cell>
          <cell r="Q937" t="str">
            <v>SOV</v>
          </cell>
          <cell r="R937">
            <v>0.33333333333333331</v>
          </cell>
          <cell r="T937" t="str">
            <v>PROJET D'AMENAGEMENT DES ROUTES TAMASKE-TAHOUA ET TAMASKE-MA</v>
          </cell>
          <cell r="U937" t="str">
            <v>PICU5</v>
          </cell>
          <cell r="V937" t="str">
            <v>D</v>
          </cell>
          <cell r="W937" t="str">
            <v>Transport</v>
          </cell>
          <cell r="X937" t="str">
            <v>DB</v>
          </cell>
          <cell r="Y937" t="str">
            <v>Road Transport / Highways</v>
          </cell>
          <cell r="Z937" t="str">
            <v>DB0</v>
          </cell>
          <cell r="AA937" t="str">
            <v>Road Transport / Highways</v>
          </cell>
          <cell r="AB937" t="str">
            <v>5900</v>
          </cell>
          <cell r="AC937" t="str">
            <v>10</v>
          </cell>
          <cell r="AD937" t="str">
            <v>OnGo</v>
          </cell>
        </row>
        <row r="938">
          <cell r="A938" t="str">
            <v>P-NE-DB0-011</v>
          </cell>
          <cell r="B938" t="str">
            <v>5900155016102</v>
          </cell>
          <cell r="C938" t="str">
            <v>Niger</v>
          </cell>
          <cell r="D938" t="str">
            <v/>
          </cell>
          <cell r="E938" t="str">
            <v/>
          </cell>
          <cell r="F938" t="str">
            <v/>
          </cell>
          <cell r="G938" t="str">
            <v/>
          </cell>
          <cell r="H938" t="str">
            <v/>
          </cell>
          <cell r="I938" t="str">
            <v/>
          </cell>
          <cell r="J938" t="str">
            <v/>
          </cell>
          <cell r="K938">
            <v>210158.83000000002</v>
          </cell>
          <cell r="L938" t="str">
            <v/>
          </cell>
          <cell r="M938">
            <v>210158.83000000002</v>
          </cell>
          <cell r="Q938" t="str">
            <v>SOV</v>
          </cell>
          <cell r="R938">
            <v>0.33333333333333331</v>
          </cell>
          <cell r="T938" t="str">
            <v>PROJET D'AMENAGEMENT DES ROUTES TAMASKE-TAHOUA ET TAMASKE-MA</v>
          </cell>
          <cell r="U938" t="str">
            <v>PICU5</v>
          </cell>
          <cell r="V938" t="str">
            <v>D</v>
          </cell>
          <cell r="W938" t="str">
            <v>Transport</v>
          </cell>
          <cell r="X938" t="str">
            <v>DB</v>
          </cell>
          <cell r="Y938" t="str">
            <v>Road Transport / Highways</v>
          </cell>
          <cell r="Z938" t="str">
            <v>DB0</v>
          </cell>
          <cell r="AA938" t="str">
            <v>Road Transport / Highways</v>
          </cell>
          <cell r="AB938" t="str">
            <v>5900</v>
          </cell>
          <cell r="AC938" t="str">
            <v>40</v>
          </cell>
          <cell r="AD938" t="str">
            <v>OnGo</v>
          </cell>
        </row>
        <row r="939">
          <cell r="A939" t="str">
            <v>P-NE-DB0-013</v>
          </cell>
          <cell r="B939" t="str">
            <v>2100150042945</v>
          </cell>
          <cell r="C939" t="str">
            <v>Niger</v>
          </cell>
          <cell r="D939" t="str">
            <v/>
          </cell>
          <cell r="E939" t="str">
            <v/>
          </cell>
          <cell r="F939" t="str">
            <v/>
          </cell>
          <cell r="G939" t="str">
            <v/>
          </cell>
          <cell r="H939" t="str">
            <v/>
          </cell>
          <cell r="I939" t="str">
            <v/>
          </cell>
          <cell r="J939" t="str">
            <v/>
          </cell>
          <cell r="K939" t="str">
            <v/>
          </cell>
          <cell r="L939" t="str">
            <v/>
          </cell>
          <cell r="M939">
            <v>0</v>
          </cell>
          <cell r="Q939" t="str">
            <v>SOV</v>
          </cell>
          <cell r="R939">
            <v>0.5</v>
          </cell>
          <cell r="T939" t="str">
            <v>PROJET INTEGRE DE DESENCLAVEMENT DES ZONES DE PRODUCTION TRA</v>
          </cell>
          <cell r="U939" t="str">
            <v>PICU5</v>
          </cell>
          <cell r="V939" t="str">
            <v>D</v>
          </cell>
          <cell r="W939" t="str">
            <v>Transport</v>
          </cell>
          <cell r="X939" t="str">
            <v>DB</v>
          </cell>
          <cell r="Y939" t="str">
            <v>Road Transport / Highways</v>
          </cell>
          <cell r="Z939" t="str">
            <v>DB0</v>
          </cell>
          <cell r="AA939" t="str">
            <v>Road Transport / Highways</v>
          </cell>
          <cell r="AB939" t="str">
            <v>2100</v>
          </cell>
          <cell r="AC939" t="str">
            <v>10</v>
          </cell>
          <cell r="AD939" t="str">
            <v>OnGo</v>
          </cell>
        </row>
        <row r="940">
          <cell r="A940" t="str">
            <v>P-NE-DB0-013</v>
          </cell>
          <cell r="B940" t="str">
            <v>2100155041469</v>
          </cell>
          <cell r="C940" t="str">
            <v>Niger</v>
          </cell>
          <cell r="D940" t="str">
            <v/>
          </cell>
          <cell r="E940" t="str">
            <v/>
          </cell>
          <cell r="F940" t="str">
            <v/>
          </cell>
          <cell r="G940" t="str">
            <v/>
          </cell>
          <cell r="H940" t="str">
            <v/>
          </cell>
          <cell r="I940" t="str">
            <v/>
          </cell>
          <cell r="J940" t="str">
            <v/>
          </cell>
          <cell r="K940" t="str">
            <v/>
          </cell>
          <cell r="L940" t="str">
            <v/>
          </cell>
          <cell r="M940">
            <v>0</v>
          </cell>
          <cell r="Q940" t="str">
            <v>SOV</v>
          </cell>
          <cell r="R940">
            <v>0.5</v>
          </cell>
          <cell r="T940" t="str">
            <v>PROJET INTEGRE DE DESENCLAVEMENT DES ZONES DE PRODUCTION TRA</v>
          </cell>
          <cell r="U940" t="str">
            <v>PICU5</v>
          </cell>
          <cell r="V940" t="str">
            <v>D</v>
          </cell>
          <cell r="W940" t="str">
            <v>Transport</v>
          </cell>
          <cell r="X940" t="str">
            <v>DB</v>
          </cell>
          <cell r="Y940" t="str">
            <v>Road Transport / Highways</v>
          </cell>
          <cell r="Z940" t="str">
            <v>DB0</v>
          </cell>
          <cell r="AA940" t="str">
            <v>Road Transport / Highways</v>
          </cell>
          <cell r="AB940" t="str">
            <v>2100</v>
          </cell>
          <cell r="AC940" t="str">
            <v>41</v>
          </cell>
          <cell r="AD940" t="str">
            <v>OnGo</v>
          </cell>
        </row>
        <row r="941">
          <cell r="A941" t="str">
            <v>P-NE-E00-005</v>
          </cell>
          <cell r="B941" t="str">
            <v>2100155042272</v>
          </cell>
          <cell r="C941" t="str">
            <v>Niger</v>
          </cell>
          <cell r="D941" t="str">
            <v/>
          </cell>
          <cell r="E941" t="str">
            <v/>
          </cell>
          <cell r="F941" t="str">
            <v/>
          </cell>
          <cell r="G941" t="str">
            <v/>
          </cell>
          <cell r="H941" t="str">
            <v/>
          </cell>
          <cell r="I941" t="str">
            <v/>
          </cell>
          <cell r="J941" t="str">
            <v/>
          </cell>
          <cell r="K941" t="str">
            <v/>
          </cell>
          <cell r="L941" t="str">
            <v/>
          </cell>
          <cell r="M941">
            <v>0</v>
          </cell>
          <cell r="Q941" t="str">
            <v>SOV</v>
          </cell>
          <cell r="R941">
            <v>0.5</v>
          </cell>
          <cell r="T941" t="str">
            <v>AWF WATER AND SANITATION SUPPORT PROJECT IN RURAL AREAS IN N</v>
          </cell>
          <cell r="U941" t="str">
            <v>AWTF</v>
          </cell>
          <cell r="V941" t="str">
            <v>E</v>
          </cell>
          <cell r="W941" t="str">
            <v>Water Sup/Sanit</v>
          </cell>
          <cell r="X941" t="str">
            <v>E0</v>
          </cell>
          <cell r="Y941" t="str">
            <v>Water supply and Sanitation</v>
          </cell>
          <cell r="Z941" t="str">
            <v>E00</v>
          </cell>
          <cell r="AA941" t="str">
            <v>Water supply and Sanitation</v>
          </cell>
          <cell r="AB941" t="str">
            <v>2100</v>
          </cell>
          <cell r="AC941" t="str">
            <v>41</v>
          </cell>
          <cell r="AD941" t="str">
            <v>APVD</v>
          </cell>
        </row>
        <row r="942">
          <cell r="A942" t="str">
            <v>P-NE-E00-005</v>
          </cell>
          <cell r="B942" t="str">
            <v>5600155005454</v>
          </cell>
          <cell r="C942" t="str">
            <v>Niger</v>
          </cell>
          <cell r="D942" t="str">
            <v/>
          </cell>
          <cell r="E942" t="str">
            <v/>
          </cell>
          <cell r="F942" t="str">
            <v/>
          </cell>
          <cell r="G942" t="str">
            <v/>
          </cell>
          <cell r="H942" t="str">
            <v/>
          </cell>
          <cell r="I942" t="str">
            <v/>
          </cell>
          <cell r="J942" t="str">
            <v/>
          </cell>
          <cell r="K942" t="str">
            <v/>
          </cell>
          <cell r="L942" t="str">
            <v/>
          </cell>
          <cell r="M942">
            <v>0</v>
          </cell>
          <cell r="Q942" t="str">
            <v>SOV</v>
          </cell>
          <cell r="R942">
            <v>0.5</v>
          </cell>
          <cell r="T942" t="str">
            <v>AWF WATER AND SANITATION SUPPORT PROJECT IN RURAL AREAS IN N</v>
          </cell>
          <cell r="U942" t="str">
            <v>AWTF</v>
          </cell>
          <cell r="V942" t="str">
            <v>E</v>
          </cell>
          <cell r="W942" t="str">
            <v>Water Sup/Sanit</v>
          </cell>
          <cell r="X942" t="str">
            <v>E0</v>
          </cell>
          <cell r="Y942" t="str">
            <v>Water supply and Sanitation</v>
          </cell>
          <cell r="Z942" t="str">
            <v>E00</v>
          </cell>
          <cell r="AA942" t="str">
            <v>Water supply and Sanitation</v>
          </cell>
          <cell r="AB942" t="str">
            <v>5600</v>
          </cell>
          <cell r="AC942" t="str">
            <v>46</v>
          </cell>
          <cell r="AD942" t="str">
            <v>APVD</v>
          </cell>
        </row>
        <row r="943">
          <cell r="A943" t="str">
            <v>P-NE-F00-004</v>
          </cell>
          <cell r="B943" t="str">
            <v>2100150036843</v>
          </cell>
          <cell r="C943" t="str">
            <v>Niger</v>
          </cell>
          <cell r="D943" t="str">
            <v/>
          </cell>
          <cell r="E943" t="str">
            <v/>
          </cell>
          <cell r="F943" t="str">
            <v/>
          </cell>
          <cell r="G943" t="str">
            <v/>
          </cell>
          <cell r="H943">
            <v>1028826.73</v>
          </cell>
          <cell r="I943">
            <v>1815673.9000000008</v>
          </cell>
          <cell r="J943">
            <v>3678154.2199999988</v>
          </cell>
          <cell r="K943">
            <v>3592084.0299999989</v>
          </cell>
          <cell r="L943">
            <v>2047286.63</v>
          </cell>
          <cell r="M943">
            <v>12162025.509999998</v>
          </cell>
          <cell r="Q943" t="str">
            <v>SOV</v>
          </cell>
          <cell r="R943">
            <v>0.33333333333333331</v>
          </cell>
          <cell r="T943" t="str">
            <v>PROJET D'ELECTRIFICATION EN MILIEU RURAL, PERIURBAIN ET URBA</v>
          </cell>
          <cell r="U943" t="str">
            <v>PESD3</v>
          </cell>
          <cell r="V943" t="str">
            <v>F</v>
          </cell>
          <cell r="W943" t="str">
            <v>Power</v>
          </cell>
          <cell r="X943" t="str">
            <v>F0</v>
          </cell>
          <cell r="Y943" t="str">
            <v>Power</v>
          </cell>
          <cell r="Z943" t="str">
            <v>F00</v>
          </cell>
          <cell r="AA943" t="str">
            <v>Power</v>
          </cell>
          <cell r="AB943" t="str">
            <v>2100</v>
          </cell>
          <cell r="AC943" t="str">
            <v>10</v>
          </cell>
          <cell r="AD943" t="str">
            <v>OnGo</v>
          </cell>
        </row>
        <row r="944">
          <cell r="A944" t="str">
            <v>P-NE-F00-004</v>
          </cell>
          <cell r="B944" t="str">
            <v>2100155034017</v>
          </cell>
          <cell r="C944" t="str">
            <v>Niger</v>
          </cell>
          <cell r="D944" t="str">
            <v/>
          </cell>
          <cell r="E944" t="str">
            <v/>
          </cell>
          <cell r="F944" t="str">
            <v/>
          </cell>
          <cell r="G944">
            <v>99053.06</v>
          </cell>
          <cell r="H944">
            <v>2200795.66</v>
          </cell>
          <cell r="I944">
            <v>3148134.88</v>
          </cell>
          <cell r="J944">
            <v>6201845.8399999999</v>
          </cell>
          <cell r="K944">
            <v>5184599.830000001</v>
          </cell>
          <cell r="L944">
            <v>2704712.46</v>
          </cell>
          <cell r="M944">
            <v>19539141.73</v>
          </cell>
          <cell r="Q944" t="str">
            <v>SOV</v>
          </cell>
          <cell r="R944">
            <v>0.33333333333333331</v>
          </cell>
          <cell r="T944" t="str">
            <v>PROJET D'ELECTRIFICATION EN MILIEU RURAL, PERIURBAIN ET URBA</v>
          </cell>
          <cell r="U944" t="str">
            <v>PESD3</v>
          </cell>
          <cell r="V944" t="str">
            <v>F</v>
          </cell>
          <cell r="W944" t="str">
            <v>Power</v>
          </cell>
          <cell r="X944" t="str">
            <v>F0</v>
          </cell>
          <cell r="Y944" t="str">
            <v>Power</v>
          </cell>
          <cell r="Z944" t="str">
            <v>F00</v>
          </cell>
          <cell r="AA944" t="str">
            <v>Power</v>
          </cell>
          <cell r="AB944" t="str">
            <v>2100</v>
          </cell>
          <cell r="AC944" t="str">
            <v>40</v>
          </cell>
          <cell r="AD944" t="str">
            <v>OnGo</v>
          </cell>
        </row>
        <row r="945">
          <cell r="A945" t="str">
            <v>P-NE-F00-004</v>
          </cell>
          <cell r="B945" t="str">
            <v>2200160002039</v>
          </cell>
          <cell r="C945" t="str">
            <v>Niger</v>
          </cell>
          <cell r="D945" t="str">
            <v/>
          </cell>
          <cell r="E945" t="str">
            <v/>
          </cell>
          <cell r="F945" t="str">
            <v/>
          </cell>
          <cell r="G945" t="str">
            <v/>
          </cell>
          <cell r="H945">
            <v>477491.93999999994</v>
          </cell>
          <cell r="I945">
            <v>682196.89999999991</v>
          </cell>
          <cell r="J945">
            <v>1536258.9500000004</v>
          </cell>
          <cell r="K945">
            <v>568455.04</v>
          </cell>
          <cell r="L945">
            <v>107081.60000000001</v>
          </cell>
          <cell r="M945">
            <v>3371484.43</v>
          </cell>
          <cell r="Q945" t="str">
            <v>SOV</v>
          </cell>
          <cell r="R945">
            <v>0.33333333333333331</v>
          </cell>
          <cell r="T945" t="str">
            <v>PROJET D'ELECTRIFICATION EN MILIEU RURAL, PERIURBAIN ET URBA</v>
          </cell>
          <cell r="U945" t="str">
            <v>PESD3</v>
          </cell>
          <cell r="V945" t="str">
            <v>F</v>
          </cell>
          <cell r="W945" t="str">
            <v>Power</v>
          </cell>
          <cell r="X945" t="str">
            <v>F0</v>
          </cell>
          <cell r="Y945" t="str">
            <v>Power</v>
          </cell>
          <cell r="Z945" t="str">
            <v>F00</v>
          </cell>
          <cell r="AA945" t="str">
            <v>Power</v>
          </cell>
          <cell r="AB945" t="str">
            <v>2200</v>
          </cell>
          <cell r="AC945" t="str">
            <v>10</v>
          </cell>
          <cell r="AD945" t="str">
            <v>OnGo</v>
          </cell>
        </row>
        <row r="946">
          <cell r="A946" t="str">
            <v>P-NE-FA0-005</v>
          </cell>
          <cell r="B946" t="str">
            <v>2100150043399</v>
          </cell>
          <cell r="C946" t="str">
            <v>Niger</v>
          </cell>
          <cell r="D946" t="str">
            <v/>
          </cell>
          <cell r="E946" t="str">
            <v/>
          </cell>
          <cell r="F946" t="str">
            <v/>
          </cell>
          <cell r="G946" t="str">
            <v/>
          </cell>
          <cell r="H946" t="str">
            <v/>
          </cell>
          <cell r="I946" t="str">
            <v/>
          </cell>
          <cell r="J946" t="str">
            <v/>
          </cell>
          <cell r="K946" t="str">
            <v/>
          </cell>
          <cell r="L946" t="str">
            <v/>
          </cell>
          <cell r="M946">
            <v>0</v>
          </cell>
          <cell r="Q946" t="str">
            <v>SOV</v>
          </cell>
          <cell r="R946">
            <v>0.2</v>
          </cell>
          <cell r="T946" t="str">
            <v>PROJET DEVELOPPEMENT CENTRALES SOLAIRES ET AMELIORATION ACCE</v>
          </cell>
          <cell r="U946" t="str">
            <v>PESD3</v>
          </cell>
          <cell r="V946" t="str">
            <v>F</v>
          </cell>
          <cell r="W946" t="str">
            <v>Power</v>
          </cell>
          <cell r="X946" t="str">
            <v>FA</v>
          </cell>
          <cell r="Y946" t="str">
            <v>Electricity</v>
          </cell>
          <cell r="Z946" t="str">
            <v>FA0</v>
          </cell>
          <cell r="AA946" t="str">
            <v>Electricity</v>
          </cell>
          <cell r="AB946" t="str">
            <v>2100</v>
          </cell>
          <cell r="AC946" t="str">
            <v>10</v>
          </cell>
          <cell r="AD946" t="str">
            <v>APVD</v>
          </cell>
        </row>
        <row r="947">
          <cell r="A947" t="str">
            <v>P-NE-FA0-005</v>
          </cell>
          <cell r="B947" t="str">
            <v>2100155042172</v>
          </cell>
          <cell r="C947" t="str">
            <v>Niger</v>
          </cell>
          <cell r="D947" t="str">
            <v/>
          </cell>
          <cell r="E947" t="str">
            <v/>
          </cell>
          <cell r="F947" t="str">
            <v/>
          </cell>
          <cell r="G947" t="str">
            <v/>
          </cell>
          <cell r="H947" t="str">
            <v/>
          </cell>
          <cell r="I947" t="str">
            <v/>
          </cell>
          <cell r="J947" t="str">
            <v/>
          </cell>
          <cell r="K947" t="str">
            <v/>
          </cell>
          <cell r="L947" t="str">
            <v/>
          </cell>
          <cell r="M947">
            <v>0</v>
          </cell>
          <cell r="Q947" t="str">
            <v>SOV</v>
          </cell>
          <cell r="R947">
            <v>0.2</v>
          </cell>
          <cell r="T947" t="str">
            <v>PROJET DEVELOPPEMENT CENTRALES SOLAIRES ET AMELIORATION ACCE</v>
          </cell>
          <cell r="U947" t="str">
            <v>PESD3</v>
          </cell>
          <cell r="V947" t="str">
            <v>F</v>
          </cell>
          <cell r="W947" t="str">
            <v>Power</v>
          </cell>
          <cell r="X947" t="str">
            <v>FA</v>
          </cell>
          <cell r="Y947" t="str">
            <v>Electricity</v>
          </cell>
          <cell r="Z947" t="str">
            <v>FA0</v>
          </cell>
          <cell r="AA947" t="str">
            <v>Electricity</v>
          </cell>
          <cell r="AB947" t="str">
            <v>2100</v>
          </cell>
          <cell r="AC947" t="str">
            <v>41</v>
          </cell>
          <cell r="AD947" t="str">
            <v>APVD</v>
          </cell>
        </row>
        <row r="948">
          <cell r="A948" t="str">
            <v>P-NE-FA0-005</v>
          </cell>
          <cell r="B948" t="str">
            <v>5585155000151</v>
          </cell>
          <cell r="C948" t="str">
            <v>Niger</v>
          </cell>
          <cell r="D948" t="str">
            <v/>
          </cell>
          <cell r="E948" t="str">
            <v/>
          </cell>
          <cell r="F948" t="str">
            <v/>
          </cell>
          <cell r="G948" t="str">
            <v/>
          </cell>
          <cell r="H948" t="str">
            <v/>
          </cell>
          <cell r="I948" t="str">
            <v/>
          </cell>
          <cell r="J948" t="str">
            <v/>
          </cell>
          <cell r="K948" t="str">
            <v/>
          </cell>
          <cell r="L948" t="str">
            <v/>
          </cell>
          <cell r="M948">
            <v>0</v>
          </cell>
          <cell r="Q948" t="str">
            <v>SOV</v>
          </cell>
          <cell r="R948">
            <v>0.2</v>
          </cell>
          <cell r="T948" t="str">
            <v>PROJET DEVELOPPEMENT CENTRALES SOLAIRES ET AMELIORATION ACCE</v>
          </cell>
          <cell r="U948" t="str">
            <v>PESD3</v>
          </cell>
          <cell r="V948" t="str">
            <v>F</v>
          </cell>
          <cell r="W948" t="str">
            <v>Power</v>
          </cell>
          <cell r="X948" t="str">
            <v>FA</v>
          </cell>
          <cell r="Y948" t="str">
            <v>Electricity</v>
          </cell>
          <cell r="Z948" t="str">
            <v>FA0</v>
          </cell>
          <cell r="AA948" t="str">
            <v>Electricity</v>
          </cell>
          <cell r="AB948" t="str">
            <v>5585</v>
          </cell>
          <cell r="AC948" t="str">
            <v>41</v>
          </cell>
          <cell r="AD948" t="str">
            <v>APVD</v>
          </cell>
        </row>
        <row r="949">
          <cell r="A949" t="str">
            <v>P-NE-FA0-005</v>
          </cell>
          <cell r="B949" t="str">
            <v>5900150003503</v>
          </cell>
          <cell r="C949" t="str">
            <v>Niger</v>
          </cell>
          <cell r="D949" t="str">
            <v/>
          </cell>
          <cell r="E949" t="str">
            <v/>
          </cell>
          <cell r="F949" t="str">
            <v/>
          </cell>
          <cell r="G949" t="str">
            <v/>
          </cell>
          <cell r="H949" t="str">
            <v/>
          </cell>
          <cell r="I949" t="str">
            <v/>
          </cell>
          <cell r="J949" t="str">
            <v/>
          </cell>
          <cell r="K949" t="str">
            <v/>
          </cell>
          <cell r="L949" t="str">
            <v/>
          </cell>
          <cell r="M949">
            <v>0</v>
          </cell>
          <cell r="Q949" t="str">
            <v>SOV</v>
          </cell>
          <cell r="R949">
            <v>0.2</v>
          </cell>
          <cell r="T949" t="str">
            <v>PROJET DEVELOPPEMENT CENTRALES SOLAIRES ET AMELIORATION ACCE</v>
          </cell>
          <cell r="U949" t="str">
            <v>PESD3</v>
          </cell>
          <cell r="V949" t="str">
            <v>F</v>
          </cell>
          <cell r="W949" t="str">
            <v>Power</v>
          </cell>
          <cell r="X949" t="str">
            <v>FA</v>
          </cell>
          <cell r="Y949" t="str">
            <v>Electricity</v>
          </cell>
          <cell r="Z949" t="str">
            <v>FA0</v>
          </cell>
          <cell r="AA949" t="str">
            <v>Electricity</v>
          </cell>
          <cell r="AB949" t="str">
            <v>5900</v>
          </cell>
          <cell r="AC949" t="str">
            <v>10</v>
          </cell>
          <cell r="AD949" t="str">
            <v>APVD</v>
          </cell>
        </row>
        <row r="950">
          <cell r="A950" t="str">
            <v>P-NE-FA0-005</v>
          </cell>
          <cell r="B950" t="str">
            <v>5900155017756</v>
          </cell>
          <cell r="C950" t="str">
            <v>Niger</v>
          </cell>
          <cell r="D950" t="str">
            <v/>
          </cell>
          <cell r="E950" t="str">
            <v/>
          </cell>
          <cell r="F950" t="str">
            <v/>
          </cell>
          <cell r="G950" t="str">
            <v/>
          </cell>
          <cell r="H950" t="str">
            <v/>
          </cell>
          <cell r="I950" t="str">
            <v/>
          </cell>
          <cell r="J950" t="str">
            <v/>
          </cell>
          <cell r="K950" t="str">
            <v/>
          </cell>
          <cell r="L950" t="str">
            <v/>
          </cell>
          <cell r="M950">
            <v>0</v>
          </cell>
          <cell r="Q950" t="str">
            <v>SOV</v>
          </cell>
          <cell r="R950">
            <v>0.2</v>
          </cell>
          <cell r="T950" t="str">
            <v>PROJET DEVELOPPEMENT CENTRALES SOLAIRES ET AMELIORATION ACCE</v>
          </cell>
          <cell r="U950" t="str">
            <v>PESD3</v>
          </cell>
          <cell r="V950" t="str">
            <v>F</v>
          </cell>
          <cell r="W950" t="str">
            <v>Power</v>
          </cell>
          <cell r="X950" t="str">
            <v>FA</v>
          </cell>
          <cell r="Y950" t="str">
            <v>Electricity</v>
          </cell>
          <cell r="Z950" t="str">
            <v>FA0</v>
          </cell>
          <cell r="AA950" t="str">
            <v>Electricity</v>
          </cell>
          <cell r="AB950" t="str">
            <v>5900</v>
          </cell>
          <cell r="AC950" t="str">
            <v>41</v>
          </cell>
          <cell r="AD950" t="str">
            <v>APVD</v>
          </cell>
        </row>
        <row r="951">
          <cell r="A951" t="str">
            <v>P-NE-H00-001</v>
          </cell>
          <cell r="B951" t="str">
            <v>2100150043398</v>
          </cell>
          <cell r="C951" t="str">
            <v>Niger</v>
          </cell>
          <cell r="D951" t="str">
            <v/>
          </cell>
          <cell r="E951" t="str">
            <v/>
          </cell>
          <cell r="F951" t="str">
            <v/>
          </cell>
          <cell r="G951" t="str">
            <v/>
          </cell>
          <cell r="H951" t="str">
            <v/>
          </cell>
          <cell r="I951" t="str">
            <v/>
          </cell>
          <cell r="J951" t="str">
            <v/>
          </cell>
          <cell r="K951" t="str">
            <v/>
          </cell>
          <cell r="L951" t="str">
            <v/>
          </cell>
          <cell r="M951">
            <v>0</v>
          </cell>
          <cell r="Q951" t="str">
            <v>SOV</v>
          </cell>
          <cell r="R951">
            <v>0.5</v>
          </cell>
          <cell r="T951" t="str">
            <v>PROJET D’APPROFONDISSEMENT DU SECTEUR FINANCIER ET DE L’INCL</v>
          </cell>
          <cell r="U951" t="str">
            <v>PIFD2</v>
          </cell>
          <cell r="V951" t="str">
            <v>H</v>
          </cell>
          <cell r="W951" t="str">
            <v>Finance</v>
          </cell>
          <cell r="X951" t="str">
            <v>H0</v>
          </cell>
          <cell r="Y951" t="str">
            <v>Finance</v>
          </cell>
          <cell r="Z951" t="str">
            <v>H00</v>
          </cell>
          <cell r="AA951" t="str">
            <v>Finance</v>
          </cell>
          <cell r="AB951" t="str">
            <v>2100</v>
          </cell>
          <cell r="AC951" t="str">
            <v>10</v>
          </cell>
          <cell r="AD951" t="str">
            <v>APVD</v>
          </cell>
        </row>
        <row r="952">
          <cell r="A952" t="str">
            <v>P-NE-H00-001</v>
          </cell>
          <cell r="B952" t="str">
            <v>2100155042171</v>
          </cell>
          <cell r="C952" t="str">
            <v>Niger</v>
          </cell>
          <cell r="D952" t="str">
            <v/>
          </cell>
          <cell r="E952" t="str">
            <v/>
          </cell>
          <cell r="F952" t="str">
            <v/>
          </cell>
          <cell r="G952" t="str">
            <v/>
          </cell>
          <cell r="H952" t="str">
            <v/>
          </cell>
          <cell r="I952" t="str">
            <v/>
          </cell>
          <cell r="J952" t="str">
            <v/>
          </cell>
          <cell r="K952" t="str">
            <v/>
          </cell>
          <cell r="L952" t="str">
            <v/>
          </cell>
          <cell r="M952">
            <v>0</v>
          </cell>
          <cell r="Q952" t="str">
            <v>SOV</v>
          </cell>
          <cell r="R952">
            <v>0.5</v>
          </cell>
          <cell r="T952" t="str">
            <v>PROJET D’APPROFONDISSEMENT DU SECTEUR FINANCIER ET DE L’INCL</v>
          </cell>
          <cell r="U952" t="str">
            <v>PIFD2</v>
          </cell>
          <cell r="V952" t="str">
            <v>H</v>
          </cell>
          <cell r="W952" t="str">
            <v>Finance</v>
          </cell>
          <cell r="X952" t="str">
            <v>H0</v>
          </cell>
          <cell r="Y952" t="str">
            <v>Finance</v>
          </cell>
          <cell r="Z952" t="str">
            <v>H00</v>
          </cell>
          <cell r="AA952" t="str">
            <v>Finance</v>
          </cell>
          <cell r="AB952" t="str">
            <v>2100</v>
          </cell>
          <cell r="AC952" t="str">
            <v>41</v>
          </cell>
          <cell r="AD952" t="str">
            <v>APVD</v>
          </cell>
        </row>
        <row r="953">
          <cell r="A953" t="str">
            <v>P-NE-HAB-001</v>
          </cell>
          <cell r="B953" t="str">
            <v>5060140000065</v>
          </cell>
          <cell r="C953" t="str">
            <v>Niger</v>
          </cell>
          <cell r="D953" t="str">
            <v/>
          </cell>
          <cell r="E953" t="str">
            <v/>
          </cell>
          <cell r="F953" t="str">
            <v/>
          </cell>
          <cell r="G953" t="str">
            <v/>
          </cell>
          <cell r="H953" t="str">
            <v/>
          </cell>
          <cell r="I953" t="str">
            <v/>
          </cell>
          <cell r="J953" t="str">
            <v/>
          </cell>
          <cell r="K953" t="str">
            <v/>
          </cell>
          <cell r="L953" t="str">
            <v/>
          </cell>
          <cell r="M953">
            <v>0</v>
          </cell>
          <cell r="Q953" t="str">
            <v>NSO</v>
          </cell>
          <cell r="R953">
            <v>1</v>
          </cell>
          <cell r="T953" t="str">
            <v>SONIBANK  SOCIETE NIGERIENNE DE BANQUE</v>
          </cell>
          <cell r="U953" t="str">
            <v>PINS2</v>
          </cell>
          <cell r="V953" t="str">
            <v>H</v>
          </cell>
          <cell r="W953" t="str">
            <v>Finance</v>
          </cell>
          <cell r="X953" t="str">
            <v>HA</v>
          </cell>
          <cell r="Y953" t="str">
            <v>Banks</v>
          </cell>
          <cell r="Z953" t="str">
            <v>HAB</v>
          </cell>
          <cell r="AA953" t="str">
            <v>Commercial Banking</v>
          </cell>
          <cell r="AB953" t="str">
            <v>5060</v>
          </cell>
          <cell r="AC953" t="str">
            <v>70</v>
          </cell>
          <cell r="AD953" t="str">
            <v>TERM</v>
          </cell>
        </row>
        <row r="954">
          <cell r="A954" t="str">
            <v>P-NE-I00-004</v>
          </cell>
          <cell r="B954" t="str">
            <v>5900155016904</v>
          </cell>
          <cell r="C954" t="str">
            <v>Niger</v>
          </cell>
          <cell r="D954" t="str">
            <v/>
          </cell>
          <cell r="E954" t="str">
            <v/>
          </cell>
          <cell r="F954" t="str">
            <v/>
          </cell>
          <cell r="G954" t="str">
            <v/>
          </cell>
          <cell r="H954" t="str">
            <v/>
          </cell>
          <cell r="I954" t="str">
            <v/>
          </cell>
          <cell r="J954" t="str">
            <v/>
          </cell>
          <cell r="K954">
            <v>15121.86</v>
          </cell>
          <cell r="L954" t="str">
            <v/>
          </cell>
          <cell r="M954">
            <v>15121.86</v>
          </cell>
          <cell r="Q954" t="str">
            <v>SOV</v>
          </cell>
          <cell r="R954">
            <v>1</v>
          </cell>
          <cell r="T954" t="str">
            <v>APPUI À L'ÉLABORATION D'UNE STRATÉGIE ET D'UN PLAN D'ACTION</v>
          </cell>
          <cell r="U954" t="str">
            <v>AHHD</v>
          </cell>
          <cell r="V954" t="str">
            <v>I</v>
          </cell>
          <cell r="W954" t="str">
            <v>Social</v>
          </cell>
          <cell r="X954" t="str">
            <v>I0</v>
          </cell>
          <cell r="Y954" t="str">
            <v>Social</v>
          </cell>
          <cell r="Z954" t="str">
            <v>I00</v>
          </cell>
          <cell r="AA954" t="str">
            <v>Social</v>
          </cell>
          <cell r="AB954" t="str">
            <v>5900</v>
          </cell>
          <cell r="AC954" t="str">
            <v>84</v>
          </cell>
          <cell r="AD954" t="str">
            <v>OnGo</v>
          </cell>
        </row>
        <row r="955">
          <cell r="A955" t="str">
            <v>P-NE-IA0-007</v>
          </cell>
          <cell r="B955" t="str">
            <v>2100150042493</v>
          </cell>
          <cell r="C955" t="str">
            <v>Niger</v>
          </cell>
          <cell r="D955" t="str">
            <v/>
          </cell>
          <cell r="E955" t="str">
            <v/>
          </cell>
          <cell r="F955" t="str">
            <v/>
          </cell>
          <cell r="G955" t="str">
            <v/>
          </cell>
          <cell r="H955" t="str">
            <v/>
          </cell>
          <cell r="I955" t="str">
            <v/>
          </cell>
          <cell r="J955" t="str">
            <v/>
          </cell>
          <cell r="K955">
            <v>3416220.32</v>
          </cell>
          <cell r="L955" t="str">
            <v/>
          </cell>
          <cell r="M955">
            <v>3416220.32</v>
          </cell>
          <cell r="Q955" t="str">
            <v>SOV</v>
          </cell>
          <cell r="R955">
            <v>1</v>
          </cell>
          <cell r="T955" t="str">
            <v>PRET SUPPLEMENTAIRE PROJET APPUI AU DEVELOPPEMENT ENSEIGNEME</v>
          </cell>
          <cell r="U955" t="str">
            <v>AHHD</v>
          </cell>
          <cell r="V955" t="str">
            <v>I</v>
          </cell>
          <cell r="W955" t="str">
            <v>Social</v>
          </cell>
          <cell r="X955" t="str">
            <v>IA</v>
          </cell>
          <cell r="Y955" t="str">
            <v>Education</v>
          </cell>
          <cell r="Z955" t="str">
            <v>IA0</v>
          </cell>
          <cell r="AA955" t="str">
            <v>Education</v>
          </cell>
          <cell r="AB955" t="str">
            <v>2100</v>
          </cell>
          <cell r="AC955" t="str">
            <v>10</v>
          </cell>
          <cell r="AD955" t="str">
            <v>OnGo</v>
          </cell>
        </row>
        <row r="956">
          <cell r="A956" t="str">
            <v>P-NE-K00-014</v>
          </cell>
          <cell r="B956" t="str">
            <v>2100155040418</v>
          </cell>
          <cell r="C956" t="str">
            <v>Niger</v>
          </cell>
          <cell r="D956" t="str">
            <v/>
          </cell>
          <cell r="E956" t="str">
            <v/>
          </cell>
          <cell r="F956" t="str">
            <v/>
          </cell>
          <cell r="G956" t="str">
            <v/>
          </cell>
          <cell r="H956">
            <v>533205.44999999995</v>
          </cell>
          <cell r="I956">
            <v>949295.66</v>
          </cell>
          <cell r="J956">
            <v>101817.69999999998</v>
          </cell>
          <cell r="K956">
            <v>1170625.22</v>
          </cell>
          <cell r="L956">
            <v>974694.81</v>
          </cell>
          <cell r="M956">
            <v>3729638.84</v>
          </cell>
          <cell r="Q956" t="str">
            <v>SOV</v>
          </cell>
          <cell r="R956">
            <v>1</v>
          </cell>
          <cell r="T956" t="str">
            <v>PROJET D’APPUI A LA COMPÉTITIVITÉ DE L’ÉCONOMIE ET À LA GEST</v>
          </cell>
          <cell r="U956" t="str">
            <v>ECGF1</v>
          </cell>
          <cell r="V956" t="str">
            <v>K</v>
          </cell>
          <cell r="W956" t="str">
            <v>Multi-Sector</v>
          </cell>
          <cell r="X956" t="str">
            <v>K0</v>
          </cell>
          <cell r="Y956" t="str">
            <v>Multi-Sector</v>
          </cell>
          <cell r="Z956" t="str">
            <v>K00</v>
          </cell>
          <cell r="AA956" t="str">
            <v>Multi-Sector</v>
          </cell>
          <cell r="AB956" t="str">
            <v>2100</v>
          </cell>
          <cell r="AC956" t="str">
            <v>40</v>
          </cell>
          <cell r="AD956" t="str">
            <v>OnGo</v>
          </cell>
        </row>
        <row r="957">
          <cell r="A957" t="str">
            <v>P-NE-KA0-010</v>
          </cell>
          <cell r="B957" t="str">
            <v>2100150034094</v>
          </cell>
          <cell r="C957" t="str">
            <v>Niger</v>
          </cell>
          <cell r="D957">
            <v>20000000</v>
          </cell>
          <cell r="E957" t="str">
            <v/>
          </cell>
          <cell r="F957" t="str">
            <v/>
          </cell>
          <cell r="G957" t="str">
            <v/>
          </cell>
          <cell r="H957" t="str">
            <v/>
          </cell>
          <cell r="I957" t="str">
            <v/>
          </cell>
          <cell r="J957" t="str">
            <v/>
          </cell>
          <cell r="K957" t="str">
            <v/>
          </cell>
          <cell r="L957" t="str">
            <v/>
          </cell>
          <cell r="M957">
            <v>20000000</v>
          </cell>
          <cell r="Q957" t="str">
            <v>SOV</v>
          </cell>
          <cell r="R957">
            <v>1</v>
          </cell>
          <cell r="T957" t="str">
            <v>PROGRAMME D’APPUI AUX REFORMES FINANCIERES ET A LA SECURITE</v>
          </cell>
          <cell r="U957" t="str">
            <v>ECGF1</v>
          </cell>
          <cell r="V957" t="str">
            <v>K</v>
          </cell>
          <cell r="W957" t="str">
            <v>Multi-Sector</v>
          </cell>
          <cell r="X957" t="str">
            <v>KA</v>
          </cell>
          <cell r="Y957" t="str">
            <v>Public Sector Management</v>
          </cell>
          <cell r="Z957" t="str">
            <v>KA0</v>
          </cell>
          <cell r="AA957" t="str">
            <v>Public Sector Management</v>
          </cell>
          <cell r="AB957" t="str">
            <v>2100</v>
          </cell>
          <cell r="AC957" t="str">
            <v>20</v>
          </cell>
          <cell r="AD957" t="str">
            <v>COMP</v>
          </cell>
        </row>
        <row r="958">
          <cell r="A958" t="str">
            <v>P-NE-KA0-011</v>
          </cell>
          <cell r="B958" t="str">
            <v>2100150036244</v>
          </cell>
          <cell r="C958" t="str">
            <v>Niger</v>
          </cell>
          <cell r="D958" t="str">
            <v/>
          </cell>
          <cell r="E958" t="str">
            <v/>
          </cell>
          <cell r="F958">
            <v>10000000</v>
          </cell>
          <cell r="G958" t="str">
            <v/>
          </cell>
          <cell r="H958" t="str">
            <v/>
          </cell>
          <cell r="I958" t="str">
            <v/>
          </cell>
          <cell r="J958" t="str">
            <v/>
          </cell>
          <cell r="K958" t="str">
            <v/>
          </cell>
          <cell r="L958" t="str">
            <v/>
          </cell>
          <cell r="M958">
            <v>10000000</v>
          </cell>
          <cell r="Q958" t="str">
            <v>SOV</v>
          </cell>
          <cell r="R958">
            <v>1</v>
          </cell>
          <cell r="T958" t="str">
            <v>PROGRAMME D'APPUI AUX REFORMES FINANCIERE ET A LA SECURITE A</v>
          </cell>
          <cell r="U958" t="str">
            <v>ECGF1</v>
          </cell>
          <cell r="V958" t="str">
            <v>K</v>
          </cell>
          <cell r="W958" t="str">
            <v>Multi-Sector</v>
          </cell>
          <cell r="X958" t="str">
            <v>KA</v>
          </cell>
          <cell r="Y958" t="str">
            <v>Public Sector Management</v>
          </cell>
          <cell r="Z958" t="str">
            <v>KA0</v>
          </cell>
          <cell r="AA958" t="str">
            <v>Public Sector Management</v>
          </cell>
          <cell r="AB958" t="str">
            <v>2100</v>
          </cell>
          <cell r="AC958" t="str">
            <v>20</v>
          </cell>
          <cell r="AD958" t="str">
            <v>COMP</v>
          </cell>
        </row>
        <row r="959">
          <cell r="A959" t="str">
            <v>P-NE-KA0-012</v>
          </cell>
          <cell r="B959" t="str">
            <v>2100155036318</v>
          </cell>
          <cell r="C959" t="str">
            <v>Niger</v>
          </cell>
          <cell r="D959" t="str">
            <v/>
          </cell>
          <cell r="E959" t="str">
            <v/>
          </cell>
          <cell r="F959" t="str">
            <v/>
          </cell>
          <cell r="G959">
            <v>14000000</v>
          </cell>
          <cell r="H959" t="str">
            <v/>
          </cell>
          <cell r="I959" t="str">
            <v/>
          </cell>
          <cell r="J959" t="str">
            <v/>
          </cell>
          <cell r="K959" t="str">
            <v/>
          </cell>
          <cell r="L959" t="str">
            <v/>
          </cell>
          <cell r="M959">
            <v>14000000</v>
          </cell>
          <cell r="Q959" t="str">
            <v>SOV</v>
          </cell>
          <cell r="R959">
            <v>0.5</v>
          </cell>
          <cell r="T959" t="str">
            <v>PROGRAMME D'APPUI AUX RÉFORMES ÉCONOMIQUES</v>
          </cell>
          <cell r="U959" t="str">
            <v>ECGF1</v>
          </cell>
          <cell r="V959" t="str">
            <v>K</v>
          </cell>
          <cell r="W959" t="str">
            <v>Multi-Sector</v>
          </cell>
          <cell r="X959" t="str">
            <v>KA</v>
          </cell>
          <cell r="Y959" t="str">
            <v>Public Sector Management</v>
          </cell>
          <cell r="Z959" t="str">
            <v>KA0</v>
          </cell>
          <cell r="AA959" t="str">
            <v>Public Sector Management</v>
          </cell>
          <cell r="AB959" t="str">
            <v>2100</v>
          </cell>
          <cell r="AC959" t="str">
            <v>20</v>
          </cell>
          <cell r="AD959" t="str">
            <v>COMP</v>
          </cell>
        </row>
        <row r="960">
          <cell r="A960" t="str">
            <v>P-NE-KA0-012</v>
          </cell>
          <cell r="B960" t="str">
            <v>5900155013001</v>
          </cell>
          <cell r="C960" t="str">
            <v>Niger</v>
          </cell>
          <cell r="D960" t="str">
            <v/>
          </cell>
          <cell r="E960" t="str">
            <v/>
          </cell>
          <cell r="F960" t="str">
            <v/>
          </cell>
          <cell r="G960">
            <v>16000000</v>
          </cell>
          <cell r="H960" t="str">
            <v/>
          </cell>
          <cell r="I960" t="str">
            <v/>
          </cell>
          <cell r="J960" t="str">
            <v/>
          </cell>
          <cell r="K960" t="str">
            <v/>
          </cell>
          <cell r="L960" t="str">
            <v/>
          </cell>
          <cell r="M960">
            <v>16000000</v>
          </cell>
          <cell r="Q960" t="str">
            <v>SOV</v>
          </cell>
          <cell r="R960">
            <v>0.5</v>
          </cell>
          <cell r="T960" t="str">
            <v>PROGRAMME D'APPUI AUX RÉFORMES ÉCONOMIQUES</v>
          </cell>
          <cell r="U960" t="str">
            <v>ECGF1</v>
          </cell>
          <cell r="V960" t="str">
            <v>K</v>
          </cell>
          <cell r="W960" t="str">
            <v>Multi-Sector</v>
          </cell>
          <cell r="X960" t="str">
            <v>KA</v>
          </cell>
          <cell r="Y960" t="str">
            <v>Public Sector Management</v>
          </cell>
          <cell r="Z960" t="str">
            <v>KA0</v>
          </cell>
          <cell r="AA960" t="str">
            <v>Public Sector Management</v>
          </cell>
          <cell r="AB960" t="str">
            <v>5900</v>
          </cell>
          <cell r="AC960" t="str">
            <v>20</v>
          </cell>
          <cell r="AD960" t="str">
            <v>COMP</v>
          </cell>
        </row>
        <row r="961">
          <cell r="A961" t="str">
            <v>P-NE-KA0-013</v>
          </cell>
          <cell r="B961" t="str">
            <v>2100150040494</v>
          </cell>
          <cell r="C961" t="str">
            <v>Niger</v>
          </cell>
          <cell r="D961" t="str">
            <v/>
          </cell>
          <cell r="E961" t="str">
            <v/>
          </cell>
          <cell r="F961" t="str">
            <v/>
          </cell>
          <cell r="G961" t="str">
            <v/>
          </cell>
          <cell r="H961">
            <v>10000000</v>
          </cell>
          <cell r="I961" t="str">
            <v/>
          </cell>
          <cell r="J961" t="str">
            <v/>
          </cell>
          <cell r="K961" t="str">
            <v/>
          </cell>
          <cell r="L961" t="str">
            <v/>
          </cell>
          <cell r="M961">
            <v>10000000</v>
          </cell>
          <cell r="Q961" t="str">
            <v>SOV</v>
          </cell>
          <cell r="R961">
            <v>0.5</v>
          </cell>
          <cell r="T961" t="str">
            <v>PROGRAMME D'APPUI AUX RÉFORMES ET A LA RESILIENCE ECONOMIQUE</v>
          </cell>
          <cell r="U961" t="str">
            <v>ECGF1</v>
          </cell>
          <cell r="V961" t="str">
            <v>K</v>
          </cell>
          <cell r="W961" t="str">
            <v>Multi-Sector</v>
          </cell>
          <cell r="X961" t="str">
            <v>KA</v>
          </cell>
          <cell r="Y961" t="str">
            <v>Public Sector Management</v>
          </cell>
          <cell r="Z961" t="str">
            <v>KA0</v>
          </cell>
          <cell r="AA961" t="str">
            <v>Public Sector Management</v>
          </cell>
          <cell r="AB961" t="str">
            <v>2100</v>
          </cell>
          <cell r="AC961" t="str">
            <v>20</v>
          </cell>
          <cell r="AD961" t="str">
            <v>COMP</v>
          </cell>
        </row>
        <row r="962">
          <cell r="A962" t="str">
            <v>P-NE-KA0-013</v>
          </cell>
          <cell r="B962" t="str">
            <v>5900155014601</v>
          </cell>
          <cell r="C962" t="str">
            <v>Niger</v>
          </cell>
          <cell r="D962" t="str">
            <v/>
          </cell>
          <cell r="E962" t="str">
            <v/>
          </cell>
          <cell r="F962" t="str">
            <v/>
          </cell>
          <cell r="G962" t="str">
            <v/>
          </cell>
          <cell r="H962">
            <v>10000000</v>
          </cell>
          <cell r="I962" t="str">
            <v/>
          </cell>
          <cell r="J962" t="str">
            <v/>
          </cell>
          <cell r="K962" t="str">
            <v/>
          </cell>
          <cell r="L962" t="str">
            <v/>
          </cell>
          <cell r="M962">
            <v>10000000</v>
          </cell>
          <cell r="Q962" t="str">
            <v>SOV</v>
          </cell>
          <cell r="R962">
            <v>0.5</v>
          </cell>
          <cell r="T962" t="str">
            <v>PROGRAMME D'APPUI AUX RÉFORMES ET A LA RESILIENCE ECONOMIQUE</v>
          </cell>
          <cell r="U962" t="str">
            <v>ECGF1</v>
          </cell>
          <cell r="V962" t="str">
            <v>K</v>
          </cell>
          <cell r="W962" t="str">
            <v>Multi-Sector</v>
          </cell>
          <cell r="X962" t="str">
            <v>KA</v>
          </cell>
          <cell r="Y962" t="str">
            <v>Public Sector Management</v>
          </cell>
          <cell r="Z962" t="str">
            <v>KA0</v>
          </cell>
          <cell r="AA962" t="str">
            <v>Public Sector Management</v>
          </cell>
          <cell r="AB962" t="str">
            <v>5900</v>
          </cell>
          <cell r="AC962" t="str">
            <v>20</v>
          </cell>
          <cell r="AD962" t="str">
            <v>COMP</v>
          </cell>
        </row>
        <row r="963">
          <cell r="A963" t="str">
            <v>P-NE-KA0-015</v>
          </cell>
          <cell r="B963" t="str">
            <v>2100150042395</v>
          </cell>
          <cell r="C963" t="str">
            <v>Niger</v>
          </cell>
          <cell r="D963" t="str">
            <v/>
          </cell>
          <cell r="E963" t="str">
            <v/>
          </cell>
          <cell r="F963" t="str">
            <v/>
          </cell>
          <cell r="G963" t="str">
            <v/>
          </cell>
          <cell r="H963" t="str">
            <v/>
          </cell>
          <cell r="I963">
            <v>25500000</v>
          </cell>
          <cell r="J963">
            <v>15000000</v>
          </cell>
          <cell r="K963" t="str">
            <v/>
          </cell>
          <cell r="L963" t="str">
            <v/>
          </cell>
          <cell r="M963">
            <v>40500000</v>
          </cell>
          <cell r="Q963" t="str">
            <v>SOV</v>
          </cell>
          <cell r="R963">
            <v>0.5</v>
          </cell>
          <cell r="T963" t="str">
            <v>PROGRAMME D'APPUI EN REPONSE A LA CRISE DE LA COVID-19 DANS</v>
          </cell>
          <cell r="U963" t="str">
            <v>ECGF1</v>
          </cell>
          <cell r="V963" t="str">
            <v>K</v>
          </cell>
          <cell r="W963" t="str">
            <v>Multi-Sector</v>
          </cell>
          <cell r="X963" t="str">
            <v>KA</v>
          </cell>
          <cell r="Y963" t="str">
            <v>Public Sector Management</v>
          </cell>
          <cell r="Z963" t="str">
            <v>KA0</v>
          </cell>
          <cell r="AA963" t="str">
            <v>Public Sector Management</v>
          </cell>
          <cell r="AB963" t="str">
            <v>2100</v>
          </cell>
          <cell r="AC963" t="str">
            <v>20</v>
          </cell>
          <cell r="AD963" t="str">
            <v>COMP</v>
          </cell>
        </row>
        <row r="964">
          <cell r="A964" t="str">
            <v>P-NE-KA0-015</v>
          </cell>
          <cell r="B964" t="str">
            <v>2100155040769</v>
          </cell>
          <cell r="C964" t="str">
            <v>Niger</v>
          </cell>
          <cell r="D964" t="str">
            <v/>
          </cell>
          <cell r="E964" t="str">
            <v/>
          </cell>
          <cell r="F964" t="str">
            <v/>
          </cell>
          <cell r="G964" t="str">
            <v/>
          </cell>
          <cell r="H964" t="str">
            <v/>
          </cell>
          <cell r="I964">
            <v>39500000</v>
          </cell>
          <cell r="J964" t="str">
            <v/>
          </cell>
          <cell r="K964" t="str">
            <v/>
          </cell>
          <cell r="L964" t="str">
            <v/>
          </cell>
          <cell r="M964">
            <v>39500000</v>
          </cell>
          <cell r="Q964" t="str">
            <v>SOV</v>
          </cell>
          <cell r="R964">
            <v>0.5</v>
          </cell>
          <cell r="T964" t="str">
            <v>PROGRAMME D'APPUI EN REPONSE A LA CRISE DE LA COVID-19 DANS</v>
          </cell>
          <cell r="U964" t="str">
            <v>ECGF1</v>
          </cell>
          <cell r="V964" t="str">
            <v>K</v>
          </cell>
          <cell r="W964" t="str">
            <v>Multi-Sector</v>
          </cell>
          <cell r="X964" t="str">
            <v>KA</v>
          </cell>
          <cell r="Y964" t="str">
            <v>Public Sector Management</v>
          </cell>
          <cell r="Z964" t="str">
            <v>KA0</v>
          </cell>
          <cell r="AA964" t="str">
            <v>Public Sector Management</v>
          </cell>
          <cell r="AB964" t="str">
            <v>2100</v>
          </cell>
          <cell r="AC964" t="str">
            <v>21</v>
          </cell>
          <cell r="AD964" t="str">
            <v>COMP</v>
          </cell>
        </row>
        <row r="965">
          <cell r="A965" t="str">
            <v>P-NE-KZ0-001</v>
          </cell>
          <cell r="B965" t="str">
            <v>5900155013451</v>
          </cell>
          <cell r="C965" t="str">
            <v>Niger</v>
          </cell>
          <cell r="D965" t="str">
            <v/>
          </cell>
          <cell r="E965" t="str">
            <v/>
          </cell>
          <cell r="F965" t="str">
            <v/>
          </cell>
          <cell r="G965">
            <v>265721.8</v>
          </cell>
          <cell r="H965">
            <v>587676.18000000005</v>
          </cell>
          <cell r="I965" t="str">
            <v/>
          </cell>
          <cell r="J965" t="str">
            <v/>
          </cell>
          <cell r="K965">
            <v>10331.58</v>
          </cell>
          <cell r="L965" t="str">
            <v/>
          </cell>
          <cell r="M965">
            <v>863729.55999999994</v>
          </cell>
          <cell r="Q965" t="str">
            <v>SOV</v>
          </cell>
          <cell r="R965">
            <v>1</v>
          </cell>
          <cell r="T965" t="str">
            <v>APPUI A LA MOBILISATION DES RESSOURCES ET A LA MISE EN OEUVR</v>
          </cell>
          <cell r="U965" t="str">
            <v>RDTS</v>
          </cell>
          <cell r="V965" t="str">
            <v>K</v>
          </cell>
          <cell r="W965" t="str">
            <v>Multi-Sector</v>
          </cell>
          <cell r="X965" t="str">
            <v>KZ</v>
          </cell>
          <cell r="Y965" t="str">
            <v>Other Multi Sector</v>
          </cell>
          <cell r="Z965" t="str">
            <v>KZ0</v>
          </cell>
          <cell r="AA965" t="str">
            <v>Other Multi Sector</v>
          </cell>
          <cell r="AB965" t="str">
            <v>5900</v>
          </cell>
          <cell r="AC965" t="str">
            <v>84</v>
          </cell>
          <cell r="AD965" t="str">
            <v>COMP</v>
          </cell>
        </row>
        <row r="966">
          <cell r="A966" t="str">
            <v>P-NG-A00-008</v>
          </cell>
          <cell r="B966" t="str">
            <v>2100150037297</v>
          </cell>
          <cell r="C966" t="str">
            <v>Nigeria</v>
          </cell>
          <cell r="D966" t="str">
            <v/>
          </cell>
          <cell r="E966" t="str">
            <v/>
          </cell>
          <cell r="F966" t="str">
            <v/>
          </cell>
          <cell r="G966">
            <v>454173.35</v>
          </cell>
          <cell r="H966">
            <v>1223023.3400000001</v>
          </cell>
          <cell r="I966">
            <v>366798.57</v>
          </cell>
          <cell r="J966">
            <v>841549.90000000014</v>
          </cell>
          <cell r="K966">
            <v>1358195.1099999999</v>
          </cell>
          <cell r="L966">
            <v>179590.28000000003</v>
          </cell>
          <cell r="M966">
            <v>4423330.55</v>
          </cell>
          <cell r="Q966" t="str">
            <v>SOV</v>
          </cell>
          <cell r="R966">
            <v>1</v>
          </cell>
          <cell r="T966" t="str">
            <v>PLATEAU STATE POTATO VALUE CHAIN SUPPORT PROJECT (PS-PVCP)</v>
          </cell>
          <cell r="U966" t="str">
            <v>AHAI3</v>
          </cell>
          <cell r="V966" t="str">
            <v>A</v>
          </cell>
          <cell r="W966" t="str">
            <v>Agriculture</v>
          </cell>
          <cell r="X966" t="str">
            <v>A0</v>
          </cell>
          <cell r="Y966" t="str">
            <v>Agriculture and Rural Development</v>
          </cell>
          <cell r="Z966" t="str">
            <v>A00</v>
          </cell>
          <cell r="AA966" t="str">
            <v>Agriculture and Rural Development</v>
          </cell>
          <cell r="AB966" t="str">
            <v>2100</v>
          </cell>
          <cell r="AC966" t="str">
            <v>10</v>
          </cell>
          <cell r="AD966" t="str">
            <v>OnGo</v>
          </cell>
        </row>
        <row r="967">
          <cell r="A967" t="str">
            <v>P-NG-A00-010</v>
          </cell>
          <cell r="B967" t="str">
            <v>5500155009551</v>
          </cell>
          <cell r="C967" t="str">
            <v>Nigeria</v>
          </cell>
          <cell r="D967" t="str">
            <v/>
          </cell>
          <cell r="E967" t="str">
            <v/>
          </cell>
          <cell r="F967">
            <v>12255.85</v>
          </cell>
          <cell r="G967" t="str">
            <v/>
          </cell>
          <cell r="H967" t="str">
            <v/>
          </cell>
          <cell r="I967">
            <v>29194.880000000001</v>
          </cell>
          <cell r="J967">
            <v>49152.3</v>
          </cell>
          <cell r="K967">
            <v>249304.75</v>
          </cell>
          <cell r="L967" t="str">
            <v/>
          </cell>
          <cell r="M967">
            <v>339907.78</v>
          </cell>
          <cell r="Q967" t="str">
            <v>SOV</v>
          </cell>
          <cell r="R967">
            <v>1</v>
          </cell>
          <cell r="T967" t="str">
            <v>TRANSACTION ADVISORY SUPPORT TO THE NIGERIAN FED. MIN. OF AG</v>
          </cell>
          <cell r="U967" t="str">
            <v>AHAI3</v>
          </cell>
          <cell r="V967" t="str">
            <v>A</v>
          </cell>
          <cell r="W967" t="str">
            <v>Agriculture</v>
          </cell>
          <cell r="X967" t="str">
            <v>A0</v>
          </cell>
          <cell r="Y967" t="str">
            <v>Agriculture and Rural Development</v>
          </cell>
          <cell r="Z967" t="str">
            <v>A00</v>
          </cell>
          <cell r="AA967" t="str">
            <v>Agriculture and Rural Development</v>
          </cell>
          <cell r="AB967" t="str">
            <v>5500</v>
          </cell>
          <cell r="AC967" t="str">
            <v>43</v>
          </cell>
          <cell r="AD967" t="str">
            <v>COMP</v>
          </cell>
        </row>
        <row r="968">
          <cell r="A968" t="str">
            <v>P-NG-A00-011</v>
          </cell>
          <cell r="B968" t="str">
            <v>5500155010351</v>
          </cell>
          <cell r="C968" t="str">
            <v>Nigeria</v>
          </cell>
          <cell r="D968" t="str">
            <v/>
          </cell>
          <cell r="E968" t="str">
            <v/>
          </cell>
          <cell r="F968">
            <v>25831.06</v>
          </cell>
          <cell r="G968">
            <v>450007.98</v>
          </cell>
          <cell r="H968">
            <v>142566.95000000001</v>
          </cell>
          <cell r="I968">
            <v>9109.2799999999988</v>
          </cell>
          <cell r="J968" t="str">
            <v/>
          </cell>
          <cell r="K968" t="str">
            <v/>
          </cell>
          <cell r="L968" t="str">
            <v/>
          </cell>
          <cell r="M968">
            <v>627515.27</v>
          </cell>
          <cell r="Q968" t="str">
            <v>SOV</v>
          </cell>
          <cell r="R968">
            <v>1</v>
          </cell>
          <cell r="T968" t="str">
            <v>MIC-GRANT SUPPORT TO BANK OF AGRICULTURE (BOA) LIMITED</v>
          </cell>
          <cell r="U968" t="str">
            <v>RDNG</v>
          </cell>
          <cell r="V968" t="str">
            <v>A</v>
          </cell>
          <cell r="W968" t="str">
            <v>Agriculture</v>
          </cell>
          <cell r="X968" t="str">
            <v>A0</v>
          </cell>
          <cell r="Y968" t="str">
            <v>Agriculture and Rural Development</v>
          </cell>
          <cell r="Z968" t="str">
            <v>A00</v>
          </cell>
          <cell r="AA968" t="str">
            <v>Agriculture and Rural Development</v>
          </cell>
          <cell r="AB968" t="str">
            <v>5500</v>
          </cell>
          <cell r="AC968" t="str">
            <v>43</v>
          </cell>
          <cell r="AD968" t="str">
            <v>CLSD</v>
          </cell>
        </row>
        <row r="969">
          <cell r="A969" t="str">
            <v>P-NG-AA0-037</v>
          </cell>
          <cell r="B969" t="str">
            <v>5500155010501</v>
          </cell>
          <cell r="C969" t="str">
            <v>Nigeria</v>
          </cell>
          <cell r="D969" t="str">
            <v/>
          </cell>
          <cell r="E969" t="str">
            <v/>
          </cell>
          <cell r="F969">
            <v>178128.65</v>
          </cell>
          <cell r="G969">
            <v>171984.43</v>
          </cell>
          <cell r="H969" t="str">
            <v/>
          </cell>
          <cell r="I969">
            <v>9317.4599999999991</v>
          </cell>
          <cell r="J969">
            <v>41470.69</v>
          </cell>
          <cell r="K969">
            <v>5922.92</v>
          </cell>
          <cell r="L969" t="str">
            <v/>
          </cell>
          <cell r="M969">
            <v>406824.14999999997</v>
          </cell>
          <cell r="Q969" t="str">
            <v>SOV</v>
          </cell>
          <cell r="R969">
            <v>1</v>
          </cell>
          <cell r="T969" t="str">
            <v>MIC GRANT STRENGTHENING OF FEDERAL MINISTRY OF AGRICULTURE A</v>
          </cell>
          <cell r="U969" t="str">
            <v>AHAI3</v>
          </cell>
          <cell r="V969" t="str">
            <v>A</v>
          </cell>
          <cell r="W969" t="str">
            <v>Agriculture</v>
          </cell>
          <cell r="X969" t="str">
            <v>AA</v>
          </cell>
          <cell r="Y969" t="str">
            <v>Agriculture</v>
          </cell>
          <cell r="Z969" t="str">
            <v>AA0</v>
          </cell>
          <cell r="AA969" t="str">
            <v>Agriculture</v>
          </cell>
          <cell r="AB969" t="str">
            <v>5500</v>
          </cell>
          <cell r="AC969" t="str">
            <v>43</v>
          </cell>
          <cell r="AD969" t="str">
            <v>COMP</v>
          </cell>
        </row>
        <row r="970">
          <cell r="A970" t="str">
            <v>P-NG-AAA-002</v>
          </cell>
          <cell r="B970" t="str">
            <v>2000200005159</v>
          </cell>
          <cell r="C970" t="str">
            <v>Nigeria</v>
          </cell>
          <cell r="D970" t="str">
            <v/>
          </cell>
          <cell r="E970" t="str">
            <v/>
          </cell>
          <cell r="F970" t="str">
            <v/>
          </cell>
          <cell r="G970" t="str">
            <v/>
          </cell>
          <cell r="H970" t="str">
            <v/>
          </cell>
          <cell r="I970" t="str">
            <v/>
          </cell>
          <cell r="J970" t="str">
            <v/>
          </cell>
          <cell r="K970" t="str">
            <v/>
          </cell>
          <cell r="L970" t="str">
            <v/>
          </cell>
          <cell r="M970">
            <v>0</v>
          </cell>
          <cell r="Q970" t="str">
            <v>SOV</v>
          </cell>
          <cell r="R970">
            <v>0.5</v>
          </cell>
          <cell r="T970" t="str">
            <v>NIGERIA - SPECIAL AGRO-INDUSTRIAL PROCESSING ZONES (SAPZS-I)</v>
          </cell>
          <cell r="U970" t="str">
            <v>AHFR2</v>
          </cell>
          <cell r="V970" t="str">
            <v>A</v>
          </cell>
          <cell r="W970" t="str">
            <v>Agriculture</v>
          </cell>
          <cell r="X970" t="str">
            <v>AA</v>
          </cell>
          <cell r="Y970" t="str">
            <v>Agriculture</v>
          </cell>
          <cell r="Z970" t="str">
            <v>AAA</v>
          </cell>
          <cell r="AA970" t="str">
            <v>Cash Crops</v>
          </cell>
          <cell r="AB970" t="str">
            <v>2000</v>
          </cell>
          <cell r="AC970" t="str">
            <v>10</v>
          </cell>
          <cell r="AD970" t="str">
            <v>APVD</v>
          </cell>
        </row>
        <row r="971">
          <cell r="A971" t="str">
            <v>P-NG-AAA-002</v>
          </cell>
          <cell r="B971" t="str">
            <v>5050200001351</v>
          </cell>
          <cell r="C971" t="str">
            <v>Nigeria</v>
          </cell>
          <cell r="D971" t="str">
            <v/>
          </cell>
          <cell r="E971" t="str">
            <v/>
          </cell>
          <cell r="F971" t="str">
            <v/>
          </cell>
          <cell r="G971" t="str">
            <v/>
          </cell>
          <cell r="H971" t="str">
            <v/>
          </cell>
          <cell r="I971" t="str">
            <v/>
          </cell>
          <cell r="J971" t="str">
            <v/>
          </cell>
          <cell r="K971" t="str">
            <v/>
          </cell>
          <cell r="L971" t="str">
            <v/>
          </cell>
          <cell r="M971">
            <v>0</v>
          </cell>
          <cell r="Q971" t="str">
            <v>SOV</v>
          </cell>
          <cell r="R971">
            <v>0.5</v>
          </cell>
          <cell r="T971" t="str">
            <v>NIGERIA - SPECIAL AGRO-INDUSTRIAL PROCESSING ZONES (SAPZS-I)</v>
          </cell>
          <cell r="U971" t="str">
            <v>AHFR2</v>
          </cell>
          <cell r="V971" t="str">
            <v>A</v>
          </cell>
          <cell r="W971" t="str">
            <v>Agriculture</v>
          </cell>
          <cell r="X971" t="str">
            <v>AA</v>
          </cell>
          <cell r="Y971" t="str">
            <v>Agriculture</v>
          </cell>
          <cell r="Z971" t="str">
            <v>AAA</v>
          </cell>
          <cell r="AA971" t="str">
            <v>Cash Crops</v>
          </cell>
          <cell r="AB971" t="str">
            <v>5050</v>
          </cell>
          <cell r="AC971" t="str">
            <v>10</v>
          </cell>
          <cell r="AD971" t="str">
            <v>APVD</v>
          </cell>
        </row>
        <row r="972">
          <cell r="A972" t="str">
            <v>P-NG-AAG-007</v>
          </cell>
          <cell r="B972" t="str">
            <v>2000200000751</v>
          </cell>
          <cell r="C972" t="str">
            <v>Nigeria</v>
          </cell>
          <cell r="D972" t="str">
            <v/>
          </cell>
          <cell r="E972" t="str">
            <v/>
          </cell>
          <cell r="F972" t="str">
            <v/>
          </cell>
          <cell r="G972" t="str">
            <v/>
          </cell>
          <cell r="H972" t="str">
            <v/>
          </cell>
          <cell r="I972" t="str">
            <v/>
          </cell>
          <cell r="J972" t="str">
            <v/>
          </cell>
          <cell r="K972" t="str">
            <v/>
          </cell>
          <cell r="L972" t="str">
            <v/>
          </cell>
          <cell r="M972">
            <v>0</v>
          </cell>
          <cell r="Q972" t="str">
            <v>SOV</v>
          </cell>
          <cell r="R972">
            <v>0.5</v>
          </cell>
          <cell r="T972" t="str">
            <v>ENABLE YOUTH NIGERIA</v>
          </cell>
          <cell r="U972" t="str">
            <v>RDNG</v>
          </cell>
          <cell r="V972" t="str">
            <v>A</v>
          </cell>
          <cell r="W972" t="str">
            <v>Agriculture</v>
          </cell>
          <cell r="X972" t="str">
            <v>AA</v>
          </cell>
          <cell r="Y972" t="str">
            <v>Agriculture</v>
          </cell>
          <cell r="Z972" t="str">
            <v>AAG</v>
          </cell>
          <cell r="AA972" t="str">
            <v>Agro-Industry</v>
          </cell>
          <cell r="AB972" t="str">
            <v>2000</v>
          </cell>
          <cell r="AC972" t="str">
            <v>10</v>
          </cell>
          <cell r="AD972" t="str">
            <v>TERM</v>
          </cell>
        </row>
        <row r="973">
          <cell r="A973" t="str">
            <v>P-NG-AAG-007</v>
          </cell>
          <cell r="B973" t="str">
            <v>5050200000051</v>
          </cell>
          <cell r="C973" t="str">
            <v>Nigeria</v>
          </cell>
          <cell r="D973" t="str">
            <v/>
          </cell>
          <cell r="E973" t="str">
            <v/>
          </cell>
          <cell r="F973" t="str">
            <v/>
          </cell>
          <cell r="G973" t="str">
            <v/>
          </cell>
          <cell r="H973" t="str">
            <v/>
          </cell>
          <cell r="I973" t="str">
            <v/>
          </cell>
          <cell r="J973" t="str">
            <v/>
          </cell>
          <cell r="K973" t="str">
            <v/>
          </cell>
          <cell r="L973" t="str">
            <v/>
          </cell>
          <cell r="M973">
            <v>0</v>
          </cell>
          <cell r="Q973" t="str">
            <v>SOV</v>
          </cell>
          <cell r="R973">
            <v>0.5</v>
          </cell>
          <cell r="T973" t="str">
            <v>ENABLE YOUTH NIGERIA</v>
          </cell>
          <cell r="U973" t="str">
            <v>RDNG</v>
          </cell>
          <cell r="V973" t="str">
            <v>A</v>
          </cell>
          <cell r="W973" t="str">
            <v>Agriculture</v>
          </cell>
          <cell r="X973" t="str">
            <v>AA</v>
          </cell>
          <cell r="Y973" t="str">
            <v>Agriculture</v>
          </cell>
          <cell r="Z973" t="str">
            <v>AAG</v>
          </cell>
          <cell r="AA973" t="str">
            <v>Agro-Industry</v>
          </cell>
          <cell r="AB973" t="str">
            <v>5050</v>
          </cell>
          <cell r="AC973" t="str">
            <v>10</v>
          </cell>
          <cell r="AD973" t="str">
            <v>TERM</v>
          </cell>
        </row>
        <row r="974">
          <cell r="A974" t="str">
            <v>P-NG-AAG-016</v>
          </cell>
          <cell r="B974" t="str">
            <v>2000300000053</v>
          </cell>
          <cell r="C974" t="str">
            <v>Nigeria</v>
          </cell>
          <cell r="D974" t="str">
            <v/>
          </cell>
          <cell r="E974" t="str">
            <v/>
          </cell>
          <cell r="F974" t="str">
            <v/>
          </cell>
          <cell r="G974" t="str">
            <v/>
          </cell>
          <cell r="H974" t="str">
            <v/>
          </cell>
          <cell r="I974" t="str">
            <v/>
          </cell>
          <cell r="J974" t="str">
            <v/>
          </cell>
          <cell r="K974" t="str">
            <v/>
          </cell>
          <cell r="L974" t="str">
            <v/>
          </cell>
          <cell r="M974">
            <v>0</v>
          </cell>
          <cell r="Q974" t="str">
            <v>SOV</v>
          </cell>
          <cell r="R974">
            <v>1</v>
          </cell>
          <cell r="T974" t="str">
            <v>SUPPORT TO NATIONAL AGRICULTURE GROWTH SCHEME - AGRO-POCKET</v>
          </cell>
          <cell r="U974" t="str">
            <v>AHAI3</v>
          </cell>
          <cell r="V974" t="str">
            <v>A</v>
          </cell>
          <cell r="W974" t="str">
            <v>Agriculture</v>
          </cell>
          <cell r="X974" t="str">
            <v>AA</v>
          </cell>
          <cell r="Y974" t="str">
            <v>Agriculture</v>
          </cell>
          <cell r="Z974" t="str">
            <v>AAG</v>
          </cell>
          <cell r="AA974" t="str">
            <v>Agro-Industry</v>
          </cell>
          <cell r="AB974" t="str">
            <v>2000</v>
          </cell>
          <cell r="AC974" t="str">
            <v>20</v>
          </cell>
          <cell r="AD974" t="str">
            <v>APVD</v>
          </cell>
        </row>
        <row r="975">
          <cell r="A975" t="str">
            <v>P-NG-AZ0-001</v>
          </cell>
          <cell r="B975" t="str">
            <v>2100150040593</v>
          </cell>
          <cell r="C975" t="str">
            <v>Nigeria</v>
          </cell>
          <cell r="D975" t="str">
            <v/>
          </cell>
          <cell r="E975" t="str">
            <v/>
          </cell>
          <cell r="F975" t="str">
            <v/>
          </cell>
          <cell r="G975" t="str">
            <v/>
          </cell>
          <cell r="H975" t="str">
            <v/>
          </cell>
          <cell r="I975" t="str">
            <v/>
          </cell>
          <cell r="J975" t="str">
            <v/>
          </cell>
          <cell r="K975" t="str">
            <v/>
          </cell>
          <cell r="L975" t="str">
            <v/>
          </cell>
          <cell r="M975">
            <v>0</v>
          </cell>
          <cell r="Q975" t="str">
            <v>SOV</v>
          </cell>
          <cell r="R975">
            <v>1</v>
          </cell>
          <cell r="T975" t="str">
            <v>SAY NO TO FAMINE FOR NIGERIA</v>
          </cell>
          <cell r="U975" t="str">
            <v>AHAI2</v>
          </cell>
          <cell r="V975" t="str">
            <v>A</v>
          </cell>
          <cell r="W975" t="str">
            <v>Agriculture</v>
          </cell>
          <cell r="X975" t="str">
            <v>AZ</v>
          </cell>
          <cell r="Y975" t="str">
            <v>More Than One Agri.&amp; Rural Development Sub-Sector</v>
          </cell>
          <cell r="Z975" t="str">
            <v>AZ0</v>
          </cell>
          <cell r="AA975" t="str">
            <v>More Than One Agri.&amp; Rural Development Sub-Sector</v>
          </cell>
          <cell r="AB975" t="str">
            <v>2100</v>
          </cell>
          <cell r="AC975" t="str">
            <v>10</v>
          </cell>
          <cell r="AD975" t="str">
            <v>TERM</v>
          </cell>
        </row>
        <row r="976">
          <cell r="A976" t="str">
            <v>P-NG-B00-016</v>
          </cell>
          <cell r="B976" t="str">
            <v>2000230030201</v>
          </cell>
          <cell r="C976" t="str">
            <v>Nigeria</v>
          </cell>
          <cell r="D976" t="str">
            <v/>
          </cell>
          <cell r="E976" t="str">
            <v/>
          </cell>
          <cell r="F976" t="str">
            <v/>
          </cell>
          <cell r="G976" t="str">
            <v/>
          </cell>
          <cell r="H976" t="str">
            <v/>
          </cell>
          <cell r="I976" t="str">
            <v/>
          </cell>
          <cell r="J976" t="str">
            <v/>
          </cell>
          <cell r="K976" t="str">
            <v/>
          </cell>
          <cell r="L976" t="str">
            <v/>
          </cell>
          <cell r="M976">
            <v>0</v>
          </cell>
          <cell r="Q976" t="str">
            <v>NSO</v>
          </cell>
          <cell r="R976">
            <v>1</v>
          </cell>
          <cell r="T976" t="str">
            <v>BUA CEMENT PROJECT</v>
          </cell>
          <cell r="U976" t="str">
            <v>PITD3</v>
          </cell>
          <cell r="V976" t="str">
            <v>B</v>
          </cell>
          <cell r="W976" t="str">
            <v>Ind/Mini/Quar</v>
          </cell>
          <cell r="X976" t="str">
            <v>B0</v>
          </cell>
          <cell r="Y976" t="str">
            <v>Industry, Mining &amp; Quarrying</v>
          </cell>
          <cell r="Z976" t="str">
            <v>B00</v>
          </cell>
          <cell r="AA976" t="str">
            <v>Industry, Mining &amp; Quarrying</v>
          </cell>
          <cell r="AB976" t="str">
            <v>2000</v>
          </cell>
          <cell r="AC976" t="str">
            <v>10</v>
          </cell>
          <cell r="AD976" t="str">
            <v>APVD</v>
          </cell>
        </row>
        <row r="977">
          <cell r="A977" t="str">
            <v>P-NG-BG0-002</v>
          </cell>
          <cell r="B977" t="str">
            <v>2000120005019</v>
          </cell>
          <cell r="C977" t="str">
            <v>Nigeria</v>
          </cell>
          <cell r="D977" t="str">
            <v/>
          </cell>
          <cell r="E977" t="str">
            <v/>
          </cell>
          <cell r="F977" t="str">
            <v/>
          </cell>
          <cell r="G977">
            <v>5715142.9900000002</v>
          </cell>
          <cell r="H977">
            <v>19159325.460000001</v>
          </cell>
          <cell r="I977">
            <v>27949689.190000001</v>
          </cell>
          <cell r="J977">
            <v>4936067.1999999993</v>
          </cell>
          <cell r="K977" t="str">
            <v/>
          </cell>
          <cell r="L977" t="str">
            <v/>
          </cell>
          <cell r="M977">
            <v>57760224.840000004</v>
          </cell>
          <cell r="Q977" t="str">
            <v>NSO</v>
          </cell>
          <cell r="R977">
            <v>1</v>
          </cell>
          <cell r="T977" t="str">
            <v>INDORAMA ELEME FERTILIZER II</v>
          </cell>
          <cell r="U977" t="str">
            <v>PINS2</v>
          </cell>
          <cell r="V977" t="str">
            <v>B</v>
          </cell>
          <cell r="W977" t="str">
            <v>Ind/Mini/Quar</v>
          </cell>
          <cell r="X977" t="str">
            <v>BG</v>
          </cell>
          <cell r="Y977" t="str">
            <v>General Industry</v>
          </cell>
          <cell r="Z977" t="str">
            <v>BG0</v>
          </cell>
          <cell r="AA977" t="str">
            <v>General Industry</v>
          </cell>
          <cell r="AB977" t="str">
            <v>2000</v>
          </cell>
          <cell r="AC977" t="str">
            <v>10</v>
          </cell>
          <cell r="AD977" t="str">
            <v>OnGo</v>
          </cell>
        </row>
        <row r="978">
          <cell r="A978" t="str">
            <v>P-NG-BG0-003</v>
          </cell>
          <cell r="B978" t="str">
            <v>2000130021086</v>
          </cell>
          <cell r="C978" t="str">
            <v>Nigeria</v>
          </cell>
          <cell r="D978" t="str">
            <v/>
          </cell>
          <cell r="E978" t="str">
            <v/>
          </cell>
          <cell r="F978" t="str">
            <v/>
          </cell>
          <cell r="G978" t="str">
            <v/>
          </cell>
          <cell r="H978" t="str">
            <v/>
          </cell>
          <cell r="I978" t="str">
            <v/>
          </cell>
          <cell r="J978">
            <v>6040483.8399999999</v>
          </cell>
          <cell r="K978">
            <v>1915654</v>
          </cell>
          <cell r="L978">
            <v>6458080.7699999996</v>
          </cell>
          <cell r="M978">
            <v>14414218.609999999</v>
          </cell>
          <cell r="Q978" t="str">
            <v>NSO</v>
          </cell>
          <cell r="R978">
            <v>1</v>
          </cell>
          <cell r="T978" t="str">
            <v>INDORAMA ELEME FERTILIZER &amp; CHEMICALS LIMITED FEED CONDITION</v>
          </cell>
          <cell r="U978" t="str">
            <v>PINS2</v>
          </cell>
          <cell r="V978" t="str">
            <v>B</v>
          </cell>
          <cell r="W978" t="str">
            <v>Ind/Mini/Quar</v>
          </cell>
          <cell r="X978" t="str">
            <v>BG</v>
          </cell>
          <cell r="Y978" t="str">
            <v>General Industry</v>
          </cell>
          <cell r="Z978" t="str">
            <v>BG0</v>
          </cell>
          <cell r="AA978" t="str">
            <v>General Industry</v>
          </cell>
          <cell r="AB978" t="str">
            <v>2000</v>
          </cell>
          <cell r="AC978" t="str">
            <v>10</v>
          </cell>
          <cell r="AD978" t="str">
            <v>OnGo</v>
          </cell>
        </row>
        <row r="979">
          <cell r="A979" t="str">
            <v>P-NG-D00-011</v>
          </cell>
          <cell r="B979" t="str">
            <v>5500155013301</v>
          </cell>
          <cell r="C979" t="str">
            <v>Nigeria</v>
          </cell>
          <cell r="D979" t="str">
            <v/>
          </cell>
          <cell r="E979" t="str">
            <v/>
          </cell>
          <cell r="F979" t="str">
            <v/>
          </cell>
          <cell r="G979" t="str">
            <v/>
          </cell>
          <cell r="H979">
            <v>2310.5100000000002</v>
          </cell>
          <cell r="I979">
            <v>2918.12</v>
          </cell>
          <cell r="J979">
            <v>757732.65</v>
          </cell>
          <cell r="K979" t="str">
            <v/>
          </cell>
          <cell r="L979" t="str">
            <v/>
          </cell>
          <cell r="M979">
            <v>762961.28</v>
          </cell>
          <cell r="Q979" t="str">
            <v>SOV</v>
          </cell>
          <cell r="R979">
            <v>1</v>
          </cell>
          <cell r="T979" t="str">
            <v>MICTAF- ABIA STATE INTEGRATED INFRASTRUCTURE DEVELOPMENT PRO</v>
          </cell>
          <cell r="U979" t="str">
            <v>PICU5</v>
          </cell>
          <cell r="V979" t="str">
            <v>D</v>
          </cell>
          <cell r="W979" t="str">
            <v>Transport</v>
          </cell>
          <cell r="X979" t="str">
            <v>D0</v>
          </cell>
          <cell r="Y979" t="str">
            <v>Transport</v>
          </cell>
          <cell r="Z979" t="str">
            <v>D00</v>
          </cell>
          <cell r="AA979" t="str">
            <v>Transport</v>
          </cell>
          <cell r="AB979" t="str">
            <v>5500</v>
          </cell>
          <cell r="AC979" t="str">
            <v>43</v>
          </cell>
          <cell r="AD979" t="str">
            <v>OnGo</v>
          </cell>
        </row>
        <row r="980">
          <cell r="A980" t="str">
            <v>P-NG-DB0-007</v>
          </cell>
          <cell r="B980" t="str">
            <v>2100150039993</v>
          </cell>
          <cell r="C980" t="str">
            <v>Nigeria</v>
          </cell>
          <cell r="D980" t="str">
            <v/>
          </cell>
          <cell r="E980" t="str">
            <v/>
          </cell>
          <cell r="F980" t="str">
            <v/>
          </cell>
          <cell r="G980" t="str">
            <v/>
          </cell>
          <cell r="H980">
            <v>100590.89</v>
          </cell>
          <cell r="I980">
            <v>361049.95</v>
          </cell>
          <cell r="J980">
            <v>3202.59</v>
          </cell>
          <cell r="K980" t="str">
            <v/>
          </cell>
          <cell r="L980" t="str">
            <v/>
          </cell>
          <cell r="M980">
            <v>464843.43000000005</v>
          </cell>
          <cell r="Q980" t="str">
            <v>SOV</v>
          </cell>
          <cell r="R980">
            <v>1</v>
          </cell>
          <cell r="T980" t="str">
            <v>STUDY - CROSS RIVER STATE (RAMP 2)</v>
          </cell>
          <cell r="U980" t="str">
            <v>PICU5</v>
          </cell>
          <cell r="V980" t="str">
            <v>D</v>
          </cell>
          <cell r="W980" t="str">
            <v>Transport</v>
          </cell>
          <cell r="X980" t="str">
            <v>DB</v>
          </cell>
          <cell r="Y980" t="str">
            <v>Road Transport / Highways</v>
          </cell>
          <cell r="Z980" t="str">
            <v>DB0</v>
          </cell>
          <cell r="AA980" t="str">
            <v>Road Transport / Highways</v>
          </cell>
          <cell r="AB980" t="str">
            <v>2100</v>
          </cell>
          <cell r="AC980" t="str">
            <v>10</v>
          </cell>
          <cell r="AD980" t="str">
            <v>COMP</v>
          </cell>
        </row>
        <row r="981">
          <cell r="A981" t="str">
            <v>P-NG-DB0-014</v>
          </cell>
          <cell r="B981" t="str">
            <v>2000200003851</v>
          </cell>
          <cell r="C981" t="str">
            <v>Nigeria</v>
          </cell>
          <cell r="D981" t="str">
            <v/>
          </cell>
          <cell r="E981" t="str">
            <v/>
          </cell>
          <cell r="F981" t="str">
            <v/>
          </cell>
          <cell r="G981" t="str">
            <v/>
          </cell>
          <cell r="H981" t="str">
            <v/>
          </cell>
          <cell r="I981">
            <v>58656.19</v>
          </cell>
          <cell r="J981">
            <v>4091586.5100000002</v>
          </cell>
          <cell r="K981">
            <v>6495952.8999999994</v>
          </cell>
          <cell r="L981">
            <v>1737877.3999999997</v>
          </cell>
          <cell r="M981">
            <v>12384073</v>
          </cell>
          <cell r="Q981" t="str">
            <v>SOV</v>
          </cell>
          <cell r="R981">
            <v>0.5</v>
          </cell>
          <cell r="T981" t="str">
            <v>EBONYI STATE RING ROAD PROJECT</v>
          </cell>
          <cell r="U981" t="str">
            <v>PICU5</v>
          </cell>
          <cell r="V981" t="str">
            <v>D</v>
          </cell>
          <cell r="W981" t="str">
            <v>Transport</v>
          </cell>
          <cell r="X981" t="str">
            <v>DB</v>
          </cell>
          <cell r="Y981" t="str">
            <v>Road Transport / Highways</v>
          </cell>
          <cell r="Z981" t="str">
            <v>DB0</v>
          </cell>
          <cell r="AA981" t="str">
            <v>Road Transport / Highways</v>
          </cell>
          <cell r="AB981" t="str">
            <v>2000</v>
          </cell>
          <cell r="AC981" t="str">
            <v>10</v>
          </cell>
          <cell r="AD981" t="str">
            <v>OnGo</v>
          </cell>
        </row>
        <row r="982">
          <cell r="A982" t="str">
            <v>P-NG-DB0-014</v>
          </cell>
          <cell r="B982" t="str">
            <v>5050200000751</v>
          </cell>
          <cell r="C982" t="str">
            <v>Nigeria</v>
          </cell>
          <cell r="D982" t="str">
            <v/>
          </cell>
          <cell r="E982" t="str">
            <v/>
          </cell>
          <cell r="F982" t="str">
            <v/>
          </cell>
          <cell r="G982" t="str">
            <v/>
          </cell>
          <cell r="H982" t="str">
            <v/>
          </cell>
          <cell r="I982">
            <v>51404.02</v>
          </cell>
          <cell r="J982">
            <v>3077480.4599999995</v>
          </cell>
          <cell r="K982">
            <v>4855539.2899999991</v>
          </cell>
          <cell r="L982">
            <v>1354625</v>
          </cell>
          <cell r="M982">
            <v>9339048.7699999996</v>
          </cell>
          <cell r="Q982" t="str">
            <v>SOV</v>
          </cell>
          <cell r="R982">
            <v>0.5</v>
          </cell>
          <cell r="T982" t="str">
            <v>EBONYI STATE RING ROAD PROJECT</v>
          </cell>
          <cell r="U982" t="str">
            <v>PICU5</v>
          </cell>
          <cell r="V982" t="str">
            <v>D</v>
          </cell>
          <cell r="W982" t="str">
            <v>Transport</v>
          </cell>
          <cell r="X982" t="str">
            <v>DB</v>
          </cell>
          <cell r="Y982" t="str">
            <v>Road Transport / Highways</v>
          </cell>
          <cell r="Z982" t="str">
            <v>DB0</v>
          </cell>
          <cell r="AA982" t="str">
            <v>Road Transport / Highways</v>
          </cell>
          <cell r="AB982" t="str">
            <v>5050</v>
          </cell>
          <cell r="AC982" t="str">
            <v>10</v>
          </cell>
          <cell r="AD982" t="str">
            <v>OnGo</v>
          </cell>
        </row>
        <row r="983">
          <cell r="A983" t="str">
            <v>P-NG-E00-014</v>
          </cell>
          <cell r="B983" t="str">
            <v>2000200005153</v>
          </cell>
          <cell r="C983" t="str">
            <v>Nigeria</v>
          </cell>
          <cell r="D983" t="str">
            <v/>
          </cell>
          <cell r="E983" t="str">
            <v/>
          </cell>
          <cell r="F983" t="str">
            <v/>
          </cell>
          <cell r="G983" t="str">
            <v/>
          </cell>
          <cell r="H983" t="str">
            <v/>
          </cell>
          <cell r="I983" t="str">
            <v/>
          </cell>
          <cell r="J983" t="str">
            <v/>
          </cell>
          <cell r="K983" t="str">
            <v/>
          </cell>
          <cell r="L983">
            <v>89720.19</v>
          </cell>
          <cell r="M983">
            <v>89720.19</v>
          </cell>
          <cell r="Q983" t="str">
            <v>SOV</v>
          </cell>
          <cell r="R983">
            <v>0.5</v>
          </cell>
          <cell r="T983" t="str">
            <v>NIGERIA URBAN WATER SECTOR REFORM AND AKURE WATER SUPPLY &amp; S</v>
          </cell>
          <cell r="U983" t="str">
            <v>AHWS2</v>
          </cell>
          <cell r="V983" t="str">
            <v>E</v>
          </cell>
          <cell r="W983" t="str">
            <v>Water Sup/Sanit</v>
          </cell>
          <cell r="X983" t="str">
            <v>E0</v>
          </cell>
          <cell r="Y983" t="str">
            <v>Water supply and Sanitation</v>
          </cell>
          <cell r="Z983" t="str">
            <v>E00</v>
          </cell>
          <cell r="AA983" t="str">
            <v>Water supply and Sanitation</v>
          </cell>
          <cell r="AB983" t="str">
            <v>2000</v>
          </cell>
          <cell r="AC983" t="str">
            <v>10</v>
          </cell>
          <cell r="AD983" t="str">
            <v>OnGo</v>
          </cell>
        </row>
        <row r="984">
          <cell r="A984" t="str">
            <v>P-NG-E00-014</v>
          </cell>
          <cell r="B984" t="str">
            <v>5050200001301</v>
          </cell>
          <cell r="C984" t="str">
            <v>Nigeria</v>
          </cell>
          <cell r="D984" t="str">
            <v/>
          </cell>
          <cell r="E984" t="str">
            <v/>
          </cell>
          <cell r="F984" t="str">
            <v/>
          </cell>
          <cell r="G984" t="str">
            <v/>
          </cell>
          <cell r="H984" t="str">
            <v/>
          </cell>
          <cell r="I984" t="str">
            <v/>
          </cell>
          <cell r="J984" t="str">
            <v/>
          </cell>
          <cell r="K984" t="str">
            <v/>
          </cell>
          <cell r="L984">
            <v>1628.71</v>
          </cell>
          <cell r="M984">
            <v>1628.71</v>
          </cell>
          <cell r="Q984" t="str">
            <v>SOV</v>
          </cell>
          <cell r="R984">
            <v>0.5</v>
          </cell>
          <cell r="T984" t="str">
            <v>NIGERIA URBAN WATER SECTOR REFORM AND AKURE WATER SUPPLY &amp; S</v>
          </cell>
          <cell r="U984" t="str">
            <v>AHWS2</v>
          </cell>
          <cell r="V984" t="str">
            <v>E</v>
          </cell>
          <cell r="W984" t="str">
            <v>Water Sup/Sanit</v>
          </cell>
          <cell r="X984" t="str">
            <v>E0</v>
          </cell>
          <cell r="Y984" t="str">
            <v>Water supply and Sanitation</v>
          </cell>
          <cell r="Z984" t="str">
            <v>E00</v>
          </cell>
          <cell r="AA984" t="str">
            <v>Water supply and Sanitation</v>
          </cell>
          <cell r="AB984" t="str">
            <v>5050</v>
          </cell>
          <cell r="AC984" t="str">
            <v>10</v>
          </cell>
          <cell r="AD984" t="str">
            <v>OnGo</v>
          </cell>
        </row>
        <row r="985">
          <cell r="A985" t="str">
            <v>P-NG-EAZ-007</v>
          </cell>
          <cell r="B985" t="str">
            <v>5600155005455</v>
          </cell>
          <cell r="C985" t="str">
            <v>Nigeria</v>
          </cell>
          <cell r="D985" t="str">
            <v/>
          </cell>
          <cell r="E985" t="str">
            <v/>
          </cell>
          <cell r="F985" t="str">
            <v/>
          </cell>
          <cell r="G985" t="str">
            <v/>
          </cell>
          <cell r="H985" t="str">
            <v/>
          </cell>
          <cell r="I985" t="str">
            <v/>
          </cell>
          <cell r="J985" t="str">
            <v/>
          </cell>
          <cell r="K985" t="str">
            <v/>
          </cell>
          <cell r="L985">
            <v>203780.53999999998</v>
          </cell>
          <cell r="M985">
            <v>203780.53999999998</v>
          </cell>
          <cell r="Q985" t="str">
            <v>SOV</v>
          </cell>
          <cell r="R985">
            <v>1</v>
          </cell>
          <cell r="T985" t="str">
            <v>KOMADUGU YOBE STRATEGIC ACTION PLAN- ADDITIONAL ESIA STUDIES</v>
          </cell>
          <cell r="U985" t="str">
            <v>AWTF</v>
          </cell>
          <cell r="V985" t="str">
            <v>E</v>
          </cell>
          <cell r="W985" t="str">
            <v>Water Sup/Sanit</v>
          </cell>
          <cell r="X985" t="str">
            <v>EA</v>
          </cell>
          <cell r="Y985" t="str">
            <v>Water Supply</v>
          </cell>
          <cell r="Z985" t="str">
            <v>EAZ</v>
          </cell>
          <cell r="AA985" t="str">
            <v>More Than One Water Supply Sub-Sector</v>
          </cell>
          <cell r="AB985" t="str">
            <v>5600</v>
          </cell>
          <cell r="AC985" t="str">
            <v>46</v>
          </cell>
          <cell r="AD985" t="str">
            <v>OnGo</v>
          </cell>
        </row>
        <row r="986">
          <cell r="A986" t="str">
            <v>P-NG-F00-020</v>
          </cell>
          <cell r="B986" t="str">
            <v>2000200003401</v>
          </cell>
          <cell r="C986" t="str">
            <v>Nigeria</v>
          </cell>
          <cell r="D986" t="str">
            <v/>
          </cell>
          <cell r="E986" t="str">
            <v/>
          </cell>
          <cell r="F986" t="str">
            <v/>
          </cell>
          <cell r="G986" t="str">
            <v/>
          </cell>
          <cell r="H986">
            <v>513775.73</v>
          </cell>
          <cell r="I986">
            <v>511237.75</v>
          </cell>
          <cell r="J986" t="str">
            <v/>
          </cell>
          <cell r="K986">
            <v>998351.82000000007</v>
          </cell>
          <cell r="L986">
            <v>345177.37000000005</v>
          </cell>
          <cell r="M986">
            <v>2368542.67</v>
          </cell>
          <cell r="Q986" t="str">
            <v>SOV</v>
          </cell>
          <cell r="R986">
            <v>0.5</v>
          </cell>
          <cell r="T986" t="str">
            <v>NIGERIA ELECTRIFICATION PROJECT</v>
          </cell>
          <cell r="U986" t="str">
            <v>PESD3</v>
          </cell>
          <cell r="V986" t="str">
            <v>F</v>
          </cell>
          <cell r="W986" t="str">
            <v>Power</v>
          </cell>
          <cell r="X986" t="str">
            <v>F0</v>
          </cell>
          <cell r="Y986" t="str">
            <v>Power</v>
          </cell>
          <cell r="Z986" t="str">
            <v>F00</v>
          </cell>
          <cell r="AA986" t="str">
            <v>Power</v>
          </cell>
          <cell r="AB986" t="str">
            <v>2000</v>
          </cell>
          <cell r="AC986" t="str">
            <v>10</v>
          </cell>
          <cell r="AD986" t="str">
            <v>OnGo</v>
          </cell>
        </row>
        <row r="987">
          <cell r="A987" t="str">
            <v>P-NG-F00-020</v>
          </cell>
          <cell r="B987" t="str">
            <v>5050200000551</v>
          </cell>
          <cell r="C987" t="str">
            <v>Nigeria</v>
          </cell>
          <cell r="D987" t="str">
            <v/>
          </cell>
          <cell r="E987" t="str">
            <v/>
          </cell>
          <cell r="F987" t="str">
            <v/>
          </cell>
          <cell r="G987" t="str">
            <v/>
          </cell>
          <cell r="H987">
            <v>72594.509999999995</v>
          </cell>
          <cell r="I987" t="str">
            <v/>
          </cell>
          <cell r="J987">
            <v>169728.99</v>
          </cell>
          <cell r="K987">
            <v>231175.01</v>
          </cell>
          <cell r="L987">
            <v>74500.17</v>
          </cell>
          <cell r="M987">
            <v>547998.68000000005</v>
          </cell>
          <cell r="Q987" t="str">
            <v>SOV</v>
          </cell>
          <cell r="R987">
            <v>0.5</v>
          </cell>
          <cell r="T987" t="str">
            <v>NIGERIA ELECTRIFICATION PROJECT</v>
          </cell>
          <cell r="U987" t="str">
            <v>PESD3</v>
          </cell>
          <cell r="V987" t="str">
            <v>F</v>
          </cell>
          <cell r="W987" t="str">
            <v>Power</v>
          </cell>
          <cell r="X987" t="str">
            <v>F0</v>
          </cell>
          <cell r="Y987" t="str">
            <v>Power</v>
          </cell>
          <cell r="Z987" t="str">
            <v>F00</v>
          </cell>
          <cell r="AA987" t="str">
            <v>Power</v>
          </cell>
          <cell r="AB987" t="str">
            <v>5050</v>
          </cell>
          <cell r="AC987" t="str">
            <v>10</v>
          </cell>
          <cell r="AD987" t="str">
            <v>OnGo</v>
          </cell>
        </row>
        <row r="988">
          <cell r="A988" t="str">
            <v>P-NG-FA0-011</v>
          </cell>
          <cell r="B988" t="str">
            <v>2000200004604</v>
          </cell>
          <cell r="C988" t="str">
            <v>Nigeria</v>
          </cell>
          <cell r="D988" t="str">
            <v/>
          </cell>
          <cell r="E988" t="str">
            <v/>
          </cell>
          <cell r="F988" t="str">
            <v/>
          </cell>
          <cell r="G988" t="str">
            <v/>
          </cell>
          <cell r="H988" t="str">
            <v/>
          </cell>
          <cell r="I988" t="str">
            <v/>
          </cell>
          <cell r="J988">
            <v>622882.6</v>
          </cell>
          <cell r="K988">
            <v>20572582.289999999</v>
          </cell>
          <cell r="L988">
            <v>559204.44999999995</v>
          </cell>
          <cell r="M988">
            <v>21754669.34</v>
          </cell>
          <cell r="Q988" t="str">
            <v>SOV</v>
          </cell>
          <cell r="R988">
            <v>0.5</v>
          </cell>
          <cell r="T988" t="str">
            <v>NIGERIA TRANSMISSION EXPANSION PROJECT - PHASE 1 (NTEP1)</v>
          </cell>
          <cell r="U988" t="str">
            <v>PESD3</v>
          </cell>
          <cell r="V988" t="str">
            <v>F</v>
          </cell>
          <cell r="W988" t="str">
            <v>Power</v>
          </cell>
          <cell r="X988" t="str">
            <v>FA</v>
          </cell>
          <cell r="Y988" t="str">
            <v>Electricity</v>
          </cell>
          <cell r="Z988" t="str">
            <v>FA0</v>
          </cell>
          <cell r="AA988" t="str">
            <v>Electricity</v>
          </cell>
          <cell r="AB988" t="str">
            <v>2000</v>
          </cell>
          <cell r="AC988" t="str">
            <v>10</v>
          </cell>
          <cell r="AD988" t="str">
            <v>OnGo</v>
          </cell>
        </row>
        <row r="989">
          <cell r="A989" t="str">
            <v>P-NG-FA0-011</v>
          </cell>
          <cell r="B989" t="str">
            <v>5050200001001</v>
          </cell>
          <cell r="C989" t="str">
            <v>Nigeria</v>
          </cell>
          <cell r="D989" t="str">
            <v/>
          </cell>
          <cell r="E989" t="str">
            <v/>
          </cell>
          <cell r="F989" t="str">
            <v/>
          </cell>
          <cell r="G989" t="str">
            <v/>
          </cell>
          <cell r="H989" t="str">
            <v/>
          </cell>
          <cell r="I989" t="str">
            <v/>
          </cell>
          <cell r="J989" t="str">
            <v/>
          </cell>
          <cell r="K989">
            <v>5018371.2699999996</v>
          </cell>
          <cell r="L989" t="str">
            <v/>
          </cell>
          <cell r="M989">
            <v>5018371.2699999996</v>
          </cell>
          <cell r="Q989" t="str">
            <v>SOV</v>
          </cell>
          <cell r="R989">
            <v>0.5</v>
          </cell>
          <cell r="T989" t="str">
            <v>NIGERIA TRANSMISSION EXPANSION PROJECT - PHASE 1 (NTEP1)</v>
          </cell>
          <cell r="U989" t="str">
            <v>PESD3</v>
          </cell>
          <cell r="V989" t="str">
            <v>F</v>
          </cell>
          <cell r="W989" t="str">
            <v>Power</v>
          </cell>
          <cell r="X989" t="str">
            <v>FA</v>
          </cell>
          <cell r="Y989" t="str">
            <v>Electricity</v>
          </cell>
          <cell r="Z989" t="str">
            <v>FA0</v>
          </cell>
          <cell r="AA989" t="str">
            <v>Electricity</v>
          </cell>
          <cell r="AB989" t="str">
            <v>5050</v>
          </cell>
          <cell r="AC989" t="str">
            <v>10</v>
          </cell>
          <cell r="AD989" t="str">
            <v>OnGo</v>
          </cell>
        </row>
        <row r="990">
          <cell r="A990" t="str">
            <v>P-NG-H00-004</v>
          </cell>
          <cell r="B990" t="str">
            <v>5500155009501</v>
          </cell>
          <cell r="C990" t="str">
            <v>Nigeria</v>
          </cell>
          <cell r="D990" t="str">
            <v/>
          </cell>
          <cell r="E990">
            <v>58702.34</v>
          </cell>
          <cell r="F990" t="str">
            <v/>
          </cell>
          <cell r="G990">
            <v>43709.86</v>
          </cell>
          <cell r="H990" t="str">
            <v/>
          </cell>
          <cell r="I990" t="str">
            <v/>
          </cell>
          <cell r="J990" t="str">
            <v/>
          </cell>
          <cell r="K990" t="str">
            <v/>
          </cell>
          <cell r="L990" t="str">
            <v/>
          </cell>
          <cell r="M990">
            <v>102412.2</v>
          </cell>
          <cell r="Q990" t="str">
            <v>SOV</v>
          </cell>
          <cell r="R990">
            <v>1</v>
          </cell>
          <cell r="T990" t="str">
            <v>SUPPORT FOR NIGERIAN EXTRACTIVE INDUSTRIES TRANSPARENCY INIT</v>
          </cell>
          <cell r="U990" t="str">
            <v>PINS2</v>
          </cell>
          <cell r="V990" t="str">
            <v>H</v>
          </cell>
          <cell r="W990" t="str">
            <v>Finance</v>
          </cell>
          <cell r="X990" t="str">
            <v>H0</v>
          </cell>
          <cell r="Y990" t="str">
            <v>Finance</v>
          </cell>
          <cell r="Z990" t="str">
            <v>H00</v>
          </cell>
          <cell r="AA990" t="str">
            <v>Finance</v>
          </cell>
          <cell r="AB990" t="str">
            <v>5500</v>
          </cell>
          <cell r="AC990" t="str">
            <v>43</v>
          </cell>
          <cell r="AD990" t="str">
            <v>COMP</v>
          </cell>
        </row>
        <row r="991">
          <cell r="A991" t="str">
            <v>P-NG-H00-011</v>
          </cell>
          <cell r="B991" t="str">
            <v>2000130020381</v>
          </cell>
          <cell r="C991" t="str">
            <v>Nigeria</v>
          </cell>
          <cell r="D991" t="str">
            <v/>
          </cell>
          <cell r="E991" t="str">
            <v/>
          </cell>
          <cell r="F991" t="str">
            <v/>
          </cell>
          <cell r="G991" t="str">
            <v/>
          </cell>
          <cell r="H991" t="str">
            <v/>
          </cell>
          <cell r="I991">
            <v>7073186.2599999998</v>
          </cell>
          <cell r="J991" t="str">
            <v/>
          </cell>
          <cell r="K991" t="str">
            <v/>
          </cell>
          <cell r="L991" t="str">
            <v/>
          </cell>
          <cell r="M991">
            <v>7073186.2599999998</v>
          </cell>
          <cell r="Q991" t="str">
            <v>NSO</v>
          </cell>
          <cell r="R991">
            <v>1</v>
          </cell>
          <cell r="T991" t="str">
            <v>INFRASTRUCTURE CREDIT GUARANTEE COMPANY LIMITED (INFRACREDIT</v>
          </cell>
          <cell r="U991" t="str">
            <v>PINS2</v>
          </cell>
          <cell r="V991" t="str">
            <v>H</v>
          </cell>
          <cell r="W991" t="str">
            <v>Finance</v>
          </cell>
          <cell r="X991" t="str">
            <v>H0</v>
          </cell>
          <cell r="Y991" t="str">
            <v>Finance</v>
          </cell>
          <cell r="Z991" t="str">
            <v>H00</v>
          </cell>
          <cell r="AA991" t="str">
            <v>Finance</v>
          </cell>
          <cell r="AB991" t="str">
            <v>2000</v>
          </cell>
          <cell r="AC991" t="str">
            <v>10</v>
          </cell>
          <cell r="AD991" t="str">
            <v>COMP</v>
          </cell>
        </row>
        <row r="992">
          <cell r="A992" t="str">
            <v>P-NG-H00-016</v>
          </cell>
          <cell r="B992" t="str">
            <v>2000130021380</v>
          </cell>
          <cell r="C992" t="str">
            <v>Nigeria</v>
          </cell>
          <cell r="D992" t="str">
            <v/>
          </cell>
          <cell r="E992" t="str">
            <v/>
          </cell>
          <cell r="F992" t="str">
            <v/>
          </cell>
          <cell r="G992" t="str">
            <v/>
          </cell>
          <cell r="H992" t="str">
            <v/>
          </cell>
          <cell r="I992" t="str">
            <v/>
          </cell>
          <cell r="J992" t="str">
            <v/>
          </cell>
          <cell r="K992">
            <v>25098110.800000001</v>
          </cell>
          <cell r="L992" t="str">
            <v/>
          </cell>
          <cell r="M992">
            <v>25098110.800000001</v>
          </cell>
          <cell r="Q992" t="str">
            <v>NSO</v>
          </cell>
          <cell r="R992">
            <v>1</v>
          </cell>
          <cell r="T992" t="str">
            <v>NIGERIA FIRST CITY MONUMENT BANK LTD</v>
          </cell>
          <cell r="U992" t="str">
            <v>PINS2</v>
          </cell>
          <cell r="W992" t="str">
            <v>--</v>
          </cell>
          <cell r="Y992" t="str">
            <v>--</v>
          </cell>
          <cell r="AA992" t="str">
            <v>--</v>
          </cell>
          <cell r="AB992" t="str">
            <v>2000</v>
          </cell>
          <cell r="AC992" t="str">
            <v>11</v>
          </cell>
          <cell r="AD992" t="str">
            <v>OnGo</v>
          </cell>
        </row>
        <row r="993">
          <cell r="A993" t="str">
            <v>P-NG-H00-017</v>
          </cell>
          <cell r="B993" t="str">
            <v>5120155000051</v>
          </cell>
          <cell r="C993" t="str">
            <v>Nigeria</v>
          </cell>
          <cell r="D993" t="str">
            <v/>
          </cell>
          <cell r="E993" t="str">
            <v/>
          </cell>
          <cell r="F993" t="str">
            <v/>
          </cell>
          <cell r="G993" t="str">
            <v/>
          </cell>
          <cell r="H993" t="str">
            <v/>
          </cell>
          <cell r="I993" t="str">
            <v/>
          </cell>
          <cell r="J993">
            <v>25495.32</v>
          </cell>
          <cell r="K993">
            <v>105600.64</v>
          </cell>
          <cell r="L993">
            <v>90827.14</v>
          </cell>
          <cell r="M993">
            <v>221923.09999999998</v>
          </cell>
          <cell r="Q993" t="str">
            <v>SOV</v>
          </cell>
          <cell r="R993">
            <v>1</v>
          </cell>
          <cell r="T993" t="str">
            <v>YDFS: ENHANCING FINANCIAL ACCESS IN NORTHERN NIGERIA THROUGH</v>
          </cell>
          <cell r="U993" t="str">
            <v>PIFD1</v>
          </cell>
          <cell r="V993" t="str">
            <v>H</v>
          </cell>
          <cell r="W993" t="str">
            <v>Finance</v>
          </cell>
          <cell r="X993" t="str">
            <v>H0</v>
          </cell>
          <cell r="Y993" t="str">
            <v>Finance</v>
          </cell>
          <cell r="Z993" t="str">
            <v>H00</v>
          </cell>
          <cell r="AA993" t="str">
            <v>Finance</v>
          </cell>
          <cell r="AB993" t="str">
            <v>5120</v>
          </cell>
          <cell r="AC993" t="str">
            <v>41</v>
          </cell>
          <cell r="AD993" t="str">
            <v>OnGo</v>
          </cell>
        </row>
        <row r="994">
          <cell r="A994" t="str">
            <v>P-NG-H00-019</v>
          </cell>
          <cell r="B994" t="str">
            <v>2000230030451</v>
          </cell>
          <cell r="C994" t="str">
            <v>Nigeria</v>
          </cell>
          <cell r="D994" t="str">
            <v/>
          </cell>
          <cell r="E994" t="str">
            <v/>
          </cell>
          <cell r="F994" t="str">
            <v/>
          </cell>
          <cell r="G994" t="str">
            <v/>
          </cell>
          <cell r="H994" t="str">
            <v/>
          </cell>
          <cell r="I994" t="str">
            <v/>
          </cell>
          <cell r="J994" t="str">
            <v/>
          </cell>
          <cell r="K994" t="str">
            <v/>
          </cell>
          <cell r="L994" t="str">
            <v/>
          </cell>
          <cell r="M994">
            <v>0</v>
          </cell>
          <cell r="Q994" t="str">
            <v>NSO</v>
          </cell>
          <cell r="R994">
            <v>1</v>
          </cell>
          <cell r="T994" t="str">
            <v>INFRASTRUCTURE CREDIT GUARANTEE COMPANY-2</v>
          </cell>
          <cell r="U994" t="str">
            <v>PIFD2</v>
          </cell>
          <cell r="V994" t="str">
            <v>H</v>
          </cell>
          <cell r="W994" t="str">
            <v>Finance</v>
          </cell>
          <cell r="X994" t="str">
            <v>H0</v>
          </cell>
          <cell r="Y994" t="str">
            <v>Finance</v>
          </cell>
          <cell r="Z994" t="str">
            <v>H00</v>
          </cell>
          <cell r="AA994" t="str">
            <v>Finance</v>
          </cell>
          <cell r="AB994" t="str">
            <v>2000</v>
          </cell>
          <cell r="AC994" t="str">
            <v>10</v>
          </cell>
          <cell r="AD994" t="str">
            <v>APVD</v>
          </cell>
        </row>
        <row r="995">
          <cell r="A995" t="str">
            <v>P-NG-HA0-012</v>
          </cell>
          <cell r="B995" t="str">
            <v>2000130015931</v>
          </cell>
          <cell r="C995" t="str">
            <v>Nigeria</v>
          </cell>
          <cell r="D995" t="str">
            <v/>
          </cell>
          <cell r="E995">
            <v>88767901.530000001</v>
          </cell>
          <cell r="F995">
            <v>30000000</v>
          </cell>
          <cell r="G995" t="str">
            <v/>
          </cell>
          <cell r="H995" t="str">
            <v/>
          </cell>
          <cell r="I995" t="str">
            <v/>
          </cell>
          <cell r="J995" t="str">
            <v/>
          </cell>
          <cell r="K995" t="str">
            <v/>
          </cell>
          <cell r="L995" t="str">
            <v/>
          </cell>
          <cell r="M995">
            <v>118767901.53</v>
          </cell>
          <cell r="Q995" t="str">
            <v>NSO</v>
          </cell>
          <cell r="R995">
            <v>1</v>
          </cell>
          <cell r="T995" t="str">
            <v>LINE OF CREDIT - UNITED BANK FOR AFRICA PLC</v>
          </cell>
          <cell r="U995" t="str">
            <v>PINS2</v>
          </cell>
          <cell r="V995" t="str">
            <v>H</v>
          </cell>
          <cell r="W995" t="str">
            <v>Finance</v>
          </cell>
          <cell r="X995" t="str">
            <v>HA</v>
          </cell>
          <cell r="Y995" t="str">
            <v>Banks</v>
          </cell>
          <cell r="Z995" t="str">
            <v>HA0</v>
          </cell>
          <cell r="AA995" t="str">
            <v>Banks</v>
          </cell>
          <cell r="AB995" t="str">
            <v>2000</v>
          </cell>
          <cell r="AC995" t="str">
            <v>11</v>
          </cell>
          <cell r="AD995" t="str">
            <v>OnGo</v>
          </cell>
        </row>
        <row r="996">
          <cell r="A996" t="str">
            <v>P-NG-HAB-019</v>
          </cell>
          <cell r="B996" t="str">
            <v>5060140000255</v>
          </cell>
          <cell r="C996" t="str">
            <v>Nigeria</v>
          </cell>
          <cell r="D996" t="str">
            <v/>
          </cell>
          <cell r="E996" t="str">
            <v/>
          </cell>
          <cell r="F996" t="str">
            <v/>
          </cell>
          <cell r="G996" t="str">
            <v/>
          </cell>
          <cell r="H996" t="str">
            <v/>
          </cell>
          <cell r="I996" t="str">
            <v/>
          </cell>
          <cell r="J996" t="str">
            <v/>
          </cell>
          <cell r="K996" t="str">
            <v/>
          </cell>
          <cell r="L996" t="str">
            <v/>
          </cell>
          <cell r="M996">
            <v>0</v>
          </cell>
          <cell r="Q996" t="str">
            <v>NSO</v>
          </cell>
          <cell r="R996">
            <v>1</v>
          </cell>
          <cell r="T996" t="str">
            <v>ACCESS BANK NIGERIA LOC II</v>
          </cell>
          <cell r="U996" t="str">
            <v>PINS2</v>
          </cell>
          <cell r="V996" t="str">
            <v>H</v>
          </cell>
          <cell r="W996" t="str">
            <v>Finance</v>
          </cell>
          <cell r="X996" t="str">
            <v>HA</v>
          </cell>
          <cell r="Y996" t="str">
            <v>Banks</v>
          </cell>
          <cell r="Z996" t="str">
            <v>HAB</v>
          </cell>
          <cell r="AA996" t="str">
            <v>Commercial Banking</v>
          </cell>
          <cell r="AB996" t="str">
            <v>5060</v>
          </cell>
          <cell r="AC996" t="str">
            <v>70</v>
          </cell>
          <cell r="AD996" t="str">
            <v>OnGo</v>
          </cell>
        </row>
        <row r="997">
          <cell r="A997" t="str">
            <v>P-NG-HAB-035</v>
          </cell>
          <cell r="B997" t="str">
            <v>2000130017380</v>
          </cell>
          <cell r="C997" t="str">
            <v>Nigeria</v>
          </cell>
          <cell r="D997" t="str">
            <v/>
          </cell>
          <cell r="E997" t="str">
            <v/>
          </cell>
          <cell r="F997" t="str">
            <v/>
          </cell>
          <cell r="G997">
            <v>10344613.560000001</v>
          </cell>
          <cell r="H997" t="str">
            <v/>
          </cell>
          <cell r="I997" t="str">
            <v/>
          </cell>
          <cell r="J997" t="str">
            <v/>
          </cell>
          <cell r="K997" t="str">
            <v/>
          </cell>
          <cell r="L997" t="str">
            <v/>
          </cell>
          <cell r="M997">
            <v>10344613.560000001</v>
          </cell>
          <cell r="Q997" t="str">
            <v>NSO</v>
          </cell>
          <cell r="R997">
            <v>1</v>
          </cell>
          <cell r="T997" t="str">
            <v>WEMA BANK LINE OF CREDIT 2015</v>
          </cell>
          <cell r="U997" t="str">
            <v>PINS2</v>
          </cell>
          <cell r="V997" t="str">
            <v>H</v>
          </cell>
          <cell r="W997" t="str">
            <v>Finance</v>
          </cell>
          <cell r="X997" t="str">
            <v>HA</v>
          </cell>
          <cell r="Y997" t="str">
            <v>Banks</v>
          </cell>
          <cell r="Z997" t="str">
            <v>HAB</v>
          </cell>
          <cell r="AA997" t="str">
            <v>Commercial Banking</v>
          </cell>
          <cell r="AB997" t="str">
            <v>2000</v>
          </cell>
          <cell r="AC997" t="str">
            <v>11</v>
          </cell>
          <cell r="AD997" t="str">
            <v>OnGo</v>
          </cell>
        </row>
        <row r="998">
          <cell r="A998" t="str">
            <v>P-NG-HAB-037</v>
          </cell>
          <cell r="B998" t="str">
            <v>2000130015733</v>
          </cell>
          <cell r="C998" t="str">
            <v>Nigeria</v>
          </cell>
          <cell r="D998" t="str">
            <v/>
          </cell>
          <cell r="E998" t="str">
            <v/>
          </cell>
          <cell r="F998">
            <v>200000000</v>
          </cell>
          <cell r="G998" t="str">
            <v/>
          </cell>
          <cell r="H998" t="str">
            <v/>
          </cell>
          <cell r="I998" t="str">
            <v/>
          </cell>
          <cell r="J998" t="str">
            <v/>
          </cell>
          <cell r="K998" t="str">
            <v/>
          </cell>
          <cell r="L998" t="str">
            <v/>
          </cell>
          <cell r="M998">
            <v>200000000</v>
          </cell>
          <cell r="Q998" t="str">
            <v>NSO</v>
          </cell>
          <cell r="R998">
            <v>1</v>
          </cell>
          <cell r="T998" t="str">
            <v>USD 300 MILLION TRADE FINANCE PACKAGE FIRST BANK OF NIGERIA</v>
          </cell>
          <cell r="U998" t="str">
            <v>PINS2</v>
          </cell>
          <cell r="V998" t="str">
            <v>H</v>
          </cell>
          <cell r="W998" t="str">
            <v>Finance</v>
          </cell>
          <cell r="X998" t="str">
            <v>HA</v>
          </cell>
          <cell r="Y998" t="str">
            <v>Banks</v>
          </cell>
          <cell r="Z998" t="str">
            <v>HAB</v>
          </cell>
          <cell r="AA998" t="str">
            <v>Commercial Banking</v>
          </cell>
          <cell r="AB998" t="str">
            <v>2000</v>
          </cell>
          <cell r="AC998" t="str">
            <v>11</v>
          </cell>
          <cell r="AD998" t="str">
            <v>COMP</v>
          </cell>
        </row>
        <row r="999">
          <cell r="A999" t="str">
            <v>P-NG-HAB-038</v>
          </cell>
          <cell r="B999" t="str">
            <v>2000130015734</v>
          </cell>
          <cell r="C999" t="str">
            <v>Nigeria</v>
          </cell>
          <cell r="D999" t="str">
            <v/>
          </cell>
          <cell r="E999">
            <v>26109271.030000001</v>
          </cell>
          <cell r="F999">
            <v>15000000</v>
          </cell>
          <cell r="G999" t="str">
            <v/>
          </cell>
          <cell r="H999" t="str">
            <v/>
          </cell>
          <cell r="I999" t="str">
            <v/>
          </cell>
          <cell r="J999" t="str">
            <v/>
          </cell>
          <cell r="K999" t="str">
            <v/>
          </cell>
          <cell r="L999" t="str">
            <v/>
          </cell>
          <cell r="M999">
            <v>41109271.030000001</v>
          </cell>
          <cell r="Q999" t="str">
            <v>NSO</v>
          </cell>
          <cell r="R999">
            <v>0.5</v>
          </cell>
          <cell r="T999" t="str">
            <v>FSDH MERCHANT BANK TRADE FINANCE LINE OF CREDIT</v>
          </cell>
          <cell r="U999" t="str">
            <v>PINS2</v>
          </cell>
          <cell r="V999" t="str">
            <v>H</v>
          </cell>
          <cell r="W999" t="str">
            <v>Finance</v>
          </cell>
          <cell r="X999" t="str">
            <v>HA</v>
          </cell>
          <cell r="Y999" t="str">
            <v>Banks</v>
          </cell>
          <cell r="Z999" t="str">
            <v>HAB</v>
          </cell>
          <cell r="AA999" t="str">
            <v>Commercial Banking</v>
          </cell>
          <cell r="AB999" t="str">
            <v>2000</v>
          </cell>
          <cell r="AC999" t="str">
            <v>11</v>
          </cell>
          <cell r="AD999" t="str">
            <v>COMP</v>
          </cell>
        </row>
        <row r="1000">
          <cell r="A1000" t="str">
            <v>P-NG-HAB-038</v>
          </cell>
          <cell r="B1000" t="str">
            <v>5060140000254</v>
          </cell>
          <cell r="C1000" t="str">
            <v>Nigeria</v>
          </cell>
          <cell r="D1000" t="str">
            <v/>
          </cell>
          <cell r="E1000" t="str">
            <v/>
          </cell>
          <cell r="F1000" t="str">
            <v/>
          </cell>
          <cell r="G1000" t="str">
            <v/>
          </cell>
          <cell r="H1000" t="str">
            <v/>
          </cell>
          <cell r="I1000" t="str">
            <v/>
          </cell>
          <cell r="J1000" t="str">
            <v/>
          </cell>
          <cell r="K1000" t="str">
            <v/>
          </cell>
          <cell r="L1000" t="str">
            <v/>
          </cell>
          <cell r="M1000">
            <v>0</v>
          </cell>
          <cell r="Q1000" t="str">
            <v>NSO</v>
          </cell>
          <cell r="R1000">
            <v>0.5</v>
          </cell>
          <cell r="T1000" t="str">
            <v>FSDH MERCHANT BANK TRADE FINANCE LINE OF CREDIT</v>
          </cell>
          <cell r="U1000" t="str">
            <v>PINS2</v>
          </cell>
          <cell r="V1000" t="str">
            <v>H</v>
          </cell>
          <cell r="W1000" t="str">
            <v>Finance</v>
          </cell>
          <cell r="X1000" t="str">
            <v>HA</v>
          </cell>
          <cell r="Y1000" t="str">
            <v>Banks</v>
          </cell>
          <cell r="Z1000" t="str">
            <v>HAB</v>
          </cell>
          <cell r="AA1000" t="str">
            <v>Commercial Banking</v>
          </cell>
          <cell r="AB1000" t="str">
            <v>5060</v>
          </cell>
          <cell r="AC1000" t="str">
            <v>70</v>
          </cell>
          <cell r="AD1000" t="str">
            <v>COMP</v>
          </cell>
        </row>
        <row r="1001">
          <cell r="A1001" t="str">
            <v>P-NG-HAB-042</v>
          </cell>
          <cell r="B1001" t="str">
            <v>2000130019881</v>
          </cell>
          <cell r="C1001" t="str">
            <v>Nigeria</v>
          </cell>
          <cell r="D1001" t="str">
            <v/>
          </cell>
          <cell r="E1001" t="str">
            <v/>
          </cell>
          <cell r="F1001" t="str">
            <v/>
          </cell>
          <cell r="G1001" t="str">
            <v/>
          </cell>
          <cell r="H1001">
            <v>29011154.789999999</v>
          </cell>
          <cell r="I1001">
            <v>7268234.1799999997</v>
          </cell>
          <cell r="J1001" t="str">
            <v/>
          </cell>
          <cell r="K1001" t="str">
            <v/>
          </cell>
          <cell r="L1001" t="str">
            <v/>
          </cell>
          <cell r="M1001">
            <v>36279388.969999999</v>
          </cell>
          <cell r="Q1001" t="str">
            <v>NSO</v>
          </cell>
          <cell r="R1001">
            <v>1</v>
          </cell>
          <cell r="T1001" t="str">
            <v>FIDELITY BANK</v>
          </cell>
          <cell r="U1001" t="str">
            <v>PINS2</v>
          </cell>
          <cell r="V1001" t="str">
            <v>H</v>
          </cell>
          <cell r="W1001" t="str">
            <v>Finance</v>
          </cell>
          <cell r="X1001" t="str">
            <v>HA</v>
          </cell>
          <cell r="Y1001" t="str">
            <v>Banks</v>
          </cell>
          <cell r="Z1001" t="str">
            <v>HAB</v>
          </cell>
          <cell r="AA1001" t="str">
            <v>Commercial Banking</v>
          </cell>
          <cell r="AB1001" t="str">
            <v>2000</v>
          </cell>
          <cell r="AC1001" t="str">
            <v>11</v>
          </cell>
          <cell r="AD1001" t="str">
            <v>OnGo</v>
          </cell>
        </row>
        <row r="1002">
          <cell r="A1002" t="str">
            <v>P-NG-HAB-047</v>
          </cell>
          <cell r="B1002" t="str">
            <v>2000230030051</v>
          </cell>
          <cell r="C1002" t="str">
            <v>Nigeria</v>
          </cell>
          <cell r="D1002" t="str">
            <v/>
          </cell>
          <cell r="E1002" t="str">
            <v/>
          </cell>
          <cell r="F1002" t="str">
            <v/>
          </cell>
          <cell r="G1002" t="str">
            <v/>
          </cell>
          <cell r="H1002" t="str">
            <v/>
          </cell>
          <cell r="I1002" t="str">
            <v/>
          </cell>
          <cell r="J1002" t="str">
            <v/>
          </cell>
          <cell r="K1002" t="str">
            <v/>
          </cell>
          <cell r="L1002" t="str">
            <v/>
          </cell>
          <cell r="M1002">
            <v>0</v>
          </cell>
          <cell r="Q1002" t="str">
            <v>NSO</v>
          </cell>
          <cell r="R1002">
            <v>1</v>
          </cell>
          <cell r="T1002" t="str">
            <v>FSDH MERCHANT BANK TRADE FINANCE LINE OF CREDIT II</v>
          </cell>
          <cell r="U1002" t="str">
            <v>PIFD3</v>
          </cell>
          <cell r="V1002" t="str">
            <v>H</v>
          </cell>
          <cell r="W1002" t="str">
            <v>Finance</v>
          </cell>
          <cell r="X1002" t="str">
            <v>HA</v>
          </cell>
          <cell r="Y1002" t="str">
            <v>Banks</v>
          </cell>
          <cell r="Z1002" t="str">
            <v>HAB</v>
          </cell>
          <cell r="AA1002" t="str">
            <v>Commercial Banking</v>
          </cell>
          <cell r="AB1002" t="str">
            <v>2000</v>
          </cell>
          <cell r="AC1002" t="str">
            <v>11</v>
          </cell>
          <cell r="AD1002" t="str">
            <v>APVD</v>
          </cell>
        </row>
        <row r="1003">
          <cell r="A1003" t="str">
            <v>P-NG-HAB-061</v>
          </cell>
          <cell r="B1003" t="str">
            <v>2000230030251</v>
          </cell>
          <cell r="C1003" t="str">
            <v>Nigeria</v>
          </cell>
          <cell r="D1003" t="str">
            <v/>
          </cell>
          <cell r="E1003" t="str">
            <v/>
          </cell>
          <cell r="F1003" t="str">
            <v/>
          </cell>
          <cell r="G1003" t="str">
            <v/>
          </cell>
          <cell r="H1003" t="str">
            <v/>
          </cell>
          <cell r="I1003" t="str">
            <v/>
          </cell>
          <cell r="J1003" t="str">
            <v/>
          </cell>
          <cell r="K1003" t="str">
            <v/>
          </cell>
          <cell r="L1003" t="str">
            <v/>
          </cell>
          <cell r="M1003">
            <v>0</v>
          </cell>
          <cell r="Q1003" t="str">
            <v>NSO</v>
          </cell>
          <cell r="R1003">
            <v>1</v>
          </cell>
          <cell r="T1003" t="str">
            <v>USD 125 MILLION SUBORDINATED DEBT TO STANBIC IBTC</v>
          </cell>
          <cell r="U1003" t="str">
            <v>PIFD1</v>
          </cell>
          <cell r="W1003" t="str">
            <v>--</v>
          </cell>
          <cell r="Y1003" t="str">
            <v>--</v>
          </cell>
          <cell r="AA1003" t="str">
            <v>--</v>
          </cell>
          <cell r="AB1003" t="str">
            <v>2000</v>
          </cell>
          <cell r="AC1003" t="str">
            <v>10</v>
          </cell>
          <cell r="AD1003" t="str">
            <v>APVD</v>
          </cell>
        </row>
        <row r="1004">
          <cell r="A1004" t="str">
            <v>P-NG-HAB-065</v>
          </cell>
          <cell r="B1004" t="str">
            <v>2000140001801</v>
          </cell>
          <cell r="C1004" t="str">
            <v>Nigeria</v>
          </cell>
          <cell r="D1004" t="str">
            <v/>
          </cell>
          <cell r="E1004" t="str">
            <v/>
          </cell>
          <cell r="F1004" t="str">
            <v/>
          </cell>
          <cell r="G1004" t="str">
            <v/>
          </cell>
          <cell r="H1004" t="str">
            <v/>
          </cell>
          <cell r="I1004" t="str">
            <v/>
          </cell>
          <cell r="J1004" t="str">
            <v/>
          </cell>
          <cell r="K1004" t="str">
            <v/>
          </cell>
          <cell r="L1004" t="str">
            <v/>
          </cell>
          <cell r="M1004">
            <v>0</v>
          </cell>
          <cell r="Q1004" t="str">
            <v>NSO</v>
          </cell>
          <cell r="R1004">
            <v>1</v>
          </cell>
          <cell r="T1004" t="str">
            <v>FSDH NIGERIA TRANSACTION GUARANTEE FACILITY</v>
          </cell>
          <cell r="U1004" t="str">
            <v>PIFD3</v>
          </cell>
          <cell r="V1004" t="str">
            <v>H</v>
          </cell>
          <cell r="W1004" t="str">
            <v>Finance</v>
          </cell>
          <cell r="X1004" t="str">
            <v>HA</v>
          </cell>
          <cell r="Y1004" t="str">
            <v>Banks</v>
          </cell>
          <cell r="Z1004" t="str">
            <v>HAB</v>
          </cell>
          <cell r="AA1004" t="str">
            <v>Commercial Banking</v>
          </cell>
          <cell r="AB1004" t="str">
            <v>2000</v>
          </cell>
          <cell r="AC1004" t="str">
            <v>70</v>
          </cell>
          <cell r="AD1004" t="str">
            <v>APVD</v>
          </cell>
        </row>
        <row r="1005">
          <cell r="A1005" t="str">
            <v>P-NG-HB0-007</v>
          </cell>
          <cell r="B1005" t="str">
            <v>2000130013631</v>
          </cell>
          <cell r="C1005" t="str">
            <v>Nigeria</v>
          </cell>
          <cell r="D1005" t="str">
            <v/>
          </cell>
          <cell r="E1005">
            <v>2390417.2999999998</v>
          </cell>
          <cell r="F1005" t="str">
            <v/>
          </cell>
          <cell r="G1005" t="str">
            <v/>
          </cell>
          <cell r="H1005" t="str">
            <v/>
          </cell>
          <cell r="I1005" t="str">
            <v/>
          </cell>
          <cell r="J1005" t="str">
            <v/>
          </cell>
          <cell r="K1005" t="str">
            <v/>
          </cell>
          <cell r="L1005" t="str">
            <v/>
          </cell>
          <cell r="M1005">
            <v>2390417.2999999998</v>
          </cell>
          <cell r="Q1005" t="str">
            <v>NSO</v>
          </cell>
          <cell r="R1005">
            <v>1</v>
          </cell>
          <cell r="T1005" t="str">
            <v>AFRICA SME PROGRAM - FORTIS MICROFINANCE BANK PLC</v>
          </cell>
          <cell r="U1005" t="str">
            <v>PIFD</v>
          </cell>
          <cell r="V1005" t="str">
            <v>H</v>
          </cell>
          <cell r="W1005" t="str">
            <v>Finance</v>
          </cell>
          <cell r="X1005" t="str">
            <v>HB</v>
          </cell>
          <cell r="Y1005" t="str">
            <v>Non bank Financial Institution</v>
          </cell>
          <cell r="Z1005" t="str">
            <v>HB0</v>
          </cell>
          <cell r="AA1005" t="str">
            <v>Non bank Financial Institution</v>
          </cell>
          <cell r="AB1005" t="str">
            <v>2000</v>
          </cell>
          <cell r="AC1005" t="str">
            <v>11</v>
          </cell>
          <cell r="AD1005" t="str">
            <v>TERM</v>
          </cell>
        </row>
        <row r="1006">
          <cell r="A1006" t="str">
            <v>P-NG-I00-001</v>
          </cell>
          <cell r="B1006" t="str">
            <v>2000200000701</v>
          </cell>
          <cell r="C1006" t="str">
            <v>Nigeria</v>
          </cell>
          <cell r="D1006" t="str">
            <v/>
          </cell>
          <cell r="E1006" t="str">
            <v/>
          </cell>
          <cell r="F1006" t="str">
            <v/>
          </cell>
          <cell r="G1006">
            <v>1111126.3499999999</v>
          </cell>
          <cell r="H1006">
            <v>1689308.54</v>
          </cell>
          <cell r="I1006">
            <v>2675230.4600000004</v>
          </cell>
          <cell r="J1006">
            <v>7720587.4899999984</v>
          </cell>
          <cell r="K1006">
            <v>14611969.610000001</v>
          </cell>
          <cell r="L1006">
            <v>5663986.5499999998</v>
          </cell>
          <cell r="M1006">
            <v>33472209</v>
          </cell>
          <cell r="Q1006" t="str">
            <v>SOV</v>
          </cell>
          <cell r="R1006">
            <v>0.33333333333333331</v>
          </cell>
          <cell r="T1006" t="str">
            <v>INCLUSIVE BASIC SERVICE DELIVERY AND LIVELIHOOD EMPOWERMENT</v>
          </cell>
          <cell r="U1006" t="str">
            <v>AHWS2</v>
          </cell>
          <cell r="V1006" t="str">
            <v>I</v>
          </cell>
          <cell r="W1006" t="str">
            <v>Social</v>
          </cell>
          <cell r="X1006" t="str">
            <v>I0</v>
          </cell>
          <cell r="Y1006" t="str">
            <v>Social</v>
          </cell>
          <cell r="Z1006" t="str">
            <v>I00</v>
          </cell>
          <cell r="AA1006" t="str">
            <v>Social</v>
          </cell>
          <cell r="AB1006" t="str">
            <v>2000</v>
          </cell>
          <cell r="AC1006" t="str">
            <v>10</v>
          </cell>
          <cell r="AD1006" t="str">
            <v>OnGo</v>
          </cell>
        </row>
        <row r="1007">
          <cell r="A1007" t="str">
            <v>P-NG-I00-001</v>
          </cell>
          <cell r="B1007" t="str">
            <v>2100150036593</v>
          </cell>
          <cell r="C1007" t="str">
            <v>Nigeria</v>
          </cell>
          <cell r="D1007" t="str">
            <v/>
          </cell>
          <cell r="E1007" t="str">
            <v/>
          </cell>
          <cell r="F1007" t="str">
            <v/>
          </cell>
          <cell r="G1007">
            <v>1270452.42</v>
          </cell>
          <cell r="H1007">
            <v>2522241.9999999995</v>
          </cell>
          <cell r="I1007">
            <v>1755656.3800000001</v>
          </cell>
          <cell r="J1007">
            <v>8122754.2799999993</v>
          </cell>
          <cell r="K1007">
            <v>13247556.859999999</v>
          </cell>
          <cell r="L1007">
            <v>6647979.3700000001</v>
          </cell>
          <cell r="M1007">
            <v>33566641.309999995</v>
          </cell>
          <cell r="Q1007" t="str">
            <v>SOV</v>
          </cell>
          <cell r="R1007">
            <v>0.33333333333333331</v>
          </cell>
          <cell r="T1007" t="str">
            <v>INCLUSIVE BASIC SERVICE DELIVERY AND LIVELIHOOD EMPOWERMENT</v>
          </cell>
          <cell r="U1007" t="str">
            <v>AHWS2</v>
          </cell>
          <cell r="V1007" t="str">
            <v>I</v>
          </cell>
          <cell r="W1007" t="str">
            <v>Social</v>
          </cell>
          <cell r="X1007" t="str">
            <v>I0</v>
          </cell>
          <cell r="Y1007" t="str">
            <v>Social</v>
          </cell>
          <cell r="Z1007" t="str">
            <v>I00</v>
          </cell>
          <cell r="AA1007" t="str">
            <v>Social</v>
          </cell>
          <cell r="AB1007" t="str">
            <v>2100</v>
          </cell>
          <cell r="AC1007" t="str">
            <v>10</v>
          </cell>
          <cell r="AD1007" t="str">
            <v>OnGo</v>
          </cell>
        </row>
        <row r="1008">
          <cell r="A1008" t="str">
            <v>P-NG-I00-001</v>
          </cell>
          <cell r="B1008" t="str">
            <v>5800155001751</v>
          </cell>
          <cell r="C1008" t="str">
            <v>Nigeria</v>
          </cell>
          <cell r="D1008" t="str">
            <v/>
          </cell>
          <cell r="E1008" t="str">
            <v/>
          </cell>
          <cell r="F1008" t="str">
            <v/>
          </cell>
          <cell r="G1008">
            <v>136687.04000000001</v>
          </cell>
          <cell r="H1008" t="str">
            <v/>
          </cell>
          <cell r="I1008">
            <v>304707.14</v>
          </cell>
          <cell r="J1008">
            <v>299342.83000000007</v>
          </cell>
          <cell r="K1008">
            <v>336734.7</v>
          </cell>
          <cell r="L1008">
            <v>295205.37</v>
          </cell>
          <cell r="M1008">
            <v>1372677.08</v>
          </cell>
          <cell r="Q1008" t="str">
            <v>SOV</v>
          </cell>
          <cell r="R1008">
            <v>0.33333333333333331</v>
          </cell>
          <cell r="T1008" t="str">
            <v>INCLUSIVE BASIC SERVICE DELIVERY AND LIVELIHOOD EMPOWERMENT</v>
          </cell>
          <cell r="U1008" t="str">
            <v>AHWS2</v>
          </cell>
          <cell r="V1008" t="str">
            <v>I</v>
          </cell>
          <cell r="W1008" t="str">
            <v>Social</v>
          </cell>
          <cell r="X1008" t="str">
            <v>I0</v>
          </cell>
          <cell r="Y1008" t="str">
            <v>Social</v>
          </cell>
          <cell r="Z1008" t="str">
            <v>I00</v>
          </cell>
          <cell r="AA1008" t="str">
            <v>Social</v>
          </cell>
          <cell r="AB1008" t="str">
            <v>5800</v>
          </cell>
          <cell r="AC1008" t="str">
            <v>41</v>
          </cell>
          <cell r="AD1008" t="str">
            <v>OnGo</v>
          </cell>
        </row>
        <row r="1009">
          <cell r="A1009" t="str">
            <v>P-NG-IA0-005</v>
          </cell>
          <cell r="B1009" t="str">
            <v>5500155013001</v>
          </cell>
          <cell r="C1009" t="str">
            <v>Nigeria</v>
          </cell>
          <cell r="D1009" t="str">
            <v/>
          </cell>
          <cell r="E1009" t="str">
            <v/>
          </cell>
          <cell r="F1009" t="str">
            <v/>
          </cell>
          <cell r="G1009" t="str">
            <v/>
          </cell>
          <cell r="H1009">
            <v>41326.339999999997</v>
          </cell>
          <cell r="I1009">
            <v>6299.88</v>
          </cell>
          <cell r="J1009" t="str">
            <v/>
          </cell>
          <cell r="K1009" t="str">
            <v/>
          </cell>
          <cell r="L1009" t="str">
            <v/>
          </cell>
          <cell r="M1009">
            <v>47626.219999999994</v>
          </cell>
          <cell r="Q1009" t="str">
            <v>SOV</v>
          </cell>
          <cell r="R1009">
            <v>1</v>
          </cell>
          <cell r="T1009" t="str">
            <v>INSTUTIONAL SUPPORT AFE BABALOLA UNIVERSITY MIC</v>
          </cell>
          <cell r="U1009" t="str">
            <v>PINS1</v>
          </cell>
          <cell r="V1009" t="str">
            <v>I</v>
          </cell>
          <cell r="W1009" t="str">
            <v>Social</v>
          </cell>
          <cell r="X1009" t="str">
            <v>IA</v>
          </cell>
          <cell r="Y1009" t="str">
            <v>Education</v>
          </cell>
          <cell r="Z1009" t="str">
            <v>IA0</v>
          </cell>
          <cell r="AA1009" t="str">
            <v>Education</v>
          </cell>
          <cell r="AB1009" t="str">
            <v>5500</v>
          </cell>
          <cell r="AC1009" t="str">
            <v>43</v>
          </cell>
          <cell r="AD1009" t="str">
            <v>OnGo</v>
          </cell>
        </row>
        <row r="1010">
          <cell r="A1010" t="str">
            <v>P-NG-IA0-006</v>
          </cell>
          <cell r="B1010" t="str">
            <v>2100150040594</v>
          </cell>
          <cell r="C1010" t="str">
            <v>Nigeria</v>
          </cell>
          <cell r="D1010" t="str">
            <v/>
          </cell>
          <cell r="E1010" t="str">
            <v/>
          </cell>
          <cell r="F1010" t="str">
            <v/>
          </cell>
          <cell r="G1010" t="str">
            <v/>
          </cell>
          <cell r="H1010" t="str">
            <v/>
          </cell>
          <cell r="I1010">
            <v>5992.91</v>
          </cell>
          <cell r="J1010">
            <v>21902.920000000002</v>
          </cell>
          <cell r="K1010">
            <v>498272.95</v>
          </cell>
          <cell r="L1010">
            <v>150647.42000000001</v>
          </cell>
          <cell r="M1010">
            <v>676816.20000000007</v>
          </cell>
          <cell r="Q1010" t="str">
            <v>SOV</v>
          </cell>
          <cell r="R1010">
            <v>1</v>
          </cell>
          <cell r="T1010" t="str">
            <v>ADDITIONAL LOAN TO IBSDLIEP FOR THE COMPLETION OF FSTC LASSA</v>
          </cell>
          <cell r="U1010" t="str">
            <v>AHHD</v>
          </cell>
          <cell r="V1010" t="str">
            <v>I</v>
          </cell>
          <cell r="W1010" t="str">
            <v>Social</v>
          </cell>
          <cell r="X1010" t="str">
            <v>IA</v>
          </cell>
          <cell r="Y1010" t="str">
            <v>Education</v>
          </cell>
          <cell r="Z1010" t="str">
            <v>IA0</v>
          </cell>
          <cell r="AA1010" t="str">
            <v>Education</v>
          </cell>
          <cell r="AB1010" t="str">
            <v>2100</v>
          </cell>
          <cell r="AC1010" t="str">
            <v>10</v>
          </cell>
          <cell r="AD1010" t="str">
            <v>OnGo</v>
          </cell>
        </row>
        <row r="1011">
          <cell r="A1011" t="str">
            <v>P-NG-IAD-001</v>
          </cell>
          <cell r="B1011" t="str">
            <v>2000130016430</v>
          </cell>
          <cell r="C1011" t="str">
            <v>Nigeria</v>
          </cell>
          <cell r="D1011" t="str">
            <v/>
          </cell>
          <cell r="E1011" t="str">
            <v/>
          </cell>
          <cell r="F1011">
            <v>20000000</v>
          </cell>
          <cell r="G1011" t="str">
            <v/>
          </cell>
          <cell r="H1011" t="str">
            <v/>
          </cell>
          <cell r="I1011" t="str">
            <v/>
          </cell>
          <cell r="J1011" t="str">
            <v/>
          </cell>
          <cell r="K1011" t="str">
            <v/>
          </cell>
          <cell r="L1011" t="str">
            <v/>
          </cell>
          <cell r="M1011">
            <v>20000000</v>
          </cell>
          <cell r="Q1011" t="str">
            <v>NSO</v>
          </cell>
          <cell r="R1011">
            <v>0.5</v>
          </cell>
          <cell r="T1011" t="str">
            <v>AFE BABALOLA UNIVERSITY NIGERIA</v>
          </cell>
          <cell r="U1011" t="str">
            <v>PINS2</v>
          </cell>
          <cell r="V1011" t="str">
            <v>I</v>
          </cell>
          <cell r="W1011" t="str">
            <v>Social</v>
          </cell>
          <cell r="X1011" t="str">
            <v>IA</v>
          </cell>
          <cell r="Y1011" t="str">
            <v>Education</v>
          </cell>
          <cell r="Z1011" t="str">
            <v>IAD</v>
          </cell>
          <cell r="AA1011" t="str">
            <v>Higher Education</v>
          </cell>
          <cell r="AB1011" t="str">
            <v>2000</v>
          </cell>
          <cell r="AC1011" t="str">
            <v>10</v>
          </cell>
          <cell r="AD1011" t="str">
            <v>TERM</v>
          </cell>
        </row>
        <row r="1012">
          <cell r="A1012" t="str">
            <v>P-NG-IAD-001</v>
          </cell>
          <cell r="B1012" t="str">
            <v>2000130017037</v>
          </cell>
          <cell r="C1012" t="str">
            <v>Nigeria</v>
          </cell>
          <cell r="D1012" t="str">
            <v/>
          </cell>
          <cell r="E1012" t="str">
            <v/>
          </cell>
          <cell r="F1012" t="str">
            <v/>
          </cell>
          <cell r="G1012" t="str">
            <v/>
          </cell>
          <cell r="H1012" t="str">
            <v/>
          </cell>
          <cell r="I1012" t="str">
            <v/>
          </cell>
          <cell r="J1012" t="str">
            <v/>
          </cell>
          <cell r="K1012" t="str">
            <v/>
          </cell>
          <cell r="L1012" t="str">
            <v/>
          </cell>
          <cell r="M1012">
            <v>0</v>
          </cell>
          <cell r="Q1012" t="str">
            <v>NSO</v>
          </cell>
          <cell r="R1012">
            <v>0.5</v>
          </cell>
          <cell r="T1012" t="str">
            <v>AFE BABALOLA UNIVERSITY NIGERIA</v>
          </cell>
          <cell r="U1012" t="str">
            <v>PINS2</v>
          </cell>
          <cell r="V1012" t="str">
            <v>I</v>
          </cell>
          <cell r="W1012" t="str">
            <v>Social</v>
          </cell>
          <cell r="X1012" t="str">
            <v>IA</v>
          </cell>
          <cell r="Y1012" t="str">
            <v>Education</v>
          </cell>
          <cell r="Z1012" t="str">
            <v>IAD</v>
          </cell>
          <cell r="AA1012" t="str">
            <v>Higher Education</v>
          </cell>
          <cell r="AB1012" t="str">
            <v>2000</v>
          </cell>
          <cell r="AC1012" t="str">
            <v>10</v>
          </cell>
          <cell r="AD1012" t="str">
            <v>TERM</v>
          </cell>
        </row>
        <row r="1013">
          <cell r="A1013" t="str">
            <v>P-NG-IC0-003</v>
          </cell>
          <cell r="B1013" t="str">
            <v>5000199004668</v>
          </cell>
          <cell r="C1013" t="str">
            <v>Nigeria</v>
          </cell>
          <cell r="D1013" t="str">
            <v/>
          </cell>
          <cell r="E1013" t="str">
            <v/>
          </cell>
          <cell r="F1013" t="str">
            <v/>
          </cell>
          <cell r="G1013" t="str">
            <v/>
          </cell>
          <cell r="H1013" t="str">
            <v/>
          </cell>
          <cell r="I1013" t="str">
            <v/>
          </cell>
          <cell r="J1013" t="str">
            <v/>
          </cell>
          <cell r="K1013" t="str">
            <v/>
          </cell>
          <cell r="L1013" t="str">
            <v/>
          </cell>
          <cell r="M1013">
            <v>0</v>
          </cell>
          <cell r="Q1013" t="str">
            <v>SOV</v>
          </cell>
          <cell r="R1013">
            <v>1</v>
          </cell>
          <cell r="T1013" t="str">
            <v>EMERGENCY ASSISTANCE TO SUPPORT THE FIGHT AGAINST MALNUTRITI</v>
          </cell>
          <cell r="U1013" t="str">
            <v>AHHD0</v>
          </cell>
          <cell r="V1013" t="str">
            <v>I</v>
          </cell>
          <cell r="W1013" t="str">
            <v>Social</v>
          </cell>
          <cell r="X1013" t="str">
            <v>IC</v>
          </cell>
          <cell r="Y1013" t="str">
            <v>Population and Nutrition</v>
          </cell>
          <cell r="Z1013" t="str">
            <v>IC0</v>
          </cell>
          <cell r="AA1013" t="str">
            <v>Population and Nutrition</v>
          </cell>
          <cell r="AB1013" t="str">
            <v>5000</v>
          </cell>
          <cell r="AC1013" t="str">
            <v>50</v>
          </cell>
          <cell r="AD1013" t="str">
            <v>COMP</v>
          </cell>
        </row>
        <row r="1014">
          <cell r="A1014" t="str">
            <v>P-NG-J00-004</v>
          </cell>
          <cell r="B1014" t="str">
            <v>2000200005053</v>
          </cell>
          <cell r="C1014" t="str">
            <v>Nigeria</v>
          </cell>
          <cell r="D1014" t="str">
            <v/>
          </cell>
          <cell r="E1014" t="str">
            <v/>
          </cell>
          <cell r="F1014" t="str">
            <v/>
          </cell>
          <cell r="G1014" t="str">
            <v/>
          </cell>
          <cell r="H1014" t="str">
            <v/>
          </cell>
          <cell r="I1014" t="str">
            <v/>
          </cell>
          <cell r="J1014" t="str">
            <v/>
          </cell>
          <cell r="K1014" t="str">
            <v/>
          </cell>
          <cell r="L1014" t="str">
            <v/>
          </cell>
          <cell r="M1014">
            <v>0</v>
          </cell>
          <cell r="Q1014" t="str">
            <v>SOV</v>
          </cell>
          <cell r="R1014">
            <v>1</v>
          </cell>
          <cell r="T1014" t="str">
            <v>FAMILY HOMES FUNDS PROJECT</v>
          </cell>
          <cell r="U1014" t="str">
            <v>PIFD2</v>
          </cell>
          <cell r="V1014" t="str">
            <v>J</v>
          </cell>
          <cell r="W1014" t="str">
            <v>Urban Developm.</v>
          </cell>
          <cell r="X1014" t="str">
            <v>J0</v>
          </cell>
          <cell r="Y1014" t="str">
            <v>Urban Development</v>
          </cell>
          <cell r="Z1014" t="str">
            <v>J00</v>
          </cell>
          <cell r="AA1014" t="str">
            <v>Urban Development</v>
          </cell>
          <cell r="AB1014" t="str">
            <v>2000</v>
          </cell>
          <cell r="AC1014" t="str">
            <v>10</v>
          </cell>
          <cell r="AD1014" t="str">
            <v>APVD</v>
          </cell>
        </row>
        <row r="1015">
          <cell r="A1015" t="str">
            <v>P-NG-K00-009</v>
          </cell>
          <cell r="B1015" t="str">
            <v>2000200005160</v>
          </cell>
          <cell r="C1015" t="str">
            <v>Nigeria</v>
          </cell>
          <cell r="D1015" t="str">
            <v/>
          </cell>
          <cell r="E1015" t="str">
            <v/>
          </cell>
          <cell r="F1015" t="str">
            <v/>
          </cell>
          <cell r="G1015" t="str">
            <v/>
          </cell>
          <cell r="H1015" t="str">
            <v/>
          </cell>
          <cell r="I1015" t="str">
            <v/>
          </cell>
          <cell r="J1015" t="str">
            <v/>
          </cell>
          <cell r="K1015" t="str">
            <v/>
          </cell>
          <cell r="L1015" t="str">
            <v/>
          </cell>
          <cell r="M1015">
            <v>0</v>
          </cell>
          <cell r="Q1015" t="str">
            <v>SOV</v>
          </cell>
          <cell r="R1015">
            <v>1</v>
          </cell>
          <cell r="T1015" t="str">
            <v>INVESTMENT IN DIGITAL AND CREATIVE ENTERPRISE PROGRAMME (I-D</v>
          </cell>
          <cell r="U1015" t="str">
            <v>AHHD</v>
          </cell>
          <cell r="V1015" t="str">
            <v>K</v>
          </cell>
          <cell r="W1015" t="str">
            <v>Multi-Sector</v>
          </cell>
          <cell r="X1015" t="str">
            <v>K0</v>
          </cell>
          <cell r="Y1015" t="str">
            <v>Multi-Sector</v>
          </cell>
          <cell r="Z1015" t="str">
            <v>K00</v>
          </cell>
          <cell r="AA1015" t="str">
            <v>Multi-Sector</v>
          </cell>
          <cell r="AB1015" t="str">
            <v>2000</v>
          </cell>
          <cell r="AC1015" t="str">
            <v>10</v>
          </cell>
          <cell r="AD1015" t="str">
            <v>OnGo</v>
          </cell>
        </row>
        <row r="1016">
          <cell r="A1016" t="str">
            <v>P-NG-K00-011</v>
          </cell>
          <cell r="B1016" t="str">
            <v>2000300000601</v>
          </cell>
          <cell r="C1016" t="str">
            <v>Nigeria</v>
          </cell>
          <cell r="D1016" t="str">
            <v/>
          </cell>
          <cell r="E1016" t="str">
            <v/>
          </cell>
          <cell r="F1016" t="str">
            <v/>
          </cell>
          <cell r="G1016" t="str">
            <v/>
          </cell>
          <cell r="H1016" t="str">
            <v/>
          </cell>
          <cell r="I1016" t="str">
            <v/>
          </cell>
          <cell r="J1016" t="str">
            <v/>
          </cell>
          <cell r="K1016" t="str">
            <v/>
          </cell>
          <cell r="L1016" t="str">
            <v/>
          </cell>
          <cell r="M1016">
            <v>0</v>
          </cell>
          <cell r="Q1016" t="str">
            <v>SOV</v>
          </cell>
          <cell r="R1016">
            <v>1</v>
          </cell>
          <cell r="T1016" t="str">
            <v>ABIA STATE INTEGRATED INFRASTRUCTURE DEVELOPMENT PROJECT - P</v>
          </cell>
          <cell r="U1016" t="str">
            <v>PICU5</v>
          </cell>
          <cell r="V1016" t="str">
            <v>K</v>
          </cell>
          <cell r="W1016" t="str">
            <v>Multi-Sector</v>
          </cell>
          <cell r="X1016" t="str">
            <v>K0</v>
          </cell>
          <cell r="Y1016" t="str">
            <v>Multi-Sector</v>
          </cell>
          <cell r="Z1016" t="str">
            <v>K00</v>
          </cell>
          <cell r="AA1016" t="str">
            <v>Multi-Sector</v>
          </cell>
          <cell r="AB1016" t="str">
            <v>2000</v>
          </cell>
          <cell r="AC1016" t="str">
            <v>10</v>
          </cell>
          <cell r="AD1016" t="str">
            <v>APVD</v>
          </cell>
        </row>
        <row r="1017">
          <cell r="A1017" t="str">
            <v>P-NG-KA0-002</v>
          </cell>
          <cell r="B1017" t="str">
            <v>2000200000452</v>
          </cell>
          <cell r="C1017" t="str">
            <v>Nigeria</v>
          </cell>
          <cell r="D1017" t="str">
            <v/>
          </cell>
          <cell r="E1017" t="str">
            <v/>
          </cell>
          <cell r="F1017">
            <v>600000000</v>
          </cell>
          <cell r="G1017" t="str">
            <v/>
          </cell>
          <cell r="H1017" t="str">
            <v/>
          </cell>
          <cell r="I1017" t="str">
            <v/>
          </cell>
          <cell r="J1017" t="str">
            <v/>
          </cell>
          <cell r="K1017" t="str">
            <v/>
          </cell>
          <cell r="L1017" t="str">
            <v/>
          </cell>
          <cell r="M1017">
            <v>600000000</v>
          </cell>
          <cell r="Q1017" t="str">
            <v>SOV</v>
          </cell>
          <cell r="R1017">
            <v>1</v>
          </cell>
          <cell r="T1017" t="str">
            <v>ECONOMIC GOVERNANCE, DIVERSIFICATION AND COMPETITIVENESS SUP</v>
          </cell>
          <cell r="U1017" t="str">
            <v>ECGF1</v>
          </cell>
          <cell r="V1017" t="str">
            <v>K</v>
          </cell>
          <cell r="W1017" t="str">
            <v>Multi-Sector</v>
          </cell>
          <cell r="X1017" t="str">
            <v>KA</v>
          </cell>
          <cell r="Y1017" t="str">
            <v>Public Sector Management</v>
          </cell>
          <cell r="Z1017" t="str">
            <v>KA0</v>
          </cell>
          <cell r="AA1017" t="str">
            <v>Public Sector Management</v>
          </cell>
          <cell r="AB1017" t="str">
            <v>2000</v>
          </cell>
          <cell r="AC1017" t="str">
            <v>20</v>
          </cell>
          <cell r="AD1017" t="str">
            <v>COMP</v>
          </cell>
        </row>
        <row r="1018">
          <cell r="A1018" t="str">
            <v>P-NG-KA0-004</v>
          </cell>
          <cell r="B1018" t="str">
            <v>2100150040595</v>
          </cell>
          <cell r="C1018" t="str">
            <v>Nigeria</v>
          </cell>
          <cell r="D1018" t="str">
            <v/>
          </cell>
          <cell r="E1018" t="str">
            <v/>
          </cell>
          <cell r="F1018" t="str">
            <v/>
          </cell>
          <cell r="G1018" t="str">
            <v/>
          </cell>
          <cell r="H1018">
            <v>8810000</v>
          </cell>
          <cell r="I1018" t="str">
            <v/>
          </cell>
          <cell r="J1018" t="str">
            <v/>
          </cell>
          <cell r="K1018" t="str">
            <v/>
          </cell>
          <cell r="L1018" t="str">
            <v/>
          </cell>
          <cell r="M1018">
            <v>8810000</v>
          </cell>
          <cell r="Q1018" t="str">
            <v>SOV</v>
          </cell>
          <cell r="R1018">
            <v>0.5</v>
          </cell>
          <cell r="T1018" t="str">
            <v>NIGERIA - AFRICAN TRADE INSURANCE (ATI) COUNTRY MEMBERSHIP P</v>
          </cell>
          <cell r="U1018" t="str">
            <v>PIFD3</v>
          </cell>
          <cell r="V1018" t="str">
            <v>K</v>
          </cell>
          <cell r="W1018" t="str">
            <v>Multi-Sector</v>
          </cell>
          <cell r="X1018" t="str">
            <v>KA</v>
          </cell>
          <cell r="Y1018" t="str">
            <v>Public Sector Management</v>
          </cell>
          <cell r="Z1018" t="str">
            <v>KA0</v>
          </cell>
          <cell r="AA1018" t="str">
            <v>Public Sector Management</v>
          </cell>
          <cell r="AB1018" t="str">
            <v>2100</v>
          </cell>
          <cell r="AC1018" t="str">
            <v>10</v>
          </cell>
          <cell r="AD1018" t="str">
            <v>OnGo</v>
          </cell>
        </row>
        <row r="1019">
          <cell r="A1019" t="str">
            <v>P-NG-KA0-004</v>
          </cell>
          <cell r="B1019" t="str">
            <v>2100150040596</v>
          </cell>
          <cell r="C1019" t="str">
            <v>Nigeria</v>
          </cell>
          <cell r="D1019" t="str">
            <v/>
          </cell>
          <cell r="E1019" t="str">
            <v/>
          </cell>
          <cell r="F1019" t="str">
            <v/>
          </cell>
          <cell r="G1019" t="str">
            <v/>
          </cell>
          <cell r="H1019">
            <v>1400000</v>
          </cell>
          <cell r="I1019" t="str">
            <v/>
          </cell>
          <cell r="J1019" t="str">
            <v/>
          </cell>
          <cell r="K1019" t="str">
            <v/>
          </cell>
          <cell r="L1019" t="str">
            <v/>
          </cell>
          <cell r="M1019">
            <v>1400000</v>
          </cell>
          <cell r="Q1019" t="str">
            <v>SOV</v>
          </cell>
          <cell r="R1019">
            <v>0.5</v>
          </cell>
          <cell r="T1019" t="str">
            <v>NIGERIA - AFRICAN TRADE INSURANCE (ATI) COUNTRY MEMBERSHIP P</v>
          </cell>
          <cell r="U1019" t="str">
            <v>PIFD3</v>
          </cell>
          <cell r="V1019" t="str">
            <v>K</v>
          </cell>
          <cell r="W1019" t="str">
            <v>Multi-Sector</v>
          </cell>
          <cell r="X1019" t="str">
            <v>KA</v>
          </cell>
          <cell r="Y1019" t="str">
            <v>Public Sector Management</v>
          </cell>
          <cell r="Z1019" t="str">
            <v>KA0</v>
          </cell>
          <cell r="AA1019" t="str">
            <v>Public Sector Management</v>
          </cell>
          <cell r="AB1019" t="str">
            <v>2100</v>
          </cell>
          <cell r="AC1019" t="str">
            <v>30</v>
          </cell>
          <cell r="AD1019" t="str">
            <v>OnGo</v>
          </cell>
        </row>
        <row r="1020">
          <cell r="A1020" t="str">
            <v>P-NG-KA0-005</v>
          </cell>
          <cell r="B1020" t="str">
            <v>2100150040544</v>
          </cell>
          <cell r="C1020" t="str">
            <v>Nigeria</v>
          </cell>
          <cell r="D1020" t="str">
            <v/>
          </cell>
          <cell r="E1020" t="str">
            <v/>
          </cell>
          <cell r="F1020" t="str">
            <v/>
          </cell>
          <cell r="G1020" t="str">
            <v/>
          </cell>
          <cell r="H1020" t="str">
            <v/>
          </cell>
          <cell r="I1020">
            <v>75140.41</v>
          </cell>
          <cell r="J1020" t="str">
            <v/>
          </cell>
          <cell r="K1020" t="str">
            <v/>
          </cell>
          <cell r="L1020" t="str">
            <v/>
          </cell>
          <cell r="M1020">
            <v>75140.41</v>
          </cell>
          <cell r="Q1020" t="str">
            <v>SOV</v>
          </cell>
          <cell r="R1020">
            <v>1</v>
          </cell>
          <cell r="T1020" t="str">
            <v>INSTITUTIONAL SUPPORT PROJECT FOR ECONOMIC MANAGEMENT AND DE</v>
          </cell>
          <cell r="U1020" t="str">
            <v>ECGF</v>
          </cell>
          <cell r="V1020" t="str">
            <v>K</v>
          </cell>
          <cell r="W1020" t="str">
            <v>Multi-Sector</v>
          </cell>
          <cell r="X1020" t="str">
            <v>KA</v>
          </cell>
          <cell r="Y1020" t="str">
            <v>Public Sector Management</v>
          </cell>
          <cell r="Z1020" t="str">
            <v>KA0</v>
          </cell>
          <cell r="AA1020" t="str">
            <v>Public Sector Management</v>
          </cell>
          <cell r="AB1020" t="str">
            <v>2100</v>
          </cell>
          <cell r="AC1020" t="str">
            <v>10</v>
          </cell>
          <cell r="AD1020" t="str">
            <v>TERM</v>
          </cell>
        </row>
        <row r="1021">
          <cell r="A1021" t="str">
            <v>P-NG-KA0-006</v>
          </cell>
          <cell r="B1021" t="str">
            <v>2000200004697</v>
          </cell>
          <cell r="C1021" t="str">
            <v>Nigeria</v>
          </cell>
          <cell r="D1021" t="str">
            <v/>
          </cell>
          <cell r="E1021" t="str">
            <v/>
          </cell>
          <cell r="F1021" t="str">
            <v/>
          </cell>
          <cell r="G1021" t="str">
            <v/>
          </cell>
          <cell r="H1021" t="str">
            <v/>
          </cell>
          <cell r="I1021">
            <v>200067960.69</v>
          </cell>
          <cell r="J1021" t="str">
            <v/>
          </cell>
          <cell r="K1021" t="str">
            <v/>
          </cell>
          <cell r="L1021" t="str">
            <v/>
          </cell>
          <cell r="M1021">
            <v>200067960.69</v>
          </cell>
          <cell r="Q1021" t="str">
            <v>SOV</v>
          </cell>
          <cell r="R1021">
            <v>1</v>
          </cell>
          <cell r="T1021" t="str">
            <v>NIGERIA - COVID-19 RESPONSE SUPPORT PROGRAM (C19RSP)</v>
          </cell>
          <cell r="U1021" t="str">
            <v>ECGF1</v>
          </cell>
          <cell r="V1021" t="str">
            <v>K</v>
          </cell>
          <cell r="W1021" t="str">
            <v>Multi-Sector</v>
          </cell>
          <cell r="X1021" t="str">
            <v>KA</v>
          </cell>
          <cell r="Y1021" t="str">
            <v>Public Sector Management</v>
          </cell>
          <cell r="Z1021" t="str">
            <v>KA0</v>
          </cell>
          <cell r="AA1021" t="str">
            <v>Public Sector Management</v>
          </cell>
          <cell r="AB1021" t="str">
            <v>2000</v>
          </cell>
          <cell r="AC1021" t="str">
            <v>20</v>
          </cell>
          <cell r="AD1021" t="str">
            <v>APVD</v>
          </cell>
        </row>
        <row r="1022">
          <cell r="A1022" t="str">
            <v>P-NG-KD0-001</v>
          </cell>
          <cell r="B1022" t="str">
            <v>5500155011151</v>
          </cell>
          <cell r="C1022" t="str">
            <v>Nigeria</v>
          </cell>
          <cell r="D1022" t="str">
            <v/>
          </cell>
          <cell r="E1022" t="str">
            <v/>
          </cell>
          <cell r="F1022">
            <v>75191.839999999997</v>
          </cell>
          <cell r="G1022">
            <v>318281.88</v>
          </cell>
          <cell r="H1022">
            <v>23458.76</v>
          </cell>
          <cell r="I1022">
            <v>6667.52</v>
          </cell>
          <cell r="J1022" t="str">
            <v/>
          </cell>
          <cell r="K1022" t="str">
            <v/>
          </cell>
          <cell r="L1022" t="str">
            <v/>
          </cell>
          <cell r="M1022">
            <v>423600</v>
          </cell>
          <cell r="Q1022" t="str">
            <v>SOV</v>
          </cell>
          <cell r="R1022">
            <v>1</v>
          </cell>
          <cell r="T1022" t="str">
            <v>MIC-TAF: REHABILITATION OF INDUSTRIAL CLUSTERS AS A DRIVER O</v>
          </cell>
          <cell r="U1022" t="str">
            <v>RDNG</v>
          </cell>
          <cell r="V1022" t="str">
            <v>K</v>
          </cell>
          <cell r="W1022" t="str">
            <v>Multi-Sector</v>
          </cell>
          <cell r="X1022" t="str">
            <v>KD</v>
          </cell>
          <cell r="Y1022" t="str">
            <v>Export Promotion</v>
          </cell>
          <cell r="Z1022" t="str">
            <v>KD0</v>
          </cell>
          <cell r="AA1022" t="str">
            <v>Export Promotion</v>
          </cell>
          <cell r="AB1022" t="str">
            <v>5500</v>
          </cell>
          <cell r="AC1022" t="str">
            <v>43</v>
          </cell>
          <cell r="AD1022" t="str">
            <v>CLSD</v>
          </cell>
        </row>
        <row r="1023">
          <cell r="A1023" t="str">
            <v>P-NG-KF0-003</v>
          </cell>
          <cell r="B1023" t="str">
            <v>5500155011551</v>
          </cell>
          <cell r="C1023" t="str">
            <v>Nigeria</v>
          </cell>
          <cell r="D1023" t="str">
            <v/>
          </cell>
          <cell r="E1023" t="str">
            <v/>
          </cell>
          <cell r="F1023" t="str">
            <v/>
          </cell>
          <cell r="G1023">
            <v>42393.39</v>
          </cell>
          <cell r="H1023">
            <v>2376.46</v>
          </cell>
          <cell r="I1023">
            <v>67377.180000000008</v>
          </cell>
          <cell r="J1023">
            <v>595816.64</v>
          </cell>
          <cell r="K1023" t="str">
            <v/>
          </cell>
          <cell r="L1023" t="str">
            <v/>
          </cell>
          <cell r="M1023">
            <v>707963.67</v>
          </cell>
          <cell r="Q1023" t="str">
            <v>SOV</v>
          </cell>
          <cell r="R1023">
            <v>1</v>
          </cell>
          <cell r="T1023" t="str">
            <v>SUB-NATIONAL DEBT MANAGEMENT CAPACITY BUILDING PROJECT (SUBD</v>
          </cell>
          <cell r="U1023" t="str">
            <v>ECGF1</v>
          </cell>
          <cell r="V1023" t="str">
            <v>K</v>
          </cell>
          <cell r="W1023" t="str">
            <v>Multi-Sector</v>
          </cell>
          <cell r="X1023" t="str">
            <v>KF</v>
          </cell>
          <cell r="Y1023" t="str">
            <v>Institutional Support</v>
          </cell>
          <cell r="Z1023" t="str">
            <v>KF0</v>
          </cell>
          <cell r="AA1023" t="str">
            <v>Institutional Support</v>
          </cell>
          <cell r="AB1023" t="str">
            <v>5500</v>
          </cell>
          <cell r="AC1023" t="str">
            <v>43</v>
          </cell>
          <cell r="AD1023" t="str">
            <v>COMP</v>
          </cell>
        </row>
        <row r="1024">
          <cell r="A1024" t="str">
            <v>P-RW-AA0-021</v>
          </cell>
          <cell r="B1024" t="str">
            <v>5000199006668</v>
          </cell>
          <cell r="C1024" t="str">
            <v>Rwanda</v>
          </cell>
          <cell r="D1024" t="str">
            <v/>
          </cell>
          <cell r="E1024" t="str">
            <v/>
          </cell>
          <cell r="F1024" t="str">
            <v/>
          </cell>
          <cell r="G1024" t="str">
            <v/>
          </cell>
          <cell r="H1024" t="str">
            <v/>
          </cell>
          <cell r="I1024" t="str">
            <v/>
          </cell>
          <cell r="J1024" t="str">
            <v/>
          </cell>
          <cell r="K1024" t="str">
            <v/>
          </cell>
          <cell r="L1024" t="str">
            <v/>
          </cell>
          <cell r="M1024">
            <v>0</v>
          </cell>
          <cell r="Q1024" t="str">
            <v>SOV</v>
          </cell>
          <cell r="R1024">
            <v>1</v>
          </cell>
          <cell r="T1024" t="str">
            <v>EMERGENCY SUPPORT TO ADDRESS THE DISASTERS THAT AFFECTED NOR</v>
          </cell>
          <cell r="U1024" t="str">
            <v>AHAI4</v>
          </cell>
          <cell r="V1024" t="str">
            <v>A</v>
          </cell>
          <cell r="W1024" t="str">
            <v>Agriculture</v>
          </cell>
          <cell r="X1024" t="str">
            <v>AA</v>
          </cell>
          <cell r="Y1024" t="str">
            <v>Agriculture</v>
          </cell>
          <cell r="Z1024" t="str">
            <v>AA0</v>
          </cell>
          <cell r="AA1024" t="str">
            <v>Agriculture</v>
          </cell>
          <cell r="AB1024" t="str">
            <v>5000</v>
          </cell>
          <cell r="AC1024" t="str">
            <v>50</v>
          </cell>
          <cell r="AD1024" t="str">
            <v>APVD</v>
          </cell>
        </row>
        <row r="1025">
          <cell r="A1025" t="str">
            <v>P-RW-AZ0-001</v>
          </cell>
          <cell r="B1025" t="str">
            <v>5000199004168</v>
          </cell>
          <cell r="C1025" t="str">
            <v>Rwanda</v>
          </cell>
          <cell r="D1025" t="str">
            <v/>
          </cell>
          <cell r="E1025" t="str">
            <v/>
          </cell>
          <cell r="F1025" t="str">
            <v/>
          </cell>
          <cell r="G1025" t="str">
            <v/>
          </cell>
          <cell r="H1025" t="str">
            <v/>
          </cell>
          <cell r="I1025" t="str">
            <v/>
          </cell>
          <cell r="J1025" t="str">
            <v/>
          </cell>
          <cell r="K1025" t="str">
            <v/>
          </cell>
          <cell r="L1025" t="str">
            <v/>
          </cell>
          <cell r="M1025">
            <v>0</v>
          </cell>
          <cell r="Q1025" t="str">
            <v>SOV</v>
          </cell>
          <cell r="R1025">
            <v>1</v>
          </cell>
          <cell r="T1025" t="str">
            <v>EMERGENCY HUMANITARIAN ASISTANCE TO REFUGEES FROM BURUNDI</v>
          </cell>
          <cell r="U1025" t="str">
            <v>AHAI4</v>
          </cell>
          <cell r="V1025" t="str">
            <v>A</v>
          </cell>
          <cell r="W1025" t="str">
            <v>Agriculture</v>
          </cell>
          <cell r="X1025" t="str">
            <v>AZ</v>
          </cell>
          <cell r="Y1025" t="str">
            <v>More Than One Agri.&amp; Rural Development Sub-Sector</v>
          </cell>
          <cell r="Z1025" t="str">
            <v>AZ0</v>
          </cell>
          <cell r="AA1025" t="str">
            <v>More Than One Agri.&amp; Rural Development Sub-Sector</v>
          </cell>
          <cell r="AB1025" t="str">
            <v>5000</v>
          </cell>
          <cell r="AC1025" t="str">
            <v>50</v>
          </cell>
          <cell r="AD1025" t="str">
            <v>COMP</v>
          </cell>
        </row>
        <row r="1026">
          <cell r="A1026" t="str">
            <v>P-RW-BG0-002</v>
          </cell>
          <cell r="B1026" t="str">
            <v>5700155003751</v>
          </cell>
          <cell r="C1026" t="str">
            <v>Rwanda</v>
          </cell>
          <cell r="D1026" t="str">
            <v/>
          </cell>
          <cell r="E1026" t="str">
            <v/>
          </cell>
          <cell r="F1026" t="str">
            <v/>
          </cell>
          <cell r="G1026" t="str">
            <v/>
          </cell>
          <cell r="H1026" t="str">
            <v/>
          </cell>
          <cell r="I1026" t="str">
            <v/>
          </cell>
          <cell r="J1026" t="str">
            <v/>
          </cell>
          <cell r="K1026" t="str">
            <v/>
          </cell>
          <cell r="L1026" t="str">
            <v/>
          </cell>
          <cell r="M1026">
            <v>0</v>
          </cell>
          <cell r="Q1026" t="str">
            <v>SOV</v>
          </cell>
          <cell r="R1026">
            <v>1</v>
          </cell>
          <cell r="T1026" t="str">
            <v>ENHANCING THE QUALITY OF INDUSTRIAL POLICIES IN RWANDA</v>
          </cell>
          <cell r="U1026" t="str">
            <v>PITD1</v>
          </cell>
          <cell r="V1026" t="str">
            <v>B</v>
          </cell>
          <cell r="W1026" t="str">
            <v>Ind/Mini/Quar</v>
          </cell>
          <cell r="X1026" t="str">
            <v>BG</v>
          </cell>
          <cell r="Y1026" t="str">
            <v>General Industry</v>
          </cell>
          <cell r="Z1026" t="str">
            <v>BG0</v>
          </cell>
          <cell r="AA1026" t="str">
            <v>General Industry</v>
          </cell>
          <cell r="AB1026" t="str">
            <v>5700</v>
          </cell>
          <cell r="AC1026" t="str">
            <v>40</v>
          </cell>
          <cell r="AD1026" t="str">
            <v>OnGo</v>
          </cell>
        </row>
        <row r="1027">
          <cell r="A1027" t="str">
            <v>P-RW-C00-003</v>
          </cell>
          <cell r="B1027" t="str">
            <v>5565155001501</v>
          </cell>
          <cell r="C1027" t="str">
            <v>Rwanda</v>
          </cell>
          <cell r="D1027" t="str">
            <v/>
          </cell>
          <cell r="E1027" t="str">
            <v/>
          </cell>
          <cell r="F1027">
            <v>214573.37</v>
          </cell>
          <cell r="G1027">
            <v>33904.69</v>
          </cell>
          <cell r="H1027" t="str">
            <v/>
          </cell>
          <cell r="I1027" t="str">
            <v/>
          </cell>
          <cell r="J1027" t="str">
            <v/>
          </cell>
          <cell r="K1027" t="str">
            <v/>
          </cell>
          <cell r="L1027" t="str">
            <v/>
          </cell>
          <cell r="M1027">
            <v>248478.06</v>
          </cell>
          <cell r="Q1027" t="str">
            <v>SOV</v>
          </cell>
          <cell r="R1027">
            <v>1</v>
          </cell>
          <cell r="T1027" t="str">
            <v>FIP RWANDA-INVESTMENT PLAN PREPARATION</v>
          </cell>
          <cell r="U1027" t="str">
            <v>PECG2</v>
          </cell>
          <cell r="V1027" t="str">
            <v>C</v>
          </cell>
          <cell r="W1027" t="str">
            <v>Environment</v>
          </cell>
          <cell r="X1027" t="str">
            <v>C0</v>
          </cell>
          <cell r="Y1027" t="str">
            <v>Environment</v>
          </cell>
          <cell r="Z1027" t="str">
            <v>C00</v>
          </cell>
          <cell r="AA1027" t="str">
            <v>Environment</v>
          </cell>
          <cell r="AB1027" t="str">
            <v>5565</v>
          </cell>
          <cell r="AC1027" t="str">
            <v>41</v>
          </cell>
          <cell r="AD1027" t="str">
            <v>COMP</v>
          </cell>
        </row>
        <row r="1028">
          <cell r="A1028" t="str">
            <v>P-RW-E00-008</v>
          </cell>
          <cell r="B1028" t="str">
            <v>2000130019131</v>
          </cell>
          <cell r="C1028" t="str">
            <v>Rwanda</v>
          </cell>
          <cell r="D1028" t="str">
            <v/>
          </cell>
          <cell r="E1028" t="str">
            <v/>
          </cell>
          <cell r="F1028" t="str">
            <v/>
          </cell>
          <cell r="G1028">
            <v>3871249.5599999996</v>
          </cell>
          <cell r="H1028">
            <v>8797698.7100000009</v>
          </cell>
          <cell r="I1028">
            <v>966450.23</v>
          </cell>
          <cell r="J1028" t="str">
            <v/>
          </cell>
          <cell r="K1028" t="str">
            <v/>
          </cell>
          <cell r="L1028" t="str">
            <v/>
          </cell>
          <cell r="M1028">
            <v>13635398.5</v>
          </cell>
          <cell r="Q1028" t="str">
            <v>NSO</v>
          </cell>
          <cell r="R1028">
            <v>0.5</v>
          </cell>
          <cell r="T1028" t="str">
            <v>KIGALI BULK WATER SUPPLY PROJECT</v>
          </cell>
          <cell r="U1028" t="str">
            <v>PINS2</v>
          </cell>
          <cell r="V1028" t="str">
            <v>E</v>
          </cell>
          <cell r="W1028" t="str">
            <v>Water Sup/Sanit</v>
          </cell>
          <cell r="X1028" t="str">
            <v>E0</v>
          </cell>
          <cell r="Y1028" t="str">
            <v>Water supply and Sanitation</v>
          </cell>
          <cell r="Z1028" t="str">
            <v>E00</v>
          </cell>
          <cell r="AA1028" t="str">
            <v>Water supply and Sanitation</v>
          </cell>
          <cell r="AB1028" t="str">
            <v>2000</v>
          </cell>
          <cell r="AC1028" t="str">
            <v>10</v>
          </cell>
          <cell r="AD1028" t="str">
            <v>OnGo</v>
          </cell>
        </row>
        <row r="1029">
          <cell r="A1029" t="str">
            <v>P-RW-E00-008</v>
          </cell>
          <cell r="B1029" t="str">
            <v>5060140000351</v>
          </cell>
          <cell r="C1029" t="str">
            <v>Rwanda</v>
          </cell>
          <cell r="D1029" t="str">
            <v/>
          </cell>
          <cell r="E1029" t="str">
            <v/>
          </cell>
          <cell r="F1029" t="str">
            <v/>
          </cell>
          <cell r="G1029" t="str">
            <v/>
          </cell>
          <cell r="H1029" t="str">
            <v/>
          </cell>
          <cell r="I1029" t="str">
            <v/>
          </cell>
          <cell r="J1029" t="str">
            <v/>
          </cell>
          <cell r="K1029" t="str">
            <v/>
          </cell>
          <cell r="L1029" t="str">
            <v/>
          </cell>
          <cell r="M1029">
            <v>0</v>
          </cell>
          <cell r="Q1029" t="str">
            <v>NSO</v>
          </cell>
          <cell r="R1029">
            <v>0.5</v>
          </cell>
          <cell r="T1029" t="str">
            <v>KIGALI BULK WATER SUPPLY PROJECT</v>
          </cell>
          <cell r="U1029" t="str">
            <v>PINS2</v>
          </cell>
          <cell r="V1029" t="str">
            <v>E</v>
          </cell>
          <cell r="W1029" t="str">
            <v>Water Sup/Sanit</v>
          </cell>
          <cell r="X1029" t="str">
            <v>E0</v>
          </cell>
          <cell r="Y1029" t="str">
            <v>Water supply and Sanitation</v>
          </cell>
          <cell r="Z1029" t="str">
            <v>E00</v>
          </cell>
          <cell r="AA1029" t="str">
            <v>Water supply and Sanitation</v>
          </cell>
          <cell r="AB1029" t="str">
            <v>5060</v>
          </cell>
          <cell r="AC1029" t="str">
            <v>70</v>
          </cell>
          <cell r="AD1029" t="str">
            <v>OnGo</v>
          </cell>
        </row>
        <row r="1030">
          <cell r="A1030" t="str">
            <v>P-RW-E00-011</v>
          </cell>
          <cell r="B1030" t="str">
            <v>2000200001851</v>
          </cell>
          <cell r="C1030" t="str">
            <v>Rwanda</v>
          </cell>
          <cell r="D1030" t="str">
            <v/>
          </cell>
          <cell r="E1030" t="str">
            <v/>
          </cell>
          <cell r="F1030" t="str">
            <v/>
          </cell>
          <cell r="G1030">
            <v>2839636.1099999994</v>
          </cell>
          <cell r="H1030">
            <v>4845506.2899999991</v>
          </cell>
          <cell r="I1030">
            <v>7923458.6899999976</v>
          </cell>
          <cell r="J1030">
            <v>9242303.4900000021</v>
          </cell>
          <cell r="K1030">
            <v>4608086.6199999992</v>
          </cell>
          <cell r="L1030">
            <v>948558.50999999978</v>
          </cell>
          <cell r="M1030">
            <v>30407549.709999993</v>
          </cell>
          <cell r="Q1030" t="str">
            <v>SOV</v>
          </cell>
          <cell r="R1030">
            <v>0.33333333333333331</v>
          </cell>
          <cell r="T1030" t="str">
            <v>RWANDA - SUSTAINABLE WATER SUPPLY AND SANITATION PROGRAM</v>
          </cell>
          <cell r="U1030" t="str">
            <v>AHWS2</v>
          </cell>
          <cell r="V1030" t="str">
            <v>E</v>
          </cell>
          <cell r="W1030" t="str">
            <v>Water Sup/Sanit</v>
          </cell>
          <cell r="X1030" t="str">
            <v>E0</v>
          </cell>
          <cell r="Y1030" t="str">
            <v>Water supply and Sanitation</v>
          </cell>
          <cell r="Z1030" t="str">
            <v>E00</v>
          </cell>
          <cell r="AA1030" t="str">
            <v>Water supply and Sanitation</v>
          </cell>
          <cell r="AB1030" t="str">
            <v>2000</v>
          </cell>
          <cell r="AC1030" t="str">
            <v>10</v>
          </cell>
          <cell r="AD1030" t="str">
            <v>OnGo</v>
          </cell>
        </row>
        <row r="1031">
          <cell r="A1031" t="str">
            <v>P-RW-E00-011</v>
          </cell>
          <cell r="B1031" t="str">
            <v>5050200000151</v>
          </cell>
          <cell r="C1031" t="str">
            <v>Rwanda</v>
          </cell>
          <cell r="D1031" t="str">
            <v/>
          </cell>
          <cell r="E1031" t="str">
            <v/>
          </cell>
          <cell r="F1031" t="str">
            <v/>
          </cell>
          <cell r="G1031">
            <v>7415694.6900000004</v>
          </cell>
          <cell r="H1031">
            <v>4992991.1899999995</v>
          </cell>
          <cell r="I1031">
            <v>10462127.92</v>
          </cell>
          <cell r="J1031">
            <v>6654333.1200000001</v>
          </cell>
          <cell r="K1031">
            <v>3846622.4</v>
          </cell>
          <cell r="L1031">
            <v>1319435.42</v>
          </cell>
          <cell r="M1031">
            <v>34691204.739999995</v>
          </cell>
          <cell r="Q1031" t="str">
            <v>SOV</v>
          </cell>
          <cell r="R1031">
            <v>0.33333333333333331</v>
          </cell>
          <cell r="T1031" t="str">
            <v>RWANDA - SUSTAINABLE WATER SUPPLY AND SANITATION PROGRAM</v>
          </cell>
          <cell r="U1031" t="str">
            <v>AHWS2</v>
          </cell>
          <cell r="V1031" t="str">
            <v>E</v>
          </cell>
          <cell r="W1031" t="str">
            <v>Water Sup/Sanit</v>
          </cell>
          <cell r="X1031" t="str">
            <v>E0</v>
          </cell>
          <cell r="Y1031" t="str">
            <v>Water supply and Sanitation</v>
          </cell>
          <cell r="Z1031" t="str">
            <v>E00</v>
          </cell>
          <cell r="AA1031" t="str">
            <v>Water supply and Sanitation</v>
          </cell>
          <cell r="AB1031" t="str">
            <v>5050</v>
          </cell>
          <cell r="AC1031" t="str">
            <v>10</v>
          </cell>
          <cell r="AD1031" t="str">
            <v>OnGo</v>
          </cell>
        </row>
        <row r="1032">
          <cell r="A1032" t="str">
            <v>P-RW-E00-011</v>
          </cell>
          <cell r="B1032" t="str">
            <v>6540654001282</v>
          </cell>
          <cell r="C1032" t="str">
            <v>Rwanda</v>
          </cell>
          <cell r="D1032" t="str">
            <v/>
          </cell>
          <cell r="E1032" t="str">
            <v/>
          </cell>
          <cell r="F1032" t="str">
            <v/>
          </cell>
          <cell r="G1032" t="str">
            <v/>
          </cell>
          <cell r="H1032" t="str">
            <v/>
          </cell>
          <cell r="I1032" t="str">
            <v/>
          </cell>
          <cell r="J1032" t="str">
            <v/>
          </cell>
          <cell r="K1032" t="str">
            <v/>
          </cell>
          <cell r="L1032" t="str">
            <v/>
          </cell>
          <cell r="M1032">
            <v>0</v>
          </cell>
          <cell r="Q1032" t="str">
            <v>SOV</v>
          </cell>
          <cell r="R1032">
            <v>0.33333333333333331</v>
          </cell>
          <cell r="T1032" t="str">
            <v>RWANDA - SUSTAINABLE WATER SUPPLY AND SANITATION PROGRAM</v>
          </cell>
          <cell r="U1032" t="str">
            <v>AHWS2</v>
          </cell>
          <cell r="V1032" t="str">
            <v>E</v>
          </cell>
          <cell r="W1032" t="str">
            <v>Water Sup/Sanit</v>
          </cell>
          <cell r="X1032" t="str">
            <v>E0</v>
          </cell>
          <cell r="Y1032" t="str">
            <v>Water supply and Sanitation</v>
          </cell>
          <cell r="Z1032" t="str">
            <v>E00</v>
          </cell>
          <cell r="AA1032" t="str">
            <v>Water supply and Sanitation</v>
          </cell>
          <cell r="AB1032" t="str">
            <v>6540</v>
          </cell>
          <cell r="AC1032" t="str">
            <v>10</v>
          </cell>
          <cell r="AD1032" t="str">
            <v>OnGo</v>
          </cell>
        </row>
        <row r="1033">
          <cell r="A1033" t="str">
            <v>P-RW-E00-012</v>
          </cell>
          <cell r="B1033" t="str">
            <v>2000200003451</v>
          </cell>
          <cell r="C1033" t="str">
            <v>Rwanda</v>
          </cell>
          <cell r="D1033" t="str">
            <v/>
          </cell>
          <cell r="E1033" t="str">
            <v/>
          </cell>
          <cell r="F1033" t="str">
            <v/>
          </cell>
          <cell r="G1033" t="str">
            <v/>
          </cell>
          <cell r="H1033">
            <v>74214.98</v>
          </cell>
          <cell r="I1033">
            <v>974908.71000000008</v>
          </cell>
          <cell r="J1033">
            <v>704186.62999999989</v>
          </cell>
          <cell r="K1033">
            <v>1667884.7199999997</v>
          </cell>
          <cell r="L1033">
            <v>3168412.61</v>
          </cell>
          <cell r="M1033">
            <v>6589607.6500000004</v>
          </cell>
          <cell r="Q1033" t="str">
            <v>SOV</v>
          </cell>
          <cell r="R1033">
            <v>0.5</v>
          </cell>
          <cell r="T1033" t="str">
            <v>RWANDA SUSTAINABLE WATER SUPPLY AND SANITATION PROGRAM ADDIT</v>
          </cell>
          <cell r="U1033" t="str">
            <v>AHWS2</v>
          </cell>
          <cell r="V1033" t="str">
            <v>E</v>
          </cell>
          <cell r="W1033" t="str">
            <v>Water Sup/Sanit</v>
          </cell>
          <cell r="X1033" t="str">
            <v>E0</v>
          </cell>
          <cell r="Y1033" t="str">
            <v>Water supply and Sanitation</v>
          </cell>
          <cell r="Z1033" t="str">
            <v>E00</v>
          </cell>
          <cell r="AA1033" t="str">
            <v>Water supply and Sanitation</v>
          </cell>
          <cell r="AB1033" t="str">
            <v>2000</v>
          </cell>
          <cell r="AC1033" t="str">
            <v>10</v>
          </cell>
          <cell r="AD1033" t="str">
            <v>OnGo</v>
          </cell>
        </row>
        <row r="1034">
          <cell r="A1034" t="str">
            <v>P-RW-E00-012</v>
          </cell>
          <cell r="B1034" t="str">
            <v>5800155002151</v>
          </cell>
          <cell r="C1034" t="str">
            <v>Rwanda</v>
          </cell>
          <cell r="D1034" t="str">
            <v/>
          </cell>
          <cell r="E1034" t="str">
            <v/>
          </cell>
          <cell r="F1034" t="str">
            <v/>
          </cell>
          <cell r="G1034" t="str">
            <v/>
          </cell>
          <cell r="H1034">
            <v>8313.77</v>
          </cell>
          <cell r="I1034">
            <v>54613.760000000002</v>
          </cell>
          <cell r="J1034">
            <v>56085.320000000007</v>
          </cell>
          <cell r="K1034">
            <v>48940.78</v>
          </cell>
          <cell r="L1034">
            <v>61666.91</v>
          </cell>
          <cell r="M1034">
            <v>229620.54</v>
          </cell>
          <cell r="Q1034" t="str">
            <v>SOV</v>
          </cell>
          <cell r="R1034">
            <v>0.5</v>
          </cell>
          <cell r="T1034" t="str">
            <v>RWANDA SUSTAINABLE WATER SUPPLY AND SANITATION PROGRAM ADDIT</v>
          </cell>
          <cell r="U1034" t="str">
            <v>AHWS2</v>
          </cell>
          <cell r="V1034" t="str">
            <v>E</v>
          </cell>
          <cell r="W1034" t="str">
            <v>Water Sup/Sanit</v>
          </cell>
          <cell r="X1034" t="str">
            <v>E0</v>
          </cell>
          <cell r="Y1034" t="str">
            <v>Water supply and Sanitation</v>
          </cell>
          <cell r="Z1034" t="str">
            <v>E00</v>
          </cell>
          <cell r="AA1034" t="str">
            <v>Water supply and Sanitation</v>
          </cell>
          <cell r="AB1034" t="str">
            <v>5800</v>
          </cell>
          <cell r="AC1034" t="str">
            <v>40</v>
          </cell>
          <cell r="AD1034" t="str">
            <v>OnGo</v>
          </cell>
        </row>
        <row r="1035">
          <cell r="A1035" t="str">
            <v>P-RW-E00-013</v>
          </cell>
          <cell r="B1035" t="str">
            <v>2100150043846</v>
          </cell>
          <cell r="C1035" t="str">
            <v>Rwanda</v>
          </cell>
          <cell r="D1035" t="str">
            <v/>
          </cell>
          <cell r="E1035" t="str">
            <v/>
          </cell>
          <cell r="F1035" t="str">
            <v/>
          </cell>
          <cell r="G1035" t="str">
            <v/>
          </cell>
          <cell r="H1035" t="str">
            <v/>
          </cell>
          <cell r="I1035" t="str">
            <v/>
          </cell>
          <cell r="J1035" t="str">
            <v/>
          </cell>
          <cell r="K1035" t="str">
            <v/>
          </cell>
          <cell r="L1035" t="str">
            <v/>
          </cell>
          <cell r="M1035">
            <v>0</v>
          </cell>
          <cell r="Q1035" t="str">
            <v>SOV</v>
          </cell>
          <cell r="R1035">
            <v>1</v>
          </cell>
          <cell r="T1035" t="str">
            <v>RWANDA SUSTAINABLE AND RESILIENT WATER AND SANITATION PROGRA</v>
          </cell>
          <cell r="U1035" t="str">
            <v>AHWS2</v>
          </cell>
          <cell r="V1035" t="str">
            <v>E</v>
          </cell>
          <cell r="W1035" t="str">
            <v>Water Sup/Sanit</v>
          </cell>
          <cell r="X1035" t="str">
            <v>E0</v>
          </cell>
          <cell r="Y1035" t="str">
            <v>Water supply and Sanitation</v>
          </cell>
          <cell r="Z1035" t="str">
            <v>E00</v>
          </cell>
          <cell r="AA1035" t="str">
            <v>Water supply and Sanitation</v>
          </cell>
          <cell r="AB1035" t="str">
            <v>2100</v>
          </cell>
          <cell r="AC1035" t="str">
            <v>20</v>
          </cell>
          <cell r="AD1035" t="str">
            <v>APVD</v>
          </cell>
        </row>
        <row r="1036">
          <cell r="A1036" t="str">
            <v>P-RW-EA0-013</v>
          </cell>
          <cell r="B1036" t="str">
            <v>5600155004751</v>
          </cell>
          <cell r="C1036" t="str">
            <v>Rwanda</v>
          </cell>
          <cell r="D1036" t="str">
            <v/>
          </cell>
          <cell r="E1036" t="str">
            <v/>
          </cell>
          <cell r="F1036">
            <v>107085</v>
          </cell>
          <cell r="G1036">
            <v>426147.55000000005</v>
          </cell>
          <cell r="H1036">
            <v>59974.31</v>
          </cell>
          <cell r="I1036" t="str">
            <v/>
          </cell>
          <cell r="J1036">
            <v>327852.56000000006</v>
          </cell>
          <cell r="K1036">
            <v>352800.06999999995</v>
          </cell>
          <cell r="L1036" t="str">
            <v/>
          </cell>
          <cell r="M1036">
            <v>1273859.4900000002</v>
          </cell>
          <cell r="Q1036" t="str">
            <v>SOV</v>
          </cell>
          <cell r="R1036">
            <v>1</v>
          </cell>
          <cell r="T1036" t="str">
            <v>RWANDA NATIONAL WATER SUPPLY AND SANITATION MASTERPLANS</v>
          </cell>
          <cell r="U1036" t="str">
            <v>AWTF</v>
          </cell>
          <cell r="V1036" t="str">
            <v>E</v>
          </cell>
          <cell r="W1036" t="str">
            <v>Water Sup/Sanit</v>
          </cell>
          <cell r="X1036" t="str">
            <v>EA</v>
          </cell>
          <cell r="Y1036" t="str">
            <v>Water Supply</v>
          </cell>
          <cell r="Z1036" t="str">
            <v>EA0</v>
          </cell>
          <cell r="AA1036" t="str">
            <v>Water Supply</v>
          </cell>
          <cell r="AB1036" t="str">
            <v>5600</v>
          </cell>
          <cell r="AC1036" t="str">
            <v>46</v>
          </cell>
          <cell r="AD1036" t="str">
            <v>OnGo</v>
          </cell>
        </row>
        <row r="1037">
          <cell r="A1037" t="str">
            <v>P-RW-EA0-015</v>
          </cell>
          <cell r="B1037" t="str">
            <v>2000200004810</v>
          </cell>
          <cell r="C1037" t="str">
            <v>Rwanda</v>
          </cell>
          <cell r="D1037" t="str">
            <v/>
          </cell>
          <cell r="E1037" t="str">
            <v/>
          </cell>
          <cell r="F1037" t="str">
            <v/>
          </cell>
          <cell r="G1037" t="str">
            <v/>
          </cell>
          <cell r="H1037" t="str">
            <v/>
          </cell>
          <cell r="I1037" t="str">
            <v/>
          </cell>
          <cell r="J1037">
            <v>1094540.07</v>
          </cell>
          <cell r="K1037">
            <v>612219.25000000012</v>
          </cell>
          <cell r="L1037">
            <v>193723</v>
          </cell>
          <cell r="M1037">
            <v>1900482.3200000003</v>
          </cell>
          <cell r="Q1037" t="str">
            <v>SOV</v>
          </cell>
          <cell r="R1037">
            <v>1</v>
          </cell>
          <cell r="T1037" t="str">
            <v>MUVUMBA MULTIPURPOSE WATER RESOURCES DEVELOPMENT PROGRAM</v>
          </cell>
          <cell r="U1037" t="str">
            <v>AHWS2</v>
          </cell>
          <cell r="V1037" t="str">
            <v>E</v>
          </cell>
          <cell r="W1037" t="str">
            <v>Water Sup/Sanit</v>
          </cell>
          <cell r="X1037" t="str">
            <v>EA</v>
          </cell>
          <cell r="Y1037" t="str">
            <v>Water Supply</v>
          </cell>
          <cell r="Z1037" t="str">
            <v>EA0</v>
          </cell>
          <cell r="AA1037" t="str">
            <v>Water Supply</v>
          </cell>
          <cell r="AB1037" t="str">
            <v>2000</v>
          </cell>
          <cell r="AC1037" t="str">
            <v>10</v>
          </cell>
          <cell r="AD1037" t="str">
            <v>OnGo</v>
          </cell>
        </row>
        <row r="1038">
          <cell r="A1038" t="str">
            <v>P-RW-FA0-008</v>
          </cell>
          <cell r="B1038" t="str">
            <v>2100150041594</v>
          </cell>
          <cell r="C1038" t="str">
            <v>Rwanda</v>
          </cell>
          <cell r="D1038" t="str">
            <v/>
          </cell>
          <cell r="E1038" t="str">
            <v/>
          </cell>
          <cell r="F1038" t="str">
            <v/>
          </cell>
          <cell r="G1038" t="str">
            <v/>
          </cell>
          <cell r="H1038">
            <v>9282783.4000000004</v>
          </cell>
          <cell r="I1038">
            <v>3467622.81</v>
          </cell>
          <cell r="J1038" t="str">
            <v/>
          </cell>
          <cell r="K1038" t="str">
            <v/>
          </cell>
          <cell r="L1038">
            <v>3613096</v>
          </cell>
          <cell r="M1038">
            <v>16363502.210000001</v>
          </cell>
          <cell r="Q1038" t="str">
            <v>SOV</v>
          </cell>
          <cell r="R1038">
            <v>1</v>
          </cell>
          <cell r="T1038" t="str">
            <v>RWANDA -ADDITIONAL FINANCING SCALING UP ELECTRICITY ACCESS P</v>
          </cell>
          <cell r="U1038" t="str">
            <v>PESD4</v>
          </cell>
          <cell r="V1038" t="str">
            <v>F</v>
          </cell>
          <cell r="W1038" t="str">
            <v>Power</v>
          </cell>
          <cell r="X1038" t="str">
            <v>FA</v>
          </cell>
          <cell r="Y1038" t="str">
            <v>Electricity</v>
          </cell>
          <cell r="Z1038" t="str">
            <v>FA0</v>
          </cell>
          <cell r="AA1038" t="str">
            <v>Electricity</v>
          </cell>
          <cell r="AB1038" t="str">
            <v>2100</v>
          </cell>
          <cell r="AC1038" t="str">
            <v>23</v>
          </cell>
          <cell r="AD1038" t="str">
            <v>OnGo</v>
          </cell>
        </row>
        <row r="1039">
          <cell r="A1039" t="str">
            <v>P-RW-FA0-009</v>
          </cell>
          <cell r="B1039" t="str">
            <v>2000300999999</v>
          </cell>
          <cell r="C1039" t="str">
            <v>Rwanda</v>
          </cell>
          <cell r="D1039" t="str">
            <v/>
          </cell>
          <cell r="E1039" t="str">
            <v/>
          </cell>
          <cell r="F1039" t="str">
            <v/>
          </cell>
          <cell r="G1039" t="str">
            <v/>
          </cell>
          <cell r="H1039" t="str">
            <v/>
          </cell>
          <cell r="I1039" t="str">
            <v/>
          </cell>
          <cell r="J1039" t="str">
            <v/>
          </cell>
          <cell r="K1039" t="str">
            <v/>
          </cell>
          <cell r="L1039">
            <v>707249.66</v>
          </cell>
          <cell r="M1039">
            <v>707249.66</v>
          </cell>
          <cell r="Q1039" t="str">
            <v>SOV</v>
          </cell>
          <cell r="R1039">
            <v>0.25</v>
          </cell>
          <cell r="T1039" t="str">
            <v>TRANSMISSION SYSTEM REINFORCEMENT LAST MILE CONNECTIVITY PRO</v>
          </cell>
          <cell r="U1039" t="str">
            <v>PESD4</v>
          </cell>
          <cell r="V1039" t="str">
            <v>F</v>
          </cell>
          <cell r="W1039" t="str">
            <v>Power</v>
          </cell>
          <cell r="X1039" t="str">
            <v>FA</v>
          </cell>
          <cell r="Y1039" t="str">
            <v>Electricity</v>
          </cell>
          <cell r="Z1039" t="str">
            <v>FA0</v>
          </cell>
          <cell r="AA1039" t="str">
            <v>Electricity</v>
          </cell>
          <cell r="AB1039" t="str">
            <v>2000</v>
          </cell>
          <cell r="AC1039" t="str">
            <v>10</v>
          </cell>
          <cell r="AD1039" t="str">
            <v>OnGo</v>
          </cell>
        </row>
        <row r="1040">
          <cell r="A1040" t="str">
            <v>P-RW-FA0-009</v>
          </cell>
          <cell r="B1040" t="str">
            <v>2100150042645</v>
          </cell>
          <cell r="C1040" t="str">
            <v>Rwanda</v>
          </cell>
          <cell r="D1040" t="str">
            <v/>
          </cell>
          <cell r="E1040" t="str">
            <v/>
          </cell>
          <cell r="F1040" t="str">
            <v/>
          </cell>
          <cell r="G1040" t="str">
            <v/>
          </cell>
          <cell r="H1040" t="str">
            <v/>
          </cell>
          <cell r="I1040" t="str">
            <v/>
          </cell>
          <cell r="J1040" t="str">
            <v/>
          </cell>
          <cell r="K1040" t="str">
            <v/>
          </cell>
          <cell r="L1040">
            <v>417346.56</v>
          </cell>
          <cell r="M1040">
            <v>417346.56</v>
          </cell>
          <cell r="Q1040" t="str">
            <v>SOV</v>
          </cell>
          <cell r="R1040">
            <v>0.25</v>
          </cell>
          <cell r="T1040" t="str">
            <v>TRANSMISSION SYSTEM REINFORCEMENT LAST MILE CONNECTIVITY PRO</v>
          </cell>
          <cell r="U1040" t="str">
            <v>PESD4</v>
          </cell>
          <cell r="V1040" t="str">
            <v>F</v>
          </cell>
          <cell r="W1040" t="str">
            <v>Power</v>
          </cell>
          <cell r="X1040" t="str">
            <v>FA</v>
          </cell>
          <cell r="Y1040" t="str">
            <v>Electricity</v>
          </cell>
          <cell r="Z1040" t="str">
            <v>FA0</v>
          </cell>
          <cell r="AA1040" t="str">
            <v>Electricity</v>
          </cell>
          <cell r="AB1040" t="str">
            <v>2100</v>
          </cell>
          <cell r="AC1040" t="str">
            <v>10</v>
          </cell>
          <cell r="AD1040" t="str">
            <v>OnGo</v>
          </cell>
        </row>
        <row r="1041">
          <cell r="A1041" t="str">
            <v>P-RW-FA0-009</v>
          </cell>
          <cell r="B1041" t="str">
            <v>2100155041016</v>
          </cell>
          <cell r="C1041" t="str">
            <v>Rwanda</v>
          </cell>
          <cell r="D1041" t="str">
            <v/>
          </cell>
          <cell r="E1041" t="str">
            <v/>
          </cell>
          <cell r="F1041" t="str">
            <v/>
          </cell>
          <cell r="G1041" t="str">
            <v/>
          </cell>
          <cell r="H1041" t="str">
            <v/>
          </cell>
          <cell r="I1041" t="str">
            <v/>
          </cell>
          <cell r="J1041">
            <v>151893.21</v>
          </cell>
          <cell r="K1041" t="str">
            <v/>
          </cell>
          <cell r="L1041">
            <v>134531.93</v>
          </cell>
          <cell r="M1041">
            <v>286425.14</v>
          </cell>
          <cell r="Q1041" t="str">
            <v>SOV</v>
          </cell>
          <cell r="R1041">
            <v>0.25</v>
          </cell>
          <cell r="T1041" t="str">
            <v>TRANSMISSION SYSTEM REINFORCEMENT LAST MILE CONNECTIVITY PRO</v>
          </cell>
          <cell r="U1041" t="str">
            <v>PESD4</v>
          </cell>
          <cell r="V1041" t="str">
            <v>F</v>
          </cell>
          <cell r="W1041" t="str">
            <v>Power</v>
          </cell>
          <cell r="X1041" t="str">
            <v>FA</v>
          </cell>
          <cell r="Y1041" t="str">
            <v>Electricity</v>
          </cell>
          <cell r="Z1041" t="str">
            <v>FA0</v>
          </cell>
          <cell r="AA1041" t="str">
            <v>Electricity</v>
          </cell>
          <cell r="AB1041" t="str">
            <v>2100</v>
          </cell>
          <cell r="AC1041" t="str">
            <v>41</v>
          </cell>
          <cell r="AD1041" t="str">
            <v>OnGo</v>
          </cell>
        </row>
        <row r="1042">
          <cell r="A1042" t="str">
            <v>P-RW-FA0-009</v>
          </cell>
          <cell r="B1042" t="str">
            <v>5050300002001</v>
          </cell>
          <cell r="C1042" t="str">
            <v>Rwanda</v>
          </cell>
          <cell r="D1042" t="str">
            <v/>
          </cell>
          <cell r="E1042" t="str">
            <v/>
          </cell>
          <cell r="F1042" t="str">
            <v/>
          </cell>
          <cell r="G1042" t="str">
            <v/>
          </cell>
          <cell r="H1042" t="str">
            <v/>
          </cell>
          <cell r="I1042" t="str">
            <v/>
          </cell>
          <cell r="J1042" t="str">
            <v/>
          </cell>
          <cell r="K1042" t="str">
            <v/>
          </cell>
          <cell r="L1042">
            <v>77486</v>
          </cell>
          <cell r="M1042">
            <v>77486</v>
          </cell>
          <cell r="Q1042" t="str">
            <v>SOV</v>
          </cell>
          <cell r="R1042">
            <v>0.25</v>
          </cell>
          <cell r="T1042" t="str">
            <v>TRANSMISSION SYSTEM REINFORCEMENT LAST MILE CONNECTIVITY PRO</v>
          </cell>
          <cell r="U1042" t="str">
            <v>PESD4</v>
          </cell>
          <cell r="V1042" t="str">
            <v>F</v>
          </cell>
          <cell r="W1042" t="str">
            <v>Power</v>
          </cell>
          <cell r="X1042" t="str">
            <v>FA</v>
          </cell>
          <cell r="Y1042" t="str">
            <v>Electricity</v>
          </cell>
          <cell r="Z1042" t="str">
            <v>FA0</v>
          </cell>
          <cell r="AA1042" t="str">
            <v>Electricity</v>
          </cell>
          <cell r="AB1042" t="str">
            <v>5050</v>
          </cell>
          <cell r="AC1042" t="str">
            <v>10</v>
          </cell>
          <cell r="AD1042" t="str">
            <v>OnGo</v>
          </cell>
        </row>
        <row r="1043">
          <cell r="A1043" t="str">
            <v>P-RW-FA0-013</v>
          </cell>
          <cell r="B1043" t="str">
            <v>5550155001051</v>
          </cell>
          <cell r="C1043" t="str">
            <v>Rwanda</v>
          </cell>
          <cell r="D1043" t="str">
            <v/>
          </cell>
          <cell r="E1043" t="str">
            <v/>
          </cell>
          <cell r="F1043">
            <v>67170</v>
          </cell>
          <cell r="G1043" t="str">
            <v/>
          </cell>
          <cell r="H1043">
            <v>371696.12000000005</v>
          </cell>
          <cell r="I1043">
            <v>1297128.69</v>
          </cell>
          <cell r="J1043">
            <v>1575034.8000000003</v>
          </cell>
          <cell r="K1043">
            <v>1383036.2399999998</v>
          </cell>
          <cell r="L1043" t="str">
            <v/>
          </cell>
          <cell r="M1043">
            <v>4694065.8499999996</v>
          </cell>
          <cell r="Q1043" t="str">
            <v>SOV</v>
          </cell>
          <cell r="R1043">
            <v>1</v>
          </cell>
          <cell r="T1043" t="str">
            <v>INCREASING CLIMATE CHANGE ADAPTIVE CAPACITY OF RWANDAN COMMU</v>
          </cell>
          <cell r="U1043" t="str">
            <v>PESD4</v>
          </cell>
          <cell r="V1043" t="str">
            <v>F</v>
          </cell>
          <cell r="W1043" t="str">
            <v>Power</v>
          </cell>
          <cell r="X1043" t="str">
            <v>FA</v>
          </cell>
          <cell r="Y1043" t="str">
            <v>Electricity</v>
          </cell>
          <cell r="Z1043" t="str">
            <v>FA0</v>
          </cell>
          <cell r="AA1043" t="str">
            <v>Electricity</v>
          </cell>
          <cell r="AB1043" t="str">
            <v>5550</v>
          </cell>
          <cell r="AC1043" t="str">
            <v>41</v>
          </cell>
          <cell r="AD1043" t="str">
            <v>OnGo</v>
          </cell>
        </row>
        <row r="1044">
          <cell r="A1044" t="str">
            <v>P-RW-FA0-015</v>
          </cell>
          <cell r="B1044" t="str">
            <v>2100150037343</v>
          </cell>
          <cell r="C1044" t="str">
            <v>Rwanda</v>
          </cell>
          <cell r="D1044" t="str">
            <v/>
          </cell>
          <cell r="E1044" t="str">
            <v/>
          </cell>
          <cell r="F1044" t="str">
            <v/>
          </cell>
          <cell r="G1044">
            <v>320273.22000000003</v>
          </cell>
          <cell r="H1044">
            <v>1507496.3</v>
          </cell>
          <cell r="I1044">
            <v>390813.18</v>
          </cell>
          <cell r="J1044" t="str">
            <v/>
          </cell>
          <cell r="K1044" t="str">
            <v/>
          </cell>
          <cell r="L1044" t="str">
            <v/>
          </cell>
          <cell r="M1044">
            <v>2218582.7000000002</v>
          </cell>
          <cell r="Q1044" t="str">
            <v>SOV</v>
          </cell>
          <cell r="R1044">
            <v>1</v>
          </cell>
          <cell r="T1044" t="str">
            <v>ADDITIONAL FINANCING FOR SCALING UP ENERGY ACCESS PROJECT</v>
          </cell>
          <cell r="U1044" t="str">
            <v>PESD4</v>
          </cell>
          <cell r="V1044" t="str">
            <v>F</v>
          </cell>
          <cell r="W1044" t="str">
            <v>Power</v>
          </cell>
          <cell r="X1044" t="str">
            <v>FA</v>
          </cell>
          <cell r="Y1044" t="str">
            <v>Electricity</v>
          </cell>
          <cell r="Z1044" t="str">
            <v>FA0</v>
          </cell>
          <cell r="AA1044" t="str">
            <v>Electricity</v>
          </cell>
          <cell r="AB1044" t="str">
            <v>2100</v>
          </cell>
          <cell r="AC1044" t="str">
            <v>10</v>
          </cell>
          <cell r="AD1044" t="str">
            <v>CLSD</v>
          </cell>
        </row>
        <row r="1045">
          <cell r="A1045" t="str">
            <v>P-RW-FA0-016</v>
          </cell>
          <cell r="B1045" t="str">
            <v>2000200003102</v>
          </cell>
          <cell r="C1045" t="str">
            <v>Rwanda</v>
          </cell>
          <cell r="D1045" t="str">
            <v/>
          </cell>
          <cell r="E1045" t="str">
            <v/>
          </cell>
          <cell r="F1045" t="str">
            <v/>
          </cell>
          <cell r="G1045">
            <v>33986265.530000001</v>
          </cell>
          <cell r="H1045">
            <v>80068116.689999998</v>
          </cell>
          <cell r="I1045">
            <v>19351134.300000001</v>
          </cell>
          <cell r="J1045" t="str">
            <v/>
          </cell>
          <cell r="K1045" t="str">
            <v/>
          </cell>
          <cell r="L1045">
            <v>2011851.13</v>
          </cell>
          <cell r="M1045">
            <v>135417367.65000001</v>
          </cell>
          <cell r="Q1045" t="str">
            <v>SOV</v>
          </cell>
          <cell r="R1045">
            <v>0.5</v>
          </cell>
          <cell r="T1045" t="str">
            <v>RESULTS BASED FINANCING - SCALING UP ELECTRICITY ACCESS PROG</v>
          </cell>
          <cell r="U1045" t="str">
            <v>PESD4</v>
          </cell>
          <cell r="V1045" t="str">
            <v>F</v>
          </cell>
          <cell r="W1045" t="str">
            <v>Power</v>
          </cell>
          <cell r="X1045" t="str">
            <v>FA</v>
          </cell>
          <cell r="Y1045" t="str">
            <v>Electricity</v>
          </cell>
          <cell r="Z1045" t="str">
            <v>FA0</v>
          </cell>
          <cell r="AA1045" t="str">
            <v>Electricity</v>
          </cell>
          <cell r="AB1045" t="str">
            <v>2000</v>
          </cell>
          <cell r="AC1045" t="str">
            <v>23</v>
          </cell>
          <cell r="AD1045" t="str">
            <v>OnGo</v>
          </cell>
        </row>
        <row r="1046">
          <cell r="A1046" t="str">
            <v>P-RW-FA0-016</v>
          </cell>
          <cell r="B1046" t="str">
            <v>2100150040243</v>
          </cell>
          <cell r="C1046" t="str">
            <v>Rwanda</v>
          </cell>
          <cell r="D1046" t="str">
            <v/>
          </cell>
          <cell r="E1046" t="str">
            <v/>
          </cell>
          <cell r="F1046" t="str">
            <v/>
          </cell>
          <cell r="G1046">
            <v>12777275.34</v>
          </cell>
          <cell r="H1046">
            <v>5225826.53</v>
          </cell>
          <cell r="I1046" t="str">
            <v/>
          </cell>
          <cell r="J1046" t="str">
            <v/>
          </cell>
          <cell r="K1046" t="str">
            <v/>
          </cell>
          <cell r="L1046">
            <v>3761397.14</v>
          </cell>
          <cell r="M1046">
            <v>21764499.010000002</v>
          </cell>
          <cell r="Q1046" t="str">
            <v>SOV</v>
          </cell>
          <cell r="R1046">
            <v>0.5</v>
          </cell>
          <cell r="T1046" t="str">
            <v>RESULTS BASED FINANCING - SCALING UP ELECTRICITY ACCESS PROG</v>
          </cell>
          <cell r="U1046" t="str">
            <v>PESD4</v>
          </cell>
          <cell r="V1046" t="str">
            <v>F</v>
          </cell>
          <cell r="W1046" t="str">
            <v>Power</v>
          </cell>
          <cell r="X1046" t="str">
            <v>FA</v>
          </cell>
          <cell r="Y1046" t="str">
            <v>Electricity</v>
          </cell>
          <cell r="Z1046" t="str">
            <v>FA0</v>
          </cell>
          <cell r="AA1046" t="str">
            <v>Electricity</v>
          </cell>
          <cell r="AB1046" t="str">
            <v>2100</v>
          </cell>
          <cell r="AC1046" t="str">
            <v>23</v>
          </cell>
          <cell r="AD1046" t="str">
            <v>OnGo</v>
          </cell>
        </row>
        <row r="1047">
          <cell r="A1047" t="str">
            <v>P-RW-G00-001</v>
          </cell>
          <cell r="B1047" t="str">
            <v>2000200002401</v>
          </cell>
          <cell r="C1047" t="str">
            <v>Rwanda</v>
          </cell>
          <cell r="D1047" t="str">
            <v/>
          </cell>
          <cell r="E1047" t="str">
            <v/>
          </cell>
          <cell r="F1047" t="str">
            <v/>
          </cell>
          <cell r="G1047" t="str">
            <v/>
          </cell>
          <cell r="H1047">
            <v>1462244.84</v>
          </cell>
          <cell r="I1047" t="str">
            <v/>
          </cell>
          <cell r="J1047" t="str">
            <v/>
          </cell>
          <cell r="K1047">
            <v>4341865.87</v>
          </cell>
          <cell r="L1047" t="str">
            <v/>
          </cell>
          <cell r="M1047">
            <v>5804110.71</v>
          </cell>
          <cell r="Q1047" t="str">
            <v>SOV</v>
          </cell>
          <cell r="R1047">
            <v>1</v>
          </cell>
          <cell r="T1047" t="str">
            <v>RWANDA INNOVATION FUND PROJECT- AIF RWANDA</v>
          </cell>
          <cell r="U1047" t="str">
            <v>PITD2</v>
          </cell>
          <cell r="V1047" t="str">
            <v>G</v>
          </cell>
          <cell r="W1047" t="str">
            <v>Communications</v>
          </cell>
          <cell r="X1047" t="str">
            <v>G0</v>
          </cell>
          <cell r="Y1047" t="str">
            <v>Communications</v>
          </cell>
          <cell r="Z1047" t="str">
            <v>G00</v>
          </cell>
          <cell r="AA1047" t="str">
            <v>Communications</v>
          </cell>
          <cell r="AB1047" t="str">
            <v>2000</v>
          </cell>
          <cell r="AC1047" t="str">
            <v>10</v>
          </cell>
          <cell r="AD1047" t="str">
            <v>OnGo</v>
          </cell>
        </row>
        <row r="1048">
          <cell r="A1048" t="str">
            <v>P-RW-HAA-004</v>
          </cell>
          <cell r="B1048" t="str">
            <v>5060140000074</v>
          </cell>
          <cell r="C1048" t="str">
            <v>Rwanda</v>
          </cell>
          <cell r="D1048" t="str">
            <v/>
          </cell>
          <cell r="E1048" t="str">
            <v/>
          </cell>
          <cell r="F1048" t="str">
            <v/>
          </cell>
          <cell r="G1048" t="str">
            <v/>
          </cell>
          <cell r="H1048" t="str">
            <v/>
          </cell>
          <cell r="I1048" t="str">
            <v/>
          </cell>
          <cell r="J1048" t="str">
            <v/>
          </cell>
          <cell r="K1048" t="str">
            <v/>
          </cell>
          <cell r="L1048" t="str">
            <v/>
          </cell>
          <cell r="M1048">
            <v>0</v>
          </cell>
          <cell r="Q1048" t="str">
            <v>NSO</v>
          </cell>
          <cell r="R1048">
            <v>1</v>
          </cell>
          <cell r="T1048" t="str">
            <v>BANQUE RWANDAISED DE DEVELOPPEMENT , LINE OF CREDIT 2010</v>
          </cell>
          <cell r="U1048" t="str">
            <v>PINS2</v>
          </cell>
          <cell r="V1048" t="str">
            <v>H</v>
          </cell>
          <cell r="W1048" t="str">
            <v>Finance</v>
          </cell>
          <cell r="X1048" t="str">
            <v>HA</v>
          </cell>
          <cell r="Y1048" t="str">
            <v>Banks</v>
          </cell>
          <cell r="Z1048" t="str">
            <v>HAA</v>
          </cell>
          <cell r="AA1048" t="str">
            <v>Development Banking</v>
          </cell>
          <cell r="AB1048" t="str">
            <v>5060</v>
          </cell>
          <cell r="AC1048" t="str">
            <v>70</v>
          </cell>
          <cell r="AD1048" t="str">
            <v>COMP</v>
          </cell>
        </row>
        <row r="1049">
          <cell r="A1049" t="str">
            <v>P-RW-HAA-007</v>
          </cell>
          <cell r="B1049" t="str">
            <v>2000130017680</v>
          </cell>
          <cell r="C1049" t="str">
            <v>Rwanda</v>
          </cell>
          <cell r="D1049" t="str">
            <v/>
          </cell>
          <cell r="E1049" t="str">
            <v/>
          </cell>
          <cell r="F1049" t="str">
            <v/>
          </cell>
          <cell r="G1049">
            <v>14149543.390000001</v>
          </cell>
          <cell r="H1049" t="str">
            <v/>
          </cell>
          <cell r="I1049" t="str">
            <v/>
          </cell>
          <cell r="J1049" t="str">
            <v/>
          </cell>
          <cell r="K1049" t="str">
            <v/>
          </cell>
          <cell r="L1049" t="str">
            <v/>
          </cell>
          <cell r="M1049">
            <v>14149543.390000001</v>
          </cell>
          <cell r="Q1049" t="str">
            <v>NSO</v>
          </cell>
          <cell r="R1049">
            <v>1</v>
          </cell>
          <cell r="T1049" t="str">
            <v>DEVELOPMENT BANK OF RWANDA</v>
          </cell>
          <cell r="U1049" t="str">
            <v>PINS2</v>
          </cell>
          <cell r="V1049" t="str">
            <v>H</v>
          </cell>
          <cell r="W1049" t="str">
            <v>Finance</v>
          </cell>
          <cell r="X1049" t="str">
            <v>HA</v>
          </cell>
          <cell r="Y1049" t="str">
            <v>Banks</v>
          </cell>
          <cell r="Z1049" t="str">
            <v>HAA</v>
          </cell>
          <cell r="AA1049" t="str">
            <v>Development Banking</v>
          </cell>
          <cell r="AB1049" t="str">
            <v>2000</v>
          </cell>
          <cell r="AC1049" t="str">
            <v>11</v>
          </cell>
          <cell r="AD1049" t="str">
            <v>COMP</v>
          </cell>
        </row>
        <row r="1050">
          <cell r="A1050" t="str">
            <v>P-RW-HAB-004</v>
          </cell>
          <cell r="B1050" t="str">
            <v>2000130013833</v>
          </cell>
          <cell r="C1050" t="str">
            <v>Rwanda</v>
          </cell>
          <cell r="D1050">
            <v>2161492.29</v>
          </cell>
          <cell r="E1050">
            <v>2133712.66</v>
          </cell>
          <cell r="F1050" t="str">
            <v/>
          </cell>
          <cell r="G1050" t="str">
            <v/>
          </cell>
          <cell r="H1050" t="str">
            <v/>
          </cell>
          <cell r="I1050" t="str">
            <v/>
          </cell>
          <cell r="J1050" t="str">
            <v/>
          </cell>
          <cell r="K1050" t="str">
            <v/>
          </cell>
          <cell r="L1050" t="str">
            <v/>
          </cell>
          <cell r="M1050">
            <v>4295204.95</v>
          </cell>
          <cell r="Q1050" t="str">
            <v>NSO</v>
          </cell>
          <cell r="R1050">
            <v>1</v>
          </cell>
          <cell r="T1050" t="str">
            <v>ACCESS BANK RWANDA - AFRICA SME PROGRAM</v>
          </cell>
          <cell r="U1050" t="str">
            <v>PIFD1</v>
          </cell>
          <cell r="V1050" t="str">
            <v>H</v>
          </cell>
          <cell r="W1050" t="str">
            <v>Finance</v>
          </cell>
          <cell r="X1050" t="str">
            <v>HA</v>
          </cell>
          <cell r="Y1050" t="str">
            <v>Banks</v>
          </cell>
          <cell r="Z1050" t="str">
            <v>HAB</v>
          </cell>
          <cell r="AA1050" t="str">
            <v>Commercial Banking</v>
          </cell>
          <cell r="AB1050" t="str">
            <v>2000</v>
          </cell>
          <cell r="AC1050" t="str">
            <v>11</v>
          </cell>
          <cell r="AD1050" t="str">
            <v>COMP</v>
          </cell>
        </row>
        <row r="1051">
          <cell r="A1051" t="str">
            <v>P-RW-HAB-006</v>
          </cell>
          <cell r="B1051" t="str">
            <v>2000130020781</v>
          </cell>
          <cell r="C1051" t="str">
            <v>Rwanda</v>
          </cell>
          <cell r="D1051" t="str">
            <v/>
          </cell>
          <cell r="E1051" t="str">
            <v/>
          </cell>
          <cell r="F1051" t="str">
            <v/>
          </cell>
          <cell r="G1051" t="str">
            <v/>
          </cell>
          <cell r="H1051" t="str">
            <v/>
          </cell>
          <cell r="I1051" t="str">
            <v/>
          </cell>
          <cell r="J1051" t="str">
            <v/>
          </cell>
          <cell r="K1051" t="str">
            <v/>
          </cell>
          <cell r="L1051" t="str">
            <v/>
          </cell>
          <cell r="M1051">
            <v>0</v>
          </cell>
          <cell r="Q1051" t="str">
            <v>NSO</v>
          </cell>
          <cell r="R1051">
            <v>0.5</v>
          </cell>
          <cell r="T1051" t="str">
            <v>COGEBANQUE PLC RWANDA THEMATIC FACILITY</v>
          </cell>
          <cell r="U1051" t="str">
            <v>PIFD1</v>
          </cell>
          <cell r="V1051" t="str">
            <v>H</v>
          </cell>
          <cell r="W1051" t="str">
            <v>Finance</v>
          </cell>
          <cell r="X1051" t="str">
            <v>HA</v>
          </cell>
          <cell r="Y1051" t="str">
            <v>Banks</v>
          </cell>
          <cell r="Z1051" t="str">
            <v>HAB</v>
          </cell>
          <cell r="AA1051" t="str">
            <v>Commercial Banking</v>
          </cell>
          <cell r="AB1051" t="str">
            <v>2000</v>
          </cell>
          <cell r="AC1051" t="str">
            <v>11</v>
          </cell>
          <cell r="AD1051" t="str">
            <v>TERM</v>
          </cell>
        </row>
        <row r="1052">
          <cell r="A1052" t="str">
            <v>P-RW-HAB-006</v>
          </cell>
          <cell r="B1052" t="str">
            <v>2000130020782</v>
          </cell>
          <cell r="C1052" t="str">
            <v>Rwanda</v>
          </cell>
          <cell r="D1052" t="str">
            <v/>
          </cell>
          <cell r="E1052" t="str">
            <v/>
          </cell>
          <cell r="F1052" t="str">
            <v/>
          </cell>
          <cell r="G1052" t="str">
            <v/>
          </cell>
          <cell r="H1052" t="str">
            <v/>
          </cell>
          <cell r="I1052" t="str">
            <v/>
          </cell>
          <cell r="J1052" t="str">
            <v/>
          </cell>
          <cell r="K1052" t="str">
            <v/>
          </cell>
          <cell r="L1052" t="str">
            <v/>
          </cell>
          <cell r="M1052">
            <v>0</v>
          </cell>
          <cell r="Q1052" t="str">
            <v>NSO</v>
          </cell>
          <cell r="R1052">
            <v>0.5</v>
          </cell>
          <cell r="T1052" t="str">
            <v>COGEBANQUE PLC RWANDA THEMATIC FACILITY</v>
          </cell>
          <cell r="U1052" t="str">
            <v>PIFD1</v>
          </cell>
          <cell r="V1052" t="str">
            <v>H</v>
          </cell>
          <cell r="W1052" t="str">
            <v>Finance</v>
          </cell>
          <cell r="X1052" t="str">
            <v>HA</v>
          </cell>
          <cell r="Y1052" t="str">
            <v>Banks</v>
          </cell>
          <cell r="Z1052" t="str">
            <v>HAB</v>
          </cell>
          <cell r="AA1052" t="str">
            <v>Commercial Banking</v>
          </cell>
          <cell r="AB1052" t="str">
            <v>2000</v>
          </cell>
          <cell r="AC1052" t="str">
            <v>10</v>
          </cell>
          <cell r="AD1052" t="str">
            <v>TERM</v>
          </cell>
        </row>
        <row r="1053">
          <cell r="A1053" t="str">
            <v>P-RW-IZ0-004</v>
          </cell>
          <cell r="B1053" t="str">
            <v>2100150035594</v>
          </cell>
          <cell r="C1053" t="str">
            <v>Rwanda</v>
          </cell>
          <cell r="D1053" t="str">
            <v/>
          </cell>
          <cell r="E1053">
            <v>35900000</v>
          </cell>
          <cell r="F1053" t="str">
            <v/>
          </cell>
          <cell r="G1053" t="str">
            <v/>
          </cell>
          <cell r="H1053" t="str">
            <v/>
          </cell>
          <cell r="I1053" t="str">
            <v/>
          </cell>
          <cell r="J1053" t="str">
            <v/>
          </cell>
          <cell r="K1053" t="str">
            <v/>
          </cell>
          <cell r="L1053" t="str">
            <v/>
          </cell>
          <cell r="M1053">
            <v>35900000</v>
          </cell>
          <cell r="Q1053" t="str">
            <v>SOV</v>
          </cell>
          <cell r="R1053">
            <v>1</v>
          </cell>
          <cell r="T1053" t="str">
            <v>SEEP III</v>
          </cell>
          <cell r="U1053" t="str">
            <v>RDGE2</v>
          </cell>
          <cell r="V1053" t="str">
            <v>I</v>
          </cell>
          <cell r="W1053" t="str">
            <v>Social</v>
          </cell>
          <cell r="X1053" t="str">
            <v>IZ</v>
          </cell>
          <cell r="Y1053" t="str">
            <v>More Than One Social Sub-Sector</v>
          </cell>
          <cell r="Z1053" t="str">
            <v>IZ0</v>
          </cell>
          <cell r="AA1053" t="str">
            <v>More Than One Social Sub-Sector</v>
          </cell>
          <cell r="AB1053" t="str">
            <v>2100</v>
          </cell>
          <cell r="AC1053" t="str">
            <v>21</v>
          </cell>
          <cell r="AD1053" t="str">
            <v>CLSD</v>
          </cell>
        </row>
        <row r="1054">
          <cell r="A1054" t="str">
            <v>P-RW-IZ0-006</v>
          </cell>
          <cell r="B1054" t="str">
            <v>2100150038496</v>
          </cell>
          <cell r="C1054" t="str">
            <v>Rwanda</v>
          </cell>
          <cell r="D1054" t="str">
            <v/>
          </cell>
          <cell r="E1054" t="str">
            <v/>
          </cell>
          <cell r="F1054" t="str">
            <v/>
          </cell>
          <cell r="G1054">
            <v>45000000</v>
          </cell>
          <cell r="H1054" t="str">
            <v/>
          </cell>
          <cell r="I1054">
            <v>15000000</v>
          </cell>
          <cell r="J1054" t="str">
            <v/>
          </cell>
          <cell r="K1054" t="str">
            <v/>
          </cell>
          <cell r="L1054" t="str">
            <v/>
          </cell>
          <cell r="M1054">
            <v>60000000</v>
          </cell>
          <cell r="Q1054" t="str">
            <v>SOV</v>
          </cell>
          <cell r="R1054">
            <v>1</v>
          </cell>
          <cell r="T1054" t="str">
            <v>SKILLS AND BUSINESS DEVELOPMENT PROGRAMME (SBDP)</v>
          </cell>
          <cell r="U1054" t="str">
            <v>AHHD1</v>
          </cell>
          <cell r="V1054" t="str">
            <v>I</v>
          </cell>
          <cell r="W1054" t="str">
            <v>Social</v>
          </cell>
          <cell r="X1054" t="str">
            <v>IZ</v>
          </cell>
          <cell r="Y1054" t="str">
            <v>More Than One Social Sub-Sector</v>
          </cell>
          <cell r="Z1054" t="str">
            <v>IZ0</v>
          </cell>
          <cell r="AA1054" t="str">
            <v>More Than One Social Sub-Sector</v>
          </cell>
          <cell r="AB1054" t="str">
            <v>2100</v>
          </cell>
          <cell r="AC1054" t="str">
            <v>21</v>
          </cell>
          <cell r="AD1054" t="str">
            <v>CLSD</v>
          </cell>
        </row>
        <row r="1055">
          <cell r="A1055" t="str">
            <v>P-RW-K00-013</v>
          </cell>
          <cell r="B1055" t="str">
            <v>2100150042351</v>
          </cell>
          <cell r="C1055" t="str">
            <v>Rwanda</v>
          </cell>
          <cell r="D1055" t="str">
            <v/>
          </cell>
          <cell r="E1055" t="str">
            <v/>
          </cell>
          <cell r="F1055" t="str">
            <v/>
          </cell>
          <cell r="G1055" t="str">
            <v/>
          </cell>
          <cell r="H1055" t="str">
            <v/>
          </cell>
          <cell r="I1055">
            <v>55880000</v>
          </cell>
          <cell r="J1055">
            <v>15120000</v>
          </cell>
          <cell r="K1055" t="str">
            <v/>
          </cell>
          <cell r="L1055" t="str">
            <v/>
          </cell>
          <cell r="M1055">
            <v>71000000</v>
          </cell>
          <cell r="Q1055" t="str">
            <v>SOV</v>
          </cell>
          <cell r="R1055">
            <v>1</v>
          </cell>
          <cell r="T1055" t="str">
            <v>RWANDA COVID-19 CRISIS RESPONSE BUDGET SUPPORT PROGRAM (RCRB</v>
          </cell>
          <cell r="U1055" t="str">
            <v>ECGF2</v>
          </cell>
          <cell r="V1055" t="str">
            <v>K</v>
          </cell>
          <cell r="W1055" t="str">
            <v>Multi-Sector</v>
          </cell>
          <cell r="X1055" t="str">
            <v>K0</v>
          </cell>
          <cell r="Y1055" t="str">
            <v>Multi-Sector</v>
          </cell>
          <cell r="Z1055" t="str">
            <v>K00</v>
          </cell>
          <cell r="AA1055" t="str">
            <v>Multi-Sector</v>
          </cell>
          <cell r="AB1055" t="str">
            <v>2100</v>
          </cell>
          <cell r="AC1055" t="str">
            <v>20</v>
          </cell>
          <cell r="AD1055" t="str">
            <v>CLSD</v>
          </cell>
        </row>
        <row r="1056">
          <cell r="A1056" t="str">
            <v>P-RW-KF0-007</v>
          </cell>
          <cell r="B1056" t="str">
            <v>5700155004001</v>
          </cell>
          <cell r="C1056" t="str">
            <v>Rwanda</v>
          </cell>
          <cell r="D1056" t="str">
            <v/>
          </cell>
          <cell r="E1056" t="str">
            <v/>
          </cell>
          <cell r="F1056" t="str">
            <v/>
          </cell>
          <cell r="G1056" t="str">
            <v/>
          </cell>
          <cell r="H1056" t="str">
            <v/>
          </cell>
          <cell r="I1056" t="str">
            <v/>
          </cell>
          <cell r="J1056" t="str">
            <v/>
          </cell>
          <cell r="K1056" t="str">
            <v/>
          </cell>
          <cell r="L1056" t="str">
            <v/>
          </cell>
          <cell r="M1056">
            <v>0</v>
          </cell>
          <cell r="Q1056" t="str">
            <v>SOV</v>
          </cell>
          <cell r="R1056">
            <v>1</v>
          </cell>
          <cell r="T1056" t="str">
            <v>SUPPORT FOR SUSTAINABLE AND INCLUSIVE PRIVATE SECTOR DEVELOP</v>
          </cell>
          <cell r="U1056" t="str">
            <v>ECGF2</v>
          </cell>
          <cell r="V1056" t="str">
            <v>K</v>
          </cell>
          <cell r="W1056" t="str">
            <v>Multi-Sector</v>
          </cell>
          <cell r="X1056" t="str">
            <v>KF</v>
          </cell>
          <cell r="Y1056" t="str">
            <v>Institutional Support</v>
          </cell>
          <cell r="Z1056" t="str">
            <v>KF0</v>
          </cell>
          <cell r="AA1056" t="str">
            <v>Institutional Support</v>
          </cell>
          <cell r="AB1056" t="str">
            <v>5700</v>
          </cell>
          <cell r="AC1056" t="str">
            <v>40</v>
          </cell>
          <cell r="AD1056" t="str">
            <v>APVD</v>
          </cell>
        </row>
        <row r="1057">
          <cell r="A1057" t="str">
            <v>P-SC-EA0-004</v>
          </cell>
          <cell r="B1057" t="str">
            <v>2000130013431</v>
          </cell>
          <cell r="C1057" t="str">
            <v>Seychelles</v>
          </cell>
          <cell r="D1057" t="str">
            <v/>
          </cell>
          <cell r="E1057">
            <v>128740.15</v>
          </cell>
          <cell r="F1057">
            <v>943049.25</v>
          </cell>
          <cell r="G1057">
            <v>1775269.3000000003</v>
          </cell>
          <cell r="H1057">
            <v>3400836.9500000007</v>
          </cell>
          <cell r="I1057">
            <v>2688658.65</v>
          </cell>
          <cell r="J1057">
            <v>1475188.88</v>
          </cell>
          <cell r="K1057">
            <v>2940881.1399999997</v>
          </cell>
          <cell r="L1057">
            <v>620793.30000000005</v>
          </cell>
          <cell r="M1057">
            <v>13973417.620000001</v>
          </cell>
          <cell r="Q1057" t="str">
            <v>SOV</v>
          </cell>
          <cell r="R1057">
            <v>0.5</v>
          </cell>
          <cell r="T1057" t="str">
            <v>MAHE SUSTAINABLE WATER AUGMENTATION PROJECT</v>
          </cell>
          <cell r="U1057" t="str">
            <v>AHWS2</v>
          </cell>
          <cell r="V1057" t="str">
            <v>E</v>
          </cell>
          <cell r="W1057" t="str">
            <v>Water Sup/Sanit</v>
          </cell>
          <cell r="X1057" t="str">
            <v>EA</v>
          </cell>
          <cell r="Y1057" t="str">
            <v>Water Supply</v>
          </cell>
          <cell r="Z1057" t="str">
            <v>EA0</v>
          </cell>
          <cell r="AA1057" t="str">
            <v>Water Supply</v>
          </cell>
          <cell r="AB1057" t="str">
            <v>2000</v>
          </cell>
          <cell r="AC1057" t="str">
            <v>10</v>
          </cell>
          <cell r="AD1057" t="str">
            <v>OnGo</v>
          </cell>
        </row>
        <row r="1058">
          <cell r="A1058" t="str">
            <v>P-SC-EA0-004</v>
          </cell>
          <cell r="B1058" t="str">
            <v>5500155008854</v>
          </cell>
          <cell r="C1058" t="str">
            <v>Seychelles</v>
          </cell>
          <cell r="D1058" t="str">
            <v/>
          </cell>
          <cell r="E1058">
            <v>293971.26</v>
          </cell>
          <cell r="F1058">
            <v>109721.31</v>
          </cell>
          <cell r="G1058" t="str">
            <v/>
          </cell>
          <cell r="H1058">
            <v>72302.960000000006</v>
          </cell>
          <cell r="I1058">
            <v>379248.89</v>
          </cell>
          <cell r="J1058">
            <v>157879.25000000003</v>
          </cell>
          <cell r="K1058">
            <v>13444.92</v>
          </cell>
          <cell r="L1058" t="str">
            <v/>
          </cell>
          <cell r="M1058">
            <v>1026568.5900000001</v>
          </cell>
          <cell r="Q1058" t="str">
            <v>SOV</v>
          </cell>
          <cell r="R1058">
            <v>0.5</v>
          </cell>
          <cell r="T1058" t="str">
            <v>MAHE SUSTAINABLE WATER AUGMENTATION PROJECT</v>
          </cell>
          <cell r="U1058" t="str">
            <v>AHWS2</v>
          </cell>
          <cell r="V1058" t="str">
            <v>E</v>
          </cell>
          <cell r="W1058" t="str">
            <v>Water Sup/Sanit</v>
          </cell>
          <cell r="X1058" t="str">
            <v>EA</v>
          </cell>
          <cell r="Y1058" t="str">
            <v>Water Supply</v>
          </cell>
          <cell r="Z1058" t="str">
            <v>EA0</v>
          </cell>
          <cell r="AA1058" t="str">
            <v>Water Supply</v>
          </cell>
          <cell r="AB1058" t="str">
            <v>5500</v>
          </cell>
          <cell r="AC1058" t="str">
            <v>43</v>
          </cell>
          <cell r="AD1058" t="str">
            <v>OnGo</v>
          </cell>
        </row>
        <row r="1059">
          <cell r="A1059" t="str">
            <v>P-SC-F00-003</v>
          </cell>
          <cell r="B1059" t="str">
            <v>5500155014202</v>
          </cell>
          <cell r="C1059" t="str">
            <v>Seychelles</v>
          </cell>
          <cell r="D1059" t="str">
            <v/>
          </cell>
          <cell r="E1059" t="str">
            <v/>
          </cell>
          <cell r="F1059" t="str">
            <v/>
          </cell>
          <cell r="G1059" t="str">
            <v/>
          </cell>
          <cell r="H1059" t="str">
            <v/>
          </cell>
          <cell r="I1059" t="str">
            <v/>
          </cell>
          <cell r="J1059" t="str">
            <v/>
          </cell>
          <cell r="K1059" t="str">
            <v/>
          </cell>
          <cell r="L1059" t="str">
            <v/>
          </cell>
          <cell r="M1059">
            <v>0</v>
          </cell>
          <cell r="Q1059" t="str">
            <v>SOV</v>
          </cell>
          <cell r="R1059">
            <v>1</v>
          </cell>
          <cell r="T1059" t="str">
            <v>A STUDY FOR DEVELOPMENT OF AN INTEGRATED RESOURCE PLAN (IRP)</v>
          </cell>
          <cell r="U1059" t="str">
            <v>PESD4</v>
          </cell>
          <cell r="V1059" t="str">
            <v>F</v>
          </cell>
          <cell r="W1059" t="str">
            <v>Power</v>
          </cell>
          <cell r="X1059" t="str">
            <v>F0</v>
          </cell>
          <cell r="Y1059" t="str">
            <v>Power</v>
          </cell>
          <cell r="Z1059" t="str">
            <v>F00</v>
          </cell>
          <cell r="AA1059" t="str">
            <v>Power</v>
          </cell>
          <cell r="AB1059" t="str">
            <v>5500</v>
          </cell>
          <cell r="AC1059" t="str">
            <v>43</v>
          </cell>
          <cell r="AD1059" t="str">
            <v>OnGo</v>
          </cell>
        </row>
        <row r="1060">
          <cell r="A1060" t="str">
            <v>P-SC-H00-002</v>
          </cell>
          <cell r="B1060" t="str">
            <v>5500155009251</v>
          </cell>
          <cell r="C1060" t="str">
            <v>Seychelles</v>
          </cell>
          <cell r="D1060" t="str">
            <v/>
          </cell>
          <cell r="E1060">
            <v>393285.92000000004</v>
          </cell>
          <cell r="F1060" t="str">
            <v/>
          </cell>
          <cell r="G1060">
            <v>17488.62</v>
          </cell>
          <cell r="H1060" t="str">
            <v/>
          </cell>
          <cell r="I1060" t="str">
            <v/>
          </cell>
          <cell r="J1060" t="str">
            <v/>
          </cell>
          <cell r="K1060" t="str">
            <v/>
          </cell>
          <cell r="L1060" t="str">
            <v/>
          </cell>
          <cell r="M1060">
            <v>410774.54000000004</v>
          </cell>
          <cell r="Q1060" t="str">
            <v>SOV</v>
          </cell>
          <cell r="R1060">
            <v>1</v>
          </cell>
          <cell r="T1060" t="str">
            <v>STRENGTHENING FINANCIAL MARKET</v>
          </cell>
          <cell r="U1060" t="str">
            <v>PIFD2</v>
          </cell>
          <cell r="V1060" t="str">
            <v>H</v>
          </cell>
          <cell r="W1060" t="str">
            <v>Finance</v>
          </cell>
          <cell r="X1060" t="str">
            <v>H0</v>
          </cell>
          <cell r="Y1060" t="str">
            <v>Finance</v>
          </cell>
          <cell r="Z1060" t="str">
            <v>H00</v>
          </cell>
          <cell r="AA1060" t="str">
            <v>Finance</v>
          </cell>
          <cell r="AB1060" t="str">
            <v>5500</v>
          </cell>
          <cell r="AC1060" t="str">
            <v>43</v>
          </cell>
          <cell r="AD1060" t="str">
            <v>COMP</v>
          </cell>
        </row>
        <row r="1061">
          <cell r="A1061" t="str">
            <v>P-SC-IAE-001</v>
          </cell>
          <cell r="B1061" t="str">
            <v>5500155015002</v>
          </cell>
          <cell r="C1061" t="str">
            <v>Seychelles</v>
          </cell>
          <cell r="D1061" t="str">
            <v/>
          </cell>
          <cell r="E1061" t="str">
            <v/>
          </cell>
          <cell r="F1061" t="str">
            <v/>
          </cell>
          <cell r="G1061" t="str">
            <v/>
          </cell>
          <cell r="H1061" t="str">
            <v/>
          </cell>
          <cell r="I1061" t="str">
            <v/>
          </cell>
          <cell r="J1061" t="str">
            <v/>
          </cell>
          <cell r="K1061" t="str">
            <v/>
          </cell>
          <cell r="L1061" t="str">
            <v/>
          </cell>
          <cell r="M1061">
            <v>0</v>
          </cell>
          <cell r="Q1061" t="str">
            <v>SOV</v>
          </cell>
          <cell r="R1061">
            <v>1</v>
          </cell>
          <cell r="T1061" t="str">
            <v>SEYCHELLES: MIC -CAPACITY BUILDING FOR TVET AND ENTREPRENEUR</v>
          </cell>
          <cell r="U1061" t="str">
            <v>AHHD1</v>
          </cell>
          <cell r="V1061" t="str">
            <v>I</v>
          </cell>
          <cell r="W1061" t="str">
            <v>Social</v>
          </cell>
          <cell r="X1061" t="str">
            <v>IA</v>
          </cell>
          <cell r="Y1061" t="str">
            <v>Education</v>
          </cell>
          <cell r="Z1061" t="str">
            <v>IAE</v>
          </cell>
          <cell r="AA1061" t="str">
            <v>Technical / Vocational Education</v>
          </cell>
          <cell r="AB1061" t="str">
            <v>5500</v>
          </cell>
          <cell r="AC1061" t="str">
            <v>43</v>
          </cell>
          <cell r="AD1061" t="str">
            <v>APVD</v>
          </cell>
        </row>
        <row r="1062">
          <cell r="A1062" t="str">
            <v>P-SC-K00-005</v>
          </cell>
          <cell r="B1062" t="str">
            <v>2000130014130</v>
          </cell>
          <cell r="C1062" t="str">
            <v>Seychelles</v>
          </cell>
          <cell r="D1062" t="str">
            <v/>
          </cell>
          <cell r="E1062">
            <v>7116779.2300000004</v>
          </cell>
          <cell r="F1062" t="str">
            <v/>
          </cell>
          <cell r="G1062" t="str">
            <v/>
          </cell>
          <cell r="H1062" t="str">
            <v/>
          </cell>
          <cell r="I1062" t="str">
            <v/>
          </cell>
          <cell r="J1062" t="str">
            <v/>
          </cell>
          <cell r="K1062" t="str">
            <v/>
          </cell>
          <cell r="L1062" t="str">
            <v/>
          </cell>
          <cell r="M1062">
            <v>7116779.2300000004</v>
          </cell>
          <cell r="Q1062" t="str">
            <v>SOV</v>
          </cell>
          <cell r="R1062">
            <v>1</v>
          </cell>
          <cell r="T1062" t="str">
            <v>INCLUSIVE PSD AND COMPETITIVENESS PBO-II</v>
          </cell>
          <cell r="U1062" t="str">
            <v>ECGF2</v>
          </cell>
          <cell r="V1062" t="str">
            <v>K</v>
          </cell>
          <cell r="W1062" t="str">
            <v>Multi-Sector</v>
          </cell>
          <cell r="X1062" t="str">
            <v>K0</v>
          </cell>
          <cell r="Y1062" t="str">
            <v>Multi-Sector</v>
          </cell>
          <cell r="Z1062" t="str">
            <v>K00</v>
          </cell>
          <cell r="AA1062" t="str">
            <v>Multi-Sector</v>
          </cell>
          <cell r="AB1062" t="str">
            <v>2000</v>
          </cell>
          <cell r="AC1062" t="str">
            <v>20</v>
          </cell>
          <cell r="AD1062" t="str">
            <v>COMP</v>
          </cell>
        </row>
        <row r="1063">
          <cell r="A1063" t="str">
            <v>P-SC-K00-015</v>
          </cell>
          <cell r="B1063" t="str">
            <v>2000200004701</v>
          </cell>
          <cell r="C1063" t="str">
            <v>Seychelles</v>
          </cell>
          <cell r="D1063" t="str">
            <v/>
          </cell>
          <cell r="E1063" t="str">
            <v/>
          </cell>
          <cell r="F1063" t="str">
            <v/>
          </cell>
          <cell r="G1063" t="str">
            <v/>
          </cell>
          <cell r="H1063" t="str">
            <v/>
          </cell>
          <cell r="I1063">
            <v>7091796.21</v>
          </cell>
          <cell r="J1063" t="str">
            <v/>
          </cell>
          <cell r="K1063" t="str">
            <v/>
          </cell>
          <cell r="L1063" t="str">
            <v/>
          </cell>
          <cell r="M1063">
            <v>7091796.21</v>
          </cell>
          <cell r="Q1063" t="str">
            <v>SOV</v>
          </cell>
          <cell r="R1063">
            <v>1</v>
          </cell>
          <cell r="T1063" t="str">
            <v>COVID-19 CRISIS RESPONSE BUDGET SUPPORT PROGRAM (COVID-19 CR</v>
          </cell>
          <cell r="U1063" t="str">
            <v>ECGF</v>
          </cell>
          <cell r="V1063" t="str">
            <v>K</v>
          </cell>
          <cell r="W1063" t="str">
            <v>Multi-Sector</v>
          </cell>
          <cell r="X1063" t="str">
            <v>K0</v>
          </cell>
          <cell r="Y1063" t="str">
            <v>Multi-Sector</v>
          </cell>
          <cell r="Z1063" t="str">
            <v>K00</v>
          </cell>
          <cell r="AA1063" t="str">
            <v>Multi-Sector</v>
          </cell>
          <cell r="AB1063" t="str">
            <v>2000</v>
          </cell>
          <cell r="AC1063" t="str">
            <v>20</v>
          </cell>
          <cell r="AD1063" t="str">
            <v>CLSD</v>
          </cell>
        </row>
        <row r="1064">
          <cell r="A1064" t="str">
            <v>P-SC-K00-016</v>
          </cell>
          <cell r="B1064" t="str">
            <v>5700155003301</v>
          </cell>
          <cell r="C1064" t="str">
            <v>Seychelles</v>
          </cell>
          <cell r="D1064" t="str">
            <v/>
          </cell>
          <cell r="E1064" t="str">
            <v/>
          </cell>
          <cell r="F1064" t="str">
            <v/>
          </cell>
          <cell r="G1064" t="str">
            <v/>
          </cell>
          <cell r="H1064" t="str">
            <v/>
          </cell>
          <cell r="I1064" t="str">
            <v/>
          </cell>
          <cell r="J1064">
            <v>42869.7</v>
          </cell>
          <cell r="K1064">
            <v>118722.01</v>
          </cell>
          <cell r="L1064" t="str">
            <v/>
          </cell>
          <cell r="M1064">
            <v>161591.71</v>
          </cell>
          <cell r="Q1064" t="str">
            <v>SOV</v>
          </cell>
          <cell r="R1064">
            <v>1</v>
          </cell>
          <cell r="T1064" t="str">
            <v>SUPPORT TO BLUE ECONOMY MICRO, SMALL AND MEDIUM ENTERPRISES</v>
          </cell>
          <cell r="U1064" t="str">
            <v>AHAI4</v>
          </cell>
          <cell r="V1064" t="str">
            <v>K</v>
          </cell>
          <cell r="W1064" t="str">
            <v>Multi-Sector</v>
          </cell>
          <cell r="X1064" t="str">
            <v>K0</v>
          </cell>
          <cell r="Y1064" t="str">
            <v>Multi-Sector</v>
          </cell>
          <cell r="Z1064" t="str">
            <v>K00</v>
          </cell>
          <cell r="AA1064" t="str">
            <v>Multi-Sector</v>
          </cell>
          <cell r="AB1064" t="str">
            <v>5700</v>
          </cell>
          <cell r="AC1064" t="str">
            <v>40</v>
          </cell>
          <cell r="AD1064" t="str">
            <v>OnGo</v>
          </cell>
        </row>
        <row r="1065">
          <cell r="A1065" t="str">
            <v>P-SC-K00-021</v>
          </cell>
          <cell r="B1065" t="str">
            <v>5500155013901</v>
          </cell>
          <cell r="C1065" t="str">
            <v>Seychelles</v>
          </cell>
          <cell r="D1065" t="str">
            <v/>
          </cell>
          <cell r="E1065" t="str">
            <v/>
          </cell>
          <cell r="F1065" t="str">
            <v/>
          </cell>
          <cell r="G1065" t="str">
            <v/>
          </cell>
          <cell r="H1065" t="str">
            <v/>
          </cell>
          <cell r="I1065" t="str">
            <v/>
          </cell>
          <cell r="J1065">
            <v>9156.99</v>
          </cell>
          <cell r="K1065" t="str">
            <v/>
          </cell>
          <cell r="L1065">
            <v>72798.33</v>
          </cell>
          <cell r="M1065">
            <v>81955.320000000007</v>
          </cell>
          <cell r="Q1065" t="str">
            <v>SOV</v>
          </cell>
          <cell r="R1065">
            <v>1</v>
          </cell>
          <cell r="T1065" t="str">
            <v>AID MANAGEMENT INFORMATION SYSTEM PROJECT</v>
          </cell>
          <cell r="U1065" t="str">
            <v>ECGF2</v>
          </cell>
          <cell r="V1065" t="str">
            <v>K</v>
          </cell>
          <cell r="W1065" t="str">
            <v>Multi-Sector</v>
          </cell>
          <cell r="X1065" t="str">
            <v>K0</v>
          </cell>
          <cell r="Y1065" t="str">
            <v>Multi-Sector</v>
          </cell>
          <cell r="Z1065" t="str">
            <v>K00</v>
          </cell>
          <cell r="AA1065" t="str">
            <v>Multi-Sector</v>
          </cell>
          <cell r="AB1065" t="str">
            <v>5500</v>
          </cell>
          <cell r="AC1065" t="str">
            <v>43</v>
          </cell>
          <cell r="AD1065" t="str">
            <v>OnGo</v>
          </cell>
        </row>
        <row r="1066">
          <cell r="A1066" t="str">
            <v>P-SC-K00-022</v>
          </cell>
          <cell r="B1066" t="str">
            <v>2000200005010</v>
          </cell>
          <cell r="C1066" t="str">
            <v>Seychelles</v>
          </cell>
          <cell r="D1066" t="str">
            <v/>
          </cell>
          <cell r="E1066" t="str">
            <v/>
          </cell>
          <cell r="F1066" t="str">
            <v/>
          </cell>
          <cell r="G1066" t="str">
            <v/>
          </cell>
          <cell r="H1066" t="str">
            <v/>
          </cell>
          <cell r="I1066" t="str">
            <v/>
          </cell>
          <cell r="J1066">
            <v>14139657.939999999</v>
          </cell>
          <cell r="K1066" t="str">
            <v/>
          </cell>
          <cell r="L1066" t="str">
            <v/>
          </cell>
          <cell r="M1066">
            <v>14139657.939999999</v>
          </cell>
          <cell r="Q1066" t="str">
            <v>SOV</v>
          </cell>
          <cell r="R1066">
            <v>1</v>
          </cell>
          <cell r="T1066" t="str">
            <v>GOVERNANCE AND ECONOMIC REFORMS SUPPORT PROGRAMME -GERSP-202</v>
          </cell>
          <cell r="U1066" t="str">
            <v>ECGF2</v>
          </cell>
          <cell r="V1066" t="str">
            <v>K</v>
          </cell>
          <cell r="W1066" t="str">
            <v>Multi-Sector</v>
          </cell>
          <cell r="X1066" t="str">
            <v>K0</v>
          </cell>
          <cell r="Y1066" t="str">
            <v>Multi-Sector</v>
          </cell>
          <cell r="Z1066" t="str">
            <v>K00</v>
          </cell>
          <cell r="AA1066" t="str">
            <v>Multi-Sector</v>
          </cell>
          <cell r="AB1066" t="str">
            <v>2000</v>
          </cell>
          <cell r="AC1066" t="str">
            <v>20</v>
          </cell>
          <cell r="AD1066" t="str">
            <v>COMP</v>
          </cell>
        </row>
        <row r="1067">
          <cell r="A1067" t="str">
            <v>P-SC-K00-023</v>
          </cell>
          <cell r="B1067" t="str">
            <v>2000300000202</v>
          </cell>
          <cell r="C1067" t="str">
            <v>Seychelles</v>
          </cell>
          <cell r="D1067" t="str">
            <v/>
          </cell>
          <cell r="E1067" t="str">
            <v/>
          </cell>
          <cell r="F1067" t="str">
            <v/>
          </cell>
          <cell r="G1067" t="str">
            <v/>
          </cell>
          <cell r="H1067" t="str">
            <v/>
          </cell>
          <cell r="I1067" t="str">
            <v/>
          </cell>
          <cell r="J1067" t="str">
            <v/>
          </cell>
          <cell r="K1067" t="str">
            <v/>
          </cell>
          <cell r="L1067">
            <v>18674034.02</v>
          </cell>
          <cell r="M1067">
            <v>18674034.02</v>
          </cell>
          <cell r="Q1067" t="str">
            <v>SOV</v>
          </cell>
          <cell r="R1067">
            <v>1</v>
          </cell>
          <cell r="T1067" t="str">
            <v>GOVERNANCE AND ECONOMIC REFORM SUPPORT PROGRAMME 2022</v>
          </cell>
          <cell r="U1067" t="str">
            <v>ECGF2</v>
          </cell>
          <cell r="V1067" t="str">
            <v>K</v>
          </cell>
          <cell r="W1067" t="str">
            <v>Multi-Sector</v>
          </cell>
          <cell r="X1067" t="str">
            <v>K0</v>
          </cell>
          <cell r="Y1067" t="str">
            <v>Multi-Sector</v>
          </cell>
          <cell r="Z1067" t="str">
            <v>K00</v>
          </cell>
          <cell r="AA1067" t="str">
            <v>Multi-Sector</v>
          </cell>
          <cell r="AB1067" t="str">
            <v>2000</v>
          </cell>
          <cell r="AC1067" t="str">
            <v>20</v>
          </cell>
          <cell r="AD1067" t="str">
            <v>OnGo</v>
          </cell>
        </row>
        <row r="1068">
          <cell r="A1068" t="str">
            <v>P-SD-AA0-008</v>
          </cell>
          <cell r="B1068" t="str">
            <v>2100155041049</v>
          </cell>
          <cell r="C1068" t="str">
            <v>Sudan</v>
          </cell>
          <cell r="D1068" t="str">
            <v/>
          </cell>
          <cell r="E1068" t="str">
            <v/>
          </cell>
          <cell r="F1068" t="str">
            <v/>
          </cell>
          <cell r="G1068" t="str">
            <v/>
          </cell>
          <cell r="H1068" t="str">
            <v/>
          </cell>
          <cell r="I1068" t="str">
            <v/>
          </cell>
          <cell r="J1068" t="str">
            <v/>
          </cell>
          <cell r="K1068" t="str">
            <v/>
          </cell>
          <cell r="L1068" t="str">
            <v/>
          </cell>
          <cell r="M1068">
            <v>0</v>
          </cell>
          <cell r="Q1068" t="str">
            <v>SOV</v>
          </cell>
          <cell r="R1068">
            <v>0.5</v>
          </cell>
          <cell r="T1068" t="str">
            <v>SUDAN : AFRICA DISASTER RISK FINANCING PROGRAMME (ADRIFI)</v>
          </cell>
          <cell r="U1068" t="str">
            <v>AHFR</v>
          </cell>
          <cell r="V1068" t="str">
            <v>A</v>
          </cell>
          <cell r="W1068" t="str">
            <v>Agriculture</v>
          </cell>
          <cell r="X1068" t="str">
            <v>AA</v>
          </cell>
          <cell r="Y1068" t="str">
            <v>Agriculture</v>
          </cell>
          <cell r="Z1068" t="str">
            <v>AA0</v>
          </cell>
          <cell r="AA1068" t="str">
            <v>Agriculture</v>
          </cell>
          <cell r="AB1068" t="str">
            <v>2100</v>
          </cell>
          <cell r="AC1068" t="str">
            <v>41</v>
          </cell>
          <cell r="AD1068" t="str">
            <v>OnGo</v>
          </cell>
        </row>
        <row r="1069">
          <cell r="A1069" t="str">
            <v>P-SD-AA0-008</v>
          </cell>
          <cell r="B1069" t="str">
            <v>5900155016561</v>
          </cell>
          <cell r="C1069" t="str">
            <v>Sudan</v>
          </cell>
          <cell r="D1069" t="str">
            <v/>
          </cell>
          <cell r="E1069" t="str">
            <v/>
          </cell>
          <cell r="F1069" t="str">
            <v/>
          </cell>
          <cell r="G1069" t="str">
            <v/>
          </cell>
          <cell r="H1069" t="str">
            <v/>
          </cell>
          <cell r="I1069" t="str">
            <v/>
          </cell>
          <cell r="J1069" t="str">
            <v/>
          </cell>
          <cell r="K1069" t="str">
            <v/>
          </cell>
          <cell r="L1069" t="str">
            <v/>
          </cell>
          <cell r="M1069">
            <v>0</v>
          </cell>
          <cell r="Q1069" t="str">
            <v>SOV</v>
          </cell>
          <cell r="R1069">
            <v>0.5</v>
          </cell>
          <cell r="T1069" t="str">
            <v>SUDAN : AFRICA DISASTER RISK FINANCING PROGRAMME (ADRIFI)</v>
          </cell>
          <cell r="U1069" t="str">
            <v>AHFR</v>
          </cell>
          <cell r="V1069" t="str">
            <v>A</v>
          </cell>
          <cell r="W1069" t="str">
            <v>Agriculture</v>
          </cell>
          <cell r="X1069" t="str">
            <v>AA</v>
          </cell>
          <cell r="Y1069" t="str">
            <v>Agriculture</v>
          </cell>
          <cell r="Z1069" t="str">
            <v>AA0</v>
          </cell>
          <cell r="AA1069" t="str">
            <v>Agriculture</v>
          </cell>
          <cell r="AB1069" t="str">
            <v>5900</v>
          </cell>
          <cell r="AC1069" t="str">
            <v>41</v>
          </cell>
          <cell r="AD1069" t="str">
            <v>OnGo</v>
          </cell>
        </row>
        <row r="1070">
          <cell r="A1070" t="str">
            <v>P-SD-AAB-005</v>
          </cell>
          <cell r="B1070" t="str">
            <v>2100155042179</v>
          </cell>
          <cell r="C1070" t="str">
            <v>Sudan</v>
          </cell>
          <cell r="D1070" t="str">
            <v/>
          </cell>
          <cell r="E1070" t="str">
            <v/>
          </cell>
          <cell r="F1070" t="str">
            <v/>
          </cell>
          <cell r="G1070" t="str">
            <v/>
          </cell>
          <cell r="H1070" t="str">
            <v/>
          </cell>
          <cell r="I1070" t="str">
            <v/>
          </cell>
          <cell r="J1070" t="str">
            <v/>
          </cell>
          <cell r="K1070" t="str">
            <v/>
          </cell>
          <cell r="L1070">
            <v>20250000</v>
          </cell>
          <cell r="M1070">
            <v>20250000</v>
          </cell>
          <cell r="Q1070" t="str">
            <v>SOV</v>
          </cell>
          <cell r="R1070">
            <v>0.33333333333333331</v>
          </cell>
          <cell r="T1070" t="str">
            <v>SUDAN EMERGENCY WHEAT PRODUCTION PROJECT (SEWPP)</v>
          </cell>
          <cell r="U1070" t="str">
            <v>AHAI4</v>
          </cell>
          <cell r="V1070" t="str">
            <v>A</v>
          </cell>
          <cell r="W1070" t="str">
            <v>Agriculture</v>
          </cell>
          <cell r="X1070" t="str">
            <v>AA</v>
          </cell>
          <cell r="Y1070" t="str">
            <v>Agriculture</v>
          </cell>
          <cell r="Z1070" t="str">
            <v>AAB</v>
          </cell>
          <cell r="AA1070" t="str">
            <v>Food Crops</v>
          </cell>
          <cell r="AB1070" t="str">
            <v>2100</v>
          </cell>
          <cell r="AC1070" t="str">
            <v>41</v>
          </cell>
          <cell r="AD1070" t="str">
            <v>OnGo</v>
          </cell>
        </row>
        <row r="1071">
          <cell r="A1071" t="str">
            <v>P-SD-AAB-005</v>
          </cell>
          <cell r="B1071" t="str">
            <v>5900155017764</v>
          </cell>
          <cell r="C1071" t="str">
            <v>Sudan</v>
          </cell>
          <cell r="D1071" t="str">
            <v/>
          </cell>
          <cell r="E1071" t="str">
            <v/>
          </cell>
          <cell r="F1071" t="str">
            <v/>
          </cell>
          <cell r="G1071" t="str">
            <v/>
          </cell>
          <cell r="H1071" t="str">
            <v/>
          </cell>
          <cell r="I1071" t="str">
            <v/>
          </cell>
          <cell r="J1071" t="str">
            <v/>
          </cell>
          <cell r="K1071" t="str">
            <v/>
          </cell>
          <cell r="L1071">
            <v>12018000</v>
          </cell>
          <cell r="M1071">
            <v>12018000</v>
          </cell>
          <cell r="Q1071" t="str">
            <v>SOV</v>
          </cell>
          <cell r="R1071">
            <v>0.33333333333333331</v>
          </cell>
          <cell r="T1071" t="str">
            <v>SUDAN EMERGENCY WHEAT PRODUCTION PROJECT (SEWPP)</v>
          </cell>
          <cell r="U1071" t="str">
            <v>AHAI4</v>
          </cell>
          <cell r="V1071" t="str">
            <v>A</v>
          </cell>
          <cell r="W1071" t="str">
            <v>Agriculture</v>
          </cell>
          <cell r="X1071" t="str">
            <v>AA</v>
          </cell>
          <cell r="Y1071" t="str">
            <v>Agriculture</v>
          </cell>
          <cell r="Z1071" t="str">
            <v>AAB</v>
          </cell>
          <cell r="AA1071" t="str">
            <v>Food Crops</v>
          </cell>
          <cell r="AB1071" t="str">
            <v>5900</v>
          </cell>
          <cell r="AC1071" t="str">
            <v>41</v>
          </cell>
          <cell r="AD1071" t="str">
            <v>OnGo</v>
          </cell>
        </row>
        <row r="1072">
          <cell r="A1072" t="str">
            <v>P-SD-AAB-005</v>
          </cell>
          <cell r="B1072" t="str">
            <v>5900155017765</v>
          </cell>
          <cell r="C1072" t="str">
            <v>Sudan</v>
          </cell>
          <cell r="D1072" t="str">
            <v/>
          </cell>
          <cell r="E1072" t="str">
            <v/>
          </cell>
          <cell r="F1072" t="str">
            <v/>
          </cell>
          <cell r="G1072" t="str">
            <v/>
          </cell>
          <cell r="H1072" t="str">
            <v/>
          </cell>
          <cell r="I1072" t="str">
            <v/>
          </cell>
          <cell r="J1072" t="str">
            <v/>
          </cell>
          <cell r="K1072" t="str">
            <v/>
          </cell>
          <cell r="L1072">
            <v>1800000</v>
          </cell>
          <cell r="M1072">
            <v>1800000</v>
          </cell>
          <cell r="Q1072" t="str">
            <v>SOV</v>
          </cell>
          <cell r="R1072">
            <v>0.33333333333333331</v>
          </cell>
          <cell r="T1072" t="str">
            <v>SUDAN EMERGENCY WHEAT PRODUCTION PROJECT (SEWPP)</v>
          </cell>
          <cell r="U1072" t="str">
            <v>AHAI4</v>
          </cell>
          <cell r="V1072" t="str">
            <v>A</v>
          </cell>
          <cell r="W1072" t="str">
            <v>Agriculture</v>
          </cell>
          <cell r="X1072" t="str">
            <v>AA</v>
          </cell>
          <cell r="Y1072" t="str">
            <v>Agriculture</v>
          </cell>
          <cell r="Z1072" t="str">
            <v>AAB</v>
          </cell>
          <cell r="AA1072" t="str">
            <v>Food Crops</v>
          </cell>
          <cell r="AB1072" t="str">
            <v>5900</v>
          </cell>
          <cell r="AC1072" t="str">
            <v>84</v>
          </cell>
          <cell r="AD1072" t="str">
            <v>OnGo</v>
          </cell>
        </row>
        <row r="1073">
          <cell r="A1073" t="str">
            <v>P-SD-AAG-008</v>
          </cell>
          <cell r="B1073" t="str">
            <v>5900155018206</v>
          </cell>
          <cell r="C1073" t="str">
            <v>Sudan</v>
          </cell>
          <cell r="D1073" t="str">
            <v/>
          </cell>
          <cell r="E1073" t="str">
            <v/>
          </cell>
          <cell r="F1073" t="str">
            <v/>
          </cell>
          <cell r="G1073" t="str">
            <v/>
          </cell>
          <cell r="H1073" t="str">
            <v/>
          </cell>
          <cell r="I1073" t="str">
            <v/>
          </cell>
          <cell r="J1073" t="str">
            <v/>
          </cell>
          <cell r="K1073" t="str">
            <v/>
          </cell>
          <cell r="L1073" t="str">
            <v/>
          </cell>
          <cell r="M1073">
            <v>0</v>
          </cell>
          <cell r="Q1073" t="str">
            <v>SOV</v>
          </cell>
          <cell r="R1073">
            <v>1</v>
          </cell>
          <cell r="T1073" t="str">
            <v>TA &amp; CAPACITY BUILDING - DAL GROUP (TSF PILLAR III)</v>
          </cell>
          <cell r="U1073" t="str">
            <v>AHFR1</v>
          </cell>
          <cell r="V1073" t="str">
            <v>A</v>
          </cell>
          <cell r="W1073" t="str">
            <v>Agriculture</v>
          </cell>
          <cell r="X1073" t="str">
            <v>AA</v>
          </cell>
          <cell r="Y1073" t="str">
            <v>Agriculture</v>
          </cell>
          <cell r="Z1073" t="str">
            <v>AAG</v>
          </cell>
          <cell r="AA1073" t="str">
            <v>Agro-Industry</v>
          </cell>
          <cell r="AB1073" t="str">
            <v>5900</v>
          </cell>
          <cell r="AC1073" t="str">
            <v>84</v>
          </cell>
          <cell r="AD1073" t="str">
            <v>APVD</v>
          </cell>
        </row>
        <row r="1074">
          <cell r="A1074" t="str">
            <v>P-SD-AAZ-006</v>
          </cell>
          <cell r="B1074" t="str">
            <v>2100155033617</v>
          </cell>
          <cell r="C1074" t="str">
            <v>Sudan</v>
          </cell>
          <cell r="D1074" t="str">
            <v/>
          </cell>
          <cell r="E1074" t="str">
            <v/>
          </cell>
          <cell r="F1074">
            <v>399889.12</v>
          </cell>
          <cell r="G1074">
            <v>248625.94</v>
          </cell>
          <cell r="H1074" t="str">
            <v/>
          </cell>
          <cell r="I1074">
            <v>371846.17</v>
          </cell>
          <cell r="J1074" t="str">
            <v/>
          </cell>
          <cell r="K1074">
            <v>10282.959999999999</v>
          </cell>
          <cell r="L1074">
            <v>6333.28</v>
          </cell>
          <cell r="M1074">
            <v>1036977.47</v>
          </cell>
          <cell r="Q1074" t="str">
            <v>SOV</v>
          </cell>
          <cell r="R1074">
            <v>0.5</v>
          </cell>
          <cell r="T1074" t="str">
            <v>ENABLE YOUTH SUDAN</v>
          </cell>
          <cell r="U1074" t="str">
            <v>AHAI4</v>
          </cell>
          <cell r="V1074" t="str">
            <v>A</v>
          </cell>
          <cell r="W1074" t="str">
            <v>Agriculture</v>
          </cell>
          <cell r="X1074" t="str">
            <v>AA</v>
          </cell>
          <cell r="Y1074" t="str">
            <v>Agriculture</v>
          </cell>
          <cell r="Z1074" t="str">
            <v>AAZ</v>
          </cell>
          <cell r="AA1074" t="str">
            <v>More Than One Agricultural Sub-Sector</v>
          </cell>
          <cell r="AB1074" t="str">
            <v>2100</v>
          </cell>
          <cell r="AC1074" t="str">
            <v>41</v>
          </cell>
          <cell r="AD1074" t="str">
            <v>OnGo</v>
          </cell>
        </row>
        <row r="1075">
          <cell r="A1075" t="str">
            <v>P-SD-AAZ-006</v>
          </cell>
          <cell r="B1075" t="str">
            <v>5900155011051</v>
          </cell>
          <cell r="C1075" t="str">
            <v>Sudan</v>
          </cell>
          <cell r="D1075" t="str">
            <v/>
          </cell>
          <cell r="E1075" t="str">
            <v/>
          </cell>
          <cell r="F1075">
            <v>578581.67000000004</v>
          </cell>
          <cell r="G1075">
            <v>1197915.6200000001</v>
          </cell>
          <cell r="H1075">
            <v>9148243.3399999999</v>
          </cell>
          <cell r="I1075">
            <v>473399.33</v>
          </cell>
          <cell r="J1075">
            <v>6435339.5099999998</v>
          </cell>
          <cell r="K1075">
            <v>604386.76</v>
          </cell>
          <cell r="L1075">
            <v>137753.38</v>
          </cell>
          <cell r="M1075">
            <v>18575619.609999999</v>
          </cell>
          <cell r="Q1075" t="str">
            <v>SOV</v>
          </cell>
          <cell r="R1075">
            <v>0.5</v>
          </cell>
          <cell r="T1075" t="str">
            <v>ENABLE YOUTH SUDAN</v>
          </cell>
          <cell r="U1075" t="str">
            <v>AHAI4</v>
          </cell>
          <cell r="V1075" t="str">
            <v>A</v>
          </cell>
          <cell r="W1075" t="str">
            <v>Agriculture</v>
          </cell>
          <cell r="X1075" t="str">
            <v>AA</v>
          </cell>
          <cell r="Y1075" t="str">
            <v>Agriculture</v>
          </cell>
          <cell r="Z1075" t="str">
            <v>AAZ</v>
          </cell>
          <cell r="AA1075" t="str">
            <v>More Than One Agricultural Sub-Sector</v>
          </cell>
          <cell r="AB1075" t="str">
            <v>5900</v>
          </cell>
          <cell r="AC1075" t="str">
            <v>41</v>
          </cell>
          <cell r="AD1075" t="str">
            <v>OnGo</v>
          </cell>
        </row>
        <row r="1076">
          <cell r="A1076" t="str">
            <v>P-SD-AAZ-008</v>
          </cell>
          <cell r="B1076" t="str">
            <v>2100155037466</v>
          </cell>
          <cell r="C1076" t="str">
            <v>Sudan</v>
          </cell>
          <cell r="D1076" t="str">
            <v/>
          </cell>
          <cell r="E1076" t="str">
            <v/>
          </cell>
          <cell r="F1076" t="str">
            <v/>
          </cell>
          <cell r="G1076" t="str">
            <v/>
          </cell>
          <cell r="H1076" t="str">
            <v/>
          </cell>
          <cell r="I1076">
            <v>91769.21</v>
          </cell>
          <cell r="J1076">
            <v>36681.839999999997</v>
          </cell>
          <cell r="K1076">
            <v>25661.77</v>
          </cell>
          <cell r="L1076">
            <v>419941.16</v>
          </cell>
          <cell r="M1076">
            <v>574053.98</v>
          </cell>
          <cell r="Q1076" t="str">
            <v>SOV</v>
          </cell>
          <cell r="R1076">
            <v>0.5</v>
          </cell>
          <cell r="T1076" t="str">
            <v>AGRICULTURAL VALUE CHAIN DEVELOPMENT PROJECT</v>
          </cell>
          <cell r="U1076" t="str">
            <v>AHAI4</v>
          </cell>
          <cell r="V1076" t="str">
            <v>A</v>
          </cell>
          <cell r="W1076" t="str">
            <v>Agriculture</v>
          </cell>
          <cell r="X1076" t="str">
            <v>AA</v>
          </cell>
          <cell r="Y1076" t="str">
            <v>Agriculture</v>
          </cell>
          <cell r="Z1076" t="str">
            <v>AAZ</v>
          </cell>
          <cell r="AA1076" t="str">
            <v>More Than One Agricultural Sub-Sector</v>
          </cell>
          <cell r="AB1076" t="str">
            <v>2100</v>
          </cell>
          <cell r="AC1076" t="str">
            <v>40</v>
          </cell>
          <cell r="AD1076" t="str">
            <v>OnGo</v>
          </cell>
        </row>
        <row r="1077">
          <cell r="A1077" t="str">
            <v>P-SD-AAZ-008</v>
          </cell>
          <cell r="B1077" t="str">
            <v>5900155013802</v>
          </cell>
          <cell r="C1077" t="str">
            <v>Sudan</v>
          </cell>
          <cell r="D1077" t="str">
            <v/>
          </cell>
          <cell r="E1077" t="str">
            <v/>
          </cell>
          <cell r="F1077" t="str">
            <v/>
          </cell>
          <cell r="G1077" t="str">
            <v/>
          </cell>
          <cell r="H1077">
            <v>426786.56</v>
          </cell>
          <cell r="I1077">
            <v>300951.42</v>
          </cell>
          <cell r="J1077">
            <v>370816.5</v>
          </cell>
          <cell r="K1077">
            <v>302099.35000000009</v>
          </cell>
          <cell r="L1077">
            <v>90076.700000000012</v>
          </cell>
          <cell r="M1077">
            <v>1490730.53</v>
          </cell>
          <cell r="Q1077" t="str">
            <v>SOV</v>
          </cell>
          <cell r="R1077">
            <v>0.5</v>
          </cell>
          <cell r="T1077" t="str">
            <v>AGRICULTURAL VALUE CHAIN DEVELOPMENT PROJECT</v>
          </cell>
          <cell r="U1077" t="str">
            <v>AHAI4</v>
          </cell>
          <cell r="V1077" t="str">
            <v>A</v>
          </cell>
          <cell r="W1077" t="str">
            <v>Agriculture</v>
          </cell>
          <cell r="X1077" t="str">
            <v>AA</v>
          </cell>
          <cell r="Y1077" t="str">
            <v>Agriculture</v>
          </cell>
          <cell r="Z1077" t="str">
            <v>AAZ</v>
          </cell>
          <cell r="AA1077" t="str">
            <v>More Than One Agricultural Sub-Sector</v>
          </cell>
          <cell r="AB1077" t="str">
            <v>5900</v>
          </cell>
          <cell r="AC1077" t="str">
            <v>40</v>
          </cell>
          <cell r="AD1077" t="str">
            <v>OnGo</v>
          </cell>
        </row>
        <row r="1078">
          <cell r="A1078" t="str">
            <v>P-SD-AAZ-009</v>
          </cell>
          <cell r="B1078" t="str">
            <v>2000130019983</v>
          </cell>
          <cell r="C1078" t="str">
            <v>Sudan</v>
          </cell>
          <cell r="D1078" t="str">
            <v/>
          </cell>
          <cell r="E1078" t="str">
            <v/>
          </cell>
          <cell r="F1078" t="str">
            <v/>
          </cell>
          <cell r="G1078" t="str">
            <v/>
          </cell>
          <cell r="H1078" t="str">
            <v/>
          </cell>
          <cell r="I1078">
            <v>28992629.620000001</v>
          </cell>
          <cell r="J1078" t="str">
            <v/>
          </cell>
          <cell r="K1078" t="str">
            <v/>
          </cell>
          <cell r="L1078" t="str">
            <v/>
          </cell>
          <cell r="M1078">
            <v>28992629.620000001</v>
          </cell>
          <cell r="Q1078" t="str">
            <v>NSO</v>
          </cell>
          <cell r="R1078">
            <v>0.25</v>
          </cell>
          <cell r="T1078" t="str">
            <v>DAL GROUP CO LTD(FOOD AND AGRICULTURAL INVESTMENT PROGRAMME)</v>
          </cell>
          <cell r="U1078" t="str">
            <v>PINS2</v>
          </cell>
          <cell r="V1078" t="str">
            <v>A</v>
          </cell>
          <cell r="W1078" t="str">
            <v>Agriculture</v>
          </cell>
          <cell r="X1078" t="str">
            <v>AA</v>
          </cell>
          <cell r="Y1078" t="str">
            <v>Agriculture</v>
          </cell>
          <cell r="Z1078" t="str">
            <v>AAZ</v>
          </cell>
          <cell r="AA1078" t="str">
            <v>More Than One Agricultural Sub-Sector</v>
          </cell>
          <cell r="AB1078" t="str">
            <v>2000</v>
          </cell>
          <cell r="AC1078" t="str">
            <v>10</v>
          </cell>
          <cell r="AD1078" t="str">
            <v>OnGo</v>
          </cell>
        </row>
        <row r="1079">
          <cell r="A1079" t="str">
            <v>P-SD-AAZ-009</v>
          </cell>
          <cell r="B1079" t="str">
            <v>2000130020030</v>
          </cell>
          <cell r="C1079" t="str">
            <v>Sudan</v>
          </cell>
          <cell r="D1079" t="str">
            <v/>
          </cell>
          <cell r="E1079" t="str">
            <v/>
          </cell>
          <cell r="F1079" t="str">
            <v/>
          </cell>
          <cell r="G1079" t="str">
            <v/>
          </cell>
          <cell r="H1079" t="str">
            <v/>
          </cell>
          <cell r="I1079">
            <v>24300671.82</v>
          </cell>
          <cell r="J1079" t="str">
            <v/>
          </cell>
          <cell r="K1079" t="str">
            <v/>
          </cell>
          <cell r="L1079" t="str">
            <v/>
          </cell>
          <cell r="M1079">
            <v>24300671.82</v>
          </cell>
          <cell r="Q1079" t="str">
            <v>NSO</v>
          </cell>
          <cell r="R1079">
            <v>0.25</v>
          </cell>
          <cell r="T1079" t="str">
            <v>DAL GROUP CO LTD(FOOD AND AGRICULTURAL INVESTMENT PROGRAMME)</v>
          </cell>
          <cell r="U1079" t="str">
            <v>PINS2</v>
          </cell>
          <cell r="V1079" t="str">
            <v>A</v>
          </cell>
          <cell r="W1079" t="str">
            <v>Agriculture</v>
          </cell>
          <cell r="X1079" t="str">
            <v>AA</v>
          </cell>
          <cell r="Y1079" t="str">
            <v>Agriculture</v>
          </cell>
          <cell r="Z1079" t="str">
            <v>AAZ</v>
          </cell>
          <cell r="AA1079" t="str">
            <v>More Than One Agricultural Sub-Sector</v>
          </cell>
          <cell r="AB1079" t="str">
            <v>2000</v>
          </cell>
          <cell r="AC1079" t="str">
            <v>10</v>
          </cell>
          <cell r="AD1079" t="str">
            <v>OnGo</v>
          </cell>
        </row>
        <row r="1080">
          <cell r="A1080" t="str">
            <v>P-SD-AAZ-009</v>
          </cell>
          <cell r="B1080" t="str">
            <v>5060140000601</v>
          </cell>
          <cell r="C1080" t="str">
            <v>Sudan</v>
          </cell>
          <cell r="D1080" t="str">
            <v/>
          </cell>
          <cell r="E1080" t="str">
            <v/>
          </cell>
          <cell r="F1080" t="str">
            <v/>
          </cell>
          <cell r="G1080" t="str">
            <v/>
          </cell>
          <cell r="H1080" t="str">
            <v/>
          </cell>
          <cell r="I1080" t="str">
            <v/>
          </cell>
          <cell r="J1080" t="str">
            <v/>
          </cell>
          <cell r="K1080" t="str">
            <v/>
          </cell>
          <cell r="L1080" t="str">
            <v/>
          </cell>
          <cell r="M1080">
            <v>0</v>
          </cell>
          <cell r="Q1080" t="str">
            <v>NSO</v>
          </cell>
          <cell r="R1080">
            <v>0.25</v>
          </cell>
          <cell r="T1080" t="str">
            <v>DAL GROUP CO LTD(FOOD AND AGRICULTURAL INVESTMENT PROGRAMME)</v>
          </cell>
          <cell r="U1080" t="str">
            <v>PINS2</v>
          </cell>
          <cell r="V1080" t="str">
            <v>A</v>
          </cell>
          <cell r="W1080" t="str">
            <v>Agriculture</v>
          </cell>
          <cell r="X1080" t="str">
            <v>AA</v>
          </cell>
          <cell r="Y1080" t="str">
            <v>Agriculture</v>
          </cell>
          <cell r="Z1080" t="str">
            <v>AAZ</v>
          </cell>
          <cell r="AA1080" t="str">
            <v>More Than One Agricultural Sub-Sector</v>
          </cell>
          <cell r="AB1080" t="str">
            <v>5060</v>
          </cell>
          <cell r="AC1080" t="str">
            <v>70</v>
          </cell>
          <cell r="AD1080" t="str">
            <v>OnGo</v>
          </cell>
        </row>
        <row r="1081">
          <cell r="A1081" t="str">
            <v>P-SD-AAZ-009</v>
          </cell>
          <cell r="B1081" t="str">
            <v>5060140000602</v>
          </cell>
          <cell r="C1081" t="str">
            <v>Sudan</v>
          </cell>
          <cell r="D1081" t="str">
            <v/>
          </cell>
          <cell r="E1081" t="str">
            <v/>
          </cell>
          <cell r="F1081" t="str">
            <v/>
          </cell>
          <cell r="G1081" t="str">
            <v/>
          </cell>
          <cell r="H1081" t="str">
            <v/>
          </cell>
          <cell r="I1081" t="str">
            <v/>
          </cell>
          <cell r="J1081" t="str">
            <v/>
          </cell>
          <cell r="K1081" t="str">
            <v/>
          </cell>
          <cell r="L1081" t="str">
            <v/>
          </cell>
          <cell r="M1081">
            <v>0</v>
          </cell>
          <cell r="Q1081" t="str">
            <v>NSO</v>
          </cell>
          <cell r="R1081">
            <v>0.25</v>
          </cell>
          <cell r="T1081" t="str">
            <v>DAL GROUP CO LTD(FOOD AND AGRICULTURAL INVESTMENT PROGRAMME)</v>
          </cell>
          <cell r="U1081" t="str">
            <v>PINS2</v>
          </cell>
          <cell r="V1081" t="str">
            <v>A</v>
          </cell>
          <cell r="W1081" t="str">
            <v>Agriculture</v>
          </cell>
          <cell r="X1081" t="str">
            <v>AA</v>
          </cell>
          <cell r="Y1081" t="str">
            <v>Agriculture</v>
          </cell>
          <cell r="Z1081" t="str">
            <v>AAZ</v>
          </cell>
          <cell r="AA1081" t="str">
            <v>More Than One Agricultural Sub-Sector</v>
          </cell>
          <cell r="AB1081" t="str">
            <v>5060</v>
          </cell>
          <cell r="AC1081" t="str">
            <v>70</v>
          </cell>
          <cell r="AD1081" t="str">
            <v>OnGo</v>
          </cell>
        </row>
        <row r="1082">
          <cell r="A1082" t="str">
            <v>P-SD-AAZ-010</v>
          </cell>
          <cell r="B1082" t="str">
            <v>2000130021085</v>
          </cell>
          <cell r="C1082" t="str">
            <v>Sudan</v>
          </cell>
          <cell r="D1082" t="str">
            <v/>
          </cell>
          <cell r="E1082" t="str">
            <v/>
          </cell>
          <cell r="F1082" t="str">
            <v/>
          </cell>
          <cell r="G1082" t="str">
            <v/>
          </cell>
          <cell r="H1082" t="str">
            <v/>
          </cell>
          <cell r="I1082">
            <v>41608588.009999998</v>
          </cell>
          <cell r="J1082" t="str">
            <v/>
          </cell>
          <cell r="K1082" t="str">
            <v/>
          </cell>
          <cell r="L1082" t="str">
            <v/>
          </cell>
          <cell r="M1082">
            <v>41608588.009999998</v>
          </cell>
          <cell r="Q1082" t="str">
            <v>NSO</v>
          </cell>
          <cell r="R1082">
            <v>0.5</v>
          </cell>
          <cell r="T1082" t="str">
            <v>ELNEFEIDI GROUP</v>
          </cell>
          <cell r="U1082" t="str">
            <v>PINS2</v>
          </cell>
          <cell r="V1082" t="str">
            <v>A</v>
          </cell>
          <cell r="W1082" t="str">
            <v>Agriculture</v>
          </cell>
          <cell r="X1082" t="str">
            <v>AA</v>
          </cell>
          <cell r="Y1082" t="str">
            <v>Agriculture</v>
          </cell>
          <cell r="Z1082" t="str">
            <v>AAZ</v>
          </cell>
          <cell r="AA1082" t="str">
            <v>More Than One Agricultural Sub-Sector</v>
          </cell>
          <cell r="AB1082" t="str">
            <v>2000</v>
          </cell>
          <cell r="AC1082" t="str">
            <v>10</v>
          </cell>
          <cell r="AD1082" t="str">
            <v>OnGo</v>
          </cell>
        </row>
        <row r="1083">
          <cell r="A1083" t="str">
            <v>P-SD-AAZ-010</v>
          </cell>
          <cell r="B1083" t="str">
            <v>5060140000553</v>
          </cell>
          <cell r="C1083" t="str">
            <v>Sudan</v>
          </cell>
          <cell r="D1083" t="str">
            <v/>
          </cell>
          <cell r="E1083" t="str">
            <v/>
          </cell>
          <cell r="F1083" t="str">
            <v/>
          </cell>
          <cell r="G1083" t="str">
            <v/>
          </cell>
          <cell r="H1083" t="str">
            <v/>
          </cell>
          <cell r="I1083" t="str">
            <v/>
          </cell>
          <cell r="J1083" t="str">
            <v/>
          </cell>
          <cell r="K1083" t="str">
            <v/>
          </cell>
          <cell r="L1083" t="str">
            <v/>
          </cell>
          <cell r="M1083">
            <v>0</v>
          </cell>
          <cell r="Q1083" t="str">
            <v>NSO</v>
          </cell>
          <cell r="R1083">
            <v>0.5</v>
          </cell>
          <cell r="T1083" t="str">
            <v>ELNEFEIDI GROUP</v>
          </cell>
          <cell r="U1083" t="str">
            <v>PINS2</v>
          </cell>
          <cell r="V1083" t="str">
            <v>A</v>
          </cell>
          <cell r="W1083" t="str">
            <v>Agriculture</v>
          </cell>
          <cell r="X1083" t="str">
            <v>AA</v>
          </cell>
          <cell r="Y1083" t="str">
            <v>Agriculture</v>
          </cell>
          <cell r="Z1083" t="str">
            <v>AAZ</v>
          </cell>
          <cell r="AA1083" t="str">
            <v>More Than One Agricultural Sub-Sector</v>
          </cell>
          <cell r="AB1083" t="str">
            <v>5060</v>
          </cell>
          <cell r="AC1083" t="str">
            <v>70</v>
          </cell>
          <cell r="AD1083" t="str">
            <v>OnGo</v>
          </cell>
        </row>
        <row r="1084">
          <cell r="A1084" t="str">
            <v>P-SD-AAZ-012</v>
          </cell>
          <cell r="B1084" t="str">
            <v>5900155016560</v>
          </cell>
          <cell r="C1084" t="str">
            <v>Sudan</v>
          </cell>
          <cell r="D1084" t="str">
            <v/>
          </cell>
          <cell r="E1084" t="str">
            <v/>
          </cell>
          <cell r="F1084" t="str">
            <v/>
          </cell>
          <cell r="G1084" t="str">
            <v/>
          </cell>
          <cell r="H1084" t="str">
            <v/>
          </cell>
          <cell r="I1084" t="str">
            <v/>
          </cell>
          <cell r="J1084" t="str">
            <v/>
          </cell>
          <cell r="K1084">
            <v>177312.72999999998</v>
          </cell>
          <cell r="L1084">
            <v>35289.21</v>
          </cell>
          <cell r="M1084">
            <v>212601.93999999997</v>
          </cell>
          <cell r="Q1084" t="str">
            <v>SOV</v>
          </cell>
          <cell r="R1084">
            <v>1</v>
          </cell>
          <cell r="T1084" t="str">
            <v>ENABLE YOUTH PROGRAM: PROJECT II</v>
          </cell>
          <cell r="U1084" t="str">
            <v>AHAI4</v>
          </cell>
          <cell r="V1084" t="str">
            <v>A</v>
          </cell>
          <cell r="W1084" t="str">
            <v>Agriculture</v>
          </cell>
          <cell r="X1084" t="str">
            <v>AA</v>
          </cell>
          <cell r="Y1084" t="str">
            <v>Agriculture</v>
          </cell>
          <cell r="Z1084" t="str">
            <v>AAZ</v>
          </cell>
          <cell r="AA1084" t="str">
            <v>More Than One Agricultural Sub-Sector</v>
          </cell>
          <cell r="AB1084" t="str">
            <v>5900</v>
          </cell>
          <cell r="AC1084" t="str">
            <v>41</v>
          </cell>
          <cell r="AD1084" t="str">
            <v>OnGo</v>
          </cell>
        </row>
        <row r="1085">
          <cell r="A1085" t="str">
            <v>P-SD-E00-002</v>
          </cell>
          <cell r="B1085" t="str">
            <v>5800155001551</v>
          </cell>
          <cell r="C1085" t="str">
            <v>Sudan</v>
          </cell>
          <cell r="D1085" t="str">
            <v/>
          </cell>
          <cell r="E1085">
            <v>17437.29</v>
          </cell>
          <cell r="F1085">
            <v>344759.3</v>
          </cell>
          <cell r="G1085">
            <v>350466.69</v>
          </cell>
          <cell r="H1085">
            <v>51057.47</v>
          </cell>
          <cell r="I1085" t="str">
            <v/>
          </cell>
          <cell r="J1085">
            <v>11591.69</v>
          </cell>
          <cell r="K1085" t="str">
            <v/>
          </cell>
          <cell r="L1085" t="str">
            <v/>
          </cell>
          <cell r="M1085">
            <v>775312.44</v>
          </cell>
          <cell r="Q1085" t="str">
            <v>SOV</v>
          </cell>
          <cell r="R1085">
            <v>0.5</v>
          </cell>
          <cell r="T1085" t="str">
            <v>WATER SECTOR REFORMS AND INSTITUTIONAL CAPACITY DEVELOPMENT</v>
          </cell>
          <cell r="U1085" t="str">
            <v>AHWS2</v>
          </cell>
          <cell r="V1085" t="str">
            <v>E</v>
          </cell>
          <cell r="W1085" t="str">
            <v>Water Sup/Sanit</v>
          </cell>
          <cell r="X1085" t="str">
            <v>E0</v>
          </cell>
          <cell r="Y1085" t="str">
            <v>Water supply and Sanitation</v>
          </cell>
          <cell r="Z1085" t="str">
            <v>E00</v>
          </cell>
          <cell r="AA1085" t="str">
            <v>Water supply and Sanitation</v>
          </cell>
          <cell r="AB1085" t="str">
            <v>5800</v>
          </cell>
          <cell r="AC1085" t="str">
            <v>41</v>
          </cell>
          <cell r="AD1085" t="str">
            <v>OnGo</v>
          </cell>
        </row>
        <row r="1086">
          <cell r="A1086" t="str">
            <v>P-SD-E00-002</v>
          </cell>
          <cell r="B1086" t="str">
            <v>5900155008851</v>
          </cell>
          <cell r="C1086" t="str">
            <v>Sudan</v>
          </cell>
          <cell r="D1086" t="str">
            <v/>
          </cell>
          <cell r="E1086">
            <v>453457.80000000005</v>
          </cell>
          <cell r="F1086">
            <v>427963.57</v>
          </cell>
          <cell r="G1086">
            <v>2654858.41</v>
          </cell>
          <cell r="H1086">
            <v>1938946.73</v>
          </cell>
          <cell r="I1086">
            <v>4839682.88</v>
          </cell>
          <cell r="J1086">
            <v>2018035.7399999998</v>
          </cell>
          <cell r="K1086">
            <v>1366537.29</v>
          </cell>
          <cell r="L1086">
            <v>21300.11</v>
          </cell>
          <cell r="M1086">
            <v>13720782.530000001</v>
          </cell>
          <cell r="Q1086" t="str">
            <v>SOV</v>
          </cell>
          <cell r="R1086">
            <v>0.5</v>
          </cell>
          <cell r="T1086" t="str">
            <v>WATER SECTOR REFORMS AND INSTITUTIONAL CAPACITY DEVELOPMENT</v>
          </cell>
          <cell r="U1086" t="str">
            <v>AHWS2</v>
          </cell>
          <cell r="V1086" t="str">
            <v>E</v>
          </cell>
          <cell r="W1086" t="str">
            <v>Water Sup/Sanit</v>
          </cell>
          <cell r="X1086" t="str">
            <v>E0</v>
          </cell>
          <cell r="Y1086" t="str">
            <v>Water supply and Sanitation</v>
          </cell>
          <cell r="Z1086" t="str">
            <v>E00</v>
          </cell>
          <cell r="AA1086" t="str">
            <v>Water supply and Sanitation</v>
          </cell>
          <cell r="AB1086" t="str">
            <v>5900</v>
          </cell>
          <cell r="AC1086" t="str">
            <v>41</v>
          </cell>
          <cell r="AD1086" t="str">
            <v>OnGo</v>
          </cell>
        </row>
        <row r="1087">
          <cell r="A1087" t="str">
            <v>P-SD-E00-003</v>
          </cell>
          <cell r="B1087" t="str">
            <v>5900155012501</v>
          </cell>
          <cell r="C1087" t="str">
            <v>Sudan</v>
          </cell>
          <cell r="D1087" t="str">
            <v/>
          </cell>
          <cell r="E1087" t="str">
            <v/>
          </cell>
          <cell r="F1087" t="str">
            <v/>
          </cell>
          <cell r="G1087">
            <v>208957.28</v>
          </cell>
          <cell r="H1087">
            <v>188179.35</v>
          </cell>
          <cell r="I1087">
            <v>369456.4</v>
          </cell>
          <cell r="J1087">
            <v>583814.31000000006</v>
          </cell>
          <cell r="K1087">
            <v>994802.21000000008</v>
          </cell>
          <cell r="L1087" t="str">
            <v/>
          </cell>
          <cell r="M1087">
            <v>2345209.5500000003</v>
          </cell>
          <cell r="Q1087" t="str">
            <v>SOV</v>
          </cell>
          <cell r="R1087">
            <v>1</v>
          </cell>
          <cell r="T1087" t="str">
            <v>INSTITUTIONAL CAPACITY DEVELOPMENT FOR IMPROVED ACCESS TO WA</v>
          </cell>
          <cell r="U1087" t="str">
            <v>AHWS2</v>
          </cell>
          <cell r="V1087" t="str">
            <v>E</v>
          </cell>
          <cell r="W1087" t="str">
            <v>Water Sup/Sanit</v>
          </cell>
          <cell r="X1087" t="str">
            <v>E0</v>
          </cell>
          <cell r="Y1087" t="str">
            <v>Water supply and Sanitation</v>
          </cell>
          <cell r="Z1087" t="str">
            <v>E00</v>
          </cell>
          <cell r="AA1087" t="str">
            <v>Water supply and Sanitation</v>
          </cell>
          <cell r="AB1087" t="str">
            <v>5900</v>
          </cell>
          <cell r="AC1087" t="str">
            <v>41</v>
          </cell>
          <cell r="AD1087" t="str">
            <v>OnGo</v>
          </cell>
        </row>
        <row r="1088">
          <cell r="A1088" t="str">
            <v>P-SD-E00-004</v>
          </cell>
          <cell r="B1088" t="str">
            <v>2100155040524</v>
          </cell>
          <cell r="C1088" t="str">
            <v>Sudan</v>
          </cell>
          <cell r="D1088" t="str">
            <v/>
          </cell>
          <cell r="E1088" t="str">
            <v/>
          </cell>
          <cell r="F1088" t="str">
            <v/>
          </cell>
          <cell r="G1088" t="str">
            <v/>
          </cell>
          <cell r="H1088" t="str">
            <v/>
          </cell>
          <cell r="I1088">
            <v>186187.71</v>
          </cell>
          <cell r="J1088">
            <v>196783.52</v>
          </cell>
          <cell r="K1088">
            <v>149072.95000000001</v>
          </cell>
          <cell r="L1088">
            <v>42688.340000000004</v>
          </cell>
          <cell r="M1088">
            <v>574732.5199999999</v>
          </cell>
          <cell r="Q1088" t="str">
            <v>SOV</v>
          </cell>
          <cell r="R1088">
            <v>0.5</v>
          </cell>
          <cell r="T1088" t="str">
            <v>SUSTAINABLE RURAL WATER SUPPLY AND SANITATION PROJECT IN NOR</v>
          </cell>
          <cell r="U1088" t="str">
            <v>AHWS2</v>
          </cell>
          <cell r="V1088" t="str">
            <v>E</v>
          </cell>
          <cell r="W1088" t="str">
            <v>Water Sup/Sanit</v>
          </cell>
          <cell r="X1088" t="str">
            <v>E0</v>
          </cell>
          <cell r="Y1088" t="str">
            <v>Water supply and Sanitation</v>
          </cell>
          <cell r="Z1088" t="str">
            <v>E00</v>
          </cell>
          <cell r="AA1088" t="str">
            <v>Water supply and Sanitation</v>
          </cell>
          <cell r="AB1088" t="str">
            <v>2100</v>
          </cell>
          <cell r="AC1088" t="str">
            <v>40</v>
          </cell>
          <cell r="AD1088" t="str">
            <v>OnGo</v>
          </cell>
        </row>
        <row r="1089">
          <cell r="A1089" t="str">
            <v>P-SD-E00-004</v>
          </cell>
          <cell r="B1089" t="str">
            <v>5800155002251</v>
          </cell>
          <cell r="C1089" t="str">
            <v>Sudan</v>
          </cell>
          <cell r="D1089" t="str">
            <v/>
          </cell>
          <cell r="E1089" t="str">
            <v/>
          </cell>
          <cell r="F1089" t="str">
            <v/>
          </cell>
          <cell r="G1089" t="str">
            <v/>
          </cell>
          <cell r="H1089" t="str">
            <v/>
          </cell>
          <cell r="I1089">
            <v>8447.02</v>
          </cell>
          <cell r="J1089">
            <v>16565.919999999998</v>
          </cell>
          <cell r="K1089" t="str">
            <v/>
          </cell>
          <cell r="L1089" t="str">
            <v/>
          </cell>
          <cell r="M1089">
            <v>25012.94</v>
          </cell>
          <cell r="Q1089" t="str">
            <v>SOV</v>
          </cell>
          <cell r="R1089">
            <v>0.5</v>
          </cell>
          <cell r="T1089" t="str">
            <v>SUSTAINABLE RURAL WATER SUPPLY AND SANITATION PROJECT IN NOR</v>
          </cell>
          <cell r="U1089" t="str">
            <v>AHWS2</v>
          </cell>
          <cell r="V1089" t="str">
            <v>E</v>
          </cell>
          <cell r="W1089" t="str">
            <v>Water Sup/Sanit</v>
          </cell>
          <cell r="X1089" t="str">
            <v>E0</v>
          </cell>
          <cell r="Y1089" t="str">
            <v>Water supply and Sanitation</v>
          </cell>
          <cell r="Z1089" t="str">
            <v>E00</v>
          </cell>
          <cell r="AA1089" t="str">
            <v>Water supply and Sanitation</v>
          </cell>
          <cell r="AB1089" t="str">
            <v>5800</v>
          </cell>
          <cell r="AC1089" t="str">
            <v>40</v>
          </cell>
          <cell r="AD1089" t="str">
            <v>OnGo</v>
          </cell>
        </row>
        <row r="1090">
          <cell r="A1090" t="str">
            <v>P-SD-FF0-001</v>
          </cell>
          <cell r="B1090" t="str">
            <v>2100155040630</v>
          </cell>
          <cell r="C1090" t="str">
            <v>Sudan</v>
          </cell>
          <cell r="D1090" t="str">
            <v/>
          </cell>
          <cell r="E1090" t="str">
            <v/>
          </cell>
          <cell r="F1090" t="str">
            <v/>
          </cell>
          <cell r="G1090" t="str">
            <v/>
          </cell>
          <cell r="H1090" t="str">
            <v/>
          </cell>
          <cell r="I1090" t="str">
            <v/>
          </cell>
          <cell r="J1090" t="str">
            <v/>
          </cell>
          <cell r="K1090" t="str">
            <v/>
          </cell>
          <cell r="L1090">
            <v>2182.0500000000002</v>
          </cell>
          <cell r="M1090">
            <v>2182.0500000000002</v>
          </cell>
          <cell r="Q1090" t="str">
            <v>SOV</v>
          </cell>
          <cell r="R1090">
            <v>0.5</v>
          </cell>
          <cell r="T1090" t="str">
            <v>SOLAR (PV) POWERED PUMPING SYSTEM (DESERT-TO-POWER INITIATIV</v>
          </cell>
          <cell r="U1090" t="str">
            <v>PESD4</v>
          </cell>
          <cell r="V1090" t="str">
            <v>F</v>
          </cell>
          <cell r="W1090" t="str">
            <v>Power</v>
          </cell>
          <cell r="X1090" t="str">
            <v>FF</v>
          </cell>
          <cell r="Y1090" t="str">
            <v>Solar Energy</v>
          </cell>
          <cell r="Z1090" t="str">
            <v>FF0</v>
          </cell>
          <cell r="AA1090" t="str">
            <v>Solar Energy</v>
          </cell>
          <cell r="AB1090" t="str">
            <v>2100</v>
          </cell>
          <cell r="AC1090" t="str">
            <v>41</v>
          </cell>
          <cell r="AD1090" t="str">
            <v>OnGo</v>
          </cell>
        </row>
        <row r="1091">
          <cell r="A1091" t="str">
            <v>P-SD-FF0-001</v>
          </cell>
          <cell r="B1091" t="str">
            <v>5900155016163</v>
          </cell>
          <cell r="C1091" t="str">
            <v>Sudan</v>
          </cell>
          <cell r="D1091" t="str">
            <v/>
          </cell>
          <cell r="E1091" t="str">
            <v/>
          </cell>
          <cell r="F1091" t="str">
            <v/>
          </cell>
          <cell r="G1091" t="str">
            <v/>
          </cell>
          <cell r="H1091" t="str">
            <v/>
          </cell>
          <cell r="I1091" t="str">
            <v/>
          </cell>
          <cell r="J1091">
            <v>292080.7</v>
          </cell>
          <cell r="K1091" t="str">
            <v/>
          </cell>
          <cell r="L1091" t="str">
            <v/>
          </cell>
          <cell r="M1091">
            <v>292080.7</v>
          </cell>
          <cell r="Q1091" t="str">
            <v>SOV</v>
          </cell>
          <cell r="R1091">
            <v>0.5</v>
          </cell>
          <cell r="T1091" t="str">
            <v>SOLAR (PV) POWERED PUMPING SYSTEM (DESERT-TO-POWER INITIATIV</v>
          </cell>
          <cell r="U1091" t="str">
            <v>PESD4</v>
          </cell>
          <cell r="V1091" t="str">
            <v>F</v>
          </cell>
          <cell r="W1091" t="str">
            <v>Power</v>
          </cell>
          <cell r="X1091" t="str">
            <v>FF</v>
          </cell>
          <cell r="Y1091" t="str">
            <v>Solar Energy</v>
          </cell>
          <cell r="Z1091" t="str">
            <v>FF0</v>
          </cell>
          <cell r="AA1091" t="str">
            <v>Solar Energy</v>
          </cell>
          <cell r="AB1091" t="str">
            <v>5900</v>
          </cell>
          <cell r="AC1091" t="str">
            <v>41</v>
          </cell>
          <cell r="AD1091" t="str">
            <v>OnGo</v>
          </cell>
        </row>
        <row r="1092">
          <cell r="A1092" t="str">
            <v>P-SD-I00-001</v>
          </cell>
          <cell r="B1092" t="str">
            <v>5000199005368</v>
          </cell>
          <cell r="C1092" t="str">
            <v>Sudan</v>
          </cell>
          <cell r="D1092" t="str">
            <v/>
          </cell>
          <cell r="E1092" t="str">
            <v/>
          </cell>
          <cell r="F1092" t="str">
            <v/>
          </cell>
          <cell r="G1092" t="str">
            <v/>
          </cell>
          <cell r="H1092" t="str">
            <v/>
          </cell>
          <cell r="I1092" t="str">
            <v/>
          </cell>
          <cell r="J1092" t="str">
            <v/>
          </cell>
          <cell r="K1092" t="str">
            <v/>
          </cell>
          <cell r="L1092" t="str">
            <v/>
          </cell>
          <cell r="M1092">
            <v>0</v>
          </cell>
          <cell r="Q1092" t="str">
            <v>SOV</v>
          </cell>
          <cell r="R1092">
            <v>1</v>
          </cell>
          <cell r="T1092" t="str">
            <v>EMERGENCY ASSISTANCE TO WHITE NILE STATE 2018</v>
          </cell>
          <cell r="U1092" t="str">
            <v>COSD</v>
          </cell>
          <cell r="V1092" t="str">
            <v>I</v>
          </cell>
          <cell r="W1092" t="str">
            <v>Social</v>
          </cell>
          <cell r="X1092" t="str">
            <v>I0</v>
          </cell>
          <cell r="Y1092" t="str">
            <v>Social</v>
          </cell>
          <cell r="Z1092" t="str">
            <v>I00</v>
          </cell>
          <cell r="AA1092" t="str">
            <v>Social</v>
          </cell>
          <cell r="AB1092" t="str">
            <v>5000</v>
          </cell>
          <cell r="AC1092" t="str">
            <v>50</v>
          </cell>
          <cell r="AD1092" t="str">
            <v>OnGo</v>
          </cell>
        </row>
        <row r="1093">
          <cell r="A1093" t="str">
            <v>P-SD-I00-004</v>
          </cell>
          <cell r="B1093" t="str">
            <v>5900155013051</v>
          </cell>
          <cell r="C1093" t="str">
            <v>Sudan</v>
          </cell>
          <cell r="D1093" t="str">
            <v/>
          </cell>
          <cell r="E1093" t="str">
            <v/>
          </cell>
          <cell r="F1093" t="str">
            <v/>
          </cell>
          <cell r="G1093">
            <v>370107.51</v>
          </cell>
          <cell r="H1093">
            <v>1525821.98</v>
          </cell>
          <cell r="I1093">
            <v>4943385.4600000018</v>
          </cell>
          <cell r="J1093">
            <v>2000055.99</v>
          </cell>
          <cell r="K1093">
            <v>855606.92</v>
          </cell>
          <cell r="L1093" t="str">
            <v/>
          </cell>
          <cell r="M1093">
            <v>9694977.8600000013</v>
          </cell>
          <cell r="Q1093" t="str">
            <v>SOV</v>
          </cell>
          <cell r="R1093">
            <v>1</v>
          </cell>
          <cell r="T1093" t="str">
            <v>IMPROVING HEALTH ACCESS AND SYSTEMS STRENGTHENING PROJECT (S</v>
          </cell>
          <cell r="U1093" t="str">
            <v>AHHD1</v>
          </cell>
          <cell r="V1093" t="str">
            <v>I</v>
          </cell>
          <cell r="W1093" t="str">
            <v>Social</v>
          </cell>
          <cell r="X1093" t="str">
            <v>I0</v>
          </cell>
          <cell r="Y1093" t="str">
            <v>Social</v>
          </cell>
          <cell r="Z1093" t="str">
            <v>I00</v>
          </cell>
          <cell r="AA1093" t="str">
            <v>Social</v>
          </cell>
          <cell r="AB1093" t="str">
            <v>5900</v>
          </cell>
          <cell r="AC1093" t="str">
            <v>41</v>
          </cell>
          <cell r="AD1093" t="str">
            <v>OnGo</v>
          </cell>
        </row>
        <row r="1094">
          <cell r="A1094" t="str">
            <v>P-SD-I00-007</v>
          </cell>
          <cell r="B1094" t="str">
            <v>5000199006670</v>
          </cell>
          <cell r="C1094" t="str">
            <v>Sudan</v>
          </cell>
          <cell r="D1094" t="str">
            <v/>
          </cell>
          <cell r="E1094" t="str">
            <v/>
          </cell>
          <cell r="F1094" t="str">
            <v/>
          </cell>
          <cell r="G1094" t="str">
            <v/>
          </cell>
          <cell r="H1094" t="str">
            <v/>
          </cell>
          <cell r="I1094" t="str">
            <v/>
          </cell>
          <cell r="J1094" t="str">
            <v/>
          </cell>
          <cell r="K1094" t="str">
            <v/>
          </cell>
          <cell r="L1094" t="str">
            <v/>
          </cell>
          <cell r="M1094">
            <v>0</v>
          </cell>
          <cell r="Q1094" t="str">
            <v>SOV</v>
          </cell>
          <cell r="R1094">
            <v>1</v>
          </cell>
          <cell r="T1094" t="str">
            <v>SUPPORT TO THE HUMANITARIAN AND FOOD SECURITY RESPONSE</v>
          </cell>
          <cell r="U1094" t="str">
            <v>AHHD1</v>
          </cell>
          <cell r="V1094" t="str">
            <v>I</v>
          </cell>
          <cell r="W1094" t="str">
            <v>Social</v>
          </cell>
          <cell r="X1094" t="str">
            <v>I0</v>
          </cell>
          <cell r="Y1094" t="str">
            <v>Social</v>
          </cell>
          <cell r="Z1094" t="str">
            <v>I00</v>
          </cell>
          <cell r="AA1094" t="str">
            <v>Social</v>
          </cell>
          <cell r="AB1094" t="str">
            <v>5000</v>
          </cell>
          <cell r="AC1094" t="str">
            <v>50</v>
          </cell>
          <cell r="AD1094" t="str">
            <v>APVD</v>
          </cell>
        </row>
        <row r="1095">
          <cell r="A1095" t="str">
            <v>P-SD-IA0-001</v>
          </cell>
          <cell r="B1095" t="str">
            <v>5900155008451</v>
          </cell>
          <cell r="C1095" t="str">
            <v>Sudan</v>
          </cell>
          <cell r="D1095" t="str">
            <v/>
          </cell>
          <cell r="E1095">
            <v>439693.67</v>
          </cell>
          <cell r="F1095">
            <v>1527843.67</v>
          </cell>
          <cell r="G1095">
            <v>3327895.76</v>
          </cell>
          <cell r="H1095">
            <v>194953.79</v>
          </cell>
          <cell r="I1095">
            <v>1205478.8999999999</v>
          </cell>
          <cell r="J1095">
            <v>464233.45000000007</v>
          </cell>
          <cell r="K1095">
            <v>396336.19000000006</v>
          </cell>
          <cell r="L1095" t="str">
            <v/>
          </cell>
          <cell r="M1095">
            <v>7556435.4299999997</v>
          </cell>
          <cell r="Q1095" t="str">
            <v>SOV</v>
          </cell>
          <cell r="R1095">
            <v>1</v>
          </cell>
          <cell r="T1095" t="str">
            <v>CAPACITY BUILDING FOR IMPROVED QUALITY OF THE EDUCATION SYST</v>
          </cell>
          <cell r="U1095" t="str">
            <v>AHHD1</v>
          </cell>
          <cell r="V1095" t="str">
            <v>I</v>
          </cell>
          <cell r="W1095" t="str">
            <v>Social</v>
          </cell>
          <cell r="X1095" t="str">
            <v>IA</v>
          </cell>
          <cell r="Y1095" t="str">
            <v>Education</v>
          </cell>
          <cell r="Z1095" t="str">
            <v>IA0</v>
          </cell>
          <cell r="AA1095" t="str">
            <v>Education</v>
          </cell>
          <cell r="AB1095" t="str">
            <v>5900</v>
          </cell>
          <cell r="AC1095" t="str">
            <v>41</v>
          </cell>
          <cell r="AD1095" t="str">
            <v>OnGo</v>
          </cell>
        </row>
        <row r="1096">
          <cell r="A1096" t="str">
            <v>P-SD-IBD-006</v>
          </cell>
          <cell r="B1096" t="str">
            <v>2100155029468</v>
          </cell>
          <cell r="C1096" t="str">
            <v>Sudan</v>
          </cell>
          <cell r="D1096">
            <v>163385.18</v>
          </cell>
          <cell r="E1096">
            <v>926608.38</v>
          </cell>
          <cell r="F1096">
            <v>2841275.8</v>
          </cell>
          <cell r="G1096">
            <v>1044434.84</v>
          </cell>
          <cell r="H1096">
            <v>4027576.4000000004</v>
          </cell>
          <cell r="I1096">
            <v>4734818.59</v>
          </cell>
          <cell r="J1096">
            <v>1251763.96</v>
          </cell>
          <cell r="K1096">
            <v>858849.99</v>
          </cell>
          <cell r="L1096">
            <v>182445.82000000004</v>
          </cell>
          <cell r="M1096">
            <v>16031158.960000003</v>
          </cell>
          <cell r="Q1096" t="str">
            <v>SOV</v>
          </cell>
          <cell r="R1096">
            <v>1</v>
          </cell>
          <cell r="T1096" t="str">
            <v>BUILDING CAPACITY FOR INCLUSIVE SERVICE DELIVERY (BCISD)</v>
          </cell>
          <cell r="U1096" t="str">
            <v>AHHD1</v>
          </cell>
          <cell r="V1096" t="str">
            <v>I</v>
          </cell>
          <cell r="W1096" t="str">
            <v>Social</v>
          </cell>
          <cell r="X1096" t="str">
            <v>IB</v>
          </cell>
          <cell r="Y1096" t="str">
            <v>Health</v>
          </cell>
          <cell r="Z1096" t="str">
            <v>IBD</v>
          </cell>
          <cell r="AA1096" t="str">
            <v>General Health</v>
          </cell>
          <cell r="AB1096" t="str">
            <v>2100</v>
          </cell>
          <cell r="AC1096" t="str">
            <v>41</v>
          </cell>
          <cell r="AD1096" t="str">
            <v>OnGo</v>
          </cell>
        </row>
        <row r="1097">
          <cell r="A1097" t="str">
            <v>P-SD-ID0-003</v>
          </cell>
          <cell r="B1097" t="str">
            <v>5900155009901</v>
          </cell>
          <cell r="C1097" t="str">
            <v>Sudan</v>
          </cell>
          <cell r="D1097" t="str">
            <v/>
          </cell>
          <cell r="E1097">
            <v>1248454.29</v>
          </cell>
          <cell r="F1097">
            <v>111418.75</v>
          </cell>
          <cell r="G1097">
            <v>522851.52</v>
          </cell>
          <cell r="H1097">
            <v>75129.08</v>
          </cell>
          <cell r="I1097">
            <v>100848.85</v>
          </cell>
          <cell r="J1097" t="str">
            <v/>
          </cell>
          <cell r="K1097" t="str">
            <v/>
          </cell>
          <cell r="L1097" t="str">
            <v/>
          </cell>
          <cell r="M1097">
            <v>2058702.4900000002</v>
          </cell>
          <cell r="Q1097" t="str">
            <v>SOV</v>
          </cell>
          <cell r="R1097">
            <v>1</v>
          </cell>
          <cell r="T1097" t="str">
            <v>CAPACITY BUILDING FOR ENHANCED GENDER PARTICIPATION IN PEACE</v>
          </cell>
          <cell r="U1097" t="str">
            <v>AHHD1</v>
          </cell>
          <cell r="V1097" t="str">
            <v>I</v>
          </cell>
          <cell r="W1097" t="str">
            <v>Social</v>
          </cell>
          <cell r="X1097" t="str">
            <v>ID</v>
          </cell>
          <cell r="Y1097" t="str">
            <v>Gender Equity</v>
          </cell>
          <cell r="Z1097" t="str">
            <v>ID0</v>
          </cell>
          <cell r="AA1097" t="str">
            <v>Gender Equity</v>
          </cell>
          <cell r="AB1097" t="str">
            <v>5900</v>
          </cell>
          <cell r="AC1097" t="str">
            <v>84</v>
          </cell>
          <cell r="AD1097" t="str">
            <v>COMP</v>
          </cell>
        </row>
        <row r="1098">
          <cell r="A1098" t="str">
            <v>P-SD-ID0-004</v>
          </cell>
          <cell r="B1098" t="str">
            <v>5900155016454</v>
          </cell>
          <cell r="C1098" t="str">
            <v>Sudan</v>
          </cell>
          <cell r="D1098" t="str">
            <v/>
          </cell>
          <cell r="E1098" t="str">
            <v/>
          </cell>
          <cell r="F1098" t="str">
            <v/>
          </cell>
          <cell r="G1098" t="str">
            <v/>
          </cell>
          <cell r="H1098" t="str">
            <v/>
          </cell>
          <cell r="I1098" t="str">
            <v/>
          </cell>
          <cell r="J1098" t="str">
            <v/>
          </cell>
          <cell r="K1098" t="str">
            <v/>
          </cell>
          <cell r="L1098" t="str">
            <v/>
          </cell>
          <cell r="M1098">
            <v>0</v>
          </cell>
          <cell r="Q1098" t="str">
            <v>SOV</v>
          </cell>
          <cell r="R1098">
            <v>1</v>
          </cell>
          <cell r="T1098" t="str">
            <v>SUDAN -ACCELERATING WOMEN ENTREPRENEURSHIP AND ACCESS TO FIN</v>
          </cell>
          <cell r="U1098" t="str">
            <v>AHHD1</v>
          </cell>
          <cell r="V1098" t="str">
            <v>I</v>
          </cell>
          <cell r="W1098" t="str">
            <v>Social</v>
          </cell>
          <cell r="X1098" t="str">
            <v>ID</v>
          </cell>
          <cell r="Y1098" t="str">
            <v>Gender Equity</v>
          </cell>
          <cell r="Z1098" t="str">
            <v>ID0</v>
          </cell>
          <cell r="AA1098" t="str">
            <v>Gender Equity</v>
          </cell>
          <cell r="AB1098" t="str">
            <v>5900</v>
          </cell>
          <cell r="AC1098" t="str">
            <v>41</v>
          </cell>
          <cell r="AD1098" t="str">
            <v>OnGo</v>
          </cell>
        </row>
        <row r="1099">
          <cell r="A1099" t="str">
            <v>P-SD-K00-007</v>
          </cell>
          <cell r="B1099" t="str">
            <v>2100155040866</v>
          </cell>
          <cell r="C1099" t="str">
            <v>Sudan</v>
          </cell>
          <cell r="D1099" t="str">
            <v/>
          </cell>
          <cell r="E1099" t="str">
            <v/>
          </cell>
          <cell r="F1099" t="str">
            <v/>
          </cell>
          <cell r="G1099" t="str">
            <v/>
          </cell>
          <cell r="H1099" t="str">
            <v/>
          </cell>
          <cell r="I1099" t="str">
            <v/>
          </cell>
          <cell r="J1099">
            <v>482048.11</v>
          </cell>
          <cell r="K1099" t="str">
            <v/>
          </cell>
          <cell r="L1099" t="str">
            <v/>
          </cell>
          <cell r="M1099">
            <v>482048.11</v>
          </cell>
          <cell r="Q1099" t="str">
            <v>SOV</v>
          </cell>
          <cell r="R1099">
            <v>0.5</v>
          </cell>
          <cell r="T1099" t="str">
            <v>SUDAN-COVID-19 EMERGENCY RESPONSE SUPPORT PROJECT</v>
          </cell>
          <cell r="U1099" t="str">
            <v>AHHD1</v>
          </cell>
          <cell r="V1099" t="str">
            <v>K</v>
          </cell>
          <cell r="W1099" t="str">
            <v>Multi-Sector</v>
          </cell>
          <cell r="X1099" t="str">
            <v>K0</v>
          </cell>
          <cell r="Y1099" t="str">
            <v>Multi-Sector</v>
          </cell>
          <cell r="Z1099" t="str">
            <v>K00</v>
          </cell>
          <cell r="AA1099" t="str">
            <v>Multi-Sector</v>
          </cell>
          <cell r="AB1099" t="str">
            <v>2100</v>
          </cell>
          <cell r="AC1099" t="str">
            <v>41</v>
          </cell>
          <cell r="AD1099" t="str">
            <v>OnGo</v>
          </cell>
        </row>
        <row r="1100">
          <cell r="A1100" t="str">
            <v>P-SD-K00-007</v>
          </cell>
          <cell r="B1100" t="str">
            <v>5900155016402</v>
          </cell>
          <cell r="C1100" t="str">
            <v>Sudan</v>
          </cell>
          <cell r="D1100" t="str">
            <v/>
          </cell>
          <cell r="E1100" t="str">
            <v/>
          </cell>
          <cell r="F1100" t="str">
            <v/>
          </cell>
          <cell r="G1100" t="str">
            <v/>
          </cell>
          <cell r="H1100" t="str">
            <v/>
          </cell>
          <cell r="I1100" t="str">
            <v/>
          </cell>
          <cell r="J1100">
            <v>259213.13</v>
          </cell>
          <cell r="K1100" t="str">
            <v/>
          </cell>
          <cell r="L1100" t="str">
            <v/>
          </cell>
          <cell r="M1100">
            <v>259213.13</v>
          </cell>
          <cell r="Q1100" t="str">
            <v>SOV</v>
          </cell>
          <cell r="R1100">
            <v>0.5</v>
          </cell>
          <cell r="T1100" t="str">
            <v>SUDAN-COVID-19 EMERGENCY RESPONSE SUPPORT PROJECT</v>
          </cell>
          <cell r="U1100" t="str">
            <v>AHHD1</v>
          </cell>
          <cell r="V1100" t="str">
            <v>K</v>
          </cell>
          <cell r="W1100" t="str">
            <v>Multi-Sector</v>
          </cell>
          <cell r="X1100" t="str">
            <v>K0</v>
          </cell>
          <cell r="Y1100" t="str">
            <v>Multi-Sector</v>
          </cell>
          <cell r="Z1100" t="str">
            <v>K00</v>
          </cell>
          <cell r="AA1100" t="str">
            <v>Multi-Sector</v>
          </cell>
          <cell r="AB1100" t="str">
            <v>5900</v>
          </cell>
          <cell r="AC1100" t="str">
            <v>41</v>
          </cell>
          <cell r="AD1100" t="str">
            <v>OnGo</v>
          </cell>
        </row>
        <row r="1101">
          <cell r="A1101" t="str">
            <v>P-SD-KA0-007</v>
          </cell>
          <cell r="B1101" t="str">
            <v>5900155013652</v>
          </cell>
          <cell r="C1101" t="str">
            <v>Sudan</v>
          </cell>
          <cell r="D1101" t="str">
            <v/>
          </cell>
          <cell r="E1101" t="str">
            <v/>
          </cell>
          <cell r="F1101" t="str">
            <v/>
          </cell>
          <cell r="G1101">
            <v>98199.55</v>
          </cell>
          <cell r="H1101">
            <v>8863.11</v>
          </cell>
          <cell r="I1101">
            <v>149188.88</v>
          </cell>
          <cell r="J1101" t="str">
            <v/>
          </cell>
          <cell r="K1101" t="str">
            <v/>
          </cell>
          <cell r="L1101" t="str">
            <v/>
          </cell>
          <cell r="M1101">
            <v>256251.54</v>
          </cell>
          <cell r="Q1101" t="str">
            <v>SOV</v>
          </cell>
          <cell r="R1101">
            <v>1</v>
          </cell>
          <cell r="T1101" t="str">
            <v>POLICY SUPPORT TO PREPARATION FOR DEBT RELIEF</v>
          </cell>
          <cell r="U1101" t="str">
            <v>COSD</v>
          </cell>
          <cell r="V1101" t="str">
            <v>K</v>
          </cell>
          <cell r="W1101" t="str">
            <v>Multi-Sector</v>
          </cell>
          <cell r="X1101" t="str">
            <v>KA</v>
          </cell>
          <cell r="Y1101" t="str">
            <v>Public Sector Management</v>
          </cell>
          <cell r="Z1101" t="str">
            <v>KA0</v>
          </cell>
          <cell r="AA1101" t="str">
            <v>Public Sector Management</v>
          </cell>
          <cell r="AB1101" t="str">
            <v>5900</v>
          </cell>
          <cell r="AC1101" t="str">
            <v>84</v>
          </cell>
          <cell r="AD1101" t="str">
            <v>OnGo</v>
          </cell>
        </row>
        <row r="1102">
          <cell r="A1102" t="str">
            <v>P-SD-KF0-006</v>
          </cell>
          <cell r="B1102" t="str">
            <v>5900155016506</v>
          </cell>
          <cell r="C1102" t="str">
            <v>Sudan</v>
          </cell>
          <cell r="D1102" t="str">
            <v/>
          </cell>
          <cell r="E1102" t="str">
            <v/>
          </cell>
          <cell r="F1102" t="str">
            <v/>
          </cell>
          <cell r="G1102" t="str">
            <v/>
          </cell>
          <cell r="H1102" t="str">
            <v/>
          </cell>
          <cell r="I1102" t="str">
            <v/>
          </cell>
          <cell r="J1102">
            <v>144000000</v>
          </cell>
          <cell r="K1102" t="str">
            <v/>
          </cell>
          <cell r="L1102" t="str">
            <v/>
          </cell>
          <cell r="M1102">
            <v>144000000</v>
          </cell>
          <cell r="Q1102" t="str">
            <v>SOV</v>
          </cell>
          <cell r="R1102">
            <v>1</v>
          </cell>
          <cell r="T1102" t="str">
            <v>SUDAN ECONOMIC AND FINANCIAL REFORMS SUPPORT PROGRAM (EFRSP)</v>
          </cell>
          <cell r="U1102" t="str">
            <v>ECGF2</v>
          </cell>
          <cell r="V1102" t="str">
            <v>K</v>
          </cell>
          <cell r="W1102" t="str">
            <v>Multi-Sector</v>
          </cell>
          <cell r="X1102" t="str">
            <v>KF</v>
          </cell>
          <cell r="Y1102" t="str">
            <v>Institutional Support</v>
          </cell>
          <cell r="Z1102" t="str">
            <v>KF0</v>
          </cell>
          <cell r="AA1102" t="str">
            <v>Institutional Support</v>
          </cell>
          <cell r="AB1102" t="str">
            <v>5900</v>
          </cell>
          <cell r="AC1102" t="str">
            <v>20</v>
          </cell>
          <cell r="AD1102" t="str">
            <v>COMP</v>
          </cell>
        </row>
        <row r="1103">
          <cell r="A1103" t="str">
            <v>P-SD-KF0-007</v>
          </cell>
          <cell r="B1103" t="str">
            <v>5900155016508</v>
          </cell>
          <cell r="C1103" t="str">
            <v>Sudan</v>
          </cell>
          <cell r="D1103" t="str">
            <v/>
          </cell>
          <cell r="E1103" t="str">
            <v/>
          </cell>
          <cell r="F1103" t="str">
            <v/>
          </cell>
          <cell r="G1103" t="str">
            <v/>
          </cell>
          <cell r="H1103" t="str">
            <v/>
          </cell>
          <cell r="I1103" t="str">
            <v/>
          </cell>
          <cell r="J1103">
            <v>144345352.34</v>
          </cell>
          <cell r="K1103" t="str">
            <v/>
          </cell>
          <cell r="L1103" t="str">
            <v/>
          </cell>
          <cell r="M1103">
            <v>144345352.34</v>
          </cell>
          <cell r="Q1103" t="str">
            <v>SOV</v>
          </cell>
          <cell r="R1103">
            <v>1</v>
          </cell>
          <cell r="T1103" t="str">
            <v>ARREARS CLEARANCE OPERATION (TRANSFER FROM TSF PILLAR II TO</v>
          </cell>
          <cell r="U1103" t="str">
            <v>ECCE</v>
          </cell>
          <cell r="V1103" t="str">
            <v>K</v>
          </cell>
          <cell r="W1103" t="str">
            <v>Multi-Sector</v>
          </cell>
          <cell r="X1103" t="str">
            <v>KF</v>
          </cell>
          <cell r="Y1103" t="str">
            <v>Institutional Support</v>
          </cell>
          <cell r="Z1103" t="str">
            <v>KF0</v>
          </cell>
          <cell r="AA1103" t="str">
            <v>Institutional Support</v>
          </cell>
          <cell r="AB1103" t="str">
            <v>5900</v>
          </cell>
          <cell r="AC1103" t="str">
            <v>85</v>
          </cell>
          <cell r="AD1103" t="str">
            <v>CLSD</v>
          </cell>
        </row>
        <row r="1104">
          <cell r="A1104" t="str">
            <v>P-SL-AA0-019</v>
          </cell>
          <cell r="B1104" t="str">
            <v>2100155040116</v>
          </cell>
          <cell r="C1104" t="str">
            <v>Sierra Leone</v>
          </cell>
          <cell r="D1104" t="str">
            <v/>
          </cell>
          <cell r="E1104" t="str">
            <v/>
          </cell>
          <cell r="F1104" t="str">
            <v/>
          </cell>
          <cell r="G1104" t="str">
            <v/>
          </cell>
          <cell r="H1104" t="str">
            <v/>
          </cell>
          <cell r="I1104">
            <v>357913.86</v>
          </cell>
          <cell r="J1104">
            <v>1079552.58</v>
          </cell>
          <cell r="K1104">
            <v>1394447</v>
          </cell>
          <cell r="L1104">
            <v>231007.28</v>
          </cell>
          <cell r="M1104">
            <v>3062920.7199999997</v>
          </cell>
          <cell r="Q1104" t="str">
            <v>SOV</v>
          </cell>
          <cell r="R1104">
            <v>1</v>
          </cell>
          <cell r="T1104" t="str">
            <v>SIERRA LEONE - AGRIBUSINESS AND RICE VALUE CHAIN SUPPORT (SL</v>
          </cell>
          <cell r="U1104" t="str">
            <v>AHAI5</v>
          </cell>
          <cell r="V1104" t="str">
            <v>A</v>
          </cell>
          <cell r="W1104" t="str">
            <v>Agriculture</v>
          </cell>
          <cell r="X1104" t="str">
            <v>AA</v>
          </cell>
          <cell r="Y1104" t="str">
            <v>Agriculture</v>
          </cell>
          <cell r="Z1104" t="str">
            <v>AA0</v>
          </cell>
          <cell r="AA1104" t="str">
            <v>Agriculture</v>
          </cell>
          <cell r="AB1104" t="str">
            <v>2100</v>
          </cell>
          <cell r="AC1104" t="str">
            <v>41</v>
          </cell>
          <cell r="AD1104" t="str">
            <v>OnGo</v>
          </cell>
        </row>
        <row r="1105">
          <cell r="A1105" t="str">
            <v>P-SL-AA0-021</v>
          </cell>
          <cell r="B1105" t="str">
            <v>2100155041122</v>
          </cell>
          <cell r="C1105" t="str">
            <v>Sierra Leone</v>
          </cell>
          <cell r="D1105" t="str">
            <v/>
          </cell>
          <cell r="E1105" t="str">
            <v/>
          </cell>
          <cell r="F1105" t="str">
            <v/>
          </cell>
          <cell r="G1105" t="str">
            <v/>
          </cell>
          <cell r="H1105" t="str">
            <v/>
          </cell>
          <cell r="I1105" t="str">
            <v/>
          </cell>
          <cell r="J1105" t="str">
            <v/>
          </cell>
          <cell r="K1105">
            <v>7669.78</v>
          </cell>
          <cell r="L1105">
            <v>188495.06</v>
          </cell>
          <cell r="M1105">
            <v>196164.84</v>
          </cell>
          <cell r="Q1105" t="str">
            <v>SOV</v>
          </cell>
          <cell r="R1105">
            <v>0.33333333333333331</v>
          </cell>
          <cell r="T1105" t="str">
            <v>RICE AGRO INDUSTRIES CLUSTERS DEVELOPMENT</v>
          </cell>
          <cell r="U1105" t="str">
            <v>AHAI1</v>
          </cell>
          <cell r="V1105" t="str">
            <v>A</v>
          </cell>
          <cell r="W1105" t="str">
            <v>Agriculture</v>
          </cell>
          <cell r="X1105" t="str">
            <v>AA</v>
          </cell>
          <cell r="Y1105" t="str">
            <v>Agriculture</v>
          </cell>
          <cell r="Z1105" t="str">
            <v>AA0</v>
          </cell>
          <cell r="AA1105" t="str">
            <v>Agriculture</v>
          </cell>
          <cell r="AB1105" t="str">
            <v>2100</v>
          </cell>
          <cell r="AC1105" t="str">
            <v>41</v>
          </cell>
          <cell r="AD1105" t="str">
            <v>OnGo</v>
          </cell>
        </row>
        <row r="1106">
          <cell r="A1106" t="str">
            <v>P-SL-AA0-021</v>
          </cell>
          <cell r="B1106" t="str">
            <v>2100155042183</v>
          </cell>
          <cell r="C1106" t="str">
            <v>Sierra Leone</v>
          </cell>
          <cell r="D1106" t="str">
            <v/>
          </cell>
          <cell r="E1106" t="str">
            <v/>
          </cell>
          <cell r="F1106" t="str">
            <v/>
          </cell>
          <cell r="G1106" t="str">
            <v/>
          </cell>
          <cell r="H1106" t="str">
            <v/>
          </cell>
          <cell r="I1106" t="str">
            <v/>
          </cell>
          <cell r="J1106" t="str">
            <v/>
          </cell>
          <cell r="K1106" t="str">
            <v/>
          </cell>
          <cell r="L1106">
            <v>14510.25</v>
          </cell>
          <cell r="M1106">
            <v>14510.25</v>
          </cell>
          <cell r="Q1106" t="str">
            <v>SOV</v>
          </cell>
          <cell r="R1106">
            <v>0.33333333333333331</v>
          </cell>
          <cell r="T1106" t="str">
            <v>RICE AGRO INDUSTRIES CLUSTERS DEVELOPMENT</v>
          </cell>
          <cell r="U1106" t="str">
            <v>AHAI1</v>
          </cell>
          <cell r="V1106" t="str">
            <v>A</v>
          </cell>
          <cell r="W1106" t="str">
            <v>Agriculture</v>
          </cell>
          <cell r="X1106" t="str">
            <v>AA</v>
          </cell>
          <cell r="Y1106" t="str">
            <v>Agriculture</v>
          </cell>
          <cell r="Z1106" t="str">
            <v>AA0</v>
          </cell>
          <cell r="AA1106" t="str">
            <v>Agriculture</v>
          </cell>
          <cell r="AB1106" t="str">
            <v>2100</v>
          </cell>
          <cell r="AC1106" t="str">
            <v>40</v>
          </cell>
          <cell r="AD1106" t="str">
            <v>OnGo</v>
          </cell>
        </row>
        <row r="1107">
          <cell r="A1107" t="str">
            <v>P-SL-AA0-021</v>
          </cell>
          <cell r="B1107" t="str">
            <v>5900155016654</v>
          </cell>
          <cell r="C1107" t="str">
            <v>Sierra Leone</v>
          </cell>
          <cell r="D1107" t="str">
            <v/>
          </cell>
          <cell r="E1107" t="str">
            <v/>
          </cell>
          <cell r="F1107" t="str">
            <v/>
          </cell>
          <cell r="G1107" t="str">
            <v/>
          </cell>
          <cell r="H1107" t="str">
            <v/>
          </cell>
          <cell r="I1107" t="str">
            <v/>
          </cell>
          <cell r="J1107" t="str">
            <v/>
          </cell>
          <cell r="K1107">
            <v>320225.44</v>
          </cell>
          <cell r="L1107">
            <v>541144.68999999994</v>
          </cell>
          <cell r="M1107">
            <v>861370.12999999989</v>
          </cell>
          <cell r="Q1107" t="str">
            <v>SOV</v>
          </cell>
          <cell r="R1107">
            <v>0.33333333333333331</v>
          </cell>
          <cell r="T1107" t="str">
            <v>RICE AGRO INDUSTRIES CLUSTERS DEVELOPMENT</v>
          </cell>
          <cell r="U1107" t="str">
            <v>AHAI1</v>
          </cell>
          <cell r="V1107" t="str">
            <v>A</v>
          </cell>
          <cell r="W1107" t="str">
            <v>Agriculture</v>
          </cell>
          <cell r="X1107" t="str">
            <v>AA</v>
          </cell>
          <cell r="Y1107" t="str">
            <v>Agriculture</v>
          </cell>
          <cell r="Z1107" t="str">
            <v>AA0</v>
          </cell>
          <cell r="AA1107" t="str">
            <v>Agriculture</v>
          </cell>
          <cell r="AB1107" t="str">
            <v>5900</v>
          </cell>
          <cell r="AC1107" t="str">
            <v>41</v>
          </cell>
          <cell r="AD1107" t="str">
            <v>OnGo</v>
          </cell>
        </row>
        <row r="1108">
          <cell r="A1108" t="str">
            <v>P-SL-AA0-023</v>
          </cell>
          <cell r="B1108" t="str">
            <v>5900155017265</v>
          </cell>
          <cell r="C1108" t="str">
            <v>Sierra Leone</v>
          </cell>
          <cell r="D1108" t="str">
            <v/>
          </cell>
          <cell r="E1108" t="str">
            <v/>
          </cell>
          <cell r="F1108" t="str">
            <v/>
          </cell>
          <cell r="G1108" t="str">
            <v/>
          </cell>
          <cell r="H1108" t="str">
            <v/>
          </cell>
          <cell r="I1108" t="str">
            <v/>
          </cell>
          <cell r="J1108" t="str">
            <v/>
          </cell>
          <cell r="K1108">
            <v>1500000</v>
          </cell>
          <cell r="L1108" t="str">
            <v/>
          </cell>
          <cell r="M1108">
            <v>1500000</v>
          </cell>
          <cell r="Q1108" t="str">
            <v>SOV</v>
          </cell>
          <cell r="R1108">
            <v>1</v>
          </cell>
          <cell r="T1108" t="str">
            <v>EMERGENCY FOOD PRODUCTION PROJECT</v>
          </cell>
          <cell r="U1108" t="str">
            <v>AHAI1</v>
          </cell>
          <cell r="V1108" t="str">
            <v>A</v>
          </cell>
          <cell r="W1108" t="str">
            <v>Agriculture</v>
          </cell>
          <cell r="X1108" t="str">
            <v>AA</v>
          </cell>
          <cell r="Y1108" t="str">
            <v>Agriculture</v>
          </cell>
          <cell r="Z1108" t="str">
            <v>AA0</v>
          </cell>
          <cell r="AA1108" t="str">
            <v>Agriculture</v>
          </cell>
          <cell r="AB1108" t="str">
            <v>5900</v>
          </cell>
          <cell r="AC1108" t="str">
            <v>20</v>
          </cell>
          <cell r="AD1108" t="str">
            <v>OnGo</v>
          </cell>
        </row>
        <row r="1109">
          <cell r="A1109" t="str">
            <v>P-SL-DB0-010</v>
          </cell>
          <cell r="B1109" t="str">
            <v>2100150034796</v>
          </cell>
          <cell r="C1109" t="str">
            <v>Sierra Leone</v>
          </cell>
          <cell r="D1109" t="str">
            <v/>
          </cell>
          <cell r="E1109" t="str">
            <v/>
          </cell>
          <cell r="F1109" t="str">
            <v/>
          </cell>
          <cell r="G1109">
            <v>507963.40999999992</v>
          </cell>
          <cell r="H1109">
            <v>681153.99</v>
          </cell>
          <cell r="I1109">
            <v>772076.87999999989</v>
          </cell>
          <cell r="J1109">
            <v>304670.06</v>
          </cell>
          <cell r="K1109">
            <v>22604.21</v>
          </cell>
          <cell r="L1109" t="str">
            <v/>
          </cell>
          <cell r="M1109">
            <v>2288468.5499999998</v>
          </cell>
          <cell r="Q1109" t="str">
            <v>SOV</v>
          </cell>
          <cell r="R1109">
            <v>0.33333333333333331</v>
          </cell>
          <cell r="T1109" t="str">
            <v>MANO RIVER UNION - REHABILITATION OF BO-BANDAJUMA ROAD PROJE</v>
          </cell>
          <cell r="U1109" t="str">
            <v>PICU5</v>
          </cell>
          <cell r="V1109" t="str">
            <v>D</v>
          </cell>
          <cell r="W1109" t="str">
            <v>Transport</v>
          </cell>
          <cell r="X1109" t="str">
            <v>DB</v>
          </cell>
          <cell r="Y1109" t="str">
            <v>Road Transport / Highways</v>
          </cell>
          <cell r="Z1109" t="str">
            <v>DB0</v>
          </cell>
          <cell r="AA1109" t="str">
            <v>Road Transport / Highways</v>
          </cell>
          <cell r="AB1109" t="str">
            <v>2100</v>
          </cell>
          <cell r="AC1109" t="str">
            <v>10</v>
          </cell>
          <cell r="AD1109" t="str">
            <v>CLSD</v>
          </cell>
        </row>
        <row r="1110">
          <cell r="A1110" t="str">
            <v>P-SL-DB0-010</v>
          </cell>
          <cell r="B1110" t="str">
            <v>5900150000702</v>
          </cell>
          <cell r="C1110" t="str">
            <v>Sierra Leone</v>
          </cell>
          <cell r="D1110" t="str">
            <v/>
          </cell>
          <cell r="E1110" t="str">
            <v/>
          </cell>
          <cell r="F1110" t="str">
            <v/>
          </cell>
          <cell r="G1110">
            <v>609600.56000000006</v>
          </cell>
          <cell r="H1110">
            <v>537621.54</v>
          </cell>
          <cell r="I1110">
            <v>943613.48</v>
          </cell>
          <cell r="J1110">
            <v>195691.74000000002</v>
          </cell>
          <cell r="K1110">
            <v>104404.01</v>
          </cell>
          <cell r="L1110" t="str">
            <v/>
          </cell>
          <cell r="M1110">
            <v>2390931.33</v>
          </cell>
          <cell r="Q1110" t="str">
            <v>SOV</v>
          </cell>
          <cell r="R1110">
            <v>0.33333333333333331</v>
          </cell>
          <cell r="T1110" t="str">
            <v>MANO RIVER UNION - REHABILITATION OF BO-BANDAJUMA ROAD PROJE</v>
          </cell>
          <cell r="U1110" t="str">
            <v>PICU5</v>
          </cell>
          <cell r="V1110" t="str">
            <v>D</v>
          </cell>
          <cell r="W1110" t="str">
            <v>Transport</v>
          </cell>
          <cell r="X1110" t="str">
            <v>DB</v>
          </cell>
          <cell r="Y1110" t="str">
            <v>Road Transport / Highways</v>
          </cell>
          <cell r="Z1110" t="str">
            <v>DB0</v>
          </cell>
          <cell r="AA1110" t="str">
            <v>Road Transport / Highways</v>
          </cell>
          <cell r="AB1110" t="str">
            <v>5900</v>
          </cell>
          <cell r="AC1110" t="str">
            <v>10</v>
          </cell>
          <cell r="AD1110" t="str">
            <v>CLSD</v>
          </cell>
        </row>
        <row r="1111">
          <cell r="A1111" t="str">
            <v>P-SL-DB0-010</v>
          </cell>
          <cell r="B1111" t="str">
            <v>6540654001182</v>
          </cell>
          <cell r="C1111" t="str">
            <v>Sierra Leone</v>
          </cell>
          <cell r="D1111" t="str">
            <v/>
          </cell>
          <cell r="E1111" t="str">
            <v/>
          </cell>
          <cell r="F1111" t="str">
            <v/>
          </cell>
          <cell r="G1111" t="str">
            <v/>
          </cell>
          <cell r="H1111" t="str">
            <v/>
          </cell>
          <cell r="I1111" t="str">
            <v/>
          </cell>
          <cell r="J1111" t="str">
            <v/>
          </cell>
          <cell r="K1111" t="str">
            <v/>
          </cell>
          <cell r="L1111" t="str">
            <v/>
          </cell>
          <cell r="M1111">
            <v>0</v>
          </cell>
          <cell r="Q1111" t="str">
            <v>SOV</v>
          </cell>
          <cell r="R1111">
            <v>0.33333333333333331</v>
          </cell>
          <cell r="T1111" t="str">
            <v>MANO RIVER UNION - REHABILITATION OF BO-BANDAJUMA ROAD PROJE</v>
          </cell>
          <cell r="U1111" t="str">
            <v>PICU5</v>
          </cell>
          <cell r="V1111" t="str">
            <v>D</v>
          </cell>
          <cell r="W1111" t="str">
            <v>Transport</v>
          </cell>
          <cell r="X1111" t="str">
            <v>DB</v>
          </cell>
          <cell r="Y1111" t="str">
            <v>Road Transport / Highways</v>
          </cell>
          <cell r="Z1111" t="str">
            <v>DB0</v>
          </cell>
          <cell r="AA1111" t="str">
            <v>Road Transport / Highways</v>
          </cell>
          <cell r="AB1111" t="str">
            <v>6540</v>
          </cell>
          <cell r="AC1111" t="str">
            <v>10</v>
          </cell>
          <cell r="AD1111" t="str">
            <v>CLSD</v>
          </cell>
        </row>
        <row r="1112">
          <cell r="A1112" t="str">
            <v>P-SL-E00-004</v>
          </cell>
          <cell r="B1112" t="str">
            <v>2100150040547</v>
          </cell>
          <cell r="C1112" t="str">
            <v>Sierra Leone</v>
          </cell>
          <cell r="D1112" t="str">
            <v/>
          </cell>
          <cell r="E1112" t="str">
            <v/>
          </cell>
          <cell r="F1112" t="str">
            <v/>
          </cell>
          <cell r="G1112" t="str">
            <v/>
          </cell>
          <cell r="H1112" t="str">
            <v/>
          </cell>
          <cell r="I1112">
            <v>35008.78</v>
          </cell>
          <cell r="J1112" t="str">
            <v/>
          </cell>
          <cell r="K1112">
            <v>1049906.94</v>
          </cell>
          <cell r="L1112">
            <v>1480510.66</v>
          </cell>
          <cell r="M1112">
            <v>2565426.38</v>
          </cell>
          <cell r="Q1112" t="str">
            <v>SOV</v>
          </cell>
          <cell r="R1112">
            <v>0.33333333333333331</v>
          </cell>
          <cell r="T1112" t="str">
            <v>FREETOWN WASH &amp; AQUATIC ENVIRONMENT REVAMPING PROJECT</v>
          </cell>
          <cell r="U1112" t="str">
            <v>AHWS3</v>
          </cell>
          <cell r="V1112" t="str">
            <v>E</v>
          </cell>
          <cell r="W1112" t="str">
            <v>Water Sup/Sanit</v>
          </cell>
          <cell r="X1112" t="str">
            <v>E0</v>
          </cell>
          <cell r="Y1112" t="str">
            <v>Water supply and Sanitation</v>
          </cell>
          <cell r="Z1112" t="str">
            <v>E00</v>
          </cell>
          <cell r="AA1112" t="str">
            <v>Water supply and Sanitation</v>
          </cell>
          <cell r="AB1112" t="str">
            <v>2100</v>
          </cell>
          <cell r="AC1112" t="str">
            <v>10</v>
          </cell>
          <cell r="AD1112" t="str">
            <v>OnGo</v>
          </cell>
        </row>
        <row r="1113">
          <cell r="A1113" t="str">
            <v>P-SL-E00-004</v>
          </cell>
          <cell r="B1113" t="str">
            <v>2100155038617</v>
          </cell>
          <cell r="C1113" t="str">
            <v>Sierra Leone</v>
          </cell>
          <cell r="D1113" t="str">
            <v/>
          </cell>
          <cell r="E1113" t="str">
            <v/>
          </cell>
          <cell r="F1113" t="str">
            <v/>
          </cell>
          <cell r="G1113" t="str">
            <v/>
          </cell>
          <cell r="H1113" t="str">
            <v/>
          </cell>
          <cell r="I1113">
            <v>231532.12</v>
          </cell>
          <cell r="J1113">
            <v>418342.28</v>
          </cell>
          <cell r="K1113">
            <v>512165.08</v>
          </cell>
          <cell r="L1113">
            <v>269196.08999999991</v>
          </cell>
          <cell r="M1113">
            <v>1431235.5699999998</v>
          </cell>
          <cell r="Q1113" t="str">
            <v>SOV</v>
          </cell>
          <cell r="R1113">
            <v>0.33333333333333331</v>
          </cell>
          <cell r="T1113" t="str">
            <v>FREETOWN WASH &amp; AQUATIC ENVIRONMENT REVAMPING PROJECT</v>
          </cell>
          <cell r="U1113" t="str">
            <v>AHWS3</v>
          </cell>
          <cell r="V1113" t="str">
            <v>E</v>
          </cell>
          <cell r="W1113" t="str">
            <v>Water Sup/Sanit</v>
          </cell>
          <cell r="X1113" t="str">
            <v>E0</v>
          </cell>
          <cell r="Y1113" t="str">
            <v>Water supply and Sanitation</v>
          </cell>
          <cell r="Z1113" t="str">
            <v>E00</v>
          </cell>
          <cell r="AA1113" t="str">
            <v>Water supply and Sanitation</v>
          </cell>
          <cell r="AB1113" t="str">
            <v>2100</v>
          </cell>
          <cell r="AC1113" t="str">
            <v>40</v>
          </cell>
          <cell r="AD1113" t="str">
            <v>OnGo</v>
          </cell>
        </row>
        <row r="1114">
          <cell r="A1114" t="str">
            <v>P-SL-E00-004</v>
          </cell>
          <cell r="B1114" t="str">
            <v>6540654001532</v>
          </cell>
          <cell r="C1114" t="str">
            <v>Sierra Leone</v>
          </cell>
          <cell r="D1114" t="str">
            <v/>
          </cell>
          <cell r="E1114" t="str">
            <v/>
          </cell>
          <cell r="F1114" t="str">
            <v/>
          </cell>
          <cell r="G1114" t="str">
            <v/>
          </cell>
          <cell r="H1114" t="str">
            <v/>
          </cell>
          <cell r="I1114" t="str">
            <v/>
          </cell>
          <cell r="J1114" t="str">
            <v/>
          </cell>
          <cell r="K1114" t="str">
            <v/>
          </cell>
          <cell r="L1114" t="str">
            <v/>
          </cell>
          <cell r="M1114">
            <v>0</v>
          </cell>
          <cell r="Q1114" t="str">
            <v>SOV</v>
          </cell>
          <cell r="R1114">
            <v>0.33333333333333331</v>
          </cell>
          <cell r="T1114" t="str">
            <v>FREETOWN WASH &amp; AQUATIC ENVIRONMENT REVAMPING PROJECT</v>
          </cell>
          <cell r="U1114" t="str">
            <v>AHWS3</v>
          </cell>
          <cell r="V1114" t="str">
            <v>E</v>
          </cell>
          <cell r="W1114" t="str">
            <v>Water Sup/Sanit</v>
          </cell>
          <cell r="X1114" t="str">
            <v>E0</v>
          </cell>
          <cell r="Y1114" t="str">
            <v>Water supply and Sanitation</v>
          </cell>
          <cell r="Z1114" t="str">
            <v>E00</v>
          </cell>
          <cell r="AA1114" t="str">
            <v>Water supply and Sanitation</v>
          </cell>
          <cell r="AB1114" t="str">
            <v>6540</v>
          </cell>
          <cell r="AC1114" t="str">
            <v>10</v>
          </cell>
          <cell r="AD1114" t="str">
            <v>OnGo</v>
          </cell>
        </row>
        <row r="1115">
          <cell r="A1115" t="str">
            <v>P-SL-E00-006</v>
          </cell>
          <cell r="B1115" t="str">
            <v>5600155005001</v>
          </cell>
          <cell r="C1115" t="str">
            <v>Sierra Leone</v>
          </cell>
          <cell r="D1115" t="str">
            <v/>
          </cell>
          <cell r="E1115" t="str">
            <v/>
          </cell>
          <cell r="F1115" t="str">
            <v/>
          </cell>
          <cell r="G1115" t="str">
            <v/>
          </cell>
          <cell r="H1115">
            <v>28664.6</v>
          </cell>
          <cell r="I1115">
            <v>141153.76999999999</v>
          </cell>
          <cell r="J1115">
            <v>188375.25</v>
          </cell>
          <cell r="K1115">
            <v>979274.7100000002</v>
          </cell>
          <cell r="L1115">
            <v>269051.26999999996</v>
          </cell>
          <cell r="M1115">
            <v>1606519.6</v>
          </cell>
          <cell r="Q1115" t="str">
            <v>SOV</v>
          </cell>
          <cell r="R1115">
            <v>1</v>
          </cell>
          <cell r="T1115" t="str">
            <v>FREETOWN WATER SUPPLY &amp; SANITATION MASTER PLAN AND INVESTMEN</v>
          </cell>
          <cell r="U1115" t="str">
            <v>AWTF</v>
          </cell>
          <cell r="V1115" t="str">
            <v>E</v>
          </cell>
          <cell r="W1115" t="str">
            <v>Water Sup/Sanit</v>
          </cell>
          <cell r="X1115" t="str">
            <v>E0</v>
          </cell>
          <cell r="Y1115" t="str">
            <v>Water supply and Sanitation</v>
          </cell>
          <cell r="Z1115" t="str">
            <v>E00</v>
          </cell>
          <cell r="AA1115" t="str">
            <v>Water supply and Sanitation</v>
          </cell>
          <cell r="AB1115" t="str">
            <v>5600</v>
          </cell>
          <cell r="AC1115" t="str">
            <v>46</v>
          </cell>
          <cell r="AD1115" t="str">
            <v>CLSD</v>
          </cell>
        </row>
        <row r="1116">
          <cell r="A1116" t="str">
            <v>P-SL-E00-007</v>
          </cell>
          <cell r="B1116" t="str">
            <v>2100155034566</v>
          </cell>
          <cell r="C1116" t="str">
            <v>Sierra Leone</v>
          </cell>
          <cell r="D1116" t="str">
            <v/>
          </cell>
          <cell r="E1116" t="str">
            <v/>
          </cell>
          <cell r="F1116" t="str">
            <v/>
          </cell>
          <cell r="G1116">
            <v>49889.53</v>
          </cell>
          <cell r="H1116">
            <v>237537.01</v>
          </cell>
          <cell r="I1116" t="str">
            <v/>
          </cell>
          <cell r="J1116" t="str">
            <v/>
          </cell>
          <cell r="K1116">
            <v>9872.18</v>
          </cell>
          <cell r="L1116" t="str">
            <v/>
          </cell>
          <cell r="M1116">
            <v>297298.72000000003</v>
          </cell>
          <cell r="Q1116" t="str">
            <v>SOV</v>
          </cell>
          <cell r="R1116">
            <v>0.33333333333333331</v>
          </cell>
          <cell r="T1116" t="str">
            <v>THREE TOWNS WATER SUPPLY AND SANITATION PROJECT - SUPPLEMENT</v>
          </cell>
          <cell r="U1116" t="str">
            <v>RDGW2</v>
          </cell>
          <cell r="V1116" t="str">
            <v>E</v>
          </cell>
          <cell r="W1116" t="str">
            <v>Water Sup/Sanit</v>
          </cell>
          <cell r="X1116" t="str">
            <v>E0</v>
          </cell>
          <cell r="Y1116" t="str">
            <v>Water supply and Sanitation</v>
          </cell>
          <cell r="Z1116" t="str">
            <v>E00</v>
          </cell>
          <cell r="AA1116" t="str">
            <v>Water supply and Sanitation</v>
          </cell>
          <cell r="AB1116" t="str">
            <v>2100</v>
          </cell>
          <cell r="AC1116" t="str">
            <v>40</v>
          </cell>
          <cell r="AD1116" t="str">
            <v>CLSD</v>
          </cell>
        </row>
        <row r="1117">
          <cell r="A1117" t="str">
            <v>P-SL-E00-007</v>
          </cell>
          <cell r="B1117" t="str">
            <v>5900155011851</v>
          </cell>
          <cell r="C1117" t="str">
            <v>Sierra Leone</v>
          </cell>
          <cell r="D1117" t="str">
            <v/>
          </cell>
          <cell r="E1117" t="str">
            <v/>
          </cell>
          <cell r="F1117" t="str">
            <v/>
          </cell>
          <cell r="G1117">
            <v>35058.089999999997</v>
          </cell>
          <cell r="H1117">
            <v>108151.12000000001</v>
          </cell>
          <cell r="I1117">
            <v>55418.44</v>
          </cell>
          <cell r="J1117" t="str">
            <v/>
          </cell>
          <cell r="K1117">
            <v>23366.76</v>
          </cell>
          <cell r="L1117" t="str">
            <v/>
          </cell>
          <cell r="M1117">
            <v>221994.41000000003</v>
          </cell>
          <cell r="Q1117" t="str">
            <v>SOV</v>
          </cell>
          <cell r="R1117">
            <v>0.33333333333333331</v>
          </cell>
          <cell r="T1117" t="str">
            <v>THREE TOWNS WATER SUPPLY AND SANITATION PROJECT - SUPPLEMENT</v>
          </cell>
          <cell r="U1117" t="str">
            <v>RDGW2</v>
          </cell>
          <cell r="V1117" t="str">
            <v>E</v>
          </cell>
          <cell r="W1117" t="str">
            <v>Water Sup/Sanit</v>
          </cell>
          <cell r="X1117" t="str">
            <v>E0</v>
          </cell>
          <cell r="Y1117" t="str">
            <v>Water supply and Sanitation</v>
          </cell>
          <cell r="Z1117" t="str">
            <v>E00</v>
          </cell>
          <cell r="AA1117" t="str">
            <v>Water supply and Sanitation</v>
          </cell>
          <cell r="AB1117" t="str">
            <v>5900</v>
          </cell>
          <cell r="AC1117" t="str">
            <v>40</v>
          </cell>
          <cell r="AD1117" t="str">
            <v>CLSD</v>
          </cell>
        </row>
        <row r="1118">
          <cell r="A1118" t="str">
            <v>P-SL-E00-007</v>
          </cell>
          <cell r="B1118" t="str">
            <v>6540654001232</v>
          </cell>
          <cell r="C1118" t="str">
            <v>Sierra Leone</v>
          </cell>
          <cell r="D1118" t="str">
            <v/>
          </cell>
          <cell r="E1118" t="str">
            <v/>
          </cell>
          <cell r="F1118" t="str">
            <v/>
          </cell>
          <cell r="G1118" t="str">
            <v/>
          </cell>
          <cell r="H1118" t="str">
            <v/>
          </cell>
          <cell r="I1118" t="str">
            <v/>
          </cell>
          <cell r="J1118" t="str">
            <v/>
          </cell>
          <cell r="K1118" t="str">
            <v/>
          </cell>
          <cell r="L1118" t="str">
            <v/>
          </cell>
          <cell r="M1118">
            <v>0</v>
          </cell>
          <cell r="Q1118" t="str">
            <v>SOV</v>
          </cell>
          <cell r="R1118">
            <v>0.33333333333333331</v>
          </cell>
          <cell r="T1118" t="str">
            <v>THREE TOWNS WATER SUPPLY AND SANITATION PROJECT - SUPPLEMENT</v>
          </cell>
          <cell r="U1118" t="str">
            <v>RDGW2</v>
          </cell>
          <cell r="V1118" t="str">
            <v>E</v>
          </cell>
          <cell r="W1118" t="str">
            <v>Water Sup/Sanit</v>
          </cell>
          <cell r="X1118" t="str">
            <v>E0</v>
          </cell>
          <cell r="Y1118" t="str">
            <v>Water supply and Sanitation</v>
          </cell>
          <cell r="Z1118" t="str">
            <v>E00</v>
          </cell>
          <cell r="AA1118" t="str">
            <v>Water supply and Sanitation</v>
          </cell>
          <cell r="AB1118" t="str">
            <v>6540</v>
          </cell>
          <cell r="AC1118" t="str">
            <v>10</v>
          </cell>
          <cell r="AD1118" t="str">
            <v>CLSD</v>
          </cell>
        </row>
        <row r="1119">
          <cell r="A1119" t="str">
            <v>P-SL-E00-013</v>
          </cell>
          <cell r="B1119" t="str">
            <v>5000199006269</v>
          </cell>
          <cell r="C1119" t="str">
            <v>Sierra Leone</v>
          </cell>
          <cell r="D1119" t="str">
            <v/>
          </cell>
          <cell r="E1119" t="str">
            <v/>
          </cell>
          <cell r="F1119" t="str">
            <v/>
          </cell>
          <cell r="G1119" t="str">
            <v/>
          </cell>
          <cell r="H1119" t="str">
            <v/>
          </cell>
          <cell r="I1119" t="str">
            <v/>
          </cell>
          <cell r="J1119" t="str">
            <v/>
          </cell>
          <cell r="K1119" t="str">
            <v/>
          </cell>
          <cell r="L1119" t="str">
            <v/>
          </cell>
          <cell r="M1119">
            <v>0</v>
          </cell>
          <cell r="Q1119" t="str">
            <v>SOV</v>
          </cell>
          <cell r="R1119">
            <v>1</v>
          </cell>
          <cell r="T1119" t="str">
            <v>EMERGENCY COVID-19 RELIEF ASSISTANCE FOR WATER, SANITATION A</v>
          </cell>
          <cell r="U1119" t="str">
            <v>RDGW2</v>
          </cell>
          <cell r="V1119" t="str">
            <v>E</v>
          </cell>
          <cell r="W1119" t="str">
            <v>Water Sup/Sanit</v>
          </cell>
          <cell r="X1119" t="str">
            <v>E0</v>
          </cell>
          <cell r="Y1119" t="str">
            <v>Water supply and Sanitation</v>
          </cell>
          <cell r="Z1119" t="str">
            <v>E00</v>
          </cell>
          <cell r="AA1119" t="str">
            <v>Water supply and Sanitation</v>
          </cell>
          <cell r="AB1119" t="str">
            <v>5000</v>
          </cell>
          <cell r="AC1119" t="str">
            <v>50</v>
          </cell>
          <cell r="AD1119" t="str">
            <v>CLSD</v>
          </cell>
        </row>
        <row r="1120">
          <cell r="A1120" t="str">
            <v>P-SL-F00-007</v>
          </cell>
          <cell r="B1120" t="str">
            <v>2100150036795</v>
          </cell>
          <cell r="C1120" t="str">
            <v>Sierra Leone</v>
          </cell>
          <cell r="D1120" t="str">
            <v/>
          </cell>
          <cell r="E1120" t="str">
            <v/>
          </cell>
          <cell r="F1120" t="str">
            <v/>
          </cell>
          <cell r="G1120" t="str">
            <v/>
          </cell>
          <cell r="H1120">
            <v>706477.05</v>
          </cell>
          <cell r="I1120">
            <v>448852.49000000005</v>
          </cell>
          <cell r="J1120">
            <v>826550.97000000009</v>
          </cell>
          <cell r="K1120">
            <v>1472306.77</v>
          </cell>
          <cell r="L1120">
            <v>181228.07</v>
          </cell>
          <cell r="M1120">
            <v>3635415.35</v>
          </cell>
          <cell r="Q1120" t="str">
            <v>SOV</v>
          </cell>
          <cell r="R1120">
            <v>0.25</v>
          </cell>
          <cell r="T1120" t="str">
            <v>BO AND KENEMA DISTRIBUTION SYSTEM REHABILITATION AND EXPANSI</v>
          </cell>
          <cell r="U1120" t="str">
            <v>PESD3</v>
          </cell>
          <cell r="V1120" t="str">
            <v>F</v>
          </cell>
          <cell r="W1120" t="str">
            <v>Power</v>
          </cell>
          <cell r="X1120" t="str">
            <v>F0</v>
          </cell>
          <cell r="Y1120" t="str">
            <v>Power</v>
          </cell>
          <cell r="Z1120" t="str">
            <v>F00</v>
          </cell>
          <cell r="AA1120" t="str">
            <v>Power</v>
          </cell>
          <cell r="AB1120" t="str">
            <v>2100</v>
          </cell>
          <cell r="AC1120" t="str">
            <v>10</v>
          </cell>
          <cell r="AD1120" t="str">
            <v>OnGo</v>
          </cell>
        </row>
        <row r="1121">
          <cell r="A1121" t="str">
            <v>P-SL-F00-007</v>
          </cell>
          <cell r="B1121" t="str">
            <v>2100155033970</v>
          </cell>
          <cell r="C1121" t="str">
            <v>Sierra Leone</v>
          </cell>
          <cell r="D1121" t="str">
            <v/>
          </cell>
          <cell r="E1121" t="str">
            <v/>
          </cell>
          <cell r="F1121" t="str">
            <v/>
          </cell>
          <cell r="G1121">
            <v>69161.149999999994</v>
          </cell>
          <cell r="H1121">
            <v>481964.34</v>
          </cell>
          <cell r="I1121">
            <v>275513.81999999995</v>
          </cell>
          <cell r="J1121">
            <v>467591.07000000007</v>
          </cell>
          <cell r="K1121">
            <v>2250937.5100000002</v>
          </cell>
          <cell r="L1121">
            <v>178134.37</v>
          </cell>
          <cell r="M1121">
            <v>3723302.2600000002</v>
          </cell>
          <cell r="Q1121" t="str">
            <v>SOV</v>
          </cell>
          <cell r="R1121">
            <v>0.25</v>
          </cell>
          <cell r="T1121" t="str">
            <v>BO AND KENEMA DISTRIBUTION SYSTEM REHABILITATION AND EXPANSI</v>
          </cell>
          <cell r="U1121" t="str">
            <v>PESD3</v>
          </cell>
          <cell r="V1121" t="str">
            <v>F</v>
          </cell>
          <cell r="W1121" t="str">
            <v>Power</v>
          </cell>
          <cell r="X1121" t="str">
            <v>F0</v>
          </cell>
          <cell r="Y1121" t="str">
            <v>Power</v>
          </cell>
          <cell r="Z1121" t="str">
            <v>F00</v>
          </cell>
          <cell r="AA1121" t="str">
            <v>Power</v>
          </cell>
          <cell r="AB1121" t="str">
            <v>2100</v>
          </cell>
          <cell r="AC1121" t="str">
            <v>40</v>
          </cell>
          <cell r="AD1121" t="str">
            <v>OnGo</v>
          </cell>
        </row>
        <row r="1122">
          <cell r="A1122" t="str">
            <v>P-SL-F00-007</v>
          </cell>
          <cell r="B1122" t="str">
            <v>5900155015001</v>
          </cell>
          <cell r="C1122" t="str">
            <v>Sierra Leone</v>
          </cell>
          <cell r="D1122" t="str">
            <v/>
          </cell>
          <cell r="E1122" t="str">
            <v/>
          </cell>
          <cell r="F1122" t="str">
            <v/>
          </cell>
          <cell r="G1122" t="str">
            <v/>
          </cell>
          <cell r="H1122">
            <v>3709821.06</v>
          </cell>
          <cell r="I1122">
            <v>2374357.0699999998</v>
          </cell>
          <cell r="J1122">
            <v>3352834.64</v>
          </cell>
          <cell r="K1122">
            <v>7365696.5299999993</v>
          </cell>
          <cell r="L1122">
            <v>2708412.7800000003</v>
          </cell>
          <cell r="M1122">
            <v>19511122.079999998</v>
          </cell>
          <cell r="Q1122" t="str">
            <v>SOV</v>
          </cell>
          <cell r="R1122">
            <v>0.25</v>
          </cell>
          <cell r="T1122" t="str">
            <v>BO AND KENEMA DISTRIBUTION SYSTEM REHABILITATION AND EXPANSI</v>
          </cell>
          <cell r="U1122" t="str">
            <v>PESD3</v>
          </cell>
          <cell r="V1122" t="str">
            <v>F</v>
          </cell>
          <cell r="W1122" t="str">
            <v>Power</v>
          </cell>
          <cell r="X1122" t="str">
            <v>F0</v>
          </cell>
          <cell r="Y1122" t="str">
            <v>Power</v>
          </cell>
          <cell r="Z1122" t="str">
            <v>F00</v>
          </cell>
          <cell r="AA1122" t="str">
            <v>Power</v>
          </cell>
          <cell r="AB1122" t="str">
            <v>5900</v>
          </cell>
          <cell r="AC1122" t="str">
            <v>40</v>
          </cell>
          <cell r="AD1122" t="str">
            <v>OnGo</v>
          </cell>
        </row>
        <row r="1123">
          <cell r="A1123" t="str">
            <v>P-SL-F00-007</v>
          </cell>
          <cell r="B1123" t="str">
            <v>5900155015002</v>
          </cell>
          <cell r="C1123" t="str">
            <v>Sierra Leone</v>
          </cell>
          <cell r="D1123" t="str">
            <v/>
          </cell>
          <cell r="E1123" t="str">
            <v/>
          </cell>
          <cell r="F1123" t="str">
            <v/>
          </cell>
          <cell r="G1123" t="str">
            <v/>
          </cell>
          <cell r="H1123">
            <v>14743.9</v>
          </cell>
          <cell r="I1123">
            <v>20805.29</v>
          </cell>
          <cell r="J1123">
            <v>1370902.42</v>
          </cell>
          <cell r="K1123" t="str">
            <v/>
          </cell>
          <cell r="L1123">
            <v>538041.99</v>
          </cell>
          <cell r="M1123">
            <v>1944493.5999999999</v>
          </cell>
          <cell r="Q1123" t="str">
            <v>SOV</v>
          </cell>
          <cell r="R1123">
            <v>0.25</v>
          </cell>
          <cell r="T1123" t="str">
            <v>BO AND KENEMA DISTRIBUTION SYSTEM REHABILITATION AND EXPANSI</v>
          </cell>
          <cell r="U1123" t="str">
            <v>PESD3</v>
          </cell>
          <cell r="V1123" t="str">
            <v>F</v>
          </cell>
          <cell r="W1123" t="str">
            <v>Power</v>
          </cell>
          <cell r="X1123" t="str">
            <v>F0</v>
          </cell>
          <cell r="Y1123" t="str">
            <v>Power</v>
          </cell>
          <cell r="Z1123" t="str">
            <v>F00</v>
          </cell>
          <cell r="AA1123" t="str">
            <v>Power</v>
          </cell>
          <cell r="AB1123" t="str">
            <v>5900</v>
          </cell>
          <cell r="AC1123" t="str">
            <v>84</v>
          </cell>
          <cell r="AD1123" t="str">
            <v>OnGo</v>
          </cell>
        </row>
        <row r="1124">
          <cell r="A1124" t="str">
            <v>P-SL-F00-008</v>
          </cell>
          <cell r="B1124" t="str">
            <v>2000130015282</v>
          </cell>
          <cell r="C1124" t="str">
            <v>Sierra Leone</v>
          </cell>
          <cell r="D1124" t="str">
            <v/>
          </cell>
          <cell r="E1124" t="str">
            <v/>
          </cell>
          <cell r="F1124" t="str">
            <v/>
          </cell>
          <cell r="G1124" t="str">
            <v/>
          </cell>
          <cell r="H1124" t="str">
            <v/>
          </cell>
          <cell r="I1124" t="str">
            <v/>
          </cell>
          <cell r="J1124" t="str">
            <v/>
          </cell>
          <cell r="K1124" t="str">
            <v/>
          </cell>
          <cell r="L1124" t="str">
            <v/>
          </cell>
          <cell r="M1124">
            <v>0</v>
          </cell>
          <cell r="Q1124" t="str">
            <v>NSO</v>
          </cell>
          <cell r="R1124">
            <v>1</v>
          </cell>
          <cell r="T1124" t="str">
            <v>CEC AFRICA SIERRA LEONE HFO IPP PROJECT</v>
          </cell>
          <cell r="U1124" t="str">
            <v>PESR2</v>
          </cell>
          <cell r="V1124" t="str">
            <v>F</v>
          </cell>
          <cell r="W1124" t="str">
            <v>Power</v>
          </cell>
          <cell r="X1124" t="str">
            <v>F0</v>
          </cell>
          <cell r="Y1124" t="str">
            <v>Power</v>
          </cell>
          <cell r="Z1124" t="str">
            <v>F00</v>
          </cell>
          <cell r="AA1124" t="str">
            <v>Power</v>
          </cell>
          <cell r="AB1124" t="str">
            <v>2000</v>
          </cell>
          <cell r="AC1124" t="str">
            <v>10</v>
          </cell>
          <cell r="AD1124" t="str">
            <v>TERM</v>
          </cell>
        </row>
        <row r="1125">
          <cell r="A1125" t="str">
            <v>P-SL-HAB-002</v>
          </cell>
          <cell r="B1125" t="str">
            <v>2000120004869</v>
          </cell>
          <cell r="C1125" t="str">
            <v>Sierra Leone</v>
          </cell>
          <cell r="D1125" t="str">
            <v/>
          </cell>
          <cell r="E1125" t="str">
            <v/>
          </cell>
          <cell r="F1125" t="str">
            <v/>
          </cell>
          <cell r="G1125" t="str">
            <v/>
          </cell>
          <cell r="H1125">
            <v>1438507.4</v>
          </cell>
          <cell r="I1125" t="str">
            <v/>
          </cell>
          <cell r="J1125" t="str">
            <v/>
          </cell>
          <cell r="K1125" t="str">
            <v/>
          </cell>
          <cell r="L1125" t="str">
            <v/>
          </cell>
          <cell r="M1125">
            <v>1438507.4</v>
          </cell>
          <cell r="Q1125" t="str">
            <v>NSO</v>
          </cell>
          <cell r="R1125">
            <v>0.5</v>
          </cell>
          <cell r="T1125" t="str">
            <v>USD 3 MILLION FACILITY TO UNION TRUST BANK LIMITED</v>
          </cell>
          <cell r="U1125" t="str">
            <v>PIFD1</v>
          </cell>
          <cell r="V1125" t="str">
            <v>H</v>
          </cell>
          <cell r="W1125" t="str">
            <v>Finance</v>
          </cell>
          <cell r="X1125" t="str">
            <v>HA</v>
          </cell>
          <cell r="Y1125" t="str">
            <v>Banks</v>
          </cell>
          <cell r="Z1125" t="str">
            <v>HAB</v>
          </cell>
          <cell r="AA1125" t="str">
            <v>Commercial Banking</v>
          </cell>
          <cell r="AB1125" t="str">
            <v>2000</v>
          </cell>
          <cell r="AC1125" t="str">
            <v>11</v>
          </cell>
          <cell r="AD1125" t="str">
            <v>TERM</v>
          </cell>
        </row>
        <row r="1126">
          <cell r="A1126" t="str">
            <v>P-SL-HAB-002</v>
          </cell>
          <cell r="B1126" t="str">
            <v>5060140000251</v>
          </cell>
          <cell r="C1126" t="str">
            <v>Sierra Leone</v>
          </cell>
          <cell r="D1126" t="str">
            <v/>
          </cell>
          <cell r="E1126" t="str">
            <v/>
          </cell>
          <cell r="F1126" t="str">
            <v/>
          </cell>
          <cell r="G1126" t="str">
            <v/>
          </cell>
          <cell r="H1126" t="str">
            <v/>
          </cell>
          <cell r="I1126" t="str">
            <v/>
          </cell>
          <cell r="J1126" t="str">
            <v/>
          </cell>
          <cell r="K1126" t="str">
            <v/>
          </cell>
          <cell r="L1126" t="str">
            <v/>
          </cell>
          <cell r="M1126">
            <v>0</v>
          </cell>
          <cell r="Q1126" t="str">
            <v>NSO</v>
          </cell>
          <cell r="R1126">
            <v>0.5</v>
          </cell>
          <cell r="T1126" t="str">
            <v>USD 3 MILLION FACILITY TO UNION TRUST BANK LIMITED</v>
          </cell>
          <cell r="U1126" t="str">
            <v>PIFD1</v>
          </cell>
          <cell r="V1126" t="str">
            <v>H</v>
          </cell>
          <cell r="W1126" t="str">
            <v>Finance</v>
          </cell>
          <cell r="X1126" t="str">
            <v>HA</v>
          </cell>
          <cell r="Y1126" t="str">
            <v>Banks</v>
          </cell>
          <cell r="Z1126" t="str">
            <v>HAB</v>
          </cell>
          <cell r="AA1126" t="str">
            <v>Commercial Banking</v>
          </cell>
          <cell r="AB1126" t="str">
            <v>5060</v>
          </cell>
          <cell r="AC1126" t="str">
            <v>70</v>
          </cell>
          <cell r="AD1126" t="str">
            <v>TERM</v>
          </cell>
        </row>
        <row r="1127">
          <cell r="A1127" t="str">
            <v>P-SL-I00-003</v>
          </cell>
          <cell r="B1127" t="str">
            <v>5000199004268</v>
          </cell>
          <cell r="C1127" t="str">
            <v>Sierra Leone</v>
          </cell>
          <cell r="D1127" t="str">
            <v/>
          </cell>
          <cell r="E1127" t="str">
            <v/>
          </cell>
          <cell r="F1127" t="str">
            <v/>
          </cell>
          <cell r="G1127" t="str">
            <v/>
          </cell>
          <cell r="H1127" t="str">
            <v/>
          </cell>
          <cell r="I1127" t="str">
            <v/>
          </cell>
          <cell r="J1127" t="str">
            <v/>
          </cell>
          <cell r="K1127" t="str">
            <v/>
          </cell>
          <cell r="L1127" t="str">
            <v/>
          </cell>
          <cell r="M1127">
            <v>0</v>
          </cell>
          <cell r="Q1127" t="str">
            <v>SOV</v>
          </cell>
          <cell r="R1127">
            <v>1</v>
          </cell>
          <cell r="T1127" t="str">
            <v>EMERGENCY HUMANITARIAN RELIEF ASSISTANCE TO FLOODS VICTIMS</v>
          </cell>
          <cell r="U1127" t="str">
            <v>RDGW4</v>
          </cell>
          <cell r="V1127" t="str">
            <v>I</v>
          </cell>
          <cell r="W1127" t="str">
            <v>Social</v>
          </cell>
          <cell r="X1127" t="str">
            <v>I0</v>
          </cell>
          <cell r="Y1127" t="str">
            <v>Social</v>
          </cell>
          <cell r="Z1127" t="str">
            <v>I00</v>
          </cell>
          <cell r="AA1127" t="str">
            <v>Social</v>
          </cell>
          <cell r="AB1127" t="str">
            <v>5000</v>
          </cell>
          <cell r="AC1127" t="str">
            <v>50</v>
          </cell>
          <cell r="AD1127" t="str">
            <v>CLSD</v>
          </cell>
        </row>
        <row r="1128">
          <cell r="A1128" t="str">
            <v>P-SL-KA0-016</v>
          </cell>
          <cell r="B1128" t="str">
            <v>5900155015251</v>
          </cell>
          <cell r="C1128" t="str">
            <v>Sierra Leone</v>
          </cell>
          <cell r="D1128" t="str">
            <v/>
          </cell>
          <cell r="E1128" t="str">
            <v/>
          </cell>
          <cell r="F1128" t="str">
            <v/>
          </cell>
          <cell r="G1128" t="str">
            <v/>
          </cell>
          <cell r="H1128">
            <v>15000000</v>
          </cell>
          <cell r="I1128" t="str">
            <v/>
          </cell>
          <cell r="J1128" t="str">
            <v/>
          </cell>
          <cell r="K1128" t="str">
            <v/>
          </cell>
          <cell r="L1128" t="str">
            <v/>
          </cell>
          <cell r="M1128">
            <v>15000000</v>
          </cell>
          <cell r="Q1128" t="str">
            <v>SOV</v>
          </cell>
          <cell r="R1128">
            <v>1</v>
          </cell>
          <cell r="T1128" t="str">
            <v>FISCAL CONSOLIDATION SUPPORT PROGRAMME (FCSP)</v>
          </cell>
          <cell r="U1128" t="str">
            <v>ECGF1</v>
          </cell>
          <cell r="V1128" t="str">
            <v>K</v>
          </cell>
          <cell r="W1128" t="str">
            <v>Multi-Sector</v>
          </cell>
          <cell r="X1128" t="str">
            <v>KA</v>
          </cell>
          <cell r="Y1128" t="str">
            <v>Public Sector Management</v>
          </cell>
          <cell r="Z1128" t="str">
            <v>KA0</v>
          </cell>
          <cell r="AA1128" t="str">
            <v>Public Sector Management</v>
          </cell>
          <cell r="AB1128" t="str">
            <v>5900</v>
          </cell>
          <cell r="AC1128" t="str">
            <v>20</v>
          </cell>
          <cell r="AD1128" t="str">
            <v>COMP</v>
          </cell>
        </row>
        <row r="1129">
          <cell r="A1129" t="str">
            <v>P-SL-KA0-017</v>
          </cell>
          <cell r="B1129" t="str">
            <v>2100155040750</v>
          </cell>
          <cell r="C1129" t="str">
            <v>Sierra Leone</v>
          </cell>
          <cell r="D1129" t="str">
            <v/>
          </cell>
          <cell r="E1129" t="str">
            <v/>
          </cell>
          <cell r="F1129" t="str">
            <v/>
          </cell>
          <cell r="G1129" t="str">
            <v/>
          </cell>
          <cell r="H1129" t="str">
            <v/>
          </cell>
          <cell r="I1129">
            <v>9000000</v>
          </cell>
          <cell r="J1129" t="str">
            <v/>
          </cell>
          <cell r="K1129" t="str">
            <v/>
          </cell>
          <cell r="L1129" t="str">
            <v/>
          </cell>
          <cell r="M1129">
            <v>9000000</v>
          </cell>
          <cell r="Q1129" t="str">
            <v>SOV</v>
          </cell>
          <cell r="R1129">
            <v>0.5</v>
          </cell>
          <cell r="T1129" t="str">
            <v>MULTI-COUNTRY COVID-19 CRISIS RESPONSE PROGRAMME (MCCRSP)-SI</v>
          </cell>
          <cell r="U1129" t="str">
            <v>ECGF</v>
          </cell>
          <cell r="V1129" t="str">
            <v>K</v>
          </cell>
          <cell r="W1129" t="str">
            <v>Multi-Sector</v>
          </cell>
          <cell r="X1129" t="str">
            <v>KA</v>
          </cell>
          <cell r="Y1129" t="str">
            <v>Public Sector Management</v>
          </cell>
          <cell r="Z1129" t="str">
            <v>KA0</v>
          </cell>
          <cell r="AA1129" t="str">
            <v>Public Sector Management</v>
          </cell>
          <cell r="AB1129" t="str">
            <v>2100</v>
          </cell>
          <cell r="AC1129" t="str">
            <v>20</v>
          </cell>
          <cell r="AD1129" t="str">
            <v>CLSD</v>
          </cell>
        </row>
        <row r="1130">
          <cell r="A1130" t="str">
            <v>P-SL-KA0-017</v>
          </cell>
          <cell r="B1130" t="str">
            <v>5900155016272</v>
          </cell>
          <cell r="C1130" t="str">
            <v>Sierra Leone</v>
          </cell>
          <cell r="D1130" t="str">
            <v/>
          </cell>
          <cell r="E1130" t="str">
            <v/>
          </cell>
          <cell r="F1130" t="str">
            <v/>
          </cell>
          <cell r="G1130" t="str">
            <v/>
          </cell>
          <cell r="H1130" t="str">
            <v/>
          </cell>
          <cell r="I1130">
            <v>9000000</v>
          </cell>
          <cell r="J1130" t="str">
            <v/>
          </cell>
          <cell r="K1130" t="str">
            <v/>
          </cell>
          <cell r="L1130" t="str">
            <v/>
          </cell>
          <cell r="M1130">
            <v>9000000</v>
          </cell>
          <cell r="Q1130" t="str">
            <v>SOV</v>
          </cell>
          <cell r="R1130">
            <v>0.5</v>
          </cell>
          <cell r="T1130" t="str">
            <v>MULTI-COUNTRY COVID-19 CRISIS RESPONSE PROGRAMME (MCCRSP)-SI</v>
          </cell>
          <cell r="U1130" t="str">
            <v>ECGF</v>
          </cell>
          <cell r="V1130" t="str">
            <v>K</v>
          </cell>
          <cell r="W1130" t="str">
            <v>Multi-Sector</v>
          </cell>
          <cell r="X1130" t="str">
            <v>KA</v>
          </cell>
          <cell r="Y1130" t="str">
            <v>Public Sector Management</v>
          </cell>
          <cell r="Z1130" t="str">
            <v>KA0</v>
          </cell>
          <cell r="AA1130" t="str">
            <v>Public Sector Management</v>
          </cell>
          <cell r="AB1130" t="str">
            <v>5900</v>
          </cell>
          <cell r="AC1130" t="str">
            <v>20</v>
          </cell>
          <cell r="AD1130" t="str">
            <v>CLSD</v>
          </cell>
        </row>
        <row r="1131">
          <cell r="A1131" t="str">
            <v>P-SL-KB0-001</v>
          </cell>
          <cell r="B1131" t="str">
            <v>5700155002601</v>
          </cell>
          <cell r="C1131" t="str">
            <v>Sierra Leone</v>
          </cell>
          <cell r="D1131" t="str">
            <v/>
          </cell>
          <cell r="E1131" t="str">
            <v/>
          </cell>
          <cell r="F1131">
            <v>33260</v>
          </cell>
          <cell r="G1131" t="str">
            <v/>
          </cell>
          <cell r="H1131">
            <v>166627.85999999999</v>
          </cell>
          <cell r="I1131">
            <v>137736.04999999999</v>
          </cell>
          <cell r="J1131">
            <v>349845.93</v>
          </cell>
          <cell r="K1131">
            <v>24800.629999999997</v>
          </cell>
          <cell r="L1131" t="str">
            <v/>
          </cell>
          <cell r="M1131">
            <v>712270.47</v>
          </cell>
          <cell r="Q1131" t="str">
            <v>SOV</v>
          </cell>
          <cell r="R1131">
            <v>0.5</v>
          </cell>
          <cell r="T1131" t="str">
            <v>SIERRA LEONE YOUTH ENTREPRENEURSHIP AND EMPLOYMENT PROJECT</v>
          </cell>
          <cell r="U1131" t="str">
            <v>AHHD0</v>
          </cell>
          <cell r="V1131" t="str">
            <v>K</v>
          </cell>
          <cell r="W1131" t="str">
            <v>Multi-Sector</v>
          </cell>
          <cell r="X1131" t="str">
            <v>KB</v>
          </cell>
          <cell r="Y1131" t="str">
            <v>Private Sector Management</v>
          </cell>
          <cell r="Z1131" t="str">
            <v>KB0</v>
          </cell>
          <cell r="AA1131" t="str">
            <v>Private Sector Management</v>
          </cell>
          <cell r="AB1131" t="str">
            <v>5700</v>
          </cell>
          <cell r="AC1131" t="str">
            <v>41</v>
          </cell>
          <cell r="AD1131" t="str">
            <v>COMP</v>
          </cell>
        </row>
        <row r="1132">
          <cell r="A1132" t="str">
            <v>P-SL-KB0-001</v>
          </cell>
          <cell r="B1132" t="str">
            <v>5900155010651</v>
          </cell>
          <cell r="C1132" t="str">
            <v>Sierra Leone</v>
          </cell>
          <cell r="D1132" t="str">
            <v/>
          </cell>
          <cell r="E1132" t="str">
            <v/>
          </cell>
          <cell r="F1132">
            <v>25046.84</v>
          </cell>
          <cell r="G1132">
            <v>129463.18</v>
          </cell>
          <cell r="H1132">
            <v>314080.25</v>
          </cell>
          <cell r="I1132">
            <v>267071.72000000003</v>
          </cell>
          <cell r="J1132">
            <v>263765.93</v>
          </cell>
          <cell r="K1132" t="str">
            <v/>
          </cell>
          <cell r="L1132" t="str">
            <v/>
          </cell>
          <cell r="M1132">
            <v>999427.91999999993</v>
          </cell>
          <cell r="Q1132" t="str">
            <v>SOV</v>
          </cell>
          <cell r="R1132">
            <v>0.5</v>
          </cell>
          <cell r="T1132" t="str">
            <v>SIERRA LEONE YOUTH ENTREPRENEURSHIP AND EMPLOYMENT PROJECT</v>
          </cell>
          <cell r="U1132" t="str">
            <v>AHHD0</v>
          </cell>
          <cell r="V1132" t="str">
            <v>K</v>
          </cell>
          <cell r="W1132" t="str">
            <v>Multi-Sector</v>
          </cell>
          <cell r="X1132" t="str">
            <v>KB</v>
          </cell>
          <cell r="Y1132" t="str">
            <v>Private Sector Management</v>
          </cell>
          <cell r="Z1132" t="str">
            <v>KB0</v>
          </cell>
          <cell r="AA1132" t="str">
            <v>Private Sector Management</v>
          </cell>
          <cell r="AB1132" t="str">
            <v>5900</v>
          </cell>
          <cell r="AC1132" t="str">
            <v>84</v>
          </cell>
          <cell r="AD1132" t="str">
            <v>COMP</v>
          </cell>
        </row>
        <row r="1133">
          <cell r="A1133" t="str">
            <v>P-SL-KF0-011</v>
          </cell>
          <cell r="B1133" t="str">
            <v>5900155015651</v>
          </cell>
          <cell r="C1133" t="str">
            <v>Sierra Leone</v>
          </cell>
          <cell r="D1133" t="str">
            <v/>
          </cell>
          <cell r="E1133" t="str">
            <v/>
          </cell>
          <cell r="F1133" t="str">
            <v/>
          </cell>
          <cell r="G1133" t="str">
            <v/>
          </cell>
          <cell r="H1133">
            <v>585093.29</v>
          </cell>
          <cell r="I1133" t="str">
            <v/>
          </cell>
          <cell r="J1133">
            <v>414906.71</v>
          </cell>
          <cell r="K1133" t="str">
            <v/>
          </cell>
          <cell r="L1133" t="str">
            <v/>
          </cell>
          <cell r="M1133">
            <v>1000000</v>
          </cell>
          <cell r="Q1133" t="str">
            <v>SOV</v>
          </cell>
          <cell r="R1133">
            <v>1</v>
          </cell>
          <cell r="T1133" t="str">
            <v>ENHANCING TAX COMPLIANCE IN SIERRA LEONE.</v>
          </cell>
          <cell r="U1133" t="str">
            <v>ECGF1</v>
          </cell>
          <cell r="V1133" t="str">
            <v>K</v>
          </cell>
          <cell r="W1133" t="str">
            <v>Multi-Sector</v>
          </cell>
          <cell r="X1133" t="str">
            <v>KF</v>
          </cell>
          <cell r="Y1133" t="str">
            <v>Institutional Support</v>
          </cell>
          <cell r="Z1133" t="str">
            <v>KF0</v>
          </cell>
          <cell r="AA1133" t="str">
            <v>Institutional Support</v>
          </cell>
          <cell r="AB1133" t="str">
            <v>5900</v>
          </cell>
          <cell r="AC1133" t="str">
            <v>84</v>
          </cell>
          <cell r="AD1133" t="str">
            <v>CLSD</v>
          </cell>
        </row>
        <row r="1134">
          <cell r="A1134" t="str">
            <v>P-SL-KF0-012</v>
          </cell>
          <cell r="B1134" t="str">
            <v>5900155015951</v>
          </cell>
          <cell r="C1134" t="str">
            <v>Sierra Leone</v>
          </cell>
          <cell r="D1134" t="str">
            <v/>
          </cell>
          <cell r="E1134" t="str">
            <v/>
          </cell>
          <cell r="F1134" t="str">
            <v/>
          </cell>
          <cell r="G1134" t="str">
            <v/>
          </cell>
          <cell r="H1134" t="str">
            <v/>
          </cell>
          <cell r="I1134">
            <v>248761.71</v>
          </cell>
          <cell r="J1134">
            <v>246926.42</v>
          </cell>
          <cell r="K1134" t="str">
            <v/>
          </cell>
          <cell r="L1134" t="str">
            <v/>
          </cell>
          <cell r="M1134">
            <v>495688.13</v>
          </cell>
          <cell r="Q1134" t="str">
            <v>SOV</v>
          </cell>
          <cell r="R1134">
            <v>1</v>
          </cell>
          <cell r="T1134" t="str">
            <v>ENHANCING POLICY DEVELOPMENT: RESEARCH &amp; CAPACITY BUILDING</v>
          </cell>
          <cell r="U1134" t="str">
            <v>ECGF1</v>
          </cell>
          <cell r="V1134" t="str">
            <v>K</v>
          </cell>
          <cell r="W1134" t="str">
            <v>Multi-Sector</v>
          </cell>
          <cell r="X1134" t="str">
            <v>KF</v>
          </cell>
          <cell r="Y1134" t="str">
            <v>Institutional Support</v>
          </cell>
          <cell r="Z1134" t="str">
            <v>KF0</v>
          </cell>
          <cell r="AA1134" t="str">
            <v>Institutional Support</v>
          </cell>
          <cell r="AB1134" t="str">
            <v>5900</v>
          </cell>
          <cell r="AC1134" t="str">
            <v>84</v>
          </cell>
          <cell r="AD1134" t="str">
            <v>OnGo</v>
          </cell>
        </row>
        <row r="1135">
          <cell r="A1135" t="str">
            <v>P-SL-KF0-013</v>
          </cell>
          <cell r="B1135" t="str">
            <v>5900155018308</v>
          </cell>
          <cell r="C1135" t="str">
            <v>Sierra Leone</v>
          </cell>
          <cell r="D1135" t="str">
            <v/>
          </cell>
          <cell r="E1135" t="str">
            <v/>
          </cell>
          <cell r="F1135" t="str">
            <v/>
          </cell>
          <cell r="G1135" t="str">
            <v/>
          </cell>
          <cell r="H1135" t="str">
            <v/>
          </cell>
          <cell r="I1135" t="str">
            <v/>
          </cell>
          <cell r="J1135" t="str">
            <v/>
          </cell>
          <cell r="K1135" t="str">
            <v/>
          </cell>
          <cell r="L1135" t="str">
            <v/>
          </cell>
          <cell r="M1135">
            <v>0</v>
          </cell>
          <cell r="Q1135" t="str">
            <v>SOV</v>
          </cell>
          <cell r="R1135">
            <v>1</v>
          </cell>
          <cell r="T1135" t="str">
            <v>STRENGTHENING EFFICIENCY IN PUBLIC DEBT MANAGEMENT PROJECT</v>
          </cell>
          <cell r="U1135" t="str">
            <v>ECGF2</v>
          </cell>
          <cell r="V1135" t="str">
            <v>K</v>
          </cell>
          <cell r="W1135" t="str">
            <v>Multi-Sector</v>
          </cell>
          <cell r="X1135" t="str">
            <v>KF</v>
          </cell>
          <cell r="Y1135" t="str">
            <v>Institutional Support</v>
          </cell>
          <cell r="Z1135" t="str">
            <v>KF0</v>
          </cell>
          <cell r="AA1135" t="str">
            <v>Institutional Support</v>
          </cell>
          <cell r="AB1135" t="str">
            <v>5900</v>
          </cell>
          <cell r="AC1135" t="str">
            <v>84</v>
          </cell>
          <cell r="AD1135" t="str">
            <v>APVD</v>
          </cell>
        </row>
        <row r="1136">
          <cell r="A1136" t="str">
            <v>P-SL-KZ0-002</v>
          </cell>
          <cell r="B1136" t="str">
            <v>5000199005118</v>
          </cell>
          <cell r="C1136" t="str">
            <v>Sierra Leone</v>
          </cell>
          <cell r="D1136" t="str">
            <v/>
          </cell>
          <cell r="E1136" t="str">
            <v/>
          </cell>
          <cell r="F1136" t="str">
            <v/>
          </cell>
          <cell r="G1136" t="str">
            <v/>
          </cell>
          <cell r="H1136" t="str">
            <v/>
          </cell>
          <cell r="I1136" t="str">
            <v/>
          </cell>
          <cell r="J1136" t="str">
            <v/>
          </cell>
          <cell r="K1136" t="str">
            <v/>
          </cell>
          <cell r="L1136" t="str">
            <v/>
          </cell>
          <cell r="M1136">
            <v>0</v>
          </cell>
          <cell r="Q1136" t="str">
            <v>SOV</v>
          </cell>
          <cell r="R1136">
            <v>1</v>
          </cell>
          <cell r="T1136" t="str">
            <v>FREETOWN FLOODS AND LANDSLIDE IMPACT ALLEVIATION EMERGENCY R</v>
          </cell>
          <cell r="U1136" t="str">
            <v>AHAI5</v>
          </cell>
          <cell r="V1136" t="str">
            <v>K</v>
          </cell>
          <cell r="W1136" t="str">
            <v>Multi-Sector</v>
          </cell>
          <cell r="X1136" t="str">
            <v>KZ</v>
          </cell>
          <cell r="Y1136" t="str">
            <v>Other Multi Sector</v>
          </cell>
          <cell r="Z1136" t="str">
            <v>KZ0</v>
          </cell>
          <cell r="AA1136" t="str">
            <v>Other Multi Sector</v>
          </cell>
          <cell r="AB1136" t="str">
            <v>5000</v>
          </cell>
          <cell r="AC1136" t="str">
            <v>50</v>
          </cell>
          <cell r="AD1136" t="str">
            <v>COMP</v>
          </cell>
        </row>
        <row r="1137">
          <cell r="A1137" t="str">
            <v>P-SN-A00-008</v>
          </cell>
          <cell r="B1137" t="str">
            <v>2100150035743</v>
          </cell>
          <cell r="C1137" t="str">
            <v>Senegal</v>
          </cell>
          <cell r="D1137" t="str">
            <v/>
          </cell>
          <cell r="E1137" t="str">
            <v/>
          </cell>
          <cell r="F1137" t="str">
            <v/>
          </cell>
          <cell r="G1137">
            <v>24610.94</v>
          </cell>
          <cell r="H1137" t="str">
            <v/>
          </cell>
          <cell r="I1137" t="str">
            <v/>
          </cell>
          <cell r="J1137" t="str">
            <v/>
          </cell>
          <cell r="K1137" t="str">
            <v/>
          </cell>
          <cell r="L1137" t="str">
            <v/>
          </cell>
          <cell r="M1137">
            <v>24610.94</v>
          </cell>
          <cell r="Q1137" t="str">
            <v>SOV</v>
          </cell>
          <cell r="R1137">
            <v>1</v>
          </cell>
          <cell r="T1137" t="str">
            <v>PPF PROJET DE DÉVELOPPEMENT DE CHAINE VALEUR RIZ DANS LA VAL</v>
          </cell>
          <cell r="U1137" t="str">
            <v>RDGW4</v>
          </cell>
          <cell r="V1137" t="str">
            <v>A</v>
          </cell>
          <cell r="W1137" t="str">
            <v>Agriculture</v>
          </cell>
          <cell r="X1137" t="str">
            <v>A0</v>
          </cell>
          <cell r="Y1137" t="str">
            <v>Agriculture and Rural Development</v>
          </cell>
          <cell r="Z1137" t="str">
            <v>A00</v>
          </cell>
          <cell r="AA1137" t="str">
            <v>Agriculture and Rural Development</v>
          </cell>
          <cell r="AB1137" t="str">
            <v>2100</v>
          </cell>
          <cell r="AC1137" t="str">
            <v>32</v>
          </cell>
          <cell r="AD1137" t="str">
            <v>TERM</v>
          </cell>
        </row>
        <row r="1138">
          <cell r="A1138" t="str">
            <v>P-SN-A00-013</v>
          </cell>
          <cell r="B1138" t="str">
            <v>2000200004352</v>
          </cell>
          <cell r="C1138" t="str">
            <v>Senegal</v>
          </cell>
          <cell r="D1138" t="str">
            <v/>
          </cell>
          <cell r="E1138" t="str">
            <v/>
          </cell>
          <cell r="F1138" t="str">
            <v/>
          </cell>
          <cell r="G1138" t="str">
            <v/>
          </cell>
          <cell r="H1138" t="str">
            <v/>
          </cell>
          <cell r="I1138">
            <v>3182755.24</v>
          </cell>
          <cell r="J1138">
            <v>9177141.9700000025</v>
          </cell>
          <cell r="K1138">
            <v>8407821.8400000036</v>
          </cell>
          <cell r="L1138">
            <v>4294916.1800000016</v>
          </cell>
          <cell r="M1138">
            <v>25062635.230000004</v>
          </cell>
          <cell r="Q1138" t="str">
            <v>SOV</v>
          </cell>
          <cell r="R1138">
            <v>0.33333333333333331</v>
          </cell>
          <cell r="T1138" t="str">
            <v>PROJET VALORISATION DES EAUX DÉVELOP CHAINE DE VALEURS</v>
          </cell>
          <cell r="U1138" t="str">
            <v>AHAI5</v>
          </cell>
          <cell r="V1138" t="str">
            <v>A</v>
          </cell>
          <cell r="W1138" t="str">
            <v>Agriculture</v>
          </cell>
          <cell r="X1138" t="str">
            <v>A0</v>
          </cell>
          <cell r="Y1138" t="str">
            <v>Agriculture and Rural Development</v>
          </cell>
          <cell r="Z1138" t="str">
            <v>A00</v>
          </cell>
          <cell r="AA1138" t="str">
            <v>Agriculture and Rural Development</v>
          </cell>
          <cell r="AB1138" t="str">
            <v>2000</v>
          </cell>
          <cell r="AC1138" t="str">
            <v>10</v>
          </cell>
          <cell r="AD1138" t="str">
            <v>OnGo</v>
          </cell>
        </row>
        <row r="1139">
          <cell r="A1139" t="str">
            <v>P-SN-A00-013</v>
          </cell>
          <cell r="B1139" t="str">
            <v>5050200000851</v>
          </cell>
          <cell r="C1139" t="str">
            <v>Senegal</v>
          </cell>
          <cell r="D1139" t="str">
            <v/>
          </cell>
          <cell r="E1139" t="str">
            <v/>
          </cell>
          <cell r="F1139" t="str">
            <v/>
          </cell>
          <cell r="G1139" t="str">
            <v/>
          </cell>
          <cell r="H1139" t="str">
            <v/>
          </cell>
          <cell r="I1139">
            <v>1535863.57</v>
          </cell>
          <cell r="J1139">
            <v>3332684.9100000006</v>
          </cell>
          <cell r="K1139">
            <v>4199723.4499999983</v>
          </cell>
          <cell r="L1139">
            <v>1694387.2200000002</v>
          </cell>
          <cell r="M1139">
            <v>10762659.15</v>
          </cell>
          <cell r="Q1139" t="str">
            <v>SOV</v>
          </cell>
          <cell r="R1139">
            <v>0.33333333333333331</v>
          </cell>
          <cell r="T1139" t="str">
            <v>PROJET VALORISATION DES EAUX DÉVELOP CHAINE DE VALEURS</v>
          </cell>
          <cell r="U1139" t="str">
            <v>AHAI5</v>
          </cell>
          <cell r="V1139" t="str">
            <v>A</v>
          </cell>
          <cell r="W1139" t="str">
            <v>Agriculture</v>
          </cell>
          <cell r="X1139" t="str">
            <v>A0</v>
          </cell>
          <cell r="Y1139" t="str">
            <v>Agriculture and Rural Development</v>
          </cell>
          <cell r="Z1139" t="str">
            <v>A00</v>
          </cell>
          <cell r="AA1139" t="str">
            <v>Agriculture and Rural Development</v>
          </cell>
          <cell r="AB1139" t="str">
            <v>5050</v>
          </cell>
          <cell r="AC1139" t="str">
            <v>10</v>
          </cell>
          <cell r="AD1139" t="str">
            <v>OnGo</v>
          </cell>
        </row>
        <row r="1140">
          <cell r="A1140" t="str">
            <v>P-SN-A00-013</v>
          </cell>
          <cell r="B1140" t="str">
            <v>6540654001483</v>
          </cell>
          <cell r="C1140" t="str">
            <v>Senegal</v>
          </cell>
          <cell r="D1140" t="str">
            <v/>
          </cell>
          <cell r="E1140" t="str">
            <v/>
          </cell>
          <cell r="F1140" t="str">
            <v/>
          </cell>
          <cell r="G1140" t="str">
            <v/>
          </cell>
          <cell r="H1140" t="str">
            <v/>
          </cell>
          <cell r="I1140" t="str">
            <v/>
          </cell>
          <cell r="J1140" t="str">
            <v/>
          </cell>
          <cell r="K1140" t="str">
            <v/>
          </cell>
          <cell r="L1140" t="str">
            <v/>
          </cell>
          <cell r="M1140">
            <v>0</v>
          </cell>
          <cell r="Q1140" t="str">
            <v>SOV</v>
          </cell>
          <cell r="R1140">
            <v>0.33333333333333331</v>
          </cell>
          <cell r="T1140" t="str">
            <v>PROJET VALORISATION DES EAUX DÉVELOP CHAINE DE VALEURS</v>
          </cell>
          <cell r="U1140" t="str">
            <v>AHAI5</v>
          </cell>
          <cell r="V1140" t="str">
            <v>A</v>
          </cell>
          <cell r="W1140" t="str">
            <v>Agriculture</v>
          </cell>
          <cell r="X1140" t="str">
            <v>A0</v>
          </cell>
          <cell r="Y1140" t="str">
            <v>Agriculture and Rural Development</v>
          </cell>
          <cell r="Z1140" t="str">
            <v>A00</v>
          </cell>
          <cell r="AA1140" t="str">
            <v>Agriculture and Rural Development</v>
          </cell>
          <cell r="AB1140" t="str">
            <v>6540</v>
          </cell>
          <cell r="AC1140" t="str">
            <v>10</v>
          </cell>
          <cell r="AD1140" t="str">
            <v>OnGo</v>
          </cell>
        </row>
        <row r="1141">
          <cell r="A1141" t="str">
            <v>P-SN-A00-015</v>
          </cell>
          <cell r="B1141" t="str">
            <v>2000200005601</v>
          </cell>
          <cell r="C1141" t="str">
            <v>Senegal</v>
          </cell>
          <cell r="D1141" t="str">
            <v/>
          </cell>
          <cell r="E1141" t="str">
            <v/>
          </cell>
          <cell r="F1141" t="str">
            <v/>
          </cell>
          <cell r="G1141" t="str">
            <v/>
          </cell>
          <cell r="H1141" t="str">
            <v/>
          </cell>
          <cell r="I1141" t="str">
            <v/>
          </cell>
          <cell r="J1141" t="str">
            <v/>
          </cell>
          <cell r="K1141" t="str">
            <v/>
          </cell>
          <cell r="L1141" t="str">
            <v/>
          </cell>
          <cell r="M1141">
            <v>0</v>
          </cell>
          <cell r="Q1141" t="str">
            <v>SOV</v>
          </cell>
          <cell r="R1141">
            <v>1</v>
          </cell>
          <cell r="T1141" t="str">
            <v>PROJET DE ZONE DE TRANSFORMATION AGRO-INDUSTRIELLE DU CENTRE</v>
          </cell>
          <cell r="U1141" t="str">
            <v>AHFR2</v>
          </cell>
          <cell r="V1141" t="str">
            <v>A</v>
          </cell>
          <cell r="W1141" t="str">
            <v>Agriculture</v>
          </cell>
          <cell r="X1141" t="str">
            <v>A0</v>
          </cell>
          <cell r="Y1141" t="str">
            <v>Agriculture and Rural Development</v>
          </cell>
          <cell r="Z1141" t="str">
            <v>A00</v>
          </cell>
          <cell r="AA1141" t="str">
            <v>Agriculture and Rural Development</v>
          </cell>
          <cell r="AB1141" t="str">
            <v>2000</v>
          </cell>
          <cell r="AC1141" t="str">
            <v>10</v>
          </cell>
          <cell r="AD1141" t="str">
            <v>APVD</v>
          </cell>
        </row>
        <row r="1142">
          <cell r="A1142" t="str">
            <v>P-SN-A00-022</v>
          </cell>
          <cell r="B1142" t="str">
            <v>2000200005504</v>
          </cell>
          <cell r="C1142" t="str">
            <v>Senegal</v>
          </cell>
          <cell r="D1142" t="str">
            <v/>
          </cell>
          <cell r="E1142" t="str">
            <v/>
          </cell>
          <cell r="F1142" t="str">
            <v/>
          </cell>
          <cell r="G1142" t="str">
            <v/>
          </cell>
          <cell r="H1142" t="str">
            <v/>
          </cell>
          <cell r="I1142" t="str">
            <v/>
          </cell>
          <cell r="J1142" t="str">
            <v/>
          </cell>
          <cell r="K1142" t="str">
            <v/>
          </cell>
          <cell r="L1142">
            <v>67866347.069999993</v>
          </cell>
          <cell r="M1142">
            <v>67866347.069999993</v>
          </cell>
          <cell r="Q1142" t="str">
            <v>SOV</v>
          </cell>
          <cell r="R1142">
            <v>1</v>
          </cell>
          <cell r="T1142" t="str">
            <v>PROJET DE PRODUCTION AGRICOLE D'URGENCE AU SENEGAL</v>
          </cell>
          <cell r="U1142" t="str">
            <v>AHAI5</v>
          </cell>
          <cell r="V1142" t="str">
            <v>A</v>
          </cell>
          <cell r="W1142" t="str">
            <v>Agriculture</v>
          </cell>
          <cell r="X1142" t="str">
            <v>A0</v>
          </cell>
          <cell r="Y1142" t="str">
            <v>Agriculture and Rural Development</v>
          </cell>
          <cell r="Z1142" t="str">
            <v>A00</v>
          </cell>
          <cell r="AA1142" t="str">
            <v>Agriculture and Rural Development</v>
          </cell>
          <cell r="AB1142" t="str">
            <v>2000</v>
          </cell>
          <cell r="AC1142" t="str">
            <v>20</v>
          </cell>
          <cell r="AD1142" t="str">
            <v>APVD</v>
          </cell>
        </row>
        <row r="1143">
          <cell r="A1143" t="str">
            <v>P-SN-A00-023</v>
          </cell>
          <cell r="B1143" t="str">
            <v>5570155001101</v>
          </cell>
          <cell r="C1143" t="str">
            <v>Senegal</v>
          </cell>
          <cell r="D1143" t="str">
            <v/>
          </cell>
          <cell r="E1143" t="str">
            <v/>
          </cell>
          <cell r="F1143" t="str">
            <v/>
          </cell>
          <cell r="G1143" t="str">
            <v/>
          </cell>
          <cell r="H1143" t="str">
            <v/>
          </cell>
          <cell r="I1143" t="str">
            <v/>
          </cell>
          <cell r="J1143" t="str">
            <v/>
          </cell>
          <cell r="K1143" t="str">
            <v/>
          </cell>
          <cell r="L1143">
            <v>435029.36999999994</v>
          </cell>
          <cell r="M1143">
            <v>435029.36999999994</v>
          </cell>
          <cell r="Q1143" t="str">
            <v>SOV</v>
          </cell>
          <cell r="R1143">
            <v>1</v>
          </cell>
          <cell r="T1143" t="str">
            <v>COVID-19 SECURITE ALIMENTAIRE LOUGA, MATAM ET KAFFRINE</v>
          </cell>
          <cell r="U1143" t="str">
            <v>AHAI5</v>
          </cell>
          <cell r="V1143" t="str">
            <v>A</v>
          </cell>
          <cell r="W1143" t="str">
            <v>Agriculture</v>
          </cell>
          <cell r="X1143" t="str">
            <v>A0</v>
          </cell>
          <cell r="Y1143" t="str">
            <v>Agriculture and Rural Development</v>
          </cell>
          <cell r="Z1143" t="str">
            <v>A00</v>
          </cell>
          <cell r="AA1143" t="str">
            <v>Agriculture and Rural Development</v>
          </cell>
          <cell r="AB1143" t="str">
            <v>5570</v>
          </cell>
          <cell r="AC1143" t="str">
            <v>41</v>
          </cell>
          <cell r="AD1143" t="str">
            <v>OnGo</v>
          </cell>
        </row>
        <row r="1144">
          <cell r="A1144" t="str">
            <v>P-SN-AA0-011</v>
          </cell>
          <cell r="B1144" t="str">
            <v>2100150036043</v>
          </cell>
          <cell r="C1144" t="str">
            <v>Senegal</v>
          </cell>
          <cell r="D1144" t="str">
            <v/>
          </cell>
          <cell r="E1144" t="str">
            <v/>
          </cell>
          <cell r="F1144">
            <v>777049.02</v>
          </cell>
          <cell r="G1144" t="str">
            <v/>
          </cell>
          <cell r="H1144" t="str">
            <v/>
          </cell>
          <cell r="I1144" t="str">
            <v/>
          </cell>
          <cell r="J1144" t="str">
            <v/>
          </cell>
          <cell r="K1144" t="str">
            <v/>
          </cell>
          <cell r="L1144" t="str">
            <v/>
          </cell>
          <cell r="M1144">
            <v>777049.02</v>
          </cell>
          <cell r="Q1144" t="str">
            <v>SOV</v>
          </cell>
          <cell r="R1144">
            <v>1</v>
          </cell>
          <cell r="T1144" t="str">
            <v>PPF_DEVELOPPEMENT ENTREPRENARIAT JEUNES AGRI&amp;AGROALIMENTAIRE</v>
          </cell>
          <cell r="U1144" t="str">
            <v>RDGW2</v>
          </cell>
          <cell r="V1144" t="str">
            <v>A</v>
          </cell>
          <cell r="W1144" t="str">
            <v>Agriculture</v>
          </cell>
          <cell r="X1144" t="str">
            <v>AA</v>
          </cell>
          <cell r="Y1144" t="str">
            <v>Agriculture</v>
          </cell>
          <cell r="Z1144" t="str">
            <v>AA0</v>
          </cell>
          <cell r="AA1144" t="str">
            <v>Agriculture</v>
          </cell>
          <cell r="AB1144" t="str">
            <v>2100</v>
          </cell>
          <cell r="AC1144" t="str">
            <v>32</v>
          </cell>
          <cell r="AD1144" t="str">
            <v>CLSD</v>
          </cell>
        </row>
        <row r="1145">
          <cell r="A1145" t="str">
            <v>P-SN-AAE-004</v>
          </cell>
          <cell r="B1145" t="str">
            <v>2000200005803</v>
          </cell>
          <cell r="C1145" t="str">
            <v>Senegal</v>
          </cell>
          <cell r="D1145" t="str">
            <v/>
          </cell>
          <cell r="E1145" t="str">
            <v/>
          </cell>
          <cell r="F1145" t="str">
            <v/>
          </cell>
          <cell r="G1145" t="str">
            <v/>
          </cell>
          <cell r="H1145" t="str">
            <v/>
          </cell>
          <cell r="I1145" t="str">
            <v/>
          </cell>
          <cell r="J1145" t="str">
            <v/>
          </cell>
          <cell r="K1145" t="str">
            <v/>
          </cell>
          <cell r="L1145" t="str">
            <v/>
          </cell>
          <cell r="M1145">
            <v>0</v>
          </cell>
          <cell r="Q1145" t="str">
            <v>SOV</v>
          </cell>
          <cell r="R1145">
            <v>1</v>
          </cell>
          <cell r="T1145" t="str">
            <v>PROGRAMME NATIONAL DE DÉVELOPPEMENT INTÉGRÉ DE L'ELEVAGE AU</v>
          </cell>
          <cell r="U1145" t="str">
            <v>AHAI1</v>
          </cell>
          <cell r="V1145" t="str">
            <v>A</v>
          </cell>
          <cell r="W1145" t="str">
            <v>Agriculture</v>
          </cell>
          <cell r="X1145" t="str">
            <v>AA</v>
          </cell>
          <cell r="Y1145" t="str">
            <v>Agriculture</v>
          </cell>
          <cell r="Z1145" t="str">
            <v>AAE</v>
          </cell>
          <cell r="AA1145" t="str">
            <v>Livestock</v>
          </cell>
          <cell r="AB1145" t="str">
            <v>2000</v>
          </cell>
          <cell r="AC1145" t="str">
            <v>10</v>
          </cell>
          <cell r="AD1145" t="str">
            <v>APVD</v>
          </cell>
        </row>
        <row r="1146">
          <cell r="A1146" t="str">
            <v>P-SN-AAG-001</v>
          </cell>
          <cell r="B1146" t="str">
            <v>2000130015681</v>
          </cell>
          <cell r="C1146" t="str">
            <v>Senegal</v>
          </cell>
          <cell r="D1146" t="str">
            <v/>
          </cell>
          <cell r="E1146">
            <v>4896655.12</v>
          </cell>
          <cell r="F1146">
            <v>3954691</v>
          </cell>
          <cell r="G1146">
            <v>2989890.66</v>
          </cell>
          <cell r="H1146" t="str">
            <v/>
          </cell>
          <cell r="I1146" t="str">
            <v/>
          </cell>
          <cell r="J1146" t="str">
            <v/>
          </cell>
          <cell r="K1146" t="str">
            <v/>
          </cell>
          <cell r="L1146" t="str">
            <v/>
          </cell>
          <cell r="M1146">
            <v>11841236.780000001</v>
          </cell>
          <cell r="Q1146" t="str">
            <v>NSO</v>
          </cell>
          <cell r="R1146">
            <v>0.5</v>
          </cell>
          <cell r="T1146" t="str">
            <v>PROJET RIZICOLE DE LA COMPAGNIE AGRICOLE DE SAINT-LOUIS DU S</v>
          </cell>
          <cell r="U1146" t="str">
            <v>SNOU</v>
          </cell>
          <cell r="V1146" t="str">
            <v>A</v>
          </cell>
          <cell r="W1146" t="str">
            <v>Agriculture</v>
          </cell>
          <cell r="X1146" t="str">
            <v>AA</v>
          </cell>
          <cell r="Y1146" t="str">
            <v>Agriculture</v>
          </cell>
          <cell r="Z1146" t="str">
            <v>AAG</v>
          </cell>
          <cell r="AA1146" t="str">
            <v>Agro-Industry</v>
          </cell>
          <cell r="AB1146" t="str">
            <v>2000</v>
          </cell>
          <cell r="AC1146" t="str">
            <v>10</v>
          </cell>
          <cell r="AD1146" t="str">
            <v>OnGo</v>
          </cell>
        </row>
        <row r="1147">
          <cell r="A1147" t="str">
            <v>P-SN-AAG-001</v>
          </cell>
          <cell r="B1147" t="str">
            <v>5060140000054</v>
          </cell>
          <cell r="C1147" t="str">
            <v>Senegal</v>
          </cell>
          <cell r="D1147" t="str">
            <v/>
          </cell>
          <cell r="E1147" t="str">
            <v/>
          </cell>
          <cell r="F1147" t="str">
            <v/>
          </cell>
          <cell r="G1147" t="str">
            <v/>
          </cell>
          <cell r="H1147" t="str">
            <v/>
          </cell>
          <cell r="I1147" t="str">
            <v/>
          </cell>
          <cell r="J1147" t="str">
            <v/>
          </cell>
          <cell r="K1147" t="str">
            <v/>
          </cell>
          <cell r="L1147" t="str">
            <v/>
          </cell>
          <cell r="M1147">
            <v>0</v>
          </cell>
          <cell r="Q1147" t="str">
            <v>NSO</v>
          </cell>
          <cell r="R1147">
            <v>0.5</v>
          </cell>
          <cell r="T1147" t="str">
            <v>PROJET RIZICOLE DE LA COMPAGNIE AGRICOLE DE SAINT-LOUIS DU S</v>
          </cell>
          <cell r="U1147" t="str">
            <v>SNOU</v>
          </cell>
          <cell r="V1147" t="str">
            <v>A</v>
          </cell>
          <cell r="W1147" t="str">
            <v>Agriculture</v>
          </cell>
          <cell r="X1147" t="str">
            <v>AA</v>
          </cell>
          <cell r="Y1147" t="str">
            <v>Agriculture</v>
          </cell>
          <cell r="Z1147" t="str">
            <v>AAG</v>
          </cell>
          <cell r="AA1147" t="str">
            <v>Agro-Industry</v>
          </cell>
          <cell r="AB1147" t="str">
            <v>5060</v>
          </cell>
          <cell r="AC1147" t="str">
            <v>70</v>
          </cell>
          <cell r="AD1147" t="str">
            <v>OnGo</v>
          </cell>
        </row>
        <row r="1148">
          <cell r="A1148" t="str">
            <v>P-SN-AAG-003</v>
          </cell>
          <cell r="B1148" t="str">
            <v>2000200004665</v>
          </cell>
          <cell r="C1148" t="str">
            <v>Senegal</v>
          </cell>
          <cell r="D1148" t="str">
            <v/>
          </cell>
          <cell r="E1148" t="str">
            <v/>
          </cell>
          <cell r="F1148" t="str">
            <v/>
          </cell>
          <cell r="G1148" t="str">
            <v/>
          </cell>
          <cell r="H1148" t="str">
            <v/>
          </cell>
          <cell r="I1148" t="str">
            <v/>
          </cell>
          <cell r="J1148">
            <v>975257.84</v>
          </cell>
          <cell r="K1148">
            <v>4147294.83</v>
          </cell>
          <cell r="L1148">
            <v>1688032.58</v>
          </cell>
          <cell r="M1148">
            <v>6810585.25</v>
          </cell>
          <cell r="Q1148" t="str">
            <v>SOV</v>
          </cell>
          <cell r="R1148">
            <v>1</v>
          </cell>
          <cell r="T1148" t="str">
            <v>PROJET DE ZONE DE TRANSFORMATION AGRO-INDUSTRIELLE DU SUD, P</v>
          </cell>
          <cell r="U1148" t="str">
            <v>AHFR2</v>
          </cell>
          <cell r="V1148" t="str">
            <v>A</v>
          </cell>
          <cell r="W1148" t="str">
            <v>Agriculture</v>
          </cell>
          <cell r="X1148" t="str">
            <v>AA</v>
          </cell>
          <cell r="Y1148" t="str">
            <v>Agriculture</v>
          </cell>
          <cell r="Z1148" t="str">
            <v>AAG</v>
          </cell>
          <cell r="AA1148" t="str">
            <v>Agro-Industry</v>
          </cell>
          <cell r="AB1148" t="str">
            <v>2000</v>
          </cell>
          <cell r="AC1148" t="str">
            <v>10</v>
          </cell>
          <cell r="AD1148" t="str">
            <v>OnGo</v>
          </cell>
        </row>
        <row r="1149">
          <cell r="A1149" t="str">
            <v>P-SN-BG0-001</v>
          </cell>
          <cell r="B1149" t="str">
            <v>2000200005157</v>
          </cell>
          <cell r="C1149" t="str">
            <v>Senegal</v>
          </cell>
          <cell r="D1149" t="str">
            <v/>
          </cell>
          <cell r="E1149" t="str">
            <v/>
          </cell>
          <cell r="F1149" t="str">
            <v/>
          </cell>
          <cell r="G1149" t="str">
            <v/>
          </cell>
          <cell r="H1149" t="str">
            <v/>
          </cell>
          <cell r="I1149" t="str">
            <v/>
          </cell>
          <cell r="J1149" t="str">
            <v/>
          </cell>
          <cell r="K1149">
            <v>19101466.629999999</v>
          </cell>
          <cell r="L1149" t="str">
            <v/>
          </cell>
          <cell r="M1149">
            <v>19101466.629999999</v>
          </cell>
          <cell r="Q1149" t="str">
            <v>SOV</v>
          </cell>
          <cell r="R1149">
            <v>0.5</v>
          </cell>
          <cell r="T1149" t="str">
            <v>PROGRAMME D’APPUI À L’ACCÉLERATION INDUSTRIELLE, À LA COMPÉT</v>
          </cell>
          <cell r="U1149" t="str">
            <v>PITD1</v>
          </cell>
          <cell r="V1149" t="str">
            <v>B</v>
          </cell>
          <cell r="W1149" t="str">
            <v>Ind/Mini/Quar</v>
          </cell>
          <cell r="X1149" t="str">
            <v>BG</v>
          </cell>
          <cell r="Y1149" t="str">
            <v>General Industry</v>
          </cell>
          <cell r="Z1149" t="str">
            <v>BG0</v>
          </cell>
          <cell r="AA1149" t="str">
            <v>General Industry</v>
          </cell>
          <cell r="AB1149" t="str">
            <v>2000</v>
          </cell>
          <cell r="AC1149" t="str">
            <v>23</v>
          </cell>
          <cell r="AD1149" t="str">
            <v>OnGo</v>
          </cell>
        </row>
        <row r="1150">
          <cell r="A1150" t="str">
            <v>P-SN-BG0-001</v>
          </cell>
          <cell r="B1150" t="str">
            <v>2100150042747</v>
          </cell>
          <cell r="C1150" t="str">
            <v>Senegal</v>
          </cell>
          <cell r="D1150" t="str">
            <v/>
          </cell>
          <cell r="E1150" t="str">
            <v/>
          </cell>
          <cell r="F1150" t="str">
            <v/>
          </cell>
          <cell r="G1150" t="str">
            <v/>
          </cell>
          <cell r="H1150" t="str">
            <v/>
          </cell>
          <cell r="I1150" t="str">
            <v/>
          </cell>
          <cell r="J1150" t="str">
            <v/>
          </cell>
          <cell r="K1150">
            <v>2374097.88</v>
          </cell>
          <cell r="L1150" t="str">
            <v/>
          </cell>
          <cell r="M1150">
            <v>2374097.88</v>
          </cell>
          <cell r="Q1150" t="str">
            <v>SOV</v>
          </cell>
          <cell r="R1150">
            <v>0.5</v>
          </cell>
          <cell r="T1150" t="str">
            <v>PROGRAMME D’APPUI À L’ACCÉLERATION INDUSTRIELLE, À LA COMPÉT</v>
          </cell>
          <cell r="U1150" t="str">
            <v>PITD1</v>
          </cell>
          <cell r="V1150" t="str">
            <v>B</v>
          </cell>
          <cell r="W1150" t="str">
            <v>Ind/Mini/Quar</v>
          </cell>
          <cell r="X1150" t="str">
            <v>BG</v>
          </cell>
          <cell r="Y1150" t="str">
            <v>General Industry</v>
          </cell>
          <cell r="Z1150" t="str">
            <v>BG0</v>
          </cell>
          <cell r="AA1150" t="str">
            <v>General Industry</v>
          </cell>
          <cell r="AB1150" t="str">
            <v>2100</v>
          </cell>
          <cell r="AC1150" t="str">
            <v>23</v>
          </cell>
          <cell r="AD1150" t="str">
            <v>OnGo</v>
          </cell>
        </row>
        <row r="1151">
          <cell r="A1151" t="str">
            <v>P-SN-D00-005</v>
          </cell>
          <cell r="B1151" t="str">
            <v>2000200001002</v>
          </cell>
          <cell r="C1151" t="str">
            <v>Senegal</v>
          </cell>
          <cell r="D1151" t="str">
            <v/>
          </cell>
          <cell r="E1151" t="str">
            <v/>
          </cell>
          <cell r="F1151">
            <v>6893260.9199999999</v>
          </cell>
          <cell r="G1151">
            <v>4815979.3099999987</v>
          </cell>
          <cell r="H1151">
            <v>13789847.189999996</v>
          </cell>
          <cell r="I1151">
            <v>8074495.9700000016</v>
          </cell>
          <cell r="J1151">
            <v>9322355.5899999999</v>
          </cell>
          <cell r="K1151">
            <v>6284178.7699999996</v>
          </cell>
          <cell r="L1151">
            <v>2373142.79</v>
          </cell>
          <cell r="M1151">
            <v>51553260.539999984</v>
          </cell>
          <cell r="Q1151" t="str">
            <v>SOV</v>
          </cell>
          <cell r="R1151">
            <v>1</v>
          </cell>
          <cell r="T1151" t="str">
            <v>PROGRAMME DE MODERNISATION DES VILLES (PROMOVILLES)</v>
          </cell>
          <cell r="U1151" t="str">
            <v>PICU5</v>
          </cell>
          <cell r="V1151" t="str">
            <v>D</v>
          </cell>
          <cell r="W1151" t="str">
            <v>Transport</v>
          </cell>
          <cell r="X1151" t="str">
            <v>D0</v>
          </cell>
          <cell r="Y1151" t="str">
            <v>Transport</v>
          </cell>
          <cell r="Z1151" t="str">
            <v>D00</v>
          </cell>
          <cell r="AA1151" t="str">
            <v>Transport</v>
          </cell>
          <cell r="AB1151" t="str">
            <v>2000</v>
          </cell>
          <cell r="AC1151" t="str">
            <v>10</v>
          </cell>
          <cell r="AD1151" t="str">
            <v>OnGo</v>
          </cell>
        </row>
        <row r="1152">
          <cell r="A1152" t="str">
            <v>P-SN-DB0-021</v>
          </cell>
          <cell r="B1152" t="str">
            <v>2000130014880</v>
          </cell>
          <cell r="C1152" t="str">
            <v>Senegal</v>
          </cell>
          <cell r="D1152" t="str">
            <v/>
          </cell>
          <cell r="E1152">
            <v>69721.8</v>
          </cell>
          <cell r="F1152">
            <v>14708006.469999999</v>
          </cell>
          <cell r="G1152">
            <v>18464355.260000002</v>
          </cell>
          <cell r="H1152">
            <v>17080012.539999995</v>
          </cell>
          <cell r="I1152">
            <v>23662173.890000004</v>
          </cell>
          <cell r="J1152">
            <v>11008230.040000001</v>
          </cell>
          <cell r="K1152">
            <v>8903383.8900000006</v>
          </cell>
          <cell r="L1152">
            <v>3803.59</v>
          </cell>
          <cell r="M1152">
            <v>93899687.480000004</v>
          </cell>
          <cell r="Q1152" t="str">
            <v>SOV</v>
          </cell>
          <cell r="R1152">
            <v>1</v>
          </cell>
          <cell r="T1152" t="str">
            <v>PROJET DE RÉHABILITATION DE LA RN2 ET DE DESENCLAVEMENT DE L</v>
          </cell>
          <cell r="U1152" t="str">
            <v>PICU5</v>
          </cell>
          <cell r="V1152" t="str">
            <v>D</v>
          </cell>
          <cell r="W1152" t="str">
            <v>Transport</v>
          </cell>
          <cell r="X1152" t="str">
            <v>DB</v>
          </cell>
          <cell r="Y1152" t="str">
            <v>Road Transport / Highways</v>
          </cell>
          <cell r="Z1152" t="str">
            <v>DB0</v>
          </cell>
          <cell r="AA1152" t="str">
            <v>Road Transport / Highways</v>
          </cell>
          <cell r="AB1152" t="str">
            <v>2000</v>
          </cell>
          <cell r="AC1152" t="str">
            <v>10</v>
          </cell>
          <cell r="AD1152" t="str">
            <v>OnGo</v>
          </cell>
        </row>
        <row r="1153">
          <cell r="A1153" t="str">
            <v>P-SN-DB0-023</v>
          </cell>
          <cell r="B1153" t="str">
            <v>2000200002701</v>
          </cell>
          <cell r="C1153" t="str">
            <v>Senegal</v>
          </cell>
          <cell r="D1153" t="str">
            <v/>
          </cell>
          <cell r="E1153" t="str">
            <v/>
          </cell>
          <cell r="F1153" t="str">
            <v/>
          </cell>
          <cell r="G1153" t="str">
            <v/>
          </cell>
          <cell r="H1153">
            <v>46579.43</v>
          </cell>
          <cell r="I1153">
            <v>59267.01</v>
          </cell>
          <cell r="J1153">
            <v>5495271.6499999994</v>
          </cell>
          <cell r="K1153">
            <v>7800449.6100000003</v>
          </cell>
          <cell r="L1153">
            <v>5687008.9599999972</v>
          </cell>
          <cell r="M1153">
            <v>19088576.659999996</v>
          </cell>
          <cell r="Q1153" t="str">
            <v>SOV</v>
          </cell>
          <cell r="R1153">
            <v>0.5</v>
          </cell>
          <cell r="T1153" t="str">
            <v>RÉHABILITATION DE LA ROUTE SÉNOBA - ZIGUINCHOR - MPACK ET DE</v>
          </cell>
          <cell r="U1153" t="str">
            <v>PICU5</v>
          </cell>
          <cell r="V1153" t="str">
            <v>D</v>
          </cell>
          <cell r="W1153" t="str">
            <v>Transport</v>
          </cell>
          <cell r="X1153" t="str">
            <v>DB</v>
          </cell>
          <cell r="Y1153" t="str">
            <v>Road Transport / Highways</v>
          </cell>
          <cell r="Z1153" t="str">
            <v>DB0</v>
          </cell>
          <cell r="AA1153" t="str">
            <v>Road Transport / Highways</v>
          </cell>
          <cell r="AB1153" t="str">
            <v>2000</v>
          </cell>
          <cell r="AC1153" t="str">
            <v>10</v>
          </cell>
          <cell r="AD1153" t="str">
            <v>OnGo</v>
          </cell>
        </row>
        <row r="1154">
          <cell r="A1154" t="str">
            <v>P-SN-DB0-023</v>
          </cell>
          <cell r="B1154" t="str">
            <v>5110155000251</v>
          </cell>
          <cell r="C1154" t="str">
            <v>Senegal</v>
          </cell>
          <cell r="D1154" t="str">
            <v/>
          </cell>
          <cell r="E1154" t="str">
            <v/>
          </cell>
          <cell r="F1154" t="str">
            <v/>
          </cell>
          <cell r="G1154" t="str">
            <v/>
          </cell>
          <cell r="H1154">
            <v>6268.58</v>
          </cell>
          <cell r="I1154">
            <v>15269.52</v>
          </cell>
          <cell r="J1154">
            <v>1555276.9700000002</v>
          </cell>
          <cell r="K1154">
            <v>2082263.52</v>
          </cell>
          <cell r="L1154">
            <v>1194988.3099999998</v>
          </cell>
          <cell r="M1154">
            <v>4854066.9000000004</v>
          </cell>
          <cell r="Q1154" t="str">
            <v>SOV</v>
          </cell>
          <cell r="R1154">
            <v>0.5</v>
          </cell>
          <cell r="T1154" t="str">
            <v>RÉHABILITATION DE LA ROUTE SÉNOBA - ZIGUINCHOR - MPACK ET DE</v>
          </cell>
          <cell r="U1154" t="str">
            <v>PICU5</v>
          </cell>
          <cell r="V1154" t="str">
            <v>D</v>
          </cell>
          <cell r="W1154" t="str">
            <v>Transport</v>
          </cell>
          <cell r="X1154" t="str">
            <v>DB</v>
          </cell>
          <cell r="Y1154" t="str">
            <v>Road Transport / Highways</v>
          </cell>
          <cell r="Z1154" t="str">
            <v>DB0</v>
          </cell>
          <cell r="AA1154" t="str">
            <v>Road Transport / Highways</v>
          </cell>
          <cell r="AB1154" t="str">
            <v>5110</v>
          </cell>
          <cell r="AC1154" t="str">
            <v>40</v>
          </cell>
          <cell r="AD1154" t="str">
            <v>OnGo</v>
          </cell>
        </row>
        <row r="1155">
          <cell r="A1155" t="str">
            <v>P-SN-DB0-025</v>
          </cell>
          <cell r="B1155" t="str">
            <v>2000200005706</v>
          </cell>
          <cell r="C1155" t="str">
            <v>Senegal</v>
          </cell>
          <cell r="D1155" t="str">
            <v/>
          </cell>
          <cell r="E1155" t="str">
            <v/>
          </cell>
          <cell r="F1155" t="str">
            <v/>
          </cell>
          <cell r="G1155" t="str">
            <v/>
          </cell>
          <cell r="H1155" t="str">
            <v/>
          </cell>
          <cell r="I1155" t="str">
            <v/>
          </cell>
          <cell r="J1155" t="str">
            <v/>
          </cell>
          <cell r="K1155" t="str">
            <v/>
          </cell>
          <cell r="L1155" t="str">
            <v/>
          </cell>
          <cell r="M1155">
            <v>0</v>
          </cell>
          <cell r="Q1155" t="str">
            <v>SOV</v>
          </cell>
          <cell r="R1155">
            <v>0.5</v>
          </cell>
          <cell r="T1155" t="str">
            <v>AUTOROUTE DAKAR SAINT-LOUIS PHASE I</v>
          </cell>
          <cell r="U1155" t="str">
            <v>PICU5</v>
          </cell>
          <cell r="V1155" t="str">
            <v>D</v>
          </cell>
          <cell r="W1155" t="str">
            <v>Transport</v>
          </cell>
          <cell r="X1155" t="str">
            <v>DB</v>
          </cell>
          <cell r="Y1155" t="str">
            <v>Road Transport / Highways</v>
          </cell>
          <cell r="Z1155" t="str">
            <v>DB0</v>
          </cell>
          <cell r="AA1155" t="str">
            <v>Road Transport / Highways</v>
          </cell>
          <cell r="AB1155" t="str">
            <v>2000</v>
          </cell>
          <cell r="AC1155" t="str">
            <v>10</v>
          </cell>
          <cell r="AD1155" t="str">
            <v>APVD</v>
          </cell>
        </row>
        <row r="1156">
          <cell r="A1156" t="str">
            <v>P-SN-DB0-025</v>
          </cell>
          <cell r="B1156" t="str">
            <v>5050200001601</v>
          </cell>
          <cell r="C1156" t="str">
            <v>Senegal</v>
          </cell>
          <cell r="D1156" t="str">
            <v/>
          </cell>
          <cell r="E1156" t="str">
            <v/>
          </cell>
          <cell r="F1156" t="str">
            <v/>
          </cell>
          <cell r="G1156" t="str">
            <v/>
          </cell>
          <cell r="H1156" t="str">
            <v/>
          </cell>
          <cell r="I1156" t="str">
            <v/>
          </cell>
          <cell r="J1156" t="str">
            <v/>
          </cell>
          <cell r="K1156" t="str">
            <v/>
          </cell>
          <cell r="L1156" t="str">
            <v/>
          </cell>
          <cell r="M1156">
            <v>0</v>
          </cell>
          <cell r="Q1156" t="str">
            <v>SOV</v>
          </cell>
          <cell r="R1156">
            <v>0.5</v>
          </cell>
          <cell r="T1156" t="str">
            <v>AUTOROUTE DAKAR SAINT-LOUIS PHASE I</v>
          </cell>
          <cell r="U1156" t="str">
            <v>PICU5</v>
          </cell>
          <cell r="V1156" t="str">
            <v>D</v>
          </cell>
          <cell r="W1156" t="str">
            <v>Transport</v>
          </cell>
          <cell r="X1156" t="str">
            <v>DB</v>
          </cell>
          <cell r="Y1156" t="str">
            <v>Road Transport / Highways</v>
          </cell>
          <cell r="Z1156" t="str">
            <v>DB0</v>
          </cell>
          <cell r="AA1156" t="str">
            <v>Road Transport / Highways</v>
          </cell>
          <cell r="AB1156" t="str">
            <v>5050</v>
          </cell>
          <cell r="AC1156" t="str">
            <v>10</v>
          </cell>
          <cell r="AD1156" t="str">
            <v>APVD</v>
          </cell>
        </row>
        <row r="1157">
          <cell r="A1157" t="str">
            <v>P-SN-DB0-028</v>
          </cell>
          <cell r="B1157" t="str">
            <v>2000200005206</v>
          </cell>
          <cell r="C1157" t="str">
            <v>Senegal</v>
          </cell>
          <cell r="D1157" t="str">
            <v/>
          </cell>
          <cell r="E1157" t="str">
            <v/>
          </cell>
          <cell r="F1157" t="str">
            <v/>
          </cell>
          <cell r="G1157" t="str">
            <v/>
          </cell>
          <cell r="H1157" t="str">
            <v/>
          </cell>
          <cell r="I1157" t="str">
            <v/>
          </cell>
          <cell r="J1157" t="str">
            <v/>
          </cell>
          <cell r="K1157" t="str">
            <v/>
          </cell>
          <cell r="L1157">
            <v>73716.47</v>
          </cell>
          <cell r="M1157">
            <v>73716.47</v>
          </cell>
          <cell r="Q1157" t="str">
            <v>SOV</v>
          </cell>
          <cell r="R1157">
            <v>0.5</v>
          </cell>
          <cell r="T1157" t="str">
            <v>PROGRAMME DE DÉSENCLAVEMENT DES ZONES AGRICOLES ET MINIÈRES</v>
          </cell>
          <cell r="U1157" t="str">
            <v>PICU5</v>
          </cell>
          <cell r="V1157" t="str">
            <v>D</v>
          </cell>
          <cell r="W1157" t="str">
            <v>Transport</v>
          </cell>
          <cell r="X1157" t="str">
            <v>DB</v>
          </cell>
          <cell r="Y1157" t="str">
            <v>Road Transport / Highways</v>
          </cell>
          <cell r="Z1157" t="str">
            <v>DB0</v>
          </cell>
          <cell r="AA1157" t="str">
            <v>Road Transport / Highways</v>
          </cell>
          <cell r="AB1157" t="str">
            <v>2000</v>
          </cell>
          <cell r="AC1157" t="str">
            <v>10</v>
          </cell>
          <cell r="AD1157" t="str">
            <v>OnGo</v>
          </cell>
        </row>
        <row r="1158">
          <cell r="A1158" t="str">
            <v>P-SN-DB0-028</v>
          </cell>
          <cell r="B1158" t="str">
            <v>5050200001352</v>
          </cell>
          <cell r="C1158" t="str">
            <v>Senegal</v>
          </cell>
          <cell r="D1158" t="str">
            <v/>
          </cell>
          <cell r="E1158" t="str">
            <v/>
          </cell>
          <cell r="F1158" t="str">
            <v/>
          </cell>
          <cell r="G1158" t="str">
            <v/>
          </cell>
          <cell r="H1158" t="str">
            <v/>
          </cell>
          <cell r="I1158" t="str">
            <v/>
          </cell>
          <cell r="J1158" t="str">
            <v/>
          </cell>
          <cell r="K1158" t="str">
            <v/>
          </cell>
          <cell r="L1158" t="str">
            <v/>
          </cell>
          <cell r="M1158">
            <v>0</v>
          </cell>
          <cell r="Q1158" t="str">
            <v>SOV</v>
          </cell>
          <cell r="R1158">
            <v>0.5</v>
          </cell>
          <cell r="T1158" t="str">
            <v>PROGRAMME DE DÉSENCLAVEMENT DES ZONES AGRICOLES ET MINIÈRES</v>
          </cell>
          <cell r="U1158" t="str">
            <v>PICU5</v>
          </cell>
          <cell r="V1158" t="str">
            <v>D</v>
          </cell>
          <cell r="W1158" t="str">
            <v>Transport</v>
          </cell>
          <cell r="X1158" t="str">
            <v>DB</v>
          </cell>
          <cell r="Y1158" t="str">
            <v>Road Transport / Highways</v>
          </cell>
          <cell r="Z1158" t="str">
            <v>DB0</v>
          </cell>
          <cell r="AA1158" t="str">
            <v>Road Transport / Highways</v>
          </cell>
          <cell r="AB1158" t="str">
            <v>5050</v>
          </cell>
          <cell r="AC1158" t="str">
            <v>10</v>
          </cell>
          <cell r="AD1158" t="str">
            <v>OnGo</v>
          </cell>
        </row>
        <row r="1159">
          <cell r="A1159" t="str">
            <v>P-SN-DC0-003</v>
          </cell>
          <cell r="B1159" t="str">
            <v>2000200001301</v>
          </cell>
          <cell r="C1159" t="str">
            <v>Senegal</v>
          </cell>
          <cell r="D1159" t="str">
            <v/>
          </cell>
          <cell r="E1159" t="str">
            <v/>
          </cell>
          <cell r="F1159">
            <v>21000000</v>
          </cell>
          <cell r="G1159">
            <v>33225959.09</v>
          </cell>
          <cell r="H1159">
            <v>27087985.280000005</v>
          </cell>
          <cell r="I1159">
            <v>23357373.010000002</v>
          </cell>
          <cell r="J1159">
            <v>5779491.4799999995</v>
          </cell>
          <cell r="K1159">
            <v>19862230.59</v>
          </cell>
          <cell r="L1159">
            <v>4496163.8999999994</v>
          </cell>
          <cell r="M1159">
            <v>134809203.35000002</v>
          </cell>
          <cell r="Q1159" t="str">
            <v>SOV</v>
          </cell>
          <cell r="R1159">
            <v>1</v>
          </cell>
          <cell r="T1159" t="str">
            <v>PROJET TRAIN EXPRESS REGIONAL (TER)</v>
          </cell>
          <cell r="U1159" t="str">
            <v>PICU5</v>
          </cell>
          <cell r="V1159" t="str">
            <v>D</v>
          </cell>
          <cell r="W1159" t="str">
            <v>Transport</v>
          </cell>
          <cell r="X1159" t="str">
            <v>DC</v>
          </cell>
          <cell r="Y1159" t="str">
            <v>Railways Transport</v>
          </cell>
          <cell r="Z1159" t="str">
            <v>DC0</v>
          </cell>
          <cell r="AA1159" t="str">
            <v>Railways Transport</v>
          </cell>
          <cell r="AB1159" t="str">
            <v>2000</v>
          </cell>
          <cell r="AC1159" t="str">
            <v>10</v>
          </cell>
          <cell r="AD1159" t="str">
            <v>OnGo</v>
          </cell>
        </row>
        <row r="1160">
          <cell r="A1160" t="str">
            <v>P-SN-DD0-002</v>
          </cell>
          <cell r="B1160" t="str">
            <v>5060140000067</v>
          </cell>
          <cell r="C1160" t="str">
            <v>Senegal</v>
          </cell>
          <cell r="D1160" t="str">
            <v/>
          </cell>
          <cell r="E1160" t="str">
            <v/>
          </cell>
          <cell r="F1160" t="str">
            <v/>
          </cell>
          <cell r="G1160" t="str">
            <v/>
          </cell>
          <cell r="H1160" t="str">
            <v/>
          </cell>
          <cell r="I1160" t="str">
            <v/>
          </cell>
          <cell r="J1160" t="str">
            <v/>
          </cell>
          <cell r="K1160" t="str">
            <v/>
          </cell>
          <cell r="L1160" t="str">
            <v/>
          </cell>
          <cell r="M1160">
            <v>0</v>
          </cell>
          <cell r="Q1160" t="str">
            <v>NSO</v>
          </cell>
          <cell r="R1160">
            <v>1</v>
          </cell>
          <cell r="T1160" t="str">
            <v>DAKAR CONTAINER TERMINAL</v>
          </cell>
          <cell r="U1160" t="str">
            <v>PISD2</v>
          </cell>
          <cell r="V1160" t="str">
            <v>D</v>
          </cell>
          <cell r="W1160" t="str">
            <v>Transport</v>
          </cell>
          <cell r="X1160" t="str">
            <v>DD</v>
          </cell>
          <cell r="Y1160" t="str">
            <v>Water &amp; Fluvial Transport / Ports</v>
          </cell>
          <cell r="Z1160" t="str">
            <v>DD0</v>
          </cell>
          <cell r="AA1160" t="str">
            <v>Water &amp; Fluvial Transport / Ports</v>
          </cell>
          <cell r="AB1160" t="str">
            <v>5060</v>
          </cell>
          <cell r="AC1160" t="str">
            <v>70</v>
          </cell>
          <cell r="AD1160" t="str">
            <v>CLSD</v>
          </cell>
        </row>
        <row r="1161">
          <cell r="A1161" t="str">
            <v>P-SN-E00-008</v>
          </cell>
          <cell r="B1161" t="str">
            <v>2000200005651</v>
          </cell>
          <cell r="C1161" t="str">
            <v>Senegal</v>
          </cell>
          <cell r="D1161" t="str">
            <v/>
          </cell>
          <cell r="E1161" t="str">
            <v/>
          </cell>
          <cell r="F1161" t="str">
            <v/>
          </cell>
          <cell r="G1161" t="str">
            <v/>
          </cell>
          <cell r="H1161" t="str">
            <v/>
          </cell>
          <cell r="I1161" t="str">
            <v/>
          </cell>
          <cell r="J1161" t="str">
            <v/>
          </cell>
          <cell r="K1161" t="str">
            <v/>
          </cell>
          <cell r="L1161" t="str">
            <v/>
          </cell>
          <cell r="M1161">
            <v>0</v>
          </cell>
          <cell r="Q1161" t="str">
            <v>SOV</v>
          </cell>
          <cell r="R1161">
            <v>0.5</v>
          </cell>
          <cell r="T1161" t="str">
            <v>PROJET D'ACCÉS AUX SERVICES D'EAU ET D'ASSAINISSEMENT - INIT</v>
          </cell>
          <cell r="U1161" t="str">
            <v>AHWS3</v>
          </cell>
          <cell r="V1161" t="str">
            <v>E</v>
          </cell>
          <cell r="W1161" t="str">
            <v>Water Sup/Sanit</v>
          </cell>
          <cell r="X1161" t="str">
            <v>E0</v>
          </cell>
          <cell r="Y1161" t="str">
            <v>Water supply and Sanitation</v>
          </cell>
          <cell r="Z1161" t="str">
            <v>E00</v>
          </cell>
          <cell r="AA1161" t="str">
            <v>Water supply and Sanitation</v>
          </cell>
          <cell r="AB1161" t="str">
            <v>2000</v>
          </cell>
          <cell r="AC1161" t="str">
            <v>10</v>
          </cell>
          <cell r="AD1161" t="str">
            <v>APVD</v>
          </cell>
        </row>
        <row r="1162">
          <cell r="A1162" t="str">
            <v>P-SN-E00-008</v>
          </cell>
          <cell r="B1162" t="str">
            <v>2100150043293</v>
          </cell>
          <cell r="C1162" t="str">
            <v>Senegal</v>
          </cell>
          <cell r="D1162" t="str">
            <v/>
          </cell>
          <cell r="E1162" t="str">
            <v/>
          </cell>
          <cell r="F1162" t="str">
            <v/>
          </cell>
          <cell r="G1162" t="str">
            <v/>
          </cell>
          <cell r="H1162" t="str">
            <v/>
          </cell>
          <cell r="I1162" t="str">
            <v/>
          </cell>
          <cell r="J1162" t="str">
            <v/>
          </cell>
          <cell r="K1162" t="str">
            <v/>
          </cell>
          <cell r="L1162" t="str">
            <v/>
          </cell>
          <cell r="M1162">
            <v>0</v>
          </cell>
          <cell r="Q1162" t="str">
            <v>SOV</v>
          </cell>
          <cell r="R1162">
            <v>0.5</v>
          </cell>
          <cell r="T1162" t="str">
            <v>PROJET D'ACCÉS AUX SERVICES D'EAU ET D'ASSAINISSEMENT - INIT</v>
          </cell>
          <cell r="U1162" t="str">
            <v>AHWS3</v>
          </cell>
          <cell r="V1162" t="str">
            <v>E</v>
          </cell>
          <cell r="W1162" t="str">
            <v>Water Sup/Sanit</v>
          </cell>
          <cell r="X1162" t="str">
            <v>E0</v>
          </cell>
          <cell r="Y1162" t="str">
            <v>Water supply and Sanitation</v>
          </cell>
          <cell r="Z1162" t="str">
            <v>E00</v>
          </cell>
          <cell r="AA1162" t="str">
            <v>Water supply and Sanitation</v>
          </cell>
          <cell r="AB1162" t="str">
            <v>2100</v>
          </cell>
          <cell r="AC1162" t="str">
            <v>10</v>
          </cell>
          <cell r="AD1162" t="str">
            <v>APVD</v>
          </cell>
        </row>
        <row r="1163">
          <cell r="A1163" t="str">
            <v>P-SN-EA0-007</v>
          </cell>
          <cell r="B1163" t="str">
            <v>2000200000601</v>
          </cell>
          <cell r="C1163" t="str">
            <v>Senegal</v>
          </cell>
          <cell r="D1163" t="str">
            <v/>
          </cell>
          <cell r="E1163" t="str">
            <v/>
          </cell>
          <cell r="F1163">
            <v>68276.709999999992</v>
          </cell>
          <cell r="G1163">
            <v>6881103.2599999998</v>
          </cell>
          <cell r="H1163">
            <v>6423672.7400000002</v>
          </cell>
          <cell r="I1163">
            <v>4849683.1800000006</v>
          </cell>
          <cell r="J1163">
            <v>9586047.9100000039</v>
          </cell>
          <cell r="K1163">
            <v>11557413.659999996</v>
          </cell>
          <cell r="L1163">
            <v>1799524.8299999998</v>
          </cell>
          <cell r="M1163">
            <v>41165722.289999999</v>
          </cell>
          <cell r="Q1163" t="str">
            <v>SOV</v>
          </cell>
          <cell r="R1163">
            <v>1</v>
          </cell>
          <cell r="T1163" t="str">
            <v>PROJET DE RENFORCEMENT DE L’ALIMENTATION EN EAU POUR MULTI U</v>
          </cell>
          <cell r="U1163" t="str">
            <v>AHWS3</v>
          </cell>
          <cell r="V1163" t="str">
            <v>E</v>
          </cell>
          <cell r="W1163" t="str">
            <v>Water Sup/Sanit</v>
          </cell>
          <cell r="X1163" t="str">
            <v>EA</v>
          </cell>
          <cell r="Y1163" t="str">
            <v>Water Supply</v>
          </cell>
          <cell r="Z1163" t="str">
            <v>EA0</v>
          </cell>
          <cell r="AA1163" t="str">
            <v>Water Supply</v>
          </cell>
          <cell r="AB1163" t="str">
            <v>2000</v>
          </cell>
          <cell r="AC1163" t="str">
            <v>10</v>
          </cell>
          <cell r="AD1163" t="str">
            <v>OnGo</v>
          </cell>
        </row>
        <row r="1164">
          <cell r="A1164" t="str">
            <v>P-SN-F00-005</v>
          </cell>
          <cell r="B1164" t="str">
            <v>2000130015381</v>
          </cell>
          <cell r="C1164" t="str">
            <v>Senegal</v>
          </cell>
          <cell r="D1164" t="str">
            <v/>
          </cell>
          <cell r="E1164" t="str">
            <v/>
          </cell>
          <cell r="F1164">
            <v>5000000</v>
          </cell>
          <cell r="G1164" t="str">
            <v/>
          </cell>
          <cell r="H1164" t="str">
            <v/>
          </cell>
          <cell r="I1164" t="str">
            <v/>
          </cell>
          <cell r="J1164" t="str">
            <v/>
          </cell>
          <cell r="K1164" t="str">
            <v/>
          </cell>
          <cell r="L1164" t="str">
            <v/>
          </cell>
          <cell r="M1164">
            <v>5000000</v>
          </cell>
          <cell r="Q1164" t="str">
            <v>NSO</v>
          </cell>
          <cell r="R1164">
            <v>1</v>
          </cell>
          <cell r="T1164" t="str">
            <v>SENDOU COAL POWER PROJECT SUPPLEMENTARY LOAN</v>
          </cell>
          <cell r="U1164" t="str">
            <v>PINS2</v>
          </cell>
          <cell r="V1164" t="str">
            <v>F</v>
          </cell>
          <cell r="W1164" t="str">
            <v>Power</v>
          </cell>
          <cell r="X1164" t="str">
            <v>F0</v>
          </cell>
          <cell r="Y1164" t="str">
            <v>Power</v>
          </cell>
          <cell r="Z1164" t="str">
            <v>F00</v>
          </cell>
          <cell r="AA1164" t="str">
            <v>Power</v>
          </cell>
          <cell r="AB1164" t="str">
            <v>2000</v>
          </cell>
          <cell r="AC1164" t="str">
            <v>10</v>
          </cell>
          <cell r="AD1164" t="str">
            <v>OnGo</v>
          </cell>
        </row>
        <row r="1165">
          <cell r="A1165" t="str">
            <v>P-SN-F00-009</v>
          </cell>
          <cell r="B1165" t="str">
            <v>2000130019980</v>
          </cell>
          <cell r="C1165" t="str">
            <v>Senegal</v>
          </cell>
          <cell r="D1165" t="str">
            <v/>
          </cell>
          <cell r="E1165" t="str">
            <v/>
          </cell>
          <cell r="F1165" t="str">
            <v/>
          </cell>
          <cell r="G1165" t="str">
            <v/>
          </cell>
          <cell r="H1165" t="str">
            <v/>
          </cell>
          <cell r="I1165" t="str">
            <v/>
          </cell>
          <cell r="J1165" t="str">
            <v/>
          </cell>
          <cell r="K1165" t="str">
            <v/>
          </cell>
          <cell r="L1165">
            <v>41066478.670000002</v>
          </cell>
          <cell r="M1165">
            <v>41066478.670000002</v>
          </cell>
          <cell r="Q1165" t="str">
            <v>NSO</v>
          </cell>
          <cell r="R1165">
            <v>1</v>
          </cell>
          <cell r="T1165" t="str">
            <v>MALICOUNDA 120 MW HFO IPP</v>
          </cell>
          <cell r="U1165" t="str">
            <v>PINS2</v>
          </cell>
          <cell r="V1165" t="str">
            <v>F</v>
          </cell>
          <cell r="W1165" t="str">
            <v>Power</v>
          </cell>
          <cell r="X1165" t="str">
            <v>F0</v>
          </cell>
          <cell r="Y1165" t="str">
            <v>Power</v>
          </cell>
          <cell r="Z1165" t="str">
            <v>F00</v>
          </cell>
          <cell r="AA1165" t="str">
            <v>Power</v>
          </cell>
          <cell r="AB1165" t="str">
            <v>2000</v>
          </cell>
          <cell r="AC1165" t="str">
            <v>10</v>
          </cell>
          <cell r="AD1165" t="str">
            <v>OnGo</v>
          </cell>
        </row>
        <row r="1166">
          <cell r="A1166" t="str">
            <v>P-SN-FA0-005</v>
          </cell>
          <cell r="B1166" t="str">
            <v>2000200003103</v>
          </cell>
          <cell r="C1166" t="str">
            <v>Senegal</v>
          </cell>
          <cell r="D1166" t="str">
            <v/>
          </cell>
          <cell r="E1166" t="str">
            <v/>
          </cell>
          <cell r="F1166" t="str">
            <v/>
          </cell>
          <cell r="G1166" t="str">
            <v/>
          </cell>
          <cell r="H1166">
            <v>157265.20000000001</v>
          </cell>
          <cell r="I1166">
            <v>70770.34</v>
          </cell>
          <cell r="J1166">
            <v>6240947.120000001</v>
          </cell>
          <cell r="K1166">
            <v>225847.43</v>
          </cell>
          <cell r="L1166">
            <v>252352.37</v>
          </cell>
          <cell r="M1166">
            <v>6947182.4600000009</v>
          </cell>
          <cell r="Q1166" t="str">
            <v>SOV</v>
          </cell>
          <cell r="R1166">
            <v>1</v>
          </cell>
          <cell r="T1166" t="str">
            <v>PROJET D'AMELIORATION DE L'ACCES A L'ELECTRICITE DANS DES ZO</v>
          </cell>
          <cell r="U1166" t="str">
            <v>PESD3</v>
          </cell>
          <cell r="V1166" t="str">
            <v>F</v>
          </cell>
          <cell r="W1166" t="str">
            <v>Power</v>
          </cell>
          <cell r="X1166" t="str">
            <v>FA</v>
          </cell>
          <cell r="Y1166" t="str">
            <v>Electricity</v>
          </cell>
          <cell r="Z1166" t="str">
            <v>FA0</v>
          </cell>
          <cell r="AA1166" t="str">
            <v>Electricity</v>
          </cell>
          <cell r="AB1166" t="str">
            <v>2000</v>
          </cell>
          <cell r="AC1166" t="str">
            <v>10</v>
          </cell>
          <cell r="AD1166" t="str">
            <v>OnGo</v>
          </cell>
        </row>
        <row r="1167">
          <cell r="A1167" t="str">
            <v>P-SN-G00-001</v>
          </cell>
          <cell r="B1167" t="str">
            <v>2000130014430</v>
          </cell>
          <cell r="C1167" t="str">
            <v>Senegal</v>
          </cell>
          <cell r="D1167" t="str">
            <v/>
          </cell>
          <cell r="E1167">
            <v>197023.46000000002</v>
          </cell>
          <cell r="F1167">
            <v>1018873.69</v>
          </cell>
          <cell r="G1167">
            <v>615845.07999999996</v>
          </cell>
          <cell r="H1167">
            <v>4657505.5399999991</v>
          </cell>
          <cell r="I1167">
            <v>11800711.169999998</v>
          </cell>
          <cell r="J1167">
            <v>14230681.85</v>
          </cell>
          <cell r="K1167">
            <v>8893883.2400000002</v>
          </cell>
          <cell r="L1167">
            <v>4287986.209999999</v>
          </cell>
          <cell r="M1167">
            <v>45702510.240000002</v>
          </cell>
          <cell r="Q1167" t="str">
            <v>SOV</v>
          </cell>
          <cell r="R1167">
            <v>1</v>
          </cell>
          <cell r="T1167" t="str">
            <v>DIGITAL TECHNOLOGY PARK</v>
          </cell>
          <cell r="U1167" t="str">
            <v>PITD2</v>
          </cell>
          <cell r="V1167" t="str">
            <v>G</v>
          </cell>
          <cell r="W1167" t="str">
            <v>Communications</v>
          </cell>
          <cell r="X1167" t="str">
            <v>G0</v>
          </cell>
          <cell r="Y1167" t="str">
            <v>Communications</v>
          </cell>
          <cell r="Z1167" t="str">
            <v>G00</v>
          </cell>
          <cell r="AA1167" t="str">
            <v>Communications</v>
          </cell>
          <cell r="AB1167" t="str">
            <v>2000</v>
          </cell>
          <cell r="AC1167" t="str">
            <v>10</v>
          </cell>
          <cell r="AD1167" t="str">
            <v>OnGo</v>
          </cell>
        </row>
        <row r="1168">
          <cell r="A1168" t="str">
            <v>P-SN-G00-004</v>
          </cell>
          <cell r="B1168" t="str">
            <v>2000200005801</v>
          </cell>
          <cell r="C1168" t="str">
            <v>Senegal</v>
          </cell>
          <cell r="D1168" t="str">
            <v/>
          </cell>
          <cell r="E1168" t="str">
            <v/>
          </cell>
          <cell r="F1168" t="str">
            <v/>
          </cell>
          <cell r="G1168" t="str">
            <v/>
          </cell>
          <cell r="H1168" t="str">
            <v/>
          </cell>
          <cell r="I1168" t="str">
            <v/>
          </cell>
          <cell r="J1168" t="str">
            <v/>
          </cell>
          <cell r="K1168" t="str">
            <v/>
          </cell>
          <cell r="L1168" t="str">
            <v/>
          </cell>
          <cell r="M1168">
            <v>0</v>
          </cell>
          <cell r="Q1168" t="str">
            <v>SOV</v>
          </cell>
          <cell r="R1168">
            <v>1</v>
          </cell>
          <cell r="T1168" t="str">
            <v>SUPPLEMENTARY LOAN - DIGITAL TECHNOLOGY PARK</v>
          </cell>
          <cell r="U1168" t="str">
            <v>PITD2</v>
          </cell>
          <cell r="V1168" t="str">
            <v>G</v>
          </cell>
          <cell r="W1168" t="str">
            <v>Communications</v>
          </cell>
          <cell r="X1168" t="str">
            <v>G0</v>
          </cell>
          <cell r="Y1168" t="str">
            <v>Communications</v>
          </cell>
          <cell r="Z1168" t="str">
            <v>G00</v>
          </cell>
          <cell r="AA1168" t="str">
            <v>Communications</v>
          </cell>
          <cell r="AB1168" t="str">
            <v>2000</v>
          </cell>
          <cell r="AC1168" t="str">
            <v>10</v>
          </cell>
          <cell r="AD1168" t="str">
            <v>OnGo</v>
          </cell>
        </row>
        <row r="1169">
          <cell r="A1169" t="str">
            <v>P-SN-H00-009</v>
          </cell>
          <cell r="B1169" t="str">
            <v>5700155003801</v>
          </cell>
          <cell r="C1169" t="str">
            <v>Senegal</v>
          </cell>
          <cell r="D1169" t="str">
            <v/>
          </cell>
          <cell r="E1169" t="str">
            <v/>
          </cell>
          <cell r="F1169" t="str">
            <v/>
          </cell>
          <cell r="G1169" t="str">
            <v/>
          </cell>
          <cell r="H1169" t="str">
            <v/>
          </cell>
          <cell r="I1169" t="str">
            <v/>
          </cell>
          <cell r="J1169" t="str">
            <v/>
          </cell>
          <cell r="K1169">
            <v>7586.07</v>
          </cell>
          <cell r="L1169" t="str">
            <v/>
          </cell>
          <cell r="M1169">
            <v>7586.07</v>
          </cell>
          <cell r="Q1169" t="str">
            <v>SOV</v>
          </cell>
          <cell r="R1169">
            <v>1</v>
          </cell>
          <cell r="T1169" t="str">
            <v>SENEGAL DIGITAL MARKET ORIENTED PLATFORM FOR SMALL HOLDER FA</v>
          </cell>
          <cell r="U1169" t="str">
            <v>PIFD1</v>
          </cell>
          <cell r="V1169" t="str">
            <v>H</v>
          </cell>
          <cell r="W1169" t="str">
            <v>Finance</v>
          </cell>
          <cell r="X1169" t="str">
            <v>H0</v>
          </cell>
          <cell r="Y1169" t="str">
            <v>Finance</v>
          </cell>
          <cell r="Z1169" t="str">
            <v>H00</v>
          </cell>
          <cell r="AA1169" t="str">
            <v>Finance</v>
          </cell>
          <cell r="AB1169" t="str">
            <v>5700</v>
          </cell>
          <cell r="AC1169" t="str">
            <v>40</v>
          </cell>
          <cell r="AD1169" t="str">
            <v>APVD</v>
          </cell>
        </row>
        <row r="1170">
          <cell r="A1170" t="str">
            <v>P-SN-HA0-002</v>
          </cell>
          <cell r="B1170" t="str">
            <v>2000130021095</v>
          </cell>
          <cell r="C1170" t="str">
            <v>Senegal</v>
          </cell>
          <cell r="D1170" t="str">
            <v/>
          </cell>
          <cell r="E1170" t="str">
            <v/>
          </cell>
          <cell r="F1170" t="str">
            <v/>
          </cell>
          <cell r="G1170" t="str">
            <v/>
          </cell>
          <cell r="H1170" t="str">
            <v/>
          </cell>
          <cell r="I1170" t="str">
            <v/>
          </cell>
          <cell r="J1170" t="str">
            <v/>
          </cell>
          <cell r="K1170">
            <v>7975880.9400000004</v>
          </cell>
          <cell r="L1170" t="str">
            <v/>
          </cell>
          <cell r="M1170">
            <v>7975880.9400000004</v>
          </cell>
          <cell r="Q1170" t="str">
            <v>NSO</v>
          </cell>
          <cell r="R1170">
            <v>0.5</v>
          </cell>
          <cell r="T1170" t="str">
            <v>BANQUE NATIONALE POUR LE DEVELOPPEMENT ECONOMIQUE (BNDE)</v>
          </cell>
          <cell r="U1170" t="str">
            <v>PINS2</v>
          </cell>
          <cell r="V1170" t="str">
            <v>H</v>
          </cell>
          <cell r="W1170" t="str">
            <v>Finance</v>
          </cell>
          <cell r="X1170" t="str">
            <v>HA</v>
          </cell>
          <cell r="Y1170" t="str">
            <v>Banks</v>
          </cell>
          <cell r="Z1170" t="str">
            <v>HA0</v>
          </cell>
          <cell r="AA1170" t="str">
            <v>Banks</v>
          </cell>
          <cell r="AB1170" t="str">
            <v>2000</v>
          </cell>
          <cell r="AC1170" t="str">
            <v>11</v>
          </cell>
          <cell r="AD1170" t="str">
            <v>OnGo</v>
          </cell>
        </row>
        <row r="1171">
          <cell r="A1171" t="str">
            <v>P-SN-HA0-002</v>
          </cell>
          <cell r="B1171" t="str">
            <v>5060140000554</v>
          </cell>
          <cell r="C1171" t="str">
            <v>Senegal</v>
          </cell>
          <cell r="D1171" t="str">
            <v/>
          </cell>
          <cell r="E1171" t="str">
            <v/>
          </cell>
          <cell r="F1171" t="str">
            <v/>
          </cell>
          <cell r="G1171" t="str">
            <v/>
          </cell>
          <cell r="H1171" t="str">
            <v/>
          </cell>
          <cell r="I1171" t="str">
            <v/>
          </cell>
          <cell r="J1171" t="str">
            <v/>
          </cell>
          <cell r="K1171" t="str">
            <v/>
          </cell>
          <cell r="L1171" t="str">
            <v/>
          </cell>
          <cell r="M1171">
            <v>0</v>
          </cell>
          <cell r="Q1171" t="str">
            <v>NSO</v>
          </cell>
          <cell r="R1171">
            <v>0.5</v>
          </cell>
          <cell r="T1171" t="str">
            <v>BANQUE NATIONALE POUR LE DEVELOPPEMENT ECONOMIQUE (BNDE)</v>
          </cell>
          <cell r="U1171" t="str">
            <v>PINS2</v>
          </cell>
          <cell r="V1171" t="str">
            <v>H</v>
          </cell>
          <cell r="W1171" t="str">
            <v>Finance</v>
          </cell>
          <cell r="X1171" t="str">
            <v>HA</v>
          </cell>
          <cell r="Y1171" t="str">
            <v>Banks</v>
          </cell>
          <cell r="Z1171" t="str">
            <v>HA0</v>
          </cell>
          <cell r="AA1171" t="str">
            <v>Banks</v>
          </cell>
          <cell r="AB1171" t="str">
            <v>5060</v>
          </cell>
          <cell r="AC1171" t="str">
            <v>70</v>
          </cell>
          <cell r="AD1171" t="str">
            <v>OnGo</v>
          </cell>
        </row>
        <row r="1172">
          <cell r="A1172" t="str">
            <v>P-SN-I00-008</v>
          </cell>
          <cell r="B1172" t="str">
            <v>2000200004660</v>
          </cell>
          <cell r="C1172" t="str">
            <v>Senegal</v>
          </cell>
          <cell r="D1172" t="str">
            <v/>
          </cell>
          <cell r="E1172" t="str">
            <v/>
          </cell>
          <cell r="F1172" t="str">
            <v/>
          </cell>
          <cell r="G1172" t="str">
            <v/>
          </cell>
          <cell r="H1172" t="str">
            <v/>
          </cell>
          <cell r="I1172">
            <v>3283432.21</v>
          </cell>
          <cell r="J1172">
            <v>9826485.7300000004</v>
          </cell>
          <cell r="K1172">
            <v>3903923.6700000004</v>
          </cell>
          <cell r="L1172">
            <v>7997230.2400000002</v>
          </cell>
          <cell r="M1172">
            <v>25011071.850000001</v>
          </cell>
          <cell r="Q1172" t="str">
            <v>SOV</v>
          </cell>
          <cell r="R1172">
            <v>0.5</v>
          </cell>
          <cell r="T1172" t="str">
            <v>PROJET D’APPUI ET DE VALORISATION DES INITIATIVES ENTREPRENE</v>
          </cell>
          <cell r="U1172" t="str">
            <v>AHHD</v>
          </cell>
          <cell r="V1172" t="str">
            <v>I</v>
          </cell>
          <cell r="W1172" t="str">
            <v>Social</v>
          </cell>
          <cell r="X1172" t="str">
            <v>I0</v>
          </cell>
          <cell r="Y1172" t="str">
            <v>Social</v>
          </cell>
          <cell r="Z1172" t="str">
            <v>I00</v>
          </cell>
          <cell r="AA1172" t="str">
            <v>Social</v>
          </cell>
          <cell r="AB1172" t="str">
            <v>2000</v>
          </cell>
          <cell r="AC1172" t="str">
            <v>10</v>
          </cell>
          <cell r="AD1172" t="str">
            <v>OnGo</v>
          </cell>
        </row>
        <row r="1173">
          <cell r="A1173" t="str">
            <v>P-SN-I00-008</v>
          </cell>
          <cell r="B1173" t="str">
            <v>2100150042248</v>
          </cell>
          <cell r="C1173" t="str">
            <v>Senegal</v>
          </cell>
          <cell r="D1173" t="str">
            <v/>
          </cell>
          <cell r="E1173" t="str">
            <v/>
          </cell>
          <cell r="F1173" t="str">
            <v/>
          </cell>
          <cell r="G1173" t="str">
            <v/>
          </cell>
          <cell r="H1173" t="str">
            <v/>
          </cell>
          <cell r="I1173">
            <v>134428.43</v>
          </cell>
          <cell r="J1173">
            <v>968843.64</v>
          </cell>
          <cell r="K1173">
            <v>438993.43</v>
          </cell>
          <cell r="L1173">
            <v>437833.12</v>
          </cell>
          <cell r="M1173">
            <v>1980098.62</v>
          </cell>
          <cell r="Q1173" t="str">
            <v>SOV</v>
          </cell>
          <cell r="R1173">
            <v>0.5</v>
          </cell>
          <cell r="T1173" t="str">
            <v>PROJET D’APPUI ET DE VALORISATION DES INITIATIVES ENTREPRENE</v>
          </cell>
          <cell r="U1173" t="str">
            <v>AHHD</v>
          </cell>
          <cell r="V1173" t="str">
            <v>I</v>
          </cell>
          <cell r="W1173" t="str">
            <v>Social</v>
          </cell>
          <cell r="X1173" t="str">
            <v>I0</v>
          </cell>
          <cell r="Y1173" t="str">
            <v>Social</v>
          </cell>
          <cell r="Z1173" t="str">
            <v>I00</v>
          </cell>
          <cell r="AA1173" t="str">
            <v>Social</v>
          </cell>
          <cell r="AB1173" t="str">
            <v>2100</v>
          </cell>
          <cell r="AC1173" t="str">
            <v>10</v>
          </cell>
          <cell r="AD1173" t="str">
            <v>OnGo</v>
          </cell>
        </row>
        <row r="1174">
          <cell r="A1174" t="str">
            <v>P-SN-I00-009</v>
          </cell>
          <cell r="B1174" t="str">
            <v>5700155003701</v>
          </cell>
          <cell r="C1174" t="str">
            <v>Senegal</v>
          </cell>
          <cell r="D1174" t="str">
            <v/>
          </cell>
          <cell r="E1174" t="str">
            <v/>
          </cell>
          <cell r="F1174" t="str">
            <v/>
          </cell>
          <cell r="G1174" t="str">
            <v/>
          </cell>
          <cell r="H1174" t="str">
            <v/>
          </cell>
          <cell r="I1174" t="str">
            <v/>
          </cell>
          <cell r="J1174" t="str">
            <v/>
          </cell>
          <cell r="K1174">
            <v>58609.22</v>
          </cell>
          <cell r="L1174">
            <v>102919.83000000002</v>
          </cell>
          <cell r="M1174">
            <v>161529.05000000002</v>
          </cell>
          <cell r="Q1174" t="str">
            <v>SOV</v>
          </cell>
          <cell r="R1174">
            <v>1</v>
          </cell>
          <cell r="T1174" t="str">
            <v>PROGRAMME DE PARTENARIAT D'AFFAIRES  POUR  LES PME 'FAPA)</v>
          </cell>
          <cell r="U1174" t="str">
            <v>AHHD</v>
          </cell>
          <cell r="V1174" t="str">
            <v>I</v>
          </cell>
          <cell r="W1174" t="str">
            <v>Social</v>
          </cell>
          <cell r="X1174" t="str">
            <v>I0</v>
          </cell>
          <cell r="Y1174" t="str">
            <v>Social</v>
          </cell>
          <cell r="Z1174" t="str">
            <v>I00</v>
          </cell>
          <cell r="AA1174" t="str">
            <v>Social</v>
          </cell>
          <cell r="AB1174" t="str">
            <v>5700</v>
          </cell>
          <cell r="AC1174" t="str">
            <v>41</v>
          </cell>
          <cell r="AD1174" t="str">
            <v>OnGo</v>
          </cell>
        </row>
        <row r="1175">
          <cell r="A1175" t="str">
            <v>P-SN-K00-010</v>
          </cell>
          <cell r="B1175" t="str">
            <v>2100150040095</v>
          </cell>
          <cell r="C1175" t="str">
            <v>Senegal</v>
          </cell>
          <cell r="D1175" t="str">
            <v/>
          </cell>
          <cell r="E1175" t="str">
            <v/>
          </cell>
          <cell r="F1175" t="str">
            <v/>
          </cell>
          <cell r="G1175" t="str">
            <v/>
          </cell>
          <cell r="H1175">
            <v>126367.76999999999</v>
          </cell>
          <cell r="I1175">
            <v>1223738.56</v>
          </cell>
          <cell r="J1175">
            <v>1000371.7500000001</v>
          </cell>
          <cell r="K1175">
            <v>2249308.8899999997</v>
          </cell>
          <cell r="L1175">
            <v>564674.97</v>
          </cell>
          <cell r="M1175">
            <v>5164461.9399999995</v>
          </cell>
          <cell r="Q1175" t="str">
            <v>SOV</v>
          </cell>
          <cell r="R1175">
            <v>1</v>
          </cell>
          <cell r="T1175" t="str">
            <v>PROJET APPUI AU DEVELOP DE COMPETENCES ET DE L'ENTREPRENARIA</v>
          </cell>
          <cell r="U1175" t="str">
            <v>AHHD</v>
          </cell>
          <cell r="V1175" t="str">
            <v>K</v>
          </cell>
          <cell r="W1175" t="str">
            <v>Multi-Sector</v>
          </cell>
          <cell r="X1175" t="str">
            <v>K0</v>
          </cell>
          <cell r="Y1175" t="str">
            <v>Multi-Sector</v>
          </cell>
          <cell r="Z1175" t="str">
            <v>K00</v>
          </cell>
          <cell r="AA1175" t="str">
            <v>Multi-Sector</v>
          </cell>
          <cell r="AB1175" t="str">
            <v>2100</v>
          </cell>
          <cell r="AC1175" t="str">
            <v>10</v>
          </cell>
          <cell r="AD1175" t="str">
            <v>OnGo</v>
          </cell>
        </row>
        <row r="1176">
          <cell r="A1176" t="str">
            <v>P-SN-K00-013</v>
          </cell>
          <cell r="B1176" t="str">
            <v>2000200004695</v>
          </cell>
          <cell r="C1176" t="str">
            <v>Senegal</v>
          </cell>
          <cell r="D1176" t="str">
            <v/>
          </cell>
          <cell r="E1176" t="str">
            <v/>
          </cell>
          <cell r="F1176" t="str">
            <v/>
          </cell>
          <cell r="G1176" t="str">
            <v/>
          </cell>
          <cell r="H1176" t="str">
            <v/>
          </cell>
          <cell r="I1176">
            <v>71926566.570000008</v>
          </cell>
          <cell r="J1176" t="str">
            <v/>
          </cell>
          <cell r="K1176" t="str">
            <v/>
          </cell>
          <cell r="L1176" t="str">
            <v/>
          </cell>
          <cell r="M1176">
            <v>71926566.570000008</v>
          </cell>
          <cell r="Q1176" t="str">
            <v>SOV</v>
          </cell>
          <cell r="R1176">
            <v>1</v>
          </cell>
          <cell r="T1176" t="str">
            <v>PROGRAMME D’URGENCE D’APPUI À LA RIPOSTE COVID-19</v>
          </cell>
          <cell r="U1176" t="str">
            <v>ECGF1</v>
          </cell>
          <cell r="V1176" t="str">
            <v>K</v>
          </cell>
          <cell r="W1176" t="str">
            <v>Multi-Sector</v>
          </cell>
          <cell r="X1176" t="str">
            <v>K0</v>
          </cell>
          <cell r="Y1176" t="str">
            <v>Multi-Sector</v>
          </cell>
          <cell r="Z1176" t="str">
            <v>K00</v>
          </cell>
          <cell r="AA1176" t="str">
            <v>Multi-Sector</v>
          </cell>
          <cell r="AB1176" t="str">
            <v>2000</v>
          </cell>
          <cell r="AC1176" t="str">
            <v>20</v>
          </cell>
          <cell r="AD1176" t="str">
            <v>COMP</v>
          </cell>
        </row>
        <row r="1177">
          <cell r="A1177" t="str">
            <v>P-SN-KA0-009</v>
          </cell>
          <cell r="B1177" t="str">
            <v>2100150035893</v>
          </cell>
          <cell r="C1177" t="str">
            <v>Senegal</v>
          </cell>
          <cell r="D1177" t="str">
            <v/>
          </cell>
          <cell r="E1177">
            <v>34780000</v>
          </cell>
          <cell r="F1177" t="str">
            <v/>
          </cell>
          <cell r="G1177" t="str">
            <v/>
          </cell>
          <cell r="H1177" t="str">
            <v/>
          </cell>
          <cell r="I1177" t="str">
            <v/>
          </cell>
          <cell r="J1177" t="str">
            <v/>
          </cell>
          <cell r="K1177" t="str">
            <v/>
          </cell>
          <cell r="L1177" t="str">
            <v/>
          </cell>
          <cell r="M1177">
            <v>34780000</v>
          </cell>
          <cell r="Q1177" t="str">
            <v>SOV</v>
          </cell>
          <cell r="R1177">
            <v>1</v>
          </cell>
          <cell r="T1177" t="str">
            <v>PROGRAMME D’APPUI AUX REFORMES DU DEVELOPPEMENT LOCAL (PARDL</v>
          </cell>
          <cell r="U1177" t="str">
            <v>ECGF1</v>
          </cell>
          <cell r="V1177" t="str">
            <v>K</v>
          </cell>
          <cell r="W1177" t="str">
            <v>Multi-Sector</v>
          </cell>
          <cell r="X1177" t="str">
            <v>KA</v>
          </cell>
          <cell r="Y1177" t="str">
            <v>Public Sector Management</v>
          </cell>
          <cell r="Z1177" t="str">
            <v>KA0</v>
          </cell>
          <cell r="AA1177" t="str">
            <v>Public Sector Management</v>
          </cell>
          <cell r="AB1177" t="str">
            <v>2100</v>
          </cell>
          <cell r="AC1177" t="str">
            <v>20</v>
          </cell>
          <cell r="AD1177" t="str">
            <v>COMP</v>
          </cell>
        </row>
        <row r="1178">
          <cell r="A1178" t="str">
            <v>P-SN-KA0-014</v>
          </cell>
          <cell r="B1178" t="str">
            <v>2000200004601</v>
          </cell>
          <cell r="C1178" t="str">
            <v>Senegal</v>
          </cell>
          <cell r="D1178" t="str">
            <v/>
          </cell>
          <cell r="E1178" t="str">
            <v/>
          </cell>
          <cell r="F1178" t="str">
            <v/>
          </cell>
          <cell r="G1178" t="str">
            <v/>
          </cell>
          <cell r="H1178">
            <v>50491993.990000002</v>
          </cell>
          <cell r="I1178" t="str">
            <v/>
          </cell>
          <cell r="J1178" t="str">
            <v/>
          </cell>
          <cell r="K1178" t="str">
            <v/>
          </cell>
          <cell r="L1178" t="str">
            <v/>
          </cell>
          <cell r="M1178">
            <v>50491993.990000002</v>
          </cell>
          <cell r="Q1178" t="str">
            <v>SOV</v>
          </cell>
          <cell r="R1178">
            <v>1</v>
          </cell>
          <cell r="T1178" t="str">
            <v>PROGRAMME D'APPUI A LA MOBILISATION DES RESSOURCES INTERNES</v>
          </cell>
          <cell r="U1178" t="str">
            <v>ECGF1</v>
          </cell>
          <cell r="V1178" t="str">
            <v>K</v>
          </cell>
          <cell r="W1178" t="str">
            <v>Multi-Sector</v>
          </cell>
          <cell r="X1178" t="str">
            <v>KA</v>
          </cell>
          <cell r="Y1178" t="str">
            <v>Public Sector Management</v>
          </cell>
          <cell r="Z1178" t="str">
            <v>KA0</v>
          </cell>
          <cell r="AA1178" t="str">
            <v>Public Sector Management</v>
          </cell>
          <cell r="AB1178" t="str">
            <v>2000</v>
          </cell>
          <cell r="AC1178" t="str">
            <v>20</v>
          </cell>
          <cell r="AD1178" t="str">
            <v>COMP</v>
          </cell>
        </row>
        <row r="1179">
          <cell r="A1179" t="str">
            <v>P-SN-KA0-015</v>
          </cell>
          <cell r="B1179" t="str">
            <v>2100150041893</v>
          </cell>
          <cell r="C1179" t="str">
            <v>Senegal</v>
          </cell>
          <cell r="D1179" t="str">
            <v/>
          </cell>
          <cell r="E1179" t="str">
            <v/>
          </cell>
          <cell r="F1179" t="str">
            <v/>
          </cell>
          <cell r="G1179" t="str">
            <v/>
          </cell>
          <cell r="H1179">
            <v>55216.63</v>
          </cell>
          <cell r="I1179">
            <v>240045.96999999997</v>
          </cell>
          <cell r="J1179">
            <v>3685145.19</v>
          </cell>
          <cell r="K1179">
            <v>3099832.9500000007</v>
          </cell>
          <cell r="L1179">
            <v>1056753.1200000001</v>
          </cell>
          <cell r="M1179">
            <v>8136993.8600000003</v>
          </cell>
          <cell r="Q1179" t="str">
            <v>SOV</v>
          </cell>
          <cell r="R1179">
            <v>1</v>
          </cell>
          <cell r="T1179" t="str">
            <v>PROJET D'APPUI INSTITUTIONNEL À LA MOBILISATION DES RESSOURC</v>
          </cell>
          <cell r="U1179" t="str">
            <v>ECGF1</v>
          </cell>
          <cell r="V1179" t="str">
            <v>K</v>
          </cell>
          <cell r="W1179" t="str">
            <v>Multi-Sector</v>
          </cell>
          <cell r="X1179" t="str">
            <v>KA</v>
          </cell>
          <cell r="Y1179" t="str">
            <v>Public Sector Management</v>
          </cell>
          <cell r="Z1179" t="str">
            <v>KA0</v>
          </cell>
          <cell r="AA1179" t="str">
            <v>Public Sector Management</v>
          </cell>
          <cell r="AB1179" t="str">
            <v>2100</v>
          </cell>
          <cell r="AC1179" t="str">
            <v>10</v>
          </cell>
          <cell r="AD1179" t="str">
            <v>OnGo</v>
          </cell>
        </row>
        <row r="1180">
          <cell r="A1180" t="str">
            <v>P-SN-KA0-016</v>
          </cell>
          <cell r="B1180" t="str">
            <v>2000200005008</v>
          </cell>
          <cell r="C1180" t="str">
            <v>Senegal</v>
          </cell>
          <cell r="D1180" t="str">
            <v/>
          </cell>
          <cell r="E1180" t="str">
            <v/>
          </cell>
          <cell r="F1180" t="str">
            <v/>
          </cell>
          <cell r="G1180" t="str">
            <v/>
          </cell>
          <cell r="H1180" t="str">
            <v/>
          </cell>
          <cell r="I1180" t="str">
            <v/>
          </cell>
          <cell r="J1180">
            <v>53137974.210000008</v>
          </cell>
          <cell r="K1180" t="str">
            <v/>
          </cell>
          <cell r="L1180" t="str">
            <v/>
          </cell>
          <cell r="M1180">
            <v>53137974.210000008</v>
          </cell>
          <cell r="Q1180" t="str">
            <v>SOV</v>
          </cell>
          <cell r="R1180">
            <v>1</v>
          </cell>
          <cell r="T1180" t="str">
            <v>PROGRAMME D’APPUI À LA MOBILISATION DES RESSOURCES ET L’EFFI</v>
          </cell>
          <cell r="U1180" t="str">
            <v>ECGF1</v>
          </cell>
          <cell r="V1180" t="str">
            <v>K</v>
          </cell>
          <cell r="W1180" t="str">
            <v>Multi-Sector</v>
          </cell>
          <cell r="X1180" t="str">
            <v>KA</v>
          </cell>
          <cell r="Y1180" t="str">
            <v>Public Sector Management</v>
          </cell>
          <cell r="Z1180" t="str">
            <v>KA0</v>
          </cell>
          <cell r="AA1180" t="str">
            <v>Public Sector Management</v>
          </cell>
          <cell r="AB1180" t="str">
            <v>2000</v>
          </cell>
          <cell r="AC1180" t="str">
            <v>20</v>
          </cell>
          <cell r="AD1180" t="str">
            <v>COMP</v>
          </cell>
        </row>
        <row r="1181">
          <cell r="A1181" t="str">
            <v>P-SN-KA0-017</v>
          </cell>
          <cell r="B1181" t="str">
            <v>5500155013851</v>
          </cell>
          <cell r="C1181" t="str">
            <v>Senegal</v>
          </cell>
          <cell r="D1181" t="str">
            <v/>
          </cell>
          <cell r="E1181" t="str">
            <v/>
          </cell>
          <cell r="F1181" t="str">
            <v/>
          </cell>
          <cell r="G1181" t="str">
            <v/>
          </cell>
          <cell r="H1181" t="str">
            <v/>
          </cell>
          <cell r="I1181" t="str">
            <v/>
          </cell>
          <cell r="J1181">
            <v>113950.03</v>
          </cell>
          <cell r="K1181">
            <v>121160.77</v>
          </cell>
          <cell r="L1181" t="str">
            <v/>
          </cell>
          <cell r="M1181">
            <v>235110.8</v>
          </cell>
          <cell r="Q1181" t="str">
            <v>SOV</v>
          </cell>
          <cell r="R1181">
            <v>1</v>
          </cell>
          <cell r="T1181" t="str">
            <v>PROJET D'APPUI AU DELIVERY UNIT DU SENEGAL, LE BOS</v>
          </cell>
          <cell r="U1181" t="str">
            <v>ECGF1</v>
          </cell>
          <cell r="V1181" t="str">
            <v>K</v>
          </cell>
          <cell r="W1181" t="str">
            <v>Multi-Sector</v>
          </cell>
          <cell r="X1181" t="str">
            <v>KA</v>
          </cell>
          <cell r="Y1181" t="str">
            <v>Public Sector Management</v>
          </cell>
          <cell r="Z1181" t="str">
            <v>KA0</v>
          </cell>
          <cell r="AA1181" t="str">
            <v>Public Sector Management</v>
          </cell>
          <cell r="AB1181" t="str">
            <v>5500</v>
          </cell>
          <cell r="AC1181" t="str">
            <v>43</v>
          </cell>
          <cell r="AD1181" t="str">
            <v>OnGo</v>
          </cell>
        </row>
        <row r="1182">
          <cell r="A1182" t="str">
            <v>P-SN-KA0-018</v>
          </cell>
          <cell r="B1182" t="str">
            <v>2000200005704</v>
          </cell>
          <cell r="C1182" t="str">
            <v>Senegal</v>
          </cell>
          <cell r="D1182" t="str">
            <v/>
          </cell>
          <cell r="E1182" t="str">
            <v/>
          </cell>
          <cell r="F1182" t="str">
            <v/>
          </cell>
          <cell r="G1182" t="str">
            <v/>
          </cell>
          <cell r="H1182" t="str">
            <v/>
          </cell>
          <cell r="I1182" t="str">
            <v/>
          </cell>
          <cell r="J1182" t="str">
            <v/>
          </cell>
          <cell r="K1182" t="str">
            <v/>
          </cell>
          <cell r="L1182">
            <v>45946575.799999997</v>
          </cell>
          <cell r="M1182">
            <v>45946575.799999997</v>
          </cell>
          <cell r="Q1182" t="str">
            <v>SOV</v>
          </cell>
          <cell r="R1182">
            <v>1</v>
          </cell>
          <cell r="T1182" t="str">
            <v>PROGRAMME D’APPUI À LA MOBILISATION DES RESSOURCES ET L’EFFI</v>
          </cell>
          <cell r="U1182" t="str">
            <v>ECGF1</v>
          </cell>
          <cell r="V1182" t="str">
            <v>K</v>
          </cell>
          <cell r="W1182" t="str">
            <v>Multi-Sector</v>
          </cell>
          <cell r="X1182" t="str">
            <v>KA</v>
          </cell>
          <cell r="Y1182" t="str">
            <v>Public Sector Management</v>
          </cell>
          <cell r="Z1182" t="str">
            <v>KA0</v>
          </cell>
          <cell r="AA1182" t="str">
            <v>Public Sector Management</v>
          </cell>
          <cell r="AB1182" t="str">
            <v>2000</v>
          </cell>
          <cell r="AC1182" t="str">
            <v>20</v>
          </cell>
          <cell r="AD1182" t="str">
            <v>APVD</v>
          </cell>
        </row>
        <row r="1183">
          <cell r="A1183" t="str">
            <v>P-SN-KE0-004</v>
          </cell>
          <cell r="B1183" t="str">
            <v>2100150039645</v>
          </cell>
          <cell r="C1183" t="str">
            <v>Senegal</v>
          </cell>
          <cell r="D1183" t="str">
            <v/>
          </cell>
          <cell r="E1183" t="str">
            <v/>
          </cell>
          <cell r="F1183" t="str">
            <v/>
          </cell>
          <cell r="G1183" t="str">
            <v/>
          </cell>
          <cell r="H1183">
            <v>197321.38</v>
          </cell>
          <cell r="I1183">
            <v>1677651.0399999998</v>
          </cell>
          <cell r="J1183">
            <v>6934473.2299999995</v>
          </cell>
          <cell r="K1183">
            <v>3713278.88</v>
          </cell>
          <cell r="L1183">
            <v>909400.68000000017</v>
          </cell>
          <cell r="M1183">
            <v>13432125.209999997</v>
          </cell>
          <cell r="Q1183" t="str">
            <v>SOV</v>
          </cell>
          <cell r="R1183">
            <v>0.5</v>
          </cell>
          <cell r="T1183" t="str">
            <v>PROJET DE DESENCLAVEMENT DES ZONES DE PRODUCTIONS PDZP/PNDL</v>
          </cell>
          <cell r="U1183" t="str">
            <v>AHAI5</v>
          </cell>
          <cell r="V1183" t="str">
            <v>K</v>
          </cell>
          <cell r="W1183" t="str">
            <v>Multi-Sector</v>
          </cell>
          <cell r="X1183" t="str">
            <v>KE</v>
          </cell>
          <cell r="Y1183" t="str">
            <v>Infrastructure</v>
          </cell>
          <cell r="Z1183" t="str">
            <v>KE0</v>
          </cell>
          <cell r="AA1183" t="str">
            <v>Infrastructure</v>
          </cell>
          <cell r="AB1183" t="str">
            <v>2100</v>
          </cell>
          <cell r="AC1183" t="str">
            <v>10</v>
          </cell>
          <cell r="AD1183" t="str">
            <v>OnGo</v>
          </cell>
        </row>
        <row r="1184">
          <cell r="A1184" t="str">
            <v>P-SN-KE0-004</v>
          </cell>
          <cell r="B1184" t="str">
            <v>6540654001432</v>
          </cell>
          <cell r="C1184" t="str">
            <v>Senegal</v>
          </cell>
          <cell r="D1184" t="str">
            <v/>
          </cell>
          <cell r="E1184" t="str">
            <v/>
          </cell>
          <cell r="F1184" t="str">
            <v/>
          </cell>
          <cell r="G1184" t="str">
            <v/>
          </cell>
          <cell r="H1184" t="str">
            <v/>
          </cell>
          <cell r="I1184" t="str">
            <v/>
          </cell>
          <cell r="J1184" t="str">
            <v/>
          </cell>
          <cell r="K1184" t="str">
            <v/>
          </cell>
          <cell r="L1184" t="str">
            <v/>
          </cell>
          <cell r="M1184">
            <v>0</v>
          </cell>
          <cell r="Q1184" t="str">
            <v>SOV</v>
          </cell>
          <cell r="R1184">
            <v>0.5</v>
          </cell>
          <cell r="T1184" t="str">
            <v>PROJET DE DESENCLAVEMENT DES ZONES DE PRODUCTIONS PDZP/PNDL</v>
          </cell>
          <cell r="U1184" t="str">
            <v>AHAI5</v>
          </cell>
          <cell r="V1184" t="str">
            <v>K</v>
          </cell>
          <cell r="W1184" t="str">
            <v>Multi-Sector</v>
          </cell>
          <cell r="X1184" t="str">
            <v>KE</v>
          </cell>
          <cell r="Y1184" t="str">
            <v>Infrastructure</v>
          </cell>
          <cell r="Z1184" t="str">
            <v>KE0</v>
          </cell>
          <cell r="AA1184" t="str">
            <v>Infrastructure</v>
          </cell>
          <cell r="AB1184" t="str">
            <v>6540</v>
          </cell>
          <cell r="AC1184" t="str">
            <v>10</v>
          </cell>
          <cell r="AD1184" t="str">
            <v>OnGo</v>
          </cell>
        </row>
        <row r="1185">
          <cell r="A1185" t="str">
            <v>P-SN-KZ0-004</v>
          </cell>
          <cell r="B1185" t="str">
            <v>2000200003052</v>
          </cell>
          <cell r="C1185" t="str">
            <v>Senegal</v>
          </cell>
          <cell r="D1185" t="str">
            <v/>
          </cell>
          <cell r="E1185" t="str">
            <v/>
          </cell>
          <cell r="F1185" t="str">
            <v/>
          </cell>
          <cell r="G1185" t="str">
            <v/>
          </cell>
          <cell r="H1185">
            <v>123801.42</v>
          </cell>
          <cell r="I1185">
            <v>235268.78</v>
          </cell>
          <cell r="J1185">
            <v>3957822.7800000003</v>
          </cell>
          <cell r="K1185">
            <v>3650552.5500000012</v>
          </cell>
          <cell r="L1185">
            <v>2346869.4399999995</v>
          </cell>
          <cell r="M1185">
            <v>10314314.970000001</v>
          </cell>
          <cell r="Q1185" t="str">
            <v>SOV</v>
          </cell>
          <cell r="R1185">
            <v>1</v>
          </cell>
          <cell r="T1185" t="str">
            <v>PROGRAMME D'URGENCE DE DÉVELOPPEMENT COMMUNAUTAIRE - PUDC</v>
          </cell>
          <cell r="U1185" t="str">
            <v>AHWS3</v>
          </cell>
          <cell r="V1185" t="str">
            <v>K</v>
          </cell>
          <cell r="W1185" t="str">
            <v>Multi-Sector</v>
          </cell>
          <cell r="X1185" t="str">
            <v>KZ</v>
          </cell>
          <cell r="Y1185" t="str">
            <v>Other Multi Sector</v>
          </cell>
          <cell r="Z1185" t="str">
            <v>KZ0</v>
          </cell>
          <cell r="AA1185" t="str">
            <v>Other Multi Sector</v>
          </cell>
          <cell r="AB1185" t="str">
            <v>2000</v>
          </cell>
          <cell r="AC1185" t="str">
            <v>10</v>
          </cell>
          <cell r="AD1185" t="str">
            <v>OnGo</v>
          </cell>
        </row>
        <row r="1186">
          <cell r="A1186" t="str">
            <v>P-SO-AA0-009</v>
          </cell>
          <cell r="B1186" t="str">
            <v>5900155017260</v>
          </cell>
          <cell r="C1186" t="str">
            <v>Somalia</v>
          </cell>
          <cell r="D1186" t="str">
            <v/>
          </cell>
          <cell r="E1186" t="str">
            <v/>
          </cell>
          <cell r="F1186" t="str">
            <v/>
          </cell>
          <cell r="G1186" t="str">
            <v/>
          </cell>
          <cell r="H1186" t="str">
            <v/>
          </cell>
          <cell r="I1186" t="str">
            <v/>
          </cell>
          <cell r="J1186" t="str">
            <v/>
          </cell>
          <cell r="K1186" t="str">
            <v/>
          </cell>
          <cell r="L1186">
            <v>75260.38</v>
          </cell>
          <cell r="M1186">
            <v>75260.38</v>
          </cell>
          <cell r="Q1186" t="str">
            <v>SOV</v>
          </cell>
          <cell r="R1186">
            <v>1</v>
          </cell>
          <cell r="T1186" t="str">
            <v>ADDIT. FINANCING TO THE PROGRAM TO BUILD RESILIENCE FOR FOOD</v>
          </cell>
          <cell r="U1186" t="str">
            <v>AHAI4</v>
          </cell>
          <cell r="V1186" t="str">
            <v>A</v>
          </cell>
          <cell r="W1186" t="str">
            <v>Agriculture</v>
          </cell>
          <cell r="X1186" t="str">
            <v>AA</v>
          </cell>
          <cell r="Y1186" t="str">
            <v>Agriculture</v>
          </cell>
          <cell r="Z1186" t="str">
            <v>AA0</v>
          </cell>
          <cell r="AA1186" t="str">
            <v>Agriculture</v>
          </cell>
          <cell r="AB1186" t="str">
            <v>5900</v>
          </cell>
          <cell r="AC1186" t="str">
            <v>41</v>
          </cell>
          <cell r="AD1186" t="str">
            <v>OnGo</v>
          </cell>
        </row>
        <row r="1187">
          <cell r="A1187" t="str">
            <v>P-SO-DB0-004</v>
          </cell>
          <cell r="B1187" t="str">
            <v>5150155003752</v>
          </cell>
          <cell r="C1187" t="str">
            <v>Somalia</v>
          </cell>
          <cell r="D1187" t="str">
            <v/>
          </cell>
          <cell r="E1187" t="str">
            <v/>
          </cell>
          <cell r="F1187" t="str">
            <v/>
          </cell>
          <cell r="G1187" t="str">
            <v/>
          </cell>
          <cell r="H1187" t="str">
            <v/>
          </cell>
          <cell r="I1187" t="str">
            <v/>
          </cell>
          <cell r="J1187" t="str">
            <v/>
          </cell>
          <cell r="K1187" t="str">
            <v/>
          </cell>
          <cell r="L1187" t="str">
            <v/>
          </cell>
          <cell r="M1187">
            <v>0</v>
          </cell>
          <cell r="Q1187" t="str">
            <v>SOV</v>
          </cell>
          <cell r="R1187">
            <v>1</v>
          </cell>
          <cell r="T1187" t="str">
            <v>FEASIBILITY AND ESIA STUDIES, DETAILED ENGINEERING DESIGN OF</v>
          </cell>
          <cell r="U1187" t="str">
            <v>PICU7</v>
          </cell>
          <cell r="V1187" t="str">
            <v>D</v>
          </cell>
          <cell r="W1187" t="str">
            <v>Transport</v>
          </cell>
          <cell r="X1187" t="str">
            <v>DB</v>
          </cell>
          <cell r="Y1187" t="str">
            <v>Road Transport / Highways</v>
          </cell>
          <cell r="Z1187" t="str">
            <v>DB0</v>
          </cell>
          <cell r="AA1187" t="str">
            <v>Road Transport / Highways</v>
          </cell>
          <cell r="AB1187" t="str">
            <v>5150</v>
          </cell>
          <cell r="AC1187" t="str">
            <v>41</v>
          </cell>
          <cell r="AD1187" t="str">
            <v>APVD</v>
          </cell>
        </row>
        <row r="1188">
          <cell r="A1188" t="str">
            <v>P-SO-DB0-005</v>
          </cell>
          <cell r="B1188" t="str">
            <v>2100155040169</v>
          </cell>
          <cell r="C1188" t="str">
            <v>Somalia</v>
          </cell>
          <cell r="D1188" t="str">
            <v/>
          </cell>
          <cell r="E1188" t="str">
            <v/>
          </cell>
          <cell r="F1188" t="str">
            <v/>
          </cell>
          <cell r="G1188" t="str">
            <v/>
          </cell>
          <cell r="H1188">
            <v>72563.149999999994</v>
          </cell>
          <cell r="I1188" t="str">
            <v/>
          </cell>
          <cell r="J1188">
            <v>273216.28000000003</v>
          </cell>
          <cell r="K1188">
            <v>283548.28999999998</v>
          </cell>
          <cell r="L1188">
            <v>476788.98000000004</v>
          </cell>
          <cell r="M1188">
            <v>1106116.7</v>
          </cell>
          <cell r="Q1188" t="str">
            <v>SOV</v>
          </cell>
          <cell r="R1188">
            <v>0.25</v>
          </cell>
          <cell r="T1188" t="str">
            <v>ROAD INFRASTRUCTURE PROGRAMME SOMALIA</v>
          </cell>
          <cell r="U1188" t="str">
            <v>PICU7</v>
          </cell>
          <cell r="V1188" t="str">
            <v>D</v>
          </cell>
          <cell r="W1188" t="str">
            <v>Transport</v>
          </cell>
          <cell r="X1188" t="str">
            <v>DB</v>
          </cell>
          <cell r="Y1188" t="str">
            <v>Road Transport / Highways</v>
          </cell>
          <cell r="Z1188" t="str">
            <v>DB0</v>
          </cell>
          <cell r="AA1188" t="str">
            <v>Road Transport / Highways</v>
          </cell>
          <cell r="AB1188" t="str">
            <v>2100</v>
          </cell>
          <cell r="AC1188" t="str">
            <v>40</v>
          </cell>
          <cell r="AD1188" t="str">
            <v>OnGo</v>
          </cell>
        </row>
        <row r="1189">
          <cell r="A1189" t="str">
            <v>P-SO-DB0-005</v>
          </cell>
          <cell r="B1189" t="str">
            <v>5110155000760</v>
          </cell>
          <cell r="C1189" t="str">
            <v>Somalia</v>
          </cell>
          <cell r="D1189" t="str">
            <v/>
          </cell>
          <cell r="E1189" t="str">
            <v/>
          </cell>
          <cell r="F1189" t="str">
            <v/>
          </cell>
          <cell r="G1189" t="str">
            <v/>
          </cell>
          <cell r="H1189" t="str">
            <v/>
          </cell>
          <cell r="I1189" t="str">
            <v/>
          </cell>
          <cell r="J1189" t="str">
            <v/>
          </cell>
          <cell r="K1189">
            <v>360080.35</v>
          </cell>
          <cell r="L1189" t="str">
            <v/>
          </cell>
          <cell r="M1189">
            <v>360080.35</v>
          </cell>
          <cell r="Q1189" t="str">
            <v>SOV</v>
          </cell>
          <cell r="R1189">
            <v>0.25</v>
          </cell>
          <cell r="T1189" t="str">
            <v>ROAD INFRASTRUCTURE PROGRAMME SOMALIA</v>
          </cell>
          <cell r="U1189" t="str">
            <v>PICU7</v>
          </cell>
          <cell r="V1189" t="str">
            <v>D</v>
          </cell>
          <cell r="W1189" t="str">
            <v>Transport</v>
          </cell>
          <cell r="X1189" t="str">
            <v>DB</v>
          </cell>
          <cell r="Y1189" t="str">
            <v>Road Transport / Highways</v>
          </cell>
          <cell r="Z1189" t="str">
            <v>DB0</v>
          </cell>
          <cell r="AA1189" t="str">
            <v>Road Transport / Highways</v>
          </cell>
          <cell r="AB1189" t="str">
            <v>5110</v>
          </cell>
          <cell r="AC1189" t="str">
            <v>40</v>
          </cell>
          <cell r="AD1189" t="str">
            <v>OnGo</v>
          </cell>
        </row>
        <row r="1190">
          <cell r="A1190" t="str">
            <v>P-SO-DB0-005</v>
          </cell>
          <cell r="B1190" t="str">
            <v>5900155015755</v>
          </cell>
          <cell r="C1190" t="str">
            <v>Somalia</v>
          </cell>
          <cell r="D1190" t="str">
            <v/>
          </cell>
          <cell r="E1190" t="str">
            <v/>
          </cell>
          <cell r="F1190" t="str">
            <v/>
          </cell>
          <cell r="G1190" t="str">
            <v/>
          </cell>
          <cell r="H1190">
            <v>50878.01</v>
          </cell>
          <cell r="I1190" t="str">
            <v/>
          </cell>
          <cell r="J1190">
            <v>113664.63999999998</v>
          </cell>
          <cell r="K1190">
            <v>275859.94</v>
          </cell>
          <cell r="L1190">
            <v>140063.78</v>
          </cell>
          <cell r="M1190">
            <v>580466.37</v>
          </cell>
          <cell r="Q1190" t="str">
            <v>SOV</v>
          </cell>
          <cell r="R1190">
            <v>0.25</v>
          </cell>
          <cell r="T1190" t="str">
            <v>ROAD INFRASTRUCTURE PROGRAMME SOMALIA</v>
          </cell>
          <cell r="U1190" t="str">
            <v>PICU7</v>
          </cell>
          <cell r="V1190" t="str">
            <v>D</v>
          </cell>
          <cell r="W1190" t="str">
            <v>Transport</v>
          </cell>
          <cell r="X1190" t="str">
            <v>DB</v>
          </cell>
          <cell r="Y1190" t="str">
            <v>Road Transport / Highways</v>
          </cell>
          <cell r="Z1190" t="str">
            <v>DB0</v>
          </cell>
          <cell r="AA1190" t="str">
            <v>Road Transport / Highways</v>
          </cell>
          <cell r="AB1190" t="str">
            <v>5900</v>
          </cell>
          <cell r="AC1190" t="str">
            <v>40</v>
          </cell>
          <cell r="AD1190" t="str">
            <v>OnGo</v>
          </cell>
        </row>
        <row r="1191">
          <cell r="A1191" t="str">
            <v>P-SO-DB0-005</v>
          </cell>
          <cell r="B1191" t="str">
            <v>5900155016410</v>
          </cell>
          <cell r="C1191" t="str">
            <v>Somalia</v>
          </cell>
          <cell r="D1191" t="str">
            <v/>
          </cell>
          <cell r="E1191" t="str">
            <v/>
          </cell>
          <cell r="F1191" t="str">
            <v/>
          </cell>
          <cell r="G1191" t="str">
            <v/>
          </cell>
          <cell r="H1191" t="str">
            <v/>
          </cell>
          <cell r="I1191" t="str">
            <v/>
          </cell>
          <cell r="J1191" t="str">
            <v/>
          </cell>
          <cell r="K1191" t="str">
            <v/>
          </cell>
          <cell r="L1191" t="str">
            <v/>
          </cell>
          <cell r="M1191">
            <v>0</v>
          </cell>
          <cell r="Q1191" t="str">
            <v>SOV</v>
          </cell>
          <cell r="R1191">
            <v>0.25</v>
          </cell>
          <cell r="T1191" t="str">
            <v>ROAD INFRASTRUCTURE PROGRAMME SOMALIA</v>
          </cell>
          <cell r="U1191" t="str">
            <v>PICU7</v>
          </cell>
          <cell r="V1191" t="str">
            <v>D</v>
          </cell>
          <cell r="W1191" t="str">
            <v>Transport</v>
          </cell>
          <cell r="X1191" t="str">
            <v>DB</v>
          </cell>
          <cell r="Y1191" t="str">
            <v>Road Transport / Highways</v>
          </cell>
          <cell r="Z1191" t="str">
            <v>DB0</v>
          </cell>
          <cell r="AA1191" t="str">
            <v>Road Transport / Highways</v>
          </cell>
          <cell r="AB1191" t="str">
            <v>5900</v>
          </cell>
          <cell r="AC1191" t="str">
            <v>41</v>
          </cell>
          <cell r="AD1191" t="str">
            <v>OnGo</v>
          </cell>
        </row>
        <row r="1192">
          <cell r="A1192" t="str">
            <v>P-SO-DB0-008</v>
          </cell>
          <cell r="B1192" t="str">
            <v>2100150043045</v>
          </cell>
          <cell r="C1192" t="str">
            <v>Somalia</v>
          </cell>
          <cell r="D1192" t="str">
            <v/>
          </cell>
          <cell r="E1192" t="str">
            <v/>
          </cell>
          <cell r="F1192" t="str">
            <v/>
          </cell>
          <cell r="G1192" t="str">
            <v/>
          </cell>
          <cell r="H1192" t="str">
            <v/>
          </cell>
          <cell r="I1192" t="str">
            <v/>
          </cell>
          <cell r="J1192" t="str">
            <v/>
          </cell>
          <cell r="K1192" t="str">
            <v/>
          </cell>
          <cell r="L1192" t="str">
            <v/>
          </cell>
          <cell r="M1192">
            <v>0</v>
          </cell>
          <cell r="Q1192" t="str">
            <v>SOV</v>
          </cell>
          <cell r="R1192">
            <v>1</v>
          </cell>
          <cell r="T1192" t="str">
            <v>FEASIBILITY AND ESIA STUDIES; DETAILED ENGINEERING DESIGN OF</v>
          </cell>
          <cell r="U1192" t="str">
            <v>PICU7</v>
          </cell>
          <cell r="V1192" t="str">
            <v>D</v>
          </cell>
          <cell r="W1192" t="str">
            <v>Transport</v>
          </cell>
          <cell r="X1192" t="str">
            <v>DB</v>
          </cell>
          <cell r="Y1192" t="str">
            <v>Road Transport / Highways</v>
          </cell>
          <cell r="Z1192" t="str">
            <v>DB0</v>
          </cell>
          <cell r="AA1192" t="str">
            <v>Road Transport / Highways</v>
          </cell>
          <cell r="AB1192" t="str">
            <v>2100</v>
          </cell>
          <cell r="AC1192" t="str">
            <v>32</v>
          </cell>
          <cell r="AD1192" t="str">
            <v>APVD</v>
          </cell>
        </row>
        <row r="1193">
          <cell r="A1193" t="str">
            <v>P-SO-E00-001</v>
          </cell>
          <cell r="B1193" t="str">
            <v>5800155001651</v>
          </cell>
          <cell r="C1193" t="str">
            <v>Somalia</v>
          </cell>
          <cell r="D1193" t="str">
            <v/>
          </cell>
          <cell r="E1193" t="str">
            <v/>
          </cell>
          <cell r="F1193">
            <v>1404636.13</v>
          </cell>
          <cell r="G1193">
            <v>352508.15999999997</v>
          </cell>
          <cell r="H1193">
            <v>195365.21</v>
          </cell>
          <cell r="I1193">
            <v>304558.42</v>
          </cell>
          <cell r="J1193">
            <v>64296.91</v>
          </cell>
          <cell r="K1193">
            <v>374102.44999999995</v>
          </cell>
          <cell r="L1193" t="str">
            <v/>
          </cell>
          <cell r="M1193">
            <v>2695467.2800000003</v>
          </cell>
          <cell r="Q1193" t="str">
            <v>SOV</v>
          </cell>
          <cell r="R1193">
            <v>0.5</v>
          </cell>
          <cell r="T1193" t="str">
            <v>WATER INFRASTRUCTURE DEVELOPMENT FOR RESILIENCE IN SOMALILAN</v>
          </cell>
          <cell r="U1193" t="str">
            <v>AHWS2</v>
          </cell>
          <cell r="V1193" t="str">
            <v>E</v>
          </cell>
          <cell r="W1193" t="str">
            <v>Water Sup/Sanit</v>
          </cell>
          <cell r="X1193" t="str">
            <v>E0</v>
          </cell>
          <cell r="Y1193" t="str">
            <v>Water supply and Sanitation</v>
          </cell>
          <cell r="Z1193" t="str">
            <v>E00</v>
          </cell>
          <cell r="AA1193" t="str">
            <v>Water supply and Sanitation</v>
          </cell>
          <cell r="AB1193" t="str">
            <v>5800</v>
          </cell>
          <cell r="AC1193" t="str">
            <v>41</v>
          </cell>
          <cell r="AD1193" t="str">
            <v>COMP</v>
          </cell>
        </row>
        <row r="1194">
          <cell r="A1194" t="str">
            <v>P-SO-E00-001</v>
          </cell>
          <cell r="B1194" t="str">
            <v>5900155010151</v>
          </cell>
          <cell r="C1194" t="str">
            <v>Somalia</v>
          </cell>
          <cell r="D1194" t="str">
            <v/>
          </cell>
          <cell r="E1194" t="str">
            <v/>
          </cell>
          <cell r="F1194">
            <v>813356.78</v>
          </cell>
          <cell r="G1194">
            <v>266812.31</v>
          </cell>
          <cell r="H1194">
            <v>776567.81</v>
          </cell>
          <cell r="I1194">
            <v>400344.05</v>
          </cell>
          <cell r="J1194">
            <v>735781.83</v>
          </cell>
          <cell r="K1194" t="str">
            <v/>
          </cell>
          <cell r="L1194" t="str">
            <v/>
          </cell>
          <cell r="M1194">
            <v>2992862.7800000003</v>
          </cell>
          <cell r="Q1194" t="str">
            <v>SOV</v>
          </cell>
          <cell r="R1194">
            <v>0.5</v>
          </cell>
          <cell r="T1194" t="str">
            <v>WATER INFRASTRUCTURE DEVELOPMENT FOR RESILIENCE IN SOMALILAN</v>
          </cell>
          <cell r="U1194" t="str">
            <v>AHWS2</v>
          </cell>
          <cell r="V1194" t="str">
            <v>E</v>
          </cell>
          <cell r="W1194" t="str">
            <v>Water Sup/Sanit</v>
          </cell>
          <cell r="X1194" t="str">
            <v>E0</v>
          </cell>
          <cell r="Y1194" t="str">
            <v>Water supply and Sanitation</v>
          </cell>
          <cell r="Z1194" t="str">
            <v>E00</v>
          </cell>
          <cell r="AA1194" t="str">
            <v>Water supply and Sanitation</v>
          </cell>
          <cell r="AB1194" t="str">
            <v>5900</v>
          </cell>
          <cell r="AC1194" t="str">
            <v>41</v>
          </cell>
          <cell r="AD1194" t="str">
            <v>COMP</v>
          </cell>
        </row>
        <row r="1195">
          <cell r="A1195" t="str">
            <v>P-SO-E00-002</v>
          </cell>
          <cell r="B1195" t="str">
            <v>2100155033766</v>
          </cell>
          <cell r="C1195" t="str">
            <v>Somalia</v>
          </cell>
          <cell r="D1195" t="str">
            <v/>
          </cell>
          <cell r="E1195" t="str">
            <v/>
          </cell>
          <cell r="F1195">
            <v>313626.92</v>
          </cell>
          <cell r="G1195">
            <v>620131.53</v>
          </cell>
          <cell r="H1195">
            <v>2709688.6700000004</v>
          </cell>
          <cell r="I1195">
            <v>556552.88</v>
          </cell>
          <cell r="J1195" t="str">
            <v/>
          </cell>
          <cell r="K1195" t="str">
            <v/>
          </cell>
          <cell r="L1195" t="str">
            <v/>
          </cell>
          <cell r="M1195">
            <v>4200000</v>
          </cell>
          <cell r="Q1195" t="str">
            <v>SOV</v>
          </cell>
          <cell r="R1195">
            <v>0.33333333333333331</v>
          </cell>
          <cell r="T1195" t="str">
            <v>IMPROVING ACCESS TO WATER AND SANITATION IN RURAL SOMALIA</v>
          </cell>
          <cell r="U1195" t="str">
            <v>AHWS2</v>
          </cell>
          <cell r="V1195" t="str">
            <v>E</v>
          </cell>
          <cell r="W1195" t="str">
            <v>Water Sup/Sanit</v>
          </cell>
          <cell r="X1195" t="str">
            <v>E0</v>
          </cell>
          <cell r="Y1195" t="str">
            <v>Water supply and Sanitation</v>
          </cell>
          <cell r="Z1195" t="str">
            <v>E00</v>
          </cell>
          <cell r="AA1195" t="str">
            <v>Water supply and Sanitation</v>
          </cell>
          <cell r="AB1195" t="str">
            <v>2100</v>
          </cell>
          <cell r="AC1195" t="str">
            <v>40</v>
          </cell>
          <cell r="AD1195" t="str">
            <v>CLSD</v>
          </cell>
        </row>
        <row r="1196">
          <cell r="A1196" t="str">
            <v>P-SO-E00-002</v>
          </cell>
          <cell r="B1196" t="str">
            <v>5900155011201</v>
          </cell>
          <cell r="C1196" t="str">
            <v>Somalia</v>
          </cell>
          <cell r="D1196" t="str">
            <v/>
          </cell>
          <cell r="E1196" t="str">
            <v/>
          </cell>
          <cell r="F1196">
            <v>619080.95999999996</v>
          </cell>
          <cell r="G1196" t="str">
            <v/>
          </cell>
          <cell r="H1196">
            <v>694919.04</v>
          </cell>
          <cell r="I1196" t="str">
            <v/>
          </cell>
          <cell r="J1196" t="str">
            <v/>
          </cell>
          <cell r="K1196" t="str">
            <v/>
          </cell>
          <cell r="L1196" t="str">
            <v/>
          </cell>
          <cell r="M1196">
            <v>1314000</v>
          </cell>
          <cell r="Q1196" t="str">
            <v>SOV</v>
          </cell>
          <cell r="R1196">
            <v>0.33333333333333331</v>
          </cell>
          <cell r="T1196" t="str">
            <v>IMPROVING ACCESS TO WATER AND SANITATION IN RURAL SOMALIA</v>
          </cell>
          <cell r="U1196" t="str">
            <v>AHWS2</v>
          </cell>
          <cell r="V1196" t="str">
            <v>E</v>
          </cell>
          <cell r="W1196" t="str">
            <v>Water Sup/Sanit</v>
          </cell>
          <cell r="X1196" t="str">
            <v>E0</v>
          </cell>
          <cell r="Y1196" t="str">
            <v>Water supply and Sanitation</v>
          </cell>
          <cell r="Z1196" t="str">
            <v>E00</v>
          </cell>
          <cell r="AA1196" t="str">
            <v>Water supply and Sanitation</v>
          </cell>
          <cell r="AB1196" t="str">
            <v>5900</v>
          </cell>
          <cell r="AC1196" t="str">
            <v>40</v>
          </cell>
          <cell r="AD1196" t="str">
            <v>CLSD</v>
          </cell>
        </row>
        <row r="1197">
          <cell r="A1197" t="str">
            <v>P-SO-E00-002</v>
          </cell>
          <cell r="B1197" t="str">
            <v>5900155011202</v>
          </cell>
          <cell r="C1197" t="str">
            <v>Somalia</v>
          </cell>
          <cell r="D1197" t="str">
            <v/>
          </cell>
          <cell r="E1197" t="str">
            <v/>
          </cell>
          <cell r="F1197">
            <v>515644.98</v>
          </cell>
          <cell r="G1197">
            <v>681388.51</v>
          </cell>
          <cell r="H1197">
            <v>871814.79</v>
          </cell>
          <cell r="I1197">
            <v>6145.32</v>
          </cell>
          <cell r="J1197" t="str">
            <v/>
          </cell>
          <cell r="K1197" t="str">
            <v/>
          </cell>
          <cell r="L1197" t="str">
            <v/>
          </cell>
          <cell r="M1197">
            <v>2074993.6</v>
          </cell>
          <cell r="Q1197" t="str">
            <v>SOV</v>
          </cell>
          <cell r="R1197">
            <v>0.33333333333333331</v>
          </cell>
          <cell r="T1197" t="str">
            <v>IMPROVING ACCESS TO WATER AND SANITATION IN RURAL SOMALIA</v>
          </cell>
          <cell r="U1197" t="str">
            <v>AHWS2</v>
          </cell>
          <cell r="V1197" t="str">
            <v>E</v>
          </cell>
          <cell r="W1197" t="str">
            <v>Water Sup/Sanit</v>
          </cell>
          <cell r="X1197" t="str">
            <v>E0</v>
          </cell>
          <cell r="Y1197" t="str">
            <v>Water supply and Sanitation</v>
          </cell>
          <cell r="Z1197" t="str">
            <v>E00</v>
          </cell>
          <cell r="AA1197" t="str">
            <v>Water supply and Sanitation</v>
          </cell>
          <cell r="AB1197" t="str">
            <v>5900</v>
          </cell>
          <cell r="AC1197" t="str">
            <v>84</v>
          </cell>
          <cell r="AD1197" t="str">
            <v>CLSD</v>
          </cell>
        </row>
        <row r="1198">
          <cell r="A1198" t="str">
            <v>P-SO-E00-003</v>
          </cell>
          <cell r="B1198" t="str">
            <v>5900155015754</v>
          </cell>
          <cell r="C1198" t="str">
            <v>Somalia</v>
          </cell>
          <cell r="D1198" t="str">
            <v/>
          </cell>
          <cell r="E1198" t="str">
            <v/>
          </cell>
          <cell r="F1198" t="str">
            <v/>
          </cell>
          <cell r="G1198" t="str">
            <v/>
          </cell>
          <cell r="H1198">
            <v>815501.8</v>
          </cell>
          <cell r="I1198">
            <v>823439.11</v>
          </cell>
          <cell r="J1198">
            <v>4880809.2699999996</v>
          </cell>
          <cell r="K1198" t="str">
            <v/>
          </cell>
          <cell r="L1198" t="str">
            <v/>
          </cell>
          <cell r="M1198">
            <v>6519750.1799999997</v>
          </cell>
          <cell r="Q1198" t="str">
            <v>SOV</v>
          </cell>
          <cell r="R1198">
            <v>1</v>
          </cell>
          <cell r="T1198" t="str">
            <v>KISMAYO- BAIDOA URBAN WATER SUPPLY AND SANITATION PROJECT</v>
          </cell>
          <cell r="U1198" t="str">
            <v>AHWS2</v>
          </cell>
          <cell r="V1198" t="str">
            <v>E</v>
          </cell>
          <cell r="W1198" t="str">
            <v>Water Sup/Sanit</v>
          </cell>
          <cell r="X1198" t="str">
            <v>E0</v>
          </cell>
          <cell r="Y1198" t="str">
            <v>Water supply and Sanitation</v>
          </cell>
          <cell r="Z1198" t="str">
            <v>E00</v>
          </cell>
          <cell r="AA1198" t="str">
            <v>Water supply and Sanitation</v>
          </cell>
          <cell r="AB1198" t="str">
            <v>5900</v>
          </cell>
          <cell r="AC1198" t="str">
            <v>40</v>
          </cell>
          <cell r="AD1198" t="str">
            <v>OnGo</v>
          </cell>
        </row>
        <row r="1199">
          <cell r="A1199" t="str">
            <v>P-SO-E00-008</v>
          </cell>
          <cell r="B1199" t="str">
            <v>2100155041117</v>
          </cell>
          <cell r="C1199" t="str">
            <v>Somalia</v>
          </cell>
          <cell r="D1199" t="str">
            <v/>
          </cell>
          <cell r="E1199" t="str">
            <v/>
          </cell>
          <cell r="F1199" t="str">
            <v/>
          </cell>
          <cell r="G1199" t="str">
            <v/>
          </cell>
          <cell r="H1199" t="str">
            <v/>
          </cell>
          <cell r="I1199" t="str">
            <v/>
          </cell>
          <cell r="J1199" t="str">
            <v/>
          </cell>
          <cell r="K1199">
            <v>362842.07</v>
          </cell>
          <cell r="L1199">
            <v>448396.98</v>
          </cell>
          <cell r="M1199">
            <v>811239.05</v>
          </cell>
          <cell r="Q1199" t="str">
            <v>SOV</v>
          </cell>
          <cell r="R1199">
            <v>1</v>
          </cell>
          <cell r="T1199" t="str">
            <v>SOMALIA-URBAN WATER SUPPLY INFRASTRUCTURE PHASE 1 (KISMAYO A</v>
          </cell>
          <cell r="U1199" t="str">
            <v>AHWS2</v>
          </cell>
          <cell r="V1199" t="str">
            <v>E</v>
          </cell>
          <cell r="W1199" t="str">
            <v>Water Sup/Sanit</v>
          </cell>
          <cell r="X1199" t="str">
            <v>E0</v>
          </cell>
          <cell r="Y1199" t="str">
            <v>Water supply and Sanitation</v>
          </cell>
          <cell r="Z1199" t="str">
            <v>E00</v>
          </cell>
          <cell r="AA1199" t="str">
            <v>Water supply and Sanitation</v>
          </cell>
          <cell r="AB1199" t="str">
            <v>2100</v>
          </cell>
          <cell r="AC1199" t="str">
            <v>41</v>
          </cell>
          <cell r="AD1199" t="str">
            <v>OnGo</v>
          </cell>
        </row>
        <row r="1200">
          <cell r="A1200" t="str">
            <v>P-SO-F00-002</v>
          </cell>
          <cell r="B1200" t="str">
            <v>5900155015953</v>
          </cell>
          <cell r="C1200" t="str">
            <v>Somalia</v>
          </cell>
          <cell r="D1200" t="str">
            <v/>
          </cell>
          <cell r="E1200" t="str">
            <v/>
          </cell>
          <cell r="F1200" t="str">
            <v/>
          </cell>
          <cell r="G1200" t="str">
            <v/>
          </cell>
          <cell r="H1200" t="str">
            <v/>
          </cell>
          <cell r="I1200" t="str">
            <v/>
          </cell>
          <cell r="J1200">
            <v>38604.620000000003</v>
          </cell>
          <cell r="K1200">
            <v>310785.95999999996</v>
          </cell>
          <cell r="L1200">
            <v>27730.63</v>
          </cell>
          <cell r="M1200">
            <v>377121.20999999996</v>
          </cell>
          <cell r="Q1200" t="str">
            <v>SOV</v>
          </cell>
          <cell r="R1200">
            <v>1</v>
          </cell>
          <cell r="T1200" t="str">
            <v>TA AND CAPACITY BUILDING PROJECT FOR THE SETTING UP OF THE E</v>
          </cell>
          <cell r="U1200" t="str">
            <v>PESD4</v>
          </cell>
          <cell r="V1200" t="str">
            <v>F</v>
          </cell>
          <cell r="W1200" t="str">
            <v>Power</v>
          </cell>
          <cell r="X1200" t="str">
            <v>F0</v>
          </cell>
          <cell r="Y1200" t="str">
            <v>Power</v>
          </cell>
          <cell r="Z1200" t="str">
            <v>F00</v>
          </cell>
          <cell r="AA1200" t="str">
            <v>Power</v>
          </cell>
          <cell r="AB1200" t="str">
            <v>5900</v>
          </cell>
          <cell r="AC1200" t="str">
            <v>84</v>
          </cell>
          <cell r="AD1200" t="str">
            <v>OnGo</v>
          </cell>
        </row>
        <row r="1201">
          <cell r="A1201" t="str">
            <v>P-SO-FA0-003</v>
          </cell>
          <cell r="B1201" t="str">
            <v>2100155042182</v>
          </cell>
          <cell r="C1201" t="str">
            <v>Somalia</v>
          </cell>
          <cell r="D1201" t="str">
            <v/>
          </cell>
          <cell r="E1201" t="str">
            <v/>
          </cell>
          <cell r="F1201" t="str">
            <v/>
          </cell>
          <cell r="G1201" t="str">
            <v/>
          </cell>
          <cell r="H1201" t="str">
            <v/>
          </cell>
          <cell r="I1201" t="str">
            <v/>
          </cell>
          <cell r="J1201" t="str">
            <v/>
          </cell>
          <cell r="K1201" t="str">
            <v/>
          </cell>
          <cell r="L1201" t="str">
            <v/>
          </cell>
          <cell r="M1201">
            <v>0</v>
          </cell>
          <cell r="Q1201" t="str">
            <v>SOV</v>
          </cell>
          <cell r="R1201">
            <v>1</v>
          </cell>
          <cell r="T1201" t="str">
            <v>HOUSEHOLDS ACCESS TO MODERN ENERGY AND CLEAN COOKING TECHNOL</v>
          </cell>
          <cell r="U1201" t="str">
            <v>PESD4</v>
          </cell>
          <cell r="V1201" t="str">
            <v>F</v>
          </cell>
          <cell r="W1201" t="str">
            <v>Power</v>
          </cell>
          <cell r="X1201" t="str">
            <v>FA</v>
          </cell>
          <cell r="Y1201" t="str">
            <v>Electricity</v>
          </cell>
          <cell r="Z1201" t="str">
            <v>FA0</v>
          </cell>
          <cell r="AA1201" t="str">
            <v>Electricity</v>
          </cell>
          <cell r="AB1201" t="str">
            <v>2100</v>
          </cell>
          <cell r="AC1201" t="str">
            <v>41</v>
          </cell>
          <cell r="AD1201" t="str">
            <v>APVD</v>
          </cell>
        </row>
        <row r="1202">
          <cell r="A1202" t="str">
            <v>P-SO-IA0-002</v>
          </cell>
          <cell r="B1202" t="str">
            <v>2100155042177</v>
          </cell>
          <cell r="C1202" t="str">
            <v>Somalia</v>
          </cell>
          <cell r="D1202" t="str">
            <v/>
          </cell>
          <cell r="E1202" t="str">
            <v/>
          </cell>
          <cell r="F1202" t="str">
            <v/>
          </cell>
          <cell r="G1202" t="str">
            <v/>
          </cell>
          <cell r="H1202" t="str">
            <v/>
          </cell>
          <cell r="I1202" t="str">
            <v/>
          </cell>
          <cell r="J1202" t="str">
            <v/>
          </cell>
          <cell r="K1202" t="str">
            <v/>
          </cell>
          <cell r="L1202" t="str">
            <v/>
          </cell>
          <cell r="M1202">
            <v>0</v>
          </cell>
          <cell r="Q1202" t="str">
            <v>SOV</v>
          </cell>
          <cell r="R1202">
            <v>0.33333333333333331</v>
          </cell>
          <cell r="T1202" t="str">
            <v>SKILLS FOR EMPLOYABILITY, INCLUSION AND PRODUCTIVITY PROJECT</v>
          </cell>
          <cell r="U1202" t="str">
            <v>AHHD1</v>
          </cell>
          <cell r="V1202" t="str">
            <v>I</v>
          </cell>
          <cell r="W1202" t="str">
            <v>Social</v>
          </cell>
          <cell r="X1202" t="str">
            <v>IA</v>
          </cell>
          <cell r="Y1202" t="str">
            <v>Education</v>
          </cell>
          <cell r="Z1202" t="str">
            <v>IA0</v>
          </cell>
          <cell r="AA1202" t="str">
            <v>Education</v>
          </cell>
          <cell r="AB1202" t="str">
            <v>2100</v>
          </cell>
          <cell r="AC1202" t="str">
            <v>41</v>
          </cell>
          <cell r="AD1202" t="str">
            <v>APVD</v>
          </cell>
        </row>
        <row r="1203">
          <cell r="A1203" t="str">
            <v>P-SO-IA0-002</v>
          </cell>
          <cell r="B1203" t="str">
            <v>5900155017759</v>
          </cell>
          <cell r="C1203" t="str">
            <v>Somalia</v>
          </cell>
          <cell r="D1203" t="str">
            <v/>
          </cell>
          <cell r="E1203" t="str">
            <v/>
          </cell>
          <cell r="F1203" t="str">
            <v/>
          </cell>
          <cell r="G1203" t="str">
            <v/>
          </cell>
          <cell r="H1203" t="str">
            <v/>
          </cell>
          <cell r="I1203" t="str">
            <v/>
          </cell>
          <cell r="J1203" t="str">
            <v/>
          </cell>
          <cell r="K1203" t="str">
            <v/>
          </cell>
          <cell r="L1203" t="str">
            <v/>
          </cell>
          <cell r="M1203">
            <v>0</v>
          </cell>
          <cell r="Q1203" t="str">
            <v>SOV</v>
          </cell>
          <cell r="R1203">
            <v>0.33333333333333331</v>
          </cell>
          <cell r="T1203" t="str">
            <v>SKILLS FOR EMPLOYABILITY, INCLUSION AND PRODUCTIVITY PROJECT</v>
          </cell>
          <cell r="U1203" t="str">
            <v>AHHD1</v>
          </cell>
          <cell r="V1203" t="str">
            <v>I</v>
          </cell>
          <cell r="W1203" t="str">
            <v>Social</v>
          </cell>
          <cell r="X1203" t="str">
            <v>IA</v>
          </cell>
          <cell r="Y1203" t="str">
            <v>Education</v>
          </cell>
          <cell r="Z1203" t="str">
            <v>IA0</v>
          </cell>
          <cell r="AA1203" t="str">
            <v>Education</v>
          </cell>
          <cell r="AB1203" t="str">
            <v>5900</v>
          </cell>
          <cell r="AC1203" t="str">
            <v>41</v>
          </cell>
          <cell r="AD1203" t="str">
            <v>APVD</v>
          </cell>
        </row>
        <row r="1204">
          <cell r="A1204" t="str">
            <v>P-SO-IA0-002</v>
          </cell>
          <cell r="B1204" t="str">
            <v>5900155017760</v>
          </cell>
          <cell r="C1204" t="str">
            <v>Somalia</v>
          </cell>
          <cell r="D1204" t="str">
            <v/>
          </cell>
          <cell r="E1204" t="str">
            <v/>
          </cell>
          <cell r="F1204" t="str">
            <v/>
          </cell>
          <cell r="G1204" t="str">
            <v/>
          </cell>
          <cell r="H1204" t="str">
            <v/>
          </cell>
          <cell r="I1204" t="str">
            <v/>
          </cell>
          <cell r="J1204" t="str">
            <v/>
          </cell>
          <cell r="K1204" t="str">
            <v/>
          </cell>
          <cell r="L1204" t="str">
            <v/>
          </cell>
          <cell r="M1204">
            <v>0</v>
          </cell>
          <cell r="Q1204" t="str">
            <v>SOV</v>
          </cell>
          <cell r="R1204">
            <v>0.33333333333333331</v>
          </cell>
          <cell r="T1204" t="str">
            <v>SKILLS FOR EMPLOYABILITY, INCLUSION AND PRODUCTIVITY PROJECT</v>
          </cell>
          <cell r="U1204" t="str">
            <v>AHHD1</v>
          </cell>
          <cell r="V1204" t="str">
            <v>I</v>
          </cell>
          <cell r="W1204" t="str">
            <v>Social</v>
          </cell>
          <cell r="X1204" t="str">
            <v>IA</v>
          </cell>
          <cell r="Y1204" t="str">
            <v>Education</v>
          </cell>
          <cell r="Z1204" t="str">
            <v>IA0</v>
          </cell>
          <cell r="AA1204" t="str">
            <v>Education</v>
          </cell>
          <cell r="AB1204" t="str">
            <v>5900</v>
          </cell>
          <cell r="AC1204" t="str">
            <v>84</v>
          </cell>
          <cell r="AD1204" t="str">
            <v>APVD</v>
          </cell>
        </row>
        <row r="1205">
          <cell r="A1205" t="str">
            <v>P-SO-IE0-003</v>
          </cell>
          <cell r="B1205" t="str">
            <v>5900155009652</v>
          </cell>
          <cell r="C1205" t="str">
            <v>Somalia</v>
          </cell>
          <cell r="D1205" t="str">
            <v/>
          </cell>
          <cell r="E1205">
            <v>723768.51</v>
          </cell>
          <cell r="F1205">
            <v>472284.25</v>
          </cell>
          <cell r="G1205">
            <v>1756655.25</v>
          </cell>
          <cell r="H1205">
            <v>47291.99</v>
          </cell>
          <cell r="I1205" t="str">
            <v/>
          </cell>
          <cell r="J1205" t="str">
            <v/>
          </cell>
          <cell r="K1205" t="str">
            <v/>
          </cell>
          <cell r="L1205" t="str">
            <v/>
          </cell>
          <cell r="M1205">
            <v>3000000</v>
          </cell>
          <cell r="Q1205" t="str">
            <v>SOV</v>
          </cell>
          <cell r="R1205">
            <v>1</v>
          </cell>
          <cell r="T1205" t="str">
            <v>SOCIO-ECONOMIC RE-INTEGRATION OF YOUTH AT RISK</v>
          </cell>
          <cell r="U1205" t="str">
            <v>AHHD1</v>
          </cell>
          <cell r="V1205" t="str">
            <v>I</v>
          </cell>
          <cell r="W1205" t="str">
            <v>Social</v>
          </cell>
          <cell r="X1205" t="str">
            <v>IE</v>
          </cell>
          <cell r="Y1205" t="str">
            <v>Poverty Allevation And Micro-Finance</v>
          </cell>
          <cell r="Z1205" t="str">
            <v>IE0</v>
          </cell>
          <cell r="AA1205" t="str">
            <v>Poverty Allevation And Micro-Finance</v>
          </cell>
          <cell r="AB1205" t="str">
            <v>5900</v>
          </cell>
          <cell r="AC1205" t="str">
            <v>40</v>
          </cell>
          <cell r="AD1205" t="str">
            <v>COMP</v>
          </cell>
        </row>
        <row r="1206">
          <cell r="A1206" t="str">
            <v>P-SO-IZ0-006</v>
          </cell>
          <cell r="B1206" t="str">
            <v>5000199003868</v>
          </cell>
          <cell r="C1206" t="str">
            <v>Somalia</v>
          </cell>
          <cell r="D1206" t="str">
            <v/>
          </cell>
          <cell r="E1206" t="str">
            <v/>
          </cell>
          <cell r="F1206" t="str">
            <v/>
          </cell>
          <cell r="G1206" t="str">
            <v/>
          </cell>
          <cell r="H1206" t="str">
            <v/>
          </cell>
          <cell r="I1206" t="str">
            <v/>
          </cell>
          <cell r="J1206" t="str">
            <v/>
          </cell>
          <cell r="K1206" t="str">
            <v/>
          </cell>
          <cell r="L1206" t="str">
            <v/>
          </cell>
          <cell r="M1206">
            <v>0</v>
          </cell>
          <cell r="Q1206" t="str">
            <v>SOV</v>
          </cell>
          <cell r="R1206">
            <v>1</v>
          </cell>
          <cell r="T1206" t="str">
            <v>EMERGENCY ASSISTANCE TO VICTIMS OF DROUGHT 2014</v>
          </cell>
          <cell r="U1206" t="str">
            <v>AHHD1</v>
          </cell>
          <cell r="V1206" t="str">
            <v>I</v>
          </cell>
          <cell r="W1206" t="str">
            <v>Social</v>
          </cell>
          <cell r="X1206" t="str">
            <v>IZ</v>
          </cell>
          <cell r="Y1206" t="str">
            <v>More Than One Social Sub-Sector</v>
          </cell>
          <cell r="Z1206" t="str">
            <v>IZ0</v>
          </cell>
          <cell r="AA1206" t="str">
            <v>More Than One Social Sub-Sector</v>
          </cell>
          <cell r="AB1206" t="str">
            <v>5000</v>
          </cell>
          <cell r="AC1206" t="str">
            <v>50</v>
          </cell>
          <cell r="AD1206" t="str">
            <v>COMP</v>
          </cell>
        </row>
        <row r="1207">
          <cell r="A1207" t="str">
            <v>P-SO-IZ0-007</v>
          </cell>
          <cell r="B1207" t="str">
            <v>2100155033666</v>
          </cell>
          <cell r="C1207" t="str">
            <v>Somalia</v>
          </cell>
          <cell r="D1207" t="str">
            <v/>
          </cell>
          <cell r="E1207" t="str">
            <v/>
          </cell>
          <cell r="F1207">
            <v>279873.07</v>
          </cell>
          <cell r="G1207">
            <v>261180.66999999998</v>
          </cell>
          <cell r="H1207">
            <v>800712.91999999993</v>
          </cell>
          <cell r="I1207">
            <v>1604737.37</v>
          </cell>
          <cell r="J1207" t="str">
            <v/>
          </cell>
          <cell r="K1207" t="str">
            <v/>
          </cell>
          <cell r="L1207" t="str">
            <v/>
          </cell>
          <cell r="M1207">
            <v>2946504.0300000003</v>
          </cell>
          <cell r="Q1207" t="str">
            <v>SOV</v>
          </cell>
          <cell r="R1207">
            <v>0.5</v>
          </cell>
          <cell r="T1207" t="str">
            <v>STRENGTHENING INSTITUTIONS FOR PUBLIC WORKS</v>
          </cell>
          <cell r="U1207" t="str">
            <v>AHHD1</v>
          </cell>
          <cell r="V1207" t="str">
            <v>I</v>
          </cell>
          <cell r="W1207" t="str">
            <v>Social</v>
          </cell>
          <cell r="X1207" t="str">
            <v>IZ</v>
          </cell>
          <cell r="Y1207" t="str">
            <v>More Than One Social Sub-Sector</v>
          </cell>
          <cell r="Z1207" t="str">
            <v>IZ0</v>
          </cell>
          <cell r="AA1207" t="str">
            <v>More Than One Social Sub-Sector</v>
          </cell>
          <cell r="AB1207" t="str">
            <v>2100</v>
          </cell>
          <cell r="AC1207" t="str">
            <v>40</v>
          </cell>
          <cell r="AD1207" t="str">
            <v>COMP</v>
          </cell>
        </row>
        <row r="1208">
          <cell r="A1208" t="str">
            <v>P-SO-IZ0-007</v>
          </cell>
          <cell r="B1208" t="str">
            <v>5900155011101</v>
          </cell>
          <cell r="C1208" t="str">
            <v>Somalia</v>
          </cell>
          <cell r="D1208" t="str">
            <v/>
          </cell>
          <cell r="E1208" t="str">
            <v/>
          </cell>
          <cell r="F1208">
            <v>931411.91</v>
          </cell>
          <cell r="G1208">
            <v>289028.09000000003</v>
          </cell>
          <cell r="H1208">
            <v>563721.86</v>
          </cell>
          <cell r="I1208">
            <v>406200.64</v>
          </cell>
          <cell r="J1208" t="str">
            <v/>
          </cell>
          <cell r="K1208" t="str">
            <v/>
          </cell>
          <cell r="L1208" t="str">
            <v/>
          </cell>
          <cell r="M1208">
            <v>2190362.5</v>
          </cell>
          <cell r="Q1208" t="str">
            <v>SOV</v>
          </cell>
          <cell r="R1208">
            <v>0.5</v>
          </cell>
          <cell r="T1208" t="str">
            <v>STRENGTHENING INSTITUTIONS FOR PUBLIC WORKS</v>
          </cell>
          <cell r="U1208" t="str">
            <v>AHHD1</v>
          </cell>
          <cell r="V1208" t="str">
            <v>I</v>
          </cell>
          <cell r="W1208" t="str">
            <v>Social</v>
          </cell>
          <cell r="X1208" t="str">
            <v>IZ</v>
          </cell>
          <cell r="Y1208" t="str">
            <v>More Than One Social Sub-Sector</v>
          </cell>
          <cell r="Z1208" t="str">
            <v>IZ0</v>
          </cell>
          <cell r="AA1208" t="str">
            <v>More Than One Social Sub-Sector</v>
          </cell>
          <cell r="AB1208" t="str">
            <v>5900</v>
          </cell>
          <cell r="AC1208" t="str">
            <v>40</v>
          </cell>
          <cell r="AD1208" t="str">
            <v>COMP</v>
          </cell>
        </row>
        <row r="1209">
          <cell r="A1209" t="str">
            <v>P-SO-IZ0-008</v>
          </cell>
          <cell r="B1209" t="str">
            <v>5000199004868</v>
          </cell>
          <cell r="C1209" t="str">
            <v>Somalia</v>
          </cell>
          <cell r="D1209" t="str">
            <v/>
          </cell>
          <cell r="E1209" t="str">
            <v/>
          </cell>
          <cell r="F1209" t="str">
            <v/>
          </cell>
          <cell r="G1209" t="str">
            <v/>
          </cell>
          <cell r="H1209" t="str">
            <v/>
          </cell>
          <cell r="I1209" t="str">
            <v/>
          </cell>
          <cell r="J1209" t="str">
            <v/>
          </cell>
          <cell r="K1209" t="str">
            <v/>
          </cell>
          <cell r="L1209" t="str">
            <v/>
          </cell>
          <cell r="M1209">
            <v>0</v>
          </cell>
          <cell r="Q1209" t="str">
            <v>SOV</v>
          </cell>
          <cell r="R1209">
            <v>1</v>
          </cell>
          <cell r="T1209" t="str">
            <v>EMERGENCY HUMANITARIAN RELIEF ASSISTANCE TO THE VICTIMS OF T</v>
          </cell>
          <cell r="U1209" t="str">
            <v>AHAI3</v>
          </cell>
          <cell r="V1209" t="str">
            <v>I</v>
          </cell>
          <cell r="W1209" t="str">
            <v>Social</v>
          </cell>
          <cell r="X1209" t="str">
            <v>IZ</v>
          </cell>
          <cell r="Y1209" t="str">
            <v>More Than One Social Sub-Sector</v>
          </cell>
          <cell r="Z1209" t="str">
            <v>IZ0</v>
          </cell>
          <cell r="AA1209" t="str">
            <v>More Than One Social Sub-Sector</v>
          </cell>
          <cell r="AB1209" t="str">
            <v>5000</v>
          </cell>
          <cell r="AC1209" t="str">
            <v>50</v>
          </cell>
          <cell r="AD1209" t="str">
            <v>COMP</v>
          </cell>
        </row>
        <row r="1210">
          <cell r="A1210" t="str">
            <v>P-SO-IZ0-009</v>
          </cell>
          <cell r="B1210" t="str">
            <v>5000199005418</v>
          </cell>
          <cell r="C1210" t="str">
            <v>Somalia</v>
          </cell>
          <cell r="D1210" t="str">
            <v/>
          </cell>
          <cell r="E1210" t="str">
            <v/>
          </cell>
          <cell r="F1210" t="str">
            <v/>
          </cell>
          <cell r="G1210" t="str">
            <v/>
          </cell>
          <cell r="H1210" t="str">
            <v/>
          </cell>
          <cell r="I1210" t="str">
            <v/>
          </cell>
          <cell r="J1210" t="str">
            <v/>
          </cell>
          <cell r="K1210" t="str">
            <v/>
          </cell>
          <cell r="L1210" t="str">
            <v/>
          </cell>
          <cell r="M1210">
            <v>0</v>
          </cell>
          <cell r="Q1210" t="str">
            <v>SOV</v>
          </cell>
          <cell r="R1210">
            <v>1</v>
          </cell>
          <cell r="T1210" t="str">
            <v>EMERGENCY HUMANITARIAN ASSISTANCE TO CYCLONE AND FLOOD VICTI</v>
          </cell>
          <cell r="U1210" t="str">
            <v>AHAI4</v>
          </cell>
          <cell r="V1210" t="str">
            <v>I</v>
          </cell>
          <cell r="W1210" t="str">
            <v>Social</v>
          </cell>
          <cell r="X1210" t="str">
            <v>IZ</v>
          </cell>
          <cell r="Y1210" t="str">
            <v>More Than One Social Sub-Sector</v>
          </cell>
          <cell r="Z1210" t="str">
            <v>IZ0</v>
          </cell>
          <cell r="AA1210" t="str">
            <v>More Than One Social Sub-Sector</v>
          </cell>
          <cell r="AB1210" t="str">
            <v>5000</v>
          </cell>
          <cell r="AC1210" t="str">
            <v>50</v>
          </cell>
          <cell r="AD1210" t="str">
            <v>COMP</v>
          </cell>
        </row>
        <row r="1211">
          <cell r="A1211" t="str">
            <v>P-SO-K00-002</v>
          </cell>
          <cell r="B1211" t="str">
            <v>5900155015304</v>
          </cell>
          <cell r="C1211" t="str">
            <v>Somalia</v>
          </cell>
          <cell r="D1211" t="str">
            <v/>
          </cell>
          <cell r="E1211" t="str">
            <v/>
          </cell>
          <cell r="F1211" t="str">
            <v/>
          </cell>
          <cell r="G1211" t="str">
            <v/>
          </cell>
          <cell r="H1211">
            <v>297147.36</v>
          </cell>
          <cell r="I1211" t="str">
            <v/>
          </cell>
          <cell r="J1211">
            <v>779252.59000000008</v>
          </cell>
          <cell r="K1211">
            <v>1084671.8099999998</v>
          </cell>
          <cell r="L1211">
            <v>80167.819999999992</v>
          </cell>
          <cell r="M1211">
            <v>2241239.5799999996</v>
          </cell>
          <cell r="Q1211" t="str">
            <v>SOV</v>
          </cell>
          <cell r="R1211">
            <v>1</v>
          </cell>
          <cell r="T1211" t="str">
            <v>STRENGTHENING INSTITUTIONS FOR ECONOMIC POLICY MGEMENT AND I</v>
          </cell>
          <cell r="U1211" t="str">
            <v>ECGF2</v>
          </cell>
          <cell r="V1211" t="str">
            <v>K</v>
          </cell>
          <cell r="W1211" t="str">
            <v>Multi-Sector</v>
          </cell>
          <cell r="X1211" t="str">
            <v>K0</v>
          </cell>
          <cell r="Y1211" t="str">
            <v>Multi-Sector</v>
          </cell>
          <cell r="Z1211" t="str">
            <v>K00</v>
          </cell>
          <cell r="AA1211" t="str">
            <v>Multi-Sector</v>
          </cell>
          <cell r="AB1211" t="str">
            <v>5900</v>
          </cell>
          <cell r="AC1211" t="str">
            <v>84</v>
          </cell>
          <cell r="AD1211" t="str">
            <v>OnGo</v>
          </cell>
        </row>
        <row r="1212">
          <cell r="A1212" t="str">
            <v>P-SO-K00-003</v>
          </cell>
          <cell r="B1212" t="str">
            <v>5900155016175</v>
          </cell>
          <cell r="C1212" t="str">
            <v>Somalia</v>
          </cell>
          <cell r="D1212" t="str">
            <v/>
          </cell>
          <cell r="E1212" t="str">
            <v/>
          </cell>
          <cell r="F1212" t="str">
            <v/>
          </cell>
          <cell r="G1212" t="str">
            <v/>
          </cell>
          <cell r="H1212" t="str">
            <v/>
          </cell>
          <cell r="I1212">
            <v>86151793.900000006</v>
          </cell>
          <cell r="J1212" t="str">
            <v/>
          </cell>
          <cell r="K1212" t="str">
            <v/>
          </cell>
          <cell r="L1212" t="str">
            <v/>
          </cell>
          <cell r="M1212">
            <v>86151793.900000006</v>
          </cell>
          <cell r="Q1212" t="str">
            <v>SOV</v>
          </cell>
          <cell r="R1212">
            <v>1</v>
          </cell>
          <cell r="T1212" t="str">
            <v>ECONOMIC AND FINANCIAL REFORMS SUPPORT PROGRAM (EFRSP)</v>
          </cell>
          <cell r="U1212" t="str">
            <v>ECGF</v>
          </cell>
          <cell r="V1212" t="str">
            <v>K</v>
          </cell>
          <cell r="W1212" t="str">
            <v>Multi-Sector</v>
          </cell>
          <cell r="X1212" t="str">
            <v>K0</v>
          </cell>
          <cell r="Y1212" t="str">
            <v>Multi-Sector</v>
          </cell>
          <cell r="Z1212" t="str">
            <v>K00</v>
          </cell>
          <cell r="AA1212" t="str">
            <v>Multi-Sector</v>
          </cell>
          <cell r="AB1212" t="str">
            <v>5900</v>
          </cell>
          <cell r="AC1212" t="str">
            <v>20</v>
          </cell>
          <cell r="AD1212" t="str">
            <v>CLSD</v>
          </cell>
        </row>
        <row r="1213">
          <cell r="A1213" t="str">
            <v>P-SO-KF0-006</v>
          </cell>
          <cell r="B1213" t="str">
            <v>5900155012902</v>
          </cell>
          <cell r="C1213" t="str">
            <v>Somalia</v>
          </cell>
          <cell r="D1213" t="str">
            <v/>
          </cell>
          <cell r="E1213" t="str">
            <v/>
          </cell>
          <cell r="F1213" t="str">
            <v/>
          </cell>
          <cell r="G1213">
            <v>335081.23</v>
          </cell>
          <cell r="H1213">
            <v>1029520.3400000001</v>
          </cell>
          <cell r="I1213">
            <v>1460515.64</v>
          </cell>
          <cell r="J1213">
            <v>1547363.98</v>
          </cell>
          <cell r="K1213">
            <v>682433.7100000002</v>
          </cell>
          <cell r="L1213">
            <v>453482.36000000004</v>
          </cell>
          <cell r="M1213">
            <v>5508397.2599999998</v>
          </cell>
          <cell r="Q1213" t="str">
            <v>SOV</v>
          </cell>
          <cell r="R1213">
            <v>1</v>
          </cell>
          <cell r="T1213" t="str">
            <v>ECONOMIC AND FINANCIAL GOVERNANCE INSTITUTION SUPPORT PROJEC</v>
          </cell>
          <cell r="U1213" t="str">
            <v>ECGF2</v>
          </cell>
          <cell r="V1213" t="str">
            <v>K</v>
          </cell>
          <cell r="W1213" t="str">
            <v>Multi-Sector</v>
          </cell>
          <cell r="X1213" t="str">
            <v>KF</v>
          </cell>
          <cell r="Y1213" t="str">
            <v>Institutional Support</v>
          </cell>
          <cell r="Z1213" t="str">
            <v>KF0</v>
          </cell>
          <cell r="AA1213" t="str">
            <v>Institutional Support</v>
          </cell>
          <cell r="AB1213" t="str">
            <v>5900</v>
          </cell>
          <cell r="AC1213" t="str">
            <v>41</v>
          </cell>
          <cell r="AD1213" t="str">
            <v>CLSD</v>
          </cell>
        </row>
        <row r="1214">
          <cell r="A1214" t="str">
            <v>P-SO-KF0-010</v>
          </cell>
          <cell r="B1214" t="str">
            <v>5900155010902</v>
          </cell>
          <cell r="C1214" t="str">
            <v>Somalia</v>
          </cell>
          <cell r="D1214" t="str">
            <v/>
          </cell>
          <cell r="E1214" t="str">
            <v/>
          </cell>
          <cell r="F1214">
            <v>5670.02</v>
          </cell>
          <cell r="G1214">
            <v>595339.26</v>
          </cell>
          <cell r="H1214">
            <v>330774.44000000006</v>
          </cell>
          <cell r="I1214">
            <v>156086</v>
          </cell>
          <cell r="J1214" t="str">
            <v/>
          </cell>
          <cell r="K1214">
            <v>25104.35</v>
          </cell>
          <cell r="L1214" t="str">
            <v/>
          </cell>
          <cell r="M1214">
            <v>1112974.0700000003</v>
          </cell>
          <cell r="Q1214" t="str">
            <v>SOV</v>
          </cell>
          <cell r="R1214">
            <v>1</v>
          </cell>
          <cell r="T1214" t="str">
            <v>SOMALIA NATIONAL STATISTICAL CAPACITY BUILDING PROJECT</v>
          </cell>
          <cell r="U1214" t="str">
            <v>RDGE4</v>
          </cell>
          <cell r="V1214" t="str">
            <v>K</v>
          </cell>
          <cell r="W1214" t="str">
            <v>Multi-Sector</v>
          </cell>
          <cell r="X1214" t="str">
            <v>KF</v>
          </cell>
          <cell r="Y1214" t="str">
            <v>Institutional Support</v>
          </cell>
          <cell r="Z1214" t="str">
            <v>KF0</v>
          </cell>
          <cell r="AA1214" t="str">
            <v>Institutional Support</v>
          </cell>
          <cell r="AB1214" t="str">
            <v>5900</v>
          </cell>
          <cell r="AC1214" t="str">
            <v>84</v>
          </cell>
          <cell r="AD1214" t="str">
            <v>COMP</v>
          </cell>
        </row>
        <row r="1215">
          <cell r="A1215" t="str">
            <v>P-SO-KF0-011</v>
          </cell>
          <cell r="B1215" t="str">
            <v>2100155041366</v>
          </cell>
          <cell r="C1215" t="str">
            <v>Somalia</v>
          </cell>
          <cell r="D1215" t="str">
            <v/>
          </cell>
          <cell r="E1215" t="str">
            <v/>
          </cell>
          <cell r="F1215" t="str">
            <v/>
          </cell>
          <cell r="G1215" t="str">
            <v/>
          </cell>
          <cell r="H1215" t="str">
            <v/>
          </cell>
          <cell r="I1215" t="str">
            <v/>
          </cell>
          <cell r="J1215" t="str">
            <v/>
          </cell>
          <cell r="K1215">
            <v>401075.59</v>
          </cell>
          <cell r="L1215" t="str">
            <v/>
          </cell>
          <cell r="M1215">
            <v>401075.59</v>
          </cell>
          <cell r="Q1215" t="str">
            <v>SOV</v>
          </cell>
          <cell r="R1215">
            <v>1</v>
          </cell>
          <cell r="T1215" t="str">
            <v>STATISTICAL DEVELOPMENT AND SUPPORT FOR FEDERAL GOVERNMENT O</v>
          </cell>
          <cell r="U1215" t="str">
            <v>ECST2</v>
          </cell>
          <cell r="V1215" t="str">
            <v>K</v>
          </cell>
          <cell r="W1215" t="str">
            <v>Multi-Sector</v>
          </cell>
          <cell r="X1215" t="str">
            <v>KF</v>
          </cell>
          <cell r="Y1215" t="str">
            <v>Institutional Support</v>
          </cell>
          <cell r="Z1215" t="str">
            <v>KF0</v>
          </cell>
          <cell r="AA1215" t="str">
            <v>Institutional Support</v>
          </cell>
          <cell r="AB1215" t="str">
            <v>2100</v>
          </cell>
          <cell r="AC1215" t="str">
            <v>41</v>
          </cell>
          <cell r="AD1215" t="str">
            <v>OnGo</v>
          </cell>
        </row>
        <row r="1216">
          <cell r="A1216" t="str">
            <v>P-SO-KF0-013</v>
          </cell>
          <cell r="B1216" t="str">
            <v>5900155016751</v>
          </cell>
          <cell r="C1216" t="str">
            <v>Somalia</v>
          </cell>
          <cell r="D1216" t="str">
            <v/>
          </cell>
          <cell r="E1216" t="str">
            <v/>
          </cell>
          <cell r="F1216" t="str">
            <v/>
          </cell>
          <cell r="G1216" t="str">
            <v/>
          </cell>
          <cell r="H1216" t="str">
            <v/>
          </cell>
          <cell r="I1216" t="str">
            <v/>
          </cell>
          <cell r="J1216" t="str">
            <v/>
          </cell>
          <cell r="K1216">
            <v>288096.25</v>
          </cell>
          <cell r="L1216" t="str">
            <v/>
          </cell>
          <cell r="M1216">
            <v>288096.25</v>
          </cell>
          <cell r="Q1216" t="str">
            <v>SOV</v>
          </cell>
          <cell r="R1216">
            <v>1</v>
          </cell>
          <cell r="T1216" t="str">
            <v>STRENGTHENING PUBLIC FINANCIAL MANAGEMENT (PFM) AND DEBT MAN</v>
          </cell>
          <cell r="U1216" t="str">
            <v>ECGF2</v>
          </cell>
          <cell r="V1216" t="str">
            <v>K</v>
          </cell>
          <cell r="W1216" t="str">
            <v>Multi-Sector</v>
          </cell>
          <cell r="X1216" t="str">
            <v>KF</v>
          </cell>
          <cell r="Y1216" t="str">
            <v>Institutional Support</v>
          </cell>
          <cell r="Z1216" t="str">
            <v>KF0</v>
          </cell>
          <cell r="AA1216" t="str">
            <v>Institutional Support</v>
          </cell>
          <cell r="AB1216" t="str">
            <v>5900</v>
          </cell>
          <cell r="AC1216" t="str">
            <v>84</v>
          </cell>
          <cell r="AD1216" t="str">
            <v>OnGo</v>
          </cell>
        </row>
        <row r="1217">
          <cell r="A1217" t="str">
            <v>P-SS-A00-001</v>
          </cell>
          <cell r="B1217" t="str">
            <v>5900155017266</v>
          </cell>
          <cell r="C1217" t="str">
            <v>South Sudan</v>
          </cell>
          <cell r="D1217" t="str">
            <v/>
          </cell>
          <cell r="E1217" t="str">
            <v/>
          </cell>
          <cell r="F1217" t="str">
            <v/>
          </cell>
          <cell r="G1217" t="str">
            <v/>
          </cell>
          <cell r="H1217" t="str">
            <v/>
          </cell>
          <cell r="I1217" t="str">
            <v/>
          </cell>
          <cell r="J1217" t="str">
            <v/>
          </cell>
          <cell r="K1217">
            <v>3000000</v>
          </cell>
          <cell r="L1217" t="str">
            <v/>
          </cell>
          <cell r="M1217">
            <v>3000000</v>
          </cell>
          <cell r="Q1217" t="str">
            <v>SOV</v>
          </cell>
          <cell r="R1217">
            <v>1</v>
          </cell>
          <cell r="T1217" t="str">
            <v>SOUTH-SUDAN EMERGENCY FOOD PRODUCTION PROGRAM-PROJECT-1(SSEF</v>
          </cell>
          <cell r="U1217" t="str">
            <v>AHAI4</v>
          </cell>
          <cell r="V1217" t="str">
            <v>A</v>
          </cell>
          <cell r="W1217" t="str">
            <v>Agriculture</v>
          </cell>
          <cell r="X1217" t="str">
            <v>A0</v>
          </cell>
          <cell r="Y1217" t="str">
            <v>Agriculture and Rural Development</v>
          </cell>
          <cell r="Z1217" t="str">
            <v>A00</v>
          </cell>
          <cell r="AA1217" t="str">
            <v>Agriculture and Rural Development</v>
          </cell>
          <cell r="AB1217" t="str">
            <v>5900</v>
          </cell>
          <cell r="AC1217" t="str">
            <v>41</v>
          </cell>
          <cell r="AD1217" t="str">
            <v>OnGo</v>
          </cell>
        </row>
        <row r="1218">
          <cell r="A1218" t="str">
            <v>P-SS-A00-002</v>
          </cell>
          <cell r="B1218" t="str">
            <v>5900155018106</v>
          </cell>
          <cell r="C1218" t="str">
            <v>South Sudan</v>
          </cell>
          <cell r="D1218" t="str">
            <v/>
          </cell>
          <cell r="E1218" t="str">
            <v/>
          </cell>
          <cell r="F1218" t="str">
            <v/>
          </cell>
          <cell r="G1218" t="str">
            <v/>
          </cell>
          <cell r="H1218" t="str">
            <v/>
          </cell>
          <cell r="I1218" t="str">
            <v/>
          </cell>
          <cell r="J1218" t="str">
            <v/>
          </cell>
          <cell r="K1218" t="str">
            <v/>
          </cell>
          <cell r="L1218" t="str">
            <v/>
          </cell>
          <cell r="M1218">
            <v>0</v>
          </cell>
          <cell r="Q1218" t="str">
            <v>SOV</v>
          </cell>
          <cell r="R1218">
            <v>1</v>
          </cell>
          <cell r="T1218" t="str">
            <v>ADDITIONAL FINANCING FOR BREFONS THROUGH THE AFRICA DISASTER</v>
          </cell>
          <cell r="U1218" t="str">
            <v>AHFR</v>
          </cell>
          <cell r="V1218" t="str">
            <v>A</v>
          </cell>
          <cell r="W1218" t="str">
            <v>Agriculture</v>
          </cell>
          <cell r="X1218" t="str">
            <v>A0</v>
          </cell>
          <cell r="Y1218" t="str">
            <v>Agriculture and Rural Development</v>
          </cell>
          <cell r="Z1218" t="str">
            <v>A00</v>
          </cell>
          <cell r="AA1218" t="str">
            <v>Agriculture and Rural Development</v>
          </cell>
          <cell r="AB1218" t="str">
            <v>5900</v>
          </cell>
          <cell r="AC1218" t="str">
            <v>41</v>
          </cell>
          <cell r="AD1218" t="str">
            <v>APVD</v>
          </cell>
        </row>
        <row r="1219">
          <cell r="A1219" t="str">
            <v>P-SS-AA0-003</v>
          </cell>
          <cell r="B1219" t="str">
            <v>5000199004768</v>
          </cell>
          <cell r="C1219" t="str">
            <v>South Sudan</v>
          </cell>
          <cell r="D1219" t="str">
            <v/>
          </cell>
          <cell r="E1219" t="str">
            <v/>
          </cell>
          <cell r="F1219" t="str">
            <v/>
          </cell>
          <cell r="G1219" t="str">
            <v/>
          </cell>
          <cell r="H1219" t="str">
            <v/>
          </cell>
          <cell r="I1219" t="str">
            <v/>
          </cell>
          <cell r="J1219" t="str">
            <v/>
          </cell>
          <cell r="K1219" t="str">
            <v/>
          </cell>
          <cell r="L1219" t="str">
            <v/>
          </cell>
          <cell r="M1219">
            <v>0</v>
          </cell>
          <cell r="Q1219" t="str">
            <v>SOV</v>
          </cell>
          <cell r="R1219">
            <v>1</v>
          </cell>
          <cell r="T1219" t="str">
            <v>EMERGENCY HUMANITARIAN ASSISTANCE TO POPULATION AFFECTED BY</v>
          </cell>
          <cell r="U1219" t="str">
            <v>AHAI4</v>
          </cell>
          <cell r="V1219" t="str">
            <v>A</v>
          </cell>
          <cell r="W1219" t="str">
            <v>Agriculture</v>
          </cell>
          <cell r="X1219" t="str">
            <v>AA</v>
          </cell>
          <cell r="Y1219" t="str">
            <v>Agriculture</v>
          </cell>
          <cell r="Z1219" t="str">
            <v>AA0</v>
          </cell>
          <cell r="AA1219" t="str">
            <v>Agriculture</v>
          </cell>
          <cell r="AB1219" t="str">
            <v>5000</v>
          </cell>
          <cell r="AC1219" t="str">
            <v>50</v>
          </cell>
          <cell r="AD1219" t="str">
            <v>COMP</v>
          </cell>
        </row>
        <row r="1220">
          <cell r="A1220" t="str">
            <v>P-SS-AAZ-001</v>
          </cell>
          <cell r="B1220" t="str">
            <v>2100155040919</v>
          </cell>
          <cell r="C1220" t="str">
            <v>South Sudan</v>
          </cell>
          <cell r="D1220" t="str">
            <v/>
          </cell>
          <cell r="E1220" t="str">
            <v/>
          </cell>
          <cell r="F1220" t="str">
            <v/>
          </cell>
          <cell r="G1220" t="str">
            <v/>
          </cell>
          <cell r="H1220" t="str">
            <v/>
          </cell>
          <cell r="I1220" t="str">
            <v/>
          </cell>
          <cell r="J1220">
            <v>1659000</v>
          </cell>
          <cell r="K1220" t="str">
            <v/>
          </cell>
          <cell r="L1220" t="str">
            <v/>
          </cell>
          <cell r="M1220">
            <v>1659000</v>
          </cell>
          <cell r="Q1220" t="str">
            <v>SOV</v>
          </cell>
          <cell r="R1220">
            <v>0.5</v>
          </cell>
          <cell r="T1220" t="str">
            <v>SOUTH SUDAN: AGRICULTURAL MARKETS, VALUE ADDITION AND TRADE</v>
          </cell>
          <cell r="U1220" t="str">
            <v>AHAI4</v>
          </cell>
          <cell r="V1220" t="str">
            <v>A</v>
          </cell>
          <cell r="W1220" t="str">
            <v>Agriculture</v>
          </cell>
          <cell r="X1220" t="str">
            <v>AA</v>
          </cell>
          <cell r="Y1220" t="str">
            <v>Agriculture</v>
          </cell>
          <cell r="Z1220" t="str">
            <v>AAZ</v>
          </cell>
          <cell r="AA1220" t="str">
            <v>More Than One Agricultural Sub-Sector</v>
          </cell>
          <cell r="AB1220" t="str">
            <v>2100</v>
          </cell>
          <cell r="AC1220" t="str">
            <v>40</v>
          </cell>
          <cell r="AD1220" t="str">
            <v>OnGo</v>
          </cell>
        </row>
        <row r="1221">
          <cell r="A1221" t="str">
            <v>P-SS-AAZ-001</v>
          </cell>
          <cell r="B1221" t="str">
            <v>5900155016460</v>
          </cell>
          <cell r="C1221" t="str">
            <v>South Sudan</v>
          </cell>
          <cell r="D1221" t="str">
            <v/>
          </cell>
          <cell r="E1221" t="str">
            <v/>
          </cell>
          <cell r="F1221" t="str">
            <v/>
          </cell>
          <cell r="G1221" t="str">
            <v/>
          </cell>
          <cell r="H1221" t="str">
            <v/>
          </cell>
          <cell r="I1221" t="str">
            <v/>
          </cell>
          <cell r="J1221">
            <v>1341000</v>
          </cell>
          <cell r="K1221" t="str">
            <v/>
          </cell>
          <cell r="L1221" t="str">
            <v/>
          </cell>
          <cell r="M1221">
            <v>1341000</v>
          </cell>
          <cell r="Q1221" t="str">
            <v>SOV</v>
          </cell>
          <cell r="R1221">
            <v>0.5</v>
          </cell>
          <cell r="T1221" t="str">
            <v>SOUTH SUDAN: AGRICULTURAL MARKETS, VALUE ADDITION AND TRADE</v>
          </cell>
          <cell r="U1221" t="str">
            <v>AHAI4</v>
          </cell>
          <cell r="V1221" t="str">
            <v>A</v>
          </cell>
          <cell r="W1221" t="str">
            <v>Agriculture</v>
          </cell>
          <cell r="X1221" t="str">
            <v>AA</v>
          </cell>
          <cell r="Y1221" t="str">
            <v>Agriculture</v>
          </cell>
          <cell r="Z1221" t="str">
            <v>AAZ</v>
          </cell>
          <cell r="AA1221" t="str">
            <v>More Than One Agricultural Sub-Sector</v>
          </cell>
          <cell r="AB1221" t="str">
            <v>5900</v>
          </cell>
          <cell r="AC1221" t="str">
            <v>40</v>
          </cell>
          <cell r="AD1221" t="str">
            <v>OnGo</v>
          </cell>
        </row>
        <row r="1222">
          <cell r="A1222" t="str">
            <v>P-SS-E00-002</v>
          </cell>
          <cell r="B1222" t="str">
            <v>5900155010353</v>
          </cell>
          <cell r="C1222" t="str">
            <v>South Sudan</v>
          </cell>
          <cell r="D1222" t="str">
            <v/>
          </cell>
          <cell r="E1222" t="str">
            <v/>
          </cell>
          <cell r="F1222">
            <v>355573.19</v>
          </cell>
          <cell r="G1222">
            <v>337413.82</v>
          </cell>
          <cell r="H1222">
            <v>1094775.22</v>
          </cell>
          <cell r="I1222">
            <v>244333.50999999998</v>
          </cell>
          <cell r="J1222">
            <v>2121201.1199999996</v>
          </cell>
          <cell r="K1222">
            <v>556743.35</v>
          </cell>
          <cell r="L1222">
            <v>239959.79</v>
          </cell>
          <cell r="M1222">
            <v>4949999.9999999991</v>
          </cell>
          <cell r="Q1222" t="str">
            <v>SOV</v>
          </cell>
          <cell r="R1222">
            <v>1</v>
          </cell>
          <cell r="T1222" t="str">
            <v>RESILIENCE WATER PROJECT FOR IMPROVED LIVELIHOOD IN JUBA</v>
          </cell>
          <cell r="U1222" t="str">
            <v>AHWS2</v>
          </cell>
          <cell r="V1222" t="str">
            <v>E</v>
          </cell>
          <cell r="W1222" t="str">
            <v>Water Sup/Sanit</v>
          </cell>
          <cell r="X1222" t="str">
            <v>E0</v>
          </cell>
          <cell r="Y1222" t="str">
            <v>Water supply and Sanitation</v>
          </cell>
          <cell r="Z1222" t="str">
            <v>E00</v>
          </cell>
          <cell r="AA1222" t="str">
            <v>Water supply and Sanitation</v>
          </cell>
          <cell r="AB1222" t="str">
            <v>5900</v>
          </cell>
          <cell r="AC1222" t="str">
            <v>41</v>
          </cell>
          <cell r="AD1222" t="str">
            <v>COMP</v>
          </cell>
        </row>
        <row r="1223">
          <cell r="A1223" t="str">
            <v>P-SS-E00-003</v>
          </cell>
          <cell r="B1223" t="str">
            <v>2100155039868</v>
          </cell>
          <cell r="C1223" t="str">
            <v>South Sudan</v>
          </cell>
          <cell r="D1223" t="str">
            <v/>
          </cell>
          <cell r="E1223" t="str">
            <v/>
          </cell>
          <cell r="F1223" t="str">
            <v/>
          </cell>
          <cell r="G1223" t="str">
            <v/>
          </cell>
          <cell r="H1223">
            <v>43865.42</v>
          </cell>
          <cell r="I1223">
            <v>106657.72</v>
          </cell>
          <cell r="J1223">
            <v>98311.01</v>
          </cell>
          <cell r="K1223">
            <v>137797.09999999998</v>
          </cell>
          <cell r="L1223">
            <v>2902653.94</v>
          </cell>
          <cell r="M1223">
            <v>3289285.19</v>
          </cell>
          <cell r="Q1223" t="str">
            <v>SOV</v>
          </cell>
          <cell r="R1223">
            <v>0.33333333333333331</v>
          </cell>
          <cell r="T1223" t="str">
            <v>SOUTH SUDAN : STRATEGIC WATER SUPPLY AND SANITATION IMPROVEM</v>
          </cell>
          <cell r="U1223" t="str">
            <v>AHWS2</v>
          </cell>
          <cell r="V1223" t="str">
            <v>E</v>
          </cell>
          <cell r="W1223" t="str">
            <v>Water Sup/Sanit</v>
          </cell>
          <cell r="X1223" t="str">
            <v>E0</v>
          </cell>
          <cell r="Y1223" t="str">
            <v>Water supply and Sanitation</v>
          </cell>
          <cell r="Z1223" t="str">
            <v>E00</v>
          </cell>
          <cell r="AA1223" t="str">
            <v>Water supply and Sanitation</v>
          </cell>
          <cell r="AB1223" t="str">
            <v>2100</v>
          </cell>
          <cell r="AC1223" t="str">
            <v>40</v>
          </cell>
          <cell r="AD1223" t="str">
            <v>OnGo</v>
          </cell>
        </row>
        <row r="1224">
          <cell r="A1224" t="str">
            <v>P-SS-E00-003</v>
          </cell>
          <cell r="B1224" t="str">
            <v>5800155002201</v>
          </cell>
          <cell r="C1224" t="str">
            <v>South Sudan</v>
          </cell>
          <cell r="D1224" t="str">
            <v/>
          </cell>
          <cell r="E1224" t="str">
            <v/>
          </cell>
          <cell r="F1224" t="str">
            <v/>
          </cell>
          <cell r="G1224" t="str">
            <v/>
          </cell>
          <cell r="H1224">
            <v>16182.8</v>
          </cell>
          <cell r="I1224">
            <v>6592.9</v>
          </cell>
          <cell r="J1224">
            <v>38366.69</v>
          </cell>
          <cell r="K1224">
            <v>364302.22</v>
          </cell>
          <cell r="L1224">
            <v>269089.03000000003</v>
          </cell>
          <cell r="M1224">
            <v>694533.64</v>
          </cell>
          <cell r="Q1224" t="str">
            <v>SOV</v>
          </cell>
          <cell r="R1224">
            <v>0.33333333333333331</v>
          </cell>
          <cell r="T1224" t="str">
            <v>SOUTH SUDAN : STRATEGIC WATER SUPPLY AND SANITATION IMPROVEM</v>
          </cell>
          <cell r="U1224" t="str">
            <v>AHWS2</v>
          </cell>
          <cell r="V1224" t="str">
            <v>E</v>
          </cell>
          <cell r="W1224" t="str">
            <v>Water Sup/Sanit</v>
          </cell>
          <cell r="X1224" t="str">
            <v>E0</v>
          </cell>
          <cell r="Y1224" t="str">
            <v>Water supply and Sanitation</v>
          </cell>
          <cell r="Z1224" t="str">
            <v>E00</v>
          </cell>
          <cell r="AA1224" t="str">
            <v>Water supply and Sanitation</v>
          </cell>
          <cell r="AB1224" t="str">
            <v>5800</v>
          </cell>
          <cell r="AC1224" t="str">
            <v>40</v>
          </cell>
          <cell r="AD1224" t="str">
            <v>OnGo</v>
          </cell>
        </row>
        <row r="1225">
          <cell r="A1225" t="str">
            <v>P-SS-E00-003</v>
          </cell>
          <cell r="B1225" t="str">
            <v>5900155015552</v>
          </cell>
          <cell r="C1225" t="str">
            <v>South Sudan</v>
          </cell>
          <cell r="D1225" t="str">
            <v/>
          </cell>
          <cell r="E1225" t="str">
            <v/>
          </cell>
          <cell r="F1225" t="str">
            <v/>
          </cell>
          <cell r="G1225" t="str">
            <v/>
          </cell>
          <cell r="H1225">
            <v>123074.68</v>
          </cell>
          <cell r="I1225">
            <v>199388.4</v>
          </cell>
          <cell r="J1225">
            <v>433947.72000000003</v>
          </cell>
          <cell r="K1225">
            <v>906839.47</v>
          </cell>
          <cell r="L1225">
            <v>377371.04000000004</v>
          </cell>
          <cell r="M1225">
            <v>2040621.31</v>
          </cell>
          <cell r="Q1225" t="str">
            <v>SOV</v>
          </cell>
          <cell r="R1225">
            <v>0.33333333333333331</v>
          </cell>
          <cell r="T1225" t="str">
            <v>SOUTH SUDAN : STRATEGIC WATER SUPPLY AND SANITATION IMPROVEM</v>
          </cell>
          <cell r="U1225" t="str">
            <v>AHWS2</v>
          </cell>
          <cell r="V1225" t="str">
            <v>E</v>
          </cell>
          <cell r="W1225" t="str">
            <v>Water Sup/Sanit</v>
          </cell>
          <cell r="X1225" t="str">
            <v>E0</v>
          </cell>
          <cell r="Y1225" t="str">
            <v>Water supply and Sanitation</v>
          </cell>
          <cell r="Z1225" t="str">
            <v>E00</v>
          </cell>
          <cell r="AA1225" t="str">
            <v>Water supply and Sanitation</v>
          </cell>
          <cell r="AB1225" t="str">
            <v>5900</v>
          </cell>
          <cell r="AC1225" t="str">
            <v>40</v>
          </cell>
          <cell r="AD1225" t="str">
            <v>OnGo</v>
          </cell>
        </row>
        <row r="1226">
          <cell r="A1226" t="str">
            <v>P-SS-FA0-006</v>
          </cell>
          <cell r="B1226" t="str">
            <v>5900150001451</v>
          </cell>
          <cell r="C1226" t="str">
            <v>South Sudan</v>
          </cell>
          <cell r="D1226" t="str">
            <v/>
          </cell>
          <cell r="E1226" t="str">
            <v/>
          </cell>
          <cell r="F1226" t="str">
            <v/>
          </cell>
          <cell r="G1226">
            <v>2600065.88</v>
          </cell>
          <cell r="H1226">
            <v>1788589.5900000003</v>
          </cell>
          <cell r="I1226">
            <v>2110115.88</v>
          </cell>
          <cell r="J1226">
            <v>840753.4800000001</v>
          </cell>
          <cell r="K1226">
            <v>11005.36</v>
          </cell>
          <cell r="L1226" t="str">
            <v/>
          </cell>
          <cell r="M1226">
            <v>7350530.1900000013</v>
          </cell>
          <cell r="Q1226" t="str">
            <v>SOV</v>
          </cell>
          <cell r="R1226">
            <v>1</v>
          </cell>
          <cell r="T1226" t="str">
            <v>JUBA DISTRIBUTION SYSTEM REHABLITAION AND EXPANSION PROJECT</v>
          </cell>
          <cell r="U1226" t="str">
            <v>PESD4</v>
          </cell>
          <cell r="V1226" t="str">
            <v>F</v>
          </cell>
          <cell r="W1226" t="str">
            <v>Power</v>
          </cell>
          <cell r="X1226" t="str">
            <v>FA</v>
          </cell>
          <cell r="Y1226" t="str">
            <v>Electricity</v>
          </cell>
          <cell r="Z1226" t="str">
            <v>FA0</v>
          </cell>
          <cell r="AA1226" t="str">
            <v>Electricity</v>
          </cell>
          <cell r="AB1226" t="str">
            <v>5900</v>
          </cell>
          <cell r="AC1226" t="str">
            <v>10</v>
          </cell>
          <cell r="AD1226" t="str">
            <v>OnGo</v>
          </cell>
        </row>
        <row r="1227">
          <cell r="A1227" t="str">
            <v>P-SS-HZ0-001</v>
          </cell>
          <cell r="B1227" t="str">
            <v>2100150037296</v>
          </cell>
          <cell r="C1227" t="str">
            <v>South Sudan</v>
          </cell>
          <cell r="D1227" t="str">
            <v/>
          </cell>
          <cell r="E1227" t="str">
            <v/>
          </cell>
          <cell r="F1227">
            <v>7637464.4199999999</v>
          </cell>
          <cell r="G1227">
            <v>582535.30000000005</v>
          </cell>
          <cell r="H1227" t="str">
            <v/>
          </cell>
          <cell r="I1227" t="str">
            <v/>
          </cell>
          <cell r="J1227" t="str">
            <v/>
          </cell>
          <cell r="K1227" t="str">
            <v/>
          </cell>
          <cell r="L1227" t="str">
            <v/>
          </cell>
          <cell r="M1227">
            <v>8219999.7199999997</v>
          </cell>
          <cell r="Q1227" t="str">
            <v>SOV</v>
          </cell>
          <cell r="R1227">
            <v>0.5</v>
          </cell>
          <cell r="T1227" t="str">
            <v>REGIONAL DEVELOPMENT FINANCE INSTITUTIONS (TDB-PTA &amp; ATI) -</v>
          </cell>
          <cell r="U1227" t="str">
            <v>PIFD3</v>
          </cell>
          <cell r="V1227" t="str">
            <v>H</v>
          </cell>
          <cell r="W1227" t="str">
            <v>Finance</v>
          </cell>
          <cell r="X1227" t="str">
            <v>HZ</v>
          </cell>
          <cell r="Y1227" t="str">
            <v>More Than One Financial Sub-Sector</v>
          </cell>
          <cell r="Z1227" t="str">
            <v>HZ0</v>
          </cell>
          <cell r="AA1227" t="str">
            <v>More Than One Financial Sub-Sector</v>
          </cell>
          <cell r="AB1227" t="str">
            <v>2100</v>
          </cell>
          <cell r="AC1227" t="str">
            <v>10</v>
          </cell>
          <cell r="AD1227" t="str">
            <v>CLSD</v>
          </cell>
        </row>
        <row r="1228">
          <cell r="A1228" t="str">
            <v>P-SS-HZ0-001</v>
          </cell>
          <cell r="B1228" t="str">
            <v>2100155034466</v>
          </cell>
          <cell r="C1228" t="str">
            <v>South Sudan</v>
          </cell>
          <cell r="D1228" t="str">
            <v/>
          </cell>
          <cell r="E1228" t="str">
            <v/>
          </cell>
          <cell r="F1228">
            <v>4960774.45</v>
          </cell>
          <cell r="G1228">
            <v>199225.55</v>
          </cell>
          <cell r="H1228" t="str">
            <v/>
          </cell>
          <cell r="I1228" t="str">
            <v/>
          </cell>
          <cell r="J1228" t="str">
            <v/>
          </cell>
          <cell r="K1228" t="str">
            <v/>
          </cell>
          <cell r="L1228" t="str">
            <v/>
          </cell>
          <cell r="M1228">
            <v>5160000</v>
          </cell>
          <cell r="Q1228" t="str">
            <v>SOV</v>
          </cell>
          <cell r="R1228">
            <v>0.5</v>
          </cell>
          <cell r="T1228" t="str">
            <v>REGIONAL DEVELOPMENT FINANCE INSTITUTIONS (TDB-PTA &amp; ATI) -</v>
          </cell>
          <cell r="U1228" t="str">
            <v>PIFD3</v>
          </cell>
          <cell r="V1228" t="str">
            <v>H</v>
          </cell>
          <cell r="W1228" t="str">
            <v>Finance</v>
          </cell>
          <cell r="X1228" t="str">
            <v>HZ</v>
          </cell>
          <cell r="Y1228" t="str">
            <v>More Than One Financial Sub-Sector</v>
          </cell>
          <cell r="Z1228" t="str">
            <v>HZ0</v>
          </cell>
          <cell r="AA1228" t="str">
            <v>More Than One Financial Sub-Sector</v>
          </cell>
          <cell r="AB1228" t="str">
            <v>2100</v>
          </cell>
          <cell r="AC1228" t="str">
            <v>40</v>
          </cell>
          <cell r="AD1228" t="str">
            <v>CLSD</v>
          </cell>
        </row>
        <row r="1229">
          <cell r="A1229" t="str">
            <v>P-SS-I00-002</v>
          </cell>
          <cell r="B1229" t="str">
            <v>5900155016204</v>
          </cell>
          <cell r="C1229" t="str">
            <v>South Sudan</v>
          </cell>
          <cell r="D1229" t="str">
            <v/>
          </cell>
          <cell r="E1229" t="str">
            <v/>
          </cell>
          <cell r="F1229" t="str">
            <v/>
          </cell>
          <cell r="G1229" t="str">
            <v/>
          </cell>
          <cell r="H1229" t="str">
            <v/>
          </cell>
          <cell r="I1229">
            <v>3000000</v>
          </cell>
          <cell r="J1229" t="str">
            <v/>
          </cell>
          <cell r="K1229" t="str">
            <v/>
          </cell>
          <cell r="L1229" t="str">
            <v/>
          </cell>
          <cell r="M1229">
            <v>3000000</v>
          </cell>
          <cell r="Q1229" t="str">
            <v>SOV</v>
          </cell>
          <cell r="R1229">
            <v>1</v>
          </cell>
          <cell r="T1229" t="str">
            <v>SOUTH SUDAN COVID-19 PANDEMIC RESPONSE PROJECT</v>
          </cell>
          <cell r="U1229" t="str">
            <v>AHHD1</v>
          </cell>
          <cell r="V1229" t="str">
            <v>I</v>
          </cell>
          <cell r="W1229" t="str">
            <v>Social</v>
          </cell>
          <cell r="X1229" t="str">
            <v>I0</v>
          </cell>
          <cell r="Y1229" t="str">
            <v>Social</v>
          </cell>
          <cell r="Z1229" t="str">
            <v>I00</v>
          </cell>
          <cell r="AA1229" t="str">
            <v>Social</v>
          </cell>
          <cell r="AB1229" t="str">
            <v>5900</v>
          </cell>
          <cell r="AC1229" t="str">
            <v>40</v>
          </cell>
          <cell r="AD1229" t="str">
            <v>COMP</v>
          </cell>
        </row>
        <row r="1230">
          <cell r="A1230" t="str">
            <v>P-SS-I00-003</v>
          </cell>
          <cell r="B1230" t="str">
            <v>2100155040417</v>
          </cell>
          <cell r="C1230" t="str">
            <v>South Sudan</v>
          </cell>
          <cell r="D1230" t="str">
            <v/>
          </cell>
          <cell r="E1230" t="str">
            <v/>
          </cell>
          <cell r="F1230" t="str">
            <v/>
          </cell>
          <cell r="G1230" t="str">
            <v/>
          </cell>
          <cell r="H1230" t="str">
            <v/>
          </cell>
          <cell r="I1230">
            <v>2800000</v>
          </cell>
          <cell r="J1230" t="str">
            <v/>
          </cell>
          <cell r="K1230">
            <v>2800000</v>
          </cell>
          <cell r="L1230">
            <v>1400000</v>
          </cell>
          <cell r="M1230">
            <v>7000000</v>
          </cell>
          <cell r="Q1230" t="str">
            <v>SOV</v>
          </cell>
          <cell r="R1230">
            <v>0.5</v>
          </cell>
          <cell r="T1230" t="str">
            <v>IMPROVING ACCESS AND QUALITY OF BASIC EDUCATION (IAQBE)</v>
          </cell>
          <cell r="U1230" t="str">
            <v>AHHD1</v>
          </cell>
          <cell r="V1230" t="str">
            <v>I</v>
          </cell>
          <cell r="W1230" t="str">
            <v>Social</v>
          </cell>
          <cell r="X1230" t="str">
            <v>I0</v>
          </cell>
          <cell r="Y1230" t="str">
            <v>Social</v>
          </cell>
          <cell r="Z1230" t="str">
            <v>I00</v>
          </cell>
          <cell r="AA1230" t="str">
            <v>Social</v>
          </cell>
          <cell r="AB1230" t="str">
            <v>2100</v>
          </cell>
          <cell r="AC1230" t="str">
            <v>41</v>
          </cell>
          <cell r="AD1230" t="str">
            <v>OnGo</v>
          </cell>
        </row>
        <row r="1231">
          <cell r="A1231" t="str">
            <v>P-SS-I00-003</v>
          </cell>
          <cell r="B1231" t="str">
            <v>5900155015952</v>
          </cell>
          <cell r="C1231" t="str">
            <v>South Sudan</v>
          </cell>
          <cell r="D1231" t="str">
            <v/>
          </cell>
          <cell r="E1231" t="str">
            <v/>
          </cell>
          <cell r="F1231" t="str">
            <v/>
          </cell>
          <cell r="G1231" t="str">
            <v/>
          </cell>
          <cell r="H1231" t="str">
            <v/>
          </cell>
          <cell r="I1231">
            <v>2340000</v>
          </cell>
          <cell r="J1231" t="str">
            <v/>
          </cell>
          <cell r="K1231">
            <v>2340000</v>
          </cell>
          <cell r="L1231">
            <v>1170000</v>
          </cell>
          <cell r="M1231">
            <v>5850000</v>
          </cell>
          <cell r="Q1231" t="str">
            <v>SOV</v>
          </cell>
          <cell r="R1231">
            <v>0.5</v>
          </cell>
          <cell r="T1231" t="str">
            <v>IMPROVING ACCESS AND QUALITY OF BASIC EDUCATION (IAQBE)</v>
          </cell>
          <cell r="U1231" t="str">
            <v>AHHD1</v>
          </cell>
          <cell r="V1231" t="str">
            <v>I</v>
          </cell>
          <cell r="W1231" t="str">
            <v>Social</v>
          </cell>
          <cell r="X1231" t="str">
            <v>I0</v>
          </cell>
          <cell r="Y1231" t="str">
            <v>Social</v>
          </cell>
          <cell r="Z1231" t="str">
            <v>I00</v>
          </cell>
          <cell r="AA1231" t="str">
            <v>Social</v>
          </cell>
          <cell r="AB1231" t="str">
            <v>5900</v>
          </cell>
          <cell r="AC1231" t="str">
            <v>21</v>
          </cell>
          <cell r="AD1231" t="str">
            <v>OnGo</v>
          </cell>
        </row>
        <row r="1232">
          <cell r="A1232" t="str">
            <v>P-SS-I00-006</v>
          </cell>
          <cell r="B1232" t="str">
            <v>5900155016183</v>
          </cell>
          <cell r="C1232" t="str">
            <v>South Sudan</v>
          </cell>
          <cell r="D1232" t="str">
            <v/>
          </cell>
          <cell r="E1232" t="str">
            <v/>
          </cell>
          <cell r="F1232" t="str">
            <v/>
          </cell>
          <cell r="G1232" t="str">
            <v/>
          </cell>
          <cell r="H1232" t="str">
            <v/>
          </cell>
          <cell r="I1232">
            <v>500000</v>
          </cell>
          <cell r="J1232" t="str">
            <v/>
          </cell>
          <cell r="K1232">
            <v>500000</v>
          </cell>
          <cell r="L1232" t="str">
            <v/>
          </cell>
          <cell r="M1232">
            <v>1000000</v>
          </cell>
          <cell r="Q1232" t="str">
            <v>SOV</v>
          </cell>
          <cell r="R1232">
            <v>1</v>
          </cell>
          <cell r="T1232" t="str">
            <v>SKILLS FOR YOUTH EMPLOYABILITY AND SOCIAL INCLUSION IN SOUTH</v>
          </cell>
          <cell r="U1232" t="str">
            <v>AHHD1</v>
          </cell>
          <cell r="V1232" t="str">
            <v>I</v>
          </cell>
          <cell r="W1232" t="str">
            <v>Social</v>
          </cell>
          <cell r="X1232" t="str">
            <v>I0</v>
          </cell>
          <cell r="Y1232" t="str">
            <v>Social</v>
          </cell>
          <cell r="Z1232" t="str">
            <v>I00</v>
          </cell>
          <cell r="AA1232" t="str">
            <v>Social</v>
          </cell>
          <cell r="AB1232" t="str">
            <v>5900</v>
          </cell>
          <cell r="AC1232" t="str">
            <v>20</v>
          </cell>
          <cell r="AD1232" t="str">
            <v>COMP</v>
          </cell>
        </row>
        <row r="1233">
          <cell r="A1233" t="str">
            <v>P-SS-I00-008</v>
          </cell>
          <cell r="B1233" t="str">
            <v>5900155016706</v>
          </cell>
          <cell r="C1233" t="str">
            <v>South Sudan</v>
          </cell>
          <cell r="D1233" t="str">
            <v/>
          </cell>
          <cell r="E1233" t="str">
            <v/>
          </cell>
          <cell r="F1233" t="str">
            <v/>
          </cell>
          <cell r="G1233" t="str">
            <v/>
          </cell>
          <cell r="H1233" t="str">
            <v/>
          </cell>
          <cell r="I1233" t="str">
            <v/>
          </cell>
          <cell r="J1233" t="str">
            <v/>
          </cell>
          <cell r="K1233">
            <v>1620000</v>
          </cell>
          <cell r="L1233" t="str">
            <v/>
          </cell>
          <cell r="M1233">
            <v>1620000</v>
          </cell>
          <cell r="Q1233" t="str">
            <v>SOV</v>
          </cell>
          <cell r="R1233">
            <v>1</v>
          </cell>
          <cell r="T1233" t="str">
            <v>SOUTH SUDAN: YOUTH ENTERPRISE DEVELOPEMENT AND CAPACITY BUIL</v>
          </cell>
          <cell r="U1233" t="str">
            <v>AHHD1</v>
          </cell>
          <cell r="V1233" t="str">
            <v>I</v>
          </cell>
          <cell r="W1233" t="str">
            <v>Social</v>
          </cell>
          <cell r="X1233" t="str">
            <v>I0</v>
          </cell>
          <cell r="Y1233" t="str">
            <v>Social</v>
          </cell>
          <cell r="Z1233" t="str">
            <v>I00</v>
          </cell>
          <cell r="AA1233" t="str">
            <v>Social</v>
          </cell>
          <cell r="AB1233" t="str">
            <v>5900</v>
          </cell>
          <cell r="AC1233" t="str">
            <v>41</v>
          </cell>
          <cell r="AD1233" t="str">
            <v>OnGo</v>
          </cell>
        </row>
        <row r="1234">
          <cell r="A1234" t="str">
            <v>P-SS-I00-009</v>
          </cell>
          <cell r="B1234" t="str">
            <v>5900155016705</v>
          </cell>
          <cell r="C1234" t="str">
            <v>South Sudan</v>
          </cell>
          <cell r="D1234" t="str">
            <v/>
          </cell>
          <cell r="E1234" t="str">
            <v/>
          </cell>
          <cell r="F1234" t="str">
            <v/>
          </cell>
          <cell r="G1234" t="str">
            <v/>
          </cell>
          <cell r="H1234" t="str">
            <v/>
          </cell>
          <cell r="I1234" t="str">
            <v/>
          </cell>
          <cell r="J1234" t="str">
            <v/>
          </cell>
          <cell r="K1234">
            <v>600000</v>
          </cell>
          <cell r="L1234" t="str">
            <v/>
          </cell>
          <cell r="M1234">
            <v>600000</v>
          </cell>
          <cell r="Q1234" t="str">
            <v>SOV</v>
          </cell>
          <cell r="R1234">
            <v>1</v>
          </cell>
          <cell r="T1234" t="str">
            <v>PRIVATE SECTOR DEVELOPMENT IN A FRAGILE CONTEXT:CAPACITY BUI</v>
          </cell>
          <cell r="U1234" t="str">
            <v>AHHD1</v>
          </cell>
          <cell r="V1234" t="str">
            <v>I</v>
          </cell>
          <cell r="W1234" t="str">
            <v>Social</v>
          </cell>
          <cell r="X1234" t="str">
            <v>I0</v>
          </cell>
          <cell r="Y1234" t="str">
            <v>Social</v>
          </cell>
          <cell r="Z1234" t="str">
            <v>I00</v>
          </cell>
          <cell r="AA1234" t="str">
            <v>Social</v>
          </cell>
          <cell r="AB1234" t="str">
            <v>5900</v>
          </cell>
          <cell r="AC1234" t="str">
            <v>84</v>
          </cell>
          <cell r="AD1234" t="str">
            <v>OnGo</v>
          </cell>
        </row>
        <row r="1235">
          <cell r="A1235" t="str">
            <v>P-SS-IA0-002</v>
          </cell>
          <cell r="B1235" t="str">
            <v>5900155018102</v>
          </cell>
          <cell r="C1235" t="str">
            <v>South Sudan</v>
          </cell>
          <cell r="D1235" t="str">
            <v/>
          </cell>
          <cell r="E1235" t="str">
            <v/>
          </cell>
          <cell r="F1235" t="str">
            <v/>
          </cell>
          <cell r="G1235" t="str">
            <v/>
          </cell>
          <cell r="H1235" t="str">
            <v/>
          </cell>
          <cell r="I1235" t="str">
            <v/>
          </cell>
          <cell r="J1235" t="str">
            <v/>
          </cell>
          <cell r="K1235" t="str">
            <v/>
          </cell>
          <cell r="L1235" t="str">
            <v/>
          </cell>
          <cell r="M1235">
            <v>0</v>
          </cell>
          <cell r="Q1235" t="str">
            <v>SOV</v>
          </cell>
          <cell r="R1235">
            <v>1</v>
          </cell>
          <cell r="T1235" t="str">
            <v>ENTREPRENEURSHIP SUPPORT TO REFUGEES AND HOST COMMUNITIES IN</v>
          </cell>
          <cell r="U1235" t="str">
            <v>AHHD1</v>
          </cell>
          <cell r="V1235" t="str">
            <v>I</v>
          </cell>
          <cell r="W1235" t="str">
            <v>Social</v>
          </cell>
          <cell r="X1235" t="str">
            <v>IA</v>
          </cell>
          <cell r="Y1235" t="str">
            <v>Education</v>
          </cell>
          <cell r="Z1235" t="str">
            <v>IA0</v>
          </cell>
          <cell r="AA1235" t="str">
            <v>Education</v>
          </cell>
          <cell r="AB1235" t="str">
            <v>5900</v>
          </cell>
          <cell r="AC1235" t="str">
            <v>84</v>
          </cell>
          <cell r="AD1235" t="str">
            <v>APVD</v>
          </cell>
        </row>
        <row r="1236">
          <cell r="A1236" t="str">
            <v>P-SS-KF0-002</v>
          </cell>
          <cell r="B1236" t="str">
            <v>5900155009355</v>
          </cell>
          <cell r="C1236" t="str">
            <v>South Sudan</v>
          </cell>
          <cell r="D1236" t="str">
            <v/>
          </cell>
          <cell r="E1236">
            <v>271646.5</v>
          </cell>
          <cell r="F1236">
            <v>81227.47</v>
          </cell>
          <cell r="G1236">
            <v>231555.85000000003</v>
          </cell>
          <cell r="H1236">
            <v>411610.56</v>
          </cell>
          <cell r="I1236" t="str">
            <v/>
          </cell>
          <cell r="J1236">
            <v>3959.62</v>
          </cell>
          <cell r="K1236" t="str">
            <v/>
          </cell>
          <cell r="L1236" t="str">
            <v/>
          </cell>
          <cell r="M1236">
            <v>1000000.0000000001</v>
          </cell>
          <cell r="Q1236" t="str">
            <v>SOV</v>
          </cell>
          <cell r="R1236">
            <v>1</v>
          </cell>
          <cell r="T1236" t="str">
            <v>GOOD GOVERNANCE AND CAPACITY BUILDING FOR NATURAL RESOURCES</v>
          </cell>
          <cell r="U1236" t="str">
            <v>ECGF</v>
          </cell>
          <cell r="V1236" t="str">
            <v>K</v>
          </cell>
          <cell r="W1236" t="str">
            <v>Multi-Sector</v>
          </cell>
          <cell r="X1236" t="str">
            <v>KF</v>
          </cell>
          <cell r="Y1236" t="str">
            <v>Institutional Support</v>
          </cell>
          <cell r="Z1236" t="str">
            <v>KF0</v>
          </cell>
          <cell r="AA1236" t="str">
            <v>Institutional Support</v>
          </cell>
          <cell r="AB1236" t="str">
            <v>5900</v>
          </cell>
          <cell r="AC1236" t="str">
            <v>84</v>
          </cell>
          <cell r="AD1236" t="str">
            <v>CLSD</v>
          </cell>
        </row>
        <row r="1237">
          <cell r="A1237" t="str">
            <v>P-SS-KF0-003</v>
          </cell>
          <cell r="B1237" t="str">
            <v>5900155009354</v>
          </cell>
          <cell r="C1237" t="str">
            <v>South Sudan</v>
          </cell>
          <cell r="D1237" t="str">
            <v/>
          </cell>
          <cell r="E1237">
            <v>167732.82999999999</v>
          </cell>
          <cell r="F1237">
            <v>23762.75</v>
          </cell>
          <cell r="G1237">
            <v>257211.32</v>
          </cell>
          <cell r="H1237">
            <v>28125.629999999997</v>
          </cell>
          <cell r="I1237">
            <v>13818.56</v>
          </cell>
          <cell r="J1237">
            <v>458625.57</v>
          </cell>
          <cell r="K1237">
            <v>11546.03</v>
          </cell>
          <cell r="L1237" t="str">
            <v/>
          </cell>
          <cell r="M1237">
            <v>960822.69000000006</v>
          </cell>
          <cell r="Q1237" t="str">
            <v>SOV</v>
          </cell>
          <cell r="R1237">
            <v>1</v>
          </cell>
          <cell r="T1237" t="str">
            <v>GENDER EQUALITY AND WOMEN’S ECONOMIC EMPOWERMENT FOR INCLUSI</v>
          </cell>
          <cell r="U1237" t="str">
            <v>ECGF2</v>
          </cell>
          <cell r="V1237" t="str">
            <v>K</v>
          </cell>
          <cell r="W1237" t="str">
            <v>Multi-Sector</v>
          </cell>
          <cell r="X1237" t="str">
            <v>KF</v>
          </cell>
          <cell r="Y1237" t="str">
            <v>Institutional Support</v>
          </cell>
          <cell r="Z1237" t="str">
            <v>KF0</v>
          </cell>
          <cell r="AA1237" t="str">
            <v>Institutional Support</v>
          </cell>
          <cell r="AB1237" t="str">
            <v>5900</v>
          </cell>
          <cell r="AC1237" t="str">
            <v>84</v>
          </cell>
          <cell r="AD1237" t="str">
            <v>CLSD</v>
          </cell>
        </row>
        <row r="1238">
          <cell r="A1238" t="str">
            <v>P-SS-KF0-004</v>
          </cell>
          <cell r="B1238" t="str">
            <v>2100155034419</v>
          </cell>
          <cell r="C1238" t="str">
            <v>South Sudan</v>
          </cell>
          <cell r="D1238" t="str">
            <v/>
          </cell>
          <cell r="E1238" t="str">
            <v/>
          </cell>
          <cell r="F1238" t="str">
            <v/>
          </cell>
          <cell r="G1238">
            <v>33498.550000000003</v>
          </cell>
          <cell r="H1238">
            <v>79843.23</v>
          </cell>
          <cell r="I1238" t="str">
            <v/>
          </cell>
          <cell r="J1238">
            <v>151071.43999999997</v>
          </cell>
          <cell r="K1238">
            <v>264704.66000000003</v>
          </cell>
          <cell r="L1238">
            <v>100984.78</v>
          </cell>
          <cell r="M1238">
            <v>630102.66</v>
          </cell>
          <cell r="Q1238" t="str">
            <v>SOV</v>
          </cell>
          <cell r="R1238">
            <v>0.33333333333333331</v>
          </cell>
          <cell r="T1238" t="str">
            <v>NON-OIL REVENUE MOBILISATION AND ACCOUNTABILITY IN SOUTH SUD</v>
          </cell>
          <cell r="U1238" t="str">
            <v>ECGF2</v>
          </cell>
          <cell r="V1238" t="str">
            <v>K</v>
          </cell>
          <cell r="W1238" t="str">
            <v>Multi-Sector</v>
          </cell>
          <cell r="X1238" t="str">
            <v>KF</v>
          </cell>
          <cell r="Y1238" t="str">
            <v>Institutional Support</v>
          </cell>
          <cell r="Z1238" t="str">
            <v>KF0</v>
          </cell>
          <cell r="AA1238" t="str">
            <v>Institutional Support</v>
          </cell>
          <cell r="AB1238" t="str">
            <v>2100</v>
          </cell>
          <cell r="AC1238" t="str">
            <v>40</v>
          </cell>
          <cell r="AD1238" t="str">
            <v>OnGo</v>
          </cell>
        </row>
        <row r="1239">
          <cell r="A1239" t="str">
            <v>P-SS-KF0-004</v>
          </cell>
          <cell r="B1239" t="str">
            <v>5900150001401</v>
          </cell>
          <cell r="C1239" t="str">
            <v>South Sudan</v>
          </cell>
          <cell r="D1239" t="str">
            <v/>
          </cell>
          <cell r="E1239" t="str">
            <v/>
          </cell>
          <cell r="F1239" t="str">
            <v/>
          </cell>
          <cell r="G1239">
            <v>166870.68</v>
          </cell>
          <cell r="H1239">
            <v>203682.97</v>
          </cell>
          <cell r="I1239">
            <v>34920.54</v>
          </cell>
          <cell r="J1239">
            <v>123306.85999999999</v>
          </cell>
          <cell r="K1239">
            <v>156425.90999999997</v>
          </cell>
          <cell r="L1239">
            <v>47146.3</v>
          </cell>
          <cell r="M1239">
            <v>732353.26</v>
          </cell>
          <cell r="Q1239" t="str">
            <v>SOV</v>
          </cell>
          <cell r="R1239">
            <v>0.33333333333333331</v>
          </cell>
          <cell r="T1239" t="str">
            <v>NON-OIL REVENUE MOBILISATION AND ACCOUNTABILITY IN SOUTH SUD</v>
          </cell>
          <cell r="U1239" t="str">
            <v>ECGF2</v>
          </cell>
          <cell r="V1239" t="str">
            <v>K</v>
          </cell>
          <cell r="W1239" t="str">
            <v>Multi-Sector</v>
          </cell>
          <cell r="X1239" t="str">
            <v>KF</v>
          </cell>
          <cell r="Y1239" t="str">
            <v>Institutional Support</v>
          </cell>
          <cell r="Z1239" t="str">
            <v>KF0</v>
          </cell>
          <cell r="AA1239" t="str">
            <v>Institutional Support</v>
          </cell>
          <cell r="AB1239" t="str">
            <v>5900</v>
          </cell>
          <cell r="AC1239" t="str">
            <v>10</v>
          </cell>
          <cell r="AD1239" t="str">
            <v>OnGo</v>
          </cell>
        </row>
        <row r="1240">
          <cell r="A1240" t="str">
            <v>P-SS-KF0-004</v>
          </cell>
          <cell r="B1240" t="str">
            <v>5900155011704</v>
          </cell>
          <cell r="C1240" t="str">
            <v>South Sudan</v>
          </cell>
          <cell r="D1240" t="str">
            <v/>
          </cell>
          <cell r="E1240" t="str">
            <v/>
          </cell>
          <cell r="F1240">
            <v>186790.21</v>
          </cell>
          <cell r="G1240">
            <v>1466859.6700000002</v>
          </cell>
          <cell r="H1240">
            <v>1920051.91</v>
          </cell>
          <cell r="I1240">
            <v>542249.85</v>
          </cell>
          <cell r="J1240">
            <v>429965.54</v>
          </cell>
          <cell r="K1240">
            <v>1166898.3799999999</v>
          </cell>
          <cell r="L1240">
            <v>406733.75</v>
          </cell>
          <cell r="M1240">
            <v>6119549.3099999996</v>
          </cell>
          <cell r="Q1240" t="str">
            <v>SOV</v>
          </cell>
          <cell r="R1240">
            <v>0.33333333333333331</v>
          </cell>
          <cell r="T1240" t="str">
            <v>NON-OIL REVENUE MOBILISATION AND ACCOUNTABILITY IN SOUTH SUD</v>
          </cell>
          <cell r="U1240" t="str">
            <v>ECGF2</v>
          </cell>
          <cell r="V1240" t="str">
            <v>K</v>
          </cell>
          <cell r="W1240" t="str">
            <v>Multi-Sector</v>
          </cell>
          <cell r="X1240" t="str">
            <v>KF</v>
          </cell>
          <cell r="Y1240" t="str">
            <v>Institutional Support</v>
          </cell>
          <cell r="Z1240" t="str">
            <v>KF0</v>
          </cell>
          <cell r="AA1240" t="str">
            <v>Institutional Support</v>
          </cell>
          <cell r="AB1240" t="str">
            <v>5900</v>
          </cell>
          <cell r="AC1240" t="str">
            <v>40</v>
          </cell>
          <cell r="AD1240" t="str">
            <v>OnGo</v>
          </cell>
        </row>
        <row r="1241">
          <cell r="A1241" t="str">
            <v>P-SS-KF0-007</v>
          </cell>
          <cell r="B1241" t="str">
            <v>2100155042067</v>
          </cell>
          <cell r="C1241" t="str">
            <v>South Sudan</v>
          </cell>
          <cell r="D1241" t="str">
            <v/>
          </cell>
          <cell r="E1241" t="str">
            <v/>
          </cell>
          <cell r="F1241" t="str">
            <v/>
          </cell>
          <cell r="G1241" t="str">
            <v/>
          </cell>
          <cell r="H1241" t="str">
            <v/>
          </cell>
          <cell r="I1241" t="str">
            <v/>
          </cell>
          <cell r="J1241" t="str">
            <v/>
          </cell>
          <cell r="K1241" t="str">
            <v/>
          </cell>
          <cell r="L1241" t="str">
            <v/>
          </cell>
          <cell r="M1241">
            <v>0</v>
          </cell>
          <cell r="Q1241" t="str">
            <v>SOV</v>
          </cell>
          <cell r="R1241">
            <v>0.33333333333333331</v>
          </cell>
          <cell r="T1241" t="str">
            <v>INSTITUTIONAL SUPPORT PROJECT FOR STRENGTHENING ECONOMIC GOV</v>
          </cell>
          <cell r="U1241" t="str">
            <v>ECGF2</v>
          </cell>
          <cell r="V1241" t="str">
            <v>K</v>
          </cell>
          <cell r="W1241" t="str">
            <v>Multi-Sector</v>
          </cell>
          <cell r="X1241" t="str">
            <v>KF</v>
          </cell>
          <cell r="Y1241" t="str">
            <v>Institutional Support</v>
          </cell>
          <cell r="Z1241" t="str">
            <v>KF0</v>
          </cell>
          <cell r="AA1241" t="str">
            <v>Institutional Support</v>
          </cell>
          <cell r="AB1241" t="str">
            <v>2100</v>
          </cell>
          <cell r="AC1241" t="str">
            <v>40</v>
          </cell>
          <cell r="AD1241" t="str">
            <v>APVD</v>
          </cell>
        </row>
        <row r="1242">
          <cell r="A1242" t="str">
            <v>P-SS-KF0-007</v>
          </cell>
          <cell r="B1242" t="str">
            <v>2100155042068</v>
          </cell>
          <cell r="C1242" t="str">
            <v>South Sudan</v>
          </cell>
          <cell r="D1242" t="str">
            <v/>
          </cell>
          <cell r="E1242" t="str">
            <v/>
          </cell>
          <cell r="F1242" t="str">
            <v/>
          </cell>
          <cell r="G1242" t="str">
            <v/>
          </cell>
          <cell r="H1242" t="str">
            <v/>
          </cell>
          <cell r="I1242" t="str">
            <v/>
          </cell>
          <cell r="J1242" t="str">
            <v/>
          </cell>
          <cell r="K1242" t="str">
            <v/>
          </cell>
          <cell r="L1242">
            <v>59480.88</v>
          </cell>
          <cell r="M1242">
            <v>59480.88</v>
          </cell>
          <cell r="Q1242" t="str">
            <v>SOV</v>
          </cell>
          <cell r="R1242">
            <v>0.33333333333333331</v>
          </cell>
          <cell r="T1242" t="str">
            <v>INSTITUTIONAL SUPPORT PROJECT FOR STRENGTHENING ECONOMIC GOV</v>
          </cell>
          <cell r="U1242" t="str">
            <v>ECGF2</v>
          </cell>
          <cell r="V1242" t="str">
            <v>K</v>
          </cell>
          <cell r="W1242" t="str">
            <v>Multi-Sector</v>
          </cell>
          <cell r="X1242" t="str">
            <v>KF</v>
          </cell>
          <cell r="Y1242" t="str">
            <v>Institutional Support</v>
          </cell>
          <cell r="Z1242" t="str">
            <v>KF0</v>
          </cell>
          <cell r="AA1242" t="str">
            <v>Institutional Support</v>
          </cell>
          <cell r="AB1242" t="str">
            <v>2100</v>
          </cell>
          <cell r="AC1242" t="str">
            <v>41</v>
          </cell>
          <cell r="AD1242" t="str">
            <v>APVD</v>
          </cell>
        </row>
        <row r="1243">
          <cell r="A1243" t="str">
            <v>P-SS-KF0-007</v>
          </cell>
          <cell r="B1243" t="str">
            <v>5900155017651</v>
          </cell>
          <cell r="C1243" t="str">
            <v>South Sudan</v>
          </cell>
          <cell r="D1243" t="str">
            <v/>
          </cell>
          <cell r="E1243" t="str">
            <v/>
          </cell>
          <cell r="F1243" t="str">
            <v/>
          </cell>
          <cell r="G1243" t="str">
            <v/>
          </cell>
          <cell r="H1243" t="str">
            <v/>
          </cell>
          <cell r="I1243" t="str">
            <v/>
          </cell>
          <cell r="J1243" t="str">
            <v/>
          </cell>
          <cell r="K1243" t="str">
            <v/>
          </cell>
          <cell r="L1243" t="str">
            <v/>
          </cell>
          <cell r="M1243">
            <v>0</v>
          </cell>
          <cell r="Q1243" t="str">
            <v>SOV</v>
          </cell>
          <cell r="R1243">
            <v>0.33333333333333331</v>
          </cell>
          <cell r="T1243" t="str">
            <v>INSTITUTIONAL SUPPORT PROJECT FOR STRENGTHENING ECONOMIC GOV</v>
          </cell>
          <cell r="U1243" t="str">
            <v>ECGF2</v>
          </cell>
          <cell r="V1243" t="str">
            <v>K</v>
          </cell>
          <cell r="W1243" t="str">
            <v>Multi-Sector</v>
          </cell>
          <cell r="X1243" t="str">
            <v>KF</v>
          </cell>
          <cell r="Y1243" t="str">
            <v>Institutional Support</v>
          </cell>
          <cell r="Z1243" t="str">
            <v>KF0</v>
          </cell>
          <cell r="AA1243" t="str">
            <v>Institutional Support</v>
          </cell>
          <cell r="AB1243" t="str">
            <v>5900</v>
          </cell>
          <cell r="AC1243" t="str">
            <v>41</v>
          </cell>
          <cell r="AD1243" t="str">
            <v>APVD</v>
          </cell>
        </row>
        <row r="1244">
          <cell r="A1244" t="str">
            <v>P-ST-AA0-005</v>
          </cell>
          <cell r="B1244" t="str">
            <v>2100150033195</v>
          </cell>
          <cell r="C1244" t="str">
            <v>Sao Tome</v>
          </cell>
          <cell r="D1244" t="str">
            <v/>
          </cell>
          <cell r="E1244">
            <v>604805.29999999993</v>
          </cell>
          <cell r="F1244">
            <v>1799058.6300000001</v>
          </cell>
          <cell r="G1244">
            <v>2703886.0700000003</v>
          </cell>
          <cell r="H1244">
            <v>2409482.5299999998</v>
          </cell>
          <cell r="I1244">
            <v>1873112.8000000003</v>
          </cell>
          <cell r="J1244">
            <v>559387.05999999994</v>
          </cell>
          <cell r="K1244">
            <v>619411.20000000007</v>
          </cell>
          <cell r="L1244">
            <v>387580.25999999995</v>
          </cell>
          <cell r="M1244">
            <v>10956723.85</v>
          </cell>
          <cell r="Q1244" t="str">
            <v>SOV</v>
          </cell>
          <cell r="R1244">
            <v>0.5</v>
          </cell>
          <cell r="T1244" t="str">
            <v>PROJET DE RÉHABILITATION DES INFRASTRUCTURES D’APPUI À LA SÉ</v>
          </cell>
          <cell r="U1244" t="str">
            <v>AHAI6</v>
          </cell>
          <cell r="V1244" t="str">
            <v>A</v>
          </cell>
          <cell r="W1244" t="str">
            <v>Agriculture</v>
          </cell>
          <cell r="X1244" t="str">
            <v>AA</v>
          </cell>
          <cell r="Y1244" t="str">
            <v>Agriculture</v>
          </cell>
          <cell r="Z1244" t="str">
            <v>AA0</v>
          </cell>
          <cell r="AA1244" t="str">
            <v>Agriculture</v>
          </cell>
          <cell r="AB1244" t="str">
            <v>2100</v>
          </cell>
          <cell r="AC1244" t="str">
            <v>10</v>
          </cell>
          <cell r="AD1244" t="str">
            <v>OnGo</v>
          </cell>
        </row>
        <row r="1245">
          <cell r="A1245" t="str">
            <v>P-ST-AA0-005</v>
          </cell>
          <cell r="B1245" t="str">
            <v>5550155000651</v>
          </cell>
          <cell r="C1245" t="str">
            <v>Sao Tome</v>
          </cell>
          <cell r="D1245" t="str">
            <v/>
          </cell>
          <cell r="E1245" t="str">
            <v/>
          </cell>
          <cell r="F1245" t="str">
            <v/>
          </cell>
          <cell r="G1245" t="str">
            <v/>
          </cell>
          <cell r="H1245">
            <v>424202.09</v>
          </cell>
          <cell r="I1245">
            <v>32583.05</v>
          </cell>
          <cell r="J1245">
            <v>115472.34</v>
          </cell>
          <cell r="K1245">
            <v>329999.84000000003</v>
          </cell>
          <cell r="L1245">
            <v>398779.79</v>
          </cell>
          <cell r="M1245">
            <v>1301037.1100000001</v>
          </cell>
          <cell r="Q1245" t="str">
            <v>SOV</v>
          </cell>
          <cell r="R1245">
            <v>0.5</v>
          </cell>
          <cell r="T1245" t="str">
            <v>PROJET DE RÉHABILITATION DES INFRASTRUCTURES D’APPUI À LA SÉ</v>
          </cell>
          <cell r="U1245" t="str">
            <v>AHAI6</v>
          </cell>
          <cell r="V1245" t="str">
            <v>A</v>
          </cell>
          <cell r="W1245" t="str">
            <v>Agriculture</v>
          </cell>
          <cell r="X1245" t="str">
            <v>AA</v>
          </cell>
          <cell r="Y1245" t="str">
            <v>Agriculture</v>
          </cell>
          <cell r="Z1245" t="str">
            <v>AA0</v>
          </cell>
          <cell r="AA1245" t="str">
            <v>Agriculture</v>
          </cell>
          <cell r="AB1245" t="str">
            <v>5550</v>
          </cell>
          <cell r="AC1245" t="str">
            <v>41</v>
          </cell>
          <cell r="AD1245" t="str">
            <v>OnGo</v>
          </cell>
        </row>
        <row r="1246">
          <cell r="A1246" t="str">
            <v>P-ST-FAB-002</v>
          </cell>
          <cell r="B1246" t="str">
            <v>2100155040664</v>
          </cell>
          <cell r="C1246" t="str">
            <v>Sao Tome</v>
          </cell>
          <cell r="D1246" t="str">
            <v/>
          </cell>
          <cell r="E1246" t="str">
            <v/>
          </cell>
          <cell r="F1246" t="str">
            <v/>
          </cell>
          <cell r="G1246" t="str">
            <v/>
          </cell>
          <cell r="H1246" t="str">
            <v/>
          </cell>
          <cell r="I1246" t="str">
            <v/>
          </cell>
          <cell r="J1246">
            <v>92702.33</v>
          </cell>
          <cell r="K1246">
            <v>358400.89</v>
          </cell>
          <cell r="L1246">
            <v>294784.63</v>
          </cell>
          <cell r="M1246">
            <v>745887.85000000009</v>
          </cell>
          <cell r="Q1246" t="str">
            <v>SOV</v>
          </cell>
          <cell r="R1246">
            <v>1</v>
          </cell>
          <cell r="T1246" t="str">
            <v>ENERGY TRANSITION AND INSTITUTIONAL SUPPORT PROGRAM (ETISP)</v>
          </cell>
          <cell r="U1246" t="str">
            <v>PESD5</v>
          </cell>
          <cell r="V1246" t="str">
            <v>F</v>
          </cell>
          <cell r="W1246" t="str">
            <v>Power</v>
          </cell>
          <cell r="X1246" t="str">
            <v>FA</v>
          </cell>
          <cell r="Y1246" t="str">
            <v>Electricity</v>
          </cell>
          <cell r="Z1246" t="str">
            <v>FAB</v>
          </cell>
          <cell r="AA1246" t="str">
            <v>Hydro Generation</v>
          </cell>
          <cell r="AB1246" t="str">
            <v>2100</v>
          </cell>
          <cell r="AC1246" t="str">
            <v>41</v>
          </cell>
          <cell r="AD1246" t="str">
            <v>OnGo</v>
          </cell>
        </row>
        <row r="1247">
          <cell r="A1247" t="str">
            <v>P-ST-H00-002</v>
          </cell>
          <cell r="B1247" t="str">
            <v>2100150036993</v>
          </cell>
          <cell r="C1247" t="str">
            <v>Sao Tome</v>
          </cell>
          <cell r="D1247" t="str">
            <v/>
          </cell>
          <cell r="E1247" t="str">
            <v/>
          </cell>
          <cell r="F1247" t="str">
            <v/>
          </cell>
          <cell r="G1247">
            <v>121867.48999999999</v>
          </cell>
          <cell r="H1247">
            <v>31873.57</v>
          </cell>
          <cell r="I1247">
            <v>165097.88</v>
          </cell>
          <cell r="J1247">
            <v>149598.98000000001</v>
          </cell>
          <cell r="K1247">
            <v>206520.73</v>
          </cell>
          <cell r="L1247">
            <v>59012.770000000004</v>
          </cell>
          <cell r="M1247">
            <v>733971.42</v>
          </cell>
          <cell r="Q1247" t="str">
            <v>SOV</v>
          </cell>
          <cell r="R1247">
            <v>0.5</v>
          </cell>
          <cell r="T1247" t="str">
            <v>PAYMENTS SYSTEM INFRASTRUCTURE AND FINANCIAL INCLUSION PROJE</v>
          </cell>
          <cell r="U1247" t="str">
            <v>PIFD1</v>
          </cell>
          <cell r="V1247" t="str">
            <v>H</v>
          </cell>
          <cell r="W1247" t="str">
            <v>Finance</v>
          </cell>
          <cell r="X1247" t="str">
            <v>H0</v>
          </cell>
          <cell r="Y1247" t="str">
            <v>Finance</v>
          </cell>
          <cell r="Z1247" t="str">
            <v>H00</v>
          </cell>
          <cell r="AA1247" t="str">
            <v>Finance</v>
          </cell>
          <cell r="AB1247" t="str">
            <v>2100</v>
          </cell>
          <cell r="AC1247" t="str">
            <v>10</v>
          </cell>
          <cell r="AD1247" t="str">
            <v>OnGo</v>
          </cell>
        </row>
        <row r="1248">
          <cell r="A1248" t="str">
            <v>P-ST-H00-002</v>
          </cell>
          <cell r="B1248" t="str">
            <v>2200160002739</v>
          </cell>
          <cell r="C1248" t="str">
            <v>Sao Tome</v>
          </cell>
          <cell r="D1248" t="str">
            <v/>
          </cell>
          <cell r="E1248" t="str">
            <v/>
          </cell>
          <cell r="F1248" t="str">
            <v/>
          </cell>
          <cell r="G1248" t="str">
            <v/>
          </cell>
          <cell r="H1248" t="str">
            <v/>
          </cell>
          <cell r="I1248" t="str">
            <v/>
          </cell>
          <cell r="J1248" t="str">
            <v/>
          </cell>
          <cell r="K1248" t="str">
            <v/>
          </cell>
          <cell r="L1248" t="str">
            <v/>
          </cell>
          <cell r="M1248">
            <v>0</v>
          </cell>
          <cell r="Q1248" t="str">
            <v>SOV</v>
          </cell>
          <cell r="R1248">
            <v>0.5</v>
          </cell>
          <cell r="T1248" t="str">
            <v>PAYMENTS SYSTEM INFRASTRUCTURE AND FINANCIAL INCLUSION PROJE</v>
          </cell>
          <cell r="U1248" t="str">
            <v>PIFD1</v>
          </cell>
          <cell r="V1248" t="str">
            <v>H</v>
          </cell>
          <cell r="W1248" t="str">
            <v>Finance</v>
          </cell>
          <cell r="X1248" t="str">
            <v>H0</v>
          </cell>
          <cell r="Y1248" t="str">
            <v>Finance</v>
          </cell>
          <cell r="Z1248" t="str">
            <v>H00</v>
          </cell>
          <cell r="AA1248" t="str">
            <v>Finance</v>
          </cell>
          <cell r="AB1248" t="str">
            <v>2200</v>
          </cell>
          <cell r="AC1248" t="str">
            <v>10</v>
          </cell>
          <cell r="AD1248" t="str">
            <v>OnGo</v>
          </cell>
        </row>
        <row r="1249">
          <cell r="A1249" t="str">
            <v>P-ST-H00-003</v>
          </cell>
          <cell r="B1249" t="str">
            <v>2100155041078</v>
          </cell>
          <cell r="C1249" t="str">
            <v>Sao Tome</v>
          </cell>
          <cell r="D1249" t="str">
            <v/>
          </cell>
          <cell r="E1249" t="str">
            <v/>
          </cell>
          <cell r="F1249" t="str">
            <v/>
          </cell>
          <cell r="G1249" t="str">
            <v/>
          </cell>
          <cell r="H1249" t="str">
            <v/>
          </cell>
          <cell r="I1249" t="str">
            <v/>
          </cell>
          <cell r="J1249" t="str">
            <v/>
          </cell>
          <cell r="K1249">
            <v>450578.11</v>
          </cell>
          <cell r="L1249">
            <v>315509.81999999995</v>
          </cell>
          <cell r="M1249">
            <v>766087.92999999993</v>
          </cell>
          <cell r="Q1249" t="str">
            <v>SOV</v>
          </cell>
          <cell r="R1249">
            <v>1</v>
          </cell>
          <cell r="T1249" t="str">
            <v>ZUNTAMON LC INITIATIVE - PHASE I</v>
          </cell>
          <cell r="U1249" t="str">
            <v>AHHD2</v>
          </cell>
          <cell r="V1249" t="str">
            <v>H</v>
          </cell>
          <cell r="W1249" t="str">
            <v>Finance</v>
          </cell>
          <cell r="X1249" t="str">
            <v>H0</v>
          </cell>
          <cell r="Y1249" t="str">
            <v>Finance</v>
          </cell>
          <cell r="Z1249" t="str">
            <v>H00</v>
          </cell>
          <cell r="AA1249" t="str">
            <v>Finance</v>
          </cell>
          <cell r="AB1249" t="str">
            <v>2100</v>
          </cell>
          <cell r="AC1249" t="str">
            <v>41</v>
          </cell>
          <cell r="AD1249" t="str">
            <v>OnGo</v>
          </cell>
        </row>
        <row r="1250">
          <cell r="A1250" t="str">
            <v>P-ST-K00-011</v>
          </cell>
          <cell r="B1250" t="str">
            <v>2100150034646</v>
          </cell>
          <cell r="C1250" t="str">
            <v>Sao Tome</v>
          </cell>
          <cell r="D1250" t="str">
            <v/>
          </cell>
          <cell r="E1250">
            <v>27487.98</v>
          </cell>
          <cell r="F1250">
            <v>66727.45</v>
          </cell>
          <cell r="G1250">
            <v>878123.89999999991</v>
          </cell>
          <cell r="H1250">
            <v>448942.80999999994</v>
          </cell>
          <cell r="I1250">
            <v>565089.41</v>
          </cell>
          <cell r="J1250">
            <v>12051.44</v>
          </cell>
          <cell r="K1250" t="str">
            <v/>
          </cell>
          <cell r="L1250" t="str">
            <v/>
          </cell>
          <cell r="M1250">
            <v>1998422.9899999998</v>
          </cell>
          <cell r="Q1250" t="str">
            <v>SOV</v>
          </cell>
          <cell r="R1250">
            <v>1</v>
          </cell>
          <cell r="T1250" t="str">
            <v>ETUDE ÉLABORATION DE PLAN D'AMÉNAGEMENT DE TERRITOIRE STP</v>
          </cell>
          <cell r="U1250" t="str">
            <v>ECGF2</v>
          </cell>
          <cell r="V1250" t="str">
            <v>K</v>
          </cell>
          <cell r="W1250" t="str">
            <v>Multi-Sector</v>
          </cell>
          <cell r="X1250" t="str">
            <v>K0</v>
          </cell>
          <cell r="Y1250" t="str">
            <v>Multi-Sector</v>
          </cell>
          <cell r="Z1250" t="str">
            <v>K00</v>
          </cell>
          <cell r="AA1250" t="str">
            <v>Multi-Sector</v>
          </cell>
          <cell r="AB1250" t="str">
            <v>2100</v>
          </cell>
          <cell r="AC1250" t="str">
            <v>10</v>
          </cell>
          <cell r="AD1250" t="str">
            <v>COMP</v>
          </cell>
        </row>
        <row r="1251">
          <cell r="A1251" t="str">
            <v>P-ST-K00-012</v>
          </cell>
          <cell r="B1251" t="str">
            <v>2100155040635</v>
          </cell>
          <cell r="C1251" t="str">
            <v>Sao Tome</v>
          </cell>
          <cell r="D1251" t="str">
            <v/>
          </cell>
          <cell r="E1251" t="str">
            <v/>
          </cell>
          <cell r="F1251" t="str">
            <v/>
          </cell>
          <cell r="G1251" t="str">
            <v/>
          </cell>
          <cell r="H1251" t="str">
            <v/>
          </cell>
          <cell r="I1251">
            <v>5000000</v>
          </cell>
          <cell r="J1251" t="str">
            <v/>
          </cell>
          <cell r="K1251" t="str">
            <v/>
          </cell>
          <cell r="L1251" t="str">
            <v/>
          </cell>
          <cell r="M1251">
            <v>5000000</v>
          </cell>
          <cell r="Q1251" t="str">
            <v>SOV</v>
          </cell>
          <cell r="R1251">
            <v>1</v>
          </cell>
          <cell r="T1251" t="str">
            <v>ECONOMIC REFORM AND POWER SECTOR SUPPORT PROGRAM</v>
          </cell>
          <cell r="U1251" t="str">
            <v>ECGF</v>
          </cell>
          <cell r="V1251" t="str">
            <v>K</v>
          </cell>
          <cell r="W1251" t="str">
            <v>Multi-Sector</v>
          </cell>
          <cell r="X1251" t="str">
            <v>K0</v>
          </cell>
          <cell r="Y1251" t="str">
            <v>Multi-Sector</v>
          </cell>
          <cell r="Z1251" t="str">
            <v>K00</v>
          </cell>
          <cell r="AA1251" t="str">
            <v>Multi-Sector</v>
          </cell>
          <cell r="AB1251" t="str">
            <v>2100</v>
          </cell>
          <cell r="AC1251" t="str">
            <v>20</v>
          </cell>
          <cell r="AD1251" t="str">
            <v>CLSD</v>
          </cell>
        </row>
        <row r="1252">
          <cell r="A1252" t="str">
            <v>P-ST-K00-015</v>
          </cell>
          <cell r="B1252" t="str">
            <v>2100155040739</v>
          </cell>
          <cell r="C1252" t="str">
            <v>Sao Tome</v>
          </cell>
          <cell r="D1252" t="str">
            <v/>
          </cell>
          <cell r="E1252" t="str">
            <v/>
          </cell>
          <cell r="F1252" t="str">
            <v/>
          </cell>
          <cell r="G1252" t="str">
            <v/>
          </cell>
          <cell r="H1252" t="str">
            <v/>
          </cell>
          <cell r="I1252">
            <v>7500000</v>
          </cell>
          <cell r="J1252" t="str">
            <v/>
          </cell>
          <cell r="K1252" t="str">
            <v/>
          </cell>
          <cell r="L1252" t="str">
            <v/>
          </cell>
          <cell r="M1252">
            <v>7500000</v>
          </cell>
          <cell r="Q1252" t="str">
            <v>SOV</v>
          </cell>
          <cell r="R1252">
            <v>1</v>
          </cell>
          <cell r="T1252" t="str">
            <v>SAO TOME AND PRINCIPE COVID-19 RESPONSE SUPPORT PROGRAM</v>
          </cell>
          <cell r="U1252" t="str">
            <v>ECGF</v>
          </cell>
          <cell r="V1252" t="str">
            <v>K</v>
          </cell>
          <cell r="W1252" t="str">
            <v>Multi-Sector</v>
          </cell>
          <cell r="X1252" t="str">
            <v>K0</v>
          </cell>
          <cell r="Y1252" t="str">
            <v>Multi-Sector</v>
          </cell>
          <cell r="Z1252" t="str">
            <v>K00</v>
          </cell>
          <cell r="AA1252" t="str">
            <v>Multi-Sector</v>
          </cell>
          <cell r="AB1252" t="str">
            <v>2100</v>
          </cell>
          <cell r="AC1252" t="str">
            <v>20</v>
          </cell>
          <cell r="AD1252" t="str">
            <v>CLSD</v>
          </cell>
        </row>
        <row r="1253">
          <cell r="A1253" t="str">
            <v>P-SZ-A00-003</v>
          </cell>
          <cell r="B1253" t="str">
            <v>5000199004620</v>
          </cell>
          <cell r="C1253" t="str">
            <v>Eswatini</v>
          </cell>
          <cell r="D1253" t="str">
            <v/>
          </cell>
          <cell r="E1253" t="str">
            <v/>
          </cell>
          <cell r="F1253" t="str">
            <v/>
          </cell>
          <cell r="G1253" t="str">
            <v/>
          </cell>
          <cell r="H1253" t="str">
            <v/>
          </cell>
          <cell r="I1253" t="str">
            <v/>
          </cell>
          <cell r="J1253" t="str">
            <v/>
          </cell>
          <cell r="K1253" t="str">
            <v/>
          </cell>
          <cell r="L1253" t="str">
            <v/>
          </cell>
          <cell r="M1253">
            <v>0</v>
          </cell>
          <cell r="Q1253" t="str">
            <v>SOV</v>
          </cell>
          <cell r="R1253">
            <v>1</v>
          </cell>
          <cell r="T1253" t="str">
            <v>EMERGENCY HUMANITARIAN RELIEF ASSISTANCE FOR DROUGHT VICTIMS</v>
          </cell>
          <cell r="U1253" t="str">
            <v>AHAI6</v>
          </cell>
          <cell r="V1253" t="str">
            <v>A</v>
          </cell>
          <cell r="W1253" t="str">
            <v>Agriculture</v>
          </cell>
          <cell r="X1253" t="str">
            <v>A0</v>
          </cell>
          <cell r="Y1253" t="str">
            <v>Agriculture and Rural Development</v>
          </cell>
          <cell r="Z1253" t="str">
            <v>A00</v>
          </cell>
          <cell r="AA1253" t="str">
            <v>Agriculture and Rural Development</v>
          </cell>
          <cell r="AB1253" t="str">
            <v>5000</v>
          </cell>
          <cell r="AC1253" t="str">
            <v>50</v>
          </cell>
          <cell r="AD1253" t="str">
            <v>COMP</v>
          </cell>
        </row>
        <row r="1254">
          <cell r="A1254" t="str">
            <v>P-SZ-A00-005</v>
          </cell>
          <cell r="B1254" t="str">
            <v>2000200005202</v>
          </cell>
          <cell r="C1254" t="str">
            <v>Eswatini</v>
          </cell>
          <cell r="D1254" t="str">
            <v/>
          </cell>
          <cell r="E1254" t="str">
            <v/>
          </cell>
          <cell r="F1254" t="str">
            <v/>
          </cell>
          <cell r="G1254" t="str">
            <v/>
          </cell>
          <cell r="H1254" t="str">
            <v/>
          </cell>
          <cell r="I1254" t="str">
            <v/>
          </cell>
          <cell r="J1254" t="str">
            <v/>
          </cell>
          <cell r="K1254" t="str">
            <v/>
          </cell>
          <cell r="L1254" t="str">
            <v/>
          </cell>
          <cell r="M1254">
            <v>0</v>
          </cell>
          <cell r="Q1254" t="str">
            <v>SOV</v>
          </cell>
          <cell r="R1254">
            <v>1</v>
          </cell>
          <cell r="T1254" t="str">
            <v>MKHONDVO NGWAVUMA WATER AUGMENTATION PROGRAM PHASE I PART A</v>
          </cell>
          <cell r="U1254" t="str">
            <v>AHAI6</v>
          </cell>
          <cell r="V1254" t="str">
            <v>A</v>
          </cell>
          <cell r="W1254" t="str">
            <v>Agriculture</v>
          </cell>
          <cell r="X1254" t="str">
            <v>A0</v>
          </cell>
          <cell r="Y1254" t="str">
            <v>Agriculture and Rural Development</v>
          </cell>
          <cell r="Z1254" t="str">
            <v>A00</v>
          </cell>
          <cell r="AA1254" t="str">
            <v>Agriculture and Rural Development</v>
          </cell>
          <cell r="AB1254" t="str">
            <v>2000</v>
          </cell>
          <cell r="AC1254" t="str">
            <v>10</v>
          </cell>
          <cell r="AD1254" t="str">
            <v>OnGo</v>
          </cell>
        </row>
        <row r="1255">
          <cell r="A1255" t="str">
            <v>P-SZ-A00-006</v>
          </cell>
          <cell r="B1255" t="str">
            <v>2000200005808</v>
          </cell>
          <cell r="C1255" t="str">
            <v>Eswatini</v>
          </cell>
          <cell r="D1255" t="str">
            <v/>
          </cell>
          <cell r="E1255" t="str">
            <v/>
          </cell>
          <cell r="F1255" t="str">
            <v/>
          </cell>
          <cell r="G1255" t="str">
            <v/>
          </cell>
          <cell r="H1255" t="str">
            <v/>
          </cell>
          <cell r="I1255" t="str">
            <v/>
          </cell>
          <cell r="J1255" t="str">
            <v/>
          </cell>
          <cell r="K1255" t="str">
            <v/>
          </cell>
          <cell r="L1255" t="str">
            <v/>
          </cell>
          <cell r="M1255">
            <v>0</v>
          </cell>
          <cell r="Q1255" t="str">
            <v>SOV</v>
          </cell>
          <cell r="R1255">
            <v>1</v>
          </cell>
          <cell r="T1255" t="str">
            <v>MKHONDVO-NGWAVUMA WATER AUGMENTATION PROGRAM PHASE I PART B</v>
          </cell>
          <cell r="U1255" t="str">
            <v>AHAI6</v>
          </cell>
          <cell r="V1255" t="str">
            <v>A</v>
          </cell>
          <cell r="W1255" t="str">
            <v>Agriculture</v>
          </cell>
          <cell r="X1255" t="str">
            <v>A0</v>
          </cell>
          <cell r="Y1255" t="str">
            <v>Agriculture and Rural Development</v>
          </cell>
          <cell r="Z1255" t="str">
            <v>A00</v>
          </cell>
          <cell r="AA1255" t="str">
            <v>Agriculture and Rural Development</v>
          </cell>
          <cell r="AB1255" t="str">
            <v>2000</v>
          </cell>
          <cell r="AC1255" t="str">
            <v>10</v>
          </cell>
          <cell r="AD1255" t="str">
            <v>APVD</v>
          </cell>
        </row>
        <row r="1256">
          <cell r="A1256" t="str">
            <v>P-SZ-AA0-007</v>
          </cell>
          <cell r="B1256" t="str">
            <v>5500155013706</v>
          </cell>
          <cell r="C1256" t="str">
            <v>Eswatini</v>
          </cell>
          <cell r="D1256" t="str">
            <v/>
          </cell>
          <cell r="E1256" t="str">
            <v/>
          </cell>
          <cell r="F1256" t="str">
            <v/>
          </cell>
          <cell r="G1256" t="str">
            <v/>
          </cell>
          <cell r="H1256" t="str">
            <v/>
          </cell>
          <cell r="I1256" t="str">
            <v/>
          </cell>
          <cell r="J1256">
            <v>254048.48</v>
          </cell>
          <cell r="K1256">
            <v>277225.15000000002</v>
          </cell>
          <cell r="L1256">
            <v>111656.91</v>
          </cell>
          <cell r="M1256">
            <v>642930.54</v>
          </cell>
          <cell r="Q1256" t="str">
            <v>SOV</v>
          </cell>
          <cell r="R1256">
            <v>1</v>
          </cell>
          <cell r="T1256" t="str">
            <v>MKONDVO-NGWAVUMA AUGMENTATION SCHEME FEASIBILITY STUDIES AND</v>
          </cell>
          <cell r="U1256" t="str">
            <v>AHAI6</v>
          </cell>
          <cell r="V1256" t="str">
            <v>A</v>
          </cell>
          <cell r="W1256" t="str">
            <v>Agriculture</v>
          </cell>
          <cell r="X1256" t="str">
            <v>AA</v>
          </cell>
          <cell r="Y1256" t="str">
            <v>Agriculture</v>
          </cell>
          <cell r="Z1256" t="str">
            <v>AA0</v>
          </cell>
          <cell r="AA1256" t="str">
            <v>Agriculture</v>
          </cell>
          <cell r="AB1256" t="str">
            <v>5500</v>
          </cell>
          <cell r="AC1256" t="str">
            <v>43</v>
          </cell>
          <cell r="AD1256" t="str">
            <v>OnGo</v>
          </cell>
        </row>
        <row r="1257">
          <cell r="A1257" t="str">
            <v>P-SZ-AA0-013</v>
          </cell>
          <cell r="B1257" t="str">
            <v>2000300000054</v>
          </cell>
          <cell r="C1257" t="str">
            <v>Eswatini</v>
          </cell>
          <cell r="D1257" t="str">
            <v/>
          </cell>
          <cell r="E1257" t="str">
            <v/>
          </cell>
          <cell r="F1257" t="str">
            <v/>
          </cell>
          <cell r="G1257" t="str">
            <v/>
          </cell>
          <cell r="H1257" t="str">
            <v/>
          </cell>
          <cell r="I1257" t="str">
            <v/>
          </cell>
          <cell r="J1257" t="str">
            <v/>
          </cell>
          <cell r="K1257">
            <v>30421952.48</v>
          </cell>
          <cell r="L1257" t="str">
            <v/>
          </cell>
          <cell r="M1257">
            <v>30421952.48</v>
          </cell>
          <cell r="Q1257" t="str">
            <v>SOV</v>
          </cell>
          <cell r="R1257">
            <v>1</v>
          </cell>
          <cell r="T1257" t="str">
            <v>ESWATINI AEFPF - FOOD SECURITY BUDGET SUPPORT</v>
          </cell>
          <cell r="U1257" t="str">
            <v>AHAI6</v>
          </cell>
          <cell r="V1257" t="str">
            <v>A</v>
          </cell>
          <cell r="W1257" t="str">
            <v>Agriculture</v>
          </cell>
          <cell r="X1257" t="str">
            <v>AA</v>
          </cell>
          <cell r="Y1257" t="str">
            <v>Agriculture</v>
          </cell>
          <cell r="Z1257" t="str">
            <v>AA0</v>
          </cell>
          <cell r="AA1257" t="str">
            <v>Agriculture</v>
          </cell>
          <cell r="AB1257" t="str">
            <v>2000</v>
          </cell>
          <cell r="AC1257" t="str">
            <v>20</v>
          </cell>
          <cell r="AD1257" t="str">
            <v>OnGo</v>
          </cell>
        </row>
        <row r="1258">
          <cell r="A1258" t="str">
            <v>P-SZ-AAC-005</v>
          </cell>
          <cell r="B1258" t="str">
            <v>2000200000002</v>
          </cell>
          <cell r="C1258" t="str">
            <v>Eswatini</v>
          </cell>
          <cell r="D1258" t="str">
            <v/>
          </cell>
          <cell r="E1258" t="str">
            <v/>
          </cell>
          <cell r="F1258">
            <v>84544590.109999999</v>
          </cell>
          <cell r="G1258">
            <v>10367504.869999999</v>
          </cell>
          <cell r="H1258">
            <v>8262616.1100000013</v>
          </cell>
          <cell r="I1258">
            <v>7901182.0999999996</v>
          </cell>
          <cell r="J1258">
            <v>4305516.43</v>
          </cell>
          <cell r="K1258" t="str">
            <v/>
          </cell>
          <cell r="L1258" t="str">
            <v/>
          </cell>
          <cell r="M1258">
            <v>115381409.62</v>
          </cell>
          <cell r="Q1258" t="str">
            <v>SOV</v>
          </cell>
          <cell r="R1258">
            <v>1</v>
          </cell>
          <cell r="T1258" t="str">
            <v>LOWER USUTHU SMALLHOLDER IRRIGATION PROJECT II</v>
          </cell>
          <cell r="U1258" t="str">
            <v>AHAI6</v>
          </cell>
          <cell r="V1258" t="str">
            <v>A</v>
          </cell>
          <cell r="W1258" t="str">
            <v>Agriculture</v>
          </cell>
          <cell r="X1258" t="str">
            <v>AA</v>
          </cell>
          <cell r="Y1258" t="str">
            <v>Agriculture</v>
          </cell>
          <cell r="Z1258" t="str">
            <v>AAC</v>
          </cell>
          <cell r="AA1258" t="str">
            <v>Irrigation And Drainage</v>
          </cell>
          <cell r="AB1258" t="str">
            <v>2000</v>
          </cell>
          <cell r="AC1258" t="str">
            <v>10</v>
          </cell>
          <cell r="AD1258" t="str">
            <v>OnGo</v>
          </cell>
        </row>
        <row r="1259">
          <cell r="A1259" t="str">
            <v>P-SZ-DB0-013</v>
          </cell>
          <cell r="B1259" t="str">
            <v>2000200003302</v>
          </cell>
          <cell r="C1259" t="str">
            <v>Eswatini</v>
          </cell>
          <cell r="D1259" t="str">
            <v/>
          </cell>
          <cell r="E1259" t="str">
            <v/>
          </cell>
          <cell r="F1259" t="str">
            <v/>
          </cell>
          <cell r="G1259" t="str">
            <v/>
          </cell>
          <cell r="H1259" t="str">
            <v/>
          </cell>
          <cell r="I1259">
            <v>2231551.9299999997</v>
          </cell>
          <cell r="J1259">
            <v>5238832.8499999996</v>
          </cell>
          <cell r="K1259">
            <v>6668933.6600000001</v>
          </cell>
          <cell r="L1259">
            <v>1973727.6</v>
          </cell>
          <cell r="M1259">
            <v>16113046.039999999</v>
          </cell>
          <cell r="Q1259" t="str">
            <v>SOV</v>
          </cell>
          <cell r="R1259">
            <v>1</v>
          </cell>
          <cell r="T1259" t="str">
            <v>CONSTRUCTION OF MANZINI MBADLANE GOLF INTERCHANGE</v>
          </cell>
          <cell r="U1259" t="str">
            <v>PICU7</v>
          </cell>
          <cell r="V1259" t="str">
            <v>D</v>
          </cell>
          <cell r="W1259" t="str">
            <v>Transport</v>
          </cell>
          <cell r="X1259" t="str">
            <v>DB</v>
          </cell>
          <cell r="Y1259" t="str">
            <v>Road Transport / Highways</v>
          </cell>
          <cell r="Z1259" t="str">
            <v>DB0</v>
          </cell>
          <cell r="AA1259" t="str">
            <v>Road Transport / Highways</v>
          </cell>
          <cell r="AB1259" t="str">
            <v>2000</v>
          </cell>
          <cell r="AC1259" t="str">
            <v>10</v>
          </cell>
          <cell r="AD1259" t="str">
            <v>OnGo</v>
          </cell>
        </row>
        <row r="1260">
          <cell r="A1260" t="str">
            <v>P-SZ-EA0-003</v>
          </cell>
          <cell r="B1260" t="str">
            <v>2000200003354</v>
          </cell>
          <cell r="C1260" t="str">
            <v>Eswatini</v>
          </cell>
          <cell r="D1260" t="str">
            <v/>
          </cell>
          <cell r="E1260" t="str">
            <v/>
          </cell>
          <cell r="F1260" t="str">
            <v/>
          </cell>
          <cell r="G1260" t="str">
            <v/>
          </cell>
          <cell r="H1260" t="str">
            <v/>
          </cell>
          <cell r="I1260">
            <v>244461.02000000002</v>
          </cell>
          <cell r="J1260">
            <v>205537.91</v>
          </cell>
          <cell r="K1260">
            <v>18694.759999999998</v>
          </cell>
          <cell r="L1260" t="str">
            <v/>
          </cell>
          <cell r="M1260">
            <v>468693.69000000006</v>
          </cell>
          <cell r="Q1260" t="str">
            <v>SOV</v>
          </cell>
          <cell r="R1260">
            <v>1</v>
          </cell>
          <cell r="T1260" t="str">
            <v>MANZINI REGION WATER SUPPLY AND SANITATION PROJECT</v>
          </cell>
          <cell r="U1260" t="str">
            <v>AHWS2</v>
          </cell>
          <cell r="V1260" t="str">
            <v>E</v>
          </cell>
          <cell r="W1260" t="str">
            <v>Water Sup/Sanit</v>
          </cell>
          <cell r="X1260" t="str">
            <v>EA</v>
          </cell>
          <cell r="Y1260" t="str">
            <v>Water Supply</v>
          </cell>
          <cell r="Z1260" t="str">
            <v>EA0</v>
          </cell>
          <cell r="AA1260" t="str">
            <v>Water Supply</v>
          </cell>
          <cell r="AB1260" t="str">
            <v>2000</v>
          </cell>
          <cell r="AC1260" t="str">
            <v>10</v>
          </cell>
          <cell r="AD1260" t="str">
            <v>OnGo</v>
          </cell>
        </row>
        <row r="1261">
          <cell r="A1261" t="str">
            <v>P-SZ-EAZ-001</v>
          </cell>
          <cell r="B1261" t="str">
            <v>5600155004351</v>
          </cell>
          <cell r="C1261" t="str">
            <v>Eswatini</v>
          </cell>
          <cell r="D1261" t="str">
            <v/>
          </cell>
          <cell r="E1261" t="str">
            <v/>
          </cell>
          <cell r="F1261">
            <v>192916.34</v>
          </cell>
          <cell r="G1261">
            <v>115749.81</v>
          </cell>
          <cell r="H1261">
            <v>321248.84999999998</v>
          </cell>
          <cell r="I1261">
            <v>205569.08999999997</v>
          </cell>
          <cell r="J1261">
            <v>122924.81</v>
          </cell>
          <cell r="K1261">
            <v>15790.74</v>
          </cell>
          <cell r="L1261" t="str">
            <v/>
          </cell>
          <cell r="M1261">
            <v>974199.6399999999</v>
          </cell>
          <cell r="Q1261" t="str">
            <v>SOV</v>
          </cell>
          <cell r="R1261">
            <v>1</v>
          </cell>
          <cell r="T1261" t="str">
            <v>MBABANE MANZINI MULTIPURPOSE DAM</v>
          </cell>
          <cell r="U1261" t="str">
            <v>AWTF</v>
          </cell>
          <cell r="V1261" t="str">
            <v>E</v>
          </cell>
          <cell r="W1261" t="str">
            <v>Water Sup/Sanit</v>
          </cell>
          <cell r="X1261" t="str">
            <v>EA</v>
          </cell>
          <cell r="Y1261" t="str">
            <v>Water Supply</v>
          </cell>
          <cell r="Z1261" t="str">
            <v>EAZ</v>
          </cell>
          <cell r="AA1261" t="str">
            <v>More Than One Water Supply Sub-Sector</v>
          </cell>
          <cell r="AB1261" t="str">
            <v>5600</v>
          </cell>
          <cell r="AC1261" t="str">
            <v>46</v>
          </cell>
          <cell r="AD1261" t="str">
            <v>COMP</v>
          </cell>
        </row>
        <row r="1262">
          <cell r="A1262" t="str">
            <v>P-SZ-EAZ-002</v>
          </cell>
          <cell r="B1262" t="str">
            <v>5500155009701</v>
          </cell>
          <cell r="C1262" t="str">
            <v>Eswatini</v>
          </cell>
          <cell r="D1262" t="str">
            <v/>
          </cell>
          <cell r="E1262" t="str">
            <v/>
          </cell>
          <cell r="F1262">
            <v>119187.54999999999</v>
          </cell>
          <cell r="G1262">
            <v>75421.55</v>
          </cell>
          <cell r="H1262">
            <v>252369.67</v>
          </cell>
          <cell r="I1262">
            <v>157324.33000000002</v>
          </cell>
          <cell r="J1262">
            <v>99273.39</v>
          </cell>
          <cell r="K1262">
            <v>12260.74</v>
          </cell>
          <cell r="L1262" t="str">
            <v/>
          </cell>
          <cell r="M1262">
            <v>715837.2300000001</v>
          </cell>
          <cell r="Q1262" t="str">
            <v>SOV</v>
          </cell>
          <cell r="R1262">
            <v>1</v>
          </cell>
          <cell r="T1262" t="str">
            <v>MBABANE MANZINI CORRIDOR (NONDVO) MULTIPURPOSE DAM STUDY</v>
          </cell>
          <cell r="U1262" t="str">
            <v>AHWS2</v>
          </cell>
          <cell r="V1262" t="str">
            <v>E</v>
          </cell>
          <cell r="W1262" t="str">
            <v>Water Sup/Sanit</v>
          </cell>
          <cell r="X1262" t="str">
            <v>EA</v>
          </cell>
          <cell r="Y1262" t="str">
            <v>Water Supply</v>
          </cell>
          <cell r="Z1262" t="str">
            <v>EAZ</v>
          </cell>
          <cell r="AA1262" t="str">
            <v>More Than One Water Supply Sub-Sector</v>
          </cell>
          <cell r="AB1262" t="str">
            <v>5500</v>
          </cell>
          <cell r="AC1262" t="str">
            <v>43</v>
          </cell>
          <cell r="AD1262" t="str">
            <v>COMP</v>
          </cell>
        </row>
        <row r="1263">
          <cell r="A1263" t="str">
            <v>P-SZ-HAA-001</v>
          </cell>
          <cell r="B1263" t="str">
            <v>2000200001151</v>
          </cell>
          <cell r="C1263" t="str">
            <v>Eswatini</v>
          </cell>
          <cell r="D1263" t="str">
            <v/>
          </cell>
          <cell r="E1263" t="str">
            <v/>
          </cell>
          <cell r="F1263" t="str">
            <v/>
          </cell>
          <cell r="G1263" t="str">
            <v/>
          </cell>
          <cell r="H1263">
            <v>6963908.3499999996</v>
          </cell>
          <cell r="I1263" t="str">
            <v/>
          </cell>
          <cell r="J1263">
            <v>4121017.44</v>
          </cell>
          <cell r="K1263" t="str">
            <v/>
          </cell>
          <cell r="L1263" t="str">
            <v/>
          </cell>
          <cell r="M1263">
            <v>11084925.789999999</v>
          </cell>
          <cell r="Q1263" t="str">
            <v>SOV</v>
          </cell>
          <cell r="R1263">
            <v>1</v>
          </cell>
          <cell r="T1263" t="str">
            <v>LINE OF CREDIT TO SWAZILAND DEVELOPMENT FINANCE CORPORATION</v>
          </cell>
          <cell r="U1263" t="str">
            <v>PIFD1</v>
          </cell>
          <cell r="V1263" t="str">
            <v>H</v>
          </cell>
          <cell r="W1263" t="str">
            <v>Finance</v>
          </cell>
          <cell r="X1263" t="str">
            <v>HA</v>
          </cell>
          <cell r="Y1263" t="str">
            <v>Banks</v>
          </cell>
          <cell r="Z1263" t="str">
            <v>HAA</v>
          </cell>
          <cell r="AA1263" t="str">
            <v>Development Banking</v>
          </cell>
          <cell r="AB1263" t="str">
            <v>2000</v>
          </cell>
          <cell r="AC1263" t="str">
            <v>11</v>
          </cell>
          <cell r="AD1263" t="str">
            <v>COMP</v>
          </cell>
        </row>
        <row r="1264">
          <cell r="A1264" t="str">
            <v>P-SZ-I00-001</v>
          </cell>
          <cell r="B1264" t="str">
            <v>5500155014906</v>
          </cell>
          <cell r="C1264" t="str">
            <v>Eswatini</v>
          </cell>
          <cell r="D1264" t="str">
            <v/>
          </cell>
          <cell r="E1264" t="str">
            <v/>
          </cell>
          <cell r="F1264" t="str">
            <v/>
          </cell>
          <cell r="G1264" t="str">
            <v/>
          </cell>
          <cell r="H1264" t="str">
            <v/>
          </cell>
          <cell r="I1264" t="str">
            <v/>
          </cell>
          <cell r="J1264" t="str">
            <v/>
          </cell>
          <cell r="K1264" t="str">
            <v/>
          </cell>
          <cell r="L1264" t="str">
            <v/>
          </cell>
          <cell r="M1264">
            <v>0</v>
          </cell>
          <cell r="Q1264" t="str">
            <v>SOV</v>
          </cell>
          <cell r="R1264">
            <v>1</v>
          </cell>
          <cell r="T1264" t="str">
            <v>TECHNICAL ASSISTANCE FOR GENDER POLICY IMPLEMENTATION</v>
          </cell>
          <cell r="U1264" t="str">
            <v>AHGC1</v>
          </cell>
          <cell r="V1264" t="str">
            <v>I</v>
          </cell>
          <cell r="W1264" t="str">
            <v>Social</v>
          </cell>
          <cell r="X1264" t="str">
            <v>I0</v>
          </cell>
          <cell r="Y1264" t="str">
            <v>Social</v>
          </cell>
          <cell r="Z1264" t="str">
            <v>I00</v>
          </cell>
          <cell r="AA1264" t="str">
            <v>Social</v>
          </cell>
          <cell r="AB1264" t="str">
            <v>5500</v>
          </cell>
          <cell r="AC1264" t="str">
            <v>43</v>
          </cell>
          <cell r="AD1264" t="str">
            <v>APVD</v>
          </cell>
        </row>
        <row r="1265">
          <cell r="A1265" t="str">
            <v>P-SZ-K00-005</v>
          </cell>
          <cell r="B1265" t="str">
            <v>2000200005163</v>
          </cell>
          <cell r="C1265" t="str">
            <v>Eswatini</v>
          </cell>
          <cell r="D1265" t="str">
            <v/>
          </cell>
          <cell r="E1265" t="str">
            <v/>
          </cell>
          <cell r="F1265" t="str">
            <v/>
          </cell>
          <cell r="G1265" t="str">
            <v/>
          </cell>
          <cell r="H1265" t="str">
            <v/>
          </cell>
          <cell r="I1265" t="str">
            <v/>
          </cell>
          <cell r="J1265" t="str">
            <v/>
          </cell>
          <cell r="K1265">
            <v>26839620.189999998</v>
          </cell>
          <cell r="L1265" t="str">
            <v/>
          </cell>
          <cell r="M1265">
            <v>26839620.189999998</v>
          </cell>
          <cell r="Q1265" t="str">
            <v>SOV</v>
          </cell>
          <cell r="R1265">
            <v>1</v>
          </cell>
          <cell r="T1265" t="str">
            <v>ESWATINI SUPPORT FOR ECONOMIC RECOVERY AND INCLUSIVE GROWTH</v>
          </cell>
          <cell r="U1265" t="str">
            <v>ECGF2</v>
          </cell>
          <cell r="V1265" t="str">
            <v>K</v>
          </cell>
          <cell r="W1265" t="str">
            <v>Multi-Sector</v>
          </cell>
          <cell r="X1265" t="str">
            <v>K0</v>
          </cell>
          <cell r="Y1265" t="str">
            <v>Multi-Sector</v>
          </cell>
          <cell r="Z1265" t="str">
            <v>K00</v>
          </cell>
          <cell r="AA1265" t="str">
            <v>Multi-Sector</v>
          </cell>
          <cell r="AB1265" t="str">
            <v>2000</v>
          </cell>
          <cell r="AC1265" t="str">
            <v>20</v>
          </cell>
          <cell r="AD1265" t="str">
            <v>OnGo</v>
          </cell>
        </row>
        <row r="1266">
          <cell r="A1266" t="str">
            <v>P-SZ-K00-007</v>
          </cell>
          <cell r="B1266" t="str">
            <v>5500155014502</v>
          </cell>
          <cell r="C1266" t="str">
            <v>Eswatini</v>
          </cell>
          <cell r="D1266" t="str">
            <v/>
          </cell>
          <cell r="E1266" t="str">
            <v/>
          </cell>
          <cell r="F1266" t="str">
            <v/>
          </cell>
          <cell r="G1266" t="str">
            <v/>
          </cell>
          <cell r="H1266" t="str">
            <v/>
          </cell>
          <cell r="I1266" t="str">
            <v/>
          </cell>
          <cell r="J1266" t="str">
            <v/>
          </cell>
          <cell r="K1266" t="str">
            <v/>
          </cell>
          <cell r="L1266" t="str">
            <v/>
          </cell>
          <cell r="M1266">
            <v>0</v>
          </cell>
          <cell r="Q1266" t="str">
            <v>SOV</v>
          </cell>
          <cell r="R1266">
            <v>1</v>
          </cell>
          <cell r="T1266" t="str">
            <v>SUPPORT TO STATE OWNED ENTERPRISES REFORMS IN ESWATINI</v>
          </cell>
          <cell r="U1266" t="str">
            <v>ECGF2</v>
          </cell>
          <cell r="V1266" t="str">
            <v>K</v>
          </cell>
          <cell r="W1266" t="str">
            <v>Multi-Sector</v>
          </cell>
          <cell r="X1266" t="str">
            <v>K0</v>
          </cell>
          <cell r="Y1266" t="str">
            <v>Multi-Sector</v>
          </cell>
          <cell r="Z1266" t="str">
            <v>K00</v>
          </cell>
          <cell r="AA1266" t="str">
            <v>Multi-Sector</v>
          </cell>
          <cell r="AB1266" t="str">
            <v>5500</v>
          </cell>
          <cell r="AC1266" t="str">
            <v>43</v>
          </cell>
          <cell r="AD1266" t="str">
            <v>APVD</v>
          </cell>
        </row>
        <row r="1267">
          <cell r="A1267" t="str">
            <v>P-SZ-KZ0-001</v>
          </cell>
          <cell r="B1267" t="str">
            <v>5500155014506</v>
          </cell>
          <cell r="C1267" t="str">
            <v>Eswatini</v>
          </cell>
          <cell r="D1267" t="str">
            <v/>
          </cell>
          <cell r="E1267" t="str">
            <v/>
          </cell>
          <cell r="F1267" t="str">
            <v/>
          </cell>
          <cell r="G1267" t="str">
            <v/>
          </cell>
          <cell r="H1267" t="str">
            <v/>
          </cell>
          <cell r="I1267" t="str">
            <v/>
          </cell>
          <cell r="J1267" t="str">
            <v/>
          </cell>
          <cell r="K1267" t="str">
            <v/>
          </cell>
          <cell r="L1267">
            <v>10538.14</v>
          </cell>
          <cell r="M1267">
            <v>10538.14</v>
          </cell>
          <cell r="Q1267" t="str">
            <v>SOV</v>
          </cell>
          <cell r="R1267">
            <v>1</v>
          </cell>
          <cell r="T1267" t="str">
            <v>INSTITUTIONAL ASSESSMENT TO STRENGTHEN CAPACITY OF INSTITUTI</v>
          </cell>
          <cell r="U1267" t="str">
            <v>SNFI3</v>
          </cell>
          <cell r="V1267" t="str">
            <v>K</v>
          </cell>
          <cell r="W1267" t="str">
            <v>Multi-Sector</v>
          </cell>
          <cell r="X1267" t="str">
            <v>KZ</v>
          </cell>
          <cell r="Y1267" t="str">
            <v>Other Multi Sector</v>
          </cell>
          <cell r="Z1267" t="str">
            <v>KZ0</v>
          </cell>
          <cell r="AA1267" t="str">
            <v>Other Multi Sector</v>
          </cell>
          <cell r="AB1267" t="str">
            <v>5500</v>
          </cell>
          <cell r="AC1267" t="str">
            <v>43</v>
          </cell>
          <cell r="AD1267" t="str">
            <v>OnGo</v>
          </cell>
        </row>
        <row r="1268">
          <cell r="A1268" t="str">
            <v>P-TD-A00-008</v>
          </cell>
          <cell r="B1268" t="str">
            <v>5900155016607</v>
          </cell>
          <cell r="C1268" t="str">
            <v>Chad</v>
          </cell>
          <cell r="D1268" t="str">
            <v/>
          </cell>
          <cell r="E1268" t="str">
            <v/>
          </cell>
          <cell r="F1268" t="str">
            <v/>
          </cell>
          <cell r="G1268" t="str">
            <v/>
          </cell>
          <cell r="H1268" t="str">
            <v/>
          </cell>
          <cell r="I1268" t="str">
            <v/>
          </cell>
          <cell r="J1268" t="str">
            <v/>
          </cell>
          <cell r="K1268" t="str">
            <v/>
          </cell>
          <cell r="L1268">
            <v>124547.24</v>
          </cell>
          <cell r="M1268">
            <v>124547.24</v>
          </cell>
          <cell r="Q1268" t="str">
            <v>SOV</v>
          </cell>
          <cell r="R1268">
            <v>1</v>
          </cell>
          <cell r="T1268" t="str">
            <v>PROJET DE DÉVELOPPEMENT DE LA COMPÉTITIVITÉ DE LA CHAÎNE DE</v>
          </cell>
          <cell r="U1268" t="str">
            <v>AHAI1</v>
          </cell>
          <cell r="V1268" t="str">
            <v>A</v>
          </cell>
          <cell r="W1268" t="str">
            <v>Agriculture</v>
          </cell>
          <cell r="X1268" t="str">
            <v>A0</v>
          </cell>
          <cell r="Y1268" t="str">
            <v>Agriculture and Rural Development</v>
          </cell>
          <cell r="Z1268" t="str">
            <v>A00</v>
          </cell>
          <cell r="AA1268" t="str">
            <v>Agriculture and Rural Development</v>
          </cell>
          <cell r="AB1268" t="str">
            <v>5900</v>
          </cell>
          <cell r="AC1268" t="str">
            <v>41</v>
          </cell>
          <cell r="AD1268" t="str">
            <v>APVD</v>
          </cell>
        </row>
        <row r="1269">
          <cell r="A1269" t="str">
            <v>P-TD-AA0-024</v>
          </cell>
          <cell r="B1269" t="str">
            <v>5550155001501</v>
          </cell>
          <cell r="C1269" t="str">
            <v>Chad</v>
          </cell>
          <cell r="D1269" t="str">
            <v/>
          </cell>
          <cell r="E1269" t="str">
            <v/>
          </cell>
          <cell r="F1269" t="str">
            <v/>
          </cell>
          <cell r="G1269" t="str">
            <v/>
          </cell>
          <cell r="H1269" t="str">
            <v/>
          </cell>
          <cell r="I1269" t="str">
            <v/>
          </cell>
          <cell r="J1269">
            <v>98634.06</v>
          </cell>
          <cell r="K1269">
            <v>46293.84</v>
          </cell>
          <cell r="L1269">
            <v>73670.209999999992</v>
          </cell>
          <cell r="M1269">
            <v>218598.11</v>
          </cell>
          <cell r="Q1269" t="str">
            <v>SOV</v>
          </cell>
          <cell r="R1269">
            <v>1</v>
          </cell>
          <cell r="T1269" t="str">
            <v>PROJET RENFORCEMENT DE LA RÉSILIENCE POUR LA SÉCURITÉ ALIMEN</v>
          </cell>
          <cell r="U1269" t="str">
            <v>AHAI3</v>
          </cell>
          <cell r="V1269" t="str">
            <v>A</v>
          </cell>
          <cell r="W1269" t="str">
            <v>Agriculture</v>
          </cell>
          <cell r="X1269" t="str">
            <v>AA</v>
          </cell>
          <cell r="Y1269" t="str">
            <v>Agriculture</v>
          </cell>
          <cell r="Z1269" t="str">
            <v>AA0</v>
          </cell>
          <cell r="AA1269" t="str">
            <v>Agriculture</v>
          </cell>
          <cell r="AB1269" t="str">
            <v>5550</v>
          </cell>
          <cell r="AC1269" t="str">
            <v>41</v>
          </cell>
          <cell r="AD1269" t="str">
            <v>OnGo</v>
          </cell>
        </row>
        <row r="1270">
          <cell r="A1270" t="str">
            <v>P-TD-AA0-028</v>
          </cell>
          <cell r="B1270" t="str">
            <v>5900155017261</v>
          </cell>
          <cell r="C1270" t="str">
            <v>Chad</v>
          </cell>
          <cell r="D1270" t="str">
            <v/>
          </cell>
          <cell r="E1270" t="str">
            <v/>
          </cell>
          <cell r="F1270" t="str">
            <v/>
          </cell>
          <cell r="G1270" t="str">
            <v/>
          </cell>
          <cell r="H1270" t="str">
            <v/>
          </cell>
          <cell r="I1270" t="str">
            <v/>
          </cell>
          <cell r="J1270" t="str">
            <v/>
          </cell>
          <cell r="K1270" t="str">
            <v/>
          </cell>
          <cell r="L1270">
            <v>99656.19</v>
          </cell>
          <cell r="M1270">
            <v>99656.19</v>
          </cell>
          <cell r="Q1270" t="str">
            <v>SOV</v>
          </cell>
          <cell r="R1270">
            <v>1</v>
          </cell>
          <cell r="T1270" t="str">
            <v>PROJET DE LA FACILITÉ AFRICAINE DE PRODUCTION ALIMENTAIRE D'</v>
          </cell>
          <cell r="U1270" t="str">
            <v>AHAI3</v>
          </cell>
          <cell r="V1270" t="str">
            <v>A</v>
          </cell>
          <cell r="W1270" t="str">
            <v>Agriculture</v>
          </cell>
          <cell r="X1270" t="str">
            <v>AA</v>
          </cell>
          <cell r="Y1270" t="str">
            <v>Agriculture</v>
          </cell>
          <cell r="Z1270" t="str">
            <v>AA0</v>
          </cell>
          <cell r="AA1270" t="str">
            <v>Agriculture</v>
          </cell>
          <cell r="AB1270" t="str">
            <v>5900</v>
          </cell>
          <cell r="AC1270" t="str">
            <v>41</v>
          </cell>
          <cell r="AD1270" t="str">
            <v>OnGo</v>
          </cell>
        </row>
        <row r="1271">
          <cell r="A1271" t="str">
            <v>P-TD-AB0-004</v>
          </cell>
          <cell r="B1271" t="str">
            <v>2100155038467</v>
          </cell>
          <cell r="C1271" t="str">
            <v>Chad</v>
          </cell>
          <cell r="D1271" t="str">
            <v/>
          </cell>
          <cell r="E1271" t="str">
            <v/>
          </cell>
          <cell r="F1271" t="str">
            <v/>
          </cell>
          <cell r="G1271" t="str">
            <v/>
          </cell>
          <cell r="H1271" t="str">
            <v/>
          </cell>
          <cell r="I1271">
            <v>119310.58000000002</v>
          </cell>
          <cell r="J1271">
            <v>76147.11</v>
          </cell>
          <cell r="K1271">
            <v>245815.17</v>
          </cell>
          <cell r="L1271">
            <v>159736.95999999999</v>
          </cell>
          <cell r="M1271">
            <v>601009.81999999995</v>
          </cell>
          <cell r="Q1271" t="str">
            <v>SOV</v>
          </cell>
          <cell r="R1271">
            <v>1</v>
          </cell>
          <cell r="T1271" t="str">
            <v>PROJET D'ETUDE D'AMENAGEMENT DE 135 000 HECTARES</v>
          </cell>
          <cell r="U1271" t="str">
            <v>AHAI3</v>
          </cell>
          <cell r="V1271" t="str">
            <v>A</v>
          </cell>
          <cell r="W1271" t="str">
            <v>Agriculture</v>
          </cell>
          <cell r="X1271" t="str">
            <v>AB</v>
          </cell>
          <cell r="Y1271" t="str">
            <v>Rural Development</v>
          </cell>
          <cell r="Z1271" t="str">
            <v>AB0</v>
          </cell>
          <cell r="AA1271" t="str">
            <v>Rural Development</v>
          </cell>
          <cell r="AB1271" t="str">
            <v>2100</v>
          </cell>
          <cell r="AC1271" t="str">
            <v>41</v>
          </cell>
          <cell r="AD1271" t="str">
            <v>OnGo</v>
          </cell>
        </row>
        <row r="1272">
          <cell r="A1272" t="str">
            <v>P-TD-DB0-011</v>
          </cell>
          <cell r="B1272" t="str">
            <v>6540654001132</v>
          </cell>
          <cell r="C1272" t="str">
            <v>Chad</v>
          </cell>
          <cell r="D1272" t="str">
            <v/>
          </cell>
          <cell r="E1272" t="str">
            <v/>
          </cell>
          <cell r="F1272" t="str">
            <v/>
          </cell>
          <cell r="G1272" t="str">
            <v/>
          </cell>
          <cell r="H1272" t="str">
            <v/>
          </cell>
          <cell r="I1272" t="str">
            <v/>
          </cell>
          <cell r="J1272" t="str">
            <v/>
          </cell>
          <cell r="K1272" t="str">
            <v/>
          </cell>
          <cell r="L1272" t="str">
            <v/>
          </cell>
          <cell r="M1272">
            <v>0</v>
          </cell>
          <cell r="Q1272" t="str">
            <v>SOV</v>
          </cell>
          <cell r="R1272">
            <v>1</v>
          </cell>
          <cell r="T1272" t="str">
            <v>PROJET DE BITUMAGE DE LA ROUTE KYABE-SINGAKO</v>
          </cell>
          <cell r="U1272" t="str">
            <v>PICU6</v>
          </cell>
          <cell r="V1272" t="str">
            <v>D</v>
          </cell>
          <cell r="W1272" t="str">
            <v>Transport</v>
          </cell>
          <cell r="X1272" t="str">
            <v>DB</v>
          </cell>
          <cell r="Y1272" t="str">
            <v>Road Transport / Highways</v>
          </cell>
          <cell r="Z1272" t="str">
            <v>DB0</v>
          </cell>
          <cell r="AA1272" t="str">
            <v>Road Transport / Highways</v>
          </cell>
          <cell r="AB1272" t="str">
            <v>6540</v>
          </cell>
          <cell r="AC1272" t="str">
            <v>10</v>
          </cell>
          <cell r="AD1272" t="str">
            <v>COMP</v>
          </cell>
        </row>
        <row r="1273">
          <cell r="A1273" t="str">
            <v>P-TD-E00-005</v>
          </cell>
          <cell r="B1273" t="str">
            <v>2100155037667</v>
          </cell>
          <cell r="C1273" t="str">
            <v>Chad</v>
          </cell>
          <cell r="D1273" t="str">
            <v/>
          </cell>
          <cell r="E1273" t="str">
            <v/>
          </cell>
          <cell r="F1273" t="str">
            <v/>
          </cell>
          <cell r="G1273" t="str">
            <v/>
          </cell>
          <cell r="H1273">
            <v>364323.44</v>
          </cell>
          <cell r="I1273">
            <v>831143.6599999998</v>
          </cell>
          <cell r="J1273">
            <v>1392583.9899999998</v>
          </cell>
          <cell r="K1273">
            <v>693464.97</v>
          </cell>
          <cell r="L1273">
            <v>775994.01</v>
          </cell>
          <cell r="M1273">
            <v>4057510.0699999994</v>
          </cell>
          <cell r="Q1273" t="str">
            <v>SOV</v>
          </cell>
          <cell r="R1273">
            <v>0.33333333333333331</v>
          </cell>
          <cell r="T1273" t="str">
            <v>PROGRAMME EAU POTABLE ET ASSAINISSEMENT EN MILIEUX SEMI-URBA</v>
          </cell>
          <cell r="U1273" t="str">
            <v>AHWS3</v>
          </cell>
          <cell r="V1273" t="str">
            <v>E</v>
          </cell>
          <cell r="W1273" t="str">
            <v>Water Sup/Sanit</v>
          </cell>
          <cell r="X1273" t="str">
            <v>E0</v>
          </cell>
          <cell r="Y1273" t="str">
            <v>Water supply and Sanitation</v>
          </cell>
          <cell r="Z1273" t="str">
            <v>E00</v>
          </cell>
          <cell r="AA1273" t="str">
            <v>Water supply and Sanitation</v>
          </cell>
          <cell r="AB1273" t="str">
            <v>2100</v>
          </cell>
          <cell r="AC1273" t="str">
            <v>40</v>
          </cell>
          <cell r="AD1273" t="str">
            <v>OnGo</v>
          </cell>
        </row>
        <row r="1274">
          <cell r="A1274" t="str">
            <v>P-TD-E00-005</v>
          </cell>
          <cell r="B1274" t="str">
            <v>5550155002001</v>
          </cell>
          <cell r="C1274" t="str">
            <v>Chad</v>
          </cell>
          <cell r="D1274" t="str">
            <v/>
          </cell>
          <cell r="E1274" t="str">
            <v/>
          </cell>
          <cell r="F1274" t="str">
            <v/>
          </cell>
          <cell r="G1274" t="str">
            <v/>
          </cell>
          <cell r="H1274" t="str">
            <v/>
          </cell>
          <cell r="I1274" t="str">
            <v/>
          </cell>
          <cell r="J1274" t="str">
            <v/>
          </cell>
          <cell r="K1274" t="str">
            <v/>
          </cell>
          <cell r="L1274">
            <v>539446.6</v>
          </cell>
          <cell r="M1274">
            <v>539446.6</v>
          </cell>
          <cell r="Q1274" t="str">
            <v>SOV</v>
          </cell>
          <cell r="R1274">
            <v>0.33333333333333331</v>
          </cell>
          <cell r="T1274" t="str">
            <v>PROGRAMME EAU POTABLE ET ASSAINISSEMENT EN MILIEUX SEMI-URBA</v>
          </cell>
          <cell r="U1274" t="str">
            <v>AHWS3</v>
          </cell>
          <cell r="V1274" t="str">
            <v>E</v>
          </cell>
          <cell r="W1274" t="str">
            <v>Water Sup/Sanit</v>
          </cell>
          <cell r="X1274" t="str">
            <v>E0</v>
          </cell>
          <cell r="Y1274" t="str">
            <v>Water supply and Sanitation</v>
          </cell>
          <cell r="Z1274" t="str">
            <v>E00</v>
          </cell>
          <cell r="AA1274" t="str">
            <v>Water supply and Sanitation</v>
          </cell>
          <cell r="AB1274" t="str">
            <v>5550</v>
          </cell>
          <cell r="AC1274" t="str">
            <v>40</v>
          </cell>
          <cell r="AD1274" t="str">
            <v>OnGo</v>
          </cell>
        </row>
        <row r="1275">
          <cell r="A1275" t="str">
            <v>P-TD-E00-005</v>
          </cell>
          <cell r="B1275" t="str">
            <v>5800155002001</v>
          </cell>
          <cell r="C1275" t="str">
            <v>Chad</v>
          </cell>
          <cell r="D1275" t="str">
            <v/>
          </cell>
          <cell r="E1275" t="str">
            <v/>
          </cell>
          <cell r="F1275" t="str">
            <v/>
          </cell>
          <cell r="G1275" t="str">
            <v/>
          </cell>
          <cell r="H1275">
            <v>14802.32</v>
          </cell>
          <cell r="I1275">
            <v>201482.64</v>
          </cell>
          <cell r="J1275">
            <v>691643.73999999987</v>
          </cell>
          <cell r="K1275">
            <v>318889.23</v>
          </cell>
          <cell r="L1275">
            <v>407501.28</v>
          </cell>
          <cell r="M1275">
            <v>1634319.21</v>
          </cell>
          <cell r="Q1275" t="str">
            <v>SOV</v>
          </cell>
          <cell r="R1275">
            <v>0.33333333333333331</v>
          </cell>
          <cell r="T1275" t="str">
            <v>PROGRAMME EAU POTABLE ET ASSAINISSEMENT EN MILIEUX SEMI-URBA</v>
          </cell>
          <cell r="U1275" t="str">
            <v>AHWS3</v>
          </cell>
          <cell r="V1275" t="str">
            <v>E</v>
          </cell>
          <cell r="W1275" t="str">
            <v>Water Sup/Sanit</v>
          </cell>
          <cell r="X1275" t="str">
            <v>E0</v>
          </cell>
          <cell r="Y1275" t="str">
            <v>Water supply and Sanitation</v>
          </cell>
          <cell r="Z1275" t="str">
            <v>E00</v>
          </cell>
          <cell r="AA1275" t="str">
            <v>Water supply and Sanitation</v>
          </cell>
          <cell r="AB1275" t="str">
            <v>5800</v>
          </cell>
          <cell r="AC1275" t="str">
            <v>40</v>
          </cell>
          <cell r="AD1275" t="str">
            <v>OnGo</v>
          </cell>
        </row>
        <row r="1276">
          <cell r="A1276" t="str">
            <v>P-TD-F00-004</v>
          </cell>
          <cell r="B1276" t="str">
            <v>2100155042184</v>
          </cell>
          <cell r="C1276" t="str">
            <v>Chad</v>
          </cell>
          <cell r="D1276" t="str">
            <v/>
          </cell>
          <cell r="E1276" t="str">
            <v/>
          </cell>
          <cell r="F1276" t="str">
            <v/>
          </cell>
          <cell r="G1276" t="str">
            <v/>
          </cell>
          <cell r="H1276" t="str">
            <v/>
          </cell>
          <cell r="I1276" t="str">
            <v/>
          </cell>
          <cell r="J1276" t="str">
            <v/>
          </cell>
          <cell r="K1276" t="str">
            <v/>
          </cell>
          <cell r="L1276" t="str">
            <v/>
          </cell>
          <cell r="M1276">
            <v>0</v>
          </cell>
          <cell r="Q1276" t="str">
            <v>SOV</v>
          </cell>
          <cell r="R1276">
            <v>0.5</v>
          </cell>
          <cell r="T1276" t="str">
            <v>DESERT TO POWER - SECTEUR DE L’ENERGIE DU TCHAD (PASET)</v>
          </cell>
          <cell r="U1276" t="str">
            <v>PESD2</v>
          </cell>
          <cell r="V1276" t="str">
            <v>F</v>
          </cell>
          <cell r="W1276" t="str">
            <v>Power</v>
          </cell>
          <cell r="X1276" t="str">
            <v>F0</v>
          </cell>
          <cell r="Y1276" t="str">
            <v>Power</v>
          </cell>
          <cell r="Z1276" t="str">
            <v>F00</v>
          </cell>
          <cell r="AA1276" t="str">
            <v>Power</v>
          </cell>
          <cell r="AB1276" t="str">
            <v>2100</v>
          </cell>
          <cell r="AC1276" t="str">
            <v>41</v>
          </cell>
          <cell r="AD1276" t="str">
            <v>APVD</v>
          </cell>
        </row>
        <row r="1277">
          <cell r="A1277" t="str">
            <v>P-TD-F00-004</v>
          </cell>
          <cell r="B1277" t="str">
            <v>5585155000152</v>
          </cell>
          <cell r="C1277" t="str">
            <v>Chad</v>
          </cell>
          <cell r="D1277" t="str">
            <v/>
          </cell>
          <cell r="E1277" t="str">
            <v/>
          </cell>
          <cell r="F1277" t="str">
            <v/>
          </cell>
          <cell r="G1277" t="str">
            <v/>
          </cell>
          <cell r="H1277" t="str">
            <v/>
          </cell>
          <cell r="I1277" t="str">
            <v/>
          </cell>
          <cell r="J1277" t="str">
            <v/>
          </cell>
          <cell r="K1277" t="str">
            <v/>
          </cell>
          <cell r="L1277" t="str">
            <v/>
          </cell>
          <cell r="M1277">
            <v>0</v>
          </cell>
          <cell r="Q1277" t="str">
            <v>SOV</v>
          </cell>
          <cell r="R1277">
            <v>0.5</v>
          </cell>
          <cell r="T1277" t="str">
            <v>DESERT TO POWER - SECTEUR DE L’ENERGIE DU TCHAD (PASET)</v>
          </cell>
          <cell r="U1277" t="str">
            <v>PESD2</v>
          </cell>
          <cell r="V1277" t="str">
            <v>F</v>
          </cell>
          <cell r="W1277" t="str">
            <v>Power</v>
          </cell>
          <cell r="X1277" t="str">
            <v>F0</v>
          </cell>
          <cell r="Y1277" t="str">
            <v>Power</v>
          </cell>
          <cell r="Z1277" t="str">
            <v>F00</v>
          </cell>
          <cell r="AA1277" t="str">
            <v>Power</v>
          </cell>
          <cell r="AB1277" t="str">
            <v>5585</v>
          </cell>
          <cell r="AC1277" t="str">
            <v>41</v>
          </cell>
          <cell r="AD1277" t="str">
            <v>APVD</v>
          </cell>
        </row>
        <row r="1278">
          <cell r="A1278" t="str">
            <v>P-TD-FA0-007</v>
          </cell>
          <cell r="B1278" t="str">
            <v>2100140000401</v>
          </cell>
          <cell r="C1278" t="str">
            <v>Chad</v>
          </cell>
          <cell r="D1278" t="str">
            <v/>
          </cell>
          <cell r="E1278" t="str">
            <v/>
          </cell>
          <cell r="F1278" t="str">
            <v/>
          </cell>
          <cell r="G1278" t="str">
            <v/>
          </cell>
          <cell r="H1278" t="str">
            <v/>
          </cell>
          <cell r="I1278" t="str">
            <v/>
          </cell>
          <cell r="J1278" t="str">
            <v/>
          </cell>
          <cell r="K1278" t="str">
            <v/>
          </cell>
          <cell r="L1278" t="str">
            <v/>
          </cell>
          <cell r="M1278">
            <v>0</v>
          </cell>
          <cell r="Q1278" t="str">
            <v>SOV</v>
          </cell>
          <cell r="R1278">
            <v>1</v>
          </cell>
          <cell r="T1278" t="str">
            <v>DJERMAYA SOLAR PV PROJECT – ADF PRG</v>
          </cell>
          <cell r="U1278" t="str">
            <v>PESR2</v>
          </cell>
          <cell r="V1278" t="str">
            <v>F</v>
          </cell>
          <cell r="W1278" t="str">
            <v>Power</v>
          </cell>
          <cell r="X1278" t="str">
            <v>FA</v>
          </cell>
          <cell r="Y1278" t="str">
            <v>Electricity</v>
          </cell>
          <cell r="Z1278" t="str">
            <v>FA0</v>
          </cell>
          <cell r="AA1278" t="str">
            <v>Electricity</v>
          </cell>
          <cell r="AB1278" t="str">
            <v>2100</v>
          </cell>
          <cell r="AC1278" t="str">
            <v>70</v>
          </cell>
          <cell r="AD1278" t="str">
            <v>APVD</v>
          </cell>
        </row>
        <row r="1279">
          <cell r="A1279" t="str">
            <v>P-TD-FF0-002</v>
          </cell>
          <cell r="B1279" t="str">
            <v>2000130020980</v>
          </cell>
          <cell r="C1279" t="str">
            <v>Chad</v>
          </cell>
          <cell r="D1279" t="str">
            <v/>
          </cell>
          <cell r="E1279" t="str">
            <v/>
          </cell>
          <cell r="F1279" t="str">
            <v/>
          </cell>
          <cell r="G1279" t="str">
            <v/>
          </cell>
          <cell r="H1279" t="str">
            <v/>
          </cell>
          <cell r="I1279" t="str">
            <v/>
          </cell>
          <cell r="J1279" t="str">
            <v/>
          </cell>
          <cell r="K1279" t="str">
            <v/>
          </cell>
          <cell r="L1279" t="str">
            <v/>
          </cell>
          <cell r="M1279">
            <v>0</v>
          </cell>
          <cell r="Q1279" t="str">
            <v>NSO</v>
          </cell>
          <cell r="R1279">
            <v>0.5</v>
          </cell>
          <cell r="T1279" t="str">
            <v>DJERMAYA SOLAR PV POWER PLANT</v>
          </cell>
          <cell r="U1279" t="str">
            <v>PESR2</v>
          </cell>
          <cell r="V1279" t="str">
            <v>F</v>
          </cell>
          <cell r="W1279" t="str">
            <v>Power</v>
          </cell>
          <cell r="X1279" t="str">
            <v>FF</v>
          </cell>
          <cell r="Y1279" t="str">
            <v>Solar Energy</v>
          </cell>
          <cell r="Z1279" t="str">
            <v>FF0</v>
          </cell>
          <cell r="AA1279" t="str">
            <v>Solar Energy</v>
          </cell>
          <cell r="AB1279" t="str">
            <v>2000</v>
          </cell>
          <cell r="AC1279" t="str">
            <v>10</v>
          </cell>
          <cell r="AD1279" t="str">
            <v>APVD</v>
          </cell>
        </row>
        <row r="1280">
          <cell r="A1280" t="str">
            <v>P-TD-FF0-002</v>
          </cell>
          <cell r="B1280" t="str">
            <v>5060140000552</v>
          </cell>
          <cell r="C1280" t="str">
            <v>Chad</v>
          </cell>
          <cell r="D1280" t="str">
            <v/>
          </cell>
          <cell r="E1280" t="str">
            <v/>
          </cell>
          <cell r="F1280" t="str">
            <v/>
          </cell>
          <cell r="G1280" t="str">
            <v/>
          </cell>
          <cell r="H1280" t="str">
            <v/>
          </cell>
          <cell r="I1280" t="str">
            <v/>
          </cell>
          <cell r="J1280" t="str">
            <v/>
          </cell>
          <cell r="K1280" t="str">
            <v/>
          </cell>
          <cell r="L1280" t="str">
            <v/>
          </cell>
          <cell r="M1280">
            <v>0</v>
          </cell>
          <cell r="Q1280" t="str">
            <v>NSO</v>
          </cell>
          <cell r="R1280">
            <v>0.5</v>
          </cell>
          <cell r="T1280" t="str">
            <v>DJERMAYA SOLAR PV POWER PLANT</v>
          </cell>
          <cell r="U1280" t="str">
            <v>PESR2</v>
          </cell>
          <cell r="V1280" t="str">
            <v>F</v>
          </cell>
          <cell r="W1280" t="str">
            <v>Power</v>
          </cell>
          <cell r="X1280" t="str">
            <v>FF</v>
          </cell>
          <cell r="Y1280" t="str">
            <v>Solar Energy</v>
          </cell>
          <cell r="Z1280" t="str">
            <v>FF0</v>
          </cell>
          <cell r="AA1280" t="str">
            <v>Solar Energy</v>
          </cell>
          <cell r="AB1280" t="str">
            <v>5060</v>
          </cell>
          <cell r="AC1280" t="str">
            <v>70</v>
          </cell>
          <cell r="AD1280" t="str">
            <v>APVD</v>
          </cell>
        </row>
        <row r="1281">
          <cell r="A1281" t="str">
            <v>P-TD-I00-012</v>
          </cell>
          <cell r="B1281" t="str">
            <v>5120155000151</v>
          </cell>
          <cell r="C1281" t="str">
            <v>Chad</v>
          </cell>
          <cell r="D1281" t="str">
            <v/>
          </cell>
          <cell r="E1281" t="str">
            <v/>
          </cell>
          <cell r="F1281" t="str">
            <v/>
          </cell>
          <cell r="G1281" t="str">
            <v/>
          </cell>
          <cell r="H1281" t="str">
            <v/>
          </cell>
          <cell r="I1281" t="str">
            <v/>
          </cell>
          <cell r="J1281" t="str">
            <v/>
          </cell>
          <cell r="K1281" t="str">
            <v/>
          </cell>
          <cell r="L1281" t="str">
            <v/>
          </cell>
          <cell r="M1281">
            <v>0</v>
          </cell>
          <cell r="Q1281" t="str">
            <v>SOV</v>
          </cell>
          <cell r="R1281">
            <v>0.5</v>
          </cell>
          <cell r="T1281" t="str">
            <v>APPUI PROGRAMME DE DEVELOPPEMENT DE LA MICROFINANCE EN SOUTI</v>
          </cell>
          <cell r="U1281" t="str">
            <v>AHHD3</v>
          </cell>
          <cell r="V1281" t="str">
            <v>I</v>
          </cell>
          <cell r="W1281" t="str">
            <v>Social</v>
          </cell>
          <cell r="X1281" t="str">
            <v>I0</v>
          </cell>
          <cell r="Y1281" t="str">
            <v>Social</v>
          </cell>
          <cell r="Z1281" t="str">
            <v>I00</v>
          </cell>
          <cell r="AA1281" t="str">
            <v>Social</v>
          </cell>
          <cell r="AB1281" t="str">
            <v>5120</v>
          </cell>
          <cell r="AC1281" t="str">
            <v>41</v>
          </cell>
          <cell r="AD1281" t="str">
            <v>APVD</v>
          </cell>
        </row>
        <row r="1282">
          <cell r="A1282" t="str">
            <v>P-TD-I00-012</v>
          </cell>
          <cell r="B1282" t="str">
            <v>5900155016707</v>
          </cell>
          <cell r="C1282" t="str">
            <v>Chad</v>
          </cell>
          <cell r="D1282" t="str">
            <v/>
          </cell>
          <cell r="E1282" t="str">
            <v/>
          </cell>
          <cell r="F1282" t="str">
            <v/>
          </cell>
          <cell r="G1282" t="str">
            <v/>
          </cell>
          <cell r="H1282" t="str">
            <v/>
          </cell>
          <cell r="I1282" t="str">
            <v/>
          </cell>
          <cell r="J1282" t="str">
            <v/>
          </cell>
          <cell r="K1282" t="str">
            <v/>
          </cell>
          <cell r="L1282" t="str">
            <v/>
          </cell>
          <cell r="M1282">
            <v>0</v>
          </cell>
          <cell r="Q1282" t="str">
            <v>SOV</v>
          </cell>
          <cell r="R1282">
            <v>0.5</v>
          </cell>
          <cell r="T1282" t="str">
            <v>APPUI PROGRAMME DE DEVELOPPEMENT DE LA MICROFINANCE EN SOUTI</v>
          </cell>
          <cell r="U1282" t="str">
            <v>AHHD3</v>
          </cell>
          <cell r="V1282" t="str">
            <v>I</v>
          </cell>
          <cell r="W1282" t="str">
            <v>Social</v>
          </cell>
          <cell r="X1282" t="str">
            <v>I0</v>
          </cell>
          <cell r="Y1282" t="str">
            <v>Social</v>
          </cell>
          <cell r="Z1282" t="str">
            <v>I00</v>
          </cell>
          <cell r="AA1282" t="str">
            <v>Social</v>
          </cell>
          <cell r="AB1282" t="str">
            <v>5900</v>
          </cell>
          <cell r="AC1282" t="str">
            <v>41</v>
          </cell>
          <cell r="AD1282" t="str">
            <v>APVD</v>
          </cell>
        </row>
        <row r="1283">
          <cell r="A1283" t="str">
            <v>P-TD-IAE-002</v>
          </cell>
          <cell r="B1283" t="str">
            <v>5900155016453</v>
          </cell>
          <cell r="C1283" t="str">
            <v>Chad</v>
          </cell>
          <cell r="D1283" t="str">
            <v/>
          </cell>
          <cell r="E1283" t="str">
            <v/>
          </cell>
          <cell r="F1283" t="str">
            <v/>
          </cell>
          <cell r="G1283" t="str">
            <v/>
          </cell>
          <cell r="H1283" t="str">
            <v/>
          </cell>
          <cell r="I1283" t="str">
            <v/>
          </cell>
          <cell r="J1283" t="str">
            <v/>
          </cell>
          <cell r="K1283">
            <v>133240.07</v>
          </cell>
          <cell r="L1283">
            <v>208320.61000000004</v>
          </cell>
          <cell r="M1283">
            <v>341560.68000000005</v>
          </cell>
          <cell r="Q1283" t="str">
            <v>SOV</v>
          </cell>
          <cell r="R1283">
            <v>1</v>
          </cell>
          <cell r="T1283" t="str">
            <v>PROJET D'EDUCATION DES FILLES ET D’ALPHABÉTISATION DES FEMME</v>
          </cell>
          <cell r="U1283" t="str">
            <v>AHHD3</v>
          </cell>
          <cell r="V1283" t="str">
            <v>I</v>
          </cell>
          <cell r="W1283" t="str">
            <v>Social</v>
          </cell>
          <cell r="X1283" t="str">
            <v>IA</v>
          </cell>
          <cell r="Y1283" t="str">
            <v>Education</v>
          </cell>
          <cell r="Z1283" t="str">
            <v>IAE</v>
          </cell>
          <cell r="AA1283" t="str">
            <v>Technical / Vocational Education</v>
          </cell>
          <cell r="AB1283" t="str">
            <v>5900</v>
          </cell>
          <cell r="AC1283" t="str">
            <v>41</v>
          </cell>
          <cell r="AD1283" t="str">
            <v>OnGo</v>
          </cell>
        </row>
        <row r="1284">
          <cell r="A1284" t="str">
            <v>P-TD-IAG-001</v>
          </cell>
          <cell r="B1284" t="str">
            <v>5900155011054</v>
          </cell>
          <cell r="C1284" t="str">
            <v>Chad</v>
          </cell>
          <cell r="D1284" t="str">
            <v/>
          </cell>
          <cell r="E1284" t="str">
            <v/>
          </cell>
          <cell r="F1284">
            <v>56164.770000000004</v>
          </cell>
          <cell r="G1284">
            <v>126264.67000000001</v>
          </cell>
          <cell r="H1284">
            <v>327935.05999999994</v>
          </cell>
          <cell r="I1284">
            <v>340880.85000000003</v>
          </cell>
          <cell r="J1284">
            <v>58727.13</v>
          </cell>
          <cell r="K1284" t="str">
            <v/>
          </cell>
          <cell r="L1284" t="str">
            <v/>
          </cell>
          <cell r="M1284">
            <v>909972.47999999998</v>
          </cell>
          <cell r="Q1284" t="str">
            <v>SOV</v>
          </cell>
          <cell r="R1284">
            <v>1</v>
          </cell>
          <cell r="T1284" t="str">
            <v>ETUDES PREPARATOIRES DU PROJET PROMOTION DE FORMATION DES FI</v>
          </cell>
          <cell r="U1284" t="str">
            <v>RDGC2</v>
          </cell>
          <cell r="V1284" t="str">
            <v>I</v>
          </cell>
          <cell r="W1284" t="str">
            <v>Social</v>
          </cell>
          <cell r="X1284" t="str">
            <v>IA</v>
          </cell>
          <cell r="Y1284" t="str">
            <v>Education</v>
          </cell>
          <cell r="Z1284" t="str">
            <v>IAG</v>
          </cell>
          <cell r="AA1284" t="str">
            <v>Adult Literacy</v>
          </cell>
          <cell r="AB1284" t="str">
            <v>5900</v>
          </cell>
          <cell r="AC1284" t="str">
            <v>84</v>
          </cell>
          <cell r="AD1284" t="str">
            <v>CLSD</v>
          </cell>
        </row>
        <row r="1285">
          <cell r="A1285" t="str">
            <v>P-TD-IC0-003</v>
          </cell>
          <cell r="B1285" t="str">
            <v>5000199005018</v>
          </cell>
          <cell r="C1285" t="str">
            <v>Chad</v>
          </cell>
          <cell r="D1285" t="str">
            <v/>
          </cell>
          <cell r="E1285" t="str">
            <v/>
          </cell>
          <cell r="F1285" t="str">
            <v/>
          </cell>
          <cell r="G1285" t="str">
            <v/>
          </cell>
          <cell r="H1285" t="str">
            <v/>
          </cell>
          <cell r="I1285" t="str">
            <v/>
          </cell>
          <cell r="J1285" t="str">
            <v/>
          </cell>
          <cell r="K1285" t="str">
            <v/>
          </cell>
          <cell r="L1285" t="str">
            <v/>
          </cell>
          <cell r="M1285">
            <v>0</v>
          </cell>
          <cell r="Q1285" t="str">
            <v>SOV</v>
          </cell>
          <cell r="R1285">
            <v>1</v>
          </cell>
          <cell r="T1285" t="str">
            <v>ASSISTANCE ALIMENTAIRE D’URGENCE POUR LES COMMUNAUTÉS VULNÉR</v>
          </cell>
          <cell r="U1285" t="str">
            <v>AHHD3</v>
          </cell>
          <cell r="V1285" t="str">
            <v>I</v>
          </cell>
          <cell r="W1285" t="str">
            <v>Social</v>
          </cell>
          <cell r="X1285" t="str">
            <v>IC</v>
          </cell>
          <cell r="Y1285" t="str">
            <v>Population and Nutrition</v>
          </cell>
          <cell r="Z1285" t="str">
            <v>IC0</v>
          </cell>
          <cell r="AA1285" t="str">
            <v>Population and Nutrition</v>
          </cell>
          <cell r="AB1285" t="str">
            <v>5000</v>
          </cell>
          <cell r="AC1285" t="str">
            <v>50</v>
          </cell>
          <cell r="AD1285" t="str">
            <v>COMP</v>
          </cell>
        </row>
        <row r="1286">
          <cell r="A1286" t="str">
            <v>P-TD-K00-009</v>
          </cell>
          <cell r="B1286" t="str">
            <v>2100155038418</v>
          </cell>
          <cell r="C1286" t="str">
            <v>Chad</v>
          </cell>
          <cell r="D1286" t="str">
            <v/>
          </cell>
          <cell r="E1286" t="str">
            <v/>
          </cell>
          <cell r="F1286" t="str">
            <v/>
          </cell>
          <cell r="G1286">
            <v>15000000</v>
          </cell>
          <cell r="H1286" t="str">
            <v/>
          </cell>
          <cell r="I1286" t="str">
            <v/>
          </cell>
          <cell r="J1286" t="str">
            <v/>
          </cell>
          <cell r="K1286" t="str">
            <v/>
          </cell>
          <cell r="L1286" t="str">
            <v/>
          </cell>
          <cell r="M1286">
            <v>15000000</v>
          </cell>
          <cell r="Q1286" t="str">
            <v>SOV</v>
          </cell>
          <cell r="R1286">
            <v>1</v>
          </cell>
          <cell r="T1286" t="str">
            <v>PROGRAMME D'APPUI A LA RELANCE ECONOMIQUE (PARE) I</v>
          </cell>
          <cell r="U1286" t="str">
            <v>ECGF1</v>
          </cell>
          <cell r="V1286" t="str">
            <v>K</v>
          </cell>
          <cell r="W1286" t="str">
            <v>Multi-Sector</v>
          </cell>
          <cell r="X1286" t="str">
            <v>K0</v>
          </cell>
          <cell r="Y1286" t="str">
            <v>Multi-Sector</v>
          </cell>
          <cell r="Z1286" t="str">
            <v>K00</v>
          </cell>
          <cell r="AA1286" t="str">
            <v>Multi-Sector</v>
          </cell>
          <cell r="AB1286" t="str">
            <v>2100</v>
          </cell>
          <cell r="AC1286" t="str">
            <v>20</v>
          </cell>
          <cell r="AD1286" t="str">
            <v>COMP</v>
          </cell>
        </row>
        <row r="1287">
          <cell r="A1287" t="str">
            <v>P-TD-KA0-005</v>
          </cell>
          <cell r="B1287" t="str">
            <v>2100155031216</v>
          </cell>
          <cell r="C1287" t="str">
            <v>Chad</v>
          </cell>
          <cell r="D1287">
            <v>3365000</v>
          </cell>
          <cell r="E1287" t="str">
            <v/>
          </cell>
          <cell r="F1287" t="str">
            <v/>
          </cell>
          <cell r="G1287" t="str">
            <v/>
          </cell>
          <cell r="H1287" t="str">
            <v/>
          </cell>
          <cell r="I1287" t="str">
            <v/>
          </cell>
          <cell r="J1287" t="str">
            <v/>
          </cell>
          <cell r="K1287" t="str">
            <v/>
          </cell>
          <cell r="L1287" t="str">
            <v/>
          </cell>
          <cell r="M1287">
            <v>3365000</v>
          </cell>
          <cell r="Q1287" t="str">
            <v>SOV</v>
          </cell>
          <cell r="R1287">
            <v>0.5</v>
          </cell>
          <cell r="T1287" t="str">
            <v>PROGRAMME D'APPUI AUX REFORMES DES FINANCES PUBLIQUES (PARFI</v>
          </cell>
          <cell r="U1287" t="str">
            <v>ECGF1</v>
          </cell>
          <cell r="V1287" t="str">
            <v>K</v>
          </cell>
          <cell r="W1287" t="str">
            <v>Multi-Sector</v>
          </cell>
          <cell r="X1287" t="str">
            <v>KA</v>
          </cell>
          <cell r="Y1287" t="str">
            <v>Public Sector Management</v>
          </cell>
          <cell r="Z1287" t="str">
            <v>KA0</v>
          </cell>
          <cell r="AA1287" t="str">
            <v>Public Sector Management</v>
          </cell>
          <cell r="AB1287" t="str">
            <v>2100</v>
          </cell>
          <cell r="AC1287" t="str">
            <v>20</v>
          </cell>
          <cell r="AD1287" t="str">
            <v>COMP</v>
          </cell>
        </row>
        <row r="1288">
          <cell r="A1288" t="str">
            <v>P-TD-KA0-005</v>
          </cell>
          <cell r="B1288" t="str">
            <v>5900155009401</v>
          </cell>
          <cell r="C1288" t="str">
            <v>Chad</v>
          </cell>
          <cell r="D1288" t="str">
            <v/>
          </cell>
          <cell r="E1288" t="str">
            <v/>
          </cell>
          <cell r="F1288" t="str">
            <v/>
          </cell>
          <cell r="G1288" t="str">
            <v/>
          </cell>
          <cell r="H1288" t="str">
            <v/>
          </cell>
          <cell r="I1288" t="str">
            <v/>
          </cell>
          <cell r="J1288" t="str">
            <v/>
          </cell>
          <cell r="K1288" t="str">
            <v/>
          </cell>
          <cell r="L1288" t="str">
            <v/>
          </cell>
          <cell r="M1288">
            <v>0</v>
          </cell>
          <cell r="Q1288" t="str">
            <v>SOV</v>
          </cell>
          <cell r="R1288">
            <v>0.5</v>
          </cell>
          <cell r="T1288" t="str">
            <v>PROGRAMME D'APPUI AUX REFORMES DES FINANCES PUBLIQUES (PARFI</v>
          </cell>
          <cell r="U1288" t="str">
            <v>ECGF1</v>
          </cell>
          <cell r="V1288" t="str">
            <v>K</v>
          </cell>
          <cell r="W1288" t="str">
            <v>Multi-Sector</v>
          </cell>
          <cell r="X1288" t="str">
            <v>KA</v>
          </cell>
          <cell r="Y1288" t="str">
            <v>Public Sector Management</v>
          </cell>
          <cell r="Z1288" t="str">
            <v>KA0</v>
          </cell>
          <cell r="AA1288" t="str">
            <v>Public Sector Management</v>
          </cell>
          <cell r="AB1288" t="str">
            <v>5900</v>
          </cell>
          <cell r="AC1288" t="str">
            <v>20</v>
          </cell>
          <cell r="AD1288" t="str">
            <v>COMP</v>
          </cell>
        </row>
        <row r="1289">
          <cell r="A1289" t="str">
            <v>P-TD-KA0-006</v>
          </cell>
          <cell r="B1289" t="str">
            <v>2100150035495</v>
          </cell>
          <cell r="C1289" t="str">
            <v>Chad</v>
          </cell>
          <cell r="D1289" t="str">
            <v/>
          </cell>
          <cell r="E1289" t="str">
            <v/>
          </cell>
          <cell r="F1289">
            <v>4280700</v>
          </cell>
          <cell r="G1289" t="str">
            <v/>
          </cell>
          <cell r="H1289" t="str">
            <v/>
          </cell>
          <cell r="I1289" t="str">
            <v/>
          </cell>
          <cell r="J1289" t="str">
            <v/>
          </cell>
          <cell r="K1289" t="str">
            <v/>
          </cell>
          <cell r="L1289" t="str">
            <v/>
          </cell>
          <cell r="M1289">
            <v>4280700</v>
          </cell>
          <cell r="Q1289" t="str">
            <v>SOV</v>
          </cell>
          <cell r="R1289">
            <v>0.33333333333333331</v>
          </cell>
          <cell r="T1289" t="str">
            <v>PROGRAMME D'APPUI AUX REFORMES ECONOMIQUES ET FINANCIERES PH</v>
          </cell>
          <cell r="U1289" t="str">
            <v>ECGF1</v>
          </cell>
          <cell r="V1289" t="str">
            <v>K</v>
          </cell>
          <cell r="W1289" t="str">
            <v>Multi-Sector</v>
          </cell>
          <cell r="X1289" t="str">
            <v>KA</v>
          </cell>
          <cell r="Y1289" t="str">
            <v>Public Sector Management</v>
          </cell>
          <cell r="Z1289" t="str">
            <v>KA0</v>
          </cell>
          <cell r="AA1289" t="str">
            <v>Public Sector Management</v>
          </cell>
          <cell r="AB1289" t="str">
            <v>2100</v>
          </cell>
          <cell r="AC1289" t="str">
            <v>20</v>
          </cell>
          <cell r="AD1289" t="str">
            <v>COMP</v>
          </cell>
        </row>
        <row r="1290">
          <cell r="A1290" t="str">
            <v>P-TD-KA0-006</v>
          </cell>
          <cell r="B1290" t="str">
            <v>2100155032517</v>
          </cell>
          <cell r="C1290" t="str">
            <v>Chad</v>
          </cell>
          <cell r="D1290" t="str">
            <v/>
          </cell>
          <cell r="E1290">
            <v>11866000</v>
          </cell>
          <cell r="F1290" t="str">
            <v/>
          </cell>
          <cell r="G1290" t="str">
            <v/>
          </cell>
          <cell r="H1290" t="str">
            <v/>
          </cell>
          <cell r="I1290" t="str">
            <v/>
          </cell>
          <cell r="J1290" t="str">
            <v/>
          </cell>
          <cell r="K1290" t="str">
            <v/>
          </cell>
          <cell r="L1290" t="str">
            <v/>
          </cell>
          <cell r="M1290">
            <v>11866000</v>
          </cell>
          <cell r="Q1290" t="str">
            <v>SOV</v>
          </cell>
          <cell r="R1290">
            <v>0.33333333333333331</v>
          </cell>
          <cell r="T1290" t="str">
            <v>PROGRAMME D'APPUI AUX REFORMES ECONOMIQUES ET FINANCIERES PH</v>
          </cell>
          <cell r="U1290" t="str">
            <v>ECGF1</v>
          </cell>
          <cell r="V1290" t="str">
            <v>K</v>
          </cell>
          <cell r="W1290" t="str">
            <v>Multi-Sector</v>
          </cell>
          <cell r="X1290" t="str">
            <v>KA</v>
          </cell>
          <cell r="Y1290" t="str">
            <v>Public Sector Management</v>
          </cell>
          <cell r="Z1290" t="str">
            <v>KA0</v>
          </cell>
          <cell r="AA1290" t="str">
            <v>Public Sector Management</v>
          </cell>
          <cell r="AB1290" t="str">
            <v>2100</v>
          </cell>
          <cell r="AC1290" t="str">
            <v>21</v>
          </cell>
          <cell r="AD1290" t="str">
            <v>COMP</v>
          </cell>
        </row>
        <row r="1291">
          <cell r="A1291" t="str">
            <v>P-TD-KA0-006</v>
          </cell>
          <cell r="B1291" t="str">
            <v>5900155010201</v>
          </cell>
          <cell r="C1291" t="str">
            <v>Chad</v>
          </cell>
          <cell r="D1291" t="str">
            <v/>
          </cell>
          <cell r="E1291">
            <v>15000000</v>
          </cell>
          <cell r="F1291" t="str">
            <v/>
          </cell>
          <cell r="G1291" t="str">
            <v/>
          </cell>
          <cell r="H1291" t="str">
            <v/>
          </cell>
          <cell r="I1291" t="str">
            <v/>
          </cell>
          <cell r="J1291" t="str">
            <v/>
          </cell>
          <cell r="K1291" t="str">
            <v/>
          </cell>
          <cell r="L1291" t="str">
            <v/>
          </cell>
          <cell r="M1291">
            <v>15000000</v>
          </cell>
          <cell r="Q1291" t="str">
            <v>SOV</v>
          </cell>
          <cell r="R1291">
            <v>0.33333333333333331</v>
          </cell>
          <cell r="T1291" t="str">
            <v>PROGRAMME D'APPUI AUX REFORMES ECONOMIQUES ET FINANCIERES PH</v>
          </cell>
          <cell r="U1291" t="str">
            <v>ECGF1</v>
          </cell>
          <cell r="V1291" t="str">
            <v>K</v>
          </cell>
          <cell r="W1291" t="str">
            <v>Multi-Sector</v>
          </cell>
          <cell r="X1291" t="str">
            <v>KA</v>
          </cell>
          <cell r="Y1291" t="str">
            <v>Public Sector Management</v>
          </cell>
          <cell r="Z1291" t="str">
            <v>KA0</v>
          </cell>
          <cell r="AA1291" t="str">
            <v>Public Sector Management</v>
          </cell>
          <cell r="AB1291" t="str">
            <v>5900</v>
          </cell>
          <cell r="AC1291" t="str">
            <v>83</v>
          </cell>
          <cell r="AD1291" t="str">
            <v>COMP</v>
          </cell>
        </row>
        <row r="1292">
          <cell r="A1292" t="str">
            <v>P-TD-KA0-007</v>
          </cell>
          <cell r="B1292" t="str">
            <v>5900155012704</v>
          </cell>
          <cell r="C1292" t="str">
            <v>Chad</v>
          </cell>
          <cell r="D1292" t="str">
            <v/>
          </cell>
          <cell r="E1292" t="str">
            <v/>
          </cell>
          <cell r="F1292">
            <v>46000000</v>
          </cell>
          <cell r="G1292" t="str">
            <v/>
          </cell>
          <cell r="H1292" t="str">
            <v/>
          </cell>
          <cell r="I1292" t="str">
            <v/>
          </cell>
          <cell r="J1292" t="str">
            <v/>
          </cell>
          <cell r="K1292" t="str">
            <v/>
          </cell>
          <cell r="L1292" t="str">
            <v/>
          </cell>
          <cell r="M1292">
            <v>46000000</v>
          </cell>
          <cell r="Q1292" t="str">
            <v>SOV</v>
          </cell>
          <cell r="R1292">
            <v>1</v>
          </cell>
          <cell r="T1292" t="str">
            <v>PROGRAMME D'URGENCE D'APPUI A LA CONSOLIDATION BUDGETAIRE</v>
          </cell>
          <cell r="U1292" t="str">
            <v>ECGF1</v>
          </cell>
          <cell r="V1292" t="str">
            <v>K</v>
          </cell>
          <cell r="W1292" t="str">
            <v>Multi-Sector</v>
          </cell>
          <cell r="X1292" t="str">
            <v>KA</v>
          </cell>
          <cell r="Y1292" t="str">
            <v>Public Sector Management</v>
          </cell>
          <cell r="Z1292" t="str">
            <v>KA0</v>
          </cell>
          <cell r="AA1292" t="str">
            <v>Public Sector Management</v>
          </cell>
          <cell r="AB1292" t="str">
            <v>5900</v>
          </cell>
          <cell r="AC1292" t="str">
            <v>20</v>
          </cell>
          <cell r="AD1292" t="str">
            <v>COMP</v>
          </cell>
        </row>
        <row r="1293">
          <cell r="A1293" t="str">
            <v>P-TD-KA0-009</v>
          </cell>
          <cell r="B1293" t="str">
            <v>2100155040770</v>
          </cell>
          <cell r="C1293" t="str">
            <v>Chad</v>
          </cell>
          <cell r="D1293" t="str">
            <v/>
          </cell>
          <cell r="E1293" t="str">
            <v/>
          </cell>
          <cell r="F1293" t="str">
            <v/>
          </cell>
          <cell r="G1293" t="str">
            <v/>
          </cell>
          <cell r="H1293" t="str">
            <v/>
          </cell>
          <cell r="I1293">
            <v>17700000</v>
          </cell>
          <cell r="J1293" t="str">
            <v/>
          </cell>
          <cell r="K1293" t="str">
            <v/>
          </cell>
          <cell r="L1293" t="str">
            <v/>
          </cell>
          <cell r="M1293">
            <v>17700000</v>
          </cell>
          <cell r="Q1293" t="str">
            <v>SOV</v>
          </cell>
          <cell r="R1293">
            <v>0.5</v>
          </cell>
          <cell r="T1293" t="str">
            <v>PROGRAMME D'APPUI EN REPONSE A LA CRISE DE LA COVID-19 DANS</v>
          </cell>
          <cell r="U1293" t="str">
            <v>ECGF</v>
          </cell>
          <cell r="V1293" t="str">
            <v>K</v>
          </cell>
          <cell r="W1293" t="str">
            <v>Multi-Sector</v>
          </cell>
          <cell r="X1293" t="str">
            <v>KA</v>
          </cell>
          <cell r="Y1293" t="str">
            <v>Public Sector Management</v>
          </cell>
          <cell r="Z1293" t="str">
            <v>KA0</v>
          </cell>
          <cell r="AA1293" t="str">
            <v>Public Sector Management</v>
          </cell>
          <cell r="AB1293" t="str">
            <v>2100</v>
          </cell>
          <cell r="AC1293" t="str">
            <v>20</v>
          </cell>
          <cell r="AD1293" t="str">
            <v>CLSD</v>
          </cell>
        </row>
        <row r="1294">
          <cell r="A1294" t="str">
            <v>P-TD-KA0-009</v>
          </cell>
          <cell r="B1294" t="str">
            <v>5900155016303</v>
          </cell>
          <cell r="C1294" t="str">
            <v>Chad</v>
          </cell>
          <cell r="D1294" t="str">
            <v/>
          </cell>
          <cell r="E1294" t="str">
            <v/>
          </cell>
          <cell r="F1294" t="str">
            <v/>
          </cell>
          <cell r="G1294" t="str">
            <v/>
          </cell>
          <cell r="H1294" t="str">
            <v/>
          </cell>
          <cell r="I1294">
            <v>27300000</v>
          </cell>
          <cell r="J1294" t="str">
            <v/>
          </cell>
          <cell r="K1294" t="str">
            <v/>
          </cell>
          <cell r="L1294" t="str">
            <v/>
          </cell>
          <cell r="M1294">
            <v>27300000</v>
          </cell>
          <cell r="Q1294" t="str">
            <v>SOV</v>
          </cell>
          <cell r="R1294">
            <v>0.5</v>
          </cell>
          <cell r="T1294" t="str">
            <v>PROGRAMME D'APPUI EN REPONSE A LA CRISE DE LA COVID-19 DANS</v>
          </cell>
          <cell r="U1294" t="str">
            <v>ECGF</v>
          </cell>
          <cell r="V1294" t="str">
            <v>K</v>
          </cell>
          <cell r="W1294" t="str">
            <v>Multi-Sector</v>
          </cell>
          <cell r="X1294" t="str">
            <v>KA</v>
          </cell>
          <cell r="Y1294" t="str">
            <v>Public Sector Management</v>
          </cell>
          <cell r="Z1294" t="str">
            <v>KA0</v>
          </cell>
          <cell r="AA1294" t="str">
            <v>Public Sector Management</v>
          </cell>
          <cell r="AB1294" t="str">
            <v>5900</v>
          </cell>
          <cell r="AC1294" t="str">
            <v>20</v>
          </cell>
          <cell r="AD1294" t="str">
            <v>CLSD</v>
          </cell>
        </row>
        <row r="1295">
          <cell r="A1295" t="str">
            <v>P-TD-KF0-011</v>
          </cell>
          <cell r="B1295" t="str">
            <v>2100155041916</v>
          </cell>
          <cell r="C1295" t="str">
            <v>Chad</v>
          </cell>
          <cell r="D1295" t="str">
            <v/>
          </cell>
          <cell r="E1295" t="str">
            <v/>
          </cell>
          <cell r="F1295" t="str">
            <v/>
          </cell>
          <cell r="G1295" t="str">
            <v/>
          </cell>
          <cell r="H1295" t="str">
            <v/>
          </cell>
          <cell r="I1295" t="str">
            <v/>
          </cell>
          <cell r="J1295" t="str">
            <v/>
          </cell>
          <cell r="K1295" t="str">
            <v/>
          </cell>
          <cell r="L1295" t="str">
            <v/>
          </cell>
          <cell r="M1295">
            <v>0</v>
          </cell>
          <cell r="Q1295" t="str">
            <v>SOV</v>
          </cell>
          <cell r="R1295">
            <v>1</v>
          </cell>
          <cell r="T1295" t="str">
            <v>PROJET D’APPUI À LA GOUVERNANCE ÉCONOMIQUE ET DU SECTEUR EXT</v>
          </cell>
          <cell r="U1295" t="str">
            <v>ECGF1</v>
          </cell>
          <cell r="V1295" t="str">
            <v>K</v>
          </cell>
          <cell r="W1295" t="str">
            <v>Multi-Sector</v>
          </cell>
          <cell r="X1295" t="str">
            <v>KF</v>
          </cell>
          <cell r="Y1295" t="str">
            <v>Institutional Support</v>
          </cell>
          <cell r="Z1295" t="str">
            <v>KF0</v>
          </cell>
          <cell r="AA1295" t="str">
            <v>Institutional Support</v>
          </cell>
          <cell r="AB1295" t="str">
            <v>2100</v>
          </cell>
          <cell r="AC1295" t="str">
            <v>41</v>
          </cell>
          <cell r="AD1295" t="str">
            <v>APVD</v>
          </cell>
        </row>
        <row r="1296">
          <cell r="A1296" t="str">
            <v>P-TD-KF0-014</v>
          </cell>
          <cell r="B1296" t="str">
            <v>5900155011951</v>
          </cell>
          <cell r="C1296" t="str">
            <v>Chad</v>
          </cell>
          <cell r="D1296" t="str">
            <v/>
          </cell>
          <cell r="E1296" t="str">
            <v/>
          </cell>
          <cell r="F1296">
            <v>351815.12</v>
          </cell>
          <cell r="G1296" t="str">
            <v/>
          </cell>
          <cell r="H1296">
            <v>154449.19</v>
          </cell>
          <cell r="I1296" t="str">
            <v/>
          </cell>
          <cell r="J1296" t="str">
            <v/>
          </cell>
          <cell r="K1296" t="str">
            <v/>
          </cell>
          <cell r="L1296" t="str">
            <v/>
          </cell>
          <cell r="M1296">
            <v>506264.31</v>
          </cell>
          <cell r="Q1296" t="str">
            <v>SOV</v>
          </cell>
          <cell r="R1296">
            <v>1</v>
          </cell>
          <cell r="T1296" t="str">
            <v>APPUI AMELIORATION PROGRAMMATION ECO GEST INSTIT CADRE DES A</v>
          </cell>
          <cell r="U1296" t="str">
            <v>ECGF1</v>
          </cell>
          <cell r="V1296" t="str">
            <v>K</v>
          </cell>
          <cell r="W1296" t="str">
            <v>Multi-Sector</v>
          </cell>
          <cell r="X1296" t="str">
            <v>KF</v>
          </cell>
          <cell r="Y1296" t="str">
            <v>Institutional Support</v>
          </cell>
          <cell r="Z1296" t="str">
            <v>KF0</v>
          </cell>
          <cell r="AA1296" t="str">
            <v>Institutional Support</v>
          </cell>
          <cell r="AB1296" t="str">
            <v>5900</v>
          </cell>
          <cell r="AC1296" t="str">
            <v>84</v>
          </cell>
          <cell r="AD1296" t="str">
            <v>COMP</v>
          </cell>
        </row>
        <row r="1297">
          <cell r="A1297" t="str">
            <v>P-TG-A00-005</v>
          </cell>
          <cell r="B1297" t="str">
            <v>5000199005719</v>
          </cell>
          <cell r="C1297" t="str">
            <v>Togo</v>
          </cell>
          <cell r="D1297" t="str">
            <v/>
          </cell>
          <cell r="E1297" t="str">
            <v/>
          </cell>
          <cell r="F1297" t="str">
            <v/>
          </cell>
          <cell r="G1297" t="str">
            <v/>
          </cell>
          <cell r="H1297" t="str">
            <v/>
          </cell>
          <cell r="I1297" t="str">
            <v/>
          </cell>
          <cell r="J1297" t="str">
            <v/>
          </cell>
          <cell r="K1297" t="str">
            <v/>
          </cell>
          <cell r="L1297" t="str">
            <v/>
          </cell>
          <cell r="M1297">
            <v>0</v>
          </cell>
          <cell r="Q1297" t="str">
            <v>SOV</v>
          </cell>
          <cell r="R1297">
            <v>1</v>
          </cell>
          <cell r="T1297" t="str">
            <v>AIDE D’URGENCE POUR LA LUTTE CONTRE SPODOPTERA AU TOGO</v>
          </cell>
          <cell r="U1297" t="str">
            <v>AHAI5</v>
          </cell>
          <cell r="V1297" t="str">
            <v>A</v>
          </cell>
          <cell r="W1297" t="str">
            <v>Agriculture</v>
          </cell>
          <cell r="X1297" t="str">
            <v>A0</v>
          </cell>
          <cell r="Y1297" t="str">
            <v>Agriculture and Rural Development</v>
          </cell>
          <cell r="Z1297" t="str">
            <v>A00</v>
          </cell>
          <cell r="AA1297" t="str">
            <v>Agriculture and Rural Development</v>
          </cell>
          <cell r="AB1297" t="str">
            <v>5000</v>
          </cell>
          <cell r="AC1297" t="str">
            <v>50</v>
          </cell>
          <cell r="AD1297" t="str">
            <v>COMP</v>
          </cell>
        </row>
        <row r="1298">
          <cell r="A1298" t="str">
            <v>P-TG-AA0-008</v>
          </cell>
          <cell r="B1298" t="str">
            <v>2100155031817</v>
          </cell>
          <cell r="C1298" t="str">
            <v>Togo</v>
          </cell>
          <cell r="D1298" t="str">
            <v/>
          </cell>
          <cell r="E1298">
            <v>136912.32999999999</v>
          </cell>
          <cell r="F1298">
            <v>276800.2</v>
          </cell>
          <cell r="G1298">
            <v>578816.28</v>
          </cell>
          <cell r="H1298" t="str">
            <v/>
          </cell>
          <cell r="I1298" t="str">
            <v/>
          </cell>
          <cell r="J1298" t="str">
            <v/>
          </cell>
          <cell r="K1298" t="str">
            <v/>
          </cell>
          <cell r="L1298" t="str">
            <v/>
          </cell>
          <cell r="M1298">
            <v>992528.81</v>
          </cell>
          <cell r="Q1298" t="str">
            <v>SOV</v>
          </cell>
          <cell r="R1298">
            <v>1</v>
          </cell>
          <cell r="T1298" t="str">
            <v>PPF - PROJET DE DÉVELOPPEMENT DES AGROPOLES AU TOGO</v>
          </cell>
          <cell r="U1298" t="str">
            <v>RDGW2</v>
          </cell>
          <cell r="V1298" t="str">
            <v>A</v>
          </cell>
          <cell r="W1298" t="str">
            <v>Agriculture</v>
          </cell>
          <cell r="X1298" t="str">
            <v>AA</v>
          </cell>
          <cell r="Y1298" t="str">
            <v>Agriculture</v>
          </cell>
          <cell r="Z1298" t="str">
            <v>AA0</v>
          </cell>
          <cell r="AA1298" t="str">
            <v>Agriculture</v>
          </cell>
          <cell r="AB1298" t="str">
            <v>2100</v>
          </cell>
          <cell r="AC1298" t="str">
            <v>32</v>
          </cell>
          <cell r="AD1298" t="str">
            <v>CLSD</v>
          </cell>
        </row>
        <row r="1299">
          <cell r="A1299" t="str">
            <v>P-TG-AA0-009</v>
          </cell>
          <cell r="B1299" t="str">
            <v>2100150039795</v>
          </cell>
          <cell r="C1299" t="str">
            <v>Togo</v>
          </cell>
          <cell r="D1299" t="str">
            <v/>
          </cell>
          <cell r="E1299" t="str">
            <v/>
          </cell>
          <cell r="F1299" t="str">
            <v/>
          </cell>
          <cell r="G1299" t="str">
            <v/>
          </cell>
          <cell r="H1299">
            <v>98340.58</v>
          </cell>
          <cell r="I1299">
            <v>229544.28999999998</v>
          </cell>
          <cell r="J1299">
            <v>442616.29000000004</v>
          </cell>
          <cell r="K1299">
            <v>284974.46000000002</v>
          </cell>
          <cell r="L1299">
            <v>459335.47000000003</v>
          </cell>
          <cell r="M1299">
            <v>1514811.09</v>
          </cell>
          <cell r="Q1299" t="str">
            <v>SOV</v>
          </cell>
          <cell r="R1299">
            <v>0.33333333333333331</v>
          </cell>
          <cell r="T1299" t="str">
            <v>PROJET DE TRANSFORMATION AGRO-ALIMENTAIRE AU TOGO - ZTA TOGO</v>
          </cell>
          <cell r="U1299" t="str">
            <v>AHFR2</v>
          </cell>
          <cell r="V1299" t="str">
            <v>A</v>
          </cell>
          <cell r="W1299" t="str">
            <v>Agriculture</v>
          </cell>
          <cell r="X1299" t="str">
            <v>AA</v>
          </cell>
          <cell r="Y1299" t="str">
            <v>Agriculture</v>
          </cell>
          <cell r="Z1299" t="str">
            <v>AA0</v>
          </cell>
          <cell r="AA1299" t="str">
            <v>Agriculture</v>
          </cell>
          <cell r="AB1299" t="str">
            <v>2100</v>
          </cell>
          <cell r="AC1299" t="str">
            <v>10</v>
          </cell>
          <cell r="AD1299" t="str">
            <v>OnGo</v>
          </cell>
        </row>
        <row r="1300">
          <cell r="A1300" t="str">
            <v>P-TG-AA0-009</v>
          </cell>
          <cell r="B1300" t="str">
            <v>2100155038167</v>
          </cell>
          <cell r="C1300" t="str">
            <v>Togo</v>
          </cell>
          <cell r="D1300" t="str">
            <v/>
          </cell>
          <cell r="E1300" t="str">
            <v/>
          </cell>
          <cell r="F1300" t="str">
            <v/>
          </cell>
          <cell r="G1300" t="str">
            <v/>
          </cell>
          <cell r="H1300">
            <v>199868.34</v>
          </cell>
          <cell r="I1300">
            <v>1399701.9</v>
          </cell>
          <cell r="J1300">
            <v>267167.77</v>
          </cell>
          <cell r="K1300">
            <v>372468.13999999996</v>
          </cell>
          <cell r="L1300">
            <v>58157.749999999993</v>
          </cell>
          <cell r="M1300">
            <v>2297363.9</v>
          </cell>
          <cell r="Q1300" t="str">
            <v>SOV</v>
          </cell>
          <cell r="R1300">
            <v>0.33333333333333331</v>
          </cell>
          <cell r="T1300" t="str">
            <v>PROJET DE TRANSFORMATION AGRO-ALIMENTAIRE AU TOGO - ZTA TOGO</v>
          </cell>
          <cell r="U1300" t="str">
            <v>AHFR2</v>
          </cell>
          <cell r="V1300" t="str">
            <v>A</v>
          </cell>
          <cell r="W1300" t="str">
            <v>Agriculture</v>
          </cell>
          <cell r="X1300" t="str">
            <v>AA</v>
          </cell>
          <cell r="Y1300" t="str">
            <v>Agriculture</v>
          </cell>
          <cell r="Z1300" t="str">
            <v>AA0</v>
          </cell>
          <cell r="AA1300" t="str">
            <v>Agriculture</v>
          </cell>
          <cell r="AB1300" t="str">
            <v>2100</v>
          </cell>
          <cell r="AC1300" t="str">
            <v>41</v>
          </cell>
          <cell r="AD1300" t="str">
            <v>OnGo</v>
          </cell>
        </row>
        <row r="1301">
          <cell r="A1301" t="str">
            <v>P-TG-AA0-009</v>
          </cell>
          <cell r="B1301" t="str">
            <v>5900150002151</v>
          </cell>
          <cell r="C1301" t="str">
            <v>Togo</v>
          </cell>
          <cell r="D1301" t="str">
            <v/>
          </cell>
          <cell r="E1301" t="str">
            <v/>
          </cell>
          <cell r="F1301" t="str">
            <v/>
          </cell>
          <cell r="G1301" t="str">
            <v/>
          </cell>
          <cell r="H1301">
            <v>21728.95</v>
          </cell>
          <cell r="I1301">
            <v>36706.68</v>
          </cell>
          <cell r="J1301">
            <v>262217.61</v>
          </cell>
          <cell r="K1301">
            <v>2128980.85</v>
          </cell>
          <cell r="L1301">
            <v>1186939.01</v>
          </cell>
          <cell r="M1301">
            <v>3636573.0999999996</v>
          </cell>
          <cell r="Q1301" t="str">
            <v>SOV</v>
          </cell>
          <cell r="R1301">
            <v>0.33333333333333331</v>
          </cell>
          <cell r="T1301" t="str">
            <v>PROJET DE TRANSFORMATION AGRO-ALIMENTAIRE AU TOGO - ZTA TOGO</v>
          </cell>
          <cell r="U1301" t="str">
            <v>AHFR2</v>
          </cell>
          <cell r="V1301" t="str">
            <v>A</v>
          </cell>
          <cell r="W1301" t="str">
            <v>Agriculture</v>
          </cell>
          <cell r="X1301" t="str">
            <v>AA</v>
          </cell>
          <cell r="Y1301" t="str">
            <v>Agriculture</v>
          </cell>
          <cell r="Z1301" t="str">
            <v>AA0</v>
          </cell>
          <cell r="AA1301" t="str">
            <v>Agriculture</v>
          </cell>
          <cell r="AB1301" t="str">
            <v>5900</v>
          </cell>
          <cell r="AC1301" t="str">
            <v>10</v>
          </cell>
          <cell r="AD1301" t="str">
            <v>OnGo</v>
          </cell>
        </row>
        <row r="1302">
          <cell r="A1302" t="str">
            <v>P-TG-AA0-012</v>
          </cell>
          <cell r="B1302" t="str">
            <v>2200160002339</v>
          </cell>
          <cell r="C1302" t="str">
            <v>Togo</v>
          </cell>
          <cell r="D1302" t="str">
            <v/>
          </cell>
          <cell r="E1302" t="str">
            <v/>
          </cell>
          <cell r="F1302" t="str">
            <v/>
          </cell>
          <cell r="G1302" t="str">
            <v/>
          </cell>
          <cell r="H1302" t="str">
            <v/>
          </cell>
          <cell r="I1302">
            <v>367327.51</v>
          </cell>
          <cell r="J1302">
            <v>280109.56</v>
          </cell>
          <cell r="K1302">
            <v>332481.3</v>
          </cell>
          <cell r="L1302">
            <v>461408.31</v>
          </cell>
          <cell r="M1302">
            <v>1441326.6800000002</v>
          </cell>
          <cell r="Q1302" t="str">
            <v>SOV</v>
          </cell>
          <cell r="R1302">
            <v>1</v>
          </cell>
          <cell r="T1302" t="str">
            <v>PROJET DE TRANSFORMATION AGRO-ALIMENTAIRE DU TOGO- PRÊT ADDI</v>
          </cell>
          <cell r="U1302" t="str">
            <v>AHFR2</v>
          </cell>
          <cell r="V1302" t="str">
            <v>A</v>
          </cell>
          <cell r="W1302" t="str">
            <v>Agriculture</v>
          </cell>
          <cell r="X1302" t="str">
            <v>AA</v>
          </cell>
          <cell r="Y1302" t="str">
            <v>Agriculture</v>
          </cell>
          <cell r="Z1302" t="str">
            <v>AA0</v>
          </cell>
          <cell r="AA1302" t="str">
            <v>Agriculture</v>
          </cell>
          <cell r="AB1302" t="str">
            <v>2200</v>
          </cell>
          <cell r="AC1302" t="str">
            <v>10</v>
          </cell>
          <cell r="AD1302" t="str">
            <v>OnGo</v>
          </cell>
        </row>
        <row r="1303">
          <cell r="A1303" t="str">
            <v>P-TG-AA0-015</v>
          </cell>
          <cell r="B1303" t="str">
            <v>5900155017268</v>
          </cell>
          <cell r="C1303" t="str">
            <v>Togo</v>
          </cell>
          <cell r="D1303" t="str">
            <v/>
          </cell>
          <cell r="E1303" t="str">
            <v/>
          </cell>
          <cell r="F1303" t="str">
            <v/>
          </cell>
          <cell r="G1303" t="str">
            <v/>
          </cell>
          <cell r="H1303" t="str">
            <v/>
          </cell>
          <cell r="I1303" t="str">
            <v/>
          </cell>
          <cell r="J1303" t="str">
            <v/>
          </cell>
          <cell r="K1303" t="str">
            <v/>
          </cell>
          <cell r="L1303">
            <v>4000000</v>
          </cell>
          <cell r="M1303">
            <v>4000000</v>
          </cell>
          <cell r="Q1303" t="str">
            <v>SOV</v>
          </cell>
          <cell r="R1303">
            <v>1</v>
          </cell>
          <cell r="T1303" t="str">
            <v>PROGRAMME DE REPONSE A LA CRISE ALIMENTAIRE ET DE SOUTIEN D'</v>
          </cell>
          <cell r="U1303" t="str">
            <v>AHAI5</v>
          </cell>
          <cell r="V1303" t="str">
            <v>A</v>
          </cell>
          <cell r="W1303" t="str">
            <v>Agriculture</v>
          </cell>
          <cell r="X1303" t="str">
            <v>AA</v>
          </cell>
          <cell r="Y1303" t="str">
            <v>Agriculture</v>
          </cell>
          <cell r="Z1303" t="str">
            <v>AA0</v>
          </cell>
          <cell r="AA1303" t="str">
            <v>Agriculture</v>
          </cell>
          <cell r="AB1303" t="str">
            <v>5900</v>
          </cell>
          <cell r="AC1303" t="str">
            <v>20</v>
          </cell>
          <cell r="AD1303" t="str">
            <v>APVD</v>
          </cell>
        </row>
        <row r="1304">
          <cell r="A1304" t="str">
            <v>P-TG-C00-001</v>
          </cell>
          <cell r="B1304" t="str">
            <v>5600155005551</v>
          </cell>
          <cell r="C1304" t="str">
            <v>Togo</v>
          </cell>
          <cell r="D1304" t="str">
            <v/>
          </cell>
          <cell r="E1304" t="str">
            <v/>
          </cell>
          <cell r="F1304" t="str">
            <v/>
          </cell>
          <cell r="G1304" t="str">
            <v/>
          </cell>
          <cell r="H1304" t="str">
            <v/>
          </cell>
          <cell r="I1304" t="str">
            <v/>
          </cell>
          <cell r="J1304" t="str">
            <v/>
          </cell>
          <cell r="K1304" t="str">
            <v/>
          </cell>
          <cell r="L1304" t="str">
            <v/>
          </cell>
          <cell r="M1304">
            <v>0</v>
          </cell>
          <cell r="Q1304" t="str">
            <v>SOV</v>
          </cell>
          <cell r="R1304">
            <v>1</v>
          </cell>
          <cell r="T1304" t="str">
            <v>PROJET D'ACTUALISATION ET DE VALIDATION DES EIES POUR 31 CEN</v>
          </cell>
          <cell r="U1304" t="str">
            <v>AWTF</v>
          </cell>
          <cell r="V1304" t="str">
            <v>C</v>
          </cell>
          <cell r="W1304" t="str">
            <v>Environment</v>
          </cell>
          <cell r="X1304" t="str">
            <v>C0</v>
          </cell>
          <cell r="Y1304" t="str">
            <v>Environment</v>
          </cell>
          <cell r="Z1304" t="str">
            <v>C00</v>
          </cell>
          <cell r="AA1304" t="str">
            <v>Environment</v>
          </cell>
          <cell r="AB1304" t="str">
            <v>5600</v>
          </cell>
          <cell r="AC1304" t="str">
            <v>46</v>
          </cell>
          <cell r="AD1304" t="str">
            <v>APVD</v>
          </cell>
        </row>
        <row r="1305">
          <cell r="A1305" t="str">
            <v>P-TG-DD0-001</v>
          </cell>
          <cell r="B1305" t="str">
            <v>5060140000066</v>
          </cell>
          <cell r="C1305" t="str">
            <v>Togo</v>
          </cell>
          <cell r="D1305" t="str">
            <v/>
          </cell>
          <cell r="E1305" t="str">
            <v/>
          </cell>
          <cell r="F1305" t="str">
            <v/>
          </cell>
          <cell r="G1305" t="str">
            <v/>
          </cell>
          <cell r="H1305" t="str">
            <v/>
          </cell>
          <cell r="I1305" t="str">
            <v/>
          </cell>
          <cell r="J1305" t="str">
            <v/>
          </cell>
          <cell r="K1305" t="str">
            <v/>
          </cell>
          <cell r="L1305" t="str">
            <v/>
          </cell>
          <cell r="M1305">
            <v>0</v>
          </cell>
          <cell r="Q1305" t="str">
            <v>NSO</v>
          </cell>
          <cell r="R1305">
            <v>1</v>
          </cell>
          <cell r="T1305" t="str">
            <v>LOME CONTAINER TERMINAL PROJECT</v>
          </cell>
          <cell r="U1305" t="str">
            <v>PINS2</v>
          </cell>
          <cell r="V1305" t="str">
            <v>D</v>
          </cell>
          <cell r="W1305" t="str">
            <v>Transport</v>
          </cell>
          <cell r="X1305" t="str">
            <v>DD</v>
          </cell>
          <cell r="Y1305" t="str">
            <v>Water &amp; Fluvial Transport / Ports</v>
          </cell>
          <cell r="Z1305" t="str">
            <v>DD0</v>
          </cell>
          <cell r="AA1305" t="str">
            <v>Water &amp; Fluvial Transport / Ports</v>
          </cell>
          <cell r="AB1305" t="str">
            <v>5060</v>
          </cell>
          <cell r="AC1305" t="str">
            <v>70</v>
          </cell>
          <cell r="AD1305" t="str">
            <v>OnGo</v>
          </cell>
        </row>
        <row r="1306">
          <cell r="A1306" t="str">
            <v>P-TG-EB0-003</v>
          </cell>
          <cell r="B1306" t="str">
            <v>5600155005301</v>
          </cell>
          <cell r="C1306" t="str">
            <v>Togo</v>
          </cell>
          <cell r="D1306" t="str">
            <v/>
          </cell>
          <cell r="E1306" t="str">
            <v/>
          </cell>
          <cell r="F1306" t="str">
            <v/>
          </cell>
          <cell r="G1306" t="str">
            <v/>
          </cell>
          <cell r="H1306" t="str">
            <v/>
          </cell>
          <cell r="I1306" t="str">
            <v/>
          </cell>
          <cell r="J1306" t="str">
            <v/>
          </cell>
          <cell r="K1306" t="str">
            <v/>
          </cell>
          <cell r="L1306" t="str">
            <v/>
          </cell>
          <cell r="M1306">
            <v>0</v>
          </cell>
          <cell r="Q1306" t="str">
            <v>SOV</v>
          </cell>
          <cell r="R1306">
            <v>1</v>
          </cell>
          <cell r="T1306" t="str">
            <v>PPROMOTION DE L'ASSAINISSEMENT DES CENTRES SEMI-URBAINS</v>
          </cell>
          <cell r="U1306" t="str">
            <v>AWTF</v>
          </cell>
          <cell r="V1306" t="str">
            <v>E</v>
          </cell>
          <cell r="W1306" t="str">
            <v>Water Sup/Sanit</v>
          </cell>
          <cell r="X1306" t="str">
            <v>EB</v>
          </cell>
          <cell r="Y1306" t="str">
            <v>Sanitation</v>
          </cell>
          <cell r="Z1306" t="str">
            <v>EB0</v>
          </cell>
          <cell r="AA1306" t="str">
            <v>Sanitation</v>
          </cell>
          <cell r="AB1306" t="str">
            <v>5600</v>
          </cell>
          <cell r="AC1306" t="str">
            <v>46</v>
          </cell>
          <cell r="AD1306" t="str">
            <v>APVD</v>
          </cell>
        </row>
        <row r="1307">
          <cell r="A1307" t="str">
            <v>P-TG-FA0-012</v>
          </cell>
          <cell r="B1307" t="str">
            <v>2100150042244</v>
          </cell>
          <cell r="C1307" t="str">
            <v>Togo</v>
          </cell>
          <cell r="D1307" t="str">
            <v/>
          </cell>
          <cell r="E1307" t="str">
            <v/>
          </cell>
          <cell r="F1307" t="str">
            <v/>
          </cell>
          <cell r="G1307" t="str">
            <v/>
          </cell>
          <cell r="H1307" t="str">
            <v/>
          </cell>
          <cell r="I1307" t="str">
            <v/>
          </cell>
          <cell r="J1307">
            <v>36576.06</v>
          </cell>
          <cell r="K1307">
            <v>190498.05</v>
          </cell>
          <cell r="L1307" t="str">
            <v/>
          </cell>
          <cell r="M1307">
            <v>227074.11</v>
          </cell>
          <cell r="Q1307" t="str">
            <v>SOV</v>
          </cell>
          <cell r="R1307">
            <v>0.33333333333333331</v>
          </cell>
          <cell r="T1307" t="str">
            <v>PROJET D'APPUI AU VOLET SOCIAL DU PROGRAMME CIZO DU TOGO - P</v>
          </cell>
          <cell r="U1307" t="str">
            <v>PERN1</v>
          </cell>
          <cell r="V1307" t="str">
            <v>F</v>
          </cell>
          <cell r="W1307" t="str">
            <v>Power</v>
          </cell>
          <cell r="X1307" t="str">
            <v>FA</v>
          </cell>
          <cell r="Y1307" t="str">
            <v>Electricity</v>
          </cell>
          <cell r="Z1307" t="str">
            <v>FA0</v>
          </cell>
          <cell r="AA1307" t="str">
            <v>Electricity</v>
          </cell>
          <cell r="AB1307" t="str">
            <v>2100</v>
          </cell>
          <cell r="AC1307" t="str">
            <v>10</v>
          </cell>
          <cell r="AD1307" t="str">
            <v>OnGo</v>
          </cell>
        </row>
        <row r="1308">
          <cell r="A1308" t="str">
            <v>P-TG-FA0-012</v>
          </cell>
          <cell r="B1308" t="str">
            <v>2100155040619</v>
          </cell>
          <cell r="C1308" t="str">
            <v>Togo</v>
          </cell>
          <cell r="D1308" t="str">
            <v/>
          </cell>
          <cell r="E1308" t="str">
            <v/>
          </cell>
          <cell r="F1308" t="str">
            <v/>
          </cell>
          <cell r="G1308" t="str">
            <v/>
          </cell>
          <cell r="H1308" t="str">
            <v/>
          </cell>
          <cell r="I1308" t="str">
            <v/>
          </cell>
          <cell r="J1308">
            <v>30968.760000000002</v>
          </cell>
          <cell r="K1308">
            <v>163658.25</v>
          </cell>
          <cell r="L1308" t="str">
            <v/>
          </cell>
          <cell r="M1308">
            <v>194627.01</v>
          </cell>
          <cell r="Q1308" t="str">
            <v>SOV</v>
          </cell>
          <cell r="R1308">
            <v>0.33333333333333331</v>
          </cell>
          <cell r="T1308" t="str">
            <v>PROJET D'APPUI AU VOLET SOCIAL DU PROGRAMME CIZO DU TOGO - P</v>
          </cell>
          <cell r="U1308" t="str">
            <v>PERN1</v>
          </cell>
          <cell r="V1308" t="str">
            <v>F</v>
          </cell>
          <cell r="W1308" t="str">
            <v>Power</v>
          </cell>
          <cell r="X1308" t="str">
            <v>FA</v>
          </cell>
          <cell r="Y1308" t="str">
            <v>Electricity</v>
          </cell>
          <cell r="Z1308" t="str">
            <v>FA0</v>
          </cell>
          <cell r="AA1308" t="str">
            <v>Electricity</v>
          </cell>
          <cell r="AB1308" t="str">
            <v>2100</v>
          </cell>
          <cell r="AC1308" t="str">
            <v>40</v>
          </cell>
          <cell r="AD1308" t="str">
            <v>OnGo</v>
          </cell>
        </row>
        <row r="1309">
          <cell r="A1309" t="str">
            <v>P-TG-FA0-012</v>
          </cell>
          <cell r="B1309" t="str">
            <v>5580155000651</v>
          </cell>
          <cell r="C1309" t="str">
            <v>Togo</v>
          </cell>
          <cell r="D1309" t="str">
            <v/>
          </cell>
          <cell r="E1309" t="str">
            <v/>
          </cell>
          <cell r="F1309" t="str">
            <v/>
          </cell>
          <cell r="G1309" t="str">
            <v/>
          </cell>
          <cell r="H1309" t="str">
            <v/>
          </cell>
          <cell r="I1309">
            <v>16369.740000000002</v>
          </cell>
          <cell r="J1309">
            <v>131729.78999999998</v>
          </cell>
          <cell r="K1309">
            <v>901435.05</v>
          </cell>
          <cell r="L1309">
            <v>604346.04</v>
          </cell>
          <cell r="M1309">
            <v>1653880.62</v>
          </cell>
          <cell r="Q1309" t="str">
            <v>SOV</v>
          </cell>
          <cell r="R1309">
            <v>0.33333333333333331</v>
          </cell>
          <cell r="T1309" t="str">
            <v>PROJET D'APPUI AU VOLET SOCIAL DU PROGRAMME CIZO DU TOGO - P</v>
          </cell>
          <cell r="U1309" t="str">
            <v>PERN1</v>
          </cell>
          <cell r="V1309" t="str">
            <v>F</v>
          </cell>
          <cell r="W1309" t="str">
            <v>Power</v>
          </cell>
          <cell r="X1309" t="str">
            <v>FA</v>
          </cell>
          <cell r="Y1309" t="str">
            <v>Electricity</v>
          </cell>
          <cell r="Z1309" t="str">
            <v>FA0</v>
          </cell>
          <cell r="AA1309" t="str">
            <v>Electricity</v>
          </cell>
          <cell r="AB1309" t="str">
            <v>5580</v>
          </cell>
          <cell r="AC1309" t="str">
            <v>40</v>
          </cell>
          <cell r="AD1309" t="str">
            <v>OnGo</v>
          </cell>
        </row>
        <row r="1310">
          <cell r="A1310" t="str">
            <v>P-TG-FF0-003</v>
          </cell>
          <cell r="B1310" t="str">
            <v>2100150043448</v>
          </cell>
          <cell r="C1310" t="str">
            <v>Togo</v>
          </cell>
          <cell r="D1310" t="str">
            <v/>
          </cell>
          <cell r="E1310" t="str">
            <v/>
          </cell>
          <cell r="F1310" t="str">
            <v/>
          </cell>
          <cell r="G1310" t="str">
            <v/>
          </cell>
          <cell r="H1310" t="str">
            <v/>
          </cell>
          <cell r="I1310" t="str">
            <v/>
          </cell>
          <cell r="J1310" t="str">
            <v/>
          </cell>
          <cell r="K1310" t="str">
            <v/>
          </cell>
          <cell r="L1310" t="str">
            <v/>
          </cell>
          <cell r="M1310">
            <v>0</v>
          </cell>
          <cell r="Q1310" t="str">
            <v>SOV</v>
          </cell>
          <cell r="R1310">
            <v>0.5</v>
          </cell>
          <cell r="T1310" t="str">
            <v>PROJECT TO ELECTRIFY 317 RURAL LOCALITIES IN TOGO VIA MINI-S</v>
          </cell>
          <cell r="U1310" t="str">
            <v>PERN3</v>
          </cell>
          <cell r="V1310" t="str">
            <v>F</v>
          </cell>
          <cell r="W1310" t="str">
            <v>Power</v>
          </cell>
          <cell r="X1310" t="str">
            <v>FF</v>
          </cell>
          <cell r="Y1310" t="str">
            <v>Solar Energy</v>
          </cell>
          <cell r="Z1310" t="str">
            <v>FF0</v>
          </cell>
          <cell r="AA1310" t="str">
            <v>Solar Energy</v>
          </cell>
          <cell r="AB1310" t="str">
            <v>2100</v>
          </cell>
          <cell r="AC1310" t="str">
            <v>10</v>
          </cell>
          <cell r="AD1310" t="str">
            <v>APVD</v>
          </cell>
        </row>
        <row r="1311">
          <cell r="A1311" t="str">
            <v>P-TG-FF0-003</v>
          </cell>
          <cell r="B1311" t="str">
            <v>5590155000201</v>
          </cell>
          <cell r="C1311" t="str">
            <v>Togo</v>
          </cell>
          <cell r="D1311" t="str">
            <v/>
          </cell>
          <cell r="E1311" t="str">
            <v/>
          </cell>
          <cell r="F1311" t="str">
            <v/>
          </cell>
          <cell r="G1311" t="str">
            <v/>
          </cell>
          <cell r="H1311" t="str">
            <v/>
          </cell>
          <cell r="I1311" t="str">
            <v/>
          </cell>
          <cell r="J1311" t="str">
            <v/>
          </cell>
          <cell r="K1311" t="str">
            <v/>
          </cell>
          <cell r="L1311" t="str">
            <v/>
          </cell>
          <cell r="M1311">
            <v>0</v>
          </cell>
          <cell r="Q1311" t="str">
            <v>SOV</v>
          </cell>
          <cell r="R1311">
            <v>0.5</v>
          </cell>
          <cell r="T1311" t="str">
            <v>PROJECT TO ELECTRIFY 317 RURAL LOCALITIES IN TOGO VIA MINI-S</v>
          </cell>
          <cell r="U1311" t="str">
            <v>PERN3</v>
          </cell>
          <cell r="V1311" t="str">
            <v>F</v>
          </cell>
          <cell r="W1311" t="str">
            <v>Power</v>
          </cell>
          <cell r="X1311" t="str">
            <v>FF</v>
          </cell>
          <cell r="Y1311" t="str">
            <v>Solar Energy</v>
          </cell>
          <cell r="Z1311" t="str">
            <v>FF0</v>
          </cell>
          <cell r="AA1311" t="str">
            <v>Solar Energy</v>
          </cell>
          <cell r="AB1311" t="str">
            <v>5590</v>
          </cell>
          <cell r="AC1311" t="str">
            <v>40</v>
          </cell>
          <cell r="AD1311" t="str">
            <v>APVD</v>
          </cell>
        </row>
        <row r="1312">
          <cell r="A1312" t="str">
            <v>P-TG-H00-003</v>
          </cell>
          <cell r="B1312" t="str">
            <v>5900155010753</v>
          </cell>
          <cell r="C1312" t="str">
            <v>Togo</v>
          </cell>
          <cell r="D1312" t="str">
            <v/>
          </cell>
          <cell r="E1312" t="str">
            <v/>
          </cell>
          <cell r="F1312">
            <v>90358.62</v>
          </cell>
          <cell r="G1312">
            <v>433252.11000000004</v>
          </cell>
          <cell r="H1312">
            <v>59285.340000000004</v>
          </cell>
          <cell r="I1312">
            <v>39204.61</v>
          </cell>
          <cell r="J1312">
            <v>372107.37</v>
          </cell>
          <cell r="K1312">
            <v>49185.729999999996</v>
          </cell>
          <cell r="L1312">
            <v>52751.51</v>
          </cell>
          <cell r="M1312">
            <v>1096145.29</v>
          </cell>
          <cell r="Q1312" t="str">
            <v>SOV</v>
          </cell>
          <cell r="R1312">
            <v>1</v>
          </cell>
          <cell r="T1312" t="str">
            <v>PROJET D'APPUI A L'INCLUSION FINANCIERE DES FEMMES VULNERABL</v>
          </cell>
          <cell r="U1312" t="str">
            <v>AHHD</v>
          </cell>
          <cell r="V1312" t="str">
            <v>H</v>
          </cell>
          <cell r="W1312" t="str">
            <v>Finance</v>
          </cell>
          <cell r="X1312" t="str">
            <v>H0</v>
          </cell>
          <cell r="Y1312" t="str">
            <v>Finance</v>
          </cell>
          <cell r="Z1312" t="str">
            <v>H00</v>
          </cell>
          <cell r="AA1312" t="str">
            <v>Finance</v>
          </cell>
          <cell r="AB1312" t="str">
            <v>5900</v>
          </cell>
          <cell r="AC1312" t="str">
            <v>84</v>
          </cell>
          <cell r="AD1312" t="str">
            <v>COMP</v>
          </cell>
        </row>
        <row r="1313">
          <cell r="A1313" t="str">
            <v>P-TG-I00-006</v>
          </cell>
          <cell r="B1313" t="str">
            <v>5700155002302</v>
          </cell>
          <cell r="C1313" t="str">
            <v>Togo</v>
          </cell>
          <cell r="D1313" t="str">
            <v/>
          </cell>
          <cell r="E1313">
            <v>87313.349999999991</v>
          </cell>
          <cell r="F1313">
            <v>465777.98999999993</v>
          </cell>
          <cell r="G1313">
            <v>234582.05000000005</v>
          </cell>
          <cell r="H1313" t="str">
            <v/>
          </cell>
          <cell r="I1313" t="str">
            <v/>
          </cell>
          <cell r="J1313" t="str">
            <v/>
          </cell>
          <cell r="K1313" t="str">
            <v/>
          </cell>
          <cell r="L1313" t="str">
            <v/>
          </cell>
          <cell r="M1313">
            <v>787673.39</v>
          </cell>
          <cell r="Q1313" t="str">
            <v>SOV</v>
          </cell>
          <cell r="R1313">
            <v>1</v>
          </cell>
          <cell r="T1313" t="str">
            <v>THE KARA AND LOME MARKET RECONSTRUCTION AND TRADERS SUPPORT</v>
          </cell>
          <cell r="U1313" t="str">
            <v>AHHD0</v>
          </cell>
          <cell r="V1313" t="str">
            <v>I</v>
          </cell>
          <cell r="W1313" t="str">
            <v>Social</v>
          </cell>
          <cell r="X1313" t="str">
            <v>I0</v>
          </cell>
          <cell r="Y1313" t="str">
            <v>Social</v>
          </cell>
          <cell r="Z1313" t="str">
            <v>I00</v>
          </cell>
          <cell r="AA1313" t="str">
            <v>Social</v>
          </cell>
          <cell r="AB1313" t="str">
            <v>5700</v>
          </cell>
          <cell r="AC1313" t="str">
            <v>41</v>
          </cell>
          <cell r="AD1313" t="str">
            <v>COMP</v>
          </cell>
        </row>
        <row r="1314">
          <cell r="A1314" t="str">
            <v>P-TG-I00-008</v>
          </cell>
          <cell r="B1314" t="str">
            <v>2100155042568</v>
          </cell>
          <cell r="C1314" t="str">
            <v>Togo</v>
          </cell>
          <cell r="D1314" t="str">
            <v/>
          </cell>
          <cell r="E1314" t="str">
            <v/>
          </cell>
          <cell r="F1314" t="str">
            <v/>
          </cell>
          <cell r="G1314" t="str">
            <v/>
          </cell>
          <cell r="H1314" t="str">
            <v/>
          </cell>
          <cell r="I1314" t="str">
            <v/>
          </cell>
          <cell r="J1314" t="str">
            <v/>
          </cell>
          <cell r="K1314" t="str">
            <v/>
          </cell>
          <cell r="L1314" t="str">
            <v/>
          </cell>
          <cell r="M1314">
            <v>0</v>
          </cell>
          <cell r="Q1314" t="str">
            <v>SOV</v>
          </cell>
          <cell r="R1314">
            <v>0.33333333333333331</v>
          </cell>
          <cell r="T1314" t="str">
            <v>ACCOMPAGNEMENT DES JEUNES ENTREPRENEURS SUR LES CHAINES DE V</v>
          </cell>
          <cell r="U1314" t="str">
            <v>AHHD</v>
          </cell>
          <cell r="V1314" t="str">
            <v>I</v>
          </cell>
          <cell r="W1314" t="str">
            <v>Social</v>
          </cell>
          <cell r="X1314" t="str">
            <v>I0</v>
          </cell>
          <cell r="Y1314" t="str">
            <v>Social</v>
          </cell>
          <cell r="Z1314" t="str">
            <v>I00</v>
          </cell>
          <cell r="AA1314" t="str">
            <v>Social</v>
          </cell>
          <cell r="AB1314" t="str">
            <v>2100</v>
          </cell>
          <cell r="AC1314" t="str">
            <v>41</v>
          </cell>
          <cell r="AD1314" t="str">
            <v>APVD</v>
          </cell>
        </row>
        <row r="1315">
          <cell r="A1315" t="str">
            <v>P-TG-I00-008</v>
          </cell>
          <cell r="B1315" t="str">
            <v>5900150003701</v>
          </cell>
          <cell r="C1315" t="str">
            <v>Togo</v>
          </cell>
          <cell r="D1315" t="str">
            <v/>
          </cell>
          <cell r="E1315" t="str">
            <v/>
          </cell>
          <cell r="F1315" t="str">
            <v/>
          </cell>
          <cell r="G1315" t="str">
            <v/>
          </cell>
          <cell r="H1315" t="str">
            <v/>
          </cell>
          <cell r="I1315" t="str">
            <v/>
          </cell>
          <cell r="J1315" t="str">
            <v/>
          </cell>
          <cell r="K1315" t="str">
            <v/>
          </cell>
          <cell r="L1315" t="str">
            <v/>
          </cell>
          <cell r="M1315">
            <v>0</v>
          </cell>
          <cell r="Q1315" t="str">
            <v>SOV</v>
          </cell>
          <cell r="R1315">
            <v>0.33333333333333331</v>
          </cell>
          <cell r="T1315" t="str">
            <v>ACCOMPAGNEMENT DES JEUNES ENTREPRENEURS SUR LES CHAINES DE V</v>
          </cell>
          <cell r="U1315" t="str">
            <v>AHHD</v>
          </cell>
          <cell r="V1315" t="str">
            <v>I</v>
          </cell>
          <cell r="W1315" t="str">
            <v>Social</v>
          </cell>
          <cell r="X1315" t="str">
            <v>I0</v>
          </cell>
          <cell r="Y1315" t="str">
            <v>Social</v>
          </cell>
          <cell r="Z1315" t="str">
            <v>I00</v>
          </cell>
          <cell r="AA1315" t="str">
            <v>Social</v>
          </cell>
          <cell r="AB1315" t="str">
            <v>5900</v>
          </cell>
          <cell r="AC1315" t="str">
            <v>10</v>
          </cell>
          <cell r="AD1315" t="str">
            <v>APVD</v>
          </cell>
        </row>
        <row r="1316">
          <cell r="A1316" t="str">
            <v>P-TG-I00-008</v>
          </cell>
          <cell r="B1316" t="str">
            <v>5900155018157</v>
          </cell>
          <cell r="C1316" t="str">
            <v>Togo</v>
          </cell>
          <cell r="D1316" t="str">
            <v/>
          </cell>
          <cell r="E1316" t="str">
            <v/>
          </cell>
          <cell r="F1316" t="str">
            <v/>
          </cell>
          <cell r="G1316" t="str">
            <v/>
          </cell>
          <cell r="H1316" t="str">
            <v/>
          </cell>
          <cell r="I1316" t="str">
            <v/>
          </cell>
          <cell r="J1316" t="str">
            <v/>
          </cell>
          <cell r="K1316" t="str">
            <v/>
          </cell>
          <cell r="L1316" t="str">
            <v/>
          </cell>
          <cell r="M1316">
            <v>0</v>
          </cell>
          <cell r="Q1316" t="str">
            <v>SOV</v>
          </cell>
          <cell r="R1316">
            <v>0.33333333333333331</v>
          </cell>
          <cell r="T1316" t="str">
            <v>ACCOMPAGNEMENT DES JEUNES ENTREPRENEURS SUR LES CHAINES DE V</v>
          </cell>
          <cell r="U1316" t="str">
            <v>AHHD</v>
          </cell>
          <cell r="V1316" t="str">
            <v>I</v>
          </cell>
          <cell r="W1316" t="str">
            <v>Social</v>
          </cell>
          <cell r="X1316" t="str">
            <v>I0</v>
          </cell>
          <cell r="Y1316" t="str">
            <v>Social</v>
          </cell>
          <cell r="Z1316" t="str">
            <v>I00</v>
          </cell>
          <cell r="AA1316" t="str">
            <v>Social</v>
          </cell>
          <cell r="AB1316" t="str">
            <v>5900</v>
          </cell>
          <cell r="AC1316" t="str">
            <v>41</v>
          </cell>
          <cell r="AD1316" t="str">
            <v>APVD</v>
          </cell>
        </row>
        <row r="1317">
          <cell r="A1317" t="str">
            <v>P-TG-IZ0-002</v>
          </cell>
          <cell r="B1317" t="str">
            <v>2100155030917</v>
          </cell>
          <cell r="C1317" t="str">
            <v>Togo</v>
          </cell>
          <cell r="D1317" t="str">
            <v/>
          </cell>
          <cell r="E1317">
            <v>239911.02000000002</v>
          </cell>
          <cell r="F1317">
            <v>263747.57</v>
          </cell>
          <cell r="G1317">
            <v>903220.54000000015</v>
          </cell>
          <cell r="H1317">
            <v>1013804.3499999999</v>
          </cell>
          <cell r="I1317">
            <v>634988.46</v>
          </cell>
          <cell r="J1317">
            <v>816362.06</v>
          </cell>
          <cell r="K1317">
            <v>1284152.3200000001</v>
          </cell>
          <cell r="L1317">
            <v>710299.61000000022</v>
          </cell>
          <cell r="M1317">
            <v>5866485.9300000006</v>
          </cell>
          <cell r="Q1317" t="str">
            <v>SOV</v>
          </cell>
          <cell r="R1317">
            <v>0.33333333333333331</v>
          </cell>
          <cell r="T1317" t="str">
            <v>PROJET D'APPUI A L'EMPLOYABILITE ET L'INSERTION DES JEUNES D</v>
          </cell>
          <cell r="U1317" t="str">
            <v>AHHD</v>
          </cell>
          <cell r="V1317" t="str">
            <v>I</v>
          </cell>
          <cell r="W1317" t="str">
            <v>Social</v>
          </cell>
          <cell r="X1317" t="str">
            <v>IZ</v>
          </cell>
          <cell r="Y1317" t="str">
            <v>More Than One Social Sub-Sector</v>
          </cell>
          <cell r="Z1317" t="str">
            <v>IZ0</v>
          </cell>
          <cell r="AA1317" t="str">
            <v>More Than One Social Sub-Sector</v>
          </cell>
          <cell r="AB1317" t="str">
            <v>2100</v>
          </cell>
          <cell r="AC1317" t="str">
            <v>41</v>
          </cell>
          <cell r="AD1317" t="str">
            <v>OnGo</v>
          </cell>
        </row>
        <row r="1318">
          <cell r="A1318" t="str">
            <v>P-TG-IZ0-002</v>
          </cell>
          <cell r="B1318" t="str">
            <v>2200160001789</v>
          </cell>
          <cell r="C1318" t="str">
            <v>Togo</v>
          </cell>
          <cell r="D1318" t="str">
            <v/>
          </cell>
          <cell r="E1318">
            <v>654655</v>
          </cell>
          <cell r="F1318" t="str">
            <v/>
          </cell>
          <cell r="G1318">
            <v>846623.45</v>
          </cell>
          <cell r="H1318">
            <v>2486965.1800000002</v>
          </cell>
          <cell r="I1318">
            <v>1567942.41</v>
          </cell>
          <cell r="J1318">
            <v>931485.5</v>
          </cell>
          <cell r="K1318" t="str">
            <v/>
          </cell>
          <cell r="L1318" t="str">
            <v/>
          </cell>
          <cell r="M1318">
            <v>6487671.54</v>
          </cell>
          <cell r="Q1318" t="str">
            <v>SOV</v>
          </cell>
          <cell r="R1318">
            <v>0.33333333333333331</v>
          </cell>
          <cell r="T1318" t="str">
            <v>PROJET D'APPUI A L'EMPLOYABILITE ET L'INSERTION DES JEUNES D</v>
          </cell>
          <cell r="U1318" t="str">
            <v>AHHD</v>
          </cell>
          <cell r="V1318" t="str">
            <v>I</v>
          </cell>
          <cell r="W1318" t="str">
            <v>Social</v>
          </cell>
          <cell r="X1318" t="str">
            <v>IZ</v>
          </cell>
          <cell r="Y1318" t="str">
            <v>More Than One Social Sub-Sector</v>
          </cell>
          <cell r="Z1318" t="str">
            <v>IZ0</v>
          </cell>
          <cell r="AA1318" t="str">
            <v>More Than One Social Sub-Sector</v>
          </cell>
          <cell r="AB1318" t="str">
            <v>2200</v>
          </cell>
          <cell r="AC1318" t="str">
            <v>10</v>
          </cell>
          <cell r="AD1318" t="str">
            <v>OnGo</v>
          </cell>
        </row>
        <row r="1319">
          <cell r="A1319" t="str">
            <v>P-TG-IZ0-002</v>
          </cell>
          <cell r="B1319" t="str">
            <v>5900155009102</v>
          </cell>
          <cell r="C1319" t="str">
            <v>Togo</v>
          </cell>
          <cell r="D1319" t="str">
            <v/>
          </cell>
          <cell r="E1319" t="str">
            <v/>
          </cell>
          <cell r="F1319">
            <v>28006.640000000003</v>
          </cell>
          <cell r="G1319">
            <v>16544.689999999999</v>
          </cell>
          <cell r="H1319">
            <v>79226.5</v>
          </cell>
          <cell r="I1319">
            <v>113884.79000000001</v>
          </cell>
          <cell r="J1319">
            <v>328267.44999999995</v>
          </cell>
          <cell r="K1319">
            <v>406070.91</v>
          </cell>
          <cell r="L1319">
            <v>54106.979999999996</v>
          </cell>
          <cell r="M1319">
            <v>1026107.96</v>
          </cell>
          <cell r="Q1319" t="str">
            <v>SOV</v>
          </cell>
          <cell r="R1319">
            <v>0.33333333333333331</v>
          </cell>
          <cell r="T1319" t="str">
            <v>PROJET D'APPUI A L'EMPLOYABILITE ET L'INSERTION DES JEUNES D</v>
          </cell>
          <cell r="U1319" t="str">
            <v>AHHD</v>
          </cell>
          <cell r="V1319" t="str">
            <v>I</v>
          </cell>
          <cell r="W1319" t="str">
            <v>Social</v>
          </cell>
          <cell r="X1319" t="str">
            <v>IZ</v>
          </cell>
          <cell r="Y1319" t="str">
            <v>More Than One Social Sub-Sector</v>
          </cell>
          <cell r="Z1319" t="str">
            <v>IZ0</v>
          </cell>
          <cell r="AA1319" t="str">
            <v>More Than One Social Sub-Sector</v>
          </cell>
          <cell r="AB1319" t="str">
            <v>5900</v>
          </cell>
          <cell r="AC1319" t="str">
            <v>41</v>
          </cell>
          <cell r="AD1319" t="str">
            <v>OnGo</v>
          </cell>
        </row>
        <row r="1320">
          <cell r="A1320" t="str">
            <v>P-TG-IZ0-004</v>
          </cell>
          <cell r="B1320" t="str">
            <v>5900155018309</v>
          </cell>
          <cell r="C1320" t="str">
            <v>Togo</v>
          </cell>
          <cell r="D1320" t="str">
            <v/>
          </cell>
          <cell r="E1320" t="str">
            <v/>
          </cell>
          <cell r="F1320" t="str">
            <v/>
          </cell>
          <cell r="G1320" t="str">
            <v/>
          </cell>
          <cell r="H1320" t="str">
            <v/>
          </cell>
          <cell r="I1320" t="str">
            <v/>
          </cell>
          <cell r="J1320" t="str">
            <v/>
          </cell>
          <cell r="K1320" t="str">
            <v/>
          </cell>
          <cell r="L1320" t="str">
            <v/>
          </cell>
          <cell r="M1320">
            <v>0</v>
          </cell>
          <cell r="Q1320" t="str">
            <v>SOV</v>
          </cell>
          <cell r="R1320">
            <v>1</v>
          </cell>
          <cell r="T1320" t="str">
            <v>PROJET DE RENFORCEMENT DE LA COHÉSION SOCIALE AU TOGO</v>
          </cell>
          <cell r="U1320" t="str">
            <v>AHWS3</v>
          </cell>
          <cell r="V1320" t="str">
            <v>I</v>
          </cell>
          <cell r="W1320" t="str">
            <v>Social</v>
          </cell>
          <cell r="X1320" t="str">
            <v>IZ</v>
          </cell>
          <cell r="Y1320" t="str">
            <v>More Than One Social Sub-Sector</v>
          </cell>
          <cell r="Z1320" t="str">
            <v>IZ0</v>
          </cell>
          <cell r="AA1320" t="str">
            <v>More Than One Social Sub-Sector</v>
          </cell>
          <cell r="AB1320" t="str">
            <v>5900</v>
          </cell>
          <cell r="AC1320" t="str">
            <v>84</v>
          </cell>
          <cell r="AD1320" t="str">
            <v>APVD</v>
          </cell>
        </row>
        <row r="1321">
          <cell r="A1321" t="str">
            <v>P-TG-J00-001</v>
          </cell>
          <cell r="B1321" t="str">
            <v>2100150043695</v>
          </cell>
          <cell r="C1321" t="str">
            <v>Togo</v>
          </cell>
          <cell r="D1321" t="str">
            <v/>
          </cell>
          <cell r="E1321" t="str">
            <v/>
          </cell>
          <cell r="F1321" t="str">
            <v/>
          </cell>
          <cell r="G1321" t="str">
            <v/>
          </cell>
          <cell r="H1321" t="str">
            <v/>
          </cell>
          <cell r="I1321" t="str">
            <v/>
          </cell>
          <cell r="J1321" t="str">
            <v/>
          </cell>
          <cell r="K1321" t="str">
            <v/>
          </cell>
          <cell r="L1321" t="str">
            <v/>
          </cell>
          <cell r="M1321">
            <v>0</v>
          </cell>
          <cell r="Q1321" t="str">
            <v>SOV</v>
          </cell>
          <cell r="R1321">
            <v>0.5</v>
          </cell>
          <cell r="T1321" t="str">
            <v>ETUDES DE FAISABILITÉ DU PROJET DE CONSTRUCTION DES 20 000 L</v>
          </cell>
          <cell r="U1321" t="str">
            <v>PICU2</v>
          </cell>
          <cell r="V1321" t="str">
            <v>J</v>
          </cell>
          <cell r="W1321" t="str">
            <v>Urban Developm.</v>
          </cell>
          <cell r="X1321" t="str">
            <v>J0</v>
          </cell>
          <cell r="Y1321" t="str">
            <v>Urban Development</v>
          </cell>
          <cell r="Z1321" t="str">
            <v>J00</v>
          </cell>
          <cell r="AA1321" t="str">
            <v>Urban Development</v>
          </cell>
          <cell r="AB1321" t="str">
            <v>2100</v>
          </cell>
          <cell r="AC1321" t="str">
            <v>10</v>
          </cell>
          <cell r="AD1321" t="str">
            <v>APVD</v>
          </cell>
        </row>
        <row r="1322">
          <cell r="A1322" t="str">
            <v>P-TG-J00-001</v>
          </cell>
          <cell r="B1322" t="str">
            <v>2100155042569</v>
          </cell>
          <cell r="C1322" t="str">
            <v>Togo</v>
          </cell>
          <cell r="D1322" t="str">
            <v/>
          </cell>
          <cell r="E1322" t="str">
            <v/>
          </cell>
          <cell r="F1322" t="str">
            <v/>
          </cell>
          <cell r="G1322" t="str">
            <v/>
          </cell>
          <cell r="H1322" t="str">
            <v/>
          </cell>
          <cell r="I1322" t="str">
            <v/>
          </cell>
          <cell r="J1322" t="str">
            <v/>
          </cell>
          <cell r="K1322" t="str">
            <v/>
          </cell>
          <cell r="L1322" t="str">
            <v/>
          </cell>
          <cell r="M1322">
            <v>0</v>
          </cell>
          <cell r="Q1322" t="str">
            <v>SOV</v>
          </cell>
          <cell r="R1322">
            <v>0.5</v>
          </cell>
          <cell r="T1322" t="str">
            <v>ETUDES DE FAISABILITÉ DU PROJET DE CONSTRUCTION DES 20 000 L</v>
          </cell>
          <cell r="U1322" t="str">
            <v>PICU2</v>
          </cell>
          <cell r="V1322" t="str">
            <v>J</v>
          </cell>
          <cell r="W1322" t="str">
            <v>Urban Developm.</v>
          </cell>
          <cell r="X1322" t="str">
            <v>J0</v>
          </cell>
          <cell r="Y1322" t="str">
            <v>Urban Development</v>
          </cell>
          <cell r="Z1322" t="str">
            <v>J00</v>
          </cell>
          <cell r="AA1322" t="str">
            <v>Urban Development</v>
          </cell>
          <cell r="AB1322" t="str">
            <v>2100</v>
          </cell>
          <cell r="AC1322" t="str">
            <v>41</v>
          </cell>
          <cell r="AD1322" t="str">
            <v>APVD</v>
          </cell>
        </row>
        <row r="1323">
          <cell r="A1323" t="str">
            <v>P-TG-K00-014</v>
          </cell>
          <cell r="B1323" t="str">
            <v>5900155016158</v>
          </cell>
          <cell r="C1323" t="str">
            <v>Togo</v>
          </cell>
          <cell r="D1323" t="str">
            <v/>
          </cell>
          <cell r="E1323" t="str">
            <v/>
          </cell>
          <cell r="F1323" t="str">
            <v/>
          </cell>
          <cell r="G1323" t="str">
            <v/>
          </cell>
          <cell r="H1323" t="str">
            <v/>
          </cell>
          <cell r="I1323">
            <v>180244.21</v>
          </cell>
          <cell r="J1323" t="str">
            <v/>
          </cell>
          <cell r="K1323">
            <v>158918.38000000003</v>
          </cell>
          <cell r="L1323">
            <v>42415.01</v>
          </cell>
          <cell r="M1323">
            <v>381577.60000000003</v>
          </cell>
          <cell r="Q1323" t="str">
            <v>SOV</v>
          </cell>
          <cell r="R1323">
            <v>1</v>
          </cell>
          <cell r="T1323" t="str">
            <v>PROJET D'APPUI À L'EXÉCUTION DU PND DU TOGO 2018-2022 (PAE-P</v>
          </cell>
          <cell r="U1323" t="str">
            <v>COTG</v>
          </cell>
          <cell r="V1323" t="str">
            <v>K</v>
          </cell>
          <cell r="W1323" t="str">
            <v>Multi-Sector</v>
          </cell>
          <cell r="X1323" t="str">
            <v>K0</v>
          </cell>
          <cell r="Y1323" t="str">
            <v>Multi-Sector</v>
          </cell>
          <cell r="Z1323" t="str">
            <v>K00</v>
          </cell>
          <cell r="AA1323" t="str">
            <v>Multi-Sector</v>
          </cell>
          <cell r="AB1323" t="str">
            <v>5900</v>
          </cell>
          <cell r="AC1323" t="str">
            <v>84</v>
          </cell>
          <cell r="AD1323" t="str">
            <v>OnGo</v>
          </cell>
        </row>
        <row r="1324">
          <cell r="A1324" t="str">
            <v>P-TG-K00-015</v>
          </cell>
          <cell r="B1324" t="str">
            <v>5900155016257</v>
          </cell>
          <cell r="C1324" t="str">
            <v>Togo</v>
          </cell>
          <cell r="D1324" t="str">
            <v/>
          </cell>
          <cell r="E1324" t="str">
            <v/>
          </cell>
          <cell r="F1324" t="str">
            <v/>
          </cell>
          <cell r="G1324" t="str">
            <v/>
          </cell>
          <cell r="H1324" t="str">
            <v/>
          </cell>
          <cell r="I1324" t="str">
            <v/>
          </cell>
          <cell r="J1324">
            <v>94962.82</v>
          </cell>
          <cell r="K1324">
            <v>123627.80000000002</v>
          </cell>
          <cell r="L1324">
            <v>52350.65</v>
          </cell>
          <cell r="M1324">
            <v>270941.27</v>
          </cell>
          <cell r="Q1324" t="str">
            <v>SOV</v>
          </cell>
          <cell r="R1324">
            <v>1</v>
          </cell>
          <cell r="T1324" t="str">
            <v>FACILITÉ D’APPUI AUX INVESTISSEMENTS AGRICOLES DES JEUNES (F</v>
          </cell>
          <cell r="U1324" t="str">
            <v>AHHD</v>
          </cell>
          <cell r="V1324" t="str">
            <v>K</v>
          </cell>
          <cell r="W1324" t="str">
            <v>Multi-Sector</v>
          </cell>
          <cell r="X1324" t="str">
            <v>K0</v>
          </cell>
          <cell r="Y1324" t="str">
            <v>Multi-Sector</v>
          </cell>
          <cell r="Z1324" t="str">
            <v>K00</v>
          </cell>
          <cell r="AA1324" t="str">
            <v>Multi-Sector</v>
          </cell>
          <cell r="AB1324" t="str">
            <v>5900</v>
          </cell>
          <cell r="AC1324" t="str">
            <v>84</v>
          </cell>
          <cell r="AD1324" t="str">
            <v>OnGo</v>
          </cell>
        </row>
        <row r="1325">
          <cell r="A1325" t="str">
            <v>P-TG-KA0-002</v>
          </cell>
          <cell r="B1325" t="str">
            <v>2100155036123</v>
          </cell>
          <cell r="C1325" t="str">
            <v>Togo</v>
          </cell>
          <cell r="D1325" t="str">
            <v/>
          </cell>
          <cell r="E1325" t="str">
            <v/>
          </cell>
          <cell r="F1325" t="str">
            <v/>
          </cell>
          <cell r="G1325">
            <v>2320000</v>
          </cell>
          <cell r="H1325" t="str">
            <v/>
          </cell>
          <cell r="I1325" t="str">
            <v/>
          </cell>
          <cell r="J1325" t="str">
            <v/>
          </cell>
          <cell r="K1325" t="str">
            <v/>
          </cell>
          <cell r="L1325" t="str">
            <v/>
          </cell>
          <cell r="M1325">
            <v>2320000</v>
          </cell>
          <cell r="Q1325" t="str">
            <v>SOV</v>
          </cell>
          <cell r="R1325">
            <v>0.5</v>
          </cell>
          <cell r="T1325" t="str">
            <v>PROGRAMME D'APPUI A LA GOUVERNANCE ET A LA PROMOTION DE L'AG</v>
          </cell>
          <cell r="U1325" t="str">
            <v>ECGF1</v>
          </cell>
          <cell r="V1325" t="str">
            <v>K</v>
          </cell>
          <cell r="W1325" t="str">
            <v>Multi-Sector</v>
          </cell>
          <cell r="X1325" t="str">
            <v>KA</v>
          </cell>
          <cell r="Y1325" t="str">
            <v>Public Sector Management</v>
          </cell>
          <cell r="Z1325" t="str">
            <v>KA0</v>
          </cell>
          <cell r="AA1325" t="str">
            <v>Public Sector Management</v>
          </cell>
          <cell r="AB1325" t="str">
            <v>2100</v>
          </cell>
          <cell r="AC1325" t="str">
            <v>20</v>
          </cell>
          <cell r="AD1325" t="str">
            <v>COMP</v>
          </cell>
        </row>
        <row r="1326">
          <cell r="A1326" t="str">
            <v>P-TG-KA0-002</v>
          </cell>
          <cell r="B1326" t="str">
            <v>5900155012802</v>
          </cell>
          <cell r="C1326" t="str">
            <v>Togo</v>
          </cell>
          <cell r="D1326" t="str">
            <v/>
          </cell>
          <cell r="E1326" t="str">
            <v/>
          </cell>
          <cell r="F1326" t="str">
            <v/>
          </cell>
          <cell r="G1326">
            <v>7210000</v>
          </cell>
          <cell r="H1326" t="str">
            <v/>
          </cell>
          <cell r="I1326" t="str">
            <v/>
          </cell>
          <cell r="J1326" t="str">
            <v/>
          </cell>
          <cell r="K1326" t="str">
            <v/>
          </cell>
          <cell r="L1326" t="str">
            <v/>
          </cell>
          <cell r="M1326">
            <v>7210000</v>
          </cell>
          <cell r="Q1326" t="str">
            <v>SOV</v>
          </cell>
          <cell r="R1326">
            <v>0.5</v>
          </cell>
          <cell r="T1326" t="str">
            <v>PROGRAMME D'APPUI A LA GOUVERNANCE ET A LA PROMOTION DE L'AG</v>
          </cell>
          <cell r="U1326" t="str">
            <v>ECGF1</v>
          </cell>
          <cell r="V1326" t="str">
            <v>K</v>
          </cell>
          <cell r="W1326" t="str">
            <v>Multi-Sector</v>
          </cell>
          <cell r="X1326" t="str">
            <v>KA</v>
          </cell>
          <cell r="Y1326" t="str">
            <v>Public Sector Management</v>
          </cell>
          <cell r="Z1326" t="str">
            <v>KA0</v>
          </cell>
          <cell r="AA1326" t="str">
            <v>Public Sector Management</v>
          </cell>
          <cell r="AB1326" t="str">
            <v>5900</v>
          </cell>
          <cell r="AC1326" t="str">
            <v>20</v>
          </cell>
          <cell r="AD1326" t="str">
            <v>COMP</v>
          </cell>
        </row>
        <row r="1327">
          <cell r="A1327" t="str">
            <v>P-TG-KF0-008</v>
          </cell>
          <cell r="B1327" t="str">
            <v>5900150000701</v>
          </cell>
          <cell r="C1327" t="str">
            <v>Togo</v>
          </cell>
          <cell r="D1327" t="str">
            <v/>
          </cell>
          <cell r="E1327">
            <v>5635.91</v>
          </cell>
          <cell r="F1327">
            <v>556087.14999999991</v>
          </cell>
          <cell r="G1327">
            <v>722459.94</v>
          </cell>
          <cell r="H1327">
            <v>1333971.3600000001</v>
          </cell>
          <cell r="I1327">
            <v>328452.63</v>
          </cell>
          <cell r="J1327">
            <v>124623.87</v>
          </cell>
          <cell r="K1327" t="str">
            <v/>
          </cell>
          <cell r="L1327" t="str">
            <v/>
          </cell>
          <cell r="M1327">
            <v>3071230.8600000003</v>
          </cell>
          <cell r="Q1327" t="str">
            <v>SOV</v>
          </cell>
          <cell r="R1327">
            <v>0.5</v>
          </cell>
          <cell r="T1327" t="str">
            <v>PROJET D'APPUI À LA GOUVERNANCE FISCALE (PAGFI)</v>
          </cell>
          <cell r="U1327" t="str">
            <v>ECGF1</v>
          </cell>
          <cell r="V1327" t="str">
            <v>K</v>
          </cell>
          <cell r="W1327" t="str">
            <v>Multi-Sector</v>
          </cell>
          <cell r="X1327" t="str">
            <v>KF</v>
          </cell>
          <cell r="Y1327" t="str">
            <v>Institutional Support</v>
          </cell>
          <cell r="Z1327" t="str">
            <v>KF0</v>
          </cell>
          <cell r="AA1327" t="str">
            <v>Institutional Support</v>
          </cell>
          <cell r="AB1327" t="str">
            <v>5900</v>
          </cell>
          <cell r="AC1327" t="str">
            <v>10</v>
          </cell>
          <cell r="AD1327" t="str">
            <v>OnGo</v>
          </cell>
        </row>
        <row r="1328">
          <cell r="A1328" t="str">
            <v>P-TG-KF0-008</v>
          </cell>
          <cell r="B1328" t="str">
            <v>5900155009751</v>
          </cell>
          <cell r="C1328" t="str">
            <v>Togo</v>
          </cell>
          <cell r="D1328" t="str">
            <v/>
          </cell>
          <cell r="E1328">
            <v>153439.4</v>
          </cell>
          <cell r="F1328">
            <v>2021565.1600000004</v>
          </cell>
          <cell r="G1328">
            <v>1250635.06</v>
          </cell>
          <cell r="H1328">
            <v>3145467.15</v>
          </cell>
          <cell r="I1328">
            <v>2859870.1499999994</v>
          </cell>
          <cell r="J1328">
            <v>1315373.2799999998</v>
          </cell>
          <cell r="K1328">
            <v>1110328.56</v>
          </cell>
          <cell r="L1328">
            <v>4835.05</v>
          </cell>
          <cell r="M1328">
            <v>11861513.810000001</v>
          </cell>
          <cell r="Q1328" t="str">
            <v>SOV</v>
          </cell>
          <cell r="R1328">
            <v>0.5</v>
          </cell>
          <cell r="T1328" t="str">
            <v>PROJET D'APPUI À LA GOUVERNANCE FISCALE (PAGFI)</v>
          </cell>
          <cell r="U1328" t="str">
            <v>ECGF1</v>
          </cell>
          <cell r="V1328" t="str">
            <v>K</v>
          </cell>
          <cell r="W1328" t="str">
            <v>Multi-Sector</v>
          </cell>
          <cell r="X1328" t="str">
            <v>KF</v>
          </cell>
          <cell r="Y1328" t="str">
            <v>Institutional Support</v>
          </cell>
          <cell r="Z1328" t="str">
            <v>KF0</v>
          </cell>
          <cell r="AA1328" t="str">
            <v>Institutional Support</v>
          </cell>
          <cell r="AB1328" t="str">
            <v>5900</v>
          </cell>
          <cell r="AC1328" t="str">
            <v>41</v>
          </cell>
          <cell r="AD1328" t="str">
            <v>OnGo</v>
          </cell>
        </row>
        <row r="1329">
          <cell r="A1329" t="str">
            <v>P-TG-KF0-009</v>
          </cell>
          <cell r="B1329" t="str">
            <v>2100150042794</v>
          </cell>
          <cell r="C1329" t="str">
            <v>Togo</v>
          </cell>
          <cell r="D1329" t="str">
            <v/>
          </cell>
          <cell r="E1329" t="str">
            <v/>
          </cell>
          <cell r="F1329" t="str">
            <v/>
          </cell>
          <cell r="G1329" t="str">
            <v/>
          </cell>
          <cell r="H1329" t="str">
            <v/>
          </cell>
          <cell r="I1329" t="str">
            <v/>
          </cell>
          <cell r="J1329" t="str">
            <v/>
          </cell>
          <cell r="K1329">
            <v>4035.65</v>
          </cell>
          <cell r="L1329" t="str">
            <v/>
          </cell>
          <cell r="M1329">
            <v>4035.65</v>
          </cell>
          <cell r="Q1329" t="str">
            <v>SOV</v>
          </cell>
          <cell r="R1329">
            <v>0.5</v>
          </cell>
          <cell r="T1329" t="str">
            <v>PROJET D'APPUI À LA GOUVERNANCE ET AU DEVELOPPEMENT DU SECTE</v>
          </cell>
          <cell r="U1329" t="str">
            <v>ECGF1</v>
          </cell>
          <cell r="V1329" t="str">
            <v>K</v>
          </cell>
          <cell r="W1329" t="str">
            <v>Multi-Sector</v>
          </cell>
          <cell r="X1329" t="str">
            <v>KF</v>
          </cell>
          <cell r="Y1329" t="str">
            <v>Institutional Support</v>
          </cell>
          <cell r="Z1329" t="str">
            <v>KF0</v>
          </cell>
          <cell r="AA1329" t="str">
            <v>Institutional Support</v>
          </cell>
          <cell r="AB1329" t="str">
            <v>2100</v>
          </cell>
          <cell r="AC1329" t="str">
            <v>10</v>
          </cell>
          <cell r="AD1329" t="str">
            <v>OnGo</v>
          </cell>
        </row>
        <row r="1330">
          <cell r="A1330" t="str">
            <v>P-TG-KF0-009</v>
          </cell>
          <cell r="B1330" t="str">
            <v>2100155041221</v>
          </cell>
          <cell r="C1330" t="str">
            <v>Togo</v>
          </cell>
          <cell r="D1330" t="str">
            <v/>
          </cell>
          <cell r="E1330" t="str">
            <v/>
          </cell>
          <cell r="F1330" t="str">
            <v/>
          </cell>
          <cell r="G1330" t="str">
            <v/>
          </cell>
          <cell r="H1330" t="str">
            <v/>
          </cell>
          <cell r="I1330" t="str">
            <v/>
          </cell>
          <cell r="J1330" t="str">
            <v/>
          </cell>
          <cell r="K1330">
            <v>51744.25</v>
          </cell>
          <cell r="L1330">
            <v>113538.11</v>
          </cell>
          <cell r="M1330">
            <v>165282.35999999999</v>
          </cell>
          <cell r="Q1330" t="str">
            <v>SOV</v>
          </cell>
          <cell r="R1330">
            <v>0.5</v>
          </cell>
          <cell r="T1330" t="str">
            <v>PROJET D'APPUI À LA GOUVERNANCE ET AU DEVELOPPEMENT DU SECTE</v>
          </cell>
          <cell r="U1330" t="str">
            <v>ECGF1</v>
          </cell>
          <cell r="V1330" t="str">
            <v>K</v>
          </cell>
          <cell r="W1330" t="str">
            <v>Multi-Sector</v>
          </cell>
          <cell r="X1330" t="str">
            <v>KF</v>
          </cell>
          <cell r="Y1330" t="str">
            <v>Institutional Support</v>
          </cell>
          <cell r="Z1330" t="str">
            <v>KF0</v>
          </cell>
          <cell r="AA1330" t="str">
            <v>Institutional Support</v>
          </cell>
          <cell r="AB1330" t="str">
            <v>2100</v>
          </cell>
          <cell r="AC1330" t="str">
            <v>41</v>
          </cell>
          <cell r="AD1330" t="str">
            <v>OnGo</v>
          </cell>
        </row>
        <row r="1331">
          <cell r="A1331" t="str">
            <v>P-TG-KF0-010</v>
          </cell>
          <cell r="B1331" t="str">
            <v>5900155016905</v>
          </cell>
          <cell r="C1331" t="str">
            <v>Togo</v>
          </cell>
          <cell r="D1331" t="str">
            <v/>
          </cell>
          <cell r="E1331" t="str">
            <v/>
          </cell>
          <cell r="F1331" t="str">
            <v/>
          </cell>
          <cell r="G1331" t="str">
            <v/>
          </cell>
          <cell r="H1331" t="str">
            <v/>
          </cell>
          <cell r="I1331" t="str">
            <v/>
          </cell>
          <cell r="J1331" t="str">
            <v/>
          </cell>
          <cell r="K1331">
            <v>4330.1099999999997</v>
          </cell>
          <cell r="L1331" t="str">
            <v/>
          </cell>
          <cell r="M1331">
            <v>4330.1099999999997</v>
          </cell>
          <cell r="Q1331" t="str">
            <v>SOV</v>
          </cell>
          <cell r="R1331">
            <v>1</v>
          </cell>
          <cell r="T1331" t="str">
            <v>PROJET D’APPUI A LA PROMOTION DES INVESTSSEMENTS ET AU  DEVE</v>
          </cell>
          <cell r="U1331" t="str">
            <v>ECGF1</v>
          </cell>
          <cell r="V1331" t="str">
            <v>K</v>
          </cell>
          <cell r="W1331" t="str">
            <v>Multi-Sector</v>
          </cell>
          <cell r="X1331" t="str">
            <v>KF</v>
          </cell>
          <cell r="Y1331" t="str">
            <v>Institutional Support</v>
          </cell>
          <cell r="Z1331" t="str">
            <v>KF0</v>
          </cell>
          <cell r="AA1331" t="str">
            <v>Institutional Support</v>
          </cell>
          <cell r="AB1331" t="str">
            <v>5900</v>
          </cell>
          <cell r="AC1331" t="str">
            <v>84</v>
          </cell>
          <cell r="AD1331" t="str">
            <v>OnGo</v>
          </cell>
        </row>
        <row r="1332">
          <cell r="A1332" t="str">
            <v>P-TG-KZ0-002</v>
          </cell>
          <cell r="B1332" t="str">
            <v>2100150042358</v>
          </cell>
          <cell r="C1332" t="str">
            <v>Togo</v>
          </cell>
          <cell r="D1332" t="str">
            <v/>
          </cell>
          <cell r="E1332" t="str">
            <v/>
          </cell>
          <cell r="F1332" t="str">
            <v/>
          </cell>
          <cell r="G1332" t="str">
            <v/>
          </cell>
          <cell r="H1332" t="str">
            <v/>
          </cell>
          <cell r="I1332">
            <v>5960000</v>
          </cell>
          <cell r="J1332" t="str">
            <v/>
          </cell>
          <cell r="K1332" t="str">
            <v/>
          </cell>
          <cell r="L1332" t="str">
            <v/>
          </cell>
          <cell r="M1332">
            <v>5960000</v>
          </cell>
          <cell r="Q1332" t="str">
            <v>SOV</v>
          </cell>
          <cell r="R1332">
            <v>0.33333333333333331</v>
          </cell>
          <cell r="T1332" t="str">
            <v>PROGRAMME D'APPUI À LA REPONSE À LA COVID-19 TOGO</v>
          </cell>
          <cell r="U1332" t="str">
            <v>ECGF1</v>
          </cell>
          <cell r="V1332" t="str">
            <v>K</v>
          </cell>
          <cell r="W1332" t="str">
            <v>Multi-Sector</v>
          </cell>
          <cell r="X1332" t="str">
            <v>KZ</v>
          </cell>
          <cell r="Y1332" t="str">
            <v>Other Multi Sector</v>
          </cell>
          <cell r="Z1332" t="str">
            <v>KZ0</v>
          </cell>
          <cell r="AA1332" t="str">
            <v>Other Multi Sector</v>
          </cell>
          <cell r="AB1332" t="str">
            <v>2100</v>
          </cell>
          <cell r="AC1332" t="str">
            <v>20</v>
          </cell>
          <cell r="AD1332" t="str">
            <v>COMP</v>
          </cell>
        </row>
        <row r="1333">
          <cell r="A1333" t="str">
            <v>P-TG-KZ0-002</v>
          </cell>
          <cell r="B1333" t="str">
            <v>2100155040754</v>
          </cell>
          <cell r="C1333" t="str">
            <v>Togo</v>
          </cell>
          <cell r="D1333" t="str">
            <v/>
          </cell>
          <cell r="E1333" t="str">
            <v/>
          </cell>
          <cell r="F1333" t="str">
            <v/>
          </cell>
          <cell r="G1333" t="str">
            <v/>
          </cell>
          <cell r="H1333" t="str">
            <v/>
          </cell>
          <cell r="I1333">
            <v>5010000</v>
          </cell>
          <cell r="J1333" t="str">
            <v/>
          </cell>
          <cell r="K1333" t="str">
            <v/>
          </cell>
          <cell r="L1333" t="str">
            <v/>
          </cell>
          <cell r="M1333">
            <v>5010000</v>
          </cell>
          <cell r="Q1333" t="str">
            <v>SOV</v>
          </cell>
          <cell r="R1333">
            <v>0.33333333333333331</v>
          </cell>
          <cell r="T1333" t="str">
            <v>PROGRAMME D'APPUI À LA REPONSE À LA COVID-19 TOGO</v>
          </cell>
          <cell r="U1333" t="str">
            <v>ECGF1</v>
          </cell>
          <cell r="V1333" t="str">
            <v>K</v>
          </cell>
          <cell r="W1333" t="str">
            <v>Multi-Sector</v>
          </cell>
          <cell r="X1333" t="str">
            <v>KZ</v>
          </cell>
          <cell r="Y1333" t="str">
            <v>Other Multi Sector</v>
          </cell>
          <cell r="Z1333" t="str">
            <v>KZ0</v>
          </cell>
          <cell r="AA1333" t="str">
            <v>Other Multi Sector</v>
          </cell>
          <cell r="AB1333" t="str">
            <v>2100</v>
          </cell>
          <cell r="AC1333" t="str">
            <v>21</v>
          </cell>
          <cell r="AD1333" t="str">
            <v>COMP</v>
          </cell>
        </row>
        <row r="1334">
          <cell r="A1334" t="str">
            <v>P-TG-KZ0-002</v>
          </cell>
          <cell r="B1334" t="str">
            <v>5900150002856</v>
          </cell>
          <cell r="C1334" t="str">
            <v>Togo</v>
          </cell>
          <cell r="D1334" t="str">
            <v/>
          </cell>
          <cell r="E1334" t="str">
            <v/>
          </cell>
          <cell r="F1334" t="str">
            <v/>
          </cell>
          <cell r="G1334" t="str">
            <v/>
          </cell>
          <cell r="H1334" t="str">
            <v/>
          </cell>
          <cell r="I1334">
            <v>9030000</v>
          </cell>
          <cell r="J1334" t="str">
            <v/>
          </cell>
          <cell r="K1334" t="str">
            <v/>
          </cell>
          <cell r="L1334" t="str">
            <v/>
          </cell>
          <cell r="M1334">
            <v>9030000</v>
          </cell>
          <cell r="Q1334" t="str">
            <v>SOV</v>
          </cell>
          <cell r="R1334">
            <v>0.33333333333333331</v>
          </cell>
          <cell r="T1334" t="str">
            <v>PROGRAMME D'APPUI À LA REPONSE À LA COVID-19 TOGO</v>
          </cell>
          <cell r="U1334" t="str">
            <v>ECGF1</v>
          </cell>
          <cell r="V1334" t="str">
            <v>K</v>
          </cell>
          <cell r="W1334" t="str">
            <v>Multi-Sector</v>
          </cell>
          <cell r="X1334" t="str">
            <v>KZ</v>
          </cell>
          <cell r="Y1334" t="str">
            <v>Other Multi Sector</v>
          </cell>
          <cell r="Z1334" t="str">
            <v>KZ0</v>
          </cell>
          <cell r="AA1334" t="str">
            <v>Other Multi Sector</v>
          </cell>
          <cell r="AB1334" t="str">
            <v>5900</v>
          </cell>
          <cell r="AC1334" t="str">
            <v>20</v>
          </cell>
          <cell r="AD1334" t="str">
            <v>COMP</v>
          </cell>
        </row>
        <row r="1335">
          <cell r="A1335" t="str">
            <v>P-TN-A00-008</v>
          </cell>
          <cell r="B1335" t="str">
            <v>5500155010651</v>
          </cell>
          <cell r="C1335" t="str">
            <v>Tunisia</v>
          </cell>
          <cell r="D1335" t="str">
            <v/>
          </cell>
          <cell r="E1335" t="str">
            <v/>
          </cell>
          <cell r="F1335">
            <v>6270.48</v>
          </cell>
          <cell r="G1335">
            <v>127488.72</v>
          </cell>
          <cell r="H1335">
            <v>54704.76</v>
          </cell>
          <cell r="I1335">
            <v>4675.09</v>
          </cell>
          <cell r="J1335">
            <v>4084.75</v>
          </cell>
          <cell r="K1335" t="str">
            <v/>
          </cell>
          <cell r="L1335" t="str">
            <v/>
          </cell>
          <cell r="M1335">
            <v>197223.80000000002</v>
          </cell>
          <cell r="Q1335" t="str">
            <v>SOV</v>
          </cell>
          <cell r="R1335">
            <v>1</v>
          </cell>
          <cell r="T1335" t="str">
            <v>ETUDE-GESTION DES RISQUES ET MISE EN PLACE D'UN SYSTÈME D'AS</v>
          </cell>
          <cell r="U1335" t="str">
            <v>AHAI3</v>
          </cell>
          <cell r="V1335" t="str">
            <v>A</v>
          </cell>
          <cell r="W1335" t="str">
            <v>Agriculture</v>
          </cell>
          <cell r="X1335" t="str">
            <v>A0</v>
          </cell>
          <cell r="Y1335" t="str">
            <v>Agriculture and Rural Development</v>
          </cell>
          <cell r="Z1335" t="str">
            <v>A00</v>
          </cell>
          <cell r="AA1335" t="str">
            <v>Agriculture and Rural Development</v>
          </cell>
          <cell r="AB1335" t="str">
            <v>5500</v>
          </cell>
          <cell r="AC1335" t="str">
            <v>43</v>
          </cell>
          <cell r="AD1335" t="str">
            <v>COMP</v>
          </cell>
        </row>
        <row r="1336">
          <cell r="A1336" t="str">
            <v>P-TN-AA0-009</v>
          </cell>
          <cell r="B1336" t="str">
            <v>2000200004401</v>
          </cell>
          <cell r="C1336" t="str">
            <v>Tunisia</v>
          </cell>
          <cell r="D1336" t="str">
            <v/>
          </cell>
          <cell r="E1336" t="str">
            <v/>
          </cell>
          <cell r="F1336" t="str">
            <v/>
          </cell>
          <cell r="G1336" t="str">
            <v/>
          </cell>
          <cell r="H1336" t="str">
            <v/>
          </cell>
          <cell r="I1336">
            <v>367593.18</v>
          </cell>
          <cell r="J1336" t="str">
            <v/>
          </cell>
          <cell r="K1336">
            <v>169758.71000000002</v>
          </cell>
          <cell r="L1336">
            <v>724360.9</v>
          </cell>
          <cell r="M1336">
            <v>1261712.79</v>
          </cell>
          <cell r="Q1336" t="str">
            <v>SOV</v>
          </cell>
          <cell r="R1336">
            <v>1</v>
          </cell>
          <cell r="T1336" t="str">
            <v>PROJET DE DEVELOPPEMENT ET DE PROMOTION DES FILIERES AGRICOL</v>
          </cell>
          <cell r="U1336" t="str">
            <v>AHAI3</v>
          </cell>
          <cell r="V1336" t="str">
            <v>A</v>
          </cell>
          <cell r="W1336" t="str">
            <v>Agriculture</v>
          </cell>
          <cell r="X1336" t="str">
            <v>AA</v>
          </cell>
          <cell r="Y1336" t="str">
            <v>Agriculture</v>
          </cell>
          <cell r="Z1336" t="str">
            <v>AA0</v>
          </cell>
          <cell r="AA1336" t="str">
            <v>Agriculture</v>
          </cell>
          <cell r="AB1336" t="str">
            <v>2000</v>
          </cell>
          <cell r="AC1336" t="str">
            <v>10</v>
          </cell>
          <cell r="AD1336" t="str">
            <v>OnGo</v>
          </cell>
        </row>
        <row r="1337">
          <cell r="A1337" t="str">
            <v>P-TN-AA0-029</v>
          </cell>
          <cell r="B1337" t="str">
            <v>5500155014902</v>
          </cell>
          <cell r="C1337" t="str">
            <v>Tunisia</v>
          </cell>
          <cell r="D1337" t="str">
            <v/>
          </cell>
          <cell r="E1337" t="str">
            <v/>
          </cell>
          <cell r="F1337" t="str">
            <v/>
          </cell>
          <cell r="G1337" t="str">
            <v/>
          </cell>
          <cell r="H1337" t="str">
            <v/>
          </cell>
          <cell r="I1337" t="str">
            <v/>
          </cell>
          <cell r="J1337" t="str">
            <v/>
          </cell>
          <cell r="K1337" t="str">
            <v/>
          </cell>
          <cell r="L1337" t="str">
            <v/>
          </cell>
          <cell r="M1337">
            <v>0</v>
          </cell>
          <cell r="Q1337" t="str">
            <v>SOV</v>
          </cell>
          <cell r="R1337">
            <v>1</v>
          </cell>
          <cell r="T1337" t="str">
            <v>PROJET D’APPUI TECHNIQUE À LA DIGITALISATION ET À L’INNOVATI</v>
          </cell>
          <cell r="U1337" t="str">
            <v>AHAI3</v>
          </cell>
          <cell r="V1337" t="str">
            <v>A</v>
          </cell>
          <cell r="W1337" t="str">
            <v>Agriculture</v>
          </cell>
          <cell r="X1337" t="str">
            <v>AA</v>
          </cell>
          <cell r="Y1337" t="str">
            <v>Agriculture</v>
          </cell>
          <cell r="Z1337" t="str">
            <v>AA0</v>
          </cell>
          <cell r="AA1337" t="str">
            <v>Agriculture</v>
          </cell>
          <cell r="AB1337" t="str">
            <v>5500</v>
          </cell>
          <cell r="AC1337" t="str">
            <v>43</v>
          </cell>
          <cell r="AD1337" t="str">
            <v>APVD</v>
          </cell>
        </row>
        <row r="1338">
          <cell r="A1338" t="str">
            <v>P-TN-AA0-030</v>
          </cell>
          <cell r="B1338" t="str">
            <v>2000300000151</v>
          </cell>
          <cell r="C1338" t="str">
            <v>Tunisia</v>
          </cell>
          <cell r="D1338" t="str">
            <v/>
          </cell>
          <cell r="E1338" t="str">
            <v/>
          </cell>
          <cell r="F1338" t="str">
            <v/>
          </cell>
          <cell r="G1338" t="str">
            <v/>
          </cell>
          <cell r="H1338" t="str">
            <v/>
          </cell>
          <cell r="I1338" t="str">
            <v/>
          </cell>
          <cell r="J1338" t="str">
            <v/>
          </cell>
          <cell r="K1338" t="str">
            <v/>
          </cell>
          <cell r="L1338">
            <v>5923835.9199999999</v>
          </cell>
          <cell r="M1338">
            <v>5923835.9199999999</v>
          </cell>
          <cell r="Q1338" t="str">
            <v>SOV</v>
          </cell>
          <cell r="R1338">
            <v>1</v>
          </cell>
          <cell r="T1338" t="str">
            <v>PROJET D’APPUI D’URGENCE À LA SÉCURITÉ ALIMENTAIRE EN TUNISI</v>
          </cell>
          <cell r="U1338" t="str">
            <v>AHAI3</v>
          </cell>
          <cell r="V1338" t="str">
            <v>A</v>
          </cell>
          <cell r="W1338" t="str">
            <v>Agriculture</v>
          </cell>
          <cell r="X1338" t="str">
            <v>AA</v>
          </cell>
          <cell r="Y1338" t="str">
            <v>Agriculture</v>
          </cell>
          <cell r="Z1338" t="str">
            <v>AA0</v>
          </cell>
          <cell r="AA1338" t="str">
            <v>Agriculture</v>
          </cell>
          <cell r="AB1338" t="str">
            <v>2000</v>
          </cell>
          <cell r="AC1338" t="str">
            <v>10</v>
          </cell>
          <cell r="AD1338" t="str">
            <v>OnGo</v>
          </cell>
        </row>
        <row r="1339">
          <cell r="A1339" t="str">
            <v>P-TN-AAB-001</v>
          </cell>
          <cell r="B1339" t="str">
            <v>2000200001751</v>
          </cell>
          <cell r="C1339" t="str">
            <v>Tunisia</v>
          </cell>
          <cell r="D1339" t="str">
            <v/>
          </cell>
          <cell r="E1339" t="str">
            <v/>
          </cell>
          <cell r="F1339" t="str">
            <v/>
          </cell>
          <cell r="G1339">
            <v>55908.85</v>
          </cell>
          <cell r="H1339">
            <v>278413.59000000003</v>
          </cell>
          <cell r="I1339">
            <v>744311.2</v>
          </cell>
          <cell r="J1339">
            <v>2895508.1</v>
          </cell>
          <cell r="K1339">
            <v>2393893.4500000002</v>
          </cell>
          <cell r="L1339">
            <v>3864037.98</v>
          </cell>
          <cell r="M1339">
            <v>10232073.17</v>
          </cell>
          <cell r="Q1339" t="str">
            <v>SOV</v>
          </cell>
          <cell r="R1339">
            <v>0.5</v>
          </cell>
          <cell r="T1339" t="str">
            <v>PROJET DE VALORISATION DES PI A TRAVERS LE DEVELOPPEMENT DES</v>
          </cell>
          <cell r="U1339" t="str">
            <v>AHAI3</v>
          </cell>
          <cell r="V1339" t="str">
            <v>A</v>
          </cell>
          <cell r="W1339" t="str">
            <v>Agriculture</v>
          </cell>
          <cell r="X1339" t="str">
            <v>AA</v>
          </cell>
          <cell r="Y1339" t="str">
            <v>Agriculture</v>
          </cell>
          <cell r="Z1339" t="str">
            <v>AAB</v>
          </cell>
          <cell r="AA1339" t="str">
            <v>Food Crops</v>
          </cell>
          <cell r="AB1339" t="str">
            <v>2000</v>
          </cell>
          <cell r="AC1339" t="str">
            <v>10</v>
          </cell>
          <cell r="AD1339" t="str">
            <v>OnGo</v>
          </cell>
        </row>
        <row r="1340">
          <cell r="A1340" t="str">
            <v>P-TN-AAB-001</v>
          </cell>
          <cell r="B1340" t="str">
            <v>5050200000101</v>
          </cell>
          <cell r="C1340" t="str">
            <v>Tunisia</v>
          </cell>
          <cell r="D1340" t="str">
            <v/>
          </cell>
          <cell r="E1340" t="str">
            <v/>
          </cell>
          <cell r="F1340" t="str">
            <v/>
          </cell>
          <cell r="G1340">
            <v>28038.58</v>
          </cell>
          <cell r="H1340">
            <v>103943.08</v>
          </cell>
          <cell r="I1340">
            <v>292884.84999999998</v>
          </cell>
          <cell r="J1340">
            <v>559331.06000000006</v>
          </cell>
          <cell r="K1340">
            <v>1376176.72</v>
          </cell>
          <cell r="L1340">
            <v>1439126.19</v>
          </cell>
          <cell r="M1340">
            <v>3799500.48</v>
          </cell>
          <cell r="Q1340" t="str">
            <v>SOV</v>
          </cell>
          <cell r="R1340">
            <v>0.5</v>
          </cell>
          <cell r="T1340" t="str">
            <v>PROJET DE VALORISATION DES PI A TRAVERS LE DEVELOPPEMENT DES</v>
          </cell>
          <cell r="U1340" t="str">
            <v>AHAI3</v>
          </cell>
          <cell r="V1340" t="str">
            <v>A</v>
          </cell>
          <cell r="W1340" t="str">
            <v>Agriculture</v>
          </cell>
          <cell r="X1340" t="str">
            <v>AA</v>
          </cell>
          <cell r="Y1340" t="str">
            <v>Agriculture</v>
          </cell>
          <cell r="Z1340" t="str">
            <v>AAB</v>
          </cell>
          <cell r="AA1340" t="str">
            <v>Food Crops</v>
          </cell>
          <cell r="AB1340" t="str">
            <v>5050</v>
          </cell>
          <cell r="AC1340" t="str">
            <v>10</v>
          </cell>
          <cell r="AD1340" t="str">
            <v>OnGo</v>
          </cell>
        </row>
        <row r="1341">
          <cell r="A1341" t="str">
            <v>P-TN-AB0-005</v>
          </cell>
          <cell r="B1341" t="str">
            <v>5500155013909</v>
          </cell>
          <cell r="C1341" t="str">
            <v>Tunisia</v>
          </cell>
          <cell r="D1341" t="str">
            <v/>
          </cell>
          <cell r="E1341" t="str">
            <v/>
          </cell>
          <cell r="F1341" t="str">
            <v/>
          </cell>
          <cell r="G1341" t="str">
            <v/>
          </cell>
          <cell r="H1341" t="str">
            <v/>
          </cell>
          <cell r="I1341" t="str">
            <v/>
          </cell>
          <cell r="J1341">
            <v>272.61</v>
          </cell>
          <cell r="K1341" t="str">
            <v/>
          </cell>
          <cell r="L1341">
            <v>10553.74</v>
          </cell>
          <cell r="M1341">
            <v>10826.35</v>
          </cell>
          <cell r="Q1341" t="str">
            <v>SOV</v>
          </cell>
          <cell r="R1341">
            <v>1</v>
          </cell>
          <cell r="T1341" t="str">
            <v>DON FAT/PRI POUR LA PRÉPARATION DU PROJET ODESYPANO</v>
          </cell>
          <cell r="U1341" t="str">
            <v>AHAI3</v>
          </cell>
          <cell r="V1341" t="str">
            <v>A</v>
          </cell>
          <cell r="W1341" t="str">
            <v>Agriculture</v>
          </cell>
          <cell r="X1341" t="str">
            <v>AB</v>
          </cell>
          <cell r="Y1341" t="str">
            <v>Rural Development</v>
          </cell>
          <cell r="Z1341" t="str">
            <v>AB0</v>
          </cell>
          <cell r="AA1341" t="str">
            <v>Rural Development</v>
          </cell>
          <cell r="AB1341" t="str">
            <v>5500</v>
          </cell>
          <cell r="AC1341" t="str">
            <v>43</v>
          </cell>
          <cell r="AD1341" t="str">
            <v>OnGo</v>
          </cell>
        </row>
        <row r="1342">
          <cell r="A1342" t="str">
            <v>P-TN-BG0-003</v>
          </cell>
          <cell r="B1342" t="str">
            <v>5500155009401</v>
          </cell>
          <cell r="C1342" t="str">
            <v>Tunisia</v>
          </cell>
          <cell r="D1342" t="str">
            <v/>
          </cell>
          <cell r="E1342" t="str">
            <v/>
          </cell>
          <cell r="F1342">
            <v>37713.72</v>
          </cell>
          <cell r="G1342">
            <v>15509.55</v>
          </cell>
          <cell r="H1342">
            <v>3163.78</v>
          </cell>
          <cell r="I1342" t="str">
            <v/>
          </cell>
          <cell r="J1342" t="str">
            <v/>
          </cell>
          <cell r="K1342">
            <v>266081.18999999994</v>
          </cell>
          <cell r="L1342">
            <v>114007.96</v>
          </cell>
          <cell r="M1342">
            <v>436476.19999999995</v>
          </cell>
          <cell r="Q1342" t="str">
            <v>SOV</v>
          </cell>
          <cell r="R1342">
            <v>1</v>
          </cell>
          <cell r="T1342" t="str">
            <v>TRANSFORMATION STRUCTURELLE ET APPUI AUX CRENEAUX PORTEURS</v>
          </cell>
          <cell r="U1342" t="str">
            <v>PITD1</v>
          </cell>
          <cell r="V1342" t="str">
            <v>B</v>
          </cell>
          <cell r="W1342" t="str">
            <v>Ind/Mini/Quar</v>
          </cell>
          <cell r="X1342" t="str">
            <v>BG</v>
          </cell>
          <cell r="Y1342" t="str">
            <v>General Industry</v>
          </cell>
          <cell r="Z1342" t="str">
            <v>BG0</v>
          </cell>
          <cell r="AA1342" t="str">
            <v>General Industry</v>
          </cell>
          <cell r="AB1342" t="str">
            <v>5500</v>
          </cell>
          <cell r="AC1342" t="str">
            <v>43</v>
          </cell>
          <cell r="AD1342" t="str">
            <v>OnGo</v>
          </cell>
        </row>
        <row r="1343">
          <cell r="A1343" t="str">
            <v>P-TN-BG0-004</v>
          </cell>
          <cell r="B1343" t="str">
            <v>5500155009402</v>
          </cell>
          <cell r="C1343" t="str">
            <v>Tunisia</v>
          </cell>
          <cell r="D1343" t="str">
            <v/>
          </cell>
          <cell r="E1343" t="str">
            <v/>
          </cell>
          <cell r="F1343" t="str">
            <v/>
          </cell>
          <cell r="G1343">
            <v>51361.71</v>
          </cell>
          <cell r="H1343">
            <v>54192.05</v>
          </cell>
          <cell r="I1343">
            <v>117051.09</v>
          </cell>
          <cell r="J1343" t="str">
            <v/>
          </cell>
          <cell r="K1343">
            <v>366398.55000000005</v>
          </cell>
          <cell r="L1343" t="str">
            <v/>
          </cell>
          <cell r="M1343">
            <v>589003.4</v>
          </cell>
          <cell r="Q1343" t="str">
            <v>SOV</v>
          </cell>
          <cell r="R1343">
            <v>1</v>
          </cell>
          <cell r="T1343" t="str">
            <v>PROJET D'APPUI À LA MISE EN PLACE D'UNE POLITIQUE INDUSTRIEL</v>
          </cell>
          <cell r="U1343" t="str">
            <v>PITD1</v>
          </cell>
          <cell r="V1343" t="str">
            <v>B</v>
          </cell>
          <cell r="W1343" t="str">
            <v>Ind/Mini/Quar</v>
          </cell>
          <cell r="X1343" t="str">
            <v>BG</v>
          </cell>
          <cell r="Y1343" t="str">
            <v>General Industry</v>
          </cell>
          <cell r="Z1343" t="str">
            <v>BG0</v>
          </cell>
          <cell r="AA1343" t="str">
            <v>General Industry</v>
          </cell>
          <cell r="AB1343" t="str">
            <v>5500</v>
          </cell>
          <cell r="AC1343" t="str">
            <v>43</v>
          </cell>
          <cell r="AD1343" t="str">
            <v>OnGo</v>
          </cell>
        </row>
        <row r="1344">
          <cell r="A1344" t="str">
            <v>P-TN-DB0-013</v>
          </cell>
          <cell r="B1344" t="str">
            <v>2000130014380</v>
          </cell>
          <cell r="C1344" t="str">
            <v>Tunisia</v>
          </cell>
          <cell r="D1344" t="str">
            <v/>
          </cell>
          <cell r="E1344">
            <v>6037496.0300000003</v>
          </cell>
          <cell r="F1344">
            <v>18750000</v>
          </cell>
          <cell r="G1344">
            <v>16272863.779999999</v>
          </cell>
          <cell r="H1344">
            <v>31658756.450000003</v>
          </cell>
          <cell r="I1344">
            <v>16215965.15</v>
          </cell>
          <cell r="J1344">
            <v>7282790.7699999996</v>
          </cell>
          <cell r="K1344">
            <v>6945033.9100000001</v>
          </cell>
          <cell r="L1344">
            <v>8095068.4800000004</v>
          </cell>
          <cell r="M1344">
            <v>111257974.57000001</v>
          </cell>
          <cell r="Q1344" t="str">
            <v>SOV</v>
          </cell>
          <cell r="R1344">
            <v>0.33333333333333331</v>
          </cell>
          <cell r="T1344" t="str">
            <v>PROJET DE MODERNISATION DES INFRASTRUCTURES ROUTIERES (PMIR)</v>
          </cell>
          <cell r="U1344" t="str">
            <v>PICU6</v>
          </cell>
          <cell r="V1344" t="str">
            <v>D</v>
          </cell>
          <cell r="W1344" t="str">
            <v>Transport</v>
          </cell>
          <cell r="X1344" t="str">
            <v>DB</v>
          </cell>
          <cell r="Y1344" t="str">
            <v>Road Transport / Highways</v>
          </cell>
          <cell r="Z1344" t="str">
            <v>DB0</v>
          </cell>
          <cell r="AA1344" t="str">
            <v>Road Transport / Highways</v>
          </cell>
          <cell r="AB1344" t="str">
            <v>2000</v>
          </cell>
          <cell r="AC1344" t="str">
            <v>10</v>
          </cell>
          <cell r="AD1344" t="str">
            <v>OnGo</v>
          </cell>
        </row>
        <row r="1345">
          <cell r="A1345" t="str">
            <v>P-TN-DB0-013</v>
          </cell>
          <cell r="B1345" t="str">
            <v>5050130000151</v>
          </cell>
          <cell r="C1345" t="str">
            <v>Tunisia</v>
          </cell>
          <cell r="D1345" t="str">
            <v/>
          </cell>
          <cell r="E1345">
            <v>2704309.48</v>
          </cell>
          <cell r="F1345">
            <v>6250000</v>
          </cell>
          <cell r="G1345">
            <v>7551685.7699999996</v>
          </cell>
          <cell r="H1345">
            <v>10518820.600000001</v>
          </cell>
          <cell r="I1345">
            <v>2111754.02</v>
          </cell>
          <cell r="J1345">
            <v>3232375.47</v>
          </cell>
          <cell r="K1345">
            <v>2394425.7799999998</v>
          </cell>
          <cell r="L1345">
            <v>4100074.62</v>
          </cell>
          <cell r="M1345">
            <v>38863445.739999995</v>
          </cell>
          <cell r="Q1345" t="str">
            <v>SOV</v>
          </cell>
          <cell r="R1345">
            <v>0.33333333333333331</v>
          </cell>
          <cell r="T1345" t="str">
            <v>PROJET DE MODERNISATION DES INFRASTRUCTURES ROUTIERES (PMIR)</v>
          </cell>
          <cell r="U1345" t="str">
            <v>PICU6</v>
          </cell>
          <cell r="V1345" t="str">
            <v>D</v>
          </cell>
          <cell r="W1345" t="str">
            <v>Transport</v>
          </cell>
          <cell r="X1345" t="str">
            <v>DB</v>
          </cell>
          <cell r="Y1345" t="str">
            <v>Road Transport / Highways</v>
          </cell>
          <cell r="Z1345" t="str">
            <v>DB0</v>
          </cell>
          <cell r="AA1345" t="str">
            <v>Road Transport / Highways</v>
          </cell>
          <cell r="AB1345" t="str">
            <v>5050</v>
          </cell>
          <cell r="AC1345" t="str">
            <v>10</v>
          </cell>
          <cell r="AD1345" t="str">
            <v>OnGo</v>
          </cell>
        </row>
        <row r="1346">
          <cell r="A1346" t="str">
            <v>P-TN-DB0-013</v>
          </cell>
          <cell r="B1346" t="str">
            <v>5500155009352</v>
          </cell>
          <cell r="C1346" t="str">
            <v>Tunisia</v>
          </cell>
          <cell r="D1346" t="str">
            <v/>
          </cell>
          <cell r="E1346" t="str">
            <v/>
          </cell>
          <cell r="F1346" t="str">
            <v/>
          </cell>
          <cell r="G1346">
            <v>19085.23</v>
          </cell>
          <cell r="H1346">
            <v>79528.63</v>
          </cell>
          <cell r="I1346">
            <v>103141.81</v>
          </cell>
          <cell r="J1346">
            <v>19163.05</v>
          </cell>
          <cell r="K1346">
            <v>16439.400000000001</v>
          </cell>
          <cell r="L1346" t="str">
            <v/>
          </cell>
          <cell r="M1346">
            <v>237358.11999999997</v>
          </cell>
          <cell r="Q1346" t="str">
            <v>SOV</v>
          </cell>
          <cell r="R1346">
            <v>0.33333333333333331</v>
          </cell>
          <cell r="T1346" t="str">
            <v>PROJET DE MODERNISATION DES INFRASTRUCTURES ROUTIERES (PMIR)</v>
          </cell>
          <cell r="U1346" t="str">
            <v>PICU6</v>
          </cell>
          <cell r="V1346" t="str">
            <v>D</v>
          </cell>
          <cell r="W1346" t="str">
            <v>Transport</v>
          </cell>
          <cell r="X1346" t="str">
            <v>DB</v>
          </cell>
          <cell r="Y1346" t="str">
            <v>Road Transport / Highways</v>
          </cell>
          <cell r="Z1346" t="str">
            <v>DB0</v>
          </cell>
          <cell r="AA1346" t="str">
            <v>Road Transport / Highways</v>
          </cell>
          <cell r="AB1346" t="str">
            <v>5500</v>
          </cell>
          <cell r="AC1346" t="str">
            <v>43</v>
          </cell>
          <cell r="AD1346" t="str">
            <v>OnGo</v>
          </cell>
        </row>
        <row r="1347">
          <cell r="A1347" t="str">
            <v>P-TN-DB0-016</v>
          </cell>
          <cell r="B1347" t="str">
            <v>2000200001854</v>
          </cell>
          <cell r="C1347" t="str">
            <v>Tunisia</v>
          </cell>
          <cell r="D1347" t="str">
            <v/>
          </cell>
          <cell r="E1347" t="str">
            <v/>
          </cell>
          <cell r="F1347" t="str">
            <v/>
          </cell>
          <cell r="G1347" t="str">
            <v/>
          </cell>
          <cell r="H1347" t="str">
            <v/>
          </cell>
          <cell r="I1347">
            <v>42526.81</v>
          </cell>
          <cell r="J1347">
            <v>152401.29</v>
          </cell>
          <cell r="K1347">
            <v>2140903.2100000004</v>
          </cell>
          <cell r="L1347">
            <v>864062.89999999991</v>
          </cell>
          <cell r="M1347">
            <v>3199894.2100000004</v>
          </cell>
          <cell r="Q1347" t="str">
            <v>SOV</v>
          </cell>
          <cell r="R1347">
            <v>1</v>
          </cell>
          <cell r="T1347" t="str">
            <v>PROJET D'APPUI A LA CONNECTIVITE ROUTIERE DANS LE NORD-EST D</v>
          </cell>
          <cell r="U1347" t="str">
            <v>PICU6</v>
          </cell>
          <cell r="V1347" t="str">
            <v>D</v>
          </cell>
          <cell r="W1347" t="str">
            <v>Transport</v>
          </cell>
          <cell r="X1347" t="str">
            <v>DB</v>
          </cell>
          <cell r="Y1347" t="str">
            <v>Road Transport / Highways</v>
          </cell>
          <cell r="Z1347" t="str">
            <v>DB0</v>
          </cell>
          <cell r="AA1347" t="str">
            <v>Road Transport / Highways</v>
          </cell>
          <cell r="AB1347" t="str">
            <v>2000</v>
          </cell>
          <cell r="AC1347" t="str">
            <v>10</v>
          </cell>
          <cell r="AD1347" t="str">
            <v>OnGo</v>
          </cell>
        </row>
        <row r="1348">
          <cell r="A1348" t="str">
            <v>P-TN-DB0-017</v>
          </cell>
          <cell r="B1348" t="str">
            <v>2000200005201</v>
          </cell>
          <cell r="C1348" t="str">
            <v>Tunisia</v>
          </cell>
          <cell r="D1348" t="str">
            <v/>
          </cell>
          <cell r="E1348" t="str">
            <v/>
          </cell>
          <cell r="F1348" t="str">
            <v/>
          </cell>
          <cell r="G1348" t="str">
            <v/>
          </cell>
          <cell r="H1348" t="str">
            <v/>
          </cell>
          <cell r="I1348" t="str">
            <v/>
          </cell>
          <cell r="J1348" t="str">
            <v/>
          </cell>
          <cell r="K1348" t="str">
            <v/>
          </cell>
          <cell r="L1348" t="str">
            <v/>
          </cell>
          <cell r="M1348">
            <v>0</v>
          </cell>
          <cell r="Q1348" t="str">
            <v>SOV</v>
          </cell>
          <cell r="R1348">
            <v>1</v>
          </cell>
          <cell r="T1348" t="str">
            <v>PMIR (PROGRAMME DE MODERNISATION DES INFRASTRUCTURES ROUTIÈR</v>
          </cell>
          <cell r="U1348" t="str">
            <v>PICU6</v>
          </cell>
          <cell r="V1348" t="str">
            <v>D</v>
          </cell>
          <cell r="W1348" t="str">
            <v>Transport</v>
          </cell>
          <cell r="X1348" t="str">
            <v>DB</v>
          </cell>
          <cell r="Y1348" t="str">
            <v>Road Transport / Highways</v>
          </cell>
          <cell r="Z1348" t="str">
            <v>DB0</v>
          </cell>
          <cell r="AA1348" t="str">
            <v>Road Transport / Highways</v>
          </cell>
          <cell r="AB1348" t="str">
            <v>2000</v>
          </cell>
          <cell r="AC1348" t="str">
            <v>10</v>
          </cell>
          <cell r="AD1348" t="str">
            <v>APVD</v>
          </cell>
        </row>
        <row r="1349">
          <cell r="A1349" t="str">
            <v>P-TN-E00-006</v>
          </cell>
          <cell r="B1349" t="str">
            <v>2000200000402</v>
          </cell>
          <cell r="C1349" t="str">
            <v>Tunisia</v>
          </cell>
          <cell r="D1349" t="str">
            <v/>
          </cell>
          <cell r="E1349" t="str">
            <v/>
          </cell>
          <cell r="F1349">
            <v>5000000</v>
          </cell>
          <cell r="G1349">
            <v>11257265.379999999</v>
          </cell>
          <cell r="H1349">
            <v>11312997.710000001</v>
          </cell>
          <cell r="I1349">
            <v>5648213.1500000004</v>
          </cell>
          <cell r="J1349">
            <v>7684314.4700000007</v>
          </cell>
          <cell r="K1349">
            <v>10307780.43</v>
          </cell>
          <cell r="L1349">
            <v>6537015.8499999996</v>
          </cell>
          <cell r="M1349">
            <v>57747586.990000002</v>
          </cell>
          <cell r="Q1349" t="str">
            <v>SOV</v>
          </cell>
          <cell r="R1349">
            <v>0.5</v>
          </cell>
          <cell r="T1349" t="str">
            <v>PROGRAMME D'APPROVISIONNEMENT EN EAU POTABLE EN MILIEU RURAL</v>
          </cell>
          <cell r="U1349" t="str">
            <v>AHWS3</v>
          </cell>
          <cell r="V1349" t="str">
            <v>E</v>
          </cell>
          <cell r="W1349" t="str">
            <v>Water Sup/Sanit</v>
          </cell>
          <cell r="X1349" t="str">
            <v>E0</v>
          </cell>
          <cell r="Y1349" t="str">
            <v>Water supply and Sanitation</v>
          </cell>
          <cell r="Z1349" t="str">
            <v>E00</v>
          </cell>
          <cell r="AA1349" t="str">
            <v>Water supply and Sanitation</v>
          </cell>
          <cell r="AB1349" t="str">
            <v>2000</v>
          </cell>
          <cell r="AC1349" t="str">
            <v>10</v>
          </cell>
          <cell r="AD1349" t="str">
            <v>OnGo</v>
          </cell>
        </row>
        <row r="1350">
          <cell r="A1350" t="str">
            <v>P-TN-E00-006</v>
          </cell>
          <cell r="B1350" t="str">
            <v>5800155001701</v>
          </cell>
          <cell r="C1350" t="str">
            <v>Tunisia</v>
          </cell>
          <cell r="D1350" t="str">
            <v/>
          </cell>
          <cell r="E1350" t="str">
            <v/>
          </cell>
          <cell r="F1350">
            <v>100000</v>
          </cell>
          <cell r="G1350" t="str">
            <v/>
          </cell>
          <cell r="H1350" t="str">
            <v/>
          </cell>
          <cell r="I1350">
            <v>48236.31</v>
          </cell>
          <cell r="J1350">
            <v>120510.65</v>
          </cell>
          <cell r="K1350">
            <v>159628.39000000001</v>
          </cell>
          <cell r="L1350">
            <v>966.3</v>
          </cell>
          <cell r="M1350">
            <v>429341.64999999997</v>
          </cell>
          <cell r="Q1350" t="str">
            <v>SOV</v>
          </cell>
          <cell r="R1350">
            <v>0.5</v>
          </cell>
          <cell r="T1350" t="str">
            <v>PROGRAMME D'APPROVISIONNEMENT EN EAU POTABLE EN MILIEU RURAL</v>
          </cell>
          <cell r="U1350" t="str">
            <v>AHWS3</v>
          </cell>
          <cell r="V1350" t="str">
            <v>E</v>
          </cell>
          <cell r="W1350" t="str">
            <v>Water Sup/Sanit</v>
          </cell>
          <cell r="X1350" t="str">
            <v>E0</v>
          </cell>
          <cell r="Y1350" t="str">
            <v>Water supply and Sanitation</v>
          </cell>
          <cell r="Z1350" t="str">
            <v>E00</v>
          </cell>
          <cell r="AA1350" t="str">
            <v>Water supply and Sanitation</v>
          </cell>
          <cell r="AB1350" t="str">
            <v>5800</v>
          </cell>
          <cell r="AC1350" t="str">
            <v>41</v>
          </cell>
          <cell r="AD1350" t="str">
            <v>OnGo</v>
          </cell>
        </row>
        <row r="1351">
          <cell r="A1351" t="str">
            <v>P-TN-EAZ-004</v>
          </cell>
          <cell r="B1351" t="str">
            <v>5600155004551</v>
          </cell>
          <cell r="C1351" t="str">
            <v>Tunisia</v>
          </cell>
          <cell r="D1351" t="str">
            <v/>
          </cell>
          <cell r="E1351" t="str">
            <v/>
          </cell>
          <cell r="F1351" t="str">
            <v/>
          </cell>
          <cell r="G1351">
            <v>44918</v>
          </cell>
          <cell r="H1351">
            <v>237360.64000000004</v>
          </cell>
          <cell r="I1351">
            <v>263208.03999999998</v>
          </cell>
          <cell r="J1351">
            <v>156798.89000000001</v>
          </cell>
          <cell r="K1351">
            <v>113694.20999999999</v>
          </cell>
          <cell r="L1351">
            <v>29687.71</v>
          </cell>
          <cell r="M1351">
            <v>845667.48999999987</v>
          </cell>
          <cell r="Q1351" t="str">
            <v>SOV</v>
          </cell>
          <cell r="R1351">
            <v>1</v>
          </cell>
          <cell r="T1351" t="str">
            <v>ELABORATION DE LA VISION ET DE LA STRATEGIE EAU 2050 DE LA T</v>
          </cell>
          <cell r="U1351" t="str">
            <v>AWTF</v>
          </cell>
          <cell r="V1351" t="str">
            <v>E</v>
          </cell>
          <cell r="W1351" t="str">
            <v>Water Sup/Sanit</v>
          </cell>
          <cell r="X1351" t="str">
            <v>EA</v>
          </cell>
          <cell r="Y1351" t="str">
            <v>Water Supply</v>
          </cell>
          <cell r="Z1351" t="str">
            <v>EAZ</v>
          </cell>
          <cell r="AA1351" t="str">
            <v>More Than One Water Supply Sub-Sector</v>
          </cell>
          <cell r="AB1351" t="str">
            <v>5600</v>
          </cell>
          <cell r="AC1351" t="str">
            <v>46</v>
          </cell>
          <cell r="AD1351" t="str">
            <v>OnGo</v>
          </cell>
        </row>
        <row r="1352">
          <cell r="A1352" t="str">
            <v>P-TN-EB0-004</v>
          </cell>
          <cell r="B1352" t="str">
            <v>5800155002051</v>
          </cell>
          <cell r="C1352" t="str">
            <v>Tunisia</v>
          </cell>
          <cell r="D1352" t="str">
            <v/>
          </cell>
          <cell r="E1352" t="str">
            <v/>
          </cell>
          <cell r="F1352" t="str">
            <v/>
          </cell>
          <cell r="G1352" t="str">
            <v/>
          </cell>
          <cell r="H1352">
            <v>94031.78</v>
          </cell>
          <cell r="I1352" t="str">
            <v/>
          </cell>
          <cell r="J1352" t="str">
            <v/>
          </cell>
          <cell r="K1352">
            <v>15541.919999999998</v>
          </cell>
          <cell r="L1352">
            <v>5231.0600000000004</v>
          </cell>
          <cell r="M1352">
            <v>114804.76</v>
          </cell>
          <cell r="Q1352" t="str">
            <v>SOV</v>
          </cell>
          <cell r="R1352">
            <v>1</v>
          </cell>
          <cell r="T1352" t="str">
            <v>ASSAINISSEMENT DES PETITES COMMUNES DE MOINS DE 10 000 HABIT</v>
          </cell>
          <cell r="U1352" t="str">
            <v>AHWS3</v>
          </cell>
          <cell r="V1352" t="str">
            <v>E</v>
          </cell>
          <cell r="W1352" t="str">
            <v>Water Sup/Sanit</v>
          </cell>
          <cell r="X1352" t="str">
            <v>EB</v>
          </cell>
          <cell r="Y1352" t="str">
            <v>Sanitation</v>
          </cell>
          <cell r="Z1352" t="str">
            <v>EB0</v>
          </cell>
          <cell r="AA1352" t="str">
            <v>Sanitation</v>
          </cell>
          <cell r="AB1352" t="str">
            <v>5800</v>
          </cell>
          <cell r="AC1352" t="str">
            <v>41</v>
          </cell>
          <cell r="AD1352" t="str">
            <v>OnGo</v>
          </cell>
        </row>
        <row r="1353">
          <cell r="A1353" t="str">
            <v>P-TN-EB0-005</v>
          </cell>
          <cell r="B1353" t="str">
            <v>2000200003601</v>
          </cell>
          <cell r="C1353" t="str">
            <v>Tunisia</v>
          </cell>
          <cell r="D1353" t="str">
            <v/>
          </cell>
          <cell r="E1353" t="str">
            <v/>
          </cell>
          <cell r="F1353" t="str">
            <v/>
          </cell>
          <cell r="G1353" t="str">
            <v/>
          </cell>
          <cell r="H1353">
            <v>1620813</v>
          </cell>
          <cell r="I1353" t="str">
            <v/>
          </cell>
          <cell r="J1353" t="str">
            <v/>
          </cell>
          <cell r="K1353">
            <v>900239.02</v>
          </cell>
          <cell r="L1353">
            <v>1460725.56</v>
          </cell>
          <cell r="M1353">
            <v>3981777.58</v>
          </cell>
          <cell r="Q1353" t="str">
            <v>SOV</v>
          </cell>
          <cell r="R1353">
            <v>1</v>
          </cell>
          <cell r="T1353" t="str">
            <v>ASSAINISSEMENT DES PETITES COMMUNES DE MOINS DE 10 000 HABIT</v>
          </cell>
          <cell r="U1353" t="str">
            <v>AHWS3</v>
          </cell>
          <cell r="V1353" t="str">
            <v>E</v>
          </cell>
          <cell r="W1353" t="str">
            <v>Water Sup/Sanit</v>
          </cell>
          <cell r="X1353" t="str">
            <v>EB</v>
          </cell>
          <cell r="Y1353" t="str">
            <v>Sanitation</v>
          </cell>
          <cell r="Z1353" t="str">
            <v>EB0</v>
          </cell>
          <cell r="AA1353" t="str">
            <v>Sanitation</v>
          </cell>
          <cell r="AB1353" t="str">
            <v>2000</v>
          </cell>
          <cell r="AC1353" t="str">
            <v>10</v>
          </cell>
          <cell r="AD1353" t="str">
            <v>OnGo</v>
          </cell>
        </row>
        <row r="1354">
          <cell r="A1354" t="str">
            <v>P-TN-FA0-003</v>
          </cell>
          <cell r="B1354" t="str">
            <v>2000130013480</v>
          </cell>
          <cell r="C1354" t="str">
            <v>Tunisia</v>
          </cell>
          <cell r="D1354" t="str">
            <v/>
          </cell>
          <cell r="E1354" t="str">
            <v/>
          </cell>
          <cell r="F1354" t="str">
            <v/>
          </cell>
          <cell r="G1354">
            <v>3462854.13</v>
          </cell>
          <cell r="H1354">
            <v>4305968.5199999996</v>
          </cell>
          <cell r="I1354">
            <v>5391709.669999999</v>
          </cell>
          <cell r="J1354">
            <v>2503300.2899999996</v>
          </cell>
          <cell r="K1354">
            <v>1630243.0399999998</v>
          </cell>
          <cell r="L1354">
            <v>1605818.7599999998</v>
          </cell>
          <cell r="M1354">
            <v>18899894.409999996</v>
          </cell>
          <cell r="Q1354" t="str">
            <v>SOV</v>
          </cell>
          <cell r="R1354">
            <v>1</v>
          </cell>
          <cell r="T1354" t="str">
            <v>PROJET DE DEVELOPPEMENT DU RESEAU DE TRANSPORT ET DE DISTRIB</v>
          </cell>
          <cell r="U1354" t="str">
            <v>PESD2</v>
          </cell>
          <cell r="V1354" t="str">
            <v>F</v>
          </cell>
          <cell r="W1354" t="str">
            <v>Power</v>
          </cell>
          <cell r="X1354" t="str">
            <v>FA</v>
          </cell>
          <cell r="Y1354" t="str">
            <v>Electricity</v>
          </cell>
          <cell r="Z1354" t="str">
            <v>FA0</v>
          </cell>
          <cell r="AA1354" t="str">
            <v>Electricity</v>
          </cell>
          <cell r="AB1354" t="str">
            <v>2000</v>
          </cell>
          <cell r="AC1354" t="str">
            <v>10</v>
          </cell>
          <cell r="AD1354" t="str">
            <v>OnGo</v>
          </cell>
        </row>
        <row r="1355">
          <cell r="A1355" t="str">
            <v>P-TN-FA0-008</v>
          </cell>
          <cell r="B1355" t="str">
            <v>2000200004557</v>
          </cell>
          <cell r="C1355" t="str">
            <v>Tunisia</v>
          </cell>
          <cell r="D1355" t="str">
            <v/>
          </cell>
          <cell r="E1355" t="str">
            <v/>
          </cell>
          <cell r="F1355" t="str">
            <v/>
          </cell>
          <cell r="G1355" t="str">
            <v/>
          </cell>
          <cell r="H1355" t="str">
            <v/>
          </cell>
          <cell r="I1355" t="str">
            <v/>
          </cell>
          <cell r="J1355">
            <v>450423.69000000006</v>
          </cell>
          <cell r="K1355">
            <v>3815.87</v>
          </cell>
          <cell r="L1355">
            <v>490212.56</v>
          </cell>
          <cell r="M1355">
            <v>944452.12000000011</v>
          </cell>
          <cell r="Q1355" t="str">
            <v>SOV</v>
          </cell>
          <cell r="R1355">
            <v>0.5</v>
          </cell>
          <cell r="T1355" t="str">
            <v>PROJET D’AMENAGEMENT ET D'EQUIPEMENT DU RESEAU DE TRANSPORT</v>
          </cell>
          <cell r="U1355" t="str">
            <v>PESD2</v>
          </cell>
          <cell r="V1355" t="str">
            <v>F</v>
          </cell>
          <cell r="W1355" t="str">
            <v>Power</v>
          </cell>
          <cell r="X1355" t="str">
            <v>FA</v>
          </cell>
          <cell r="Y1355" t="str">
            <v>Electricity</v>
          </cell>
          <cell r="Z1355" t="str">
            <v>FA0</v>
          </cell>
          <cell r="AA1355" t="str">
            <v>Electricity</v>
          </cell>
          <cell r="AB1355" t="str">
            <v>2000</v>
          </cell>
          <cell r="AC1355" t="str">
            <v>10</v>
          </cell>
          <cell r="AD1355" t="str">
            <v>OnGo</v>
          </cell>
        </row>
        <row r="1356">
          <cell r="A1356" t="str">
            <v>P-TN-FA0-008</v>
          </cell>
          <cell r="B1356" t="str">
            <v>5050200000951</v>
          </cell>
          <cell r="C1356" t="str">
            <v>Tunisia</v>
          </cell>
          <cell r="D1356" t="str">
            <v/>
          </cell>
          <cell r="E1356" t="str">
            <v/>
          </cell>
          <cell r="F1356" t="str">
            <v/>
          </cell>
          <cell r="G1356" t="str">
            <v/>
          </cell>
          <cell r="H1356" t="str">
            <v/>
          </cell>
          <cell r="I1356" t="str">
            <v/>
          </cell>
          <cell r="J1356">
            <v>123758.44</v>
          </cell>
          <cell r="K1356">
            <v>1095.24</v>
          </cell>
          <cell r="L1356">
            <v>154153.4</v>
          </cell>
          <cell r="M1356">
            <v>279007.08</v>
          </cell>
          <cell r="Q1356" t="str">
            <v>SOV</v>
          </cell>
          <cell r="R1356">
            <v>0.5</v>
          </cell>
          <cell r="T1356" t="str">
            <v>PROJET D’AMENAGEMENT ET D'EQUIPEMENT DU RESEAU DE TRANSPORT</v>
          </cell>
          <cell r="U1356" t="str">
            <v>PESD2</v>
          </cell>
          <cell r="V1356" t="str">
            <v>F</v>
          </cell>
          <cell r="W1356" t="str">
            <v>Power</v>
          </cell>
          <cell r="X1356" t="str">
            <v>FA</v>
          </cell>
          <cell r="Y1356" t="str">
            <v>Electricity</v>
          </cell>
          <cell r="Z1356" t="str">
            <v>FA0</v>
          </cell>
          <cell r="AA1356" t="str">
            <v>Electricity</v>
          </cell>
          <cell r="AB1356" t="str">
            <v>5050</v>
          </cell>
          <cell r="AC1356" t="str">
            <v>10</v>
          </cell>
          <cell r="AD1356" t="str">
            <v>OnGo</v>
          </cell>
        </row>
        <row r="1357">
          <cell r="A1357" t="str">
            <v>P-TN-FA0-010</v>
          </cell>
          <cell r="B1357" t="str">
            <v>5565155002001</v>
          </cell>
          <cell r="C1357" t="str">
            <v>Tunisia</v>
          </cell>
          <cell r="D1357" t="str">
            <v/>
          </cell>
          <cell r="E1357" t="str">
            <v/>
          </cell>
          <cell r="F1357" t="str">
            <v/>
          </cell>
          <cell r="G1357" t="str">
            <v/>
          </cell>
          <cell r="H1357" t="str">
            <v/>
          </cell>
          <cell r="I1357" t="str">
            <v/>
          </cell>
          <cell r="J1357" t="str">
            <v/>
          </cell>
          <cell r="K1357" t="str">
            <v/>
          </cell>
          <cell r="L1357" t="str">
            <v/>
          </cell>
          <cell r="M1357">
            <v>0</v>
          </cell>
          <cell r="Q1357" t="str">
            <v>SOV</v>
          </cell>
          <cell r="R1357">
            <v>1</v>
          </cell>
          <cell r="T1357" t="str">
            <v>TA - DISTRICT HEATING AND COOLING (DHC) SYSTEM STUDY AT BAB</v>
          </cell>
          <cell r="U1357" t="str">
            <v>PERN2</v>
          </cell>
          <cell r="V1357" t="str">
            <v>F</v>
          </cell>
          <cell r="W1357" t="str">
            <v>Power</v>
          </cell>
          <cell r="X1357" t="str">
            <v>FA</v>
          </cell>
          <cell r="Y1357" t="str">
            <v>Electricity</v>
          </cell>
          <cell r="Z1357" t="str">
            <v>FA0</v>
          </cell>
          <cell r="AA1357" t="str">
            <v>Electricity</v>
          </cell>
          <cell r="AB1357" t="str">
            <v>5565</v>
          </cell>
          <cell r="AC1357" t="str">
            <v>41</v>
          </cell>
          <cell r="AD1357" t="str">
            <v>OnGo</v>
          </cell>
        </row>
        <row r="1358">
          <cell r="A1358" t="str">
            <v>P-TN-FF0-003</v>
          </cell>
          <cell r="B1358" t="str">
            <v>5700155003802</v>
          </cell>
          <cell r="C1358" t="str">
            <v>Tunisia</v>
          </cell>
          <cell r="D1358" t="str">
            <v/>
          </cell>
          <cell r="E1358" t="str">
            <v/>
          </cell>
          <cell r="F1358" t="str">
            <v/>
          </cell>
          <cell r="G1358" t="str">
            <v/>
          </cell>
          <cell r="H1358" t="str">
            <v/>
          </cell>
          <cell r="I1358" t="str">
            <v/>
          </cell>
          <cell r="J1358" t="str">
            <v/>
          </cell>
          <cell r="K1358" t="str">
            <v/>
          </cell>
          <cell r="L1358" t="str">
            <v/>
          </cell>
          <cell r="M1358">
            <v>0</v>
          </cell>
          <cell r="Q1358" t="str">
            <v>SOV</v>
          </cell>
          <cell r="R1358">
            <v>1</v>
          </cell>
          <cell r="T1358" t="str">
            <v>TUNISIA CHEMS ASSISTANCE TECHNIQUE</v>
          </cell>
          <cell r="U1358" t="str">
            <v>PERN1</v>
          </cell>
          <cell r="V1358" t="str">
            <v>F</v>
          </cell>
          <cell r="W1358" t="str">
            <v>Power</v>
          </cell>
          <cell r="X1358" t="str">
            <v>FF</v>
          </cell>
          <cell r="Y1358" t="str">
            <v>Solar Energy</v>
          </cell>
          <cell r="Z1358" t="str">
            <v>FF0</v>
          </cell>
          <cell r="AA1358" t="str">
            <v>Solar Energy</v>
          </cell>
          <cell r="AB1358" t="str">
            <v>5700</v>
          </cell>
          <cell r="AC1358" t="str">
            <v>41</v>
          </cell>
          <cell r="AD1358" t="str">
            <v>OnGo</v>
          </cell>
        </row>
        <row r="1359">
          <cell r="A1359" t="str">
            <v>P-TN-FF0-004</v>
          </cell>
          <cell r="B1359" t="str">
            <v>2000130022030</v>
          </cell>
          <cell r="C1359" t="str">
            <v>Tunisia</v>
          </cell>
          <cell r="D1359" t="str">
            <v/>
          </cell>
          <cell r="E1359" t="str">
            <v/>
          </cell>
          <cell r="F1359" t="str">
            <v/>
          </cell>
          <cell r="G1359" t="str">
            <v/>
          </cell>
          <cell r="H1359" t="str">
            <v/>
          </cell>
          <cell r="I1359" t="str">
            <v/>
          </cell>
          <cell r="J1359" t="str">
            <v/>
          </cell>
          <cell r="K1359" t="str">
            <v/>
          </cell>
          <cell r="L1359" t="str">
            <v/>
          </cell>
          <cell r="M1359">
            <v>0</v>
          </cell>
          <cell r="Q1359" t="str">
            <v>NSO</v>
          </cell>
          <cell r="R1359">
            <v>0.5</v>
          </cell>
          <cell r="T1359" t="str">
            <v>KAIROUAN SOLAR PV - TUNISIA SOLAR PROGRAM</v>
          </cell>
          <cell r="U1359" t="str">
            <v>PESR2</v>
          </cell>
          <cell r="W1359" t="str">
            <v>--</v>
          </cell>
          <cell r="Y1359" t="str">
            <v>--</v>
          </cell>
          <cell r="AA1359" t="str">
            <v>--</v>
          </cell>
          <cell r="AB1359" t="str">
            <v>2000</v>
          </cell>
          <cell r="AC1359" t="str">
            <v>10</v>
          </cell>
          <cell r="AD1359" t="str">
            <v>APVD</v>
          </cell>
        </row>
        <row r="1360">
          <cell r="A1360" t="str">
            <v>P-TN-FF0-004</v>
          </cell>
          <cell r="B1360" t="str">
            <v>2000230030301</v>
          </cell>
          <cell r="C1360" t="str">
            <v>Tunisia</v>
          </cell>
          <cell r="D1360" t="str">
            <v/>
          </cell>
          <cell r="E1360" t="str">
            <v/>
          </cell>
          <cell r="F1360" t="str">
            <v/>
          </cell>
          <cell r="G1360" t="str">
            <v/>
          </cell>
          <cell r="H1360" t="str">
            <v/>
          </cell>
          <cell r="I1360" t="str">
            <v/>
          </cell>
          <cell r="J1360" t="str">
            <v/>
          </cell>
          <cell r="K1360" t="str">
            <v/>
          </cell>
          <cell r="L1360" t="str">
            <v/>
          </cell>
          <cell r="M1360">
            <v>0</v>
          </cell>
          <cell r="Q1360" t="str">
            <v>NSO</v>
          </cell>
          <cell r="R1360">
            <v>0.5</v>
          </cell>
          <cell r="T1360" t="str">
            <v>KAIROUAN SOLAR PV - TUNISIA SOLAR PROGRAM</v>
          </cell>
          <cell r="U1360" t="str">
            <v>PESR2</v>
          </cell>
          <cell r="W1360" t="str">
            <v>--</v>
          </cell>
          <cell r="Y1360" t="str">
            <v>--</v>
          </cell>
          <cell r="AA1360" t="str">
            <v>--</v>
          </cell>
          <cell r="AB1360" t="str">
            <v>2000</v>
          </cell>
          <cell r="AC1360" t="str">
            <v>10</v>
          </cell>
          <cell r="AD1360" t="str">
            <v>APVD</v>
          </cell>
        </row>
        <row r="1361">
          <cell r="A1361" t="str">
            <v>P-TN-G00-003</v>
          </cell>
          <cell r="B1361" t="str">
            <v>2000200001802</v>
          </cell>
          <cell r="C1361" t="str">
            <v>Tunisia</v>
          </cell>
          <cell r="D1361" t="str">
            <v/>
          </cell>
          <cell r="E1361" t="str">
            <v/>
          </cell>
          <cell r="F1361" t="str">
            <v/>
          </cell>
          <cell r="G1361">
            <v>147528.14000000001</v>
          </cell>
          <cell r="H1361" t="str">
            <v/>
          </cell>
          <cell r="I1361">
            <v>24186.94</v>
          </cell>
          <cell r="J1361">
            <v>88300.15</v>
          </cell>
          <cell r="K1361">
            <v>204860.06000000006</v>
          </cell>
          <cell r="L1361">
            <v>821606.41</v>
          </cell>
          <cell r="M1361">
            <v>1286481.7000000002</v>
          </cell>
          <cell r="Q1361" t="str">
            <v>SOV</v>
          </cell>
          <cell r="R1361">
            <v>1</v>
          </cell>
          <cell r="T1361" t="str">
            <v>APPUI A LA MISE EN ŒUVRE DU PLAN NATIONAL STRATETGIQUE (PNS)</v>
          </cell>
          <cell r="U1361" t="str">
            <v>RDGN4</v>
          </cell>
          <cell r="V1361" t="str">
            <v>G</v>
          </cell>
          <cell r="W1361" t="str">
            <v>Communications</v>
          </cell>
          <cell r="X1361" t="str">
            <v>G0</v>
          </cell>
          <cell r="Y1361" t="str">
            <v>Communications</v>
          </cell>
          <cell r="Z1361" t="str">
            <v>G00</v>
          </cell>
          <cell r="AA1361" t="str">
            <v>Communications</v>
          </cell>
          <cell r="AB1361" t="str">
            <v>2000</v>
          </cell>
          <cell r="AC1361" t="str">
            <v>10</v>
          </cell>
          <cell r="AD1361" t="str">
            <v>OnGo</v>
          </cell>
        </row>
        <row r="1362">
          <cell r="A1362" t="str">
            <v>P-TN-HAB-003</v>
          </cell>
          <cell r="B1362" t="str">
            <v>2000130016931</v>
          </cell>
          <cell r="C1362" t="str">
            <v>Tunisia</v>
          </cell>
          <cell r="D1362" t="str">
            <v/>
          </cell>
          <cell r="E1362" t="str">
            <v/>
          </cell>
          <cell r="F1362">
            <v>60000000</v>
          </cell>
          <cell r="G1362" t="str">
            <v/>
          </cell>
          <cell r="H1362" t="str">
            <v/>
          </cell>
          <cell r="I1362" t="str">
            <v/>
          </cell>
          <cell r="J1362" t="str">
            <v/>
          </cell>
          <cell r="K1362" t="str">
            <v/>
          </cell>
          <cell r="L1362" t="str">
            <v/>
          </cell>
          <cell r="M1362">
            <v>60000000</v>
          </cell>
          <cell r="Q1362" t="str">
            <v>NSO</v>
          </cell>
          <cell r="R1362">
            <v>1</v>
          </cell>
          <cell r="T1362" t="str">
            <v>LIGNE DE CREDIT POUR LE FINANCEMENT DU COMMERCE POUR LA BH T</v>
          </cell>
          <cell r="U1362" t="str">
            <v>PINS2</v>
          </cell>
          <cell r="V1362" t="str">
            <v>H</v>
          </cell>
          <cell r="W1362" t="str">
            <v>Finance</v>
          </cell>
          <cell r="X1362" t="str">
            <v>HA</v>
          </cell>
          <cell r="Y1362" t="str">
            <v>Banks</v>
          </cell>
          <cell r="Z1362" t="str">
            <v>HAB</v>
          </cell>
          <cell r="AA1362" t="str">
            <v>Commercial Banking</v>
          </cell>
          <cell r="AB1362" t="str">
            <v>2000</v>
          </cell>
          <cell r="AC1362" t="str">
            <v>11</v>
          </cell>
          <cell r="AD1362" t="str">
            <v>COMP</v>
          </cell>
        </row>
        <row r="1363">
          <cell r="A1363" t="str">
            <v>P-TN-HAB-005</v>
          </cell>
          <cell r="B1363" t="str">
            <v>2000130017830</v>
          </cell>
          <cell r="C1363" t="str">
            <v>Tunisia</v>
          </cell>
          <cell r="D1363" t="str">
            <v/>
          </cell>
          <cell r="E1363" t="str">
            <v/>
          </cell>
          <cell r="F1363" t="str">
            <v/>
          </cell>
          <cell r="G1363">
            <v>3308273.16</v>
          </cell>
          <cell r="H1363">
            <v>3223259.04</v>
          </cell>
          <cell r="I1363" t="str">
            <v/>
          </cell>
          <cell r="J1363" t="str">
            <v/>
          </cell>
          <cell r="K1363" t="str">
            <v/>
          </cell>
          <cell r="L1363" t="str">
            <v/>
          </cell>
          <cell r="M1363">
            <v>6531532.2000000002</v>
          </cell>
          <cell r="Q1363" t="str">
            <v>NSO</v>
          </cell>
          <cell r="R1363">
            <v>1</v>
          </cell>
          <cell r="T1363" t="str">
            <v>PROGRAMME PMES AFRICAINES - LOC HANNIBAL LEASE</v>
          </cell>
          <cell r="U1363" t="str">
            <v>PINS2</v>
          </cell>
          <cell r="V1363" t="str">
            <v>H</v>
          </cell>
          <cell r="W1363" t="str">
            <v>Finance</v>
          </cell>
          <cell r="X1363" t="str">
            <v>HA</v>
          </cell>
          <cell r="Y1363" t="str">
            <v>Banks</v>
          </cell>
          <cell r="Z1363" t="str">
            <v>HAB</v>
          </cell>
          <cell r="AA1363" t="str">
            <v>Commercial Banking</v>
          </cell>
          <cell r="AB1363" t="str">
            <v>2000</v>
          </cell>
          <cell r="AC1363" t="str">
            <v>11</v>
          </cell>
          <cell r="AD1363" t="str">
            <v>COMP</v>
          </cell>
        </row>
        <row r="1364">
          <cell r="A1364" t="str">
            <v>P-TN-HAB-009</v>
          </cell>
          <cell r="B1364" t="str">
            <v>2000130020581</v>
          </cell>
          <cell r="C1364" t="str">
            <v>Tunisia</v>
          </cell>
          <cell r="D1364" t="str">
            <v/>
          </cell>
          <cell r="E1364" t="str">
            <v/>
          </cell>
          <cell r="F1364" t="str">
            <v/>
          </cell>
          <cell r="G1364" t="str">
            <v/>
          </cell>
          <cell r="H1364">
            <v>10101173.35</v>
          </cell>
          <cell r="I1364" t="str">
            <v/>
          </cell>
          <cell r="J1364" t="str">
            <v/>
          </cell>
          <cell r="K1364">
            <v>1984252.97</v>
          </cell>
          <cell r="L1364" t="str">
            <v/>
          </cell>
          <cell r="M1364">
            <v>12085426.32</v>
          </cell>
          <cell r="Q1364" t="str">
            <v>NSO</v>
          </cell>
          <cell r="R1364">
            <v>0.5</v>
          </cell>
          <cell r="T1364" t="str">
            <v>AMEN BANK</v>
          </cell>
          <cell r="U1364" t="str">
            <v>PINS2</v>
          </cell>
          <cell r="V1364" t="str">
            <v>H</v>
          </cell>
          <cell r="W1364" t="str">
            <v>Finance</v>
          </cell>
          <cell r="X1364" t="str">
            <v>HA</v>
          </cell>
          <cell r="Y1364" t="str">
            <v>Banks</v>
          </cell>
          <cell r="Z1364" t="str">
            <v>HAB</v>
          </cell>
          <cell r="AA1364" t="str">
            <v>Commercial Banking</v>
          </cell>
          <cell r="AB1364" t="str">
            <v>2000</v>
          </cell>
          <cell r="AC1364" t="str">
            <v>11</v>
          </cell>
          <cell r="AD1364" t="str">
            <v>OnGo</v>
          </cell>
        </row>
        <row r="1365">
          <cell r="A1365" t="str">
            <v>P-TN-HAB-009</v>
          </cell>
          <cell r="B1365" t="str">
            <v>5050130000401</v>
          </cell>
          <cell r="C1365" t="str">
            <v>Tunisia</v>
          </cell>
          <cell r="D1365" t="str">
            <v/>
          </cell>
          <cell r="E1365" t="str">
            <v/>
          </cell>
          <cell r="F1365" t="str">
            <v/>
          </cell>
          <cell r="G1365" t="str">
            <v/>
          </cell>
          <cell r="H1365" t="str">
            <v/>
          </cell>
          <cell r="I1365">
            <v>4223508.05</v>
          </cell>
          <cell r="J1365" t="str">
            <v/>
          </cell>
          <cell r="K1365">
            <v>1995354.81</v>
          </cell>
          <cell r="L1365" t="str">
            <v/>
          </cell>
          <cell r="M1365">
            <v>6218862.8599999994</v>
          </cell>
          <cell r="Q1365" t="str">
            <v>NSO</v>
          </cell>
          <cell r="R1365">
            <v>0.5</v>
          </cell>
          <cell r="T1365" t="str">
            <v>AMEN BANK</v>
          </cell>
          <cell r="U1365" t="str">
            <v>PINS2</v>
          </cell>
          <cell r="V1365" t="str">
            <v>H</v>
          </cell>
          <cell r="W1365" t="str">
            <v>Finance</v>
          </cell>
          <cell r="X1365" t="str">
            <v>HA</v>
          </cell>
          <cell r="Y1365" t="str">
            <v>Banks</v>
          </cell>
          <cell r="Z1365" t="str">
            <v>HAB</v>
          </cell>
          <cell r="AA1365" t="str">
            <v>Commercial Banking</v>
          </cell>
          <cell r="AB1365" t="str">
            <v>5050</v>
          </cell>
          <cell r="AC1365" t="str">
            <v>11</v>
          </cell>
          <cell r="AD1365" t="str">
            <v>OnGo</v>
          </cell>
        </row>
        <row r="1366">
          <cell r="A1366" t="str">
            <v>P-TN-HAB-013</v>
          </cell>
          <cell r="B1366" t="str">
            <v>2000200004251</v>
          </cell>
          <cell r="C1366" t="str">
            <v>Tunisia</v>
          </cell>
          <cell r="D1366" t="str">
            <v/>
          </cell>
          <cell r="E1366" t="str">
            <v/>
          </cell>
          <cell r="F1366" t="str">
            <v/>
          </cell>
          <cell r="G1366" t="str">
            <v/>
          </cell>
          <cell r="H1366" t="str">
            <v/>
          </cell>
          <cell r="I1366">
            <v>41854663.869999997</v>
          </cell>
          <cell r="J1366" t="str">
            <v/>
          </cell>
          <cell r="K1366" t="str">
            <v/>
          </cell>
          <cell r="L1366" t="str">
            <v/>
          </cell>
          <cell r="M1366">
            <v>41854663.869999997</v>
          </cell>
          <cell r="Q1366" t="str">
            <v>SOV</v>
          </cell>
          <cell r="R1366">
            <v>1</v>
          </cell>
          <cell r="T1366" t="str">
            <v>BH BANK</v>
          </cell>
          <cell r="U1366" t="str">
            <v>PINS2</v>
          </cell>
          <cell r="V1366" t="str">
            <v>H</v>
          </cell>
          <cell r="W1366" t="str">
            <v>Finance</v>
          </cell>
          <cell r="X1366" t="str">
            <v>HA</v>
          </cell>
          <cell r="Y1366" t="str">
            <v>Banks</v>
          </cell>
          <cell r="Z1366" t="str">
            <v>HAB</v>
          </cell>
          <cell r="AA1366" t="str">
            <v>Commercial Banking</v>
          </cell>
          <cell r="AB1366" t="str">
            <v>2000</v>
          </cell>
          <cell r="AC1366" t="str">
            <v>11</v>
          </cell>
          <cell r="AD1366" t="str">
            <v>OnGo</v>
          </cell>
        </row>
        <row r="1367">
          <cell r="A1367" t="str">
            <v>P-TN-HAB-015</v>
          </cell>
          <cell r="B1367" t="str">
            <v>2000130020580</v>
          </cell>
          <cell r="C1367" t="str">
            <v>Tunisia</v>
          </cell>
          <cell r="D1367" t="str">
            <v/>
          </cell>
          <cell r="E1367" t="str">
            <v/>
          </cell>
          <cell r="F1367" t="str">
            <v/>
          </cell>
          <cell r="G1367" t="str">
            <v/>
          </cell>
          <cell r="H1367">
            <v>24242816.050000001</v>
          </cell>
          <cell r="I1367" t="str">
            <v/>
          </cell>
          <cell r="J1367">
            <v>4043540.85</v>
          </cell>
          <cell r="K1367" t="str">
            <v/>
          </cell>
          <cell r="L1367" t="str">
            <v/>
          </cell>
          <cell r="M1367">
            <v>28286356.900000002</v>
          </cell>
          <cell r="Q1367" t="str">
            <v>NSO</v>
          </cell>
          <cell r="R1367">
            <v>1</v>
          </cell>
          <cell r="T1367" t="str">
            <v>AMEN BANK</v>
          </cell>
          <cell r="U1367" t="str">
            <v>PINS2</v>
          </cell>
          <cell r="V1367" t="str">
            <v>H</v>
          </cell>
          <cell r="W1367" t="str">
            <v>Finance</v>
          </cell>
          <cell r="X1367" t="str">
            <v>HA</v>
          </cell>
          <cell r="Y1367" t="str">
            <v>Banks</v>
          </cell>
          <cell r="Z1367" t="str">
            <v>HAB</v>
          </cell>
          <cell r="AA1367" t="str">
            <v>Commercial Banking</v>
          </cell>
          <cell r="AB1367" t="str">
            <v>2000</v>
          </cell>
          <cell r="AC1367" t="str">
            <v>11</v>
          </cell>
          <cell r="AD1367" t="str">
            <v>OnGo</v>
          </cell>
        </row>
        <row r="1368">
          <cell r="A1368" t="str">
            <v>P-TN-HZ0-002</v>
          </cell>
          <cell r="B1368" t="str">
            <v>2000200000252</v>
          </cell>
          <cell r="C1368" t="str">
            <v>Tunisia</v>
          </cell>
          <cell r="D1368" t="str">
            <v/>
          </cell>
          <cell r="E1368">
            <v>213960098.03999999</v>
          </cell>
          <cell r="F1368" t="str">
            <v/>
          </cell>
          <cell r="G1368" t="str">
            <v/>
          </cell>
          <cell r="H1368" t="str">
            <v/>
          </cell>
          <cell r="I1368" t="str">
            <v/>
          </cell>
          <cell r="J1368" t="str">
            <v/>
          </cell>
          <cell r="K1368" t="str">
            <v/>
          </cell>
          <cell r="L1368" t="str">
            <v/>
          </cell>
          <cell r="M1368">
            <v>213960098.03999999</v>
          </cell>
          <cell r="Q1368" t="str">
            <v>SOV</v>
          </cell>
          <cell r="R1368">
            <v>1</v>
          </cell>
          <cell r="T1368" t="str">
            <v>PROGRAMME D'APPUI A LA MODERNISATION DU SECTEUR FINANCIER</v>
          </cell>
          <cell r="U1368" t="str">
            <v>RDGN1</v>
          </cell>
          <cell r="V1368" t="str">
            <v>H</v>
          </cell>
          <cell r="W1368" t="str">
            <v>Finance</v>
          </cell>
          <cell r="X1368" t="str">
            <v>HZ</v>
          </cell>
          <cell r="Y1368" t="str">
            <v>More Than One Financial Sub-Sector</v>
          </cell>
          <cell r="Z1368" t="str">
            <v>HZ0</v>
          </cell>
          <cell r="AA1368" t="str">
            <v>More Than One Financial Sub-Sector</v>
          </cell>
          <cell r="AB1368" t="str">
            <v>2000</v>
          </cell>
          <cell r="AC1368" t="str">
            <v>20</v>
          </cell>
          <cell r="AD1368" t="str">
            <v>CLSD</v>
          </cell>
        </row>
        <row r="1369">
          <cell r="A1369" t="str">
            <v>P-TN-HZ0-005</v>
          </cell>
          <cell r="B1369" t="str">
            <v>2000200004001</v>
          </cell>
          <cell r="C1369" t="str">
            <v>Tunisia</v>
          </cell>
          <cell r="D1369" t="str">
            <v/>
          </cell>
          <cell r="E1369" t="str">
            <v/>
          </cell>
          <cell r="F1369" t="str">
            <v/>
          </cell>
          <cell r="G1369" t="str">
            <v/>
          </cell>
          <cell r="H1369">
            <v>96665834.270000011</v>
          </cell>
          <cell r="I1369" t="str">
            <v/>
          </cell>
          <cell r="J1369" t="str">
            <v/>
          </cell>
          <cell r="K1369" t="str">
            <v/>
          </cell>
          <cell r="L1369" t="str">
            <v/>
          </cell>
          <cell r="M1369">
            <v>96665834.270000011</v>
          </cell>
          <cell r="Q1369" t="str">
            <v>SOV</v>
          </cell>
          <cell r="R1369">
            <v>1</v>
          </cell>
          <cell r="T1369" t="str">
            <v>PROGRAMME D’APPUI À LA MODERNISATION DU SECTEUR FINANCIER PH</v>
          </cell>
          <cell r="U1369" t="str">
            <v>RDGN1</v>
          </cell>
          <cell r="V1369" t="str">
            <v>H</v>
          </cell>
          <cell r="W1369" t="str">
            <v>Finance</v>
          </cell>
          <cell r="X1369" t="str">
            <v>HZ</v>
          </cell>
          <cell r="Y1369" t="str">
            <v>More Than One Financial Sub-Sector</v>
          </cell>
          <cell r="Z1369" t="str">
            <v>HZ0</v>
          </cell>
          <cell r="AA1369" t="str">
            <v>More Than One Financial Sub-Sector</v>
          </cell>
          <cell r="AB1369" t="str">
            <v>2000</v>
          </cell>
          <cell r="AC1369" t="str">
            <v>20</v>
          </cell>
          <cell r="AD1369" t="str">
            <v>CLSD</v>
          </cell>
        </row>
        <row r="1370">
          <cell r="A1370" t="str">
            <v>P-TN-I00-012</v>
          </cell>
          <cell r="B1370" t="str">
            <v>2000200004696</v>
          </cell>
          <cell r="C1370" t="str">
            <v>Tunisia</v>
          </cell>
          <cell r="D1370" t="str">
            <v/>
          </cell>
          <cell r="E1370" t="str">
            <v/>
          </cell>
          <cell r="F1370" t="str">
            <v/>
          </cell>
          <cell r="G1370" t="str">
            <v/>
          </cell>
          <cell r="H1370" t="str">
            <v/>
          </cell>
          <cell r="I1370">
            <v>149792786.65000001</v>
          </cell>
          <cell r="J1370" t="str">
            <v/>
          </cell>
          <cell r="K1370" t="str">
            <v/>
          </cell>
          <cell r="L1370" t="str">
            <v/>
          </cell>
          <cell r="M1370">
            <v>149792786.65000001</v>
          </cell>
          <cell r="Q1370" t="str">
            <v>SOV</v>
          </cell>
          <cell r="R1370">
            <v>1</v>
          </cell>
          <cell r="T1370" t="str">
            <v>PROGRAMME D’APPUI A LA REPONSE COVID-19 PAR LINCLUSION SOCIA</v>
          </cell>
          <cell r="U1370" t="str">
            <v>AHHD3</v>
          </cell>
          <cell r="V1370" t="str">
            <v>I</v>
          </cell>
          <cell r="W1370" t="str">
            <v>Social</v>
          </cell>
          <cell r="X1370" t="str">
            <v>I0</v>
          </cell>
          <cell r="Y1370" t="str">
            <v>Social</v>
          </cell>
          <cell r="Z1370" t="str">
            <v>I00</v>
          </cell>
          <cell r="AA1370" t="str">
            <v>Social</v>
          </cell>
          <cell r="AB1370" t="str">
            <v>2000</v>
          </cell>
          <cell r="AC1370" t="str">
            <v>20</v>
          </cell>
          <cell r="AD1370" t="str">
            <v>COMP</v>
          </cell>
        </row>
        <row r="1371">
          <cell r="A1371" t="str">
            <v>P-TN-IA0-004</v>
          </cell>
          <cell r="B1371" t="str">
            <v>2000200001953</v>
          </cell>
          <cell r="C1371" t="str">
            <v>Tunisia</v>
          </cell>
          <cell r="D1371" t="str">
            <v/>
          </cell>
          <cell r="E1371" t="str">
            <v/>
          </cell>
          <cell r="F1371" t="str">
            <v/>
          </cell>
          <cell r="G1371" t="str">
            <v/>
          </cell>
          <cell r="H1371">
            <v>145107.46</v>
          </cell>
          <cell r="I1371" t="str">
            <v/>
          </cell>
          <cell r="J1371">
            <v>761672.21</v>
          </cell>
          <cell r="K1371" t="str">
            <v/>
          </cell>
          <cell r="L1371" t="str">
            <v/>
          </cell>
          <cell r="M1371">
            <v>906779.66999999993</v>
          </cell>
          <cell r="Q1371" t="str">
            <v>SOV</v>
          </cell>
          <cell r="R1371">
            <v>1</v>
          </cell>
          <cell r="T1371" t="str">
            <v>PROGRAMME D'APPUI AU DEVELOPPEMENT DES COMPETENCES TECHNIQUE</v>
          </cell>
          <cell r="U1371" t="str">
            <v>AHHD3</v>
          </cell>
          <cell r="V1371" t="str">
            <v>I</v>
          </cell>
          <cell r="W1371" t="str">
            <v>Social</v>
          </cell>
          <cell r="X1371" t="str">
            <v>IA</v>
          </cell>
          <cell r="Y1371" t="str">
            <v>Education</v>
          </cell>
          <cell r="Z1371" t="str">
            <v>IA0</v>
          </cell>
          <cell r="AA1371" t="str">
            <v>Education</v>
          </cell>
          <cell r="AB1371" t="str">
            <v>2000</v>
          </cell>
          <cell r="AC1371" t="str">
            <v>10</v>
          </cell>
          <cell r="AD1371" t="str">
            <v>OnGo</v>
          </cell>
        </row>
        <row r="1372">
          <cell r="A1372" t="str">
            <v>P-TN-IA0-006</v>
          </cell>
          <cell r="B1372" t="str">
            <v>5000199005618</v>
          </cell>
          <cell r="C1372" t="str">
            <v>Tunisia</v>
          </cell>
          <cell r="D1372" t="str">
            <v/>
          </cell>
          <cell r="E1372" t="str">
            <v/>
          </cell>
          <cell r="F1372" t="str">
            <v/>
          </cell>
          <cell r="G1372" t="str">
            <v/>
          </cell>
          <cell r="H1372" t="str">
            <v/>
          </cell>
          <cell r="I1372" t="str">
            <v/>
          </cell>
          <cell r="J1372" t="str">
            <v/>
          </cell>
          <cell r="K1372" t="str">
            <v/>
          </cell>
          <cell r="L1372" t="str">
            <v/>
          </cell>
          <cell r="M1372">
            <v>0</v>
          </cell>
          <cell r="Q1372" t="str">
            <v>SOV</v>
          </cell>
          <cell r="R1372">
            <v>1</v>
          </cell>
          <cell r="T1372" t="str">
            <v>ASSISTANCE D’URGENCE AUX ETABLISSEMENTS SCOLAIRES AFFECTES P</v>
          </cell>
          <cell r="U1372" t="str">
            <v>AHHD3</v>
          </cell>
          <cell r="V1372" t="str">
            <v>I</v>
          </cell>
          <cell r="W1372" t="str">
            <v>Social</v>
          </cell>
          <cell r="X1372" t="str">
            <v>IA</v>
          </cell>
          <cell r="Y1372" t="str">
            <v>Education</v>
          </cell>
          <cell r="Z1372" t="str">
            <v>IA0</v>
          </cell>
          <cell r="AA1372" t="str">
            <v>Education</v>
          </cell>
          <cell r="AB1372" t="str">
            <v>5000</v>
          </cell>
          <cell r="AC1372" t="str">
            <v>50</v>
          </cell>
          <cell r="AD1372" t="str">
            <v>COMP</v>
          </cell>
        </row>
        <row r="1373">
          <cell r="A1373" t="str">
            <v>P-TN-IAZ-002</v>
          </cell>
          <cell r="B1373" t="str">
            <v>2000200000451</v>
          </cell>
          <cell r="C1373" t="str">
            <v>Tunisia</v>
          </cell>
          <cell r="D1373" t="str">
            <v/>
          </cell>
          <cell r="E1373">
            <v>140275407.38</v>
          </cell>
          <cell r="F1373" t="str">
            <v/>
          </cell>
          <cell r="G1373" t="str">
            <v/>
          </cell>
          <cell r="H1373" t="str">
            <v/>
          </cell>
          <cell r="I1373" t="str">
            <v/>
          </cell>
          <cell r="J1373" t="str">
            <v/>
          </cell>
          <cell r="K1373" t="str">
            <v/>
          </cell>
          <cell r="L1373" t="str">
            <v/>
          </cell>
          <cell r="M1373">
            <v>140275407.38</v>
          </cell>
          <cell r="Q1373" t="str">
            <v>SOV</v>
          </cell>
          <cell r="R1373">
            <v>1</v>
          </cell>
          <cell r="T1373" t="str">
            <v>PROGRAMME D’APPUI AU DÉVELOPPEMENT RÉGIONAL INCLUSIF (PADRI)</v>
          </cell>
          <cell r="U1373" t="str">
            <v>AHHD3</v>
          </cell>
          <cell r="V1373" t="str">
            <v>I</v>
          </cell>
          <cell r="W1373" t="str">
            <v>Social</v>
          </cell>
          <cell r="X1373" t="str">
            <v>IA</v>
          </cell>
          <cell r="Y1373" t="str">
            <v>Education</v>
          </cell>
          <cell r="Z1373" t="str">
            <v>IAZ</v>
          </cell>
          <cell r="AA1373" t="str">
            <v>More Than One Education Sub-Sector</v>
          </cell>
          <cell r="AB1373" t="str">
            <v>2000</v>
          </cell>
          <cell r="AC1373" t="str">
            <v>20</v>
          </cell>
          <cell r="AD1373" t="str">
            <v>COMP</v>
          </cell>
        </row>
        <row r="1374">
          <cell r="A1374" t="str">
            <v>P-TN-IAZ-003</v>
          </cell>
          <cell r="B1374" t="str">
            <v>2000200001752</v>
          </cell>
          <cell r="C1374" t="str">
            <v>Tunisia</v>
          </cell>
          <cell r="D1374" t="str">
            <v/>
          </cell>
          <cell r="E1374" t="str">
            <v/>
          </cell>
          <cell r="F1374">
            <v>305000</v>
          </cell>
          <cell r="G1374">
            <v>102090551.41</v>
          </cell>
          <cell r="H1374" t="str">
            <v/>
          </cell>
          <cell r="I1374" t="str">
            <v/>
          </cell>
          <cell r="J1374" t="str">
            <v/>
          </cell>
          <cell r="K1374" t="str">
            <v/>
          </cell>
          <cell r="L1374" t="str">
            <v/>
          </cell>
          <cell r="M1374">
            <v>102395551.41</v>
          </cell>
          <cell r="Q1374" t="str">
            <v>SOV</v>
          </cell>
          <cell r="R1374">
            <v>1</v>
          </cell>
          <cell r="T1374" t="str">
            <v>PROGRAMME D’APPUI AU DÉVELOPPEMENT RÉGIONAL INCLUSIF PADRI I</v>
          </cell>
          <cell r="U1374" t="str">
            <v>RDGN2</v>
          </cell>
          <cell r="V1374" t="str">
            <v>I</v>
          </cell>
          <cell r="W1374" t="str">
            <v>Social</v>
          </cell>
          <cell r="X1374" t="str">
            <v>IA</v>
          </cell>
          <cell r="Y1374" t="str">
            <v>Education</v>
          </cell>
          <cell r="Z1374" t="str">
            <v>IAZ</v>
          </cell>
          <cell r="AA1374" t="str">
            <v>More Than One Education Sub-Sector</v>
          </cell>
          <cell r="AB1374" t="str">
            <v>2000</v>
          </cell>
          <cell r="AC1374" t="str">
            <v>20</v>
          </cell>
          <cell r="AD1374" t="str">
            <v>CLSD</v>
          </cell>
        </row>
        <row r="1375">
          <cell r="A1375" t="str">
            <v>P-TN-IB0-003</v>
          </cell>
          <cell r="B1375" t="str">
            <v>5500155009751</v>
          </cell>
          <cell r="C1375" t="str">
            <v>Tunisia</v>
          </cell>
          <cell r="D1375" t="str">
            <v/>
          </cell>
          <cell r="E1375" t="str">
            <v/>
          </cell>
          <cell r="F1375" t="str">
            <v/>
          </cell>
          <cell r="G1375">
            <v>103260.48999999999</v>
          </cell>
          <cell r="H1375">
            <v>75217.709999999992</v>
          </cell>
          <cell r="I1375">
            <v>32564.57</v>
          </cell>
          <cell r="J1375">
            <v>83220.52</v>
          </cell>
          <cell r="K1375">
            <v>1900.3000000000002</v>
          </cell>
          <cell r="L1375" t="str">
            <v/>
          </cell>
          <cell r="M1375">
            <v>296163.58999999997</v>
          </cell>
          <cell r="Q1375" t="str">
            <v>SOV</v>
          </cell>
          <cell r="R1375">
            <v>1</v>
          </cell>
          <cell r="T1375" t="str">
            <v>MIC - PROJET D'APPUI A LA PROMOTION DES INVESTISSEMENTS ET D</v>
          </cell>
          <cell r="U1375" t="str">
            <v>AHHD3</v>
          </cell>
          <cell r="V1375" t="str">
            <v>I</v>
          </cell>
          <cell r="W1375" t="str">
            <v>Social</v>
          </cell>
          <cell r="X1375" t="str">
            <v>IB</v>
          </cell>
          <cell r="Y1375" t="str">
            <v>Health</v>
          </cell>
          <cell r="Z1375" t="str">
            <v>IB0</v>
          </cell>
          <cell r="AA1375" t="str">
            <v>Health</v>
          </cell>
          <cell r="AB1375" t="str">
            <v>5500</v>
          </cell>
          <cell r="AC1375" t="str">
            <v>43</v>
          </cell>
          <cell r="AD1375" t="str">
            <v>COMP</v>
          </cell>
        </row>
        <row r="1376">
          <cell r="A1376" t="str">
            <v>P-TN-IZ0-008</v>
          </cell>
          <cell r="B1376" t="str">
            <v>2000130014531</v>
          </cell>
          <cell r="C1376" t="str">
            <v>Tunisia</v>
          </cell>
          <cell r="D1376">
            <v>144128534.30000001</v>
          </cell>
          <cell r="E1376" t="str">
            <v/>
          </cell>
          <cell r="F1376" t="str">
            <v/>
          </cell>
          <cell r="G1376" t="str">
            <v/>
          </cell>
          <cell r="H1376" t="str">
            <v/>
          </cell>
          <cell r="I1376" t="str">
            <v/>
          </cell>
          <cell r="J1376" t="str">
            <v/>
          </cell>
          <cell r="K1376" t="str">
            <v/>
          </cell>
          <cell r="L1376" t="str">
            <v/>
          </cell>
          <cell r="M1376">
            <v>144128534.30000001</v>
          </cell>
          <cell r="Q1376" t="str">
            <v>SOV</v>
          </cell>
          <cell r="R1376">
            <v>1</v>
          </cell>
          <cell r="T1376" t="str">
            <v>PROJET D'APPUI AU DEVELOPPEMENT REGIONAL ET A LA CREATION D'</v>
          </cell>
          <cell r="U1376" t="str">
            <v>AHHD3</v>
          </cell>
          <cell r="V1376" t="str">
            <v>I</v>
          </cell>
          <cell r="W1376" t="str">
            <v>Social</v>
          </cell>
          <cell r="X1376" t="str">
            <v>IZ</v>
          </cell>
          <cell r="Y1376" t="str">
            <v>More Than One Social Sub-Sector</v>
          </cell>
          <cell r="Z1376" t="str">
            <v>IZ0</v>
          </cell>
          <cell r="AA1376" t="str">
            <v>More Than One Social Sub-Sector</v>
          </cell>
          <cell r="AB1376" t="str">
            <v>2000</v>
          </cell>
          <cell r="AC1376" t="str">
            <v>21</v>
          </cell>
          <cell r="AD1376" t="str">
            <v>COMP</v>
          </cell>
        </row>
        <row r="1377">
          <cell r="A1377" t="str">
            <v>P-TN-K00-013</v>
          </cell>
          <cell r="B1377" t="str">
            <v>5500155013401</v>
          </cell>
          <cell r="C1377" t="str">
            <v>Tunisia</v>
          </cell>
          <cell r="D1377" t="str">
            <v/>
          </cell>
          <cell r="E1377" t="str">
            <v/>
          </cell>
          <cell r="F1377" t="str">
            <v/>
          </cell>
          <cell r="G1377" t="str">
            <v/>
          </cell>
          <cell r="H1377">
            <v>3501.24</v>
          </cell>
          <cell r="I1377" t="str">
            <v/>
          </cell>
          <cell r="J1377">
            <v>47538.520000000004</v>
          </cell>
          <cell r="K1377">
            <v>10268.280000000001</v>
          </cell>
          <cell r="L1377" t="str">
            <v/>
          </cell>
          <cell r="M1377">
            <v>61308.04</v>
          </cell>
          <cell r="Q1377" t="str">
            <v>SOV</v>
          </cell>
          <cell r="R1377">
            <v>1</v>
          </cell>
          <cell r="T1377" t="str">
            <v>APPUI MISE EN PLACE DELIVERY UNIT MDICI</v>
          </cell>
          <cell r="U1377" t="str">
            <v>ECGF1</v>
          </cell>
          <cell r="V1377" t="str">
            <v>K</v>
          </cell>
          <cell r="W1377" t="str">
            <v>Multi-Sector</v>
          </cell>
          <cell r="X1377" t="str">
            <v>K0</v>
          </cell>
          <cell r="Y1377" t="str">
            <v>Multi-Sector</v>
          </cell>
          <cell r="Z1377" t="str">
            <v>K00</v>
          </cell>
          <cell r="AA1377" t="str">
            <v>Multi-Sector</v>
          </cell>
          <cell r="AB1377" t="str">
            <v>5500</v>
          </cell>
          <cell r="AC1377" t="str">
            <v>43</v>
          </cell>
          <cell r="AD1377" t="str">
            <v>OnGo</v>
          </cell>
        </row>
        <row r="1378">
          <cell r="A1378" t="str">
            <v>P-TN-K00-018</v>
          </cell>
          <cell r="B1378" t="str">
            <v>2000200005011</v>
          </cell>
          <cell r="C1378" t="str">
            <v>Tunisia</v>
          </cell>
          <cell r="D1378" t="str">
            <v/>
          </cell>
          <cell r="E1378" t="str">
            <v/>
          </cell>
          <cell r="F1378" t="str">
            <v/>
          </cell>
          <cell r="G1378" t="str">
            <v/>
          </cell>
          <cell r="H1378" t="str">
            <v/>
          </cell>
          <cell r="I1378" t="str">
            <v/>
          </cell>
          <cell r="J1378">
            <v>48370323.200000003</v>
          </cell>
          <cell r="K1378" t="str">
            <v/>
          </cell>
          <cell r="L1378" t="str">
            <v/>
          </cell>
          <cell r="M1378">
            <v>48370323.200000003</v>
          </cell>
          <cell r="Q1378" t="str">
            <v>SOV</v>
          </cell>
          <cell r="R1378">
            <v>1</v>
          </cell>
          <cell r="T1378" t="str">
            <v>PROGRAMME D’APPUI A LA RELANCE ECONOMIQUE ET A L’INCLUSION S</v>
          </cell>
          <cell r="U1378" t="str">
            <v>AHHD3</v>
          </cell>
          <cell r="V1378" t="str">
            <v>K</v>
          </cell>
          <cell r="W1378" t="str">
            <v>Multi-Sector</v>
          </cell>
          <cell r="X1378" t="str">
            <v>K0</v>
          </cell>
          <cell r="Y1378" t="str">
            <v>Multi-Sector</v>
          </cell>
          <cell r="Z1378" t="str">
            <v>K00</v>
          </cell>
          <cell r="AA1378" t="str">
            <v>Multi-Sector</v>
          </cell>
          <cell r="AB1378" t="str">
            <v>2000</v>
          </cell>
          <cell r="AC1378" t="str">
            <v>21</v>
          </cell>
          <cell r="AD1378" t="str">
            <v>OnGo</v>
          </cell>
        </row>
        <row r="1379">
          <cell r="A1379" t="str">
            <v>P-TZ-A00-008</v>
          </cell>
          <cell r="B1379" t="str">
            <v>2100150039793</v>
          </cell>
          <cell r="C1379" t="str">
            <v>Tanzania</v>
          </cell>
          <cell r="D1379" t="str">
            <v/>
          </cell>
          <cell r="E1379" t="str">
            <v/>
          </cell>
          <cell r="F1379" t="str">
            <v/>
          </cell>
          <cell r="G1379" t="str">
            <v/>
          </cell>
          <cell r="H1379" t="str">
            <v/>
          </cell>
          <cell r="I1379">
            <v>175458.61000000002</v>
          </cell>
          <cell r="J1379">
            <v>774189.18000000017</v>
          </cell>
          <cell r="K1379">
            <v>2745712.43</v>
          </cell>
          <cell r="L1379">
            <v>2245793.3899999997</v>
          </cell>
          <cell r="M1379">
            <v>5941153.6099999994</v>
          </cell>
          <cell r="Q1379" t="str">
            <v>SOV</v>
          </cell>
          <cell r="R1379">
            <v>0.5</v>
          </cell>
          <cell r="T1379" t="str">
            <v>TANZANIA INITIATIVE FOR PREVENTING AFLATOXIN CONTAMINATION (</v>
          </cell>
          <cell r="U1379" t="str">
            <v>AHAI4</v>
          </cell>
          <cell r="V1379" t="str">
            <v>A</v>
          </cell>
          <cell r="W1379" t="str">
            <v>Agriculture</v>
          </cell>
          <cell r="X1379" t="str">
            <v>A0</v>
          </cell>
          <cell r="Y1379" t="str">
            <v>Agriculture and Rural Development</v>
          </cell>
          <cell r="Z1379" t="str">
            <v>A00</v>
          </cell>
          <cell r="AA1379" t="str">
            <v>Agriculture and Rural Development</v>
          </cell>
          <cell r="AB1379" t="str">
            <v>2100</v>
          </cell>
          <cell r="AC1379" t="str">
            <v>10</v>
          </cell>
          <cell r="AD1379" t="str">
            <v>OnGo</v>
          </cell>
        </row>
        <row r="1380">
          <cell r="A1380" t="str">
            <v>P-TZ-A00-008</v>
          </cell>
          <cell r="B1380" t="str">
            <v>5570155000801</v>
          </cell>
          <cell r="C1380" t="str">
            <v>Tanzania</v>
          </cell>
          <cell r="D1380" t="str">
            <v/>
          </cell>
          <cell r="E1380" t="str">
            <v/>
          </cell>
          <cell r="F1380" t="str">
            <v/>
          </cell>
          <cell r="G1380" t="str">
            <v/>
          </cell>
          <cell r="H1380">
            <v>253104.14</v>
          </cell>
          <cell r="I1380">
            <v>391182.93000000005</v>
          </cell>
          <cell r="J1380">
            <v>1019305.0399999999</v>
          </cell>
          <cell r="K1380">
            <v>4067730.23</v>
          </cell>
          <cell r="L1380">
            <v>1728986.18</v>
          </cell>
          <cell r="M1380">
            <v>7460308.5199999996</v>
          </cell>
          <cell r="Q1380" t="str">
            <v>SOV</v>
          </cell>
          <cell r="R1380">
            <v>0.5</v>
          </cell>
          <cell r="T1380" t="str">
            <v>TANZANIA INITIATIVE FOR PREVENTING AFLATOXIN CONTAMINATION (</v>
          </cell>
          <cell r="U1380" t="str">
            <v>AHAI4</v>
          </cell>
          <cell r="V1380" t="str">
            <v>A</v>
          </cell>
          <cell r="W1380" t="str">
            <v>Agriculture</v>
          </cell>
          <cell r="X1380" t="str">
            <v>A0</v>
          </cell>
          <cell r="Y1380" t="str">
            <v>Agriculture and Rural Development</v>
          </cell>
          <cell r="Z1380" t="str">
            <v>A00</v>
          </cell>
          <cell r="AA1380" t="str">
            <v>Agriculture and Rural Development</v>
          </cell>
          <cell r="AB1380" t="str">
            <v>5570</v>
          </cell>
          <cell r="AC1380" t="str">
            <v>40</v>
          </cell>
          <cell r="AD1380" t="str">
            <v>OnGo</v>
          </cell>
        </row>
        <row r="1381">
          <cell r="A1381" t="str">
            <v>P-TZ-A00-014</v>
          </cell>
          <cell r="B1381" t="str">
            <v>2100150043049</v>
          </cell>
          <cell r="C1381" t="str">
            <v>Tanzania</v>
          </cell>
          <cell r="D1381" t="str">
            <v/>
          </cell>
          <cell r="E1381" t="str">
            <v/>
          </cell>
          <cell r="F1381" t="str">
            <v/>
          </cell>
          <cell r="G1381" t="str">
            <v/>
          </cell>
          <cell r="H1381" t="str">
            <v/>
          </cell>
          <cell r="I1381" t="str">
            <v/>
          </cell>
          <cell r="J1381" t="str">
            <v/>
          </cell>
          <cell r="K1381">
            <v>645500.65</v>
          </cell>
          <cell r="L1381">
            <v>31037798.43</v>
          </cell>
          <cell r="M1381">
            <v>31683299.079999998</v>
          </cell>
          <cell r="Q1381" t="str">
            <v>SOV</v>
          </cell>
          <cell r="R1381">
            <v>0.5</v>
          </cell>
          <cell r="T1381" t="str">
            <v>TANZANIA SUPPORTING INPUTS VALUE CHAIN (FERTLIZERS AND SEEDS</v>
          </cell>
          <cell r="U1381" t="str">
            <v>AHAI4</v>
          </cell>
          <cell r="V1381" t="str">
            <v>A</v>
          </cell>
          <cell r="W1381" t="str">
            <v>Agriculture</v>
          </cell>
          <cell r="X1381" t="str">
            <v>A0</v>
          </cell>
          <cell r="Y1381" t="str">
            <v>Agriculture and Rural Development</v>
          </cell>
          <cell r="Z1381" t="str">
            <v>A00</v>
          </cell>
          <cell r="AA1381" t="str">
            <v>Agriculture and Rural Development</v>
          </cell>
          <cell r="AB1381" t="str">
            <v>2100</v>
          </cell>
          <cell r="AC1381" t="str">
            <v>10</v>
          </cell>
          <cell r="AD1381" t="str">
            <v>OnGo</v>
          </cell>
        </row>
        <row r="1382">
          <cell r="A1382" t="str">
            <v>P-TZ-A00-014</v>
          </cell>
          <cell r="B1382" t="str">
            <v>2100155041682</v>
          </cell>
          <cell r="C1382" t="str">
            <v>Tanzania</v>
          </cell>
          <cell r="D1382" t="str">
            <v/>
          </cell>
          <cell r="E1382" t="str">
            <v/>
          </cell>
          <cell r="F1382" t="str">
            <v/>
          </cell>
          <cell r="G1382" t="str">
            <v/>
          </cell>
          <cell r="H1382" t="str">
            <v/>
          </cell>
          <cell r="I1382" t="str">
            <v/>
          </cell>
          <cell r="J1382" t="str">
            <v/>
          </cell>
          <cell r="K1382" t="str">
            <v/>
          </cell>
          <cell r="L1382" t="str">
            <v/>
          </cell>
          <cell r="M1382">
            <v>0</v>
          </cell>
          <cell r="Q1382" t="str">
            <v>SOV</v>
          </cell>
          <cell r="R1382">
            <v>0.5</v>
          </cell>
          <cell r="T1382" t="str">
            <v>TANZANIA SUPPORTING INPUTS VALUE CHAIN (FERTLIZERS AND SEEDS</v>
          </cell>
          <cell r="U1382" t="str">
            <v>AHAI4</v>
          </cell>
          <cell r="V1382" t="str">
            <v>A</v>
          </cell>
          <cell r="W1382" t="str">
            <v>Agriculture</v>
          </cell>
          <cell r="X1382" t="str">
            <v>A0</v>
          </cell>
          <cell r="Y1382" t="str">
            <v>Agriculture and Rural Development</v>
          </cell>
          <cell r="Z1382" t="str">
            <v>A00</v>
          </cell>
          <cell r="AA1382" t="str">
            <v>Agriculture and Rural Development</v>
          </cell>
          <cell r="AB1382" t="str">
            <v>2100</v>
          </cell>
          <cell r="AC1382" t="str">
            <v>41</v>
          </cell>
          <cell r="AD1382" t="str">
            <v>OnGo</v>
          </cell>
        </row>
        <row r="1383">
          <cell r="A1383" t="str">
            <v>P-TZ-AA0-025</v>
          </cell>
          <cell r="B1383" t="str">
            <v>2100150036553</v>
          </cell>
          <cell r="C1383" t="str">
            <v>Tanzania</v>
          </cell>
          <cell r="D1383" t="str">
            <v/>
          </cell>
          <cell r="E1383" t="str">
            <v/>
          </cell>
          <cell r="F1383">
            <v>33635000</v>
          </cell>
          <cell r="G1383" t="str">
            <v/>
          </cell>
          <cell r="H1383">
            <v>33635000</v>
          </cell>
          <cell r="I1383" t="str">
            <v/>
          </cell>
          <cell r="J1383" t="str">
            <v/>
          </cell>
          <cell r="K1383" t="str">
            <v/>
          </cell>
          <cell r="L1383" t="str">
            <v/>
          </cell>
          <cell r="M1383">
            <v>67270000</v>
          </cell>
          <cell r="Q1383" t="str">
            <v>SOV</v>
          </cell>
          <cell r="R1383">
            <v>1</v>
          </cell>
          <cell r="T1383" t="str">
            <v>TANZANIA AGRICULTURAL DEVELOPMENT BANK</v>
          </cell>
          <cell r="U1383" t="str">
            <v>PIFD1</v>
          </cell>
          <cell r="V1383" t="str">
            <v>A</v>
          </cell>
          <cell r="W1383" t="str">
            <v>Agriculture</v>
          </cell>
          <cell r="X1383" t="str">
            <v>AA</v>
          </cell>
          <cell r="Y1383" t="str">
            <v>Agriculture</v>
          </cell>
          <cell r="Z1383" t="str">
            <v>AA0</v>
          </cell>
          <cell r="AA1383" t="str">
            <v>Agriculture</v>
          </cell>
          <cell r="AB1383" t="str">
            <v>2100</v>
          </cell>
          <cell r="AC1383" t="str">
            <v>21</v>
          </cell>
          <cell r="AD1383" t="str">
            <v>CLSD</v>
          </cell>
        </row>
        <row r="1384">
          <cell r="A1384" t="str">
            <v>P-TZ-BZ0-002</v>
          </cell>
          <cell r="B1384" t="str">
            <v>5700155003501</v>
          </cell>
          <cell r="C1384" t="str">
            <v>Tanzania</v>
          </cell>
          <cell r="D1384" t="str">
            <v/>
          </cell>
          <cell r="E1384" t="str">
            <v/>
          </cell>
          <cell r="F1384" t="str">
            <v/>
          </cell>
          <cell r="G1384" t="str">
            <v/>
          </cell>
          <cell r="H1384" t="str">
            <v/>
          </cell>
          <cell r="I1384" t="str">
            <v/>
          </cell>
          <cell r="J1384">
            <v>207748.7</v>
          </cell>
          <cell r="K1384" t="str">
            <v/>
          </cell>
          <cell r="L1384" t="str">
            <v/>
          </cell>
          <cell r="M1384">
            <v>207748.7</v>
          </cell>
          <cell r="Q1384" t="str">
            <v>SOV</v>
          </cell>
          <cell r="R1384">
            <v>1</v>
          </cell>
          <cell r="T1384" t="str">
            <v>AFRICA FRANCHISE ACCELERATOR PROJECT (AFRAP)</v>
          </cell>
          <cell r="U1384" t="str">
            <v>PITD1</v>
          </cell>
          <cell r="V1384" t="str">
            <v>B</v>
          </cell>
          <cell r="W1384" t="str">
            <v>Ind/Mini/Quar</v>
          </cell>
          <cell r="X1384" t="str">
            <v>BZ</v>
          </cell>
          <cell r="Y1384" t="str">
            <v>More Than One Industry Sub-Sector</v>
          </cell>
          <cell r="Z1384" t="str">
            <v>BZ0</v>
          </cell>
          <cell r="AA1384" t="str">
            <v>More Than One Industry Sub-Sector</v>
          </cell>
          <cell r="AB1384" t="str">
            <v>5700</v>
          </cell>
          <cell r="AC1384" t="str">
            <v>41</v>
          </cell>
          <cell r="AD1384" t="str">
            <v>OnGo</v>
          </cell>
        </row>
        <row r="1385">
          <cell r="A1385" t="str">
            <v>P-TZ-D00-002</v>
          </cell>
          <cell r="B1385" t="str">
            <v>2000130014580</v>
          </cell>
          <cell r="C1385" t="str">
            <v>Tanzania</v>
          </cell>
          <cell r="D1385" t="str">
            <v/>
          </cell>
          <cell r="E1385">
            <v>30410.019999999997</v>
          </cell>
          <cell r="F1385">
            <v>66618.720000000001</v>
          </cell>
          <cell r="G1385">
            <v>21647897.420000002</v>
          </cell>
          <cell r="H1385">
            <v>24142516.020000003</v>
          </cell>
          <cell r="I1385">
            <v>29597513.909999996</v>
          </cell>
          <cell r="J1385">
            <v>26418299.349999994</v>
          </cell>
          <cell r="K1385">
            <v>22882819.710000001</v>
          </cell>
          <cell r="L1385">
            <v>8538583.1400000006</v>
          </cell>
          <cell r="M1385">
            <v>133324658.29000001</v>
          </cell>
          <cell r="Q1385" t="str">
            <v>SOV</v>
          </cell>
          <cell r="R1385">
            <v>0.5</v>
          </cell>
          <cell r="T1385" t="str">
            <v>TRANSPORT SECTOR SUPPORT PROGRAM</v>
          </cell>
          <cell r="U1385" t="str">
            <v>PICU7</v>
          </cell>
          <cell r="V1385" t="str">
            <v>D</v>
          </cell>
          <cell r="W1385" t="str">
            <v>Transport</v>
          </cell>
          <cell r="X1385" t="str">
            <v>D0</v>
          </cell>
          <cell r="Y1385" t="str">
            <v>Transport</v>
          </cell>
          <cell r="Z1385" t="str">
            <v>D00</v>
          </cell>
          <cell r="AA1385" t="str">
            <v>Transport</v>
          </cell>
          <cell r="AB1385" t="str">
            <v>2000</v>
          </cell>
          <cell r="AC1385" t="str">
            <v>10</v>
          </cell>
          <cell r="AD1385" t="str">
            <v>OnGo</v>
          </cell>
        </row>
        <row r="1386">
          <cell r="A1386" t="str">
            <v>P-TZ-D00-002</v>
          </cell>
          <cell r="B1386" t="str">
            <v>2100150034243</v>
          </cell>
          <cell r="C1386" t="str">
            <v>Tanzania</v>
          </cell>
          <cell r="D1386" t="str">
            <v/>
          </cell>
          <cell r="E1386">
            <v>601981.22</v>
          </cell>
          <cell r="F1386">
            <v>684236.65000000014</v>
          </cell>
          <cell r="G1386">
            <v>5982036.1700000018</v>
          </cell>
          <cell r="H1386">
            <v>9426713.9199999999</v>
          </cell>
          <cell r="I1386">
            <v>10779118.889999999</v>
          </cell>
          <cell r="J1386">
            <v>4397531.67</v>
          </cell>
          <cell r="K1386">
            <v>4847839.54</v>
          </cell>
          <cell r="L1386">
            <v>268958.46999999997</v>
          </cell>
          <cell r="M1386">
            <v>36988416.530000001</v>
          </cell>
          <cell r="Q1386" t="str">
            <v>SOV</v>
          </cell>
          <cell r="R1386">
            <v>0.5</v>
          </cell>
          <cell r="T1386" t="str">
            <v>TRANSPORT SECTOR SUPPORT PROGRAM</v>
          </cell>
          <cell r="U1386" t="str">
            <v>PICU7</v>
          </cell>
          <cell r="V1386" t="str">
            <v>D</v>
          </cell>
          <cell r="W1386" t="str">
            <v>Transport</v>
          </cell>
          <cell r="X1386" t="str">
            <v>D0</v>
          </cell>
          <cell r="Y1386" t="str">
            <v>Transport</v>
          </cell>
          <cell r="Z1386" t="str">
            <v>D00</v>
          </cell>
          <cell r="AA1386" t="str">
            <v>Transport</v>
          </cell>
          <cell r="AB1386" t="str">
            <v>2100</v>
          </cell>
          <cell r="AC1386" t="str">
            <v>10</v>
          </cell>
          <cell r="AD1386" t="str">
            <v>OnGo</v>
          </cell>
        </row>
        <row r="1387">
          <cell r="A1387" t="str">
            <v>P-TZ-D00-009</v>
          </cell>
          <cell r="B1387" t="str">
            <v>2100150042698</v>
          </cell>
          <cell r="C1387" t="str">
            <v>Tanzania</v>
          </cell>
          <cell r="D1387" t="str">
            <v/>
          </cell>
          <cell r="E1387" t="str">
            <v/>
          </cell>
          <cell r="F1387" t="str">
            <v/>
          </cell>
          <cell r="G1387" t="str">
            <v/>
          </cell>
          <cell r="H1387" t="str">
            <v/>
          </cell>
          <cell r="I1387" t="str">
            <v/>
          </cell>
          <cell r="J1387" t="str">
            <v/>
          </cell>
          <cell r="K1387">
            <v>209700.13</v>
          </cell>
          <cell r="L1387" t="str">
            <v/>
          </cell>
          <cell r="M1387">
            <v>209700.13</v>
          </cell>
          <cell r="Q1387" t="str">
            <v>SOV</v>
          </cell>
          <cell r="R1387">
            <v>1</v>
          </cell>
          <cell r="T1387" t="str">
            <v>TANZANIA MNIVATA - NEWALA - MASASI (160 KM) ROAD UPGRADING P</v>
          </cell>
          <cell r="U1387" t="str">
            <v>PICU7</v>
          </cell>
          <cell r="V1387" t="str">
            <v>D</v>
          </cell>
          <cell r="W1387" t="str">
            <v>Transport</v>
          </cell>
          <cell r="X1387" t="str">
            <v>D0</v>
          </cell>
          <cell r="Y1387" t="str">
            <v>Transport</v>
          </cell>
          <cell r="Z1387" t="str">
            <v>D00</v>
          </cell>
          <cell r="AA1387" t="str">
            <v>Transport</v>
          </cell>
          <cell r="AB1387" t="str">
            <v>2100</v>
          </cell>
          <cell r="AC1387" t="str">
            <v>10</v>
          </cell>
          <cell r="AD1387" t="str">
            <v>APVD</v>
          </cell>
        </row>
        <row r="1388">
          <cell r="A1388" t="str">
            <v>P-TZ-DA0-003</v>
          </cell>
          <cell r="B1388" t="str">
            <v>2000200004672</v>
          </cell>
          <cell r="C1388" t="str">
            <v>Tanzania</v>
          </cell>
          <cell r="D1388" t="str">
            <v/>
          </cell>
          <cell r="E1388" t="str">
            <v/>
          </cell>
          <cell r="F1388" t="str">
            <v/>
          </cell>
          <cell r="G1388" t="str">
            <v/>
          </cell>
          <cell r="H1388" t="str">
            <v/>
          </cell>
          <cell r="I1388" t="str">
            <v/>
          </cell>
          <cell r="J1388" t="str">
            <v/>
          </cell>
          <cell r="K1388">
            <v>17066140.450000003</v>
          </cell>
          <cell r="L1388">
            <v>556425.85</v>
          </cell>
          <cell r="M1388">
            <v>17622566.300000004</v>
          </cell>
          <cell r="Q1388" t="str">
            <v>SOV</v>
          </cell>
          <cell r="R1388">
            <v>0.33333333333333331</v>
          </cell>
          <cell r="T1388" t="str">
            <v>CONSTRUCTION OF MSALATO INTERNATIONAL AIRPORT PROJECT NEAR D</v>
          </cell>
          <cell r="U1388" t="str">
            <v>PICU7</v>
          </cell>
          <cell r="V1388" t="str">
            <v>D</v>
          </cell>
          <cell r="W1388" t="str">
            <v>Transport</v>
          </cell>
          <cell r="X1388" t="str">
            <v>DA</v>
          </cell>
          <cell r="Y1388" t="str">
            <v>Air Transport / Airport</v>
          </cell>
          <cell r="Z1388" t="str">
            <v>DA0</v>
          </cell>
          <cell r="AA1388" t="str">
            <v>Air Transport / Airport</v>
          </cell>
          <cell r="AB1388" t="str">
            <v>2000</v>
          </cell>
          <cell r="AC1388" t="str">
            <v>10</v>
          </cell>
          <cell r="AD1388" t="str">
            <v>OnGo</v>
          </cell>
        </row>
        <row r="1389">
          <cell r="A1389" t="str">
            <v>P-TZ-DA0-003</v>
          </cell>
          <cell r="B1389" t="str">
            <v>2100150042269</v>
          </cell>
          <cell r="C1389" t="str">
            <v>Tanzania</v>
          </cell>
          <cell r="D1389" t="str">
            <v/>
          </cell>
          <cell r="E1389" t="str">
            <v/>
          </cell>
          <cell r="F1389" t="str">
            <v/>
          </cell>
          <cell r="G1389" t="str">
            <v/>
          </cell>
          <cell r="H1389" t="str">
            <v/>
          </cell>
          <cell r="I1389" t="str">
            <v/>
          </cell>
          <cell r="J1389">
            <v>345980.06</v>
          </cell>
          <cell r="K1389" t="str">
            <v/>
          </cell>
          <cell r="L1389" t="str">
            <v/>
          </cell>
          <cell r="M1389">
            <v>345980.06</v>
          </cell>
          <cell r="Q1389" t="str">
            <v>SOV</v>
          </cell>
          <cell r="R1389">
            <v>0.33333333333333331</v>
          </cell>
          <cell r="T1389" t="str">
            <v>CONSTRUCTION OF MSALATO INTERNATIONAL AIRPORT PROJECT NEAR D</v>
          </cell>
          <cell r="U1389" t="str">
            <v>PICU7</v>
          </cell>
          <cell r="V1389" t="str">
            <v>D</v>
          </cell>
          <cell r="W1389" t="str">
            <v>Transport</v>
          </cell>
          <cell r="X1389" t="str">
            <v>DA</v>
          </cell>
          <cell r="Y1389" t="str">
            <v>Air Transport / Airport</v>
          </cell>
          <cell r="Z1389" t="str">
            <v>DA0</v>
          </cell>
          <cell r="AA1389" t="str">
            <v>Air Transport / Airport</v>
          </cell>
          <cell r="AB1389" t="str">
            <v>2100</v>
          </cell>
          <cell r="AC1389" t="str">
            <v>10</v>
          </cell>
          <cell r="AD1389" t="str">
            <v>OnGo</v>
          </cell>
        </row>
        <row r="1390">
          <cell r="A1390" t="str">
            <v>P-TZ-DA0-003</v>
          </cell>
          <cell r="B1390" t="str">
            <v>5050200001055</v>
          </cell>
          <cell r="C1390" t="str">
            <v>Tanzania</v>
          </cell>
          <cell r="D1390" t="str">
            <v/>
          </cell>
          <cell r="E1390" t="str">
            <v/>
          </cell>
          <cell r="F1390" t="str">
            <v/>
          </cell>
          <cell r="G1390" t="str">
            <v/>
          </cell>
          <cell r="H1390" t="str">
            <v/>
          </cell>
          <cell r="I1390" t="str">
            <v/>
          </cell>
          <cell r="J1390" t="str">
            <v/>
          </cell>
          <cell r="K1390" t="str">
            <v/>
          </cell>
          <cell r="L1390">
            <v>2316197.7000000002</v>
          </cell>
          <cell r="M1390">
            <v>2316197.7000000002</v>
          </cell>
          <cell r="Q1390" t="str">
            <v>SOV</v>
          </cell>
          <cell r="R1390">
            <v>0.33333333333333331</v>
          </cell>
          <cell r="T1390" t="str">
            <v>CONSTRUCTION OF MSALATO INTERNATIONAL AIRPORT PROJECT NEAR D</v>
          </cell>
          <cell r="U1390" t="str">
            <v>PICU7</v>
          </cell>
          <cell r="V1390" t="str">
            <v>D</v>
          </cell>
          <cell r="W1390" t="str">
            <v>Transport</v>
          </cell>
          <cell r="X1390" t="str">
            <v>DA</v>
          </cell>
          <cell r="Y1390" t="str">
            <v>Air Transport / Airport</v>
          </cell>
          <cell r="Z1390" t="str">
            <v>DA0</v>
          </cell>
          <cell r="AA1390" t="str">
            <v>Air Transport / Airport</v>
          </cell>
          <cell r="AB1390" t="str">
            <v>5050</v>
          </cell>
          <cell r="AC1390" t="str">
            <v>10</v>
          </cell>
          <cell r="AD1390" t="str">
            <v>OnGo</v>
          </cell>
        </row>
        <row r="1391">
          <cell r="A1391" t="str">
            <v>P-TZ-DB0-021</v>
          </cell>
          <cell r="B1391" t="str">
            <v>2000130014182</v>
          </cell>
          <cell r="C1391" t="str">
            <v>Tanzania</v>
          </cell>
          <cell r="D1391" t="str">
            <v/>
          </cell>
          <cell r="E1391">
            <v>188692.73</v>
          </cell>
          <cell r="F1391">
            <v>898826.82000000007</v>
          </cell>
          <cell r="G1391">
            <v>2303728.0599999996</v>
          </cell>
          <cell r="H1391">
            <v>9760408.1499999985</v>
          </cell>
          <cell r="I1391">
            <v>7113798.790000001</v>
          </cell>
          <cell r="J1391">
            <v>21084657.32</v>
          </cell>
          <cell r="K1391">
            <v>20072889.839999996</v>
          </cell>
          <cell r="L1391">
            <v>193409.11</v>
          </cell>
          <cell r="M1391">
            <v>61616410.819999993</v>
          </cell>
          <cell r="Q1391" t="str">
            <v>SOV</v>
          </cell>
          <cell r="R1391">
            <v>0.5</v>
          </cell>
          <cell r="T1391" t="str">
            <v>DAR ES SALAAM BUS RAPID TRANSIT INFRASTRUCTURE PROJECT</v>
          </cell>
          <cell r="U1391" t="str">
            <v>PICU7</v>
          </cell>
          <cell r="V1391" t="str">
            <v>D</v>
          </cell>
          <cell r="W1391" t="str">
            <v>Transport</v>
          </cell>
          <cell r="X1391" t="str">
            <v>DB</v>
          </cell>
          <cell r="Y1391" t="str">
            <v>Road Transport / Highways</v>
          </cell>
          <cell r="Z1391" t="str">
            <v>DB0</v>
          </cell>
          <cell r="AA1391" t="str">
            <v>Road Transport / Highways</v>
          </cell>
          <cell r="AB1391" t="str">
            <v>2000</v>
          </cell>
          <cell r="AC1391" t="str">
            <v>10</v>
          </cell>
          <cell r="AD1391" t="str">
            <v>OnGo</v>
          </cell>
        </row>
        <row r="1392">
          <cell r="A1392" t="str">
            <v>P-TZ-DB0-021</v>
          </cell>
          <cell r="B1392" t="str">
            <v>5050130000102</v>
          </cell>
          <cell r="C1392" t="str">
            <v>Tanzania</v>
          </cell>
          <cell r="D1392" t="str">
            <v/>
          </cell>
          <cell r="E1392">
            <v>168218.01</v>
          </cell>
          <cell r="F1392">
            <v>50570.52</v>
          </cell>
          <cell r="G1392">
            <v>935001.47999999986</v>
          </cell>
          <cell r="H1392">
            <v>304857</v>
          </cell>
          <cell r="I1392">
            <v>1077014.83</v>
          </cell>
          <cell r="J1392">
            <v>1494288.5500000003</v>
          </cell>
          <cell r="K1392">
            <v>8491790.6600000001</v>
          </cell>
          <cell r="L1392">
            <v>12188246.9</v>
          </cell>
          <cell r="M1392">
            <v>24709987.950000003</v>
          </cell>
          <cell r="Q1392" t="str">
            <v>SOV</v>
          </cell>
          <cell r="R1392">
            <v>0.5</v>
          </cell>
          <cell r="T1392" t="str">
            <v>DAR ES SALAAM BUS RAPID TRANSIT INFRASTRUCTURE PROJECT</v>
          </cell>
          <cell r="U1392" t="str">
            <v>PICU7</v>
          </cell>
          <cell r="V1392" t="str">
            <v>D</v>
          </cell>
          <cell r="W1392" t="str">
            <v>Transport</v>
          </cell>
          <cell r="X1392" t="str">
            <v>DB</v>
          </cell>
          <cell r="Y1392" t="str">
            <v>Road Transport / Highways</v>
          </cell>
          <cell r="Z1392" t="str">
            <v>DB0</v>
          </cell>
          <cell r="AA1392" t="str">
            <v>Road Transport / Highways</v>
          </cell>
          <cell r="AB1392" t="str">
            <v>5050</v>
          </cell>
          <cell r="AC1392" t="str">
            <v>10</v>
          </cell>
          <cell r="AD1392" t="str">
            <v>OnGo</v>
          </cell>
        </row>
        <row r="1393">
          <cell r="A1393" t="str">
            <v>P-TZ-DB0-025</v>
          </cell>
          <cell r="B1393" t="str">
            <v>2000200003901</v>
          </cell>
          <cell r="C1393" t="str">
            <v>Tanzania</v>
          </cell>
          <cell r="D1393" t="str">
            <v/>
          </cell>
          <cell r="E1393" t="str">
            <v/>
          </cell>
          <cell r="F1393" t="str">
            <v/>
          </cell>
          <cell r="G1393" t="str">
            <v/>
          </cell>
          <cell r="H1393" t="str">
            <v/>
          </cell>
          <cell r="I1393">
            <v>2918947.72</v>
          </cell>
          <cell r="J1393">
            <v>3157638.75</v>
          </cell>
          <cell r="K1393">
            <v>6246412.6500000004</v>
          </cell>
          <cell r="L1393">
            <v>2560441.4000000004</v>
          </cell>
          <cell r="M1393">
            <v>14883440.520000001</v>
          </cell>
          <cell r="Q1393" t="str">
            <v>SOV</v>
          </cell>
          <cell r="R1393">
            <v>0.5</v>
          </cell>
          <cell r="T1393" t="str">
            <v>DODOMA CITY OUTER RING ROAD (110.2KM) CONSTRUCTION PROJECT</v>
          </cell>
          <cell r="U1393" t="str">
            <v>PICU7</v>
          </cell>
          <cell r="V1393" t="str">
            <v>D</v>
          </cell>
          <cell r="W1393" t="str">
            <v>Transport</v>
          </cell>
          <cell r="X1393" t="str">
            <v>DB</v>
          </cell>
          <cell r="Y1393" t="str">
            <v>Road Transport / Highways</v>
          </cell>
          <cell r="Z1393" t="str">
            <v>DB0</v>
          </cell>
          <cell r="AA1393" t="str">
            <v>Road Transport / Highways</v>
          </cell>
          <cell r="AB1393" t="str">
            <v>2000</v>
          </cell>
          <cell r="AC1393" t="str">
            <v>10</v>
          </cell>
          <cell r="AD1393" t="str">
            <v>OnGo</v>
          </cell>
        </row>
        <row r="1394">
          <cell r="A1394" t="str">
            <v>P-TZ-DB0-025</v>
          </cell>
          <cell r="B1394" t="str">
            <v>5050200000801</v>
          </cell>
          <cell r="C1394" t="str">
            <v>Tanzania</v>
          </cell>
          <cell r="D1394" t="str">
            <v/>
          </cell>
          <cell r="E1394" t="str">
            <v/>
          </cell>
          <cell r="F1394" t="str">
            <v/>
          </cell>
          <cell r="G1394" t="str">
            <v/>
          </cell>
          <cell r="H1394" t="str">
            <v/>
          </cell>
          <cell r="I1394" t="str">
            <v/>
          </cell>
          <cell r="J1394">
            <v>2194652.73</v>
          </cell>
          <cell r="K1394">
            <v>1849084.2799999998</v>
          </cell>
          <cell r="L1394">
            <v>726319.98999999987</v>
          </cell>
          <cell r="M1394">
            <v>4770057</v>
          </cell>
          <cell r="Q1394" t="str">
            <v>SOV</v>
          </cell>
          <cell r="R1394">
            <v>0.5</v>
          </cell>
          <cell r="T1394" t="str">
            <v>DODOMA CITY OUTER RING ROAD (110.2KM) CONSTRUCTION PROJECT</v>
          </cell>
          <cell r="U1394" t="str">
            <v>PICU7</v>
          </cell>
          <cell r="V1394" t="str">
            <v>D</v>
          </cell>
          <cell r="W1394" t="str">
            <v>Transport</v>
          </cell>
          <cell r="X1394" t="str">
            <v>DB</v>
          </cell>
          <cell r="Y1394" t="str">
            <v>Road Transport / Highways</v>
          </cell>
          <cell r="Z1394" t="str">
            <v>DB0</v>
          </cell>
          <cell r="AA1394" t="str">
            <v>Road Transport / Highways</v>
          </cell>
          <cell r="AB1394" t="str">
            <v>5050</v>
          </cell>
          <cell r="AC1394" t="str">
            <v>10</v>
          </cell>
          <cell r="AD1394" t="str">
            <v>OnGo</v>
          </cell>
        </row>
        <row r="1395">
          <cell r="A1395" t="str">
            <v>P-TZ-E00-008</v>
          </cell>
          <cell r="B1395" t="str">
            <v>2000130014084</v>
          </cell>
          <cell r="C1395" t="str">
            <v>Tanzania</v>
          </cell>
          <cell r="D1395" t="str">
            <v/>
          </cell>
          <cell r="E1395">
            <v>287199.14</v>
          </cell>
          <cell r="F1395">
            <v>1974268.4600000002</v>
          </cell>
          <cell r="G1395">
            <v>11475746.66</v>
          </cell>
          <cell r="H1395">
            <v>18586872.050000001</v>
          </cell>
          <cell r="I1395">
            <v>20557601.749999993</v>
          </cell>
          <cell r="J1395">
            <v>19514051.199999999</v>
          </cell>
          <cell r="K1395">
            <v>20882242.499999996</v>
          </cell>
          <cell r="L1395">
            <v>6616683.5899999989</v>
          </cell>
          <cell r="M1395">
            <v>99894665.349999994</v>
          </cell>
          <cell r="Q1395" t="str">
            <v>SOV</v>
          </cell>
          <cell r="R1395">
            <v>0.33333333333333331</v>
          </cell>
          <cell r="T1395" t="str">
            <v>ARUSHA SUSTAINABLE WATER AND SANITATION DELIVERY PROJECT</v>
          </cell>
          <cell r="U1395" t="str">
            <v>AHWS2</v>
          </cell>
          <cell r="V1395" t="str">
            <v>E</v>
          </cell>
          <cell r="W1395" t="str">
            <v>Water Sup/Sanit</v>
          </cell>
          <cell r="X1395" t="str">
            <v>E0</v>
          </cell>
          <cell r="Y1395" t="str">
            <v>Water supply and Sanitation</v>
          </cell>
          <cell r="Z1395" t="str">
            <v>E00</v>
          </cell>
          <cell r="AA1395" t="str">
            <v>Water supply and Sanitation</v>
          </cell>
          <cell r="AB1395" t="str">
            <v>2000</v>
          </cell>
          <cell r="AC1395" t="str">
            <v>10</v>
          </cell>
          <cell r="AD1395" t="str">
            <v>OnGo</v>
          </cell>
        </row>
        <row r="1396">
          <cell r="A1396" t="str">
            <v>P-TZ-E00-008</v>
          </cell>
          <cell r="B1396" t="str">
            <v>2100150033744</v>
          </cell>
          <cell r="C1396" t="str">
            <v>Tanzania</v>
          </cell>
          <cell r="D1396" t="str">
            <v/>
          </cell>
          <cell r="E1396">
            <v>321070.81</v>
          </cell>
          <cell r="F1396">
            <v>1761929.58</v>
          </cell>
          <cell r="G1396">
            <v>702863.4</v>
          </cell>
          <cell r="H1396">
            <v>2399115.5699999998</v>
          </cell>
          <cell r="I1396">
            <v>3941924.6700000004</v>
          </cell>
          <cell r="J1396">
            <v>2777929.41</v>
          </cell>
          <cell r="K1396">
            <v>3571924.05</v>
          </cell>
          <cell r="L1396">
            <v>894443.91999999993</v>
          </cell>
          <cell r="M1396">
            <v>16371201.409999998</v>
          </cell>
          <cell r="Q1396" t="str">
            <v>SOV</v>
          </cell>
          <cell r="R1396">
            <v>0.33333333333333331</v>
          </cell>
          <cell r="T1396" t="str">
            <v>ARUSHA SUSTAINABLE WATER AND SANITATION DELIVERY PROJECT</v>
          </cell>
          <cell r="U1396" t="str">
            <v>AHWS2</v>
          </cell>
          <cell r="V1396" t="str">
            <v>E</v>
          </cell>
          <cell r="W1396" t="str">
            <v>Water Sup/Sanit</v>
          </cell>
          <cell r="X1396" t="str">
            <v>E0</v>
          </cell>
          <cell r="Y1396" t="str">
            <v>Water supply and Sanitation</v>
          </cell>
          <cell r="Z1396" t="str">
            <v>E00</v>
          </cell>
          <cell r="AA1396" t="str">
            <v>Water supply and Sanitation</v>
          </cell>
          <cell r="AB1396" t="str">
            <v>2100</v>
          </cell>
          <cell r="AC1396" t="str">
            <v>10</v>
          </cell>
          <cell r="AD1396" t="str">
            <v>OnGo</v>
          </cell>
        </row>
        <row r="1397">
          <cell r="A1397" t="str">
            <v>P-TZ-E00-008</v>
          </cell>
          <cell r="B1397" t="str">
            <v>5050130000101</v>
          </cell>
          <cell r="C1397" t="str">
            <v>Tanzania</v>
          </cell>
          <cell r="D1397" t="str">
            <v/>
          </cell>
          <cell r="E1397">
            <v>105995.42</v>
          </cell>
          <cell r="F1397">
            <v>356095.84</v>
          </cell>
          <cell r="G1397">
            <v>2596756.7700000005</v>
          </cell>
          <cell r="H1397">
            <v>4648719.9799999995</v>
          </cell>
          <cell r="I1397">
            <v>8018378.6199999992</v>
          </cell>
          <cell r="J1397">
            <v>5814482.04</v>
          </cell>
          <cell r="K1397">
            <v>3624267.87</v>
          </cell>
          <cell r="L1397">
            <v>2287438.75</v>
          </cell>
          <cell r="M1397">
            <v>27452135.289999999</v>
          </cell>
          <cell r="Q1397" t="str">
            <v>SOV</v>
          </cell>
          <cell r="R1397">
            <v>0.33333333333333331</v>
          </cell>
          <cell r="T1397" t="str">
            <v>ARUSHA SUSTAINABLE WATER AND SANITATION DELIVERY PROJECT</v>
          </cell>
          <cell r="U1397" t="str">
            <v>AHWS2</v>
          </cell>
          <cell r="V1397" t="str">
            <v>E</v>
          </cell>
          <cell r="W1397" t="str">
            <v>Water Sup/Sanit</v>
          </cell>
          <cell r="X1397" t="str">
            <v>E0</v>
          </cell>
          <cell r="Y1397" t="str">
            <v>Water supply and Sanitation</v>
          </cell>
          <cell r="Z1397" t="str">
            <v>E00</v>
          </cell>
          <cell r="AA1397" t="str">
            <v>Water supply and Sanitation</v>
          </cell>
          <cell r="AB1397" t="str">
            <v>5050</v>
          </cell>
          <cell r="AC1397" t="str">
            <v>10</v>
          </cell>
          <cell r="AD1397" t="str">
            <v>OnGo</v>
          </cell>
        </row>
        <row r="1398">
          <cell r="A1398" t="str">
            <v>P-TZ-E00-011</v>
          </cell>
          <cell r="B1398" t="str">
            <v>2100150042943</v>
          </cell>
          <cell r="C1398" t="str">
            <v>Tanzania</v>
          </cell>
          <cell r="D1398" t="str">
            <v/>
          </cell>
          <cell r="E1398" t="str">
            <v/>
          </cell>
          <cell r="F1398" t="str">
            <v/>
          </cell>
          <cell r="G1398" t="str">
            <v/>
          </cell>
          <cell r="H1398" t="str">
            <v/>
          </cell>
          <cell r="I1398" t="str">
            <v/>
          </cell>
          <cell r="J1398" t="str">
            <v/>
          </cell>
          <cell r="K1398">
            <v>197669.78</v>
          </cell>
          <cell r="L1398" t="str">
            <v/>
          </cell>
          <cell r="M1398">
            <v>197669.78</v>
          </cell>
          <cell r="Q1398" t="str">
            <v>SOV</v>
          </cell>
          <cell r="R1398">
            <v>1</v>
          </cell>
          <cell r="T1398" t="str">
            <v>DODOMA RESILIENT AND SUSTAINABLE WATER DEVELOPMENT AND SANIT</v>
          </cell>
          <cell r="U1398" t="str">
            <v>AHWS2</v>
          </cell>
          <cell r="V1398" t="str">
            <v>E</v>
          </cell>
          <cell r="W1398" t="str">
            <v>Water Sup/Sanit</v>
          </cell>
          <cell r="X1398" t="str">
            <v>E0</v>
          </cell>
          <cell r="Y1398" t="str">
            <v>Water supply and Sanitation</v>
          </cell>
          <cell r="Z1398" t="str">
            <v>E00</v>
          </cell>
          <cell r="AA1398" t="str">
            <v>Water supply and Sanitation</v>
          </cell>
          <cell r="AB1398" t="str">
            <v>2100</v>
          </cell>
          <cell r="AC1398" t="str">
            <v>10</v>
          </cell>
          <cell r="AD1398" t="str">
            <v>OnGo</v>
          </cell>
        </row>
        <row r="1399">
          <cell r="A1399" t="str">
            <v>P-TZ-EAZ-003</v>
          </cell>
          <cell r="B1399" t="str">
            <v>5600155004801</v>
          </cell>
          <cell r="C1399" t="str">
            <v>Tanzania</v>
          </cell>
          <cell r="D1399" t="str">
            <v/>
          </cell>
          <cell r="E1399" t="str">
            <v/>
          </cell>
          <cell r="F1399" t="str">
            <v/>
          </cell>
          <cell r="G1399" t="str">
            <v/>
          </cell>
          <cell r="H1399">
            <v>252900.83000000002</v>
          </cell>
          <cell r="I1399">
            <v>374056.84</v>
          </cell>
          <cell r="J1399">
            <v>494561.82</v>
          </cell>
          <cell r="K1399">
            <v>374128.55</v>
          </cell>
          <cell r="L1399" t="str">
            <v/>
          </cell>
          <cell r="M1399">
            <v>1495648.04</v>
          </cell>
          <cell r="Q1399" t="str">
            <v>SOV</v>
          </cell>
          <cell r="R1399">
            <v>1</v>
          </cell>
          <cell r="T1399" t="str">
            <v>KIKONGE MULTIPURPOSE DAM HYDROPOWER AND IRRIGATION</v>
          </cell>
          <cell r="U1399" t="str">
            <v>AWTF</v>
          </cell>
          <cell r="V1399" t="str">
            <v>E</v>
          </cell>
          <cell r="W1399" t="str">
            <v>Water Sup/Sanit</v>
          </cell>
          <cell r="X1399" t="str">
            <v>EA</v>
          </cell>
          <cell r="Y1399" t="str">
            <v>Water Supply</v>
          </cell>
          <cell r="Z1399" t="str">
            <v>EAZ</v>
          </cell>
          <cell r="AA1399" t="str">
            <v>More Than One Water Supply Sub-Sector</v>
          </cell>
          <cell r="AB1399" t="str">
            <v>5600</v>
          </cell>
          <cell r="AC1399" t="str">
            <v>46</v>
          </cell>
          <cell r="AD1399" t="str">
            <v>COMP</v>
          </cell>
        </row>
        <row r="1400">
          <cell r="A1400" t="str">
            <v>P-TZ-FA0-013</v>
          </cell>
          <cell r="B1400" t="str">
            <v>2000200002754</v>
          </cell>
          <cell r="C1400" t="str">
            <v>Tanzania</v>
          </cell>
          <cell r="D1400" t="str">
            <v/>
          </cell>
          <cell r="E1400" t="str">
            <v/>
          </cell>
          <cell r="F1400" t="str">
            <v/>
          </cell>
          <cell r="G1400" t="str">
            <v/>
          </cell>
          <cell r="H1400" t="str">
            <v/>
          </cell>
          <cell r="I1400">
            <v>1009277.19</v>
          </cell>
          <cell r="J1400">
            <v>340792.68000000005</v>
          </cell>
          <cell r="K1400">
            <v>8888636.7400000002</v>
          </cell>
          <cell r="L1400">
            <v>7605490.1900000013</v>
          </cell>
          <cell r="M1400">
            <v>17844196.800000001</v>
          </cell>
          <cell r="Q1400" t="str">
            <v>SOV</v>
          </cell>
          <cell r="R1400">
            <v>1</v>
          </cell>
          <cell r="T1400" t="str">
            <v>NORTH-WEST TRANSMISISON GRID</v>
          </cell>
          <cell r="U1400" t="str">
            <v>PESD4</v>
          </cell>
          <cell r="V1400" t="str">
            <v>F</v>
          </cell>
          <cell r="W1400" t="str">
            <v>Power</v>
          </cell>
          <cell r="X1400" t="str">
            <v>FA</v>
          </cell>
          <cell r="Y1400" t="str">
            <v>Electricity</v>
          </cell>
          <cell r="Z1400" t="str">
            <v>FA0</v>
          </cell>
          <cell r="AA1400" t="str">
            <v>Electricity</v>
          </cell>
          <cell r="AB1400" t="str">
            <v>2000</v>
          </cell>
          <cell r="AC1400" t="str">
            <v>10</v>
          </cell>
          <cell r="AD1400" t="str">
            <v>OnGo</v>
          </cell>
        </row>
        <row r="1401">
          <cell r="A1401" t="str">
            <v>P-TZ-FAB-003</v>
          </cell>
          <cell r="B1401" t="str">
            <v>2000300000251</v>
          </cell>
          <cell r="C1401" t="str">
            <v>Tanzania</v>
          </cell>
          <cell r="D1401" t="str">
            <v/>
          </cell>
          <cell r="E1401" t="str">
            <v/>
          </cell>
          <cell r="F1401" t="str">
            <v/>
          </cell>
          <cell r="G1401" t="str">
            <v/>
          </cell>
          <cell r="H1401" t="str">
            <v/>
          </cell>
          <cell r="I1401" t="str">
            <v/>
          </cell>
          <cell r="J1401" t="str">
            <v/>
          </cell>
          <cell r="K1401" t="str">
            <v/>
          </cell>
          <cell r="L1401" t="str">
            <v/>
          </cell>
          <cell r="M1401">
            <v>0</v>
          </cell>
          <cell r="Q1401" t="str">
            <v>SOV</v>
          </cell>
          <cell r="R1401">
            <v>1</v>
          </cell>
          <cell r="T1401" t="str">
            <v>KAKONO HYDROPOWER PROJECT</v>
          </cell>
          <cell r="U1401" t="str">
            <v>PESD4</v>
          </cell>
          <cell r="V1401" t="str">
            <v>F</v>
          </cell>
          <cell r="W1401" t="str">
            <v>Power</v>
          </cell>
          <cell r="X1401" t="str">
            <v>FA</v>
          </cell>
          <cell r="Y1401" t="str">
            <v>Electricity</v>
          </cell>
          <cell r="Z1401" t="str">
            <v>FAB</v>
          </cell>
          <cell r="AA1401" t="str">
            <v>Hydro Generation</v>
          </cell>
          <cell r="AB1401" t="str">
            <v>2000</v>
          </cell>
          <cell r="AC1401" t="str">
            <v>10</v>
          </cell>
          <cell r="AD1401" t="str">
            <v>APVD</v>
          </cell>
        </row>
        <row r="1402">
          <cell r="A1402" t="str">
            <v>P-TZ-FAB-004</v>
          </cell>
          <cell r="B1402" t="str">
            <v>2000200004853</v>
          </cell>
          <cell r="C1402" t="str">
            <v>Tanzania</v>
          </cell>
          <cell r="D1402" t="str">
            <v/>
          </cell>
          <cell r="E1402" t="str">
            <v/>
          </cell>
          <cell r="F1402" t="str">
            <v/>
          </cell>
          <cell r="G1402" t="str">
            <v/>
          </cell>
          <cell r="H1402" t="str">
            <v/>
          </cell>
          <cell r="I1402" t="str">
            <v/>
          </cell>
          <cell r="J1402" t="str">
            <v/>
          </cell>
          <cell r="K1402">
            <v>252938.52</v>
          </cell>
          <cell r="L1402">
            <v>136518.62</v>
          </cell>
          <cell r="M1402">
            <v>389457.14</v>
          </cell>
          <cell r="Q1402" t="str">
            <v>SOV</v>
          </cell>
          <cell r="R1402">
            <v>0.5</v>
          </cell>
          <cell r="T1402" t="str">
            <v>MALAGARASI HYDROPOWER PROJECT</v>
          </cell>
          <cell r="U1402" t="str">
            <v>PESD4</v>
          </cell>
          <cell r="V1402" t="str">
            <v>F</v>
          </cell>
          <cell r="W1402" t="str">
            <v>Power</v>
          </cell>
          <cell r="X1402" t="str">
            <v>FA</v>
          </cell>
          <cell r="Y1402" t="str">
            <v>Electricity</v>
          </cell>
          <cell r="Z1402" t="str">
            <v>FAB</v>
          </cell>
          <cell r="AA1402" t="str">
            <v>Hydro Generation</v>
          </cell>
          <cell r="AB1402" t="str">
            <v>2000</v>
          </cell>
          <cell r="AC1402" t="str">
            <v>10</v>
          </cell>
          <cell r="AD1402" t="str">
            <v>OnGo</v>
          </cell>
        </row>
        <row r="1403">
          <cell r="A1403" t="str">
            <v>P-TZ-FAB-004</v>
          </cell>
          <cell r="B1403" t="str">
            <v>5050200001151</v>
          </cell>
          <cell r="C1403" t="str">
            <v>Tanzania</v>
          </cell>
          <cell r="D1403" t="str">
            <v/>
          </cell>
          <cell r="E1403" t="str">
            <v/>
          </cell>
          <cell r="F1403" t="str">
            <v/>
          </cell>
          <cell r="G1403" t="str">
            <v/>
          </cell>
          <cell r="H1403" t="str">
            <v/>
          </cell>
          <cell r="I1403" t="str">
            <v/>
          </cell>
          <cell r="J1403" t="str">
            <v/>
          </cell>
          <cell r="K1403" t="str">
            <v/>
          </cell>
          <cell r="L1403">
            <v>1266849.3400000001</v>
          </cell>
          <cell r="M1403">
            <v>1266849.3400000001</v>
          </cell>
          <cell r="Q1403" t="str">
            <v>SOV</v>
          </cell>
          <cell r="R1403">
            <v>0.5</v>
          </cell>
          <cell r="T1403" t="str">
            <v>MALAGARASI HYDROPOWER PROJECT</v>
          </cell>
          <cell r="U1403" t="str">
            <v>PESD4</v>
          </cell>
          <cell r="V1403" t="str">
            <v>F</v>
          </cell>
          <cell r="W1403" t="str">
            <v>Power</v>
          </cell>
          <cell r="X1403" t="str">
            <v>FA</v>
          </cell>
          <cell r="Y1403" t="str">
            <v>Electricity</v>
          </cell>
          <cell r="Z1403" t="str">
            <v>FAB</v>
          </cell>
          <cell r="AA1403" t="str">
            <v>Hydro Generation</v>
          </cell>
          <cell r="AB1403" t="str">
            <v>5050</v>
          </cell>
          <cell r="AC1403" t="str">
            <v>10</v>
          </cell>
          <cell r="AD1403" t="str">
            <v>OnGo</v>
          </cell>
        </row>
        <row r="1404">
          <cell r="A1404" t="str">
            <v>P-TZ-HAB-009</v>
          </cell>
          <cell r="B1404" t="str">
            <v>2000130015680</v>
          </cell>
          <cell r="C1404" t="str">
            <v>Tanzania</v>
          </cell>
          <cell r="D1404" t="str">
            <v/>
          </cell>
          <cell r="E1404" t="str">
            <v/>
          </cell>
          <cell r="F1404">
            <v>90000000</v>
          </cell>
          <cell r="G1404" t="str">
            <v/>
          </cell>
          <cell r="H1404" t="str">
            <v/>
          </cell>
          <cell r="I1404" t="str">
            <v/>
          </cell>
          <cell r="J1404" t="str">
            <v/>
          </cell>
          <cell r="K1404" t="str">
            <v/>
          </cell>
          <cell r="L1404" t="str">
            <v/>
          </cell>
          <cell r="M1404">
            <v>90000000</v>
          </cell>
          <cell r="Q1404" t="str">
            <v>NSO</v>
          </cell>
          <cell r="R1404">
            <v>0.5</v>
          </cell>
          <cell r="T1404" t="str">
            <v>CRDB BANK LIMITED LINE OF CREDIT 2015</v>
          </cell>
          <cell r="U1404" t="str">
            <v>PINS2</v>
          </cell>
          <cell r="V1404" t="str">
            <v>H</v>
          </cell>
          <cell r="W1404" t="str">
            <v>Finance</v>
          </cell>
          <cell r="X1404" t="str">
            <v>HA</v>
          </cell>
          <cell r="Y1404" t="str">
            <v>Banks</v>
          </cell>
          <cell r="Z1404" t="str">
            <v>HAB</v>
          </cell>
          <cell r="AA1404" t="str">
            <v>Commercial Banking</v>
          </cell>
          <cell r="AB1404" t="str">
            <v>2000</v>
          </cell>
          <cell r="AC1404" t="str">
            <v>11</v>
          </cell>
          <cell r="AD1404" t="str">
            <v>OnGo</v>
          </cell>
        </row>
        <row r="1405">
          <cell r="A1405" t="str">
            <v>P-TZ-HAB-009</v>
          </cell>
          <cell r="B1405" t="str">
            <v>5060140000057</v>
          </cell>
          <cell r="C1405" t="str">
            <v>Tanzania</v>
          </cell>
          <cell r="D1405" t="str">
            <v/>
          </cell>
          <cell r="E1405" t="str">
            <v/>
          </cell>
          <cell r="F1405" t="str">
            <v/>
          </cell>
          <cell r="G1405" t="str">
            <v/>
          </cell>
          <cell r="H1405" t="str">
            <v/>
          </cell>
          <cell r="I1405" t="str">
            <v/>
          </cell>
          <cell r="J1405" t="str">
            <v/>
          </cell>
          <cell r="K1405" t="str">
            <v/>
          </cell>
          <cell r="L1405" t="str">
            <v/>
          </cell>
          <cell r="M1405">
            <v>0</v>
          </cell>
          <cell r="Q1405" t="str">
            <v>NSO</v>
          </cell>
          <cell r="R1405">
            <v>0.5</v>
          </cell>
          <cell r="T1405" t="str">
            <v>CRDB BANK LIMITED LINE OF CREDIT 2015</v>
          </cell>
          <cell r="U1405" t="str">
            <v>PINS2</v>
          </cell>
          <cell r="V1405" t="str">
            <v>H</v>
          </cell>
          <cell r="W1405" t="str">
            <v>Finance</v>
          </cell>
          <cell r="X1405" t="str">
            <v>HA</v>
          </cell>
          <cell r="Y1405" t="str">
            <v>Banks</v>
          </cell>
          <cell r="Z1405" t="str">
            <v>HAB</v>
          </cell>
          <cell r="AA1405" t="str">
            <v>Commercial Banking</v>
          </cell>
          <cell r="AB1405" t="str">
            <v>5060</v>
          </cell>
          <cell r="AC1405" t="str">
            <v>70</v>
          </cell>
          <cell r="AD1405" t="str">
            <v>OnGo</v>
          </cell>
        </row>
        <row r="1406">
          <cell r="A1406" t="str">
            <v>P-TZ-HAB-014</v>
          </cell>
          <cell r="B1406" t="str">
            <v>2000130021381</v>
          </cell>
          <cell r="C1406" t="str">
            <v>Tanzania</v>
          </cell>
          <cell r="D1406" t="str">
            <v/>
          </cell>
          <cell r="E1406" t="str">
            <v/>
          </cell>
          <cell r="F1406" t="str">
            <v/>
          </cell>
          <cell r="G1406" t="str">
            <v/>
          </cell>
          <cell r="H1406" t="str">
            <v/>
          </cell>
          <cell r="I1406" t="str">
            <v/>
          </cell>
          <cell r="J1406" t="str">
            <v/>
          </cell>
          <cell r="K1406">
            <v>35631569.57</v>
          </cell>
          <cell r="L1406" t="str">
            <v/>
          </cell>
          <cell r="M1406">
            <v>35631569.57</v>
          </cell>
          <cell r="Q1406" t="str">
            <v>NSO</v>
          </cell>
          <cell r="R1406">
            <v>0.5</v>
          </cell>
          <cell r="T1406" t="str">
            <v>CRDB PLC</v>
          </cell>
          <cell r="U1406" t="str">
            <v>PINS2</v>
          </cell>
          <cell r="V1406" t="str">
            <v>H</v>
          </cell>
          <cell r="W1406" t="str">
            <v>Finance</v>
          </cell>
          <cell r="X1406" t="str">
            <v>HA</v>
          </cell>
          <cell r="Y1406" t="str">
            <v>Banks</v>
          </cell>
          <cell r="Z1406" t="str">
            <v>HAB</v>
          </cell>
          <cell r="AA1406" t="str">
            <v>Commercial Banking</v>
          </cell>
          <cell r="AB1406" t="str">
            <v>2000</v>
          </cell>
          <cell r="AC1406" t="str">
            <v>10</v>
          </cell>
          <cell r="AD1406" t="str">
            <v>OnGo</v>
          </cell>
        </row>
        <row r="1407">
          <cell r="A1407" t="str">
            <v>P-TZ-HAB-014</v>
          </cell>
          <cell r="B1407" t="str">
            <v>2000230030203</v>
          </cell>
          <cell r="C1407" t="str">
            <v>Tanzania</v>
          </cell>
          <cell r="D1407" t="str">
            <v/>
          </cell>
          <cell r="E1407" t="str">
            <v/>
          </cell>
          <cell r="F1407" t="str">
            <v/>
          </cell>
          <cell r="G1407" t="str">
            <v/>
          </cell>
          <cell r="H1407" t="str">
            <v/>
          </cell>
          <cell r="I1407" t="str">
            <v/>
          </cell>
          <cell r="J1407" t="str">
            <v/>
          </cell>
          <cell r="K1407" t="str">
            <v/>
          </cell>
          <cell r="L1407">
            <v>7477195.7699999996</v>
          </cell>
          <cell r="M1407">
            <v>7477195.7699999996</v>
          </cell>
          <cell r="Q1407" t="str">
            <v>NSO</v>
          </cell>
          <cell r="R1407">
            <v>0.5</v>
          </cell>
          <cell r="T1407" t="str">
            <v>CRDB PLC</v>
          </cell>
          <cell r="U1407" t="str">
            <v>PINS2</v>
          </cell>
          <cell r="V1407" t="str">
            <v>H</v>
          </cell>
          <cell r="W1407" t="str">
            <v>Finance</v>
          </cell>
          <cell r="X1407" t="str">
            <v>HA</v>
          </cell>
          <cell r="Y1407" t="str">
            <v>Banks</v>
          </cell>
          <cell r="Z1407" t="str">
            <v>HAB</v>
          </cell>
          <cell r="AA1407" t="str">
            <v>Commercial Banking</v>
          </cell>
          <cell r="AB1407" t="str">
            <v>2000</v>
          </cell>
          <cell r="AC1407" t="str">
            <v>11</v>
          </cell>
          <cell r="AD1407" t="str">
            <v>OnGo</v>
          </cell>
        </row>
        <row r="1408">
          <cell r="A1408" t="str">
            <v>P-TZ-I00-003</v>
          </cell>
          <cell r="B1408" t="str">
            <v>2100155042029</v>
          </cell>
          <cell r="C1408" t="str">
            <v>Tanzania</v>
          </cell>
          <cell r="D1408" t="str">
            <v/>
          </cell>
          <cell r="E1408" t="str">
            <v/>
          </cell>
          <cell r="F1408" t="str">
            <v/>
          </cell>
          <cell r="G1408" t="str">
            <v/>
          </cell>
          <cell r="H1408" t="str">
            <v/>
          </cell>
          <cell r="I1408" t="str">
            <v/>
          </cell>
          <cell r="J1408" t="str">
            <v/>
          </cell>
          <cell r="K1408" t="str">
            <v/>
          </cell>
          <cell r="L1408">
            <v>632118.43999999994</v>
          </cell>
          <cell r="M1408">
            <v>632118.43999999994</v>
          </cell>
          <cell r="Q1408" t="str">
            <v>SOV</v>
          </cell>
          <cell r="R1408">
            <v>1</v>
          </cell>
          <cell r="T1408" t="str">
            <v>SKILLS DEVELOPMENT AND YOUTH EMPLOYABILITY IN BLUE ECONOMY (</v>
          </cell>
          <cell r="U1408" t="str">
            <v>AHHD1</v>
          </cell>
          <cell r="V1408" t="str">
            <v>I</v>
          </cell>
          <cell r="W1408" t="str">
            <v>Social</v>
          </cell>
          <cell r="X1408" t="str">
            <v>I0</v>
          </cell>
          <cell r="Y1408" t="str">
            <v>Social</v>
          </cell>
          <cell r="Z1408" t="str">
            <v>I00</v>
          </cell>
          <cell r="AA1408" t="str">
            <v>Social</v>
          </cell>
          <cell r="AB1408" t="str">
            <v>2100</v>
          </cell>
          <cell r="AC1408" t="str">
            <v>41</v>
          </cell>
          <cell r="AD1408" t="str">
            <v>APVD</v>
          </cell>
        </row>
        <row r="1409">
          <cell r="A1409" t="str">
            <v>P-TZ-J00-001</v>
          </cell>
          <cell r="B1409" t="str">
            <v>5550155002101</v>
          </cell>
          <cell r="C1409" t="str">
            <v>Tanzania</v>
          </cell>
          <cell r="D1409" t="str">
            <v/>
          </cell>
          <cell r="E1409" t="str">
            <v/>
          </cell>
          <cell r="F1409" t="str">
            <v/>
          </cell>
          <cell r="G1409" t="str">
            <v/>
          </cell>
          <cell r="H1409" t="str">
            <v/>
          </cell>
          <cell r="I1409" t="str">
            <v/>
          </cell>
          <cell r="J1409" t="str">
            <v/>
          </cell>
          <cell r="K1409" t="str">
            <v/>
          </cell>
          <cell r="L1409" t="str">
            <v/>
          </cell>
          <cell r="M1409">
            <v>0</v>
          </cell>
          <cell r="Q1409" t="str">
            <v>SOV</v>
          </cell>
          <cell r="R1409">
            <v>1</v>
          </cell>
          <cell r="T1409" t="str">
            <v>GREEN SOLUTIONS FOR SUSTAINABLE URBAN DEVELOPMENT IN DODOMA</v>
          </cell>
          <cell r="U1409" t="str">
            <v>PICU2</v>
          </cell>
          <cell r="V1409" t="str">
            <v>J</v>
          </cell>
          <cell r="W1409" t="str">
            <v>Urban Developm.</v>
          </cell>
          <cell r="X1409" t="str">
            <v>J0</v>
          </cell>
          <cell r="Y1409" t="str">
            <v>Urban Development</v>
          </cell>
          <cell r="Z1409" t="str">
            <v>J00</v>
          </cell>
          <cell r="AA1409" t="str">
            <v>Urban Development</v>
          </cell>
          <cell r="AB1409" t="str">
            <v>5550</v>
          </cell>
          <cell r="AC1409" t="str">
            <v>40</v>
          </cell>
          <cell r="AD1409" t="str">
            <v>APVD</v>
          </cell>
        </row>
        <row r="1410">
          <cell r="A1410" t="str">
            <v>P-TZ-K00-014</v>
          </cell>
          <cell r="B1410" t="str">
            <v>2100150033094</v>
          </cell>
          <cell r="C1410" t="str">
            <v>Tanzania</v>
          </cell>
          <cell r="D1410">
            <v>50000000</v>
          </cell>
          <cell r="E1410" t="str">
            <v/>
          </cell>
          <cell r="F1410" t="str">
            <v/>
          </cell>
          <cell r="G1410" t="str">
            <v/>
          </cell>
          <cell r="H1410" t="str">
            <v/>
          </cell>
          <cell r="I1410" t="str">
            <v/>
          </cell>
          <cell r="J1410" t="str">
            <v/>
          </cell>
          <cell r="K1410" t="str">
            <v/>
          </cell>
          <cell r="L1410" t="str">
            <v/>
          </cell>
          <cell r="M1410">
            <v>50000000</v>
          </cell>
          <cell r="Q1410" t="str">
            <v>SOV</v>
          </cell>
          <cell r="R1410">
            <v>1</v>
          </cell>
          <cell r="T1410" t="str">
            <v>POWER SECTOR REFORM AND GOVERNANCE SUPPORT PROGRAM (PSRGSP)</v>
          </cell>
          <cell r="U1410" t="str">
            <v>ECGF2</v>
          </cell>
          <cell r="V1410" t="str">
            <v>K</v>
          </cell>
          <cell r="W1410" t="str">
            <v>Multi-Sector</v>
          </cell>
          <cell r="X1410" t="str">
            <v>K0</v>
          </cell>
          <cell r="Y1410" t="str">
            <v>Multi-Sector</v>
          </cell>
          <cell r="Z1410" t="str">
            <v>K00</v>
          </cell>
          <cell r="AA1410" t="str">
            <v>Multi-Sector</v>
          </cell>
          <cell r="AB1410" t="str">
            <v>2100</v>
          </cell>
          <cell r="AC1410" t="str">
            <v>20</v>
          </cell>
          <cell r="AD1410" t="str">
            <v>COMP</v>
          </cell>
        </row>
        <row r="1411">
          <cell r="A1411" t="str">
            <v>P-TZ-K00-016</v>
          </cell>
          <cell r="B1411" t="str">
            <v>2100150042449</v>
          </cell>
          <cell r="C1411" t="str">
            <v>Tanzania</v>
          </cell>
          <cell r="D1411" t="str">
            <v/>
          </cell>
          <cell r="E1411" t="str">
            <v/>
          </cell>
          <cell r="F1411" t="str">
            <v/>
          </cell>
          <cell r="G1411" t="str">
            <v/>
          </cell>
          <cell r="H1411" t="str">
            <v/>
          </cell>
          <cell r="I1411">
            <v>18000000</v>
          </cell>
          <cell r="J1411">
            <v>18000000</v>
          </cell>
          <cell r="K1411" t="str">
            <v/>
          </cell>
          <cell r="L1411" t="str">
            <v/>
          </cell>
          <cell r="M1411">
            <v>36000000</v>
          </cell>
          <cell r="Q1411" t="str">
            <v>SOV</v>
          </cell>
          <cell r="R1411">
            <v>1</v>
          </cell>
          <cell r="T1411" t="str">
            <v>TANZANIA COVID-19 CRISIS RESPONSE BUDGET SUPPORT PROGRAM (TC</v>
          </cell>
          <cell r="U1411" t="str">
            <v>ECGF2</v>
          </cell>
          <cell r="V1411" t="str">
            <v>K</v>
          </cell>
          <cell r="W1411" t="str">
            <v>Multi-Sector</v>
          </cell>
          <cell r="X1411" t="str">
            <v>K0</v>
          </cell>
          <cell r="Y1411" t="str">
            <v>Multi-Sector</v>
          </cell>
          <cell r="Z1411" t="str">
            <v>K00</v>
          </cell>
          <cell r="AA1411" t="str">
            <v>Multi-Sector</v>
          </cell>
          <cell r="AB1411" t="str">
            <v>2100</v>
          </cell>
          <cell r="AC1411" t="str">
            <v>20</v>
          </cell>
          <cell r="AD1411" t="str">
            <v>COMP</v>
          </cell>
        </row>
        <row r="1412">
          <cell r="A1412" t="str">
            <v>P-TZ-K00-018</v>
          </cell>
          <cell r="B1412" t="str">
            <v>2000300000501</v>
          </cell>
          <cell r="C1412" t="str">
            <v>Tanzania</v>
          </cell>
          <cell r="D1412" t="str">
            <v/>
          </cell>
          <cell r="E1412" t="str">
            <v/>
          </cell>
          <cell r="F1412" t="str">
            <v/>
          </cell>
          <cell r="G1412" t="str">
            <v/>
          </cell>
          <cell r="H1412" t="str">
            <v/>
          </cell>
          <cell r="I1412" t="str">
            <v/>
          </cell>
          <cell r="J1412" t="str">
            <v/>
          </cell>
          <cell r="K1412" t="str">
            <v/>
          </cell>
          <cell r="L1412">
            <v>80744829.859999999</v>
          </cell>
          <cell r="M1412">
            <v>80744829.859999999</v>
          </cell>
          <cell r="Q1412" t="str">
            <v>SOV</v>
          </cell>
          <cell r="R1412">
            <v>1</v>
          </cell>
          <cell r="T1412" t="str">
            <v>TANZANIA ECONOMIC COMPETITIVENESS AND SOCIAL INCLUSION PROGR</v>
          </cell>
          <cell r="U1412" t="str">
            <v>ECGF2</v>
          </cell>
          <cell r="V1412" t="str">
            <v>K</v>
          </cell>
          <cell r="W1412" t="str">
            <v>Multi-Sector</v>
          </cell>
          <cell r="X1412" t="str">
            <v>K0</v>
          </cell>
          <cell r="Y1412" t="str">
            <v>Multi-Sector</v>
          </cell>
          <cell r="Z1412" t="str">
            <v>K00</v>
          </cell>
          <cell r="AA1412" t="str">
            <v>Multi-Sector</v>
          </cell>
          <cell r="AB1412" t="str">
            <v>2000</v>
          </cell>
          <cell r="AC1412" t="str">
            <v>20</v>
          </cell>
          <cell r="AD1412" t="str">
            <v>APVD</v>
          </cell>
        </row>
        <row r="1413">
          <cell r="A1413" t="str">
            <v>P-TZ-KA0-002</v>
          </cell>
          <cell r="B1413" t="str">
            <v>2100150036561</v>
          </cell>
          <cell r="C1413" t="str">
            <v>Tanzania</v>
          </cell>
          <cell r="D1413" t="str">
            <v/>
          </cell>
          <cell r="E1413" t="str">
            <v/>
          </cell>
          <cell r="F1413">
            <v>50000000</v>
          </cell>
          <cell r="G1413" t="str">
            <v/>
          </cell>
          <cell r="H1413" t="str">
            <v/>
          </cell>
          <cell r="I1413" t="str">
            <v/>
          </cell>
          <cell r="J1413" t="str">
            <v/>
          </cell>
          <cell r="K1413" t="str">
            <v/>
          </cell>
          <cell r="L1413" t="str">
            <v/>
          </cell>
          <cell r="M1413">
            <v>50000000</v>
          </cell>
          <cell r="Q1413" t="str">
            <v>SOV</v>
          </cell>
          <cell r="R1413">
            <v>1</v>
          </cell>
          <cell r="T1413" t="str">
            <v>POWER SECTOR REFORM AND GOVERNANCE SUPPORT PROGRAMME II &amp; II</v>
          </cell>
          <cell r="U1413" t="str">
            <v>ECGF2</v>
          </cell>
          <cell r="V1413" t="str">
            <v>K</v>
          </cell>
          <cell r="W1413" t="str">
            <v>Multi-Sector</v>
          </cell>
          <cell r="X1413" t="str">
            <v>KA</v>
          </cell>
          <cell r="Y1413" t="str">
            <v>Public Sector Management</v>
          </cell>
          <cell r="Z1413" t="str">
            <v>KA0</v>
          </cell>
          <cell r="AA1413" t="str">
            <v>Public Sector Management</v>
          </cell>
          <cell r="AB1413" t="str">
            <v>2100</v>
          </cell>
          <cell r="AC1413" t="str">
            <v>21</v>
          </cell>
          <cell r="AD1413" t="str">
            <v>COMP</v>
          </cell>
        </row>
        <row r="1414">
          <cell r="A1414" t="str">
            <v>P-TZ-KA0-005</v>
          </cell>
          <cell r="B1414" t="str">
            <v>2100150039745</v>
          </cell>
          <cell r="C1414" t="str">
            <v>Tanzania</v>
          </cell>
          <cell r="D1414" t="str">
            <v/>
          </cell>
          <cell r="E1414" t="str">
            <v/>
          </cell>
          <cell r="F1414" t="str">
            <v/>
          </cell>
          <cell r="G1414">
            <v>40000000</v>
          </cell>
          <cell r="H1414" t="str">
            <v/>
          </cell>
          <cell r="I1414" t="str">
            <v/>
          </cell>
          <cell r="J1414" t="str">
            <v/>
          </cell>
          <cell r="K1414" t="str">
            <v/>
          </cell>
          <cell r="L1414" t="str">
            <v/>
          </cell>
          <cell r="M1414">
            <v>40000000</v>
          </cell>
          <cell r="Q1414" t="str">
            <v>SOV</v>
          </cell>
          <cell r="R1414">
            <v>1</v>
          </cell>
          <cell r="T1414" t="str">
            <v>GOOD GOVERNANCE AND PRIVATE SECTOR DEVELOPMENT SUPPORT PROGR</v>
          </cell>
          <cell r="U1414" t="str">
            <v>ECGF</v>
          </cell>
          <cell r="V1414" t="str">
            <v>K</v>
          </cell>
          <cell r="W1414" t="str">
            <v>Multi-Sector</v>
          </cell>
          <cell r="X1414" t="str">
            <v>KA</v>
          </cell>
          <cell r="Y1414" t="str">
            <v>Public Sector Management</v>
          </cell>
          <cell r="Z1414" t="str">
            <v>KA0</v>
          </cell>
          <cell r="AA1414" t="str">
            <v>Public Sector Management</v>
          </cell>
          <cell r="AB1414" t="str">
            <v>2100</v>
          </cell>
          <cell r="AC1414" t="str">
            <v>20</v>
          </cell>
          <cell r="AD1414" t="str">
            <v>CLSD</v>
          </cell>
        </row>
        <row r="1415">
          <cell r="A1415" t="str">
            <v>P-TZ-KA0-007</v>
          </cell>
          <cell r="B1415" t="str">
            <v>2100150042256</v>
          </cell>
          <cell r="C1415" t="str">
            <v>Tanzania</v>
          </cell>
          <cell r="D1415" t="str">
            <v/>
          </cell>
          <cell r="E1415" t="str">
            <v/>
          </cell>
          <cell r="F1415" t="str">
            <v/>
          </cell>
          <cell r="G1415" t="str">
            <v/>
          </cell>
          <cell r="H1415" t="str">
            <v/>
          </cell>
          <cell r="I1415">
            <v>40000000</v>
          </cell>
          <cell r="J1415" t="str">
            <v/>
          </cell>
          <cell r="K1415" t="str">
            <v/>
          </cell>
          <cell r="L1415" t="str">
            <v/>
          </cell>
          <cell r="M1415">
            <v>40000000</v>
          </cell>
          <cell r="Q1415" t="str">
            <v>SOV</v>
          </cell>
          <cell r="R1415">
            <v>1</v>
          </cell>
          <cell r="T1415" t="str">
            <v>GOVERNANCE AND PRIVATE SECTOR DEVELOPMENT SUPPORT PROGRAM (P</v>
          </cell>
          <cell r="U1415" t="str">
            <v>ECGF2</v>
          </cell>
          <cell r="V1415" t="str">
            <v>K</v>
          </cell>
          <cell r="W1415" t="str">
            <v>Multi-Sector</v>
          </cell>
          <cell r="X1415" t="str">
            <v>KA</v>
          </cell>
          <cell r="Y1415" t="str">
            <v>Public Sector Management</v>
          </cell>
          <cell r="Z1415" t="str">
            <v>KA0</v>
          </cell>
          <cell r="AA1415" t="str">
            <v>Public Sector Management</v>
          </cell>
          <cell r="AB1415" t="str">
            <v>2100</v>
          </cell>
          <cell r="AC1415" t="str">
            <v>21</v>
          </cell>
          <cell r="AD1415" t="str">
            <v>COMP</v>
          </cell>
        </row>
        <row r="1416">
          <cell r="A1416" t="str">
            <v>P-TZ-KF0-005</v>
          </cell>
          <cell r="B1416" t="str">
            <v>2100150034794</v>
          </cell>
          <cell r="C1416" t="str">
            <v>Tanzania</v>
          </cell>
          <cell r="D1416" t="str">
            <v/>
          </cell>
          <cell r="E1416">
            <v>804852.13000000012</v>
          </cell>
          <cell r="F1416">
            <v>2146929.5</v>
          </cell>
          <cell r="G1416">
            <v>1901041.5499999998</v>
          </cell>
          <cell r="H1416">
            <v>4001690.3599999994</v>
          </cell>
          <cell r="I1416">
            <v>1419448.04</v>
          </cell>
          <cell r="J1416">
            <v>950154.28999999992</v>
          </cell>
          <cell r="K1416">
            <v>564169.89</v>
          </cell>
          <cell r="L1416">
            <v>8510.9599999999991</v>
          </cell>
          <cell r="M1416">
            <v>11796796.719999999</v>
          </cell>
          <cell r="Q1416" t="str">
            <v>SOV</v>
          </cell>
          <cell r="R1416">
            <v>1</v>
          </cell>
          <cell r="T1416" t="str">
            <v>INSTITUTIONNAL SUPPORT PROJECT FOR GOOD GOVERNANCE III</v>
          </cell>
          <cell r="U1416" t="str">
            <v>ECGF2</v>
          </cell>
          <cell r="V1416" t="str">
            <v>K</v>
          </cell>
          <cell r="W1416" t="str">
            <v>Multi-Sector</v>
          </cell>
          <cell r="X1416" t="str">
            <v>KF</v>
          </cell>
          <cell r="Y1416" t="str">
            <v>Institutional Support</v>
          </cell>
          <cell r="Z1416" t="str">
            <v>KF0</v>
          </cell>
          <cell r="AA1416" t="str">
            <v>Institutional Support</v>
          </cell>
          <cell r="AB1416" t="str">
            <v>2100</v>
          </cell>
          <cell r="AC1416" t="str">
            <v>10</v>
          </cell>
          <cell r="AD1416" t="str">
            <v>COMP</v>
          </cell>
        </row>
        <row r="1417">
          <cell r="A1417" t="str">
            <v>P-TZ-KF0-006</v>
          </cell>
          <cell r="B1417" t="str">
            <v>2100150037346</v>
          </cell>
          <cell r="C1417" t="str">
            <v>Tanzania</v>
          </cell>
          <cell r="D1417" t="str">
            <v/>
          </cell>
          <cell r="E1417" t="str">
            <v/>
          </cell>
          <cell r="F1417">
            <v>214472.63</v>
          </cell>
          <cell r="G1417">
            <v>432625.75</v>
          </cell>
          <cell r="H1417">
            <v>2406541.6599999997</v>
          </cell>
          <cell r="I1417">
            <v>2541520.33</v>
          </cell>
          <cell r="J1417">
            <v>5612567.1200000001</v>
          </cell>
          <cell r="K1417">
            <v>2356242.5300000003</v>
          </cell>
          <cell r="L1417">
            <v>1101823.51</v>
          </cell>
          <cell r="M1417">
            <v>14665793.529999999</v>
          </cell>
          <cell r="Q1417" t="str">
            <v>SOV</v>
          </cell>
          <cell r="R1417">
            <v>1</v>
          </cell>
          <cell r="T1417" t="str">
            <v>ISP FOR DOMESTIC RESOURCES MOBILIZATION AND NATURAL RESOURCE</v>
          </cell>
          <cell r="U1417" t="str">
            <v>ECGF2</v>
          </cell>
          <cell r="V1417" t="str">
            <v>K</v>
          </cell>
          <cell r="W1417" t="str">
            <v>Multi-Sector</v>
          </cell>
          <cell r="X1417" t="str">
            <v>KF</v>
          </cell>
          <cell r="Y1417" t="str">
            <v>Institutional Support</v>
          </cell>
          <cell r="Z1417" t="str">
            <v>KF0</v>
          </cell>
          <cell r="AA1417" t="str">
            <v>Institutional Support</v>
          </cell>
          <cell r="AB1417" t="str">
            <v>2100</v>
          </cell>
          <cell r="AC1417" t="str">
            <v>10</v>
          </cell>
          <cell r="AD1417" t="str">
            <v>OnGo</v>
          </cell>
        </row>
        <row r="1418">
          <cell r="A1418" t="str">
            <v>P-TZ-KZ0-001</v>
          </cell>
          <cell r="B1418" t="str">
            <v>5000199004718</v>
          </cell>
          <cell r="C1418" t="str">
            <v>Tanzania</v>
          </cell>
          <cell r="D1418" t="str">
            <v/>
          </cell>
          <cell r="E1418" t="str">
            <v/>
          </cell>
          <cell r="F1418" t="str">
            <v/>
          </cell>
          <cell r="G1418" t="str">
            <v/>
          </cell>
          <cell r="H1418" t="str">
            <v/>
          </cell>
          <cell r="I1418" t="str">
            <v/>
          </cell>
          <cell r="J1418" t="str">
            <v/>
          </cell>
          <cell r="K1418" t="str">
            <v/>
          </cell>
          <cell r="L1418" t="str">
            <v/>
          </cell>
          <cell r="M1418">
            <v>0</v>
          </cell>
          <cell r="Q1418" t="str">
            <v>SOV</v>
          </cell>
          <cell r="R1418">
            <v>1</v>
          </cell>
          <cell r="T1418" t="str">
            <v>HUMANITARIAN EMERGENCY ASSISTANCE TO MITIGATE THE EFFECTS OF</v>
          </cell>
          <cell r="U1418" t="str">
            <v>AHHD1</v>
          </cell>
          <cell r="V1418" t="str">
            <v>K</v>
          </cell>
          <cell r="W1418" t="str">
            <v>Multi-Sector</v>
          </cell>
          <cell r="X1418" t="str">
            <v>KZ</v>
          </cell>
          <cell r="Y1418" t="str">
            <v>Other Multi Sector</v>
          </cell>
          <cell r="Z1418" t="str">
            <v>KZ0</v>
          </cell>
          <cell r="AA1418" t="str">
            <v>Other Multi Sector</v>
          </cell>
          <cell r="AB1418" t="str">
            <v>5000</v>
          </cell>
          <cell r="AC1418" t="str">
            <v>50</v>
          </cell>
          <cell r="AD1418" t="str">
            <v>COMP</v>
          </cell>
        </row>
        <row r="1419">
          <cell r="A1419" t="str">
            <v>P-UG-AAD-001</v>
          </cell>
          <cell r="B1419" t="str">
            <v>2000130014931</v>
          </cell>
          <cell r="C1419" t="str">
            <v>Uganda</v>
          </cell>
          <cell r="D1419" t="str">
            <v/>
          </cell>
          <cell r="E1419">
            <v>814125.18</v>
          </cell>
          <cell r="F1419">
            <v>7381327.1600000011</v>
          </cell>
          <cell r="G1419">
            <v>7828384.6600000001</v>
          </cell>
          <cell r="H1419">
            <v>14191864.999999998</v>
          </cell>
          <cell r="I1419">
            <v>8406040.589999998</v>
          </cell>
          <cell r="J1419">
            <v>5816930.0599999996</v>
          </cell>
          <cell r="K1419">
            <v>5422712.2000000002</v>
          </cell>
          <cell r="L1419">
            <v>2737835.4099999997</v>
          </cell>
          <cell r="M1419">
            <v>52599220.259999998</v>
          </cell>
          <cell r="Q1419" t="str">
            <v>SOV</v>
          </cell>
          <cell r="R1419">
            <v>1</v>
          </cell>
          <cell r="T1419" t="str">
            <v>FIEFOC2 FARM INCOME ENHANCEMENT AND FOREST CONSERVATION PROJ</v>
          </cell>
          <cell r="U1419" t="str">
            <v>AHAI4</v>
          </cell>
          <cell r="V1419" t="str">
            <v>A</v>
          </cell>
          <cell r="W1419" t="str">
            <v>Agriculture</v>
          </cell>
          <cell r="X1419" t="str">
            <v>AA</v>
          </cell>
          <cell r="Y1419" t="str">
            <v>Agriculture</v>
          </cell>
          <cell r="Z1419" t="str">
            <v>AAD</v>
          </cell>
          <cell r="AA1419" t="str">
            <v>Forestry / Plantations</v>
          </cell>
          <cell r="AB1419" t="str">
            <v>2000</v>
          </cell>
          <cell r="AC1419" t="str">
            <v>10</v>
          </cell>
          <cell r="AD1419" t="str">
            <v>OnGo</v>
          </cell>
        </row>
        <row r="1420">
          <cell r="A1420" t="str">
            <v>P-UG-AAZ-003</v>
          </cell>
          <cell r="B1420" t="str">
            <v>2100150038645</v>
          </cell>
          <cell r="C1420" t="str">
            <v>Uganda</v>
          </cell>
          <cell r="D1420" t="str">
            <v/>
          </cell>
          <cell r="E1420" t="str">
            <v/>
          </cell>
          <cell r="F1420" t="str">
            <v/>
          </cell>
          <cell r="G1420" t="str">
            <v/>
          </cell>
          <cell r="H1420">
            <v>157718.53</v>
          </cell>
          <cell r="I1420">
            <v>1090539.78</v>
          </cell>
          <cell r="J1420">
            <v>5489308.6600000001</v>
          </cell>
          <cell r="K1420">
            <v>6411878.5899999989</v>
          </cell>
          <cell r="L1420">
            <v>6909955.5699999994</v>
          </cell>
          <cell r="M1420">
            <v>20059401.129999999</v>
          </cell>
          <cell r="Q1420" t="str">
            <v>SOV</v>
          </cell>
          <cell r="R1420">
            <v>1</v>
          </cell>
          <cell r="T1420" t="str">
            <v>AGRICULTURAL VALUE CHAIN DEVELOPMENT PROGRAMME (AVCP)</v>
          </cell>
          <cell r="U1420" t="str">
            <v>AHAI4</v>
          </cell>
          <cell r="V1420" t="str">
            <v>A</v>
          </cell>
          <cell r="W1420" t="str">
            <v>Agriculture</v>
          </cell>
          <cell r="X1420" t="str">
            <v>AA</v>
          </cell>
          <cell r="Y1420" t="str">
            <v>Agriculture</v>
          </cell>
          <cell r="Z1420" t="str">
            <v>AAZ</v>
          </cell>
          <cell r="AA1420" t="str">
            <v>More Than One Agricultural Sub-Sector</v>
          </cell>
          <cell r="AB1420" t="str">
            <v>2100</v>
          </cell>
          <cell r="AC1420" t="str">
            <v>10</v>
          </cell>
          <cell r="AD1420" t="str">
            <v>OnGo</v>
          </cell>
        </row>
        <row r="1421">
          <cell r="A1421" t="str">
            <v>P-UG-AB0-006</v>
          </cell>
          <cell r="B1421" t="str">
            <v>5550155001901</v>
          </cell>
          <cell r="C1421" t="str">
            <v>Uganda</v>
          </cell>
          <cell r="D1421" t="str">
            <v/>
          </cell>
          <cell r="E1421" t="str">
            <v/>
          </cell>
          <cell r="F1421" t="str">
            <v/>
          </cell>
          <cell r="G1421" t="str">
            <v/>
          </cell>
          <cell r="H1421" t="str">
            <v/>
          </cell>
          <cell r="I1421" t="str">
            <v/>
          </cell>
          <cell r="J1421" t="str">
            <v/>
          </cell>
          <cell r="K1421">
            <v>92779.75</v>
          </cell>
          <cell r="L1421" t="str">
            <v/>
          </cell>
          <cell r="M1421">
            <v>92779.75</v>
          </cell>
          <cell r="Q1421" t="str">
            <v>SOV</v>
          </cell>
          <cell r="R1421">
            <v>1</v>
          </cell>
          <cell r="T1421" t="str">
            <v>STRENGTHENING ADAPTIVE CAPACITY AND CLIMATE RESILIENCE OF CO</v>
          </cell>
          <cell r="U1421" t="str">
            <v>AHAI4</v>
          </cell>
          <cell r="V1421" t="str">
            <v>A</v>
          </cell>
          <cell r="W1421" t="str">
            <v>Agriculture</v>
          </cell>
          <cell r="X1421" t="str">
            <v>AB</v>
          </cell>
          <cell r="Y1421" t="str">
            <v>Rural Development</v>
          </cell>
          <cell r="Z1421" t="str">
            <v>AB0</v>
          </cell>
          <cell r="AA1421" t="str">
            <v>Rural Development</v>
          </cell>
          <cell r="AB1421" t="str">
            <v>5550</v>
          </cell>
          <cell r="AC1421" t="str">
            <v>41</v>
          </cell>
          <cell r="AD1421" t="str">
            <v>OnGo</v>
          </cell>
        </row>
        <row r="1422">
          <cell r="A1422" t="str">
            <v>P-UG-C00-003</v>
          </cell>
          <cell r="B1422" t="str">
            <v>5565155001301</v>
          </cell>
          <cell r="C1422" t="str">
            <v>Uganda</v>
          </cell>
          <cell r="D1422" t="str">
            <v/>
          </cell>
          <cell r="E1422">
            <v>200770.81</v>
          </cell>
          <cell r="F1422">
            <v>24195</v>
          </cell>
          <cell r="G1422">
            <v>610666</v>
          </cell>
          <cell r="H1422">
            <v>327786.49</v>
          </cell>
          <cell r="I1422">
            <v>24239.9</v>
          </cell>
          <cell r="J1422" t="str">
            <v/>
          </cell>
          <cell r="K1422" t="str">
            <v/>
          </cell>
          <cell r="L1422" t="str">
            <v/>
          </cell>
          <cell r="M1422">
            <v>1187658.2</v>
          </cell>
          <cell r="Q1422" t="str">
            <v>SOV</v>
          </cell>
          <cell r="R1422">
            <v>1</v>
          </cell>
          <cell r="T1422" t="str">
            <v>DEVELOP A STRATEGY ON CLIMATE RESILIENCE</v>
          </cell>
          <cell r="U1422" t="str">
            <v>RDGE2</v>
          </cell>
          <cell r="V1422" t="str">
            <v>C</v>
          </cell>
          <cell r="W1422" t="str">
            <v>Environment</v>
          </cell>
          <cell r="X1422" t="str">
            <v>C0</v>
          </cell>
          <cell r="Y1422" t="str">
            <v>Environment</v>
          </cell>
          <cell r="Z1422" t="str">
            <v>C00</v>
          </cell>
          <cell r="AA1422" t="str">
            <v>Environment</v>
          </cell>
          <cell r="AB1422" t="str">
            <v>5565</v>
          </cell>
          <cell r="AC1422" t="str">
            <v>41</v>
          </cell>
          <cell r="AD1422" t="str">
            <v>CLSD</v>
          </cell>
        </row>
        <row r="1423">
          <cell r="A1423" t="str">
            <v>P-UG-D00-003</v>
          </cell>
          <cell r="B1423" t="str">
            <v>2100150042497</v>
          </cell>
          <cell r="C1423" t="str">
            <v>Uganda</v>
          </cell>
          <cell r="D1423" t="str">
            <v/>
          </cell>
          <cell r="E1423" t="str">
            <v/>
          </cell>
          <cell r="F1423" t="str">
            <v/>
          </cell>
          <cell r="G1423" t="str">
            <v/>
          </cell>
          <cell r="H1423" t="str">
            <v/>
          </cell>
          <cell r="I1423" t="str">
            <v/>
          </cell>
          <cell r="J1423" t="str">
            <v/>
          </cell>
          <cell r="K1423">
            <v>1087701.5900000001</v>
          </cell>
          <cell r="L1423" t="str">
            <v/>
          </cell>
          <cell r="M1423">
            <v>1087701.5900000001</v>
          </cell>
          <cell r="Q1423" t="str">
            <v>SOV</v>
          </cell>
          <cell r="R1423">
            <v>1</v>
          </cell>
          <cell r="T1423" t="str">
            <v>KABALE-LAKE BUNYONYI/KISORO-MGAHINGA ROAD UPGRADING PROJECT</v>
          </cell>
          <cell r="U1423" t="str">
            <v>PICU7</v>
          </cell>
          <cell r="V1423" t="str">
            <v>D</v>
          </cell>
          <cell r="W1423" t="str">
            <v>Transport</v>
          </cell>
          <cell r="X1423" t="str">
            <v>D0</v>
          </cell>
          <cell r="Y1423" t="str">
            <v>Transport</v>
          </cell>
          <cell r="Z1423" t="str">
            <v>D00</v>
          </cell>
          <cell r="AA1423" t="str">
            <v>Transport</v>
          </cell>
          <cell r="AB1423" t="str">
            <v>2100</v>
          </cell>
          <cell r="AC1423" t="str">
            <v>10</v>
          </cell>
          <cell r="AD1423" t="str">
            <v>OnGo</v>
          </cell>
        </row>
        <row r="1424">
          <cell r="A1424" t="str">
            <v>P-UG-DB0-016</v>
          </cell>
          <cell r="B1424" t="str">
            <v>2000200004651</v>
          </cell>
          <cell r="C1424" t="str">
            <v>Uganda</v>
          </cell>
          <cell r="D1424" t="str">
            <v/>
          </cell>
          <cell r="E1424" t="str">
            <v/>
          </cell>
          <cell r="F1424" t="str">
            <v/>
          </cell>
          <cell r="G1424" t="str">
            <v/>
          </cell>
          <cell r="H1424" t="str">
            <v/>
          </cell>
          <cell r="I1424" t="str">
            <v/>
          </cell>
          <cell r="J1424">
            <v>150632.78</v>
          </cell>
          <cell r="K1424">
            <v>13426716.890000001</v>
          </cell>
          <cell r="L1424">
            <v>1892059.36</v>
          </cell>
          <cell r="M1424">
            <v>15469409.029999999</v>
          </cell>
          <cell r="Q1424" t="str">
            <v>SOV</v>
          </cell>
          <cell r="R1424">
            <v>0.5</v>
          </cell>
          <cell r="T1424" t="str">
            <v>KAMPALA CITY ROADS REHABILITATION PROJECT</v>
          </cell>
          <cell r="U1424" t="str">
            <v>PICU7</v>
          </cell>
          <cell r="V1424" t="str">
            <v>D</v>
          </cell>
          <cell r="W1424" t="str">
            <v>Transport</v>
          </cell>
          <cell r="X1424" t="str">
            <v>DB</v>
          </cell>
          <cell r="Y1424" t="str">
            <v>Road Transport / Highways</v>
          </cell>
          <cell r="Z1424" t="str">
            <v>DB0</v>
          </cell>
          <cell r="AA1424" t="str">
            <v>Road Transport / Highways</v>
          </cell>
          <cell r="AB1424" t="str">
            <v>2000</v>
          </cell>
          <cell r="AC1424" t="str">
            <v>10</v>
          </cell>
          <cell r="AD1424" t="str">
            <v>OnGo</v>
          </cell>
        </row>
        <row r="1425">
          <cell r="A1425" t="str">
            <v>P-UG-DB0-016</v>
          </cell>
          <cell r="B1425" t="str">
            <v>2100150042245</v>
          </cell>
          <cell r="C1425" t="str">
            <v>Uganda</v>
          </cell>
          <cell r="D1425" t="str">
            <v/>
          </cell>
          <cell r="E1425" t="str">
            <v/>
          </cell>
          <cell r="F1425" t="str">
            <v/>
          </cell>
          <cell r="G1425" t="str">
            <v/>
          </cell>
          <cell r="H1425" t="str">
            <v/>
          </cell>
          <cell r="I1425" t="str">
            <v/>
          </cell>
          <cell r="J1425" t="str">
            <v/>
          </cell>
          <cell r="K1425">
            <v>1590704.98</v>
          </cell>
          <cell r="L1425">
            <v>3011039.83</v>
          </cell>
          <cell r="M1425">
            <v>4601744.8100000005</v>
          </cell>
          <cell r="Q1425" t="str">
            <v>SOV</v>
          </cell>
          <cell r="R1425">
            <v>0.5</v>
          </cell>
          <cell r="T1425" t="str">
            <v>KAMPALA CITY ROADS REHABILITATION PROJECT</v>
          </cell>
          <cell r="U1425" t="str">
            <v>PICU7</v>
          </cell>
          <cell r="V1425" t="str">
            <v>D</v>
          </cell>
          <cell r="W1425" t="str">
            <v>Transport</v>
          </cell>
          <cell r="X1425" t="str">
            <v>DB</v>
          </cell>
          <cell r="Y1425" t="str">
            <v>Road Transport / Highways</v>
          </cell>
          <cell r="Z1425" t="str">
            <v>DB0</v>
          </cell>
          <cell r="AA1425" t="str">
            <v>Road Transport / Highways</v>
          </cell>
          <cell r="AB1425" t="str">
            <v>2100</v>
          </cell>
          <cell r="AC1425" t="str">
            <v>10</v>
          </cell>
          <cell r="AD1425" t="str">
            <v>OnGo</v>
          </cell>
        </row>
        <row r="1426">
          <cell r="A1426" t="str">
            <v>P-UG-DB0-023</v>
          </cell>
          <cell r="B1426" t="str">
            <v>2000200003201</v>
          </cell>
          <cell r="C1426" t="str">
            <v>Uganda</v>
          </cell>
          <cell r="D1426" t="str">
            <v/>
          </cell>
          <cell r="E1426" t="str">
            <v/>
          </cell>
          <cell r="F1426" t="str">
            <v/>
          </cell>
          <cell r="G1426" t="str">
            <v/>
          </cell>
          <cell r="H1426" t="str">
            <v/>
          </cell>
          <cell r="I1426" t="str">
            <v/>
          </cell>
          <cell r="J1426">
            <v>245569.19</v>
          </cell>
          <cell r="K1426" t="str">
            <v/>
          </cell>
          <cell r="L1426" t="str">
            <v/>
          </cell>
          <cell r="M1426">
            <v>245569.19</v>
          </cell>
          <cell r="Q1426" t="str">
            <v>SOV</v>
          </cell>
          <cell r="R1426">
            <v>1</v>
          </cell>
          <cell r="T1426" t="str">
            <v>KAMPALA - JINJA EXPRESSWAY PROJECT (SOVEREIGN OPERATIONS - P</v>
          </cell>
          <cell r="U1426" t="str">
            <v>PICU7</v>
          </cell>
          <cell r="V1426" t="str">
            <v>D</v>
          </cell>
          <cell r="W1426" t="str">
            <v>Transport</v>
          </cell>
          <cell r="X1426" t="str">
            <v>DB</v>
          </cell>
          <cell r="Y1426" t="str">
            <v>Road Transport / Highways</v>
          </cell>
          <cell r="Z1426" t="str">
            <v>DB0</v>
          </cell>
          <cell r="AA1426" t="str">
            <v>Road Transport / Highways</v>
          </cell>
          <cell r="AB1426" t="str">
            <v>2000</v>
          </cell>
          <cell r="AC1426" t="str">
            <v>10</v>
          </cell>
          <cell r="AD1426" t="str">
            <v>OnGo</v>
          </cell>
        </row>
        <row r="1427">
          <cell r="A1427" t="str">
            <v>P-UG-DB0-031</v>
          </cell>
          <cell r="B1427" t="str">
            <v>2000300000101</v>
          </cell>
          <cell r="C1427" t="str">
            <v>Uganda</v>
          </cell>
          <cell r="D1427" t="str">
            <v/>
          </cell>
          <cell r="E1427" t="str">
            <v/>
          </cell>
          <cell r="F1427" t="str">
            <v/>
          </cell>
          <cell r="G1427" t="str">
            <v/>
          </cell>
          <cell r="H1427" t="str">
            <v/>
          </cell>
          <cell r="I1427" t="str">
            <v/>
          </cell>
          <cell r="J1427" t="str">
            <v/>
          </cell>
          <cell r="K1427" t="str">
            <v/>
          </cell>
          <cell r="L1427" t="str">
            <v/>
          </cell>
          <cell r="M1427">
            <v>0</v>
          </cell>
          <cell r="Q1427" t="str">
            <v>SOV</v>
          </cell>
          <cell r="R1427">
            <v>1</v>
          </cell>
          <cell r="T1427" t="str">
            <v>NAMAGUMBA-BUDADIRI-NALUGUGU ROAD UPGRADING PROJECT</v>
          </cell>
          <cell r="U1427" t="str">
            <v>PICU7</v>
          </cell>
          <cell r="V1427" t="str">
            <v>D</v>
          </cell>
          <cell r="W1427" t="str">
            <v>Transport</v>
          </cell>
          <cell r="X1427" t="str">
            <v>DB</v>
          </cell>
          <cell r="Y1427" t="str">
            <v>Road Transport / Highways</v>
          </cell>
          <cell r="Z1427" t="str">
            <v>DB0</v>
          </cell>
          <cell r="AA1427" t="str">
            <v>Road Transport / Highways</v>
          </cell>
          <cell r="AB1427" t="str">
            <v>2000</v>
          </cell>
          <cell r="AC1427" t="str">
            <v>10</v>
          </cell>
          <cell r="AD1427" t="str">
            <v>APVD</v>
          </cell>
        </row>
        <row r="1428">
          <cell r="A1428" t="str">
            <v>P-UG-E00-012</v>
          </cell>
          <cell r="B1428" t="str">
            <v>2100150034694</v>
          </cell>
          <cell r="C1428" t="str">
            <v>Uganda</v>
          </cell>
          <cell r="D1428" t="str">
            <v/>
          </cell>
          <cell r="E1428">
            <v>14211000</v>
          </cell>
          <cell r="F1428">
            <v>11649434.189999999</v>
          </cell>
          <cell r="G1428">
            <v>8858833</v>
          </cell>
          <cell r="H1428">
            <v>16346600</v>
          </cell>
          <cell r="I1428">
            <v>14195611</v>
          </cell>
          <cell r="J1428">
            <v>538521</v>
          </cell>
          <cell r="K1428" t="str">
            <v/>
          </cell>
          <cell r="L1428" t="str">
            <v/>
          </cell>
          <cell r="M1428">
            <v>65799999.189999998</v>
          </cell>
          <cell r="Q1428" t="str">
            <v>SOV</v>
          </cell>
          <cell r="R1428">
            <v>1</v>
          </cell>
          <cell r="T1428" t="str">
            <v>WATER SUPPLY AND SANITATION PROGRAMME PHASE II</v>
          </cell>
          <cell r="U1428" t="str">
            <v>AHWS2</v>
          </cell>
          <cell r="V1428" t="str">
            <v>E</v>
          </cell>
          <cell r="W1428" t="str">
            <v>Water Sup/Sanit</v>
          </cell>
          <cell r="X1428" t="str">
            <v>E0</v>
          </cell>
          <cell r="Y1428" t="str">
            <v>Water supply and Sanitation</v>
          </cell>
          <cell r="Z1428" t="str">
            <v>E00</v>
          </cell>
          <cell r="AA1428" t="str">
            <v>Water supply and Sanitation</v>
          </cell>
          <cell r="AB1428" t="str">
            <v>2100</v>
          </cell>
          <cell r="AC1428" t="str">
            <v>21</v>
          </cell>
          <cell r="AD1428" t="str">
            <v>COMP</v>
          </cell>
        </row>
        <row r="1429">
          <cell r="A1429" t="str">
            <v>P-UG-E00-013</v>
          </cell>
          <cell r="B1429" t="str">
            <v>5550155000551</v>
          </cell>
          <cell r="C1429" t="str">
            <v>Uganda</v>
          </cell>
          <cell r="D1429" t="str">
            <v/>
          </cell>
          <cell r="E1429" t="str">
            <v/>
          </cell>
          <cell r="F1429">
            <v>2400000</v>
          </cell>
          <cell r="G1429">
            <v>2400000</v>
          </cell>
          <cell r="H1429">
            <v>862132</v>
          </cell>
          <cell r="I1429" t="str">
            <v/>
          </cell>
          <cell r="J1429" t="str">
            <v/>
          </cell>
          <cell r="K1429" t="str">
            <v/>
          </cell>
          <cell r="L1429" t="str">
            <v/>
          </cell>
          <cell r="M1429">
            <v>5662132</v>
          </cell>
          <cell r="Q1429" t="str">
            <v>SOV</v>
          </cell>
          <cell r="R1429">
            <v>1</v>
          </cell>
          <cell r="T1429" t="str">
            <v>ADDITIONAL FUNDS TO WATER SUPPLY AND SAN</v>
          </cell>
          <cell r="U1429" t="str">
            <v>RDGE2</v>
          </cell>
          <cell r="V1429" t="str">
            <v>E</v>
          </cell>
          <cell r="W1429" t="str">
            <v>Water Sup/Sanit</v>
          </cell>
          <cell r="X1429" t="str">
            <v>E0</v>
          </cell>
          <cell r="Y1429" t="str">
            <v>Water supply and Sanitation</v>
          </cell>
          <cell r="Z1429" t="str">
            <v>E00</v>
          </cell>
          <cell r="AA1429" t="str">
            <v>Water supply and Sanitation</v>
          </cell>
          <cell r="AB1429" t="str">
            <v>5550</v>
          </cell>
          <cell r="AC1429" t="str">
            <v>41</v>
          </cell>
          <cell r="AD1429" t="str">
            <v>CLSD</v>
          </cell>
        </row>
        <row r="1430">
          <cell r="A1430" t="str">
            <v>P-UG-E00-016</v>
          </cell>
          <cell r="B1430" t="str">
            <v>2100150039644</v>
          </cell>
          <cell r="C1430" t="str">
            <v>Uganda</v>
          </cell>
          <cell r="D1430" t="str">
            <v/>
          </cell>
          <cell r="E1430" t="str">
            <v/>
          </cell>
          <cell r="F1430" t="str">
            <v/>
          </cell>
          <cell r="G1430" t="str">
            <v/>
          </cell>
          <cell r="H1430">
            <v>655166.44999999995</v>
          </cell>
          <cell r="I1430">
            <v>4670602.2</v>
          </cell>
          <cell r="J1430">
            <v>11018113.629999999</v>
          </cell>
          <cell r="K1430">
            <v>10130124.639999999</v>
          </cell>
          <cell r="L1430">
            <v>4005431.56</v>
          </cell>
          <cell r="M1430">
            <v>30479438.479999997</v>
          </cell>
          <cell r="Q1430" t="str">
            <v>SOV</v>
          </cell>
          <cell r="R1430">
            <v>1</v>
          </cell>
          <cell r="T1430" t="str">
            <v>STRATEGIC TOWNS WATER SUPPLY AND SANITATION PROJECT</v>
          </cell>
          <cell r="U1430" t="str">
            <v>AHWS2</v>
          </cell>
          <cell r="V1430" t="str">
            <v>E</v>
          </cell>
          <cell r="W1430" t="str">
            <v>Water Sup/Sanit</v>
          </cell>
          <cell r="X1430" t="str">
            <v>E0</v>
          </cell>
          <cell r="Y1430" t="str">
            <v>Water supply and Sanitation</v>
          </cell>
          <cell r="Z1430" t="str">
            <v>E00</v>
          </cell>
          <cell r="AA1430" t="str">
            <v>Water supply and Sanitation</v>
          </cell>
          <cell r="AB1430" t="str">
            <v>2100</v>
          </cell>
          <cell r="AC1430" t="str">
            <v>10</v>
          </cell>
          <cell r="AD1430" t="str">
            <v>OnGo</v>
          </cell>
        </row>
        <row r="1431">
          <cell r="A1431" t="str">
            <v>P-UG-E00-018</v>
          </cell>
          <cell r="B1431" t="str">
            <v>2100150038694</v>
          </cell>
          <cell r="C1431" t="str">
            <v>Uganda</v>
          </cell>
          <cell r="D1431" t="str">
            <v/>
          </cell>
          <cell r="E1431" t="str">
            <v/>
          </cell>
          <cell r="F1431" t="str">
            <v/>
          </cell>
          <cell r="G1431">
            <v>10133917.649999999</v>
          </cell>
          <cell r="H1431">
            <v>5020319.12</v>
          </cell>
          <cell r="I1431">
            <v>2361640.8600000003</v>
          </cell>
          <cell r="J1431">
            <v>1461386.71</v>
          </cell>
          <cell r="K1431" t="str">
            <v/>
          </cell>
          <cell r="L1431" t="str">
            <v/>
          </cell>
          <cell r="M1431">
            <v>18977264.34</v>
          </cell>
          <cell r="Q1431" t="str">
            <v>SOV</v>
          </cell>
          <cell r="R1431">
            <v>1</v>
          </cell>
          <cell r="T1431" t="str">
            <v>SUPPLEMENTARY LOAN TO KAMPALA SANITATION PROGRAM (AFKSP)</v>
          </cell>
          <cell r="U1431" t="str">
            <v>RDGE2</v>
          </cell>
          <cell r="V1431" t="str">
            <v>E</v>
          </cell>
          <cell r="W1431" t="str">
            <v>Water Sup/Sanit</v>
          </cell>
          <cell r="X1431" t="str">
            <v>E0</v>
          </cell>
          <cell r="Y1431" t="str">
            <v>Water supply and Sanitation</v>
          </cell>
          <cell r="Z1431" t="str">
            <v>E00</v>
          </cell>
          <cell r="AA1431" t="str">
            <v>Water supply and Sanitation</v>
          </cell>
          <cell r="AB1431" t="str">
            <v>2100</v>
          </cell>
          <cell r="AC1431" t="str">
            <v>10</v>
          </cell>
          <cell r="AD1431" t="str">
            <v>CLSD</v>
          </cell>
        </row>
        <row r="1432">
          <cell r="A1432" t="str">
            <v>P-UG-EB0-007</v>
          </cell>
          <cell r="B1432" t="str">
            <v>5600155005051</v>
          </cell>
          <cell r="C1432" t="str">
            <v>Uganda</v>
          </cell>
          <cell r="D1432" t="str">
            <v/>
          </cell>
          <cell r="E1432" t="str">
            <v/>
          </cell>
          <cell r="F1432" t="str">
            <v/>
          </cell>
          <cell r="G1432" t="str">
            <v/>
          </cell>
          <cell r="H1432" t="str">
            <v/>
          </cell>
          <cell r="I1432">
            <v>296067.92</v>
          </cell>
          <cell r="J1432">
            <v>439911.35000000009</v>
          </cell>
          <cell r="K1432">
            <v>316199.68000000005</v>
          </cell>
          <cell r="L1432">
            <v>160873.69</v>
          </cell>
          <cell r="M1432">
            <v>1213052.6400000001</v>
          </cell>
          <cell r="Q1432" t="str">
            <v>SOV</v>
          </cell>
          <cell r="R1432">
            <v>1</v>
          </cell>
          <cell r="T1432" t="str">
            <v>STUDIES AND DESIGNS FOR FAECAL SLUDGE SERVICE CHAIN MANAGEME</v>
          </cell>
          <cell r="U1432" t="str">
            <v>AWTF</v>
          </cell>
          <cell r="V1432" t="str">
            <v>E</v>
          </cell>
          <cell r="W1432" t="str">
            <v>Water Sup/Sanit</v>
          </cell>
          <cell r="X1432" t="str">
            <v>EB</v>
          </cell>
          <cell r="Y1432" t="str">
            <v>Sanitation</v>
          </cell>
          <cell r="Z1432" t="str">
            <v>EB0</v>
          </cell>
          <cell r="AA1432" t="str">
            <v>Sanitation</v>
          </cell>
          <cell r="AB1432" t="str">
            <v>5600</v>
          </cell>
          <cell r="AC1432" t="str">
            <v>46</v>
          </cell>
          <cell r="AD1432" t="str">
            <v>COMP</v>
          </cell>
        </row>
        <row r="1433">
          <cell r="A1433" t="str">
            <v>P-UG-FA0-006</v>
          </cell>
          <cell r="B1433" t="str">
            <v>2000130014082</v>
          </cell>
          <cell r="C1433" t="str">
            <v>Uganda</v>
          </cell>
          <cell r="D1433" t="str">
            <v/>
          </cell>
          <cell r="E1433">
            <v>121650.56</v>
          </cell>
          <cell r="F1433">
            <v>359415</v>
          </cell>
          <cell r="G1433">
            <v>2466195.2200000002</v>
          </cell>
          <cell r="H1433">
            <v>7092203.5799999991</v>
          </cell>
          <cell r="I1433">
            <v>8471134.0499999989</v>
          </cell>
          <cell r="J1433">
            <v>13646948.060000006</v>
          </cell>
          <cell r="K1433">
            <v>16743825.529999999</v>
          </cell>
          <cell r="L1433">
            <v>6357592.3299999991</v>
          </cell>
          <cell r="M1433">
            <v>55258964.329999998</v>
          </cell>
          <cell r="Q1433" t="str">
            <v>SOV</v>
          </cell>
          <cell r="R1433">
            <v>0.5</v>
          </cell>
          <cell r="T1433" t="str">
            <v>UGANDA RURAL ELECTRICITY ACCESS PROJECT</v>
          </cell>
          <cell r="U1433" t="str">
            <v>PESD4</v>
          </cell>
          <cell r="V1433" t="str">
            <v>F</v>
          </cell>
          <cell r="W1433" t="str">
            <v>Power</v>
          </cell>
          <cell r="X1433" t="str">
            <v>FA</v>
          </cell>
          <cell r="Y1433" t="str">
            <v>Electricity</v>
          </cell>
          <cell r="Z1433" t="str">
            <v>FA0</v>
          </cell>
          <cell r="AA1433" t="str">
            <v>Electricity</v>
          </cell>
          <cell r="AB1433" t="str">
            <v>2000</v>
          </cell>
          <cell r="AC1433" t="str">
            <v>10</v>
          </cell>
          <cell r="AD1433" t="str">
            <v>OnGo</v>
          </cell>
        </row>
        <row r="1434">
          <cell r="A1434" t="str">
            <v>P-UG-FA0-006</v>
          </cell>
          <cell r="B1434" t="str">
            <v>5580155000102</v>
          </cell>
          <cell r="C1434" t="str">
            <v>Uganda</v>
          </cell>
          <cell r="D1434" t="str">
            <v/>
          </cell>
          <cell r="E1434" t="str">
            <v/>
          </cell>
          <cell r="F1434">
            <v>150681.53</v>
          </cell>
          <cell r="G1434">
            <v>429843.99</v>
          </cell>
          <cell r="H1434">
            <v>91432.82</v>
          </cell>
          <cell r="I1434">
            <v>1412510.4500000002</v>
          </cell>
          <cell r="J1434">
            <v>5544393.0699999994</v>
          </cell>
          <cell r="K1434">
            <v>254551.4</v>
          </cell>
          <cell r="L1434">
            <v>672168.42999999993</v>
          </cell>
          <cell r="M1434">
            <v>8555581.6899999995</v>
          </cell>
          <cell r="Q1434" t="str">
            <v>SOV</v>
          </cell>
          <cell r="R1434">
            <v>0.5</v>
          </cell>
          <cell r="T1434" t="str">
            <v>UGANDA RURAL ELECTRICITY ACCESS PROJECT</v>
          </cell>
          <cell r="U1434" t="str">
            <v>PESD4</v>
          </cell>
          <cell r="V1434" t="str">
            <v>F</v>
          </cell>
          <cell r="W1434" t="str">
            <v>Power</v>
          </cell>
          <cell r="X1434" t="str">
            <v>FA</v>
          </cell>
          <cell r="Y1434" t="str">
            <v>Electricity</v>
          </cell>
          <cell r="Z1434" t="str">
            <v>FA0</v>
          </cell>
          <cell r="AA1434" t="str">
            <v>Electricity</v>
          </cell>
          <cell r="AB1434" t="str">
            <v>5580</v>
          </cell>
          <cell r="AC1434" t="str">
            <v>41</v>
          </cell>
          <cell r="AD1434" t="str">
            <v>OnGo</v>
          </cell>
        </row>
        <row r="1435">
          <cell r="A1435" t="str">
            <v>P-UG-FAB-004</v>
          </cell>
          <cell r="B1435" t="str">
            <v>5060140000070</v>
          </cell>
          <cell r="C1435" t="str">
            <v>Uganda</v>
          </cell>
          <cell r="D1435" t="str">
            <v/>
          </cell>
          <cell r="E1435" t="str">
            <v/>
          </cell>
          <cell r="F1435" t="str">
            <v/>
          </cell>
          <cell r="G1435" t="str">
            <v/>
          </cell>
          <cell r="H1435" t="str">
            <v/>
          </cell>
          <cell r="I1435" t="str">
            <v/>
          </cell>
          <cell r="J1435" t="str">
            <v/>
          </cell>
          <cell r="K1435" t="str">
            <v/>
          </cell>
          <cell r="L1435" t="str">
            <v/>
          </cell>
          <cell r="M1435">
            <v>0</v>
          </cell>
          <cell r="Q1435" t="str">
            <v>NSO</v>
          </cell>
          <cell r="R1435">
            <v>1</v>
          </cell>
          <cell r="T1435" t="str">
            <v>BUJAGALI HYDROPOWER PROJECT</v>
          </cell>
          <cell r="U1435" t="str">
            <v>PINS2</v>
          </cell>
          <cell r="V1435" t="str">
            <v>F</v>
          </cell>
          <cell r="W1435" t="str">
            <v>Power</v>
          </cell>
          <cell r="X1435" t="str">
            <v>FA</v>
          </cell>
          <cell r="Y1435" t="str">
            <v>Electricity</v>
          </cell>
          <cell r="Z1435" t="str">
            <v>FAB</v>
          </cell>
          <cell r="AA1435" t="str">
            <v>Hydro Generation</v>
          </cell>
          <cell r="AB1435" t="str">
            <v>5060</v>
          </cell>
          <cell r="AC1435" t="str">
            <v>70</v>
          </cell>
          <cell r="AD1435" t="str">
            <v>COMP</v>
          </cell>
        </row>
        <row r="1436">
          <cell r="A1436" t="str">
            <v>P-UG-FAB-007</v>
          </cell>
          <cell r="B1436" t="str">
            <v>2000130017033</v>
          </cell>
          <cell r="C1436" t="str">
            <v>Uganda</v>
          </cell>
          <cell r="D1436" t="str">
            <v/>
          </cell>
          <cell r="E1436" t="str">
            <v/>
          </cell>
          <cell r="F1436" t="str">
            <v/>
          </cell>
          <cell r="G1436">
            <v>11958493.92</v>
          </cell>
          <cell r="H1436">
            <v>1558152.94</v>
          </cell>
          <cell r="I1436" t="str">
            <v/>
          </cell>
          <cell r="J1436" t="str">
            <v/>
          </cell>
          <cell r="K1436" t="str">
            <v/>
          </cell>
          <cell r="L1436" t="str">
            <v/>
          </cell>
          <cell r="M1436">
            <v>13516646.859999999</v>
          </cell>
          <cell r="Q1436" t="str">
            <v>NSO</v>
          </cell>
          <cell r="R1436">
            <v>1</v>
          </cell>
          <cell r="T1436" t="str">
            <v>ACHWA II HYDROPOWER PLANT</v>
          </cell>
          <cell r="U1436" t="str">
            <v>PINS2</v>
          </cell>
          <cell r="V1436" t="str">
            <v>F</v>
          </cell>
          <cell r="W1436" t="str">
            <v>Power</v>
          </cell>
          <cell r="X1436" t="str">
            <v>FA</v>
          </cell>
          <cell r="Y1436" t="str">
            <v>Electricity</v>
          </cell>
          <cell r="Z1436" t="str">
            <v>FAB</v>
          </cell>
          <cell r="AA1436" t="str">
            <v>Hydro Generation</v>
          </cell>
          <cell r="AB1436" t="str">
            <v>2000</v>
          </cell>
          <cell r="AC1436" t="str">
            <v>10</v>
          </cell>
          <cell r="AD1436" t="str">
            <v>OnGo</v>
          </cell>
        </row>
        <row r="1437">
          <cell r="A1437" t="str">
            <v>P-UG-FAB-008</v>
          </cell>
          <cell r="B1437" t="str">
            <v>2000130018480</v>
          </cell>
          <cell r="C1437" t="str">
            <v>Uganda</v>
          </cell>
          <cell r="D1437" t="str">
            <v/>
          </cell>
          <cell r="E1437" t="str">
            <v/>
          </cell>
          <cell r="F1437" t="str">
            <v/>
          </cell>
          <cell r="G1437">
            <v>46163638.679999992</v>
          </cell>
          <cell r="H1437" t="str">
            <v/>
          </cell>
          <cell r="I1437" t="str">
            <v/>
          </cell>
          <cell r="J1437" t="str">
            <v/>
          </cell>
          <cell r="K1437" t="str">
            <v/>
          </cell>
          <cell r="L1437" t="str">
            <v/>
          </cell>
          <cell r="M1437">
            <v>46163638.679999992</v>
          </cell>
          <cell r="Q1437" t="str">
            <v>NSO</v>
          </cell>
          <cell r="R1437">
            <v>1</v>
          </cell>
          <cell r="T1437" t="str">
            <v>BUJAGALI ENERGY LIMITED</v>
          </cell>
          <cell r="U1437" t="str">
            <v>PINS2</v>
          </cell>
          <cell r="V1437" t="str">
            <v>F</v>
          </cell>
          <cell r="W1437" t="str">
            <v>Power</v>
          </cell>
          <cell r="X1437" t="str">
            <v>FA</v>
          </cell>
          <cell r="Y1437" t="str">
            <v>Electricity</v>
          </cell>
          <cell r="Z1437" t="str">
            <v>FAB</v>
          </cell>
          <cell r="AA1437" t="str">
            <v>Hydro Generation</v>
          </cell>
          <cell r="AB1437" t="str">
            <v>2000</v>
          </cell>
          <cell r="AC1437" t="str">
            <v>10</v>
          </cell>
          <cell r="AD1437" t="str">
            <v>OnGo</v>
          </cell>
        </row>
        <row r="1438">
          <cell r="A1438" t="str">
            <v>P-UG-HA0-002</v>
          </cell>
          <cell r="B1438" t="str">
            <v>5060140000072</v>
          </cell>
          <cell r="C1438" t="str">
            <v>Uganda</v>
          </cell>
          <cell r="D1438" t="str">
            <v/>
          </cell>
          <cell r="E1438" t="str">
            <v/>
          </cell>
          <cell r="F1438" t="str">
            <v/>
          </cell>
          <cell r="G1438" t="str">
            <v/>
          </cell>
          <cell r="H1438" t="str">
            <v/>
          </cell>
          <cell r="I1438" t="str">
            <v/>
          </cell>
          <cell r="J1438" t="str">
            <v/>
          </cell>
          <cell r="K1438" t="str">
            <v/>
          </cell>
          <cell r="L1438" t="str">
            <v/>
          </cell>
          <cell r="M1438">
            <v>0</v>
          </cell>
          <cell r="Q1438" t="str">
            <v>NSO</v>
          </cell>
          <cell r="R1438">
            <v>0.5</v>
          </cell>
          <cell r="T1438" t="str">
            <v>HOUSING FINANCE BANK OF UGANDA</v>
          </cell>
          <cell r="U1438" t="str">
            <v>PIFD1</v>
          </cell>
          <cell r="V1438" t="str">
            <v>H</v>
          </cell>
          <cell r="W1438" t="str">
            <v>Finance</v>
          </cell>
          <cell r="X1438" t="str">
            <v>HA</v>
          </cell>
          <cell r="Y1438" t="str">
            <v>Banks</v>
          </cell>
          <cell r="Z1438" t="str">
            <v>HA0</v>
          </cell>
          <cell r="AA1438" t="str">
            <v>Banks</v>
          </cell>
          <cell r="AB1438" t="str">
            <v>5060</v>
          </cell>
          <cell r="AC1438" t="str">
            <v>70</v>
          </cell>
          <cell r="AD1438" t="str">
            <v>COMP</v>
          </cell>
        </row>
        <row r="1439">
          <cell r="A1439" t="str">
            <v>P-UG-HA0-002</v>
          </cell>
          <cell r="B1439" t="str">
            <v>5060140000073</v>
          </cell>
          <cell r="C1439" t="str">
            <v>Uganda</v>
          </cell>
          <cell r="D1439" t="str">
            <v/>
          </cell>
          <cell r="E1439" t="str">
            <v/>
          </cell>
          <cell r="F1439" t="str">
            <v/>
          </cell>
          <cell r="G1439" t="str">
            <v/>
          </cell>
          <cell r="H1439" t="str">
            <v/>
          </cell>
          <cell r="I1439" t="str">
            <v/>
          </cell>
          <cell r="J1439" t="str">
            <v/>
          </cell>
          <cell r="K1439" t="str">
            <v/>
          </cell>
          <cell r="L1439" t="str">
            <v/>
          </cell>
          <cell r="M1439">
            <v>0</v>
          </cell>
          <cell r="Q1439" t="str">
            <v>NSO</v>
          </cell>
          <cell r="R1439">
            <v>0.5</v>
          </cell>
          <cell r="T1439" t="str">
            <v>HOUSING FINANCE BANK OF UGANDA</v>
          </cell>
          <cell r="U1439" t="str">
            <v>PIFD1</v>
          </cell>
          <cell r="V1439" t="str">
            <v>H</v>
          </cell>
          <cell r="W1439" t="str">
            <v>Finance</v>
          </cell>
          <cell r="X1439" t="str">
            <v>HA</v>
          </cell>
          <cell r="Y1439" t="str">
            <v>Banks</v>
          </cell>
          <cell r="Z1439" t="str">
            <v>HA0</v>
          </cell>
          <cell r="AA1439" t="str">
            <v>Banks</v>
          </cell>
          <cell r="AB1439" t="str">
            <v>5060</v>
          </cell>
          <cell r="AC1439" t="str">
            <v>70</v>
          </cell>
          <cell r="AD1439" t="str">
            <v>COMP</v>
          </cell>
        </row>
        <row r="1440">
          <cell r="A1440" t="str">
            <v>P-UG-HA0-003</v>
          </cell>
          <cell r="B1440" t="str">
            <v>5060140000071</v>
          </cell>
          <cell r="C1440" t="str">
            <v>Uganda</v>
          </cell>
          <cell r="D1440" t="str">
            <v/>
          </cell>
          <cell r="E1440" t="str">
            <v/>
          </cell>
          <cell r="F1440" t="str">
            <v/>
          </cell>
          <cell r="G1440" t="str">
            <v/>
          </cell>
          <cell r="H1440" t="str">
            <v/>
          </cell>
          <cell r="I1440" t="str">
            <v/>
          </cell>
          <cell r="J1440" t="str">
            <v/>
          </cell>
          <cell r="K1440" t="str">
            <v/>
          </cell>
          <cell r="L1440" t="str">
            <v/>
          </cell>
          <cell r="M1440">
            <v>0</v>
          </cell>
          <cell r="Q1440" t="str">
            <v>NSO</v>
          </cell>
          <cell r="R1440">
            <v>1</v>
          </cell>
          <cell r="T1440" t="str">
            <v>HOUSING FINANCE BANK OF UGANDA (CONVERSION OF UNDISBURSED BA</v>
          </cell>
          <cell r="U1440" t="str">
            <v>PIFD1</v>
          </cell>
          <cell r="V1440" t="str">
            <v>H</v>
          </cell>
          <cell r="W1440" t="str">
            <v>Finance</v>
          </cell>
          <cell r="X1440" t="str">
            <v>HA</v>
          </cell>
          <cell r="Y1440" t="str">
            <v>Banks</v>
          </cell>
          <cell r="Z1440" t="str">
            <v>HA0</v>
          </cell>
          <cell r="AA1440" t="str">
            <v>Banks</v>
          </cell>
          <cell r="AB1440" t="str">
            <v>5060</v>
          </cell>
          <cell r="AC1440" t="str">
            <v>70</v>
          </cell>
          <cell r="AD1440" t="str">
            <v>COMP</v>
          </cell>
        </row>
        <row r="1441">
          <cell r="A1441" t="str">
            <v>P-UG-HAA-006</v>
          </cell>
          <cell r="B1441" t="str">
            <v>2000130019432</v>
          </cell>
          <cell r="C1441" t="str">
            <v>Uganda</v>
          </cell>
          <cell r="D1441" t="str">
            <v/>
          </cell>
          <cell r="E1441" t="str">
            <v/>
          </cell>
          <cell r="F1441" t="str">
            <v/>
          </cell>
          <cell r="G1441" t="str">
            <v/>
          </cell>
          <cell r="H1441" t="str">
            <v/>
          </cell>
          <cell r="I1441">
            <v>3715041.46</v>
          </cell>
          <cell r="J1441" t="str">
            <v/>
          </cell>
          <cell r="K1441" t="str">
            <v/>
          </cell>
          <cell r="L1441" t="str">
            <v/>
          </cell>
          <cell r="M1441">
            <v>3715041.46</v>
          </cell>
          <cell r="Q1441" t="str">
            <v>NSO</v>
          </cell>
          <cell r="R1441">
            <v>1</v>
          </cell>
          <cell r="T1441" t="str">
            <v>UGANDA DEVELOPMENT BANK LINE OF CREDIT</v>
          </cell>
          <cell r="U1441" t="str">
            <v>PINS2</v>
          </cell>
          <cell r="V1441" t="str">
            <v>H</v>
          </cell>
          <cell r="W1441" t="str">
            <v>Finance</v>
          </cell>
          <cell r="X1441" t="str">
            <v>HA</v>
          </cell>
          <cell r="Y1441" t="str">
            <v>Banks</v>
          </cell>
          <cell r="Z1441" t="str">
            <v>HAA</v>
          </cell>
          <cell r="AA1441" t="str">
            <v>Development Banking</v>
          </cell>
          <cell r="AB1441" t="str">
            <v>2000</v>
          </cell>
          <cell r="AC1441" t="str">
            <v>11</v>
          </cell>
          <cell r="AD1441" t="str">
            <v>OnGo</v>
          </cell>
        </row>
        <row r="1442">
          <cell r="A1442" t="str">
            <v>P-UG-HAA-007</v>
          </cell>
          <cell r="B1442" t="str">
            <v>2000130019830</v>
          </cell>
          <cell r="C1442" t="str">
            <v>Uganda</v>
          </cell>
          <cell r="D1442" t="str">
            <v/>
          </cell>
          <cell r="E1442" t="str">
            <v/>
          </cell>
          <cell r="F1442" t="str">
            <v/>
          </cell>
          <cell r="G1442" t="str">
            <v/>
          </cell>
          <cell r="H1442">
            <v>5412917.2599999998</v>
          </cell>
          <cell r="I1442">
            <v>5501984.2300000004</v>
          </cell>
          <cell r="J1442" t="str">
            <v/>
          </cell>
          <cell r="K1442" t="str">
            <v/>
          </cell>
          <cell r="L1442" t="str">
            <v/>
          </cell>
          <cell r="M1442">
            <v>10914901.49</v>
          </cell>
          <cell r="Q1442" t="str">
            <v>SOV</v>
          </cell>
          <cell r="R1442">
            <v>1</v>
          </cell>
          <cell r="T1442" t="str">
            <v>UGANDA DEVELOPMENT BANK SOVEREIGN GUARANTEED - LOC</v>
          </cell>
          <cell r="U1442" t="str">
            <v>PIFD1</v>
          </cell>
          <cell r="V1442" t="str">
            <v>H</v>
          </cell>
          <cell r="W1442" t="str">
            <v>Finance</v>
          </cell>
          <cell r="X1442" t="str">
            <v>HA</v>
          </cell>
          <cell r="Y1442" t="str">
            <v>Banks</v>
          </cell>
          <cell r="Z1442" t="str">
            <v>HAA</v>
          </cell>
          <cell r="AA1442" t="str">
            <v>Development Banking</v>
          </cell>
          <cell r="AB1442" t="str">
            <v>2000</v>
          </cell>
          <cell r="AC1442" t="str">
            <v>11</v>
          </cell>
          <cell r="AD1442" t="str">
            <v>OnGo</v>
          </cell>
        </row>
        <row r="1443">
          <cell r="A1443" t="str">
            <v>P-UG-IB0-008</v>
          </cell>
          <cell r="B1443" t="str">
            <v>5000199006518</v>
          </cell>
          <cell r="C1443" t="str">
            <v>Uganda</v>
          </cell>
          <cell r="D1443" t="str">
            <v/>
          </cell>
          <cell r="E1443" t="str">
            <v/>
          </cell>
          <cell r="F1443" t="str">
            <v/>
          </cell>
          <cell r="G1443" t="str">
            <v/>
          </cell>
          <cell r="H1443" t="str">
            <v/>
          </cell>
          <cell r="I1443" t="str">
            <v/>
          </cell>
          <cell r="J1443" t="str">
            <v/>
          </cell>
          <cell r="K1443" t="str">
            <v/>
          </cell>
          <cell r="L1443" t="str">
            <v/>
          </cell>
          <cell r="M1443">
            <v>0</v>
          </cell>
          <cell r="Q1443" t="str">
            <v>SOV</v>
          </cell>
          <cell r="R1443">
            <v>1</v>
          </cell>
          <cell r="T1443" t="str">
            <v>SUPPORT THE CURRENT SUDAN EBOLAVIRUS OUTBREAK RESPONSE</v>
          </cell>
          <cell r="U1443" t="str">
            <v>AHHD1</v>
          </cell>
          <cell r="V1443" t="str">
            <v>I</v>
          </cell>
          <cell r="W1443" t="str">
            <v>Social</v>
          </cell>
          <cell r="X1443" t="str">
            <v>IB</v>
          </cell>
          <cell r="Y1443" t="str">
            <v>Health</v>
          </cell>
          <cell r="Z1443" t="str">
            <v>IB0</v>
          </cell>
          <cell r="AA1443" t="str">
            <v>Health</v>
          </cell>
          <cell r="AB1443" t="str">
            <v>5000</v>
          </cell>
          <cell r="AC1443" t="str">
            <v>50</v>
          </cell>
          <cell r="AD1443" t="str">
            <v>APVD</v>
          </cell>
        </row>
        <row r="1444">
          <cell r="A1444" t="str">
            <v>P-UG-IBE-001</v>
          </cell>
          <cell r="B1444" t="str">
            <v>5000199006068</v>
          </cell>
          <cell r="C1444" t="str">
            <v>Uganda</v>
          </cell>
          <cell r="D1444" t="str">
            <v/>
          </cell>
          <cell r="E1444" t="str">
            <v/>
          </cell>
          <cell r="F1444" t="str">
            <v/>
          </cell>
          <cell r="G1444" t="str">
            <v/>
          </cell>
          <cell r="H1444" t="str">
            <v/>
          </cell>
          <cell r="I1444" t="str">
            <v/>
          </cell>
          <cell r="J1444" t="str">
            <v/>
          </cell>
          <cell r="K1444" t="str">
            <v/>
          </cell>
          <cell r="L1444" t="str">
            <v/>
          </cell>
          <cell r="M1444">
            <v>0</v>
          </cell>
          <cell r="Q1444" t="str">
            <v>SOV</v>
          </cell>
          <cell r="R1444">
            <v>1</v>
          </cell>
          <cell r="T1444" t="str">
            <v>SUPPORT TO THE NATIONAL EBOLA VIRAL DISEASE PREPAREDNESS AND</v>
          </cell>
          <cell r="U1444" t="str">
            <v>AHHD1</v>
          </cell>
          <cell r="V1444" t="str">
            <v>I</v>
          </cell>
          <cell r="W1444" t="str">
            <v>Social</v>
          </cell>
          <cell r="X1444" t="str">
            <v>IB</v>
          </cell>
          <cell r="Y1444" t="str">
            <v>Health</v>
          </cell>
          <cell r="Z1444" t="str">
            <v>IBE</v>
          </cell>
          <cell r="AA1444" t="str">
            <v>Disease Control</v>
          </cell>
          <cell r="AB1444" t="str">
            <v>5000</v>
          </cell>
          <cell r="AC1444" t="str">
            <v>50</v>
          </cell>
          <cell r="AD1444" t="str">
            <v>COMP</v>
          </cell>
        </row>
        <row r="1445">
          <cell r="A1445" t="str">
            <v>P-UG-K00-009</v>
          </cell>
          <cell r="B1445" t="str">
            <v>2100150042352</v>
          </cell>
          <cell r="C1445" t="str">
            <v>Uganda</v>
          </cell>
          <cell r="D1445" t="str">
            <v/>
          </cell>
          <cell r="E1445" t="str">
            <v/>
          </cell>
          <cell r="F1445" t="str">
            <v/>
          </cell>
          <cell r="G1445" t="str">
            <v/>
          </cell>
          <cell r="H1445" t="str">
            <v/>
          </cell>
          <cell r="I1445" t="str">
            <v/>
          </cell>
          <cell r="J1445">
            <v>23000000</v>
          </cell>
          <cell r="K1445" t="str">
            <v/>
          </cell>
          <cell r="L1445" t="str">
            <v/>
          </cell>
          <cell r="M1445">
            <v>23000000</v>
          </cell>
          <cell r="Q1445" t="str">
            <v>SOV</v>
          </cell>
          <cell r="R1445">
            <v>1</v>
          </cell>
          <cell r="T1445" t="str">
            <v>COVID-19 CRISIS RESPONSE SUPPORT PROGRAM (COVID-19 ERSP)</v>
          </cell>
          <cell r="U1445" t="str">
            <v>ECGF2</v>
          </cell>
          <cell r="V1445" t="str">
            <v>K</v>
          </cell>
          <cell r="W1445" t="str">
            <v>Multi-Sector</v>
          </cell>
          <cell r="X1445" t="str">
            <v>K0</v>
          </cell>
          <cell r="Y1445" t="str">
            <v>Multi-Sector</v>
          </cell>
          <cell r="Z1445" t="str">
            <v>K00</v>
          </cell>
          <cell r="AA1445" t="str">
            <v>Multi-Sector</v>
          </cell>
          <cell r="AB1445" t="str">
            <v>2100</v>
          </cell>
          <cell r="AC1445" t="str">
            <v>20</v>
          </cell>
          <cell r="AD1445" t="str">
            <v>CLSD</v>
          </cell>
        </row>
        <row r="1446">
          <cell r="A1446" t="str">
            <v>P-Z1-A00-015</v>
          </cell>
          <cell r="B1446" t="str">
            <v>2100155030121</v>
          </cell>
          <cell r="C1446" t="str">
            <v>Multi-Countries</v>
          </cell>
          <cell r="D1446" t="str">
            <v/>
          </cell>
          <cell r="E1446">
            <v>380538.03</v>
          </cell>
          <cell r="F1446" t="str">
            <v/>
          </cell>
          <cell r="G1446">
            <v>221618</v>
          </cell>
          <cell r="H1446">
            <v>279943.36</v>
          </cell>
          <cell r="I1446">
            <v>485208.60000000003</v>
          </cell>
          <cell r="J1446">
            <v>59888.53</v>
          </cell>
          <cell r="K1446">
            <v>313441.87</v>
          </cell>
          <cell r="L1446">
            <v>637799.64999999967</v>
          </cell>
          <cell r="M1446">
            <v>2378438.04</v>
          </cell>
          <cell r="Q1446" t="str">
            <v>SOV</v>
          </cell>
          <cell r="R1446">
            <v>1</v>
          </cell>
          <cell r="T1446" t="str">
            <v>SUDAN_DROUGHT RESILIENENCE AND SUTAINABLE LIVELIHOODS IN THE</v>
          </cell>
          <cell r="U1446" t="str">
            <v>AHAI4</v>
          </cell>
          <cell r="V1446" t="str">
            <v>A</v>
          </cell>
          <cell r="W1446" t="str">
            <v>Agriculture</v>
          </cell>
          <cell r="X1446" t="str">
            <v>A0</v>
          </cell>
          <cell r="Y1446" t="str">
            <v>Agriculture and Rural Development</v>
          </cell>
          <cell r="Z1446" t="str">
            <v>A00</v>
          </cell>
          <cell r="AA1446" t="str">
            <v>Agriculture and Rural Development</v>
          </cell>
          <cell r="AB1446" t="str">
            <v>2100</v>
          </cell>
          <cell r="AC1446" t="str">
            <v>41</v>
          </cell>
          <cell r="AD1446" t="str">
            <v>OnGo</v>
          </cell>
        </row>
        <row r="1447">
          <cell r="A1447" t="str">
            <v>P-Z1-A00-016</v>
          </cell>
          <cell r="B1447" t="str">
            <v>2100155036067</v>
          </cell>
          <cell r="C1447" t="str">
            <v>Multi-Countries</v>
          </cell>
          <cell r="D1447" t="str">
            <v/>
          </cell>
          <cell r="E1447" t="str">
            <v/>
          </cell>
          <cell r="F1447" t="str">
            <v/>
          </cell>
          <cell r="G1447">
            <v>4449142.0200000005</v>
          </cell>
          <cell r="H1447">
            <v>11171567.219999999</v>
          </cell>
          <cell r="I1447">
            <v>5340761.8499999996</v>
          </cell>
          <cell r="J1447">
            <v>6627093.9799999995</v>
          </cell>
          <cell r="K1447">
            <v>808076.31999999983</v>
          </cell>
          <cell r="L1447" t="str">
            <v/>
          </cell>
          <cell r="M1447">
            <v>28396641.389999997</v>
          </cell>
          <cell r="Q1447" t="str">
            <v>SOV</v>
          </cell>
          <cell r="R1447">
            <v>1</v>
          </cell>
          <cell r="T1447" t="str">
            <v>TECHNOLOGIES FOR AFRICAN AGRICULTURAL TRANSFORMATION TAAT I</v>
          </cell>
          <cell r="U1447" t="str">
            <v>AHAI2</v>
          </cell>
          <cell r="V1447" t="str">
            <v>A</v>
          </cell>
          <cell r="W1447" t="str">
            <v>Agriculture</v>
          </cell>
          <cell r="X1447" t="str">
            <v>A0</v>
          </cell>
          <cell r="Y1447" t="str">
            <v>Agriculture and Rural Development</v>
          </cell>
          <cell r="Z1447" t="str">
            <v>A00</v>
          </cell>
          <cell r="AA1447" t="str">
            <v>Agriculture and Rural Development</v>
          </cell>
          <cell r="AB1447" t="str">
            <v>2100</v>
          </cell>
          <cell r="AC1447" t="str">
            <v>40</v>
          </cell>
          <cell r="AD1447" t="str">
            <v>COMP</v>
          </cell>
        </row>
        <row r="1448">
          <cell r="A1448" t="str">
            <v>P-Z1-A00-019</v>
          </cell>
          <cell r="B1448" t="str">
            <v>5550155001401</v>
          </cell>
          <cell r="C1448" t="str">
            <v>Multi-Countries</v>
          </cell>
          <cell r="D1448" t="str">
            <v/>
          </cell>
          <cell r="E1448" t="str">
            <v/>
          </cell>
          <cell r="F1448" t="str">
            <v/>
          </cell>
          <cell r="G1448">
            <v>90000</v>
          </cell>
          <cell r="H1448">
            <v>497313.48</v>
          </cell>
          <cell r="I1448">
            <v>1185194.44</v>
          </cell>
          <cell r="J1448">
            <v>708850.45</v>
          </cell>
          <cell r="K1448" t="str">
            <v/>
          </cell>
          <cell r="L1448" t="str">
            <v/>
          </cell>
          <cell r="M1448">
            <v>2481358.37</v>
          </cell>
          <cell r="Q1448" t="str">
            <v>SOV</v>
          </cell>
          <cell r="R1448">
            <v>1</v>
          </cell>
          <cell r="T1448" t="str">
            <v>SUDAN-RURAL LIVELIHOODS’ ADAPTATION TO CLIMATE CHANGE IN THE</v>
          </cell>
          <cell r="U1448" t="str">
            <v>AHAI4</v>
          </cell>
          <cell r="V1448" t="str">
            <v>A</v>
          </cell>
          <cell r="W1448" t="str">
            <v>Agriculture</v>
          </cell>
          <cell r="X1448" t="str">
            <v>A0</v>
          </cell>
          <cell r="Y1448" t="str">
            <v>Agriculture and Rural Development</v>
          </cell>
          <cell r="Z1448" t="str">
            <v>A00</v>
          </cell>
          <cell r="AA1448" t="str">
            <v>Agriculture and Rural Development</v>
          </cell>
          <cell r="AB1448" t="str">
            <v>5550</v>
          </cell>
          <cell r="AC1448" t="str">
            <v>41</v>
          </cell>
          <cell r="AD1448" t="str">
            <v>OnGo</v>
          </cell>
        </row>
        <row r="1449">
          <cell r="A1449" t="str">
            <v>P-Z1-A00-023</v>
          </cell>
          <cell r="B1449" t="str">
            <v>5550155001402</v>
          </cell>
          <cell r="C1449" t="str">
            <v>Multi-Countries</v>
          </cell>
          <cell r="D1449" t="str">
            <v/>
          </cell>
          <cell r="E1449" t="str">
            <v/>
          </cell>
          <cell r="F1449" t="str">
            <v/>
          </cell>
          <cell r="G1449" t="str">
            <v/>
          </cell>
          <cell r="H1449">
            <v>363656.41</v>
          </cell>
          <cell r="I1449">
            <v>277725.7</v>
          </cell>
          <cell r="J1449">
            <v>1023862.3700000001</v>
          </cell>
          <cell r="K1449">
            <v>1957350.23</v>
          </cell>
          <cell r="L1449">
            <v>496916</v>
          </cell>
          <cell r="M1449">
            <v>4119510.71</v>
          </cell>
          <cell r="Q1449" t="str">
            <v>SOV</v>
          </cell>
          <cell r="R1449">
            <v>1</v>
          </cell>
          <cell r="T1449" t="str">
            <v>IGAD- RURAL LIVELIHOODS’ ADAPTATION TO CLIMATE CHANGE IN THE</v>
          </cell>
          <cell r="U1449" t="str">
            <v>AHAI4</v>
          </cell>
          <cell r="V1449" t="str">
            <v>A</v>
          </cell>
          <cell r="W1449" t="str">
            <v>Agriculture</v>
          </cell>
          <cell r="X1449" t="str">
            <v>A0</v>
          </cell>
          <cell r="Y1449" t="str">
            <v>Agriculture and Rural Development</v>
          </cell>
          <cell r="Z1449" t="str">
            <v>A00</v>
          </cell>
          <cell r="AA1449" t="str">
            <v>Agriculture and Rural Development</v>
          </cell>
          <cell r="AB1449" t="str">
            <v>5550</v>
          </cell>
          <cell r="AC1449" t="str">
            <v>41</v>
          </cell>
          <cell r="AD1449" t="str">
            <v>OnGo</v>
          </cell>
        </row>
        <row r="1450">
          <cell r="A1450" t="str">
            <v>P-Z1-A00-030</v>
          </cell>
          <cell r="B1450" t="str">
            <v>5000199006118</v>
          </cell>
          <cell r="C1450" t="str">
            <v>Multi-Countries</v>
          </cell>
          <cell r="D1450" t="str">
            <v/>
          </cell>
          <cell r="E1450" t="str">
            <v/>
          </cell>
          <cell r="F1450" t="str">
            <v/>
          </cell>
          <cell r="G1450" t="str">
            <v/>
          </cell>
          <cell r="H1450" t="str">
            <v/>
          </cell>
          <cell r="I1450" t="str">
            <v/>
          </cell>
          <cell r="J1450" t="str">
            <v/>
          </cell>
          <cell r="K1450" t="str">
            <v/>
          </cell>
          <cell r="L1450" t="str">
            <v/>
          </cell>
          <cell r="M1450">
            <v>0</v>
          </cell>
          <cell r="Q1450" t="str">
            <v>SOV</v>
          </cell>
          <cell r="R1450">
            <v>1</v>
          </cell>
          <cell r="T1450" t="str">
            <v>EMERGENCY ASSISTANCE TO FIGHT THE DESERT LOCUST IN 9 COUNTRI</v>
          </cell>
          <cell r="U1450" t="str">
            <v>AHAI4</v>
          </cell>
          <cell r="V1450" t="str">
            <v>A</v>
          </cell>
          <cell r="W1450" t="str">
            <v>Agriculture</v>
          </cell>
          <cell r="X1450" t="str">
            <v>A0</v>
          </cell>
          <cell r="Y1450" t="str">
            <v>Agriculture and Rural Development</v>
          </cell>
          <cell r="Z1450" t="str">
            <v>A00</v>
          </cell>
          <cell r="AA1450" t="str">
            <v>Agriculture and Rural Development</v>
          </cell>
          <cell r="AB1450" t="str">
            <v>5000</v>
          </cell>
          <cell r="AC1450" t="str">
            <v>50</v>
          </cell>
          <cell r="AD1450" t="str">
            <v>COMP</v>
          </cell>
        </row>
        <row r="1451">
          <cell r="A1451" t="str">
            <v>P-Z1-A00-032</v>
          </cell>
          <cell r="B1451" t="str">
            <v>5700155003851</v>
          </cell>
          <cell r="C1451" t="str">
            <v>Multi-Countries</v>
          </cell>
          <cell r="D1451" t="str">
            <v/>
          </cell>
          <cell r="E1451" t="str">
            <v/>
          </cell>
          <cell r="F1451" t="str">
            <v/>
          </cell>
          <cell r="G1451" t="str">
            <v/>
          </cell>
          <cell r="H1451" t="str">
            <v/>
          </cell>
          <cell r="I1451" t="str">
            <v/>
          </cell>
          <cell r="J1451" t="str">
            <v/>
          </cell>
          <cell r="K1451">
            <v>255515.31</v>
          </cell>
          <cell r="L1451" t="str">
            <v/>
          </cell>
          <cell r="M1451">
            <v>255515.31</v>
          </cell>
          <cell r="Q1451" t="str">
            <v>SOV</v>
          </cell>
          <cell r="R1451">
            <v>1</v>
          </cell>
          <cell r="T1451" t="str">
            <v>CREATING SUSTAINABLE YOUTH MSMES THROUGH URBAN FARMING</v>
          </cell>
          <cell r="U1451" t="str">
            <v>AHAI1</v>
          </cell>
          <cell r="V1451" t="str">
            <v>A</v>
          </cell>
          <cell r="W1451" t="str">
            <v>Agriculture</v>
          </cell>
          <cell r="X1451" t="str">
            <v>A0</v>
          </cell>
          <cell r="Y1451" t="str">
            <v>Agriculture and Rural Development</v>
          </cell>
          <cell r="Z1451" t="str">
            <v>A00</v>
          </cell>
          <cell r="AA1451" t="str">
            <v>Agriculture and Rural Development</v>
          </cell>
          <cell r="AB1451" t="str">
            <v>5700</v>
          </cell>
          <cell r="AC1451" t="str">
            <v>41</v>
          </cell>
          <cell r="AD1451" t="str">
            <v>OnGo</v>
          </cell>
        </row>
        <row r="1452">
          <cell r="A1452" t="str">
            <v>P-Z1-A00-034</v>
          </cell>
          <cell r="B1452" t="str">
            <v>5700155003951</v>
          </cell>
          <cell r="C1452" t="str">
            <v>Multi-Countries</v>
          </cell>
          <cell r="D1452" t="str">
            <v/>
          </cell>
          <cell r="E1452" t="str">
            <v/>
          </cell>
          <cell r="F1452" t="str">
            <v/>
          </cell>
          <cell r="G1452" t="str">
            <v/>
          </cell>
          <cell r="H1452" t="str">
            <v/>
          </cell>
          <cell r="I1452" t="str">
            <v/>
          </cell>
          <cell r="J1452" t="str">
            <v/>
          </cell>
          <cell r="K1452" t="str">
            <v/>
          </cell>
          <cell r="L1452" t="str">
            <v/>
          </cell>
          <cell r="M1452">
            <v>0</v>
          </cell>
          <cell r="Q1452" t="str">
            <v>SOV</v>
          </cell>
          <cell r="R1452">
            <v>1</v>
          </cell>
          <cell r="T1452" t="str">
            <v>REGIONAL STRENGHTENING AND HARMONIZING FOOD SAFETY STANDARDS</v>
          </cell>
          <cell r="U1452" t="str">
            <v>AHAI1</v>
          </cell>
          <cell r="V1452" t="str">
            <v>A</v>
          </cell>
          <cell r="W1452" t="str">
            <v>Agriculture</v>
          </cell>
          <cell r="X1452" t="str">
            <v>A0</v>
          </cell>
          <cell r="Y1452" t="str">
            <v>Agriculture and Rural Development</v>
          </cell>
          <cell r="Z1452" t="str">
            <v>A00</v>
          </cell>
          <cell r="AA1452" t="str">
            <v>Agriculture and Rural Development</v>
          </cell>
          <cell r="AB1452" t="str">
            <v>5700</v>
          </cell>
          <cell r="AC1452" t="str">
            <v>41</v>
          </cell>
          <cell r="AD1452" t="str">
            <v>OnGo</v>
          </cell>
        </row>
        <row r="1453">
          <cell r="A1453" t="str">
            <v>P-Z1-A00-036</v>
          </cell>
          <cell r="B1453" t="str">
            <v>5585155000201</v>
          </cell>
          <cell r="C1453" t="str">
            <v>Multi-Countries</v>
          </cell>
          <cell r="D1453" t="str">
            <v/>
          </cell>
          <cell r="E1453" t="str">
            <v/>
          </cell>
          <cell r="F1453" t="str">
            <v/>
          </cell>
          <cell r="G1453" t="str">
            <v/>
          </cell>
          <cell r="H1453" t="str">
            <v/>
          </cell>
          <cell r="I1453" t="str">
            <v/>
          </cell>
          <cell r="J1453" t="str">
            <v/>
          </cell>
          <cell r="K1453" t="str">
            <v/>
          </cell>
          <cell r="L1453" t="str">
            <v/>
          </cell>
          <cell r="M1453">
            <v>0</v>
          </cell>
          <cell r="Q1453" t="str">
            <v>SOV</v>
          </cell>
          <cell r="R1453">
            <v>1</v>
          </cell>
          <cell r="T1453" t="str">
            <v>THE AFRICA INTEGRATED CLIMATE RISK MANAGEMENT PROGRAMME</v>
          </cell>
          <cell r="U1453" t="str">
            <v>AHFR</v>
          </cell>
          <cell r="V1453" t="str">
            <v>A</v>
          </cell>
          <cell r="W1453" t="str">
            <v>Agriculture</v>
          </cell>
          <cell r="X1453" t="str">
            <v>A0</v>
          </cell>
          <cell r="Y1453" t="str">
            <v>Agriculture and Rural Development</v>
          </cell>
          <cell r="Z1453" t="str">
            <v>A00</v>
          </cell>
          <cell r="AA1453" t="str">
            <v>Agriculture and Rural Development</v>
          </cell>
          <cell r="AB1453" t="str">
            <v>5585</v>
          </cell>
          <cell r="AC1453" t="str">
            <v>41</v>
          </cell>
          <cell r="AD1453" t="str">
            <v>APVD</v>
          </cell>
        </row>
        <row r="1454">
          <cell r="A1454" t="str">
            <v>P-Z1-AA0-120</v>
          </cell>
          <cell r="B1454" t="str">
            <v>2100155035220</v>
          </cell>
          <cell r="C1454" t="str">
            <v>Multi-Countries</v>
          </cell>
          <cell r="D1454" t="str">
            <v/>
          </cell>
          <cell r="E1454" t="str">
            <v/>
          </cell>
          <cell r="F1454" t="str">
            <v/>
          </cell>
          <cell r="G1454">
            <v>2810077.8699999996</v>
          </cell>
          <cell r="H1454">
            <v>5721931.04</v>
          </cell>
          <cell r="I1454">
            <v>5815624.2699999996</v>
          </cell>
          <cell r="J1454" t="str">
            <v/>
          </cell>
          <cell r="K1454">
            <v>309335.24</v>
          </cell>
          <cell r="L1454" t="str">
            <v/>
          </cell>
          <cell r="M1454">
            <v>14656968.42</v>
          </cell>
          <cell r="Q1454" t="str">
            <v>SOV</v>
          </cell>
          <cell r="R1454">
            <v>0.5</v>
          </cell>
          <cell r="T1454" t="str">
            <v>IGAD- SAY NO TO FAMINE-SHORT TERM REGIONAL EMERGENCY RESPONS</v>
          </cell>
          <cell r="U1454" t="str">
            <v>AHAI4</v>
          </cell>
          <cell r="V1454" t="str">
            <v>A</v>
          </cell>
          <cell r="W1454" t="str">
            <v>Agriculture</v>
          </cell>
          <cell r="X1454" t="str">
            <v>AA</v>
          </cell>
          <cell r="Y1454" t="str">
            <v>Agriculture</v>
          </cell>
          <cell r="Z1454" t="str">
            <v>AA0</v>
          </cell>
          <cell r="AA1454" t="str">
            <v>Agriculture</v>
          </cell>
          <cell r="AB1454" t="str">
            <v>2100</v>
          </cell>
          <cell r="AC1454" t="str">
            <v>40</v>
          </cell>
          <cell r="AD1454" t="str">
            <v>COMP</v>
          </cell>
        </row>
        <row r="1455">
          <cell r="A1455" t="str">
            <v>P-Z1-AA0-120</v>
          </cell>
          <cell r="B1455" t="str">
            <v>5900155012251</v>
          </cell>
          <cell r="C1455" t="str">
            <v>Multi-Countries</v>
          </cell>
          <cell r="D1455" t="str">
            <v/>
          </cell>
          <cell r="E1455" t="str">
            <v/>
          </cell>
          <cell r="F1455" t="str">
            <v/>
          </cell>
          <cell r="G1455">
            <v>1776481.44</v>
          </cell>
          <cell r="H1455">
            <v>3845704.07</v>
          </cell>
          <cell r="I1455">
            <v>3981476.3999999994</v>
          </cell>
          <cell r="J1455" t="str">
            <v/>
          </cell>
          <cell r="K1455">
            <v>389336.20999999996</v>
          </cell>
          <cell r="L1455" t="str">
            <v/>
          </cell>
          <cell r="M1455">
            <v>9992998.120000001</v>
          </cell>
          <cell r="Q1455" t="str">
            <v>SOV</v>
          </cell>
          <cell r="R1455">
            <v>0.5</v>
          </cell>
          <cell r="T1455" t="str">
            <v>IGAD- SAY NO TO FAMINE-SHORT TERM REGIONAL EMERGENCY RESPONS</v>
          </cell>
          <cell r="U1455" t="str">
            <v>AHAI4</v>
          </cell>
          <cell r="V1455" t="str">
            <v>A</v>
          </cell>
          <cell r="W1455" t="str">
            <v>Agriculture</v>
          </cell>
          <cell r="X1455" t="str">
            <v>AA</v>
          </cell>
          <cell r="Y1455" t="str">
            <v>Agriculture</v>
          </cell>
          <cell r="Z1455" t="str">
            <v>AA0</v>
          </cell>
          <cell r="AA1455" t="str">
            <v>Agriculture</v>
          </cell>
          <cell r="AB1455" t="str">
            <v>5900</v>
          </cell>
          <cell r="AC1455" t="str">
            <v>40</v>
          </cell>
          <cell r="AD1455" t="str">
            <v>COMP</v>
          </cell>
        </row>
        <row r="1456">
          <cell r="A1456" t="str">
            <v>P-Z1-AA0-121</v>
          </cell>
          <cell r="B1456" t="str">
            <v>2100155035221</v>
          </cell>
          <cell r="C1456" t="str">
            <v>Multi-Countries</v>
          </cell>
          <cell r="D1456" t="str">
            <v/>
          </cell>
          <cell r="E1456" t="str">
            <v/>
          </cell>
          <cell r="F1456" t="str">
            <v/>
          </cell>
          <cell r="G1456">
            <v>5950726</v>
          </cell>
          <cell r="H1456">
            <v>4585820.2</v>
          </cell>
          <cell r="I1456">
            <v>4463044</v>
          </cell>
          <cell r="J1456" t="str">
            <v/>
          </cell>
          <cell r="K1456" t="str">
            <v/>
          </cell>
          <cell r="L1456" t="str">
            <v/>
          </cell>
          <cell r="M1456">
            <v>14999590.199999999</v>
          </cell>
          <cell r="Q1456" t="str">
            <v>SOV</v>
          </cell>
          <cell r="R1456">
            <v>0.5</v>
          </cell>
          <cell r="T1456" t="str">
            <v>IGAD- SAY NO TO FAMINE - SHORT TERM REGIONAL EMERGENCY RESPO</v>
          </cell>
          <cell r="U1456" t="str">
            <v>AHAI1</v>
          </cell>
          <cell r="V1456" t="str">
            <v>A</v>
          </cell>
          <cell r="W1456" t="str">
            <v>Agriculture</v>
          </cell>
          <cell r="X1456" t="str">
            <v>AA</v>
          </cell>
          <cell r="Y1456" t="str">
            <v>Agriculture</v>
          </cell>
          <cell r="Z1456" t="str">
            <v>AA0</v>
          </cell>
          <cell r="AA1456" t="str">
            <v>Agriculture</v>
          </cell>
          <cell r="AB1456" t="str">
            <v>2100</v>
          </cell>
          <cell r="AC1456" t="str">
            <v>40</v>
          </cell>
          <cell r="AD1456" t="str">
            <v>COMP</v>
          </cell>
        </row>
        <row r="1457">
          <cell r="A1457" t="str">
            <v>P-Z1-AA0-121</v>
          </cell>
          <cell r="B1457" t="str">
            <v>5900155012252</v>
          </cell>
          <cell r="C1457" t="str">
            <v>Multi-Countries</v>
          </cell>
          <cell r="D1457" t="str">
            <v/>
          </cell>
          <cell r="E1457" t="str">
            <v/>
          </cell>
          <cell r="F1457" t="str">
            <v/>
          </cell>
          <cell r="G1457">
            <v>6590000</v>
          </cell>
          <cell r="H1457">
            <v>4942500</v>
          </cell>
          <cell r="I1457">
            <v>4942500</v>
          </cell>
          <cell r="J1457" t="str">
            <v/>
          </cell>
          <cell r="K1457" t="str">
            <v/>
          </cell>
          <cell r="L1457" t="str">
            <v/>
          </cell>
          <cell r="M1457">
            <v>16475000</v>
          </cell>
          <cell r="Q1457" t="str">
            <v>SOV</v>
          </cell>
          <cell r="R1457">
            <v>0.5</v>
          </cell>
          <cell r="T1457" t="str">
            <v>IGAD- SAY NO TO FAMINE - SHORT TERM REGIONAL EMERGENCY RESPO</v>
          </cell>
          <cell r="U1457" t="str">
            <v>AHAI1</v>
          </cell>
          <cell r="V1457" t="str">
            <v>A</v>
          </cell>
          <cell r="W1457" t="str">
            <v>Agriculture</v>
          </cell>
          <cell r="X1457" t="str">
            <v>AA</v>
          </cell>
          <cell r="Y1457" t="str">
            <v>Agriculture</v>
          </cell>
          <cell r="Z1457" t="str">
            <v>AA0</v>
          </cell>
          <cell r="AA1457" t="str">
            <v>Agriculture</v>
          </cell>
          <cell r="AB1457" t="str">
            <v>5900</v>
          </cell>
          <cell r="AC1457" t="str">
            <v>40</v>
          </cell>
          <cell r="AD1457" t="str">
            <v>COMP</v>
          </cell>
        </row>
        <row r="1458">
          <cell r="A1458" t="str">
            <v>P-Z1-AA0-124</v>
          </cell>
          <cell r="B1458" t="str">
            <v>5700155003403</v>
          </cell>
          <cell r="C1458" t="str">
            <v>Multi-Countries</v>
          </cell>
          <cell r="D1458" t="str">
            <v/>
          </cell>
          <cell r="E1458" t="str">
            <v/>
          </cell>
          <cell r="F1458" t="str">
            <v/>
          </cell>
          <cell r="G1458" t="str">
            <v/>
          </cell>
          <cell r="H1458" t="str">
            <v/>
          </cell>
          <cell r="I1458">
            <v>35073.279999999999</v>
          </cell>
          <cell r="J1458">
            <v>332010.33</v>
          </cell>
          <cell r="K1458" t="str">
            <v/>
          </cell>
          <cell r="L1458" t="str">
            <v/>
          </cell>
          <cell r="M1458">
            <v>367083.61</v>
          </cell>
          <cell r="Q1458" t="str">
            <v>SOV</v>
          </cell>
          <cell r="R1458">
            <v>1</v>
          </cell>
          <cell r="T1458" t="str">
            <v>DE-RISKING AGRICULTURAL FINANCE FOR SMALLHOLDER FARMERS (DAF</v>
          </cell>
          <cell r="U1458" t="str">
            <v>AHFR</v>
          </cell>
          <cell r="V1458" t="str">
            <v>A</v>
          </cell>
          <cell r="W1458" t="str">
            <v>Agriculture</v>
          </cell>
          <cell r="X1458" t="str">
            <v>AA</v>
          </cell>
          <cell r="Y1458" t="str">
            <v>Agriculture</v>
          </cell>
          <cell r="Z1458" t="str">
            <v>AA0</v>
          </cell>
          <cell r="AA1458" t="str">
            <v>Agriculture</v>
          </cell>
          <cell r="AB1458" t="str">
            <v>5700</v>
          </cell>
          <cell r="AC1458" t="str">
            <v>40</v>
          </cell>
          <cell r="AD1458" t="str">
            <v>OnGo</v>
          </cell>
        </row>
        <row r="1459">
          <cell r="A1459" t="str">
            <v>P-Z1-AA0-137</v>
          </cell>
          <cell r="B1459" t="str">
            <v>5000199006219</v>
          </cell>
          <cell r="C1459" t="str">
            <v>Multi-Countries</v>
          </cell>
          <cell r="D1459" t="str">
            <v/>
          </cell>
          <cell r="E1459" t="str">
            <v/>
          </cell>
          <cell r="F1459" t="str">
            <v/>
          </cell>
          <cell r="G1459" t="str">
            <v/>
          </cell>
          <cell r="H1459" t="str">
            <v/>
          </cell>
          <cell r="I1459" t="str">
            <v/>
          </cell>
          <cell r="J1459" t="str">
            <v/>
          </cell>
          <cell r="K1459" t="str">
            <v/>
          </cell>
          <cell r="L1459" t="str">
            <v/>
          </cell>
          <cell r="M1459">
            <v>0</v>
          </cell>
          <cell r="Q1459" t="str">
            <v>SOV</v>
          </cell>
          <cell r="R1459">
            <v>1</v>
          </cell>
          <cell r="T1459" t="str">
            <v>MULTINATIONAL EMERGENCY RESPONSE (SOUTH SUDAN AND THE SUDAN)</v>
          </cell>
          <cell r="U1459" t="str">
            <v>AHAI4</v>
          </cell>
          <cell r="V1459" t="str">
            <v>A</v>
          </cell>
          <cell r="W1459" t="str">
            <v>Agriculture</v>
          </cell>
          <cell r="X1459" t="str">
            <v>AA</v>
          </cell>
          <cell r="Y1459" t="str">
            <v>Agriculture</v>
          </cell>
          <cell r="Z1459" t="str">
            <v>AA0</v>
          </cell>
          <cell r="AA1459" t="str">
            <v>Agriculture</v>
          </cell>
          <cell r="AB1459" t="str">
            <v>5000</v>
          </cell>
          <cell r="AC1459" t="str">
            <v>50</v>
          </cell>
          <cell r="AD1459" t="str">
            <v>COMP</v>
          </cell>
        </row>
        <row r="1460">
          <cell r="A1460" t="str">
            <v>P-Z1-AA0-138</v>
          </cell>
          <cell r="B1460" t="str">
            <v>5000199006220</v>
          </cell>
          <cell r="C1460" t="str">
            <v>Multi-Countries</v>
          </cell>
          <cell r="D1460" t="str">
            <v/>
          </cell>
          <cell r="E1460" t="str">
            <v/>
          </cell>
          <cell r="F1460" t="str">
            <v/>
          </cell>
          <cell r="G1460" t="str">
            <v/>
          </cell>
          <cell r="H1460" t="str">
            <v/>
          </cell>
          <cell r="I1460" t="str">
            <v/>
          </cell>
          <cell r="J1460" t="str">
            <v/>
          </cell>
          <cell r="K1460" t="str">
            <v/>
          </cell>
          <cell r="L1460" t="str">
            <v/>
          </cell>
          <cell r="M1460">
            <v>0</v>
          </cell>
          <cell r="Q1460" t="str">
            <v>SOV</v>
          </cell>
          <cell r="R1460">
            <v>1</v>
          </cell>
          <cell r="T1460" t="str">
            <v>REGIONAL EMERGENCY RESPONSE TO ASSISTANCE POPULATION AFFECTE</v>
          </cell>
          <cell r="U1460" t="str">
            <v>AHAI4</v>
          </cell>
          <cell r="V1460" t="str">
            <v>A</v>
          </cell>
          <cell r="W1460" t="str">
            <v>Agriculture</v>
          </cell>
          <cell r="X1460" t="str">
            <v>AA</v>
          </cell>
          <cell r="Y1460" t="str">
            <v>Agriculture</v>
          </cell>
          <cell r="Z1460" t="str">
            <v>AA0</v>
          </cell>
          <cell r="AA1460" t="str">
            <v>Agriculture</v>
          </cell>
          <cell r="AB1460" t="str">
            <v>5000</v>
          </cell>
          <cell r="AC1460" t="str">
            <v>50</v>
          </cell>
          <cell r="AD1460" t="str">
            <v>COMP</v>
          </cell>
        </row>
        <row r="1461">
          <cell r="A1461" t="str">
            <v>P-Z1-AA0-139</v>
          </cell>
          <cell r="B1461" t="str">
            <v>2100155041681</v>
          </cell>
          <cell r="C1461" t="str">
            <v>Multi-Countries</v>
          </cell>
          <cell r="D1461" t="str">
            <v/>
          </cell>
          <cell r="E1461" t="str">
            <v/>
          </cell>
          <cell r="F1461" t="str">
            <v/>
          </cell>
          <cell r="G1461" t="str">
            <v/>
          </cell>
          <cell r="H1461" t="str">
            <v/>
          </cell>
          <cell r="I1461" t="str">
            <v/>
          </cell>
          <cell r="J1461" t="str">
            <v/>
          </cell>
          <cell r="K1461">
            <v>1640817.4</v>
          </cell>
          <cell r="L1461" t="str">
            <v/>
          </cell>
          <cell r="M1461">
            <v>1640817.4</v>
          </cell>
          <cell r="Q1461" t="str">
            <v>SOV</v>
          </cell>
          <cell r="R1461">
            <v>1</v>
          </cell>
          <cell r="T1461" t="str">
            <v>TAAT II: TECHNOLOGIES FOR AFRICAN AGRICULTURAL TRANSFORMATIO</v>
          </cell>
          <cell r="U1461" t="str">
            <v>AHAI2</v>
          </cell>
          <cell r="V1461" t="str">
            <v>A</v>
          </cell>
          <cell r="W1461" t="str">
            <v>Agriculture</v>
          </cell>
          <cell r="X1461" t="str">
            <v>AA</v>
          </cell>
          <cell r="Y1461" t="str">
            <v>Agriculture</v>
          </cell>
          <cell r="Z1461" t="str">
            <v>AA0</v>
          </cell>
          <cell r="AA1461" t="str">
            <v>Agriculture</v>
          </cell>
          <cell r="AB1461" t="str">
            <v>2100</v>
          </cell>
          <cell r="AC1461" t="str">
            <v>41</v>
          </cell>
          <cell r="AD1461" t="str">
            <v>OnGo</v>
          </cell>
        </row>
        <row r="1462">
          <cell r="A1462" t="str">
            <v>P-Z1-AA0-145</v>
          </cell>
          <cell r="B1462" t="str">
            <v>5900155018304</v>
          </cell>
          <cell r="C1462" t="str">
            <v>Multi-Countries</v>
          </cell>
          <cell r="D1462" t="str">
            <v/>
          </cell>
          <cell r="E1462" t="str">
            <v/>
          </cell>
          <cell r="F1462" t="str">
            <v/>
          </cell>
          <cell r="G1462" t="str">
            <v/>
          </cell>
          <cell r="H1462" t="str">
            <v/>
          </cell>
          <cell r="I1462" t="str">
            <v/>
          </cell>
          <cell r="J1462" t="str">
            <v/>
          </cell>
          <cell r="K1462" t="str">
            <v/>
          </cell>
          <cell r="L1462" t="str">
            <v/>
          </cell>
          <cell r="M1462">
            <v>0</v>
          </cell>
          <cell r="Q1462" t="str">
            <v>SOV</v>
          </cell>
          <cell r="R1462">
            <v>1</v>
          </cell>
          <cell r="T1462" t="str">
            <v>TSF FOR INVESTMENTS IN COUNTRY FOOD AND AGRICULTURE DELIVERY</v>
          </cell>
          <cell r="U1462" t="str">
            <v>AHAI1</v>
          </cell>
          <cell r="V1462" t="str">
            <v>A</v>
          </cell>
          <cell r="W1462" t="str">
            <v>Agriculture</v>
          </cell>
          <cell r="X1462" t="str">
            <v>AA</v>
          </cell>
          <cell r="Y1462" t="str">
            <v>Agriculture</v>
          </cell>
          <cell r="Z1462" t="str">
            <v>AA0</v>
          </cell>
          <cell r="AA1462" t="str">
            <v>Agriculture</v>
          </cell>
          <cell r="AB1462" t="str">
            <v>5900</v>
          </cell>
          <cell r="AC1462" t="str">
            <v>84</v>
          </cell>
          <cell r="AD1462" t="str">
            <v>OnGo</v>
          </cell>
        </row>
        <row r="1463">
          <cell r="A1463" t="str">
            <v>P-Z1-AA0-146</v>
          </cell>
          <cell r="B1463" t="str">
            <v>5900155017601</v>
          </cell>
          <cell r="C1463" t="str">
            <v>Multi-Countries</v>
          </cell>
          <cell r="D1463" t="str">
            <v/>
          </cell>
          <cell r="E1463" t="str">
            <v/>
          </cell>
          <cell r="F1463" t="str">
            <v/>
          </cell>
          <cell r="G1463" t="str">
            <v/>
          </cell>
          <cell r="H1463" t="str">
            <v/>
          </cell>
          <cell r="I1463" t="str">
            <v/>
          </cell>
          <cell r="J1463" t="str">
            <v/>
          </cell>
          <cell r="K1463" t="str">
            <v/>
          </cell>
          <cell r="L1463">
            <v>358147.91</v>
          </cell>
          <cell r="M1463">
            <v>358147.91</v>
          </cell>
          <cell r="Q1463" t="str">
            <v>SOV</v>
          </cell>
          <cell r="R1463">
            <v>1</v>
          </cell>
          <cell r="T1463" t="str">
            <v>PROJET D'APPUI À LA MISE EN ŒUVRE DE INITIATIVE DE LA GMV</v>
          </cell>
          <cell r="U1463" t="str">
            <v>AHAI2</v>
          </cell>
          <cell r="V1463" t="str">
            <v>A</v>
          </cell>
          <cell r="W1463" t="str">
            <v>Agriculture</v>
          </cell>
          <cell r="X1463" t="str">
            <v>AA</v>
          </cell>
          <cell r="Y1463" t="str">
            <v>Agriculture</v>
          </cell>
          <cell r="Z1463" t="str">
            <v>AA0</v>
          </cell>
          <cell r="AA1463" t="str">
            <v>Agriculture</v>
          </cell>
          <cell r="AB1463" t="str">
            <v>5900</v>
          </cell>
          <cell r="AC1463" t="str">
            <v>84</v>
          </cell>
          <cell r="AD1463" t="str">
            <v>APVD</v>
          </cell>
        </row>
        <row r="1464">
          <cell r="A1464" t="str">
            <v>P-Z1-AA0-149</v>
          </cell>
          <cell r="B1464" t="str">
            <v>5900155018001</v>
          </cell>
          <cell r="C1464" t="str">
            <v>Multi-Countries</v>
          </cell>
          <cell r="D1464" t="str">
            <v/>
          </cell>
          <cell r="E1464" t="str">
            <v/>
          </cell>
          <cell r="F1464" t="str">
            <v/>
          </cell>
          <cell r="G1464" t="str">
            <v/>
          </cell>
          <cell r="H1464" t="str">
            <v/>
          </cell>
          <cell r="I1464" t="str">
            <v/>
          </cell>
          <cell r="J1464" t="str">
            <v/>
          </cell>
          <cell r="K1464" t="str">
            <v/>
          </cell>
          <cell r="L1464">
            <v>975000</v>
          </cell>
          <cell r="M1464">
            <v>975000</v>
          </cell>
          <cell r="Q1464" t="str">
            <v>SOV</v>
          </cell>
          <cell r="R1464">
            <v>1</v>
          </cell>
          <cell r="T1464" t="str">
            <v>BURUNDI - STRENGTHENING EMERGENCY PREPAREDNESS AND RESPONSE</v>
          </cell>
          <cell r="U1464" t="str">
            <v>AHAI4</v>
          </cell>
          <cell r="V1464" t="str">
            <v>A</v>
          </cell>
          <cell r="W1464" t="str">
            <v>Agriculture</v>
          </cell>
          <cell r="X1464" t="str">
            <v>AA</v>
          </cell>
          <cell r="Y1464" t="str">
            <v>Agriculture</v>
          </cell>
          <cell r="Z1464" t="str">
            <v>AA0</v>
          </cell>
          <cell r="AA1464" t="str">
            <v>Agriculture</v>
          </cell>
          <cell r="AB1464" t="str">
            <v>5900</v>
          </cell>
          <cell r="AC1464" t="str">
            <v>41</v>
          </cell>
          <cell r="AD1464" t="str">
            <v>OnGo</v>
          </cell>
        </row>
        <row r="1465">
          <cell r="A1465" t="str">
            <v>P-Z1-AA0-155</v>
          </cell>
          <cell r="B1465" t="str">
            <v>5900155017616</v>
          </cell>
          <cell r="C1465" t="str">
            <v>Multi-Countries</v>
          </cell>
          <cell r="D1465" t="str">
            <v/>
          </cell>
          <cell r="E1465" t="str">
            <v/>
          </cell>
          <cell r="F1465" t="str">
            <v/>
          </cell>
          <cell r="G1465" t="str">
            <v/>
          </cell>
          <cell r="H1465" t="str">
            <v/>
          </cell>
          <cell r="I1465" t="str">
            <v/>
          </cell>
          <cell r="J1465" t="str">
            <v/>
          </cell>
          <cell r="K1465" t="str">
            <v/>
          </cell>
          <cell r="L1465">
            <v>977095.03</v>
          </cell>
          <cell r="M1465">
            <v>977095.03</v>
          </cell>
          <cell r="Q1465" t="str">
            <v>SOV</v>
          </cell>
          <cell r="R1465">
            <v>1</v>
          </cell>
          <cell r="T1465" t="str">
            <v>COMOROS - STRENGTHENING EMERGENCY PREPAREDNESS AND RESPONSE</v>
          </cell>
          <cell r="U1465" t="str">
            <v>AHAI4</v>
          </cell>
          <cell r="V1465" t="str">
            <v>A</v>
          </cell>
          <cell r="W1465" t="str">
            <v>Agriculture</v>
          </cell>
          <cell r="X1465" t="str">
            <v>AA</v>
          </cell>
          <cell r="Y1465" t="str">
            <v>Agriculture</v>
          </cell>
          <cell r="Z1465" t="str">
            <v>AA0</v>
          </cell>
          <cell r="AA1465" t="str">
            <v>Agriculture</v>
          </cell>
          <cell r="AB1465" t="str">
            <v>5900</v>
          </cell>
          <cell r="AC1465" t="str">
            <v>41</v>
          </cell>
          <cell r="AD1465" t="str">
            <v>OnGo</v>
          </cell>
        </row>
        <row r="1466">
          <cell r="A1466" t="str">
            <v>P-Z1-AA0-156</v>
          </cell>
          <cell r="B1466" t="str">
            <v>5900155017612</v>
          </cell>
          <cell r="C1466" t="str">
            <v>Multi-Countries</v>
          </cell>
          <cell r="D1466" t="str">
            <v/>
          </cell>
          <cell r="E1466" t="str">
            <v/>
          </cell>
          <cell r="F1466" t="str">
            <v/>
          </cell>
          <cell r="G1466" t="str">
            <v/>
          </cell>
          <cell r="H1466" t="str">
            <v/>
          </cell>
          <cell r="I1466" t="str">
            <v/>
          </cell>
          <cell r="J1466" t="str">
            <v/>
          </cell>
          <cell r="K1466" t="str">
            <v/>
          </cell>
          <cell r="L1466">
            <v>1025000</v>
          </cell>
          <cell r="M1466">
            <v>1025000</v>
          </cell>
          <cell r="Q1466" t="str">
            <v>SOV</v>
          </cell>
          <cell r="R1466">
            <v>1</v>
          </cell>
          <cell r="T1466" t="str">
            <v>SOMALIA - STRENGTHENING EMERGENCY PREPAREDNESS AND RESPONSE</v>
          </cell>
          <cell r="U1466" t="str">
            <v>AHAI4</v>
          </cell>
          <cell r="V1466" t="str">
            <v>A</v>
          </cell>
          <cell r="W1466" t="str">
            <v>Agriculture</v>
          </cell>
          <cell r="X1466" t="str">
            <v>AA</v>
          </cell>
          <cell r="Y1466" t="str">
            <v>Agriculture</v>
          </cell>
          <cell r="Z1466" t="str">
            <v>AA0</v>
          </cell>
          <cell r="AA1466" t="str">
            <v>Agriculture</v>
          </cell>
          <cell r="AB1466" t="str">
            <v>5900</v>
          </cell>
          <cell r="AC1466" t="str">
            <v>41</v>
          </cell>
          <cell r="AD1466" t="str">
            <v>APVD</v>
          </cell>
        </row>
        <row r="1467">
          <cell r="A1467" t="str">
            <v>P-Z1-AA0-157</v>
          </cell>
          <cell r="B1467" t="str">
            <v>5900155017613</v>
          </cell>
          <cell r="C1467" t="str">
            <v>Multi-Countries</v>
          </cell>
          <cell r="D1467" t="str">
            <v/>
          </cell>
          <cell r="E1467" t="str">
            <v/>
          </cell>
          <cell r="F1467" t="str">
            <v/>
          </cell>
          <cell r="G1467" t="str">
            <v/>
          </cell>
          <cell r="H1467" t="str">
            <v/>
          </cell>
          <cell r="I1467" t="str">
            <v/>
          </cell>
          <cell r="J1467" t="str">
            <v/>
          </cell>
          <cell r="K1467" t="str">
            <v/>
          </cell>
          <cell r="L1467">
            <v>1025000</v>
          </cell>
          <cell r="M1467">
            <v>1025000</v>
          </cell>
          <cell r="Q1467" t="str">
            <v>SOV</v>
          </cell>
          <cell r="R1467">
            <v>1</v>
          </cell>
          <cell r="T1467" t="str">
            <v>SOUTH SUDAN - STRENGTHENING EMERGENCY PREPAREDNESS AND RESPO</v>
          </cell>
          <cell r="U1467" t="str">
            <v>AHAI4</v>
          </cell>
          <cell r="V1467" t="str">
            <v>A</v>
          </cell>
          <cell r="W1467" t="str">
            <v>Agriculture</v>
          </cell>
          <cell r="X1467" t="str">
            <v>AA</v>
          </cell>
          <cell r="Y1467" t="str">
            <v>Agriculture</v>
          </cell>
          <cell r="Z1467" t="str">
            <v>AA0</v>
          </cell>
          <cell r="AA1467" t="str">
            <v>Agriculture</v>
          </cell>
          <cell r="AB1467" t="str">
            <v>5900</v>
          </cell>
          <cell r="AC1467" t="str">
            <v>41</v>
          </cell>
          <cell r="AD1467" t="str">
            <v>APVD</v>
          </cell>
        </row>
        <row r="1468">
          <cell r="A1468" t="str">
            <v>P-Z1-AAD-005</v>
          </cell>
          <cell r="B1468" t="str">
            <v>5700155002602</v>
          </cell>
          <cell r="C1468" t="str">
            <v>Multi-Countries</v>
          </cell>
          <cell r="D1468" t="str">
            <v/>
          </cell>
          <cell r="E1468" t="str">
            <v/>
          </cell>
          <cell r="F1468" t="str">
            <v/>
          </cell>
          <cell r="G1468" t="str">
            <v/>
          </cell>
          <cell r="H1468">
            <v>88958.16</v>
          </cell>
          <cell r="I1468">
            <v>13233.32</v>
          </cell>
          <cell r="J1468" t="str">
            <v/>
          </cell>
          <cell r="K1468">
            <v>44916</v>
          </cell>
          <cell r="L1468">
            <v>26887.85</v>
          </cell>
          <cell r="M1468">
            <v>173995.33000000002</v>
          </cell>
          <cell r="Q1468" t="str">
            <v>SOV</v>
          </cell>
          <cell r="R1468">
            <v>1</v>
          </cell>
          <cell r="T1468" t="str">
            <v>MORINGA AGROFORESTY TECHNICAL ASSISTANCE FACILITY (ATAF)</v>
          </cell>
          <cell r="U1468" t="str">
            <v>AHAI1</v>
          </cell>
          <cell r="V1468" t="str">
            <v>A</v>
          </cell>
          <cell r="W1468" t="str">
            <v>Agriculture</v>
          </cell>
          <cell r="X1468" t="str">
            <v>AA</v>
          </cell>
          <cell r="Y1468" t="str">
            <v>Agriculture</v>
          </cell>
          <cell r="Z1468" t="str">
            <v>AAD</v>
          </cell>
          <cell r="AA1468" t="str">
            <v>Forestry / Plantations</v>
          </cell>
          <cell r="AB1468" t="str">
            <v>5700</v>
          </cell>
          <cell r="AC1468" t="str">
            <v>41</v>
          </cell>
          <cell r="AD1468" t="str">
            <v>OnGo</v>
          </cell>
        </row>
        <row r="1469">
          <cell r="A1469" t="str">
            <v>P-Z1-AAF-006</v>
          </cell>
          <cell r="B1469" t="str">
            <v>2100155030167</v>
          </cell>
          <cell r="C1469" t="str">
            <v>Multi-Countries</v>
          </cell>
          <cell r="D1469" t="str">
            <v/>
          </cell>
          <cell r="E1469">
            <v>350512.94</v>
          </cell>
          <cell r="F1469">
            <v>498633.46</v>
          </cell>
          <cell r="G1469">
            <v>1222546.19</v>
          </cell>
          <cell r="H1469">
            <v>1330215.6100000001</v>
          </cell>
          <cell r="I1469">
            <v>1034848.2299999999</v>
          </cell>
          <cell r="J1469">
            <v>1433366.67</v>
          </cell>
          <cell r="K1469">
            <v>128458.68</v>
          </cell>
          <cell r="L1469" t="str">
            <v/>
          </cell>
          <cell r="M1469">
            <v>5998581.7799999993</v>
          </cell>
          <cell r="Q1469" t="str">
            <v>SOV</v>
          </cell>
          <cell r="R1469">
            <v>1</v>
          </cell>
          <cell r="T1469" t="str">
            <v>DRC- LAKES EDWARD AND ALBERT INTERGRATED FISHERIES &amp; WATER R</v>
          </cell>
          <cell r="U1469" t="str">
            <v>AHAI1</v>
          </cell>
          <cell r="V1469" t="str">
            <v>A</v>
          </cell>
          <cell r="W1469" t="str">
            <v>Agriculture</v>
          </cell>
          <cell r="X1469" t="str">
            <v>AA</v>
          </cell>
          <cell r="Y1469" t="str">
            <v>Agriculture</v>
          </cell>
          <cell r="Z1469" t="str">
            <v>AAF</v>
          </cell>
          <cell r="AA1469" t="str">
            <v>Fisheries / Maritime Food</v>
          </cell>
          <cell r="AB1469" t="str">
            <v>2100</v>
          </cell>
          <cell r="AC1469" t="str">
            <v>41</v>
          </cell>
          <cell r="AD1469" t="str">
            <v>CLSD</v>
          </cell>
        </row>
        <row r="1470">
          <cell r="A1470" t="str">
            <v>P-Z1-AAF-010</v>
          </cell>
          <cell r="B1470" t="str">
            <v>2100150033495</v>
          </cell>
          <cell r="C1470" t="str">
            <v>Uganda</v>
          </cell>
          <cell r="D1470" t="str">
            <v/>
          </cell>
          <cell r="E1470">
            <v>238128.9</v>
          </cell>
          <cell r="F1470">
            <v>491735.24000000005</v>
          </cell>
          <cell r="G1470">
            <v>1166310.8799999999</v>
          </cell>
          <cell r="H1470">
            <v>2094988.3900000001</v>
          </cell>
          <cell r="I1470">
            <v>515946.77</v>
          </cell>
          <cell r="J1470">
            <v>426604.67</v>
          </cell>
          <cell r="K1470">
            <v>65748.570000000007</v>
          </cell>
          <cell r="L1470" t="str">
            <v/>
          </cell>
          <cell r="M1470">
            <v>4999463.42</v>
          </cell>
          <cell r="Q1470" t="str">
            <v>SOV</v>
          </cell>
          <cell r="R1470">
            <v>1</v>
          </cell>
          <cell r="T1470" t="str">
            <v>UGANDA- LAKES EDWARD &amp; ALBERT INTERGRATED FISHERIES &amp;WATER R</v>
          </cell>
          <cell r="U1470" t="str">
            <v>AHAI4</v>
          </cell>
          <cell r="V1470" t="str">
            <v>A</v>
          </cell>
          <cell r="W1470" t="str">
            <v>Agriculture</v>
          </cell>
          <cell r="X1470" t="str">
            <v>AA</v>
          </cell>
          <cell r="Y1470" t="str">
            <v>Agriculture</v>
          </cell>
          <cell r="Z1470" t="str">
            <v>AAF</v>
          </cell>
          <cell r="AA1470" t="str">
            <v>Fisheries / Maritime Food</v>
          </cell>
          <cell r="AB1470" t="str">
            <v>2100</v>
          </cell>
          <cell r="AC1470" t="str">
            <v>10</v>
          </cell>
          <cell r="AD1470" t="str">
            <v>CLSD</v>
          </cell>
        </row>
        <row r="1471">
          <cell r="A1471" t="str">
            <v>P-Z1-AAF-011</v>
          </cell>
          <cell r="B1471" t="str">
            <v>5550155000801</v>
          </cell>
          <cell r="C1471" t="str">
            <v>Multi-Countries</v>
          </cell>
          <cell r="D1471" t="str">
            <v/>
          </cell>
          <cell r="E1471">
            <v>391428.36</v>
          </cell>
          <cell r="F1471">
            <v>821399.85</v>
          </cell>
          <cell r="G1471">
            <v>1185001.8500000001</v>
          </cell>
          <cell r="H1471">
            <v>2134031.59</v>
          </cell>
          <cell r="I1471">
            <v>882566.7300000001</v>
          </cell>
          <cell r="J1471">
            <v>953926.51000000013</v>
          </cell>
          <cell r="K1471">
            <v>4808.99</v>
          </cell>
          <cell r="L1471" t="str">
            <v/>
          </cell>
          <cell r="M1471">
            <v>6373163.8800000008</v>
          </cell>
          <cell r="Q1471" t="str">
            <v>SOV</v>
          </cell>
          <cell r="R1471">
            <v>1</v>
          </cell>
          <cell r="T1471" t="str">
            <v>NBI/ NELSAP: LAKES EDWARD &amp; ALBERT FISHERIES AND WATER RESOU</v>
          </cell>
          <cell r="U1471" t="str">
            <v>AHAI4</v>
          </cell>
          <cell r="V1471" t="str">
            <v>A</v>
          </cell>
          <cell r="W1471" t="str">
            <v>Agriculture</v>
          </cell>
          <cell r="X1471" t="str">
            <v>AA</v>
          </cell>
          <cell r="Y1471" t="str">
            <v>Agriculture</v>
          </cell>
          <cell r="Z1471" t="str">
            <v>AAF</v>
          </cell>
          <cell r="AA1471" t="str">
            <v>Fisheries / Maritime Food</v>
          </cell>
          <cell r="AB1471" t="str">
            <v>5550</v>
          </cell>
          <cell r="AC1471" t="str">
            <v>41</v>
          </cell>
          <cell r="AD1471" t="str">
            <v>OnGo</v>
          </cell>
        </row>
        <row r="1472">
          <cell r="A1472" t="str">
            <v>P-Z1-AAF-015</v>
          </cell>
          <cell r="B1472" t="str">
            <v>2100155041083</v>
          </cell>
          <cell r="C1472" t="str">
            <v>Multi-Countries</v>
          </cell>
          <cell r="D1472" t="str">
            <v/>
          </cell>
          <cell r="E1472" t="str">
            <v/>
          </cell>
          <cell r="F1472" t="str">
            <v/>
          </cell>
          <cell r="G1472" t="str">
            <v/>
          </cell>
          <cell r="H1472" t="str">
            <v/>
          </cell>
          <cell r="I1472" t="str">
            <v/>
          </cell>
          <cell r="J1472" t="str">
            <v/>
          </cell>
          <cell r="K1472">
            <v>120153.93999999999</v>
          </cell>
          <cell r="L1472">
            <v>1172038.1600000001</v>
          </cell>
          <cell r="M1472">
            <v>1292192.1000000001</v>
          </cell>
          <cell r="Q1472" t="str">
            <v>SOV</v>
          </cell>
          <cell r="R1472">
            <v>1</v>
          </cell>
          <cell r="T1472" t="str">
            <v>PROGRAMME FOR IMPROVING FISHERIES GOVERNANCE AND BLUE ECONOM</v>
          </cell>
          <cell r="U1472" t="str">
            <v>AHAI1</v>
          </cell>
          <cell r="V1472" t="str">
            <v>A</v>
          </cell>
          <cell r="W1472" t="str">
            <v>Agriculture</v>
          </cell>
          <cell r="X1472" t="str">
            <v>AA</v>
          </cell>
          <cell r="Y1472" t="str">
            <v>Agriculture</v>
          </cell>
          <cell r="Z1472" t="str">
            <v>AAF</v>
          </cell>
          <cell r="AA1472" t="str">
            <v>Fisheries / Maritime Food</v>
          </cell>
          <cell r="AB1472" t="str">
            <v>2100</v>
          </cell>
          <cell r="AC1472" t="str">
            <v>40</v>
          </cell>
          <cell r="AD1472" t="str">
            <v>OnGo</v>
          </cell>
        </row>
        <row r="1473">
          <cell r="A1473" t="str">
            <v>P-Z1-AAG-004</v>
          </cell>
          <cell r="B1473" t="str">
            <v>5060140000052</v>
          </cell>
          <cell r="C1473" t="str">
            <v>Multi-Countries</v>
          </cell>
          <cell r="D1473" t="str">
            <v/>
          </cell>
          <cell r="E1473" t="str">
            <v/>
          </cell>
          <cell r="F1473" t="str">
            <v/>
          </cell>
          <cell r="G1473" t="str">
            <v/>
          </cell>
          <cell r="H1473" t="str">
            <v/>
          </cell>
          <cell r="I1473" t="str">
            <v/>
          </cell>
          <cell r="J1473" t="str">
            <v/>
          </cell>
          <cell r="K1473" t="str">
            <v/>
          </cell>
          <cell r="L1473" t="str">
            <v/>
          </cell>
          <cell r="M1473">
            <v>0</v>
          </cell>
          <cell r="Q1473" t="str">
            <v>NSO</v>
          </cell>
          <cell r="R1473">
            <v>1</v>
          </cell>
          <cell r="T1473" t="str">
            <v>OLAM AFRICA INVESTMENT PROGRAM</v>
          </cell>
          <cell r="U1473" t="str">
            <v>PINS2</v>
          </cell>
          <cell r="V1473" t="str">
            <v>A</v>
          </cell>
          <cell r="W1473" t="str">
            <v>Agriculture</v>
          </cell>
          <cell r="X1473" t="str">
            <v>AA</v>
          </cell>
          <cell r="Y1473" t="str">
            <v>Agriculture</v>
          </cell>
          <cell r="Z1473" t="str">
            <v>AAG</v>
          </cell>
          <cell r="AA1473" t="str">
            <v>Agro-Industry</v>
          </cell>
          <cell r="AB1473" t="str">
            <v>5060</v>
          </cell>
          <cell r="AC1473" t="str">
            <v>70</v>
          </cell>
          <cell r="AD1473" t="str">
            <v>COMP</v>
          </cell>
        </row>
        <row r="1474">
          <cell r="A1474" t="str">
            <v>P-Z1-AAG-012</v>
          </cell>
          <cell r="B1474" t="str">
            <v>2000120004769</v>
          </cell>
          <cell r="C1474" t="str">
            <v>Multi-Countries</v>
          </cell>
          <cell r="D1474" t="str">
            <v/>
          </cell>
          <cell r="E1474" t="str">
            <v/>
          </cell>
          <cell r="F1474" t="str">
            <v/>
          </cell>
          <cell r="G1474">
            <v>70524237.039999992</v>
          </cell>
          <cell r="H1474" t="str">
            <v/>
          </cell>
          <cell r="I1474" t="str">
            <v/>
          </cell>
          <cell r="J1474" t="str">
            <v/>
          </cell>
          <cell r="K1474" t="str">
            <v/>
          </cell>
          <cell r="L1474" t="str">
            <v/>
          </cell>
          <cell r="M1474">
            <v>70524237.039999992</v>
          </cell>
          <cell r="Q1474" t="str">
            <v>NSO</v>
          </cell>
          <cell r="R1474">
            <v>1</v>
          </cell>
          <cell r="T1474" t="str">
            <v>ETC GROUP LIMITED T/A EXPORT TRADING GROUP (ETG)</v>
          </cell>
          <cell r="U1474" t="str">
            <v>PINS2</v>
          </cell>
          <cell r="V1474" t="str">
            <v>A</v>
          </cell>
          <cell r="W1474" t="str">
            <v>Agriculture</v>
          </cell>
          <cell r="X1474" t="str">
            <v>AA</v>
          </cell>
          <cell r="Y1474" t="str">
            <v>Agriculture</v>
          </cell>
          <cell r="Z1474" t="str">
            <v>AAG</v>
          </cell>
          <cell r="AA1474" t="str">
            <v>Agro-Industry</v>
          </cell>
          <cell r="AB1474" t="str">
            <v>2000</v>
          </cell>
          <cell r="AC1474" t="str">
            <v>10</v>
          </cell>
          <cell r="AD1474" t="str">
            <v>CLSD</v>
          </cell>
        </row>
        <row r="1475">
          <cell r="A1475" t="str">
            <v>P-Z1-AAG-014</v>
          </cell>
          <cell r="B1475" t="str">
            <v>2000120004819</v>
          </cell>
          <cell r="C1475" t="str">
            <v>Multi-Countries</v>
          </cell>
          <cell r="D1475" t="str">
            <v/>
          </cell>
          <cell r="E1475" t="str">
            <v/>
          </cell>
          <cell r="F1475" t="str">
            <v/>
          </cell>
          <cell r="G1475" t="str">
            <v/>
          </cell>
          <cell r="H1475" t="str">
            <v/>
          </cell>
          <cell r="I1475">
            <v>70640925.109999999</v>
          </cell>
          <cell r="J1475" t="str">
            <v/>
          </cell>
          <cell r="K1475" t="str">
            <v/>
          </cell>
          <cell r="L1475" t="str">
            <v/>
          </cell>
          <cell r="M1475">
            <v>70640925.109999999</v>
          </cell>
          <cell r="Q1475" t="str">
            <v>NSO</v>
          </cell>
          <cell r="R1475">
            <v>1</v>
          </cell>
          <cell r="T1475" t="str">
            <v>ETC GROUP LIMITED T/A EXPORT TRADING LIMITED (ETG) II</v>
          </cell>
          <cell r="U1475" t="str">
            <v>PINS2</v>
          </cell>
          <cell r="V1475" t="str">
            <v>A</v>
          </cell>
          <cell r="W1475" t="str">
            <v>Agriculture</v>
          </cell>
          <cell r="X1475" t="str">
            <v>AA</v>
          </cell>
          <cell r="Y1475" t="str">
            <v>Agriculture</v>
          </cell>
          <cell r="Z1475" t="str">
            <v>AAG</v>
          </cell>
          <cell r="AA1475" t="str">
            <v>Agro-Industry</v>
          </cell>
          <cell r="AB1475" t="str">
            <v>2000</v>
          </cell>
          <cell r="AC1475" t="str">
            <v>10</v>
          </cell>
          <cell r="AD1475" t="str">
            <v>COMP</v>
          </cell>
        </row>
        <row r="1476">
          <cell r="A1476" t="str">
            <v>P-Z1-AAG-025</v>
          </cell>
          <cell r="B1476" t="str">
            <v>2000130021430</v>
          </cell>
          <cell r="C1476" t="str">
            <v>Multi-Countries</v>
          </cell>
          <cell r="D1476" t="str">
            <v/>
          </cell>
          <cell r="E1476" t="str">
            <v/>
          </cell>
          <cell r="F1476" t="str">
            <v/>
          </cell>
          <cell r="G1476" t="str">
            <v/>
          </cell>
          <cell r="H1476" t="str">
            <v/>
          </cell>
          <cell r="I1476" t="str">
            <v/>
          </cell>
          <cell r="J1476" t="str">
            <v/>
          </cell>
          <cell r="K1476" t="str">
            <v/>
          </cell>
          <cell r="L1476" t="str">
            <v/>
          </cell>
          <cell r="M1476">
            <v>0</v>
          </cell>
          <cell r="Q1476" t="str">
            <v>NSO</v>
          </cell>
          <cell r="R1476">
            <v>0.5</v>
          </cell>
          <cell r="T1476" t="str">
            <v>ETC GROUP LIMITED - USD150 MILLION TRADE &amp; AGRI-FINANCE PACK</v>
          </cell>
          <cell r="U1476" t="str">
            <v>PIFD3</v>
          </cell>
          <cell r="W1476" t="str">
            <v>--</v>
          </cell>
          <cell r="Y1476" t="str">
            <v>--</v>
          </cell>
          <cell r="AA1476" t="str">
            <v>--</v>
          </cell>
          <cell r="AB1476" t="str">
            <v>2000</v>
          </cell>
          <cell r="AC1476" t="str">
            <v>10</v>
          </cell>
          <cell r="AD1476" t="str">
            <v>APVD</v>
          </cell>
        </row>
        <row r="1477">
          <cell r="A1477" t="str">
            <v>P-Z1-AAG-025</v>
          </cell>
          <cell r="B1477" t="str">
            <v>5050130000551</v>
          </cell>
          <cell r="C1477" t="str">
            <v>Multi-Countries</v>
          </cell>
          <cell r="D1477" t="str">
            <v/>
          </cell>
          <cell r="E1477" t="str">
            <v/>
          </cell>
          <cell r="F1477" t="str">
            <v/>
          </cell>
          <cell r="G1477" t="str">
            <v/>
          </cell>
          <cell r="H1477" t="str">
            <v/>
          </cell>
          <cell r="I1477" t="str">
            <v/>
          </cell>
          <cell r="J1477" t="str">
            <v/>
          </cell>
          <cell r="K1477" t="str">
            <v/>
          </cell>
          <cell r="L1477" t="str">
            <v/>
          </cell>
          <cell r="M1477">
            <v>0</v>
          </cell>
          <cell r="Q1477" t="str">
            <v>NSO</v>
          </cell>
          <cell r="R1477">
            <v>0.5</v>
          </cell>
          <cell r="T1477" t="str">
            <v>ETC GROUP LIMITED - USD150 MILLION TRADE &amp; AGRI-FINANCE PACK</v>
          </cell>
          <cell r="U1477" t="str">
            <v>PIFD3</v>
          </cell>
          <cell r="W1477" t="str">
            <v>--</v>
          </cell>
          <cell r="Y1477" t="str">
            <v>--</v>
          </cell>
          <cell r="AA1477" t="str">
            <v>--</v>
          </cell>
          <cell r="AB1477" t="str">
            <v>5050</v>
          </cell>
          <cell r="AC1477" t="str">
            <v>10</v>
          </cell>
          <cell r="AD1477" t="str">
            <v>APVD</v>
          </cell>
        </row>
        <row r="1478">
          <cell r="A1478" t="str">
            <v>P-Z1-AAG-028</v>
          </cell>
          <cell r="B1478" t="str">
            <v>5700155003401</v>
          </cell>
          <cell r="C1478" t="str">
            <v>Multi-Countries</v>
          </cell>
          <cell r="D1478" t="str">
            <v/>
          </cell>
          <cell r="E1478" t="str">
            <v/>
          </cell>
          <cell r="F1478" t="str">
            <v/>
          </cell>
          <cell r="G1478" t="str">
            <v/>
          </cell>
          <cell r="H1478" t="str">
            <v/>
          </cell>
          <cell r="I1478" t="str">
            <v/>
          </cell>
          <cell r="J1478">
            <v>19291.36</v>
          </cell>
          <cell r="K1478">
            <v>91669.92</v>
          </cell>
          <cell r="L1478" t="str">
            <v/>
          </cell>
          <cell r="M1478">
            <v>110961.28</v>
          </cell>
          <cell r="Q1478" t="str">
            <v>SOV</v>
          </cell>
          <cell r="R1478">
            <v>1</v>
          </cell>
          <cell r="T1478" t="str">
            <v>FACILITY FOR AGRICUTURAL FINANCE IN AFRICA</v>
          </cell>
          <cell r="U1478" t="str">
            <v>AHFR1</v>
          </cell>
          <cell r="V1478" t="str">
            <v>A</v>
          </cell>
          <cell r="W1478" t="str">
            <v>Agriculture</v>
          </cell>
          <cell r="X1478" t="str">
            <v>AA</v>
          </cell>
          <cell r="Y1478" t="str">
            <v>Agriculture</v>
          </cell>
          <cell r="Z1478" t="str">
            <v>AAG</v>
          </cell>
          <cell r="AA1478" t="str">
            <v>Agro-Industry</v>
          </cell>
          <cell r="AB1478" t="str">
            <v>5700</v>
          </cell>
          <cell r="AC1478" t="str">
            <v>41</v>
          </cell>
          <cell r="AD1478" t="str">
            <v>OnGo</v>
          </cell>
        </row>
        <row r="1479">
          <cell r="A1479" t="str">
            <v>P-Z1-AAG-031</v>
          </cell>
          <cell r="B1479" t="str">
            <v>5700155003453</v>
          </cell>
          <cell r="C1479" t="str">
            <v>Multi-Countries</v>
          </cell>
          <cell r="D1479" t="str">
            <v/>
          </cell>
          <cell r="E1479" t="str">
            <v/>
          </cell>
          <cell r="F1479" t="str">
            <v/>
          </cell>
          <cell r="G1479" t="str">
            <v/>
          </cell>
          <cell r="H1479" t="str">
            <v/>
          </cell>
          <cell r="I1479" t="str">
            <v/>
          </cell>
          <cell r="J1479">
            <v>8315.65</v>
          </cell>
          <cell r="K1479">
            <v>34747.589999999997</v>
          </cell>
          <cell r="L1479">
            <v>50525.73</v>
          </cell>
          <cell r="M1479">
            <v>93588.97</v>
          </cell>
          <cell r="Q1479" t="str">
            <v>SOV</v>
          </cell>
          <cell r="R1479">
            <v>1</v>
          </cell>
          <cell r="T1479" t="str">
            <v>TECHNICAL ASSISTANCE SUPPORT FOR PORTFOLIO COMPANIES LINKED</v>
          </cell>
          <cell r="U1479" t="str">
            <v>AHFR1</v>
          </cell>
          <cell r="V1479" t="str">
            <v>A</v>
          </cell>
          <cell r="W1479" t="str">
            <v>Agriculture</v>
          </cell>
          <cell r="X1479" t="str">
            <v>AA</v>
          </cell>
          <cell r="Y1479" t="str">
            <v>Agriculture</v>
          </cell>
          <cell r="Z1479" t="str">
            <v>AAG</v>
          </cell>
          <cell r="AA1479" t="str">
            <v>Agro-Industry</v>
          </cell>
          <cell r="AB1479" t="str">
            <v>5700</v>
          </cell>
          <cell r="AC1479" t="str">
            <v>41</v>
          </cell>
          <cell r="AD1479" t="str">
            <v>OnGo</v>
          </cell>
        </row>
        <row r="1480">
          <cell r="A1480" t="str">
            <v>P-Z1-AAG-043</v>
          </cell>
          <cell r="B1480" t="str">
            <v>2000230030151</v>
          </cell>
          <cell r="C1480" t="str">
            <v>Multi-Countries</v>
          </cell>
          <cell r="D1480" t="str">
            <v/>
          </cell>
          <cell r="E1480" t="str">
            <v/>
          </cell>
          <cell r="F1480" t="str">
            <v/>
          </cell>
          <cell r="G1480" t="str">
            <v/>
          </cell>
          <cell r="H1480" t="str">
            <v/>
          </cell>
          <cell r="I1480" t="str">
            <v/>
          </cell>
          <cell r="J1480" t="str">
            <v/>
          </cell>
          <cell r="K1480" t="str">
            <v/>
          </cell>
          <cell r="L1480" t="str">
            <v/>
          </cell>
          <cell r="M1480">
            <v>0</v>
          </cell>
          <cell r="Q1480" t="str">
            <v>NSO</v>
          </cell>
          <cell r="R1480">
            <v>0.33333333333333331</v>
          </cell>
          <cell r="T1480" t="str">
            <v>DAL GROUP CO LTD PHASE-II (EXTENSION TO EAST AND CENTRAL AFR</v>
          </cell>
          <cell r="U1480" t="str">
            <v>AHFR1</v>
          </cell>
          <cell r="V1480" t="str">
            <v>A</v>
          </cell>
          <cell r="W1480" t="str">
            <v>Agriculture</v>
          </cell>
          <cell r="X1480" t="str">
            <v>AA</v>
          </cell>
          <cell r="Y1480" t="str">
            <v>Agriculture</v>
          </cell>
          <cell r="Z1480" t="str">
            <v>AAG</v>
          </cell>
          <cell r="AA1480" t="str">
            <v>Agro-Industry</v>
          </cell>
          <cell r="AB1480" t="str">
            <v>2000</v>
          </cell>
          <cell r="AC1480" t="str">
            <v>10</v>
          </cell>
          <cell r="AD1480" t="str">
            <v>APVD</v>
          </cell>
        </row>
        <row r="1481">
          <cell r="A1481" t="str">
            <v>P-Z1-AAG-043</v>
          </cell>
          <cell r="B1481" t="str">
            <v>5050230001051</v>
          </cell>
          <cell r="C1481" t="str">
            <v>Multi-Countries</v>
          </cell>
          <cell r="D1481" t="str">
            <v/>
          </cell>
          <cell r="E1481" t="str">
            <v/>
          </cell>
          <cell r="F1481" t="str">
            <v/>
          </cell>
          <cell r="G1481" t="str">
            <v/>
          </cell>
          <cell r="H1481" t="str">
            <v/>
          </cell>
          <cell r="I1481" t="str">
            <v/>
          </cell>
          <cell r="J1481" t="str">
            <v/>
          </cell>
          <cell r="K1481" t="str">
            <v/>
          </cell>
          <cell r="L1481" t="str">
            <v/>
          </cell>
          <cell r="M1481">
            <v>0</v>
          </cell>
          <cell r="Q1481" t="str">
            <v>NSO</v>
          </cell>
          <cell r="R1481">
            <v>0.33333333333333331</v>
          </cell>
          <cell r="T1481" t="str">
            <v>DAL GROUP CO LTD PHASE-II (EXTENSION TO EAST AND CENTRAL AFR</v>
          </cell>
          <cell r="U1481" t="str">
            <v>AHFR1</v>
          </cell>
          <cell r="V1481" t="str">
            <v>A</v>
          </cell>
          <cell r="W1481" t="str">
            <v>Agriculture</v>
          </cell>
          <cell r="X1481" t="str">
            <v>AA</v>
          </cell>
          <cell r="Y1481" t="str">
            <v>Agriculture</v>
          </cell>
          <cell r="Z1481" t="str">
            <v>AAG</v>
          </cell>
          <cell r="AA1481" t="str">
            <v>Agro-Industry</v>
          </cell>
          <cell r="AB1481" t="str">
            <v>5050</v>
          </cell>
          <cell r="AC1481" t="str">
            <v>10</v>
          </cell>
          <cell r="AD1481" t="str">
            <v>APVD</v>
          </cell>
        </row>
        <row r="1482">
          <cell r="A1482" t="str">
            <v>P-Z1-AAG-043</v>
          </cell>
          <cell r="B1482" t="str">
            <v>5060140000751</v>
          </cell>
          <cell r="C1482" t="str">
            <v>Multi-Countries</v>
          </cell>
          <cell r="D1482" t="str">
            <v/>
          </cell>
          <cell r="E1482" t="str">
            <v/>
          </cell>
          <cell r="F1482" t="str">
            <v/>
          </cell>
          <cell r="G1482" t="str">
            <v/>
          </cell>
          <cell r="H1482" t="str">
            <v/>
          </cell>
          <cell r="I1482" t="str">
            <v/>
          </cell>
          <cell r="J1482" t="str">
            <v/>
          </cell>
          <cell r="K1482" t="str">
            <v/>
          </cell>
          <cell r="L1482" t="str">
            <v/>
          </cell>
          <cell r="M1482">
            <v>0</v>
          </cell>
          <cell r="Q1482" t="str">
            <v>NSO</v>
          </cell>
          <cell r="R1482">
            <v>0.33333333333333331</v>
          </cell>
          <cell r="T1482" t="str">
            <v>DAL GROUP CO LTD PHASE-II (EXTENSION TO EAST AND CENTRAL AFR</v>
          </cell>
          <cell r="U1482" t="str">
            <v>AHFR1</v>
          </cell>
          <cell r="V1482" t="str">
            <v>A</v>
          </cell>
          <cell r="W1482" t="str">
            <v>Agriculture</v>
          </cell>
          <cell r="X1482" t="str">
            <v>AA</v>
          </cell>
          <cell r="Y1482" t="str">
            <v>Agriculture</v>
          </cell>
          <cell r="Z1482" t="str">
            <v>AAG</v>
          </cell>
          <cell r="AA1482" t="str">
            <v>Agro-Industry</v>
          </cell>
          <cell r="AB1482" t="str">
            <v>5060</v>
          </cell>
          <cell r="AC1482" t="str">
            <v>70</v>
          </cell>
          <cell r="AD1482" t="str">
            <v>APVD</v>
          </cell>
        </row>
        <row r="1483">
          <cell r="A1483" t="str">
            <v>P-Z1-AAG-047</v>
          </cell>
          <cell r="B1483" t="str">
            <v>2000130021480</v>
          </cell>
          <cell r="C1483" t="str">
            <v>Multi-Countries</v>
          </cell>
          <cell r="D1483" t="str">
            <v/>
          </cell>
          <cell r="E1483" t="str">
            <v/>
          </cell>
          <cell r="F1483" t="str">
            <v/>
          </cell>
          <cell r="G1483" t="str">
            <v/>
          </cell>
          <cell r="H1483" t="str">
            <v/>
          </cell>
          <cell r="I1483" t="str">
            <v/>
          </cell>
          <cell r="J1483" t="str">
            <v/>
          </cell>
          <cell r="K1483" t="str">
            <v/>
          </cell>
          <cell r="L1483" t="str">
            <v/>
          </cell>
          <cell r="M1483">
            <v>0</v>
          </cell>
          <cell r="Q1483" t="str">
            <v>NSO</v>
          </cell>
          <cell r="R1483">
            <v>0.5</v>
          </cell>
          <cell r="T1483" t="str">
            <v>ETC GROUP LIMITED TRADE AND AGRI-FINANCE FACILITY</v>
          </cell>
          <cell r="U1483" t="str">
            <v>AHFR1</v>
          </cell>
          <cell r="V1483" t="str">
            <v>A</v>
          </cell>
          <cell r="W1483" t="str">
            <v>Agriculture</v>
          </cell>
          <cell r="X1483" t="str">
            <v>AA</v>
          </cell>
          <cell r="Y1483" t="str">
            <v>Agriculture</v>
          </cell>
          <cell r="Z1483" t="str">
            <v>AAG</v>
          </cell>
          <cell r="AA1483" t="str">
            <v>Agro-Industry</v>
          </cell>
          <cell r="AB1483" t="str">
            <v>2000</v>
          </cell>
          <cell r="AC1483" t="str">
            <v>10</v>
          </cell>
          <cell r="AD1483" t="str">
            <v>APVD</v>
          </cell>
        </row>
        <row r="1484">
          <cell r="A1484" t="str">
            <v>P-Z1-AAG-047</v>
          </cell>
          <cell r="B1484" t="str">
            <v>5050130000601</v>
          </cell>
          <cell r="C1484" t="str">
            <v>Multi-Countries</v>
          </cell>
          <cell r="D1484" t="str">
            <v/>
          </cell>
          <cell r="E1484" t="str">
            <v/>
          </cell>
          <cell r="F1484" t="str">
            <v/>
          </cell>
          <cell r="G1484" t="str">
            <v/>
          </cell>
          <cell r="H1484" t="str">
            <v/>
          </cell>
          <cell r="I1484" t="str">
            <v/>
          </cell>
          <cell r="J1484" t="str">
            <v/>
          </cell>
          <cell r="K1484" t="str">
            <v/>
          </cell>
          <cell r="L1484" t="str">
            <v/>
          </cell>
          <cell r="M1484">
            <v>0</v>
          </cell>
          <cell r="Q1484" t="str">
            <v>NSO</v>
          </cell>
          <cell r="R1484">
            <v>0.5</v>
          </cell>
          <cell r="T1484" t="str">
            <v>ETC GROUP LIMITED TRADE AND AGRI-FINANCE FACILITY</v>
          </cell>
          <cell r="U1484" t="str">
            <v>AHFR1</v>
          </cell>
          <cell r="V1484" t="str">
            <v>A</v>
          </cell>
          <cell r="W1484" t="str">
            <v>Agriculture</v>
          </cell>
          <cell r="X1484" t="str">
            <v>AA</v>
          </cell>
          <cell r="Y1484" t="str">
            <v>Agriculture</v>
          </cell>
          <cell r="Z1484" t="str">
            <v>AAG</v>
          </cell>
          <cell r="AA1484" t="str">
            <v>Agro-Industry</v>
          </cell>
          <cell r="AB1484" t="str">
            <v>5050</v>
          </cell>
          <cell r="AC1484" t="str">
            <v>10</v>
          </cell>
          <cell r="AD1484" t="str">
            <v>APVD</v>
          </cell>
        </row>
        <row r="1485">
          <cell r="A1485" t="str">
            <v>P-Z1-AAZ-023</v>
          </cell>
          <cell r="B1485" t="str">
            <v>2100150032893</v>
          </cell>
          <cell r="C1485" t="str">
            <v>Senegal</v>
          </cell>
          <cell r="D1485">
            <v>246733.3</v>
          </cell>
          <cell r="E1485">
            <v>1988743.9200000002</v>
          </cell>
          <cell r="F1485">
            <v>3133141.0500000007</v>
          </cell>
          <cell r="G1485">
            <v>5601172.0500000026</v>
          </cell>
          <cell r="H1485">
            <v>8520305.0199999996</v>
          </cell>
          <cell r="I1485">
            <v>2734546.1999999997</v>
          </cell>
          <cell r="J1485">
            <v>16454.89</v>
          </cell>
          <cell r="K1485" t="str">
            <v/>
          </cell>
          <cell r="L1485" t="str">
            <v/>
          </cell>
          <cell r="M1485">
            <v>22241096.430000003</v>
          </cell>
          <cell r="Q1485" t="str">
            <v>SOV</v>
          </cell>
          <cell r="R1485">
            <v>1</v>
          </cell>
          <cell r="T1485" t="str">
            <v>SENEGAL_PROGRAMME DE RENFORCEMENT DE LA RÉSILIENCE À L’INSÉC</v>
          </cell>
          <cell r="U1485" t="str">
            <v>AHAI5</v>
          </cell>
          <cell r="V1485" t="str">
            <v>A</v>
          </cell>
          <cell r="W1485" t="str">
            <v>Agriculture</v>
          </cell>
          <cell r="X1485" t="str">
            <v>AA</v>
          </cell>
          <cell r="Y1485" t="str">
            <v>Agriculture</v>
          </cell>
          <cell r="Z1485" t="str">
            <v>AAZ</v>
          </cell>
          <cell r="AA1485" t="str">
            <v>More Than One Agricultural Sub-Sector</v>
          </cell>
          <cell r="AB1485" t="str">
            <v>2100</v>
          </cell>
          <cell r="AC1485" t="str">
            <v>10</v>
          </cell>
          <cell r="AD1485" t="str">
            <v>COMP</v>
          </cell>
        </row>
        <row r="1486">
          <cell r="A1486" t="str">
            <v>P-Z1-AAZ-037</v>
          </cell>
          <cell r="B1486" t="str">
            <v>2100150033443</v>
          </cell>
          <cell r="C1486" t="str">
            <v>Djibouti</v>
          </cell>
          <cell r="D1486" t="str">
            <v/>
          </cell>
          <cell r="E1486">
            <v>441467.1</v>
          </cell>
          <cell r="F1486">
            <v>145733.96000000002</v>
          </cell>
          <cell r="G1486">
            <v>384136.32</v>
          </cell>
          <cell r="H1486">
            <v>424776.31</v>
          </cell>
          <cell r="I1486">
            <v>1719729.05</v>
          </cell>
          <cell r="J1486">
            <v>3427581.1199999992</v>
          </cell>
          <cell r="K1486">
            <v>2986706.6399999997</v>
          </cell>
          <cell r="L1486">
            <v>1325815.4700000002</v>
          </cell>
          <cell r="M1486">
            <v>10855945.970000001</v>
          </cell>
          <cell r="Q1486" t="str">
            <v>SOV</v>
          </cell>
          <cell r="R1486">
            <v>1</v>
          </cell>
          <cell r="T1486" t="str">
            <v>MULTINATIONAL-DROUGHT RESILIENCE AND SUSTAINABLE LIVELIHOOD</v>
          </cell>
          <cell r="U1486" t="str">
            <v>AHAI4</v>
          </cell>
          <cell r="V1486" t="str">
            <v>A</v>
          </cell>
          <cell r="W1486" t="str">
            <v>Agriculture</v>
          </cell>
          <cell r="X1486" t="str">
            <v>AA</v>
          </cell>
          <cell r="Y1486" t="str">
            <v>Agriculture</v>
          </cell>
          <cell r="Z1486" t="str">
            <v>AAZ</v>
          </cell>
          <cell r="AA1486" t="str">
            <v>More Than One Agricultural Sub-Sector</v>
          </cell>
          <cell r="AB1486" t="str">
            <v>2100</v>
          </cell>
          <cell r="AC1486" t="str">
            <v>10</v>
          </cell>
          <cell r="AD1486" t="str">
            <v>OnGo</v>
          </cell>
        </row>
        <row r="1487">
          <cell r="A1487" t="str">
            <v>P-Z1-AAZ-038</v>
          </cell>
          <cell r="B1487" t="str">
            <v>2000120004619</v>
          </cell>
          <cell r="C1487" t="str">
            <v>Multi-Countries</v>
          </cell>
          <cell r="D1487" t="str">
            <v/>
          </cell>
          <cell r="E1487" t="str">
            <v/>
          </cell>
          <cell r="F1487">
            <v>100000000</v>
          </cell>
          <cell r="G1487" t="str">
            <v/>
          </cell>
          <cell r="H1487" t="str">
            <v/>
          </cell>
          <cell r="I1487" t="str">
            <v/>
          </cell>
          <cell r="J1487" t="str">
            <v/>
          </cell>
          <cell r="K1487" t="str">
            <v/>
          </cell>
          <cell r="L1487" t="str">
            <v/>
          </cell>
          <cell r="M1487">
            <v>100000000</v>
          </cell>
          <cell r="Q1487" t="str">
            <v>NSO</v>
          </cell>
          <cell r="R1487">
            <v>0.5</v>
          </cell>
          <cell r="T1487" t="str">
            <v>EXPORT TRADING COMPANY GROUP - ETG</v>
          </cell>
          <cell r="U1487" t="str">
            <v>PINS2</v>
          </cell>
          <cell r="V1487" t="str">
            <v>A</v>
          </cell>
          <cell r="W1487" t="str">
            <v>Agriculture</v>
          </cell>
          <cell r="X1487" t="str">
            <v>AA</v>
          </cell>
          <cell r="Y1487" t="str">
            <v>Agriculture</v>
          </cell>
          <cell r="Z1487" t="str">
            <v>AAZ</v>
          </cell>
          <cell r="AA1487" t="str">
            <v>More Than One Agricultural Sub-Sector</v>
          </cell>
          <cell r="AB1487" t="str">
            <v>2000</v>
          </cell>
          <cell r="AC1487" t="str">
            <v>10</v>
          </cell>
          <cell r="AD1487" t="str">
            <v>OnGo</v>
          </cell>
        </row>
        <row r="1488">
          <cell r="A1488" t="str">
            <v>P-Z1-AAZ-038</v>
          </cell>
          <cell r="B1488" t="str">
            <v>5060140000051</v>
          </cell>
          <cell r="C1488" t="str">
            <v>Multi-Countries</v>
          </cell>
          <cell r="D1488" t="str">
            <v/>
          </cell>
          <cell r="E1488" t="str">
            <v/>
          </cell>
          <cell r="F1488" t="str">
            <v/>
          </cell>
          <cell r="G1488" t="str">
            <v/>
          </cell>
          <cell r="H1488" t="str">
            <v/>
          </cell>
          <cell r="I1488" t="str">
            <v/>
          </cell>
          <cell r="J1488" t="str">
            <v/>
          </cell>
          <cell r="K1488" t="str">
            <v/>
          </cell>
          <cell r="L1488" t="str">
            <v/>
          </cell>
          <cell r="M1488">
            <v>0</v>
          </cell>
          <cell r="Q1488" t="str">
            <v>NSO</v>
          </cell>
          <cell r="R1488">
            <v>0.5</v>
          </cell>
          <cell r="T1488" t="str">
            <v>EXPORT TRADING COMPANY GROUP - ETG</v>
          </cell>
          <cell r="U1488" t="str">
            <v>PINS2</v>
          </cell>
          <cell r="V1488" t="str">
            <v>A</v>
          </cell>
          <cell r="W1488" t="str">
            <v>Agriculture</v>
          </cell>
          <cell r="X1488" t="str">
            <v>AA</v>
          </cell>
          <cell r="Y1488" t="str">
            <v>Agriculture</v>
          </cell>
          <cell r="Z1488" t="str">
            <v>AAZ</v>
          </cell>
          <cell r="AA1488" t="str">
            <v>More Than One Agricultural Sub-Sector</v>
          </cell>
          <cell r="AB1488" t="str">
            <v>5060</v>
          </cell>
          <cell r="AC1488" t="str">
            <v>70</v>
          </cell>
          <cell r="AD1488" t="str">
            <v>OnGo</v>
          </cell>
        </row>
        <row r="1489">
          <cell r="A1489" t="str">
            <v>P-Z1-AAZ-039</v>
          </cell>
          <cell r="B1489" t="str">
            <v>5550155001201</v>
          </cell>
          <cell r="C1489" t="str">
            <v>Multi-Countries</v>
          </cell>
          <cell r="D1489" t="str">
            <v/>
          </cell>
          <cell r="E1489" t="str">
            <v/>
          </cell>
          <cell r="F1489" t="str">
            <v/>
          </cell>
          <cell r="G1489">
            <v>74272</v>
          </cell>
          <cell r="H1489" t="str">
            <v/>
          </cell>
          <cell r="I1489">
            <v>495699.52</v>
          </cell>
          <cell r="J1489">
            <v>171983.79</v>
          </cell>
          <cell r="K1489">
            <v>147719.41</v>
          </cell>
          <cell r="L1489">
            <v>500451.24</v>
          </cell>
          <cell r="M1489">
            <v>1390125.96</v>
          </cell>
          <cell r="Q1489" t="str">
            <v>SOV</v>
          </cell>
          <cell r="R1489">
            <v>1</v>
          </cell>
          <cell r="T1489" t="str">
            <v>KENYA-MULTINATIONAL-GEF RURAL LIVELIHOODS ADAPTATION TO CLIM</v>
          </cell>
          <cell r="U1489" t="str">
            <v>AHAI4</v>
          </cell>
          <cell r="V1489" t="str">
            <v>A</v>
          </cell>
          <cell r="W1489" t="str">
            <v>Agriculture</v>
          </cell>
          <cell r="X1489" t="str">
            <v>AA</v>
          </cell>
          <cell r="Y1489" t="str">
            <v>Agriculture</v>
          </cell>
          <cell r="Z1489" t="str">
            <v>AAZ</v>
          </cell>
          <cell r="AA1489" t="str">
            <v>More Than One Agricultural Sub-Sector</v>
          </cell>
          <cell r="AB1489" t="str">
            <v>5550</v>
          </cell>
          <cell r="AC1489" t="str">
            <v>41</v>
          </cell>
          <cell r="AD1489" t="str">
            <v>OnGo</v>
          </cell>
        </row>
        <row r="1490">
          <cell r="A1490" t="str">
            <v>P-Z1-AAZ-047</v>
          </cell>
          <cell r="B1490" t="str">
            <v>5550155001202</v>
          </cell>
          <cell r="C1490" t="str">
            <v>Multi-Countries</v>
          </cell>
          <cell r="D1490" t="str">
            <v/>
          </cell>
          <cell r="E1490" t="str">
            <v/>
          </cell>
          <cell r="F1490" t="str">
            <v/>
          </cell>
          <cell r="G1490">
            <v>50000</v>
          </cell>
          <cell r="H1490">
            <v>36157.730000000003</v>
          </cell>
          <cell r="I1490">
            <v>634266.82000000007</v>
          </cell>
          <cell r="J1490">
            <v>1338806.17</v>
          </cell>
          <cell r="K1490">
            <v>879212.61</v>
          </cell>
          <cell r="L1490">
            <v>266929.27999999991</v>
          </cell>
          <cell r="M1490">
            <v>3205372.61</v>
          </cell>
          <cell r="Q1490" t="str">
            <v>SOV</v>
          </cell>
          <cell r="R1490">
            <v>1</v>
          </cell>
          <cell r="T1490" t="str">
            <v>DJIBOUTI-GEF RURAL LIVELIHOODS ADAPTATION TO CLIMATE CHANGE</v>
          </cell>
          <cell r="U1490" t="str">
            <v>AHAI4</v>
          </cell>
          <cell r="V1490" t="str">
            <v>A</v>
          </cell>
          <cell r="W1490" t="str">
            <v>Agriculture</v>
          </cell>
          <cell r="X1490" t="str">
            <v>AA</v>
          </cell>
          <cell r="Y1490" t="str">
            <v>Agriculture</v>
          </cell>
          <cell r="Z1490" t="str">
            <v>AAZ</v>
          </cell>
          <cell r="AA1490" t="str">
            <v>More Than One Agricultural Sub-Sector</v>
          </cell>
          <cell r="AB1490" t="str">
            <v>5550</v>
          </cell>
          <cell r="AC1490" t="str">
            <v>41</v>
          </cell>
          <cell r="AD1490" t="str">
            <v>OnGo</v>
          </cell>
        </row>
        <row r="1491">
          <cell r="A1491" t="str">
            <v>P-Z1-AAZ-048</v>
          </cell>
          <cell r="B1491" t="str">
            <v>2000130017481</v>
          </cell>
          <cell r="C1491" t="str">
            <v>Multi-Countries</v>
          </cell>
          <cell r="D1491" t="str">
            <v/>
          </cell>
          <cell r="E1491" t="str">
            <v/>
          </cell>
          <cell r="F1491" t="str">
            <v/>
          </cell>
          <cell r="G1491" t="str">
            <v/>
          </cell>
          <cell r="H1491">
            <v>8668578.5700000003</v>
          </cell>
          <cell r="I1491" t="str">
            <v/>
          </cell>
          <cell r="J1491" t="str">
            <v/>
          </cell>
          <cell r="K1491" t="str">
            <v/>
          </cell>
          <cell r="L1491" t="str">
            <v/>
          </cell>
          <cell r="M1491">
            <v>8668578.5700000003</v>
          </cell>
          <cell r="Q1491" t="str">
            <v>NSO</v>
          </cell>
          <cell r="R1491">
            <v>1</v>
          </cell>
          <cell r="T1491" t="str">
            <v>MERIDIAN CONSOLIDATED INVESTMENTS LIMITED</v>
          </cell>
          <cell r="U1491" t="str">
            <v>PIFD3</v>
          </cell>
          <cell r="V1491" t="str">
            <v>A</v>
          </cell>
          <cell r="W1491" t="str">
            <v>Agriculture</v>
          </cell>
          <cell r="X1491" t="str">
            <v>AA</v>
          </cell>
          <cell r="Y1491" t="str">
            <v>Agriculture</v>
          </cell>
          <cell r="Z1491" t="str">
            <v>AAZ</v>
          </cell>
          <cell r="AA1491" t="str">
            <v>More Than One Agricultural Sub-Sector</v>
          </cell>
          <cell r="AB1491" t="str">
            <v>2000</v>
          </cell>
          <cell r="AC1491" t="str">
            <v>11</v>
          </cell>
          <cell r="AD1491" t="str">
            <v>CLSD</v>
          </cell>
        </row>
        <row r="1492">
          <cell r="A1492" t="str">
            <v>P-Z1-AAZ-050</v>
          </cell>
          <cell r="B1492" t="str">
            <v>5700155003251</v>
          </cell>
          <cell r="C1492" t="str">
            <v>Multi-Countries</v>
          </cell>
          <cell r="D1492" t="str">
            <v/>
          </cell>
          <cell r="E1492" t="str">
            <v/>
          </cell>
          <cell r="F1492" t="str">
            <v/>
          </cell>
          <cell r="G1492" t="str">
            <v/>
          </cell>
          <cell r="H1492" t="str">
            <v/>
          </cell>
          <cell r="I1492" t="str">
            <v/>
          </cell>
          <cell r="J1492" t="str">
            <v/>
          </cell>
          <cell r="K1492" t="str">
            <v/>
          </cell>
          <cell r="L1492" t="str">
            <v/>
          </cell>
          <cell r="M1492">
            <v>0</v>
          </cell>
          <cell r="Q1492" t="str">
            <v>SOV</v>
          </cell>
          <cell r="R1492">
            <v>1</v>
          </cell>
          <cell r="T1492" t="str">
            <v>GROW AFRICA AFRICAN AGRIBUSINESS ENGINE</v>
          </cell>
          <cell r="U1492" t="str">
            <v>AHFR1</v>
          </cell>
          <cell r="V1492" t="str">
            <v>A</v>
          </cell>
          <cell r="W1492" t="str">
            <v>Agriculture</v>
          </cell>
          <cell r="X1492" t="str">
            <v>AA</v>
          </cell>
          <cell r="Y1492" t="str">
            <v>Agriculture</v>
          </cell>
          <cell r="Z1492" t="str">
            <v>AAZ</v>
          </cell>
          <cell r="AA1492" t="str">
            <v>More Than One Agricultural Sub-Sector</v>
          </cell>
          <cell r="AB1492" t="str">
            <v>5700</v>
          </cell>
          <cell r="AC1492" t="str">
            <v>41</v>
          </cell>
          <cell r="AD1492" t="str">
            <v>OnGo</v>
          </cell>
        </row>
        <row r="1493">
          <cell r="A1493" t="str">
            <v>P-Z1-AAZ-051</v>
          </cell>
          <cell r="B1493" t="str">
            <v>5700155003001</v>
          </cell>
          <cell r="C1493" t="str">
            <v>Multi-Countries</v>
          </cell>
          <cell r="D1493" t="str">
            <v/>
          </cell>
          <cell r="E1493" t="str">
            <v/>
          </cell>
          <cell r="F1493" t="str">
            <v/>
          </cell>
          <cell r="G1493">
            <v>100000</v>
          </cell>
          <cell r="H1493">
            <v>418370.95</v>
          </cell>
          <cell r="I1493">
            <v>223197.11</v>
          </cell>
          <cell r="J1493" t="str">
            <v/>
          </cell>
          <cell r="K1493" t="str">
            <v/>
          </cell>
          <cell r="L1493" t="str">
            <v/>
          </cell>
          <cell r="M1493">
            <v>741568.06</v>
          </cell>
          <cell r="Q1493" t="str">
            <v>SOV</v>
          </cell>
          <cell r="R1493">
            <v>1</v>
          </cell>
          <cell r="T1493" t="str">
            <v>LEVERAGING INVESTMENTS TO INCREASE ACCESS TO FERTILIZER UTIL</v>
          </cell>
          <cell r="U1493" t="str">
            <v>AHAI2</v>
          </cell>
          <cell r="V1493" t="str">
            <v>A</v>
          </cell>
          <cell r="W1493" t="str">
            <v>Agriculture</v>
          </cell>
          <cell r="X1493" t="str">
            <v>AA</v>
          </cell>
          <cell r="Y1493" t="str">
            <v>Agriculture</v>
          </cell>
          <cell r="Z1493" t="str">
            <v>AAZ</v>
          </cell>
          <cell r="AA1493" t="str">
            <v>More Than One Agricultural Sub-Sector</v>
          </cell>
          <cell r="AB1493" t="str">
            <v>5700</v>
          </cell>
          <cell r="AC1493" t="str">
            <v>41</v>
          </cell>
          <cell r="AD1493" t="str">
            <v>COMP</v>
          </cell>
        </row>
        <row r="1494">
          <cell r="A1494" t="str">
            <v>P-Z1-AZ0-014</v>
          </cell>
          <cell r="B1494" t="str">
            <v>2100155040216</v>
          </cell>
          <cell r="C1494" t="str">
            <v>Multi-Countries</v>
          </cell>
          <cell r="D1494" t="str">
            <v/>
          </cell>
          <cell r="E1494" t="str">
            <v/>
          </cell>
          <cell r="F1494" t="str">
            <v/>
          </cell>
          <cell r="G1494" t="str">
            <v/>
          </cell>
          <cell r="H1494" t="str">
            <v/>
          </cell>
          <cell r="I1494">
            <v>4082372.0999999996</v>
          </cell>
          <cell r="J1494">
            <v>561621.42000000004</v>
          </cell>
          <cell r="K1494">
            <v>989711.57000000007</v>
          </cell>
          <cell r="L1494">
            <v>1853785.2899999998</v>
          </cell>
          <cell r="M1494">
            <v>7487490.3799999999</v>
          </cell>
          <cell r="Q1494" t="str">
            <v>SOV</v>
          </cell>
          <cell r="R1494">
            <v>0.33333333333333331</v>
          </cell>
          <cell r="T1494" t="str">
            <v>POST CYCLONE IDAI EMERGENCY RECOVERY AND RESILIENCE PROGRAMM</v>
          </cell>
          <cell r="U1494" t="str">
            <v>AHAI6</v>
          </cell>
          <cell r="V1494" t="str">
            <v>A</v>
          </cell>
          <cell r="W1494" t="str">
            <v>Agriculture</v>
          </cell>
          <cell r="X1494" t="str">
            <v>AZ</v>
          </cell>
          <cell r="Y1494" t="str">
            <v>More Than One Agri.&amp; Rural Development Sub-Sector</v>
          </cell>
          <cell r="Z1494" t="str">
            <v>AZ0</v>
          </cell>
          <cell r="AA1494" t="str">
            <v>More Than One Agri.&amp; Rural Development Sub-Sector</v>
          </cell>
          <cell r="AB1494" t="str">
            <v>2100</v>
          </cell>
          <cell r="AC1494" t="str">
            <v>40</v>
          </cell>
          <cell r="AD1494" t="str">
            <v>OnGo</v>
          </cell>
        </row>
        <row r="1495">
          <cell r="A1495" t="str">
            <v>P-Z1-AZ0-014</v>
          </cell>
          <cell r="B1495" t="str">
            <v>5900155015801</v>
          </cell>
          <cell r="C1495" t="str">
            <v>Multi-Countries</v>
          </cell>
          <cell r="D1495" t="str">
            <v/>
          </cell>
          <cell r="E1495" t="str">
            <v/>
          </cell>
          <cell r="F1495" t="str">
            <v/>
          </cell>
          <cell r="G1495" t="str">
            <v/>
          </cell>
          <cell r="H1495" t="str">
            <v/>
          </cell>
          <cell r="I1495">
            <v>93692.31</v>
          </cell>
          <cell r="J1495">
            <v>1017428.6</v>
          </cell>
          <cell r="K1495">
            <v>4183167.29</v>
          </cell>
          <cell r="L1495">
            <v>747639.43</v>
          </cell>
          <cell r="M1495">
            <v>6041927.6299999999</v>
          </cell>
          <cell r="Q1495" t="str">
            <v>SOV</v>
          </cell>
          <cell r="R1495">
            <v>0.33333333333333331</v>
          </cell>
          <cell r="T1495" t="str">
            <v>POST CYCLONE IDAI EMERGENCY RECOVERY AND RESILIENCE PROGRAMM</v>
          </cell>
          <cell r="U1495" t="str">
            <v>AHAI6</v>
          </cell>
          <cell r="V1495" t="str">
            <v>A</v>
          </cell>
          <cell r="W1495" t="str">
            <v>Agriculture</v>
          </cell>
          <cell r="X1495" t="str">
            <v>AZ</v>
          </cell>
          <cell r="Y1495" t="str">
            <v>More Than One Agri.&amp; Rural Development Sub-Sector</v>
          </cell>
          <cell r="Z1495" t="str">
            <v>AZ0</v>
          </cell>
          <cell r="AA1495" t="str">
            <v>More Than One Agri.&amp; Rural Development Sub-Sector</v>
          </cell>
          <cell r="AB1495" t="str">
            <v>5900</v>
          </cell>
          <cell r="AC1495" t="str">
            <v>40</v>
          </cell>
          <cell r="AD1495" t="str">
            <v>OnGo</v>
          </cell>
        </row>
        <row r="1496">
          <cell r="A1496" t="str">
            <v>P-Z1-AZ0-014</v>
          </cell>
          <cell r="B1496" t="str">
            <v>5900155015802</v>
          </cell>
          <cell r="C1496" t="str">
            <v>Multi-Countries</v>
          </cell>
          <cell r="D1496" t="str">
            <v/>
          </cell>
          <cell r="E1496" t="str">
            <v/>
          </cell>
          <cell r="F1496" t="str">
            <v/>
          </cell>
          <cell r="G1496" t="str">
            <v/>
          </cell>
          <cell r="H1496" t="str">
            <v/>
          </cell>
          <cell r="I1496">
            <v>428437.75000000006</v>
          </cell>
          <cell r="J1496">
            <v>740495.30999999994</v>
          </cell>
          <cell r="K1496">
            <v>3028265.4000000027</v>
          </cell>
          <cell r="L1496">
            <v>313194.88</v>
          </cell>
          <cell r="M1496">
            <v>4510393.3400000026</v>
          </cell>
          <cell r="Q1496" t="str">
            <v>SOV</v>
          </cell>
          <cell r="R1496">
            <v>0.33333333333333331</v>
          </cell>
          <cell r="T1496" t="str">
            <v>POST CYCLONE IDAI EMERGENCY RECOVERY AND RESILIENCE PROGRAMM</v>
          </cell>
          <cell r="U1496" t="str">
            <v>AHAI6</v>
          </cell>
          <cell r="V1496" t="str">
            <v>A</v>
          </cell>
          <cell r="W1496" t="str">
            <v>Agriculture</v>
          </cell>
          <cell r="X1496" t="str">
            <v>AZ</v>
          </cell>
          <cell r="Y1496" t="str">
            <v>More Than One Agri.&amp; Rural Development Sub-Sector</v>
          </cell>
          <cell r="Z1496" t="str">
            <v>AZ0</v>
          </cell>
          <cell r="AA1496" t="str">
            <v>More Than One Agri.&amp; Rural Development Sub-Sector</v>
          </cell>
          <cell r="AB1496" t="str">
            <v>5900</v>
          </cell>
          <cell r="AC1496" t="str">
            <v>84</v>
          </cell>
          <cell r="AD1496" t="str">
            <v>OnGo</v>
          </cell>
        </row>
        <row r="1497">
          <cell r="A1497" t="str">
            <v>P-Z1-AZ0-015</v>
          </cell>
          <cell r="B1497" t="str">
            <v>2100155039919</v>
          </cell>
          <cell r="C1497" t="str">
            <v>Multi-Countries</v>
          </cell>
          <cell r="D1497" t="str">
            <v/>
          </cell>
          <cell r="E1497" t="str">
            <v/>
          </cell>
          <cell r="F1497" t="str">
            <v/>
          </cell>
          <cell r="G1497" t="str">
            <v/>
          </cell>
          <cell r="H1497">
            <v>953976.48</v>
          </cell>
          <cell r="I1497">
            <v>50357.229999999996</v>
          </cell>
          <cell r="J1497">
            <v>1214016.3899999999</v>
          </cell>
          <cell r="K1497">
            <v>4711805.1599999983</v>
          </cell>
          <cell r="L1497">
            <v>2068139.4999999998</v>
          </cell>
          <cell r="M1497">
            <v>8998294.7599999979</v>
          </cell>
          <cell r="Q1497" t="str">
            <v>SOV</v>
          </cell>
          <cell r="R1497">
            <v>1</v>
          </cell>
          <cell r="T1497" t="str">
            <v>MULTINATIONAL-POST CYCLONE IDAI EMERGENCY RECOVERY AND RESIL</v>
          </cell>
          <cell r="U1497" t="str">
            <v>AHAI6</v>
          </cell>
          <cell r="V1497" t="str">
            <v>A</v>
          </cell>
          <cell r="W1497" t="str">
            <v>Agriculture</v>
          </cell>
          <cell r="X1497" t="str">
            <v>AZ</v>
          </cell>
          <cell r="Y1497" t="str">
            <v>More Than One Agri.&amp; Rural Development Sub-Sector</v>
          </cell>
          <cell r="Z1497" t="str">
            <v>AZ0</v>
          </cell>
          <cell r="AA1497" t="str">
            <v>More Than One Agri.&amp; Rural Development Sub-Sector</v>
          </cell>
          <cell r="AB1497" t="str">
            <v>2100</v>
          </cell>
          <cell r="AC1497" t="str">
            <v>41</v>
          </cell>
          <cell r="AD1497" t="str">
            <v>OnGo</v>
          </cell>
        </row>
        <row r="1498">
          <cell r="A1498" t="str">
            <v>P-Z1-AZ0-016</v>
          </cell>
          <cell r="B1498" t="str">
            <v>5900155017251</v>
          </cell>
          <cell r="C1498" t="str">
            <v>Multi-Countries</v>
          </cell>
          <cell r="D1498" t="str">
            <v/>
          </cell>
          <cell r="E1498" t="str">
            <v/>
          </cell>
          <cell r="F1498" t="str">
            <v/>
          </cell>
          <cell r="G1498" t="str">
            <v/>
          </cell>
          <cell r="H1498" t="str">
            <v/>
          </cell>
          <cell r="I1498" t="str">
            <v/>
          </cell>
          <cell r="J1498" t="str">
            <v/>
          </cell>
          <cell r="K1498">
            <v>1086505.73</v>
          </cell>
          <cell r="L1498" t="str">
            <v/>
          </cell>
          <cell r="M1498">
            <v>1086505.73</v>
          </cell>
          <cell r="Q1498" t="str">
            <v>SOV</v>
          </cell>
          <cell r="R1498">
            <v>1</v>
          </cell>
          <cell r="T1498" t="str">
            <v>TECHNICAL ASSISTANCE FOR AGRICULTURAL TRANSFORMATION IN TRAN</v>
          </cell>
          <cell r="U1498" t="str">
            <v>AHAI2</v>
          </cell>
          <cell r="V1498" t="str">
            <v>A</v>
          </cell>
          <cell r="W1498" t="str">
            <v>Agriculture</v>
          </cell>
          <cell r="X1498" t="str">
            <v>AZ</v>
          </cell>
          <cell r="Y1498" t="str">
            <v>More Than One Agri.&amp; Rural Development Sub-Sector</v>
          </cell>
          <cell r="Z1498" t="str">
            <v>AZ0</v>
          </cell>
          <cell r="AA1498" t="str">
            <v>More Than One Agri.&amp; Rural Development Sub-Sector</v>
          </cell>
          <cell r="AB1498" t="str">
            <v>5900</v>
          </cell>
          <cell r="AC1498" t="str">
            <v>84</v>
          </cell>
          <cell r="AD1498" t="str">
            <v>OnGo</v>
          </cell>
        </row>
        <row r="1499">
          <cell r="A1499" t="str">
            <v>P-Z1-B00-018</v>
          </cell>
          <cell r="B1499" t="str">
            <v>5900155016357</v>
          </cell>
          <cell r="C1499" t="str">
            <v>Multi-Countries</v>
          </cell>
          <cell r="D1499" t="str">
            <v/>
          </cell>
          <cell r="E1499" t="str">
            <v/>
          </cell>
          <cell r="F1499" t="str">
            <v/>
          </cell>
          <cell r="G1499" t="str">
            <v/>
          </cell>
          <cell r="H1499" t="str">
            <v/>
          </cell>
          <cell r="I1499" t="str">
            <v/>
          </cell>
          <cell r="J1499" t="str">
            <v/>
          </cell>
          <cell r="K1499" t="str">
            <v/>
          </cell>
          <cell r="L1499" t="str">
            <v/>
          </cell>
          <cell r="M1499">
            <v>0</v>
          </cell>
          <cell r="Q1499" t="str">
            <v>SOV</v>
          </cell>
          <cell r="R1499">
            <v>1</v>
          </cell>
          <cell r="T1499" t="str">
            <v>ENHANCING EFFICIENCY AND SUSTAINABILITY OF ARTISANAL AND SMA</v>
          </cell>
          <cell r="U1499" t="str">
            <v>ECNR</v>
          </cell>
          <cell r="V1499" t="str">
            <v>B</v>
          </cell>
          <cell r="W1499" t="str">
            <v>Ind/Mini/Quar</v>
          </cell>
          <cell r="X1499" t="str">
            <v>B0</v>
          </cell>
          <cell r="Y1499" t="str">
            <v>Industry, Mining &amp; Quarrying</v>
          </cell>
          <cell r="Z1499" t="str">
            <v>B00</v>
          </cell>
          <cell r="AA1499" t="str">
            <v>Industry, Mining &amp; Quarrying</v>
          </cell>
          <cell r="AB1499" t="str">
            <v>5900</v>
          </cell>
          <cell r="AC1499" t="str">
            <v>84</v>
          </cell>
          <cell r="AD1499" t="str">
            <v>OnGo</v>
          </cell>
        </row>
        <row r="1500">
          <cell r="A1500" t="str">
            <v>P-Z1-B00-019</v>
          </cell>
          <cell r="B1500" t="str">
            <v>5900155016358</v>
          </cell>
          <cell r="C1500" t="str">
            <v>Multi-Countries</v>
          </cell>
          <cell r="D1500" t="str">
            <v/>
          </cell>
          <cell r="E1500" t="str">
            <v/>
          </cell>
          <cell r="F1500" t="str">
            <v/>
          </cell>
          <cell r="G1500" t="str">
            <v/>
          </cell>
          <cell r="H1500" t="str">
            <v/>
          </cell>
          <cell r="I1500" t="str">
            <v/>
          </cell>
          <cell r="J1500" t="str">
            <v/>
          </cell>
          <cell r="K1500">
            <v>143019.26999999999</v>
          </cell>
          <cell r="L1500">
            <v>49887.340000000004</v>
          </cell>
          <cell r="M1500">
            <v>192906.61</v>
          </cell>
          <cell r="Q1500" t="str">
            <v>SOV</v>
          </cell>
          <cell r="R1500">
            <v>1</v>
          </cell>
          <cell r="T1500" t="str">
            <v>ENHANCING EFFICIENCY AND SUSTAINABILITY OF ARTISANAL AND SMA</v>
          </cell>
          <cell r="U1500" t="str">
            <v>AHHD</v>
          </cell>
          <cell r="V1500" t="str">
            <v>B</v>
          </cell>
          <cell r="W1500" t="str">
            <v>Ind/Mini/Quar</v>
          </cell>
          <cell r="X1500" t="str">
            <v>B0</v>
          </cell>
          <cell r="Y1500" t="str">
            <v>Industry, Mining &amp; Quarrying</v>
          </cell>
          <cell r="Z1500" t="str">
            <v>B00</v>
          </cell>
          <cell r="AA1500" t="str">
            <v>Industry, Mining &amp; Quarrying</v>
          </cell>
          <cell r="AB1500" t="str">
            <v>5900</v>
          </cell>
          <cell r="AC1500" t="str">
            <v>84</v>
          </cell>
          <cell r="AD1500" t="str">
            <v>OnGo</v>
          </cell>
        </row>
        <row r="1501">
          <cell r="A1501" t="str">
            <v>P-Z1-B00-020</v>
          </cell>
          <cell r="B1501" t="str">
            <v>5900155016359</v>
          </cell>
          <cell r="C1501" t="str">
            <v>Multi-Countries</v>
          </cell>
          <cell r="D1501" t="str">
            <v/>
          </cell>
          <cell r="E1501" t="str">
            <v/>
          </cell>
          <cell r="F1501" t="str">
            <v/>
          </cell>
          <cell r="G1501" t="str">
            <v/>
          </cell>
          <cell r="H1501" t="str">
            <v/>
          </cell>
          <cell r="I1501" t="str">
            <v/>
          </cell>
          <cell r="J1501" t="str">
            <v/>
          </cell>
          <cell r="K1501" t="str">
            <v/>
          </cell>
          <cell r="L1501" t="str">
            <v/>
          </cell>
          <cell r="M1501">
            <v>0</v>
          </cell>
          <cell r="Q1501" t="str">
            <v>SOV</v>
          </cell>
          <cell r="R1501">
            <v>1</v>
          </cell>
          <cell r="T1501" t="str">
            <v>CLIMATE SMART SMALL SCALE MINING GU B</v>
          </cell>
          <cell r="U1501" t="str">
            <v>ECGF1</v>
          </cell>
          <cell r="V1501" t="str">
            <v>B</v>
          </cell>
          <cell r="W1501" t="str">
            <v>Ind/Mini/Quar</v>
          </cell>
          <cell r="X1501" t="str">
            <v>B0</v>
          </cell>
          <cell r="Y1501" t="str">
            <v>Industry, Mining &amp; Quarrying</v>
          </cell>
          <cell r="Z1501" t="str">
            <v>B00</v>
          </cell>
          <cell r="AA1501" t="str">
            <v>Industry, Mining &amp; Quarrying</v>
          </cell>
          <cell r="AB1501" t="str">
            <v>5900</v>
          </cell>
          <cell r="AC1501" t="str">
            <v>84</v>
          </cell>
          <cell r="AD1501" t="str">
            <v>ABAN</v>
          </cell>
        </row>
        <row r="1502">
          <cell r="A1502" t="str">
            <v>P-Z1-BB0-007</v>
          </cell>
          <cell r="B1502" t="str">
            <v>2000130021236</v>
          </cell>
          <cell r="C1502" t="str">
            <v>Multi-Countries</v>
          </cell>
          <cell r="D1502" t="str">
            <v/>
          </cell>
          <cell r="E1502" t="str">
            <v/>
          </cell>
          <cell r="F1502" t="str">
            <v/>
          </cell>
          <cell r="G1502" t="str">
            <v/>
          </cell>
          <cell r="H1502" t="str">
            <v/>
          </cell>
          <cell r="I1502" t="str">
            <v/>
          </cell>
          <cell r="J1502" t="str">
            <v/>
          </cell>
          <cell r="K1502">
            <v>10184875.869999999</v>
          </cell>
          <cell r="L1502" t="str">
            <v/>
          </cell>
          <cell r="M1502">
            <v>10184875.869999999</v>
          </cell>
          <cell r="Q1502" t="str">
            <v>NSO</v>
          </cell>
          <cell r="R1502">
            <v>1</v>
          </cell>
          <cell r="T1502" t="str">
            <v>SOCIETE INTERNATIONALE DE PLANTATIONS D'HEVEAS (TRANCHE B)</v>
          </cell>
          <cell r="U1502" t="str">
            <v>PINS2</v>
          </cell>
          <cell r="V1502" t="str">
            <v>B</v>
          </cell>
          <cell r="W1502" t="str">
            <v>Ind/Mini/Quar</v>
          </cell>
          <cell r="X1502" t="str">
            <v>BB</v>
          </cell>
          <cell r="Y1502" t="str">
            <v>Manufacturing</v>
          </cell>
          <cell r="Z1502" t="str">
            <v>BB0</v>
          </cell>
          <cell r="AA1502" t="str">
            <v>Manufacturing</v>
          </cell>
          <cell r="AB1502" t="str">
            <v>2000</v>
          </cell>
          <cell r="AC1502" t="str">
            <v>10</v>
          </cell>
          <cell r="AD1502" t="str">
            <v>OnGo</v>
          </cell>
        </row>
        <row r="1503">
          <cell r="A1503" t="str">
            <v>P-Z1-BB0-008</v>
          </cell>
          <cell r="B1503" t="str">
            <v>2100155042033</v>
          </cell>
          <cell r="C1503" t="str">
            <v>Multi-Countries</v>
          </cell>
          <cell r="D1503" t="str">
            <v/>
          </cell>
          <cell r="E1503" t="str">
            <v/>
          </cell>
          <cell r="F1503" t="str">
            <v/>
          </cell>
          <cell r="G1503" t="str">
            <v/>
          </cell>
          <cell r="H1503" t="str">
            <v/>
          </cell>
          <cell r="I1503" t="str">
            <v/>
          </cell>
          <cell r="J1503" t="str">
            <v/>
          </cell>
          <cell r="K1503" t="str">
            <v/>
          </cell>
          <cell r="L1503">
            <v>102613.83</v>
          </cell>
          <cell r="M1503">
            <v>102613.83</v>
          </cell>
          <cell r="Q1503" t="str">
            <v>SOV</v>
          </cell>
          <cell r="R1503">
            <v>1</v>
          </cell>
          <cell r="T1503" t="str">
            <v>COMESA SUPPORT TOWARDS THE REGIONAL PHARMACEUTICAL SECTOR DE</v>
          </cell>
          <cell r="U1503" t="str">
            <v>PITD1</v>
          </cell>
          <cell r="V1503" t="str">
            <v>B</v>
          </cell>
          <cell r="W1503" t="str">
            <v>Ind/Mini/Quar</v>
          </cell>
          <cell r="X1503" t="str">
            <v>BB</v>
          </cell>
          <cell r="Y1503" t="str">
            <v>Manufacturing</v>
          </cell>
          <cell r="Z1503" t="str">
            <v>BB0</v>
          </cell>
          <cell r="AA1503" t="str">
            <v>Manufacturing</v>
          </cell>
          <cell r="AB1503" t="str">
            <v>2100</v>
          </cell>
          <cell r="AC1503" t="str">
            <v>40</v>
          </cell>
          <cell r="AD1503" t="str">
            <v>APVD</v>
          </cell>
        </row>
        <row r="1504">
          <cell r="A1504" t="str">
            <v>P-Z1-BG0-036</v>
          </cell>
          <cell r="B1504" t="str">
            <v>5900155017273</v>
          </cell>
          <cell r="C1504" t="str">
            <v>Multi-Countries</v>
          </cell>
          <cell r="D1504" t="str">
            <v/>
          </cell>
          <cell r="E1504" t="str">
            <v/>
          </cell>
          <cell r="F1504" t="str">
            <v/>
          </cell>
          <cell r="G1504" t="str">
            <v/>
          </cell>
          <cell r="H1504" t="str">
            <v/>
          </cell>
          <cell r="I1504" t="str">
            <v/>
          </cell>
          <cell r="J1504" t="str">
            <v/>
          </cell>
          <cell r="K1504" t="str">
            <v/>
          </cell>
          <cell r="L1504" t="str">
            <v/>
          </cell>
          <cell r="M1504">
            <v>0</v>
          </cell>
          <cell r="Q1504" t="str">
            <v>SOV</v>
          </cell>
          <cell r="R1504">
            <v>1</v>
          </cell>
          <cell r="T1504" t="str">
            <v>SME BUSINESS LINKAGE PROGRAM IN G5 SAHEL COUNTRIES</v>
          </cell>
          <cell r="U1504" t="str">
            <v>PITD1</v>
          </cell>
          <cell r="V1504" t="str">
            <v>B</v>
          </cell>
          <cell r="W1504" t="str">
            <v>Ind/Mini/Quar</v>
          </cell>
          <cell r="X1504" t="str">
            <v>BG</v>
          </cell>
          <cell r="Y1504" t="str">
            <v>General Industry</v>
          </cell>
          <cell r="Z1504" t="str">
            <v>BG0</v>
          </cell>
          <cell r="AA1504" t="str">
            <v>General Industry</v>
          </cell>
          <cell r="AB1504" t="str">
            <v>5900</v>
          </cell>
          <cell r="AC1504" t="str">
            <v>84</v>
          </cell>
          <cell r="AD1504" t="str">
            <v>APVD</v>
          </cell>
        </row>
        <row r="1505">
          <cell r="A1505" t="str">
            <v>P-Z1-BZ0-012</v>
          </cell>
          <cell r="B1505" t="str">
            <v>2100155041318</v>
          </cell>
          <cell r="C1505" t="str">
            <v>Multi-Countries</v>
          </cell>
          <cell r="D1505" t="str">
            <v/>
          </cell>
          <cell r="E1505" t="str">
            <v/>
          </cell>
          <cell r="F1505" t="str">
            <v/>
          </cell>
          <cell r="G1505" t="str">
            <v/>
          </cell>
          <cell r="H1505" t="str">
            <v/>
          </cell>
          <cell r="I1505" t="str">
            <v/>
          </cell>
          <cell r="J1505" t="str">
            <v/>
          </cell>
          <cell r="K1505" t="str">
            <v/>
          </cell>
          <cell r="L1505" t="str">
            <v/>
          </cell>
          <cell r="M1505">
            <v>0</v>
          </cell>
          <cell r="Q1505" t="str">
            <v>SOV</v>
          </cell>
          <cell r="R1505">
            <v>1</v>
          </cell>
          <cell r="T1505" t="str">
            <v>DEVELOPMENT OF THE PHARMACEUTICAL INDUSTRY IN THE ECOWAS REG</v>
          </cell>
          <cell r="U1505" t="str">
            <v>PITD1</v>
          </cell>
          <cell r="V1505" t="str">
            <v>B</v>
          </cell>
          <cell r="W1505" t="str">
            <v>Ind/Mini/Quar</v>
          </cell>
          <cell r="X1505" t="str">
            <v>BZ</v>
          </cell>
          <cell r="Y1505" t="str">
            <v>More Than One Industry Sub-Sector</v>
          </cell>
          <cell r="Z1505" t="str">
            <v>BZ0</v>
          </cell>
          <cell r="AA1505" t="str">
            <v>More Than One Industry Sub-Sector</v>
          </cell>
          <cell r="AB1505" t="str">
            <v>2100</v>
          </cell>
          <cell r="AC1505" t="str">
            <v>40</v>
          </cell>
          <cell r="AD1505" t="str">
            <v>OnGo</v>
          </cell>
        </row>
        <row r="1506">
          <cell r="A1506" t="str">
            <v>P-Z1-BZ0-013</v>
          </cell>
          <cell r="B1506" t="str">
            <v>5700155004051</v>
          </cell>
          <cell r="C1506" t="str">
            <v>Multi-Countries</v>
          </cell>
          <cell r="D1506" t="str">
            <v/>
          </cell>
          <cell r="E1506" t="str">
            <v/>
          </cell>
          <cell r="F1506" t="str">
            <v/>
          </cell>
          <cell r="G1506" t="str">
            <v/>
          </cell>
          <cell r="H1506" t="str">
            <v/>
          </cell>
          <cell r="I1506" t="str">
            <v/>
          </cell>
          <cell r="J1506" t="str">
            <v/>
          </cell>
          <cell r="K1506" t="str">
            <v/>
          </cell>
          <cell r="L1506" t="str">
            <v/>
          </cell>
          <cell r="M1506">
            <v>0</v>
          </cell>
          <cell r="Q1506" t="str">
            <v>SOV</v>
          </cell>
          <cell r="R1506">
            <v>1</v>
          </cell>
          <cell r="T1506" t="str">
            <v>STRENGTHENING  INSTITUTIONAL CAPACITY OF AUDA-NEPAD 15 COUNT</v>
          </cell>
          <cell r="U1506" t="str">
            <v>PITD1</v>
          </cell>
          <cell r="V1506" t="str">
            <v>B</v>
          </cell>
          <cell r="W1506" t="str">
            <v>Ind/Mini/Quar</v>
          </cell>
          <cell r="X1506" t="str">
            <v>BZ</v>
          </cell>
          <cell r="Y1506" t="str">
            <v>More Than One Industry Sub-Sector</v>
          </cell>
          <cell r="Z1506" t="str">
            <v>BZ0</v>
          </cell>
          <cell r="AA1506" t="str">
            <v>More Than One Industry Sub-Sector</v>
          </cell>
          <cell r="AB1506" t="str">
            <v>5700</v>
          </cell>
          <cell r="AC1506" t="str">
            <v>40</v>
          </cell>
          <cell r="AD1506" t="str">
            <v>APVD</v>
          </cell>
        </row>
        <row r="1507">
          <cell r="A1507" t="str">
            <v>P-Z1-C00-020</v>
          </cell>
          <cell r="B1507" t="str">
            <v>5550155001601</v>
          </cell>
          <cell r="C1507" t="str">
            <v>Multi-Countries</v>
          </cell>
          <cell r="D1507" t="str">
            <v/>
          </cell>
          <cell r="E1507" t="str">
            <v/>
          </cell>
          <cell r="F1507" t="str">
            <v/>
          </cell>
          <cell r="G1507" t="str">
            <v/>
          </cell>
          <cell r="H1507">
            <v>556168.26</v>
          </cell>
          <cell r="I1507" t="str">
            <v/>
          </cell>
          <cell r="J1507" t="str">
            <v/>
          </cell>
          <cell r="K1507">
            <v>2414099.17</v>
          </cell>
          <cell r="L1507">
            <v>120729.93000000001</v>
          </cell>
          <cell r="M1507">
            <v>3090997.36</v>
          </cell>
          <cell r="Q1507" t="str">
            <v>SOV</v>
          </cell>
          <cell r="R1507">
            <v>0.5</v>
          </cell>
          <cell r="T1507" t="str">
            <v>ABN PROGRAMME INTEGRE DE DEVELOPPEMENT  ET D'ADAPTATION AUX</v>
          </cell>
          <cell r="U1507" t="str">
            <v>AHAI2</v>
          </cell>
          <cell r="V1507" t="str">
            <v>C</v>
          </cell>
          <cell r="W1507" t="str">
            <v>Environment</v>
          </cell>
          <cell r="X1507" t="str">
            <v>C0</v>
          </cell>
          <cell r="Y1507" t="str">
            <v>Environment</v>
          </cell>
          <cell r="Z1507" t="str">
            <v>C00</v>
          </cell>
          <cell r="AA1507" t="str">
            <v>Environment</v>
          </cell>
          <cell r="AB1507" t="str">
            <v>5550</v>
          </cell>
          <cell r="AC1507" t="str">
            <v>40</v>
          </cell>
          <cell r="AD1507" t="str">
            <v>OnGo</v>
          </cell>
        </row>
        <row r="1508">
          <cell r="A1508" t="str">
            <v>P-Z1-C00-020</v>
          </cell>
          <cell r="B1508" t="str">
            <v>5585155000009</v>
          </cell>
          <cell r="C1508" t="str">
            <v>Multi-Countries</v>
          </cell>
          <cell r="D1508" t="str">
            <v/>
          </cell>
          <cell r="E1508" t="str">
            <v/>
          </cell>
          <cell r="F1508" t="str">
            <v/>
          </cell>
          <cell r="G1508" t="str">
            <v/>
          </cell>
          <cell r="H1508" t="str">
            <v/>
          </cell>
          <cell r="I1508" t="str">
            <v/>
          </cell>
          <cell r="J1508" t="str">
            <v/>
          </cell>
          <cell r="K1508">
            <v>417910.62</v>
          </cell>
          <cell r="L1508">
            <v>9187.2000000000007</v>
          </cell>
          <cell r="M1508">
            <v>427097.82</v>
          </cell>
          <cell r="Q1508" t="str">
            <v>SOV</v>
          </cell>
          <cell r="R1508">
            <v>0.5</v>
          </cell>
          <cell r="T1508" t="str">
            <v>ABN PROGRAMME INTEGRE DE DEVELOPPEMENT  ET D'ADAPTATION AUX</v>
          </cell>
          <cell r="U1508" t="str">
            <v>AHAI2</v>
          </cell>
          <cell r="V1508" t="str">
            <v>C</v>
          </cell>
          <cell r="W1508" t="str">
            <v>Environment</v>
          </cell>
          <cell r="X1508" t="str">
            <v>C0</v>
          </cell>
          <cell r="Y1508" t="str">
            <v>Environment</v>
          </cell>
          <cell r="Z1508" t="str">
            <v>C00</v>
          </cell>
          <cell r="AA1508" t="str">
            <v>Environment</v>
          </cell>
          <cell r="AB1508" t="str">
            <v>5585</v>
          </cell>
          <cell r="AC1508" t="str">
            <v>41</v>
          </cell>
          <cell r="AD1508" t="str">
            <v>OnGo</v>
          </cell>
        </row>
        <row r="1509">
          <cell r="A1509" t="str">
            <v>P-Z1-C00-043</v>
          </cell>
          <cell r="B1509" t="str">
            <v>5650155002101</v>
          </cell>
          <cell r="C1509" t="str">
            <v>Multi-Countries</v>
          </cell>
          <cell r="D1509" t="str">
            <v/>
          </cell>
          <cell r="E1509" t="str">
            <v/>
          </cell>
          <cell r="F1509">
            <v>330000</v>
          </cell>
          <cell r="G1509" t="str">
            <v/>
          </cell>
          <cell r="H1509" t="str">
            <v/>
          </cell>
          <cell r="I1509" t="str">
            <v/>
          </cell>
          <cell r="J1509" t="str">
            <v/>
          </cell>
          <cell r="K1509" t="str">
            <v/>
          </cell>
          <cell r="L1509" t="str">
            <v/>
          </cell>
          <cell r="M1509">
            <v>330000</v>
          </cell>
          <cell r="Q1509" t="str">
            <v>SOV</v>
          </cell>
          <cell r="R1509">
            <v>1</v>
          </cell>
          <cell r="T1509" t="str">
            <v>VAMPEEM – VALORIZATION OF AFRICAN MEDICINAL PLANT FOR MAINST</v>
          </cell>
          <cell r="U1509" t="str">
            <v>PECG2</v>
          </cell>
          <cell r="V1509" t="str">
            <v>C</v>
          </cell>
          <cell r="W1509" t="str">
            <v>Environment</v>
          </cell>
          <cell r="X1509" t="str">
            <v>C0</v>
          </cell>
          <cell r="Y1509" t="str">
            <v>Environment</v>
          </cell>
          <cell r="Z1509" t="str">
            <v>C00</v>
          </cell>
          <cell r="AA1509" t="str">
            <v>Environment</v>
          </cell>
          <cell r="AB1509" t="str">
            <v>5650</v>
          </cell>
          <cell r="AC1509" t="str">
            <v>41</v>
          </cell>
          <cell r="AD1509" t="str">
            <v>COMP</v>
          </cell>
        </row>
        <row r="1510">
          <cell r="A1510" t="str">
            <v>P-Z1-C00-063</v>
          </cell>
          <cell r="B1510" t="str">
            <v>2100155038917</v>
          </cell>
          <cell r="C1510" t="str">
            <v>Multi-Countries</v>
          </cell>
          <cell r="D1510" t="str">
            <v/>
          </cell>
          <cell r="E1510" t="str">
            <v/>
          </cell>
          <cell r="F1510" t="str">
            <v/>
          </cell>
          <cell r="G1510" t="str">
            <v/>
          </cell>
          <cell r="H1510">
            <v>75147.64</v>
          </cell>
          <cell r="I1510">
            <v>120238.86</v>
          </cell>
          <cell r="J1510">
            <v>182422.39999999999</v>
          </cell>
          <cell r="K1510">
            <v>183895.3</v>
          </cell>
          <cell r="L1510">
            <v>97866.51</v>
          </cell>
          <cell r="M1510">
            <v>659570.71</v>
          </cell>
          <cell r="Q1510" t="str">
            <v>SOV</v>
          </cell>
          <cell r="R1510">
            <v>0.25</v>
          </cell>
          <cell r="T1510" t="str">
            <v>BENIN-ABN PROGRAMME INTEGRE DE DEVELOPPEMENT  ET D'ADAPTATIO</v>
          </cell>
          <cell r="U1510" t="str">
            <v>AHAI2</v>
          </cell>
          <cell r="V1510" t="str">
            <v>C</v>
          </cell>
          <cell r="W1510" t="str">
            <v>Environment</v>
          </cell>
          <cell r="X1510" t="str">
            <v>C0</v>
          </cell>
          <cell r="Y1510" t="str">
            <v>Environment</v>
          </cell>
          <cell r="Z1510" t="str">
            <v>C00</v>
          </cell>
          <cell r="AA1510" t="str">
            <v>Environment</v>
          </cell>
          <cell r="AB1510" t="str">
            <v>2100</v>
          </cell>
          <cell r="AC1510" t="str">
            <v>41</v>
          </cell>
          <cell r="AD1510" t="str">
            <v>OnGo</v>
          </cell>
        </row>
        <row r="1511">
          <cell r="A1511" t="str">
            <v>P-Z1-C00-063</v>
          </cell>
          <cell r="B1511" t="str">
            <v>5110155000501</v>
          </cell>
          <cell r="C1511" t="str">
            <v>Multi-Countries</v>
          </cell>
          <cell r="D1511" t="str">
            <v/>
          </cell>
          <cell r="E1511" t="str">
            <v/>
          </cell>
          <cell r="F1511" t="str">
            <v/>
          </cell>
          <cell r="G1511" t="str">
            <v/>
          </cell>
          <cell r="H1511">
            <v>12335.26</v>
          </cell>
          <cell r="I1511" t="str">
            <v/>
          </cell>
          <cell r="J1511" t="str">
            <v/>
          </cell>
          <cell r="K1511">
            <v>23436.47</v>
          </cell>
          <cell r="L1511">
            <v>7346.48</v>
          </cell>
          <cell r="M1511">
            <v>43118.210000000006</v>
          </cell>
          <cell r="Q1511" t="str">
            <v>SOV</v>
          </cell>
          <cell r="R1511">
            <v>0.25</v>
          </cell>
          <cell r="T1511" t="str">
            <v>BENIN-ABN PROGRAMME INTEGRE DE DEVELOPPEMENT  ET D'ADAPTATIO</v>
          </cell>
          <cell r="U1511" t="str">
            <v>AHAI2</v>
          </cell>
          <cell r="V1511" t="str">
            <v>C</v>
          </cell>
          <cell r="W1511" t="str">
            <v>Environment</v>
          </cell>
          <cell r="X1511" t="str">
            <v>C0</v>
          </cell>
          <cell r="Y1511" t="str">
            <v>Environment</v>
          </cell>
          <cell r="Z1511" t="str">
            <v>C00</v>
          </cell>
          <cell r="AA1511" t="str">
            <v>Environment</v>
          </cell>
          <cell r="AB1511" t="str">
            <v>5110</v>
          </cell>
          <cell r="AC1511" t="str">
            <v>41</v>
          </cell>
          <cell r="AD1511" t="str">
            <v>OnGo</v>
          </cell>
        </row>
        <row r="1512">
          <cell r="A1512" t="str">
            <v>P-Z1-C00-063</v>
          </cell>
          <cell r="B1512" t="str">
            <v>5585150000001</v>
          </cell>
          <cell r="C1512" t="str">
            <v>Benin</v>
          </cell>
          <cell r="D1512" t="str">
            <v/>
          </cell>
          <cell r="E1512" t="str">
            <v/>
          </cell>
          <cell r="F1512" t="str">
            <v/>
          </cell>
          <cell r="G1512" t="str">
            <v/>
          </cell>
          <cell r="H1512" t="str">
            <v/>
          </cell>
          <cell r="I1512" t="str">
            <v/>
          </cell>
          <cell r="J1512" t="str">
            <v/>
          </cell>
          <cell r="K1512">
            <v>2439.48</v>
          </cell>
          <cell r="L1512" t="str">
            <v/>
          </cell>
          <cell r="M1512">
            <v>2439.48</v>
          </cell>
          <cell r="Q1512" t="str">
            <v>SOV</v>
          </cell>
          <cell r="R1512">
            <v>0.25</v>
          </cell>
          <cell r="T1512" t="str">
            <v>BENIN-ABN PROGRAMME INTEGRE DE DEVELOPPEMENT  ET D'ADAPTATIO</v>
          </cell>
          <cell r="U1512" t="str">
            <v>AHAI2</v>
          </cell>
          <cell r="V1512" t="str">
            <v>C</v>
          </cell>
          <cell r="W1512" t="str">
            <v>Environment</v>
          </cell>
          <cell r="X1512" t="str">
            <v>C0</v>
          </cell>
          <cell r="Y1512" t="str">
            <v>Environment</v>
          </cell>
          <cell r="Z1512" t="str">
            <v>C00</v>
          </cell>
          <cell r="AA1512" t="str">
            <v>Environment</v>
          </cell>
          <cell r="AB1512" t="str">
            <v>5585</v>
          </cell>
          <cell r="AC1512" t="str">
            <v>10</v>
          </cell>
          <cell r="AD1512" t="str">
            <v>OnGo</v>
          </cell>
        </row>
        <row r="1513">
          <cell r="A1513" t="str">
            <v>P-Z1-C00-063</v>
          </cell>
          <cell r="B1513" t="str">
            <v>5585155000005</v>
          </cell>
          <cell r="C1513" t="str">
            <v>Multi-Countries</v>
          </cell>
          <cell r="D1513" t="str">
            <v/>
          </cell>
          <cell r="E1513" t="str">
            <v/>
          </cell>
          <cell r="F1513" t="str">
            <v/>
          </cell>
          <cell r="G1513" t="str">
            <v/>
          </cell>
          <cell r="H1513" t="str">
            <v/>
          </cell>
          <cell r="I1513" t="str">
            <v/>
          </cell>
          <cell r="J1513" t="str">
            <v/>
          </cell>
          <cell r="K1513">
            <v>57809.869999999995</v>
          </cell>
          <cell r="L1513">
            <v>86293.22</v>
          </cell>
          <cell r="M1513">
            <v>144103.09</v>
          </cell>
          <cell r="Q1513" t="str">
            <v>SOV</v>
          </cell>
          <cell r="R1513">
            <v>0.25</v>
          </cell>
          <cell r="T1513" t="str">
            <v>BENIN-ABN PROGRAMME INTEGRE DE DEVELOPPEMENT  ET D'ADAPTATIO</v>
          </cell>
          <cell r="U1513" t="str">
            <v>AHAI2</v>
          </cell>
          <cell r="V1513" t="str">
            <v>C</v>
          </cell>
          <cell r="W1513" t="str">
            <v>Environment</v>
          </cell>
          <cell r="X1513" t="str">
            <v>C0</v>
          </cell>
          <cell r="Y1513" t="str">
            <v>Environment</v>
          </cell>
          <cell r="Z1513" t="str">
            <v>C00</v>
          </cell>
          <cell r="AA1513" t="str">
            <v>Environment</v>
          </cell>
          <cell r="AB1513" t="str">
            <v>5585</v>
          </cell>
          <cell r="AC1513" t="str">
            <v>41</v>
          </cell>
          <cell r="AD1513" t="str">
            <v>OnGo</v>
          </cell>
        </row>
        <row r="1514">
          <cell r="A1514" t="str">
            <v>P-Z1-C00-064</v>
          </cell>
          <cell r="B1514" t="str">
            <v>2100155038916</v>
          </cell>
          <cell r="C1514" t="str">
            <v>Multi-Countries</v>
          </cell>
          <cell r="D1514" t="str">
            <v/>
          </cell>
          <cell r="E1514" t="str">
            <v/>
          </cell>
          <cell r="F1514" t="str">
            <v/>
          </cell>
          <cell r="G1514" t="str">
            <v/>
          </cell>
          <cell r="H1514">
            <v>42939.72</v>
          </cell>
          <cell r="I1514">
            <v>187984.35</v>
          </cell>
          <cell r="J1514">
            <v>95966.09</v>
          </cell>
          <cell r="K1514">
            <v>89900.200000000012</v>
          </cell>
          <cell r="L1514">
            <v>46325.25</v>
          </cell>
          <cell r="M1514">
            <v>463115.61000000004</v>
          </cell>
          <cell r="Q1514" t="str">
            <v>SOV</v>
          </cell>
          <cell r="R1514">
            <v>0.2</v>
          </cell>
          <cell r="T1514" t="str">
            <v>BRUKINA-FASO ABN PROGRAMME INTEGRE DE DEVELOPPEMENT  ET D'AD</v>
          </cell>
          <cell r="U1514" t="str">
            <v>AHAI2</v>
          </cell>
          <cell r="V1514" t="str">
            <v>C</v>
          </cell>
          <cell r="W1514" t="str">
            <v>Environment</v>
          </cell>
          <cell r="X1514" t="str">
            <v>C0</v>
          </cell>
          <cell r="Y1514" t="str">
            <v>Environment</v>
          </cell>
          <cell r="Z1514" t="str">
            <v>C00</v>
          </cell>
          <cell r="AA1514" t="str">
            <v>Environment</v>
          </cell>
          <cell r="AB1514" t="str">
            <v>2100</v>
          </cell>
          <cell r="AC1514" t="str">
            <v>41</v>
          </cell>
          <cell r="AD1514" t="str">
            <v>OnGo</v>
          </cell>
        </row>
        <row r="1515">
          <cell r="A1515" t="str">
            <v>P-Z1-C00-064</v>
          </cell>
          <cell r="B1515" t="str">
            <v>5110155000502</v>
          </cell>
          <cell r="C1515" t="str">
            <v>Multi-Countries</v>
          </cell>
          <cell r="D1515" t="str">
            <v/>
          </cell>
          <cell r="E1515" t="str">
            <v/>
          </cell>
          <cell r="F1515" t="str">
            <v/>
          </cell>
          <cell r="G1515" t="str">
            <v/>
          </cell>
          <cell r="H1515">
            <v>68997.25</v>
          </cell>
          <cell r="I1515">
            <v>93547.7</v>
          </cell>
          <cell r="J1515">
            <v>48990.21</v>
          </cell>
          <cell r="K1515">
            <v>191530.15</v>
          </cell>
          <cell r="L1515">
            <v>83581.450000000012</v>
          </cell>
          <cell r="M1515">
            <v>486646.76</v>
          </cell>
          <cell r="Q1515" t="str">
            <v>SOV</v>
          </cell>
          <cell r="R1515">
            <v>0.2</v>
          </cell>
          <cell r="T1515" t="str">
            <v>BRUKINA-FASO ABN PROGRAMME INTEGRE DE DEVELOPPEMENT  ET D'AD</v>
          </cell>
          <cell r="U1515" t="str">
            <v>AHAI2</v>
          </cell>
          <cell r="V1515" t="str">
            <v>C</v>
          </cell>
          <cell r="W1515" t="str">
            <v>Environment</v>
          </cell>
          <cell r="X1515" t="str">
            <v>C0</v>
          </cell>
          <cell r="Y1515" t="str">
            <v>Environment</v>
          </cell>
          <cell r="Z1515" t="str">
            <v>C00</v>
          </cell>
          <cell r="AA1515" t="str">
            <v>Environment</v>
          </cell>
          <cell r="AB1515" t="str">
            <v>5110</v>
          </cell>
          <cell r="AC1515" t="str">
            <v>41</v>
          </cell>
          <cell r="AD1515" t="str">
            <v>OnGo</v>
          </cell>
        </row>
        <row r="1516">
          <cell r="A1516" t="str">
            <v>P-Z1-C00-064</v>
          </cell>
          <cell r="B1516" t="str">
            <v>5550155001551</v>
          </cell>
          <cell r="C1516" t="str">
            <v>Multi-Countries</v>
          </cell>
          <cell r="D1516" t="str">
            <v/>
          </cell>
          <cell r="E1516" t="str">
            <v/>
          </cell>
          <cell r="F1516" t="str">
            <v/>
          </cell>
          <cell r="G1516" t="str">
            <v/>
          </cell>
          <cell r="H1516" t="str">
            <v/>
          </cell>
          <cell r="I1516">
            <v>66812.83</v>
          </cell>
          <cell r="J1516">
            <v>75206.83</v>
          </cell>
          <cell r="K1516">
            <v>127935.86</v>
          </cell>
          <cell r="L1516">
            <v>274780.78999999998</v>
          </cell>
          <cell r="M1516">
            <v>544736.31000000006</v>
          </cell>
          <cell r="Q1516" t="str">
            <v>SOV</v>
          </cell>
          <cell r="R1516">
            <v>0.2</v>
          </cell>
          <cell r="T1516" t="str">
            <v>BRUKINA-FASO ABN PROGRAMME INTEGRE DE DEVELOPPEMENT  ET D'AD</v>
          </cell>
          <cell r="U1516" t="str">
            <v>AHAI2</v>
          </cell>
          <cell r="V1516" t="str">
            <v>C</v>
          </cell>
          <cell r="W1516" t="str">
            <v>Environment</v>
          </cell>
          <cell r="X1516" t="str">
            <v>C0</v>
          </cell>
          <cell r="Y1516" t="str">
            <v>Environment</v>
          </cell>
          <cell r="Z1516" t="str">
            <v>C00</v>
          </cell>
          <cell r="AA1516" t="str">
            <v>Environment</v>
          </cell>
          <cell r="AB1516" t="str">
            <v>5550</v>
          </cell>
          <cell r="AC1516" t="str">
            <v>41</v>
          </cell>
          <cell r="AD1516" t="str">
            <v>OnGo</v>
          </cell>
        </row>
        <row r="1517">
          <cell r="A1517" t="str">
            <v>P-Z1-C00-064</v>
          </cell>
          <cell r="B1517" t="str">
            <v>5585150000002</v>
          </cell>
          <cell r="C1517" t="str">
            <v>Burkina Faso</v>
          </cell>
          <cell r="D1517" t="str">
            <v/>
          </cell>
          <cell r="E1517" t="str">
            <v/>
          </cell>
          <cell r="F1517" t="str">
            <v/>
          </cell>
          <cell r="G1517" t="str">
            <v/>
          </cell>
          <cell r="H1517" t="str">
            <v/>
          </cell>
          <cell r="I1517" t="str">
            <v/>
          </cell>
          <cell r="J1517" t="str">
            <v/>
          </cell>
          <cell r="K1517">
            <v>1741.75</v>
          </cell>
          <cell r="L1517" t="str">
            <v/>
          </cell>
          <cell r="M1517">
            <v>1741.75</v>
          </cell>
          <cell r="Q1517" t="str">
            <v>SOV</v>
          </cell>
          <cell r="R1517">
            <v>0.2</v>
          </cell>
          <cell r="T1517" t="str">
            <v>BRUKINA-FASO ABN PROGRAMME INTEGRE DE DEVELOPPEMENT  ET D'AD</v>
          </cell>
          <cell r="U1517" t="str">
            <v>AHAI2</v>
          </cell>
          <cell r="V1517" t="str">
            <v>C</v>
          </cell>
          <cell r="W1517" t="str">
            <v>Environment</v>
          </cell>
          <cell r="X1517" t="str">
            <v>C0</v>
          </cell>
          <cell r="Y1517" t="str">
            <v>Environment</v>
          </cell>
          <cell r="Z1517" t="str">
            <v>C00</v>
          </cell>
          <cell r="AA1517" t="str">
            <v>Environment</v>
          </cell>
          <cell r="AB1517" t="str">
            <v>5585</v>
          </cell>
          <cell r="AC1517" t="str">
            <v>10</v>
          </cell>
          <cell r="AD1517" t="str">
            <v>OnGo</v>
          </cell>
        </row>
        <row r="1518">
          <cell r="A1518" t="str">
            <v>P-Z1-C00-064</v>
          </cell>
          <cell r="B1518" t="str">
            <v>5585155000006</v>
          </cell>
          <cell r="C1518" t="str">
            <v>Multi-Countries</v>
          </cell>
          <cell r="D1518" t="str">
            <v/>
          </cell>
          <cell r="E1518" t="str">
            <v/>
          </cell>
          <cell r="F1518" t="str">
            <v/>
          </cell>
          <cell r="G1518" t="str">
            <v/>
          </cell>
          <cell r="H1518" t="str">
            <v/>
          </cell>
          <cell r="I1518" t="str">
            <v/>
          </cell>
          <cell r="J1518" t="str">
            <v/>
          </cell>
          <cell r="K1518">
            <v>211211.33000000002</v>
          </cell>
          <cell r="L1518">
            <v>115878.50000000001</v>
          </cell>
          <cell r="M1518">
            <v>327089.83</v>
          </cell>
          <cell r="Q1518" t="str">
            <v>SOV</v>
          </cell>
          <cell r="R1518">
            <v>0.2</v>
          </cell>
          <cell r="T1518" t="str">
            <v>BRUKINA-FASO ABN PROGRAMME INTEGRE DE DEVELOPPEMENT  ET D'AD</v>
          </cell>
          <cell r="U1518" t="str">
            <v>AHAI2</v>
          </cell>
          <cell r="V1518" t="str">
            <v>C</v>
          </cell>
          <cell r="W1518" t="str">
            <v>Environment</v>
          </cell>
          <cell r="X1518" t="str">
            <v>C0</v>
          </cell>
          <cell r="Y1518" t="str">
            <v>Environment</v>
          </cell>
          <cell r="Z1518" t="str">
            <v>C00</v>
          </cell>
          <cell r="AA1518" t="str">
            <v>Environment</v>
          </cell>
          <cell r="AB1518" t="str">
            <v>5585</v>
          </cell>
          <cell r="AC1518" t="str">
            <v>41</v>
          </cell>
          <cell r="AD1518" t="str">
            <v>OnGo</v>
          </cell>
        </row>
        <row r="1519">
          <cell r="A1519" t="str">
            <v>P-Z1-C00-065</v>
          </cell>
          <cell r="B1519" t="str">
            <v>2100150040894</v>
          </cell>
          <cell r="C1519" t="str">
            <v>Cameroon</v>
          </cell>
          <cell r="D1519" t="str">
            <v/>
          </cell>
          <cell r="E1519" t="str">
            <v/>
          </cell>
          <cell r="F1519" t="str">
            <v/>
          </cell>
          <cell r="G1519" t="str">
            <v/>
          </cell>
          <cell r="H1519" t="str">
            <v/>
          </cell>
          <cell r="I1519" t="str">
            <v/>
          </cell>
          <cell r="J1519">
            <v>107283.69</v>
          </cell>
          <cell r="K1519">
            <v>87825.09</v>
          </cell>
          <cell r="L1519" t="str">
            <v/>
          </cell>
          <cell r="M1519">
            <v>195108.78</v>
          </cell>
          <cell r="Q1519" t="str">
            <v>SOV</v>
          </cell>
          <cell r="R1519">
            <v>0.25</v>
          </cell>
          <cell r="T1519" t="str">
            <v>CAMEROUN-ABN PROGRAMME INTEGRE DE DEVELOPPEMENT  ET D'ADAPTA</v>
          </cell>
          <cell r="U1519" t="str">
            <v>AHAI2</v>
          </cell>
          <cell r="V1519" t="str">
            <v>C</v>
          </cell>
          <cell r="W1519" t="str">
            <v>Environment</v>
          </cell>
          <cell r="X1519" t="str">
            <v>C0</v>
          </cell>
          <cell r="Y1519" t="str">
            <v>Environment</v>
          </cell>
          <cell r="Z1519" t="str">
            <v>C00</v>
          </cell>
          <cell r="AA1519" t="str">
            <v>Environment</v>
          </cell>
          <cell r="AB1519" t="str">
            <v>2100</v>
          </cell>
          <cell r="AC1519" t="str">
            <v>10</v>
          </cell>
          <cell r="AD1519" t="str">
            <v>OnGo</v>
          </cell>
        </row>
        <row r="1520">
          <cell r="A1520" t="str">
            <v>P-Z1-C00-065</v>
          </cell>
          <cell r="B1520" t="str">
            <v>5110155000503</v>
          </cell>
          <cell r="C1520" t="str">
            <v>Multi-Countries</v>
          </cell>
          <cell r="D1520" t="str">
            <v/>
          </cell>
          <cell r="E1520" t="str">
            <v/>
          </cell>
          <cell r="F1520" t="str">
            <v/>
          </cell>
          <cell r="G1520" t="str">
            <v/>
          </cell>
          <cell r="H1520" t="str">
            <v/>
          </cell>
          <cell r="I1520" t="str">
            <v/>
          </cell>
          <cell r="J1520">
            <v>20942.84</v>
          </cell>
          <cell r="K1520">
            <v>18363.34</v>
          </cell>
          <cell r="L1520" t="str">
            <v/>
          </cell>
          <cell r="M1520">
            <v>39306.18</v>
          </cell>
          <cell r="Q1520" t="str">
            <v>SOV</v>
          </cell>
          <cell r="R1520">
            <v>0.25</v>
          </cell>
          <cell r="T1520" t="str">
            <v>CAMEROUN-ABN PROGRAMME INTEGRE DE DEVELOPPEMENT  ET D'ADAPTA</v>
          </cell>
          <cell r="U1520" t="str">
            <v>AHAI2</v>
          </cell>
          <cell r="V1520" t="str">
            <v>C</v>
          </cell>
          <cell r="W1520" t="str">
            <v>Environment</v>
          </cell>
          <cell r="X1520" t="str">
            <v>C0</v>
          </cell>
          <cell r="Y1520" t="str">
            <v>Environment</v>
          </cell>
          <cell r="Z1520" t="str">
            <v>C00</v>
          </cell>
          <cell r="AA1520" t="str">
            <v>Environment</v>
          </cell>
          <cell r="AB1520" t="str">
            <v>5110</v>
          </cell>
          <cell r="AC1520" t="str">
            <v>41</v>
          </cell>
          <cell r="AD1520" t="str">
            <v>OnGo</v>
          </cell>
        </row>
        <row r="1521">
          <cell r="A1521" t="str">
            <v>P-Z1-C00-065</v>
          </cell>
          <cell r="B1521" t="str">
            <v>5585150000003</v>
          </cell>
          <cell r="C1521" t="str">
            <v>Cameroon</v>
          </cell>
          <cell r="D1521" t="str">
            <v/>
          </cell>
          <cell r="E1521" t="str">
            <v/>
          </cell>
          <cell r="F1521" t="str">
            <v/>
          </cell>
          <cell r="G1521" t="str">
            <v/>
          </cell>
          <cell r="H1521" t="str">
            <v/>
          </cell>
          <cell r="I1521" t="str">
            <v/>
          </cell>
          <cell r="J1521" t="str">
            <v/>
          </cell>
          <cell r="K1521" t="str">
            <v/>
          </cell>
          <cell r="L1521">
            <v>28021.72</v>
          </cell>
          <cell r="M1521">
            <v>28021.72</v>
          </cell>
          <cell r="Q1521" t="str">
            <v>SOV</v>
          </cell>
          <cell r="R1521">
            <v>0.25</v>
          </cell>
          <cell r="T1521" t="str">
            <v>CAMEROUN-ABN PROGRAMME INTEGRE DE DEVELOPPEMENT  ET D'ADAPTA</v>
          </cell>
          <cell r="U1521" t="str">
            <v>AHAI2</v>
          </cell>
          <cell r="V1521" t="str">
            <v>C</v>
          </cell>
          <cell r="W1521" t="str">
            <v>Environment</v>
          </cell>
          <cell r="X1521" t="str">
            <v>C0</v>
          </cell>
          <cell r="Y1521" t="str">
            <v>Environment</v>
          </cell>
          <cell r="Z1521" t="str">
            <v>C00</v>
          </cell>
          <cell r="AA1521" t="str">
            <v>Environment</v>
          </cell>
          <cell r="AB1521" t="str">
            <v>5585</v>
          </cell>
          <cell r="AC1521" t="str">
            <v>10</v>
          </cell>
          <cell r="AD1521" t="str">
            <v>OnGo</v>
          </cell>
        </row>
        <row r="1522">
          <cell r="A1522" t="str">
            <v>P-Z1-C00-065</v>
          </cell>
          <cell r="B1522" t="str">
            <v>5585155000001</v>
          </cell>
          <cell r="C1522" t="str">
            <v>Multi-Countries</v>
          </cell>
          <cell r="D1522" t="str">
            <v/>
          </cell>
          <cell r="E1522" t="str">
            <v/>
          </cell>
          <cell r="F1522" t="str">
            <v/>
          </cell>
          <cell r="G1522" t="str">
            <v/>
          </cell>
          <cell r="H1522" t="str">
            <v/>
          </cell>
          <cell r="I1522" t="str">
            <v/>
          </cell>
          <cell r="J1522" t="str">
            <v/>
          </cell>
          <cell r="K1522">
            <v>56090.15</v>
          </cell>
          <cell r="L1522">
            <v>95763.1</v>
          </cell>
          <cell r="M1522">
            <v>151853.25</v>
          </cell>
          <cell r="Q1522" t="str">
            <v>SOV</v>
          </cell>
          <cell r="R1522">
            <v>0.25</v>
          </cell>
          <cell r="T1522" t="str">
            <v>CAMEROUN-ABN PROGRAMME INTEGRE DE DEVELOPPEMENT  ET D'ADAPTA</v>
          </cell>
          <cell r="U1522" t="str">
            <v>AHAI2</v>
          </cell>
          <cell r="V1522" t="str">
            <v>C</v>
          </cell>
          <cell r="W1522" t="str">
            <v>Environment</v>
          </cell>
          <cell r="X1522" t="str">
            <v>C0</v>
          </cell>
          <cell r="Y1522" t="str">
            <v>Environment</v>
          </cell>
          <cell r="Z1522" t="str">
            <v>C00</v>
          </cell>
          <cell r="AA1522" t="str">
            <v>Environment</v>
          </cell>
          <cell r="AB1522" t="str">
            <v>5585</v>
          </cell>
          <cell r="AC1522" t="str">
            <v>41</v>
          </cell>
          <cell r="AD1522" t="str">
            <v>OnGo</v>
          </cell>
        </row>
        <row r="1523">
          <cell r="A1523" t="str">
            <v>P-Z1-C00-066</v>
          </cell>
          <cell r="B1523" t="str">
            <v>2100150040895</v>
          </cell>
          <cell r="C1523" t="str">
            <v>Côte D'Ivoire</v>
          </cell>
          <cell r="D1523" t="str">
            <v/>
          </cell>
          <cell r="E1523" t="str">
            <v/>
          </cell>
          <cell r="F1523" t="str">
            <v/>
          </cell>
          <cell r="G1523" t="str">
            <v/>
          </cell>
          <cell r="H1523" t="str">
            <v/>
          </cell>
          <cell r="I1523">
            <v>116504.02</v>
          </cell>
          <cell r="J1523">
            <v>41387.589999999997</v>
          </cell>
          <cell r="K1523">
            <v>431030.42</v>
          </cell>
          <cell r="L1523">
            <v>138997.76000000001</v>
          </cell>
          <cell r="M1523">
            <v>727919.79</v>
          </cell>
          <cell r="Q1523" t="str">
            <v>SOV</v>
          </cell>
          <cell r="R1523">
            <v>0.16666666666666666</v>
          </cell>
          <cell r="T1523" t="str">
            <v>COTE D'IVOIRE ABN PROGRAMME INTEGRE DE DEVELOPPEMENT  ET D'A</v>
          </cell>
          <cell r="U1523" t="str">
            <v>AHAI2</v>
          </cell>
          <cell r="V1523" t="str">
            <v>C</v>
          </cell>
          <cell r="W1523" t="str">
            <v>Environment</v>
          </cell>
          <cell r="X1523" t="str">
            <v>C0</v>
          </cell>
          <cell r="Y1523" t="str">
            <v>Environment</v>
          </cell>
          <cell r="Z1523" t="str">
            <v>C00</v>
          </cell>
          <cell r="AA1523" t="str">
            <v>Environment</v>
          </cell>
          <cell r="AB1523" t="str">
            <v>2100</v>
          </cell>
          <cell r="AC1523" t="str">
            <v>10</v>
          </cell>
          <cell r="AD1523" t="str">
            <v>OnGo</v>
          </cell>
        </row>
        <row r="1524">
          <cell r="A1524" t="str">
            <v>P-Z1-C00-066</v>
          </cell>
          <cell r="B1524" t="str">
            <v>5110155000504</v>
          </cell>
          <cell r="C1524" t="str">
            <v>Multi-Countries</v>
          </cell>
          <cell r="D1524" t="str">
            <v/>
          </cell>
          <cell r="E1524" t="str">
            <v/>
          </cell>
          <cell r="F1524" t="str">
            <v/>
          </cell>
          <cell r="G1524" t="str">
            <v/>
          </cell>
          <cell r="H1524" t="str">
            <v/>
          </cell>
          <cell r="I1524">
            <v>152073.5</v>
          </cell>
          <cell r="J1524" t="str">
            <v/>
          </cell>
          <cell r="K1524">
            <v>61902.67</v>
          </cell>
          <cell r="L1524" t="str">
            <v/>
          </cell>
          <cell r="M1524">
            <v>213976.16999999998</v>
          </cell>
          <cell r="Q1524" t="str">
            <v>SOV</v>
          </cell>
          <cell r="R1524">
            <v>0.16666666666666666</v>
          </cell>
          <cell r="T1524" t="str">
            <v>COTE D'IVOIRE ABN PROGRAMME INTEGRE DE DEVELOPPEMENT  ET D'A</v>
          </cell>
          <cell r="U1524" t="str">
            <v>AHAI2</v>
          </cell>
          <cell r="V1524" t="str">
            <v>C</v>
          </cell>
          <cell r="W1524" t="str">
            <v>Environment</v>
          </cell>
          <cell r="X1524" t="str">
            <v>C0</v>
          </cell>
          <cell r="Y1524" t="str">
            <v>Environment</v>
          </cell>
          <cell r="Z1524" t="str">
            <v>C00</v>
          </cell>
          <cell r="AA1524" t="str">
            <v>Environment</v>
          </cell>
          <cell r="AB1524" t="str">
            <v>5110</v>
          </cell>
          <cell r="AC1524" t="str">
            <v>41</v>
          </cell>
          <cell r="AD1524" t="str">
            <v>OnGo</v>
          </cell>
        </row>
        <row r="1525">
          <cell r="A1525" t="str">
            <v>P-Z1-C00-066</v>
          </cell>
          <cell r="B1525" t="str">
            <v>5565130000651</v>
          </cell>
          <cell r="C1525" t="str">
            <v>Côte D'Ivoire</v>
          </cell>
          <cell r="D1525" t="str">
            <v/>
          </cell>
          <cell r="E1525" t="str">
            <v/>
          </cell>
          <cell r="F1525" t="str">
            <v/>
          </cell>
          <cell r="G1525" t="str">
            <v/>
          </cell>
          <cell r="H1525" t="str">
            <v/>
          </cell>
          <cell r="I1525">
            <v>114696.4</v>
          </cell>
          <cell r="J1525">
            <v>18909.78</v>
          </cell>
          <cell r="K1525">
            <v>417272.56</v>
          </cell>
          <cell r="L1525">
            <v>12179.33</v>
          </cell>
          <cell r="M1525">
            <v>563058.06999999995</v>
          </cell>
          <cell r="Q1525" t="str">
            <v>SOV</v>
          </cell>
          <cell r="R1525">
            <v>0.16666666666666666</v>
          </cell>
          <cell r="T1525" t="str">
            <v>COTE D'IVOIRE ABN PROGRAMME INTEGRE DE DEVELOPPEMENT  ET D'A</v>
          </cell>
          <cell r="U1525" t="str">
            <v>AHAI2</v>
          </cell>
          <cell r="V1525" t="str">
            <v>C</v>
          </cell>
          <cell r="W1525" t="str">
            <v>Environment</v>
          </cell>
          <cell r="X1525" t="str">
            <v>C0</v>
          </cell>
          <cell r="Y1525" t="str">
            <v>Environment</v>
          </cell>
          <cell r="Z1525" t="str">
            <v>C00</v>
          </cell>
          <cell r="AA1525" t="str">
            <v>Environment</v>
          </cell>
          <cell r="AB1525" t="str">
            <v>5565</v>
          </cell>
          <cell r="AC1525" t="str">
            <v>10</v>
          </cell>
          <cell r="AD1525" t="str">
            <v>OnGo</v>
          </cell>
        </row>
        <row r="1526">
          <cell r="A1526" t="str">
            <v>P-Z1-C00-066</v>
          </cell>
          <cell r="B1526" t="str">
            <v>5565155001751</v>
          </cell>
          <cell r="C1526" t="str">
            <v>Multi-Countries</v>
          </cell>
          <cell r="D1526" t="str">
            <v/>
          </cell>
          <cell r="E1526" t="str">
            <v/>
          </cell>
          <cell r="F1526" t="str">
            <v/>
          </cell>
          <cell r="G1526" t="str">
            <v/>
          </cell>
          <cell r="H1526" t="str">
            <v/>
          </cell>
          <cell r="I1526">
            <v>107206.94</v>
          </cell>
          <cell r="J1526" t="str">
            <v/>
          </cell>
          <cell r="K1526">
            <v>78239.030000000013</v>
          </cell>
          <cell r="L1526" t="str">
            <v/>
          </cell>
          <cell r="M1526">
            <v>185445.97000000003</v>
          </cell>
          <cell r="Q1526" t="str">
            <v>SOV</v>
          </cell>
          <cell r="R1526">
            <v>0.16666666666666666</v>
          </cell>
          <cell r="T1526" t="str">
            <v>COTE D'IVOIRE ABN PROGRAMME INTEGRE DE DEVELOPPEMENT  ET D'A</v>
          </cell>
          <cell r="U1526" t="str">
            <v>AHAI2</v>
          </cell>
          <cell r="V1526" t="str">
            <v>C</v>
          </cell>
          <cell r="W1526" t="str">
            <v>Environment</v>
          </cell>
          <cell r="X1526" t="str">
            <v>C0</v>
          </cell>
          <cell r="Y1526" t="str">
            <v>Environment</v>
          </cell>
          <cell r="Z1526" t="str">
            <v>C00</v>
          </cell>
          <cell r="AA1526" t="str">
            <v>Environment</v>
          </cell>
          <cell r="AB1526" t="str">
            <v>5565</v>
          </cell>
          <cell r="AC1526" t="str">
            <v>41</v>
          </cell>
          <cell r="AD1526" t="str">
            <v>OnGo</v>
          </cell>
        </row>
        <row r="1527">
          <cell r="A1527" t="str">
            <v>P-Z1-C00-066</v>
          </cell>
          <cell r="B1527" t="str">
            <v>5585150000004</v>
          </cell>
          <cell r="C1527" t="str">
            <v>Côte D'Ivoire</v>
          </cell>
          <cell r="D1527" t="str">
            <v/>
          </cell>
          <cell r="E1527" t="str">
            <v/>
          </cell>
          <cell r="F1527" t="str">
            <v/>
          </cell>
          <cell r="G1527" t="str">
            <v/>
          </cell>
          <cell r="H1527" t="str">
            <v/>
          </cell>
          <cell r="I1527" t="str">
            <v/>
          </cell>
          <cell r="J1527" t="str">
            <v/>
          </cell>
          <cell r="K1527" t="str">
            <v/>
          </cell>
          <cell r="L1527">
            <v>21959.43</v>
          </cell>
          <cell r="M1527">
            <v>21959.43</v>
          </cell>
          <cell r="Q1527" t="str">
            <v>SOV</v>
          </cell>
          <cell r="R1527">
            <v>0.16666666666666666</v>
          </cell>
          <cell r="T1527" t="str">
            <v>COTE D'IVOIRE ABN PROGRAMME INTEGRE DE DEVELOPPEMENT  ET D'A</v>
          </cell>
          <cell r="U1527" t="str">
            <v>AHAI2</v>
          </cell>
          <cell r="V1527" t="str">
            <v>C</v>
          </cell>
          <cell r="W1527" t="str">
            <v>Environment</v>
          </cell>
          <cell r="X1527" t="str">
            <v>C0</v>
          </cell>
          <cell r="Y1527" t="str">
            <v>Environment</v>
          </cell>
          <cell r="Z1527" t="str">
            <v>C00</v>
          </cell>
          <cell r="AA1527" t="str">
            <v>Environment</v>
          </cell>
          <cell r="AB1527" t="str">
            <v>5585</v>
          </cell>
          <cell r="AC1527" t="str">
            <v>10</v>
          </cell>
          <cell r="AD1527" t="str">
            <v>OnGo</v>
          </cell>
        </row>
        <row r="1528">
          <cell r="A1528" t="str">
            <v>P-Z1-C00-066</v>
          </cell>
          <cell r="B1528" t="str">
            <v>5585155000002</v>
          </cell>
          <cell r="C1528" t="str">
            <v>Multi-Countries</v>
          </cell>
          <cell r="D1528" t="str">
            <v/>
          </cell>
          <cell r="E1528" t="str">
            <v/>
          </cell>
          <cell r="F1528" t="str">
            <v/>
          </cell>
          <cell r="G1528" t="str">
            <v/>
          </cell>
          <cell r="H1528" t="str">
            <v/>
          </cell>
          <cell r="I1528" t="str">
            <v/>
          </cell>
          <cell r="J1528" t="str">
            <v/>
          </cell>
          <cell r="K1528">
            <v>209683.37</v>
          </cell>
          <cell r="L1528" t="str">
            <v/>
          </cell>
          <cell r="M1528">
            <v>209683.37</v>
          </cell>
          <cell r="Q1528" t="str">
            <v>SOV</v>
          </cell>
          <cell r="R1528">
            <v>0.16666666666666666</v>
          </cell>
          <cell r="T1528" t="str">
            <v>COTE D'IVOIRE ABN PROGRAMME INTEGRE DE DEVELOPPEMENT  ET D'A</v>
          </cell>
          <cell r="U1528" t="str">
            <v>AHAI2</v>
          </cell>
          <cell r="V1528" t="str">
            <v>C</v>
          </cell>
          <cell r="W1528" t="str">
            <v>Environment</v>
          </cell>
          <cell r="X1528" t="str">
            <v>C0</v>
          </cell>
          <cell r="Y1528" t="str">
            <v>Environment</v>
          </cell>
          <cell r="Z1528" t="str">
            <v>C00</v>
          </cell>
          <cell r="AA1528" t="str">
            <v>Environment</v>
          </cell>
          <cell r="AB1528" t="str">
            <v>5585</v>
          </cell>
          <cell r="AC1528" t="str">
            <v>41</v>
          </cell>
          <cell r="AD1528" t="str">
            <v>OnGo</v>
          </cell>
        </row>
        <row r="1529">
          <cell r="A1529" t="str">
            <v>P-Z1-C00-067</v>
          </cell>
          <cell r="B1529" t="str">
            <v>2100150041243</v>
          </cell>
          <cell r="C1529" t="str">
            <v>Guinea</v>
          </cell>
          <cell r="D1529" t="str">
            <v/>
          </cell>
          <cell r="E1529" t="str">
            <v/>
          </cell>
          <cell r="F1529" t="str">
            <v/>
          </cell>
          <cell r="G1529" t="str">
            <v/>
          </cell>
          <cell r="H1529" t="str">
            <v/>
          </cell>
          <cell r="I1529">
            <v>210352.28</v>
          </cell>
          <cell r="J1529" t="str">
            <v/>
          </cell>
          <cell r="K1529">
            <v>107098.17</v>
          </cell>
          <cell r="L1529">
            <v>90412.040000000008</v>
          </cell>
          <cell r="M1529">
            <v>407862.49</v>
          </cell>
          <cell r="Q1529" t="str">
            <v>SOV</v>
          </cell>
          <cell r="R1529">
            <v>0.25</v>
          </cell>
          <cell r="T1529" t="str">
            <v>GUINÉE ABN PROGRAMME INTEGRE DE DEVELOPPEMENT  ET D'ADAPTATI</v>
          </cell>
          <cell r="U1529" t="str">
            <v>AHAI2</v>
          </cell>
          <cell r="V1529" t="str">
            <v>C</v>
          </cell>
          <cell r="W1529" t="str">
            <v>Environment</v>
          </cell>
          <cell r="X1529" t="str">
            <v>C0</v>
          </cell>
          <cell r="Y1529" t="str">
            <v>Environment</v>
          </cell>
          <cell r="Z1529" t="str">
            <v>C00</v>
          </cell>
          <cell r="AA1529" t="str">
            <v>Environment</v>
          </cell>
          <cell r="AB1529" t="str">
            <v>2100</v>
          </cell>
          <cell r="AC1529" t="str">
            <v>10</v>
          </cell>
          <cell r="AD1529" t="str">
            <v>OnGo</v>
          </cell>
        </row>
        <row r="1530">
          <cell r="A1530" t="str">
            <v>P-Z1-C00-067</v>
          </cell>
          <cell r="B1530" t="str">
            <v>5110155000505</v>
          </cell>
          <cell r="C1530" t="str">
            <v>Multi-Countries</v>
          </cell>
          <cell r="D1530" t="str">
            <v/>
          </cell>
          <cell r="E1530" t="str">
            <v/>
          </cell>
          <cell r="F1530" t="str">
            <v/>
          </cell>
          <cell r="G1530" t="str">
            <v/>
          </cell>
          <cell r="H1530">
            <v>22267.38</v>
          </cell>
          <cell r="I1530" t="str">
            <v/>
          </cell>
          <cell r="J1530">
            <v>57740.01</v>
          </cell>
          <cell r="K1530" t="str">
            <v/>
          </cell>
          <cell r="L1530">
            <v>63081.81</v>
          </cell>
          <cell r="M1530">
            <v>143089.20000000001</v>
          </cell>
          <cell r="Q1530" t="str">
            <v>SOV</v>
          </cell>
          <cell r="R1530">
            <v>0.25</v>
          </cell>
          <cell r="T1530" t="str">
            <v>GUINÉE ABN PROGRAMME INTEGRE DE DEVELOPPEMENT  ET D'ADAPTATI</v>
          </cell>
          <cell r="U1530" t="str">
            <v>AHAI2</v>
          </cell>
          <cell r="V1530" t="str">
            <v>C</v>
          </cell>
          <cell r="W1530" t="str">
            <v>Environment</v>
          </cell>
          <cell r="X1530" t="str">
            <v>C0</v>
          </cell>
          <cell r="Y1530" t="str">
            <v>Environment</v>
          </cell>
          <cell r="Z1530" t="str">
            <v>C00</v>
          </cell>
          <cell r="AA1530" t="str">
            <v>Environment</v>
          </cell>
          <cell r="AB1530" t="str">
            <v>5110</v>
          </cell>
          <cell r="AC1530" t="str">
            <v>41</v>
          </cell>
          <cell r="AD1530" t="str">
            <v>OnGo</v>
          </cell>
        </row>
        <row r="1531">
          <cell r="A1531" t="str">
            <v>P-Z1-C00-067</v>
          </cell>
          <cell r="B1531" t="str">
            <v>5585150000005</v>
          </cell>
          <cell r="C1531" t="str">
            <v>Guinea</v>
          </cell>
          <cell r="D1531" t="str">
            <v/>
          </cell>
          <cell r="E1531" t="str">
            <v/>
          </cell>
          <cell r="F1531" t="str">
            <v/>
          </cell>
          <cell r="G1531" t="str">
            <v/>
          </cell>
          <cell r="H1531" t="str">
            <v/>
          </cell>
          <cell r="I1531" t="str">
            <v/>
          </cell>
          <cell r="J1531" t="str">
            <v/>
          </cell>
          <cell r="K1531" t="str">
            <v/>
          </cell>
          <cell r="L1531" t="str">
            <v/>
          </cell>
          <cell r="M1531">
            <v>0</v>
          </cell>
          <cell r="Q1531" t="str">
            <v>SOV</v>
          </cell>
          <cell r="R1531">
            <v>0.25</v>
          </cell>
          <cell r="T1531" t="str">
            <v>GUINÉE ABN PROGRAMME INTEGRE DE DEVELOPPEMENT  ET D'ADAPTATI</v>
          </cell>
          <cell r="U1531" t="str">
            <v>AHAI2</v>
          </cell>
          <cell r="V1531" t="str">
            <v>C</v>
          </cell>
          <cell r="W1531" t="str">
            <v>Environment</v>
          </cell>
          <cell r="X1531" t="str">
            <v>C0</v>
          </cell>
          <cell r="Y1531" t="str">
            <v>Environment</v>
          </cell>
          <cell r="Z1531" t="str">
            <v>C00</v>
          </cell>
          <cell r="AA1531" t="str">
            <v>Environment</v>
          </cell>
          <cell r="AB1531" t="str">
            <v>5585</v>
          </cell>
          <cell r="AC1531" t="str">
            <v>10</v>
          </cell>
          <cell r="AD1531" t="str">
            <v>OnGo</v>
          </cell>
        </row>
        <row r="1532">
          <cell r="A1532" t="str">
            <v>P-Z1-C00-067</v>
          </cell>
          <cell r="B1532" t="str">
            <v>5585155000003</v>
          </cell>
          <cell r="C1532" t="str">
            <v>Multi-Countries</v>
          </cell>
          <cell r="D1532" t="str">
            <v/>
          </cell>
          <cell r="E1532" t="str">
            <v/>
          </cell>
          <cell r="F1532" t="str">
            <v/>
          </cell>
          <cell r="G1532" t="str">
            <v/>
          </cell>
          <cell r="H1532" t="str">
            <v/>
          </cell>
          <cell r="I1532" t="str">
            <v/>
          </cell>
          <cell r="J1532" t="str">
            <v/>
          </cell>
          <cell r="K1532" t="str">
            <v/>
          </cell>
          <cell r="L1532">
            <v>54000.97</v>
          </cell>
          <cell r="M1532">
            <v>54000.97</v>
          </cell>
          <cell r="Q1532" t="str">
            <v>SOV</v>
          </cell>
          <cell r="R1532">
            <v>0.25</v>
          </cell>
          <cell r="T1532" t="str">
            <v>GUINÉE ABN PROGRAMME INTEGRE DE DEVELOPPEMENT  ET D'ADAPTATI</v>
          </cell>
          <cell r="U1532" t="str">
            <v>AHAI2</v>
          </cell>
          <cell r="V1532" t="str">
            <v>C</v>
          </cell>
          <cell r="W1532" t="str">
            <v>Environment</v>
          </cell>
          <cell r="X1532" t="str">
            <v>C0</v>
          </cell>
          <cell r="Y1532" t="str">
            <v>Environment</v>
          </cell>
          <cell r="Z1532" t="str">
            <v>C00</v>
          </cell>
          <cell r="AA1532" t="str">
            <v>Environment</v>
          </cell>
          <cell r="AB1532" t="str">
            <v>5585</v>
          </cell>
          <cell r="AC1532" t="str">
            <v>41</v>
          </cell>
          <cell r="AD1532" t="str">
            <v>OnGo</v>
          </cell>
        </row>
        <row r="1533">
          <cell r="A1533" t="str">
            <v>P-Z1-C00-068</v>
          </cell>
          <cell r="B1533" t="str">
            <v>2100155038971</v>
          </cell>
          <cell r="C1533" t="str">
            <v>Multi-Countries</v>
          </cell>
          <cell r="D1533" t="str">
            <v/>
          </cell>
          <cell r="E1533" t="str">
            <v/>
          </cell>
          <cell r="F1533" t="str">
            <v/>
          </cell>
          <cell r="G1533" t="str">
            <v/>
          </cell>
          <cell r="H1533">
            <v>43947.03</v>
          </cell>
          <cell r="I1533">
            <v>139599.45000000001</v>
          </cell>
          <cell r="J1533">
            <v>105112.5</v>
          </cell>
          <cell r="K1533">
            <v>136021.04999999999</v>
          </cell>
          <cell r="L1533">
            <v>95226.17</v>
          </cell>
          <cell r="M1533">
            <v>519906.19999999995</v>
          </cell>
          <cell r="Q1533" t="str">
            <v>SOV</v>
          </cell>
          <cell r="R1533">
            <v>0.2</v>
          </cell>
          <cell r="T1533" t="str">
            <v>MALI-ABN PROGRAMME INTEGRE DE DEVELOPPEMENT  ET D'ADAPTATION</v>
          </cell>
          <cell r="U1533" t="str">
            <v>AHAI2</v>
          </cell>
          <cell r="V1533" t="str">
            <v>C</v>
          </cell>
          <cell r="W1533" t="str">
            <v>Environment</v>
          </cell>
          <cell r="X1533" t="str">
            <v>C0</v>
          </cell>
          <cell r="Y1533" t="str">
            <v>Environment</v>
          </cell>
          <cell r="Z1533" t="str">
            <v>C00</v>
          </cell>
          <cell r="AA1533" t="str">
            <v>Environment</v>
          </cell>
          <cell r="AB1533" t="str">
            <v>2100</v>
          </cell>
          <cell r="AC1533" t="str">
            <v>41</v>
          </cell>
          <cell r="AD1533" t="str">
            <v>OnGo</v>
          </cell>
        </row>
        <row r="1534">
          <cell r="A1534" t="str">
            <v>P-Z1-C00-068</v>
          </cell>
          <cell r="B1534" t="str">
            <v>5110155000553</v>
          </cell>
          <cell r="C1534" t="str">
            <v>Multi-Countries</v>
          </cell>
          <cell r="D1534" t="str">
            <v/>
          </cell>
          <cell r="E1534" t="str">
            <v/>
          </cell>
          <cell r="F1534" t="str">
            <v/>
          </cell>
          <cell r="G1534" t="str">
            <v/>
          </cell>
          <cell r="H1534" t="str">
            <v/>
          </cell>
          <cell r="I1534">
            <v>150765.98000000001</v>
          </cell>
          <cell r="J1534" t="str">
            <v/>
          </cell>
          <cell r="K1534" t="str">
            <v/>
          </cell>
          <cell r="L1534">
            <v>2649.11</v>
          </cell>
          <cell r="M1534">
            <v>153415.09</v>
          </cell>
          <cell r="Q1534" t="str">
            <v>SOV</v>
          </cell>
          <cell r="R1534">
            <v>0.2</v>
          </cell>
          <cell r="T1534" t="str">
            <v>MALI-ABN PROGRAMME INTEGRE DE DEVELOPPEMENT  ET D'ADAPTATION</v>
          </cell>
          <cell r="U1534" t="str">
            <v>AHAI2</v>
          </cell>
          <cell r="V1534" t="str">
            <v>C</v>
          </cell>
          <cell r="W1534" t="str">
            <v>Environment</v>
          </cell>
          <cell r="X1534" t="str">
            <v>C0</v>
          </cell>
          <cell r="Y1534" t="str">
            <v>Environment</v>
          </cell>
          <cell r="Z1534" t="str">
            <v>C00</v>
          </cell>
          <cell r="AA1534" t="str">
            <v>Environment</v>
          </cell>
          <cell r="AB1534" t="str">
            <v>5110</v>
          </cell>
          <cell r="AC1534" t="str">
            <v>41</v>
          </cell>
          <cell r="AD1534" t="str">
            <v>OnGo</v>
          </cell>
        </row>
        <row r="1535">
          <cell r="A1535" t="str">
            <v>P-Z1-C00-068</v>
          </cell>
          <cell r="B1535" t="str">
            <v>5585150000006</v>
          </cell>
          <cell r="C1535" t="str">
            <v>Multi-Countries</v>
          </cell>
          <cell r="D1535" t="str">
            <v/>
          </cell>
          <cell r="E1535" t="str">
            <v/>
          </cell>
          <cell r="F1535" t="str">
            <v/>
          </cell>
          <cell r="G1535" t="str">
            <v/>
          </cell>
          <cell r="H1535" t="str">
            <v/>
          </cell>
          <cell r="I1535" t="str">
            <v/>
          </cell>
          <cell r="J1535" t="str">
            <v/>
          </cell>
          <cell r="K1535" t="str">
            <v/>
          </cell>
          <cell r="L1535" t="str">
            <v/>
          </cell>
          <cell r="M1535">
            <v>0</v>
          </cell>
          <cell r="Q1535" t="str">
            <v>SOV</v>
          </cell>
          <cell r="R1535">
            <v>0.2</v>
          </cell>
          <cell r="T1535" t="str">
            <v>MALI-ABN PROGRAMME INTEGRE DE DEVELOPPEMENT  ET D'ADAPTATION</v>
          </cell>
          <cell r="U1535" t="str">
            <v>AHAI2</v>
          </cell>
          <cell r="V1535" t="str">
            <v>C</v>
          </cell>
          <cell r="W1535" t="str">
            <v>Environment</v>
          </cell>
          <cell r="X1535" t="str">
            <v>C0</v>
          </cell>
          <cell r="Y1535" t="str">
            <v>Environment</v>
          </cell>
          <cell r="Z1535" t="str">
            <v>C00</v>
          </cell>
          <cell r="AA1535" t="str">
            <v>Environment</v>
          </cell>
          <cell r="AB1535" t="str">
            <v>5585</v>
          </cell>
          <cell r="AC1535" t="str">
            <v>10</v>
          </cell>
          <cell r="AD1535" t="str">
            <v>OnGo</v>
          </cell>
        </row>
        <row r="1536">
          <cell r="A1536" t="str">
            <v>P-Z1-C00-068</v>
          </cell>
          <cell r="B1536" t="str">
            <v>5585155000004</v>
          </cell>
          <cell r="C1536" t="str">
            <v>Multi-Countries</v>
          </cell>
          <cell r="D1536" t="str">
            <v/>
          </cell>
          <cell r="E1536" t="str">
            <v/>
          </cell>
          <cell r="F1536" t="str">
            <v/>
          </cell>
          <cell r="G1536" t="str">
            <v/>
          </cell>
          <cell r="H1536" t="str">
            <v/>
          </cell>
          <cell r="I1536" t="str">
            <v/>
          </cell>
          <cell r="J1536" t="str">
            <v/>
          </cell>
          <cell r="K1536">
            <v>20153.440000000002</v>
          </cell>
          <cell r="L1536">
            <v>54458.39</v>
          </cell>
          <cell r="M1536">
            <v>74611.83</v>
          </cell>
          <cell r="Q1536" t="str">
            <v>SOV</v>
          </cell>
          <cell r="R1536">
            <v>0.2</v>
          </cell>
          <cell r="T1536" t="str">
            <v>MALI-ABN PROGRAMME INTEGRE DE DEVELOPPEMENT  ET D'ADAPTATION</v>
          </cell>
          <cell r="U1536" t="str">
            <v>AHAI2</v>
          </cell>
          <cell r="V1536" t="str">
            <v>C</v>
          </cell>
          <cell r="W1536" t="str">
            <v>Environment</v>
          </cell>
          <cell r="X1536" t="str">
            <v>C0</v>
          </cell>
          <cell r="Y1536" t="str">
            <v>Environment</v>
          </cell>
          <cell r="Z1536" t="str">
            <v>C00</v>
          </cell>
          <cell r="AA1536" t="str">
            <v>Environment</v>
          </cell>
          <cell r="AB1536" t="str">
            <v>5585</v>
          </cell>
          <cell r="AC1536" t="str">
            <v>41</v>
          </cell>
          <cell r="AD1536" t="str">
            <v>OnGo</v>
          </cell>
        </row>
        <row r="1537">
          <cell r="A1537" t="str">
            <v>P-Z1-C00-068</v>
          </cell>
          <cell r="B1537" t="str">
            <v>5900155015102</v>
          </cell>
          <cell r="C1537" t="str">
            <v>Multi-Countries</v>
          </cell>
          <cell r="D1537" t="str">
            <v/>
          </cell>
          <cell r="E1537" t="str">
            <v/>
          </cell>
          <cell r="F1537" t="str">
            <v/>
          </cell>
          <cell r="G1537" t="str">
            <v/>
          </cell>
          <cell r="H1537" t="str">
            <v/>
          </cell>
          <cell r="I1537" t="str">
            <v/>
          </cell>
          <cell r="J1537">
            <v>10802.35</v>
          </cell>
          <cell r="K1537" t="str">
            <v/>
          </cell>
          <cell r="L1537">
            <v>21916.640000000003</v>
          </cell>
          <cell r="M1537">
            <v>32718.990000000005</v>
          </cell>
          <cell r="Q1537" t="str">
            <v>SOV</v>
          </cell>
          <cell r="R1537">
            <v>0.2</v>
          </cell>
          <cell r="T1537" t="str">
            <v>MALI-ABN PROGRAMME INTEGRE DE DEVELOPPEMENT  ET D'ADAPTATION</v>
          </cell>
          <cell r="U1537" t="str">
            <v>AHAI2</v>
          </cell>
          <cell r="V1537" t="str">
            <v>C</v>
          </cell>
          <cell r="W1537" t="str">
            <v>Environment</v>
          </cell>
          <cell r="X1537" t="str">
            <v>C0</v>
          </cell>
          <cell r="Y1537" t="str">
            <v>Environment</v>
          </cell>
          <cell r="Z1537" t="str">
            <v>C00</v>
          </cell>
          <cell r="AA1537" t="str">
            <v>Environment</v>
          </cell>
          <cell r="AB1537" t="str">
            <v>5900</v>
          </cell>
          <cell r="AC1537" t="str">
            <v>41</v>
          </cell>
          <cell r="AD1537" t="str">
            <v>OnGo</v>
          </cell>
        </row>
        <row r="1538">
          <cell r="A1538" t="str">
            <v>P-Z1-C00-069</v>
          </cell>
          <cell r="B1538" t="str">
            <v>2100150040844</v>
          </cell>
          <cell r="C1538" t="str">
            <v>Nigeria</v>
          </cell>
          <cell r="D1538" t="str">
            <v/>
          </cell>
          <cell r="E1538" t="str">
            <v/>
          </cell>
          <cell r="F1538" t="str">
            <v/>
          </cell>
          <cell r="G1538" t="str">
            <v/>
          </cell>
          <cell r="H1538">
            <v>100846.95</v>
          </cell>
          <cell r="I1538">
            <v>150446.03</v>
          </cell>
          <cell r="J1538" t="str">
            <v/>
          </cell>
          <cell r="K1538">
            <v>252965</v>
          </cell>
          <cell r="L1538" t="str">
            <v/>
          </cell>
          <cell r="M1538">
            <v>504257.98</v>
          </cell>
          <cell r="Q1538" t="str">
            <v>SOV</v>
          </cell>
          <cell r="R1538">
            <v>0.25</v>
          </cell>
          <cell r="T1538" t="str">
            <v>NIGERIA-PROGRAMME FOR INTEGRATED AGRIC DEVT. AND ADAPTATION</v>
          </cell>
          <cell r="U1538" t="str">
            <v>AHAI2</v>
          </cell>
          <cell r="V1538" t="str">
            <v>C</v>
          </cell>
          <cell r="W1538" t="str">
            <v>Environment</v>
          </cell>
          <cell r="X1538" t="str">
            <v>C0</v>
          </cell>
          <cell r="Y1538" t="str">
            <v>Environment</v>
          </cell>
          <cell r="Z1538" t="str">
            <v>C00</v>
          </cell>
          <cell r="AA1538" t="str">
            <v>Environment</v>
          </cell>
          <cell r="AB1538" t="str">
            <v>2100</v>
          </cell>
          <cell r="AC1538" t="str">
            <v>10</v>
          </cell>
          <cell r="AD1538" t="str">
            <v>OnGo</v>
          </cell>
        </row>
        <row r="1539">
          <cell r="A1539" t="str">
            <v>P-Z1-C00-069</v>
          </cell>
          <cell r="B1539" t="str">
            <v>5110155000451</v>
          </cell>
          <cell r="C1539" t="str">
            <v>Multi-Countries</v>
          </cell>
          <cell r="D1539" t="str">
            <v/>
          </cell>
          <cell r="E1539" t="str">
            <v/>
          </cell>
          <cell r="F1539" t="str">
            <v/>
          </cell>
          <cell r="G1539" t="str">
            <v/>
          </cell>
          <cell r="H1539">
            <v>70932.86</v>
          </cell>
          <cell r="I1539" t="str">
            <v/>
          </cell>
          <cell r="J1539" t="str">
            <v/>
          </cell>
          <cell r="K1539" t="str">
            <v/>
          </cell>
          <cell r="L1539">
            <v>6678.5</v>
          </cell>
          <cell r="M1539">
            <v>77611.360000000001</v>
          </cell>
          <cell r="Q1539" t="str">
            <v>SOV</v>
          </cell>
          <cell r="R1539">
            <v>0.25</v>
          </cell>
          <cell r="T1539" t="str">
            <v>NIGERIA-PROGRAMME FOR INTEGRATED AGRIC DEVT. AND ADAPTATION</v>
          </cell>
          <cell r="U1539" t="str">
            <v>AHAI2</v>
          </cell>
          <cell r="V1539" t="str">
            <v>C</v>
          </cell>
          <cell r="W1539" t="str">
            <v>Environment</v>
          </cell>
          <cell r="X1539" t="str">
            <v>C0</v>
          </cell>
          <cell r="Y1539" t="str">
            <v>Environment</v>
          </cell>
          <cell r="Z1539" t="str">
            <v>C00</v>
          </cell>
          <cell r="AA1539" t="str">
            <v>Environment</v>
          </cell>
          <cell r="AB1539" t="str">
            <v>5110</v>
          </cell>
          <cell r="AC1539" t="str">
            <v>41</v>
          </cell>
          <cell r="AD1539" t="str">
            <v>OnGo</v>
          </cell>
        </row>
        <row r="1540">
          <cell r="A1540" t="str">
            <v>P-Z1-C00-069</v>
          </cell>
          <cell r="B1540" t="str">
            <v>5585150000008</v>
          </cell>
          <cell r="C1540" t="str">
            <v>Multi-Countries</v>
          </cell>
          <cell r="D1540" t="str">
            <v/>
          </cell>
          <cell r="E1540" t="str">
            <v/>
          </cell>
          <cell r="F1540" t="str">
            <v/>
          </cell>
          <cell r="G1540" t="str">
            <v/>
          </cell>
          <cell r="H1540" t="str">
            <v/>
          </cell>
          <cell r="I1540" t="str">
            <v/>
          </cell>
          <cell r="J1540" t="str">
            <v/>
          </cell>
          <cell r="K1540" t="str">
            <v/>
          </cell>
          <cell r="L1540" t="str">
            <v/>
          </cell>
          <cell r="M1540">
            <v>0</v>
          </cell>
          <cell r="Q1540" t="str">
            <v>SOV</v>
          </cell>
          <cell r="R1540">
            <v>0.25</v>
          </cell>
          <cell r="T1540" t="str">
            <v>NIGERIA-PROGRAMME FOR INTEGRATED AGRIC DEVT. AND ADAPTATION</v>
          </cell>
          <cell r="U1540" t="str">
            <v>AHAI2</v>
          </cell>
          <cell r="V1540" t="str">
            <v>C</v>
          </cell>
          <cell r="W1540" t="str">
            <v>Environment</v>
          </cell>
          <cell r="X1540" t="str">
            <v>C0</v>
          </cell>
          <cell r="Y1540" t="str">
            <v>Environment</v>
          </cell>
          <cell r="Z1540" t="str">
            <v>C00</v>
          </cell>
          <cell r="AA1540" t="str">
            <v>Environment</v>
          </cell>
          <cell r="AB1540" t="str">
            <v>5585</v>
          </cell>
          <cell r="AC1540" t="str">
            <v>10</v>
          </cell>
          <cell r="AD1540" t="str">
            <v>OnGo</v>
          </cell>
        </row>
        <row r="1541">
          <cell r="A1541" t="str">
            <v>P-Z1-C00-069</v>
          </cell>
          <cell r="B1541" t="str">
            <v>5585155000008</v>
          </cell>
          <cell r="C1541" t="str">
            <v>Multi-Countries</v>
          </cell>
          <cell r="D1541" t="str">
            <v/>
          </cell>
          <cell r="E1541" t="str">
            <v/>
          </cell>
          <cell r="F1541" t="str">
            <v/>
          </cell>
          <cell r="G1541" t="str">
            <v/>
          </cell>
          <cell r="H1541" t="str">
            <v/>
          </cell>
          <cell r="I1541" t="str">
            <v/>
          </cell>
          <cell r="J1541" t="str">
            <v/>
          </cell>
          <cell r="K1541">
            <v>580002.92000000004</v>
          </cell>
          <cell r="L1541" t="str">
            <v/>
          </cell>
          <cell r="M1541">
            <v>580002.92000000004</v>
          </cell>
          <cell r="Q1541" t="str">
            <v>SOV</v>
          </cell>
          <cell r="R1541">
            <v>0.25</v>
          </cell>
          <cell r="T1541" t="str">
            <v>NIGERIA-PROGRAMME FOR INTEGRATED AGRIC DEVT. AND ADAPTATION</v>
          </cell>
          <cell r="U1541" t="str">
            <v>AHAI2</v>
          </cell>
          <cell r="V1541" t="str">
            <v>C</v>
          </cell>
          <cell r="W1541" t="str">
            <v>Environment</v>
          </cell>
          <cell r="X1541" t="str">
            <v>C0</v>
          </cell>
          <cell r="Y1541" t="str">
            <v>Environment</v>
          </cell>
          <cell r="Z1541" t="str">
            <v>C00</v>
          </cell>
          <cell r="AA1541" t="str">
            <v>Environment</v>
          </cell>
          <cell r="AB1541" t="str">
            <v>5585</v>
          </cell>
          <cell r="AC1541" t="str">
            <v>41</v>
          </cell>
          <cell r="AD1541" t="str">
            <v>OnGo</v>
          </cell>
        </row>
        <row r="1542">
          <cell r="A1542" t="str">
            <v>P-Z1-C00-070</v>
          </cell>
          <cell r="B1542" t="str">
            <v>2100155039167</v>
          </cell>
          <cell r="C1542" t="str">
            <v>Multi-Countries</v>
          </cell>
          <cell r="D1542" t="str">
            <v/>
          </cell>
          <cell r="E1542" t="str">
            <v/>
          </cell>
          <cell r="F1542" t="str">
            <v/>
          </cell>
          <cell r="G1542" t="str">
            <v/>
          </cell>
          <cell r="H1542">
            <v>88535.8</v>
          </cell>
          <cell r="I1542">
            <v>206400.76</v>
          </cell>
          <cell r="J1542">
            <v>395126.94</v>
          </cell>
          <cell r="K1542">
            <v>287676.40000000002</v>
          </cell>
          <cell r="L1542">
            <v>259237.30999999997</v>
          </cell>
          <cell r="M1542">
            <v>1236977.21</v>
          </cell>
          <cell r="Q1542" t="str">
            <v>SOV</v>
          </cell>
          <cell r="R1542">
            <v>0.25</v>
          </cell>
          <cell r="T1542" t="str">
            <v>TCHAD-ABN PROGRAMME INTEGRE DE DEVELOPPEMENT  ET D'ADAPTATIO</v>
          </cell>
          <cell r="U1542" t="str">
            <v>AHAI2</v>
          </cell>
          <cell r="V1542" t="str">
            <v>C</v>
          </cell>
          <cell r="W1542" t="str">
            <v>Environment</v>
          </cell>
          <cell r="X1542" t="str">
            <v>C0</v>
          </cell>
          <cell r="Y1542" t="str">
            <v>Environment</v>
          </cell>
          <cell r="Z1542" t="str">
            <v>C00</v>
          </cell>
          <cell r="AA1542" t="str">
            <v>Environment</v>
          </cell>
          <cell r="AB1542" t="str">
            <v>2100</v>
          </cell>
          <cell r="AC1542" t="str">
            <v>41</v>
          </cell>
          <cell r="AD1542" t="str">
            <v>OnGo</v>
          </cell>
        </row>
        <row r="1543">
          <cell r="A1543" t="str">
            <v>P-Z1-C00-070</v>
          </cell>
          <cell r="B1543" t="str">
            <v>5110155000554</v>
          </cell>
          <cell r="C1543" t="str">
            <v>Multi-Countries</v>
          </cell>
          <cell r="D1543" t="str">
            <v/>
          </cell>
          <cell r="E1543" t="str">
            <v/>
          </cell>
          <cell r="F1543" t="str">
            <v/>
          </cell>
          <cell r="G1543" t="str">
            <v/>
          </cell>
          <cell r="H1543" t="str">
            <v/>
          </cell>
          <cell r="I1543">
            <v>81064.37</v>
          </cell>
          <cell r="J1543">
            <v>11671.32</v>
          </cell>
          <cell r="K1543">
            <v>172447.93</v>
          </cell>
          <cell r="L1543" t="str">
            <v/>
          </cell>
          <cell r="M1543">
            <v>265183.62</v>
          </cell>
          <cell r="Q1543" t="str">
            <v>SOV</v>
          </cell>
          <cell r="R1543">
            <v>0.25</v>
          </cell>
          <cell r="T1543" t="str">
            <v>TCHAD-ABN PROGRAMME INTEGRE DE DEVELOPPEMENT  ET D'ADAPTATIO</v>
          </cell>
          <cell r="U1543" t="str">
            <v>AHAI2</v>
          </cell>
          <cell r="V1543" t="str">
            <v>C</v>
          </cell>
          <cell r="W1543" t="str">
            <v>Environment</v>
          </cell>
          <cell r="X1543" t="str">
            <v>C0</v>
          </cell>
          <cell r="Y1543" t="str">
            <v>Environment</v>
          </cell>
          <cell r="Z1543" t="str">
            <v>C00</v>
          </cell>
          <cell r="AA1543" t="str">
            <v>Environment</v>
          </cell>
          <cell r="AB1543" t="str">
            <v>5110</v>
          </cell>
          <cell r="AC1543" t="str">
            <v>41</v>
          </cell>
          <cell r="AD1543" t="str">
            <v>OnGo</v>
          </cell>
        </row>
        <row r="1544">
          <cell r="A1544" t="str">
            <v>P-Z1-C00-070</v>
          </cell>
          <cell r="B1544" t="str">
            <v>5585155000101</v>
          </cell>
          <cell r="C1544" t="str">
            <v>Multi-Countries</v>
          </cell>
          <cell r="D1544" t="str">
            <v/>
          </cell>
          <cell r="E1544" t="str">
            <v/>
          </cell>
          <cell r="F1544" t="str">
            <v/>
          </cell>
          <cell r="G1544" t="str">
            <v/>
          </cell>
          <cell r="H1544" t="str">
            <v/>
          </cell>
          <cell r="I1544" t="str">
            <v/>
          </cell>
          <cell r="J1544" t="str">
            <v/>
          </cell>
          <cell r="K1544">
            <v>339137.63</v>
          </cell>
          <cell r="L1544">
            <v>114658.91</v>
          </cell>
          <cell r="M1544">
            <v>453796.54000000004</v>
          </cell>
          <cell r="Q1544" t="str">
            <v>SOV</v>
          </cell>
          <cell r="R1544">
            <v>0.25</v>
          </cell>
          <cell r="T1544" t="str">
            <v>TCHAD-ABN PROGRAMME INTEGRE DE DEVELOPPEMENT  ET D'ADAPTATIO</v>
          </cell>
          <cell r="U1544" t="str">
            <v>AHAI2</v>
          </cell>
          <cell r="V1544" t="str">
            <v>C</v>
          </cell>
          <cell r="W1544" t="str">
            <v>Environment</v>
          </cell>
          <cell r="X1544" t="str">
            <v>C0</v>
          </cell>
          <cell r="Y1544" t="str">
            <v>Environment</v>
          </cell>
          <cell r="Z1544" t="str">
            <v>C00</v>
          </cell>
          <cell r="AA1544" t="str">
            <v>Environment</v>
          </cell>
          <cell r="AB1544" t="str">
            <v>5585</v>
          </cell>
          <cell r="AC1544" t="str">
            <v>41</v>
          </cell>
          <cell r="AD1544" t="str">
            <v>OnGo</v>
          </cell>
        </row>
        <row r="1545">
          <cell r="A1545" t="str">
            <v>P-Z1-C00-070</v>
          </cell>
          <cell r="B1545" t="str">
            <v>5900155015103</v>
          </cell>
          <cell r="C1545" t="str">
            <v>Multi-Countries</v>
          </cell>
          <cell r="D1545" t="str">
            <v/>
          </cell>
          <cell r="E1545" t="str">
            <v/>
          </cell>
          <cell r="F1545" t="str">
            <v/>
          </cell>
          <cell r="G1545" t="str">
            <v/>
          </cell>
          <cell r="H1545" t="str">
            <v/>
          </cell>
          <cell r="I1545" t="str">
            <v/>
          </cell>
          <cell r="J1545">
            <v>12634.21</v>
          </cell>
          <cell r="K1545" t="str">
            <v/>
          </cell>
          <cell r="L1545" t="str">
            <v/>
          </cell>
          <cell r="M1545">
            <v>12634.21</v>
          </cell>
          <cell r="Q1545" t="str">
            <v>SOV</v>
          </cell>
          <cell r="R1545">
            <v>0.25</v>
          </cell>
          <cell r="T1545" t="str">
            <v>TCHAD-ABN PROGRAMME INTEGRE DE DEVELOPPEMENT  ET D'ADAPTATIO</v>
          </cell>
          <cell r="U1545" t="str">
            <v>AHAI2</v>
          </cell>
          <cell r="V1545" t="str">
            <v>C</v>
          </cell>
          <cell r="W1545" t="str">
            <v>Environment</v>
          </cell>
          <cell r="X1545" t="str">
            <v>C0</v>
          </cell>
          <cell r="Y1545" t="str">
            <v>Environment</v>
          </cell>
          <cell r="Z1545" t="str">
            <v>C00</v>
          </cell>
          <cell r="AA1545" t="str">
            <v>Environment</v>
          </cell>
          <cell r="AB1545" t="str">
            <v>5900</v>
          </cell>
          <cell r="AC1545" t="str">
            <v>41</v>
          </cell>
          <cell r="AD1545" t="str">
            <v>OnGo</v>
          </cell>
        </row>
        <row r="1546">
          <cell r="A1546" t="str">
            <v>P-Z1-C00-071</v>
          </cell>
          <cell r="B1546" t="str">
            <v>2100155038973</v>
          </cell>
          <cell r="C1546" t="str">
            <v>Multi-Countries</v>
          </cell>
          <cell r="D1546" t="str">
            <v/>
          </cell>
          <cell r="E1546" t="str">
            <v/>
          </cell>
          <cell r="F1546" t="str">
            <v/>
          </cell>
          <cell r="G1546" t="str">
            <v/>
          </cell>
          <cell r="H1546">
            <v>87415.71</v>
          </cell>
          <cell r="I1546">
            <v>164072.51</v>
          </cell>
          <cell r="J1546">
            <v>267393.37</v>
          </cell>
          <cell r="K1546">
            <v>203940.81</v>
          </cell>
          <cell r="L1546">
            <v>186959.74</v>
          </cell>
          <cell r="M1546">
            <v>909782.14</v>
          </cell>
          <cell r="Q1546" t="str">
            <v>SOV</v>
          </cell>
          <cell r="R1546">
            <v>0.25</v>
          </cell>
          <cell r="T1546" t="str">
            <v>NIGER - PROGRAMME INTEGRÉ DE DÉVELOPPEMENT ET D’ADAPTATION A</v>
          </cell>
          <cell r="U1546" t="str">
            <v>AHAI2</v>
          </cell>
          <cell r="V1546" t="str">
            <v>C</v>
          </cell>
          <cell r="W1546" t="str">
            <v>Environment</v>
          </cell>
          <cell r="X1546" t="str">
            <v>C0</v>
          </cell>
          <cell r="Y1546" t="str">
            <v>Environment</v>
          </cell>
          <cell r="Z1546" t="str">
            <v>C00</v>
          </cell>
          <cell r="AA1546" t="str">
            <v>Environment</v>
          </cell>
          <cell r="AB1546" t="str">
            <v>2100</v>
          </cell>
          <cell r="AC1546" t="str">
            <v>41</v>
          </cell>
          <cell r="AD1546" t="str">
            <v>OnGo</v>
          </cell>
        </row>
        <row r="1547">
          <cell r="A1547" t="str">
            <v>P-Z1-C00-071</v>
          </cell>
          <cell r="B1547" t="str">
            <v>5110155000552</v>
          </cell>
          <cell r="C1547" t="str">
            <v>Multi-Countries</v>
          </cell>
          <cell r="D1547" t="str">
            <v/>
          </cell>
          <cell r="E1547" t="str">
            <v/>
          </cell>
          <cell r="F1547" t="str">
            <v/>
          </cell>
          <cell r="G1547" t="str">
            <v/>
          </cell>
          <cell r="H1547">
            <v>49341.01</v>
          </cell>
          <cell r="I1547" t="str">
            <v/>
          </cell>
          <cell r="J1547">
            <v>237861.25</v>
          </cell>
          <cell r="K1547">
            <v>461131.18</v>
          </cell>
          <cell r="L1547">
            <v>44904.91</v>
          </cell>
          <cell r="M1547">
            <v>793238.35</v>
          </cell>
          <cell r="Q1547" t="str">
            <v>SOV</v>
          </cell>
          <cell r="R1547">
            <v>0.25</v>
          </cell>
          <cell r="T1547" t="str">
            <v>NIGER - PROGRAMME INTEGRÉ DE DÉVELOPPEMENT ET D’ADAPTATION A</v>
          </cell>
          <cell r="U1547" t="str">
            <v>AHAI2</v>
          </cell>
          <cell r="V1547" t="str">
            <v>C</v>
          </cell>
          <cell r="W1547" t="str">
            <v>Environment</v>
          </cell>
          <cell r="X1547" t="str">
            <v>C0</v>
          </cell>
          <cell r="Y1547" t="str">
            <v>Environment</v>
          </cell>
          <cell r="Z1547" t="str">
            <v>C00</v>
          </cell>
          <cell r="AA1547" t="str">
            <v>Environment</v>
          </cell>
          <cell r="AB1547" t="str">
            <v>5110</v>
          </cell>
          <cell r="AC1547" t="str">
            <v>41</v>
          </cell>
          <cell r="AD1547" t="str">
            <v>OnGo</v>
          </cell>
        </row>
        <row r="1548">
          <cell r="A1548" t="str">
            <v>P-Z1-C00-071</v>
          </cell>
          <cell r="B1548" t="str">
            <v>5585150000007</v>
          </cell>
          <cell r="C1548" t="str">
            <v>Niger</v>
          </cell>
          <cell r="D1548" t="str">
            <v/>
          </cell>
          <cell r="E1548" t="str">
            <v/>
          </cell>
          <cell r="F1548" t="str">
            <v/>
          </cell>
          <cell r="G1548" t="str">
            <v/>
          </cell>
          <cell r="H1548" t="str">
            <v/>
          </cell>
          <cell r="I1548" t="str">
            <v/>
          </cell>
          <cell r="J1548" t="str">
            <v/>
          </cell>
          <cell r="K1548" t="str">
            <v/>
          </cell>
          <cell r="L1548" t="str">
            <v/>
          </cell>
          <cell r="M1548">
            <v>0</v>
          </cell>
          <cell r="Q1548" t="str">
            <v>SOV</v>
          </cell>
          <cell r="R1548">
            <v>0.25</v>
          </cell>
          <cell r="T1548" t="str">
            <v>NIGER - PROGRAMME INTEGRÉ DE DÉVELOPPEMENT ET D’ADAPTATION A</v>
          </cell>
          <cell r="U1548" t="str">
            <v>AHAI2</v>
          </cell>
          <cell r="V1548" t="str">
            <v>C</v>
          </cell>
          <cell r="W1548" t="str">
            <v>Environment</v>
          </cell>
          <cell r="X1548" t="str">
            <v>C0</v>
          </cell>
          <cell r="Y1548" t="str">
            <v>Environment</v>
          </cell>
          <cell r="Z1548" t="str">
            <v>C00</v>
          </cell>
          <cell r="AA1548" t="str">
            <v>Environment</v>
          </cell>
          <cell r="AB1548" t="str">
            <v>5585</v>
          </cell>
          <cell r="AC1548" t="str">
            <v>10</v>
          </cell>
          <cell r="AD1548" t="str">
            <v>OnGo</v>
          </cell>
        </row>
        <row r="1549">
          <cell r="A1549" t="str">
            <v>P-Z1-C00-071</v>
          </cell>
          <cell r="B1549" t="str">
            <v>5585155000007</v>
          </cell>
          <cell r="C1549" t="str">
            <v>Multi-Countries</v>
          </cell>
          <cell r="D1549" t="str">
            <v/>
          </cell>
          <cell r="E1549" t="str">
            <v/>
          </cell>
          <cell r="F1549" t="str">
            <v/>
          </cell>
          <cell r="G1549" t="str">
            <v/>
          </cell>
          <cell r="H1549" t="str">
            <v/>
          </cell>
          <cell r="I1549" t="str">
            <v/>
          </cell>
          <cell r="J1549" t="str">
            <v/>
          </cell>
          <cell r="K1549">
            <v>27635</v>
          </cell>
          <cell r="L1549">
            <v>845149.66999999993</v>
          </cell>
          <cell r="M1549">
            <v>872784.66999999993</v>
          </cell>
          <cell r="Q1549" t="str">
            <v>SOV</v>
          </cell>
          <cell r="R1549">
            <v>0.25</v>
          </cell>
          <cell r="T1549" t="str">
            <v>NIGER - PROGRAMME INTEGRÉ DE DÉVELOPPEMENT ET D’ADAPTATION A</v>
          </cell>
          <cell r="U1549" t="str">
            <v>AHAI2</v>
          </cell>
          <cell r="V1549" t="str">
            <v>C</v>
          </cell>
          <cell r="W1549" t="str">
            <v>Environment</v>
          </cell>
          <cell r="X1549" t="str">
            <v>C0</v>
          </cell>
          <cell r="Y1549" t="str">
            <v>Environment</v>
          </cell>
          <cell r="Z1549" t="str">
            <v>C00</v>
          </cell>
          <cell r="AA1549" t="str">
            <v>Environment</v>
          </cell>
          <cell r="AB1549" t="str">
            <v>5585</v>
          </cell>
          <cell r="AC1549" t="str">
            <v>41</v>
          </cell>
          <cell r="AD1549" t="str">
            <v>OnGo</v>
          </cell>
        </row>
        <row r="1550">
          <cell r="A1550" t="str">
            <v>P-Z1-C00-072</v>
          </cell>
          <cell r="B1550" t="str">
            <v>2100155042220</v>
          </cell>
          <cell r="C1550" t="str">
            <v>Multi-Countries</v>
          </cell>
          <cell r="D1550" t="str">
            <v/>
          </cell>
          <cell r="E1550" t="str">
            <v/>
          </cell>
          <cell r="F1550" t="str">
            <v/>
          </cell>
          <cell r="G1550" t="str">
            <v/>
          </cell>
          <cell r="H1550" t="str">
            <v/>
          </cell>
          <cell r="I1550" t="str">
            <v/>
          </cell>
          <cell r="J1550" t="str">
            <v/>
          </cell>
          <cell r="K1550" t="str">
            <v/>
          </cell>
          <cell r="L1550" t="str">
            <v/>
          </cell>
          <cell r="M1550">
            <v>0</v>
          </cell>
          <cell r="Q1550" t="str">
            <v>SOV</v>
          </cell>
          <cell r="R1550">
            <v>1</v>
          </cell>
          <cell r="T1550" t="str">
            <v>PROJ2 DUPROGRAM DERENFORCEMENT DELARÉSILIENCE ÀL’INSÉCURITÉ</v>
          </cell>
          <cell r="U1550" t="str">
            <v>AHAI2</v>
          </cell>
          <cell r="V1550" t="str">
            <v>C</v>
          </cell>
          <cell r="W1550" t="str">
            <v>Environment</v>
          </cell>
          <cell r="X1550" t="str">
            <v>C0</v>
          </cell>
          <cell r="Y1550" t="str">
            <v>Environment</v>
          </cell>
          <cell r="Z1550" t="str">
            <v>C00</v>
          </cell>
          <cell r="AA1550" t="str">
            <v>Environment</v>
          </cell>
          <cell r="AB1550" t="str">
            <v>2100</v>
          </cell>
          <cell r="AC1550" t="str">
            <v>40</v>
          </cell>
          <cell r="AD1550" t="str">
            <v>APVD</v>
          </cell>
        </row>
        <row r="1551">
          <cell r="A1551" t="str">
            <v>P-Z1-C00-073</v>
          </cell>
          <cell r="B1551" t="str">
            <v>2100155041172</v>
          </cell>
          <cell r="C1551" t="str">
            <v>Multi-Countries</v>
          </cell>
          <cell r="D1551" t="str">
            <v/>
          </cell>
          <cell r="E1551" t="str">
            <v/>
          </cell>
          <cell r="F1551" t="str">
            <v/>
          </cell>
          <cell r="G1551" t="str">
            <v/>
          </cell>
          <cell r="H1551" t="str">
            <v/>
          </cell>
          <cell r="I1551" t="str">
            <v/>
          </cell>
          <cell r="J1551" t="str">
            <v/>
          </cell>
          <cell r="K1551">
            <v>687155.15</v>
          </cell>
          <cell r="L1551" t="str">
            <v/>
          </cell>
          <cell r="M1551">
            <v>687155.15</v>
          </cell>
          <cell r="Q1551" t="str">
            <v>SOV</v>
          </cell>
          <cell r="R1551">
            <v>0.5</v>
          </cell>
          <cell r="T1551" t="str">
            <v>IGAD-PROGRAM TO BUILD RESILIENCE FOR FOOD AND NUTRITION SECU</v>
          </cell>
          <cell r="U1551" t="str">
            <v>AHAI2</v>
          </cell>
          <cell r="V1551" t="str">
            <v>C</v>
          </cell>
          <cell r="W1551" t="str">
            <v>Environment</v>
          </cell>
          <cell r="X1551" t="str">
            <v>C0</v>
          </cell>
          <cell r="Y1551" t="str">
            <v>Environment</v>
          </cell>
          <cell r="Z1551" t="str">
            <v>C00</v>
          </cell>
          <cell r="AA1551" t="str">
            <v>Environment</v>
          </cell>
          <cell r="AB1551" t="str">
            <v>2100</v>
          </cell>
          <cell r="AC1551" t="str">
            <v>41</v>
          </cell>
          <cell r="AD1551" t="str">
            <v>APVD</v>
          </cell>
        </row>
        <row r="1552">
          <cell r="A1552" t="str">
            <v>P-Z1-C00-073</v>
          </cell>
          <cell r="B1552" t="str">
            <v>2100155041684</v>
          </cell>
          <cell r="C1552" t="str">
            <v>Multi-Countries</v>
          </cell>
          <cell r="D1552" t="str">
            <v/>
          </cell>
          <cell r="E1552" t="str">
            <v/>
          </cell>
          <cell r="F1552" t="str">
            <v/>
          </cell>
          <cell r="G1552" t="str">
            <v/>
          </cell>
          <cell r="H1552" t="str">
            <v/>
          </cell>
          <cell r="I1552" t="str">
            <v/>
          </cell>
          <cell r="J1552" t="str">
            <v/>
          </cell>
          <cell r="K1552">
            <v>226627.84</v>
          </cell>
          <cell r="L1552" t="str">
            <v/>
          </cell>
          <cell r="M1552">
            <v>226627.84</v>
          </cell>
          <cell r="Q1552" t="str">
            <v>SOV</v>
          </cell>
          <cell r="R1552">
            <v>0.5</v>
          </cell>
          <cell r="T1552" t="str">
            <v>IGAD-PROGRAM TO BUILD RESILIENCE FOR FOOD AND NUTRITION SECU</v>
          </cell>
          <cell r="U1552" t="str">
            <v>AHAI2</v>
          </cell>
          <cell r="V1552" t="str">
            <v>C</v>
          </cell>
          <cell r="W1552" t="str">
            <v>Environment</v>
          </cell>
          <cell r="X1552" t="str">
            <v>C0</v>
          </cell>
          <cell r="Y1552" t="str">
            <v>Environment</v>
          </cell>
          <cell r="Z1552" t="str">
            <v>C00</v>
          </cell>
          <cell r="AA1552" t="str">
            <v>Environment</v>
          </cell>
          <cell r="AB1552" t="str">
            <v>2100</v>
          </cell>
          <cell r="AC1552" t="str">
            <v>40</v>
          </cell>
          <cell r="AD1552" t="str">
            <v>APVD</v>
          </cell>
        </row>
        <row r="1553">
          <cell r="A1553" t="str">
            <v>P-Z1-C00-075</v>
          </cell>
          <cell r="B1553" t="str">
            <v>2100150043498</v>
          </cell>
          <cell r="C1553" t="str">
            <v>Zambia</v>
          </cell>
          <cell r="D1553" t="str">
            <v/>
          </cell>
          <cell r="E1553" t="str">
            <v/>
          </cell>
          <cell r="F1553" t="str">
            <v/>
          </cell>
          <cell r="G1553" t="str">
            <v/>
          </cell>
          <cell r="H1553" t="str">
            <v/>
          </cell>
          <cell r="I1553" t="str">
            <v/>
          </cell>
          <cell r="J1553" t="str">
            <v/>
          </cell>
          <cell r="K1553" t="str">
            <v/>
          </cell>
          <cell r="L1553" t="str">
            <v/>
          </cell>
          <cell r="M1553">
            <v>0</v>
          </cell>
          <cell r="Q1553" t="str">
            <v>SOV</v>
          </cell>
          <cell r="R1553">
            <v>1</v>
          </cell>
          <cell r="T1553" t="str">
            <v>PROGRAMME FOR INTEGRATED DEVELOPMENT AND ADAPTATION TO CLIMA</v>
          </cell>
          <cell r="U1553" t="str">
            <v>AHAI2</v>
          </cell>
          <cell r="V1553" t="str">
            <v>C</v>
          </cell>
          <cell r="W1553" t="str">
            <v>Environment</v>
          </cell>
          <cell r="X1553" t="str">
            <v>C0</v>
          </cell>
          <cell r="Y1553" t="str">
            <v>Environment</v>
          </cell>
          <cell r="Z1553" t="str">
            <v>C00</v>
          </cell>
          <cell r="AA1553" t="str">
            <v>Environment</v>
          </cell>
          <cell r="AB1553" t="str">
            <v>2100</v>
          </cell>
          <cell r="AC1553" t="str">
            <v>10</v>
          </cell>
          <cell r="AD1553" t="str">
            <v>APVD</v>
          </cell>
        </row>
        <row r="1554">
          <cell r="A1554" t="str">
            <v>P-Z1-C00-076</v>
          </cell>
          <cell r="B1554" t="str">
            <v>5700155003402</v>
          </cell>
          <cell r="C1554" t="str">
            <v>Multi-Countries</v>
          </cell>
          <cell r="D1554" t="str">
            <v/>
          </cell>
          <cell r="E1554" t="str">
            <v/>
          </cell>
          <cell r="F1554" t="str">
            <v/>
          </cell>
          <cell r="G1554" t="str">
            <v/>
          </cell>
          <cell r="H1554" t="str">
            <v/>
          </cell>
          <cell r="I1554">
            <v>151544.94999999998</v>
          </cell>
          <cell r="J1554">
            <v>422645.12</v>
          </cell>
          <cell r="K1554">
            <v>7514.05</v>
          </cell>
          <cell r="L1554">
            <v>62036.320000000007</v>
          </cell>
          <cell r="M1554">
            <v>643740.43999999994</v>
          </cell>
          <cell r="Q1554" t="str">
            <v>SOV</v>
          </cell>
          <cell r="R1554">
            <v>1</v>
          </cell>
          <cell r="T1554" t="str">
            <v>FAPA: PRIVATE SECTOR INVESTMENT INITIATIVE FOR NDCS IN AFRIC</v>
          </cell>
          <cell r="U1554" t="str">
            <v>PECG2</v>
          </cell>
          <cell r="V1554" t="str">
            <v>C</v>
          </cell>
          <cell r="W1554" t="str">
            <v>Environment</v>
          </cell>
          <cell r="X1554" t="str">
            <v>C0</v>
          </cell>
          <cell r="Y1554" t="str">
            <v>Environment</v>
          </cell>
          <cell r="Z1554" t="str">
            <v>C00</v>
          </cell>
          <cell r="AA1554" t="str">
            <v>Environment</v>
          </cell>
          <cell r="AB1554" t="str">
            <v>5700</v>
          </cell>
          <cell r="AC1554" t="str">
            <v>40</v>
          </cell>
          <cell r="AD1554" t="str">
            <v>OnGo</v>
          </cell>
        </row>
        <row r="1555">
          <cell r="A1555" t="str">
            <v>P-Z1-C00-079</v>
          </cell>
          <cell r="B1555" t="str">
            <v>2100155041169</v>
          </cell>
          <cell r="C1555" t="str">
            <v>Multi-Countries</v>
          </cell>
          <cell r="D1555" t="str">
            <v/>
          </cell>
          <cell r="E1555" t="str">
            <v/>
          </cell>
          <cell r="F1555" t="str">
            <v/>
          </cell>
          <cell r="G1555" t="str">
            <v/>
          </cell>
          <cell r="H1555" t="str">
            <v/>
          </cell>
          <cell r="I1555" t="str">
            <v/>
          </cell>
          <cell r="J1555" t="str">
            <v/>
          </cell>
          <cell r="K1555">
            <v>76525.570000000007</v>
          </cell>
          <cell r="L1555">
            <v>139164.79</v>
          </cell>
          <cell r="M1555">
            <v>215690.36000000002</v>
          </cell>
          <cell r="Q1555" t="str">
            <v>SOV</v>
          </cell>
          <cell r="R1555">
            <v>1</v>
          </cell>
          <cell r="T1555" t="str">
            <v>DJIBOUTI - PROGRAM TO BUILD RESILIENCE FOR FOOD AND NUTRITIO</v>
          </cell>
          <cell r="U1555" t="str">
            <v>AHAI4</v>
          </cell>
          <cell r="V1555" t="str">
            <v>C</v>
          </cell>
          <cell r="W1555" t="str">
            <v>Environment</v>
          </cell>
          <cell r="X1555" t="str">
            <v>C0</v>
          </cell>
          <cell r="Y1555" t="str">
            <v>Environment</v>
          </cell>
          <cell r="Z1555" t="str">
            <v>C00</v>
          </cell>
          <cell r="AA1555" t="str">
            <v>Environment</v>
          </cell>
          <cell r="AB1555" t="str">
            <v>2100</v>
          </cell>
          <cell r="AC1555" t="str">
            <v>41</v>
          </cell>
          <cell r="AD1555" t="str">
            <v>OnGo</v>
          </cell>
        </row>
        <row r="1556">
          <cell r="A1556" t="str">
            <v>P-Z1-C00-080</v>
          </cell>
          <cell r="B1556" t="str">
            <v>2100155041683</v>
          </cell>
          <cell r="C1556" t="str">
            <v>Multi-Countries</v>
          </cell>
          <cell r="D1556" t="str">
            <v/>
          </cell>
          <cell r="E1556" t="str">
            <v/>
          </cell>
          <cell r="F1556" t="str">
            <v/>
          </cell>
          <cell r="G1556" t="str">
            <v/>
          </cell>
          <cell r="H1556" t="str">
            <v/>
          </cell>
          <cell r="I1556" t="str">
            <v/>
          </cell>
          <cell r="J1556" t="str">
            <v/>
          </cell>
          <cell r="K1556" t="str">
            <v/>
          </cell>
          <cell r="L1556">
            <v>973919.13</v>
          </cell>
          <cell r="M1556">
            <v>973919.13</v>
          </cell>
          <cell r="Q1556" t="str">
            <v>SOV</v>
          </cell>
          <cell r="R1556">
            <v>1</v>
          </cell>
          <cell r="T1556" t="str">
            <v>ETHIOPIA - PROGRAM TO BUILD RESILIENCE FOR FOOD AND NUTRITIO</v>
          </cell>
          <cell r="U1556" t="str">
            <v>AHAI4</v>
          </cell>
          <cell r="V1556" t="str">
            <v>C</v>
          </cell>
          <cell r="W1556" t="str">
            <v>Environment</v>
          </cell>
          <cell r="X1556" t="str">
            <v>C0</v>
          </cell>
          <cell r="Y1556" t="str">
            <v>Environment</v>
          </cell>
          <cell r="Z1556" t="str">
            <v>C00</v>
          </cell>
          <cell r="AA1556" t="str">
            <v>Environment</v>
          </cell>
          <cell r="AB1556" t="str">
            <v>2100</v>
          </cell>
          <cell r="AC1556" t="str">
            <v>41</v>
          </cell>
          <cell r="AD1556" t="str">
            <v>OnGo</v>
          </cell>
        </row>
        <row r="1557">
          <cell r="A1557" t="str">
            <v>P-Z1-C00-081</v>
          </cell>
          <cell r="B1557" t="str">
            <v>2100150042746</v>
          </cell>
          <cell r="C1557" t="str">
            <v>Kenya</v>
          </cell>
          <cell r="D1557" t="str">
            <v/>
          </cell>
          <cell r="E1557" t="str">
            <v/>
          </cell>
          <cell r="F1557" t="str">
            <v/>
          </cell>
          <cell r="G1557" t="str">
            <v/>
          </cell>
          <cell r="H1557" t="str">
            <v/>
          </cell>
          <cell r="I1557" t="str">
            <v/>
          </cell>
          <cell r="J1557" t="str">
            <v/>
          </cell>
          <cell r="K1557">
            <v>203399.77</v>
          </cell>
          <cell r="L1557" t="str">
            <v/>
          </cell>
          <cell r="M1557">
            <v>203399.77</v>
          </cell>
          <cell r="Q1557" t="str">
            <v>SOV</v>
          </cell>
          <cell r="R1557">
            <v>1</v>
          </cell>
          <cell r="T1557" t="str">
            <v>KENYA - PROGRAM TO BUILD RESILIENCE FOR FOOD AND NUTRITION S</v>
          </cell>
          <cell r="U1557" t="str">
            <v>AHAI4</v>
          </cell>
          <cell r="V1557" t="str">
            <v>C</v>
          </cell>
          <cell r="W1557" t="str">
            <v>Environment</v>
          </cell>
          <cell r="X1557" t="str">
            <v>C0</v>
          </cell>
          <cell r="Y1557" t="str">
            <v>Environment</v>
          </cell>
          <cell r="Z1557" t="str">
            <v>C00</v>
          </cell>
          <cell r="AA1557" t="str">
            <v>Environment</v>
          </cell>
          <cell r="AB1557" t="str">
            <v>2100</v>
          </cell>
          <cell r="AC1557" t="str">
            <v>10</v>
          </cell>
          <cell r="AD1557" t="str">
            <v>APVD</v>
          </cell>
        </row>
        <row r="1558">
          <cell r="A1558" t="str">
            <v>P-Z1-C00-082</v>
          </cell>
          <cell r="B1558" t="str">
            <v>2100155041171</v>
          </cell>
          <cell r="C1558" t="str">
            <v>Multi-Countries</v>
          </cell>
          <cell r="D1558" t="str">
            <v/>
          </cell>
          <cell r="E1558" t="str">
            <v/>
          </cell>
          <cell r="F1558" t="str">
            <v/>
          </cell>
          <cell r="G1558" t="str">
            <v/>
          </cell>
          <cell r="H1558" t="str">
            <v/>
          </cell>
          <cell r="I1558" t="str">
            <v/>
          </cell>
          <cell r="J1558" t="str">
            <v/>
          </cell>
          <cell r="K1558">
            <v>28573.79</v>
          </cell>
          <cell r="L1558">
            <v>9338.94</v>
          </cell>
          <cell r="M1558">
            <v>37912.730000000003</v>
          </cell>
          <cell r="Q1558" t="str">
            <v>SOV</v>
          </cell>
          <cell r="R1558">
            <v>0.5</v>
          </cell>
          <cell r="T1558" t="str">
            <v>SOMALIA - PROGRAM TO BUILD RESILIENCE FOR FOOD AND NUTRITION</v>
          </cell>
          <cell r="U1558" t="str">
            <v>AHAI4</v>
          </cell>
          <cell r="V1558" t="str">
            <v>C</v>
          </cell>
          <cell r="W1558" t="str">
            <v>Environment</v>
          </cell>
          <cell r="X1558" t="str">
            <v>C0</v>
          </cell>
          <cell r="Y1558" t="str">
            <v>Environment</v>
          </cell>
          <cell r="Z1558" t="str">
            <v>C00</v>
          </cell>
          <cell r="AA1558" t="str">
            <v>Environment</v>
          </cell>
          <cell r="AB1558" t="str">
            <v>2100</v>
          </cell>
          <cell r="AC1558" t="str">
            <v>41</v>
          </cell>
          <cell r="AD1558" t="str">
            <v>OnGo</v>
          </cell>
        </row>
        <row r="1559">
          <cell r="A1559" t="str">
            <v>P-Z1-C00-082</v>
          </cell>
          <cell r="B1559" t="str">
            <v>5900155016703</v>
          </cell>
          <cell r="C1559" t="str">
            <v>Multi-Countries</v>
          </cell>
          <cell r="D1559" t="str">
            <v/>
          </cell>
          <cell r="E1559" t="str">
            <v/>
          </cell>
          <cell r="F1559" t="str">
            <v/>
          </cell>
          <cell r="G1559" t="str">
            <v/>
          </cell>
          <cell r="H1559" t="str">
            <v/>
          </cell>
          <cell r="I1559" t="str">
            <v/>
          </cell>
          <cell r="J1559" t="str">
            <v/>
          </cell>
          <cell r="K1559">
            <v>30335.83</v>
          </cell>
          <cell r="L1559" t="str">
            <v/>
          </cell>
          <cell r="M1559">
            <v>30335.83</v>
          </cell>
          <cell r="Q1559" t="str">
            <v>SOV</v>
          </cell>
          <cell r="R1559">
            <v>0.5</v>
          </cell>
          <cell r="T1559" t="str">
            <v>SOMALIA - PROGRAM TO BUILD RESILIENCE FOR FOOD AND NUTRITION</v>
          </cell>
          <cell r="U1559" t="str">
            <v>AHAI4</v>
          </cell>
          <cell r="V1559" t="str">
            <v>C</v>
          </cell>
          <cell r="W1559" t="str">
            <v>Environment</v>
          </cell>
          <cell r="X1559" t="str">
            <v>C0</v>
          </cell>
          <cell r="Y1559" t="str">
            <v>Environment</v>
          </cell>
          <cell r="Z1559" t="str">
            <v>C00</v>
          </cell>
          <cell r="AA1559" t="str">
            <v>Environment</v>
          </cell>
          <cell r="AB1559" t="str">
            <v>5900</v>
          </cell>
          <cell r="AC1559" t="str">
            <v>41</v>
          </cell>
          <cell r="AD1559" t="str">
            <v>OnGo</v>
          </cell>
        </row>
        <row r="1560">
          <cell r="A1560" t="str">
            <v>P-Z1-C00-083</v>
          </cell>
          <cell r="B1560" t="str">
            <v>2100155041170</v>
          </cell>
          <cell r="C1560" t="str">
            <v>Multi-Countries</v>
          </cell>
          <cell r="D1560" t="str">
            <v/>
          </cell>
          <cell r="E1560" t="str">
            <v/>
          </cell>
          <cell r="F1560" t="str">
            <v/>
          </cell>
          <cell r="G1560" t="str">
            <v/>
          </cell>
          <cell r="H1560" t="str">
            <v/>
          </cell>
          <cell r="I1560" t="str">
            <v/>
          </cell>
          <cell r="J1560" t="str">
            <v/>
          </cell>
          <cell r="K1560">
            <v>5646000</v>
          </cell>
          <cell r="L1560" t="str">
            <v/>
          </cell>
          <cell r="M1560">
            <v>5646000</v>
          </cell>
          <cell r="Q1560" t="str">
            <v>SOV</v>
          </cell>
          <cell r="R1560">
            <v>0.5</v>
          </cell>
          <cell r="T1560" t="str">
            <v>SOUTH SUDAN - PROGRAM TO BUILD RESILIENCE FOR FOOD AND NUTRI</v>
          </cell>
          <cell r="U1560" t="str">
            <v>AHAI4</v>
          </cell>
          <cell r="V1560" t="str">
            <v>C</v>
          </cell>
          <cell r="W1560" t="str">
            <v>Environment</v>
          </cell>
          <cell r="X1560" t="str">
            <v>C0</v>
          </cell>
          <cell r="Y1560" t="str">
            <v>Environment</v>
          </cell>
          <cell r="Z1560" t="str">
            <v>C00</v>
          </cell>
          <cell r="AA1560" t="str">
            <v>Environment</v>
          </cell>
          <cell r="AB1560" t="str">
            <v>2100</v>
          </cell>
          <cell r="AC1560" t="str">
            <v>41</v>
          </cell>
          <cell r="AD1560" t="str">
            <v>OnGo</v>
          </cell>
        </row>
        <row r="1561">
          <cell r="A1561" t="str">
            <v>P-Z1-C00-083</v>
          </cell>
          <cell r="B1561" t="str">
            <v>5900155016702</v>
          </cell>
          <cell r="C1561" t="str">
            <v>Multi-Countries</v>
          </cell>
          <cell r="D1561" t="str">
            <v/>
          </cell>
          <cell r="E1561" t="str">
            <v/>
          </cell>
          <cell r="F1561" t="str">
            <v/>
          </cell>
          <cell r="G1561" t="str">
            <v/>
          </cell>
          <cell r="H1561" t="str">
            <v/>
          </cell>
          <cell r="I1561" t="str">
            <v/>
          </cell>
          <cell r="J1561" t="str">
            <v/>
          </cell>
          <cell r="K1561">
            <v>1500000</v>
          </cell>
          <cell r="L1561" t="str">
            <v/>
          </cell>
          <cell r="M1561">
            <v>1500000</v>
          </cell>
          <cell r="Q1561" t="str">
            <v>SOV</v>
          </cell>
          <cell r="R1561">
            <v>0.5</v>
          </cell>
          <cell r="T1561" t="str">
            <v>SOUTH SUDAN - PROGRAM TO BUILD RESILIENCE FOR FOOD AND NUTRI</v>
          </cell>
          <cell r="U1561" t="str">
            <v>AHAI4</v>
          </cell>
          <cell r="V1561" t="str">
            <v>C</v>
          </cell>
          <cell r="W1561" t="str">
            <v>Environment</v>
          </cell>
          <cell r="X1561" t="str">
            <v>C0</v>
          </cell>
          <cell r="Y1561" t="str">
            <v>Environment</v>
          </cell>
          <cell r="Z1561" t="str">
            <v>C00</v>
          </cell>
          <cell r="AA1561" t="str">
            <v>Environment</v>
          </cell>
          <cell r="AB1561" t="str">
            <v>5900</v>
          </cell>
          <cell r="AC1561" t="str">
            <v>41</v>
          </cell>
          <cell r="AD1561" t="str">
            <v>OnGo</v>
          </cell>
        </row>
        <row r="1562">
          <cell r="A1562" t="str">
            <v>P-Z1-C00-089</v>
          </cell>
          <cell r="B1562" t="str">
            <v>2100150043443</v>
          </cell>
          <cell r="C1562" t="str">
            <v>Senegal</v>
          </cell>
          <cell r="D1562" t="str">
            <v/>
          </cell>
          <cell r="E1562" t="str">
            <v/>
          </cell>
          <cell r="F1562" t="str">
            <v/>
          </cell>
          <cell r="G1562" t="str">
            <v/>
          </cell>
          <cell r="H1562" t="str">
            <v/>
          </cell>
          <cell r="I1562" t="str">
            <v/>
          </cell>
          <cell r="J1562" t="str">
            <v/>
          </cell>
          <cell r="K1562" t="str">
            <v/>
          </cell>
          <cell r="L1562">
            <v>120349.63</v>
          </cell>
          <cell r="M1562">
            <v>120349.63</v>
          </cell>
          <cell r="Q1562" t="str">
            <v>SOV</v>
          </cell>
          <cell r="R1562">
            <v>1</v>
          </cell>
          <cell r="T1562" t="str">
            <v>SENEGALE-PROJECT 2 OF THE FOOD AND NUTRITION INSECURITY RESI</v>
          </cell>
          <cell r="U1562" t="str">
            <v>AHAI2</v>
          </cell>
          <cell r="V1562" t="str">
            <v>C</v>
          </cell>
          <cell r="W1562" t="str">
            <v>Environment</v>
          </cell>
          <cell r="X1562" t="str">
            <v>C0</v>
          </cell>
          <cell r="Y1562" t="str">
            <v>Environment</v>
          </cell>
          <cell r="Z1562" t="str">
            <v>C00</v>
          </cell>
          <cell r="AA1562" t="str">
            <v>Environment</v>
          </cell>
          <cell r="AB1562" t="str">
            <v>2100</v>
          </cell>
          <cell r="AC1562" t="str">
            <v>10</v>
          </cell>
          <cell r="AD1562" t="str">
            <v>APVD</v>
          </cell>
        </row>
        <row r="1563">
          <cell r="A1563" t="str">
            <v>P-Z1-C00-090</v>
          </cell>
          <cell r="B1563" t="str">
            <v>2100150043444</v>
          </cell>
          <cell r="C1563" t="str">
            <v>Multi-Countries</v>
          </cell>
          <cell r="D1563" t="str">
            <v/>
          </cell>
          <cell r="E1563" t="str">
            <v/>
          </cell>
          <cell r="F1563" t="str">
            <v/>
          </cell>
          <cell r="G1563" t="str">
            <v/>
          </cell>
          <cell r="H1563" t="str">
            <v/>
          </cell>
          <cell r="I1563" t="str">
            <v/>
          </cell>
          <cell r="J1563" t="str">
            <v/>
          </cell>
          <cell r="K1563" t="str">
            <v/>
          </cell>
          <cell r="L1563" t="str">
            <v/>
          </cell>
          <cell r="M1563">
            <v>0</v>
          </cell>
          <cell r="Q1563" t="str">
            <v>SOV</v>
          </cell>
          <cell r="R1563">
            <v>1</v>
          </cell>
          <cell r="T1563" t="str">
            <v>NIGER-PROJECT 2 OF THE FOOD AND NUTRITION INSECURITY RESILIE</v>
          </cell>
          <cell r="U1563" t="str">
            <v>AHAI2</v>
          </cell>
          <cell r="V1563" t="str">
            <v>C</v>
          </cell>
          <cell r="W1563" t="str">
            <v>Environment</v>
          </cell>
          <cell r="X1563" t="str">
            <v>C0</v>
          </cell>
          <cell r="Y1563" t="str">
            <v>Environment</v>
          </cell>
          <cell r="Z1563" t="str">
            <v>C00</v>
          </cell>
          <cell r="AA1563" t="str">
            <v>Environment</v>
          </cell>
          <cell r="AB1563" t="str">
            <v>2100</v>
          </cell>
          <cell r="AC1563" t="str">
            <v>10</v>
          </cell>
          <cell r="AD1563" t="str">
            <v>APVD</v>
          </cell>
        </row>
        <row r="1564">
          <cell r="A1564" t="str">
            <v>P-Z1-C00-091</v>
          </cell>
          <cell r="B1564" t="str">
            <v>2100150043445</v>
          </cell>
          <cell r="C1564" t="str">
            <v>Mali</v>
          </cell>
          <cell r="D1564" t="str">
            <v/>
          </cell>
          <cell r="E1564" t="str">
            <v/>
          </cell>
          <cell r="F1564" t="str">
            <v/>
          </cell>
          <cell r="G1564" t="str">
            <v/>
          </cell>
          <cell r="H1564" t="str">
            <v/>
          </cell>
          <cell r="I1564" t="str">
            <v/>
          </cell>
          <cell r="J1564" t="str">
            <v/>
          </cell>
          <cell r="K1564" t="str">
            <v/>
          </cell>
          <cell r="L1564" t="str">
            <v/>
          </cell>
          <cell r="M1564">
            <v>0</v>
          </cell>
          <cell r="Q1564" t="str">
            <v>SOV</v>
          </cell>
          <cell r="R1564">
            <v>0.5</v>
          </cell>
          <cell r="T1564" t="str">
            <v>MALI-PROJECT 2 OF THE FOOD AND NUTRITION INSECURITY RESILIEN</v>
          </cell>
          <cell r="U1564" t="str">
            <v>AHAI2</v>
          </cell>
          <cell r="V1564" t="str">
            <v>C</v>
          </cell>
          <cell r="W1564" t="str">
            <v>Environment</v>
          </cell>
          <cell r="X1564" t="str">
            <v>C0</v>
          </cell>
          <cell r="Y1564" t="str">
            <v>Environment</v>
          </cell>
          <cell r="Z1564" t="str">
            <v>C00</v>
          </cell>
          <cell r="AA1564" t="str">
            <v>Environment</v>
          </cell>
          <cell r="AB1564" t="str">
            <v>2100</v>
          </cell>
          <cell r="AC1564" t="str">
            <v>10</v>
          </cell>
          <cell r="AD1564" t="str">
            <v>APVD</v>
          </cell>
        </row>
        <row r="1565">
          <cell r="A1565" t="str">
            <v>P-Z1-C00-091</v>
          </cell>
          <cell r="B1565" t="str">
            <v>2100155042216</v>
          </cell>
          <cell r="C1565" t="str">
            <v>Multi-Countries</v>
          </cell>
          <cell r="D1565" t="str">
            <v/>
          </cell>
          <cell r="E1565" t="str">
            <v/>
          </cell>
          <cell r="F1565" t="str">
            <v/>
          </cell>
          <cell r="G1565" t="str">
            <v/>
          </cell>
          <cell r="H1565" t="str">
            <v/>
          </cell>
          <cell r="I1565" t="str">
            <v/>
          </cell>
          <cell r="J1565" t="str">
            <v/>
          </cell>
          <cell r="K1565" t="str">
            <v/>
          </cell>
          <cell r="L1565" t="str">
            <v/>
          </cell>
          <cell r="M1565">
            <v>0</v>
          </cell>
          <cell r="Q1565" t="str">
            <v>SOV</v>
          </cell>
          <cell r="R1565">
            <v>0.5</v>
          </cell>
          <cell r="T1565" t="str">
            <v>MALI-PROJECT 2 OF THE FOOD AND NUTRITION INSECURITY RESILIEN</v>
          </cell>
          <cell r="U1565" t="str">
            <v>AHAI2</v>
          </cell>
          <cell r="V1565" t="str">
            <v>C</v>
          </cell>
          <cell r="W1565" t="str">
            <v>Environment</v>
          </cell>
          <cell r="X1565" t="str">
            <v>C0</v>
          </cell>
          <cell r="Y1565" t="str">
            <v>Environment</v>
          </cell>
          <cell r="Z1565" t="str">
            <v>C00</v>
          </cell>
          <cell r="AA1565" t="str">
            <v>Environment</v>
          </cell>
          <cell r="AB1565" t="str">
            <v>2100</v>
          </cell>
          <cell r="AC1565" t="str">
            <v>40</v>
          </cell>
          <cell r="AD1565" t="str">
            <v>APVD</v>
          </cell>
        </row>
        <row r="1566">
          <cell r="A1566" t="str">
            <v>P-Z1-C00-092</v>
          </cell>
          <cell r="B1566" t="str">
            <v>2100155042217</v>
          </cell>
          <cell r="C1566" t="str">
            <v>Multi-Countries</v>
          </cell>
          <cell r="D1566" t="str">
            <v/>
          </cell>
          <cell r="E1566" t="str">
            <v/>
          </cell>
          <cell r="F1566" t="str">
            <v/>
          </cell>
          <cell r="G1566" t="str">
            <v/>
          </cell>
          <cell r="H1566" t="str">
            <v/>
          </cell>
          <cell r="I1566" t="str">
            <v/>
          </cell>
          <cell r="J1566" t="str">
            <v/>
          </cell>
          <cell r="K1566" t="str">
            <v/>
          </cell>
          <cell r="L1566" t="str">
            <v/>
          </cell>
          <cell r="M1566">
            <v>0</v>
          </cell>
          <cell r="Q1566" t="str">
            <v>SOV</v>
          </cell>
          <cell r="R1566">
            <v>1</v>
          </cell>
          <cell r="T1566" t="str">
            <v>GUINÉE-PROJECT 2 OF THE FOOD AND NUTRITION INSECURITY RESILI</v>
          </cell>
          <cell r="U1566" t="str">
            <v>AHAI2</v>
          </cell>
          <cell r="V1566" t="str">
            <v>C</v>
          </cell>
          <cell r="W1566" t="str">
            <v>Environment</v>
          </cell>
          <cell r="X1566" t="str">
            <v>C0</v>
          </cell>
          <cell r="Y1566" t="str">
            <v>Environment</v>
          </cell>
          <cell r="Z1566" t="str">
            <v>C00</v>
          </cell>
          <cell r="AA1566" t="str">
            <v>Environment</v>
          </cell>
          <cell r="AB1566" t="str">
            <v>2100</v>
          </cell>
          <cell r="AC1566" t="str">
            <v>40</v>
          </cell>
          <cell r="AD1566" t="str">
            <v>APVD</v>
          </cell>
        </row>
        <row r="1567">
          <cell r="A1567" t="str">
            <v>P-Z1-C00-093</v>
          </cell>
          <cell r="B1567" t="str">
            <v>2100155042218</v>
          </cell>
          <cell r="C1567" t="str">
            <v>Multi-Countries</v>
          </cell>
          <cell r="D1567" t="str">
            <v/>
          </cell>
          <cell r="E1567" t="str">
            <v/>
          </cell>
          <cell r="F1567" t="str">
            <v/>
          </cell>
          <cell r="G1567" t="str">
            <v/>
          </cell>
          <cell r="H1567" t="str">
            <v/>
          </cell>
          <cell r="I1567" t="str">
            <v/>
          </cell>
          <cell r="J1567" t="str">
            <v/>
          </cell>
          <cell r="K1567" t="str">
            <v/>
          </cell>
          <cell r="L1567" t="str">
            <v/>
          </cell>
          <cell r="M1567">
            <v>0</v>
          </cell>
          <cell r="Q1567" t="str">
            <v>SOV</v>
          </cell>
          <cell r="R1567">
            <v>0.5</v>
          </cell>
          <cell r="T1567" t="str">
            <v>TOGO - PROJECT 2 OF THE FOOD AND NUTRITION INSECURITY RESILI</v>
          </cell>
          <cell r="U1567" t="str">
            <v>AHAI2</v>
          </cell>
          <cell r="V1567" t="str">
            <v>C</v>
          </cell>
          <cell r="W1567" t="str">
            <v>Environment</v>
          </cell>
          <cell r="X1567" t="str">
            <v>C0</v>
          </cell>
          <cell r="Y1567" t="str">
            <v>Environment</v>
          </cell>
          <cell r="Z1567" t="str">
            <v>C00</v>
          </cell>
          <cell r="AA1567" t="str">
            <v>Environment</v>
          </cell>
          <cell r="AB1567" t="str">
            <v>2100</v>
          </cell>
          <cell r="AC1567" t="str">
            <v>40</v>
          </cell>
          <cell r="AD1567" t="str">
            <v>APVD</v>
          </cell>
        </row>
        <row r="1568">
          <cell r="A1568" t="str">
            <v>P-Z1-C00-093</v>
          </cell>
          <cell r="B1568" t="str">
            <v>5900155017802</v>
          </cell>
          <cell r="C1568" t="str">
            <v>Multi-Countries</v>
          </cell>
          <cell r="D1568" t="str">
            <v/>
          </cell>
          <cell r="E1568" t="str">
            <v/>
          </cell>
          <cell r="F1568" t="str">
            <v/>
          </cell>
          <cell r="G1568" t="str">
            <v/>
          </cell>
          <cell r="H1568" t="str">
            <v/>
          </cell>
          <cell r="I1568" t="str">
            <v/>
          </cell>
          <cell r="J1568" t="str">
            <v/>
          </cell>
          <cell r="K1568" t="str">
            <v/>
          </cell>
          <cell r="L1568" t="str">
            <v/>
          </cell>
          <cell r="M1568">
            <v>0</v>
          </cell>
          <cell r="Q1568" t="str">
            <v>SOV</v>
          </cell>
          <cell r="R1568">
            <v>0.5</v>
          </cell>
          <cell r="T1568" t="str">
            <v>TOGO - PROJECT 2 OF THE FOOD AND NUTRITION INSECURITY RESILI</v>
          </cell>
          <cell r="U1568" t="str">
            <v>AHAI2</v>
          </cell>
          <cell r="V1568" t="str">
            <v>C</v>
          </cell>
          <cell r="W1568" t="str">
            <v>Environment</v>
          </cell>
          <cell r="X1568" t="str">
            <v>C0</v>
          </cell>
          <cell r="Y1568" t="str">
            <v>Environment</v>
          </cell>
          <cell r="Z1568" t="str">
            <v>C00</v>
          </cell>
          <cell r="AA1568" t="str">
            <v>Environment</v>
          </cell>
          <cell r="AB1568" t="str">
            <v>5900</v>
          </cell>
          <cell r="AC1568" t="str">
            <v>41</v>
          </cell>
          <cell r="AD1568" t="str">
            <v>APVD</v>
          </cell>
        </row>
        <row r="1569">
          <cell r="A1569" t="str">
            <v>P-Z1-C00-094</v>
          </cell>
          <cell r="B1569" t="str">
            <v>2100150043446</v>
          </cell>
          <cell r="C1569" t="str">
            <v>Multi-Countries</v>
          </cell>
          <cell r="D1569" t="str">
            <v/>
          </cell>
          <cell r="E1569" t="str">
            <v/>
          </cell>
          <cell r="F1569" t="str">
            <v/>
          </cell>
          <cell r="G1569" t="str">
            <v/>
          </cell>
          <cell r="H1569" t="str">
            <v/>
          </cell>
          <cell r="I1569" t="str">
            <v/>
          </cell>
          <cell r="J1569" t="str">
            <v/>
          </cell>
          <cell r="K1569" t="str">
            <v/>
          </cell>
          <cell r="L1569" t="str">
            <v/>
          </cell>
          <cell r="M1569">
            <v>0</v>
          </cell>
          <cell r="Q1569" t="str">
            <v>SOV</v>
          </cell>
          <cell r="R1569">
            <v>0.5</v>
          </cell>
          <cell r="T1569" t="str">
            <v>BURKINA FASO-PROJECT 2 OF THE FOOD AND NUTRITION INSECURITY</v>
          </cell>
          <cell r="U1569" t="str">
            <v>AHAI2</v>
          </cell>
          <cell r="V1569" t="str">
            <v>C</v>
          </cell>
          <cell r="W1569" t="str">
            <v>Environment</v>
          </cell>
          <cell r="X1569" t="str">
            <v>C0</v>
          </cell>
          <cell r="Y1569" t="str">
            <v>Environment</v>
          </cell>
          <cell r="Z1569" t="str">
            <v>C00</v>
          </cell>
          <cell r="AA1569" t="str">
            <v>Environment</v>
          </cell>
          <cell r="AB1569" t="str">
            <v>2100</v>
          </cell>
          <cell r="AC1569" t="str">
            <v>10</v>
          </cell>
          <cell r="AD1569" t="str">
            <v>APVD</v>
          </cell>
        </row>
        <row r="1570">
          <cell r="A1570" t="str">
            <v>P-Z1-C00-094</v>
          </cell>
          <cell r="B1570" t="str">
            <v>2100155042219</v>
          </cell>
          <cell r="C1570" t="str">
            <v>Multi-Countries</v>
          </cell>
          <cell r="D1570" t="str">
            <v/>
          </cell>
          <cell r="E1570" t="str">
            <v/>
          </cell>
          <cell r="F1570" t="str">
            <v/>
          </cell>
          <cell r="G1570" t="str">
            <v/>
          </cell>
          <cell r="H1570" t="str">
            <v/>
          </cell>
          <cell r="I1570" t="str">
            <v/>
          </cell>
          <cell r="J1570" t="str">
            <v/>
          </cell>
          <cell r="K1570" t="str">
            <v/>
          </cell>
          <cell r="L1570" t="str">
            <v/>
          </cell>
          <cell r="M1570">
            <v>0</v>
          </cell>
          <cell r="Q1570" t="str">
            <v>SOV</v>
          </cell>
          <cell r="R1570">
            <v>0.5</v>
          </cell>
          <cell r="T1570" t="str">
            <v>BURKINA FASO-PROJECT 2 OF THE FOOD AND NUTRITION INSECURITY</v>
          </cell>
          <cell r="U1570" t="str">
            <v>AHAI2</v>
          </cell>
          <cell r="V1570" t="str">
            <v>C</v>
          </cell>
          <cell r="W1570" t="str">
            <v>Environment</v>
          </cell>
          <cell r="X1570" t="str">
            <v>C0</v>
          </cell>
          <cell r="Y1570" t="str">
            <v>Environment</v>
          </cell>
          <cell r="Z1570" t="str">
            <v>C00</v>
          </cell>
          <cell r="AA1570" t="str">
            <v>Environment</v>
          </cell>
          <cell r="AB1570" t="str">
            <v>2100</v>
          </cell>
          <cell r="AC1570" t="str">
            <v>41</v>
          </cell>
          <cell r="AD1570" t="str">
            <v>APVD</v>
          </cell>
        </row>
        <row r="1571">
          <cell r="A1571" t="str">
            <v>P-Z1-C00-095</v>
          </cell>
          <cell r="B1571" t="str">
            <v>2100155042271</v>
          </cell>
          <cell r="C1571" t="str">
            <v>Multi-Countries</v>
          </cell>
          <cell r="D1571" t="str">
            <v/>
          </cell>
          <cell r="E1571" t="str">
            <v/>
          </cell>
          <cell r="F1571" t="str">
            <v/>
          </cell>
          <cell r="G1571" t="str">
            <v/>
          </cell>
          <cell r="H1571" t="str">
            <v/>
          </cell>
          <cell r="I1571" t="str">
            <v/>
          </cell>
          <cell r="J1571" t="str">
            <v/>
          </cell>
          <cell r="K1571" t="str">
            <v/>
          </cell>
          <cell r="L1571" t="str">
            <v/>
          </cell>
          <cell r="M1571">
            <v>0</v>
          </cell>
          <cell r="Q1571" t="str">
            <v>SOV</v>
          </cell>
          <cell r="R1571">
            <v>1</v>
          </cell>
          <cell r="T1571" t="str">
            <v>PROGRAMME FOR INTEGRATED DEVELOPMENT AND ADAPTATION TO CLIMA</v>
          </cell>
          <cell r="U1571" t="str">
            <v>AHAI2</v>
          </cell>
          <cell r="V1571" t="str">
            <v>C</v>
          </cell>
          <cell r="W1571" t="str">
            <v>Environment</v>
          </cell>
          <cell r="X1571" t="str">
            <v>C0</v>
          </cell>
          <cell r="Y1571" t="str">
            <v>Environment</v>
          </cell>
          <cell r="Z1571" t="str">
            <v>C00</v>
          </cell>
          <cell r="AA1571" t="str">
            <v>Environment</v>
          </cell>
          <cell r="AB1571" t="str">
            <v>2100</v>
          </cell>
          <cell r="AC1571" t="str">
            <v>41</v>
          </cell>
          <cell r="AD1571" t="str">
            <v>OnGo</v>
          </cell>
        </row>
        <row r="1572">
          <cell r="A1572" t="str">
            <v>P-Z1-C00-096</v>
          </cell>
          <cell r="B1572" t="str">
            <v>2100155042274</v>
          </cell>
          <cell r="C1572" t="str">
            <v>Multi-Countries</v>
          </cell>
          <cell r="D1572" t="str">
            <v/>
          </cell>
          <cell r="E1572" t="str">
            <v/>
          </cell>
          <cell r="F1572" t="str">
            <v/>
          </cell>
          <cell r="G1572" t="str">
            <v/>
          </cell>
          <cell r="H1572" t="str">
            <v/>
          </cell>
          <cell r="I1572" t="str">
            <v/>
          </cell>
          <cell r="J1572" t="str">
            <v/>
          </cell>
          <cell r="K1572" t="str">
            <v/>
          </cell>
          <cell r="L1572">
            <v>22200</v>
          </cell>
          <cell r="M1572">
            <v>22200</v>
          </cell>
          <cell r="Q1572" t="str">
            <v>SOV</v>
          </cell>
          <cell r="R1572">
            <v>1</v>
          </cell>
          <cell r="T1572" t="str">
            <v>PROGRAMME FOR INTEGRATED DEVELOPMENT AND ADAPTATION TO CLIMA</v>
          </cell>
          <cell r="U1572" t="str">
            <v>AHAI2</v>
          </cell>
          <cell r="V1572" t="str">
            <v>C</v>
          </cell>
          <cell r="W1572" t="str">
            <v>Environment</v>
          </cell>
          <cell r="X1572" t="str">
            <v>C0</v>
          </cell>
          <cell r="Y1572" t="str">
            <v>Environment</v>
          </cell>
          <cell r="Z1572" t="str">
            <v>C00</v>
          </cell>
          <cell r="AA1572" t="str">
            <v>Environment</v>
          </cell>
          <cell r="AB1572" t="str">
            <v>2100</v>
          </cell>
          <cell r="AC1572" t="str">
            <v>41</v>
          </cell>
          <cell r="AD1572" t="str">
            <v>APVD</v>
          </cell>
        </row>
        <row r="1573">
          <cell r="A1573" t="str">
            <v>P-Z1-CZ0-005</v>
          </cell>
          <cell r="B1573" t="str">
            <v>5550155001456</v>
          </cell>
          <cell r="C1573" t="str">
            <v>Multi-Countries</v>
          </cell>
          <cell r="D1573" t="str">
            <v/>
          </cell>
          <cell r="E1573" t="str">
            <v/>
          </cell>
          <cell r="F1573" t="str">
            <v/>
          </cell>
          <cell r="G1573" t="str">
            <v/>
          </cell>
          <cell r="H1573" t="str">
            <v/>
          </cell>
          <cell r="I1573" t="str">
            <v/>
          </cell>
          <cell r="J1573">
            <v>99717.81</v>
          </cell>
          <cell r="K1573" t="str">
            <v/>
          </cell>
          <cell r="L1573">
            <v>29250.16</v>
          </cell>
          <cell r="M1573">
            <v>128967.97</v>
          </cell>
          <cell r="Q1573" t="str">
            <v>SOV</v>
          </cell>
          <cell r="R1573">
            <v>1</v>
          </cell>
          <cell r="T1573" t="str">
            <v>LAKE CHAD BASIN NATURAL RESOURCES MANAGE</v>
          </cell>
          <cell r="U1573" t="str">
            <v>AHAI3</v>
          </cell>
          <cell r="V1573" t="str">
            <v>C</v>
          </cell>
          <cell r="W1573" t="str">
            <v>Environment</v>
          </cell>
          <cell r="X1573" t="str">
            <v>CZ</v>
          </cell>
          <cell r="Y1573" t="str">
            <v>More than one Environment Sub-Sector</v>
          </cell>
          <cell r="Z1573" t="str">
            <v>CZ0</v>
          </cell>
          <cell r="AA1573" t="str">
            <v>More than one Environment Sub-Sector</v>
          </cell>
          <cell r="AB1573" t="str">
            <v>5550</v>
          </cell>
          <cell r="AC1573" t="str">
            <v>41</v>
          </cell>
          <cell r="AD1573" t="str">
            <v>COMP</v>
          </cell>
        </row>
        <row r="1574">
          <cell r="A1574" t="str">
            <v>P-Z1-CZ0-019</v>
          </cell>
          <cell r="B1574" t="str">
            <v>5550155001451</v>
          </cell>
          <cell r="C1574" t="str">
            <v>Multi-Countries</v>
          </cell>
          <cell r="D1574" t="str">
            <v/>
          </cell>
          <cell r="E1574" t="str">
            <v/>
          </cell>
          <cell r="F1574" t="str">
            <v/>
          </cell>
          <cell r="G1574" t="str">
            <v/>
          </cell>
          <cell r="H1574" t="str">
            <v/>
          </cell>
          <cell r="I1574" t="str">
            <v/>
          </cell>
          <cell r="J1574">
            <v>45178.82</v>
          </cell>
          <cell r="K1574" t="str">
            <v/>
          </cell>
          <cell r="L1574">
            <v>1922.21</v>
          </cell>
          <cell r="M1574">
            <v>47101.03</v>
          </cell>
          <cell r="Q1574" t="str">
            <v>SOV</v>
          </cell>
          <cell r="R1574">
            <v>1</v>
          </cell>
          <cell r="T1574" t="str">
            <v>CM-PROGRAMME TO REHABILITATE AND STRENGTHEN THE RESILIENCE O</v>
          </cell>
          <cell r="U1574" t="str">
            <v>AHAI3</v>
          </cell>
          <cell r="V1574" t="str">
            <v>C</v>
          </cell>
          <cell r="W1574" t="str">
            <v>Environment</v>
          </cell>
          <cell r="X1574" t="str">
            <v>CZ</v>
          </cell>
          <cell r="Y1574" t="str">
            <v>More than one Environment Sub-Sector</v>
          </cell>
          <cell r="Z1574" t="str">
            <v>CZ0</v>
          </cell>
          <cell r="AA1574" t="str">
            <v>More than one Environment Sub-Sector</v>
          </cell>
          <cell r="AB1574" t="str">
            <v>5550</v>
          </cell>
          <cell r="AC1574" t="str">
            <v>41</v>
          </cell>
          <cell r="AD1574" t="str">
            <v>COMP</v>
          </cell>
        </row>
        <row r="1575">
          <cell r="A1575" t="str">
            <v>P-Z1-CZ0-020</v>
          </cell>
          <cell r="B1575" t="str">
            <v>5550155001452</v>
          </cell>
          <cell r="C1575" t="str">
            <v>Multi-Countries</v>
          </cell>
          <cell r="D1575" t="str">
            <v/>
          </cell>
          <cell r="E1575" t="str">
            <v/>
          </cell>
          <cell r="F1575" t="str">
            <v/>
          </cell>
          <cell r="G1575" t="str">
            <v/>
          </cell>
          <cell r="H1575" t="str">
            <v/>
          </cell>
          <cell r="I1575" t="str">
            <v/>
          </cell>
          <cell r="J1575">
            <v>42816.47</v>
          </cell>
          <cell r="K1575" t="str">
            <v/>
          </cell>
          <cell r="L1575">
            <v>29711.25</v>
          </cell>
          <cell r="M1575">
            <v>72527.72</v>
          </cell>
          <cell r="Q1575" t="str">
            <v>SOV</v>
          </cell>
          <cell r="R1575">
            <v>1</v>
          </cell>
          <cell r="T1575" t="str">
            <v>RCA-PROGRAMME TO REHABILITATE AND STRENGTHEN THE RESILIENCE</v>
          </cell>
          <cell r="U1575" t="str">
            <v>AHAI3</v>
          </cell>
          <cell r="V1575" t="str">
            <v>C</v>
          </cell>
          <cell r="W1575" t="str">
            <v>Environment</v>
          </cell>
          <cell r="X1575" t="str">
            <v>CZ</v>
          </cell>
          <cell r="Y1575" t="str">
            <v>More than one Environment Sub-Sector</v>
          </cell>
          <cell r="Z1575" t="str">
            <v>CZ0</v>
          </cell>
          <cell r="AA1575" t="str">
            <v>More than one Environment Sub-Sector</v>
          </cell>
          <cell r="AB1575" t="str">
            <v>5550</v>
          </cell>
          <cell r="AC1575" t="str">
            <v>41</v>
          </cell>
          <cell r="AD1575" t="str">
            <v>COMP</v>
          </cell>
        </row>
        <row r="1576">
          <cell r="A1576" t="str">
            <v>P-Z1-CZ0-021</v>
          </cell>
          <cell r="B1576" t="str">
            <v>5550155001455</v>
          </cell>
          <cell r="C1576" t="str">
            <v>Multi-Countries</v>
          </cell>
          <cell r="D1576" t="str">
            <v/>
          </cell>
          <cell r="E1576" t="str">
            <v/>
          </cell>
          <cell r="F1576" t="str">
            <v/>
          </cell>
          <cell r="G1576" t="str">
            <v/>
          </cell>
          <cell r="H1576" t="str">
            <v/>
          </cell>
          <cell r="I1576" t="str">
            <v/>
          </cell>
          <cell r="J1576">
            <v>103209.08</v>
          </cell>
          <cell r="K1576" t="str">
            <v/>
          </cell>
          <cell r="L1576">
            <v>30175.87</v>
          </cell>
          <cell r="M1576">
            <v>133384.95000000001</v>
          </cell>
          <cell r="Q1576" t="str">
            <v>SOV</v>
          </cell>
          <cell r="R1576">
            <v>1</v>
          </cell>
          <cell r="T1576" t="str">
            <v>CHAD PROGRAMME TO REHABILITATE AND STRENGTHEN THE RESILIENCE</v>
          </cell>
          <cell r="U1576" t="str">
            <v>AHAI3</v>
          </cell>
          <cell r="V1576" t="str">
            <v>C</v>
          </cell>
          <cell r="W1576" t="str">
            <v>Environment</v>
          </cell>
          <cell r="X1576" t="str">
            <v>CZ</v>
          </cell>
          <cell r="Y1576" t="str">
            <v>More than one Environment Sub-Sector</v>
          </cell>
          <cell r="Z1576" t="str">
            <v>CZ0</v>
          </cell>
          <cell r="AA1576" t="str">
            <v>More than one Environment Sub-Sector</v>
          </cell>
          <cell r="AB1576" t="str">
            <v>5550</v>
          </cell>
          <cell r="AC1576" t="str">
            <v>41</v>
          </cell>
          <cell r="AD1576" t="str">
            <v>COMP</v>
          </cell>
        </row>
        <row r="1577">
          <cell r="A1577" t="str">
            <v>P-Z1-CZ0-022</v>
          </cell>
          <cell r="B1577" t="str">
            <v>5550155001454</v>
          </cell>
          <cell r="C1577" t="str">
            <v>Multi-Countries</v>
          </cell>
          <cell r="D1577" t="str">
            <v/>
          </cell>
          <cell r="E1577" t="str">
            <v/>
          </cell>
          <cell r="F1577" t="str">
            <v/>
          </cell>
          <cell r="G1577" t="str">
            <v/>
          </cell>
          <cell r="H1577" t="str">
            <v/>
          </cell>
          <cell r="I1577" t="str">
            <v/>
          </cell>
          <cell r="J1577" t="str">
            <v/>
          </cell>
          <cell r="K1577" t="str">
            <v/>
          </cell>
          <cell r="L1577" t="str">
            <v/>
          </cell>
          <cell r="M1577">
            <v>0</v>
          </cell>
          <cell r="Q1577" t="str">
            <v>SOV</v>
          </cell>
          <cell r="R1577">
            <v>1</v>
          </cell>
          <cell r="T1577" t="str">
            <v>NIGERIA THE GLOBAL ENVIRONMENT FACILITY FOR THE PROGRAMME TO</v>
          </cell>
          <cell r="U1577" t="str">
            <v>RDNG</v>
          </cell>
          <cell r="V1577" t="str">
            <v>C</v>
          </cell>
          <cell r="W1577" t="str">
            <v>Environment</v>
          </cell>
          <cell r="X1577" t="str">
            <v>CZ</v>
          </cell>
          <cell r="Y1577" t="str">
            <v>More than one Environment Sub-Sector</v>
          </cell>
          <cell r="Z1577" t="str">
            <v>CZ0</v>
          </cell>
          <cell r="AA1577" t="str">
            <v>More than one Environment Sub-Sector</v>
          </cell>
          <cell r="AB1577" t="str">
            <v>5550</v>
          </cell>
          <cell r="AC1577" t="str">
            <v>41</v>
          </cell>
          <cell r="AD1577" t="str">
            <v>TERM</v>
          </cell>
        </row>
        <row r="1578">
          <cell r="A1578" t="str">
            <v>P-Z1-CZ0-023</v>
          </cell>
          <cell r="B1578" t="str">
            <v>5550155001453</v>
          </cell>
          <cell r="C1578" t="str">
            <v>Multi-Countries</v>
          </cell>
          <cell r="D1578" t="str">
            <v/>
          </cell>
          <cell r="E1578" t="str">
            <v/>
          </cell>
          <cell r="F1578" t="str">
            <v/>
          </cell>
          <cell r="G1578" t="str">
            <v/>
          </cell>
          <cell r="H1578" t="str">
            <v/>
          </cell>
          <cell r="I1578" t="str">
            <v/>
          </cell>
          <cell r="J1578">
            <v>15322.09</v>
          </cell>
          <cell r="K1578" t="str">
            <v/>
          </cell>
          <cell r="L1578">
            <v>31548.67</v>
          </cell>
          <cell r="M1578">
            <v>46870.759999999995</v>
          </cell>
          <cell r="Q1578" t="str">
            <v>SOV</v>
          </cell>
          <cell r="R1578">
            <v>1</v>
          </cell>
          <cell r="T1578" t="str">
            <v>NIGER THE GLOBAL ENVIRONMENT FACILITY FOR THE PROGRAMME TO R</v>
          </cell>
          <cell r="U1578" t="str">
            <v>PECG2</v>
          </cell>
          <cell r="V1578" t="str">
            <v>C</v>
          </cell>
          <cell r="W1578" t="str">
            <v>Environment</v>
          </cell>
          <cell r="X1578" t="str">
            <v>CZ</v>
          </cell>
          <cell r="Y1578" t="str">
            <v>More than one Environment Sub-Sector</v>
          </cell>
          <cell r="Z1578" t="str">
            <v>CZ0</v>
          </cell>
          <cell r="AA1578" t="str">
            <v>More than one Environment Sub-Sector</v>
          </cell>
          <cell r="AB1578" t="str">
            <v>5550</v>
          </cell>
          <cell r="AC1578" t="str">
            <v>41</v>
          </cell>
          <cell r="AD1578" t="str">
            <v>OnGo</v>
          </cell>
        </row>
        <row r="1579">
          <cell r="A1579" t="str">
            <v>P-Z1-D00-020</v>
          </cell>
          <cell r="B1579" t="str">
            <v>2100150036645</v>
          </cell>
          <cell r="C1579" t="str">
            <v>Senegal</v>
          </cell>
          <cell r="D1579" t="str">
            <v/>
          </cell>
          <cell r="E1579" t="str">
            <v/>
          </cell>
          <cell r="F1579" t="str">
            <v/>
          </cell>
          <cell r="G1579">
            <v>63793</v>
          </cell>
          <cell r="H1579">
            <v>366707.82</v>
          </cell>
          <cell r="I1579">
            <v>454079.2</v>
          </cell>
          <cell r="J1579">
            <v>1114520.7800000003</v>
          </cell>
          <cell r="K1579">
            <v>731127.84</v>
          </cell>
          <cell r="L1579">
            <v>59684.53</v>
          </cell>
          <cell r="M1579">
            <v>2789913.17</v>
          </cell>
          <cell r="Q1579" t="str">
            <v>SOV</v>
          </cell>
          <cell r="R1579">
            <v>0.5</v>
          </cell>
          <cell r="T1579" t="str">
            <v>PROJET DE CONSTRUCTION  DU PONT  DE ROSSO-SENEGAL</v>
          </cell>
          <cell r="U1579" t="str">
            <v>PICU5</v>
          </cell>
          <cell r="V1579" t="str">
            <v>D</v>
          </cell>
          <cell r="W1579" t="str">
            <v>Transport</v>
          </cell>
          <cell r="X1579" t="str">
            <v>D0</v>
          </cell>
          <cell r="Y1579" t="str">
            <v>Transport</v>
          </cell>
          <cell r="Z1579" t="str">
            <v>D00</v>
          </cell>
          <cell r="AA1579" t="str">
            <v>Transport</v>
          </cell>
          <cell r="AB1579" t="str">
            <v>2100</v>
          </cell>
          <cell r="AC1579" t="str">
            <v>10</v>
          </cell>
          <cell r="AD1579" t="str">
            <v>OnGo</v>
          </cell>
        </row>
        <row r="1580">
          <cell r="A1580" t="str">
            <v>P-Z1-D00-020</v>
          </cell>
          <cell r="B1580" t="str">
            <v>5110155000002</v>
          </cell>
          <cell r="C1580" t="str">
            <v>Multi-Countries</v>
          </cell>
          <cell r="D1580" t="str">
            <v/>
          </cell>
          <cell r="E1580" t="str">
            <v/>
          </cell>
          <cell r="F1580" t="str">
            <v/>
          </cell>
          <cell r="G1580" t="str">
            <v/>
          </cell>
          <cell r="H1580">
            <v>594280.53</v>
          </cell>
          <cell r="I1580">
            <v>773155.52000000014</v>
          </cell>
          <cell r="J1580">
            <v>691635.21</v>
          </cell>
          <cell r="K1580">
            <v>360886.8899999999</v>
          </cell>
          <cell r="L1580">
            <v>51310.2</v>
          </cell>
          <cell r="M1580">
            <v>2471268.3500000006</v>
          </cell>
          <cell r="Q1580" t="str">
            <v>SOV</v>
          </cell>
          <cell r="R1580">
            <v>0.5</v>
          </cell>
          <cell r="T1580" t="str">
            <v>PROJET DE CONSTRUCTION  DU PONT  DE ROSSO-SENEGAL</v>
          </cell>
          <cell r="U1580" t="str">
            <v>PICU5</v>
          </cell>
          <cell r="V1580" t="str">
            <v>D</v>
          </cell>
          <cell r="W1580" t="str">
            <v>Transport</v>
          </cell>
          <cell r="X1580" t="str">
            <v>D0</v>
          </cell>
          <cell r="Y1580" t="str">
            <v>Transport</v>
          </cell>
          <cell r="Z1580" t="str">
            <v>D00</v>
          </cell>
          <cell r="AA1580" t="str">
            <v>Transport</v>
          </cell>
          <cell r="AB1580" t="str">
            <v>5110</v>
          </cell>
          <cell r="AC1580" t="str">
            <v>40</v>
          </cell>
          <cell r="AD1580" t="str">
            <v>OnGo</v>
          </cell>
        </row>
        <row r="1581">
          <cell r="A1581" t="str">
            <v>P-Z1-D00-032</v>
          </cell>
          <cell r="B1581" t="str">
            <v>2000120004919</v>
          </cell>
          <cell r="C1581" t="str">
            <v>Multi-Countries</v>
          </cell>
          <cell r="D1581" t="str">
            <v/>
          </cell>
          <cell r="E1581" t="str">
            <v/>
          </cell>
          <cell r="F1581" t="str">
            <v/>
          </cell>
          <cell r="G1581">
            <v>75684605.480000004</v>
          </cell>
          <cell r="H1581" t="str">
            <v/>
          </cell>
          <cell r="I1581" t="str">
            <v/>
          </cell>
          <cell r="J1581" t="str">
            <v/>
          </cell>
          <cell r="K1581" t="str">
            <v/>
          </cell>
          <cell r="L1581" t="str">
            <v/>
          </cell>
          <cell r="M1581">
            <v>75684605.480000004</v>
          </cell>
          <cell r="Q1581" t="str">
            <v>NSO</v>
          </cell>
          <cell r="R1581">
            <v>0.5</v>
          </cell>
          <cell r="T1581" t="str">
            <v>NACALA RAIL CORRIDOR AND PORT PROJECT</v>
          </cell>
          <cell r="U1581" t="str">
            <v>PINS2</v>
          </cell>
          <cell r="V1581" t="str">
            <v>D</v>
          </cell>
          <cell r="W1581" t="str">
            <v>Transport</v>
          </cell>
          <cell r="X1581" t="str">
            <v>D0</v>
          </cell>
          <cell r="Y1581" t="str">
            <v>Transport</v>
          </cell>
          <cell r="Z1581" t="str">
            <v>D00</v>
          </cell>
          <cell r="AA1581" t="str">
            <v>Transport</v>
          </cell>
          <cell r="AB1581" t="str">
            <v>2000</v>
          </cell>
          <cell r="AC1581" t="str">
            <v>10</v>
          </cell>
          <cell r="AD1581" t="str">
            <v>CLSD</v>
          </cell>
        </row>
        <row r="1582">
          <cell r="A1582" t="str">
            <v>P-Z1-D00-032</v>
          </cell>
          <cell r="B1582" t="str">
            <v>5060140000301</v>
          </cell>
          <cell r="C1582" t="str">
            <v>Multi-Countries</v>
          </cell>
          <cell r="D1582" t="str">
            <v/>
          </cell>
          <cell r="E1582" t="str">
            <v/>
          </cell>
          <cell r="F1582" t="str">
            <v/>
          </cell>
          <cell r="G1582" t="str">
            <v/>
          </cell>
          <cell r="H1582" t="str">
            <v/>
          </cell>
          <cell r="I1582" t="str">
            <v/>
          </cell>
          <cell r="J1582" t="str">
            <v/>
          </cell>
          <cell r="K1582" t="str">
            <v/>
          </cell>
          <cell r="L1582" t="str">
            <v/>
          </cell>
          <cell r="M1582">
            <v>0</v>
          </cell>
          <cell r="Q1582" t="str">
            <v>NSO</v>
          </cell>
          <cell r="R1582">
            <v>0.5</v>
          </cell>
          <cell r="T1582" t="str">
            <v>NACALA RAIL CORRIDOR AND PORT PROJECT</v>
          </cell>
          <cell r="U1582" t="str">
            <v>PINS2</v>
          </cell>
          <cell r="V1582" t="str">
            <v>D</v>
          </cell>
          <cell r="W1582" t="str">
            <v>Transport</v>
          </cell>
          <cell r="X1582" t="str">
            <v>D0</v>
          </cell>
          <cell r="Y1582" t="str">
            <v>Transport</v>
          </cell>
          <cell r="Z1582" t="str">
            <v>D00</v>
          </cell>
          <cell r="AA1582" t="str">
            <v>Transport</v>
          </cell>
          <cell r="AB1582" t="str">
            <v>5060</v>
          </cell>
          <cell r="AC1582" t="str">
            <v>70</v>
          </cell>
          <cell r="AD1582" t="str">
            <v>CLSD</v>
          </cell>
        </row>
        <row r="1583">
          <cell r="A1583" t="str">
            <v>P-Z1-D00-033</v>
          </cell>
          <cell r="B1583" t="str">
            <v>2000120004920</v>
          </cell>
          <cell r="C1583" t="str">
            <v>Multi-Countries</v>
          </cell>
          <cell r="D1583" t="str">
            <v/>
          </cell>
          <cell r="E1583" t="str">
            <v/>
          </cell>
          <cell r="F1583" t="str">
            <v/>
          </cell>
          <cell r="G1583">
            <v>9542511.9900000002</v>
          </cell>
          <cell r="H1583" t="str">
            <v/>
          </cell>
          <cell r="I1583" t="str">
            <v/>
          </cell>
          <cell r="J1583" t="str">
            <v/>
          </cell>
          <cell r="K1583" t="str">
            <v/>
          </cell>
          <cell r="L1583" t="str">
            <v/>
          </cell>
          <cell r="M1583">
            <v>9542511.9900000002</v>
          </cell>
          <cell r="Q1583" t="str">
            <v>NSO</v>
          </cell>
          <cell r="R1583">
            <v>0.5</v>
          </cell>
          <cell r="T1583" t="str">
            <v>NACALA RAIL AND PORT PROJECT - CENTRAL EAST AFRICAN RAILWAYS</v>
          </cell>
          <cell r="U1583" t="str">
            <v>PINS2</v>
          </cell>
          <cell r="V1583" t="str">
            <v>D</v>
          </cell>
          <cell r="W1583" t="str">
            <v>Transport</v>
          </cell>
          <cell r="X1583" t="str">
            <v>D0</v>
          </cell>
          <cell r="Y1583" t="str">
            <v>Transport</v>
          </cell>
          <cell r="Z1583" t="str">
            <v>D00</v>
          </cell>
          <cell r="AA1583" t="str">
            <v>Transport</v>
          </cell>
          <cell r="AB1583" t="str">
            <v>2000</v>
          </cell>
          <cell r="AC1583" t="str">
            <v>10</v>
          </cell>
          <cell r="AD1583" t="str">
            <v>CLSD</v>
          </cell>
        </row>
        <row r="1584">
          <cell r="A1584" t="str">
            <v>P-Z1-D00-033</v>
          </cell>
          <cell r="B1584" t="str">
            <v>5060140000302</v>
          </cell>
          <cell r="C1584" t="str">
            <v>Multi-Countries</v>
          </cell>
          <cell r="D1584" t="str">
            <v/>
          </cell>
          <cell r="E1584" t="str">
            <v/>
          </cell>
          <cell r="F1584" t="str">
            <v/>
          </cell>
          <cell r="G1584" t="str">
            <v/>
          </cell>
          <cell r="H1584" t="str">
            <v/>
          </cell>
          <cell r="I1584" t="str">
            <v/>
          </cell>
          <cell r="J1584" t="str">
            <v/>
          </cell>
          <cell r="K1584" t="str">
            <v/>
          </cell>
          <cell r="L1584" t="str">
            <v/>
          </cell>
          <cell r="M1584">
            <v>0</v>
          </cell>
          <cell r="Q1584" t="str">
            <v>NSO</v>
          </cell>
          <cell r="R1584">
            <v>0.5</v>
          </cell>
          <cell r="T1584" t="str">
            <v>NACALA RAIL AND PORT PROJECT - CENTRAL EAST AFRICAN RAILWAYS</v>
          </cell>
          <cell r="U1584" t="str">
            <v>PINS2</v>
          </cell>
          <cell r="V1584" t="str">
            <v>D</v>
          </cell>
          <cell r="W1584" t="str">
            <v>Transport</v>
          </cell>
          <cell r="X1584" t="str">
            <v>D0</v>
          </cell>
          <cell r="Y1584" t="str">
            <v>Transport</v>
          </cell>
          <cell r="Z1584" t="str">
            <v>D00</v>
          </cell>
          <cell r="AA1584" t="str">
            <v>Transport</v>
          </cell>
          <cell r="AB1584" t="str">
            <v>5060</v>
          </cell>
          <cell r="AC1584" t="str">
            <v>70</v>
          </cell>
          <cell r="AD1584" t="str">
            <v>CLSD</v>
          </cell>
        </row>
        <row r="1585">
          <cell r="A1585" t="str">
            <v>P-Z1-D00-034</v>
          </cell>
          <cell r="B1585" t="str">
            <v>2000120004922</v>
          </cell>
          <cell r="C1585" t="str">
            <v>Multi-Countries</v>
          </cell>
          <cell r="D1585" t="str">
            <v/>
          </cell>
          <cell r="E1585" t="str">
            <v/>
          </cell>
          <cell r="F1585" t="str">
            <v/>
          </cell>
          <cell r="G1585">
            <v>63806471</v>
          </cell>
          <cell r="H1585" t="str">
            <v/>
          </cell>
          <cell r="I1585" t="str">
            <v/>
          </cell>
          <cell r="J1585" t="str">
            <v/>
          </cell>
          <cell r="K1585" t="str">
            <v/>
          </cell>
          <cell r="L1585" t="str">
            <v/>
          </cell>
          <cell r="M1585">
            <v>63806471</v>
          </cell>
          <cell r="Q1585" t="str">
            <v>NSO</v>
          </cell>
          <cell r="R1585">
            <v>0.5</v>
          </cell>
          <cell r="T1585" t="str">
            <v>NACALA RAIL AND PORT PROJECT - CORREDOR DESENVOLVIMENTO DO N</v>
          </cell>
          <cell r="U1585" t="str">
            <v>PINS2</v>
          </cell>
          <cell r="V1585" t="str">
            <v>D</v>
          </cell>
          <cell r="W1585" t="str">
            <v>Transport</v>
          </cell>
          <cell r="X1585" t="str">
            <v>D0</v>
          </cell>
          <cell r="Y1585" t="str">
            <v>Transport</v>
          </cell>
          <cell r="Z1585" t="str">
            <v>D00</v>
          </cell>
          <cell r="AA1585" t="str">
            <v>Transport</v>
          </cell>
          <cell r="AB1585" t="str">
            <v>2000</v>
          </cell>
          <cell r="AC1585" t="str">
            <v>10</v>
          </cell>
          <cell r="AD1585" t="str">
            <v>CLSD</v>
          </cell>
        </row>
        <row r="1586">
          <cell r="A1586" t="str">
            <v>P-Z1-D00-034</v>
          </cell>
          <cell r="B1586" t="str">
            <v>5060140000304</v>
          </cell>
          <cell r="C1586" t="str">
            <v>Multi-Countries</v>
          </cell>
          <cell r="D1586" t="str">
            <v/>
          </cell>
          <cell r="E1586" t="str">
            <v/>
          </cell>
          <cell r="F1586" t="str">
            <v/>
          </cell>
          <cell r="G1586" t="str">
            <v/>
          </cell>
          <cell r="H1586" t="str">
            <v/>
          </cell>
          <cell r="I1586" t="str">
            <v/>
          </cell>
          <cell r="J1586" t="str">
            <v/>
          </cell>
          <cell r="K1586" t="str">
            <v/>
          </cell>
          <cell r="L1586" t="str">
            <v/>
          </cell>
          <cell r="M1586">
            <v>0</v>
          </cell>
          <cell r="Q1586" t="str">
            <v>NSO</v>
          </cell>
          <cell r="R1586">
            <v>0.5</v>
          </cell>
          <cell r="T1586" t="str">
            <v>NACALA RAIL AND PORT PROJECT - CORREDOR DESENVOLVIMENTO DO N</v>
          </cell>
          <cell r="U1586" t="str">
            <v>PINS2</v>
          </cell>
          <cell r="V1586" t="str">
            <v>D</v>
          </cell>
          <cell r="W1586" t="str">
            <v>Transport</v>
          </cell>
          <cell r="X1586" t="str">
            <v>D0</v>
          </cell>
          <cell r="Y1586" t="str">
            <v>Transport</v>
          </cell>
          <cell r="Z1586" t="str">
            <v>D00</v>
          </cell>
          <cell r="AA1586" t="str">
            <v>Transport</v>
          </cell>
          <cell r="AB1586" t="str">
            <v>5060</v>
          </cell>
          <cell r="AC1586" t="str">
            <v>70</v>
          </cell>
          <cell r="AD1586" t="str">
            <v>CLSD</v>
          </cell>
        </row>
        <row r="1587">
          <cell r="A1587" t="str">
            <v>P-Z1-D00-035</v>
          </cell>
          <cell r="B1587" t="str">
            <v>2000120004921</v>
          </cell>
          <cell r="C1587" t="str">
            <v>Multi-Countries</v>
          </cell>
          <cell r="D1587" t="str">
            <v/>
          </cell>
          <cell r="E1587" t="str">
            <v/>
          </cell>
          <cell r="F1587" t="str">
            <v/>
          </cell>
          <cell r="G1587">
            <v>57465630.270000003</v>
          </cell>
          <cell r="H1587" t="str">
            <v/>
          </cell>
          <cell r="I1587" t="str">
            <v/>
          </cell>
          <cell r="J1587" t="str">
            <v/>
          </cell>
          <cell r="K1587" t="str">
            <v/>
          </cell>
          <cell r="L1587" t="str">
            <v/>
          </cell>
          <cell r="M1587">
            <v>57465630.270000003</v>
          </cell>
          <cell r="Q1587" t="str">
            <v>NSO</v>
          </cell>
          <cell r="R1587">
            <v>0.5</v>
          </cell>
          <cell r="T1587" t="str">
            <v>NACALA RAIL AND PORT PROJECT - VALE LOGISTICS LIMITED (VLL)</v>
          </cell>
          <cell r="U1587" t="str">
            <v>PINS2</v>
          </cell>
          <cell r="V1587" t="str">
            <v>D</v>
          </cell>
          <cell r="W1587" t="str">
            <v>Transport</v>
          </cell>
          <cell r="X1587" t="str">
            <v>D0</v>
          </cell>
          <cell r="Y1587" t="str">
            <v>Transport</v>
          </cell>
          <cell r="Z1587" t="str">
            <v>D00</v>
          </cell>
          <cell r="AA1587" t="str">
            <v>Transport</v>
          </cell>
          <cell r="AB1587" t="str">
            <v>2000</v>
          </cell>
          <cell r="AC1587" t="str">
            <v>10</v>
          </cell>
          <cell r="AD1587" t="str">
            <v>CLSD</v>
          </cell>
        </row>
        <row r="1588">
          <cell r="A1588" t="str">
            <v>P-Z1-D00-035</v>
          </cell>
          <cell r="B1588" t="str">
            <v>5060140000303</v>
          </cell>
          <cell r="C1588" t="str">
            <v>Multi-Countries</v>
          </cell>
          <cell r="D1588" t="str">
            <v/>
          </cell>
          <cell r="E1588" t="str">
            <v/>
          </cell>
          <cell r="F1588" t="str">
            <v/>
          </cell>
          <cell r="G1588" t="str">
            <v/>
          </cell>
          <cell r="H1588" t="str">
            <v/>
          </cell>
          <cell r="I1588" t="str">
            <v/>
          </cell>
          <cell r="J1588" t="str">
            <v/>
          </cell>
          <cell r="K1588" t="str">
            <v/>
          </cell>
          <cell r="L1588" t="str">
            <v/>
          </cell>
          <cell r="M1588">
            <v>0</v>
          </cell>
          <cell r="Q1588" t="str">
            <v>NSO</v>
          </cell>
          <cell r="R1588">
            <v>0.5</v>
          </cell>
          <cell r="T1588" t="str">
            <v>NACALA RAIL AND PORT PROJECT - VALE LOGISTICS LIMITED (VLL)</v>
          </cell>
          <cell r="U1588" t="str">
            <v>PINS2</v>
          </cell>
          <cell r="V1588" t="str">
            <v>D</v>
          </cell>
          <cell r="W1588" t="str">
            <v>Transport</v>
          </cell>
          <cell r="X1588" t="str">
            <v>D0</v>
          </cell>
          <cell r="Y1588" t="str">
            <v>Transport</v>
          </cell>
          <cell r="Z1588" t="str">
            <v>D00</v>
          </cell>
          <cell r="AA1588" t="str">
            <v>Transport</v>
          </cell>
          <cell r="AB1588" t="str">
            <v>5060</v>
          </cell>
          <cell r="AC1588" t="str">
            <v>70</v>
          </cell>
          <cell r="AD1588" t="str">
            <v>CLSD</v>
          </cell>
        </row>
        <row r="1589">
          <cell r="A1589" t="str">
            <v>P-Z1-D00-037</v>
          </cell>
          <cell r="B1589" t="str">
            <v>2100150036646</v>
          </cell>
          <cell r="C1589" t="str">
            <v>Mauritania</v>
          </cell>
          <cell r="D1589" t="str">
            <v/>
          </cell>
          <cell r="E1589" t="str">
            <v/>
          </cell>
          <cell r="F1589" t="str">
            <v/>
          </cell>
          <cell r="G1589">
            <v>64160.99</v>
          </cell>
          <cell r="H1589">
            <v>65945.100000000006</v>
          </cell>
          <cell r="I1589">
            <v>207235.73</v>
          </cell>
          <cell r="J1589">
            <v>3880331.8499999996</v>
          </cell>
          <cell r="K1589">
            <v>614801.65</v>
          </cell>
          <cell r="L1589">
            <v>25986.91</v>
          </cell>
          <cell r="M1589">
            <v>4858462.2300000004</v>
          </cell>
          <cell r="Q1589" t="str">
            <v>SOV</v>
          </cell>
          <cell r="R1589">
            <v>0.5</v>
          </cell>
          <cell r="T1589" t="str">
            <v>PROJET DE CONSTRUCTION  DU PONT  DE ROSSO-MAURITANIE</v>
          </cell>
          <cell r="U1589" t="str">
            <v>PICU6</v>
          </cell>
          <cell r="V1589" t="str">
            <v>D</v>
          </cell>
          <cell r="W1589" t="str">
            <v>Transport</v>
          </cell>
          <cell r="X1589" t="str">
            <v>D0</v>
          </cell>
          <cell r="Y1589" t="str">
            <v>Transport</v>
          </cell>
          <cell r="Z1589" t="str">
            <v>D00</v>
          </cell>
          <cell r="AA1589" t="str">
            <v>Transport</v>
          </cell>
          <cell r="AB1589" t="str">
            <v>2100</v>
          </cell>
          <cell r="AC1589" t="str">
            <v>10</v>
          </cell>
          <cell r="AD1589" t="str">
            <v>OnGo</v>
          </cell>
        </row>
        <row r="1590">
          <cell r="A1590" t="str">
            <v>P-Z1-D00-037</v>
          </cell>
          <cell r="B1590" t="str">
            <v>5110155000001</v>
          </cell>
          <cell r="C1590" t="str">
            <v>Multi-Countries</v>
          </cell>
          <cell r="D1590" t="str">
            <v/>
          </cell>
          <cell r="E1590" t="str">
            <v/>
          </cell>
          <cell r="F1590" t="str">
            <v/>
          </cell>
          <cell r="G1590" t="str">
            <v/>
          </cell>
          <cell r="H1590" t="str">
            <v/>
          </cell>
          <cell r="I1590">
            <v>275050.98</v>
          </cell>
          <cell r="J1590">
            <v>67990.73</v>
          </cell>
          <cell r="K1590">
            <v>88394.35</v>
          </cell>
          <cell r="L1590">
            <v>37991.99</v>
          </cell>
          <cell r="M1590">
            <v>469428.04999999993</v>
          </cell>
          <cell r="Q1590" t="str">
            <v>SOV</v>
          </cell>
          <cell r="R1590">
            <v>0.5</v>
          </cell>
          <cell r="T1590" t="str">
            <v>PROJET DE CONSTRUCTION  DU PONT  DE ROSSO-MAURITANIE</v>
          </cell>
          <cell r="U1590" t="str">
            <v>PICU6</v>
          </cell>
          <cell r="V1590" t="str">
            <v>D</v>
          </cell>
          <cell r="W1590" t="str">
            <v>Transport</v>
          </cell>
          <cell r="X1590" t="str">
            <v>D0</v>
          </cell>
          <cell r="Y1590" t="str">
            <v>Transport</v>
          </cell>
          <cell r="Z1590" t="str">
            <v>D00</v>
          </cell>
          <cell r="AA1590" t="str">
            <v>Transport</v>
          </cell>
          <cell r="AB1590" t="str">
            <v>5110</v>
          </cell>
          <cell r="AC1590" t="str">
            <v>40</v>
          </cell>
          <cell r="AD1590" t="str">
            <v>OnGo</v>
          </cell>
        </row>
        <row r="1591">
          <cell r="A1591" t="str">
            <v>P-Z1-D00-045</v>
          </cell>
          <cell r="B1591" t="str">
            <v>2100150040496</v>
          </cell>
          <cell r="C1591" t="str">
            <v>Madagascar</v>
          </cell>
          <cell r="D1591" t="str">
            <v/>
          </cell>
          <cell r="E1591" t="str">
            <v/>
          </cell>
          <cell r="F1591" t="str">
            <v/>
          </cell>
          <cell r="G1591" t="str">
            <v/>
          </cell>
          <cell r="H1591" t="str">
            <v/>
          </cell>
          <cell r="I1591" t="str">
            <v/>
          </cell>
          <cell r="J1591">
            <v>3235804.61</v>
          </cell>
          <cell r="K1591">
            <v>3573471.0600000024</v>
          </cell>
          <cell r="L1591">
            <v>4331271.7800000012</v>
          </cell>
          <cell r="M1591">
            <v>11140547.450000003</v>
          </cell>
          <cell r="Q1591" t="str">
            <v>SOV</v>
          </cell>
          <cell r="R1591">
            <v>0.25</v>
          </cell>
          <cell r="T1591" t="str">
            <v>MADAGASCAR-OCÉAN INDIEN: PROJET D'AMÉNAGEMENT DE CORRIDORS E</v>
          </cell>
          <cell r="U1591" t="str">
            <v>PICU7</v>
          </cell>
          <cell r="V1591" t="str">
            <v>D</v>
          </cell>
          <cell r="W1591" t="str">
            <v>Transport</v>
          </cell>
          <cell r="X1591" t="str">
            <v>D0</v>
          </cell>
          <cell r="Y1591" t="str">
            <v>Transport</v>
          </cell>
          <cell r="Z1591" t="str">
            <v>D00</v>
          </cell>
          <cell r="AA1591" t="str">
            <v>Transport</v>
          </cell>
          <cell r="AB1591" t="str">
            <v>2100</v>
          </cell>
          <cell r="AC1591" t="str">
            <v>10</v>
          </cell>
          <cell r="AD1591" t="str">
            <v>OnGo</v>
          </cell>
        </row>
        <row r="1592">
          <cell r="A1592" t="str">
            <v>P-Z1-D00-045</v>
          </cell>
          <cell r="B1592" t="str">
            <v>2100155038567</v>
          </cell>
          <cell r="C1592" t="str">
            <v>Multi-Countries</v>
          </cell>
          <cell r="D1592" t="str">
            <v/>
          </cell>
          <cell r="E1592" t="str">
            <v/>
          </cell>
          <cell r="F1592" t="str">
            <v/>
          </cell>
          <cell r="G1592" t="str">
            <v/>
          </cell>
          <cell r="H1592">
            <v>111227.91</v>
          </cell>
          <cell r="I1592">
            <v>137222.98000000001</v>
          </cell>
          <cell r="J1592">
            <v>9083689.4499999993</v>
          </cell>
          <cell r="K1592">
            <v>9402257.1399999987</v>
          </cell>
          <cell r="L1592">
            <v>4214920.5299999993</v>
          </cell>
          <cell r="M1592">
            <v>22949318.009999998</v>
          </cell>
          <cell r="Q1592" t="str">
            <v>SOV</v>
          </cell>
          <cell r="R1592">
            <v>0.25</v>
          </cell>
          <cell r="T1592" t="str">
            <v>MADAGASCAR-OCÉAN INDIEN: PROJET D'AMÉNAGEMENT DE CORRIDORS E</v>
          </cell>
          <cell r="U1592" t="str">
            <v>PICU7</v>
          </cell>
          <cell r="V1592" t="str">
            <v>D</v>
          </cell>
          <cell r="W1592" t="str">
            <v>Transport</v>
          </cell>
          <cell r="X1592" t="str">
            <v>D0</v>
          </cell>
          <cell r="Y1592" t="str">
            <v>Transport</v>
          </cell>
          <cell r="Z1592" t="str">
            <v>D00</v>
          </cell>
          <cell r="AA1592" t="str">
            <v>Transport</v>
          </cell>
          <cell r="AB1592" t="str">
            <v>2100</v>
          </cell>
          <cell r="AC1592" t="str">
            <v>40</v>
          </cell>
          <cell r="AD1592" t="str">
            <v>OnGo</v>
          </cell>
        </row>
        <row r="1593">
          <cell r="A1593" t="str">
            <v>P-Z1-D00-045</v>
          </cell>
          <cell r="B1593" t="str">
            <v>5110155000351</v>
          </cell>
          <cell r="C1593" t="str">
            <v>Multi-Countries</v>
          </cell>
          <cell r="D1593" t="str">
            <v/>
          </cell>
          <cell r="E1593" t="str">
            <v/>
          </cell>
          <cell r="F1593" t="str">
            <v/>
          </cell>
          <cell r="G1593" t="str">
            <v/>
          </cell>
          <cell r="H1593" t="str">
            <v/>
          </cell>
          <cell r="I1593" t="str">
            <v/>
          </cell>
          <cell r="J1593" t="str">
            <v/>
          </cell>
          <cell r="K1593">
            <v>6158571.6300000008</v>
          </cell>
          <cell r="L1593">
            <v>873138.85</v>
          </cell>
          <cell r="M1593">
            <v>7031710.4800000004</v>
          </cell>
          <cell r="Q1593" t="str">
            <v>SOV</v>
          </cell>
          <cell r="R1593">
            <v>0.25</v>
          </cell>
          <cell r="T1593" t="str">
            <v>MADAGASCAR-OCÉAN INDIEN: PROJET D'AMÉNAGEMENT DE CORRIDORS E</v>
          </cell>
          <cell r="U1593" t="str">
            <v>PICU7</v>
          </cell>
          <cell r="V1593" t="str">
            <v>D</v>
          </cell>
          <cell r="W1593" t="str">
            <v>Transport</v>
          </cell>
          <cell r="X1593" t="str">
            <v>D0</v>
          </cell>
          <cell r="Y1593" t="str">
            <v>Transport</v>
          </cell>
          <cell r="Z1593" t="str">
            <v>D00</v>
          </cell>
          <cell r="AA1593" t="str">
            <v>Transport</v>
          </cell>
          <cell r="AB1593" t="str">
            <v>5110</v>
          </cell>
          <cell r="AC1593" t="str">
            <v>40</v>
          </cell>
          <cell r="AD1593" t="str">
            <v>OnGo</v>
          </cell>
        </row>
        <row r="1594">
          <cell r="A1594" t="str">
            <v>P-Z1-D00-045</v>
          </cell>
          <cell r="B1594" t="str">
            <v>5900150002301</v>
          </cell>
          <cell r="C1594" t="str">
            <v>Madagascar</v>
          </cell>
          <cell r="D1594" t="str">
            <v/>
          </cell>
          <cell r="E1594" t="str">
            <v/>
          </cell>
          <cell r="F1594" t="str">
            <v/>
          </cell>
          <cell r="G1594" t="str">
            <v/>
          </cell>
          <cell r="H1594" t="str">
            <v/>
          </cell>
          <cell r="I1594" t="str">
            <v/>
          </cell>
          <cell r="J1594">
            <v>986270.34</v>
          </cell>
          <cell r="K1594">
            <v>1454822.7600000007</v>
          </cell>
          <cell r="L1594">
            <v>770793.40999999992</v>
          </cell>
          <cell r="M1594">
            <v>3211886.5100000007</v>
          </cell>
          <cell r="Q1594" t="str">
            <v>SOV</v>
          </cell>
          <cell r="R1594">
            <v>0.25</v>
          </cell>
          <cell r="T1594" t="str">
            <v>MADAGASCAR-OCÉAN INDIEN: PROJET D'AMÉNAGEMENT DE CORRIDORS E</v>
          </cell>
          <cell r="U1594" t="str">
            <v>PICU7</v>
          </cell>
          <cell r="V1594" t="str">
            <v>D</v>
          </cell>
          <cell r="W1594" t="str">
            <v>Transport</v>
          </cell>
          <cell r="X1594" t="str">
            <v>D0</v>
          </cell>
          <cell r="Y1594" t="str">
            <v>Transport</v>
          </cell>
          <cell r="Z1594" t="str">
            <v>D00</v>
          </cell>
          <cell r="AA1594" t="str">
            <v>Transport</v>
          </cell>
          <cell r="AB1594" t="str">
            <v>5900</v>
          </cell>
          <cell r="AC1594" t="str">
            <v>10</v>
          </cell>
          <cell r="AD1594" t="str">
            <v>OnGo</v>
          </cell>
        </row>
        <row r="1595">
          <cell r="A1595" t="str">
            <v>P-Z1-D00-047</v>
          </cell>
          <cell r="B1595" t="str">
            <v>2100155041121</v>
          </cell>
          <cell r="C1595" t="str">
            <v>Multi-Countries</v>
          </cell>
          <cell r="D1595" t="str">
            <v/>
          </cell>
          <cell r="E1595" t="str">
            <v/>
          </cell>
          <cell r="F1595" t="str">
            <v/>
          </cell>
          <cell r="G1595" t="str">
            <v/>
          </cell>
          <cell r="H1595" t="str">
            <v/>
          </cell>
          <cell r="I1595" t="str">
            <v/>
          </cell>
          <cell r="J1595" t="str">
            <v/>
          </cell>
          <cell r="K1595" t="str">
            <v/>
          </cell>
          <cell r="L1595">
            <v>119814.63</v>
          </cell>
          <cell r="M1595">
            <v>119814.63</v>
          </cell>
          <cell r="Q1595" t="str">
            <v>SOV</v>
          </cell>
          <cell r="R1595">
            <v>0.5</v>
          </cell>
          <cell r="T1595" t="str">
            <v>PROJET DE DEVELOPPEMENT DU CORRIDOR POINTE NOIRE-BRAZZAVILLE</v>
          </cell>
          <cell r="U1595" t="str">
            <v>PICU6</v>
          </cell>
          <cell r="V1595" t="str">
            <v>D</v>
          </cell>
          <cell r="W1595" t="str">
            <v>Transport</v>
          </cell>
          <cell r="X1595" t="str">
            <v>D0</v>
          </cell>
          <cell r="Y1595" t="str">
            <v>Transport</v>
          </cell>
          <cell r="Z1595" t="str">
            <v>D00</v>
          </cell>
          <cell r="AA1595" t="str">
            <v>Transport</v>
          </cell>
          <cell r="AB1595" t="str">
            <v>2100</v>
          </cell>
          <cell r="AC1595" t="str">
            <v>40</v>
          </cell>
          <cell r="AD1595" t="str">
            <v>OnGo</v>
          </cell>
        </row>
        <row r="1596">
          <cell r="A1596" t="str">
            <v>P-Z1-D00-047</v>
          </cell>
          <cell r="B1596" t="str">
            <v>5900155016653</v>
          </cell>
          <cell r="C1596" t="str">
            <v>Multi-Countries</v>
          </cell>
          <cell r="D1596" t="str">
            <v/>
          </cell>
          <cell r="E1596" t="str">
            <v/>
          </cell>
          <cell r="F1596" t="str">
            <v/>
          </cell>
          <cell r="G1596" t="str">
            <v/>
          </cell>
          <cell r="H1596" t="str">
            <v/>
          </cell>
          <cell r="I1596" t="str">
            <v/>
          </cell>
          <cell r="J1596" t="str">
            <v/>
          </cell>
          <cell r="K1596" t="str">
            <v/>
          </cell>
          <cell r="L1596" t="str">
            <v/>
          </cell>
          <cell r="M1596">
            <v>0</v>
          </cell>
          <cell r="Q1596" t="str">
            <v>SOV</v>
          </cell>
          <cell r="R1596">
            <v>0.5</v>
          </cell>
          <cell r="T1596" t="str">
            <v>PROJET DE DEVELOPPEMENT DU CORRIDOR POINTE NOIRE-BRAZZAVILLE</v>
          </cell>
          <cell r="U1596" t="str">
            <v>PICU6</v>
          </cell>
          <cell r="V1596" t="str">
            <v>D</v>
          </cell>
          <cell r="W1596" t="str">
            <v>Transport</v>
          </cell>
          <cell r="X1596" t="str">
            <v>D0</v>
          </cell>
          <cell r="Y1596" t="str">
            <v>Transport</v>
          </cell>
          <cell r="Z1596" t="str">
            <v>D00</v>
          </cell>
          <cell r="AA1596" t="str">
            <v>Transport</v>
          </cell>
          <cell r="AB1596" t="str">
            <v>5900</v>
          </cell>
          <cell r="AC1596" t="str">
            <v>41</v>
          </cell>
          <cell r="AD1596" t="str">
            <v>OnGo</v>
          </cell>
        </row>
        <row r="1597">
          <cell r="A1597" t="str">
            <v>P-Z1-D00-052</v>
          </cell>
          <cell r="B1597" t="str">
            <v>5150155003001</v>
          </cell>
          <cell r="C1597" t="str">
            <v>Multi-Countries</v>
          </cell>
          <cell r="D1597" t="str">
            <v/>
          </cell>
          <cell r="E1597" t="str">
            <v/>
          </cell>
          <cell r="F1597" t="str">
            <v/>
          </cell>
          <cell r="G1597" t="str">
            <v/>
          </cell>
          <cell r="H1597" t="str">
            <v/>
          </cell>
          <cell r="I1597" t="str">
            <v/>
          </cell>
          <cell r="J1597" t="str">
            <v/>
          </cell>
          <cell r="K1597" t="str">
            <v/>
          </cell>
          <cell r="L1597">
            <v>69710.8</v>
          </cell>
          <cell r="M1597">
            <v>69710.8</v>
          </cell>
          <cell r="Q1597" t="str">
            <v>SOV</v>
          </cell>
          <cell r="R1597">
            <v>1</v>
          </cell>
          <cell r="T1597" t="str">
            <v>ETUDES DES CORRIDORS BOUCHEBKA-HAZOUA-ALGERIE-TELEPTE-GAFSA-</v>
          </cell>
          <cell r="U1597" t="str">
            <v>PICU6</v>
          </cell>
          <cell r="V1597" t="str">
            <v>D</v>
          </cell>
          <cell r="W1597" t="str">
            <v>Transport</v>
          </cell>
          <cell r="X1597" t="str">
            <v>D0</v>
          </cell>
          <cell r="Y1597" t="str">
            <v>Transport</v>
          </cell>
          <cell r="Z1597" t="str">
            <v>D00</v>
          </cell>
          <cell r="AA1597" t="str">
            <v>Transport</v>
          </cell>
          <cell r="AB1597" t="str">
            <v>5150</v>
          </cell>
          <cell r="AC1597" t="str">
            <v>41</v>
          </cell>
          <cell r="AD1597" t="str">
            <v>OnGo</v>
          </cell>
        </row>
        <row r="1598">
          <cell r="A1598" t="str">
            <v>P-Z1-D00-056</v>
          </cell>
          <cell r="B1598" t="str">
            <v>2000200005751</v>
          </cell>
          <cell r="C1598" t="str">
            <v>Multi-Countries</v>
          </cell>
          <cell r="D1598" t="str">
            <v/>
          </cell>
          <cell r="E1598" t="str">
            <v/>
          </cell>
          <cell r="F1598" t="str">
            <v/>
          </cell>
          <cell r="G1598" t="str">
            <v/>
          </cell>
          <cell r="H1598" t="str">
            <v/>
          </cell>
          <cell r="I1598" t="str">
            <v/>
          </cell>
          <cell r="J1598" t="str">
            <v/>
          </cell>
          <cell r="K1598" t="str">
            <v/>
          </cell>
          <cell r="L1598" t="str">
            <v/>
          </cell>
          <cell r="M1598">
            <v>0</v>
          </cell>
          <cell r="Q1598" t="str">
            <v>SOV</v>
          </cell>
          <cell r="R1598">
            <v>0.33333333333333331</v>
          </cell>
          <cell r="T1598" t="str">
            <v>UGANDA- EAC RAILWAY REHABILITATION SUPPORT PROJECT - REFURBI</v>
          </cell>
          <cell r="U1598" t="str">
            <v>PICU7</v>
          </cell>
          <cell r="V1598" t="str">
            <v>D</v>
          </cell>
          <cell r="W1598" t="str">
            <v>Transport</v>
          </cell>
          <cell r="X1598" t="str">
            <v>D0</v>
          </cell>
          <cell r="Y1598" t="str">
            <v>Transport</v>
          </cell>
          <cell r="Z1598" t="str">
            <v>D00</v>
          </cell>
          <cell r="AA1598" t="str">
            <v>Transport</v>
          </cell>
          <cell r="AB1598" t="str">
            <v>2000</v>
          </cell>
          <cell r="AC1598" t="str">
            <v>10</v>
          </cell>
          <cell r="AD1598" t="str">
            <v>APVD</v>
          </cell>
        </row>
        <row r="1599">
          <cell r="A1599" t="str">
            <v>P-Z1-D00-056</v>
          </cell>
          <cell r="B1599" t="str">
            <v>2100150043402</v>
          </cell>
          <cell r="C1599" t="str">
            <v>Multi-Countries</v>
          </cell>
          <cell r="D1599" t="str">
            <v/>
          </cell>
          <cell r="E1599" t="str">
            <v/>
          </cell>
          <cell r="F1599" t="str">
            <v/>
          </cell>
          <cell r="G1599" t="str">
            <v/>
          </cell>
          <cell r="H1599" t="str">
            <v/>
          </cell>
          <cell r="I1599" t="str">
            <v/>
          </cell>
          <cell r="J1599" t="str">
            <v/>
          </cell>
          <cell r="K1599" t="str">
            <v/>
          </cell>
          <cell r="L1599" t="str">
            <v/>
          </cell>
          <cell r="M1599">
            <v>0</v>
          </cell>
          <cell r="Q1599" t="str">
            <v>SOV</v>
          </cell>
          <cell r="R1599">
            <v>0.33333333333333331</v>
          </cell>
          <cell r="T1599" t="str">
            <v>UGANDA- EAC RAILWAY REHABILITATION SUPPORT PROJECT - REFURBI</v>
          </cell>
          <cell r="U1599" t="str">
            <v>PICU7</v>
          </cell>
          <cell r="V1599" t="str">
            <v>D</v>
          </cell>
          <cell r="W1599" t="str">
            <v>Transport</v>
          </cell>
          <cell r="X1599" t="str">
            <v>D0</v>
          </cell>
          <cell r="Y1599" t="str">
            <v>Transport</v>
          </cell>
          <cell r="Z1599" t="str">
            <v>D00</v>
          </cell>
          <cell r="AA1599" t="str">
            <v>Transport</v>
          </cell>
          <cell r="AB1599" t="str">
            <v>2100</v>
          </cell>
          <cell r="AC1599" t="str">
            <v>10</v>
          </cell>
          <cell r="AD1599" t="str">
            <v>APVD</v>
          </cell>
        </row>
        <row r="1600">
          <cell r="A1600" t="str">
            <v>P-Z1-D00-056</v>
          </cell>
          <cell r="B1600" t="str">
            <v>2100155042178</v>
          </cell>
          <cell r="C1600" t="str">
            <v>Multi-Countries</v>
          </cell>
          <cell r="D1600" t="str">
            <v/>
          </cell>
          <cell r="E1600" t="str">
            <v/>
          </cell>
          <cell r="F1600" t="str">
            <v/>
          </cell>
          <cell r="G1600" t="str">
            <v/>
          </cell>
          <cell r="H1600" t="str">
            <v/>
          </cell>
          <cell r="I1600" t="str">
            <v/>
          </cell>
          <cell r="J1600" t="str">
            <v/>
          </cell>
          <cell r="K1600" t="str">
            <v/>
          </cell>
          <cell r="L1600" t="str">
            <v/>
          </cell>
          <cell r="M1600">
            <v>0</v>
          </cell>
          <cell r="Q1600" t="str">
            <v>SOV</v>
          </cell>
          <cell r="R1600">
            <v>0.33333333333333331</v>
          </cell>
          <cell r="T1600" t="str">
            <v>UGANDA- EAC RAILWAY REHABILITATION SUPPORT PROJECT - REFURBI</v>
          </cell>
          <cell r="U1600" t="str">
            <v>PICU7</v>
          </cell>
          <cell r="V1600" t="str">
            <v>D</v>
          </cell>
          <cell r="W1600" t="str">
            <v>Transport</v>
          </cell>
          <cell r="X1600" t="str">
            <v>D0</v>
          </cell>
          <cell r="Y1600" t="str">
            <v>Transport</v>
          </cell>
          <cell r="Z1600" t="str">
            <v>D00</v>
          </cell>
          <cell r="AA1600" t="str">
            <v>Transport</v>
          </cell>
          <cell r="AB1600" t="str">
            <v>2100</v>
          </cell>
          <cell r="AC1600" t="str">
            <v>41</v>
          </cell>
          <cell r="AD1600" t="str">
            <v>APVD</v>
          </cell>
        </row>
        <row r="1601">
          <cell r="A1601" t="str">
            <v>P-Z1-DA0-010</v>
          </cell>
          <cell r="B1601" t="str">
            <v>2100155030122</v>
          </cell>
          <cell r="C1601" t="str">
            <v>Multi-Countries</v>
          </cell>
          <cell r="D1601" t="str">
            <v/>
          </cell>
          <cell r="E1601" t="str">
            <v/>
          </cell>
          <cell r="F1601">
            <v>622777.59</v>
          </cell>
          <cell r="G1601">
            <v>649530.73</v>
          </cell>
          <cell r="H1601" t="str">
            <v/>
          </cell>
          <cell r="I1601" t="str">
            <v/>
          </cell>
          <cell r="J1601" t="str">
            <v/>
          </cell>
          <cell r="K1601" t="str">
            <v/>
          </cell>
          <cell r="L1601" t="str">
            <v/>
          </cell>
          <cell r="M1601">
            <v>1272308.3199999998</v>
          </cell>
          <cell r="Q1601" t="str">
            <v>SOV</v>
          </cell>
          <cell r="R1601">
            <v>1</v>
          </cell>
          <cell r="T1601" t="str">
            <v>PROJET D’APPUI AU SECTEUR DU TRANSPORT AERIEN EN AFRIQUE CEN</v>
          </cell>
          <cell r="U1601" t="str">
            <v>PICU1</v>
          </cell>
          <cell r="V1601" t="str">
            <v>D</v>
          </cell>
          <cell r="W1601" t="str">
            <v>Transport</v>
          </cell>
          <cell r="X1601" t="str">
            <v>DA</v>
          </cell>
          <cell r="Y1601" t="str">
            <v>Air Transport / Airport</v>
          </cell>
          <cell r="Z1601" t="str">
            <v>DA0</v>
          </cell>
          <cell r="AA1601" t="str">
            <v>Air Transport / Airport</v>
          </cell>
          <cell r="AB1601" t="str">
            <v>2100</v>
          </cell>
          <cell r="AC1601" t="str">
            <v>40</v>
          </cell>
          <cell r="AD1601" t="str">
            <v>OnGo</v>
          </cell>
        </row>
        <row r="1602">
          <cell r="A1602" t="str">
            <v>P-Z1-DA0-011</v>
          </cell>
          <cell r="B1602" t="str">
            <v>2100155030168</v>
          </cell>
          <cell r="C1602" t="str">
            <v>Multi-Countries</v>
          </cell>
          <cell r="D1602" t="str">
            <v/>
          </cell>
          <cell r="E1602">
            <v>43911.58</v>
          </cell>
          <cell r="F1602" t="str">
            <v/>
          </cell>
          <cell r="G1602" t="str">
            <v/>
          </cell>
          <cell r="H1602" t="str">
            <v/>
          </cell>
          <cell r="I1602" t="str">
            <v/>
          </cell>
          <cell r="J1602">
            <v>53729.89</v>
          </cell>
          <cell r="K1602" t="str">
            <v/>
          </cell>
          <cell r="L1602" t="str">
            <v/>
          </cell>
          <cell r="M1602">
            <v>97641.47</v>
          </cell>
          <cell r="Q1602" t="str">
            <v>SOV</v>
          </cell>
          <cell r="R1602">
            <v>1</v>
          </cell>
          <cell r="T1602" t="str">
            <v>PROJET D’APPUI AU SECTEUR DU TRANSPORT AERIEN EN AFRIQUE CEN</v>
          </cell>
          <cell r="U1602" t="str">
            <v>PICU5</v>
          </cell>
          <cell r="V1602" t="str">
            <v>D</v>
          </cell>
          <cell r="W1602" t="str">
            <v>Transport</v>
          </cell>
          <cell r="X1602" t="str">
            <v>DA</v>
          </cell>
          <cell r="Y1602" t="str">
            <v>Air Transport / Airport</v>
          </cell>
          <cell r="Z1602" t="str">
            <v>DA0</v>
          </cell>
          <cell r="AA1602" t="str">
            <v>Air Transport / Airport</v>
          </cell>
          <cell r="AB1602" t="str">
            <v>2100</v>
          </cell>
          <cell r="AC1602" t="str">
            <v>40</v>
          </cell>
          <cell r="AD1602" t="str">
            <v>OnGo</v>
          </cell>
        </row>
        <row r="1603">
          <cell r="A1603" t="str">
            <v>P-Z1-DA0-012</v>
          </cell>
          <cell r="B1603" t="str">
            <v>2100155030123</v>
          </cell>
          <cell r="C1603" t="str">
            <v>Multi-Countries</v>
          </cell>
          <cell r="D1603" t="str">
            <v/>
          </cell>
          <cell r="E1603">
            <v>91075.3</v>
          </cell>
          <cell r="F1603">
            <v>18350.89</v>
          </cell>
          <cell r="G1603">
            <v>151774.31</v>
          </cell>
          <cell r="H1603">
            <v>383132.88</v>
          </cell>
          <cell r="I1603">
            <v>285593.26</v>
          </cell>
          <cell r="J1603">
            <v>19995.79</v>
          </cell>
          <cell r="K1603" t="str">
            <v/>
          </cell>
          <cell r="L1603">
            <v>300259.8</v>
          </cell>
          <cell r="M1603">
            <v>1250182.23</v>
          </cell>
          <cell r="Q1603" t="str">
            <v>SOV</v>
          </cell>
          <cell r="R1603">
            <v>1</v>
          </cell>
          <cell r="T1603" t="str">
            <v>PROJET D’APPUI AU SECTEUR DU TRANSPORT AERIEN EN AFRIQUE CEN</v>
          </cell>
          <cell r="U1603" t="str">
            <v>PICU6</v>
          </cell>
          <cell r="V1603" t="str">
            <v>D</v>
          </cell>
          <cell r="W1603" t="str">
            <v>Transport</v>
          </cell>
          <cell r="X1603" t="str">
            <v>DA</v>
          </cell>
          <cell r="Y1603" t="str">
            <v>Air Transport / Airport</v>
          </cell>
          <cell r="Z1603" t="str">
            <v>DA0</v>
          </cell>
          <cell r="AA1603" t="str">
            <v>Air Transport / Airport</v>
          </cell>
          <cell r="AB1603" t="str">
            <v>2100</v>
          </cell>
          <cell r="AC1603" t="str">
            <v>40</v>
          </cell>
          <cell r="AD1603" t="str">
            <v>OnGo</v>
          </cell>
        </row>
        <row r="1604">
          <cell r="A1604" t="str">
            <v>P-Z1-DA0-015</v>
          </cell>
          <cell r="B1604" t="str">
            <v>2100155040646</v>
          </cell>
          <cell r="C1604" t="str">
            <v>Multi-Countries</v>
          </cell>
          <cell r="D1604" t="str">
            <v/>
          </cell>
          <cell r="E1604" t="str">
            <v/>
          </cell>
          <cell r="F1604" t="str">
            <v/>
          </cell>
          <cell r="G1604" t="str">
            <v/>
          </cell>
          <cell r="H1604" t="str">
            <v/>
          </cell>
          <cell r="I1604" t="str">
            <v/>
          </cell>
          <cell r="J1604">
            <v>353714.19</v>
          </cell>
          <cell r="K1604">
            <v>296748.59000000003</v>
          </cell>
          <cell r="L1604">
            <v>238151.04000000001</v>
          </cell>
          <cell r="M1604">
            <v>888613.82000000007</v>
          </cell>
          <cell r="Q1604" t="str">
            <v>SOV</v>
          </cell>
          <cell r="R1604">
            <v>1</v>
          </cell>
          <cell r="T1604" t="str">
            <v>SUPPORT TO AUC AND AFCAC IN THE ESTABLISHMENT OF THE SINGLE</v>
          </cell>
          <cell r="U1604" t="str">
            <v>PICU1</v>
          </cell>
          <cell r="V1604" t="str">
            <v>D</v>
          </cell>
          <cell r="W1604" t="str">
            <v>Transport</v>
          </cell>
          <cell r="X1604" t="str">
            <v>DA</v>
          </cell>
          <cell r="Y1604" t="str">
            <v>Air Transport / Airport</v>
          </cell>
          <cell r="Z1604" t="str">
            <v>DA0</v>
          </cell>
          <cell r="AA1604" t="str">
            <v>Air Transport / Airport</v>
          </cell>
          <cell r="AB1604" t="str">
            <v>2100</v>
          </cell>
          <cell r="AC1604" t="str">
            <v>41</v>
          </cell>
          <cell r="AD1604" t="str">
            <v>OnGo</v>
          </cell>
        </row>
        <row r="1605">
          <cell r="A1605" t="str">
            <v>P-Z1-DA0-019</v>
          </cell>
          <cell r="B1605" t="str">
            <v>5700155003601</v>
          </cell>
          <cell r="C1605" t="str">
            <v>Multi-Countries</v>
          </cell>
          <cell r="D1605" t="str">
            <v/>
          </cell>
          <cell r="E1605" t="str">
            <v/>
          </cell>
          <cell r="F1605" t="str">
            <v/>
          </cell>
          <cell r="G1605" t="str">
            <v/>
          </cell>
          <cell r="H1605" t="str">
            <v/>
          </cell>
          <cell r="I1605" t="str">
            <v/>
          </cell>
          <cell r="J1605" t="str">
            <v/>
          </cell>
          <cell r="K1605">
            <v>151752.16</v>
          </cell>
          <cell r="L1605" t="str">
            <v/>
          </cell>
          <cell r="M1605">
            <v>151752.16</v>
          </cell>
          <cell r="Q1605" t="str">
            <v>SOV</v>
          </cell>
          <cell r="R1605">
            <v>1</v>
          </cell>
          <cell r="T1605" t="str">
            <v>CREATION OF A LEASING PLATFORM FOR AFRICAN AIRLINES</v>
          </cell>
          <cell r="U1605" t="str">
            <v>PICU1</v>
          </cell>
          <cell r="V1605" t="str">
            <v>D</v>
          </cell>
          <cell r="W1605" t="str">
            <v>Transport</v>
          </cell>
          <cell r="X1605" t="str">
            <v>DA</v>
          </cell>
          <cell r="Y1605" t="str">
            <v>Air Transport / Airport</v>
          </cell>
          <cell r="Z1605" t="str">
            <v>DA0</v>
          </cell>
          <cell r="AA1605" t="str">
            <v>Air Transport / Airport</v>
          </cell>
          <cell r="AB1605" t="str">
            <v>5700</v>
          </cell>
          <cell r="AC1605" t="str">
            <v>40</v>
          </cell>
          <cell r="AD1605" t="str">
            <v>OnGo</v>
          </cell>
        </row>
        <row r="1606">
          <cell r="A1606" t="str">
            <v>P-Z1-DB0-023</v>
          </cell>
          <cell r="B1606" t="str">
            <v>5110155000765</v>
          </cell>
          <cell r="C1606" t="str">
            <v>Multi-Countries</v>
          </cell>
          <cell r="D1606" t="str">
            <v/>
          </cell>
          <cell r="E1606" t="str">
            <v/>
          </cell>
          <cell r="F1606" t="str">
            <v/>
          </cell>
          <cell r="G1606" t="str">
            <v/>
          </cell>
          <cell r="H1606" t="str">
            <v/>
          </cell>
          <cell r="I1606" t="str">
            <v/>
          </cell>
          <cell r="J1606" t="str">
            <v/>
          </cell>
          <cell r="K1606">
            <v>3038692.19</v>
          </cell>
          <cell r="L1606">
            <v>1071858.9100000001</v>
          </cell>
          <cell r="M1606">
            <v>4110551.1</v>
          </cell>
          <cell r="Q1606" t="str">
            <v>SOV</v>
          </cell>
          <cell r="R1606">
            <v>1</v>
          </cell>
          <cell r="T1606" t="str">
            <v>TRANSPORT FACILITATION PROGRAMME FOR THE BAMENDA-MAMFEABAKAL</v>
          </cell>
          <cell r="U1606" t="str">
            <v>PICU5</v>
          </cell>
          <cell r="V1606" t="str">
            <v>D</v>
          </cell>
          <cell r="W1606" t="str">
            <v>Transport</v>
          </cell>
          <cell r="X1606" t="str">
            <v>DB</v>
          </cell>
          <cell r="Y1606" t="str">
            <v>Road Transport / Highways</v>
          </cell>
          <cell r="Z1606" t="str">
            <v>DB0</v>
          </cell>
          <cell r="AA1606" t="str">
            <v>Road Transport / Highways</v>
          </cell>
          <cell r="AB1606" t="str">
            <v>5110</v>
          </cell>
          <cell r="AC1606" t="str">
            <v>41</v>
          </cell>
          <cell r="AD1606" t="str">
            <v>OnGo</v>
          </cell>
        </row>
        <row r="1607">
          <cell r="A1607" t="str">
            <v>P-Z1-DB0-031</v>
          </cell>
          <cell r="B1607" t="str">
            <v>5580155000251</v>
          </cell>
          <cell r="C1607" t="str">
            <v>Multi-Countries</v>
          </cell>
          <cell r="D1607" t="str">
            <v/>
          </cell>
          <cell r="E1607">
            <v>72763.320000000007</v>
          </cell>
          <cell r="F1607">
            <v>9807.08</v>
          </cell>
          <cell r="G1607">
            <v>441470</v>
          </cell>
          <cell r="H1607">
            <v>209547.66</v>
          </cell>
          <cell r="I1607">
            <v>165709.34</v>
          </cell>
          <cell r="J1607" t="str">
            <v/>
          </cell>
          <cell r="K1607" t="str">
            <v/>
          </cell>
          <cell r="L1607" t="str">
            <v/>
          </cell>
          <cell r="M1607">
            <v>899297.4</v>
          </cell>
          <cell r="Q1607" t="str">
            <v>SOV</v>
          </cell>
          <cell r="R1607">
            <v>0.5</v>
          </cell>
          <cell r="T1607" t="str">
            <v>BOTSWANA/ZAMBIA-KAZUNGULA BRIDGE PROJECT</v>
          </cell>
          <cell r="U1607" t="str">
            <v>PICU7</v>
          </cell>
          <cell r="V1607" t="str">
            <v>D</v>
          </cell>
          <cell r="W1607" t="str">
            <v>Transport</v>
          </cell>
          <cell r="X1607" t="str">
            <v>DB</v>
          </cell>
          <cell r="Y1607" t="str">
            <v>Road Transport / Highways</v>
          </cell>
          <cell r="Z1607" t="str">
            <v>DB0</v>
          </cell>
          <cell r="AA1607" t="str">
            <v>Road Transport / Highways</v>
          </cell>
          <cell r="AB1607" t="str">
            <v>5580</v>
          </cell>
          <cell r="AC1607" t="str">
            <v>40</v>
          </cell>
          <cell r="AD1607" t="str">
            <v>OnGo</v>
          </cell>
        </row>
        <row r="1608">
          <cell r="A1608" t="str">
            <v>P-Z1-DB0-031</v>
          </cell>
          <cell r="B1608" t="str">
            <v>5580155000252</v>
          </cell>
          <cell r="C1608" t="str">
            <v>Multi-Countries</v>
          </cell>
          <cell r="D1608" t="str">
            <v/>
          </cell>
          <cell r="E1608" t="str">
            <v/>
          </cell>
          <cell r="F1608" t="str">
            <v/>
          </cell>
          <cell r="G1608">
            <v>742320.86</v>
          </cell>
          <cell r="H1608">
            <v>375647.35</v>
          </cell>
          <cell r="I1608">
            <v>117683.37000000001</v>
          </cell>
          <cell r="J1608">
            <v>12119.99</v>
          </cell>
          <cell r="K1608" t="str">
            <v/>
          </cell>
          <cell r="L1608" t="str">
            <v/>
          </cell>
          <cell r="M1608">
            <v>1247771.57</v>
          </cell>
          <cell r="Q1608" t="str">
            <v>SOV</v>
          </cell>
          <cell r="R1608">
            <v>0.5</v>
          </cell>
          <cell r="T1608" t="str">
            <v>BOTSWANA/ZAMBIA-KAZUNGULA BRIDGE PROJECT</v>
          </cell>
          <cell r="U1608" t="str">
            <v>PICU7</v>
          </cell>
          <cell r="V1608" t="str">
            <v>D</v>
          </cell>
          <cell r="W1608" t="str">
            <v>Transport</v>
          </cell>
          <cell r="X1608" t="str">
            <v>DB</v>
          </cell>
          <cell r="Y1608" t="str">
            <v>Road Transport / Highways</v>
          </cell>
          <cell r="Z1608" t="str">
            <v>DB0</v>
          </cell>
          <cell r="AA1608" t="str">
            <v>Road Transport / Highways</v>
          </cell>
          <cell r="AB1608" t="str">
            <v>5580</v>
          </cell>
          <cell r="AC1608" t="str">
            <v>41</v>
          </cell>
          <cell r="AD1608" t="str">
            <v>OnGo</v>
          </cell>
        </row>
        <row r="1609">
          <cell r="A1609" t="str">
            <v>P-Z1-DB0-039</v>
          </cell>
          <cell r="B1609" t="str">
            <v>5110155000758</v>
          </cell>
          <cell r="C1609" t="str">
            <v>Multi-Countries</v>
          </cell>
          <cell r="D1609" t="str">
            <v/>
          </cell>
          <cell r="E1609" t="str">
            <v/>
          </cell>
          <cell r="F1609" t="str">
            <v/>
          </cell>
          <cell r="G1609" t="str">
            <v/>
          </cell>
          <cell r="H1609" t="str">
            <v/>
          </cell>
          <cell r="I1609" t="str">
            <v/>
          </cell>
          <cell r="J1609" t="str">
            <v/>
          </cell>
          <cell r="K1609" t="str">
            <v/>
          </cell>
          <cell r="L1609" t="str">
            <v/>
          </cell>
          <cell r="M1609">
            <v>0</v>
          </cell>
          <cell r="Q1609" t="str">
            <v>SOV</v>
          </cell>
          <cell r="R1609">
            <v>1</v>
          </cell>
          <cell r="T1609" t="str">
            <v>MULTI-NACALA CORRIDOR PROJECT (MOZAMBIQUE)</v>
          </cell>
          <cell r="U1609" t="str">
            <v>PICU7</v>
          </cell>
          <cell r="V1609" t="str">
            <v>D</v>
          </cell>
          <cell r="W1609" t="str">
            <v>Transport</v>
          </cell>
          <cell r="X1609" t="str">
            <v>DB</v>
          </cell>
          <cell r="Y1609" t="str">
            <v>Road Transport / Highways</v>
          </cell>
          <cell r="Z1609" t="str">
            <v>DB0</v>
          </cell>
          <cell r="AA1609" t="str">
            <v>Road Transport / Highways</v>
          </cell>
          <cell r="AB1609" t="str">
            <v>5110</v>
          </cell>
          <cell r="AC1609" t="str">
            <v>40</v>
          </cell>
          <cell r="AD1609" t="str">
            <v>OnGo</v>
          </cell>
        </row>
        <row r="1610">
          <cell r="A1610" t="str">
            <v>P-Z1-DB0-046</v>
          </cell>
          <cell r="B1610" t="str">
            <v>5110155000751</v>
          </cell>
          <cell r="C1610" t="str">
            <v>Multi-Countries</v>
          </cell>
          <cell r="D1610" t="str">
            <v/>
          </cell>
          <cell r="E1610" t="str">
            <v/>
          </cell>
          <cell r="F1610" t="str">
            <v/>
          </cell>
          <cell r="G1610" t="str">
            <v/>
          </cell>
          <cell r="H1610" t="str">
            <v/>
          </cell>
          <cell r="I1610" t="str">
            <v/>
          </cell>
          <cell r="J1610">
            <v>1743763.79</v>
          </cell>
          <cell r="K1610">
            <v>6744977.6699999999</v>
          </cell>
          <cell r="L1610">
            <v>617243.89</v>
          </cell>
          <cell r="M1610">
            <v>9105985.3500000015</v>
          </cell>
          <cell r="Q1610" t="str">
            <v>SOV</v>
          </cell>
          <cell r="R1610">
            <v>1</v>
          </cell>
          <cell r="T1610" t="str">
            <v>TRANS-GAMBIA CORRIDOR PROJECT: CONSTRUCTION OF TRANS-GAMBIA</v>
          </cell>
          <cell r="U1610" t="str">
            <v>PICU5</v>
          </cell>
          <cell r="V1610" t="str">
            <v>D</v>
          </cell>
          <cell r="W1610" t="str">
            <v>Transport</v>
          </cell>
          <cell r="X1610" t="str">
            <v>DB</v>
          </cell>
          <cell r="Y1610" t="str">
            <v>Road Transport / Highways</v>
          </cell>
          <cell r="Z1610" t="str">
            <v>DB0</v>
          </cell>
          <cell r="AA1610" t="str">
            <v>Road Transport / Highways</v>
          </cell>
          <cell r="AB1610" t="str">
            <v>5110</v>
          </cell>
          <cell r="AC1610" t="str">
            <v>40</v>
          </cell>
          <cell r="AD1610" t="str">
            <v>OnGo</v>
          </cell>
        </row>
        <row r="1611">
          <cell r="A1611" t="str">
            <v>P-Z1-DB0-057</v>
          </cell>
          <cell r="B1611" t="str">
            <v>5150155003701</v>
          </cell>
          <cell r="C1611" t="str">
            <v>Multi-Countries</v>
          </cell>
          <cell r="D1611" t="str">
            <v/>
          </cell>
          <cell r="E1611" t="str">
            <v/>
          </cell>
          <cell r="F1611" t="str">
            <v/>
          </cell>
          <cell r="G1611" t="str">
            <v/>
          </cell>
          <cell r="H1611" t="str">
            <v/>
          </cell>
          <cell r="I1611" t="str">
            <v/>
          </cell>
          <cell r="J1611" t="str">
            <v/>
          </cell>
          <cell r="K1611" t="str">
            <v/>
          </cell>
          <cell r="L1611" t="str">
            <v/>
          </cell>
          <cell r="M1611">
            <v>0</v>
          </cell>
          <cell r="Q1611" t="str">
            <v>SOV</v>
          </cell>
          <cell r="R1611">
            <v>1</v>
          </cell>
          <cell r="T1611" t="str">
            <v>EAC-FEASIBILITY STUDY FOR KENYA/UGANDA ROAD- NORTHERN CORRID</v>
          </cell>
          <cell r="U1611" t="str">
            <v>PICU3</v>
          </cell>
          <cell r="V1611" t="str">
            <v>D</v>
          </cell>
          <cell r="W1611" t="str">
            <v>Transport</v>
          </cell>
          <cell r="X1611" t="str">
            <v>DB</v>
          </cell>
          <cell r="Y1611" t="str">
            <v>Road Transport / Highways</v>
          </cell>
          <cell r="Z1611" t="str">
            <v>DB0</v>
          </cell>
          <cell r="AA1611" t="str">
            <v>Road Transport / Highways</v>
          </cell>
          <cell r="AB1611" t="str">
            <v>5150</v>
          </cell>
          <cell r="AC1611" t="str">
            <v>41</v>
          </cell>
          <cell r="AD1611" t="str">
            <v>APVD</v>
          </cell>
        </row>
        <row r="1612">
          <cell r="A1612" t="str">
            <v>P-Z1-DB0-083</v>
          </cell>
          <cell r="B1612" t="str">
            <v>2000130014483</v>
          </cell>
          <cell r="C1612" t="str">
            <v>Cameroon</v>
          </cell>
          <cell r="D1612" t="str">
            <v/>
          </cell>
          <cell r="E1612">
            <v>102195.31</v>
          </cell>
          <cell r="F1612" t="str">
            <v/>
          </cell>
          <cell r="G1612">
            <v>5119676.4600000009</v>
          </cell>
          <cell r="H1612">
            <v>7814055.54</v>
          </cell>
          <cell r="I1612">
            <v>12366135.659999998</v>
          </cell>
          <cell r="J1612">
            <v>3071592.45</v>
          </cell>
          <cell r="K1612">
            <v>1873201.5499999989</v>
          </cell>
          <cell r="L1612">
            <v>206935.99</v>
          </cell>
          <cell r="M1612">
            <v>30553792.959999997</v>
          </cell>
          <cell r="Q1612" t="str">
            <v>SOV</v>
          </cell>
          <cell r="R1612">
            <v>0.5</v>
          </cell>
          <cell r="T1612" t="str">
            <v>CONSTRUCTION DE LA ROUTE KETTA-DJOUM PHASE 2 - CAMEROUN</v>
          </cell>
          <cell r="U1612" t="str">
            <v>PICU6</v>
          </cell>
          <cell r="V1612" t="str">
            <v>D</v>
          </cell>
          <cell r="W1612" t="str">
            <v>Transport</v>
          </cell>
          <cell r="X1612" t="str">
            <v>DB</v>
          </cell>
          <cell r="Y1612" t="str">
            <v>Road Transport / Highways</v>
          </cell>
          <cell r="Z1612" t="str">
            <v>DB0</v>
          </cell>
          <cell r="AA1612" t="str">
            <v>Road Transport / Highways</v>
          </cell>
          <cell r="AB1612" t="str">
            <v>2000</v>
          </cell>
          <cell r="AC1612" t="str">
            <v>10</v>
          </cell>
          <cell r="AD1612" t="str">
            <v>OnGo</v>
          </cell>
        </row>
        <row r="1613">
          <cell r="A1613" t="str">
            <v>P-Z1-DB0-083</v>
          </cell>
          <cell r="B1613" t="str">
            <v>6550655001051</v>
          </cell>
          <cell r="C1613" t="str">
            <v>Multi-Countries</v>
          </cell>
          <cell r="D1613" t="str">
            <v/>
          </cell>
          <cell r="E1613" t="str">
            <v/>
          </cell>
          <cell r="F1613" t="str">
            <v/>
          </cell>
          <cell r="G1613" t="str">
            <v/>
          </cell>
          <cell r="H1613" t="str">
            <v/>
          </cell>
          <cell r="I1613" t="str">
            <v/>
          </cell>
          <cell r="J1613" t="str">
            <v/>
          </cell>
          <cell r="K1613" t="str">
            <v/>
          </cell>
          <cell r="L1613" t="str">
            <v/>
          </cell>
          <cell r="M1613">
            <v>0</v>
          </cell>
          <cell r="Q1613" t="str">
            <v>SOV</v>
          </cell>
          <cell r="R1613">
            <v>0.5</v>
          </cell>
          <cell r="T1613" t="str">
            <v>CONSTRUCTION DE LA ROUTE KETTA-DJOUM PHASE 2 - CAMEROUN</v>
          </cell>
          <cell r="U1613" t="str">
            <v>PICU6</v>
          </cell>
          <cell r="V1613" t="str">
            <v>D</v>
          </cell>
          <cell r="W1613" t="str">
            <v>Transport</v>
          </cell>
          <cell r="X1613" t="str">
            <v>DB</v>
          </cell>
          <cell r="Y1613" t="str">
            <v>Road Transport / Highways</v>
          </cell>
          <cell r="Z1613" t="str">
            <v>DB0</v>
          </cell>
          <cell r="AA1613" t="str">
            <v>Road Transport / Highways</v>
          </cell>
          <cell r="AB1613" t="str">
            <v>6550</v>
          </cell>
          <cell r="AC1613" t="str">
            <v>10</v>
          </cell>
          <cell r="AD1613" t="str">
            <v>OnGo</v>
          </cell>
        </row>
        <row r="1614">
          <cell r="A1614" t="str">
            <v>P-Z1-DB0-088</v>
          </cell>
          <cell r="B1614" t="str">
            <v>5580155000401</v>
          </cell>
          <cell r="C1614" t="str">
            <v>Multi-Countries</v>
          </cell>
          <cell r="D1614" t="str">
            <v/>
          </cell>
          <cell r="E1614" t="str">
            <v/>
          </cell>
          <cell r="F1614">
            <v>273457.83999999997</v>
          </cell>
          <cell r="G1614">
            <v>503850.80000000005</v>
          </cell>
          <cell r="H1614">
            <v>281836.88</v>
          </cell>
          <cell r="I1614">
            <v>310141.46999999991</v>
          </cell>
          <cell r="J1614">
            <v>297415.56999999995</v>
          </cell>
          <cell r="K1614">
            <v>44079.63</v>
          </cell>
          <cell r="L1614" t="str">
            <v/>
          </cell>
          <cell r="M1614">
            <v>1710782.19</v>
          </cell>
          <cell r="Q1614" t="str">
            <v>SOV</v>
          </cell>
          <cell r="R1614">
            <v>1</v>
          </cell>
          <cell r="T1614" t="str">
            <v>CONGO-PROJET DE ROUTE NDENDE-DOLISIE ET DE FACILITATION DU T</v>
          </cell>
          <cell r="U1614" t="str">
            <v>PICU6</v>
          </cell>
          <cell r="V1614" t="str">
            <v>D</v>
          </cell>
          <cell r="W1614" t="str">
            <v>Transport</v>
          </cell>
          <cell r="X1614" t="str">
            <v>DB</v>
          </cell>
          <cell r="Y1614" t="str">
            <v>Road Transport / Highways</v>
          </cell>
          <cell r="Z1614" t="str">
            <v>DB0</v>
          </cell>
          <cell r="AA1614" t="str">
            <v>Road Transport / Highways</v>
          </cell>
          <cell r="AB1614" t="str">
            <v>5580</v>
          </cell>
          <cell r="AC1614" t="str">
            <v>40</v>
          </cell>
          <cell r="AD1614" t="str">
            <v>OnGo</v>
          </cell>
        </row>
        <row r="1615">
          <cell r="A1615" t="str">
            <v>P-Z1-DB0-096</v>
          </cell>
          <cell r="B1615" t="str">
            <v>5580155000052</v>
          </cell>
          <cell r="C1615" t="str">
            <v>Multi-Countries</v>
          </cell>
          <cell r="D1615" t="str">
            <v/>
          </cell>
          <cell r="E1615">
            <v>167959.08000000002</v>
          </cell>
          <cell r="F1615">
            <v>382457.08999999997</v>
          </cell>
          <cell r="G1615">
            <v>8078.17</v>
          </cell>
          <cell r="H1615" t="str">
            <v/>
          </cell>
          <cell r="I1615" t="str">
            <v/>
          </cell>
          <cell r="J1615" t="str">
            <v/>
          </cell>
          <cell r="K1615" t="str">
            <v/>
          </cell>
          <cell r="L1615" t="str">
            <v/>
          </cell>
          <cell r="M1615">
            <v>558494.34</v>
          </cell>
          <cell r="Q1615" t="str">
            <v>SOV</v>
          </cell>
          <cell r="R1615">
            <v>1</v>
          </cell>
          <cell r="T1615" t="str">
            <v>TOGO - REHABILITATION DES ROUTES &amp; FACILITATION DES TRANSPOR</v>
          </cell>
          <cell r="U1615" t="str">
            <v>PICU5</v>
          </cell>
          <cell r="V1615" t="str">
            <v>D</v>
          </cell>
          <cell r="W1615" t="str">
            <v>Transport</v>
          </cell>
          <cell r="X1615" t="str">
            <v>DB</v>
          </cell>
          <cell r="Y1615" t="str">
            <v>Road Transport / Highways</v>
          </cell>
          <cell r="Z1615" t="str">
            <v>DB0</v>
          </cell>
          <cell r="AA1615" t="str">
            <v>Road Transport / Highways</v>
          </cell>
          <cell r="AB1615" t="str">
            <v>5580</v>
          </cell>
          <cell r="AC1615" t="str">
            <v>41</v>
          </cell>
          <cell r="AD1615" t="str">
            <v>OnGo</v>
          </cell>
        </row>
        <row r="1616">
          <cell r="A1616" t="str">
            <v>P-Z1-DB0-097</v>
          </cell>
          <cell r="B1616" t="str">
            <v>5580155000051</v>
          </cell>
          <cell r="C1616" t="str">
            <v>Multi-Countries</v>
          </cell>
          <cell r="D1616" t="str">
            <v/>
          </cell>
          <cell r="E1616">
            <v>128378.26000000002</v>
          </cell>
          <cell r="F1616">
            <v>101821.69</v>
          </cell>
          <cell r="G1616">
            <v>42521.32</v>
          </cell>
          <cell r="H1616" t="str">
            <v/>
          </cell>
          <cell r="I1616" t="str">
            <v/>
          </cell>
          <cell r="J1616" t="str">
            <v/>
          </cell>
          <cell r="K1616" t="str">
            <v/>
          </cell>
          <cell r="L1616" t="str">
            <v/>
          </cell>
          <cell r="M1616">
            <v>272721.27</v>
          </cell>
          <cell r="Q1616" t="str">
            <v>SOV</v>
          </cell>
          <cell r="R1616">
            <v>1</v>
          </cell>
          <cell r="T1616" t="str">
            <v>BURKINA-FASO  REHABILITATION DES ROUTES &amp; FACILITATION DES T</v>
          </cell>
          <cell r="U1616" t="str">
            <v>PICU5</v>
          </cell>
          <cell r="V1616" t="str">
            <v>D</v>
          </cell>
          <cell r="W1616" t="str">
            <v>Transport</v>
          </cell>
          <cell r="X1616" t="str">
            <v>DB</v>
          </cell>
          <cell r="Y1616" t="str">
            <v>Road Transport / Highways</v>
          </cell>
          <cell r="Z1616" t="str">
            <v>DB0</v>
          </cell>
          <cell r="AA1616" t="str">
            <v>Road Transport / Highways</v>
          </cell>
          <cell r="AB1616" t="str">
            <v>5580</v>
          </cell>
          <cell r="AC1616" t="str">
            <v>41</v>
          </cell>
          <cell r="AD1616" t="str">
            <v>COMP</v>
          </cell>
        </row>
        <row r="1617">
          <cell r="A1617" t="str">
            <v>P-Z1-DB0-105</v>
          </cell>
          <cell r="B1617" t="str">
            <v>2000200000151</v>
          </cell>
          <cell r="C1617" t="str">
            <v>Uganda</v>
          </cell>
          <cell r="D1617" t="str">
            <v/>
          </cell>
          <cell r="E1617" t="str">
            <v/>
          </cell>
          <cell r="F1617" t="str">
            <v/>
          </cell>
          <cell r="G1617" t="str">
            <v/>
          </cell>
          <cell r="H1617">
            <v>10271214.810000001</v>
          </cell>
          <cell r="I1617">
            <v>847782.65</v>
          </cell>
          <cell r="J1617">
            <v>3063543.7500000005</v>
          </cell>
          <cell r="K1617">
            <v>10481243.18</v>
          </cell>
          <cell r="L1617">
            <v>8757120.0700000003</v>
          </cell>
          <cell r="M1617">
            <v>33420904.460000001</v>
          </cell>
          <cell r="Q1617" t="str">
            <v>SOV</v>
          </cell>
          <cell r="R1617">
            <v>0.5</v>
          </cell>
          <cell r="T1617" t="str">
            <v>UGANDA- BUSEGA-MPIGI &amp; KAGITUMBA-KAYONZA-RUSUMO ROADS PROJEC</v>
          </cell>
          <cell r="U1617" t="str">
            <v>PICU7</v>
          </cell>
          <cell r="V1617" t="str">
            <v>D</v>
          </cell>
          <cell r="W1617" t="str">
            <v>Transport</v>
          </cell>
          <cell r="X1617" t="str">
            <v>DB</v>
          </cell>
          <cell r="Y1617" t="str">
            <v>Road Transport / Highways</v>
          </cell>
          <cell r="Z1617" t="str">
            <v>DB0</v>
          </cell>
          <cell r="AA1617" t="str">
            <v>Road Transport / Highways</v>
          </cell>
          <cell r="AB1617" t="str">
            <v>2000</v>
          </cell>
          <cell r="AC1617" t="str">
            <v>10</v>
          </cell>
          <cell r="AD1617" t="str">
            <v>OnGo</v>
          </cell>
        </row>
        <row r="1618">
          <cell r="A1618" t="str">
            <v>P-Z1-DB0-105</v>
          </cell>
          <cell r="B1618" t="str">
            <v>2100150035493</v>
          </cell>
          <cell r="C1618" t="str">
            <v>Uganda</v>
          </cell>
          <cell r="D1618" t="str">
            <v/>
          </cell>
          <cell r="E1618" t="str">
            <v/>
          </cell>
          <cell r="F1618">
            <v>44245.5</v>
          </cell>
          <cell r="G1618">
            <v>103791.86</v>
          </cell>
          <cell r="H1618">
            <v>5006475.3</v>
          </cell>
          <cell r="I1618">
            <v>1242473.7999999998</v>
          </cell>
          <cell r="J1618">
            <v>2447953.4899999998</v>
          </cell>
          <cell r="K1618">
            <v>5812800.2199999997</v>
          </cell>
          <cell r="L1618">
            <v>4718141.4000000004</v>
          </cell>
          <cell r="M1618">
            <v>19375881.57</v>
          </cell>
          <cell r="Q1618" t="str">
            <v>SOV</v>
          </cell>
          <cell r="R1618">
            <v>0.5</v>
          </cell>
          <cell r="T1618" t="str">
            <v>UGANDA- BUSEGA-MPIGI &amp; KAGITUMBA-KAYONZA-RUSUMO ROADS PROJEC</v>
          </cell>
          <cell r="U1618" t="str">
            <v>PICU7</v>
          </cell>
          <cell r="V1618" t="str">
            <v>D</v>
          </cell>
          <cell r="W1618" t="str">
            <v>Transport</v>
          </cell>
          <cell r="X1618" t="str">
            <v>DB</v>
          </cell>
          <cell r="Y1618" t="str">
            <v>Road Transport / Highways</v>
          </cell>
          <cell r="Z1618" t="str">
            <v>DB0</v>
          </cell>
          <cell r="AA1618" t="str">
            <v>Road Transport / Highways</v>
          </cell>
          <cell r="AB1618" t="str">
            <v>2100</v>
          </cell>
          <cell r="AC1618" t="str">
            <v>10</v>
          </cell>
          <cell r="AD1618" t="str">
            <v>OnGo</v>
          </cell>
        </row>
        <row r="1619">
          <cell r="A1619" t="str">
            <v>P-Z1-DB0-107</v>
          </cell>
          <cell r="B1619" t="str">
            <v>2000200001051</v>
          </cell>
          <cell r="C1619" t="str">
            <v>Uganda</v>
          </cell>
          <cell r="D1619" t="str">
            <v/>
          </cell>
          <cell r="E1619" t="str">
            <v/>
          </cell>
          <cell r="F1619" t="str">
            <v/>
          </cell>
          <cell r="G1619">
            <v>3794833.16</v>
          </cell>
          <cell r="H1619">
            <v>1021685.1699999999</v>
          </cell>
          <cell r="I1619">
            <v>2399203.0499999998</v>
          </cell>
          <cell r="J1619">
            <v>3336212.9800000004</v>
          </cell>
          <cell r="K1619">
            <v>7013044.2899999991</v>
          </cell>
          <cell r="L1619">
            <v>5654029.4999999991</v>
          </cell>
          <cell r="M1619">
            <v>23219008.149999999</v>
          </cell>
          <cell r="Q1619" t="str">
            <v>SOV</v>
          </cell>
          <cell r="R1619">
            <v>0.5</v>
          </cell>
          <cell r="T1619" t="str">
            <v>UGANDA- KAPCHORWA - SUAM - KITALE AND ELDORET BYPASS ROADS P</v>
          </cell>
          <cell r="U1619" t="str">
            <v>PICU7</v>
          </cell>
          <cell r="V1619" t="str">
            <v>D</v>
          </cell>
          <cell r="W1619" t="str">
            <v>Transport</v>
          </cell>
          <cell r="X1619" t="str">
            <v>DB</v>
          </cell>
          <cell r="Y1619" t="str">
            <v>Road Transport / Highways</v>
          </cell>
          <cell r="Z1619" t="str">
            <v>DB0</v>
          </cell>
          <cell r="AA1619" t="str">
            <v>Road Transport / Highways</v>
          </cell>
          <cell r="AB1619" t="str">
            <v>2000</v>
          </cell>
          <cell r="AC1619" t="str">
            <v>10</v>
          </cell>
          <cell r="AD1619" t="str">
            <v>OnGo</v>
          </cell>
        </row>
        <row r="1620">
          <cell r="A1620" t="str">
            <v>P-Z1-DB0-107</v>
          </cell>
          <cell r="B1620" t="str">
            <v>2100150037299</v>
          </cell>
          <cell r="C1620" t="str">
            <v>Uganda</v>
          </cell>
          <cell r="D1620" t="str">
            <v/>
          </cell>
          <cell r="E1620" t="str">
            <v/>
          </cell>
          <cell r="F1620" t="str">
            <v/>
          </cell>
          <cell r="G1620">
            <v>3406618.96</v>
          </cell>
          <cell r="H1620">
            <v>1225141.8500000001</v>
          </cell>
          <cell r="I1620">
            <v>2530054.75</v>
          </cell>
          <cell r="J1620">
            <v>3472955.28</v>
          </cell>
          <cell r="K1620">
            <v>6032569.6100000022</v>
          </cell>
          <cell r="L1620">
            <v>4944065.620000001</v>
          </cell>
          <cell r="M1620">
            <v>21611406.070000004</v>
          </cell>
          <cell r="Q1620" t="str">
            <v>SOV</v>
          </cell>
          <cell r="R1620">
            <v>0.5</v>
          </cell>
          <cell r="T1620" t="str">
            <v>UGANDA- KAPCHORWA - SUAM - KITALE AND ELDORET BYPASS ROADS P</v>
          </cell>
          <cell r="U1620" t="str">
            <v>PICU7</v>
          </cell>
          <cell r="V1620" t="str">
            <v>D</v>
          </cell>
          <cell r="W1620" t="str">
            <v>Transport</v>
          </cell>
          <cell r="X1620" t="str">
            <v>DB</v>
          </cell>
          <cell r="Y1620" t="str">
            <v>Road Transport / Highways</v>
          </cell>
          <cell r="Z1620" t="str">
            <v>DB0</v>
          </cell>
          <cell r="AA1620" t="str">
            <v>Road Transport / Highways</v>
          </cell>
          <cell r="AB1620" t="str">
            <v>2100</v>
          </cell>
          <cell r="AC1620" t="str">
            <v>10</v>
          </cell>
          <cell r="AD1620" t="str">
            <v>OnGo</v>
          </cell>
        </row>
        <row r="1621">
          <cell r="A1621" t="str">
            <v>P-Z1-DB0-129</v>
          </cell>
          <cell r="B1621" t="str">
            <v>2000200004662</v>
          </cell>
          <cell r="C1621" t="str">
            <v>Kenya</v>
          </cell>
          <cell r="D1621" t="str">
            <v/>
          </cell>
          <cell r="E1621" t="str">
            <v/>
          </cell>
          <cell r="F1621" t="str">
            <v/>
          </cell>
          <cell r="G1621" t="str">
            <v/>
          </cell>
          <cell r="H1621" t="str">
            <v/>
          </cell>
          <cell r="I1621" t="str">
            <v/>
          </cell>
          <cell r="J1621" t="str">
            <v/>
          </cell>
          <cell r="K1621">
            <v>7121358.6500000004</v>
          </cell>
          <cell r="L1621">
            <v>7099793.6100000003</v>
          </cell>
          <cell r="M1621">
            <v>14221152.260000002</v>
          </cell>
          <cell r="Q1621" t="str">
            <v>SOV</v>
          </cell>
          <cell r="R1621">
            <v>0.33333333333333331</v>
          </cell>
          <cell r="T1621" t="str">
            <v>(KENYA)BAGAMOYO–TANGA-HOROHORO/LUNGA LUNGA-MALINDI ROAD PROJ</v>
          </cell>
          <cell r="U1621" t="str">
            <v>PICU7</v>
          </cell>
          <cell r="V1621" t="str">
            <v>D</v>
          </cell>
          <cell r="W1621" t="str">
            <v>Transport</v>
          </cell>
          <cell r="X1621" t="str">
            <v>DB</v>
          </cell>
          <cell r="Y1621" t="str">
            <v>Road Transport / Highways</v>
          </cell>
          <cell r="Z1621" t="str">
            <v>DB0</v>
          </cell>
          <cell r="AA1621" t="str">
            <v>Road Transport / Highways</v>
          </cell>
          <cell r="AB1621" t="str">
            <v>2000</v>
          </cell>
          <cell r="AC1621" t="str">
            <v>10</v>
          </cell>
          <cell r="AD1621" t="str">
            <v>OnGo</v>
          </cell>
        </row>
        <row r="1622">
          <cell r="A1622" t="str">
            <v>P-Z1-DB0-129</v>
          </cell>
          <cell r="B1622" t="str">
            <v>2100150042250</v>
          </cell>
          <cell r="C1622" t="str">
            <v>Kenya</v>
          </cell>
          <cell r="D1622" t="str">
            <v/>
          </cell>
          <cell r="E1622" t="str">
            <v/>
          </cell>
          <cell r="F1622" t="str">
            <v/>
          </cell>
          <cell r="G1622" t="str">
            <v/>
          </cell>
          <cell r="H1622" t="str">
            <v/>
          </cell>
          <cell r="I1622" t="str">
            <v/>
          </cell>
          <cell r="J1622">
            <v>127476.57</v>
          </cell>
          <cell r="K1622">
            <v>4358964.29</v>
          </cell>
          <cell r="L1622">
            <v>3629274.49</v>
          </cell>
          <cell r="M1622">
            <v>8115715.3500000006</v>
          </cell>
          <cell r="Q1622" t="str">
            <v>SOV</v>
          </cell>
          <cell r="R1622">
            <v>0.33333333333333331</v>
          </cell>
          <cell r="T1622" t="str">
            <v>(KENYA)BAGAMOYO–TANGA-HOROHORO/LUNGA LUNGA-MALINDI ROAD PROJ</v>
          </cell>
          <cell r="U1622" t="str">
            <v>PICU7</v>
          </cell>
          <cell r="V1622" t="str">
            <v>D</v>
          </cell>
          <cell r="W1622" t="str">
            <v>Transport</v>
          </cell>
          <cell r="X1622" t="str">
            <v>DB</v>
          </cell>
          <cell r="Y1622" t="str">
            <v>Road Transport / Highways</v>
          </cell>
          <cell r="Z1622" t="str">
            <v>DB0</v>
          </cell>
          <cell r="AA1622" t="str">
            <v>Road Transport / Highways</v>
          </cell>
          <cell r="AB1622" t="str">
            <v>2100</v>
          </cell>
          <cell r="AC1622" t="str">
            <v>10</v>
          </cell>
          <cell r="AD1622" t="str">
            <v>OnGo</v>
          </cell>
        </row>
        <row r="1623">
          <cell r="A1623" t="str">
            <v>P-Z1-DB0-129</v>
          </cell>
          <cell r="B1623" t="str">
            <v>5110155000755</v>
          </cell>
          <cell r="C1623" t="str">
            <v>Multi-Countries</v>
          </cell>
          <cell r="D1623" t="str">
            <v/>
          </cell>
          <cell r="E1623" t="str">
            <v/>
          </cell>
          <cell r="F1623" t="str">
            <v/>
          </cell>
          <cell r="G1623" t="str">
            <v/>
          </cell>
          <cell r="H1623" t="str">
            <v/>
          </cell>
          <cell r="I1623" t="str">
            <v/>
          </cell>
          <cell r="J1623" t="str">
            <v/>
          </cell>
          <cell r="K1623" t="str">
            <v/>
          </cell>
          <cell r="L1623" t="str">
            <v/>
          </cell>
          <cell r="M1623">
            <v>0</v>
          </cell>
          <cell r="Q1623" t="str">
            <v>SOV</v>
          </cell>
          <cell r="R1623">
            <v>0.33333333333333331</v>
          </cell>
          <cell r="T1623" t="str">
            <v>(KENYA)BAGAMOYO–TANGA-HOROHORO/LUNGA LUNGA-MALINDI ROAD PROJ</v>
          </cell>
          <cell r="U1623" t="str">
            <v>PICU7</v>
          </cell>
          <cell r="V1623" t="str">
            <v>D</v>
          </cell>
          <cell r="W1623" t="str">
            <v>Transport</v>
          </cell>
          <cell r="X1623" t="str">
            <v>DB</v>
          </cell>
          <cell r="Y1623" t="str">
            <v>Road Transport / Highways</v>
          </cell>
          <cell r="Z1623" t="str">
            <v>DB0</v>
          </cell>
          <cell r="AA1623" t="str">
            <v>Road Transport / Highways</v>
          </cell>
          <cell r="AB1623" t="str">
            <v>5110</v>
          </cell>
          <cell r="AC1623" t="str">
            <v>41</v>
          </cell>
          <cell r="AD1623" t="str">
            <v>OnGo</v>
          </cell>
        </row>
        <row r="1624">
          <cell r="A1624" t="str">
            <v>P-Z1-DB0-130</v>
          </cell>
          <cell r="B1624" t="str">
            <v>2100155033816</v>
          </cell>
          <cell r="C1624" t="str">
            <v>Multi-Countries</v>
          </cell>
          <cell r="D1624" t="str">
            <v/>
          </cell>
          <cell r="E1624" t="str">
            <v/>
          </cell>
          <cell r="F1624" t="str">
            <v/>
          </cell>
          <cell r="G1624" t="str">
            <v/>
          </cell>
          <cell r="H1624">
            <v>607949.22000000009</v>
          </cell>
          <cell r="I1624" t="str">
            <v/>
          </cell>
          <cell r="J1624" t="str">
            <v/>
          </cell>
          <cell r="K1624" t="str">
            <v/>
          </cell>
          <cell r="L1624" t="str">
            <v/>
          </cell>
          <cell r="M1624">
            <v>607949.22000000009</v>
          </cell>
          <cell r="Q1624" t="str">
            <v>SOV</v>
          </cell>
          <cell r="R1624">
            <v>1</v>
          </cell>
          <cell r="T1624" t="str">
            <v>ABIDJAN-LAGOS CORRIDOR HIGHWAY DEVELOPMENT PROJECT STUDY-COT</v>
          </cell>
          <cell r="U1624" t="str">
            <v>PICU1</v>
          </cell>
          <cell r="V1624" t="str">
            <v>D</v>
          </cell>
          <cell r="W1624" t="str">
            <v>Transport</v>
          </cell>
          <cell r="X1624" t="str">
            <v>DB</v>
          </cell>
          <cell r="Y1624" t="str">
            <v>Road Transport / Highways</v>
          </cell>
          <cell r="Z1624" t="str">
            <v>DB0</v>
          </cell>
          <cell r="AA1624" t="str">
            <v>Road Transport / Highways</v>
          </cell>
          <cell r="AB1624" t="str">
            <v>2100</v>
          </cell>
          <cell r="AC1624" t="str">
            <v>40</v>
          </cell>
          <cell r="AD1624" t="str">
            <v>OnGo</v>
          </cell>
        </row>
        <row r="1625">
          <cell r="A1625" t="str">
            <v>P-Z1-DB0-136</v>
          </cell>
          <cell r="B1625" t="str">
            <v>2100150036643</v>
          </cell>
          <cell r="C1625" t="str">
            <v>Togo</v>
          </cell>
          <cell r="D1625" t="str">
            <v/>
          </cell>
          <cell r="E1625" t="str">
            <v/>
          </cell>
          <cell r="F1625">
            <v>96117.71</v>
          </cell>
          <cell r="G1625" t="str">
            <v/>
          </cell>
          <cell r="H1625">
            <v>417276.88</v>
          </cell>
          <cell r="I1625">
            <v>1541657.3399999999</v>
          </cell>
          <cell r="J1625">
            <v>1756434.4000000001</v>
          </cell>
          <cell r="K1625">
            <v>1101254.1900000002</v>
          </cell>
          <cell r="L1625">
            <v>144023.35</v>
          </cell>
          <cell r="M1625">
            <v>5056763.87</v>
          </cell>
          <cell r="Q1625" t="str">
            <v>SOV</v>
          </cell>
          <cell r="R1625">
            <v>0.16666666666666666</v>
          </cell>
          <cell r="T1625" t="str">
            <v>REHAB LOME COTONOU PHAS2 ET DE PROTECTION COTIERE-TOGO</v>
          </cell>
          <cell r="U1625" t="str">
            <v>PICU5</v>
          </cell>
          <cell r="V1625" t="str">
            <v>D</v>
          </cell>
          <cell r="W1625" t="str">
            <v>Transport</v>
          </cell>
          <cell r="X1625" t="str">
            <v>DB</v>
          </cell>
          <cell r="Y1625" t="str">
            <v>Road Transport / Highways</v>
          </cell>
          <cell r="Z1625" t="str">
            <v>DB0</v>
          </cell>
          <cell r="AA1625" t="str">
            <v>Road Transport / Highways</v>
          </cell>
          <cell r="AB1625" t="str">
            <v>2100</v>
          </cell>
          <cell r="AC1625" t="str">
            <v>10</v>
          </cell>
          <cell r="AD1625" t="str">
            <v>OnGo</v>
          </cell>
        </row>
        <row r="1626">
          <cell r="A1626" t="str">
            <v>P-Z1-DB0-136</v>
          </cell>
          <cell r="B1626" t="str">
            <v>2100155033818</v>
          </cell>
          <cell r="C1626" t="str">
            <v>Multi-Countries</v>
          </cell>
          <cell r="D1626" t="str">
            <v/>
          </cell>
          <cell r="E1626" t="str">
            <v/>
          </cell>
          <cell r="F1626" t="str">
            <v/>
          </cell>
          <cell r="G1626">
            <v>11236.09</v>
          </cell>
          <cell r="H1626">
            <v>24175.79</v>
          </cell>
          <cell r="I1626">
            <v>204650.46</v>
          </cell>
          <cell r="J1626">
            <v>122432.86000000002</v>
          </cell>
          <cell r="K1626">
            <v>139742.16000000003</v>
          </cell>
          <cell r="L1626">
            <v>51243.48</v>
          </cell>
          <cell r="M1626">
            <v>553480.84000000008</v>
          </cell>
          <cell r="Q1626" t="str">
            <v>SOV</v>
          </cell>
          <cell r="R1626">
            <v>0.16666666666666666</v>
          </cell>
          <cell r="T1626" t="str">
            <v>REHAB LOME COTONOU PHAS2 ET DE PROTECTION COTIERE-TOGO</v>
          </cell>
          <cell r="U1626" t="str">
            <v>PICU5</v>
          </cell>
          <cell r="V1626" t="str">
            <v>D</v>
          </cell>
          <cell r="W1626" t="str">
            <v>Transport</v>
          </cell>
          <cell r="X1626" t="str">
            <v>DB</v>
          </cell>
          <cell r="Y1626" t="str">
            <v>Road Transport / Highways</v>
          </cell>
          <cell r="Z1626" t="str">
            <v>DB0</v>
          </cell>
          <cell r="AA1626" t="str">
            <v>Road Transport / Highways</v>
          </cell>
          <cell r="AB1626" t="str">
            <v>2100</v>
          </cell>
          <cell r="AC1626" t="str">
            <v>41</v>
          </cell>
          <cell r="AD1626" t="str">
            <v>OnGo</v>
          </cell>
        </row>
        <row r="1627">
          <cell r="A1627" t="str">
            <v>P-Z1-DB0-136</v>
          </cell>
          <cell r="B1627" t="str">
            <v>5110155000256</v>
          </cell>
          <cell r="C1627" t="str">
            <v>Multi-Countries</v>
          </cell>
          <cell r="D1627" t="str">
            <v/>
          </cell>
          <cell r="E1627" t="str">
            <v/>
          </cell>
          <cell r="F1627" t="str">
            <v/>
          </cell>
          <cell r="G1627" t="str">
            <v/>
          </cell>
          <cell r="H1627" t="str">
            <v/>
          </cell>
          <cell r="I1627">
            <v>2549196.89</v>
          </cell>
          <cell r="J1627">
            <v>1575302.7299999997</v>
          </cell>
          <cell r="K1627">
            <v>1861183.3900000001</v>
          </cell>
          <cell r="L1627">
            <v>643058.16000000015</v>
          </cell>
          <cell r="M1627">
            <v>6628741.1699999999</v>
          </cell>
          <cell r="Q1627" t="str">
            <v>SOV</v>
          </cell>
          <cell r="R1627">
            <v>0.16666666666666666</v>
          </cell>
          <cell r="T1627" t="str">
            <v>REHAB LOME COTONOU PHAS2 ET DE PROTECTION COTIERE-TOGO</v>
          </cell>
          <cell r="U1627" t="str">
            <v>PICU5</v>
          </cell>
          <cell r="V1627" t="str">
            <v>D</v>
          </cell>
          <cell r="W1627" t="str">
            <v>Transport</v>
          </cell>
          <cell r="X1627" t="str">
            <v>DB</v>
          </cell>
          <cell r="Y1627" t="str">
            <v>Road Transport / Highways</v>
          </cell>
          <cell r="Z1627" t="str">
            <v>DB0</v>
          </cell>
          <cell r="AA1627" t="str">
            <v>Road Transport / Highways</v>
          </cell>
          <cell r="AB1627" t="str">
            <v>5110</v>
          </cell>
          <cell r="AC1627" t="str">
            <v>40</v>
          </cell>
          <cell r="AD1627" t="str">
            <v>OnGo</v>
          </cell>
        </row>
        <row r="1628">
          <cell r="A1628" t="str">
            <v>P-Z1-DB0-136</v>
          </cell>
          <cell r="B1628" t="str">
            <v>5550155001151</v>
          </cell>
          <cell r="C1628" t="str">
            <v>Multi-Countries</v>
          </cell>
          <cell r="D1628" t="str">
            <v/>
          </cell>
          <cell r="E1628" t="str">
            <v/>
          </cell>
          <cell r="F1628" t="str">
            <v/>
          </cell>
          <cell r="G1628">
            <v>967203</v>
          </cell>
          <cell r="H1628" t="str">
            <v/>
          </cell>
          <cell r="I1628">
            <v>241950.07</v>
          </cell>
          <cell r="J1628">
            <v>185764.51</v>
          </cell>
          <cell r="K1628">
            <v>90409.48000000001</v>
          </cell>
          <cell r="L1628" t="str">
            <v/>
          </cell>
          <cell r="M1628">
            <v>1485327.06</v>
          </cell>
          <cell r="Q1628" t="str">
            <v>SOV</v>
          </cell>
          <cell r="R1628">
            <v>0.16666666666666666</v>
          </cell>
          <cell r="T1628" t="str">
            <v>REHAB LOME COTONOU PHAS2 ET DE PROTECTION COTIERE-TOGO</v>
          </cell>
          <cell r="U1628" t="str">
            <v>PICU5</v>
          </cell>
          <cell r="V1628" t="str">
            <v>D</v>
          </cell>
          <cell r="W1628" t="str">
            <v>Transport</v>
          </cell>
          <cell r="X1628" t="str">
            <v>DB</v>
          </cell>
          <cell r="Y1628" t="str">
            <v>Road Transport / Highways</v>
          </cell>
          <cell r="Z1628" t="str">
            <v>DB0</v>
          </cell>
          <cell r="AA1628" t="str">
            <v>Road Transport / Highways</v>
          </cell>
          <cell r="AB1628" t="str">
            <v>5550</v>
          </cell>
          <cell r="AC1628" t="str">
            <v>41</v>
          </cell>
          <cell r="AD1628" t="str">
            <v>OnGo</v>
          </cell>
        </row>
        <row r="1629">
          <cell r="A1629" t="str">
            <v>P-Z1-DB0-136</v>
          </cell>
          <cell r="B1629" t="str">
            <v>5900150001101</v>
          </cell>
          <cell r="C1629" t="str">
            <v>Togo</v>
          </cell>
          <cell r="D1629" t="str">
            <v/>
          </cell>
          <cell r="E1629" t="str">
            <v/>
          </cell>
          <cell r="F1629" t="str">
            <v/>
          </cell>
          <cell r="G1629">
            <v>71885.710000000006</v>
          </cell>
          <cell r="H1629">
            <v>36144.199999999997</v>
          </cell>
          <cell r="I1629">
            <v>3751918.6</v>
          </cell>
          <cell r="J1629">
            <v>2549827.8499999996</v>
          </cell>
          <cell r="K1629">
            <v>2699141.1000000006</v>
          </cell>
          <cell r="L1629">
            <v>1236697.25</v>
          </cell>
          <cell r="M1629">
            <v>10345614.710000001</v>
          </cell>
          <cell r="Q1629" t="str">
            <v>SOV</v>
          </cell>
          <cell r="R1629">
            <v>0.16666666666666666</v>
          </cell>
          <cell r="T1629" t="str">
            <v>REHAB LOME COTONOU PHAS2 ET DE PROTECTION COTIERE-TOGO</v>
          </cell>
          <cell r="U1629" t="str">
            <v>PICU5</v>
          </cell>
          <cell r="V1629" t="str">
            <v>D</v>
          </cell>
          <cell r="W1629" t="str">
            <v>Transport</v>
          </cell>
          <cell r="X1629" t="str">
            <v>DB</v>
          </cell>
          <cell r="Y1629" t="str">
            <v>Road Transport / Highways</v>
          </cell>
          <cell r="Z1629" t="str">
            <v>DB0</v>
          </cell>
          <cell r="AA1629" t="str">
            <v>Road Transport / Highways</v>
          </cell>
          <cell r="AB1629" t="str">
            <v>5900</v>
          </cell>
          <cell r="AC1629" t="str">
            <v>10</v>
          </cell>
          <cell r="AD1629" t="str">
            <v>OnGo</v>
          </cell>
        </row>
        <row r="1630">
          <cell r="A1630" t="str">
            <v>P-Z1-DB0-136</v>
          </cell>
          <cell r="B1630" t="str">
            <v>5900155011251</v>
          </cell>
          <cell r="C1630" t="str">
            <v>Multi-Countries</v>
          </cell>
          <cell r="D1630" t="str">
            <v/>
          </cell>
          <cell r="E1630" t="str">
            <v/>
          </cell>
          <cell r="F1630" t="str">
            <v/>
          </cell>
          <cell r="G1630" t="str">
            <v/>
          </cell>
          <cell r="H1630" t="str">
            <v/>
          </cell>
          <cell r="I1630" t="str">
            <v/>
          </cell>
          <cell r="J1630">
            <v>13532.5</v>
          </cell>
          <cell r="K1630">
            <v>5242.94</v>
          </cell>
          <cell r="L1630">
            <v>2053.8399999999997</v>
          </cell>
          <cell r="M1630">
            <v>20829.28</v>
          </cell>
          <cell r="Q1630" t="str">
            <v>SOV</v>
          </cell>
          <cell r="R1630">
            <v>0.16666666666666666</v>
          </cell>
          <cell r="T1630" t="str">
            <v>REHAB LOME COTONOU PHAS2 ET DE PROTECTION COTIERE-TOGO</v>
          </cell>
          <cell r="U1630" t="str">
            <v>PICU5</v>
          </cell>
          <cell r="V1630" t="str">
            <v>D</v>
          </cell>
          <cell r="W1630" t="str">
            <v>Transport</v>
          </cell>
          <cell r="X1630" t="str">
            <v>DB</v>
          </cell>
          <cell r="Y1630" t="str">
            <v>Road Transport / Highways</v>
          </cell>
          <cell r="Z1630" t="str">
            <v>DB0</v>
          </cell>
          <cell r="AA1630" t="str">
            <v>Road Transport / Highways</v>
          </cell>
          <cell r="AB1630" t="str">
            <v>5900</v>
          </cell>
          <cell r="AC1630" t="str">
            <v>41</v>
          </cell>
          <cell r="AD1630" t="str">
            <v>OnGo</v>
          </cell>
        </row>
        <row r="1631">
          <cell r="A1631" t="str">
            <v>P-Z1-DB0-143</v>
          </cell>
          <cell r="B1631" t="str">
            <v>2100155041471</v>
          </cell>
          <cell r="C1631" t="str">
            <v>Multi-Countries</v>
          </cell>
          <cell r="D1631" t="str">
            <v/>
          </cell>
          <cell r="E1631" t="str">
            <v/>
          </cell>
          <cell r="F1631" t="str">
            <v/>
          </cell>
          <cell r="G1631" t="str">
            <v/>
          </cell>
          <cell r="H1631" t="str">
            <v/>
          </cell>
          <cell r="I1631" t="str">
            <v/>
          </cell>
          <cell r="J1631" t="str">
            <v/>
          </cell>
          <cell r="K1631" t="str">
            <v/>
          </cell>
          <cell r="L1631">
            <v>3164229.38</v>
          </cell>
          <cell r="M1631">
            <v>3164229.38</v>
          </cell>
          <cell r="Q1631" t="str">
            <v>SOV</v>
          </cell>
          <cell r="R1631">
            <v>1</v>
          </cell>
          <cell r="T1631" t="str">
            <v>MANO RIVER UNION ROAD DEVELOPMENT AND TRANSPORT FACILITATION</v>
          </cell>
          <cell r="U1631" t="str">
            <v>PICU5</v>
          </cell>
          <cell r="V1631" t="str">
            <v>D</v>
          </cell>
          <cell r="W1631" t="str">
            <v>Transport</v>
          </cell>
          <cell r="X1631" t="str">
            <v>DB</v>
          </cell>
          <cell r="Y1631" t="str">
            <v>Road Transport / Highways</v>
          </cell>
          <cell r="Z1631" t="str">
            <v>DB0</v>
          </cell>
          <cell r="AA1631" t="str">
            <v>Road Transport / Highways</v>
          </cell>
          <cell r="AB1631" t="str">
            <v>2100</v>
          </cell>
          <cell r="AC1631" t="str">
            <v>41</v>
          </cell>
          <cell r="AD1631" t="str">
            <v>OnGo</v>
          </cell>
        </row>
        <row r="1632">
          <cell r="A1632" t="str">
            <v>P-Z1-DB0-152</v>
          </cell>
          <cell r="B1632" t="str">
            <v>2000130014630</v>
          </cell>
          <cell r="C1632" t="str">
            <v>Côte D'Ivoire</v>
          </cell>
          <cell r="D1632" t="str">
            <v/>
          </cell>
          <cell r="E1632" t="str">
            <v/>
          </cell>
          <cell r="F1632">
            <v>6700546.3300000001</v>
          </cell>
          <cell r="G1632">
            <v>4344086.4300000006</v>
          </cell>
          <cell r="H1632">
            <v>5139543.4700000007</v>
          </cell>
          <cell r="I1632">
            <v>8585999.9199999999</v>
          </cell>
          <cell r="J1632">
            <v>8159938.790000001</v>
          </cell>
          <cell r="K1632">
            <v>1875284.41</v>
          </cell>
          <cell r="L1632">
            <v>118370.24000000001</v>
          </cell>
          <cell r="M1632">
            <v>34923769.590000004</v>
          </cell>
          <cell r="Q1632" t="str">
            <v>SOV</v>
          </cell>
          <cell r="R1632">
            <v>0.33333333333333331</v>
          </cell>
          <cell r="T1632" t="str">
            <v>CI - PROJET D’AMENAGEMENT ET DE FACILITATION DE TRANSPORT SU</v>
          </cell>
          <cell r="U1632" t="str">
            <v>PICU5</v>
          </cell>
          <cell r="V1632" t="str">
            <v>D</v>
          </cell>
          <cell r="W1632" t="str">
            <v>Transport</v>
          </cell>
          <cell r="X1632" t="str">
            <v>DB</v>
          </cell>
          <cell r="Y1632" t="str">
            <v>Road Transport / Highways</v>
          </cell>
          <cell r="Z1632" t="str">
            <v>DB0</v>
          </cell>
          <cell r="AA1632" t="str">
            <v>Road Transport / Highways</v>
          </cell>
          <cell r="AB1632" t="str">
            <v>2000</v>
          </cell>
          <cell r="AC1632" t="str">
            <v>10</v>
          </cell>
          <cell r="AD1632" t="str">
            <v>OnGo</v>
          </cell>
        </row>
        <row r="1633">
          <cell r="A1633" t="str">
            <v>P-Z1-DB0-152</v>
          </cell>
          <cell r="B1633" t="str">
            <v>2100150034294</v>
          </cell>
          <cell r="C1633" t="str">
            <v>Côte D'Ivoire</v>
          </cell>
          <cell r="D1633" t="str">
            <v/>
          </cell>
          <cell r="E1633" t="str">
            <v/>
          </cell>
          <cell r="F1633">
            <v>2882451.05</v>
          </cell>
          <cell r="G1633">
            <v>2317855.8099999996</v>
          </cell>
          <cell r="H1633">
            <v>2758217.29</v>
          </cell>
          <cell r="I1633">
            <v>4029602.9499999997</v>
          </cell>
          <cell r="J1633">
            <v>3660069.8300000005</v>
          </cell>
          <cell r="K1633">
            <v>1194034.73</v>
          </cell>
          <cell r="L1633">
            <v>328203.40000000002</v>
          </cell>
          <cell r="M1633">
            <v>17170435.059999999</v>
          </cell>
          <cell r="Q1633" t="str">
            <v>SOV</v>
          </cell>
          <cell r="R1633">
            <v>0.33333333333333331</v>
          </cell>
          <cell r="T1633" t="str">
            <v>CI - PROJET D’AMENAGEMENT ET DE FACILITATION DE TRANSPORT SU</v>
          </cell>
          <cell r="U1633" t="str">
            <v>PICU5</v>
          </cell>
          <cell r="V1633" t="str">
            <v>D</v>
          </cell>
          <cell r="W1633" t="str">
            <v>Transport</v>
          </cell>
          <cell r="X1633" t="str">
            <v>DB</v>
          </cell>
          <cell r="Y1633" t="str">
            <v>Road Transport / Highways</v>
          </cell>
          <cell r="Z1633" t="str">
            <v>DB0</v>
          </cell>
          <cell r="AA1633" t="str">
            <v>Road Transport / Highways</v>
          </cell>
          <cell r="AB1633" t="str">
            <v>2100</v>
          </cell>
          <cell r="AC1633" t="str">
            <v>10</v>
          </cell>
          <cell r="AD1633" t="str">
            <v>OnGo</v>
          </cell>
        </row>
        <row r="1634">
          <cell r="A1634" t="str">
            <v>P-Z1-DB0-152</v>
          </cell>
          <cell r="B1634" t="str">
            <v>5110155000253</v>
          </cell>
          <cell r="C1634" t="str">
            <v>Multi-Countries</v>
          </cell>
          <cell r="D1634" t="str">
            <v/>
          </cell>
          <cell r="E1634" t="str">
            <v/>
          </cell>
          <cell r="F1634" t="str">
            <v/>
          </cell>
          <cell r="G1634" t="str">
            <v/>
          </cell>
          <cell r="H1634" t="str">
            <v/>
          </cell>
          <cell r="I1634" t="str">
            <v/>
          </cell>
          <cell r="J1634">
            <v>2219727.5299999998</v>
          </cell>
          <cell r="K1634">
            <v>2229455.7800000003</v>
          </cell>
          <cell r="L1634">
            <v>99484.11</v>
          </cell>
          <cell r="M1634">
            <v>4548667.4200000009</v>
          </cell>
          <cell r="Q1634" t="str">
            <v>SOV</v>
          </cell>
          <cell r="R1634">
            <v>0.33333333333333331</v>
          </cell>
          <cell r="T1634" t="str">
            <v>CI - PROJET D’AMENAGEMENT ET DE FACILITATION DE TRANSPORT SU</v>
          </cell>
          <cell r="U1634" t="str">
            <v>PICU5</v>
          </cell>
          <cell r="V1634" t="str">
            <v>D</v>
          </cell>
          <cell r="W1634" t="str">
            <v>Transport</v>
          </cell>
          <cell r="X1634" t="str">
            <v>DB</v>
          </cell>
          <cell r="Y1634" t="str">
            <v>Road Transport / Highways</v>
          </cell>
          <cell r="Z1634" t="str">
            <v>DB0</v>
          </cell>
          <cell r="AA1634" t="str">
            <v>Road Transport / Highways</v>
          </cell>
          <cell r="AB1634" t="str">
            <v>5110</v>
          </cell>
          <cell r="AC1634" t="str">
            <v>40</v>
          </cell>
          <cell r="AD1634" t="str">
            <v>OnGo</v>
          </cell>
        </row>
        <row r="1635">
          <cell r="A1635" t="str">
            <v>P-Z1-DB0-157</v>
          </cell>
          <cell r="B1635" t="str">
            <v>2100150043344</v>
          </cell>
          <cell r="C1635" t="str">
            <v>Senegal</v>
          </cell>
          <cell r="D1635" t="str">
            <v/>
          </cell>
          <cell r="E1635" t="str">
            <v/>
          </cell>
          <cell r="F1635" t="str">
            <v/>
          </cell>
          <cell r="G1635" t="str">
            <v/>
          </cell>
          <cell r="H1635" t="str">
            <v/>
          </cell>
          <cell r="I1635" t="str">
            <v/>
          </cell>
          <cell r="J1635" t="str">
            <v/>
          </cell>
          <cell r="K1635" t="str">
            <v/>
          </cell>
          <cell r="L1635" t="str">
            <v/>
          </cell>
          <cell r="M1635">
            <v>0</v>
          </cell>
          <cell r="Q1635" t="str">
            <v>SOV</v>
          </cell>
          <cell r="R1635">
            <v>1</v>
          </cell>
          <cell r="T1635" t="str">
            <v>ROUTE FARIM-TANAFF</v>
          </cell>
          <cell r="U1635" t="str">
            <v>PICU5</v>
          </cell>
          <cell r="V1635" t="str">
            <v>D</v>
          </cell>
          <cell r="W1635" t="str">
            <v>Transport</v>
          </cell>
          <cell r="X1635" t="str">
            <v>DB</v>
          </cell>
          <cell r="Y1635" t="str">
            <v>Road Transport / Highways</v>
          </cell>
          <cell r="Z1635" t="str">
            <v>DB0</v>
          </cell>
          <cell r="AA1635" t="str">
            <v>Road Transport / Highways</v>
          </cell>
          <cell r="AB1635" t="str">
            <v>2100</v>
          </cell>
          <cell r="AC1635" t="str">
            <v>10</v>
          </cell>
          <cell r="AD1635" t="str">
            <v>OnGo</v>
          </cell>
        </row>
        <row r="1636">
          <cell r="A1636" t="str">
            <v>P-Z1-DB0-160</v>
          </cell>
          <cell r="B1636" t="str">
            <v>2100150038293</v>
          </cell>
          <cell r="C1636" t="str">
            <v>Guinea</v>
          </cell>
          <cell r="D1636" t="str">
            <v/>
          </cell>
          <cell r="E1636" t="str">
            <v/>
          </cell>
          <cell r="F1636" t="str">
            <v/>
          </cell>
          <cell r="G1636" t="str">
            <v/>
          </cell>
          <cell r="H1636">
            <v>2575584.2299999995</v>
          </cell>
          <cell r="I1636" t="str">
            <v/>
          </cell>
          <cell r="J1636">
            <v>4239868.22</v>
          </cell>
          <cell r="K1636">
            <v>6011472.1799999997</v>
          </cell>
          <cell r="L1636">
            <v>735057.79</v>
          </cell>
          <cell r="M1636">
            <v>13561982.419999998</v>
          </cell>
          <cell r="Q1636" t="str">
            <v>SOV</v>
          </cell>
          <cell r="R1636">
            <v>0.33333333333333331</v>
          </cell>
          <cell r="T1636" t="str">
            <v xml:space="preserve"> PROJET ROUTE COYAH-FORECARIAH-FARMORÉAH (GUINÉE-SIERRA LEON</v>
          </cell>
          <cell r="U1636" t="str">
            <v>PICU5</v>
          </cell>
          <cell r="V1636" t="str">
            <v>D</v>
          </cell>
          <cell r="W1636" t="str">
            <v>Transport</v>
          </cell>
          <cell r="X1636" t="str">
            <v>DB</v>
          </cell>
          <cell r="Y1636" t="str">
            <v>Road Transport / Highways</v>
          </cell>
          <cell r="Z1636" t="str">
            <v>DB0</v>
          </cell>
          <cell r="AA1636" t="str">
            <v>Road Transport / Highways</v>
          </cell>
          <cell r="AB1636" t="str">
            <v>2100</v>
          </cell>
          <cell r="AC1636" t="str">
            <v>10</v>
          </cell>
          <cell r="AD1636" t="str">
            <v>OnGo</v>
          </cell>
        </row>
        <row r="1637">
          <cell r="A1637" t="str">
            <v>P-Z1-DB0-160</v>
          </cell>
          <cell r="B1637" t="str">
            <v>2100155035816</v>
          </cell>
          <cell r="C1637" t="str">
            <v>Multi-Countries</v>
          </cell>
          <cell r="D1637" t="str">
            <v/>
          </cell>
          <cell r="E1637" t="str">
            <v/>
          </cell>
          <cell r="F1637" t="str">
            <v/>
          </cell>
          <cell r="G1637">
            <v>691675.79</v>
          </cell>
          <cell r="H1637">
            <v>2126525.2999999998</v>
          </cell>
          <cell r="I1637">
            <v>144904.01999999999</v>
          </cell>
          <cell r="J1637">
            <v>3543021.5999999992</v>
          </cell>
          <cell r="K1637">
            <v>5445791.459999999</v>
          </cell>
          <cell r="L1637">
            <v>584171.65999999992</v>
          </cell>
          <cell r="M1637">
            <v>12536089.829999998</v>
          </cell>
          <cell r="Q1637" t="str">
            <v>SOV</v>
          </cell>
          <cell r="R1637">
            <v>0.33333333333333331</v>
          </cell>
          <cell r="T1637" t="str">
            <v xml:space="preserve"> PROJET ROUTE COYAH-FORECARIAH-FARMORÉAH (GUINÉE-SIERRA LEON</v>
          </cell>
          <cell r="U1637" t="str">
            <v>PICU5</v>
          </cell>
          <cell r="V1637" t="str">
            <v>D</v>
          </cell>
          <cell r="W1637" t="str">
            <v>Transport</v>
          </cell>
          <cell r="X1637" t="str">
            <v>DB</v>
          </cell>
          <cell r="Y1637" t="str">
            <v>Road Transport / Highways</v>
          </cell>
          <cell r="Z1637" t="str">
            <v>DB0</v>
          </cell>
          <cell r="AA1637" t="str">
            <v>Road Transport / Highways</v>
          </cell>
          <cell r="AB1637" t="str">
            <v>2100</v>
          </cell>
          <cell r="AC1637" t="str">
            <v>41</v>
          </cell>
          <cell r="AD1637" t="str">
            <v>OnGo</v>
          </cell>
        </row>
        <row r="1638">
          <cell r="A1638" t="str">
            <v>P-Z1-DB0-160</v>
          </cell>
          <cell r="B1638" t="str">
            <v>5110155000257</v>
          </cell>
          <cell r="C1638" t="str">
            <v>Multi-Countries</v>
          </cell>
          <cell r="D1638" t="str">
            <v/>
          </cell>
          <cell r="E1638" t="str">
            <v/>
          </cell>
          <cell r="F1638" t="str">
            <v/>
          </cell>
          <cell r="G1638" t="str">
            <v/>
          </cell>
          <cell r="H1638">
            <v>2220962.2699999996</v>
          </cell>
          <cell r="I1638">
            <v>361915.05</v>
          </cell>
          <cell r="J1638">
            <v>3524481.6900000009</v>
          </cell>
          <cell r="K1638">
            <v>5507861.9399999995</v>
          </cell>
          <cell r="L1638">
            <v>615723.96</v>
          </cell>
          <cell r="M1638">
            <v>12230944.91</v>
          </cell>
          <cell r="Q1638" t="str">
            <v>SOV</v>
          </cell>
          <cell r="R1638">
            <v>0.33333333333333331</v>
          </cell>
          <cell r="T1638" t="str">
            <v xml:space="preserve"> PROJET ROUTE COYAH-FORECARIAH-FARMORÉAH (GUINÉE-SIERRA LEON</v>
          </cell>
          <cell r="U1638" t="str">
            <v>PICU5</v>
          </cell>
          <cell r="V1638" t="str">
            <v>D</v>
          </cell>
          <cell r="W1638" t="str">
            <v>Transport</v>
          </cell>
          <cell r="X1638" t="str">
            <v>DB</v>
          </cell>
          <cell r="Y1638" t="str">
            <v>Road Transport / Highways</v>
          </cell>
          <cell r="Z1638" t="str">
            <v>DB0</v>
          </cell>
          <cell r="AA1638" t="str">
            <v>Road Transport / Highways</v>
          </cell>
          <cell r="AB1638" t="str">
            <v>5110</v>
          </cell>
          <cell r="AC1638" t="str">
            <v>41</v>
          </cell>
          <cell r="AD1638" t="str">
            <v>OnGo</v>
          </cell>
        </row>
        <row r="1639">
          <cell r="A1639" t="str">
            <v>P-Z1-DB0-163</v>
          </cell>
          <cell r="B1639" t="str">
            <v>2100150033395</v>
          </cell>
          <cell r="C1639" t="str">
            <v>Côte D'Ivoire</v>
          </cell>
          <cell r="D1639" t="str">
            <v/>
          </cell>
          <cell r="E1639" t="str">
            <v/>
          </cell>
          <cell r="F1639">
            <v>4729474.6599999992</v>
          </cell>
          <cell r="G1639">
            <v>3438503.9299999997</v>
          </cell>
          <cell r="H1639">
            <v>2738741.9700000011</v>
          </cell>
          <cell r="I1639">
            <v>385024.52</v>
          </cell>
          <cell r="J1639">
            <v>4090784.2900000005</v>
          </cell>
          <cell r="K1639">
            <v>775937.89000000013</v>
          </cell>
          <cell r="L1639">
            <v>2093601.22</v>
          </cell>
          <cell r="M1639">
            <v>18252068.48</v>
          </cell>
          <cell r="Q1639" t="str">
            <v>SOV</v>
          </cell>
          <cell r="R1639">
            <v>1</v>
          </cell>
          <cell r="T1639" t="str">
            <v>CI - (PRET ADDITIONNEL)PROGRAMME D’AMÉNAGEMENT DE ROUTES ET</v>
          </cell>
          <cell r="U1639" t="str">
            <v>PICU5</v>
          </cell>
          <cell r="V1639" t="str">
            <v>D</v>
          </cell>
          <cell r="W1639" t="str">
            <v>Transport</v>
          </cell>
          <cell r="X1639" t="str">
            <v>DB</v>
          </cell>
          <cell r="Y1639" t="str">
            <v>Road Transport / Highways</v>
          </cell>
          <cell r="Z1639" t="str">
            <v>DB0</v>
          </cell>
          <cell r="AA1639" t="str">
            <v>Road Transport / Highways</v>
          </cell>
          <cell r="AB1639" t="str">
            <v>2100</v>
          </cell>
          <cell r="AC1639" t="str">
            <v>10</v>
          </cell>
          <cell r="AD1639" t="str">
            <v>OnGo</v>
          </cell>
        </row>
        <row r="1640">
          <cell r="A1640" t="str">
            <v>P-Z1-DB0-164</v>
          </cell>
          <cell r="B1640" t="str">
            <v>2100150033397</v>
          </cell>
          <cell r="C1640" t="str">
            <v>Liberia</v>
          </cell>
          <cell r="D1640" t="str">
            <v/>
          </cell>
          <cell r="E1640" t="str">
            <v/>
          </cell>
          <cell r="F1640" t="str">
            <v/>
          </cell>
          <cell r="G1640">
            <v>10590226.970000001</v>
          </cell>
          <cell r="H1640">
            <v>3390295.4499999997</v>
          </cell>
          <cell r="I1640">
            <v>21357.010000000002</v>
          </cell>
          <cell r="J1640">
            <v>5066235.7300000004</v>
          </cell>
          <cell r="K1640">
            <v>1625649.47</v>
          </cell>
          <cell r="L1640" t="str">
            <v/>
          </cell>
          <cell r="M1640">
            <v>20693764.629999999</v>
          </cell>
          <cell r="Q1640" t="str">
            <v>SOV</v>
          </cell>
          <cell r="R1640">
            <v>1</v>
          </cell>
          <cell r="T1640" t="str">
            <v>LIBERIA- (ADDITIONAL LOAN) MANO RIVER UNION ROAD DEVELOPMENT</v>
          </cell>
          <cell r="U1640" t="str">
            <v>PICU5</v>
          </cell>
          <cell r="V1640" t="str">
            <v>D</v>
          </cell>
          <cell r="W1640" t="str">
            <v>Transport</v>
          </cell>
          <cell r="X1640" t="str">
            <v>DB</v>
          </cell>
          <cell r="Y1640" t="str">
            <v>Road Transport / Highways</v>
          </cell>
          <cell r="Z1640" t="str">
            <v>DB0</v>
          </cell>
          <cell r="AA1640" t="str">
            <v>Road Transport / Highways</v>
          </cell>
          <cell r="AB1640" t="str">
            <v>2100</v>
          </cell>
          <cell r="AC1640" t="str">
            <v>10</v>
          </cell>
          <cell r="AD1640" t="str">
            <v>OnGo</v>
          </cell>
        </row>
        <row r="1641">
          <cell r="A1641" t="str">
            <v>P-Z1-DB0-165</v>
          </cell>
          <cell r="B1641" t="str">
            <v>2100150033396</v>
          </cell>
          <cell r="C1641" t="str">
            <v>Guinea</v>
          </cell>
          <cell r="D1641" t="str">
            <v/>
          </cell>
          <cell r="E1641" t="str">
            <v/>
          </cell>
          <cell r="F1641">
            <v>46069.69</v>
          </cell>
          <cell r="G1641">
            <v>2271767.8800000004</v>
          </cell>
          <cell r="H1641">
            <v>10491.24</v>
          </cell>
          <cell r="I1641" t="str">
            <v/>
          </cell>
          <cell r="J1641" t="str">
            <v/>
          </cell>
          <cell r="K1641" t="str">
            <v/>
          </cell>
          <cell r="L1641">
            <v>2284536.5900000008</v>
          </cell>
          <cell r="M1641">
            <v>4612865.4000000013</v>
          </cell>
          <cell r="Q1641" t="str">
            <v>SOV</v>
          </cell>
          <cell r="R1641">
            <v>1</v>
          </cell>
          <cell r="T1641" t="str">
            <v>GUINEE - (PRET ADDITIONNEL)PROGRAMME D’AMÉNAGEMENT DE ROUTES</v>
          </cell>
          <cell r="U1641" t="str">
            <v>PICU5</v>
          </cell>
          <cell r="V1641" t="str">
            <v>D</v>
          </cell>
          <cell r="W1641" t="str">
            <v>Transport</v>
          </cell>
          <cell r="X1641" t="str">
            <v>DB</v>
          </cell>
          <cell r="Y1641" t="str">
            <v>Road Transport / Highways</v>
          </cell>
          <cell r="Z1641" t="str">
            <v>DB0</v>
          </cell>
          <cell r="AA1641" t="str">
            <v>Road Transport / Highways</v>
          </cell>
          <cell r="AB1641" t="str">
            <v>2100</v>
          </cell>
          <cell r="AC1641" t="str">
            <v>10</v>
          </cell>
          <cell r="AD1641" t="str">
            <v>OnGo</v>
          </cell>
        </row>
        <row r="1642">
          <cell r="A1642" t="str">
            <v>P-Z1-DB0-167</v>
          </cell>
          <cell r="B1642" t="str">
            <v>2000130014482</v>
          </cell>
          <cell r="C1642" t="str">
            <v>Congo CG</v>
          </cell>
          <cell r="D1642" t="str">
            <v/>
          </cell>
          <cell r="E1642" t="str">
            <v/>
          </cell>
          <cell r="F1642">
            <v>25123911.919999998</v>
          </cell>
          <cell r="G1642">
            <v>22410209.899999995</v>
          </cell>
          <cell r="H1642">
            <v>38808812.030000009</v>
          </cell>
          <cell r="I1642">
            <v>3815902.4099999997</v>
          </cell>
          <cell r="J1642">
            <v>2301545.04</v>
          </cell>
          <cell r="K1642">
            <v>1220591.3500000001</v>
          </cell>
          <cell r="L1642">
            <v>420197.52</v>
          </cell>
          <cell r="M1642">
            <v>94101170.169999987</v>
          </cell>
          <cell r="Q1642" t="str">
            <v>SOV</v>
          </cell>
          <cell r="R1642">
            <v>1</v>
          </cell>
          <cell r="T1642" t="str">
            <v>CONSTRUCTION DE LA ROUTE KETTA-DJOUM PHASE 2 -CONGO</v>
          </cell>
          <cell r="U1642" t="str">
            <v>PICU6</v>
          </cell>
          <cell r="V1642" t="str">
            <v>D</v>
          </cell>
          <cell r="W1642" t="str">
            <v>Transport</v>
          </cell>
          <cell r="X1642" t="str">
            <v>DB</v>
          </cell>
          <cell r="Y1642" t="str">
            <v>Road Transport / Highways</v>
          </cell>
          <cell r="Z1642" t="str">
            <v>DB0</v>
          </cell>
          <cell r="AA1642" t="str">
            <v>Road Transport / Highways</v>
          </cell>
          <cell r="AB1642" t="str">
            <v>2000</v>
          </cell>
          <cell r="AC1642" t="str">
            <v>10</v>
          </cell>
          <cell r="AD1642" t="str">
            <v>OnGo</v>
          </cell>
        </row>
        <row r="1643">
          <cell r="A1643" t="str">
            <v>P-Z1-DB0-168</v>
          </cell>
          <cell r="B1643" t="str">
            <v>2100150034295</v>
          </cell>
          <cell r="C1643" t="str">
            <v>Mali</v>
          </cell>
          <cell r="D1643" t="str">
            <v/>
          </cell>
          <cell r="E1643" t="str">
            <v/>
          </cell>
          <cell r="F1643">
            <v>7544826.2700000005</v>
          </cell>
          <cell r="G1643">
            <v>4481534.21</v>
          </cell>
          <cell r="H1643">
            <v>4390548.0399999991</v>
          </cell>
          <cell r="I1643">
            <v>3861945.24</v>
          </cell>
          <cell r="J1643">
            <v>7949670.21</v>
          </cell>
          <cell r="K1643">
            <v>314573.28000000003</v>
          </cell>
          <cell r="L1643">
            <v>131382.5</v>
          </cell>
          <cell r="M1643">
            <v>28674479.75</v>
          </cell>
          <cell r="Q1643" t="str">
            <v>SOV</v>
          </cell>
          <cell r="R1643">
            <v>0.2</v>
          </cell>
          <cell r="T1643" t="str">
            <v>MALI - PROJET D’AMENAGEMENT ET DE FACILITATION DE TRANSPORT</v>
          </cell>
          <cell r="U1643" t="str">
            <v>PICU5</v>
          </cell>
          <cell r="V1643" t="str">
            <v>D</v>
          </cell>
          <cell r="W1643" t="str">
            <v>Transport</v>
          </cell>
          <cell r="X1643" t="str">
            <v>DB</v>
          </cell>
          <cell r="Y1643" t="str">
            <v>Road Transport / Highways</v>
          </cell>
          <cell r="Z1643" t="str">
            <v>DB0</v>
          </cell>
          <cell r="AA1643" t="str">
            <v>Road Transport / Highways</v>
          </cell>
          <cell r="AB1643" t="str">
            <v>2100</v>
          </cell>
          <cell r="AC1643" t="str">
            <v>10</v>
          </cell>
          <cell r="AD1643" t="str">
            <v>OnGo</v>
          </cell>
        </row>
        <row r="1644">
          <cell r="A1644" t="str">
            <v>P-Z1-DB0-168</v>
          </cell>
          <cell r="B1644" t="str">
            <v>2100155031117</v>
          </cell>
          <cell r="C1644" t="str">
            <v>Multi-Countries</v>
          </cell>
          <cell r="D1644" t="str">
            <v/>
          </cell>
          <cell r="E1644" t="str">
            <v/>
          </cell>
          <cell r="F1644">
            <v>3735701.2199999997</v>
          </cell>
          <cell r="G1644">
            <v>2734764.2100000004</v>
          </cell>
          <cell r="H1644">
            <v>3037290.61</v>
          </cell>
          <cell r="I1644">
            <v>2134352.08</v>
          </cell>
          <cell r="J1644">
            <v>4333403.1800000006</v>
          </cell>
          <cell r="K1644">
            <v>113457.65</v>
          </cell>
          <cell r="L1644">
            <v>221162.88</v>
          </cell>
          <cell r="M1644">
            <v>16310131.830000002</v>
          </cell>
          <cell r="Q1644" t="str">
            <v>SOV</v>
          </cell>
          <cell r="R1644">
            <v>0.2</v>
          </cell>
          <cell r="T1644" t="str">
            <v>MALI - PROJET D’AMENAGEMENT ET DE FACILITATION DE TRANSPORT</v>
          </cell>
          <cell r="U1644" t="str">
            <v>PICU5</v>
          </cell>
          <cell r="V1644" t="str">
            <v>D</v>
          </cell>
          <cell r="W1644" t="str">
            <v>Transport</v>
          </cell>
          <cell r="X1644" t="str">
            <v>DB</v>
          </cell>
          <cell r="Y1644" t="str">
            <v>Road Transport / Highways</v>
          </cell>
          <cell r="Z1644" t="str">
            <v>DB0</v>
          </cell>
          <cell r="AA1644" t="str">
            <v>Road Transport / Highways</v>
          </cell>
          <cell r="AB1644" t="str">
            <v>2100</v>
          </cell>
          <cell r="AC1644" t="str">
            <v>41</v>
          </cell>
          <cell r="AD1644" t="str">
            <v>OnGo</v>
          </cell>
        </row>
        <row r="1645">
          <cell r="A1645" t="str">
            <v>P-Z1-DB0-168</v>
          </cell>
          <cell r="B1645" t="str">
            <v>5110155000254</v>
          </cell>
          <cell r="C1645" t="str">
            <v>Multi-Countries</v>
          </cell>
          <cell r="D1645" t="str">
            <v/>
          </cell>
          <cell r="E1645" t="str">
            <v/>
          </cell>
          <cell r="F1645" t="str">
            <v/>
          </cell>
          <cell r="G1645" t="str">
            <v/>
          </cell>
          <cell r="H1645" t="str">
            <v/>
          </cell>
          <cell r="I1645" t="str">
            <v/>
          </cell>
          <cell r="J1645">
            <v>10779105.449999999</v>
          </cell>
          <cell r="K1645">
            <v>38829.01</v>
          </cell>
          <cell r="L1645" t="str">
            <v/>
          </cell>
          <cell r="M1645">
            <v>10817934.459999999</v>
          </cell>
          <cell r="Q1645" t="str">
            <v>SOV</v>
          </cell>
          <cell r="R1645">
            <v>0.2</v>
          </cell>
          <cell r="T1645" t="str">
            <v>MALI - PROJET D’AMENAGEMENT ET DE FACILITATION DE TRANSPORT</v>
          </cell>
          <cell r="U1645" t="str">
            <v>PICU5</v>
          </cell>
          <cell r="V1645" t="str">
            <v>D</v>
          </cell>
          <cell r="W1645" t="str">
            <v>Transport</v>
          </cell>
          <cell r="X1645" t="str">
            <v>DB</v>
          </cell>
          <cell r="Y1645" t="str">
            <v>Road Transport / Highways</v>
          </cell>
          <cell r="Z1645" t="str">
            <v>DB0</v>
          </cell>
          <cell r="AA1645" t="str">
            <v>Road Transport / Highways</v>
          </cell>
          <cell r="AB1645" t="str">
            <v>5110</v>
          </cell>
          <cell r="AC1645" t="str">
            <v>40</v>
          </cell>
          <cell r="AD1645" t="str">
            <v>OnGo</v>
          </cell>
        </row>
        <row r="1646">
          <cell r="A1646" t="str">
            <v>P-Z1-DB0-168</v>
          </cell>
          <cell r="B1646" t="str">
            <v>5900150000601</v>
          </cell>
          <cell r="C1646" t="str">
            <v>Mali</v>
          </cell>
          <cell r="D1646" t="str">
            <v/>
          </cell>
          <cell r="E1646" t="str">
            <v/>
          </cell>
          <cell r="F1646">
            <v>2803682.4200000004</v>
          </cell>
          <cell r="G1646">
            <v>1549456.0999999999</v>
          </cell>
          <cell r="H1646">
            <v>1598081.02</v>
          </cell>
          <cell r="I1646">
            <v>1486092.99</v>
          </cell>
          <cell r="J1646">
            <v>3319866.3399999994</v>
          </cell>
          <cell r="K1646">
            <v>361444.38999999996</v>
          </cell>
          <cell r="L1646">
            <v>158927.19</v>
          </cell>
          <cell r="M1646">
            <v>11277550.450000001</v>
          </cell>
          <cell r="Q1646" t="str">
            <v>SOV</v>
          </cell>
          <cell r="R1646">
            <v>0.2</v>
          </cell>
          <cell r="T1646" t="str">
            <v>MALI - PROJET D’AMENAGEMENT ET DE FACILITATION DE TRANSPORT</v>
          </cell>
          <cell r="U1646" t="str">
            <v>PICU5</v>
          </cell>
          <cell r="V1646" t="str">
            <v>D</v>
          </cell>
          <cell r="W1646" t="str">
            <v>Transport</v>
          </cell>
          <cell r="X1646" t="str">
            <v>DB</v>
          </cell>
          <cell r="Y1646" t="str">
            <v>Road Transport / Highways</v>
          </cell>
          <cell r="Z1646" t="str">
            <v>DB0</v>
          </cell>
          <cell r="AA1646" t="str">
            <v>Road Transport / Highways</v>
          </cell>
          <cell r="AB1646" t="str">
            <v>5900</v>
          </cell>
          <cell r="AC1646" t="str">
            <v>10</v>
          </cell>
          <cell r="AD1646" t="str">
            <v>OnGo</v>
          </cell>
        </row>
        <row r="1647">
          <cell r="A1647" t="str">
            <v>P-Z1-DB0-168</v>
          </cell>
          <cell r="B1647" t="str">
            <v>5900155009353</v>
          </cell>
          <cell r="C1647" t="str">
            <v>Multi-Countries</v>
          </cell>
          <cell r="D1647" t="str">
            <v/>
          </cell>
          <cell r="E1647" t="str">
            <v/>
          </cell>
          <cell r="F1647">
            <v>32877.69</v>
          </cell>
          <cell r="G1647">
            <v>31793.860000000004</v>
          </cell>
          <cell r="H1647">
            <v>47294.84</v>
          </cell>
          <cell r="I1647">
            <v>23734.15</v>
          </cell>
          <cell r="J1647">
            <v>456486.43</v>
          </cell>
          <cell r="K1647">
            <v>387469.14</v>
          </cell>
          <cell r="L1647">
            <v>16797.810000000001</v>
          </cell>
          <cell r="M1647">
            <v>996453.92</v>
          </cell>
          <cell r="Q1647" t="str">
            <v>SOV</v>
          </cell>
          <cell r="R1647">
            <v>0.2</v>
          </cell>
          <cell r="T1647" t="str">
            <v>MALI - PROJET D’AMENAGEMENT ET DE FACILITATION DE TRANSPORT</v>
          </cell>
          <cell r="U1647" t="str">
            <v>PICU5</v>
          </cell>
          <cell r="V1647" t="str">
            <v>D</v>
          </cell>
          <cell r="W1647" t="str">
            <v>Transport</v>
          </cell>
          <cell r="X1647" t="str">
            <v>DB</v>
          </cell>
          <cell r="Y1647" t="str">
            <v>Road Transport / Highways</v>
          </cell>
          <cell r="Z1647" t="str">
            <v>DB0</v>
          </cell>
          <cell r="AA1647" t="str">
            <v>Road Transport / Highways</v>
          </cell>
          <cell r="AB1647" t="str">
            <v>5900</v>
          </cell>
          <cell r="AC1647" t="str">
            <v>41</v>
          </cell>
          <cell r="AD1647" t="str">
            <v>OnGo</v>
          </cell>
        </row>
        <row r="1648">
          <cell r="A1648" t="str">
            <v>P-Z1-DB0-170</v>
          </cell>
          <cell r="B1648" t="str">
            <v>2100150035494</v>
          </cell>
          <cell r="C1648" t="str">
            <v>Rwanda</v>
          </cell>
          <cell r="D1648" t="str">
            <v/>
          </cell>
          <cell r="E1648" t="str">
            <v/>
          </cell>
          <cell r="F1648">
            <v>10206925.470000001</v>
          </cell>
          <cell r="G1648">
            <v>15446646.679999998</v>
          </cell>
          <cell r="H1648">
            <v>20108443.760000005</v>
          </cell>
          <cell r="I1648">
            <v>7548942.8599999994</v>
          </cell>
          <cell r="J1648">
            <v>4340875.6499999985</v>
          </cell>
          <cell r="K1648">
            <v>4850027.3499999978</v>
          </cell>
          <cell r="L1648">
            <v>948516.37999999989</v>
          </cell>
          <cell r="M1648">
            <v>63450378.149999999</v>
          </cell>
          <cell r="Q1648" t="str">
            <v>SOV</v>
          </cell>
          <cell r="R1648">
            <v>0.33333333333333331</v>
          </cell>
          <cell r="T1648" t="str">
            <v xml:space="preserve"> RWANDA- BUSEGA-MPIGI &amp; KAGITUMBA-KAYONZA-RUSUMO ROAD PROJEC</v>
          </cell>
          <cell r="U1648" t="str">
            <v>PICU7</v>
          </cell>
          <cell r="V1648" t="str">
            <v>D</v>
          </cell>
          <cell r="W1648" t="str">
            <v>Transport</v>
          </cell>
          <cell r="X1648" t="str">
            <v>DB</v>
          </cell>
          <cell r="Y1648" t="str">
            <v>Road Transport / Highways</v>
          </cell>
          <cell r="Z1648" t="str">
            <v>DB0</v>
          </cell>
          <cell r="AA1648" t="str">
            <v>Road Transport / Highways</v>
          </cell>
          <cell r="AB1648" t="str">
            <v>2100</v>
          </cell>
          <cell r="AC1648" t="str">
            <v>10</v>
          </cell>
          <cell r="AD1648" t="str">
            <v>OnGo</v>
          </cell>
        </row>
        <row r="1649">
          <cell r="A1649" t="str">
            <v>P-Z1-DB0-170</v>
          </cell>
          <cell r="B1649" t="str">
            <v>5580155000501</v>
          </cell>
          <cell r="C1649" t="str">
            <v>Multi-Countries</v>
          </cell>
          <cell r="D1649" t="str">
            <v/>
          </cell>
          <cell r="E1649" t="str">
            <v/>
          </cell>
          <cell r="F1649">
            <v>2790162.86</v>
          </cell>
          <cell r="G1649">
            <v>4236205.17</v>
          </cell>
          <cell r="H1649">
            <v>3649963.7700000005</v>
          </cell>
          <cell r="I1649">
            <v>335687.74</v>
          </cell>
          <cell r="J1649">
            <v>585693.75</v>
          </cell>
          <cell r="K1649">
            <v>1018474.9000000003</v>
          </cell>
          <cell r="L1649">
            <v>47888.97</v>
          </cell>
          <cell r="M1649">
            <v>12664077.160000002</v>
          </cell>
          <cell r="Q1649" t="str">
            <v>SOV</v>
          </cell>
          <cell r="R1649">
            <v>0.33333333333333331</v>
          </cell>
          <cell r="T1649" t="str">
            <v xml:space="preserve"> RWANDA- BUSEGA-MPIGI &amp; KAGITUMBA-KAYONZA-RUSUMO ROAD PROJEC</v>
          </cell>
          <cell r="U1649" t="str">
            <v>PICU7</v>
          </cell>
          <cell r="V1649" t="str">
            <v>D</v>
          </cell>
          <cell r="W1649" t="str">
            <v>Transport</v>
          </cell>
          <cell r="X1649" t="str">
            <v>DB</v>
          </cell>
          <cell r="Y1649" t="str">
            <v>Road Transport / Highways</v>
          </cell>
          <cell r="Z1649" t="str">
            <v>DB0</v>
          </cell>
          <cell r="AA1649" t="str">
            <v>Road Transport / Highways</v>
          </cell>
          <cell r="AB1649" t="str">
            <v>5580</v>
          </cell>
          <cell r="AC1649" t="str">
            <v>41</v>
          </cell>
          <cell r="AD1649" t="str">
            <v>OnGo</v>
          </cell>
        </row>
        <row r="1650">
          <cell r="A1650" t="str">
            <v>P-Z1-DB0-170</v>
          </cell>
          <cell r="B1650" t="str">
            <v>6550655000951</v>
          </cell>
          <cell r="C1650" t="str">
            <v>Multi-Countries</v>
          </cell>
          <cell r="D1650" t="str">
            <v/>
          </cell>
          <cell r="E1650" t="str">
            <v/>
          </cell>
          <cell r="F1650" t="str">
            <v/>
          </cell>
          <cell r="G1650" t="str">
            <v/>
          </cell>
          <cell r="H1650" t="str">
            <v/>
          </cell>
          <cell r="I1650" t="str">
            <v/>
          </cell>
          <cell r="J1650" t="str">
            <v/>
          </cell>
          <cell r="K1650" t="str">
            <v/>
          </cell>
          <cell r="L1650" t="str">
            <v/>
          </cell>
          <cell r="M1650">
            <v>0</v>
          </cell>
          <cell r="Q1650" t="str">
            <v>SOV</v>
          </cell>
          <cell r="R1650">
            <v>0.33333333333333331</v>
          </cell>
          <cell r="T1650" t="str">
            <v xml:space="preserve"> RWANDA- BUSEGA-MPIGI &amp; KAGITUMBA-KAYONZA-RUSUMO ROAD PROJEC</v>
          </cell>
          <cell r="U1650" t="str">
            <v>PICU7</v>
          </cell>
          <cell r="V1650" t="str">
            <v>D</v>
          </cell>
          <cell r="W1650" t="str">
            <v>Transport</v>
          </cell>
          <cell r="X1650" t="str">
            <v>DB</v>
          </cell>
          <cell r="Y1650" t="str">
            <v>Road Transport / Highways</v>
          </cell>
          <cell r="Z1650" t="str">
            <v>DB0</v>
          </cell>
          <cell r="AA1650" t="str">
            <v>Road Transport / Highways</v>
          </cell>
          <cell r="AB1650" t="str">
            <v>6550</v>
          </cell>
          <cell r="AC1650" t="str">
            <v>10</v>
          </cell>
          <cell r="AD1650" t="str">
            <v>OnGo</v>
          </cell>
        </row>
        <row r="1651">
          <cell r="A1651" t="str">
            <v>P-Z1-DB0-172</v>
          </cell>
          <cell r="B1651" t="str">
            <v>2100150040093</v>
          </cell>
          <cell r="C1651" t="str">
            <v>Liberia</v>
          </cell>
          <cell r="D1651" t="str">
            <v/>
          </cell>
          <cell r="E1651" t="str">
            <v/>
          </cell>
          <cell r="F1651" t="str">
            <v/>
          </cell>
          <cell r="G1651" t="str">
            <v/>
          </cell>
          <cell r="H1651" t="str">
            <v/>
          </cell>
          <cell r="I1651">
            <v>2192399.39</v>
          </cell>
          <cell r="J1651">
            <v>195176.53</v>
          </cell>
          <cell r="K1651">
            <v>237580.27000000002</v>
          </cell>
          <cell r="L1651">
            <v>6463037.7400000002</v>
          </cell>
          <cell r="M1651">
            <v>9088193.9299999997</v>
          </cell>
          <cell r="Q1651" t="str">
            <v>SOV</v>
          </cell>
          <cell r="R1651">
            <v>0.25</v>
          </cell>
          <cell r="T1651" t="str">
            <v>MANO RIVER UNION ROAD DEVELOPMENT AND TRANSPORT FACILITATION</v>
          </cell>
          <cell r="U1651" t="str">
            <v>PICU5</v>
          </cell>
          <cell r="V1651" t="str">
            <v>D</v>
          </cell>
          <cell r="W1651" t="str">
            <v>Transport</v>
          </cell>
          <cell r="X1651" t="str">
            <v>DB</v>
          </cell>
          <cell r="Y1651" t="str">
            <v>Road Transport / Highways</v>
          </cell>
          <cell r="Z1651" t="str">
            <v>DB0</v>
          </cell>
          <cell r="AA1651" t="str">
            <v>Road Transport / Highways</v>
          </cell>
          <cell r="AB1651" t="str">
            <v>2100</v>
          </cell>
          <cell r="AC1651" t="str">
            <v>10</v>
          </cell>
          <cell r="AD1651" t="str">
            <v>OnGo</v>
          </cell>
        </row>
        <row r="1652">
          <cell r="A1652" t="str">
            <v>P-Z1-DB0-172</v>
          </cell>
          <cell r="B1652" t="str">
            <v>5110155000258</v>
          </cell>
          <cell r="C1652" t="str">
            <v>Multi-Countries</v>
          </cell>
          <cell r="D1652" t="str">
            <v/>
          </cell>
          <cell r="E1652" t="str">
            <v/>
          </cell>
          <cell r="F1652" t="str">
            <v/>
          </cell>
          <cell r="G1652" t="str">
            <v/>
          </cell>
          <cell r="H1652" t="str">
            <v/>
          </cell>
          <cell r="I1652">
            <v>215501.97</v>
          </cell>
          <cell r="J1652">
            <v>2129602.16</v>
          </cell>
          <cell r="K1652">
            <v>6181143.1199999992</v>
          </cell>
          <cell r="L1652">
            <v>3815155.5700000003</v>
          </cell>
          <cell r="M1652">
            <v>12341402.82</v>
          </cell>
          <cell r="Q1652" t="str">
            <v>SOV</v>
          </cell>
          <cell r="R1652">
            <v>0.25</v>
          </cell>
          <cell r="T1652" t="str">
            <v>MANO RIVER UNION ROAD DEVELOPMENT AND TRANSPORT FACILITATION</v>
          </cell>
          <cell r="U1652" t="str">
            <v>PICU5</v>
          </cell>
          <cell r="V1652" t="str">
            <v>D</v>
          </cell>
          <cell r="W1652" t="str">
            <v>Transport</v>
          </cell>
          <cell r="X1652" t="str">
            <v>DB</v>
          </cell>
          <cell r="Y1652" t="str">
            <v>Road Transport / Highways</v>
          </cell>
          <cell r="Z1652" t="str">
            <v>DB0</v>
          </cell>
          <cell r="AA1652" t="str">
            <v>Road Transport / Highways</v>
          </cell>
          <cell r="AB1652" t="str">
            <v>5110</v>
          </cell>
          <cell r="AC1652" t="str">
            <v>40</v>
          </cell>
          <cell r="AD1652" t="str">
            <v>OnGo</v>
          </cell>
        </row>
        <row r="1653">
          <cell r="A1653" t="str">
            <v>P-Z1-DB0-172</v>
          </cell>
          <cell r="B1653" t="str">
            <v>5900150002201</v>
          </cell>
          <cell r="C1653" t="str">
            <v>Liberia</v>
          </cell>
          <cell r="D1653" t="str">
            <v/>
          </cell>
          <cell r="E1653" t="str">
            <v/>
          </cell>
          <cell r="F1653" t="str">
            <v/>
          </cell>
          <cell r="G1653" t="str">
            <v/>
          </cell>
          <cell r="H1653" t="str">
            <v/>
          </cell>
          <cell r="I1653">
            <v>2015999.35</v>
          </cell>
          <cell r="J1653" t="str">
            <v/>
          </cell>
          <cell r="K1653">
            <v>64754</v>
          </cell>
          <cell r="L1653" t="str">
            <v/>
          </cell>
          <cell r="M1653">
            <v>2080753.35</v>
          </cell>
          <cell r="Q1653" t="str">
            <v>SOV</v>
          </cell>
          <cell r="R1653">
            <v>0.25</v>
          </cell>
          <cell r="T1653" t="str">
            <v>MANO RIVER UNION ROAD DEVELOPMENT AND TRANSPORT FACILITATION</v>
          </cell>
          <cell r="U1653" t="str">
            <v>PICU5</v>
          </cell>
          <cell r="V1653" t="str">
            <v>D</v>
          </cell>
          <cell r="W1653" t="str">
            <v>Transport</v>
          </cell>
          <cell r="X1653" t="str">
            <v>DB</v>
          </cell>
          <cell r="Y1653" t="str">
            <v>Road Transport / Highways</v>
          </cell>
          <cell r="Z1653" t="str">
            <v>DB0</v>
          </cell>
          <cell r="AA1653" t="str">
            <v>Road Transport / Highways</v>
          </cell>
          <cell r="AB1653" t="str">
            <v>5900</v>
          </cell>
          <cell r="AC1653" t="str">
            <v>10</v>
          </cell>
          <cell r="AD1653" t="str">
            <v>OnGo</v>
          </cell>
        </row>
        <row r="1654">
          <cell r="A1654" t="str">
            <v>P-Z1-DB0-172</v>
          </cell>
          <cell r="B1654" t="str">
            <v>5900155016199</v>
          </cell>
          <cell r="C1654" t="str">
            <v>Multi-Countries</v>
          </cell>
          <cell r="D1654" t="str">
            <v/>
          </cell>
          <cell r="E1654" t="str">
            <v/>
          </cell>
          <cell r="F1654" t="str">
            <v/>
          </cell>
          <cell r="G1654" t="str">
            <v/>
          </cell>
          <cell r="H1654" t="str">
            <v/>
          </cell>
          <cell r="I1654">
            <v>222726.45</v>
          </cell>
          <cell r="J1654" t="str">
            <v/>
          </cell>
          <cell r="K1654">
            <v>1677483.71</v>
          </cell>
          <cell r="L1654">
            <v>471184.42</v>
          </cell>
          <cell r="M1654">
            <v>2371394.58</v>
          </cell>
          <cell r="Q1654" t="str">
            <v>SOV</v>
          </cell>
          <cell r="R1654">
            <v>0.25</v>
          </cell>
          <cell r="T1654" t="str">
            <v>MANO RIVER UNION ROAD DEVELOPMENT AND TRANSPORT FACILITATION</v>
          </cell>
          <cell r="U1654" t="str">
            <v>PICU5</v>
          </cell>
          <cell r="V1654" t="str">
            <v>D</v>
          </cell>
          <cell r="W1654" t="str">
            <v>Transport</v>
          </cell>
          <cell r="X1654" t="str">
            <v>DB</v>
          </cell>
          <cell r="Y1654" t="str">
            <v>Road Transport / Highways</v>
          </cell>
          <cell r="Z1654" t="str">
            <v>DB0</v>
          </cell>
          <cell r="AA1654" t="str">
            <v>Road Transport / Highways</v>
          </cell>
          <cell r="AB1654" t="str">
            <v>5900</v>
          </cell>
          <cell r="AC1654" t="str">
            <v>41</v>
          </cell>
          <cell r="AD1654" t="str">
            <v>OnGo</v>
          </cell>
        </row>
        <row r="1655">
          <cell r="A1655" t="str">
            <v>P-Z1-DB0-173</v>
          </cell>
          <cell r="B1655" t="str">
            <v>5150155002351</v>
          </cell>
          <cell r="C1655" t="str">
            <v>Multi-Countries</v>
          </cell>
          <cell r="D1655" t="str">
            <v/>
          </cell>
          <cell r="E1655" t="str">
            <v/>
          </cell>
          <cell r="F1655" t="str">
            <v/>
          </cell>
          <cell r="G1655">
            <v>570329.1</v>
          </cell>
          <cell r="H1655">
            <v>204685.46999999997</v>
          </cell>
          <cell r="I1655" t="str">
            <v/>
          </cell>
          <cell r="J1655">
            <v>169260.02000000002</v>
          </cell>
          <cell r="K1655">
            <v>122679.49</v>
          </cell>
          <cell r="L1655">
            <v>526626.79</v>
          </cell>
          <cell r="M1655">
            <v>1593580.87</v>
          </cell>
          <cell r="Q1655" t="str">
            <v>SOV</v>
          </cell>
          <cell r="R1655">
            <v>1</v>
          </cell>
          <cell r="T1655" t="str">
            <v>PROJET D'ETUDE DETAILLEE DE CONSTRUCTION DU PONT SUR LE NTEM</v>
          </cell>
          <cell r="U1655" t="str">
            <v>PICU3</v>
          </cell>
          <cell r="V1655" t="str">
            <v>D</v>
          </cell>
          <cell r="W1655" t="str">
            <v>Transport</v>
          </cell>
          <cell r="X1655" t="str">
            <v>DB</v>
          </cell>
          <cell r="Y1655" t="str">
            <v>Road Transport / Highways</v>
          </cell>
          <cell r="Z1655" t="str">
            <v>DB0</v>
          </cell>
          <cell r="AA1655" t="str">
            <v>Road Transport / Highways</v>
          </cell>
          <cell r="AB1655" t="str">
            <v>5150</v>
          </cell>
          <cell r="AC1655" t="str">
            <v>41</v>
          </cell>
          <cell r="AD1655" t="str">
            <v>OnGo</v>
          </cell>
        </row>
        <row r="1656">
          <cell r="A1656" t="str">
            <v>P-Z1-DB0-174</v>
          </cell>
          <cell r="B1656" t="str">
            <v>2100150036644</v>
          </cell>
          <cell r="C1656" t="str">
            <v>Benin</v>
          </cell>
          <cell r="D1656" t="str">
            <v/>
          </cell>
          <cell r="E1656" t="str">
            <v/>
          </cell>
          <cell r="F1656" t="str">
            <v/>
          </cell>
          <cell r="G1656" t="str">
            <v/>
          </cell>
          <cell r="H1656" t="str">
            <v/>
          </cell>
          <cell r="I1656">
            <v>83376</v>
          </cell>
          <cell r="J1656">
            <v>302150.53000000003</v>
          </cell>
          <cell r="K1656">
            <v>107622.29000000001</v>
          </cell>
          <cell r="L1656">
            <v>84658.62</v>
          </cell>
          <cell r="M1656">
            <v>577807.44000000006</v>
          </cell>
          <cell r="Q1656" t="str">
            <v>SOV</v>
          </cell>
          <cell r="R1656">
            <v>0.5</v>
          </cell>
          <cell r="T1656" t="str">
            <v>REHAB LOME COTONOU PHAS2 ET DE PROTECTION COTIERE-BENIN</v>
          </cell>
          <cell r="U1656" t="str">
            <v>PICU5</v>
          </cell>
          <cell r="V1656" t="str">
            <v>D</v>
          </cell>
          <cell r="W1656" t="str">
            <v>Transport</v>
          </cell>
          <cell r="X1656" t="str">
            <v>DB</v>
          </cell>
          <cell r="Y1656" t="str">
            <v>Road Transport / Highways</v>
          </cell>
          <cell r="Z1656" t="str">
            <v>DB0</v>
          </cell>
          <cell r="AA1656" t="str">
            <v>Road Transport / Highways</v>
          </cell>
          <cell r="AB1656" t="str">
            <v>2100</v>
          </cell>
          <cell r="AC1656" t="str">
            <v>10</v>
          </cell>
          <cell r="AD1656" t="str">
            <v>OnGo</v>
          </cell>
        </row>
        <row r="1657">
          <cell r="A1657" t="str">
            <v>P-Z1-DB0-174</v>
          </cell>
          <cell r="B1657" t="str">
            <v>5110155000255</v>
          </cell>
          <cell r="C1657" t="str">
            <v>Multi-Countries</v>
          </cell>
          <cell r="D1657" t="str">
            <v/>
          </cell>
          <cell r="E1657" t="str">
            <v/>
          </cell>
          <cell r="F1657" t="str">
            <v/>
          </cell>
          <cell r="G1657" t="str">
            <v/>
          </cell>
          <cell r="H1657" t="str">
            <v/>
          </cell>
          <cell r="I1657" t="str">
            <v/>
          </cell>
          <cell r="J1657" t="str">
            <v/>
          </cell>
          <cell r="K1657">
            <v>83713.070000000007</v>
          </cell>
          <cell r="L1657">
            <v>17061.330000000002</v>
          </cell>
          <cell r="M1657">
            <v>100774.40000000001</v>
          </cell>
          <cell r="Q1657" t="str">
            <v>SOV</v>
          </cell>
          <cell r="R1657">
            <v>0.5</v>
          </cell>
          <cell r="T1657" t="str">
            <v>REHAB LOME COTONOU PHAS2 ET DE PROTECTION COTIERE-BENIN</v>
          </cell>
          <cell r="U1657" t="str">
            <v>PICU5</v>
          </cell>
          <cell r="V1657" t="str">
            <v>D</v>
          </cell>
          <cell r="W1657" t="str">
            <v>Transport</v>
          </cell>
          <cell r="X1657" t="str">
            <v>DB</v>
          </cell>
          <cell r="Y1657" t="str">
            <v>Road Transport / Highways</v>
          </cell>
          <cell r="Z1657" t="str">
            <v>DB0</v>
          </cell>
          <cell r="AA1657" t="str">
            <v>Road Transport / Highways</v>
          </cell>
          <cell r="AB1657" t="str">
            <v>5110</v>
          </cell>
          <cell r="AC1657" t="str">
            <v>40</v>
          </cell>
          <cell r="AD1657" t="str">
            <v>OnGo</v>
          </cell>
        </row>
        <row r="1658">
          <cell r="A1658" t="str">
            <v>P-Z1-DB0-176</v>
          </cell>
          <cell r="B1658" t="str">
            <v>2100150036600</v>
          </cell>
          <cell r="C1658" t="str">
            <v>Nigeria</v>
          </cell>
          <cell r="D1658" t="str">
            <v/>
          </cell>
          <cell r="E1658" t="str">
            <v/>
          </cell>
          <cell r="F1658" t="str">
            <v/>
          </cell>
          <cell r="G1658" t="str">
            <v/>
          </cell>
          <cell r="H1658">
            <v>1000000</v>
          </cell>
          <cell r="I1658" t="str">
            <v/>
          </cell>
          <cell r="J1658" t="str">
            <v/>
          </cell>
          <cell r="K1658" t="str">
            <v/>
          </cell>
          <cell r="L1658" t="str">
            <v/>
          </cell>
          <cell r="M1658">
            <v>1000000</v>
          </cell>
          <cell r="Q1658" t="str">
            <v>SOV</v>
          </cell>
          <cell r="R1658">
            <v>1</v>
          </cell>
          <cell r="T1658" t="str">
            <v>ABIDJAN-LAGOS CORRIDOR HIGHWAY DEVELOPMENT PROJECT STUDY-NIG</v>
          </cell>
          <cell r="U1658" t="str">
            <v>PICU1</v>
          </cell>
          <cell r="V1658" t="str">
            <v>D</v>
          </cell>
          <cell r="W1658" t="str">
            <v>Transport</v>
          </cell>
          <cell r="X1658" t="str">
            <v>DB</v>
          </cell>
          <cell r="Y1658" t="str">
            <v>Road Transport / Highways</v>
          </cell>
          <cell r="Z1658" t="str">
            <v>DB0</v>
          </cell>
          <cell r="AA1658" t="str">
            <v>Road Transport / Highways</v>
          </cell>
          <cell r="AB1658" t="str">
            <v>2100</v>
          </cell>
          <cell r="AC1658" t="str">
            <v>10</v>
          </cell>
          <cell r="AD1658" t="str">
            <v>OnGo</v>
          </cell>
        </row>
        <row r="1659">
          <cell r="A1659" t="str">
            <v>P-Z1-DB0-177</v>
          </cell>
          <cell r="B1659" t="str">
            <v>2100150036601</v>
          </cell>
          <cell r="C1659" t="str">
            <v>Benin</v>
          </cell>
          <cell r="D1659" t="str">
            <v/>
          </cell>
          <cell r="E1659" t="str">
            <v/>
          </cell>
          <cell r="F1659" t="str">
            <v/>
          </cell>
          <cell r="G1659" t="str">
            <v/>
          </cell>
          <cell r="H1659">
            <v>435115.96</v>
          </cell>
          <cell r="I1659" t="str">
            <v/>
          </cell>
          <cell r="J1659" t="str">
            <v/>
          </cell>
          <cell r="K1659">
            <v>159033.19</v>
          </cell>
          <cell r="L1659" t="str">
            <v/>
          </cell>
          <cell r="M1659">
            <v>594149.15</v>
          </cell>
          <cell r="Q1659" t="str">
            <v>SOV</v>
          </cell>
          <cell r="R1659">
            <v>1</v>
          </cell>
          <cell r="T1659" t="str">
            <v>ABIDJAN-LAGOS CORRIDOR HIGHWAY DEVELOPMENT PROJECT STUDY-BEN</v>
          </cell>
          <cell r="U1659" t="str">
            <v>PICU1</v>
          </cell>
          <cell r="V1659" t="str">
            <v>D</v>
          </cell>
          <cell r="W1659" t="str">
            <v>Transport</v>
          </cell>
          <cell r="X1659" t="str">
            <v>DB</v>
          </cell>
          <cell r="Y1659" t="str">
            <v>Road Transport / Highways</v>
          </cell>
          <cell r="Z1659" t="str">
            <v>DB0</v>
          </cell>
          <cell r="AA1659" t="str">
            <v>Road Transport / Highways</v>
          </cell>
          <cell r="AB1659" t="str">
            <v>2100</v>
          </cell>
          <cell r="AC1659" t="str">
            <v>10</v>
          </cell>
          <cell r="AD1659" t="str">
            <v>OnGo</v>
          </cell>
        </row>
        <row r="1660">
          <cell r="A1660" t="str">
            <v>P-Z1-DB0-178</v>
          </cell>
          <cell r="B1660" t="str">
            <v>2100155033817</v>
          </cell>
          <cell r="C1660" t="str">
            <v>Multi-Countries</v>
          </cell>
          <cell r="D1660" t="str">
            <v/>
          </cell>
          <cell r="E1660" t="str">
            <v/>
          </cell>
          <cell r="F1660" t="str">
            <v/>
          </cell>
          <cell r="G1660" t="str">
            <v/>
          </cell>
          <cell r="H1660">
            <v>521327.44</v>
          </cell>
          <cell r="I1660" t="str">
            <v/>
          </cell>
          <cell r="J1660" t="str">
            <v/>
          </cell>
          <cell r="K1660">
            <v>410756.56</v>
          </cell>
          <cell r="L1660" t="str">
            <v/>
          </cell>
          <cell r="M1660">
            <v>932084</v>
          </cell>
          <cell r="Q1660" t="str">
            <v>SOV</v>
          </cell>
          <cell r="R1660">
            <v>1</v>
          </cell>
          <cell r="T1660" t="str">
            <v>ABIDJAN-LAGOS CORRIDOR HIGHWAY DEVELOPMENT PROJECT STUDY-TOG</v>
          </cell>
          <cell r="U1660" t="str">
            <v>PICU1</v>
          </cell>
          <cell r="V1660" t="str">
            <v>D</v>
          </cell>
          <cell r="W1660" t="str">
            <v>Transport</v>
          </cell>
          <cell r="X1660" t="str">
            <v>DB</v>
          </cell>
          <cell r="Y1660" t="str">
            <v>Road Transport / Highways</v>
          </cell>
          <cell r="Z1660" t="str">
            <v>DB0</v>
          </cell>
          <cell r="AA1660" t="str">
            <v>Road Transport / Highways</v>
          </cell>
          <cell r="AB1660" t="str">
            <v>2100</v>
          </cell>
          <cell r="AC1660" t="str">
            <v>40</v>
          </cell>
          <cell r="AD1660" t="str">
            <v>OnGo</v>
          </cell>
        </row>
        <row r="1661">
          <cell r="A1661" t="str">
            <v>P-Z1-DB0-179</v>
          </cell>
          <cell r="B1661" t="str">
            <v>2100155033769</v>
          </cell>
          <cell r="C1661" t="str">
            <v>Multi-Countries</v>
          </cell>
          <cell r="D1661" t="str">
            <v/>
          </cell>
          <cell r="E1661" t="str">
            <v/>
          </cell>
          <cell r="F1661" t="str">
            <v/>
          </cell>
          <cell r="G1661" t="str">
            <v/>
          </cell>
          <cell r="H1661">
            <v>883382.48</v>
          </cell>
          <cell r="I1661">
            <v>102201.45</v>
          </cell>
          <cell r="J1661">
            <v>76942.01999999999</v>
          </cell>
          <cell r="K1661">
            <v>493657.2</v>
          </cell>
          <cell r="L1661">
            <v>2592.2800000000002</v>
          </cell>
          <cell r="M1661">
            <v>1558775.43</v>
          </cell>
          <cell r="Q1661" t="str">
            <v>SOV</v>
          </cell>
          <cell r="R1661">
            <v>0.5</v>
          </cell>
          <cell r="T1661" t="str">
            <v>SUPPLEMENTARY GRANT-STUDY FOR THE ABIDJAN – LAGOS CORRIDOR H</v>
          </cell>
          <cell r="U1661" t="str">
            <v>PICU1</v>
          </cell>
          <cell r="V1661" t="str">
            <v>D</v>
          </cell>
          <cell r="W1661" t="str">
            <v>Transport</v>
          </cell>
          <cell r="X1661" t="str">
            <v>DB</v>
          </cell>
          <cell r="Y1661" t="str">
            <v>Road Transport / Highways</v>
          </cell>
          <cell r="Z1661" t="str">
            <v>DB0</v>
          </cell>
          <cell r="AA1661" t="str">
            <v>Road Transport / Highways</v>
          </cell>
          <cell r="AB1661" t="str">
            <v>2100</v>
          </cell>
          <cell r="AC1661" t="str">
            <v>41</v>
          </cell>
          <cell r="AD1661" t="str">
            <v>OnGo</v>
          </cell>
        </row>
        <row r="1662">
          <cell r="A1662" t="str">
            <v>P-Z1-DB0-179</v>
          </cell>
          <cell r="B1662" t="str">
            <v>5110155000301</v>
          </cell>
          <cell r="C1662" t="str">
            <v>Multi-Countries</v>
          </cell>
          <cell r="D1662" t="str">
            <v/>
          </cell>
          <cell r="E1662" t="str">
            <v/>
          </cell>
          <cell r="F1662" t="str">
            <v/>
          </cell>
          <cell r="G1662" t="str">
            <v/>
          </cell>
          <cell r="H1662" t="str">
            <v/>
          </cell>
          <cell r="I1662">
            <v>155037.99</v>
          </cell>
          <cell r="J1662">
            <v>792313.13</v>
          </cell>
          <cell r="K1662">
            <v>484959.41</v>
          </cell>
          <cell r="L1662">
            <v>47716.08</v>
          </cell>
          <cell r="M1662">
            <v>1480026.61</v>
          </cell>
          <cell r="Q1662" t="str">
            <v>SOV</v>
          </cell>
          <cell r="R1662">
            <v>0.5</v>
          </cell>
          <cell r="T1662" t="str">
            <v>SUPPLEMENTARY GRANT-STUDY FOR THE ABIDJAN – LAGOS CORRIDOR H</v>
          </cell>
          <cell r="U1662" t="str">
            <v>PICU1</v>
          </cell>
          <cell r="V1662" t="str">
            <v>D</v>
          </cell>
          <cell r="W1662" t="str">
            <v>Transport</v>
          </cell>
          <cell r="X1662" t="str">
            <v>DB</v>
          </cell>
          <cell r="Y1662" t="str">
            <v>Road Transport / Highways</v>
          </cell>
          <cell r="Z1662" t="str">
            <v>DB0</v>
          </cell>
          <cell r="AA1662" t="str">
            <v>Road Transport / Highways</v>
          </cell>
          <cell r="AB1662" t="str">
            <v>5110</v>
          </cell>
          <cell r="AC1662" t="str">
            <v>40</v>
          </cell>
          <cell r="AD1662" t="str">
            <v>OnGo</v>
          </cell>
        </row>
        <row r="1663">
          <cell r="A1663" t="str">
            <v>P-Z1-DB0-181</v>
          </cell>
          <cell r="B1663" t="str">
            <v>2000200002003</v>
          </cell>
          <cell r="C1663" t="str">
            <v>Cameroon</v>
          </cell>
          <cell r="D1663" t="str">
            <v/>
          </cell>
          <cell r="E1663" t="str">
            <v/>
          </cell>
          <cell r="F1663" t="str">
            <v/>
          </cell>
          <cell r="G1663" t="str">
            <v/>
          </cell>
          <cell r="H1663" t="str">
            <v/>
          </cell>
          <cell r="I1663">
            <v>2678291.15</v>
          </cell>
          <cell r="J1663">
            <v>2111452.6199999996</v>
          </cell>
          <cell r="K1663">
            <v>2398474.7200000002</v>
          </cell>
          <cell r="L1663">
            <v>802516.8600000001</v>
          </cell>
          <cell r="M1663">
            <v>7990735.3500000006</v>
          </cell>
          <cell r="Q1663" t="str">
            <v>SOV</v>
          </cell>
          <cell r="R1663">
            <v>0.33333333333333331</v>
          </cell>
          <cell r="T1663" t="str">
            <v>CAMEROUN-PROJET REGIONAL INTEGRATEUR RESEAU ROUTIER DANS LE</v>
          </cell>
          <cell r="U1663" t="str">
            <v>PICU6</v>
          </cell>
          <cell r="V1663" t="str">
            <v>D</v>
          </cell>
          <cell r="W1663" t="str">
            <v>Transport</v>
          </cell>
          <cell r="X1663" t="str">
            <v>DB</v>
          </cell>
          <cell r="Y1663" t="str">
            <v>Road Transport / Highways</v>
          </cell>
          <cell r="Z1663" t="str">
            <v>DB0</v>
          </cell>
          <cell r="AA1663" t="str">
            <v>Road Transport / Highways</v>
          </cell>
          <cell r="AB1663" t="str">
            <v>2000</v>
          </cell>
          <cell r="AC1663" t="str">
            <v>10</v>
          </cell>
          <cell r="AD1663" t="str">
            <v>OnGo</v>
          </cell>
        </row>
        <row r="1664">
          <cell r="A1664" t="str">
            <v>P-Z1-DB0-181</v>
          </cell>
          <cell r="B1664" t="str">
            <v>2100150038644</v>
          </cell>
          <cell r="C1664" t="str">
            <v>Cameroon</v>
          </cell>
          <cell r="D1664" t="str">
            <v/>
          </cell>
          <cell r="E1664" t="str">
            <v/>
          </cell>
          <cell r="F1664" t="str">
            <v/>
          </cell>
          <cell r="G1664" t="str">
            <v/>
          </cell>
          <cell r="H1664">
            <v>519866.01</v>
          </cell>
          <cell r="I1664">
            <v>1176851.23</v>
          </cell>
          <cell r="J1664">
            <v>951635.3</v>
          </cell>
          <cell r="K1664">
            <v>970044.17</v>
          </cell>
          <cell r="L1664">
            <v>187961.44</v>
          </cell>
          <cell r="M1664">
            <v>3806358.15</v>
          </cell>
          <cell r="Q1664" t="str">
            <v>SOV</v>
          </cell>
          <cell r="R1664">
            <v>0.33333333333333331</v>
          </cell>
          <cell r="T1664" t="str">
            <v>CAMEROUN-PROJET REGIONAL INTEGRATEUR RESEAU ROUTIER DANS LE</v>
          </cell>
          <cell r="U1664" t="str">
            <v>PICU6</v>
          </cell>
          <cell r="V1664" t="str">
            <v>D</v>
          </cell>
          <cell r="W1664" t="str">
            <v>Transport</v>
          </cell>
          <cell r="X1664" t="str">
            <v>DB</v>
          </cell>
          <cell r="Y1664" t="str">
            <v>Road Transport / Highways</v>
          </cell>
          <cell r="Z1664" t="str">
            <v>DB0</v>
          </cell>
          <cell r="AA1664" t="str">
            <v>Road Transport / Highways</v>
          </cell>
          <cell r="AB1664" t="str">
            <v>2100</v>
          </cell>
          <cell r="AC1664" t="str">
            <v>10</v>
          </cell>
          <cell r="AD1664" t="str">
            <v>OnGo</v>
          </cell>
        </row>
        <row r="1665">
          <cell r="A1665" t="str">
            <v>P-Z1-DB0-181</v>
          </cell>
          <cell r="B1665" t="str">
            <v>5110155000764</v>
          </cell>
          <cell r="C1665" t="str">
            <v>Multi-Countries</v>
          </cell>
          <cell r="D1665" t="str">
            <v/>
          </cell>
          <cell r="E1665" t="str">
            <v/>
          </cell>
          <cell r="F1665" t="str">
            <v/>
          </cell>
          <cell r="G1665" t="str">
            <v/>
          </cell>
          <cell r="H1665" t="str">
            <v/>
          </cell>
          <cell r="I1665" t="str">
            <v/>
          </cell>
          <cell r="J1665">
            <v>2475693.2400000002</v>
          </cell>
          <cell r="K1665">
            <v>1141380.78</v>
          </cell>
          <cell r="L1665">
            <v>334661.23</v>
          </cell>
          <cell r="M1665">
            <v>3951735.2500000005</v>
          </cell>
          <cell r="Q1665" t="str">
            <v>SOV</v>
          </cell>
          <cell r="R1665">
            <v>0.33333333333333331</v>
          </cell>
          <cell r="T1665" t="str">
            <v>CAMEROUN-PROJET REGIONAL INTEGRATEUR RESEAU ROUTIER DANS LE</v>
          </cell>
          <cell r="U1665" t="str">
            <v>PICU6</v>
          </cell>
          <cell r="V1665" t="str">
            <v>D</v>
          </cell>
          <cell r="W1665" t="str">
            <v>Transport</v>
          </cell>
          <cell r="X1665" t="str">
            <v>DB</v>
          </cell>
          <cell r="Y1665" t="str">
            <v>Road Transport / Highways</v>
          </cell>
          <cell r="Z1665" t="str">
            <v>DB0</v>
          </cell>
          <cell r="AA1665" t="str">
            <v>Road Transport / Highways</v>
          </cell>
          <cell r="AB1665" t="str">
            <v>5110</v>
          </cell>
          <cell r="AC1665" t="str">
            <v>41</v>
          </cell>
          <cell r="AD1665" t="str">
            <v>OnGo</v>
          </cell>
        </row>
        <row r="1666">
          <cell r="A1666" t="str">
            <v>P-Z1-DB0-182</v>
          </cell>
          <cell r="B1666" t="str">
            <v>2000200001856</v>
          </cell>
          <cell r="C1666" t="str">
            <v>Burkina Faso</v>
          </cell>
          <cell r="D1666" t="str">
            <v/>
          </cell>
          <cell r="E1666" t="str">
            <v/>
          </cell>
          <cell r="F1666" t="str">
            <v/>
          </cell>
          <cell r="G1666" t="str">
            <v/>
          </cell>
          <cell r="H1666" t="str">
            <v/>
          </cell>
          <cell r="I1666">
            <v>5376550.2400000002</v>
          </cell>
          <cell r="J1666">
            <v>1752864.1800000006</v>
          </cell>
          <cell r="K1666">
            <v>164997.75</v>
          </cell>
          <cell r="L1666" t="str">
            <v/>
          </cell>
          <cell r="M1666">
            <v>7294412.1700000009</v>
          </cell>
          <cell r="Q1666" t="str">
            <v>SOV</v>
          </cell>
          <cell r="R1666">
            <v>0.2</v>
          </cell>
          <cell r="T1666" t="str">
            <v>RENFORCEMENT DE LA ROUTE NATIONALE N°4 (RN04) GOUNGHIN-FADA</v>
          </cell>
          <cell r="U1666" t="str">
            <v>PICU5</v>
          </cell>
          <cell r="V1666" t="str">
            <v>D</v>
          </cell>
          <cell r="W1666" t="str">
            <v>Transport</v>
          </cell>
          <cell r="X1666" t="str">
            <v>DB</v>
          </cell>
          <cell r="Y1666" t="str">
            <v>Road Transport / Highways</v>
          </cell>
          <cell r="Z1666" t="str">
            <v>DB0</v>
          </cell>
          <cell r="AA1666" t="str">
            <v>Road Transport / Highways</v>
          </cell>
          <cell r="AB1666" t="str">
            <v>2000</v>
          </cell>
          <cell r="AC1666" t="str">
            <v>10</v>
          </cell>
          <cell r="AD1666" t="str">
            <v>OnGo</v>
          </cell>
        </row>
        <row r="1667">
          <cell r="A1667" t="str">
            <v>P-Z1-DB0-182</v>
          </cell>
          <cell r="B1667" t="str">
            <v>2100150038495</v>
          </cell>
          <cell r="C1667" t="str">
            <v>Burkina Faso</v>
          </cell>
          <cell r="D1667" t="str">
            <v/>
          </cell>
          <cell r="E1667" t="str">
            <v/>
          </cell>
          <cell r="F1667" t="str">
            <v/>
          </cell>
          <cell r="G1667">
            <v>117714.69</v>
          </cell>
          <cell r="H1667" t="str">
            <v/>
          </cell>
          <cell r="I1667">
            <v>2538639.84</v>
          </cell>
          <cell r="J1667">
            <v>164261.57999999999</v>
          </cell>
          <cell r="K1667">
            <v>124766.7</v>
          </cell>
          <cell r="L1667" t="str">
            <v/>
          </cell>
          <cell r="M1667">
            <v>2945382.81</v>
          </cell>
          <cell r="Q1667" t="str">
            <v>SOV</v>
          </cell>
          <cell r="R1667">
            <v>0.2</v>
          </cell>
          <cell r="T1667" t="str">
            <v>RENFORCEMENT DE LA ROUTE NATIONALE N°4 (RN04) GOUNGHIN-FADA</v>
          </cell>
          <cell r="U1667" t="str">
            <v>PICU5</v>
          </cell>
          <cell r="V1667" t="str">
            <v>D</v>
          </cell>
          <cell r="W1667" t="str">
            <v>Transport</v>
          </cell>
          <cell r="X1667" t="str">
            <v>DB</v>
          </cell>
          <cell r="Y1667" t="str">
            <v>Road Transport / Highways</v>
          </cell>
          <cell r="Z1667" t="str">
            <v>DB0</v>
          </cell>
          <cell r="AA1667" t="str">
            <v>Road Transport / Highways</v>
          </cell>
          <cell r="AB1667" t="str">
            <v>2100</v>
          </cell>
          <cell r="AC1667" t="str">
            <v>10</v>
          </cell>
          <cell r="AD1667" t="str">
            <v>OnGo</v>
          </cell>
        </row>
        <row r="1668">
          <cell r="A1668" t="str">
            <v>P-Z1-DB0-182</v>
          </cell>
          <cell r="B1668" t="str">
            <v>2100155036022</v>
          </cell>
          <cell r="C1668" t="str">
            <v>Multi-Countries</v>
          </cell>
          <cell r="D1668" t="str">
            <v/>
          </cell>
          <cell r="E1668" t="str">
            <v/>
          </cell>
          <cell r="F1668" t="str">
            <v/>
          </cell>
          <cell r="G1668" t="str">
            <v/>
          </cell>
          <cell r="H1668" t="str">
            <v/>
          </cell>
          <cell r="I1668">
            <v>3695201.5300000003</v>
          </cell>
          <cell r="J1668">
            <v>790001.43</v>
          </cell>
          <cell r="K1668">
            <v>433009.11</v>
          </cell>
          <cell r="L1668" t="str">
            <v/>
          </cell>
          <cell r="M1668">
            <v>4918212.07</v>
          </cell>
          <cell r="Q1668" t="str">
            <v>SOV</v>
          </cell>
          <cell r="R1668">
            <v>0.2</v>
          </cell>
          <cell r="T1668" t="str">
            <v>RENFORCEMENT DE LA ROUTE NATIONALE N°4 (RN04) GOUNGHIN-FADA</v>
          </cell>
          <cell r="U1668" t="str">
            <v>PICU5</v>
          </cell>
          <cell r="V1668" t="str">
            <v>D</v>
          </cell>
          <cell r="W1668" t="str">
            <v>Transport</v>
          </cell>
          <cell r="X1668" t="str">
            <v>DB</v>
          </cell>
          <cell r="Y1668" t="str">
            <v>Road Transport / Highways</v>
          </cell>
          <cell r="Z1668" t="str">
            <v>DB0</v>
          </cell>
          <cell r="AA1668" t="str">
            <v>Road Transport / Highways</v>
          </cell>
          <cell r="AB1668" t="str">
            <v>2100</v>
          </cell>
          <cell r="AC1668" t="str">
            <v>41</v>
          </cell>
          <cell r="AD1668" t="str">
            <v>OnGo</v>
          </cell>
        </row>
        <row r="1669">
          <cell r="A1669" t="str">
            <v>P-Z1-DB0-182</v>
          </cell>
          <cell r="B1669" t="str">
            <v>5110155000252</v>
          </cell>
          <cell r="C1669" t="str">
            <v>Multi-Countries</v>
          </cell>
          <cell r="D1669" t="str">
            <v/>
          </cell>
          <cell r="E1669" t="str">
            <v/>
          </cell>
          <cell r="F1669" t="str">
            <v/>
          </cell>
          <cell r="G1669" t="str">
            <v/>
          </cell>
          <cell r="H1669" t="str">
            <v/>
          </cell>
          <cell r="I1669">
            <v>3695755.02</v>
          </cell>
          <cell r="J1669">
            <v>1029601.31</v>
          </cell>
          <cell r="K1669">
            <v>68780.180000000008</v>
          </cell>
          <cell r="L1669" t="str">
            <v/>
          </cell>
          <cell r="M1669">
            <v>4794136.51</v>
          </cell>
          <cell r="Q1669" t="str">
            <v>SOV</v>
          </cell>
          <cell r="R1669">
            <v>0.2</v>
          </cell>
          <cell r="T1669" t="str">
            <v>RENFORCEMENT DE LA ROUTE NATIONALE N°4 (RN04) GOUNGHIN-FADA</v>
          </cell>
          <cell r="U1669" t="str">
            <v>PICU5</v>
          </cell>
          <cell r="V1669" t="str">
            <v>D</v>
          </cell>
          <cell r="W1669" t="str">
            <v>Transport</v>
          </cell>
          <cell r="X1669" t="str">
            <v>DB</v>
          </cell>
          <cell r="Y1669" t="str">
            <v>Road Transport / Highways</v>
          </cell>
          <cell r="Z1669" t="str">
            <v>DB0</v>
          </cell>
          <cell r="AA1669" t="str">
            <v>Road Transport / Highways</v>
          </cell>
          <cell r="AB1669" t="str">
            <v>5110</v>
          </cell>
          <cell r="AC1669" t="str">
            <v>40</v>
          </cell>
          <cell r="AD1669" t="str">
            <v>OnGo</v>
          </cell>
        </row>
        <row r="1670">
          <cell r="A1670" t="str">
            <v>P-Z1-DB0-182</v>
          </cell>
          <cell r="B1670" t="str">
            <v>6550655001101</v>
          </cell>
          <cell r="C1670" t="str">
            <v>Multi-Countries</v>
          </cell>
          <cell r="D1670" t="str">
            <v/>
          </cell>
          <cell r="E1670" t="str">
            <v/>
          </cell>
          <cell r="F1670" t="str">
            <v/>
          </cell>
          <cell r="G1670" t="str">
            <v/>
          </cell>
          <cell r="H1670" t="str">
            <v/>
          </cell>
          <cell r="I1670" t="str">
            <v/>
          </cell>
          <cell r="J1670" t="str">
            <v/>
          </cell>
          <cell r="K1670" t="str">
            <v/>
          </cell>
          <cell r="L1670" t="str">
            <v/>
          </cell>
          <cell r="M1670">
            <v>0</v>
          </cell>
          <cell r="Q1670" t="str">
            <v>SOV</v>
          </cell>
          <cell r="R1670">
            <v>0.2</v>
          </cell>
          <cell r="T1670" t="str">
            <v>RENFORCEMENT DE LA ROUTE NATIONALE N°4 (RN04) GOUNGHIN-FADA</v>
          </cell>
          <cell r="U1670" t="str">
            <v>PICU5</v>
          </cell>
          <cell r="V1670" t="str">
            <v>D</v>
          </cell>
          <cell r="W1670" t="str">
            <v>Transport</v>
          </cell>
          <cell r="X1670" t="str">
            <v>DB</v>
          </cell>
          <cell r="Y1670" t="str">
            <v>Road Transport / Highways</v>
          </cell>
          <cell r="Z1670" t="str">
            <v>DB0</v>
          </cell>
          <cell r="AA1670" t="str">
            <v>Road Transport / Highways</v>
          </cell>
          <cell r="AB1670" t="str">
            <v>6550</v>
          </cell>
          <cell r="AC1670" t="str">
            <v>10</v>
          </cell>
          <cell r="AD1670" t="str">
            <v>OnGo</v>
          </cell>
        </row>
        <row r="1671">
          <cell r="A1671" t="str">
            <v>P-Z1-DB0-183</v>
          </cell>
          <cell r="B1671" t="str">
            <v>2000200001052</v>
          </cell>
          <cell r="C1671" t="str">
            <v>Kenya</v>
          </cell>
          <cell r="D1671" t="str">
            <v/>
          </cell>
          <cell r="E1671" t="str">
            <v/>
          </cell>
          <cell r="F1671" t="str">
            <v/>
          </cell>
          <cell r="G1671">
            <v>7402220.8900000006</v>
          </cell>
          <cell r="H1671">
            <v>6865751.9499999993</v>
          </cell>
          <cell r="I1671">
            <v>4555918.07</v>
          </cell>
          <cell r="J1671">
            <v>4352708.9000000004</v>
          </cell>
          <cell r="K1671">
            <v>6833622.7700000014</v>
          </cell>
          <cell r="L1671">
            <v>4349890.62</v>
          </cell>
          <cell r="M1671">
            <v>34360113.200000003</v>
          </cell>
          <cell r="Q1671" t="str">
            <v>SOV</v>
          </cell>
          <cell r="R1671">
            <v>0.5</v>
          </cell>
          <cell r="T1671" t="str">
            <v>KAPCHORWA - SUAM - KITALE AND ELDORET BYPASS ROADS PROJECT (</v>
          </cell>
          <cell r="U1671" t="str">
            <v>PICU7</v>
          </cell>
          <cell r="V1671" t="str">
            <v>D</v>
          </cell>
          <cell r="W1671" t="str">
            <v>Transport</v>
          </cell>
          <cell r="X1671" t="str">
            <v>DB</v>
          </cell>
          <cell r="Y1671" t="str">
            <v>Road Transport / Highways</v>
          </cell>
          <cell r="Z1671" t="str">
            <v>DB0</v>
          </cell>
          <cell r="AA1671" t="str">
            <v>Road Transport / Highways</v>
          </cell>
          <cell r="AB1671" t="str">
            <v>2000</v>
          </cell>
          <cell r="AC1671" t="str">
            <v>10</v>
          </cell>
          <cell r="AD1671" t="str">
            <v>OnGo</v>
          </cell>
        </row>
        <row r="1672">
          <cell r="A1672" t="str">
            <v>P-Z1-DB0-183</v>
          </cell>
          <cell r="B1672" t="str">
            <v>2100150037300</v>
          </cell>
          <cell r="C1672" t="str">
            <v>Kenya</v>
          </cell>
          <cell r="D1672" t="str">
            <v/>
          </cell>
          <cell r="E1672" t="str">
            <v/>
          </cell>
          <cell r="F1672" t="str">
            <v/>
          </cell>
          <cell r="G1672">
            <v>4542922.5500000007</v>
          </cell>
          <cell r="H1672">
            <v>5026896.6499999994</v>
          </cell>
          <cell r="I1672">
            <v>4733093.75</v>
          </cell>
          <cell r="J1672">
            <v>3276323.3099999991</v>
          </cell>
          <cell r="K1672">
            <v>4244985.68</v>
          </cell>
          <cell r="L1672">
            <v>1114299.1000000001</v>
          </cell>
          <cell r="M1672">
            <v>22938521.039999999</v>
          </cell>
          <cell r="Q1672" t="str">
            <v>SOV</v>
          </cell>
          <cell r="R1672">
            <v>0.5</v>
          </cell>
          <cell r="T1672" t="str">
            <v>KAPCHORWA - SUAM - KITALE AND ELDORET BYPASS ROADS PROJECT (</v>
          </cell>
          <cell r="U1672" t="str">
            <v>PICU7</v>
          </cell>
          <cell r="V1672" t="str">
            <v>D</v>
          </cell>
          <cell r="W1672" t="str">
            <v>Transport</v>
          </cell>
          <cell r="X1672" t="str">
            <v>DB</v>
          </cell>
          <cell r="Y1672" t="str">
            <v>Road Transport / Highways</v>
          </cell>
          <cell r="Z1672" t="str">
            <v>DB0</v>
          </cell>
          <cell r="AA1672" t="str">
            <v>Road Transport / Highways</v>
          </cell>
          <cell r="AB1672" t="str">
            <v>2100</v>
          </cell>
          <cell r="AC1672" t="str">
            <v>10</v>
          </cell>
          <cell r="AD1672" t="str">
            <v>OnGo</v>
          </cell>
        </row>
        <row r="1673">
          <cell r="A1673" t="str">
            <v>P-Z1-DB0-200</v>
          </cell>
          <cell r="B1673" t="str">
            <v>5150155002551</v>
          </cell>
          <cell r="C1673" t="str">
            <v>Multi-Countries</v>
          </cell>
          <cell r="D1673" t="str">
            <v/>
          </cell>
          <cell r="E1673" t="str">
            <v/>
          </cell>
          <cell r="F1673" t="str">
            <v/>
          </cell>
          <cell r="G1673">
            <v>372953.4</v>
          </cell>
          <cell r="H1673">
            <v>269703</v>
          </cell>
          <cell r="I1673">
            <v>323334.27</v>
          </cell>
          <cell r="J1673">
            <v>88824.44</v>
          </cell>
          <cell r="K1673" t="str">
            <v/>
          </cell>
          <cell r="L1673" t="str">
            <v/>
          </cell>
          <cell r="M1673">
            <v>1054815.1100000001</v>
          </cell>
          <cell r="Q1673" t="str">
            <v>SOV</v>
          </cell>
          <cell r="R1673">
            <v>1</v>
          </cell>
          <cell r="T1673" t="str">
            <v>MULTINATIONAL UGANDA –TANZANIA (MASAKA-MUTUKULA-KYAKA-BUGENE</v>
          </cell>
          <cell r="U1673" t="str">
            <v>PICU3</v>
          </cell>
          <cell r="V1673" t="str">
            <v>D</v>
          </cell>
          <cell r="W1673" t="str">
            <v>Transport</v>
          </cell>
          <cell r="X1673" t="str">
            <v>DB</v>
          </cell>
          <cell r="Y1673" t="str">
            <v>Road Transport / Highways</v>
          </cell>
          <cell r="Z1673" t="str">
            <v>DB0</v>
          </cell>
          <cell r="AA1673" t="str">
            <v>Road Transport / Highways</v>
          </cell>
          <cell r="AB1673" t="str">
            <v>5150</v>
          </cell>
          <cell r="AC1673" t="str">
            <v>41</v>
          </cell>
          <cell r="AD1673" t="str">
            <v>CLSD</v>
          </cell>
        </row>
        <row r="1674">
          <cell r="A1674" t="str">
            <v>P-Z1-DB0-202</v>
          </cell>
          <cell r="B1674" t="str">
            <v>2100150041793</v>
          </cell>
          <cell r="C1674" t="str">
            <v>Malawi</v>
          </cell>
          <cell r="D1674" t="str">
            <v/>
          </cell>
          <cell r="E1674" t="str">
            <v/>
          </cell>
          <cell r="F1674" t="str">
            <v/>
          </cell>
          <cell r="G1674" t="str">
            <v/>
          </cell>
          <cell r="H1674" t="str">
            <v/>
          </cell>
          <cell r="I1674">
            <v>14614.97</v>
          </cell>
          <cell r="J1674" t="str">
            <v/>
          </cell>
          <cell r="K1674" t="str">
            <v/>
          </cell>
          <cell r="L1674">
            <v>70704.53</v>
          </cell>
          <cell r="M1674">
            <v>85319.5</v>
          </cell>
          <cell r="Q1674" t="str">
            <v>SOV</v>
          </cell>
          <cell r="R1674">
            <v>0.5</v>
          </cell>
          <cell r="T1674" t="str">
            <v>MULTINATIONAL NACALA ROAD CORRIDOR DEVELOPMENT PROJECT PHASE</v>
          </cell>
          <cell r="U1674" t="str">
            <v>PICU7</v>
          </cell>
          <cell r="V1674" t="str">
            <v>D</v>
          </cell>
          <cell r="W1674" t="str">
            <v>Transport</v>
          </cell>
          <cell r="X1674" t="str">
            <v>DB</v>
          </cell>
          <cell r="Y1674" t="str">
            <v>Road Transport / Highways</v>
          </cell>
          <cell r="Z1674" t="str">
            <v>DB0</v>
          </cell>
          <cell r="AA1674" t="str">
            <v>Road Transport / Highways</v>
          </cell>
          <cell r="AB1674" t="str">
            <v>2100</v>
          </cell>
          <cell r="AC1674" t="str">
            <v>10</v>
          </cell>
          <cell r="AD1674" t="str">
            <v>OnGo</v>
          </cell>
        </row>
        <row r="1675">
          <cell r="A1675" t="str">
            <v>P-Z1-DB0-202</v>
          </cell>
          <cell r="B1675" t="str">
            <v>5110155000651</v>
          </cell>
          <cell r="C1675" t="str">
            <v>Multi-Countries</v>
          </cell>
          <cell r="D1675" t="str">
            <v/>
          </cell>
          <cell r="E1675" t="str">
            <v/>
          </cell>
          <cell r="F1675" t="str">
            <v/>
          </cell>
          <cell r="G1675" t="str">
            <v/>
          </cell>
          <cell r="H1675" t="str">
            <v/>
          </cell>
          <cell r="I1675" t="str">
            <v/>
          </cell>
          <cell r="J1675" t="str">
            <v/>
          </cell>
          <cell r="K1675" t="str">
            <v/>
          </cell>
          <cell r="L1675">
            <v>30612.03</v>
          </cell>
          <cell r="M1675">
            <v>30612.03</v>
          </cell>
          <cell r="Q1675" t="str">
            <v>SOV</v>
          </cell>
          <cell r="R1675">
            <v>0.5</v>
          </cell>
          <cell r="T1675" t="str">
            <v>MULTINATIONAL NACALA ROAD CORRIDOR DEVELOPMENT PROJECT PHASE</v>
          </cell>
          <cell r="U1675" t="str">
            <v>PICU7</v>
          </cell>
          <cell r="V1675" t="str">
            <v>D</v>
          </cell>
          <cell r="W1675" t="str">
            <v>Transport</v>
          </cell>
          <cell r="X1675" t="str">
            <v>DB</v>
          </cell>
          <cell r="Y1675" t="str">
            <v>Road Transport / Highways</v>
          </cell>
          <cell r="Z1675" t="str">
            <v>DB0</v>
          </cell>
          <cell r="AA1675" t="str">
            <v>Road Transport / Highways</v>
          </cell>
          <cell r="AB1675" t="str">
            <v>5110</v>
          </cell>
          <cell r="AC1675" t="str">
            <v>41</v>
          </cell>
          <cell r="AD1675" t="str">
            <v>OnGo</v>
          </cell>
        </row>
        <row r="1676">
          <cell r="A1676" t="str">
            <v>P-Z1-DB0-203</v>
          </cell>
          <cell r="B1676" t="str">
            <v>2100155036170</v>
          </cell>
          <cell r="C1676" t="str">
            <v>Multi-Countries</v>
          </cell>
          <cell r="D1676" t="str">
            <v/>
          </cell>
          <cell r="E1676" t="str">
            <v/>
          </cell>
          <cell r="F1676" t="str">
            <v/>
          </cell>
          <cell r="G1676" t="str">
            <v/>
          </cell>
          <cell r="H1676">
            <v>651186.69999999995</v>
          </cell>
          <cell r="I1676">
            <v>8351.02</v>
          </cell>
          <cell r="J1676">
            <v>3116268.75</v>
          </cell>
          <cell r="K1676">
            <v>847048.21000000008</v>
          </cell>
          <cell r="L1676">
            <v>271944.19</v>
          </cell>
          <cell r="M1676">
            <v>4894798.87</v>
          </cell>
          <cell r="Q1676" t="str">
            <v>SOV</v>
          </cell>
          <cell r="R1676">
            <v>0.5</v>
          </cell>
          <cell r="T1676" t="str">
            <v>TCHAD-PROJET REGIONAL INTEGRATEUR RESEAU ROUTIER DANS LE BAS</v>
          </cell>
          <cell r="U1676" t="str">
            <v>PICU6</v>
          </cell>
          <cell r="V1676" t="str">
            <v>D</v>
          </cell>
          <cell r="W1676" t="str">
            <v>Transport</v>
          </cell>
          <cell r="X1676" t="str">
            <v>DB</v>
          </cell>
          <cell r="Y1676" t="str">
            <v>Road Transport / Highways</v>
          </cell>
          <cell r="Z1676" t="str">
            <v>DB0</v>
          </cell>
          <cell r="AA1676" t="str">
            <v>Road Transport / Highways</v>
          </cell>
          <cell r="AB1676" t="str">
            <v>2100</v>
          </cell>
          <cell r="AC1676" t="str">
            <v>41</v>
          </cell>
          <cell r="AD1676" t="str">
            <v>OnGo</v>
          </cell>
        </row>
        <row r="1677">
          <cell r="A1677" t="str">
            <v>P-Z1-DB0-203</v>
          </cell>
          <cell r="B1677" t="str">
            <v>5110155000763</v>
          </cell>
          <cell r="C1677" t="str">
            <v>Multi-Countries</v>
          </cell>
          <cell r="D1677" t="str">
            <v/>
          </cell>
          <cell r="E1677" t="str">
            <v/>
          </cell>
          <cell r="F1677" t="str">
            <v/>
          </cell>
          <cell r="G1677" t="str">
            <v/>
          </cell>
          <cell r="H1677" t="str">
            <v/>
          </cell>
          <cell r="I1677" t="str">
            <v/>
          </cell>
          <cell r="J1677">
            <v>2472902.14</v>
          </cell>
          <cell r="K1677">
            <v>322447.46999999997</v>
          </cell>
          <cell r="L1677">
            <v>773277.5199999999</v>
          </cell>
          <cell r="M1677">
            <v>3568627.1300000004</v>
          </cell>
          <cell r="Q1677" t="str">
            <v>SOV</v>
          </cell>
          <cell r="R1677">
            <v>0.5</v>
          </cell>
          <cell r="T1677" t="str">
            <v>TCHAD-PROJET REGIONAL INTEGRATEUR RESEAU ROUTIER DANS LE BAS</v>
          </cell>
          <cell r="U1677" t="str">
            <v>PICU6</v>
          </cell>
          <cell r="V1677" t="str">
            <v>D</v>
          </cell>
          <cell r="W1677" t="str">
            <v>Transport</v>
          </cell>
          <cell r="X1677" t="str">
            <v>DB</v>
          </cell>
          <cell r="Y1677" t="str">
            <v>Road Transport / Highways</v>
          </cell>
          <cell r="Z1677" t="str">
            <v>DB0</v>
          </cell>
          <cell r="AA1677" t="str">
            <v>Road Transport / Highways</v>
          </cell>
          <cell r="AB1677" t="str">
            <v>5110</v>
          </cell>
          <cell r="AC1677" t="str">
            <v>41</v>
          </cell>
          <cell r="AD1677" t="str">
            <v>OnGo</v>
          </cell>
        </row>
        <row r="1678">
          <cell r="A1678" t="str">
            <v>P-Z1-DB0-204</v>
          </cell>
          <cell r="B1678" t="str">
            <v>2000200003352</v>
          </cell>
          <cell r="C1678" t="str">
            <v>Tanzania</v>
          </cell>
          <cell r="D1678" t="str">
            <v/>
          </cell>
          <cell r="E1678" t="str">
            <v/>
          </cell>
          <cell r="F1678" t="str">
            <v/>
          </cell>
          <cell r="G1678" t="str">
            <v/>
          </cell>
          <cell r="H1678" t="str">
            <v/>
          </cell>
          <cell r="I1678">
            <v>13848429.780000001</v>
          </cell>
          <cell r="J1678">
            <v>2558033.3200000003</v>
          </cell>
          <cell r="K1678">
            <v>1149914.6500000001</v>
          </cell>
          <cell r="L1678">
            <v>4021707.0999999996</v>
          </cell>
          <cell r="M1678">
            <v>21578084.850000001</v>
          </cell>
          <cell r="Q1678" t="str">
            <v>SOV</v>
          </cell>
          <cell r="R1678">
            <v>0.5</v>
          </cell>
          <cell r="T1678" t="str">
            <v>TANZANIA-MULTINATIONAL (TANZANIA) TZ/BI:KABINGO-KASULU - MAN</v>
          </cell>
          <cell r="U1678" t="str">
            <v>PICU7</v>
          </cell>
          <cell r="V1678" t="str">
            <v>D</v>
          </cell>
          <cell r="W1678" t="str">
            <v>Transport</v>
          </cell>
          <cell r="X1678" t="str">
            <v>DB</v>
          </cell>
          <cell r="Y1678" t="str">
            <v>Road Transport / Highways</v>
          </cell>
          <cell r="Z1678" t="str">
            <v>DB0</v>
          </cell>
          <cell r="AA1678" t="str">
            <v>Road Transport / Highways</v>
          </cell>
          <cell r="AB1678" t="str">
            <v>2000</v>
          </cell>
          <cell r="AC1678" t="str">
            <v>10</v>
          </cell>
          <cell r="AD1678" t="str">
            <v>OnGo</v>
          </cell>
        </row>
        <row r="1679">
          <cell r="A1679" t="str">
            <v>P-Z1-DB0-204</v>
          </cell>
          <cell r="B1679" t="str">
            <v>2100150040495</v>
          </cell>
          <cell r="C1679" t="str">
            <v>Tanzania</v>
          </cell>
          <cell r="D1679" t="str">
            <v/>
          </cell>
          <cell r="E1679" t="str">
            <v/>
          </cell>
          <cell r="F1679" t="str">
            <v/>
          </cell>
          <cell r="G1679" t="str">
            <v/>
          </cell>
          <cell r="H1679">
            <v>727177.53</v>
          </cell>
          <cell r="I1679" t="str">
            <v/>
          </cell>
          <cell r="J1679">
            <v>5719817.2700000014</v>
          </cell>
          <cell r="K1679">
            <v>29119508.359999996</v>
          </cell>
          <cell r="L1679">
            <v>5208153.6800000006</v>
          </cell>
          <cell r="M1679">
            <v>40774656.839999996</v>
          </cell>
          <cell r="Q1679" t="str">
            <v>SOV</v>
          </cell>
          <cell r="R1679">
            <v>0.5</v>
          </cell>
          <cell r="T1679" t="str">
            <v>TANZANIA-MULTINATIONAL (TANZANIA) TZ/BI:KABINGO-KASULU - MAN</v>
          </cell>
          <cell r="U1679" t="str">
            <v>PICU7</v>
          </cell>
          <cell r="V1679" t="str">
            <v>D</v>
          </cell>
          <cell r="W1679" t="str">
            <v>Transport</v>
          </cell>
          <cell r="X1679" t="str">
            <v>DB</v>
          </cell>
          <cell r="Y1679" t="str">
            <v>Road Transport / Highways</v>
          </cell>
          <cell r="Z1679" t="str">
            <v>DB0</v>
          </cell>
          <cell r="AA1679" t="str">
            <v>Road Transport / Highways</v>
          </cell>
          <cell r="AB1679" t="str">
            <v>2100</v>
          </cell>
          <cell r="AC1679" t="str">
            <v>10</v>
          </cell>
          <cell r="AD1679" t="str">
            <v>OnGo</v>
          </cell>
        </row>
        <row r="1680">
          <cell r="A1680" t="str">
            <v>P-Z1-DB0-205</v>
          </cell>
          <cell r="B1680" t="str">
            <v>2100155040170</v>
          </cell>
          <cell r="C1680" t="str">
            <v>Multi-Countries</v>
          </cell>
          <cell r="D1680" t="str">
            <v/>
          </cell>
          <cell r="E1680" t="str">
            <v/>
          </cell>
          <cell r="F1680" t="str">
            <v/>
          </cell>
          <cell r="G1680" t="str">
            <v/>
          </cell>
          <cell r="H1680" t="str">
            <v/>
          </cell>
          <cell r="I1680" t="str">
            <v/>
          </cell>
          <cell r="J1680">
            <v>12094438.76</v>
          </cell>
          <cell r="K1680">
            <v>2416423.09</v>
          </cell>
          <cell r="L1680">
            <v>967618.18</v>
          </cell>
          <cell r="M1680">
            <v>15478480.029999999</v>
          </cell>
          <cell r="Q1680" t="str">
            <v>SOV</v>
          </cell>
          <cell r="R1680">
            <v>1</v>
          </cell>
          <cell r="T1680" t="str">
            <v>ETHIOPIA – DJIBOUTI TRANSPORT CORRIDOR PROJECT PHASE I (ET)</v>
          </cell>
          <cell r="U1680" t="str">
            <v>PICU7</v>
          </cell>
          <cell r="V1680" t="str">
            <v>D</v>
          </cell>
          <cell r="W1680" t="str">
            <v>Transport</v>
          </cell>
          <cell r="X1680" t="str">
            <v>DB</v>
          </cell>
          <cell r="Y1680" t="str">
            <v>Road Transport / Highways</v>
          </cell>
          <cell r="Z1680" t="str">
            <v>DB0</v>
          </cell>
          <cell r="AA1680" t="str">
            <v>Road Transport / Highways</v>
          </cell>
          <cell r="AB1680" t="str">
            <v>2100</v>
          </cell>
          <cell r="AC1680" t="str">
            <v>41</v>
          </cell>
          <cell r="AD1680" t="str">
            <v>OnGo</v>
          </cell>
        </row>
        <row r="1681">
          <cell r="A1681" t="str">
            <v>P-Z1-DB0-206</v>
          </cell>
          <cell r="B1681" t="str">
            <v>2100155038319</v>
          </cell>
          <cell r="C1681" t="str">
            <v>Multi-Countries</v>
          </cell>
          <cell r="D1681" t="str">
            <v/>
          </cell>
          <cell r="E1681" t="str">
            <v/>
          </cell>
          <cell r="F1681" t="str">
            <v/>
          </cell>
          <cell r="G1681" t="str">
            <v/>
          </cell>
          <cell r="H1681" t="str">
            <v/>
          </cell>
          <cell r="I1681" t="str">
            <v/>
          </cell>
          <cell r="J1681" t="str">
            <v/>
          </cell>
          <cell r="K1681" t="str">
            <v/>
          </cell>
          <cell r="L1681" t="str">
            <v/>
          </cell>
          <cell r="M1681">
            <v>0</v>
          </cell>
          <cell r="Q1681" t="str">
            <v>SOV</v>
          </cell>
          <cell r="R1681">
            <v>0.33333333333333331</v>
          </cell>
          <cell r="T1681" t="str">
            <v>PROJET D AMENAGEMENT DE LA ROUTE BOKE-QUEBO GUINEE – GUINEE</v>
          </cell>
          <cell r="U1681" t="str">
            <v>PICU5</v>
          </cell>
          <cell r="V1681" t="str">
            <v>D</v>
          </cell>
          <cell r="W1681" t="str">
            <v>Transport</v>
          </cell>
          <cell r="X1681" t="str">
            <v>DB</v>
          </cell>
          <cell r="Y1681" t="str">
            <v>Road Transport / Highways</v>
          </cell>
          <cell r="Z1681" t="str">
            <v>DB0</v>
          </cell>
          <cell r="AA1681" t="str">
            <v>Road Transport / Highways</v>
          </cell>
          <cell r="AB1681" t="str">
            <v>2100</v>
          </cell>
          <cell r="AC1681" t="str">
            <v>40</v>
          </cell>
          <cell r="AD1681" t="str">
            <v>OnGo</v>
          </cell>
        </row>
        <row r="1682">
          <cell r="A1682" t="str">
            <v>P-Z1-DB0-206</v>
          </cell>
          <cell r="B1682" t="str">
            <v>5110155000101</v>
          </cell>
          <cell r="C1682" t="str">
            <v>Multi-Countries</v>
          </cell>
          <cell r="D1682" t="str">
            <v/>
          </cell>
          <cell r="E1682" t="str">
            <v/>
          </cell>
          <cell r="F1682" t="str">
            <v/>
          </cell>
          <cell r="G1682" t="str">
            <v/>
          </cell>
          <cell r="H1682" t="str">
            <v/>
          </cell>
          <cell r="I1682" t="str">
            <v/>
          </cell>
          <cell r="J1682" t="str">
            <v/>
          </cell>
          <cell r="K1682" t="str">
            <v/>
          </cell>
          <cell r="L1682" t="str">
            <v/>
          </cell>
          <cell r="M1682">
            <v>0</v>
          </cell>
          <cell r="Q1682" t="str">
            <v>SOV</v>
          </cell>
          <cell r="R1682">
            <v>0.33333333333333331</v>
          </cell>
          <cell r="T1682" t="str">
            <v>PROJET D AMENAGEMENT DE LA ROUTE BOKE-QUEBO GUINEE – GUINEE</v>
          </cell>
          <cell r="U1682" t="str">
            <v>PICU5</v>
          </cell>
          <cell r="V1682" t="str">
            <v>D</v>
          </cell>
          <cell r="W1682" t="str">
            <v>Transport</v>
          </cell>
          <cell r="X1682" t="str">
            <v>DB</v>
          </cell>
          <cell r="Y1682" t="str">
            <v>Road Transport / Highways</v>
          </cell>
          <cell r="Z1682" t="str">
            <v>DB0</v>
          </cell>
          <cell r="AA1682" t="str">
            <v>Road Transport / Highways</v>
          </cell>
          <cell r="AB1682" t="str">
            <v>5110</v>
          </cell>
          <cell r="AC1682" t="str">
            <v>40</v>
          </cell>
          <cell r="AD1682" t="str">
            <v>OnGo</v>
          </cell>
        </row>
        <row r="1683">
          <cell r="A1683" t="str">
            <v>P-Z1-DB0-206</v>
          </cell>
          <cell r="B1683" t="str">
            <v>5900155014351</v>
          </cell>
          <cell r="C1683" t="str">
            <v>Multi-Countries</v>
          </cell>
          <cell r="D1683" t="str">
            <v/>
          </cell>
          <cell r="E1683" t="str">
            <v/>
          </cell>
          <cell r="F1683" t="str">
            <v/>
          </cell>
          <cell r="G1683" t="str">
            <v/>
          </cell>
          <cell r="H1683" t="str">
            <v/>
          </cell>
          <cell r="I1683" t="str">
            <v/>
          </cell>
          <cell r="J1683" t="str">
            <v/>
          </cell>
          <cell r="K1683" t="str">
            <v/>
          </cell>
          <cell r="L1683" t="str">
            <v/>
          </cell>
          <cell r="M1683">
            <v>0</v>
          </cell>
          <cell r="Q1683" t="str">
            <v>SOV</v>
          </cell>
          <cell r="R1683">
            <v>0.33333333333333331</v>
          </cell>
          <cell r="T1683" t="str">
            <v>PROJET D AMENAGEMENT DE LA ROUTE BOKE-QUEBO GUINEE – GUINEE</v>
          </cell>
          <cell r="U1683" t="str">
            <v>PICU5</v>
          </cell>
          <cell r="V1683" t="str">
            <v>D</v>
          </cell>
          <cell r="W1683" t="str">
            <v>Transport</v>
          </cell>
          <cell r="X1683" t="str">
            <v>DB</v>
          </cell>
          <cell r="Y1683" t="str">
            <v>Road Transport / Highways</v>
          </cell>
          <cell r="Z1683" t="str">
            <v>DB0</v>
          </cell>
          <cell r="AA1683" t="str">
            <v>Road Transport / Highways</v>
          </cell>
          <cell r="AB1683" t="str">
            <v>5900</v>
          </cell>
          <cell r="AC1683" t="str">
            <v>40</v>
          </cell>
          <cell r="AD1683" t="str">
            <v>OnGo</v>
          </cell>
        </row>
        <row r="1684">
          <cell r="A1684" t="str">
            <v>P-Z1-DB0-209</v>
          </cell>
          <cell r="B1684" t="str">
            <v>2100150042947</v>
          </cell>
          <cell r="C1684" t="str">
            <v>Liberia</v>
          </cell>
          <cell r="D1684" t="str">
            <v/>
          </cell>
          <cell r="E1684" t="str">
            <v/>
          </cell>
          <cell r="F1684" t="str">
            <v/>
          </cell>
          <cell r="G1684" t="str">
            <v/>
          </cell>
          <cell r="H1684" t="str">
            <v/>
          </cell>
          <cell r="I1684" t="str">
            <v/>
          </cell>
          <cell r="J1684" t="str">
            <v/>
          </cell>
          <cell r="K1684" t="str">
            <v/>
          </cell>
          <cell r="L1684" t="str">
            <v/>
          </cell>
          <cell r="M1684">
            <v>0</v>
          </cell>
          <cell r="Q1684" t="str">
            <v>SOV</v>
          </cell>
          <cell r="R1684">
            <v>0.33333333333333331</v>
          </cell>
          <cell r="T1684" t="str">
            <v>MULTINATIONAL: MANO RIVER UNION ROAD DEVELOPMENT &amp; TRANSPORT</v>
          </cell>
          <cell r="U1684" t="str">
            <v>PICU5</v>
          </cell>
          <cell r="V1684" t="str">
            <v>D</v>
          </cell>
          <cell r="W1684" t="str">
            <v>Transport</v>
          </cell>
          <cell r="X1684" t="str">
            <v>DB</v>
          </cell>
          <cell r="Y1684" t="str">
            <v>Road Transport / Highways</v>
          </cell>
          <cell r="Z1684" t="str">
            <v>DB0</v>
          </cell>
          <cell r="AA1684" t="str">
            <v>Road Transport / Highways</v>
          </cell>
          <cell r="AB1684" t="str">
            <v>2100</v>
          </cell>
          <cell r="AC1684" t="str">
            <v>10</v>
          </cell>
          <cell r="AD1684" t="str">
            <v>APVD</v>
          </cell>
        </row>
        <row r="1685">
          <cell r="A1685" t="str">
            <v>P-Z1-DB0-209</v>
          </cell>
          <cell r="B1685" t="str">
            <v>2100155041470</v>
          </cell>
          <cell r="C1685" t="str">
            <v>Multi-Countries</v>
          </cell>
          <cell r="D1685" t="str">
            <v/>
          </cell>
          <cell r="E1685" t="str">
            <v/>
          </cell>
          <cell r="F1685" t="str">
            <v/>
          </cell>
          <cell r="G1685" t="str">
            <v/>
          </cell>
          <cell r="H1685" t="str">
            <v/>
          </cell>
          <cell r="I1685" t="str">
            <v/>
          </cell>
          <cell r="J1685" t="str">
            <v/>
          </cell>
          <cell r="K1685" t="str">
            <v/>
          </cell>
          <cell r="L1685" t="str">
            <v/>
          </cell>
          <cell r="M1685">
            <v>0</v>
          </cell>
          <cell r="Q1685" t="str">
            <v>SOV</v>
          </cell>
          <cell r="R1685">
            <v>0.33333333333333331</v>
          </cell>
          <cell r="T1685" t="str">
            <v>MULTINATIONAL: MANO RIVER UNION ROAD DEVELOPMENT &amp; TRANSPORT</v>
          </cell>
          <cell r="U1685" t="str">
            <v>PICU5</v>
          </cell>
          <cell r="V1685" t="str">
            <v>D</v>
          </cell>
          <cell r="W1685" t="str">
            <v>Transport</v>
          </cell>
          <cell r="X1685" t="str">
            <v>DB</v>
          </cell>
          <cell r="Y1685" t="str">
            <v>Road Transport / Highways</v>
          </cell>
          <cell r="Z1685" t="str">
            <v>DB0</v>
          </cell>
          <cell r="AA1685" t="str">
            <v>Road Transport / Highways</v>
          </cell>
          <cell r="AB1685" t="str">
            <v>2100</v>
          </cell>
          <cell r="AC1685" t="str">
            <v>41</v>
          </cell>
          <cell r="AD1685" t="str">
            <v>APVD</v>
          </cell>
        </row>
        <row r="1686">
          <cell r="A1686" t="str">
            <v>P-Z1-DB0-209</v>
          </cell>
          <cell r="B1686" t="str">
            <v>5900150003351</v>
          </cell>
          <cell r="C1686" t="str">
            <v>Liberia</v>
          </cell>
          <cell r="D1686" t="str">
            <v/>
          </cell>
          <cell r="E1686" t="str">
            <v/>
          </cell>
          <cell r="F1686" t="str">
            <v/>
          </cell>
          <cell r="G1686" t="str">
            <v/>
          </cell>
          <cell r="H1686" t="str">
            <v/>
          </cell>
          <cell r="I1686" t="str">
            <v/>
          </cell>
          <cell r="J1686" t="str">
            <v/>
          </cell>
          <cell r="K1686" t="str">
            <v/>
          </cell>
          <cell r="L1686" t="str">
            <v/>
          </cell>
          <cell r="M1686">
            <v>0</v>
          </cell>
          <cell r="Q1686" t="str">
            <v>SOV</v>
          </cell>
          <cell r="R1686">
            <v>0.33333333333333331</v>
          </cell>
          <cell r="T1686" t="str">
            <v>MULTINATIONAL: MANO RIVER UNION ROAD DEVELOPMENT &amp; TRANSPORT</v>
          </cell>
          <cell r="U1686" t="str">
            <v>PICU5</v>
          </cell>
          <cell r="V1686" t="str">
            <v>D</v>
          </cell>
          <cell r="W1686" t="str">
            <v>Transport</v>
          </cell>
          <cell r="X1686" t="str">
            <v>DB</v>
          </cell>
          <cell r="Y1686" t="str">
            <v>Road Transport / Highways</v>
          </cell>
          <cell r="Z1686" t="str">
            <v>DB0</v>
          </cell>
          <cell r="AA1686" t="str">
            <v>Road Transport / Highways</v>
          </cell>
          <cell r="AB1686" t="str">
            <v>5900</v>
          </cell>
          <cell r="AC1686" t="str">
            <v>10</v>
          </cell>
          <cell r="AD1686" t="str">
            <v>APVD</v>
          </cell>
        </row>
        <row r="1687">
          <cell r="A1687" t="str">
            <v>P-Z1-DB0-218</v>
          </cell>
          <cell r="B1687" t="str">
            <v>2100150042289</v>
          </cell>
          <cell r="C1687" t="str">
            <v>Dem Rep Congo</v>
          </cell>
          <cell r="D1687" t="str">
            <v/>
          </cell>
          <cell r="E1687" t="str">
            <v/>
          </cell>
          <cell r="F1687" t="str">
            <v/>
          </cell>
          <cell r="G1687" t="str">
            <v/>
          </cell>
          <cell r="H1687" t="str">
            <v/>
          </cell>
          <cell r="I1687" t="str">
            <v/>
          </cell>
          <cell r="J1687">
            <v>23902.73</v>
          </cell>
          <cell r="K1687">
            <v>31332.140000000003</v>
          </cell>
          <cell r="L1687">
            <v>12598.78</v>
          </cell>
          <cell r="M1687">
            <v>67833.650000000009</v>
          </cell>
          <cell r="Q1687" t="str">
            <v>SOV</v>
          </cell>
          <cell r="R1687">
            <v>0.5</v>
          </cell>
          <cell r="T1687" t="str">
            <v>PROJET VOIE D'ACCES ROUTE-RAIL RDC</v>
          </cell>
          <cell r="U1687" t="str">
            <v>PICU6</v>
          </cell>
          <cell r="V1687" t="str">
            <v>D</v>
          </cell>
          <cell r="W1687" t="str">
            <v>Transport</v>
          </cell>
          <cell r="X1687" t="str">
            <v>DB</v>
          </cell>
          <cell r="Y1687" t="str">
            <v>Road Transport / Highways</v>
          </cell>
          <cell r="Z1687" t="str">
            <v>DB0</v>
          </cell>
          <cell r="AA1687" t="str">
            <v>Road Transport / Highways</v>
          </cell>
          <cell r="AB1687" t="str">
            <v>2100</v>
          </cell>
          <cell r="AC1687" t="str">
            <v>10</v>
          </cell>
          <cell r="AD1687" t="str">
            <v>OnGo</v>
          </cell>
        </row>
        <row r="1688">
          <cell r="A1688" t="str">
            <v>P-Z1-DB0-218</v>
          </cell>
          <cell r="B1688" t="str">
            <v>2100155040672</v>
          </cell>
          <cell r="C1688" t="str">
            <v>Multi-Countries</v>
          </cell>
          <cell r="D1688" t="str">
            <v/>
          </cell>
          <cell r="E1688" t="str">
            <v/>
          </cell>
          <cell r="F1688" t="str">
            <v/>
          </cell>
          <cell r="G1688" t="str">
            <v/>
          </cell>
          <cell r="H1688" t="str">
            <v/>
          </cell>
          <cell r="I1688" t="str">
            <v/>
          </cell>
          <cell r="J1688" t="str">
            <v/>
          </cell>
          <cell r="K1688">
            <v>50283.12</v>
          </cell>
          <cell r="L1688" t="str">
            <v/>
          </cell>
          <cell r="M1688">
            <v>50283.12</v>
          </cell>
          <cell r="Q1688" t="str">
            <v>SOV</v>
          </cell>
          <cell r="R1688">
            <v>0.5</v>
          </cell>
          <cell r="T1688" t="str">
            <v>PROJET VOIE D'ACCES ROUTE-RAIL RDC</v>
          </cell>
          <cell r="U1688" t="str">
            <v>PICU6</v>
          </cell>
          <cell r="V1688" t="str">
            <v>D</v>
          </cell>
          <cell r="W1688" t="str">
            <v>Transport</v>
          </cell>
          <cell r="X1688" t="str">
            <v>DB</v>
          </cell>
          <cell r="Y1688" t="str">
            <v>Road Transport / Highways</v>
          </cell>
          <cell r="Z1688" t="str">
            <v>DB0</v>
          </cell>
          <cell r="AA1688" t="str">
            <v>Road Transport / Highways</v>
          </cell>
          <cell r="AB1688" t="str">
            <v>2100</v>
          </cell>
          <cell r="AC1688" t="str">
            <v>41</v>
          </cell>
          <cell r="AD1688" t="str">
            <v>OnGo</v>
          </cell>
        </row>
        <row r="1689">
          <cell r="A1689" t="str">
            <v>P-Z1-DB0-221</v>
          </cell>
          <cell r="B1689" t="str">
            <v>2100150040294</v>
          </cell>
          <cell r="C1689" t="str">
            <v>Guinea</v>
          </cell>
          <cell r="D1689" t="str">
            <v/>
          </cell>
          <cell r="E1689" t="str">
            <v/>
          </cell>
          <cell r="F1689" t="str">
            <v/>
          </cell>
          <cell r="G1689" t="str">
            <v/>
          </cell>
          <cell r="H1689" t="str">
            <v/>
          </cell>
          <cell r="I1689" t="str">
            <v/>
          </cell>
          <cell r="J1689" t="str">
            <v/>
          </cell>
          <cell r="K1689" t="str">
            <v/>
          </cell>
          <cell r="L1689" t="str">
            <v/>
          </cell>
          <cell r="M1689">
            <v>0</v>
          </cell>
          <cell r="Q1689" t="str">
            <v>SOV</v>
          </cell>
          <cell r="R1689">
            <v>0.25</v>
          </cell>
          <cell r="T1689" t="str">
            <v>PROJET D AMENAGEMENT DE LA ROUTE BOKE-QUEBO GUINEE – GUINEE</v>
          </cell>
          <cell r="U1689" t="str">
            <v>PICU5</v>
          </cell>
          <cell r="V1689" t="str">
            <v>D</v>
          </cell>
          <cell r="W1689" t="str">
            <v>Transport</v>
          </cell>
          <cell r="X1689" t="str">
            <v>DB</v>
          </cell>
          <cell r="Y1689" t="str">
            <v>Road Transport / Highways</v>
          </cell>
          <cell r="Z1689" t="str">
            <v>DB0</v>
          </cell>
          <cell r="AA1689" t="str">
            <v>Road Transport / Highways</v>
          </cell>
          <cell r="AB1689" t="str">
            <v>2100</v>
          </cell>
          <cell r="AC1689" t="str">
            <v>10</v>
          </cell>
          <cell r="AD1689" t="str">
            <v>OnGo</v>
          </cell>
        </row>
        <row r="1690">
          <cell r="A1690" t="str">
            <v>P-Z1-DB0-221</v>
          </cell>
          <cell r="B1690" t="str">
            <v>2100155038320</v>
          </cell>
          <cell r="C1690" t="str">
            <v>Multi-Countries</v>
          </cell>
          <cell r="D1690" t="str">
            <v/>
          </cell>
          <cell r="E1690" t="str">
            <v/>
          </cell>
          <cell r="F1690" t="str">
            <v/>
          </cell>
          <cell r="G1690" t="str">
            <v/>
          </cell>
          <cell r="H1690" t="str">
            <v/>
          </cell>
          <cell r="I1690" t="str">
            <v/>
          </cell>
          <cell r="J1690" t="str">
            <v/>
          </cell>
          <cell r="K1690" t="str">
            <v/>
          </cell>
          <cell r="L1690" t="str">
            <v/>
          </cell>
          <cell r="M1690">
            <v>0</v>
          </cell>
          <cell r="Q1690" t="str">
            <v>SOV</v>
          </cell>
          <cell r="R1690">
            <v>0.25</v>
          </cell>
          <cell r="T1690" t="str">
            <v>PROJET D AMENAGEMENT DE LA ROUTE BOKE-QUEBO GUINEE – GUINEE</v>
          </cell>
          <cell r="U1690" t="str">
            <v>PICU5</v>
          </cell>
          <cell r="V1690" t="str">
            <v>D</v>
          </cell>
          <cell r="W1690" t="str">
            <v>Transport</v>
          </cell>
          <cell r="X1690" t="str">
            <v>DB</v>
          </cell>
          <cell r="Y1690" t="str">
            <v>Road Transport / Highways</v>
          </cell>
          <cell r="Z1690" t="str">
            <v>DB0</v>
          </cell>
          <cell r="AA1690" t="str">
            <v>Road Transport / Highways</v>
          </cell>
          <cell r="AB1690" t="str">
            <v>2100</v>
          </cell>
          <cell r="AC1690" t="str">
            <v>40</v>
          </cell>
          <cell r="AD1690" t="str">
            <v>OnGo</v>
          </cell>
        </row>
        <row r="1691">
          <cell r="A1691" t="str">
            <v>P-Z1-DB0-221</v>
          </cell>
          <cell r="B1691" t="str">
            <v>5110155000102</v>
          </cell>
          <cell r="C1691" t="str">
            <v>Multi-Countries</v>
          </cell>
          <cell r="D1691" t="str">
            <v/>
          </cell>
          <cell r="E1691" t="str">
            <v/>
          </cell>
          <cell r="F1691" t="str">
            <v/>
          </cell>
          <cell r="G1691" t="str">
            <v/>
          </cell>
          <cell r="H1691" t="str">
            <v/>
          </cell>
          <cell r="I1691" t="str">
            <v/>
          </cell>
          <cell r="J1691" t="str">
            <v/>
          </cell>
          <cell r="K1691" t="str">
            <v/>
          </cell>
          <cell r="L1691" t="str">
            <v/>
          </cell>
          <cell r="M1691">
            <v>0</v>
          </cell>
          <cell r="Q1691" t="str">
            <v>SOV</v>
          </cell>
          <cell r="R1691">
            <v>0.25</v>
          </cell>
          <cell r="T1691" t="str">
            <v>PROJET D AMENAGEMENT DE LA ROUTE BOKE-QUEBO GUINEE – GUINEE</v>
          </cell>
          <cell r="U1691" t="str">
            <v>PICU5</v>
          </cell>
          <cell r="V1691" t="str">
            <v>D</v>
          </cell>
          <cell r="W1691" t="str">
            <v>Transport</v>
          </cell>
          <cell r="X1691" t="str">
            <v>DB</v>
          </cell>
          <cell r="Y1691" t="str">
            <v>Road Transport / Highways</v>
          </cell>
          <cell r="Z1691" t="str">
            <v>DB0</v>
          </cell>
          <cell r="AA1691" t="str">
            <v>Road Transport / Highways</v>
          </cell>
          <cell r="AB1691" t="str">
            <v>5110</v>
          </cell>
          <cell r="AC1691" t="str">
            <v>40</v>
          </cell>
          <cell r="AD1691" t="str">
            <v>OnGo</v>
          </cell>
        </row>
        <row r="1692">
          <cell r="A1692" t="str">
            <v>P-Z1-DB0-221</v>
          </cell>
          <cell r="B1692" t="str">
            <v>5900155014352</v>
          </cell>
          <cell r="C1692" t="str">
            <v>Multi-Countries</v>
          </cell>
          <cell r="D1692" t="str">
            <v/>
          </cell>
          <cell r="E1692" t="str">
            <v/>
          </cell>
          <cell r="F1692" t="str">
            <v/>
          </cell>
          <cell r="G1692" t="str">
            <v/>
          </cell>
          <cell r="H1692" t="str">
            <v/>
          </cell>
          <cell r="I1692" t="str">
            <v/>
          </cell>
          <cell r="J1692" t="str">
            <v/>
          </cell>
          <cell r="K1692" t="str">
            <v/>
          </cell>
          <cell r="L1692" t="str">
            <v/>
          </cell>
          <cell r="M1692">
            <v>0</v>
          </cell>
          <cell r="Q1692" t="str">
            <v>SOV</v>
          </cell>
          <cell r="R1692">
            <v>0.25</v>
          </cell>
          <cell r="T1692" t="str">
            <v>PROJET D AMENAGEMENT DE LA ROUTE BOKE-QUEBO GUINEE – GUINEE</v>
          </cell>
          <cell r="U1692" t="str">
            <v>PICU5</v>
          </cell>
          <cell r="V1692" t="str">
            <v>D</v>
          </cell>
          <cell r="W1692" t="str">
            <v>Transport</v>
          </cell>
          <cell r="X1692" t="str">
            <v>DB</v>
          </cell>
          <cell r="Y1692" t="str">
            <v>Road Transport / Highways</v>
          </cell>
          <cell r="Z1692" t="str">
            <v>DB0</v>
          </cell>
          <cell r="AA1692" t="str">
            <v>Road Transport / Highways</v>
          </cell>
          <cell r="AB1692" t="str">
            <v>5900</v>
          </cell>
          <cell r="AC1692" t="str">
            <v>40</v>
          </cell>
          <cell r="AD1692" t="str">
            <v>OnGo</v>
          </cell>
        </row>
        <row r="1693">
          <cell r="A1693" t="str">
            <v>P-Z1-DB0-222</v>
          </cell>
          <cell r="B1693" t="str">
            <v>2100155040649</v>
          </cell>
          <cell r="C1693" t="str">
            <v>Multi-Countries</v>
          </cell>
          <cell r="D1693" t="str">
            <v/>
          </cell>
          <cell r="E1693" t="str">
            <v/>
          </cell>
          <cell r="F1693" t="str">
            <v/>
          </cell>
          <cell r="G1693" t="str">
            <v/>
          </cell>
          <cell r="H1693" t="str">
            <v/>
          </cell>
          <cell r="I1693" t="str">
            <v/>
          </cell>
          <cell r="J1693">
            <v>46552.79</v>
          </cell>
          <cell r="K1693">
            <v>25851.94</v>
          </cell>
          <cell r="L1693">
            <v>24361.61</v>
          </cell>
          <cell r="M1693">
            <v>96766.34</v>
          </cell>
          <cell r="Q1693" t="str">
            <v>SOV</v>
          </cell>
          <cell r="R1693">
            <v>0.5</v>
          </cell>
          <cell r="T1693" t="str">
            <v>MUEDA-NEGOMANO PHASE II (LOT A)</v>
          </cell>
          <cell r="U1693" t="str">
            <v>PICU7</v>
          </cell>
          <cell r="V1693" t="str">
            <v>D</v>
          </cell>
          <cell r="W1693" t="str">
            <v>Transport</v>
          </cell>
          <cell r="X1693" t="str">
            <v>DB</v>
          </cell>
          <cell r="Y1693" t="str">
            <v>Road Transport / Highways</v>
          </cell>
          <cell r="Z1693" t="str">
            <v>DB0</v>
          </cell>
          <cell r="AA1693" t="str">
            <v>Road Transport / Highways</v>
          </cell>
          <cell r="AB1693" t="str">
            <v>2100</v>
          </cell>
          <cell r="AC1693" t="str">
            <v>40</v>
          </cell>
          <cell r="AD1693" t="str">
            <v>OnGo</v>
          </cell>
        </row>
        <row r="1694">
          <cell r="A1694" t="str">
            <v>P-Z1-DB0-222</v>
          </cell>
          <cell r="B1694" t="str">
            <v>5900155016172</v>
          </cell>
          <cell r="C1694" t="str">
            <v>Mozambique</v>
          </cell>
          <cell r="D1694" t="str">
            <v/>
          </cell>
          <cell r="E1694" t="str">
            <v/>
          </cell>
          <cell r="F1694" t="str">
            <v/>
          </cell>
          <cell r="G1694" t="str">
            <v/>
          </cell>
          <cell r="H1694" t="str">
            <v/>
          </cell>
          <cell r="I1694" t="str">
            <v/>
          </cell>
          <cell r="J1694">
            <v>12440.24</v>
          </cell>
          <cell r="K1694" t="str">
            <v/>
          </cell>
          <cell r="L1694" t="str">
            <v/>
          </cell>
          <cell r="M1694">
            <v>12440.24</v>
          </cell>
          <cell r="Q1694" t="str">
            <v>SOV</v>
          </cell>
          <cell r="R1694">
            <v>0.5</v>
          </cell>
          <cell r="T1694" t="str">
            <v>MUEDA-NEGOMANO PHASE II (LOT A)</v>
          </cell>
          <cell r="U1694" t="str">
            <v>PICU7</v>
          </cell>
          <cell r="V1694" t="str">
            <v>D</v>
          </cell>
          <cell r="W1694" t="str">
            <v>Transport</v>
          </cell>
          <cell r="X1694" t="str">
            <v>DB</v>
          </cell>
          <cell r="Y1694" t="str">
            <v>Road Transport / Highways</v>
          </cell>
          <cell r="Z1694" t="str">
            <v>DB0</v>
          </cell>
          <cell r="AA1694" t="str">
            <v>Road Transport / Highways</v>
          </cell>
          <cell r="AB1694" t="str">
            <v>5900</v>
          </cell>
          <cell r="AC1694" t="str">
            <v>40</v>
          </cell>
          <cell r="AD1694" t="str">
            <v>OnGo</v>
          </cell>
        </row>
        <row r="1695">
          <cell r="A1695" t="str">
            <v>P-Z1-DB0-223</v>
          </cell>
          <cell r="B1695" t="str">
            <v>5150155003253</v>
          </cell>
          <cell r="C1695" t="str">
            <v>Multi-Countries</v>
          </cell>
          <cell r="D1695" t="str">
            <v/>
          </cell>
          <cell r="E1695" t="str">
            <v/>
          </cell>
          <cell r="F1695" t="str">
            <v/>
          </cell>
          <cell r="G1695" t="str">
            <v/>
          </cell>
          <cell r="H1695" t="str">
            <v/>
          </cell>
          <cell r="I1695" t="str">
            <v/>
          </cell>
          <cell r="J1695" t="str">
            <v/>
          </cell>
          <cell r="K1695" t="str">
            <v/>
          </cell>
          <cell r="L1695" t="str">
            <v/>
          </cell>
          <cell r="M1695">
            <v>0</v>
          </cell>
          <cell r="Q1695" t="str">
            <v>SOV</v>
          </cell>
          <cell r="R1695">
            <v>1</v>
          </cell>
          <cell r="T1695" t="str">
            <v>PROJET DU DEVELOPPEMENT DU CORRIDOR PRAIA-DAKAR-ABIDJAN</v>
          </cell>
          <cell r="U1695" t="str">
            <v>PICU3</v>
          </cell>
          <cell r="V1695" t="str">
            <v>D</v>
          </cell>
          <cell r="W1695" t="str">
            <v>Transport</v>
          </cell>
          <cell r="X1695" t="str">
            <v>DB</v>
          </cell>
          <cell r="Y1695" t="str">
            <v>Road Transport / Highways</v>
          </cell>
          <cell r="Z1695" t="str">
            <v>DB0</v>
          </cell>
          <cell r="AA1695" t="str">
            <v>Road Transport / Highways</v>
          </cell>
          <cell r="AB1695" t="str">
            <v>5150</v>
          </cell>
          <cell r="AC1695" t="str">
            <v>41</v>
          </cell>
          <cell r="AD1695" t="str">
            <v>APVD</v>
          </cell>
        </row>
        <row r="1696">
          <cell r="A1696" t="str">
            <v>P-Z1-DB0-224</v>
          </cell>
          <cell r="B1696" t="str">
            <v>2100155038566</v>
          </cell>
          <cell r="C1696" t="str">
            <v>Multi-Countries</v>
          </cell>
          <cell r="D1696" t="str">
            <v/>
          </cell>
          <cell r="E1696" t="str">
            <v/>
          </cell>
          <cell r="F1696" t="str">
            <v/>
          </cell>
          <cell r="G1696" t="str">
            <v/>
          </cell>
          <cell r="H1696">
            <v>54026.239999999998</v>
          </cell>
          <cell r="I1696">
            <v>320645.82</v>
          </cell>
          <cell r="J1696">
            <v>6601487.9100000001</v>
          </cell>
          <cell r="K1696">
            <v>3861691.5600000005</v>
          </cell>
          <cell r="L1696">
            <v>3785844.7699999996</v>
          </cell>
          <cell r="M1696">
            <v>14623696.300000001</v>
          </cell>
          <cell r="Q1696" t="str">
            <v>SOV</v>
          </cell>
          <cell r="R1696">
            <v>1</v>
          </cell>
          <cell r="T1696" t="str">
            <v>MULTINATIONAL (BURUNDI) BDI/TZ: RUMONGE–GITAZA/KIBONDO-KASUL</v>
          </cell>
          <cell r="U1696" t="str">
            <v>PICU7</v>
          </cell>
          <cell r="V1696" t="str">
            <v>D</v>
          </cell>
          <cell r="W1696" t="str">
            <v>Transport</v>
          </cell>
          <cell r="X1696" t="str">
            <v>DB</v>
          </cell>
          <cell r="Y1696" t="str">
            <v>Road Transport / Highways</v>
          </cell>
          <cell r="Z1696" t="str">
            <v>DB0</v>
          </cell>
          <cell r="AA1696" t="str">
            <v>Road Transport / Highways</v>
          </cell>
          <cell r="AB1696" t="str">
            <v>2100</v>
          </cell>
          <cell r="AC1696" t="str">
            <v>40</v>
          </cell>
          <cell r="AD1696" t="str">
            <v>OnGo</v>
          </cell>
        </row>
        <row r="1697">
          <cell r="A1697" t="str">
            <v>P-Z1-DB0-225</v>
          </cell>
          <cell r="B1697" t="str">
            <v>5150155002952</v>
          </cell>
          <cell r="C1697" t="str">
            <v>Multi-Countries</v>
          </cell>
          <cell r="D1697" t="str">
            <v/>
          </cell>
          <cell r="E1697" t="str">
            <v/>
          </cell>
          <cell r="F1697" t="str">
            <v/>
          </cell>
          <cell r="G1697" t="str">
            <v/>
          </cell>
          <cell r="H1697" t="str">
            <v/>
          </cell>
          <cell r="I1697" t="str">
            <v/>
          </cell>
          <cell r="J1697">
            <v>178530.86</v>
          </cell>
          <cell r="K1697">
            <v>125169.07</v>
          </cell>
          <cell r="L1697" t="str">
            <v/>
          </cell>
          <cell r="M1697">
            <v>303699.93</v>
          </cell>
          <cell r="Q1697" t="str">
            <v>SOV</v>
          </cell>
          <cell r="R1697">
            <v>1</v>
          </cell>
          <cell r="T1697" t="str">
            <v>EAC-REHABILITATION OF SELECTED ROAD-OSBP MANYOVU-MUGINA BORD</v>
          </cell>
          <cell r="U1697" t="str">
            <v>PICU3</v>
          </cell>
          <cell r="V1697" t="str">
            <v>D</v>
          </cell>
          <cell r="W1697" t="str">
            <v>Transport</v>
          </cell>
          <cell r="X1697" t="str">
            <v>DB</v>
          </cell>
          <cell r="Y1697" t="str">
            <v>Road Transport / Highways</v>
          </cell>
          <cell r="Z1697" t="str">
            <v>DB0</v>
          </cell>
          <cell r="AA1697" t="str">
            <v>Road Transport / Highways</v>
          </cell>
          <cell r="AB1697" t="str">
            <v>5150</v>
          </cell>
          <cell r="AC1697" t="str">
            <v>41</v>
          </cell>
          <cell r="AD1697" t="str">
            <v>COMP</v>
          </cell>
        </row>
        <row r="1698">
          <cell r="A1698" t="str">
            <v>P-Z1-DB0-227</v>
          </cell>
          <cell r="B1698" t="str">
            <v>2100155040171</v>
          </cell>
          <cell r="C1698" t="str">
            <v>Multi-Countries</v>
          </cell>
          <cell r="D1698" t="str">
            <v/>
          </cell>
          <cell r="E1698" t="str">
            <v/>
          </cell>
          <cell r="F1698" t="str">
            <v/>
          </cell>
          <cell r="G1698" t="str">
            <v/>
          </cell>
          <cell r="H1698" t="str">
            <v/>
          </cell>
          <cell r="I1698" t="str">
            <v/>
          </cell>
          <cell r="J1698">
            <v>148017.74</v>
          </cell>
          <cell r="K1698" t="str">
            <v/>
          </cell>
          <cell r="L1698" t="str">
            <v/>
          </cell>
          <cell r="M1698">
            <v>148017.74</v>
          </cell>
          <cell r="Q1698" t="str">
            <v>SOV</v>
          </cell>
          <cell r="R1698">
            <v>1</v>
          </cell>
          <cell r="T1698" t="str">
            <v>DJIBOUTI- MULTINATIONAL ETHIOPIA–DJIBOUTI - TRANSPORT CORRID</v>
          </cell>
          <cell r="U1698" t="str">
            <v>PICU7</v>
          </cell>
          <cell r="V1698" t="str">
            <v>D</v>
          </cell>
          <cell r="W1698" t="str">
            <v>Transport</v>
          </cell>
          <cell r="X1698" t="str">
            <v>DB</v>
          </cell>
          <cell r="Y1698" t="str">
            <v>Road Transport / Highways</v>
          </cell>
          <cell r="Z1698" t="str">
            <v>DB0</v>
          </cell>
          <cell r="AA1698" t="str">
            <v>Road Transport / Highways</v>
          </cell>
          <cell r="AB1698" t="str">
            <v>2100</v>
          </cell>
          <cell r="AC1698" t="str">
            <v>41</v>
          </cell>
          <cell r="AD1698" t="str">
            <v>OnGo</v>
          </cell>
        </row>
        <row r="1699">
          <cell r="A1699" t="str">
            <v>P-Z1-DB0-232</v>
          </cell>
          <cell r="B1699" t="str">
            <v>2100150042279</v>
          </cell>
          <cell r="C1699" t="str">
            <v>Zambia</v>
          </cell>
          <cell r="D1699" t="str">
            <v/>
          </cell>
          <cell r="E1699" t="str">
            <v/>
          </cell>
          <cell r="F1699" t="str">
            <v/>
          </cell>
          <cell r="G1699" t="str">
            <v/>
          </cell>
          <cell r="H1699" t="str">
            <v/>
          </cell>
          <cell r="I1699" t="str">
            <v/>
          </cell>
          <cell r="J1699">
            <v>2431688.8200000003</v>
          </cell>
          <cell r="K1699">
            <v>303541.51</v>
          </cell>
          <cell r="L1699" t="str">
            <v/>
          </cell>
          <cell r="M1699">
            <v>2735230.33</v>
          </cell>
          <cell r="Q1699" t="str">
            <v>SOV</v>
          </cell>
          <cell r="R1699">
            <v>1</v>
          </cell>
          <cell r="T1699" t="str">
            <v>NACALA ROAD CORRIDOR DEVELOPMENT PROJECT IV SUPPLEMENTARY LO</v>
          </cell>
          <cell r="U1699" t="str">
            <v>PICU7</v>
          </cell>
          <cell r="V1699" t="str">
            <v>D</v>
          </cell>
          <cell r="W1699" t="str">
            <v>Transport</v>
          </cell>
          <cell r="X1699" t="str">
            <v>DB</v>
          </cell>
          <cell r="Y1699" t="str">
            <v>Road Transport / Highways</v>
          </cell>
          <cell r="Z1699" t="str">
            <v>DB0</v>
          </cell>
          <cell r="AA1699" t="str">
            <v>Road Transport / Highways</v>
          </cell>
          <cell r="AB1699" t="str">
            <v>2100</v>
          </cell>
          <cell r="AC1699" t="str">
            <v>10</v>
          </cell>
          <cell r="AD1699" t="str">
            <v>OnGo</v>
          </cell>
        </row>
        <row r="1700">
          <cell r="A1700" t="str">
            <v>P-Z1-DB0-234</v>
          </cell>
          <cell r="B1700" t="str">
            <v>2100155040666</v>
          </cell>
          <cell r="C1700" t="str">
            <v>Multi-Countries</v>
          </cell>
          <cell r="D1700" t="str">
            <v/>
          </cell>
          <cell r="E1700" t="str">
            <v/>
          </cell>
          <cell r="F1700" t="str">
            <v/>
          </cell>
          <cell r="G1700" t="str">
            <v/>
          </cell>
          <cell r="H1700" t="str">
            <v/>
          </cell>
          <cell r="I1700">
            <v>397228.35</v>
          </cell>
          <cell r="J1700" t="str">
            <v/>
          </cell>
          <cell r="K1700">
            <v>158582.31</v>
          </cell>
          <cell r="L1700" t="str">
            <v/>
          </cell>
          <cell r="M1700">
            <v>555810.65999999992</v>
          </cell>
          <cell r="Q1700" t="str">
            <v>SOV</v>
          </cell>
          <cell r="R1700">
            <v>0.5</v>
          </cell>
          <cell r="T1700" t="str">
            <v>SUPPLEMENTARY GRANT-STUDY FOR THE ABIDJAN – LAGOS CORRIDOR H</v>
          </cell>
          <cell r="U1700" t="str">
            <v>PICU1</v>
          </cell>
          <cell r="V1700" t="str">
            <v>D</v>
          </cell>
          <cell r="W1700" t="str">
            <v>Transport</v>
          </cell>
          <cell r="X1700" t="str">
            <v>DB</v>
          </cell>
          <cell r="Y1700" t="str">
            <v>Road Transport / Highways</v>
          </cell>
          <cell r="Z1700" t="str">
            <v>DB0</v>
          </cell>
          <cell r="AA1700" t="str">
            <v>Road Transport / Highways</v>
          </cell>
          <cell r="AB1700" t="str">
            <v>2100</v>
          </cell>
          <cell r="AC1700" t="str">
            <v>41</v>
          </cell>
          <cell r="AD1700" t="str">
            <v>OnGo</v>
          </cell>
        </row>
        <row r="1701">
          <cell r="A1701" t="str">
            <v>P-Z1-DB0-234</v>
          </cell>
          <cell r="B1701" t="str">
            <v>5110155000951</v>
          </cell>
          <cell r="C1701" t="str">
            <v>Multi-Countries</v>
          </cell>
          <cell r="D1701" t="str">
            <v/>
          </cell>
          <cell r="E1701" t="str">
            <v/>
          </cell>
          <cell r="F1701" t="str">
            <v/>
          </cell>
          <cell r="G1701" t="str">
            <v/>
          </cell>
          <cell r="H1701" t="str">
            <v/>
          </cell>
          <cell r="I1701" t="str">
            <v/>
          </cell>
          <cell r="J1701" t="str">
            <v/>
          </cell>
          <cell r="K1701" t="str">
            <v/>
          </cell>
          <cell r="L1701" t="str">
            <v/>
          </cell>
          <cell r="M1701">
            <v>0</v>
          </cell>
          <cell r="Q1701" t="str">
            <v>SOV</v>
          </cell>
          <cell r="R1701">
            <v>0.5</v>
          </cell>
          <cell r="T1701" t="str">
            <v>SUPPLEMENTARY GRANT-STUDY FOR THE ABIDJAN – LAGOS CORRIDOR H</v>
          </cell>
          <cell r="U1701" t="str">
            <v>PICU1</v>
          </cell>
          <cell r="V1701" t="str">
            <v>D</v>
          </cell>
          <cell r="W1701" t="str">
            <v>Transport</v>
          </cell>
          <cell r="X1701" t="str">
            <v>DB</v>
          </cell>
          <cell r="Y1701" t="str">
            <v>Road Transport / Highways</v>
          </cell>
          <cell r="Z1701" t="str">
            <v>DB0</v>
          </cell>
          <cell r="AA1701" t="str">
            <v>Road Transport / Highways</v>
          </cell>
          <cell r="AB1701" t="str">
            <v>5110</v>
          </cell>
          <cell r="AC1701" t="str">
            <v>40</v>
          </cell>
          <cell r="AD1701" t="str">
            <v>OnGo</v>
          </cell>
        </row>
        <row r="1702">
          <cell r="A1702" t="str">
            <v>P-Z1-DB0-235</v>
          </cell>
          <cell r="B1702" t="str">
            <v>2100150042251</v>
          </cell>
          <cell r="C1702" t="str">
            <v>Tanzania</v>
          </cell>
          <cell r="D1702" t="str">
            <v/>
          </cell>
          <cell r="E1702" t="str">
            <v/>
          </cell>
          <cell r="F1702" t="str">
            <v/>
          </cell>
          <cell r="G1702" t="str">
            <v/>
          </cell>
          <cell r="H1702" t="str">
            <v/>
          </cell>
          <cell r="I1702">
            <v>27691.24</v>
          </cell>
          <cell r="J1702" t="str">
            <v/>
          </cell>
          <cell r="K1702">
            <v>8968860.5499999989</v>
          </cell>
          <cell r="L1702">
            <v>3486892.03</v>
          </cell>
          <cell r="M1702">
            <v>12483443.819999998</v>
          </cell>
          <cell r="Q1702" t="str">
            <v>SOV</v>
          </cell>
          <cell r="R1702">
            <v>1</v>
          </cell>
          <cell r="T1702" t="str">
            <v>TANZANIA-BAGAMOYO–TANGA-HOROHORO/LUNGA LUNGA-MALINDI ROAD PR</v>
          </cell>
          <cell r="U1702" t="str">
            <v>PICU7</v>
          </cell>
          <cell r="V1702" t="str">
            <v>D</v>
          </cell>
          <cell r="W1702" t="str">
            <v>Transport</v>
          </cell>
          <cell r="X1702" t="str">
            <v>DB</v>
          </cell>
          <cell r="Y1702" t="str">
            <v>Road Transport / Highways</v>
          </cell>
          <cell r="Z1702" t="str">
            <v>DB0</v>
          </cell>
          <cell r="AA1702" t="str">
            <v>Road Transport / Highways</v>
          </cell>
          <cell r="AB1702" t="str">
            <v>2100</v>
          </cell>
          <cell r="AC1702" t="str">
            <v>10</v>
          </cell>
          <cell r="AD1702" t="str">
            <v>OnGo</v>
          </cell>
        </row>
        <row r="1703">
          <cell r="A1703" t="str">
            <v>P-Z1-DB0-237</v>
          </cell>
          <cell r="B1703" t="str">
            <v>5580155000652</v>
          </cell>
          <cell r="C1703" t="str">
            <v>Multi-Countries</v>
          </cell>
          <cell r="D1703" t="str">
            <v/>
          </cell>
          <cell r="E1703" t="str">
            <v/>
          </cell>
          <cell r="F1703" t="str">
            <v/>
          </cell>
          <cell r="G1703" t="str">
            <v/>
          </cell>
          <cell r="H1703" t="str">
            <v/>
          </cell>
          <cell r="I1703">
            <v>220070.63</v>
          </cell>
          <cell r="J1703">
            <v>115438.18</v>
          </cell>
          <cell r="K1703" t="str">
            <v/>
          </cell>
          <cell r="L1703" t="str">
            <v/>
          </cell>
          <cell r="M1703">
            <v>335508.81</v>
          </cell>
          <cell r="Q1703" t="str">
            <v>SOV</v>
          </cell>
          <cell r="R1703">
            <v>1</v>
          </cell>
          <cell r="T1703" t="str">
            <v>BOTSWANA/ZAMBIA-KAZUNGULA BRIDGE PROJECT (ZAMBIA SUPPLEMENTA</v>
          </cell>
          <cell r="U1703" t="str">
            <v>PICU7</v>
          </cell>
          <cell r="V1703" t="str">
            <v>D</v>
          </cell>
          <cell r="W1703" t="str">
            <v>Transport</v>
          </cell>
          <cell r="X1703" t="str">
            <v>DB</v>
          </cell>
          <cell r="Y1703" t="str">
            <v>Road Transport / Highways</v>
          </cell>
          <cell r="Z1703" t="str">
            <v>DB0</v>
          </cell>
          <cell r="AA1703" t="str">
            <v>Road Transport / Highways</v>
          </cell>
          <cell r="AB1703" t="str">
            <v>5580</v>
          </cell>
          <cell r="AC1703" t="str">
            <v>41</v>
          </cell>
          <cell r="AD1703" t="str">
            <v>OnGo</v>
          </cell>
        </row>
        <row r="1704">
          <cell r="A1704" t="str">
            <v>P-Z1-DB0-238</v>
          </cell>
          <cell r="B1704" t="str">
            <v>2100155041080</v>
          </cell>
          <cell r="C1704" t="str">
            <v>Multi-Countries</v>
          </cell>
          <cell r="D1704" t="str">
            <v/>
          </cell>
          <cell r="E1704" t="str">
            <v/>
          </cell>
          <cell r="F1704" t="str">
            <v/>
          </cell>
          <cell r="G1704" t="str">
            <v/>
          </cell>
          <cell r="H1704" t="str">
            <v/>
          </cell>
          <cell r="I1704" t="str">
            <v/>
          </cell>
          <cell r="J1704" t="str">
            <v/>
          </cell>
          <cell r="K1704" t="str">
            <v/>
          </cell>
          <cell r="L1704" t="str">
            <v/>
          </cell>
          <cell r="M1704">
            <v>0</v>
          </cell>
          <cell r="Q1704" t="str">
            <v>SOV</v>
          </cell>
          <cell r="R1704">
            <v>1</v>
          </cell>
          <cell r="T1704" t="str">
            <v>DON COMPLÉMENTAIRE ROUTE TRANSSAHARIENNE RTS ROUTE RIGI-RIG</v>
          </cell>
          <cell r="U1704" t="str">
            <v>PICU6</v>
          </cell>
          <cell r="V1704" t="str">
            <v>D</v>
          </cell>
          <cell r="W1704" t="str">
            <v>Transport</v>
          </cell>
          <cell r="X1704" t="str">
            <v>DB</v>
          </cell>
          <cell r="Y1704" t="str">
            <v>Road Transport / Highways</v>
          </cell>
          <cell r="Z1704" t="str">
            <v>DB0</v>
          </cell>
          <cell r="AA1704" t="str">
            <v>Road Transport / Highways</v>
          </cell>
          <cell r="AB1704" t="str">
            <v>2100</v>
          </cell>
          <cell r="AC1704" t="str">
            <v>41</v>
          </cell>
          <cell r="AD1704" t="str">
            <v>APVD</v>
          </cell>
        </row>
        <row r="1705">
          <cell r="A1705" t="str">
            <v>P-Z1-DB0-242</v>
          </cell>
          <cell r="B1705" t="str">
            <v>2100150042745</v>
          </cell>
          <cell r="C1705" t="str">
            <v>Madagascar</v>
          </cell>
          <cell r="D1705" t="str">
            <v/>
          </cell>
          <cell r="E1705" t="str">
            <v/>
          </cell>
          <cell r="F1705" t="str">
            <v/>
          </cell>
          <cell r="G1705" t="str">
            <v/>
          </cell>
          <cell r="H1705" t="str">
            <v/>
          </cell>
          <cell r="I1705" t="str">
            <v/>
          </cell>
          <cell r="J1705" t="str">
            <v/>
          </cell>
          <cell r="K1705">
            <v>175648.47</v>
          </cell>
          <cell r="L1705">
            <v>661971.06000000006</v>
          </cell>
          <cell r="M1705">
            <v>837619.53</v>
          </cell>
          <cell r="Q1705" t="str">
            <v>SOV</v>
          </cell>
          <cell r="R1705">
            <v>1</v>
          </cell>
          <cell r="T1705" t="str">
            <v>MADAGASCAR-CORRIDOR DE BEIRA: PROJET D'AMENAGEMENT DE CORRID</v>
          </cell>
          <cell r="U1705" t="str">
            <v>PICU7</v>
          </cell>
          <cell r="V1705" t="str">
            <v>D</v>
          </cell>
          <cell r="W1705" t="str">
            <v>Transport</v>
          </cell>
          <cell r="X1705" t="str">
            <v>DB</v>
          </cell>
          <cell r="Y1705" t="str">
            <v>Road Transport / Highways</v>
          </cell>
          <cell r="Z1705" t="str">
            <v>DB0</v>
          </cell>
          <cell r="AA1705" t="str">
            <v>Road Transport / Highways</v>
          </cell>
          <cell r="AB1705" t="str">
            <v>2100</v>
          </cell>
          <cell r="AC1705" t="str">
            <v>10</v>
          </cell>
          <cell r="AD1705" t="str">
            <v>OnGo</v>
          </cell>
        </row>
        <row r="1706">
          <cell r="A1706" t="str">
            <v>P-Z1-DB0-243</v>
          </cell>
          <cell r="B1706" t="str">
            <v>5150155003252</v>
          </cell>
          <cell r="C1706" t="str">
            <v>Multi-Countries</v>
          </cell>
          <cell r="D1706" t="str">
            <v/>
          </cell>
          <cell r="E1706" t="str">
            <v/>
          </cell>
          <cell r="F1706" t="str">
            <v/>
          </cell>
          <cell r="G1706" t="str">
            <v/>
          </cell>
          <cell r="H1706" t="str">
            <v/>
          </cell>
          <cell r="I1706" t="str">
            <v/>
          </cell>
          <cell r="J1706" t="str">
            <v/>
          </cell>
          <cell r="K1706">
            <v>231351.03</v>
          </cell>
          <cell r="L1706">
            <v>119719.32</v>
          </cell>
          <cell r="M1706">
            <v>351070.35</v>
          </cell>
          <cell r="Q1706" t="str">
            <v>SOV</v>
          </cell>
          <cell r="R1706">
            <v>1</v>
          </cell>
          <cell r="T1706" t="str">
            <v>CCTTFA-FEASIBILITY STUDIES FOR ROAD BUKAVU-KAMANYOLA-BUJUMBU</v>
          </cell>
          <cell r="U1706" t="str">
            <v>PICU3</v>
          </cell>
          <cell r="V1706" t="str">
            <v>D</v>
          </cell>
          <cell r="W1706" t="str">
            <v>Transport</v>
          </cell>
          <cell r="X1706" t="str">
            <v>DB</v>
          </cell>
          <cell r="Y1706" t="str">
            <v>Road Transport / Highways</v>
          </cell>
          <cell r="Z1706" t="str">
            <v>DB0</v>
          </cell>
          <cell r="AA1706" t="str">
            <v>Road Transport / Highways</v>
          </cell>
          <cell r="AB1706" t="str">
            <v>5150</v>
          </cell>
          <cell r="AC1706" t="str">
            <v>41</v>
          </cell>
          <cell r="AD1706" t="str">
            <v>OnGo</v>
          </cell>
        </row>
        <row r="1707">
          <cell r="A1707" t="str">
            <v>P-Z1-DB0-244</v>
          </cell>
          <cell r="B1707" t="str">
            <v>5150155003251</v>
          </cell>
          <cell r="C1707" t="str">
            <v>Multi-Countries</v>
          </cell>
          <cell r="D1707" t="str">
            <v/>
          </cell>
          <cell r="E1707" t="str">
            <v/>
          </cell>
          <cell r="F1707" t="str">
            <v/>
          </cell>
          <cell r="G1707" t="str">
            <v/>
          </cell>
          <cell r="H1707" t="str">
            <v/>
          </cell>
          <cell r="I1707" t="str">
            <v/>
          </cell>
          <cell r="J1707" t="str">
            <v/>
          </cell>
          <cell r="K1707">
            <v>306043.55</v>
          </cell>
          <cell r="L1707" t="str">
            <v/>
          </cell>
          <cell r="M1707">
            <v>306043.55</v>
          </cell>
          <cell r="Q1707" t="str">
            <v>SOV</v>
          </cell>
          <cell r="R1707">
            <v>1</v>
          </cell>
          <cell r="T1707" t="str">
            <v>EAC-FEASIBILITY STUDIES OF ROADS LINKING BURUNDI-TANZANIA (D</v>
          </cell>
          <cell r="U1707" t="str">
            <v>PICU3</v>
          </cell>
          <cell r="V1707" t="str">
            <v>D</v>
          </cell>
          <cell r="W1707" t="str">
            <v>Transport</v>
          </cell>
          <cell r="X1707" t="str">
            <v>DB</v>
          </cell>
          <cell r="Y1707" t="str">
            <v>Road Transport / Highways</v>
          </cell>
          <cell r="Z1707" t="str">
            <v>DB0</v>
          </cell>
          <cell r="AA1707" t="str">
            <v>Road Transport / Highways</v>
          </cell>
          <cell r="AB1707" t="str">
            <v>5150</v>
          </cell>
          <cell r="AC1707" t="str">
            <v>41</v>
          </cell>
          <cell r="AD1707" t="str">
            <v>OnGo</v>
          </cell>
        </row>
        <row r="1708">
          <cell r="A1708" t="str">
            <v>P-Z1-DB0-245</v>
          </cell>
          <cell r="B1708" t="str">
            <v>5150155003401</v>
          </cell>
          <cell r="C1708" t="str">
            <v>Multi-Countries</v>
          </cell>
          <cell r="D1708" t="str">
            <v/>
          </cell>
          <cell r="E1708" t="str">
            <v/>
          </cell>
          <cell r="F1708" t="str">
            <v/>
          </cell>
          <cell r="G1708" t="str">
            <v/>
          </cell>
          <cell r="H1708" t="str">
            <v/>
          </cell>
          <cell r="I1708" t="str">
            <v/>
          </cell>
          <cell r="J1708" t="str">
            <v/>
          </cell>
          <cell r="K1708" t="str">
            <v/>
          </cell>
          <cell r="L1708" t="str">
            <v/>
          </cell>
          <cell r="M1708">
            <v>0</v>
          </cell>
          <cell r="Q1708" t="str">
            <v>SOV</v>
          </cell>
          <cell r="R1708">
            <v>1</v>
          </cell>
          <cell r="T1708" t="str">
            <v>NEPAD-IPPF - ACCESS ROADS AND CONNECTION ROUTES TO THE FUTUR</v>
          </cell>
          <cell r="U1708" t="str">
            <v>PICU6</v>
          </cell>
          <cell r="V1708" t="str">
            <v>D</v>
          </cell>
          <cell r="W1708" t="str">
            <v>Transport</v>
          </cell>
          <cell r="X1708" t="str">
            <v>DB</v>
          </cell>
          <cell r="Y1708" t="str">
            <v>Road Transport / Highways</v>
          </cell>
          <cell r="Z1708" t="str">
            <v>DB0</v>
          </cell>
          <cell r="AA1708" t="str">
            <v>Road Transport / Highways</v>
          </cell>
          <cell r="AB1708" t="str">
            <v>5150</v>
          </cell>
          <cell r="AC1708" t="str">
            <v>41</v>
          </cell>
          <cell r="AD1708" t="str">
            <v>OnGo</v>
          </cell>
        </row>
        <row r="1709">
          <cell r="A1709" t="str">
            <v>P-Z1-DB0-246</v>
          </cell>
          <cell r="B1709" t="str">
            <v>2000200005805</v>
          </cell>
          <cell r="C1709" t="str">
            <v>Multi-Countries</v>
          </cell>
          <cell r="D1709" t="str">
            <v/>
          </cell>
          <cell r="E1709" t="str">
            <v/>
          </cell>
          <cell r="F1709" t="str">
            <v/>
          </cell>
          <cell r="G1709" t="str">
            <v/>
          </cell>
          <cell r="H1709" t="str">
            <v/>
          </cell>
          <cell r="I1709" t="str">
            <v/>
          </cell>
          <cell r="J1709" t="str">
            <v/>
          </cell>
          <cell r="K1709" t="str">
            <v/>
          </cell>
          <cell r="L1709" t="str">
            <v/>
          </cell>
          <cell r="M1709">
            <v>0</v>
          </cell>
          <cell r="Q1709" t="str">
            <v>SOV</v>
          </cell>
          <cell r="R1709">
            <v>0.5</v>
          </cell>
          <cell r="T1709" t="str">
            <v>KENYA-SOUTH SUDAN LINK EARTTDFP LESSERU-KITALE &amp; MORPUS-LOKI</v>
          </cell>
          <cell r="U1709" t="str">
            <v>PICU7</v>
          </cell>
          <cell r="V1709" t="str">
            <v>D</v>
          </cell>
          <cell r="W1709" t="str">
            <v>Transport</v>
          </cell>
          <cell r="X1709" t="str">
            <v>DB</v>
          </cell>
          <cell r="Y1709" t="str">
            <v>Road Transport / Highways</v>
          </cell>
          <cell r="Z1709" t="str">
            <v>DB0</v>
          </cell>
          <cell r="AA1709" t="str">
            <v>Road Transport / Highways</v>
          </cell>
          <cell r="AB1709" t="str">
            <v>2000</v>
          </cell>
          <cell r="AC1709" t="str">
            <v>10</v>
          </cell>
          <cell r="AD1709" t="str">
            <v>APVD</v>
          </cell>
        </row>
        <row r="1710">
          <cell r="A1710" t="str">
            <v>P-Z1-DB0-246</v>
          </cell>
          <cell r="B1710" t="str">
            <v>2100150043496</v>
          </cell>
          <cell r="C1710" t="str">
            <v>Multi-Countries</v>
          </cell>
          <cell r="D1710" t="str">
            <v/>
          </cell>
          <cell r="E1710" t="str">
            <v/>
          </cell>
          <cell r="F1710" t="str">
            <v/>
          </cell>
          <cell r="G1710" t="str">
            <v/>
          </cell>
          <cell r="H1710" t="str">
            <v/>
          </cell>
          <cell r="I1710" t="str">
            <v/>
          </cell>
          <cell r="J1710" t="str">
            <v/>
          </cell>
          <cell r="K1710" t="str">
            <v/>
          </cell>
          <cell r="L1710" t="str">
            <v/>
          </cell>
          <cell r="M1710">
            <v>0</v>
          </cell>
          <cell r="Q1710" t="str">
            <v>SOV</v>
          </cell>
          <cell r="R1710">
            <v>0.5</v>
          </cell>
          <cell r="T1710" t="str">
            <v>KENYA-SOUTH SUDAN LINK EARTTDFP LESSERU-KITALE &amp; MORPUS-LOKI</v>
          </cell>
          <cell r="U1710" t="str">
            <v>PICU7</v>
          </cell>
          <cell r="V1710" t="str">
            <v>D</v>
          </cell>
          <cell r="W1710" t="str">
            <v>Transport</v>
          </cell>
          <cell r="X1710" t="str">
            <v>DB</v>
          </cell>
          <cell r="Y1710" t="str">
            <v>Road Transport / Highways</v>
          </cell>
          <cell r="Z1710" t="str">
            <v>DB0</v>
          </cell>
          <cell r="AA1710" t="str">
            <v>Road Transport / Highways</v>
          </cell>
          <cell r="AB1710" t="str">
            <v>2100</v>
          </cell>
          <cell r="AC1710" t="str">
            <v>10</v>
          </cell>
          <cell r="AD1710" t="str">
            <v>APVD</v>
          </cell>
        </row>
        <row r="1711">
          <cell r="A1711" t="str">
            <v>P-Z1-DB0-249</v>
          </cell>
          <cell r="B1711" t="str">
            <v>2000200005152</v>
          </cell>
          <cell r="C1711" t="str">
            <v>Kenya</v>
          </cell>
          <cell r="D1711" t="str">
            <v/>
          </cell>
          <cell r="E1711" t="str">
            <v/>
          </cell>
          <cell r="F1711" t="str">
            <v/>
          </cell>
          <cell r="G1711" t="str">
            <v/>
          </cell>
          <cell r="H1711" t="str">
            <v/>
          </cell>
          <cell r="I1711" t="str">
            <v/>
          </cell>
          <cell r="J1711" t="str">
            <v/>
          </cell>
          <cell r="K1711" t="str">
            <v/>
          </cell>
          <cell r="L1711" t="str">
            <v/>
          </cell>
          <cell r="M1711">
            <v>0</v>
          </cell>
          <cell r="Q1711" t="str">
            <v>SOV</v>
          </cell>
          <cell r="R1711">
            <v>0.5</v>
          </cell>
          <cell r="T1711" t="str">
            <v>ISIOLO MANDERA ROAD CORRIDOR (ELWAK RHAMU SECTION)</v>
          </cell>
          <cell r="U1711" t="str">
            <v>PICU7</v>
          </cell>
          <cell r="V1711" t="str">
            <v>D</v>
          </cell>
          <cell r="W1711" t="str">
            <v>Transport</v>
          </cell>
          <cell r="X1711" t="str">
            <v>DB</v>
          </cell>
          <cell r="Y1711" t="str">
            <v>Road Transport / Highways</v>
          </cell>
          <cell r="Z1711" t="str">
            <v>DB0</v>
          </cell>
          <cell r="AA1711" t="str">
            <v>Road Transport / Highways</v>
          </cell>
          <cell r="AB1711" t="str">
            <v>2000</v>
          </cell>
          <cell r="AC1711" t="str">
            <v>10</v>
          </cell>
          <cell r="AD1711" t="str">
            <v>APVD</v>
          </cell>
        </row>
        <row r="1712">
          <cell r="A1712" t="str">
            <v>P-Z1-DB0-249</v>
          </cell>
          <cell r="B1712" t="str">
            <v>2100150042744</v>
          </cell>
          <cell r="C1712" t="str">
            <v>Kenya</v>
          </cell>
          <cell r="D1712" t="str">
            <v/>
          </cell>
          <cell r="E1712" t="str">
            <v/>
          </cell>
          <cell r="F1712" t="str">
            <v/>
          </cell>
          <cell r="G1712" t="str">
            <v/>
          </cell>
          <cell r="H1712" t="str">
            <v/>
          </cell>
          <cell r="I1712" t="str">
            <v/>
          </cell>
          <cell r="J1712" t="str">
            <v/>
          </cell>
          <cell r="K1712" t="str">
            <v/>
          </cell>
          <cell r="L1712" t="str">
            <v/>
          </cell>
          <cell r="M1712">
            <v>0</v>
          </cell>
          <cell r="Q1712" t="str">
            <v>SOV</v>
          </cell>
          <cell r="R1712">
            <v>0.5</v>
          </cell>
          <cell r="T1712" t="str">
            <v>ISIOLO MANDERA ROAD CORRIDOR (ELWAK RHAMU SECTION)</v>
          </cell>
          <cell r="U1712" t="str">
            <v>PICU7</v>
          </cell>
          <cell r="V1712" t="str">
            <v>D</v>
          </cell>
          <cell r="W1712" t="str">
            <v>Transport</v>
          </cell>
          <cell r="X1712" t="str">
            <v>DB</v>
          </cell>
          <cell r="Y1712" t="str">
            <v>Road Transport / Highways</v>
          </cell>
          <cell r="Z1712" t="str">
            <v>DB0</v>
          </cell>
          <cell r="AA1712" t="str">
            <v>Road Transport / Highways</v>
          </cell>
          <cell r="AB1712" t="str">
            <v>2100</v>
          </cell>
          <cell r="AC1712" t="str">
            <v>10</v>
          </cell>
          <cell r="AD1712" t="str">
            <v>APVD</v>
          </cell>
        </row>
        <row r="1713">
          <cell r="A1713" t="str">
            <v>P-Z1-DB0-250</v>
          </cell>
          <cell r="B1713" t="str">
            <v>2100155042021</v>
          </cell>
          <cell r="C1713" t="str">
            <v>Multi-Countries</v>
          </cell>
          <cell r="D1713" t="str">
            <v/>
          </cell>
          <cell r="E1713" t="str">
            <v/>
          </cell>
          <cell r="F1713" t="str">
            <v/>
          </cell>
          <cell r="G1713" t="str">
            <v/>
          </cell>
          <cell r="H1713" t="str">
            <v/>
          </cell>
          <cell r="I1713" t="str">
            <v/>
          </cell>
          <cell r="J1713" t="str">
            <v/>
          </cell>
          <cell r="K1713" t="str">
            <v/>
          </cell>
          <cell r="L1713" t="str">
            <v/>
          </cell>
          <cell r="M1713">
            <v>0</v>
          </cell>
          <cell r="Q1713" t="str">
            <v>SOV</v>
          </cell>
          <cell r="R1713">
            <v>1</v>
          </cell>
          <cell r="T1713" t="str">
            <v>ADDENDUM GUINEA-MANO RIVER UNION ROAD DEVELOPEMENT AND TRANS</v>
          </cell>
          <cell r="U1713" t="str">
            <v>PICU5</v>
          </cell>
          <cell r="V1713" t="str">
            <v>D</v>
          </cell>
          <cell r="W1713" t="str">
            <v>Transport</v>
          </cell>
          <cell r="X1713" t="str">
            <v>DB</v>
          </cell>
          <cell r="Y1713" t="str">
            <v>Road Transport / Highways</v>
          </cell>
          <cell r="Z1713" t="str">
            <v>DB0</v>
          </cell>
          <cell r="AA1713" t="str">
            <v>Road Transport / Highways</v>
          </cell>
          <cell r="AB1713" t="str">
            <v>2100</v>
          </cell>
          <cell r="AC1713" t="str">
            <v>41</v>
          </cell>
          <cell r="AD1713" t="str">
            <v>APVD</v>
          </cell>
        </row>
        <row r="1714">
          <cell r="A1714" t="str">
            <v>P-Z1-DB0-251</v>
          </cell>
          <cell r="B1714" t="str">
            <v>2100155042471</v>
          </cell>
          <cell r="C1714" t="str">
            <v>Multi-Countries</v>
          </cell>
          <cell r="D1714" t="str">
            <v/>
          </cell>
          <cell r="E1714" t="str">
            <v/>
          </cell>
          <cell r="F1714" t="str">
            <v/>
          </cell>
          <cell r="G1714" t="str">
            <v/>
          </cell>
          <cell r="H1714" t="str">
            <v/>
          </cell>
          <cell r="I1714" t="str">
            <v/>
          </cell>
          <cell r="J1714" t="str">
            <v/>
          </cell>
          <cell r="K1714" t="str">
            <v/>
          </cell>
          <cell r="L1714" t="str">
            <v/>
          </cell>
          <cell r="M1714">
            <v>0</v>
          </cell>
          <cell r="Q1714" t="str">
            <v>SOV</v>
          </cell>
          <cell r="R1714">
            <v>0.33333333333333331</v>
          </cell>
          <cell r="T1714" t="str">
            <v>SOMALIA PROJECT D'MELIORATION DES ROUTES NAGAD-LOYADA/LOWYAD</v>
          </cell>
          <cell r="U1714" t="str">
            <v>PICU7</v>
          </cell>
          <cell r="V1714" t="str">
            <v>D</v>
          </cell>
          <cell r="W1714" t="str">
            <v>Transport</v>
          </cell>
          <cell r="X1714" t="str">
            <v>DB</v>
          </cell>
          <cell r="Y1714" t="str">
            <v>Road Transport / Highways</v>
          </cell>
          <cell r="Z1714" t="str">
            <v>DB0</v>
          </cell>
          <cell r="AA1714" t="str">
            <v>Road Transport / Highways</v>
          </cell>
          <cell r="AB1714" t="str">
            <v>2100</v>
          </cell>
          <cell r="AC1714" t="str">
            <v>41</v>
          </cell>
          <cell r="AD1714" t="str">
            <v>APVD</v>
          </cell>
        </row>
        <row r="1715">
          <cell r="A1715" t="str">
            <v>P-Z1-DB0-251</v>
          </cell>
          <cell r="B1715" t="str">
            <v>5900155018052</v>
          </cell>
          <cell r="C1715" t="str">
            <v>Multi-Countries</v>
          </cell>
          <cell r="D1715" t="str">
            <v/>
          </cell>
          <cell r="E1715" t="str">
            <v/>
          </cell>
          <cell r="F1715" t="str">
            <v/>
          </cell>
          <cell r="G1715" t="str">
            <v/>
          </cell>
          <cell r="H1715" t="str">
            <v/>
          </cell>
          <cell r="I1715" t="str">
            <v/>
          </cell>
          <cell r="J1715" t="str">
            <v/>
          </cell>
          <cell r="K1715" t="str">
            <v/>
          </cell>
          <cell r="L1715" t="str">
            <v/>
          </cell>
          <cell r="M1715">
            <v>0</v>
          </cell>
          <cell r="Q1715" t="str">
            <v>SOV</v>
          </cell>
          <cell r="R1715">
            <v>0.33333333333333331</v>
          </cell>
          <cell r="T1715" t="str">
            <v>SOMALIA PROJECT D'MELIORATION DES ROUTES NAGAD-LOYADA/LOWYAD</v>
          </cell>
          <cell r="U1715" t="str">
            <v>PICU7</v>
          </cell>
          <cell r="V1715" t="str">
            <v>D</v>
          </cell>
          <cell r="W1715" t="str">
            <v>Transport</v>
          </cell>
          <cell r="X1715" t="str">
            <v>DB</v>
          </cell>
          <cell r="Y1715" t="str">
            <v>Road Transport / Highways</v>
          </cell>
          <cell r="Z1715" t="str">
            <v>DB0</v>
          </cell>
          <cell r="AA1715" t="str">
            <v>Road Transport / Highways</v>
          </cell>
          <cell r="AB1715" t="str">
            <v>5900</v>
          </cell>
          <cell r="AC1715" t="str">
            <v>41</v>
          </cell>
          <cell r="AD1715" t="str">
            <v>APVD</v>
          </cell>
        </row>
        <row r="1716">
          <cell r="A1716" t="str">
            <v>P-Z1-DB0-251</v>
          </cell>
          <cell r="B1716" t="str">
            <v>5900155018053</v>
          </cell>
          <cell r="C1716" t="str">
            <v>Multi-Countries</v>
          </cell>
          <cell r="D1716" t="str">
            <v/>
          </cell>
          <cell r="E1716" t="str">
            <v/>
          </cell>
          <cell r="F1716" t="str">
            <v/>
          </cell>
          <cell r="G1716" t="str">
            <v/>
          </cell>
          <cell r="H1716" t="str">
            <v/>
          </cell>
          <cell r="I1716" t="str">
            <v/>
          </cell>
          <cell r="J1716" t="str">
            <v/>
          </cell>
          <cell r="K1716" t="str">
            <v/>
          </cell>
          <cell r="L1716" t="str">
            <v/>
          </cell>
          <cell r="M1716">
            <v>0</v>
          </cell>
          <cell r="Q1716" t="str">
            <v>SOV</v>
          </cell>
          <cell r="R1716">
            <v>0.33333333333333331</v>
          </cell>
          <cell r="T1716" t="str">
            <v>SOMALIA PROJECT D'MELIORATION DES ROUTES NAGAD-LOYADA/LOWYAD</v>
          </cell>
          <cell r="U1716" t="str">
            <v>PICU7</v>
          </cell>
          <cell r="V1716" t="str">
            <v>D</v>
          </cell>
          <cell r="W1716" t="str">
            <v>Transport</v>
          </cell>
          <cell r="X1716" t="str">
            <v>DB</v>
          </cell>
          <cell r="Y1716" t="str">
            <v>Road Transport / Highways</v>
          </cell>
          <cell r="Z1716" t="str">
            <v>DB0</v>
          </cell>
          <cell r="AA1716" t="str">
            <v>Road Transport / Highways</v>
          </cell>
          <cell r="AB1716" t="str">
            <v>5900</v>
          </cell>
          <cell r="AC1716" t="str">
            <v>40</v>
          </cell>
          <cell r="AD1716" t="str">
            <v>APVD</v>
          </cell>
        </row>
        <row r="1717">
          <cell r="A1717" t="str">
            <v>P-Z1-DB0-253</v>
          </cell>
          <cell r="B1717" t="str">
            <v>2100150043246</v>
          </cell>
          <cell r="C1717" t="str">
            <v>Malawi</v>
          </cell>
          <cell r="D1717" t="str">
            <v/>
          </cell>
          <cell r="E1717" t="str">
            <v/>
          </cell>
          <cell r="F1717" t="str">
            <v/>
          </cell>
          <cell r="G1717" t="str">
            <v/>
          </cell>
          <cell r="H1717" t="str">
            <v/>
          </cell>
          <cell r="I1717" t="str">
            <v/>
          </cell>
          <cell r="J1717" t="str">
            <v/>
          </cell>
          <cell r="K1717" t="str">
            <v/>
          </cell>
          <cell r="L1717" t="str">
            <v/>
          </cell>
          <cell r="M1717">
            <v>0</v>
          </cell>
          <cell r="Q1717" t="str">
            <v>SOV</v>
          </cell>
          <cell r="R1717">
            <v>0.5</v>
          </cell>
          <cell r="T1717" t="str">
            <v>SADC SUB-REGIONAL TRADE AND TRANSPORT FACILITATION PROJECT (</v>
          </cell>
          <cell r="U1717" t="str">
            <v>PICU7</v>
          </cell>
          <cell r="V1717" t="str">
            <v>D</v>
          </cell>
          <cell r="W1717" t="str">
            <v>Transport</v>
          </cell>
          <cell r="X1717" t="str">
            <v>DB</v>
          </cell>
          <cell r="Y1717" t="str">
            <v>Road Transport / Highways</v>
          </cell>
          <cell r="Z1717" t="str">
            <v>DB0</v>
          </cell>
          <cell r="AA1717" t="str">
            <v>Road Transport / Highways</v>
          </cell>
          <cell r="AB1717" t="str">
            <v>2100</v>
          </cell>
          <cell r="AC1717" t="str">
            <v>10</v>
          </cell>
          <cell r="AD1717" t="str">
            <v>APVD</v>
          </cell>
        </row>
        <row r="1718">
          <cell r="A1718" t="str">
            <v>P-Z1-DB0-253</v>
          </cell>
          <cell r="B1718" t="str">
            <v>2100155042032</v>
          </cell>
          <cell r="C1718" t="str">
            <v>Multi-Countries</v>
          </cell>
          <cell r="D1718" t="str">
            <v/>
          </cell>
          <cell r="E1718" t="str">
            <v/>
          </cell>
          <cell r="F1718" t="str">
            <v/>
          </cell>
          <cell r="G1718" t="str">
            <v/>
          </cell>
          <cell r="H1718" t="str">
            <v/>
          </cell>
          <cell r="I1718" t="str">
            <v/>
          </cell>
          <cell r="J1718" t="str">
            <v/>
          </cell>
          <cell r="K1718" t="str">
            <v/>
          </cell>
          <cell r="L1718" t="str">
            <v/>
          </cell>
          <cell r="M1718">
            <v>0</v>
          </cell>
          <cell r="Q1718" t="str">
            <v>SOV</v>
          </cell>
          <cell r="R1718">
            <v>0.5</v>
          </cell>
          <cell r="T1718" t="str">
            <v>SADC SUB-REGIONAL TRADE AND TRANSPORT FACILITATION PROJECT (</v>
          </cell>
          <cell r="U1718" t="str">
            <v>PICU7</v>
          </cell>
          <cell r="V1718" t="str">
            <v>D</v>
          </cell>
          <cell r="W1718" t="str">
            <v>Transport</v>
          </cell>
          <cell r="X1718" t="str">
            <v>DB</v>
          </cell>
          <cell r="Y1718" t="str">
            <v>Road Transport / Highways</v>
          </cell>
          <cell r="Z1718" t="str">
            <v>DB0</v>
          </cell>
          <cell r="AA1718" t="str">
            <v>Road Transport / Highways</v>
          </cell>
          <cell r="AB1718" t="str">
            <v>2100</v>
          </cell>
          <cell r="AC1718" t="str">
            <v>41</v>
          </cell>
          <cell r="AD1718" t="str">
            <v>APVD</v>
          </cell>
        </row>
        <row r="1719">
          <cell r="A1719" t="str">
            <v>P-Z1-DB0-254</v>
          </cell>
          <cell r="B1719" t="str">
            <v>2100150043400</v>
          </cell>
          <cell r="C1719" t="str">
            <v>Rwanda</v>
          </cell>
          <cell r="D1719" t="str">
            <v/>
          </cell>
          <cell r="E1719" t="str">
            <v/>
          </cell>
          <cell r="F1719" t="str">
            <v/>
          </cell>
          <cell r="G1719" t="str">
            <v/>
          </cell>
          <cell r="H1719" t="str">
            <v/>
          </cell>
          <cell r="I1719" t="str">
            <v/>
          </cell>
          <cell r="J1719" t="str">
            <v/>
          </cell>
          <cell r="K1719" t="str">
            <v/>
          </cell>
          <cell r="L1719">
            <v>48121.02</v>
          </cell>
          <cell r="M1719">
            <v>48121.02</v>
          </cell>
          <cell r="Q1719" t="str">
            <v>SOV</v>
          </cell>
          <cell r="R1719">
            <v>0.5</v>
          </cell>
          <cell r="T1719" t="str">
            <v>RWANDA/BURUNDI- BASE-BUTARO-KIDAHO ROAD (63KM) AND CROSS BOR</v>
          </cell>
          <cell r="U1719" t="str">
            <v>PICU7</v>
          </cell>
          <cell r="V1719" t="str">
            <v>D</v>
          </cell>
          <cell r="W1719" t="str">
            <v>Transport</v>
          </cell>
          <cell r="X1719" t="str">
            <v>DB</v>
          </cell>
          <cell r="Y1719" t="str">
            <v>Road Transport / Highways</v>
          </cell>
          <cell r="Z1719" t="str">
            <v>DB0</v>
          </cell>
          <cell r="AA1719" t="str">
            <v>Road Transport / Highways</v>
          </cell>
          <cell r="AB1719" t="str">
            <v>2100</v>
          </cell>
          <cell r="AC1719" t="str">
            <v>10</v>
          </cell>
          <cell r="AD1719" t="str">
            <v>APVD</v>
          </cell>
        </row>
        <row r="1720">
          <cell r="A1720" t="str">
            <v>P-Z1-DB0-254</v>
          </cell>
          <cell r="B1720" t="str">
            <v>2100155042175</v>
          </cell>
          <cell r="C1720" t="str">
            <v>Multi-Countries</v>
          </cell>
          <cell r="D1720" t="str">
            <v/>
          </cell>
          <cell r="E1720" t="str">
            <v/>
          </cell>
          <cell r="F1720" t="str">
            <v/>
          </cell>
          <cell r="G1720" t="str">
            <v/>
          </cell>
          <cell r="H1720" t="str">
            <v/>
          </cell>
          <cell r="I1720" t="str">
            <v/>
          </cell>
          <cell r="J1720" t="str">
            <v/>
          </cell>
          <cell r="K1720" t="str">
            <v/>
          </cell>
          <cell r="L1720">
            <v>52732.29</v>
          </cell>
          <cell r="M1720">
            <v>52732.29</v>
          </cell>
          <cell r="Q1720" t="str">
            <v>SOV</v>
          </cell>
          <cell r="R1720">
            <v>0.5</v>
          </cell>
          <cell r="T1720" t="str">
            <v>RWANDA/BURUNDI- BASE-BUTARO-KIDAHO ROAD (63KM) AND CROSS BOR</v>
          </cell>
          <cell r="U1720" t="str">
            <v>PICU7</v>
          </cell>
          <cell r="V1720" t="str">
            <v>D</v>
          </cell>
          <cell r="W1720" t="str">
            <v>Transport</v>
          </cell>
          <cell r="X1720" t="str">
            <v>DB</v>
          </cell>
          <cell r="Y1720" t="str">
            <v>Road Transport / Highways</v>
          </cell>
          <cell r="Z1720" t="str">
            <v>DB0</v>
          </cell>
          <cell r="AA1720" t="str">
            <v>Road Transport / Highways</v>
          </cell>
          <cell r="AB1720" t="str">
            <v>2100</v>
          </cell>
          <cell r="AC1720" t="str">
            <v>41</v>
          </cell>
          <cell r="AD1720" t="str">
            <v>APVD</v>
          </cell>
        </row>
        <row r="1721">
          <cell r="A1721" t="str">
            <v>P-Z1-DB0-255</v>
          </cell>
          <cell r="B1721" t="str">
            <v>2100150043396</v>
          </cell>
          <cell r="C1721" t="str">
            <v>Dem Rep Congo</v>
          </cell>
          <cell r="D1721" t="str">
            <v/>
          </cell>
          <cell r="E1721" t="str">
            <v/>
          </cell>
          <cell r="F1721" t="str">
            <v/>
          </cell>
          <cell r="G1721" t="str">
            <v/>
          </cell>
          <cell r="H1721" t="str">
            <v/>
          </cell>
          <cell r="I1721" t="str">
            <v/>
          </cell>
          <cell r="J1721" t="str">
            <v/>
          </cell>
          <cell r="K1721" t="str">
            <v/>
          </cell>
          <cell r="L1721" t="str">
            <v/>
          </cell>
          <cell r="M1721">
            <v>0</v>
          </cell>
          <cell r="Q1721" t="str">
            <v>SOV</v>
          </cell>
          <cell r="R1721">
            <v>0.5</v>
          </cell>
          <cell r="T1721" t="str">
            <v>PROJET DE CONSTRUCTION DU CORRIDOR ECONOMIQUE TRANSNATIONAL</v>
          </cell>
          <cell r="U1721" t="str">
            <v>PICU6</v>
          </cell>
          <cell r="V1721" t="str">
            <v>D</v>
          </cell>
          <cell r="W1721" t="str">
            <v>Transport</v>
          </cell>
          <cell r="X1721" t="str">
            <v>DB</v>
          </cell>
          <cell r="Y1721" t="str">
            <v>Road Transport / Highways</v>
          </cell>
          <cell r="Z1721" t="str">
            <v>DB0</v>
          </cell>
          <cell r="AA1721" t="str">
            <v>Road Transport / Highways</v>
          </cell>
          <cell r="AB1721" t="str">
            <v>2100</v>
          </cell>
          <cell r="AC1721" t="str">
            <v>10</v>
          </cell>
          <cell r="AD1721" t="str">
            <v>APVD</v>
          </cell>
        </row>
        <row r="1722">
          <cell r="A1722" t="str">
            <v>P-Z1-DB0-255</v>
          </cell>
          <cell r="B1722" t="str">
            <v>2100155042169</v>
          </cell>
          <cell r="C1722" t="str">
            <v>Multi-Countries</v>
          </cell>
          <cell r="D1722" t="str">
            <v/>
          </cell>
          <cell r="E1722" t="str">
            <v/>
          </cell>
          <cell r="F1722" t="str">
            <v/>
          </cell>
          <cell r="G1722" t="str">
            <v/>
          </cell>
          <cell r="H1722" t="str">
            <v/>
          </cell>
          <cell r="I1722" t="str">
            <v/>
          </cell>
          <cell r="J1722" t="str">
            <v/>
          </cell>
          <cell r="K1722" t="str">
            <v/>
          </cell>
          <cell r="L1722" t="str">
            <v/>
          </cell>
          <cell r="M1722">
            <v>0</v>
          </cell>
          <cell r="Q1722" t="str">
            <v>SOV</v>
          </cell>
          <cell r="R1722">
            <v>0.5</v>
          </cell>
          <cell r="T1722" t="str">
            <v>PROJET DE CONSTRUCTION DU CORRIDOR ECONOMIQUE TRANSNATIONAL</v>
          </cell>
          <cell r="U1722" t="str">
            <v>PICU6</v>
          </cell>
          <cell r="V1722" t="str">
            <v>D</v>
          </cell>
          <cell r="W1722" t="str">
            <v>Transport</v>
          </cell>
          <cell r="X1722" t="str">
            <v>DB</v>
          </cell>
          <cell r="Y1722" t="str">
            <v>Road Transport / Highways</v>
          </cell>
          <cell r="Z1722" t="str">
            <v>DB0</v>
          </cell>
          <cell r="AA1722" t="str">
            <v>Road Transport / Highways</v>
          </cell>
          <cell r="AB1722" t="str">
            <v>2100</v>
          </cell>
          <cell r="AC1722" t="str">
            <v>41</v>
          </cell>
          <cell r="AD1722" t="str">
            <v>APVD</v>
          </cell>
        </row>
        <row r="1723">
          <cell r="A1723" t="str">
            <v>P-Z1-DB0-271</v>
          </cell>
          <cell r="B1723" t="str">
            <v>2100155042030</v>
          </cell>
          <cell r="C1723" t="str">
            <v>Multi-Countries</v>
          </cell>
          <cell r="D1723" t="str">
            <v/>
          </cell>
          <cell r="E1723" t="str">
            <v/>
          </cell>
          <cell r="F1723" t="str">
            <v/>
          </cell>
          <cell r="G1723" t="str">
            <v/>
          </cell>
          <cell r="H1723" t="str">
            <v/>
          </cell>
          <cell r="I1723" t="str">
            <v/>
          </cell>
          <cell r="J1723" t="str">
            <v/>
          </cell>
          <cell r="K1723" t="str">
            <v/>
          </cell>
          <cell r="L1723" t="str">
            <v/>
          </cell>
          <cell r="M1723">
            <v>0</v>
          </cell>
          <cell r="Q1723" t="str">
            <v>SOV</v>
          </cell>
          <cell r="R1723">
            <v>1</v>
          </cell>
          <cell r="T1723" t="str">
            <v>SADC SUB REGIONAL TRANSPORT AND TRADE FACILITATION PROJECT (</v>
          </cell>
          <cell r="U1723" t="str">
            <v>PICU7</v>
          </cell>
          <cell r="V1723" t="str">
            <v>D</v>
          </cell>
          <cell r="W1723" t="str">
            <v>Transport</v>
          </cell>
          <cell r="X1723" t="str">
            <v>DB</v>
          </cell>
          <cell r="Y1723" t="str">
            <v>Road Transport / Highways</v>
          </cell>
          <cell r="Z1723" t="str">
            <v>DB0</v>
          </cell>
          <cell r="AA1723" t="str">
            <v>Road Transport / Highways</v>
          </cell>
          <cell r="AB1723" t="str">
            <v>2100</v>
          </cell>
          <cell r="AC1723" t="str">
            <v>41</v>
          </cell>
          <cell r="AD1723" t="str">
            <v>APVD</v>
          </cell>
        </row>
        <row r="1724">
          <cell r="A1724" t="str">
            <v>P-Z1-DB0-273</v>
          </cell>
          <cell r="B1724" t="str">
            <v>2100155042121</v>
          </cell>
          <cell r="C1724" t="str">
            <v>Multi-Countries</v>
          </cell>
          <cell r="D1724" t="str">
            <v/>
          </cell>
          <cell r="E1724" t="str">
            <v/>
          </cell>
          <cell r="F1724" t="str">
            <v/>
          </cell>
          <cell r="G1724" t="str">
            <v/>
          </cell>
          <cell r="H1724" t="str">
            <v/>
          </cell>
          <cell r="I1724" t="str">
            <v/>
          </cell>
          <cell r="J1724" t="str">
            <v/>
          </cell>
          <cell r="K1724" t="str">
            <v/>
          </cell>
          <cell r="L1724" t="str">
            <v/>
          </cell>
          <cell r="M1724">
            <v>0</v>
          </cell>
          <cell r="Q1724" t="str">
            <v>SOV</v>
          </cell>
          <cell r="R1724">
            <v>0.5</v>
          </cell>
          <cell r="T1724" t="str">
            <v>BISSAU-DAKAR CORRIDOR REHABILITATION PROJECT -PHASE 1 – “FAR</v>
          </cell>
          <cell r="U1724" t="str">
            <v>PICU5</v>
          </cell>
          <cell r="V1724" t="str">
            <v>D</v>
          </cell>
          <cell r="W1724" t="str">
            <v>Transport</v>
          </cell>
          <cell r="X1724" t="str">
            <v>DB</v>
          </cell>
          <cell r="Y1724" t="str">
            <v>Road Transport / Highways</v>
          </cell>
          <cell r="Z1724" t="str">
            <v>DB0</v>
          </cell>
          <cell r="AA1724" t="str">
            <v>Road Transport / Highways</v>
          </cell>
          <cell r="AB1724" t="str">
            <v>2100</v>
          </cell>
          <cell r="AC1724" t="str">
            <v>41</v>
          </cell>
          <cell r="AD1724" t="str">
            <v>OnGo</v>
          </cell>
        </row>
        <row r="1725">
          <cell r="A1725" t="str">
            <v>P-Z1-DB0-273</v>
          </cell>
          <cell r="B1725" t="str">
            <v>5900155017705</v>
          </cell>
          <cell r="C1725" t="str">
            <v>Multi-Countries</v>
          </cell>
          <cell r="D1725" t="str">
            <v/>
          </cell>
          <cell r="E1725" t="str">
            <v/>
          </cell>
          <cell r="F1725" t="str">
            <v/>
          </cell>
          <cell r="G1725" t="str">
            <v/>
          </cell>
          <cell r="H1725" t="str">
            <v/>
          </cell>
          <cell r="I1725" t="str">
            <v/>
          </cell>
          <cell r="J1725" t="str">
            <v/>
          </cell>
          <cell r="K1725" t="str">
            <v/>
          </cell>
          <cell r="L1725" t="str">
            <v/>
          </cell>
          <cell r="M1725">
            <v>0</v>
          </cell>
          <cell r="Q1725" t="str">
            <v>SOV</v>
          </cell>
          <cell r="R1725">
            <v>0.5</v>
          </cell>
          <cell r="T1725" t="str">
            <v>BISSAU-DAKAR CORRIDOR REHABILITATION PROJECT -PHASE 1 – “FAR</v>
          </cell>
          <cell r="U1725" t="str">
            <v>PICU5</v>
          </cell>
          <cell r="V1725" t="str">
            <v>D</v>
          </cell>
          <cell r="W1725" t="str">
            <v>Transport</v>
          </cell>
          <cell r="X1725" t="str">
            <v>DB</v>
          </cell>
          <cell r="Y1725" t="str">
            <v>Road Transport / Highways</v>
          </cell>
          <cell r="Z1725" t="str">
            <v>DB0</v>
          </cell>
          <cell r="AA1725" t="str">
            <v>Road Transport / Highways</v>
          </cell>
          <cell r="AB1725" t="str">
            <v>5900</v>
          </cell>
          <cell r="AC1725" t="str">
            <v>41</v>
          </cell>
          <cell r="AD1725" t="str">
            <v>OnGo</v>
          </cell>
        </row>
        <row r="1726">
          <cell r="A1726" t="str">
            <v>P-Z1-DB0-274</v>
          </cell>
          <cell r="B1726" t="str">
            <v>2100155042173</v>
          </cell>
          <cell r="C1726" t="str">
            <v>Multi-Countries</v>
          </cell>
          <cell r="D1726" t="str">
            <v/>
          </cell>
          <cell r="E1726" t="str">
            <v/>
          </cell>
          <cell r="F1726" t="str">
            <v/>
          </cell>
          <cell r="G1726" t="str">
            <v/>
          </cell>
          <cell r="H1726" t="str">
            <v/>
          </cell>
          <cell r="I1726" t="str">
            <v/>
          </cell>
          <cell r="J1726" t="str">
            <v/>
          </cell>
          <cell r="K1726" t="str">
            <v/>
          </cell>
          <cell r="L1726" t="str">
            <v/>
          </cell>
          <cell r="M1726">
            <v>0</v>
          </cell>
          <cell r="Q1726" t="str">
            <v>SOV</v>
          </cell>
          <cell r="R1726">
            <v>1</v>
          </cell>
          <cell r="T1726" t="str">
            <v>BURUNDI/RWANDA- BASE-BUTARO-KIDAHO ROAD (63KM) AND CROSS BOR</v>
          </cell>
          <cell r="U1726" t="str">
            <v>PICU7</v>
          </cell>
          <cell r="V1726" t="str">
            <v>D</v>
          </cell>
          <cell r="W1726" t="str">
            <v>Transport</v>
          </cell>
          <cell r="X1726" t="str">
            <v>DB</v>
          </cell>
          <cell r="Y1726" t="str">
            <v>Road Transport / Highways</v>
          </cell>
          <cell r="Z1726" t="str">
            <v>DB0</v>
          </cell>
          <cell r="AA1726" t="str">
            <v>Road Transport / Highways</v>
          </cell>
          <cell r="AB1726" t="str">
            <v>2100</v>
          </cell>
          <cell r="AC1726" t="str">
            <v>41</v>
          </cell>
          <cell r="AD1726" t="str">
            <v>APVD</v>
          </cell>
        </row>
        <row r="1727">
          <cell r="A1727" t="str">
            <v>P-Z1-DB0-277</v>
          </cell>
          <cell r="B1727" t="str">
            <v>2100155042470</v>
          </cell>
          <cell r="C1727" t="str">
            <v>Multi-Countries</v>
          </cell>
          <cell r="D1727" t="str">
            <v/>
          </cell>
          <cell r="E1727" t="str">
            <v/>
          </cell>
          <cell r="F1727" t="str">
            <v/>
          </cell>
          <cell r="G1727" t="str">
            <v/>
          </cell>
          <cell r="H1727" t="str">
            <v/>
          </cell>
          <cell r="I1727" t="str">
            <v/>
          </cell>
          <cell r="J1727" t="str">
            <v/>
          </cell>
          <cell r="K1727" t="str">
            <v/>
          </cell>
          <cell r="L1727" t="str">
            <v/>
          </cell>
          <cell r="M1727">
            <v>0</v>
          </cell>
          <cell r="Q1727" t="str">
            <v>SOV</v>
          </cell>
          <cell r="R1727">
            <v>1</v>
          </cell>
          <cell r="T1727" t="str">
            <v>DJIBOUTI PROJECT D'MELIORATION DES ROUTES NAGAD-LOYAD/LOWADD</v>
          </cell>
          <cell r="U1727" t="str">
            <v>PICU7</v>
          </cell>
          <cell r="V1727" t="str">
            <v>D</v>
          </cell>
          <cell r="W1727" t="str">
            <v>Transport</v>
          </cell>
          <cell r="X1727" t="str">
            <v>DB</v>
          </cell>
          <cell r="Y1727" t="str">
            <v>Road Transport / Highways</v>
          </cell>
          <cell r="Z1727" t="str">
            <v>DB0</v>
          </cell>
          <cell r="AA1727" t="str">
            <v>Road Transport / Highways</v>
          </cell>
          <cell r="AB1727" t="str">
            <v>2100</v>
          </cell>
          <cell r="AC1727" t="str">
            <v>41</v>
          </cell>
          <cell r="AD1727" t="str">
            <v>APVD</v>
          </cell>
        </row>
        <row r="1728">
          <cell r="A1728" t="str">
            <v>P-Z1-DC0-021</v>
          </cell>
          <cell r="B1728" t="str">
            <v>2100150038546</v>
          </cell>
          <cell r="C1728" t="str">
            <v>Cameroon</v>
          </cell>
          <cell r="D1728" t="str">
            <v/>
          </cell>
          <cell r="E1728" t="str">
            <v/>
          </cell>
          <cell r="F1728" t="str">
            <v/>
          </cell>
          <cell r="G1728" t="str">
            <v/>
          </cell>
          <cell r="H1728" t="str">
            <v/>
          </cell>
          <cell r="I1728" t="str">
            <v/>
          </cell>
          <cell r="J1728">
            <v>102530.47</v>
          </cell>
          <cell r="K1728">
            <v>476944.98000000004</v>
          </cell>
          <cell r="L1728" t="str">
            <v/>
          </cell>
          <cell r="M1728">
            <v>579475.45000000007</v>
          </cell>
          <cell r="Q1728" t="str">
            <v>SOV</v>
          </cell>
          <cell r="R1728">
            <v>1</v>
          </cell>
          <cell r="T1728" t="str">
            <v>CAMEROUN - ETUDES DE FAISABILITÉ POUR L’AMÉNAGEMENT DE LA LI</v>
          </cell>
          <cell r="U1728" t="str">
            <v>PICU6</v>
          </cell>
          <cell r="V1728" t="str">
            <v>D</v>
          </cell>
          <cell r="W1728" t="str">
            <v>Transport</v>
          </cell>
          <cell r="X1728" t="str">
            <v>DC</v>
          </cell>
          <cell r="Y1728" t="str">
            <v>Railways Transport</v>
          </cell>
          <cell r="Z1728" t="str">
            <v>DC0</v>
          </cell>
          <cell r="AA1728" t="str">
            <v>Railways Transport</v>
          </cell>
          <cell r="AB1728" t="str">
            <v>2100</v>
          </cell>
          <cell r="AC1728" t="str">
            <v>10</v>
          </cell>
          <cell r="AD1728" t="str">
            <v>OnGo</v>
          </cell>
        </row>
        <row r="1729">
          <cell r="A1729" t="str">
            <v>P-Z1-DC0-027</v>
          </cell>
          <cell r="B1729" t="str">
            <v>2100155040644</v>
          </cell>
          <cell r="C1729" t="str">
            <v>Multi-Countries</v>
          </cell>
          <cell r="D1729" t="str">
            <v/>
          </cell>
          <cell r="E1729" t="str">
            <v/>
          </cell>
          <cell r="F1729" t="str">
            <v/>
          </cell>
          <cell r="G1729" t="str">
            <v/>
          </cell>
          <cell r="H1729" t="str">
            <v/>
          </cell>
          <cell r="I1729" t="str">
            <v/>
          </cell>
          <cell r="J1729" t="str">
            <v/>
          </cell>
          <cell r="K1729">
            <v>327808.69</v>
          </cell>
          <cell r="L1729">
            <v>408223.01</v>
          </cell>
          <cell r="M1729">
            <v>736031.7</v>
          </cell>
          <cell r="Q1729" t="str">
            <v>SOV</v>
          </cell>
          <cell r="R1729">
            <v>0.5</v>
          </cell>
          <cell r="T1729" t="str">
            <v>ETHIOPIA - SUDAN STANDARD GAUGE RAILWAY (SGR) FEASIBILITY ST</v>
          </cell>
          <cell r="U1729" t="str">
            <v>PICU3</v>
          </cell>
          <cell r="V1729" t="str">
            <v>D</v>
          </cell>
          <cell r="W1729" t="str">
            <v>Transport</v>
          </cell>
          <cell r="X1729" t="str">
            <v>DC</v>
          </cell>
          <cell r="Y1729" t="str">
            <v>Railways Transport</v>
          </cell>
          <cell r="Z1729" t="str">
            <v>DC0</v>
          </cell>
          <cell r="AA1729" t="str">
            <v>Railways Transport</v>
          </cell>
          <cell r="AB1729" t="str">
            <v>2100</v>
          </cell>
          <cell r="AC1729" t="str">
            <v>41</v>
          </cell>
          <cell r="AD1729" t="str">
            <v>OnGo</v>
          </cell>
        </row>
        <row r="1730">
          <cell r="A1730" t="str">
            <v>P-Z1-DC0-027</v>
          </cell>
          <cell r="B1730" t="str">
            <v>5150155003101</v>
          </cell>
          <cell r="C1730" t="str">
            <v>Multi-Countries</v>
          </cell>
          <cell r="D1730" t="str">
            <v/>
          </cell>
          <cell r="E1730" t="str">
            <v/>
          </cell>
          <cell r="F1730" t="str">
            <v/>
          </cell>
          <cell r="G1730" t="str">
            <v/>
          </cell>
          <cell r="H1730" t="str">
            <v/>
          </cell>
          <cell r="I1730" t="str">
            <v/>
          </cell>
          <cell r="J1730">
            <v>545027.12</v>
          </cell>
          <cell r="K1730" t="str">
            <v/>
          </cell>
          <cell r="L1730">
            <v>326786.52</v>
          </cell>
          <cell r="M1730">
            <v>871813.64</v>
          </cell>
          <cell r="Q1730" t="str">
            <v>SOV</v>
          </cell>
          <cell r="R1730">
            <v>0.5</v>
          </cell>
          <cell r="T1730" t="str">
            <v>ETHIOPIA - SUDAN STANDARD GAUGE RAILWAY (SGR) FEASIBILITY ST</v>
          </cell>
          <cell r="U1730" t="str">
            <v>PICU3</v>
          </cell>
          <cell r="V1730" t="str">
            <v>D</v>
          </cell>
          <cell r="W1730" t="str">
            <v>Transport</v>
          </cell>
          <cell r="X1730" t="str">
            <v>DC</v>
          </cell>
          <cell r="Y1730" t="str">
            <v>Railways Transport</v>
          </cell>
          <cell r="Z1730" t="str">
            <v>DC0</v>
          </cell>
          <cell r="AA1730" t="str">
            <v>Railways Transport</v>
          </cell>
          <cell r="AB1730" t="str">
            <v>5150</v>
          </cell>
          <cell r="AC1730" t="str">
            <v>41</v>
          </cell>
          <cell r="AD1730" t="str">
            <v>OnGo</v>
          </cell>
        </row>
        <row r="1731">
          <cell r="A1731" t="str">
            <v>P-Z1-DC0-037</v>
          </cell>
          <cell r="B1731" t="str">
            <v>2100155036066</v>
          </cell>
          <cell r="C1731" t="str">
            <v>Multi-Countries</v>
          </cell>
          <cell r="D1731" t="str">
            <v/>
          </cell>
          <cell r="E1731" t="str">
            <v/>
          </cell>
          <cell r="F1731" t="str">
            <v/>
          </cell>
          <cell r="G1731" t="str">
            <v/>
          </cell>
          <cell r="H1731" t="str">
            <v/>
          </cell>
          <cell r="I1731" t="str">
            <v/>
          </cell>
          <cell r="J1731">
            <v>135114.37</v>
          </cell>
          <cell r="K1731">
            <v>641608.79</v>
          </cell>
          <cell r="L1731" t="str">
            <v/>
          </cell>
          <cell r="M1731">
            <v>776723.16</v>
          </cell>
          <cell r="Q1731" t="str">
            <v>SOV</v>
          </cell>
          <cell r="R1731">
            <v>1</v>
          </cell>
          <cell r="T1731" t="str">
            <v>TCHAD - ETUDES DE FAISABILITÉ POUR L’AMÉNAGEMENT DE LA LIGNE</v>
          </cell>
          <cell r="U1731" t="str">
            <v>PICU6</v>
          </cell>
          <cell r="V1731" t="str">
            <v>D</v>
          </cell>
          <cell r="W1731" t="str">
            <v>Transport</v>
          </cell>
          <cell r="X1731" t="str">
            <v>DC</v>
          </cell>
          <cell r="Y1731" t="str">
            <v>Railways Transport</v>
          </cell>
          <cell r="Z1731" t="str">
            <v>DC0</v>
          </cell>
          <cell r="AA1731" t="str">
            <v>Railways Transport</v>
          </cell>
          <cell r="AB1731" t="str">
            <v>2100</v>
          </cell>
          <cell r="AC1731" t="str">
            <v>41</v>
          </cell>
          <cell r="AD1731" t="str">
            <v>OnGo</v>
          </cell>
        </row>
        <row r="1732">
          <cell r="A1732" t="str">
            <v>P-Z1-DC0-039</v>
          </cell>
          <cell r="B1732" t="str">
            <v>5150155003201</v>
          </cell>
          <cell r="C1732" t="str">
            <v>Multi-Countries</v>
          </cell>
          <cell r="D1732" t="str">
            <v/>
          </cell>
          <cell r="E1732" t="str">
            <v/>
          </cell>
          <cell r="F1732" t="str">
            <v/>
          </cell>
          <cell r="G1732" t="str">
            <v/>
          </cell>
          <cell r="H1732" t="str">
            <v/>
          </cell>
          <cell r="I1732" t="str">
            <v/>
          </cell>
          <cell r="J1732" t="str">
            <v/>
          </cell>
          <cell r="K1732" t="str">
            <v/>
          </cell>
          <cell r="L1732" t="str">
            <v/>
          </cell>
          <cell r="M1732">
            <v>0</v>
          </cell>
          <cell r="Q1732" t="str">
            <v>SOV</v>
          </cell>
          <cell r="R1732">
            <v>1</v>
          </cell>
          <cell r="T1732" t="str">
            <v>ESI SRUDIES - PORTOS E CAMINHOS DE FERRO DE MOÇAMBIQUE</v>
          </cell>
          <cell r="U1732" t="str">
            <v>PICU3</v>
          </cell>
          <cell r="V1732" t="str">
            <v>D</v>
          </cell>
          <cell r="W1732" t="str">
            <v>Transport</v>
          </cell>
          <cell r="X1732" t="str">
            <v>DC</v>
          </cell>
          <cell r="Y1732" t="str">
            <v>Railways Transport</v>
          </cell>
          <cell r="Z1732" t="str">
            <v>DC0</v>
          </cell>
          <cell r="AA1732" t="str">
            <v>Railways Transport</v>
          </cell>
          <cell r="AB1732" t="str">
            <v>5150</v>
          </cell>
          <cell r="AC1732" t="str">
            <v>41</v>
          </cell>
          <cell r="AD1732" t="str">
            <v>OnGo</v>
          </cell>
        </row>
        <row r="1733">
          <cell r="A1733" t="str">
            <v>P-Z1-DD0-010</v>
          </cell>
          <cell r="B1733" t="str">
            <v>5150155002451</v>
          </cell>
          <cell r="C1733" t="str">
            <v>Multi-Countries</v>
          </cell>
          <cell r="D1733" t="str">
            <v/>
          </cell>
          <cell r="E1733" t="str">
            <v/>
          </cell>
          <cell r="F1733" t="str">
            <v/>
          </cell>
          <cell r="G1733">
            <v>14400</v>
          </cell>
          <cell r="H1733">
            <v>516569.17000000004</v>
          </cell>
          <cell r="I1733" t="str">
            <v/>
          </cell>
          <cell r="J1733">
            <v>74237.600000000006</v>
          </cell>
          <cell r="K1733">
            <v>146386.15</v>
          </cell>
          <cell r="L1733" t="str">
            <v/>
          </cell>
          <cell r="M1733">
            <v>751592.92</v>
          </cell>
          <cell r="Q1733" t="str">
            <v>SOV</v>
          </cell>
          <cell r="R1733">
            <v>1</v>
          </cell>
          <cell r="T1733" t="str">
            <v>LAPSSET- LAMU PORT SOUTH SUDAN ETHIOPIA</v>
          </cell>
          <cell r="U1733" t="str">
            <v>PICU7</v>
          </cell>
          <cell r="V1733" t="str">
            <v>D</v>
          </cell>
          <cell r="W1733" t="str">
            <v>Transport</v>
          </cell>
          <cell r="X1733" t="str">
            <v>DD</v>
          </cell>
          <cell r="Y1733" t="str">
            <v>Water &amp; Fluvial Transport / Ports</v>
          </cell>
          <cell r="Z1733" t="str">
            <v>DD0</v>
          </cell>
          <cell r="AA1733" t="str">
            <v>Water &amp; Fluvial Transport / Ports</v>
          </cell>
          <cell r="AB1733" t="str">
            <v>5150</v>
          </cell>
          <cell r="AC1733" t="str">
            <v>41</v>
          </cell>
          <cell r="AD1733" t="str">
            <v>OnGo</v>
          </cell>
        </row>
        <row r="1734">
          <cell r="A1734" t="str">
            <v>P-Z1-DD0-019</v>
          </cell>
          <cell r="B1734" t="str">
            <v>2100155040658</v>
          </cell>
          <cell r="C1734" t="str">
            <v>Multi-Countries</v>
          </cell>
          <cell r="D1734" t="str">
            <v/>
          </cell>
          <cell r="E1734" t="str">
            <v/>
          </cell>
          <cell r="F1734" t="str">
            <v/>
          </cell>
          <cell r="G1734" t="str">
            <v/>
          </cell>
          <cell r="H1734" t="str">
            <v/>
          </cell>
          <cell r="I1734" t="str">
            <v/>
          </cell>
          <cell r="J1734">
            <v>63452.25</v>
          </cell>
          <cell r="K1734" t="str">
            <v/>
          </cell>
          <cell r="L1734">
            <v>626997.82999999996</v>
          </cell>
          <cell r="M1734">
            <v>690450.08</v>
          </cell>
          <cell r="Q1734" t="str">
            <v>SOV</v>
          </cell>
          <cell r="R1734">
            <v>0.33333333333333331</v>
          </cell>
          <cell r="T1734" t="str">
            <v>MULTINATIONAL (BURUNDI/ ZAMBIA): LAKE TANGANYIKA TRANSPORT C</v>
          </cell>
          <cell r="U1734" t="str">
            <v>PICU7</v>
          </cell>
          <cell r="V1734" t="str">
            <v>D</v>
          </cell>
          <cell r="W1734" t="str">
            <v>Transport</v>
          </cell>
          <cell r="X1734" t="str">
            <v>DD</v>
          </cell>
          <cell r="Y1734" t="str">
            <v>Water &amp; Fluvial Transport / Ports</v>
          </cell>
          <cell r="Z1734" t="str">
            <v>DD0</v>
          </cell>
          <cell r="AA1734" t="str">
            <v>Water &amp; Fluvial Transport / Ports</v>
          </cell>
          <cell r="AB1734" t="str">
            <v>2100</v>
          </cell>
          <cell r="AC1734" t="str">
            <v>41</v>
          </cell>
          <cell r="AD1734" t="str">
            <v>OnGo</v>
          </cell>
        </row>
        <row r="1735">
          <cell r="A1735" t="str">
            <v>P-Z1-DD0-019</v>
          </cell>
          <cell r="B1735" t="str">
            <v>5110155000761</v>
          </cell>
          <cell r="C1735" t="str">
            <v>Multi-Countries</v>
          </cell>
          <cell r="D1735" t="str">
            <v/>
          </cell>
          <cell r="E1735" t="str">
            <v/>
          </cell>
          <cell r="F1735" t="str">
            <v/>
          </cell>
          <cell r="G1735" t="str">
            <v/>
          </cell>
          <cell r="H1735" t="str">
            <v/>
          </cell>
          <cell r="I1735" t="str">
            <v/>
          </cell>
          <cell r="J1735" t="str">
            <v/>
          </cell>
          <cell r="K1735" t="str">
            <v/>
          </cell>
          <cell r="L1735">
            <v>1091899.1400000001</v>
          </cell>
          <cell r="M1735">
            <v>1091899.1400000001</v>
          </cell>
          <cell r="Q1735" t="str">
            <v>SOV</v>
          </cell>
          <cell r="R1735">
            <v>0.33333333333333331</v>
          </cell>
          <cell r="T1735" t="str">
            <v>MULTINATIONAL (BURUNDI/ ZAMBIA): LAKE TANGANYIKA TRANSPORT C</v>
          </cell>
          <cell r="U1735" t="str">
            <v>PICU7</v>
          </cell>
          <cell r="V1735" t="str">
            <v>D</v>
          </cell>
          <cell r="W1735" t="str">
            <v>Transport</v>
          </cell>
          <cell r="X1735" t="str">
            <v>DD</v>
          </cell>
          <cell r="Y1735" t="str">
            <v>Water &amp; Fluvial Transport / Ports</v>
          </cell>
          <cell r="Z1735" t="str">
            <v>DD0</v>
          </cell>
          <cell r="AA1735" t="str">
            <v>Water &amp; Fluvial Transport / Ports</v>
          </cell>
          <cell r="AB1735" t="str">
            <v>5110</v>
          </cell>
          <cell r="AC1735" t="str">
            <v>40</v>
          </cell>
          <cell r="AD1735" t="str">
            <v>OnGo</v>
          </cell>
        </row>
        <row r="1736">
          <cell r="A1736" t="str">
            <v>P-Z1-DD0-019</v>
          </cell>
          <cell r="B1736" t="str">
            <v>5900155016181</v>
          </cell>
          <cell r="C1736" t="str">
            <v>Multi-Countries</v>
          </cell>
          <cell r="D1736" t="str">
            <v/>
          </cell>
          <cell r="E1736" t="str">
            <v/>
          </cell>
          <cell r="F1736" t="str">
            <v/>
          </cell>
          <cell r="G1736" t="str">
            <v/>
          </cell>
          <cell r="H1736" t="str">
            <v/>
          </cell>
          <cell r="I1736">
            <v>3064.43</v>
          </cell>
          <cell r="J1736">
            <v>9699.99</v>
          </cell>
          <cell r="K1736">
            <v>9460.7099999999991</v>
          </cell>
          <cell r="L1736">
            <v>189033.46</v>
          </cell>
          <cell r="M1736">
            <v>211258.59</v>
          </cell>
          <cell r="Q1736" t="str">
            <v>SOV</v>
          </cell>
          <cell r="R1736">
            <v>0.33333333333333331</v>
          </cell>
          <cell r="T1736" t="str">
            <v>MULTINATIONAL (BURUNDI/ ZAMBIA): LAKE TANGANYIKA TRANSPORT C</v>
          </cell>
          <cell r="U1736" t="str">
            <v>PICU7</v>
          </cell>
          <cell r="V1736" t="str">
            <v>D</v>
          </cell>
          <cell r="W1736" t="str">
            <v>Transport</v>
          </cell>
          <cell r="X1736" t="str">
            <v>DD</v>
          </cell>
          <cell r="Y1736" t="str">
            <v>Water &amp; Fluvial Transport / Ports</v>
          </cell>
          <cell r="Z1736" t="str">
            <v>DD0</v>
          </cell>
          <cell r="AA1736" t="str">
            <v>Water &amp; Fluvial Transport / Ports</v>
          </cell>
          <cell r="AB1736" t="str">
            <v>5900</v>
          </cell>
          <cell r="AC1736" t="str">
            <v>41</v>
          </cell>
          <cell r="AD1736" t="str">
            <v>OnGo</v>
          </cell>
        </row>
        <row r="1737">
          <cell r="A1737" t="str">
            <v>P-Z1-DD0-020</v>
          </cell>
          <cell r="B1737" t="str">
            <v>5150155003051</v>
          </cell>
          <cell r="C1737" t="str">
            <v>Multi-Countries</v>
          </cell>
          <cell r="D1737" t="str">
            <v/>
          </cell>
          <cell r="E1737" t="str">
            <v/>
          </cell>
          <cell r="F1737" t="str">
            <v/>
          </cell>
          <cell r="G1737" t="str">
            <v/>
          </cell>
          <cell r="H1737" t="str">
            <v/>
          </cell>
          <cell r="I1737">
            <v>314558.28000000003</v>
          </cell>
          <cell r="J1737" t="str">
            <v/>
          </cell>
          <cell r="K1737">
            <v>561673.45000000007</v>
          </cell>
          <cell r="L1737" t="str">
            <v/>
          </cell>
          <cell r="M1737">
            <v>876231.7300000001</v>
          </cell>
          <cell r="Q1737" t="str">
            <v>SOV</v>
          </cell>
          <cell r="R1737">
            <v>1</v>
          </cell>
          <cell r="T1737" t="str">
            <v>FEASIBILITY STUDY OF THE DEEP SEA PORT IN GUINEA-BISSAU</v>
          </cell>
          <cell r="U1737" t="str">
            <v>PICU3</v>
          </cell>
          <cell r="V1737" t="str">
            <v>D</v>
          </cell>
          <cell r="W1737" t="str">
            <v>Transport</v>
          </cell>
          <cell r="X1737" t="str">
            <v>DD</v>
          </cell>
          <cell r="Y1737" t="str">
            <v>Water &amp; Fluvial Transport / Ports</v>
          </cell>
          <cell r="Z1737" t="str">
            <v>DD0</v>
          </cell>
          <cell r="AA1737" t="str">
            <v>Water &amp; Fluvial Transport / Ports</v>
          </cell>
          <cell r="AB1737" t="str">
            <v>5150</v>
          </cell>
          <cell r="AC1737" t="str">
            <v>41</v>
          </cell>
          <cell r="AD1737" t="str">
            <v>OnGo</v>
          </cell>
        </row>
        <row r="1738">
          <cell r="A1738" t="str">
            <v>P-Z1-DD0-021</v>
          </cell>
          <cell r="B1738" t="str">
            <v>5150155002804</v>
          </cell>
          <cell r="C1738" t="str">
            <v>Multi-Countries</v>
          </cell>
          <cell r="D1738" t="str">
            <v/>
          </cell>
          <cell r="E1738" t="str">
            <v/>
          </cell>
          <cell r="F1738" t="str">
            <v/>
          </cell>
          <cell r="G1738" t="str">
            <v/>
          </cell>
          <cell r="H1738" t="str">
            <v/>
          </cell>
          <cell r="I1738">
            <v>242934.31</v>
          </cell>
          <cell r="J1738" t="str">
            <v/>
          </cell>
          <cell r="K1738" t="str">
            <v/>
          </cell>
          <cell r="L1738" t="str">
            <v/>
          </cell>
          <cell r="M1738">
            <v>242934.31</v>
          </cell>
          <cell r="Q1738" t="str">
            <v>SOV</v>
          </cell>
          <cell r="R1738">
            <v>1</v>
          </cell>
          <cell r="T1738" t="str">
            <v>FEASIBILITY STUDY OF A DEEP SEA PORT IN THE NORTH-WEST REGIO</v>
          </cell>
          <cell r="U1738" t="str">
            <v>PICU3</v>
          </cell>
          <cell r="V1738" t="str">
            <v>D</v>
          </cell>
          <cell r="W1738" t="str">
            <v>Transport</v>
          </cell>
          <cell r="X1738" t="str">
            <v>DD</v>
          </cell>
          <cell r="Y1738" t="str">
            <v>Water &amp; Fluvial Transport / Ports</v>
          </cell>
          <cell r="Z1738" t="str">
            <v>DD0</v>
          </cell>
          <cell r="AA1738" t="str">
            <v>Water &amp; Fluvial Transport / Ports</v>
          </cell>
          <cell r="AB1738" t="str">
            <v>5150</v>
          </cell>
          <cell r="AC1738" t="str">
            <v>41</v>
          </cell>
          <cell r="AD1738" t="str">
            <v>OnGo</v>
          </cell>
        </row>
        <row r="1739">
          <cell r="A1739" t="str">
            <v>P-Z1-DD0-022</v>
          </cell>
          <cell r="B1739" t="str">
            <v>5150155002851</v>
          </cell>
          <cell r="C1739" t="str">
            <v>Multi-Countries</v>
          </cell>
          <cell r="D1739" t="str">
            <v/>
          </cell>
          <cell r="E1739" t="str">
            <v/>
          </cell>
          <cell r="F1739" t="str">
            <v/>
          </cell>
          <cell r="G1739" t="str">
            <v/>
          </cell>
          <cell r="H1739" t="str">
            <v/>
          </cell>
          <cell r="I1739">
            <v>256820.6</v>
          </cell>
          <cell r="J1739" t="str">
            <v/>
          </cell>
          <cell r="K1739" t="str">
            <v/>
          </cell>
          <cell r="L1739" t="str">
            <v/>
          </cell>
          <cell r="M1739">
            <v>256820.6</v>
          </cell>
          <cell r="Q1739" t="str">
            <v>SOV</v>
          </cell>
          <cell r="R1739">
            <v>1</v>
          </cell>
          <cell r="T1739" t="str">
            <v>STUDIES AND PPP STRUCTURING FOR THE CONSTRUCTION OF SÃO TOMÉ</v>
          </cell>
          <cell r="U1739" t="str">
            <v>PICU3</v>
          </cell>
          <cell r="V1739" t="str">
            <v>D</v>
          </cell>
          <cell r="W1739" t="str">
            <v>Transport</v>
          </cell>
          <cell r="X1739" t="str">
            <v>DD</v>
          </cell>
          <cell r="Y1739" t="str">
            <v>Water &amp; Fluvial Transport / Ports</v>
          </cell>
          <cell r="Z1739" t="str">
            <v>DD0</v>
          </cell>
          <cell r="AA1739" t="str">
            <v>Water &amp; Fluvial Transport / Ports</v>
          </cell>
          <cell r="AB1739" t="str">
            <v>5150</v>
          </cell>
          <cell r="AC1739" t="str">
            <v>41</v>
          </cell>
          <cell r="AD1739" t="str">
            <v>COMP</v>
          </cell>
        </row>
        <row r="1740">
          <cell r="A1740" t="str">
            <v>P-Z1-DZ0-019</v>
          </cell>
          <cell r="B1740" t="str">
            <v>5150155002802</v>
          </cell>
          <cell r="C1740" t="str">
            <v>Multi-Countries</v>
          </cell>
          <cell r="D1740" t="str">
            <v/>
          </cell>
          <cell r="E1740" t="str">
            <v/>
          </cell>
          <cell r="F1740" t="str">
            <v/>
          </cell>
          <cell r="G1740" t="str">
            <v/>
          </cell>
          <cell r="H1740" t="str">
            <v/>
          </cell>
          <cell r="I1740">
            <v>117868.14</v>
          </cell>
          <cell r="J1740">
            <v>235656.03999999998</v>
          </cell>
          <cell r="K1740">
            <v>227065.47000000003</v>
          </cell>
          <cell r="L1740">
            <v>239193.79</v>
          </cell>
          <cell r="M1740">
            <v>819783.44000000006</v>
          </cell>
          <cell r="Q1740" t="str">
            <v>SOV</v>
          </cell>
          <cell r="R1740">
            <v>1</v>
          </cell>
          <cell r="T1740" t="str">
            <v>OUBANGUI RIVER BRIDGE&amp; BANGUI-KISANGANI-BUJUMBURA&amp; KISANGANI</v>
          </cell>
          <cell r="U1740" t="str">
            <v>PICU3</v>
          </cell>
          <cell r="V1740" t="str">
            <v>D</v>
          </cell>
          <cell r="W1740" t="str">
            <v>Transport</v>
          </cell>
          <cell r="X1740" t="str">
            <v>DZ</v>
          </cell>
          <cell r="Y1740" t="str">
            <v>More Than One Transport Sub-Sector</v>
          </cell>
          <cell r="Z1740" t="str">
            <v>DZ0</v>
          </cell>
          <cell r="AA1740" t="str">
            <v>More Than One Transport Sub-Sector</v>
          </cell>
          <cell r="AB1740" t="str">
            <v>5150</v>
          </cell>
          <cell r="AC1740" t="str">
            <v>41</v>
          </cell>
          <cell r="AD1740" t="str">
            <v>OnGo</v>
          </cell>
        </row>
        <row r="1741">
          <cell r="A1741" t="str">
            <v>P-Z1-DZ0-024</v>
          </cell>
          <cell r="B1741" t="str">
            <v>5150155002751</v>
          </cell>
          <cell r="C1741" t="str">
            <v>Multi-Countries</v>
          </cell>
          <cell r="D1741" t="str">
            <v/>
          </cell>
          <cell r="E1741" t="str">
            <v/>
          </cell>
          <cell r="F1741" t="str">
            <v/>
          </cell>
          <cell r="G1741" t="str">
            <v/>
          </cell>
          <cell r="H1741">
            <v>149194.48000000001</v>
          </cell>
          <cell r="I1741" t="str">
            <v/>
          </cell>
          <cell r="J1741">
            <v>402703.21999999991</v>
          </cell>
          <cell r="K1741">
            <v>401352.24000000005</v>
          </cell>
          <cell r="L1741">
            <v>135165.09</v>
          </cell>
          <cell r="M1741">
            <v>1088415.03</v>
          </cell>
          <cell r="Q1741" t="str">
            <v>SOV</v>
          </cell>
          <cell r="R1741">
            <v>1</v>
          </cell>
          <cell r="T1741" t="str">
            <v>NELSAP- ANGOLOLO MULTIPURPOSE WATER RESOURCES DEVELOPMENT PR</v>
          </cell>
          <cell r="U1741" t="str">
            <v>PICU3</v>
          </cell>
          <cell r="V1741" t="str">
            <v>D</v>
          </cell>
          <cell r="W1741" t="str">
            <v>Transport</v>
          </cell>
          <cell r="X1741" t="str">
            <v>DZ</v>
          </cell>
          <cell r="Y1741" t="str">
            <v>More Than One Transport Sub-Sector</v>
          </cell>
          <cell r="Z1741" t="str">
            <v>DZ0</v>
          </cell>
          <cell r="AA1741" t="str">
            <v>More Than One Transport Sub-Sector</v>
          </cell>
          <cell r="AB1741" t="str">
            <v>5150</v>
          </cell>
          <cell r="AC1741" t="str">
            <v>41</v>
          </cell>
          <cell r="AD1741" t="str">
            <v>OnGo</v>
          </cell>
        </row>
        <row r="1742">
          <cell r="A1742" t="str">
            <v>P-Z1-EA0-012</v>
          </cell>
          <cell r="B1742" t="str">
            <v>5600155005451</v>
          </cell>
          <cell r="C1742" t="str">
            <v>Multi-Countries</v>
          </cell>
          <cell r="D1742" t="str">
            <v/>
          </cell>
          <cell r="E1742" t="str">
            <v/>
          </cell>
          <cell r="F1742" t="str">
            <v/>
          </cell>
          <cell r="G1742" t="str">
            <v/>
          </cell>
          <cell r="H1742" t="str">
            <v/>
          </cell>
          <cell r="I1742" t="str">
            <v/>
          </cell>
          <cell r="J1742" t="str">
            <v/>
          </cell>
          <cell r="K1742" t="str">
            <v/>
          </cell>
          <cell r="L1742" t="str">
            <v/>
          </cell>
          <cell r="M1742">
            <v>0</v>
          </cell>
          <cell r="Q1742" t="str">
            <v>SOV</v>
          </cell>
          <cell r="R1742">
            <v>0.5</v>
          </cell>
          <cell r="T1742" t="str">
            <v>AMÉLIORATION DE L’ENVIRONNEMENT PROPICE À LA GESTION DURABLE</v>
          </cell>
          <cell r="U1742" t="str">
            <v>AWTF</v>
          </cell>
          <cell r="V1742" t="str">
            <v>E</v>
          </cell>
          <cell r="W1742" t="str">
            <v>Water Sup/Sanit</v>
          </cell>
          <cell r="X1742" t="str">
            <v>EA</v>
          </cell>
          <cell r="Y1742" t="str">
            <v>Water Supply</v>
          </cell>
          <cell r="Z1742" t="str">
            <v>EA0</v>
          </cell>
          <cell r="AA1742" t="str">
            <v>Water Supply</v>
          </cell>
          <cell r="AB1742" t="str">
            <v>5600</v>
          </cell>
          <cell r="AC1742" t="str">
            <v>46</v>
          </cell>
          <cell r="AD1742" t="str">
            <v>OnGo</v>
          </cell>
        </row>
        <row r="1743">
          <cell r="A1743" t="str">
            <v>P-Z1-EA0-012</v>
          </cell>
          <cell r="B1743" t="str">
            <v>5900155017857</v>
          </cell>
          <cell r="C1743" t="str">
            <v>Multi-Countries</v>
          </cell>
          <cell r="D1743" t="str">
            <v/>
          </cell>
          <cell r="E1743" t="str">
            <v/>
          </cell>
          <cell r="F1743" t="str">
            <v/>
          </cell>
          <cell r="G1743" t="str">
            <v/>
          </cell>
          <cell r="H1743" t="str">
            <v/>
          </cell>
          <cell r="I1743" t="str">
            <v/>
          </cell>
          <cell r="J1743" t="str">
            <v/>
          </cell>
          <cell r="K1743" t="str">
            <v/>
          </cell>
          <cell r="L1743" t="str">
            <v/>
          </cell>
          <cell r="M1743">
            <v>0</v>
          </cell>
          <cell r="Q1743" t="str">
            <v>SOV</v>
          </cell>
          <cell r="R1743">
            <v>0.5</v>
          </cell>
          <cell r="T1743" t="str">
            <v>AMÉLIORATION DE L’ENVIRONNEMENT PROPICE À LA GESTION DURABLE</v>
          </cell>
          <cell r="U1743" t="str">
            <v>AWTF</v>
          </cell>
          <cell r="V1743" t="str">
            <v>E</v>
          </cell>
          <cell r="W1743" t="str">
            <v>Water Sup/Sanit</v>
          </cell>
          <cell r="X1743" t="str">
            <v>EA</v>
          </cell>
          <cell r="Y1743" t="str">
            <v>Water Supply</v>
          </cell>
          <cell r="Z1743" t="str">
            <v>EA0</v>
          </cell>
          <cell r="AA1743" t="str">
            <v>Water Supply</v>
          </cell>
          <cell r="AB1743" t="str">
            <v>5900</v>
          </cell>
          <cell r="AC1743" t="str">
            <v>84</v>
          </cell>
          <cell r="AD1743" t="str">
            <v>OnGo</v>
          </cell>
        </row>
        <row r="1744">
          <cell r="A1744" t="str">
            <v>P-Z1-EAZ-045</v>
          </cell>
          <cell r="B1744" t="str">
            <v>5600155004201</v>
          </cell>
          <cell r="C1744" t="str">
            <v>Multi-Countries</v>
          </cell>
          <cell r="D1744" t="str">
            <v/>
          </cell>
          <cell r="E1744">
            <v>113855.58</v>
          </cell>
          <cell r="F1744">
            <v>318408.06</v>
          </cell>
          <cell r="G1744">
            <v>845237.53</v>
          </cell>
          <cell r="H1744">
            <v>529735.6100000001</v>
          </cell>
          <cell r="I1744" t="str">
            <v/>
          </cell>
          <cell r="J1744" t="str">
            <v/>
          </cell>
          <cell r="K1744" t="str">
            <v/>
          </cell>
          <cell r="L1744" t="str">
            <v/>
          </cell>
          <cell r="M1744">
            <v>1807236.78</v>
          </cell>
          <cell r="Q1744" t="str">
            <v>SOV</v>
          </cell>
          <cell r="R1744">
            <v>1</v>
          </cell>
          <cell r="T1744" t="str">
            <v>ELABORATION DU PROGRAMME REGIONAL DE DEVELOPPEMENT INTEGRE D</v>
          </cell>
          <cell r="U1744" t="str">
            <v>AWTF</v>
          </cell>
          <cell r="V1744" t="str">
            <v>E</v>
          </cell>
          <cell r="W1744" t="str">
            <v>Water Sup/Sanit</v>
          </cell>
          <cell r="X1744" t="str">
            <v>EA</v>
          </cell>
          <cell r="Y1744" t="str">
            <v>Water Supply</v>
          </cell>
          <cell r="Z1744" t="str">
            <v>EAZ</v>
          </cell>
          <cell r="AA1744" t="str">
            <v>More Than One Water Supply Sub-Sector</v>
          </cell>
          <cell r="AB1744" t="str">
            <v>5600</v>
          </cell>
          <cell r="AC1744" t="str">
            <v>46</v>
          </cell>
          <cell r="AD1744" t="str">
            <v>COMP</v>
          </cell>
        </row>
        <row r="1745">
          <cell r="A1745" t="str">
            <v>P-Z1-EAZ-047</v>
          </cell>
          <cell r="B1745" t="str">
            <v>5600155004851</v>
          </cell>
          <cell r="C1745" t="str">
            <v>Multi-Countries</v>
          </cell>
          <cell r="D1745" t="str">
            <v/>
          </cell>
          <cell r="E1745" t="str">
            <v/>
          </cell>
          <cell r="F1745" t="str">
            <v/>
          </cell>
          <cell r="G1745">
            <v>287659.24</v>
          </cell>
          <cell r="H1745">
            <v>269347.37</v>
          </cell>
          <cell r="I1745">
            <v>23483.35</v>
          </cell>
          <cell r="J1745">
            <v>365950.93</v>
          </cell>
          <cell r="K1745" t="str">
            <v/>
          </cell>
          <cell r="L1745" t="str">
            <v/>
          </cell>
          <cell r="M1745">
            <v>946440.8899999999</v>
          </cell>
          <cell r="Q1745" t="str">
            <v>SOV</v>
          </cell>
          <cell r="R1745">
            <v>1</v>
          </cell>
          <cell r="T1745" t="str">
            <v>PROJET D’APPUI À LA CRÉATION D’UN OBT ET PPI</v>
          </cell>
          <cell r="U1745" t="str">
            <v>AWTF</v>
          </cell>
          <cell r="V1745" t="str">
            <v>E</v>
          </cell>
          <cell r="W1745" t="str">
            <v>Water Sup/Sanit</v>
          </cell>
          <cell r="X1745" t="str">
            <v>EA</v>
          </cell>
          <cell r="Y1745" t="str">
            <v>Water Supply</v>
          </cell>
          <cell r="Z1745" t="str">
            <v>EAZ</v>
          </cell>
          <cell r="AA1745" t="str">
            <v>More Than One Water Supply Sub-Sector</v>
          </cell>
          <cell r="AB1745" t="str">
            <v>5600</v>
          </cell>
          <cell r="AC1745" t="str">
            <v>46</v>
          </cell>
          <cell r="AD1745" t="str">
            <v>COMP</v>
          </cell>
        </row>
        <row r="1746">
          <cell r="A1746" t="str">
            <v>P-Z1-EAZ-048</v>
          </cell>
          <cell r="B1746" t="str">
            <v>5150155002352</v>
          </cell>
          <cell r="C1746" t="str">
            <v>Multi-Countries</v>
          </cell>
          <cell r="D1746" t="str">
            <v/>
          </cell>
          <cell r="E1746" t="str">
            <v/>
          </cell>
          <cell r="F1746">
            <v>8214.0400000000009</v>
          </cell>
          <cell r="G1746" t="str">
            <v/>
          </cell>
          <cell r="H1746">
            <v>96875.88</v>
          </cell>
          <cell r="I1746">
            <v>80972.14</v>
          </cell>
          <cell r="J1746">
            <v>61204.88</v>
          </cell>
          <cell r="K1746">
            <v>37902.26</v>
          </cell>
          <cell r="L1746" t="str">
            <v/>
          </cell>
          <cell r="M1746">
            <v>285169.2</v>
          </cell>
          <cell r="Q1746" t="str">
            <v>SOV</v>
          </cell>
          <cell r="R1746">
            <v>0.5</v>
          </cell>
          <cell r="T1746" t="str">
            <v>ORANGE-SENGU IVESTMENT PLAN AND PROJECT PREPARATION</v>
          </cell>
          <cell r="U1746" t="str">
            <v>AWTF</v>
          </cell>
          <cell r="V1746" t="str">
            <v>E</v>
          </cell>
          <cell r="W1746" t="str">
            <v>Water Sup/Sanit</v>
          </cell>
          <cell r="X1746" t="str">
            <v>EA</v>
          </cell>
          <cell r="Y1746" t="str">
            <v>Water Supply</v>
          </cell>
          <cell r="Z1746" t="str">
            <v>EAZ</v>
          </cell>
          <cell r="AA1746" t="str">
            <v>More Than One Water Supply Sub-Sector</v>
          </cell>
          <cell r="AB1746" t="str">
            <v>5150</v>
          </cell>
          <cell r="AC1746" t="str">
            <v>41</v>
          </cell>
          <cell r="AD1746" t="str">
            <v>OnGo</v>
          </cell>
        </row>
        <row r="1747">
          <cell r="A1747" t="str">
            <v>P-Z1-EAZ-048</v>
          </cell>
          <cell r="B1747" t="str">
            <v>5600155004701</v>
          </cell>
          <cell r="C1747" t="str">
            <v>Multi-Countries</v>
          </cell>
          <cell r="D1747" t="str">
            <v/>
          </cell>
          <cell r="E1747" t="str">
            <v/>
          </cell>
          <cell r="F1747">
            <v>73325.600000000006</v>
          </cell>
          <cell r="G1747">
            <v>84363.9</v>
          </cell>
          <cell r="H1747">
            <v>203879.05000000002</v>
          </cell>
          <cell r="I1747" t="str">
            <v/>
          </cell>
          <cell r="J1747">
            <v>122259.83</v>
          </cell>
          <cell r="K1747">
            <v>139376.71000000002</v>
          </cell>
          <cell r="L1747">
            <v>172185.32</v>
          </cell>
          <cell r="M1747">
            <v>795390.41000000015</v>
          </cell>
          <cell r="Q1747" t="str">
            <v>SOV</v>
          </cell>
          <cell r="R1747">
            <v>0.5</v>
          </cell>
          <cell r="T1747" t="str">
            <v>ORANGE-SENGU IVESTMENT PLAN AND PROJECT PREPARATION</v>
          </cell>
          <cell r="U1747" t="str">
            <v>AWTF</v>
          </cell>
          <cell r="V1747" t="str">
            <v>E</v>
          </cell>
          <cell r="W1747" t="str">
            <v>Water Sup/Sanit</v>
          </cell>
          <cell r="X1747" t="str">
            <v>EA</v>
          </cell>
          <cell r="Y1747" t="str">
            <v>Water Supply</v>
          </cell>
          <cell r="Z1747" t="str">
            <v>EAZ</v>
          </cell>
          <cell r="AA1747" t="str">
            <v>More Than One Water Supply Sub-Sector</v>
          </cell>
          <cell r="AB1747" t="str">
            <v>5600</v>
          </cell>
          <cell r="AC1747" t="str">
            <v>46</v>
          </cell>
          <cell r="AD1747" t="str">
            <v>OnGo</v>
          </cell>
        </row>
        <row r="1748">
          <cell r="A1748" t="str">
            <v>P-Z1-EAZ-053</v>
          </cell>
          <cell r="B1748" t="str">
            <v>5150155002501</v>
          </cell>
          <cell r="C1748" t="str">
            <v>Multi-Countries</v>
          </cell>
          <cell r="D1748" t="str">
            <v/>
          </cell>
          <cell r="E1748" t="str">
            <v/>
          </cell>
          <cell r="F1748" t="str">
            <v/>
          </cell>
          <cell r="G1748" t="str">
            <v/>
          </cell>
          <cell r="H1748">
            <v>281029.48</v>
          </cell>
          <cell r="I1748" t="str">
            <v/>
          </cell>
          <cell r="J1748">
            <v>488773.14</v>
          </cell>
          <cell r="K1748" t="str">
            <v/>
          </cell>
          <cell r="L1748" t="str">
            <v/>
          </cell>
          <cell r="M1748">
            <v>769802.62</v>
          </cell>
          <cell r="Q1748" t="str">
            <v>SOV</v>
          </cell>
          <cell r="R1748">
            <v>1</v>
          </cell>
          <cell r="T1748" t="str">
            <v>PROJET D'APPUI À LA CEEAC PR LA CRÉATION D'1 ORGANISME D BAS</v>
          </cell>
          <cell r="U1748" t="str">
            <v>PICU3</v>
          </cell>
          <cell r="V1748" t="str">
            <v>E</v>
          </cell>
          <cell r="W1748" t="str">
            <v>Water Sup/Sanit</v>
          </cell>
          <cell r="X1748" t="str">
            <v>EA</v>
          </cell>
          <cell r="Y1748" t="str">
            <v>Water Supply</v>
          </cell>
          <cell r="Z1748" t="str">
            <v>EAZ</v>
          </cell>
          <cell r="AA1748" t="str">
            <v>More Than One Water Supply Sub-Sector</v>
          </cell>
          <cell r="AB1748" t="str">
            <v>5150</v>
          </cell>
          <cell r="AC1748" t="str">
            <v>41</v>
          </cell>
          <cell r="AD1748" t="str">
            <v>COMP</v>
          </cell>
        </row>
        <row r="1749">
          <cell r="A1749" t="str">
            <v>P-Z1-EAZ-054</v>
          </cell>
          <cell r="B1749" t="str">
            <v>5550155001701</v>
          </cell>
          <cell r="C1749" t="str">
            <v>Multi-Countries</v>
          </cell>
          <cell r="D1749" t="str">
            <v/>
          </cell>
          <cell r="E1749" t="str">
            <v/>
          </cell>
          <cell r="F1749" t="str">
            <v/>
          </cell>
          <cell r="G1749" t="str">
            <v/>
          </cell>
          <cell r="H1749">
            <v>187243.84</v>
          </cell>
          <cell r="I1749">
            <v>173578.57</v>
          </cell>
          <cell r="J1749">
            <v>743759.61</v>
          </cell>
          <cell r="K1749">
            <v>1490164.7199999995</v>
          </cell>
          <cell r="L1749">
            <v>89393.359999999986</v>
          </cell>
          <cell r="M1749">
            <v>2684140.0999999992</v>
          </cell>
          <cell r="Q1749" t="str">
            <v>SOV</v>
          </cell>
          <cell r="R1749">
            <v>1</v>
          </cell>
          <cell r="T1749" t="str">
            <v>STRENGTHENING TRANSBOUNDARY COOPERATION AND NATURAL RESOURCE</v>
          </cell>
          <cell r="U1749" t="str">
            <v>AHAI6</v>
          </cell>
          <cell r="V1749" t="str">
            <v>E</v>
          </cell>
          <cell r="W1749" t="str">
            <v>Water Sup/Sanit</v>
          </cell>
          <cell r="X1749" t="str">
            <v>EA</v>
          </cell>
          <cell r="Y1749" t="str">
            <v>Water Supply</v>
          </cell>
          <cell r="Z1749" t="str">
            <v>EAZ</v>
          </cell>
          <cell r="AA1749" t="str">
            <v>More Than One Water Supply Sub-Sector</v>
          </cell>
          <cell r="AB1749" t="str">
            <v>5550</v>
          </cell>
          <cell r="AC1749" t="str">
            <v>40</v>
          </cell>
          <cell r="AD1749" t="str">
            <v>OnGo</v>
          </cell>
        </row>
        <row r="1750">
          <cell r="A1750" t="str">
            <v>P-Z1-EAZ-055</v>
          </cell>
          <cell r="B1750" t="str">
            <v>5150155002701</v>
          </cell>
          <cell r="C1750" t="str">
            <v>Multi-Countries</v>
          </cell>
          <cell r="D1750" t="str">
            <v/>
          </cell>
          <cell r="E1750" t="str">
            <v/>
          </cell>
          <cell r="F1750" t="str">
            <v/>
          </cell>
          <cell r="G1750" t="str">
            <v/>
          </cell>
          <cell r="H1750" t="str">
            <v/>
          </cell>
          <cell r="I1750" t="str">
            <v/>
          </cell>
          <cell r="J1750" t="str">
            <v/>
          </cell>
          <cell r="K1750" t="str">
            <v/>
          </cell>
          <cell r="L1750" t="str">
            <v/>
          </cell>
          <cell r="M1750">
            <v>0</v>
          </cell>
          <cell r="Q1750" t="str">
            <v>SOV</v>
          </cell>
          <cell r="R1750">
            <v>1</v>
          </cell>
          <cell r="T1750" t="str">
            <v>SONGWE RIVER BASIN DEVELOPMENT PROGRAMME: PPP TRANSACTION AD</v>
          </cell>
          <cell r="U1750" t="str">
            <v>PICU3</v>
          </cell>
          <cell r="V1750" t="str">
            <v>E</v>
          </cell>
          <cell r="W1750" t="str">
            <v>Water Sup/Sanit</v>
          </cell>
          <cell r="X1750" t="str">
            <v>EA</v>
          </cell>
          <cell r="Y1750" t="str">
            <v>Water Supply</v>
          </cell>
          <cell r="Z1750" t="str">
            <v>EAZ</v>
          </cell>
          <cell r="AA1750" t="str">
            <v>More Than One Water Supply Sub-Sector</v>
          </cell>
          <cell r="AB1750" t="str">
            <v>5150</v>
          </cell>
          <cell r="AC1750" t="str">
            <v>41</v>
          </cell>
          <cell r="AD1750" t="str">
            <v>ABAN</v>
          </cell>
        </row>
        <row r="1751">
          <cell r="A1751" t="str">
            <v>P-Z1-EAZ-058</v>
          </cell>
          <cell r="B1751" t="str">
            <v>5600155005151</v>
          </cell>
          <cell r="C1751" t="str">
            <v>Multi-Countries</v>
          </cell>
          <cell r="D1751" t="str">
            <v/>
          </cell>
          <cell r="E1751" t="str">
            <v/>
          </cell>
          <cell r="F1751" t="str">
            <v/>
          </cell>
          <cell r="G1751" t="str">
            <v/>
          </cell>
          <cell r="H1751" t="str">
            <v/>
          </cell>
          <cell r="I1751">
            <v>301980.83</v>
          </cell>
          <cell r="J1751" t="str">
            <v/>
          </cell>
          <cell r="K1751">
            <v>238628.47</v>
          </cell>
          <cell r="L1751" t="str">
            <v/>
          </cell>
          <cell r="M1751">
            <v>540609.30000000005</v>
          </cell>
          <cell r="Q1751" t="str">
            <v>SOV</v>
          </cell>
          <cell r="R1751">
            <v>1</v>
          </cell>
          <cell r="T1751" t="str">
            <v>SUPPORT FOR THE ESTABLISHMENT OF A MONITORING AND REPORTING</v>
          </cell>
          <cell r="U1751" t="str">
            <v>AWTF</v>
          </cell>
          <cell r="V1751" t="str">
            <v>E</v>
          </cell>
          <cell r="W1751" t="str">
            <v>Water Sup/Sanit</v>
          </cell>
          <cell r="X1751" t="str">
            <v>EA</v>
          </cell>
          <cell r="Y1751" t="str">
            <v>Water Supply</v>
          </cell>
          <cell r="Z1751" t="str">
            <v>EAZ</v>
          </cell>
          <cell r="AA1751" t="str">
            <v>More Than One Water Supply Sub-Sector</v>
          </cell>
          <cell r="AB1751" t="str">
            <v>5600</v>
          </cell>
          <cell r="AC1751" t="str">
            <v>46</v>
          </cell>
          <cell r="AD1751" t="str">
            <v>COMP</v>
          </cell>
        </row>
        <row r="1752">
          <cell r="A1752" t="str">
            <v>P-Z1-EAZ-061</v>
          </cell>
          <cell r="B1752" t="str">
            <v>5150155003152</v>
          </cell>
          <cell r="C1752" t="str">
            <v>Multi-Countries</v>
          </cell>
          <cell r="D1752" t="str">
            <v/>
          </cell>
          <cell r="E1752" t="str">
            <v/>
          </cell>
          <cell r="F1752" t="str">
            <v/>
          </cell>
          <cell r="G1752" t="str">
            <v/>
          </cell>
          <cell r="H1752" t="str">
            <v/>
          </cell>
          <cell r="I1752" t="str">
            <v/>
          </cell>
          <cell r="J1752" t="str">
            <v/>
          </cell>
          <cell r="K1752" t="str">
            <v/>
          </cell>
          <cell r="L1752" t="str">
            <v/>
          </cell>
          <cell r="M1752">
            <v>0</v>
          </cell>
          <cell r="Q1752" t="str">
            <v>SOV</v>
          </cell>
          <cell r="R1752">
            <v>1</v>
          </cell>
          <cell r="T1752" t="str">
            <v>LESOTHO BOTSWANA WATER TRANSFER STUDY PROJECT</v>
          </cell>
          <cell r="U1752" t="str">
            <v>PICU3</v>
          </cell>
          <cell r="V1752" t="str">
            <v>E</v>
          </cell>
          <cell r="W1752" t="str">
            <v>Water Sup/Sanit</v>
          </cell>
          <cell r="X1752" t="str">
            <v>EA</v>
          </cell>
          <cell r="Y1752" t="str">
            <v>Water Supply</v>
          </cell>
          <cell r="Z1752" t="str">
            <v>EAZ</v>
          </cell>
          <cell r="AA1752" t="str">
            <v>More Than One Water Supply Sub-Sector</v>
          </cell>
          <cell r="AB1752" t="str">
            <v>5150</v>
          </cell>
          <cell r="AC1752" t="str">
            <v>40</v>
          </cell>
          <cell r="AD1752" t="str">
            <v>OnGo</v>
          </cell>
        </row>
        <row r="1753">
          <cell r="A1753" t="str">
            <v>P-Z1-F00-063</v>
          </cell>
          <cell r="B1753" t="str">
            <v>2000130017041</v>
          </cell>
          <cell r="C1753" t="str">
            <v>Multi-Countries</v>
          </cell>
          <cell r="D1753" t="str">
            <v/>
          </cell>
          <cell r="E1753" t="str">
            <v/>
          </cell>
          <cell r="F1753" t="str">
            <v/>
          </cell>
          <cell r="G1753" t="str">
            <v/>
          </cell>
          <cell r="H1753" t="str">
            <v/>
          </cell>
          <cell r="I1753" t="str">
            <v/>
          </cell>
          <cell r="J1753">
            <v>5011347.12</v>
          </cell>
          <cell r="K1753">
            <v>7350120.3899999997</v>
          </cell>
          <cell r="L1753">
            <v>2235985.96</v>
          </cell>
          <cell r="M1753">
            <v>14597453.469999999</v>
          </cell>
          <cell r="Q1753" t="str">
            <v>NSO</v>
          </cell>
          <cell r="R1753">
            <v>1</v>
          </cell>
          <cell r="T1753" t="str">
            <v>FACILITY FOR ENERGY INCLUSION - OGEF</v>
          </cell>
          <cell r="U1753" t="str">
            <v>PINS2</v>
          </cell>
          <cell r="V1753" t="str">
            <v>F</v>
          </cell>
          <cell r="W1753" t="str">
            <v>Power</v>
          </cell>
          <cell r="X1753" t="str">
            <v>F0</v>
          </cell>
          <cell r="Y1753" t="str">
            <v>Power</v>
          </cell>
          <cell r="Z1753" t="str">
            <v>F00</v>
          </cell>
          <cell r="AA1753" t="str">
            <v>Power</v>
          </cell>
          <cell r="AB1753" t="str">
            <v>2000</v>
          </cell>
          <cell r="AC1753" t="str">
            <v>10</v>
          </cell>
          <cell r="AD1753" t="str">
            <v>OnGo</v>
          </cell>
        </row>
        <row r="1754">
          <cell r="A1754" t="str">
            <v>P-Z1-F00-065</v>
          </cell>
          <cell r="B1754" t="str">
            <v>5150155002401</v>
          </cell>
          <cell r="C1754" t="str">
            <v>Multi-Countries</v>
          </cell>
          <cell r="D1754" t="str">
            <v/>
          </cell>
          <cell r="E1754" t="str">
            <v/>
          </cell>
          <cell r="F1754" t="str">
            <v/>
          </cell>
          <cell r="G1754">
            <v>435335</v>
          </cell>
          <cell r="H1754">
            <v>347732.55</v>
          </cell>
          <cell r="I1754">
            <v>611954.69999999995</v>
          </cell>
          <cell r="J1754">
            <v>130345.32</v>
          </cell>
          <cell r="K1754" t="str">
            <v/>
          </cell>
          <cell r="L1754" t="str">
            <v/>
          </cell>
          <cell r="M1754">
            <v>1525367.57</v>
          </cell>
          <cell r="Q1754" t="str">
            <v>SOV</v>
          </cell>
          <cell r="R1754">
            <v>1</v>
          </cell>
          <cell r="T1754" t="str">
            <v>330KV KOLWEZI-SOLWEZI MULTINATIONAL POWER INTERCONNECTOR PRO</v>
          </cell>
          <cell r="U1754" t="str">
            <v>PESD1</v>
          </cell>
          <cell r="V1754" t="str">
            <v>F</v>
          </cell>
          <cell r="W1754" t="str">
            <v>Power</v>
          </cell>
          <cell r="X1754" t="str">
            <v>F0</v>
          </cell>
          <cell r="Y1754" t="str">
            <v>Power</v>
          </cell>
          <cell r="Z1754" t="str">
            <v>F00</v>
          </cell>
          <cell r="AA1754" t="str">
            <v>Power</v>
          </cell>
          <cell r="AB1754" t="str">
            <v>5150</v>
          </cell>
          <cell r="AC1754" t="str">
            <v>41</v>
          </cell>
          <cell r="AD1754" t="str">
            <v>OnGo</v>
          </cell>
        </row>
        <row r="1755">
          <cell r="A1755" t="str">
            <v>P-Z1-F00-066</v>
          </cell>
          <cell r="B1755" t="str">
            <v>5150155002453</v>
          </cell>
          <cell r="C1755" t="str">
            <v>Multi-Countries</v>
          </cell>
          <cell r="D1755" t="str">
            <v/>
          </cell>
          <cell r="E1755" t="str">
            <v/>
          </cell>
          <cell r="F1755" t="str">
            <v/>
          </cell>
          <cell r="G1755">
            <v>625258.75</v>
          </cell>
          <cell r="H1755">
            <v>437695.71</v>
          </cell>
          <cell r="I1755">
            <v>137775.56</v>
          </cell>
          <cell r="J1755" t="str">
            <v/>
          </cell>
          <cell r="K1755">
            <v>186294.11</v>
          </cell>
          <cell r="L1755" t="str">
            <v/>
          </cell>
          <cell r="M1755">
            <v>1387024.13</v>
          </cell>
          <cell r="Q1755" t="str">
            <v>SOV</v>
          </cell>
          <cell r="R1755">
            <v>1</v>
          </cell>
          <cell r="T1755" t="str">
            <v>400 KV ZAMBIA-MOZAMBIQUE MULTINATIONAL POWER INTERCONNECTION</v>
          </cell>
          <cell r="U1755" t="str">
            <v>PESD1</v>
          </cell>
          <cell r="V1755" t="str">
            <v>F</v>
          </cell>
          <cell r="W1755" t="str">
            <v>Power</v>
          </cell>
          <cell r="X1755" t="str">
            <v>F0</v>
          </cell>
          <cell r="Y1755" t="str">
            <v>Power</v>
          </cell>
          <cell r="Z1755" t="str">
            <v>F00</v>
          </cell>
          <cell r="AA1755" t="str">
            <v>Power</v>
          </cell>
          <cell r="AB1755" t="str">
            <v>5150</v>
          </cell>
          <cell r="AC1755" t="str">
            <v>41</v>
          </cell>
          <cell r="AD1755" t="str">
            <v>OnGo</v>
          </cell>
        </row>
        <row r="1756">
          <cell r="A1756" t="str">
            <v>P-Z1-F00-077</v>
          </cell>
          <cell r="B1756" t="str">
            <v>2100155038718</v>
          </cell>
          <cell r="C1756" t="str">
            <v>Multi-Countries</v>
          </cell>
          <cell r="D1756" t="str">
            <v/>
          </cell>
          <cell r="E1756" t="str">
            <v/>
          </cell>
          <cell r="F1756" t="str">
            <v/>
          </cell>
          <cell r="G1756" t="str">
            <v/>
          </cell>
          <cell r="H1756" t="str">
            <v/>
          </cell>
          <cell r="I1756" t="str">
            <v/>
          </cell>
          <cell r="J1756">
            <v>41059.760000000002</v>
          </cell>
          <cell r="K1756">
            <v>370037.95999999996</v>
          </cell>
          <cell r="L1756" t="str">
            <v/>
          </cell>
          <cell r="M1756">
            <v>411097.72</v>
          </cell>
          <cell r="Q1756" t="str">
            <v>SOV</v>
          </cell>
          <cell r="R1756">
            <v>0.33333333333333331</v>
          </cell>
          <cell r="T1756" t="str">
            <v>NELSAP BURUNDI – RWANDA INTERCONNECTION</v>
          </cell>
          <cell r="U1756" t="str">
            <v>PESD4</v>
          </cell>
          <cell r="V1756" t="str">
            <v>F</v>
          </cell>
          <cell r="W1756" t="str">
            <v>Power</v>
          </cell>
          <cell r="X1756" t="str">
            <v>F0</v>
          </cell>
          <cell r="Y1756" t="str">
            <v>Power</v>
          </cell>
          <cell r="Z1756" t="str">
            <v>F00</v>
          </cell>
          <cell r="AA1756" t="str">
            <v>Power</v>
          </cell>
          <cell r="AB1756" t="str">
            <v>2100</v>
          </cell>
          <cell r="AC1756" t="str">
            <v>41</v>
          </cell>
          <cell r="AD1756" t="str">
            <v>OnGo</v>
          </cell>
        </row>
        <row r="1757">
          <cell r="A1757" t="str">
            <v>P-Z1-F00-077</v>
          </cell>
          <cell r="B1757" t="str">
            <v>5110155000754</v>
          </cell>
          <cell r="C1757" t="str">
            <v>Multi-Countries</v>
          </cell>
          <cell r="D1757" t="str">
            <v/>
          </cell>
          <cell r="E1757" t="str">
            <v/>
          </cell>
          <cell r="F1757" t="str">
            <v/>
          </cell>
          <cell r="G1757" t="str">
            <v/>
          </cell>
          <cell r="H1757" t="str">
            <v/>
          </cell>
          <cell r="I1757" t="str">
            <v/>
          </cell>
          <cell r="J1757">
            <v>24559.85</v>
          </cell>
          <cell r="K1757">
            <v>2218742.44</v>
          </cell>
          <cell r="L1757">
            <v>1323865.1199999999</v>
          </cell>
          <cell r="M1757">
            <v>3567167.41</v>
          </cell>
          <cell r="Q1757" t="str">
            <v>SOV</v>
          </cell>
          <cell r="R1757">
            <v>0.33333333333333331</v>
          </cell>
          <cell r="T1757" t="str">
            <v>NELSAP BURUNDI – RWANDA INTERCONNECTION</v>
          </cell>
          <cell r="U1757" t="str">
            <v>PESD4</v>
          </cell>
          <cell r="V1757" t="str">
            <v>F</v>
          </cell>
          <cell r="W1757" t="str">
            <v>Power</v>
          </cell>
          <cell r="X1757" t="str">
            <v>F0</v>
          </cell>
          <cell r="Y1757" t="str">
            <v>Power</v>
          </cell>
          <cell r="Z1757" t="str">
            <v>F00</v>
          </cell>
          <cell r="AA1757" t="str">
            <v>Power</v>
          </cell>
          <cell r="AB1757" t="str">
            <v>5110</v>
          </cell>
          <cell r="AC1757" t="str">
            <v>40</v>
          </cell>
          <cell r="AD1757" t="str">
            <v>OnGo</v>
          </cell>
        </row>
        <row r="1758">
          <cell r="A1758" t="str">
            <v>P-Z1-F00-077</v>
          </cell>
          <cell r="B1758" t="str">
            <v>5900155014754</v>
          </cell>
          <cell r="C1758" t="str">
            <v>Multi-Countries</v>
          </cell>
          <cell r="D1758" t="str">
            <v/>
          </cell>
          <cell r="E1758" t="str">
            <v/>
          </cell>
          <cell r="F1758" t="str">
            <v/>
          </cell>
          <cell r="G1758" t="str">
            <v/>
          </cell>
          <cell r="H1758">
            <v>25046.62</v>
          </cell>
          <cell r="I1758" t="str">
            <v/>
          </cell>
          <cell r="J1758">
            <v>15487.27</v>
          </cell>
          <cell r="K1758">
            <v>475672.19000000006</v>
          </cell>
          <cell r="L1758">
            <v>101507.15</v>
          </cell>
          <cell r="M1758">
            <v>617713.2300000001</v>
          </cell>
          <cell r="Q1758" t="str">
            <v>SOV</v>
          </cell>
          <cell r="R1758">
            <v>0.33333333333333331</v>
          </cell>
          <cell r="T1758" t="str">
            <v>NELSAP BURUNDI – RWANDA INTERCONNECTION</v>
          </cell>
          <cell r="U1758" t="str">
            <v>PESD4</v>
          </cell>
          <cell r="V1758" t="str">
            <v>F</v>
          </cell>
          <cell r="W1758" t="str">
            <v>Power</v>
          </cell>
          <cell r="X1758" t="str">
            <v>F0</v>
          </cell>
          <cell r="Y1758" t="str">
            <v>Power</v>
          </cell>
          <cell r="Z1758" t="str">
            <v>F00</v>
          </cell>
          <cell r="AA1758" t="str">
            <v>Power</v>
          </cell>
          <cell r="AB1758" t="str">
            <v>5900</v>
          </cell>
          <cell r="AC1758" t="str">
            <v>41</v>
          </cell>
          <cell r="AD1758" t="str">
            <v>OnGo</v>
          </cell>
        </row>
        <row r="1759">
          <cell r="A1759" t="str">
            <v>P-Z1-F00-107</v>
          </cell>
          <cell r="B1759" t="str">
            <v>2100155040533</v>
          </cell>
          <cell r="C1759" t="str">
            <v>Multi-Countries</v>
          </cell>
          <cell r="D1759" t="str">
            <v/>
          </cell>
          <cell r="E1759" t="str">
            <v/>
          </cell>
          <cell r="F1759" t="str">
            <v/>
          </cell>
          <cell r="G1759" t="str">
            <v/>
          </cell>
          <cell r="H1759" t="str">
            <v/>
          </cell>
          <cell r="I1759">
            <v>30740.3</v>
          </cell>
          <cell r="J1759">
            <v>198679.53999999998</v>
          </cell>
          <cell r="K1759">
            <v>234586.82</v>
          </cell>
          <cell r="L1759">
            <v>154676.72999999998</v>
          </cell>
          <cell r="M1759">
            <v>618683.3899999999</v>
          </cell>
          <cell r="Q1759" t="str">
            <v>SOV</v>
          </cell>
          <cell r="R1759">
            <v>1</v>
          </cell>
          <cell r="T1759" t="str">
            <v>EAPP-CAPACITY BUILDING FOR THE OPERATIONALIZATION OF THE EAP</v>
          </cell>
          <cell r="U1759" t="str">
            <v>PESD4</v>
          </cell>
          <cell r="V1759" t="str">
            <v>F</v>
          </cell>
          <cell r="W1759" t="str">
            <v>Power</v>
          </cell>
          <cell r="X1759" t="str">
            <v>F0</v>
          </cell>
          <cell r="Y1759" t="str">
            <v>Power</v>
          </cell>
          <cell r="Z1759" t="str">
            <v>F00</v>
          </cell>
          <cell r="AA1759" t="str">
            <v>Power</v>
          </cell>
          <cell r="AB1759" t="str">
            <v>2100</v>
          </cell>
          <cell r="AC1759" t="str">
            <v>40</v>
          </cell>
          <cell r="AD1759" t="str">
            <v>OnGo</v>
          </cell>
        </row>
        <row r="1760">
          <cell r="A1760" t="str">
            <v>P-Z1-F00-108</v>
          </cell>
          <cell r="B1760" t="str">
            <v>5110155000759</v>
          </cell>
          <cell r="C1760" t="str">
            <v>Multi-Countries</v>
          </cell>
          <cell r="D1760" t="str">
            <v/>
          </cell>
          <cell r="E1760" t="str">
            <v/>
          </cell>
          <cell r="F1760" t="str">
            <v/>
          </cell>
          <cell r="G1760" t="str">
            <v/>
          </cell>
          <cell r="H1760" t="str">
            <v/>
          </cell>
          <cell r="I1760" t="str">
            <v/>
          </cell>
          <cell r="J1760">
            <v>15321.46</v>
          </cell>
          <cell r="K1760" t="str">
            <v/>
          </cell>
          <cell r="L1760" t="str">
            <v/>
          </cell>
          <cell r="M1760">
            <v>15321.46</v>
          </cell>
          <cell r="Q1760" t="str">
            <v>SOV</v>
          </cell>
          <cell r="R1760">
            <v>1</v>
          </cell>
          <cell r="T1760" t="str">
            <v>EGL-ASSISTANCE TECHNIQUE POUR ETUDES AMENAGEMENT DE RUZIZI I</v>
          </cell>
          <cell r="U1760" t="str">
            <v>PESD4</v>
          </cell>
          <cell r="V1760" t="str">
            <v>F</v>
          </cell>
          <cell r="W1760" t="str">
            <v>Power</v>
          </cell>
          <cell r="X1760" t="str">
            <v>F0</v>
          </cell>
          <cell r="Y1760" t="str">
            <v>Power</v>
          </cell>
          <cell r="Z1760" t="str">
            <v>F00</v>
          </cell>
          <cell r="AA1760" t="str">
            <v>Power</v>
          </cell>
          <cell r="AB1760" t="str">
            <v>5110</v>
          </cell>
          <cell r="AC1760" t="str">
            <v>41</v>
          </cell>
          <cell r="AD1760" t="str">
            <v>OnGo</v>
          </cell>
        </row>
        <row r="1761">
          <cell r="A1761" t="str">
            <v>P-Z1-F00-117</v>
          </cell>
          <cell r="B1761" t="str">
            <v>2000130021099</v>
          </cell>
          <cell r="C1761" t="str">
            <v>Multi-Countries</v>
          </cell>
          <cell r="D1761" t="str">
            <v/>
          </cell>
          <cell r="E1761" t="str">
            <v/>
          </cell>
          <cell r="F1761" t="str">
            <v/>
          </cell>
          <cell r="G1761" t="str">
            <v/>
          </cell>
          <cell r="H1761" t="str">
            <v/>
          </cell>
          <cell r="I1761" t="str">
            <v/>
          </cell>
          <cell r="J1761" t="str">
            <v/>
          </cell>
          <cell r="K1761">
            <v>10854777.550000001</v>
          </cell>
          <cell r="L1761">
            <v>11277432.35</v>
          </cell>
          <cell r="M1761">
            <v>22132209.899999999</v>
          </cell>
          <cell r="Q1761" t="str">
            <v>NSO</v>
          </cell>
          <cell r="R1761">
            <v>0.5</v>
          </cell>
          <cell r="T1761" t="str">
            <v>FACILITY FOR ENERGY INCLUSION - ON-GRID</v>
          </cell>
          <cell r="U1761" t="str">
            <v>PINS2</v>
          </cell>
          <cell r="V1761" t="str">
            <v>F</v>
          </cell>
          <cell r="W1761" t="str">
            <v>Power</v>
          </cell>
          <cell r="X1761" t="str">
            <v>F0</v>
          </cell>
          <cell r="Y1761" t="str">
            <v>Power</v>
          </cell>
          <cell r="Z1761" t="str">
            <v>F00</v>
          </cell>
          <cell r="AA1761" t="str">
            <v>Power</v>
          </cell>
          <cell r="AB1761" t="str">
            <v>2000</v>
          </cell>
          <cell r="AC1761" t="str">
            <v>10</v>
          </cell>
          <cell r="AD1761" t="str">
            <v>OnGo</v>
          </cell>
        </row>
        <row r="1762">
          <cell r="A1762" t="str">
            <v>P-Z1-F00-117</v>
          </cell>
          <cell r="B1762" t="str">
            <v>5560130001052</v>
          </cell>
          <cell r="C1762" t="str">
            <v>Multi-Countries</v>
          </cell>
          <cell r="D1762" t="str">
            <v/>
          </cell>
          <cell r="E1762" t="str">
            <v/>
          </cell>
          <cell r="F1762" t="str">
            <v/>
          </cell>
          <cell r="G1762" t="str">
            <v/>
          </cell>
          <cell r="H1762" t="str">
            <v/>
          </cell>
          <cell r="I1762" t="str">
            <v/>
          </cell>
          <cell r="J1762" t="str">
            <v/>
          </cell>
          <cell r="K1762">
            <v>12022482.039999999</v>
          </cell>
          <cell r="L1762" t="str">
            <v/>
          </cell>
          <cell r="M1762">
            <v>12022482.039999999</v>
          </cell>
          <cell r="Q1762" t="str">
            <v>NSO</v>
          </cell>
          <cell r="R1762">
            <v>0.5</v>
          </cell>
          <cell r="T1762" t="str">
            <v>FACILITY FOR ENERGY INCLUSION - ON-GRID</v>
          </cell>
          <cell r="U1762" t="str">
            <v>PINS2</v>
          </cell>
          <cell r="V1762" t="str">
            <v>F</v>
          </cell>
          <cell r="W1762" t="str">
            <v>Power</v>
          </cell>
          <cell r="X1762" t="str">
            <v>F0</v>
          </cell>
          <cell r="Y1762" t="str">
            <v>Power</v>
          </cell>
          <cell r="Z1762" t="str">
            <v>F00</v>
          </cell>
          <cell r="AA1762" t="str">
            <v>Power</v>
          </cell>
          <cell r="AB1762" t="str">
            <v>5560</v>
          </cell>
          <cell r="AC1762" t="str">
            <v>10</v>
          </cell>
          <cell r="AD1762" t="str">
            <v>OnGo</v>
          </cell>
        </row>
        <row r="1763">
          <cell r="A1763" t="str">
            <v>P-Z1-F00-124</v>
          </cell>
          <cell r="B1763" t="str">
            <v>2100155041176</v>
          </cell>
          <cell r="C1763" t="str">
            <v>Multi-Countries</v>
          </cell>
          <cell r="D1763" t="str">
            <v/>
          </cell>
          <cell r="E1763" t="str">
            <v/>
          </cell>
          <cell r="F1763" t="str">
            <v/>
          </cell>
          <cell r="G1763" t="str">
            <v/>
          </cell>
          <cell r="H1763" t="str">
            <v/>
          </cell>
          <cell r="I1763" t="str">
            <v/>
          </cell>
          <cell r="J1763" t="str">
            <v/>
          </cell>
          <cell r="K1763">
            <v>229443.75</v>
          </cell>
          <cell r="L1763">
            <v>470246.56</v>
          </cell>
          <cell r="M1763">
            <v>699690.31</v>
          </cell>
          <cell r="Q1763" t="str">
            <v>SOV</v>
          </cell>
          <cell r="R1763">
            <v>1</v>
          </cell>
          <cell r="T1763" t="str">
            <v>CONTINENTAL POWER SYSTEM MASTERPLAN PROJECT – TECHNICAL ASSI</v>
          </cell>
          <cell r="U1763" t="str">
            <v>PESD5</v>
          </cell>
          <cell r="V1763" t="str">
            <v>F</v>
          </cell>
          <cell r="W1763" t="str">
            <v>Power</v>
          </cell>
          <cell r="X1763" t="str">
            <v>F0</v>
          </cell>
          <cell r="Y1763" t="str">
            <v>Power</v>
          </cell>
          <cell r="Z1763" t="str">
            <v>F00</v>
          </cell>
          <cell r="AA1763" t="str">
            <v>Power</v>
          </cell>
          <cell r="AB1763" t="str">
            <v>2100</v>
          </cell>
          <cell r="AC1763" t="str">
            <v>41</v>
          </cell>
          <cell r="AD1763" t="str">
            <v>OnGo</v>
          </cell>
        </row>
        <row r="1764">
          <cell r="A1764" t="str">
            <v>P-Z1-F00-126</v>
          </cell>
          <cell r="B1764" t="str">
            <v>2100155041081</v>
          </cell>
          <cell r="C1764" t="str">
            <v>Multi-Countries</v>
          </cell>
          <cell r="D1764" t="str">
            <v/>
          </cell>
          <cell r="E1764" t="str">
            <v/>
          </cell>
          <cell r="F1764" t="str">
            <v/>
          </cell>
          <cell r="G1764" t="str">
            <v/>
          </cell>
          <cell r="H1764" t="str">
            <v/>
          </cell>
          <cell r="I1764" t="str">
            <v/>
          </cell>
          <cell r="J1764" t="str">
            <v/>
          </cell>
          <cell r="K1764" t="str">
            <v/>
          </cell>
          <cell r="L1764" t="str">
            <v/>
          </cell>
          <cell r="M1764">
            <v>0</v>
          </cell>
          <cell r="Q1764" t="str">
            <v>SOV</v>
          </cell>
          <cell r="R1764">
            <v>1</v>
          </cell>
          <cell r="T1764" t="str">
            <v>SUPPORT TO POWER POOLS - ESTABLISHMENT OF RPAU'S</v>
          </cell>
          <cell r="U1764" t="str">
            <v>PESD1</v>
          </cell>
          <cell r="V1764" t="str">
            <v>F</v>
          </cell>
          <cell r="W1764" t="str">
            <v>Power</v>
          </cell>
          <cell r="X1764" t="str">
            <v>F0</v>
          </cell>
          <cell r="Y1764" t="str">
            <v>Power</v>
          </cell>
          <cell r="Z1764" t="str">
            <v>F00</v>
          </cell>
          <cell r="AA1764" t="str">
            <v>Power</v>
          </cell>
          <cell r="AB1764" t="str">
            <v>2100</v>
          </cell>
          <cell r="AC1764" t="str">
            <v>41</v>
          </cell>
          <cell r="AD1764" t="str">
            <v>APVD</v>
          </cell>
        </row>
        <row r="1765">
          <cell r="A1765" t="str">
            <v>P-Z1-F00-128</v>
          </cell>
          <cell r="B1765" t="str">
            <v>2100155041052</v>
          </cell>
          <cell r="C1765" t="str">
            <v>Multi-Countries</v>
          </cell>
          <cell r="D1765" t="str">
            <v/>
          </cell>
          <cell r="E1765" t="str">
            <v/>
          </cell>
          <cell r="F1765" t="str">
            <v/>
          </cell>
          <cell r="G1765" t="str">
            <v/>
          </cell>
          <cell r="H1765" t="str">
            <v/>
          </cell>
          <cell r="I1765" t="str">
            <v/>
          </cell>
          <cell r="J1765" t="str">
            <v/>
          </cell>
          <cell r="K1765">
            <v>64493.97</v>
          </cell>
          <cell r="L1765" t="str">
            <v/>
          </cell>
          <cell r="M1765">
            <v>64493.97</v>
          </cell>
          <cell r="Q1765" t="str">
            <v>SOV</v>
          </cell>
          <cell r="R1765">
            <v>1</v>
          </cell>
          <cell r="T1765" t="str">
            <v>DESERT TO POWER ADF RPG G5 SAHEL REGION - WAPP</v>
          </cell>
          <cell r="U1765" t="str">
            <v>PERN1</v>
          </cell>
          <cell r="V1765" t="str">
            <v>F</v>
          </cell>
          <cell r="W1765" t="str">
            <v>Power</v>
          </cell>
          <cell r="X1765" t="str">
            <v>F0</v>
          </cell>
          <cell r="Y1765" t="str">
            <v>Power</v>
          </cell>
          <cell r="Z1765" t="str">
            <v>F00</v>
          </cell>
          <cell r="AA1765" t="str">
            <v>Power</v>
          </cell>
          <cell r="AB1765" t="str">
            <v>2100</v>
          </cell>
          <cell r="AC1765" t="str">
            <v>41</v>
          </cell>
          <cell r="AD1765" t="str">
            <v>OnGo</v>
          </cell>
        </row>
        <row r="1766">
          <cell r="A1766" t="str">
            <v>P-Z1-F00-129</v>
          </cell>
          <cell r="B1766" t="str">
            <v>2100155041474</v>
          </cell>
          <cell r="C1766" t="str">
            <v>Multi-Countries</v>
          </cell>
          <cell r="D1766" t="str">
            <v/>
          </cell>
          <cell r="E1766" t="str">
            <v/>
          </cell>
          <cell r="F1766" t="str">
            <v/>
          </cell>
          <cell r="G1766" t="str">
            <v/>
          </cell>
          <cell r="H1766" t="str">
            <v/>
          </cell>
          <cell r="I1766" t="str">
            <v/>
          </cell>
          <cell r="J1766" t="str">
            <v/>
          </cell>
          <cell r="K1766">
            <v>85713.17</v>
          </cell>
          <cell r="L1766" t="str">
            <v/>
          </cell>
          <cell r="M1766">
            <v>85713.17</v>
          </cell>
          <cell r="Q1766" t="str">
            <v>SOV</v>
          </cell>
          <cell r="R1766">
            <v>1</v>
          </cell>
          <cell r="T1766" t="str">
            <v>IGAD- DESERT TO POWER EAST AFRICA REGIONAL POWER PROGRAM</v>
          </cell>
          <cell r="U1766" t="str">
            <v>PERN1</v>
          </cell>
          <cell r="V1766" t="str">
            <v>F</v>
          </cell>
          <cell r="W1766" t="str">
            <v>Power</v>
          </cell>
          <cell r="X1766" t="str">
            <v>F0</v>
          </cell>
          <cell r="Y1766" t="str">
            <v>Power</v>
          </cell>
          <cell r="Z1766" t="str">
            <v>F00</v>
          </cell>
          <cell r="AA1766" t="str">
            <v>Power</v>
          </cell>
          <cell r="AB1766" t="str">
            <v>2100</v>
          </cell>
          <cell r="AC1766" t="str">
            <v>41</v>
          </cell>
          <cell r="AD1766" t="str">
            <v>APVD</v>
          </cell>
        </row>
        <row r="1767">
          <cell r="A1767" t="str">
            <v>P-Z1-F00-130</v>
          </cell>
          <cell r="B1767" t="str">
            <v>2100155041051</v>
          </cell>
          <cell r="C1767" t="str">
            <v>Multi-Countries</v>
          </cell>
          <cell r="D1767" t="str">
            <v/>
          </cell>
          <cell r="E1767" t="str">
            <v/>
          </cell>
          <cell r="F1767" t="str">
            <v/>
          </cell>
          <cell r="G1767" t="str">
            <v/>
          </cell>
          <cell r="H1767" t="str">
            <v/>
          </cell>
          <cell r="I1767" t="str">
            <v/>
          </cell>
          <cell r="J1767" t="str">
            <v/>
          </cell>
          <cell r="K1767">
            <v>55311.11</v>
          </cell>
          <cell r="L1767">
            <v>46955.71</v>
          </cell>
          <cell r="M1767">
            <v>102266.82</v>
          </cell>
          <cell r="Q1767" t="str">
            <v>SOV</v>
          </cell>
          <cell r="R1767">
            <v>1</v>
          </cell>
          <cell r="T1767" t="str">
            <v>DESERT TO POWER ADF15 G5 SAHEL - ECOWAS</v>
          </cell>
          <cell r="U1767" t="str">
            <v>PERN1</v>
          </cell>
          <cell r="V1767" t="str">
            <v>F</v>
          </cell>
          <cell r="W1767" t="str">
            <v>Power</v>
          </cell>
          <cell r="X1767" t="str">
            <v>F0</v>
          </cell>
          <cell r="Y1767" t="str">
            <v>Power</v>
          </cell>
          <cell r="Z1767" t="str">
            <v>F00</v>
          </cell>
          <cell r="AA1767" t="str">
            <v>Power</v>
          </cell>
          <cell r="AB1767" t="str">
            <v>2100</v>
          </cell>
          <cell r="AC1767" t="str">
            <v>41</v>
          </cell>
          <cell r="AD1767" t="str">
            <v>OnGo</v>
          </cell>
        </row>
        <row r="1768">
          <cell r="A1768" t="str">
            <v>P-Z1-FA0-018</v>
          </cell>
          <cell r="B1768" t="str">
            <v>2100150033947</v>
          </cell>
          <cell r="C1768" t="str">
            <v>Gambia</v>
          </cell>
          <cell r="D1768" t="str">
            <v/>
          </cell>
          <cell r="E1768" t="str">
            <v/>
          </cell>
          <cell r="F1768">
            <v>21587.55</v>
          </cell>
          <cell r="G1768">
            <v>124537.54999999999</v>
          </cell>
          <cell r="H1768">
            <v>96869.23000000001</v>
          </cell>
          <cell r="I1768">
            <v>87041.44</v>
          </cell>
          <cell r="J1768" t="str">
            <v/>
          </cell>
          <cell r="K1768">
            <v>27670.21</v>
          </cell>
          <cell r="L1768">
            <v>259066.39</v>
          </cell>
          <cell r="M1768">
            <v>616772.37000000011</v>
          </cell>
          <cell r="Q1768" t="str">
            <v>SOV</v>
          </cell>
          <cell r="R1768">
            <v>0.5</v>
          </cell>
          <cell r="T1768" t="str">
            <v>PROJET ENERGIE OMVG (GAMBIE)</v>
          </cell>
          <cell r="U1768" t="str">
            <v>PESD3</v>
          </cell>
          <cell r="V1768" t="str">
            <v>F</v>
          </cell>
          <cell r="W1768" t="str">
            <v>Power</v>
          </cell>
          <cell r="X1768" t="str">
            <v>FA</v>
          </cell>
          <cell r="Y1768" t="str">
            <v>Electricity</v>
          </cell>
          <cell r="Z1768" t="str">
            <v>FA0</v>
          </cell>
          <cell r="AA1768" t="str">
            <v>Electricity</v>
          </cell>
          <cell r="AB1768" t="str">
            <v>2100</v>
          </cell>
          <cell r="AC1768" t="str">
            <v>10</v>
          </cell>
          <cell r="AD1768" t="str">
            <v>OnGo</v>
          </cell>
        </row>
        <row r="1769">
          <cell r="A1769" t="str">
            <v>P-Z1-FA0-018</v>
          </cell>
          <cell r="B1769" t="str">
            <v>2100155030769</v>
          </cell>
          <cell r="C1769" t="str">
            <v>Gambia</v>
          </cell>
          <cell r="D1769" t="str">
            <v/>
          </cell>
          <cell r="E1769" t="str">
            <v/>
          </cell>
          <cell r="F1769">
            <v>75536.36</v>
          </cell>
          <cell r="G1769" t="str">
            <v/>
          </cell>
          <cell r="H1769">
            <v>238680.97000000003</v>
          </cell>
          <cell r="I1769">
            <v>166605.76000000001</v>
          </cell>
          <cell r="J1769" t="str">
            <v/>
          </cell>
          <cell r="K1769" t="str">
            <v/>
          </cell>
          <cell r="L1769">
            <v>159534.01999999999</v>
          </cell>
          <cell r="M1769">
            <v>640357.11</v>
          </cell>
          <cell r="Q1769" t="str">
            <v>SOV</v>
          </cell>
          <cell r="R1769">
            <v>0.5</v>
          </cell>
          <cell r="T1769" t="str">
            <v>PROJET ENERGIE OMVG (GAMBIE)</v>
          </cell>
          <cell r="U1769" t="str">
            <v>PESD3</v>
          </cell>
          <cell r="V1769" t="str">
            <v>F</v>
          </cell>
          <cell r="W1769" t="str">
            <v>Power</v>
          </cell>
          <cell r="X1769" t="str">
            <v>FA</v>
          </cell>
          <cell r="Y1769" t="str">
            <v>Electricity</v>
          </cell>
          <cell r="Z1769" t="str">
            <v>FA0</v>
          </cell>
          <cell r="AA1769" t="str">
            <v>Electricity</v>
          </cell>
          <cell r="AB1769" t="str">
            <v>2100</v>
          </cell>
          <cell r="AC1769" t="str">
            <v>41</v>
          </cell>
          <cell r="AD1769" t="str">
            <v>OnGo</v>
          </cell>
        </row>
        <row r="1770">
          <cell r="A1770" t="str">
            <v>P-Z1-FA0-030</v>
          </cell>
          <cell r="B1770" t="str">
            <v>5580155000101</v>
          </cell>
          <cell r="C1770" t="str">
            <v>Multi-Countries</v>
          </cell>
          <cell r="D1770" t="str">
            <v/>
          </cell>
          <cell r="E1770">
            <v>833795.38</v>
          </cell>
          <cell r="F1770">
            <v>714875.1</v>
          </cell>
          <cell r="G1770" t="str">
            <v/>
          </cell>
          <cell r="H1770" t="str">
            <v/>
          </cell>
          <cell r="I1770" t="str">
            <v/>
          </cell>
          <cell r="J1770" t="str">
            <v/>
          </cell>
          <cell r="K1770" t="str">
            <v/>
          </cell>
          <cell r="L1770" t="str">
            <v/>
          </cell>
          <cell r="M1770">
            <v>1548670.48</v>
          </cell>
          <cell r="Q1770" t="str">
            <v>SOV</v>
          </cell>
          <cell r="R1770">
            <v>1</v>
          </cell>
          <cell r="T1770" t="str">
            <v>NELSAP INTERCONNECTION PROJECT-NBI</v>
          </cell>
          <cell r="U1770" t="str">
            <v>PIFD1</v>
          </cell>
          <cell r="V1770" t="str">
            <v>F</v>
          </cell>
          <cell r="W1770" t="str">
            <v>Power</v>
          </cell>
          <cell r="X1770" t="str">
            <v>FA</v>
          </cell>
          <cell r="Y1770" t="str">
            <v>Electricity</v>
          </cell>
          <cell r="Z1770" t="str">
            <v>FA0</v>
          </cell>
          <cell r="AA1770" t="str">
            <v>Electricity</v>
          </cell>
          <cell r="AB1770" t="str">
            <v>5580</v>
          </cell>
          <cell r="AC1770" t="str">
            <v>41</v>
          </cell>
          <cell r="AD1770" t="str">
            <v>TERM</v>
          </cell>
        </row>
        <row r="1771">
          <cell r="A1771" t="str">
            <v>P-Z1-FA0-052</v>
          </cell>
          <cell r="B1771" t="str">
            <v>2100150032845</v>
          </cell>
          <cell r="C1771" t="str">
            <v>Tanzania</v>
          </cell>
          <cell r="D1771" t="str">
            <v/>
          </cell>
          <cell r="E1771">
            <v>1060102.6399999999</v>
          </cell>
          <cell r="F1771">
            <v>8948881.6399999987</v>
          </cell>
          <cell r="G1771">
            <v>8989980.5099999998</v>
          </cell>
          <cell r="H1771">
            <v>12197220.179999996</v>
          </cell>
          <cell r="I1771">
            <v>7459861.9799999995</v>
          </cell>
          <cell r="J1771">
            <v>15018137.370000003</v>
          </cell>
          <cell r="K1771">
            <v>7064744.3000000007</v>
          </cell>
          <cell r="L1771">
            <v>6369144.2999999998</v>
          </cell>
          <cell r="M1771">
            <v>67108072.920000002</v>
          </cell>
          <cell r="Q1771" t="str">
            <v>SOV</v>
          </cell>
          <cell r="R1771">
            <v>0.5</v>
          </cell>
          <cell r="T1771" t="str">
            <v>TANZANIA/KENYA - ELECTRICITY INTERCONNECTION (TANZANIA)</v>
          </cell>
          <cell r="U1771" t="str">
            <v>PESD4</v>
          </cell>
          <cell r="V1771" t="str">
            <v>F</v>
          </cell>
          <cell r="W1771" t="str">
            <v>Power</v>
          </cell>
          <cell r="X1771" t="str">
            <v>FA</v>
          </cell>
          <cell r="Y1771" t="str">
            <v>Electricity</v>
          </cell>
          <cell r="Z1771" t="str">
            <v>FA0</v>
          </cell>
          <cell r="AA1771" t="str">
            <v>Electricity</v>
          </cell>
          <cell r="AB1771" t="str">
            <v>2100</v>
          </cell>
          <cell r="AC1771" t="str">
            <v>10</v>
          </cell>
          <cell r="AD1771" t="str">
            <v>OnGo</v>
          </cell>
        </row>
        <row r="1772">
          <cell r="A1772" t="str">
            <v>P-Z1-FA0-052</v>
          </cell>
          <cell r="B1772" t="str">
            <v>6550655000901</v>
          </cell>
          <cell r="C1772" t="str">
            <v>Multi-Countries</v>
          </cell>
          <cell r="D1772" t="str">
            <v/>
          </cell>
          <cell r="E1772" t="str">
            <v/>
          </cell>
          <cell r="F1772" t="str">
            <v/>
          </cell>
          <cell r="G1772" t="str">
            <v/>
          </cell>
          <cell r="H1772" t="str">
            <v/>
          </cell>
          <cell r="I1772" t="str">
            <v/>
          </cell>
          <cell r="J1772" t="str">
            <v/>
          </cell>
          <cell r="K1772" t="str">
            <v/>
          </cell>
          <cell r="L1772" t="str">
            <v/>
          </cell>
          <cell r="M1772">
            <v>0</v>
          </cell>
          <cell r="Q1772" t="str">
            <v>SOV</v>
          </cell>
          <cell r="R1772">
            <v>0.5</v>
          </cell>
          <cell r="T1772" t="str">
            <v>TANZANIA/KENYA - ELECTRICITY INTERCONNECTION (TANZANIA)</v>
          </cell>
          <cell r="U1772" t="str">
            <v>PESD4</v>
          </cell>
          <cell r="V1772" t="str">
            <v>F</v>
          </cell>
          <cell r="W1772" t="str">
            <v>Power</v>
          </cell>
          <cell r="X1772" t="str">
            <v>FA</v>
          </cell>
          <cell r="Y1772" t="str">
            <v>Electricity</v>
          </cell>
          <cell r="Z1772" t="str">
            <v>FA0</v>
          </cell>
          <cell r="AA1772" t="str">
            <v>Electricity</v>
          </cell>
          <cell r="AB1772" t="str">
            <v>6550</v>
          </cell>
          <cell r="AC1772" t="str">
            <v>10</v>
          </cell>
          <cell r="AD1772" t="str">
            <v>OnGo</v>
          </cell>
        </row>
        <row r="1773">
          <cell r="A1773" t="str">
            <v>P-Z1-FA0-055</v>
          </cell>
          <cell r="B1773" t="str">
            <v>5150155002301</v>
          </cell>
          <cell r="C1773" t="str">
            <v>Multi-Countries</v>
          </cell>
          <cell r="D1773" t="str">
            <v/>
          </cell>
          <cell r="E1773" t="str">
            <v/>
          </cell>
          <cell r="F1773" t="str">
            <v/>
          </cell>
          <cell r="G1773">
            <v>241655</v>
          </cell>
          <cell r="H1773">
            <v>63505.71</v>
          </cell>
          <cell r="I1773">
            <v>21281.25</v>
          </cell>
          <cell r="J1773" t="str">
            <v/>
          </cell>
          <cell r="K1773" t="str">
            <v/>
          </cell>
          <cell r="L1773" t="str">
            <v/>
          </cell>
          <cell r="M1773">
            <v>326441.96000000002</v>
          </cell>
          <cell r="Q1773" t="str">
            <v>SOV</v>
          </cell>
          <cell r="R1773">
            <v>1</v>
          </cell>
          <cell r="T1773" t="str">
            <v>NIGERIA-BENIN 330 KV INTERCONNECTION REINFORCEMENT PROJECT</v>
          </cell>
          <cell r="U1773" t="str">
            <v>PICU3</v>
          </cell>
          <cell r="V1773" t="str">
            <v>F</v>
          </cell>
          <cell r="W1773" t="str">
            <v>Power</v>
          </cell>
          <cell r="X1773" t="str">
            <v>FA</v>
          </cell>
          <cell r="Y1773" t="str">
            <v>Electricity</v>
          </cell>
          <cell r="Z1773" t="str">
            <v>FA0</v>
          </cell>
          <cell r="AA1773" t="str">
            <v>Electricity</v>
          </cell>
          <cell r="AB1773" t="str">
            <v>5150</v>
          </cell>
          <cell r="AC1773" t="str">
            <v>41</v>
          </cell>
          <cell r="AD1773" t="str">
            <v>OnGo</v>
          </cell>
        </row>
        <row r="1774">
          <cell r="A1774" t="str">
            <v>P-Z1-FA0-072</v>
          </cell>
          <cell r="B1774" t="str">
            <v>2000200002101</v>
          </cell>
          <cell r="C1774" t="str">
            <v>Cameroon</v>
          </cell>
          <cell r="D1774" t="str">
            <v/>
          </cell>
          <cell r="E1774" t="str">
            <v/>
          </cell>
          <cell r="F1774" t="str">
            <v/>
          </cell>
          <cell r="G1774" t="str">
            <v/>
          </cell>
          <cell r="H1774" t="str">
            <v/>
          </cell>
          <cell r="I1774" t="str">
            <v/>
          </cell>
          <cell r="J1774" t="str">
            <v/>
          </cell>
          <cell r="K1774">
            <v>438246.13</v>
          </cell>
          <cell r="L1774" t="str">
            <v/>
          </cell>
          <cell r="M1774">
            <v>438246.13</v>
          </cell>
          <cell r="Q1774" t="str">
            <v>SOV</v>
          </cell>
          <cell r="R1774">
            <v>0.5</v>
          </cell>
          <cell r="T1774" t="str">
            <v>PROJET D'INTERCONNEXION DES RESEAUX ELECTRIQUES CAMEROUN-TCH</v>
          </cell>
          <cell r="U1774" t="str">
            <v>PESD2</v>
          </cell>
          <cell r="V1774" t="str">
            <v>F</v>
          </cell>
          <cell r="W1774" t="str">
            <v>Power</v>
          </cell>
          <cell r="X1774" t="str">
            <v>FA</v>
          </cell>
          <cell r="Y1774" t="str">
            <v>Electricity</v>
          </cell>
          <cell r="Z1774" t="str">
            <v>FA0</v>
          </cell>
          <cell r="AA1774" t="str">
            <v>Electricity</v>
          </cell>
          <cell r="AB1774" t="str">
            <v>2000</v>
          </cell>
          <cell r="AC1774" t="str">
            <v>10</v>
          </cell>
          <cell r="AD1774" t="str">
            <v>OnGo</v>
          </cell>
        </row>
        <row r="1775">
          <cell r="A1775" t="str">
            <v>P-Z1-FA0-072</v>
          </cell>
          <cell r="B1775" t="str">
            <v>2100150038745</v>
          </cell>
          <cell r="C1775" t="str">
            <v>Cameroon</v>
          </cell>
          <cell r="D1775" t="str">
            <v/>
          </cell>
          <cell r="E1775" t="str">
            <v/>
          </cell>
          <cell r="F1775" t="str">
            <v/>
          </cell>
          <cell r="G1775" t="str">
            <v/>
          </cell>
          <cell r="H1775" t="str">
            <v/>
          </cell>
          <cell r="I1775" t="str">
            <v/>
          </cell>
          <cell r="J1775" t="str">
            <v/>
          </cell>
          <cell r="K1775" t="str">
            <v/>
          </cell>
          <cell r="L1775" t="str">
            <v/>
          </cell>
          <cell r="M1775">
            <v>0</v>
          </cell>
          <cell r="Q1775" t="str">
            <v>SOV</v>
          </cell>
          <cell r="R1775">
            <v>0.5</v>
          </cell>
          <cell r="T1775" t="str">
            <v>PROJET D'INTERCONNEXION DES RESEAUX ELECTRIQUES CAMEROUN-TCH</v>
          </cell>
          <cell r="U1775" t="str">
            <v>PESD2</v>
          </cell>
          <cell r="V1775" t="str">
            <v>F</v>
          </cell>
          <cell r="W1775" t="str">
            <v>Power</v>
          </cell>
          <cell r="X1775" t="str">
            <v>FA</v>
          </cell>
          <cell r="Y1775" t="str">
            <v>Electricity</v>
          </cell>
          <cell r="Z1775" t="str">
            <v>FA0</v>
          </cell>
          <cell r="AA1775" t="str">
            <v>Electricity</v>
          </cell>
          <cell r="AB1775" t="str">
            <v>2100</v>
          </cell>
          <cell r="AC1775" t="str">
            <v>10</v>
          </cell>
          <cell r="AD1775" t="str">
            <v>OnGo</v>
          </cell>
        </row>
        <row r="1776">
          <cell r="A1776" t="str">
            <v>P-Z1-FA0-076</v>
          </cell>
          <cell r="B1776" t="str">
            <v>2100155031719</v>
          </cell>
          <cell r="C1776" t="str">
            <v>Multi-Countries</v>
          </cell>
          <cell r="D1776" t="str">
            <v/>
          </cell>
          <cell r="E1776" t="str">
            <v/>
          </cell>
          <cell r="F1776" t="str">
            <v/>
          </cell>
          <cell r="G1776" t="str">
            <v/>
          </cell>
          <cell r="H1776" t="str">
            <v/>
          </cell>
          <cell r="I1776" t="str">
            <v/>
          </cell>
          <cell r="J1776" t="str">
            <v/>
          </cell>
          <cell r="K1776" t="str">
            <v/>
          </cell>
          <cell r="L1776" t="str">
            <v/>
          </cell>
          <cell r="M1776">
            <v>0</v>
          </cell>
          <cell r="Q1776" t="str">
            <v>SOV</v>
          </cell>
          <cell r="R1776">
            <v>1</v>
          </cell>
          <cell r="T1776" t="str">
            <v>BURUNDI-RUZIZI III HYDROPOWER PROJECT</v>
          </cell>
          <cell r="U1776" t="str">
            <v>PESD4</v>
          </cell>
          <cell r="V1776" t="str">
            <v>F</v>
          </cell>
          <cell r="W1776" t="str">
            <v>Power</v>
          </cell>
          <cell r="X1776" t="str">
            <v>FA</v>
          </cell>
          <cell r="Y1776" t="str">
            <v>Electricity</v>
          </cell>
          <cell r="Z1776" t="str">
            <v>FA0</v>
          </cell>
          <cell r="AA1776" t="str">
            <v>Electricity</v>
          </cell>
          <cell r="AB1776" t="str">
            <v>2100</v>
          </cell>
          <cell r="AC1776" t="str">
            <v>41</v>
          </cell>
          <cell r="AD1776" t="str">
            <v>OnGo</v>
          </cell>
        </row>
        <row r="1777">
          <cell r="A1777" t="str">
            <v>P-Z1-FA0-077</v>
          </cell>
          <cell r="B1777" t="str">
            <v>2100150034844</v>
          </cell>
          <cell r="C1777" t="str">
            <v>Rwanda</v>
          </cell>
          <cell r="D1777" t="str">
            <v/>
          </cell>
          <cell r="E1777" t="str">
            <v/>
          </cell>
          <cell r="F1777" t="str">
            <v/>
          </cell>
          <cell r="G1777" t="str">
            <v/>
          </cell>
          <cell r="H1777" t="str">
            <v/>
          </cell>
          <cell r="I1777" t="str">
            <v/>
          </cell>
          <cell r="J1777" t="str">
            <v/>
          </cell>
          <cell r="K1777" t="str">
            <v/>
          </cell>
          <cell r="L1777" t="str">
            <v/>
          </cell>
          <cell r="M1777">
            <v>0</v>
          </cell>
          <cell r="Q1777" t="str">
            <v>SOV</v>
          </cell>
          <cell r="R1777">
            <v>1</v>
          </cell>
          <cell r="T1777" t="str">
            <v>RWANDA-RUZIZI III HYDROPOWER PROJECT (RWANDA)- PROJECT IMPLE</v>
          </cell>
          <cell r="U1777" t="str">
            <v>PESD4</v>
          </cell>
          <cell r="V1777" t="str">
            <v>F</v>
          </cell>
          <cell r="W1777" t="str">
            <v>Power</v>
          </cell>
          <cell r="X1777" t="str">
            <v>FA</v>
          </cell>
          <cell r="Y1777" t="str">
            <v>Electricity</v>
          </cell>
          <cell r="Z1777" t="str">
            <v>FA0</v>
          </cell>
          <cell r="AA1777" t="str">
            <v>Electricity</v>
          </cell>
          <cell r="AB1777" t="str">
            <v>2100</v>
          </cell>
          <cell r="AC1777" t="str">
            <v>10</v>
          </cell>
          <cell r="AD1777" t="str">
            <v>OnGo</v>
          </cell>
        </row>
        <row r="1778">
          <cell r="A1778" t="str">
            <v>P-Z1-FA0-078</v>
          </cell>
          <cell r="B1778" t="str">
            <v>5900155010502</v>
          </cell>
          <cell r="C1778" t="str">
            <v>Multi-Countries</v>
          </cell>
          <cell r="D1778" t="str">
            <v/>
          </cell>
          <cell r="E1778" t="str">
            <v/>
          </cell>
          <cell r="F1778" t="str">
            <v/>
          </cell>
          <cell r="G1778">
            <v>267681.51</v>
          </cell>
          <cell r="H1778" t="str">
            <v/>
          </cell>
          <cell r="I1778" t="str">
            <v/>
          </cell>
          <cell r="J1778" t="str">
            <v/>
          </cell>
          <cell r="K1778" t="str">
            <v/>
          </cell>
          <cell r="L1778">
            <v>533588.9</v>
          </cell>
          <cell r="M1778">
            <v>801270.41</v>
          </cell>
          <cell r="Q1778" t="str">
            <v>SOV</v>
          </cell>
          <cell r="R1778">
            <v>1</v>
          </cell>
          <cell r="T1778" t="str">
            <v>RUZIZI III - DRC</v>
          </cell>
          <cell r="U1778" t="str">
            <v>PESD2</v>
          </cell>
          <cell r="V1778" t="str">
            <v>F</v>
          </cell>
          <cell r="W1778" t="str">
            <v>Power</v>
          </cell>
          <cell r="X1778" t="str">
            <v>FA</v>
          </cell>
          <cell r="Y1778" t="str">
            <v>Electricity</v>
          </cell>
          <cell r="Z1778" t="str">
            <v>FA0</v>
          </cell>
          <cell r="AA1778" t="str">
            <v>Electricity</v>
          </cell>
          <cell r="AB1778" t="str">
            <v>5900</v>
          </cell>
          <cell r="AC1778" t="str">
            <v>41</v>
          </cell>
          <cell r="AD1778" t="str">
            <v>OnGo</v>
          </cell>
        </row>
        <row r="1779">
          <cell r="A1779" t="str">
            <v>P-Z1-FA0-084</v>
          </cell>
          <cell r="B1779" t="str">
            <v>2100155029817</v>
          </cell>
          <cell r="C1779" t="str">
            <v>Multi-Countries</v>
          </cell>
          <cell r="D1779" t="str">
            <v/>
          </cell>
          <cell r="E1779">
            <v>863351.48</v>
          </cell>
          <cell r="F1779">
            <v>2374154.06</v>
          </cell>
          <cell r="G1779">
            <v>1232123.94</v>
          </cell>
          <cell r="H1779">
            <v>1535321.9</v>
          </cell>
          <cell r="I1779">
            <v>52599.02</v>
          </cell>
          <cell r="J1779">
            <v>16271.470000000001</v>
          </cell>
          <cell r="K1779">
            <v>396717.98</v>
          </cell>
          <cell r="L1779">
            <v>215886.74</v>
          </cell>
          <cell r="M1779">
            <v>6686426.5899999999</v>
          </cell>
          <cell r="Q1779" t="str">
            <v>SOV</v>
          </cell>
          <cell r="R1779">
            <v>1</v>
          </cell>
          <cell r="T1779" t="str">
            <v>AFRICAN NET CENTERS EXCELLENCE ELECT</v>
          </cell>
          <cell r="U1779" t="str">
            <v>PESD2</v>
          </cell>
          <cell r="V1779" t="str">
            <v>F</v>
          </cell>
          <cell r="W1779" t="str">
            <v>Power</v>
          </cell>
          <cell r="X1779" t="str">
            <v>FA</v>
          </cell>
          <cell r="Y1779" t="str">
            <v>Electricity</v>
          </cell>
          <cell r="Z1779" t="str">
            <v>FA0</v>
          </cell>
          <cell r="AA1779" t="str">
            <v>Electricity</v>
          </cell>
          <cell r="AB1779" t="str">
            <v>2100</v>
          </cell>
          <cell r="AC1779" t="str">
            <v>41</v>
          </cell>
          <cell r="AD1779" t="str">
            <v>OnGo</v>
          </cell>
        </row>
        <row r="1780">
          <cell r="A1780" t="str">
            <v>P-Z1-FA0-086</v>
          </cell>
          <cell r="B1780" t="str">
            <v>2100150032846</v>
          </cell>
          <cell r="C1780" t="str">
            <v>Kenya</v>
          </cell>
          <cell r="D1780" t="str">
            <v/>
          </cell>
          <cell r="E1780">
            <v>324570.87</v>
          </cell>
          <cell r="F1780">
            <v>3916173.9</v>
          </cell>
          <cell r="G1780">
            <v>956678.39999999991</v>
          </cell>
          <cell r="H1780">
            <v>6896353.9700000007</v>
          </cell>
          <cell r="I1780">
            <v>2200684.54</v>
          </cell>
          <cell r="J1780">
            <v>3599054.76</v>
          </cell>
          <cell r="K1780">
            <v>1255903.7000000002</v>
          </cell>
          <cell r="L1780">
            <v>2081254.4199999997</v>
          </cell>
          <cell r="M1780">
            <v>21230674.559999995</v>
          </cell>
          <cell r="Q1780" t="str">
            <v>SOV</v>
          </cell>
          <cell r="R1780">
            <v>1</v>
          </cell>
          <cell r="T1780" t="str">
            <v>KENYA - TANZANIA INTERCONNECTION (KENYA)</v>
          </cell>
          <cell r="U1780" t="str">
            <v>PESD4</v>
          </cell>
          <cell r="V1780" t="str">
            <v>F</v>
          </cell>
          <cell r="W1780" t="str">
            <v>Power</v>
          </cell>
          <cell r="X1780" t="str">
            <v>FA</v>
          </cell>
          <cell r="Y1780" t="str">
            <v>Electricity</v>
          </cell>
          <cell r="Z1780" t="str">
            <v>FA0</v>
          </cell>
          <cell r="AA1780" t="str">
            <v>Electricity</v>
          </cell>
          <cell r="AB1780" t="str">
            <v>2100</v>
          </cell>
          <cell r="AC1780" t="str">
            <v>10</v>
          </cell>
          <cell r="AD1780" t="str">
            <v>OnGo</v>
          </cell>
        </row>
        <row r="1781">
          <cell r="A1781" t="str">
            <v>P-Z1-FA0-098</v>
          </cell>
          <cell r="B1781" t="str">
            <v>2100150033944</v>
          </cell>
          <cell r="C1781" t="str">
            <v>Guinea</v>
          </cell>
          <cell r="D1781" t="str">
            <v/>
          </cell>
          <cell r="E1781" t="str">
            <v/>
          </cell>
          <cell r="F1781">
            <v>4757636.25</v>
          </cell>
          <cell r="G1781">
            <v>2364687.63</v>
          </cell>
          <cell r="H1781">
            <v>9512880.3800000008</v>
          </cell>
          <cell r="I1781">
            <v>4128007.59</v>
          </cell>
          <cell r="J1781">
            <v>5830730.6699999999</v>
          </cell>
          <cell r="K1781">
            <v>9764765.2300000023</v>
          </cell>
          <cell r="L1781">
            <v>1735320.09</v>
          </cell>
          <cell r="M1781">
            <v>38094027.840000011</v>
          </cell>
          <cell r="Q1781" t="str">
            <v>SOV</v>
          </cell>
          <cell r="R1781">
            <v>1</v>
          </cell>
          <cell r="T1781" t="str">
            <v>PROJET ENERGIE OMVG (GUINEE)</v>
          </cell>
          <cell r="U1781" t="str">
            <v>PESD3</v>
          </cell>
          <cell r="V1781" t="str">
            <v>F</v>
          </cell>
          <cell r="W1781" t="str">
            <v>Power</v>
          </cell>
          <cell r="X1781" t="str">
            <v>FA</v>
          </cell>
          <cell r="Y1781" t="str">
            <v>Electricity</v>
          </cell>
          <cell r="Z1781" t="str">
            <v>FA0</v>
          </cell>
          <cell r="AA1781" t="str">
            <v>Electricity</v>
          </cell>
          <cell r="AB1781" t="str">
            <v>2100</v>
          </cell>
          <cell r="AC1781" t="str">
            <v>10</v>
          </cell>
          <cell r="AD1781" t="str">
            <v>OnGo</v>
          </cell>
        </row>
        <row r="1782">
          <cell r="A1782" t="str">
            <v>P-Z1-FA0-099</v>
          </cell>
          <cell r="B1782" t="str">
            <v>2100150033945</v>
          </cell>
          <cell r="C1782" t="str">
            <v>Guinea-Bissau</v>
          </cell>
          <cell r="D1782" t="str">
            <v/>
          </cell>
          <cell r="E1782" t="str">
            <v/>
          </cell>
          <cell r="F1782">
            <v>108986.62000000001</v>
          </cell>
          <cell r="G1782">
            <v>189763.75</v>
          </cell>
          <cell r="H1782">
            <v>178227.53999999998</v>
          </cell>
          <cell r="I1782">
            <v>660927.4</v>
          </cell>
          <cell r="J1782">
            <v>156587.24</v>
          </cell>
          <cell r="K1782">
            <v>139761.75</v>
          </cell>
          <cell r="L1782" t="str">
            <v/>
          </cell>
          <cell r="M1782">
            <v>1434254.3</v>
          </cell>
          <cell r="Q1782" t="str">
            <v>SOV</v>
          </cell>
          <cell r="R1782">
            <v>0.5</v>
          </cell>
          <cell r="T1782" t="str">
            <v>PROJET ENERGIE OMVG (GUINEE-BISSAU)</v>
          </cell>
          <cell r="U1782" t="str">
            <v>PESD3</v>
          </cell>
          <cell r="V1782" t="str">
            <v>F</v>
          </cell>
          <cell r="W1782" t="str">
            <v>Power</v>
          </cell>
          <cell r="X1782" t="str">
            <v>FA</v>
          </cell>
          <cell r="Y1782" t="str">
            <v>Electricity</v>
          </cell>
          <cell r="Z1782" t="str">
            <v>FA0</v>
          </cell>
          <cell r="AA1782" t="str">
            <v>Electricity</v>
          </cell>
          <cell r="AB1782" t="str">
            <v>2100</v>
          </cell>
          <cell r="AC1782" t="str">
            <v>10</v>
          </cell>
          <cell r="AD1782" t="str">
            <v>OnGo</v>
          </cell>
        </row>
        <row r="1783">
          <cell r="A1783" t="str">
            <v>P-Z1-FA0-099</v>
          </cell>
          <cell r="B1783" t="str">
            <v>2100155030768</v>
          </cell>
          <cell r="C1783" t="str">
            <v>Guinea-Bissau</v>
          </cell>
          <cell r="D1783" t="str">
            <v/>
          </cell>
          <cell r="E1783" t="str">
            <v/>
          </cell>
          <cell r="F1783">
            <v>73908.52</v>
          </cell>
          <cell r="G1783">
            <v>55483.18</v>
          </cell>
          <cell r="H1783">
            <v>145616.58000000002</v>
          </cell>
          <cell r="I1783">
            <v>44107.96</v>
          </cell>
          <cell r="J1783">
            <v>205894.8</v>
          </cell>
          <cell r="K1783">
            <v>95651.65</v>
          </cell>
          <cell r="L1783" t="str">
            <v/>
          </cell>
          <cell r="M1783">
            <v>620662.69000000006</v>
          </cell>
          <cell r="Q1783" t="str">
            <v>SOV</v>
          </cell>
          <cell r="R1783">
            <v>0.5</v>
          </cell>
          <cell r="T1783" t="str">
            <v>PROJET ENERGIE OMVG (GUINEE-BISSAU)</v>
          </cell>
          <cell r="U1783" t="str">
            <v>PESD3</v>
          </cell>
          <cell r="V1783" t="str">
            <v>F</v>
          </cell>
          <cell r="W1783" t="str">
            <v>Power</v>
          </cell>
          <cell r="X1783" t="str">
            <v>FA</v>
          </cell>
          <cell r="Y1783" t="str">
            <v>Electricity</v>
          </cell>
          <cell r="Z1783" t="str">
            <v>FA0</v>
          </cell>
          <cell r="AA1783" t="str">
            <v>Electricity</v>
          </cell>
          <cell r="AB1783" t="str">
            <v>2100</v>
          </cell>
          <cell r="AC1783" t="str">
            <v>41</v>
          </cell>
          <cell r="AD1783" t="str">
            <v>OnGo</v>
          </cell>
        </row>
        <row r="1784">
          <cell r="A1784" t="str">
            <v>P-Z1-FA0-101</v>
          </cell>
          <cell r="B1784" t="str">
            <v>2100150033946</v>
          </cell>
          <cell r="C1784" t="str">
            <v>Senegal</v>
          </cell>
          <cell r="D1784" t="str">
            <v/>
          </cell>
          <cell r="E1784">
            <v>4580757.83</v>
          </cell>
          <cell r="F1784">
            <v>2084034</v>
          </cell>
          <cell r="G1784">
            <v>3979488.9099999997</v>
          </cell>
          <cell r="H1784">
            <v>3813526.66</v>
          </cell>
          <cell r="I1784">
            <v>3616075.2000000011</v>
          </cell>
          <cell r="J1784">
            <v>6447487.9699999997</v>
          </cell>
          <cell r="K1784">
            <v>1511663.4900000002</v>
          </cell>
          <cell r="L1784">
            <v>3936270.7</v>
          </cell>
          <cell r="M1784">
            <v>29969304.760000002</v>
          </cell>
          <cell r="Q1784" t="str">
            <v>SOV</v>
          </cell>
          <cell r="R1784">
            <v>1</v>
          </cell>
          <cell r="T1784" t="str">
            <v>PROJET ENERGIE OMVG (SENEGAL)</v>
          </cell>
          <cell r="U1784" t="str">
            <v>PESD3</v>
          </cell>
          <cell r="V1784" t="str">
            <v>F</v>
          </cell>
          <cell r="W1784" t="str">
            <v>Power</v>
          </cell>
          <cell r="X1784" t="str">
            <v>FA</v>
          </cell>
          <cell r="Y1784" t="str">
            <v>Electricity</v>
          </cell>
          <cell r="Z1784" t="str">
            <v>FA0</v>
          </cell>
          <cell r="AA1784" t="str">
            <v>Electricity</v>
          </cell>
          <cell r="AB1784" t="str">
            <v>2100</v>
          </cell>
          <cell r="AC1784" t="str">
            <v>10</v>
          </cell>
          <cell r="AD1784" t="str">
            <v>OnGo</v>
          </cell>
        </row>
        <row r="1785">
          <cell r="A1785" t="str">
            <v>P-Z1-FA0-104</v>
          </cell>
          <cell r="B1785" t="str">
            <v>2100155032818</v>
          </cell>
          <cell r="C1785" t="str">
            <v>Multi-Countries</v>
          </cell>
          <cell r="D1785" t="str">
            <v/>
          </cell>
          <cell r="E1785" t="str">
            <v/>
          </cell>
          <cell r="F1785" t="str">
            <v/>
          </cell>
          <cell r="G1785">
            <v>1935119.62</v>
          </cell>
          <cell r="H1785">
            <v>261642.00999999998</v>
          </cell>
          <cell r="I1785">
            <v>595790.02</v>
          </cell>
          <cell r="J1785" t="str">
            <v/>
          </cell>
          <cell r="K1785" t="str">
            <v/>
          </cell>
          <cell r="L1785" t="str">
            <v/>
          </cell>
          <cell r="M1785">
            <v>2792551.65</v>
          </cell>
          <cell r="Q1785" t="str">
            <v>SOV</v>
          </cell>
          <cell r="R1785">
            <v>1</v>
          </cell>
          <cell r="T1785" t="str">
            <v>NELSAP INTERCONNECTION PROJECT - DRC - SUPPLEMENTARY GRANT</v>
          </cell>
          <cell r="U1785" t="str">
            <v>PESD2</v>
          </cell>
          <cell r="V1785" t="str">
            <v>F</v>
          </cell>
          <cell r="W1785" t="str">
            <v>Power</v>
          </cell>
          <cell r="X1785" t="str">
            <v>FA</v>
          </cell>
          <cell r="Y1785" t="str">
            <v>Electricity</v>
          </cell>
          <cell r="Z1785" t="str">
            <v>FA0</v>
          </cell>
          <cell r="AA1785" t="str">
            <v>Electricity</v>
          </cell>
          <cell r="AB1785" t="str">
            <v>2100</v>
          </cell>
          <cell r="AC1785" t="str">
            <v>41</v>
          </cell>
          <cell r="AD1785" t="str">
            <v>OnGo</v>
          </cell>
        </row>
        <row r="1786">
          <cell r="A1786" t="str">
            <v>P-Z1-FA0-105</v>
          </cell>
          <cell r="B1786" t="str">
            <v>2100155031718</v>
          </cell>
          <cell r="C1786" t="str">
            <v>Multi-Countries</v>
          </cell>
          <cell r="D1786" t="str">
            <v/>
          </cell>
          <cell r="E1786">
            <v>105707.9</v>
          </cell>
          <cell r="F1786" t="str">
            <v/>
          </cell>
          <cell r="G1786" t="str">
            <v/>
          </cell>
          <cell r="H1786" t="str">
            <v/>
          </cell>
          <cell r="I1786" t="str">
            <v/>
          </cell>
          <cell r="J1786" t="str">
            <v/>
          </cell>
          <cell r="K1786" t="str">
            <v/>
          </cell>
          <cell r="L1786">
            <v>9732.36</v>
          </cell>
          <cell r="M1786">
            <v>115440.26</v>
          </cell>
          <cell r="Q1786" t="str">
            <v>SOV</v>
          </cell>
          <cell r="R1786">
            <v>1</v>
          </cell>
          <cell r="T1786" t="str">
            <v>BURUNDI- RUZIZI III - APPUI À LA COOPÉRATION, A NTÉGRATION R</v>
          </cell>
          <cell r="U1786" t="str">
            <v>PESD4</v>
          </cell>
          <cell r="V1786" t="str">
            <v>F</v>
          </cell>
          <cell r="W1786" t="str">
            <v>Power</v>
          </cell>
          <cell r="X1786" t="str">
            <v>FA</v>
          </cell>
          <cell r="Y1786" t="str">
            <v>Electricity</v>
          </cell>
          <cell r="Z1786" t="str">
            <v>FA0</v>
          </cell>
          <cell r="AA1786" t="str">
            <v>Electricity</v>
          </cell>
          <cell r="AB1786" t="str">
            <v>2100</v>
          </cell>
          <cell r="AC1786" t="str">
            <v>41</v>
          </cell>
          <cell r="AD1786" t="str">
            <v>OnGo</v>
          </cell>
        </row>
        <row r="1787">
          <cell r="A1787" t="str">
            <v>P-Z1-FA0-109</v>
          </cell>
          <cell r="B1787" t="str">
            <v>2100150034845</v>
          </cell>
          <cell r="C1787" t="str">
            <v>Rwanda</v>
          </cell>
          <cell r="D1787" t="str">
            <v/>
          </cell>
          <cell r="E1787">
            <v>84799.48</v>
          </cell>
          <cell r="F1787" t="str">
            <v/>
          </cell>
          <cell r="G1787" t="str">
            <v/>
          </cell>
          <cell r="H1787" t="str">
            <v/>
          </cell>
          <cell r="I1787" t="str">
            <v/>
          </cell>
          <cell r="J1787" t="str">
            <v/>
          </cell>
          <cell r="K1787" t="str">
            <v/>
          </cell>
          <cell r="L1787" t="str">
            <v/>
          </cell>
          <cell r="M1787">
            <v>84799.48</v>
          </cell>
          <cell r="Q1787" t="str">
            <v>SOV</v>
          </cell>
          <cell r="R1787">
            <v>1</v>
          </cell>
          <cell r="T1787" t="str">
            <v>RWANDA RUZIZI III PROJECT MANAGEMENT AND REGIONAL COOPERATIO</v>
          </cell>
          <cell r="U1787" t="str">
            <v>PESD4</v>
          </cell>
          <cell r="V1787" t="str">
            <v>F</v>
          </cell>
          <cell r="W1787" t="str">
            <v>Power</v>
          </cell>
          <cell r="X1787" t="str">
            <v>FA</v>
          </cell>
          <cell r="Y1787" t="str">
            <v>Electricity</v>
          </cell>
          <cell r="Z1787" t="str">
            <v>FA0</v>
          </cell>
          <cell r="AA1787" t="str">
            <v>Electricity</v>
          </cell>
          <cell r="AB1787" t="str">
            <v>2100</v>
          </cell>
          <cell r="AC1787" t="str">
            <v>10</v>
          </cell>
          <cell r="AD1787" t="str">
            <v>OnGo</v>
          </cell>
        </row>
        <row r="1788">
          <cell r="A1788" t="str">
            <v>P-Z1-FA0-115</v>
          </cell>
          <cell r="B1788" t="str">
            <v>2100150036343</v>
          </cell>
          <cell r="C1788" t="str">
            <v>Uganda</v>
          </cell>
          <cell r="D1788" t="str">
            <v/>
          </cell>
          <cell r="E1788" t="str">
            <v/>
          </cell>
          <cell r="F1788" t="str">
            <v/>
          </cell>
          <cell r="G1788">
            <v>215531.97999999998</v>
          </cell>
          <cell r="H1788">
            <v>817937.62000000011</v>
          </cell>
          <cell r="I1788" t="str">
            <v/>
          </cell>
          <cell r="J1788" t="str">
            <v/>
          </cell>
          <cell r="K1788" t="str">
            <v/>
          </cell>
          <cell r="L1788" t="str">
            <v/>
          </cell>
          <cell r="M1788">
            <v>1033469.6000000001</v>
          </cell>
          <cell r="Q1788" t="str">
            <v>SOV</v>
          </cell>
          <cell r="R1788">
            <v>1</v>
          </cell>
          <cell r="T1788" t="str">
            <v>SUPPLEMENTARY LOAN FOR NELSAP INTERCONNECTION PROJECT - UGAN</v>
          </cell>
          <cell r="U1788" t="str">
            <v>RDGE1</v>
          </cell>
          <cell r="V1788" t="str">
            <v>F</v>
          </cell>
          <cell r="W1788" t="str">
            <v>Power</v>
          </cell>
          <cell r="X1788" t="str">
            <v>FA</v>
          </cell>
          <cell r="Y1788" t="str">
            <v>Electricity</v>
          </cell>
          <cell r="Z1788" t="str">
            <v>FA0</v>
          </cell>
          <cell r="AA1788" t="str">
            <v>Electricity</v>
          </cell>
          <cell r="AB1788" t="str">
            <v>2100</v>
          </cell>
          <cell r="AC1788" t="str">
            <v>10</v>
          </cell>
          <cell r="AD1788" t="str">
            <v>CLSD</v>
          </cell>
        </row>
        <row r="1789">
          <cell r="A1789" t="str">
            <v>P-Z1-FA0-119</v>
          </cell>
          <cell r="B1789" t="str">
            <v>2100150038698</v>
          </cell>
          <cell r="C1789" t="str">
            <v>Niger</v>
          </cell>
          <cell r="D1789" t="str">
            <v/>
          </cell>
          <cell r="E1789" t="str">
            <v/>
          </cell>
          <cell r="F1789" t="str">
            <v/>
          </cell>
          <cell r="G1789" t="str">
            <v/>
          </cell>
          <cell r="H1789" t="str">
            <v/>
          </cell>
          <cell r="I1789" t="str">
            <v/>
          </cell>
          <cell r="J1789">
            <v>1394604.19</v>
          </cell>
          <cell r="K1789">
            <v>3783495.7599999993</v>
          </cell>
          <cell r="L1789">
            <v>3107265.290000001</v>
          </cell>
          <cell r="M1789">
            <v>8285365.2400000002</v>
          </cell>
          <cell r="Q1789" t="str">
            <v>SOV</v>
          </cell>
          <cell r="R1789">
            <v>0.25</v>
          </cell>
          <cell r="T1789" t="str">
            <v>PROJET D'INTERCONNEXION ELECTRIQUE NIGERIA-NIGER-BENIN-BURKI</v>
          </cell>
          <cell r="U1789" t="str">
            <v>PESD3</v>
          </cell>
          <cell r="V1789" t="str">
            <v>F</v>
          </cell>
          <cell r="W1789" t="str">
            <v>Power</v>
          </cell>
          <cell r="X1789" t="str">
            <v>FA</v>
          </cell>
          <cell r="Y1789" t="str">
            <v>Electricity</v>
          </cell>
          <cell r="Z1789" t="str">
            <v>FA0</v>
          </cell>
          <cell r="AA1789" t="str">
            <v>Electricity</v>
          </cell>
          <cell r="AB1789" t="str">
            <v>2100</v>
          </cell>
          <cell r="AC1789" t="str">
            <v>10</v>
          </cell>
          <cell r="AD1789" t="str">
            <v>OnGo</v>
          </cell>
        </row>
        <row r="1790">
          <cell r="A1790" t="str">
            <v>P-Z1-FA0-119</v>
          </cell>
          <cell r="B1790" t="str">
            <v>2100155036218</v>
          </cell>
          <cell r="C1790" t="str">
            <v>Multi-Countries</v>
          </cell>
          <cell r="D1790" t="str">
            <v/>
          </cell>
          <cell r="E1790" t="str">
            <v/>
          </cell>
          <cell r="F1790" t="str">
            <v/>
          </cell>
          <cell r="G1790" t="str">
            <v/>
          </cell>
          <cell r="H1790">
            <v>205850.73</v>
          </cell>
          <cell r="I1790">
            <v>62586.67</v>
          </cell>
          <cell r="J1790">
            <v>26417.74</v>
          </cell>
          <cell r="K1790">
            <v>1473886.45</v>
          </cell>
          <cell r="L1790">
            <v>251736.44</v>
          </cell>
          <cell r="M1790">
            <v>2020478.0299999998</v>
          </cell>
          <cell r="Q1790" t="str">
            <v>SOV</v>
          </cell>
          <cell r="R1790">
            <v>0.25</v>
          </cell>
          <cell r="T1790" t="str">
            <v>PROJET D'INTERCONNEXION ELECTRIQUE NIGERIA-NIGER-BENIN-BURKI</v>
          </cell>
          <cell r="U1790" t="str">
            <v>PESD3</v>
          </cell>
          <cell r="V1790" t="str">
            <v>F</v>
          </cell>
          <cell r="W1790" t="str">
            <v>Power</v>
          </cell>
          <cell r="X1790" t="str">
            <v>FA</v>
          </cell>
          <cell r="Y1790" t="str">
            <v>Electricity</v>
          </cell>
          <cell r="Z1790" t="str">
            <v>FA0</v>
          </cell>
          <cell r="AA1790" t="str">
            <v>Electricity</v>
          </cell>
          <cell r="AB1790" t="str">
            <v>2100</v>
          </cell>
          <cell r="AC1790" t="str">
            <v>41</v>
          </cell>
          <cell r="AD1790" t="str">
            <v>OnGo</v>
          </cell>
        </row>
        <row r="1791">
          <cell r="A1791" t="str">
            <v>P-Z1-FA0-119</v>
          </cell>
          <cell r="B1791" t="str">
            <v>5110155000151</v>
          </cell>
          <cell r="C1791" t="str">
            <v>Multi-Countries</v>
          </cell>
          <cell r="D1791" t="str">
            <v/>
          </cell>
          <cell r="E1791" t="str">
            <v/>
          </cell>
          <cell r="F1791" t="str">
            <v/>
          </cell>
          <cell r="G1791" t="str">
            <v/>
          </cell>
          <cell r="H1791" t="str">
            <v/>
          </cell>
          <cell r="I1791" t="str">
            <v/>
          </cell>
          <cell r="J1791">
            <v>633189.92999999993</v>
          </cell>
          <cell r="K1791">
            <v>1326288.9800000002</v>
          </cell>
          <cell r="L1791">
            <v>744400.58999999985</v>
          </cell>
          <cell r="M1791">
            <v>2703879.5</v>
          </cell>
          <cell r="Q1791" t="str">
            <v>SOV</v>
          </cell>
          <cell r="R1791">
            <v>0.25</v>
          </cell>
          <cell r="T1791" t="str">
            <v>PROJET D'INTERCONNEXION ELECTRIQUE NIGERIA-NIGER-BENIN-BURKI</v>
          </cell>
          <cell r="U1791" t="str">
            <v>PESD3</v>
          </cell>
          <cell r="V1791" t="str">
            <v>F</v>
          </cell>
          <cell r="W1791" t="str">
            <v>Power</v>
          </cell>
          <cell r="X1791" t="str">
            <v>FA</v>
          </cell>
          <cell r="Y1791" t="str">
            <v>Electricity</v>
          </cell>
          <cell r="Z1791" t="str">
            <v>FA0</v>
          </cell>
          <cell r="AA1791" t="str">
            <v>Electricity</v>
          </cell>
          <cell r="AB1791" t="str">
            <v>5110</v>
          </cell>
          <cell r="AC1791" t="str">
            <v>40</v>
          </cell>
          <cell r="AD1791" t="str">
            <v>OnGo</v>
          </cell>
        </row>
        <row r="1792">
          <cell r="A1792" t="str">
            <v>P-Z1-FA0-119</v>
          </cell>
          <cell r="B1792" t="str">
            <v>5900150001801</v>
          </cell>
          <cell r="C1792" t="str">
            <v>Niger</v>
          </cell>
          <cell r="D1792" t="str">
            <v/>
          </cell>
          <cell r="E1792" t="str">
            <v/>
          </cell>
          <cell r="F1792" t="str">
            <v/>
          </cell>
          <cell r="G1792" t="str">
            <v/>
          </cell>
          <cell r="H1792" t="str">
            <v/>
          </cell>
          <cell r="I1792" t="str">
            <v/>
          </cell>
          <cell r="J1792">
            <v>975442.27</v>
          </cell>
          <cell r="K1792">
            <v>3716576.1799999997</v>
          </cell>
          <cell r="L1792">
            <v>4035901.6199999996</v>
          </cell>
          <cell r="M1792">
            <v>8727920.0699999984</v>
          </cell>
          <cell r="Q1792" t="str">
            <v>SOV</v>
          </cell>
          <cell r="R1792">
            <v>0.25</v>
          </cell>
          <cell r="T1792" t="str">
            <v>PROJET D'INTERCONNEXION ELECTRIQUE NIGERIA-NIGER-BENIN-BURKI</v>
          </cell>
          <cell r="U1792" t="str">
            <v>PESD3</v>
          </cell>
          <cell r="V1792" t="str">
            <v>F</v>
          </cell>
          <cell r="W1792" t="str">
            <v>Power</v>
          </cell>
          <cell r="X1792" t="str">
            <v>FA</v>
          </cell>
          <cell r="Y1792" t="str">
            <v>Electricity</v>
          </cell>
          <cell r="Z1792" t="str">
            <v>FA0</v>
          </cell>
          <cell r="AA1792" t="str">
            <v>Electricity</v>
          </cell>
          <cell r="AB1792" t="str">
            <v>5900</v>
          </cell>
          <cell r="AC1792" t="str">
            <v>10</v>
          </cell>
          <cell r="AD1792" t="str">
            <v>OnGo</v>
          </cell>
        </row>
        <row r="1793">
          <cell r="A1793" t="str">
            <v>P-Z1-FA0-139</v>
          </cell>
          <cell r="B1793" t="str">
            <v>5150155002951</v>
          </cell>
          <cell r="C1793" t="str">
            <v>Multi-Countries</v>
          </cell>
          <cell r="D1793" t="str">
            <v/>
          </cell>
          <cell r="E1793" t="str">
            <v/>
          </cell>
          <cell r="F1793" t="str">
            <v/>
          </cell>
          <cell r="G1793" t="str">
            <v/>
          </cell>
          <cell r="H1793" t="str">
            <v/>
          </cell>
          <cell r="I1793" t="str">
            <v/>
          </cell>
          <cell r="J1793" t="str">
            <v/>
          </cell>
          <cell r="K1793" t="str">
            <v/>
          </cell>
          <cell r="L1793">
            <v>98147.51</v>
          </cell>
          <cell r="M1793">
            <v>98147.51</v>
          </cell>
          <cell r="Q1793" t="str">
            <v>SOV</v>
          </cell>
          <cell r="R1793">
            <v>1</v>
          </cell>
          <cell r="T1793" t="str">
            <v>225KV CÔTE D'IVOIRE - LIBÉRIA INTERCONNECTION REINFORCEMENT</v>
          </cell>
          <cell r="U1793" t="str">
            <v>PICU3</v>
          </cell>
          <cell r="V1793" t="str">
            <v>F</v>
          </cell>
          <cell r="W1793" t="str">
            <v>Power</v>
          </cell>
          <cell r="X1793" t="str">
            <v>FA</v>
          </cell>
          <cell r="Y1793" t="str">
            <v>Electricity</v>
          </cell>
          <cell r="Z1793" t="str">
            <v>FA0</v>
          </cell>
          <cell r="AA1793" t="str">
            <v>Electricity</v>
          </cell>
          <cell r="AB1793" t="str">
            <v>5150</v>
          </cell>
          <cell r="AC1793" t="str">
            <v>41</v>
          </cell>
          <cell r="AD1793" t="str">
            <v>APVD</v>
          </cell>
        </row>
        <row r="1794">
          <cell r="A1794" t="str">
            <v>P-Z1-FA0-146</v>
          </cell>
          <cell r="B1794" t="str">
            <v>2100150038699</v>
          </cell>
          <cell r="C1794" t="str">
            <v>Burkina Faso</v>
          </cell>
          <cell r="D1794" t="str">
            <v/>
          </cell>
          <cell r="E1794" t="str">
            <v/>
          </cell>
          <cell r="F1794" t="str">
            <v/>
          </cell>
          <cell r="G1794" t="str">
            <v/>
          </cell>
          <cell r="H1794" t="str">
            <v/>
          </cell>
          <cell r="I1794">
            <v>289479.32</v>
          </cell>
          <cell r="J1794">
            <v>104426.04</v>
          </cell>
          <cell r="K1794" t="str">
            <v/>
          </cell>
          <cell r="L1794">
            <v>4797383.7699999996</v>
          </cell>
          <cell r="M1794">
            <v>5191289.13</v>
          </cell>
          <cell r="Q1794" t="str">
            <v>SOV</v>
          </cell>
          <cell r="R1794">
            <v>0.5</v>
          </cell>
          <cell r="T1794" t="str">
            <v>PROJET INTERCONNEXION ELECTRIQUE NIGERIA-NIGER-BENIN-BURKINA</v>
          </cell>
          <cell r="U1794" t="str">
            <v>PESD3</v>
          </cell>
          <cell r="V1794" t="str">
            <v>F</v>
          </cell>
          <cell r="W1794" t="str">
            <v>Power</v>
          </cell>
          <cell r="X1794" t="str">
            <v>FA</v>
          </cell>
          <cell r="Y1794" t="str">
            <v>Electricity</v>
          </cell>
          <cell r="Z1794" t="str">
            <v>FA0</v>
          </cell>
          <cell r="AA1794" t="str">
            <v>Electricity</v>
          </cell>
          <cell r="AB1794" t="str">
            <v>2100</v>
          </cell>
          <cell r="AC1794" t="str">
            <v>10</v>
          </cell>
          <cell r="AD1794" t="str">
            <v>OnGo</v>
          </cell>
        </row>
        <row r="1795">
          <cell r="A1795" t="str">
            <v>P-Z1-FA0-146</v>
          </cell>
          <cell r="B1795" t="str">
            <v>2100155036219</v>
          </cell>
          <cell r="C1795" t="str">
            <v>Multi-Countries</v>
          </cell>
          <cell r="D1795" t="str">
            <v/>
          </cell>
          <cell r="E1795" t="str">
            <v/>
          </cell>
          <cell r="F1795" t="str">
            <v/>
          </cell>
          <cell r="G1795" t="str">
            <v/>
          </cell>
          <cell r="H1795">
            <v>201256.7</v>
          </cell>
          <cell r="I1795">
            <v>306635.68</v>
          </cell>
          <cell r="J1795" t="str">
            <v/>
          </cell>
          <cell r="K1795">
            <v>398814.02</v>
          </cell>
          <cell r="L1795">
            <v>679653.58000000007</v>
          </cell>
          <cell r="M1795">
            <v>1586359.98</v>
          </cell>
          <cell r="Q1795" t="str">
            <v>SOV</v>
          </cell>
          <cell r="R1795">
            <v>0.5</v>
          </cell>
          <cell r="T1795" t="str">
            <v>PROJET INTERCONNEXION ELECTRIQUE NIGERIA-NIGER-BENIN-BURKINA</v>
          </cell>
          <cell r="U1795" t="str">
            <v>PESD3</v>
          </cell>
          <cell r="V1795" t="str">
            <v>F</v>
          </cell>
          <cell r="W1795" t="str">
            <v>Power</v>
          </cell>
          <cell r="X1795" t="str">
            <v>FA</v>
          </cell>
          <cell r="Y1795" t="str">
            <v>Electricity</v>
          </cell>
          <cell r="Z1795" t="str">
            <v>FA0</v>
          </cell>
          <cell r="AA1795" t="str">
            <v>Electricity</v>
          </cell>
          <cell r="AB1795" t="str">
            <v>2100</v>
          </cell>
          <cell r="AC1795" t="str">
            <v>41</v>
          </cell>
          <cell r="AD1795" t="str">
            <v>OnGo</v>
          </cell>
        </row>
        <row r="1796">
          <cell r="A1796" t="str">
            <v>P-Z1-FA0-148</v>
          </cell>
          <cell r="B1796" t="str">
            <v>2100150038744</v>
          </cell>
          <cell r="C1796" t="str">
            <v>Mali</v>
          </cell>
          <cell r="D1796" t="str">
            <v/>
          </cell>
          <cell r="E1796" t="str">
            <v/>
          </cell>
          <cell r="F1796" t="str">
            <v/>
          </cell>
          <cell r="G1796" t="str">
            <v/>
          </cell>
          <cell r="H1796">
            <v>202980.9</v>
          </cell>
          <cell r="I1796">
            <v>191673.64</v>
          </cell>
          <cell r="J1796">
            <v>704599.47</v>
          </cell>
          <cell r="K1796">
            <v>737348.45000000007</v>
          </cell>
          <cell r="L1796">
            <v>706773.7699999999</v>
          </cell>
          <cell r="M1796">
            <v>2543376.23</v>
          </cell>
          <cell r="Q1796" t="str">
            <v>SOV</v>
          </cell>
          <cell r="R1796">
            <v>0.33333333333333331</v>
          </cell>
          <cell r="T1796" t="str">
            <v>PROJET D'INTERCONNEXION ÉLECTRIQUE EN 225 KV GUINÉE-MALI (MA</v>
          </cell>
          <cell r="U1796" t="str">
            <v>PESD3</v>
          </cell>
          <cell r="V1796" t="str">
            <v>F</v>
          </cell>
          <cell r="W1796" t="str">
            <v>Power</v>
          </cell>
          <cell r="X1796" t="str">
            <v>FA</v>
          </cell>
          <cell r="Y1796" t="str">
            <v>Electricity</v>
          </cell>
          <cell r="Z1796" t="str">
            <v>FA0</v>
          </cell>
          <cell r="AA1796" t="str">
            <v>Electricity</v>
          </cell>
          <cell r="AB1796" t="str">
            <v>2100</v>
          </cell>
          <cell r="AC1796" t="str">
            <v>10</v>
          </cell>
          <cell r="AD1796" t="str">
            <v>OnGo</v>
          </cell>
        </row>
        <row r="1797">
          <cell r="A1797" t="str">
            <v>P-Z1-FA0-148</v>
          </cell>
          <cell r="B1797" t="str">
            <v>2100155036267</v>
          </cell>
          <cell r="C1797" t="str">
            <v>Multi-Countries</v>
          </cell>
          <cell r="D1797" t="str">
            <v/>
          </cell>
          <cell r="E1797" t="str">
            <v/>
          </cell>
          <cell r="F1797" t="str">
            <v/>
          </cell>
          <cell r="G1797">
            <v>193350.18</v>
          </cell>
          <cell r="H1797">
            <v>264501.68</v>
          </cell>
          <cell r="I1797">
            <v>878868</v>
          </cell>
          <cell r="J1797">
            <v>1241260.6000000001</v>
          </cell>
          <cell r="K1797">
            <v>1894605.2099999995</v>
          </cell>
          <cell r="L1797">
            <v>558691.8600000001</v>
          </cell>
          <cell r="M1797">
            <v>5031277.53</v>
          </cell>
          <cell r="Q1797" t="str">
            <v>SOV</v>
          </cell>
          <cell r="R1797">
            <v>0.33333333333333331</v>
          </cell>
          <cell r="T1797" t="str">
            <v>PROJET D'INTERCONNEXION ÉLECTRIQUE EN 225 KV GUINÉE-MALI (MA</v>
          </cell>
          <cell r="U1797" t="str">
            <v>PESD3</v>
          </cell>
          <cell r="V1797" t="str">
            <v>F</v>
          </cell>
          <cell r="W1797" t="str">
            <v>Power</v>
          </cell>
          <cell r="X1797" t="str">
            <v>FA</v>
          </cell>
          <cell r="Y1797" t="str">
            <v>Electricity</v>
          </cell>
          <cell r="Z1797" t="str">
            <v>FA0</v>
          </cell>
          <cell r="AA1797" t="str">
            <v>Electricity</v>
          </cell>
          <cell r="AB1797" t="str">
            <v>2100</v>
          </cell>
          <cell r="AC1797" t="str">
            <v>40</v>
          </cell>
          <cell r="AD1797" t="str">
            <v>OnGo</v>
          </cell>
        </row>
        <row r="1798">
          <cell r="A1798" t="str">
            <v>P-Z1-FA0-148</v>
          </cell>
          <cell r="B1798" t="str">
            <v>5110155000201</v>
          </cell>
          <cell r="C1798" t="str">
            <v>Multi-Countries</v>
          </cell>
          <cell r="D1798" t="str">
            <v/>
          </cell>
          <cell r="E1798" t="str">
            <v/>
          </cell>
          <cell r="F1798" t="str">
            <v/>
          </cell>
          <cell r="G1798" t="str">
            <v/>
          </cell>
          <cell r="H1798">
            <v>107897.21</v>
          </cell>
          <cell r="I1798">
            <v>219914.16</v>
          </cell>
          <cell r="J1798">
            <v>45445.98</v>
          </cell>
          <cell r="K1798" t="str">
            <v/>
          </cell>
          <cell r="L1798">
            <v>568452.14</v>
          </cell>
          <cell r="M1798">
            <v>941709.49</v>
          </cell>
          <cell r="Q1798" t="str">
            <v>SOV</v>
          </cell>
          <cell r="R1798">
            <v>0.33333333333333331</v>
          </cell>
          <cell r="T1798" t="str">
            <v>PROJET D'INTERCONNEXION ÉLECTRIQUE EN 225 KV GUINÉE-MALI (MA</v>
          </cell>
          <cell r="U1798" t="str">
            <v>PESD3</v>
          </cell>
          <cell r="V1798" t="str">
            <v>F</v>
          </cell>
          <cell r="W1798" t="str">
            <v>Power</v>
          </cell>
          <cell r="X1798" t="str">
            <v>FA</v>
          </cell>
          <cell r="Y1798" t="str">
            <v>Electricity</v>
          </cell>
          <cell r="Z1798" t="str">
            <v>FA0</v>
          </cell>
          <cell r="AA1798" t="str">
            <v>Electricity</v>
          </cell>
          <cell r="AB1798" t="str">
            <v>5110</v>
          </cell>
          <cell r="AC1798" t="str">
            <v>41</v>
          </cell>
          <cell r="AD1798" t="str">
            <v>OnGo</v>
          </cell>
        </row>
        <row r="1799">
          <cell r="A1799" t="str">
            <v>P-Z1-FA0-149</v>
          </cell>
          <cell r="B1799" t="str">
            <v>2100150038743</v>
          </cell>
          <cell r="C1799" t="str">
            <v>Guinea</v>
          </cell>
          <cell r="D1799" t="str">
            <v/>
          </cell>
          <cell r="E1799" t="str">
            <v/>
          </cell>
          <cell r="F1799" t="str">
            <v/>
          </cell>
          <cell r="G1799" t="str">
            <v/>
          </cell>
          <cell r="H1799">
            <v>39891.620000000003</v>
          </cell>
          <cell r="I1799" t="str">
            <v/>
          </cell>
          <cell r="J1799">
            <v>1857479.51</v>
          </cell>
          <cell r="K1799">
            <v>1431935.71</v>
          </cell>
          <cell r="L1799">
            <v>180517.5</v>
          </cell>
          <cell r="M1799">
            <v>3509824.34</v>
          </cell>
          <cell r="Q1799" t="str">
            <v>SOV</v>
          </cell>
          <cell r="R1799">
            <v>0.33333333333333331</v>
          </cell>
          <cell r="T1799" t="str">
            <v>PROJET INTERCONNEXION ELECTRIQUE EN 225 KV GUINEE-MALI (GUIN</v>
          </cell>
          <cell r="U1799" t="str">
            <v>PESD3</v>
          </cell>
          <cell r="V1799" t="str">
            <v>F</v>
          </cell>
          <cell r="W1799" t="str">
            <v>Power</v>
          </cell>
          <cell r="X1799" t="str">
            <v>FA</v>
          </cell>
          <cell r="Y1799" t="str">
            <v>Electricity</v>
          </cell>
          <cell r="Z1799" t="str">
            <v>FA0</v>
          </cell>
          <cell r="AA1799" t="str">
            <v>Electricity</v>
          </cell>
          <cell r="AB1799" t="str">
            <v>2100</v>
          </cell>
          <cell r="AC1799" t="str">
            <v>10</v>
          </cell>
          <cell r="AD1799" t="str">
            <v>OnGo</v>
          </cell>
        </row>
        <row r="1800">
          <cell r="A1800" t="str">
            <v>P-Z1-FA0-149</v>
          </cell>
          <cell r="B1800" t="str">
            <v>2100155036266</v>
          </cell>
          <cell r="C1800" t="str">
            <v>Multi-Countries</v>
          </cell>
          <cell r="D1800" t="str">
            <v/>
          </cell>
          <cell r="E1800" t="str">
            <v/>
          </cell>
          <cell r="F1800" t="str">
            <v/>
          </cell>
          <cell r="G1800">
            <v>292031.52</v>
          </cell>
          <cell r="H1800">
            <v>779516.84</v>
          </cell>
          <cell r="I1800">
            <v>477119.99999999994</v>
          </cell>
          <cell r="J1800">
            <v>627401.18999999994</v>
          </cell>
          <cell r="K1800">
            <v>537518.36</v>
          </cell>
          <cell r="L1800">
            <v>242850.4</v>
          </cell>
          <cell r="M1800">
            <v>2956438.3099999996</v>
          </cell>
          <cell r="Q1800" t="str">
            <v>SOV</v>
          </cell>
          <cell r="R1800">
            <v>0.33333333333333331</v>
          </cell>
          <cell r="T1800" t="str">
            <v>PROJET INTERCONNEXION ELECTRIQUE EN 225 KV GUINEE-MALI (GUIN</v>
          </cell>
          <cell r="U1800" t="str">
            <v>PESD3</v>
          </cell>
          <cell r="V1800" t="str">
            <v>F</v>
          </cell>
          <cell r="W1800" t="str">
            <v>Power</v>
          </cell>
          <cell r="X1800" t="str">
            <v>FA</v>
          </cell>
          <cell r="Y1800" t="str">
            <v>Electricity</v>
          </cell>
          <cell r="Z1800" t="str">
            <v>FA0</v>
          </cell>
          <cell r="AA1800" t="str">
            <v>Electricity</v>
          </cell>
          <cell r="AB1800" t="str">
            <v>2100</v>
          </cell>
          <cell r="AC1800" t="str">
            <v>40</v>
          </cell>
          <cell r="AD1800" t="str">
            <v>OnGo</v>
          </cell>
        </row>
        <row r="1801">
          <cell r="A1801" t="str">
            <v>P-Z1-FA0-149</v>
          </cell>
          <cell r="B1801" t="str">
            <v>5110155000052</v>
          </cell>
          <cell r="C1801" t="str">
            <v>Multi-Countries</v>
          </cell>
          <cell r="D1801" t="str">
            <v/>
          </cell>
          <cell r="E1801" t="str">
            <v/>
          </cell>
          <cell r="F1801" t="str">
            <v/>
          </cell>
          <cell r="G1801" t="str">
            <v/>
          </cell>
          <cell r="H1801">
            <v>962510.11</v>
          </cell>
          <cell r="I1801">
            <v>43067.11</v>
          </cell>
          <cell r="J1801">
            <v>353922.41</v>
          </cell>
          <cell r="K1801">
            <v>976657.21</v>
          </cell>
          <cell r="L1801">
            <v>171528.67</v>
          </cell>
          <cell r="M1801">
            <v>2507685.5099999998</v>
          </cell>
          <cell r="Q1801" t="str">
            <v>SOV</v>
          </cell>
          <cell r="R1801">
            <v>0.33333333333333331</v>
          </cell>
          <cell r="T1801" t="str">
            <v>PROJET INTERCONNEXION ELECTRIQUE EN 225 KV GUINEE-MALI (GUIN</v>
          </cell>
          <cell r="U1801" t="str">
            <v>PESD3</v>
          </cell>
          <cell r="V1801" t="str">
            <v>F</v>
          </cell>
          <cell r="W1801" t="str">
            <v>Power</v>
          </cell>
          <cell r="X1801" t="str">
            <v>FA</v>
          </cell>
          <cell r="Y1801" t="str">
            <v>Electricity</v>
          </cell>
          <cell r="Z1801" t="str">
            <v>FA0</v>
          </cell>
          <cell r="AA1801" t="str">
            <v>Electricity</v>
          </cell>
          <cell r="AB1801" t="str">
            <v>5110</v>
          </cell>
          <cell r="AC1801" t="str">
            <v>41</v>
          </cell>
          <cell r="AD1801" t="str">
            <v>OnGo</v>
          </cell>
        </row>
        <row r="1802">
          <cell r="A1802" t="str">
            <v>P-Z1-FA0-152</v>
          </cell>
          <cell r="B1802" t="str">
            <v>5110155000801</v>
          </cell>
          <cell r="C1802" t="str">
            <v>Multi-Countries</v>
          </cell>
          <cell r="D1802" t="str">
            <v/>
          </cell>
          <cell r="E1802" t="str">
            <v/>
          </cell>
          <cell r="F1802" t="str">
            <v/>
          </cell>
          <cell r="G1802" t="str">
            <v/>
          </cell>
          <cell r="H1802" t="str">
            <v/>
          </cell>
          <cell r="I1802" t="str">
            <v/>
          </cell>
          <cell r="J1802" t="str">
            <v/>
          </cell>
          <cell r="K1802" t="str">
            <v/>
          </cell>
          <cell r="L1802" t="str">
            <v/>
          </cell>
          <cell r="M1802">
            <v>0</v>
          </cell>
          <cell r="Q1802" t="str">
            <v>SOV</v>
          </cell>
          <cell r="R1802">
            <v>0.5</v>
          </cell>
          <cell r="T1802" t="str">
            <v>PROJET D'INTERCONNEXION DES RESEAUX ELECTRIQUES CAMEROUN-TCH</v>
          </cell>
          <cell r="U1802" t="str">
            <v>PESD2</v>
          </cell>
          <cell r="V1802" t="str">
            <v>F</v>
          </cell>
          <cell r="W1802" t="str">
            <v>Power</v>
          </cell>
          <cell r="X1802" t="str">
            <v>FA</v>
          </cell>
          <cell r="Y1802" t="str">
            <v>Electricity</v>
          </cell>
          <cell r="Z1802" t="str">
            <v>FA0</v>
          </cell>
          <cell r="AA1802" t="str">
            <v>Electricity</v>
          </cell>
          <cell r="AB1802" t="str">
            <v>5110</v>
          </cell>
          <cell r="AC1802" t="str">
            <v>41</v>
          </cell>
          <cell r="AD1802" t="str">
            <v>APVD</v>
          </cell>
        </row>
        <row r="1803">
          <cell r="A1803" t="str">
            <v>P-Z1-FA0-152</v>
          </cell>
          <cell r="B1803" t="str">
            <v>5900155012952</v>
          </cell>
          <cell r="C1803" t="str">
            <v>Multi-Countries</v>
          </cell>
          <cell r="D1803" t="str">
            <v/>
          </cell>
          <cell r="E1803" t="str">
            <v/>
          </cell>
          <cell r="F1803" t="str">
            <v/>
          </cell>
          <cell r="G1803" t="str">
            <v/>
          </cell>
          <cell r="H1803" t="str">
            <v/>
          </cell>
          <cell r="I1803" t="str">
            <v/>
          </cell>
          <cell r="J1803" t="str">
            <v/>
          </cell>
          <cell r="K1803" t="str">
            <v/>
          </cell>
          <cell r="L1803">
            <v>58308.33</v>
          </cell>
          <cell r="M1803">
            <v>58308.33</v>
          </cell>
          <cell r="Q1803" t="str">
            <v>SOV</v>
          </cell>
          <cell r="R1803">
            <v>0.5</v>
          </cell>
          <cell r="T1803" t="str">
            <v>PROJET D'INTERCONNEXION DES RESEAUX ELECTRIQUES CAMEROUN-TCH</v>
          </cell>
          <cell r="U1803" t="str">
            <v>PESD2</v>
          </cell>
          <cell r="V1803" t="str">
            <v>F</v>
          </cell>
          <cell r="W1803" t="str">
            <v>Power</v>
          </cell>
          <cell r="X1803" t="str">
            <v>FA</v>
          </cell>
          <cell r="Y1803" t="str">
            <v>Electricity</v>
          </cell>
          <cell r="Z1803" t="str">
            <v>FA0</v>
          </cell>
          <cell r="AA1803" t="str">
            <v>Electricity</v>
          </cell>
          <cell r="AB1803" t="str">
            <v>5900</v>
          </cell>
          <cell r="AC1803" t="str">
            <v>41</v>
          </cell>
          <cell r="AD1803" t="str">
            <v>APVD</v>
          </cell>
        </row>
        <row r="1804">
          <cell r="A1804" t="str">
            <v>P-Z1-FA0-162</v>
          </cell>
          <cell r="B1804" t="str">
            <v>2000200003502</v>
          </cell>
          <cell r="C1804" t="str">
            <v>Kenya</v>
          </cell>
          <cell r="D1804" t="str">
            <v/>
          </cell>
          <cell r="E1804" t="str">
            <v/>
          </cell>
          <cell r="F1804" t="str">
            <v/>
          </cell>
          <cell r="G1804" t="str">
            <v/>
          </cell>
          <cell r="H1804" t="str">
            <v/>
          </cell>
          <cell r="I1804" t="str">
            <v/>
          </cell>
          <cell r="J1804">
            <v>7168381.4799999995</v>
          </cell>
          <cell r="K1804">
            <v>1726058.38</v>
          </cell>
          <cell r="L1804">
            <v>2851010.67</v>
          </cell>
          <cell r="M1804">
            <v>11745450.529999999</v>
          </cell>
          <cell r="Q1804" t="str">
            <v>SOV</v>
          </cell>
          <cell r="R1804">
            <v>1</v>
          </cell>
          <cell r="T1804" t="str">
            <v>SUPPLEMENTARY FINANCING : ETHIOPIA - KENYA ELECTRICITY HIGHW</v>
          </cell>
          <cell r="U1804" t="str">
            <v>PESD4</v>
          </cell>
          <cell r="V1804" t="str">
            <v>F</v>
          </cell>
          <cell r="W1804" t="str">
            <v>Power</v>
          </cell>
          <cell r="X1804" t="str">
            <v>FA</v>
          </cell>
          <cell r="Y1804" t="str">
            <v>Electricity</v>
          </cell>
          <cell r="Z1804" t="str">
            <v>FA0</v>
          </cell>
          <cell r="AA1804" t="str">
            <v>Electricity</v>
          </cell>
          <cell r="AB1804" t="str">
            <v>2000</v>
          </cell>
          <cell r="AC1804" t="str">
            <v>10</v>
          </cell>
          <cell r="AD1804" t="str">
            <v>OnGo</v>
          </cell>
        </row>
        <row r="1805">
          <cell r="A1805" t="str">
            <v>P-Z1-FA0-164</v>
          </cell>
          <cell r="B1805" t="str">
            <v>2100155040366</v>
          </cell>
          <cell r="C1805" t="str">
            <v>Multi-Countries</v>
          </cell>
          <cell r="D1805" t="str">
            <v/>
          </cell>
          <cell r="E1805" t="str">
            <v/>
          </cell>
          <cell r="F1805" t="str">
            <v/>
          </cell>
          <cell r="G1805" t="str">
            <v/>
          </cell>
          <cell r="H1805" t="str">
            <v/>
          </cell>
          <cell r="I1805">
            <v>46278.28</v>
          </cell>
          <cell r="J1805">
            <v>1341333.17</v>
          </cell>
          <cell r="K1805">
            <v>22422.57</v>
          </cell>
          <cell r="L1805">
            <v>3704780.7199999997</v>
          </cell>
          <cell r="M1805">
            <v>5114814.74</v>
          </cell>
          <cell r="Q1805" t="str">
            <v>SOV</v>
          </cell>
          <cell r="R1805">
            <v>1</v>
          </cell>
          <cell r="T1805" t="str">
            <v>TEMANE TRANSMISSION PROJECT (TTP)</v>
          </cell>
          <cell r="U1805" t="str">
            <v>PESD5</v>
          </cell>
          <cell r="V1805" t="str">
            <v>F</v>
          </cell>
          <cell r="W1805" t="str">
            <v>Power</v>
          </cell>
          <cell r="X1805" t="str">
            <v>FA</v>
          </cell>
          <cell r="Y1805" t="str">
            <v>Electricity</v>
          </cell>
          <cell r="Z1805" t="str">
            <v>FA0</v>
          </cell>
          <cell r="AA1805" t="str">
            <v>Electricity</v>
          </cell>
          <cell r="AB1805" t="str">
            <v>2100</v>
          </cell>
          <cell r="AC1805" t="str">
            <v>41</v>
          </cell>
          <cell r="AD1805" t="str">
            <v>OnGo</v>
          </cell>
        </row>
        <row r="1806">
          <cell r="A1806" t="str">
            <v>P-Z1-FA0-165</v>
          </cell>
          <cell r="B1806" t="str">
            <v>5150155002803</v>
          </cell>
          <cell r="C1806" t="str">
            <v>Multi-Countries</v>
          </cell>
          <cell r="D1806" t="str">
            <v/>
          </cell>
          <cell r="E1806" t="str">
            <v/>
          </cell>
          <cell r="F1806" t="str">
            <v/>
          </cell>
          <cell r="G1806" t="str">
            <v/>
          </cell>
          <cell r="H1806" t="str">
            <v/>
          </cell>
          <cell r="I1806">
            <v>10404.299999999999</v>
          </cell>
          <cell r="J1806" t="str">
            <v/>
          </cell>
          <cell r="K1806" t="str">
            <v/>
          </cell>
          <cell r="L1806" t="str">
            <v/>
          </cell>
          <cell r="M1806">
            <v>10404.299999999999</v>
          </cell>
          <cell r="Q1806" t="str">
            <v>SOV</v>
          </cell>
          <cell r="R1806">
            <v>1</v>
          </cell>
          <cell r="T1806" t="str">
            <v>PROJET HYDROELECTRIQUE RUZIZI IV-ETATS DES GRANDS LACS-EGL</v>
          </cell>
          <cell r="U1806" t="str">
            <v>PESD1</v>
          </cell>
          <cell r="V1806" t="str">
            <v>F</v>
          </cell>
          <cell r="W1806" t="str">
            <v>Power</v>
          </cell>
          <cell r="X1806" t="str">
            <v>FA</v>
          </cell>
          <cell r="Y1806" t="str">
            <v>Electricity</v>
          </cell>
          <cell r="Z1806" t="str">
            <v>FA0</v>
          </cell>
          <cell r="AA1806" t="str">
            <v>Electricity</v>
          </cell>
          <cell r="AB1806" t="str">
            <v>5150</v>
          </cell>
          <cell r="AC1806" t="str">
            <v>41</v>
          </cell>
          <cell r="AD1806" t="str">
            <v>APVD</v>
          </cell>
        </row>
        <row r="1807">
          <cell r="A1807" t="str">
            <v>P-Z1-FA0-172</v>
          </cell>
          <cell r="B1807" t="str">
            <v>5150155003052</v>
          </cell>
          <cell r="C1807" t="str">
            <v>Multi-Countries</v>
          </cell>
          <cell r="D1807" t="str">
            <v/>
          </cell>
          <cell r="E1807" t="str">
            <v/>
          </cell>
          <cell r="F1807" t="str">
            <v/>
          </cell>
          <cell r="G1807" t="str">
            <v/>
          </cell>
          <cell r="H1807" t="str">
            <v/>
          </cell>
          <cell r="I1807" t="str">
            <v/>
          </cell>
          <cell r="J1807" t="str">
            <v/>
          </cell>
          <cell r="K1807" t="str">
            <v/>
          </cell>
          <cell r="L1807">
            <v>98670.79</v>
          </cell>
          <cell r="M1807">
            <v>98670.79</v>
          </cell>
          <cell r="Q1807" t="str">
            <v>SOV</v>
          </cell>
          <cell r="R1807">
            <v>1</v>
          </cell>
          <cell r="T1807" t="str">
            <v>330 KV GHANA–BURKINA–MALI INTERCONNECTION PROJECT STUDY-WAPP</v>
          </cell>
          <cell r="U1807" t="str">
            <v>PICU3</v>
          </cell>
          <cell r="V1807" t="str">
            <v>F</v>
          </cell>
          <cell r="W1807" t="str">
            <v>Power</v>
          </cell>
          <cell r="X1807" t="str">
            <v>FA</v>
          </cell>
          <cell r="Y1807" t="str">
            <v>Electricity</v>
          </cell>
          <cell r="Z1807" t="str">
            <v>FA0</v>
          </cell>
          <cell r="AA1807" t="str">
            <v>Electricity</v>
          </cell>
          <cell r="AB1807" t="str">
            <v>5150</v>
          </cell>
          <cell r="AC1807" t="str">
            <v>41</v>
          </cell>
          <cell r="AD1807" t="str">
            <v>APVD</v>
          </cell>
        </row>
        <row r="1808">
          <cell r="A1808" t="str">
            <v>P-Z1-FA0-177</v>
          </cell>
          <cell r="B1808" t="str">
            <v>5110155000752</v>
          </cell>
          <cell r="C1808" t="str">
            <v>Multi-Countries</v>
          </cell>
          <cell r="D1808" t="str">
            <v/>
          </cell>
          <cell r="E1808" t="str">
            <v/>
          </cell>
          <cell r="F1808" t="str">
            <v/>
          </cell>
          <cell r="G1808" t="str">
            <v/>
          </cell>
          <cell r="H1808" t="str">
            <v/>
          </cell>
          <cell r="I1808" t="str">
            <v/>
          </cell>
          <cell r="J1808">
            <v>7501.95</v>
          </cell>
          <cell r="K1808">
            <v>3147586.7199999997</v>
          </cell>
          <cell r="L1808">
            <v>760046.84000000008</v>
          </cell>
          <cell r="M1808">
            <v>3915135.51</v>
          </cell>
          <cell r="Q1808" t="str">
            <v>SOV</v>
          </cell>
          <cell r="R1808">
            <v>1</v>
          </cell>
          <cell r="T1808" t="str">
            <v>BURUNDI- MULTINATIONAL D'INTERCONNEXION DES RESEAUX ELECTRIQ</v>
          </cell>
          <cell r="U1808" t="str">
            <v>PESD4</v>
          </cell>
          <cell r="V1808" t="str">
            <v>F</v>
          </cell>
          <cell r="W1808" t="str">
            <v>Power</v>
          </cell>
          <cell r="X1808" t="str">
            <v>FA</v>
          </cell>
          <cell r="Y1808" t="str">
            <v>Electricity</v>
          </cell>
          <cell r="Z1808" t="str">
            <v>FA0</v>
          </cell>
          <cell r="AA1808" t="str">
            <v>Electricity</v>
          </cell>
          <cell r="AB1808" t="str">
            <v>5110</v>
          </cell>
          <cell r="AC1808" t="str">
            <v>41</v>
          </cell>
          <cell r="AD1808" t="str">
            <v>OnGo</v>
          </cell>
        </row>
        <row r="1809">
          <cell r="A1809" t="str">
            <v>P-Z1-FA0-179</v>
          </cell>
          <cell r="B1809" t="str">
            <v>2100155041053</v>
          </cell>
          <cell r="C1809" t="str">
            <v>Multi-Countries</v>
          </cell>
          <cell r="D1809" t="str">
            <v/>
          </cell>
          <cell r="E1809" t="str">
            <v/>
          </cell>
          <cell r="F1809" t="str">
            <v/>
          </cell>
          <cell r="G1809" t="str">
            <v/>
          </cell>
          <cell r="H1809" t="str">
            <v/>
          </cell>
          <cell r="I1809" t="str">
            <v/>
          </cell>
          <cell r="J1809" t="str">
            <v/>
          </cell>
          <cell r="K1809" t="str">
            <v/>
          </cell>
          <cell r="L1809" t="str">
            <v/>
          </cell>
          <cell r="M1809">
            <v>0</v>
          </cell>
          <cell r="Q1809" t="str">
            <v>SOV</v>
          </cell>
          <cell r="R1809">
            <v>1</v>
          </cell>
          <cell r="T1809" t="str">
            <v>ETHIOPIA-DJIBOUTI SECOND POWER INTERCONNECTION PROJECT</v>
          </cell>
          <cell r="U1809" t="str">
            <v>PESD4</v>
          </cell>
          <cell r="V1809" t="str">
            <v>F</v>
          </cell>
          <cell r="W1809" t="str">
            <v>Power</v>
          </cell>
          <cell r="X1809" t="str">
            <v>FA</v>
          </cell>
          <cell r="Y1809" t="str">
            <v>Electricity</v>
          </cell>
          <cell r="Z1809" t="str">
            <v>FA0</v>
          </cell>
          <cell r="AA1809" t="str">
            <v>Electricity</v>
          </cell>
          <cell r="AB1809" t="str">
            <v>2100</v>
          </cell>
          <cell r="AC1809" t="str">
            <v>41</v>
          </cell>
          <cell r="AD1809" t="str">
            <v>OnGo</v>
          </cell>
        </row>
        <row r="1810">
          <cell r="A1810" t="str">
            <v>P-Z1-FA0-180</v>
          </cell>
          <cell r="B1810" t="str">
            <v>2100155041054</v>
          </cell>
          <cell r="C1810" t="str">
            <v>Multi-Countries</v>
          </cell>
          <cell r="D1810" t="str">
            <v/>
          </cell>
          <cell r="E1810" t="str">
            <v/>
          </cell>
          <cell r="F1810" t="str">
            <v/>
          </cell>
          <cell r="G1810" t="str">
            <v/>
          </cell>
          <cell r="H1810" t="str">
            <v/>
          </cell>
          <cell r="I1810" t="str">
            <v/>
          </cell>
          <cell r="J1810" t="str">
            <v/>
          </cell>
          <cell r="K1810">
            <v>45758.53</v>
          </cell>
          <cell r="L1810">
            <v>47264.24</v>
          </cell>
          <cell r="M1810">
            <v>93022.76999999999</v>
          </cell>
          <cell r="Q1810" t="str">
            <v>SOV</v>
          </cell>
          <cell r="R1810">
            <v>1</v>
          </cell>
          <cell r="T1810" t="str">
            <v>DJIBOUTI-ETHIOPIA -SECOND POWER INTERCONNECTION (DJIBOUTI)</v>
          </cell>
          <cell r="U1810" t="str">
            <v>PESD4</v>
          </cell>
          <cell r="V1810" t="str">
            <v>F</v>
          </cell>
          <cell r="W1810" t="str">
            <v>Power</v>
          </cell>
          <cell r="X1810" t="str">
            <v>FA</v>
          </cell>
          <cell r="Y1810" t="str">
            <v>Electricity</v>
          </cell>
          <cell r="Z1810" t="str">
            <v>FA0</v>
          </cell>
          <cell r="AA1810" t="str">
            <v>Electricity</v>
          </cell>
          <cell r="AB1810" t="str">
            <v>2100</v>
          </cell>
          <cell r="AC1810" t="str">
            <v>41</v>
          </cell>
          <cell r="AD1810" t="str">
            <v>OnGo</v>
          </cell>
        </row>
        <row r="1811">
          <cell r="A1811" t="str">
            <v>P-Z1-FA0-181</v>
          </cell>
          <cell r="B1811" t="str">
            <v>2100155041061</v>
          </cell>
          <cell r="C1811" t="str">
            <v>Multi-Countries</v>
          </cell>
          <cell r="D1811" t="str">
            <v/>
          </cell>
          <cell r="E1811" t="str">
            <v/>
          </cell>
          <cell r="F1811" t="str">
            <v/>
          </cell>
          <cell r="G1811" t="str">
            <v/>
          </cell>
          <cell r="H1811" t="str">
            <v/>
          </cell>
          <cell r="I1811" t="str">
            <v/>
          </cell>
          <cell r="J1811" t="str">
            <v/>
          </cell>
          <cell r="K1811" t="str">
            <v/>
          </cell>
          <cell r="L1811" t="str">
            <v/>
          </cell>
          <cell r="M1811">
            <v>0</v>
          </cell>
          <cell r="Q1811" t="str">
            <v>SOV</v>
          </cell>
          <cell r="R1811">
            <v>1</v>
          </cell>
          <cell r="T1811" t="str">
            <v>REGIONAL HARMONIZATION OF REGULATORY FRAMEWORKS AND TOOLS FO</v>
          </cell>
          <cell r="U1811" t="str">
            <v>PESR1</v>
          </cell>
          <cell r="V1811" t="str">
            <v>F</v>
          </cell>
          <cell r="W1811" t="str">
            <v>Power</v>
          </cell>
          <cell r="X1811" t="str">
            <v>FA</v>
          </cell>
          <cell r="Y1811" t="str">
            <v>Electricity</v>
          </cell>
          <cell r="Z1811" t="str">
            <v>FA0</v>
          </cell>
          <cell r="AA1811" t="str">
            <v>Electricity</v>
          </cell>
          <cell r="AB1811" t="str">
            <v>2100</v>
          </cell>
          <cell r="AC1811" t="str">
            <v>41</v>
          </cell>
          <cell r="AD1811" t="str">
            <v>APVD</v>
          </cell>
        </row>
        <row r="1812">
          <cell r="A1812" t="str">
            <v>P-Z1-FA0-186</v>
          </cell>
          <cell r="B1812" t="str">
            <v>2100155041058</v>
          </cell>
          <cell r="C1812" t="str">
            <v>Multi-Countries</v>
          </cell>
          <cell r="D1812" t="str">
            <v/>
          </cell>
          <cell r="E1812" t="str">
            <v/>
          </cell>
          <cell r="F1812" t="str">
            <v/>
          </cell>
          <cell r="G1812" t="str">
            <v/>
          </cell>
          <cell r="H1812" t="str">
            <v/>
          </cell>
          <cell r="I1812" t="str">
            <v/>
          </cell>
          <cell r="J1812" t="str">
            <v/>
          </cell>
          <cell r="K1812">
            <v>71171.92</v>
          </cell>
          <cell r="L1812">
            <v>21135.79</v>
          </cell>
          <cell r="M1812">
            <v>92307.709999999992</v>
          </cell>
          <cell r="Q1812" t="str">
            <v>SOV</v>
          </cell>
          <cell r="R1812">
            <v>1</v>
          </cell>
          <cell r="T1812" t="str">
            <v>REGIONAL HARMONIZATION OF ELECTRICITY SECTOR REGULATORY FRAM</v>
          </cell>
          <cell r="U1812" t="str">
            <v>PESR1</v>
          </cell>
          <cell r="V1812" t="str">
            <v>F</v>
          </cell>
          <cell r="W1812" t="str">
            <v>Power</v>
          </cell>
          <cell r="X1812" t="str">
            <v>FA</v>
          </cell>
          <cell r="Y1812" t="str">
            <v>Electricity</v>
          </cell>
          <cell r="Z1812" t="str">
            <v>FA0</v>
          </cell>
          <cell r="AA1812" t="str">
            <v>Electricity</v>
          </cell>
          <cell r="AB1812" t="str">
            <v>2100</v>
          </cell>
          <cell r="AC1812" t="str">
            <v>41</v>
          </cell>
          <cell r="AD1812" t="str">
            <v>OnGo</v>
          </cell>
        </row>
        <row r="1813">
          <cell r="A1813" t="str">
            <v>P-Z1-FA0-189</v>
          </cell>
          <cell r="B1813" t="str">
            <v>2100155041676</v>
          </cell>
          <cell r="C1813" t="str">
            <v>Multi-Countries</v>
          </cell>
          <cell r="D1813" t="str">
            <v/>
          </cell>
          <cell r="E1813" t="str">
            <v/>
          </cell>
          <cell r="F1813" t="str">
            <v/>
          </cell>
          <cell r="G1813" t="str">
            <v/>
          </cell>
          <cell r="H1813" t="str">
            <v/>
          </cell>
          <cell r="I1813" t="str">
            <v/>
          </cell>
          <cell r="J1813" t="str">
            <v/>
          </cell>
          <cell r="K1813" t="str">
            <v/>
          </cell>
          <cell r="L1813">
            <v>310927.3</v>
          </cell>
          <cell r="M1813">
            <v>310927.3</v>
          </cell>
          <cell r="Q1813" t="str">
            <v>SOV</v>
          </cell>
          <cell r="R1813">
            <v>1</v>
          </cell>
          <cell r="T1813" t="str">
            <v>TOOLS FOR REGIONAL HARMONISATION OF REGULATORY FRAMEWORKS IN</v>
          </cell>
          <cell r="U1813" t="str">
            <v>PESR1</v>
          </cell>
          <cell r="V1813" t="str">
            <v>F</v>
          </cell>
          <cell r="W1813" t="str">
            <v>Power</v>
          </cell>
          <cell r="X1813" t="str">
            <v>FA</v>
          </cell>
          <cell r="Y1813" t="str">
            <v>Electricity</v>
          </cell>
          <cell r="Z1813" t="str">
            <v>FA0</v>
          </cell>
          <cell r="AA1813" t="str">
            <v>Electricity</v>
          </cell>
          <cell r="AB1813" t="str">
            <v>2100</v>
          </cell>
          <cell r="AC1813" t="str">
            <v>40</v>
          </cell>
          <cell r="AD1813" t="str">
            <v>OnGo</v>
          </cell>
        </row>
        <row r="1814">
          <cell r="A1814" t="str">
            <v>P-Z1-FA0-190</v>
          </cell>
          <cell r="B1814" t="str">
            <v>5150155003301</v>
          </cell>
          <cell r="C1814" t="str">
            <v>Multi-Countries</v>
          </cell>
          <cell r="D1814" t="str">
            <v/>
          </cell>
          <cell r="E1814" t="str">
            <v/>
          </cell>
          <cell r="F1814" t="str">
            <v/>
          </cell>
          <cell r="G1814" t="str">
            <v/>
          </cell>
          <cell r="H1814" t="str">
            <v/>
          </cell>
          <cell r="I1814" t="str">
            <v/>
          </cell>
          <cell r="J1814" t="str">
            <v/>
          </cell>
          <cell r="K1814" t="str">
            <v/>
          </cell>
          <cell r="L1814" t="str">
            <v/>
          </cell>
          <cell r="M1814">
            <v>0</v>
          </cell>
          <cell r="Q1814" t="str">
            <v>SOV</v>
          </cell>
          <cell r="R1814">
            <v>1</v>
          </cell>
          <cell r="T1814" t="str">
            <v>MOZAMBIQUE-TANZANIA INTERCONNECTOR</v>
          </cell>
          <cell r="U1814" t="str">
            <v>PESD1</v>
          </cell>
          <cell r="V1814" t="str">
            <v>F</v>
          </cell>
          <cell r="W1814" t="str">
            <v>Power</v>
          </cell>
          <cell r="X1814" t="str">
            <v>FA</v>
          </cell>
          <cell r="Y1814" t="str">
            <v>Electricity</v>
          </cell>
          <cell r="Z1814" t="str">
            <v>FA0</v>
          </cell>
          <cell r="AA1814" t="str">
            <v>Electricity</v>
          </cell>
          <cell r="AB1814" t="str">
            <v>5150</v>
          </cell>
          <cell r="AC1814" t="str">
            <v>40</v>
          </cell>
          <cell r="AD1814" t="str">
            <v>APVD</v>
          </cell>
        </row>
        <row r="1815">
          <cell r="A1815" t="str">
            <v>P-Z1-FA0-191</v>
          </cell>
          <cell r="B1815" t="str">
            <v>2100155041076</v>
          </cell>
          <cell r="C1815" t="str">
            <v>Multi-Countries</v>
          </cell>
          <cell r="D1815" t="str">
            <v/>
          </cell>
          <cell r="E1815" t="str">
            <v/>
          </cell>
          <cell r="F1815" t="str">
            <v/>
          </cell>
          <cell r="G1815" t="str">
            <v/>
          </cell>
          <cell r="H1815" t="str">
            <v/>
          </cell>
          <cell r="I1815" t="str">
            <v/>
          </cell>
          <cell r="J1815" t="str">
            <v/>
          </cell>
          <cell r="K1815">
            <v>15554.380000000001</v>
          </cell>
          <cell r="L1815" t="str">
            <v/>
          </cell>
          <cell r="M1815">
            <v>15554.380000000001</v>
          </cell>
          <cell r="Q1815" t="str">
            <v>SOV</v>
          </cell>
          <cell r="R1815">
            <v>1</v>
          </cell>
          <cell r="T1815" t="str">
            <v>PROJET D’APPUI AU DEVELOPPEMENT DU CADRE REGLEMENTAIRE DE L’</v>
          </cell>
          <cell r="U1815" t="str">
            <v>PESR1</v>
          </cell>
          <cell r="V1815" t="str">
            <v>F</v>
          </cell>
          <cell r="W1815" t="str">
            <v>Power</v>
          </cell>
          <cell r="X1815" t="str">
            <v>FA</v>
          </cell>
          <cell r="Y1815" t="str">
            <v>Electricity</v>
          </cell>
          <cell r="Z1815" t="str">
            <v>FA0</v>
          </cell>
          <cell r="AA1815" t="str">
            <v>Electricity</v>
          </cell>
          <cell r="AB1815" t="str">
            <v>2100</v>
          </cell>
          <cell r="AC1815" t="str">
            <v>41</v>
          </cell>
          <cell r="AD1815" t="str">
            <v>OnGo</v>
          </cell>
        </row>
        <row r="1816">
          <cell r="A1816" t="str">
            <v>P-Z1-FAB-025</v>
          </cell>
          <cell r="B1816" t="str">
            <v>5500155014351</v>
          </cell>
          <cell r="C1816" t="str">
            <v>Multi-Countries</v>
          </cell>
          <cell r="D1816" t="str">
            <v/>
          </cell>
          <cell r="E1816" t="str">
            <v/>
          </cell>
          <cell r="F1816" t="str">
            <v/>
          </cell>
          <cell r="G1816" t="str">
            <v/>
          </cell>
          <cell r="H1816" t="str">
            <v/>
          </cell>
          <cell r="I1816" t="str">
            <v/>
          </cell>
          <cell r="J1816" t="str">
            <v/>
          </cell>
          <cell r="K1816" t="str">
            <v/>
          </cell>
          <cell r="L1816" t="str">
            <v/>
          </cell>
          <cell r="M1816">
            <v>0</v>
          </cell>
          <cell r="Q1816" t="str">
            <v>SOV</v>
          </cell>
          <cell r="R1816">
            <v>1</v>
          </cell>
          <cell r="T1816" t="str">
            <v>BAYNES HYDRO POWER PROJECT BETWEEN ANGOLA AND NAMIBIA 600MW</v>
          </cell>
          <cell r="U1816" t="str">
            <v>PESD1</v>
          </cell>
          <cell r="V1816" t="str">
            <v>F</v>
          </cell>
          <cell r="W1816" t="str">
            <v>Power</v>
          </cell>
          <cell r="X1816" t="str">
            <v>FA</v>
          </cell>
          <cell r="Y1816" t="str">
            <v>Electricity</v>
          </cell>
          <cell r="Z1816" t="str">
            <v>FAB</v>
          </cell>
          <cell r="AA1816" t="str">
            <v>Hydro Generation</v>
          </cell>
          <cell r="AB1816" t="str">
            <v>5500</v>
          </cell>
          <cell r="AC1816" t="str">
            <v>43</v>
          </cell>
          <cell r="AD1816" t="str">
            <v>OnGo</v>
          </cell>
        </row>
        <row r="1817">
          <cell r="A1817" t="str">
            <v>P-Z1-FAB-029</v>
          </cell>
          <cell r="B1817" t="str">
            <v>5590170000005</v>
          </cell>
          <cell r="C1817" t="str">
            <v>Multi-Countries</v>
          </cell>
          <cell r="D1817" t="str">
            <v/>
          </cell>
          <cell r="E1817" t="str">
            <v/>
          </cell>
          <cell r="F1817" t="str">
            <v/>
          </cell>
          <cell r="G1817" t="str">
            <v/>
          </cell>
          <cell r="H1817" t="str">
            <v/>
          </cell>
          <cell r="I1817" t="str">
            <v/>
          </cell>
          <cell r="J1817" t="str">
            <v/>
          </cell>
          <cell r="K1817" t="str">
            <v/>
          </cell>
          <cell r="L1817" t="str">
            <v/>
          </cell>
          <cell r="M1817">
            <v>0</v>
          </cell>
          <cell r="Q1817" t="str">
            <v>SOV</v>
          </cell>
          <cell r="R1817">
            <v>1</v>
          </cell>
          <cell r="T1817" t="str">
            <v>AREF II PROJECT SUPPORT FACILITY</v>
          </cell>
          <cell r="U1817" t="str">
            <v>PERN3</v>
          </cell>
          <cell r="V1817" t="str">
            <v>F</v>
          </cell>
          <cell r="W1817" t="str">
            <v>Power</v>
          </cell>
          <cell r="X1817" t="str">
            <v>FA</v>
          </cell>
          <cell r="Y1817" t="str">
            <v>Electricity</v>
          </cell>
          <cell r="Z1817" t="str">
            <v>FAB</v>
          </cell>
          <cell r="AA1817" t="str">
            <v>Hydro Generation</v>
          </cell>
          <cell r="AB1817" t="str">
            <v>5590</v>
          </cell>
          <cell r="AC1817" t="str">
            <v>41</v>
          </cell>
          <cell r="AD1817" t="str">
            <v>APVD</v>
          </cell>
        </row>
        <row r="1818">
          <cell r="A1818" t="str">
            <v>P-Z1-FAB-030</v>
          </cell>
          <cell r="B1818" t="str">
            <v>5500155014352</v>
          </cell>
          <cell r="C1818" t="str">
            <v>Multi-Countries</v>
          </cell>
          <cell r="D1818" t="str">
            <v/>
          </cell>
          <cell r="E1818" t="str">
            <v/>
          </cell>
          <cell r="F1818" t="str">
            <v/>
          </cell>
          <cell r="G1818" t="str">
            <v/>
          </cell>
          <cell r="H1818" t="str">
            <v/>
          </cell>
          <cell r="I1818" t="str">
            <v/>
          </cell>
          <cell r="J1818" t="str">
            <v/>
          </cell>
          <cell r="K1818" t="str">
            <v/>
          </cell>
          <cell r="L1818" t="str">
            <v/>
          </cell>
          <cell r="M1818">
            <v>0</v>
          </cell>
          <cell r="Q1818" t="str">
            <v>SOV</v>
          </cell>
          <cell r="R1818">
            <v>1</v>
          </cell>
          <cell r="T1818" t="str">
            <v>BAYNES HYDRO POWER PROJECT BETWEEN ANGOLA AND NAMIBIA 600MW</v>
          </cell>
          <cell r="U1818" t="str">
            <v>PESD1</v>
          </cell>
          <cell r="V1818" t="str">
            <v>F</v>
          </cell>
          <cell r="W1818" t="str">
            <v>Power</v>
          </cell>
          <cell r="X1818" t="str">
            <v>FA</v>
          </cell>
          <cell r="Y1818" t="str">
            <v>Electricity</v>
          </cell>
          <cell r="Z1818" t="str">
            <v>FAB</v>
          </cell>
          <cell r="AA1818" t="str">
            <v>Hydro Generation</v>
          </cell>
          <cell r="AB1818" t="str">
            <v>5500</v>
          </cell>
          <cell r="AC1818" t="str">
            <v>43</v>
          </cell>
          <cell r="AD1818" t="str">
            <v>APVD</v>
          </cell>
        </row>
        <row r="1819">
          <cell r="A1819" t="str">
            <v>P-Z1-FAB-034</v>
          </cell>
          <cell r="B1819" t="str">
            <v>5150155003801</v>
          </cell>
          <cell r="C1819" t="str">
            <v>Multi-Countries</v>
          </cell>
          <cell r="D1819" t="str">
            <v/>
          </cell>
          <cell r="E1819" t="str">
            <v/>
          </cell>
          <cell r="F1819" t="str">
            <v/>
          </cell>
          <cell r="G1819" t="str">
            <v/>
          </cell>
          <cell r="H1819" t="str">
            <v/>
          </cell>
          <cell r="I1819" t="str">
            <v/>
          </cell>
          <cell r="J1819" t="str">
            <v/>
          </cell>
          <cell r="K1819" t="str">
            <v/>
          </cell>
          <cell r="L1819" t="str">
            <v/>
          </cell>
          <cell r="M1819">
            <v>0</v>
          </cell>
          <cell r="Q1819" t="str">
            <v>SOV</v>
          </cell>
          <cell r="R1819">
            <v>1</v>
          </cell>
          <cell r="T1819" t="str">
            <v>FEASIBILITY STUDY FOR THE LUAPULA HYDRO POWER PLANT</v>
          </cell>
          <cell r="U1819" t="str">
            <v>PICU3</v>
          </cell>
          <cell r="V1819" t="str">
            <v>F</v>
          </cell>
          <cell r="W1819" t="str">
            <v>Power</v>
          </cell>
          <cell r="X1819" t="str">
            <v>FA</v>
          </cell>
          <cell r="Y1819" t="str">
            <v>Electricity</v>
          </cell>
          <cell r="Z1819" t="str">
            <v>FAB</v>
          </cell>
          <cell r="AA1819" t="str">
            <v>Hydro Generation</v>
          </cell>
          <cell r="AB1819" t="str">
            <v>5150</v>
          </cell>
          <cell r="AC1819" t="str">
            <v>40</v>
          </cell>
          <cell r="AD1819" t="str">
            <v>APVD</v>
          </cell>
        </row>
        <row r="1820">
          <cell r="A1820" t="str">
            <v>P-Z1-FAD-018</v>
          </cell>
          <cell r="B1820" t="str">
            <v>5150155003202</v>
          </cell>
          <cell r="C1820" t="str">
            <v>Multi-Countries</v>
          </cell>
          <cell r="D1820" t="str">
            <v/>
          </cell>
          <cell r="E1820" t="str">
            <v/>
          </cell>
          <cell r="F1820" t="str">
            <v/>
          </cell>
          <cell r="G1820" t="str">
            <v/>
          </cell>
          <cell r="H1820" t="str">
            <v/>
          </cell>
          <cell r="I1820" t="str">
            <v/>
          </cell>
          <cell r="J1820">
            <v>46442.17</v>
          </cell>
          <cell r="K1820">
            <v>217183.24</v>
          </cell>
          <cell r="L1820" t="str">
            <v/>
          </cell>
          <cell r="M1820">
            <v>263625.40999999997</v>
          </cell>
          <cell r="Q1820" t="str">
            <v>SOV</v>
          </cell>
          <cell r="R1820">
            <v>1</v>
          </cell>
          <cell r="T1820" t="str">
            <v>UGANDA-BENI/DRC-BENI-BUNIA-BUTEMBO POWER INTERCONNECTION PRO</v>
          </cell>
          <cell r="U1820" t="str">
            <v>PICU3</v>
          </cell>
          <cell r="V1820" t="str">
            <v>F</v>
          </cell>
          <cell r="W1820" t="str">
            <v>Power</v>
          </cell>
          <cell r="X1820" t="str">
            <v>FA</v>
          </cell>
          <cell r="Y1820" t="str">
            <v>Electricity</v>
          </cell>
          <cell r="Z1820" t="str">
            <v>FAD</v>
          </cell>
          <cell r="AA1820" t="str">
            <v>Hydro Transmission</v>
          </cell>
          <cell r="AB1820" t="str">
            <v>5150</v>
          </cell>
          <cell r="AC1820" t="str">
            <v>41</v>
          </cell>
          <cell r="AD1820" t="str">
            <v>OnGo</v>
          </cell>
        </row>
        <row r="1821">
          <cell r="A1821" t="str">
            <v>P-Z1-FAD-021</v>
          </cell>
          <cell r="B1821" t="str">
            <v>5150155003451</v>
          </cell>
          <cell r="C1821" t="str">
            <v>Multi-Countries</v>
          </cell>
          <cell r="D1821" t="str">
            <v/>
          </cell>
          <cell r="E1821" t="str">
            <v/>
          </cell>
          <cell r="F1821" t="str">
            <v/>
          </cell>
          <cell r="G1821" t="str">
            <v/>
          </cell>
          <cell r="H1821" t="str">
            <v/>
          </cell>
          <cell r="I1821" t="str">
            <v/>
          </cell>
          <cell r="J1821" t="str">
            <v/>
          </cell>
          <cell r="K1821" t="str">
            <v/>
          </cell>
          <cell r="L1821" t="str">
            <v/>
          </cell>
          <cell r="M1821">
            <v>0</v>
          </cell>
          <cell r="Q1821" t="str">
            <v>SOV</v>
          </cell>
          <cell r="R1821">
            <v>1</v>
          </cell>
          <cell r="T1821" t="str">
            <v>BAYNES HYDRO-POWER 400 KV TRANSMISSION L</v>
          </cell>
          <cell r="U1821" t="str">
            <v>PICU3</v>
          </cell>
          <cell r="V1821" t="str">
            <v>F</v>
          </cell>
          <cell r="W1821" t="str">
            <v>Power</v>
          </cell>
          <cell r="X1821" t="str">
            <v>FA</v>
          </cell>
          <cell r="Y1821" t="str">
            <v>Electricity</v>
          </cell>
          <cell r="Z1821" t="str">
            <v>FAD</v>
          </cell>
          <cell r="AA1821" t="str">
            <v>Hydro Transmission</v>
          </cell>
          <cell r="AB1821" t="str">
            <v>5150</v>
          </cell>
          <cell r="AC1821" t="str">
            <v>40</v>
          </cell>
          <cell r="AD1821" t="str">
            <v>APVD</v>
          </cell>
        </row>
        <row r="1822">
          <cell r="A1822" t="str">
            <v>P-Z1-FF0-021</v>
          </cell>
          <cell r="B1822" t="str">
            <v>5590170000001</v>
          </cell>
          <cell r="C1822" t="str">
            <v>Multi-Countries</v>
          </cell>
          <cell r="D1822" t="str">
            <v/>
          </cell>
          <cell r="E1822" t="str">
            <v/>
          </cell>
          <cell r="F1822" t="str">
            <v/>
          </cell>
          <cell r="G1822" t="str">
            <v/>
          </cell>
          <cell r="H1822" t="str">
            <v/>
          </cell>
          <cell r="I1822" t="str">
            <v/>
          </cell>
          <cell r="J1822" t="str">
            <v/>
          </cell>
          <cell r="K1822">
            <v>4959273.84</v>
          </cell>
          <cell r="L1822" t="str">
            <v/>
          </cell>
          <cell r="M1822">
            <v>4959273.84</v>
          </cell>
          <cell r="Q1822" t="str">
            <v>NSO</v>
          </cell>
          <cell r="R1822">
            <v>1</v>
          </cell>
          <cell r="T1822" t="str">
            <v>COVID-19 OFF-GRID RELIEF PLATFORM - ENERGY ENTREPRENEURS GRO</v>
          </cell>
          <cell r="U1822" t="str">
            <v>PERN3</v>
          </cell>
          <cell r="V1822" t="str">
            <v>F</v>
          </cell>
          <cell r="W1822" t="str">
            <v>Power</v>
          </cell>
          <cell r="X1822" t="str">
            <v>FF</v>
          </cell>
          <cell r="Y1822" t="str">
            <v>Solar Energy</v>
          </cell>
          <cell r="Z1822" t="str">
            <v>FF0</v>
          </cell>
          <cell r="AA1822" t="str">
            <v>Solar Energy</v>
          </cell>
          <cell r="AB1822" t="str">
            <v>5590</v>
          </cell>
          <cell r="AC1822" t="str">
            <v>41</v>
          </cell>
          <cell r="AD1822" t="str">
            <v>COMP</v>
          </cell>
        </row>
        <row r="1823">
          <cell r="A1823" t="str">
            <v>P-Z1-FF0-022</v>
          </cell>
          <cell r="B1823" t="str">
            <v>5590170000002</v>
          </cell>
          <cell r="C1823" t="str">
            <v>Multi-Countries</v>
          </cell>
          <cell r="D1823" t="str">
            <v/>
          </cell>
          <cell r="E1823" t="str">
            <v/>
          </cell>
          <cell r="F1823" t="str">
            <v/>
          </cell>
          <cell r="G1823" t="str">
            <v/>
          </cell>
          <cell r="H1823" t="str">
            <v/>
          </cell>
          <cell r="I1823" t="str">
            <v/>
          </cell>
          <cell r="J1823" t="str">
            <v/>
          </cell>
          <cell r="K1823">
            <v>4959273.84</v>
          </cell>
          <cell r="L1823" t="str">
            <v/>
          </cell>
          <cell r="M1823">
            <v>4959273.84</v>
          </cell>
          <cell r="Q1823" t="str">
            <v>NSO</v>
          </cell>
          <cell r="R1823">
            <v>1</v>
          </cell>
          <cell r="T1823" t="str">
            <v>COVID-19 OFF-GRID RELIEF PLATFORM - FACILITY FOR ENERGY INCL</v>
          </cell>
          <cell r="U1823" t="str">
            <v>PERN3</v>
          </cell>
          <cell r="V1823" t="str">
            <v>F</v>
          </cell>
          <cell r="W1823" t="str">
            <v>Power</v>
          </cell>
          <cell r="X1823" t="str">
            <v>FF</v>
          </cell>
          <cell r="Y1823" t="str">
            <v>Solar Energy</v>
          </cell>
          <cell r="Z1823" t="str">
            <v>FF0</v>
          </cell>
          <cell r="AA1823" t="str">
            <v>Solar Energy</v>
          </cell>
          <cell r="AB1823" t="str">
            <v>5590</v>
          </cell>
          <cell r="AC1823" t="str">
            <v>41</v>
          </cell>
          <cell r="AD1823" t="str">
            <v>COMP</v>
          </cell>
        </row>
        <row r="1824">
          <cell r="A1824" t="str">
            <v>P-Z1-FF0-023</v>
          </cell>
          <cell r="B1824" t="str">
            <v>5590170000003</v>
          </cell>
          <cell r="C1824" t="str">
            <v>Multi-Countries</v>
          </cell>
          <cell r="D1824" t="str">
            <v/>
          </cell>
          <cell r="E1824" t="str">
            <v/>
          </cell>
          <cell r="F1824" t="str">
            <v/>
          </cell>
          <cell r="G1824" t="str">
            <v/>
          </cell>
          <cell r="H1824" t="str">
            <v/>
          </cell>
          <cell r="I1824" t="str">
            <v/>
          </cell>
          <cell r="J1824" t="str">
            <v/>
          </cell>
          <cell r="K1824" t="str">
            <v/>
          </cell>
          <cell r="L1824" t="str">
            <v/>
          </cell>
          <cell r="M1824">
            <v>0</v>
          </cell>
          <cell r="Q1824" t="str">
            <v>NSO</v>
          </cell>
          <cell r="R1824">
            <v>1</v>
          </cell>
          <cell r="T1824" t="str">
            <v>COVID-19 OFF-GRID RECOVERY PLATFORM - SIMA ANGAZA DISTRIBUTO</v>
          </cell>
          <cell r="U1824" t="str">
            <v>PERN3</v>
          </cell>
          <cell r="V1824" t="str">
            <v>F</v>
          </cell>
          <cell r="W1824" t="str">
            <v>Power</v>
          </cell>
          <cell r="X1824" t="str">
            <v>FF</v>
          </cell>
          <cell r="Y1824" t="str">
            <v>Solar Energy</v>
          </cell>
          <cell r="Z1824" t="str">
            <v>FF0</v>
          </cell>
          <cell r="AA1824" t="str">
            <v>Solar Energy</v>
          </cell>
          <cell r="AB1824" t="str">
            <v>5590</v>
          </cell>
          <cell r="AC1824" t="str">
            <v>41</v>
          </cell>
          <cell r="AD1824" t="str">
            <v>APVD</v>
          </cell>
        </row>
        <row r="1825">
          <cell r="A1825" t="str">
            <v>P-Z1-FF0-024</v>
          </cell>
          <cell r="B1825" t="str">
            <v>5590170000004</v>
          </cell>
          <cell r="C1825" t="str">
            <v>Multi-Countries</v>
          </cell>
          <cell r="D1825" t="str">
            <v/>
          </cell>
          <cell r="E1825" t="str">
            <v/>
          </cell>
          <cell r="F1825" t="str">
            <v/>
          </cell>
          <cell r="G1825" t="str">
            <v/>
          </cell>
          <cell r="H1825" t="str">
            <v/>
          </cell>
          <cell r="I1825" t="str">
            <v/>
          </cell>
          <cell r="J1825" t="str">
            <v/>
          </cell>
          <cell r="K1825">
            <v>4207868.71</v>
          </cell>
          <cell r="L1825" t="str">
            <v/>
          </cell>
          <cell r="M1825">
            <v>4207868.71</v>
          </cell>
          <cell r="Q1825" t="str">
            <v>NSO</v>
          </cell>
          <cell r="R1825">
            <v>1</v>
          </cell>
          <cell r="T1825" t="str">
            <v>COVID-19 OFF-GRID RELIEF PLATFORM - SIMA FUND I</v>
          </cell>
          <cell r="U1825" t="str">
            <v>PERN3</v>
          </cell>
          <cell r="V1825" t="str">
            <v>F</v>
          </cell>
          <cell r="W1825" t="str">
            <v>Power</v>
          </cell>
          <cell r="X1825" t="str">
            <v>FF</v>
          </cell>
          <cell r="Y1825" t="str">
            <v>Solar Energy</v>
          </cell>
          <cell r="Z1825" t="str">
            <v>FF0</v>
          </cell>
          <cell r="AA1825" t="str">
            <v>Solar Energy</v>
          </cell>
          <cell r="AB1825" t="str">
            <v>5590</v>
          </cell>
          <cell r="AC1825" t="str">
            <v>41</v>
          </cell>
          <cell r="AD1825" t="str">
            <v>COMP</v>
          </cell>
        </row>
        <row r="1826">
          <cell r="A1826" t="str">
            <v>P-Z1-FF0-030</v>
          </cell>
          <cell r="B1826" t="str">
            <v>5590170000051</v>
          </cell>
          <cell r="C1826" t="str">
            <v>Multi-Countries</v>
          </cell>
          <cell r="D1826" t="str">
            <v/>
          </cell>
          <cell r="E1826" t="str">
            <v/>
          </cell>
          <cell r="F1826" t="str">
            <v/>
          </cell>
          <cell r="G1826" t="str">
            <v/>
          </cell>
          <cell r="H1826" t="str">
            <v/>
          </cell>
          <cell r="I1826" t="str">
            <v/>
          </cell>
          <cell r="J1826" t="str">
            <v/>
          </cell>
          <cell r="K1826" t="str">
            <v/>
          </cell>
          <cell r="L1826" t="str">
            <v/>
          </cell>
          <cell r="M1826">
            <v>0</v>
          </cell>
          <cell r="Q1826" t="str">
            <v>NSO</v>
          </cell>
          <cell r="R1826">
            <v>1</v>
          </cell>
          <cell r="T1826" t="str">
            <v>SCALING UP OF THE COVID-19 OFF-GRID RP - FACILITY FOR ENERGY</v>
          </cell>
          <cell r="U1826" t="str">
            <v>PERN3</v>
          </cell>
          <cell r="V1826" t="str">
            <v>F</v>
          </cell>
          <cell r="W1826" t="str">
            <v>Power</v>
          </cell>
          <cell r="X1826" t="str">
            <v>FF</v>
          </cell>
          <cell r="Y1826" t="str">
            <v>Solar Energy</v>
          </cell>
          <cell r="Z1826" t="str">
            <v>FF0</v>
          </cell>
          <cell r="AA1826" t="str">
            <v>Solar Energy</v>
          </cell>
          <cell r="AB1826" t="str">
            <v>5590</v>
          </cell>
          <cell r="AC1826" t="str">
            <v>41</v>
          </cell>
          <cell r="AD1826" t="str">
            <v>APVD</v>
          </cell>
        </row>
        <row r="1827">
          <cell r="A1827" t="str">
            <v>P-Z1-FF0-031</v>
          </cell>
          <cell r="B1827" t="str">
            <v>5550130000101</v>
          </cell>
          <cell r="C1827" t="str">
            <v>Multi-Countries</v>
          </cell>
          <cell r="D1827" t="str">
            <v/>
          </cell>
          <cell r="E1827" t="str">
            <v/>
          </cell>
          <cell r="F1827" t="str">
            <v/>
          </cell>
          <cell r="G1827" t="str">
            <v/>
          </cell>
          <cell r="H1827" t="str">
            <v/>
          </cell>
          <cell r="I1827" t="str">
            <v/>
          </cell>
          <cell r="J1827" t="str">
            <v/>
          </cell>
          <cell r="K1827" t="str">
            <v/>
          </cell>
          <cell r="L1827" t="str">
            <v/>
          </cell>
          <cell r="M1827">
            <v>0</v>
          </cell>
          <cell r="Q1827" t="str">
            <v>NSO</v>
          </cell>
          <cell r="R1827">
            <v>1</v>
          </cell>
          <cell r="T1827" t="str">
            <v>SCALING UP OF THE COVID-19 OFF-GRID RECOVERY PLATFORM - ENER</v>
          </cell>
          <cell r="U1827" t="str">
            <v>PERN3</v>
          </cell>
          <cell r="V1827" t="str">
            <v>F</v>
          </cell>
          <cell r="W1827" t="str">
            <v>Power</v>
          </cell>
          <cell r="X1827" t="str">
            <v>FF</v>
          </cell>
          <cell r="Y1827" t="str">
            <v>Solar Energy</v>
          </cell>
          <cell r="Z1827" t="str">
            <v>FF0</v>
          </cell>
          <cell r="AA1827" t="str">
            <v>Solar Energy</v>
          </cell>
          <cell r="AB1827" t="str">
            <v>5550</v>
          </cell>
          <cell r="AC1827" t="str">
            <v>10</v>
          </cell>
          <cell r="AD1827" t="str">
            <v>APVD</v>
          </cell>
        </row>
        <row r="1828">
          <cell r="A1828" t="str">
            <v>P-Z1-FF0-032</v>
          </cell>
          <cell r="B1828" t="str">
            <v>5550130000102</v>
          </cell>
          <cell r="C1828" t="str">
            <v>Multi-Countries</v>
          </cell>
          <cell r="D1828" t="str">
            <v/>
          </cell>
          <cell r="E1828" t="str">
            <v/>
          </cell>
          <cell r="F1828" t="str">
            <v/>
          </cell>
          <cell r="G1828" t="str">
            <v/>
          </cell>
          <cell r="H1828" t="str">
            <v/>
          </cell>
          <cell r="I1828" t="str">
            <v/>
          </cell>
          <cell r="J1828" t="str">
            <v/>
          </cell>
          <cell r="K1828" t="str">
            <v/>
          </cell>
          <cell r="L1828" t="str">
            <v/>
          </cell>
          <cell r="M1828">
            <v>0</v>
          </cell>
          <cell r="Q1828" t="str">
            <v>NSO</v>
          </cell>
          <cell r="R1828">
            <v>1</v>
          </cell>
          <cell r="T1828" t="str">
            <v>SCALLING UP COVID-19 OFF-GRID RECOVERY PLATFORM - COMMERCIAL</v>
          </cell>
          <cell r="U1828" t="str">
            <v>PERN3</v>
          </cell>
          <cell r="V1828" t="str">
            <v>F</v>
          </cell>
          <cell r="W1828" t="str">
            <v>Power</v>
          </cell>
          <cell r="X1828" t="str">
            <v>FF</v>
          </cell>
          <cell r="Y1828" t="str">
            <v>Solar Energy</v>
          </cell>
          <cell r="Z1828" t="str">
            <v>FF0</v>
          </cell>
          <cell r="AA1828" t="str">
            <v>Solar Energy</v>
          </cell>
          <cell r="AB1828" t="str">
            <v>5550</v>
          </cell>
          <cell r="AC1828" t="str">
            <v>10</v>
          </cell>
          <cell r="AD1828" t="str">
            <v>APVD</v>
          </cell>
        </row>
        <row r="1829">
          <cell r="A1829" t="str">
            <v>P-Z1-FZ0-009</v>
          </cell>
          <cell r="B1829" t="str">
            <v>5150155002452</v>
          </cell>
          <cell r="C1829" t="str">
            <v>Multi-Countries</v>
          </cell>
          <cell r="D1829" t="str">
            <v/>
          </cell>
          <cell r="E1829" t="str">
            <v/>
          </cell>
          <cell r="F1829" t="str">
            <v/>
          </cell>
          <cell r="G1829">
            <v>209960</v>
          </cell>
          <cell r="H1829">
            <v>48883.81</v>
          </cell>
          <cell r="I1829">
            <v>293661.75</v>
          </cell>
          <cell r="J1829">
            <v>146780.99</v>
          </cell>
          <cell r="K1829" t="str">
            <v/>
          </cell>
          <cell r="L1829" t="str">
            <v/>
          </cell>
          <cell r="M1829">
            <v>699286.55</v>
          </cell>
          <cell r="Q1829" t="str">
            <v>SOV</v>
          </cell>
          <cell r="R1829">
            <v>1</v>
          </cell>
          <cell r="T1829" t="str">
            <v>FEASIBILITY STUDY ON BUSINESS OPPORTUNITIES FOR WOMEN IN A C</v>
          </cell>
          <cell r="U1829" t="str">
            <v>PICU3</v>
          </cell>
          <cell r="V1829" t="str">
            <v>F</v>
          </cell>
          <cell r="W1829" t="str">
            <v>Power</v>
          </cell>
          <cell r="X1829" t="str">
            <v>FZ</v>
          </cell>
          <cell r="Y1829" t="str">
            <v>Other Sources Of Energy</v>
          </cell>
          <cell r="Z1829" t="str">
            <v>FZ0</v>
          </cell>
          <cell r="AA1829" t="str">
            <v>Other Sources Of Energy</v>
          </cell>
          <cell r="AB1829" t="str">
            <v>5150</v>
          </cell>
          <cell r="AC1829" t="str">
            <v>41</v>
          </cell>
          <cell r="AD1829" t="str">
            <v>OnGo</v>
          </cell>
        </row>
        <row r="1830">
          <cell r="A1830" t="str">
            <v>P-Z1-FZ0-016</v>
          </cell>
          <cell r="B1830" t="str">
            <v>5110155000851</v>
          </cell>
          <cell r="C1830" t="str">
            <v>Multi-Countries</v>
          </cell>
          <cell r="D1830" t="str">
            <v/>
          </cell>
          <cell r="E1830" t="str">
            <v/>
          </cell>
          <cell r="F1830" t="str">
            <v/>
          </cell>
          <cell r="G1830" t="str">
            <v/>
          </cell>
          <cell r="H1830" t="str">
            <v/>
          </cell>
          <cell r="I1830" t="str">
            <v/>
          </cell>
          <cell r="J1830" t="str">
            <v/>
          </cell>
          <cell r="K1830" t="str">
            <v/>
          </cell>
          <cell r="L1830" t="str">
            <v/>
          </cell>
          <cell r="M1830">
            <v>0</v>
          </cell>
          <cell r="Q1830" t="str">
            <v>SOV</v>
          </cell>
          <cell r="R1830">
            <v>1</v>
          </cell>
          <cell r="T1830" t="str">
            <v>SPARK+ AFRICA FUND : A CLEAN COOKING ECOSYSTEM FUND - EQUITY</v>
          </cell>
          <cell r="U1830" t="str">
            <v>PERN2</v>
          </cell>
          <cell r="V1830" t="str">
            <v>F</v>
          </cell>
          <cell r="W1830" t="str">
            <v>Power</v>
          </cell>
          <cell r="X1830" t="str">
            <v>FZ</v>
          </cell>
          <cell r="Y1830" t="str">
            <v>Other Sources Of Energy</v>
          </cell>
          <cell r="Z1830" t="str">
            <v>FZ0</v>
          </cell>
          <cell r="AA1830" t="str">
            <v>Other Sources Of Energy</v>
          </cell>
          <cell r="AB1830" t="str">
            <v>5110</v>
          </cell>
          <cell r="AC1830" t="str">
            <v>41</v>
          </cell>
          <cell r="AD1830" t="str">
            <v>TERM</v>
          </cell>
        </row>
        <row r="1831">
          <cell r="A1831" t="str">
            <v>P-Z1-FZ0-018</v>
          </cell>
          <cell r="B1831" t="str">
            <v>5700155003101</v>
          </cell>
          <cell r="C1831" t="str">
            <v>Multi-Countries</v>
          </cell>
          <cell r="D1831" t="str">
            <v/>
          </cell>
          <cell r="E1831" t="str">
            <v/>
          </cell>
          <cell r="F1831" t="str">
            <v/>
          </cell>
          <cell r="G1831" t="str">
            <v/>
          </cell>
          <cell r="H1831">
            <v>491946.63000000006</v>
          </cell>
          <cell r="I1831">
            <v>184049.82</v>
          </cell>
          <cell r="J1831" t="str">
            <v/>
          </cell>
          <cell r="K1831">
            <v>37570.26</v>
          </cell>
          <cell r="L1831" t="str">
            <v/>
          </cell>
          <cell r="M1831">
            <v>713566.71000000008</v>
          </cell>
          <cell r="Q1831" t="str">
            <v>SOV</v>
          </cell>
          <cell r="R1831">
            <v>1</v>
          </cell>
          <cell r="T1831" t="str">
            <v>SCALING-UP THE CLEAN COOKING INDUSTRY IN AFRICA</v>
          </cell>
          <cell r="U1831" t="str">
            <v>PERN2</v>
          </cell>
          <cell r="V1831" t="str">
            <v>F</v>
          </cell>
          <cell r="W1831" t="str">
            <v>Power</v>
          </cell>
          <cell r="X1831" t="str">
            <v>FZ</v>
          </cell>
          <cell r="Y1831" t="str">
            <v>Other Sources Of Energy</v>
          </cell>
          <cell r="Z1831" t="str">
            <v>FZ0</v>
          </cell>
          <cell r="AA1831" t="str">
            <v>Other Sources Of Energy</v>
          </cell>
          <cell r="AB1831" t="str">
            <v>5700</v>
          </cell>
          <cell r="AC1831" t="str">
            <v>40</v>
          </cell>
          <cell r="AD1831" t="str">
            <v>COMP</v>
          </cell>
        </row>
        <row r="1832">
          <cell r="A1832" t="str">
            <v>P-Z1-FZ0-030</v>
          </cell>
          <cell r="B1832" t="str">
            <v>5550155001851</v>
          </cell>
          <cell r="C1832" t="str">
            <v>Multi-Countries</v>
          </cell>
          <cell r="D1832" t="str">
            <v/>
          </cell>
          <cell r="E1832" t="str">
            <v/>
          </cell>
          <cell r="F1832" t="str">
            <v/>
          </cell>
          <cell r="G1832" t="str">
            <v/>
          </cell>
          <cell r="H1832" t="str">
            <v/>
          </cell>
          <cell r="I1832" t="str">
            <v/>
          </cell>
          <cell r="J1832">
            <v>357247.48</v>
          </cell>
          <cell r="K1832">
            <v>751405.13</v>
          </cell>
          <cell r="L1832" t="str">
            <v/>
          </cell>
          <cell r="M1832">
            <v>1108652.6099999999</v>
          </cell>
          <cell r="Q1832" t="str">
            <v>SOV</v>
          </cell>
          <cell r="R1832">
            <v>1</v>
          </cell>
          <cell r="T1832" t="str">
            <v>FACILITY FOR ENERGY INCLUSION PROJECT PREPARATION</v>
          </cell>
          <cell r="U1832" t="str">
            <v>PERN3</v>
          </cell>
          <cell r="V1832" t="str">
            <v>F</v>
          </cell>
          <cell r="W1832" t="str">
            <v>Power</v>
          </cell>
          <cell r="X1832" t="str">
            <v>FZ</v>
          </cell>
          <cell r="Y1832" t="str">
            <v>Other Sources Of Energy</v>
          </cell>
          <cell r="Z1832" t="str">
            <v>FZ0</v>
          </cell>
          <cell r="AA1832" t="str">
            <v>Other Sources Of Energy</v>
          </cell>
          <cell r="AB1832" t="str">
            <v>5550</v>
          </cell>
          <cell r="AC1832" t="str">
            <v>41</v>
          </cell>
          <cell r="AD1832" t="str">
            <v>OnGo</v>
          </cell>
        </row>
        <row r="1833">
          <cell r="A1833" t="str">
            <v>P-Z1-FZ0-032</v>
          </cell>
          <cell r="B1833" t="str">
            <v>5590155000251</v>
          </cell>
          <cell r="C1833" t="str">
            <v>Multi-Countries</v>
          </cell>
          <cell r="D1833" t="str">
            <v/>
          </cell>
          <cell r="E1833" t="str">
            <v/>
          </cell>
          <cell r="F1833" t="str">
            <v/>
          </cell>
          <cell r="G1833" t="str">
            <v/>
          </cell>
          <cell r="H1833" t="str">
            <v/>
          </cell>
          <cell r="I1833" t="str">
            <v/>
          </cell>
          <cell r="J1833" t="str">
            <v/>
          </cell>
          <cell r="K1833" t="str">
            <v/>
          </cell>
          <cell r="L1833" t="str">
            <v/>
          </cell>
          <cell r="M1833">
            <v>0</v>
          </cell>
          <cell r="Q1833" t="str">
            <v>SOV</v>
          </cell>
          <cell r="R1833">
            <v>1</v>
          </cell>
          <cell r="T1833" t="str">
            <v>NEWAFRICA IMPACT BIOENERGY PLANTS</v>
          </cell>
          <cell r="U1833" t="str">
            <v>PERN3</v>
          </cell>
          <cell r="V1833" t="str">
            <v>F</v>
          </cell>
          <cell r="W1833" t="str">
            <v>Power</v>
          </cell>
          <cell r="X1833" t="str">
            <v>FZ</v>
          </cell>
          <cell r="Y1833" t="str">
            <v>Other Sources Of Energy</v>
          </cell>
          <cell r="Z1833" t="str">
            <v>FZ0</v>
          </cell>
          <cell r="AA1833" t="str">
            <v>Other Sources Of Energy</v>
          </cell>
          <cell r="AB1833" t="str">
            <v>5590</v>
          </cell>
          <cell r="AC1833" t="str">
            <v>40</v>
          </cell>
          <cell r="AD1833" t="str">
            <v>APVD</v>
          </cell>
        </row>
        <row r="1834">
          <cell r="A1834" t="str">
            <v>P-Z1-G00-014</v>
          </cell>
          <cell r="B1834" t="str">
            <v>2100155032768</v>
          </cell>
          <cell r="C1834" t="str">
            <v>Multi-Countries</v>
          </cell>
          <cell r="D1834" t="str">
            <v/>
          </cell>
          <cell r="E1834" t="str">
            <v/>
          </cell>
          <cell r="F1834">
            <v>224771.55000000002</v>
          </cell>
          <cell r="G1834">
            <v>1362388.7000000002</v>
          </cell>
          <cell r="H1834">
            <v>1141681.3099999998</v>
          </cell>
          <cell r="I1834">
            <v>857028.97</v>
          </cell>
          <cell r="J1834">
            <v>193761.94999999998</v>
          </cell>
          <cell r="K1834">
            <v>12878.08</v>
          </cell>
          <cell r="L1834" t="str">
            <v/>
          </cell>
          <cell r="M1834">
            <v>3792510.5600000005</v>
          </cell>
          <cell r="Q1834" t="str">
            <v>SOV</v>
          </cell>
          <cell r="R1834">
            <v>1</v>
          </cell>
          <cell r="T1834" t="str">
            <v>50 MILLION AFRICAN WOMEN SPEAK NETWORKING PLATFORM (COMESA)</v>
          </cell>
          <cell r="U1834" t="str">
            <v>PITD2</v>
          </cell>
          <cell r="V1834" t="str">
            <v>G</v>
          </cell>
          <cell r="W1834" t="str">
            <v>Communications</v>
          </cell>
          <cell r="X1834" t="str">
            <v>G0</v>
          </cell>
          <cell r="Y1834" t="str">
            <v>Communications</v>
          </cell>
          <cell r="Z1834" t="str">
            <v>G00</v>
          </cell>
          <cell r="AA1834" t="str">
            <v>Communications</v>
          </cell>
          <cell r="AB1834" t="str">
            <v>2100</v>
          </cell>
          <cell r="AC1834" t="str">
            <v>40</v>
          </cell>
          <cell r="AD1834" t="str">
            <v>CLSD</v>
          </cell>
        </row>
        <row r="1835">
          <cell r="A1835" t="str">
            <v>P-Z1-G00-015</v>
          </cell>
          <cell r="B1835" t="str">
            <v>2100155032769</v>
          </cell>
          <cell r="C1835" t="str">
            <v>Multi-Countries</v>
          </cell>
          <cell r="D1835" t="str">
            <v/>
          </cell>
          <cell r="E1835" t="str">
            <v/>
          </cell>
          <cell r="F1835" t="str">
            <v/>
          </cell>
          <cell r="G1835">
            <v>827626.84000000008</v>
          </cell>
          <cell r="H1835">
            <v>363346.34</v>
          </cell>
          <cell r="I1835">
            <v>229557.24</v>
          </cell>
          <cell r="J1835">
            <v>168074.62</v>
          </cell>
          <cell r="K1835" t="str">
            <v/>
          </cell>
          <cell r="L1835" t="str">
            <v/>
          </cell>
          <cell r="M1835">
            <v>1588605.04</v>
          </cell>
          <cell r="Q1835" t="str">
            <v>SOV</v>
          </cell>
          <cell r="R1835">
            <v>1</v>
          </cell>
          <cell r="T1835" t="str">
            <v>50 MILLION AFRICAN WOMEN SPEAK NETWORKING PLATFORM (ECOWAS)</v>
          </cell>
          <cell r="U1835" t="str">
            <v>PITD2</v>
          </cell>
          <cell r="V1835" t="str">
            <v>G</v>
          </cell>
          <cell r="W1835" t="str">
            <v>Communications</v>
          </cell>
          <cell r="X1835" t="str">
            <v>G0</v>
          </cell>
          <cell r="Y1835" t="str">
            <v>Communications</v>
          </cell>
          <cell r="Z1835" t="str">
            <v>G00</v>
          </cell>
          <cell r="AA1835" t="str">
            <v>Communications</v>
          </cell>
          <cell r="AB1835" t="str">
            <v>2100</v>
          </cell>
          <cell r="AC1835" t="str">
            <v>40</v>
          </cell>
          <cell r="AD1835" t="str">
            <v>COMP</v>
          </cell>
        </row>
        <row r="1836">
          <cell r="A1836" t="str">
            <v>P-Z1-G00-016</v>
          </cell>
          <cell r="B1836" t="str">
            <v>2100155032767</v>
          </cell>
          <cell r="C1836" t="str">
            <v>Multi-Countries</v>
          </cell>
          <cell r="D1836" t="str">
            <v/>
          </cell>
          <cell r="E1836" t="str">
            <v/>
          </cell>
          <cell r="F1836" t="str">
            <v/>
          </cell>
          <cell r="G1836">
            <v>584427.15</v>
          </cell>
          <cell r="H1836">
            <v>496434.71</v>
          </cell>
          <cell r="I1836">
            <v>542936.27</v>
          </cell>
          <cell r="J1836">
            <v>106250.02</v>
          </cell>
          <cell r="K1836" t="str">
            <v/>
          </cell>
          <cell r="L1836" t="str">
            <v/>
          </cell>
          <cell r="M1836">
            <v>1730048.1500000001</v>
          </cell>
          <cell r="Q1836" t="str">
            <v>SOV</v>
          </cell>
          <cell r="R1836">
            <v>1</v>
          </cell>
          <cell r="T1836" t="str">
            <v>50 MILLION AFRICAN WOMEN SPEAK NETWORKING PLATFORM (EAC)</v>
          </cell>
          <cell r="U1836" t="str">
            <v>PITD2</v>
          </cell>
          <cell r="V1836" t="str">
            <v>G</v>
          </cell>
          <cell r="W1836" t="str">
            <v>Communications</v>
          </cell>
          <cell r="X1836" t="str">
            <v>G0</v>
          </cell>
          <cell r="Y1836" t="str">
            <v>Communications</v>
          </cell>
          <cell r="Z1836" t="str">
            <v>G00</v>
          </cell>
          <cell r="AA1836" t="str">
            <v>Communications</v>
          </cell>
          <cell r="AB1836" t="str">
            <v>2100</v>
          </cell>
          <cell r="AC1836" t="str">
            <v>40</v>
          </cell>
          <cell r="AD1836" t="str">
            <v>COMP</v>
          </cell>
        </row>
        <row r="1837">
          <cell r="A1837" t="str">
            <v>P-Z1-G00-018</v>
          </cell>
          <cell r="B1837" t="str">
            <v>2100155041216</v>
          </cell>
          <cell r="C1837" t="str">
            <v>Multi-Countries</v>
          </cell>
          <cell r="D1837" t="str">
            <v/>
          </cell>
          <cell r="E1837" t="str">
            <v/>
          </cell>
          <cell r="F1837" t="str">
            <v/>
          </cell>
          <cell r="G1837" t="str">
            <v/>
          </cell>
          <cell r="H1837" t="str">
            <v/>
          </cell>
          <cell r="I1837" t="str">
            <v/>
          </cell>
          <cell r="J1837" t="str">
            <v/>
          </cell>
          <cell r="K1837" t="str">
            <v/>
          </cell>
          <cell r="L1837">
            <v>60702.39</v>
          </cell>
          <cell r="M1837">
            <v>60702.39</v>
          </cell>
          <cell r="Q1837" t="str">
            <v>SOV</v>
          </cell>
          <cell r="R1837">
            <v>1</v>
          </cell>
          <cell r="T1837" t="str">
            <v>SMART-INSTITUTIONAL SUPPORT FOR DIGITAL PAYMENT AND ECOMMERC</v>
          </cell>
          <cell r="U1837" t="str">
            <v>PITD2</v>
          </cell>
          <cell r="V1837" t="str">
            <v>G</v>
          </cell>
          <cell r="W1837" t="str">
            <v>Communications</v>
          </cell>
          <cell r="X1837" t="str">
            <v>G0</v>
          </cell>
          <cell r="Y1837" t="str">
            <v>Communications</v>
          </cell>
          <cell r="Z1837" t="str">
            <v>G00</v>
          </cell>
          <cell r="AA1837" t="str">
            <v>Communications</v>
          </cell>
          <cell r="AB1837" t="str">
            <v>2100</v>
          </cell>
          <cell r="AC1837" t="str">
            <v>41</v>
          </cell>
          <cell r="AD1837" t="str">
            <v>OnGo</v>
          </cell>
        </row>
        <row r="1838">
          <cell r="A1838" t="str">
            <v>P-Z1-GB0-021</v>
          </cell>
          <cell r="B1838" t="str">
            <v>2100150036245</v>
          </cell>
          <cell r="C1838" t="str">
            <v>Tanzania</v>
          </cell>
          <cell r="D1838" t="str">
            <v/>
          </cell>
          <cell r="E1838" t="str">
            <v/>
          </cell>
          <cell r="F1838" t="str">
            <v/>
          </cell>
          <cell r="G1838">
            <v>56204.51</v>
          </cell>
          <cell r="H1838" t="str">
            <v/>
          </cell>
          <cell r="I1838" t="str">
            <v/>
          </cell>
          <cell r="J1838" t="str">
            <v/>
          </cell>
          <cell r="K1838">
            <v>81678.570000000007</v>
          </cell>
          <cell r="L1838">
            <v>40122.39</v>
          </cell>
          <cell r="M1838">
            <v>178005.47000000003</v>
          </cell>
          <cell r="Q1838" t="str">
            <v>SOV</v>
          </cell>
          <cell r="R1838">
            <v>1</v>
          </cell>
          <cell r="T1838" t="str">
            <v>TANZANIA - LAKE VICTORIA MARITIME COMMUNICATIONS AND TRANSPO</v>
          </cell>
          <cell r="U1838" t="str">
            <v>PITD2</v>
          </cell>
          <cell r="V1838" t="str">
            <v>G</v>
          </cell>
          <cell r="W1838" t="str">
            <v>Communications</v>
          </cell>
          <cell r="X1838" t="str">
            <v>GB</v>
          </cell>
          <cell r="Y1838" t="str">
            <v>Telecommunications</v>
          </cell>
          <cell r="Z1838" t="str">
            <v>GB0</v>
          </cell>
          <cell r="AA1838" t="str">
            <v>Telecommunications</v>
          </cell>
          <cell r="AB1838" t="str">
            <v>2100</v>
          </cell>
          <cell r="AC1838" t="str">
            <v>10</v>
          </cell>
          <cell r="AD1838" t="str">
            <v>OnGo</v>
          </cell>
        </row>
        <row r="1839">
          <cell r="A1839" t="str">
            <v>P-Z1-GB0-024</v>
          </cell>
          <cell r="B1839" t="str">
            <v>2100150037243</v>
          </cell>
          <cell r="C1839" t="str">
            <v>Niger</v>
          </cell>
          <cell r="D1839" t="str">
            <v/>
          </cell>
          <cell r="E1839" t="str">
            <v/>
          </cell>
          <cell r="F1839" t="str">
            <v/>
          </cell>
          <cell r="G1839" t="str">
            <v/>
          </cell>
          <cell r="H1839" t="str">
            <v/>
          </cell>
          <cell r="I1839" t="str">
            <v/>
          </cell>
          <cell r="J1839">
            <v>7738283.9500000002</v>
          </cell>
          <cell r="K1839">
            <v>9916927.8300000001</v>
          </cell>
          <cell r="L1839">
            <v>507373.24000000005</v>
          </cell>
          <cell r="M1839">
            <v>18162585.02</v>
          </cell>
          <cell r="Q1839" t="str">
            <v>SOV</v>
          </cell>
          <cell r="R1839">
            <v>0.5</v>
          </cell>
          <cell r="T1839" t="str">
            <v>DORSALE TRANSSAHARIENNE A FIBRE OPTIQUE (DTS)</v>
          </cell>
          <cell r="U1839" t="str">
            <v>PITD2</v>
          </cell>
          <cell r="V1839" t="str">
            <v>G</v>
          </cell>
          <cell r="W1839" t="str">
            <v>Communications</v>
          </cell>
          <cell r="X1839" t="str">
            <v>GB</v>
          </cell>
          <cell r="Y1839" t="str">
            <v>Telecommunications</v>
          </cell>
          <cell r="Z1839" t="str">
            <v>GB0</v>
          </cell>
          <cell r="AA1839" t="str">
            <v>Telecommunications</v>
          </cell>
          <cell r="AB1839" t="str">
            <v>2100</v>
          </cell>
          <cell r="AC1839" t="str">
            <v>10</v>
          </cell>
          <cell r="AD1839" t="str">
            <v>OnGo</v>
          </cell>
        </row>
        <row r="1840">
          <cell r="A1840" t="str">
            <v>P-Z1-GB0-024</v>
          </cell>
          <cell r="B1840" t="str">
            <v>2100155034416</v>
          </cell>
          <cell r="C1840" t="str">
            <v>Multi-Countries</v>
          </cell>
          <cell r="D1840" t="str">
            <v/>
          </cell>
          <cell r="E1840" t="str">
            <v/>
          </cell>
          <cell r="F1840" t="str">
            <v/>
          </cell>
          <cell r="G1840">
            <v>697831.88000000012</v>
          </cell>
          <cell r="H1840">
            <v>1064442.72</v>
          </cell>
          <cell r="I1840" t="str">
            <v/>
          </cell>
          <cell r="J1840">
            <v>168690.77</v>
          </cell>
          <cell r="K1840">
            <v>1811133.85</v>
          </cell>
          <cell r="L1840">
            <v>359432.49000000005</v>
          </cell>
          <cell r="M1840">
            <v>4101531.7100000004</v>
          </cell>
          <cell r="Q1840" t="str">
            <v>SOV</v>
          </cell>
          <cell r="R1840">
            <v>0.5</v>
          </cell>
          <cell r="T1840" t="str">
            <v>DORSALE TRANSSAHARIENNE A FIBRE OPTIQUE (DTS)</v>
          </cell>
          <cell r="U1840" t="str">
            <v>PITD2</v>
          </cell>
          <cell r="V1840" t="str">
            <v>G</v>
          </cell>
          <cell r="W1840" t="str">
            <v>Communications</v>
          </cell>
          <cell r="X1840" t="str">
            <v>GB</v>
          </cell>
          <cell r="Y1840" t="str">
            <v>Telecommunications</v>
          </cell>
          <cell r="Z1840" t="str">
            <v>GB0</v>
          </cell>
          <cell r="AA1840" t="str">
            <v>Telecommunications</v>
          </cell>
          <cell r="AB1840" t="str">
            <v>2100</v>
          </cell>
          <cell r="AC1840" t="str">
            <v>40</v>
          </cell>
          <cell r="AD1840" t="str">
            <v>OnGo</v>
          </cell>
        </row>
        <row r="1841">
          <cell r="A1841" t="str">
            <v>P-Z1-GB0-028</v>
          </cell>
          <cell r="B1841" t="str">
            <v>2000120004269</v>
          </cell>
          <cell r="C1841" t="str">
            <v>Multi-Countries</v>
          </cell>
          <cell r="D1841" t="str">
            <v/>
          </cell>
          <cell r="E1841">
            <v>2845105.2</v>
          </cell>
          <cell r="F1841" t="str">
            <v/>
          </cell>
          <cell r="G1841" t="str">
            <v/>
          </cell>
          <cell r="H1841" t="str">
            <v/>
          </cell>
          <cell r="I1841" t="str">
            <v/>
          </cell>
          <cell r="J1841" t="str">
            <v/>
          </cell>
          <cell r="K1841" t="str">
            <v/>
          </cell>
          <cell r="L1841" t="str">
            <v/>
          </cell>
          <cell r="M1841">
            <v>2845105.2</v>
          </cell>
          <cell r="Q1841" t="str">
            <v>NSO</v>
          </cell>
          <cell r="R1841">
            <v>1</v>
          </cell>
          <cell r="T1841" t="str">
            <v>O3B SUPPLEMENTARY LOAN</v>
          </cell>
          <cell r="U1841" t="str">
            <v>PISD1</v>
          </cell>
          <cell r="V1841" t="str">
            <v>G</v>
          </cell>
          <cell r="W1841" t="str">
            <v>Communications</v>
          </cell>
          <cell r="X1841" t="str">
            <v>GB</v>
          </cell>
          <cell r="Y1841" t="str">
            <v>Telecommunications</v>
          </cell>
          <cell r="Z1841" t="str">
            <v>GB0</v>
          </cell>
          <cell r="AA1841" t="str">
            <v>Telecommunications</v>
          </cell>
          <cell r="AB1841" t="str">
            <v>2000</v>
          </cell>
          <cell r="AC1841" t="str">
            <v>10</v>
          </cell>
          <cell r="AD1841" t="str">
            <v>TERM</v>
          </cell>
        </row>
        <row r="1842">
          <cell r="A1842" t="str">
            <v>P-Z1-GB0-030</v>
          </cell>
          <cell r="B1842" t="str">
            <v>2100150036246</v>
          </cell>
          <cell r="C1842" t="str">
            <v>Uganda</v>
          </cell>
          <cell r="D1842" t="str">
            <v/>
          </cell>
          <cell r="E1842" t="str">
            <v/>
          </cell>
          <cell r="F1842" t="str">
            <v/>
          </cell>
          <cell r="G1842">
            <v>81651.429999999993</v>
          </cell>
          <cell r="H1842">
            <v>284605.06</v>
          </cell>
          <cell r="I1842">
            <v>392036.58</v>
          </cell>
          <cell r="J1842">
            <v>665481.42000000004</v>
          </cell>
          <cell r="K1842">
            <v>346406.09</v>
          </cell>
          <cell r="L1842">
            <v>1634467.51</v>
          </cell>
          <cell r="M1842">
            <v>3404648.0900000003</v>
          </cell>
          <cell r="Q1842" t="str">
            <v>SOV</v>
          </cell>
          <cell r="R1842">
            <v>1</v>
          </cell>
          <cell r="T1842" t="str">
            <v>UGANDA - LAKE VICTORIA MARITIME COMMUNICATIONS AND TRANSPORT</v>
          </cell>
          <cell r="U1842" t="str">
            <v>PITD2</v>
          </cell>
          <cell r="V1842" t="str">
            <v>G</v>
          </cell>
          <cell r="W1842" t="str">
            <v>Communications</v>
          </cell>
          <cell r="X1842" t="str">
            <v>GB</v>
          </cell>
          <cell r="Y1842" t="str">
            <v>Telecommunications</v>
          </cell>
          <cell r="Z1842" t="str">
            <v>GB0</v>
          </cell>
          <cell r="AA1842" t="str">
            <v>Telecommunications</v>
          </cell>
          <cell r="AB1842" t="str">
            <v>2100</v>
          </cell>
          <cell r="AC1842" t="str">
            <v>10</v>
          </cell>
          <cell r="AD1842" t="str">
            <v>OnGo</v>
          </cell>
        </row>
        <row r="1843">
          <cell r="A1843" t="str">
            <v>P-Z1-GB0-031</v>
          </cell>
          <cell r="B1843" t="str">
            <v>2100150036247</v>
          </cell>
          <cell r="C1843" t="str">
            <v>Kenya</v>
          </cell>
          <cell r="D1843" t="str">
            <v/>
          </cell>
          <cell r="E1843" t="str">
            <v/>
          </cell>
          <cell r="F1843" t="str">
            <v/>
          </cell>
          <cell r="G1843">
            <v>14276.77</v>
          </cell>
          <cell r="H1843" t="str">
            <v/>
          </cell>
          <cell r="I1843" t="str">
            <v/>
          </cell>
          <cell r="J1843" t="str">
            <v/>
          </cell>
          <cell r="K1843" t="str">
            <v/>
          </cell>
          <cell r="L1843" t="str">
            <v/>
          </cell>
          <cell r="M1843">
            <v>14276.77</v>
          </cell>
          <cell r="Q1843" t="str">
            <v>SOV</v>
          </cell>
          <cell r="R1843">
            <v>1</v>
          </cell>
          <cell r="T1843" t="str">
            <v>KENYA - LAKE VICTORIA MARITIME COMMUNICATIONS AND TRANSPORT</v>
          </cell>
          <cell r="U1843" t="str">
            <v>PITD2</v>
          </cell>
          <cell r="V1843" t="str">
            <v>G</v>
          </cell>
          <cell r="W1843" t="str">
            <v>Communications</v>
          </cell>
          <cell r="X1843" t="str">
            <v>GB</v>
          </cell>
          <cell r="Y1843" t="str">
            <v>Telecommunications</v>
          </cell>
          <cell r="Z1843" t="str">
            <v>GB0</v>
          </cell>
          <cell r="AA1843" t="str">
            <v>Telecommunications</v>
          </cell>
          <cell r="AB1843" t="str">
            <v>2100</v>
          </cell>
          <cell r="AC1843" t="str">
            <v>10</v>
          </cell>
          <cell r="AD1843" t="str">
            <v>COMP</v>
          </cell>
        </row>
        <row r="1844">
          <cell r="A1844" t="str">
            <v>P-Z1-GB0-033</v>
          </cell>
          <cell r="B1844" t="str">
            <v>5110155000601</v>
          </cell>
          <cell r="C1844" t="str">
            <v>Multi-Countries</v>
          </cell>
          <cell r="D1844" t="str">
            <v/>
          </cell>
          <cell r="E1844" t="str">
            <v/>
          </cell>
          <cell r="F1844" t="str">
            <v/>
          </cell>
          <cell r="G1844" t="str">
            <v/>
          </cell>
          <cell r="H1844" t="str">
            <v/>
          </cell>
          <cell r="I1844" t="str">
            <v/>
          </cell>
          <cell r="J1844">
            <v>626263.24</v>
          </cell>
          <cell r="K1844">
            <v>2642349.62</v>
          </cell>
          <cell r="L1844">
            <v>13466.66</v>
          </cell>
          <cell r="M1844">
            <v>3282079.5200000005</v>
          </cell>
          <cell r="Q1844" t="str">
            <v>SOV</v>
          </cell>
          <cell r="R1844">
            <v>1</v>
          </cell>
          <cell r="T1844" t="str">
            <v>DORSALE TRANSSAHARIENNE À FIBRE OPTIQUE (DTS) - COMPOSANTE T</v>
          </cell>
          <cell r="U1844" t="str">
            <v>PITD2</v>
          </cell>
          <cell r="V1844" t="str">
            <v>G</v>
          </cell>
          <cell r="W1844" t="str">
            <v>Communications</v>
          </cell>
          <cell r="X1844" t="str">
            <v>GB</v>
          </cell>
          <cell r="Y1844" t="str">
            <v>Telecommunications</v>
          </cell>
          <cell r="Z1844" t="str">
            <v>GB0</v>
          </cell>
          <cell r="AA1844" t="str">
            <v>Telecommunications</v>
          </cell>
          <cell r="AB1844" t="str">
            <v>5110</v>
          </cell>
          <cell r="AC1844" t="str">
            <v>41</v>
          </cell>
          <cell r="AD1844" t="str">
            <v>OnGo</v>
          </cell>
        </row>
        <row r="1845">
          <cell r="A1845" t="str">
            <v>P-Z1-GB0-035</v>
          </cell>
          <cell r="B1845" t="str">
            <v>2100155041870</v>
          </cell>
          <cell r="C1845" t="str">
            <v>Multi-Countries</v>
          </cell>
          <cell r="D1845" t="str">
            <v/>
          </cell>
          <cell r="E1845" t="str">
            <v/>
          </cell>
          <cell r="F1845" t="str">
            <v/>
          </cell>
          <cell r="G1845" t="str">
            <v/>
          </cell>
          <cell r="H1845" t="str">
            <v/>
          </cell>
          <cell r="I1845" t="str">
            <v/>
          </cell>
          <cell r="J1845" t="str">
            <v/>
          </cell>
          <cell r="K1845" t="str">
            <v/>
          </cell>
          <cell r="L1845" t="str">
            <v/>
          </cell>
          <cell r="M1845">
            <v>0</v>
          </cell>
          <cell r="Q1845" t="str">
            <v>SOV</v>
          </cell>
          <cell r="R1845">
            <v>1</v>
          </cell>
          <cell r="T1845" t="str">
            <v>AU-UPSTREAM PROJECT FOR DIGITAL MARKET DEVELOPEMENT IN AFRIC</v>
          </cell>
          <cell r="U1845" t="str">
            <v>PITD2</v>
          </cell>
          <cell r="V1845" t="str">
            <v>G</v>
          </cell>
          <cell r="W1845" t="str">
            <v>Communications</v>
          </cell>
          <cell r="X1845" t="str">
            <v>GB</v>
          </cell>
          <cell r="Y1845" t="str">
            <v>Telecommunications</v>
          </cell>
          <cell r="Z1845" t="str">
            <v>GB0</v>
          </cell>
          <cell r="AA1845" t="str">
            <v>Telecommunications</v>
          </cell>
          <cell r="AB1845" t="str">
            <v>2100</v>
          </cell>
          <cell r="AC1845" t="str">
            <v>40</v>
          </cell>
          <cell r="AD1845" t="str">
            <v>OnGo</v>
          </cell>
        </row>
        <row r="1846">
          <cell r="A1846" t="str">
            <v>P-Z1-GB0-036</v>
          </cell>
          <cell r="B1846" t="str">
            <v>2100155042222</v>
          </cell>
          <cell r="C1846" t="str">
            <v>Multi-Countries</v>
          </cell>
          <cell r="D1846" t="str">
            <v/>
          </cell>
          <cell r="E1846" t="str">
            <v/>
          </cell>
          <cell r="F1846" t="str">
            <v/>
          </cell>
          <cell r="G1846" t="str">
            <v/>
          </cell>
          <cell r="H1846" t="str">
            <v/>
          </cell>
          <cell r="I1846" t="str">
            <v/>
          </cell>
          <cell r="J1846" t="str">
            <v/>
          </cell>
          <cell r="K1846" t="str">
            <v/>
          </cell>
          <cell r="L1846">
            <v>131722.18</v>
          </cell>
          <cell r="M1846">
            <v>131722.18</v>
          </cell>
          <cell r="Q1846" t="str">
            <v>SOV</v>
          </cell>
          <cell r="R1846">
            <v>0.5</v>
          </cell>
          <cell r="T1846" t="str">
            <v>IGAD-HORN OF AFRICA DIGITAL MARKET INTEGRATION (HDMI) PROJET</v>
          </cell>
          <cell r="U1846" t="str">
            <v>PITD2</v>
          </cell>
          <cell r="V1846" t="str">
            <v>G</v>
          </cell>
          <cell r="W1846" t="str">
            <v>Communications</v>
          </cell>
          <cell r="X1846" t="str">
            <v>GB</v>
          </cell>
          <cell r="Y1846" t="str">
            <v>Telecommunications</v>
          </cell>
          <cell r="Z1846" t="str">
            <v>GB0</v>
          </cell>
          <cell r="AA1846" t="str">
            <v>Telecommunications</v>
          </cell>
          <cell r="AB1846" t="str">
            <v>2100</v>
          </cell>
          <cell r="AC1846" t="str">
            <v>41</v>
          </cell>
          <cell r="AD1846" t="str">
            <v>OnGo</v>
          </cell>
        </row>
        <row r="1847">
          <cell r="A1847" t="str">
            <v>P-Z1-GB0-036</v>
          </cell>
          <cell r="B1847" t="str">
            <v>5900155017803</v>
          </cell>
          <cell r="C1847" t="str">
            <v>Multi-Countries</v>
          </cell>
          <cell r="D1847" t="str">
            <v/>
          </cell>
          <cell r="E1847" t="str">
            <v/>
          </cell>
          <cell r="F1847" t="str">
            <v/>
          </cell>
          <cell r="G1847" t="str">
            <v/>
          </cell>
          <cell r="H1847" t="str">
            <v/>
          </cell>
          <cell r="I1847" t="str">
            <v/>
          </cell>
          <cell r="J1847" t="str">
            <v/>
          </cell>
          <cell r="K1847" t="str">
            <v/>
          </cell>
          <cell r="L1847" t="str">
            <v/>
          </cell>
          <cell r="M1847">
            <v>0</v>
          </cell>
          <cell r="Q1847" t="str">
            <v>SOV</v>
          </cell>
          <cell r="R1847">
            <v>0.5</v>
          </cell>
          <cell r="T1847" t="str">
            <v>IGAD-HORN OF AFRICA DIGITAL MARKET INTEGRATION (HDMI) PROJET</v>
          </cell>
          <cell r="U1847" t="str">
            <v>PITD2</v>
          </cell>
          <cell r="V1847" t="str">
            <v>G</v>
          </cell>
          <cell r="W1847" t="str">
            <v>Communications</v>
          </cell>
          <cell r="X1847" t="str">
            <v>GB</v>
          </cell>
          <cell r="Y1847" t="str">
            <v>Telecommunications</v>
          </cell>
          <cell r="Z1847" t="str">
            <v>GB0</v>
          </cell>
          <cell r="AA1847" t="str">
            <v>Telecommunications</v>
          </cell>
          <cell r="AB1847" t="str">
            <v>5900</v>
          </cell>
          <cell r="AC1847" t="str">
            <v>84</v>
          </cell>
          <cell r="AD1847" t="str">
            <v>OnGo</v>
          </cell>
        </row>
        <row r="1848">
          <cell r="A1848" t="str">
            <v>P-Z1-GB0-037</v>
          </cell>
          <cell r="B1848" t="str">
            <v>5150155003602</v>
          </cell>
          <cell r="C1848" t="str">
            <v>Multi-Countries</v>
          </cell>
          <cell r="D1848" t="str">
            <v/>
          </cell>
          <cell r="E1848" t="str">
            <v/>
          </cell>
          <cell r="F1848" t="str">
            <v/>
          </cell>
          <cell r="G1848" t="str">
            <v/>
          </cell>
          <cell r="H1848" t="str">
            <v/>
          </cell>
          <cell r="I1848" t="str">
            <v/>
          </cell>
          <cell r="J1848" t="str">
            <v/>
          </cell>
          <cell r="K1848" t="str">
            <v/>
          </cell>
          <cell r="L1848" t="str">
            <v/>
          </cell>
          <cell r="M1848">
            <v>0</v>
          </cell>
          <cell r="Q1848" t="str">
            <v>SOV</v>
          </cell>
          <cell r="R1848">
            <v>1</v>
          </cell>
          <cell r="T1848" t="str">
            <v>ASSISTANCE TO THE COMESA TO CONDUCT A MARKET ANALYSIS ON A R</v>
          </cell>
          <cell r="U1848" t="str">
            <v>PITD2</v>
          </cell>
          <cell r="V1848" t="str">
            <v>G</v>
          </cell>
          <cell r="W1848" t="str">
            <v>Communications</v>
          </cell>
          <cell r="X1848" t="str">
            <v>GB</v>
          </cell>
          <cell r="Y1848" t="str">
            <v>Telecommunications</v>
          </cell>
          <cell r="Z1848" t="str">
            <v>GB0</v>
          </cell>
          <cell r="AA1848" t="str">
            <v>Telecommunications</v>
          </cell>
          <cell r="AB1848" t="str">
            <v>5150</v>
          </cell>
          <cell r="AC1848" t="str">
            <v>41</v>
          </cell>
          <cell r="AD1848" t="str">
            <v>OnGo</v>
          </cell>
        </row>
        <row r="1849">
          <cell r="A1849" t="str">
            <v>P-Z1-GZ0-001</v>
          </cell>
          <cell r="B1849" t="str">
            <v>5150155002601</v>
          </cell>
          <cell r="C1849" t="str">
            <v>Multi-Countries</v>
          </cell>
          <cell r="D1849" t="str">
            <v/>
          </cell>
          <cell r="E1849" t="str">
            <v/>
          </cell>
          <cell r="F1849" t="str">
            <v/>
          </cell>
          <cell r="G1849" t="str">
            <v/>
          </cell>
          <cell r="H1849">
            <v>553070.15</v>
          </cell>
          <cell r="I1849" t="str">
            <v/>
          </cell>
          <cell r="J1849" t="str">
            <v/>
          </cell>
          <cell r="K1849">
            <v>63869.440000000002</v>
          </cell>
          <cell r="L1849" t="str">
            <v/>
          </cell>
          <cell r="M1849">
            <v>616939.59000000008</v>
          </cell>
          <cell r="Q1849" t="str">
            <v>SOV</v>
          </cell>
          <cell r="R1849">
            <v>1</v>
          </cell>
          <cell r="T1849" t="str">
            <v>FEASIBILITY STUDY FOR GABON-ICT BACKBONE PROJECT</v>
          </cell>
          <cell r="U1849" t="str">
            <v>PICU3</v>
          </cell>
          <cell r="V1849" t="str">
            <v>G</v>
          </cell>
          <cell r="W1849" t="str">
            <v>Communications</v>
          </cell>
          <cell r="X1849" t="str">
            <v>GZ</v>
          </cell>
          <cell r="Y1849" t="str">
            <v>More Than One Communication Sub-Sector</v>
          </cell>
          <cell r="Z1849" t="str">
            <v>GZ0</v>
          </cell>
          <cell r="AA1849" t="str">
            <v>More Than One Communication Sub-Sector</v>
          </cell>
          <cell r="AB1849" t="str">
            <v>5150</v>
          </cell>
          <cell r="AC1849" t="str">
            <v>41</v>
          </cell>
          <cell r="AD1849" t="str">
            <v>COMP</v>
          </cell>
        </row>
        <row r="1850">
          <cell r="A1850" t="str">
            <v>P-Z1-H00-026</v>
          </cell>
          <cell r="B1850" t="str">
            <v>2000130016482</v>
          </cell>
          <cell r="C1850" t="str">
            <v>Multi-Countries</v>
          </cell>
          <cell r="D1850" t="str">
            <v/>
          </cell>
          <cell r="E1850" t="str">
            <v/>
          </cell>
          <cell r="F1850">
            <v>50000000</v>
          </cell>
          <cell r="G1850" t="str">
            <v/>
          </cell>
          <cell r="H1850">
            <v>40599244.850000001</v>
          </cell>
          <cell r="I1850" t="str">
            <v/>
          </cell>
          <cell r="J1850" t="str">
            <v/>
          </cell>
          <cell r="K1850" t="str">
            <v/>
          </cell>
          <cell r="L1850" t="str">
            <v/>
          </cell>
          <cell r="M1850">
            <v>90599244.849999994</v>
          </cell>
          <cell r="Q1850" t="str">
            <v>NSO</v>
          </cell>
          <cell r="R1850">
            <v>0.5</v>
          </cell>
          <cell r="T1850" t="str">
            <v>BOAD-LOC III TRANCHE A</v>
          </cell>
          <cell r="U1850" t="str">
            <v>PINS2</v>
          </cell>
          <cell r="V1850" t="str">
            <v>H</v>
          </cell>
          <cell r="W1850" t="str">
            <v>Finance</v>
          </cell>
          <cell r="X1850" t="str">
            <v>H0</v>
          </cell>
          <cell r="Y1850" t="str">
            <v>Finance</v>
          </cell>
          <cell r="Z1850" t="str">
            <v>H00</v>
          </cell>
          <cell r="AA1850" t="str">
            <v>Finance</v>
          </cell>
          <cell r="AB1850" t="str">
            <v>2000</v>
          </cell>
          <cell r="AC1850" t="str">
            <v>11</v>
          </cell>
          <cell r="AD1850" t="str">
            <v>OnGo</v>
          </cell>
        </row>
        <row r="1851">
          <cell r="A1851" t="str">
            <v>P-Z1-H00-026</v>
          </cell>
          <cell r="B1851" t="str">
            <v>5060140000257</v>
          </cell>
          <cell r="C1851" t="str">
            <v>Multi-Countries</v>
          </cell>
          <cell r="D1851" t="str">
            <v/>
          </cell>
          <cell r="E1851" t="str">
            <v/>
          </cell>
          <cell r="F1851" t="str">
            <v/>
          </cell>
          <cell r="G1851" t="str">
            <v/>
          </cell>
          <cell r="H1851" t="str">
            <v/>
          </cell>
          <cell r="I1851" t="str">
            <v/>
          </cell>
          <cell r="J1851" t="str">
            <v/>
          </cell>
          <cell r="K1851" t="str">
            <v/>
          </cell>
          <cell r="L1851" t="str">
            <v/>
          </cell>
          <cell r="M1851">
            <v>0</v>
          </cell>
          <cell r="Q1851" t="str">
            <v>NSO</v>
          </cell>
          <cell r="R1851">
            <v>0.5</v>
          </cell>
          <cell r="T1851" t="str">
            <v>BOAD-LOC III TRANCHE A</v>
          </cell>
          <cell r="U1851" t="str">
            <v>PINS2</v>
          </cell>
          <cell r="V1851" t="str">
            <v>H</v>
          </cell>
          <cell r="W1851" t="str">
            <v>Finance</v>
          </cell>
          <cell r="X1851" t="str">
            <v>H0</v>
          </cell>
          <cell r="Y1851" t="str">
            <v>Finance</v>
          </cell>
          <cell r="Z1851" t="str">
            <v>H00</v>
          </cell>
          <cell r="AA1851" t="str">
            <v>Finance</v>
          </cell>
          <cell r="AB1851" t="str">
            <v>5060</v>
          </cell>
          <cell r="AC1851" t="str">
            <v>70</v>
          </cell>
          <cell r="AD1851" t="str">
            <v>OnGo</v>
          </cell>
        </row>
        <row r="1852">
          <cell r="A1852" t="str">
            <v>P-Z1-H00-029</v>
          </cell>
          <cell r="B1852" t="str">
            <v>2100155041046</v>
          </cell>
          <cell r="C1852" t="str">
            <v>Multi-Countries</v>
          </cell>
          <cell r="D1852" t="str">
            <v/>
          </cell>
          <cell r="E1852" t="str">
            <v/>
          </cell>
          <cell r="F1852" t="str">
            <v/>
          </cell>
          <cell r="G1852" t="str">
            <v/>
          </cell>
          <cell r="H1852" t="str">
            <v/>
          </cell>
          <cell r="I1852" t="str">
            <v/>
          </cell>
          <cell r="J1852" t="str">
            <v/>
          </cell>
          <cell r="K1852" t="str">
            <v/>
          </cell>
          <cell r="L1852" t="str">
            <v/>
          </cell>
          <cell r="M1852">
            <v>0</v>
          </cell>
          <cell r="Q1852" t="str">
            <v>SOV</v>
          </cell>
          <cell r="R1852">
            <v>1</v>
          </cell>
          <cell r="T1852" t="str">
            <v>CEMAC FINANCIAL SECTOR DEEPENING PROJECT (PASFIC)</v>
          </cell>
          <cell r="U1852" t="str">
            <v>PIFD2</v>
          </cell>
          <cell r="V1852" t="str">
            <v>H</v>
          </cell>
          <cell r="W1852" t="str">
            <v>Finance</v>
          </cell>
          <cell r="X1852" t="str">
            <v>H0</v>
          </cell>
          <cell r="Y1852" t="str">
            <v>Finance</v>
          </cell>
          <cell r="Z1852" t="str">
            <v>H00</v>
          </cell>
          <cell r="AA1852" t="str">
            <v>Finance</v>
          </cell>
          <cell r="AB1852" t="str">
            <v>2100</v>
          </cell>
          <cell r="AC1852" t="str">
            <v>41</v>
          </cell>
          <cell r="AD1852" t="str">
            <v>OnGo</v>
          </cell>
        </row>
        <row r="1853">
          <cell r="A1853" t="str">
            <v>P-Z1-H00-042</v>
          </cell>
          <cell r="B1853" t="str">
            <v>2000130016483</v>
          </cell>
          <cell r="C1853" t="str">
            <v>Multi-Countries</v>
          </cell>
          <cell r="D1853" t="str">
            <v/>
          </cell>
          <cell r="E1853" t="str">
            <v/>
          </cell>
          <cell r="F1853">
            <v>40000000</v>
          </cell>
          <cell r="G1853" t="str">
            <v/>
          </cell>
          <cell r="H1853" t="str">
            <v/>
          </cell>
          <cell r="I1853" t="str">
            <v/>
          </cell>
          <cell r="J1853" t="str">
            <v/>
          </cell>
          <cell r="K1853" t="str">
            <v/>
          </cell>
          <cell r="L1853" t="str">
            <v/>
          </cell>
          <cell r="M1853">
            <v>40000000</v>
          </cell>
          <cell r="Q1853" t="str">
            <v>NSO</v>
          </cell>
          <cell r="R1853">
            <v>0.5</v>
          </cell>
          <cell r="T1853" t="str">
            <v>BOAD LIGNE DE CREDIT III TRANCHE B</v>
          </cell>
          <cell r="U1853" t="str">
            <v>PINS2</v>
          </cell>
          <cell r="V1853" t="str">
            <v>H</v>
          </cell>
          <cell r="W1853" t="str">
            <v>Finance</v>
          </cell>
          <cell r="X1853" t="str">
            <v>H0</v>
          </cell>
          <cell r="Y1853" t="str">
            <v>Finance</v>
          </cell>
          <cell r="Z1853" t="str">
            <v>H00</v>
          </cell>
          <cell r="AA1853" t="str">
            <v>Finance</v>
          </cell>
          <cell r="AB1853" t="str">
            <v>2000</v>
          </cell>
          <cell r="AC1853" t="str">
            <v>11</v>
          </cell>
          <cell r="AD1853" t="str">
            <v>OnGo</v>
          </cell>
        </row>
        <row r="1854">
          <cell r="A1854" t="str">
            <v>P-Z1-H00-042</v>
          </cell>
          <cell r="B1854" t="str">
            <v>5060140000258</v>
          </cell>
          <cell r="C1854" t="str">
            <v>Multi-Countries</v>
          </cell>
          <cell r="D1854" t="str">
            <v/>
          </cell>
          <cell r="E1854" t="str">
            <v/>
          </cell>
          <cell r="F1854" t="str">
            <v/>
          </cell>
          <cell r="G1854" t="str">
            <v/>
          </cell>
          <cell r="H1854" t="str">
            <v/>
          </cell>
          <cell r="I1854" t="str">
            <v/>
          </cell>
          <cell r="J1854" t="str">
            <v/>
          </cell>
          <cell r="K1854" t="str">
            <v/>
          </cell>
          <cell r="L1854" t="str">
            <v/>
          </cell>
          <cell r="M1854">
            <v>0</v>
          </cell>
          <cell r="Q1854" t="str">
            <v>NSO</v>
          </cell>
          <cell r="R1854">
            <v>0.5</v>
          </cell>
          <cell r="T1854" t="str">
            <v>BOAD LIGNE DE CREDIT III TRANCHE B</v>
          </cell>
          <cell r="U1854" t="str">
            <v>PINS2</v>
          </cell>
          <cell r="V1854" t="str">
            <v>H</v>
          </cell>
          <cell r="W1854" t="str">
            <v>Finance</v>
          </cell>
          <cell r="X1854" t="str">
            <v>H0</v>
          </cell>
          <cell r="Y1854" t="str">
            <v>Finance</v>
          </cell>
          <cell r="Z1854" t="str">
            <v>H00</v>
          </cell>
          <cell r="AA1854" t="str">
            <v>Finance</v>
          </cell>
          <cell r="AB1854" t="str">
            <v>5060</v>
          </cell>
          <cell r="AC1854" t="str">
            <v>70</v>
          </cell>
          <cell r="AD1854" t="str">
            <v>OnGo</v>
          </cell>
        </row>
        <row r="1855">
          <cell r="A1855" t="str">
            <v>P-Z1-H00-047</v>
          </cell>
          <cell r="B1855" t="str">
            <v>2000130018331</v>
          </cell>
          <cell r="C1855" t="str">
            <v>Multi-Countries</v>
          </cell>
          <cell r="D1855" t="str">
            <v/>
          </cell>
          <cell r="E1855" t="str">
            <v/>
          </cell>
          <cell r="F1855" t="str">
            <v/>
          </cell>
          <cell r="G1855" t="str">
            <v/>
          </cell>
          <cell r="H1855" t="str">
            <v/>
          </cell>
          <cell r="I1855" t="str">
            <v/>
          </cell>
          <cell r="J1855" t="str">
            <v/>
          </cell>
          <cell r="K1855" t="str">
            <v/>
          </cell>
          <cell r="L1855" t="str">
            <v/>
          </cell>
          <cell r="M1855">
            <v>0</v>
          </cell>
          <cell r="Q1855" t="str">
            <v>NSO</v>
          </cell>
          <cell r="R1855">
            <v>1</v>
          </cell>
          <cell r="T1855" t="str">
            <v>LIGNE DE CREDIT A ORAGROUP</v>
          </cell>
          <cell r="U1855" t="str">
            <v>PINS2</v>
          </cell>
          <cell r="V1855" t="str">
            <v>H</v>
          </cell>
          <cell r="W1855" t="str">
            <v>Finance</v>
          </cell>
          <cell r="X1855" t="str">
            <v>H0</v>
          </cell>
          <cell r="Y1855" t="str">
            <v>Finance</v>
          </cell>
          <cell r="Z1855" t="str">
            <v>H00</v>
          </cell>
          <cell r="AA1855" t="str">
            <v>Finance</v>
          </cell>
          <cell r="AB1855" t="str">
            <v>2000</v>
          </cell>
          <cell r="AC1855" t="str">
            <v>11</v>
          </cell>
          <cell r="AD1855" t="str">
            <v>OnGo</v>
          </cell>
        </row>
        <row r="1856">
          <cell r="A1856" t="str">
            <v>P-Z1-H00-063</v>
          </cell>
          <cell r="B1856" t="str">
            <v>5900155016369</v>
          </cell>
          <cell r="C1856" t="str">
            <v>Multi-Countries</v>
          </cell>
          <cell r="D1856" t="str">
            <v/>
          </cell>
          <cell r="E1856" t="str">
            <v/>
          </cell>
          <cell r="F1856" t="str">
            <v/>
          </cell>
          <cell r="G1856" t="str">
            <v/>
          </cell>
          <cell r="H1856" t="str">
            <v/>
          </cell>
          <cell r="I1856" t="str">
            <v/>
          </cell>
          <cell r="J1856">
            <v>60913.57</v>
          </cell>
          <cell r="K1856">
            <v>302192.52</v>
          </cell>
          <cell r="L1856">
            <v>76499.349999999991</v>
          </cell>
          <cell r="M1856">
            <v>439605.44</v>
          </cell>
          <cell r="Q1856" t="str">
            <v>SOV</v>
          </cell>
          <cell r="R1856">
            <v>1</v>
          </cell>
          <cell r="T1856" t="str">
            <v>DOMESTIC DEBT MARKETS DEVELOPMENT_WAMZ</v>
          </cell>
          <cell r="U1856" t="str">
            <v>PIFD2</v>
          </cell>
          <cell r="V1856" t="str">
            <v>H</v>
          </cell>
          <cell r="W1856" t="str">
            <v>Finance</v>
          </cell>
          <cell r="X1856" t="str">
            <v>H0</v>
          </cell>
          <cell r="Y1856" t="str">
            <v>Finance</v>
          </cell>
          <cell r="Z1856" t="str">
            <v>H00</v>
          </cell>
          <cell r="AA1856" t="str">
            <v>Finance</v>
          </cell>
          <cell r="AB1856" t="str">
            <v>5900</v>
          </cell>
          <cell r="AC1856" t="str">
            <v>84</v>
          </cell>
          <cell r="AD1856" t="str">
            <v>OnGo</v>
          </cell>
        </row>
        <row r="1857">
          <cell r="A1857" t="str">
            <v>P-Z1-H00-070</v>
          </cell>
          <cell r="B1857" t="str">
            <v>5700155003552</v>
          </cell>
          <cell r="C1857" t="str">
            <v>Multi-Countries</v>
          </cell>
          <cell r="D1857" t="str">
            <v/>
          </cell>
          <cell r="E1857" t="str">
            <v/>
          </cell>
          <cell r="F1857" t="str">
            <v/>
          </cell>
          <cell r="G1857" t="str">
            <v/>
          </cell>
          <cell r="H1857" t="str">
            <v/>
          </cell>
          <cell r="I1857" t="str">
            <v/>
          </cell>
          <cell r="J1857" t="str">
            <v/>
          </cell>
          <cell r="K1857">
            <v>29502.949999999997</v>
          </cell>
          <cell r="L1857">
            <v>28667.52</v>
          </cell>
          <cell r="M1857">
            <v>58170.47</v>
          </cell>
          <cell r="Q1857" t="str">
            <v>SOV</v>
          </cell>
          <cell r="R1857">
            <v>1</v>
          </cell>
          <cell r="T1857" t="str">
            <v>PROJET D’APPUI AU MARCHE FINANCIER UNIFIE D’AFRIQUE CENTRALE</v>
          </cell>
          <cell r="U1857" t="str">
            <v>PIFD2</v>
          </cell>
          <cell r="V1857" t="str">
            <v>H</v>
          </cell>
          <cell r="W1857" t="str">
            <v>Finance</v>
          </cell>
          <cell r="X1857" t="str">
            <v>H0</v>
          </cell>
          <cell r="Y1857" t="str">
            <v>Finance</v>
          </cell>
          <cell r="Z1857" t="str">
            <v>H00</v>
          </cell>
          <cell r="AA1857" t="str">
            <v>Finance</v>
          </cell>
          <cell r="AB1857" t="str">
            <v>5700</v>
          </cell>
          <cell r="AC1857" t="str">
            <v>41</v>
          </cell>
          <cell r="AD1857" t="str">
            <v>OnGo</v>
          </cell>
        </row>
        <row r="1858">
          <cell r="A1858" t="str">
            <v>P-Z1-H00-072</v>
          </cell>
          <cell r="B1858" t="str">
            <v>5500155013701</v>
          </cell>
          <cell r="C1858" t="str">
            <v>Multi-Countries</v>
          </cell>
          <cell r="D1858" t="str">
            <v/>
          </cell>
          <cell r="E1858" t="str">
            <v/>
          </cell>
          <cell r="F1858" t="str">
            <v/>
          </cell>
          <cell r="G1858" t="str">
            <v/>
          </cell>
          <cell r="H1858" t="str">
            <v/>
          </cell>
          <cell r="I1858" t="str">
            <v/>
          </cell>
          <cell r="J1858" t="str">
            <v/>
          </cell>
          <cell r="K1858">
            <v>125953.80999999997</v>
          </cell>
          <cell r="L1858">
            <v>48020.590000000004</v>
          </cell>
          <cell r="M1858">
            <v>173974.39999999997</v>
          </cell>
          <cell r="Q1858" t="str">
            <v>SOV</v>
          </cell>
          <cell r="R1858">
            <v>1</v>
          </cell>
          <cell r="T1858" t="str">
            <v>APPUI AU DEMARRAGE DU MARCHE FINANCIER UNIFIE D’AFRIQUE CENT</v>
          </cell>
          <cell r="U1858" t="str">
            <v>PIFD2</v>
          </cell>
          <cell r="V1858" t="str">
            <v>H</v>
          </cell>
          <cell r="W1858" t="str">
            <v>Finance</v>
          </cell>
          <cell r="X1858" t="str">
            <v>H0</v>
          </cell>
          <cell r="Y1858" t="str">
            <v>Finance</v>
          </cell>
          <cell r="Z1858" t="str">
            <v>H00</v>
          </cell>
          <cell r="AA1858" t="str">
            <v>Finance</v>
          </cell>
          <cell r="AB1858" t="str">
            <v>5500</v>
          </cell>
          <cell r="AC1858" t="str">
            <v>43</v>
          </cell>
          <cell r="AD1858" t="str">
            <v>OnGo</v>
          </cell>
        </row>
        <row r="1859">
          <cell r="A1859" t="str">
            <v>P-Z1-H00-083</v>
          </cell>
          <cell r="B1859" t="str">
            <v>2000120005219</v>
          </cell>
          <cell r="C1859" t="str">
            <v>Multi-Countries</v>
          </cell>
          <cell r="D1859" t="str">
            <v/>
          </cell>
          <cell r="E1859" t="str">
            <v/>
          </cell>
          <cell r="F1859" t="str">
            <v/>
          </cell>
          <cell r="G1859" t="str">
            <v/>
          </cell>
          <cell r="H1859" t="str">
            <v/>
          </cell>
          <cell r="I1859" t="str">
            <v/>
          </cell>
          <cell r="J1859" t="str">
            <v/>
          </cell>
          <cell r="K1859" t="str">
            <v/>
          </cell>
          <cell r="L1859" t="str">
            <v/>
          </cell>
          <cell r="M1859">
            <v>0</v>
          </cell>
          <cell r="Q1859" t="str">
            <v>NSO</v>
          </cell>
          <cell r="R1859">
            <v>1</v>
          </cell>
          <cell r="T1859" t="str">
            <v>APPUI AU SECTEUR PRIVE DE LA ZONE UEMOA A TRAVERS L’OCTROI D</v>
          </cell>
          <cell r="U1859" t="str">
            <v>PIFD1</v>
          </cell>
          <cell r="V1859" t="str">
            <v>H</v>
          </cell>
          <cell r="W1859" t="str">
            <v>Finance</v>
          </cell>
          <cell r="X1859" t="str">
            <v>H0</v>
          </cell>
          <cell r="Y1859" t="str">
            <v>Finance</v>
          </cell>
          <cell r="Z1859" t="str">
            <v>H00</v>
          </cell>
          <cell r="AA1859" t="str">
            <v>Finance</v>
          </cell>
          <cell r="AB1859" t="str">
            <v>2000</v>
          </cell>
          <cell r="AC1859" t="str">
            <v>11</v>
          </cell>
          <cell r="AD1859" t="str">
            <v>APVD</v>
          </cell>
        </row>
        <row r="1860">
          <cell r="A1860" t="str">
            <v>P-Z1-H00-087</v>
          </cell>
          <cell r="B1860" t="str">
            <v>5120155000005</v>
          </cell>
          <cell r="C1860" t="str">
            <v>Multi-Countries</v>
          </cell>
          <cell r="D1860" t="str">
            <v/>
          </cell>
          <cell r="E1860" t="str">
            <v/>
          </cell>
          <cell r="F1860" t="str">
            <v/>
          </cell>
          <cell r="G1860" t="str">
            <v/>
          </cell>
          <cell r="H1860" t="str">
            <v/>
          </cell>
          <cell r="I1860" t="str">
            <v/>
          </cell>
          <cell r="J1860">
            <v>101815.53</v>
          </cell>
          <cell r="K1860" t="str">
            <v/>
          </cell>
          <cell r="L1860" t="str">
            <v/>
          </cell>
          <cell r="M1860">
            <v>101815.53</v>
          </cell>
          <cell r="Q1860" t="str">
            <v>SOV</v>
          </cell>
          <cell r="R1860">
            <v>1</v>
          </cell>
          <cell r="T1860" t="str">
            <v>SMARTPHONE-ENABLED DIGITAL FINANCIAL SERVICES FOR WOMEN. CON</v>
          </cell>
          <cell r="U1860" t="str">
            <v>PIFD1</v>
          </cell>
          <cell r="V1860" t="str">
            <v>H</v>
          </cell>
          <cell r="W1860" t="str">
            <v>Finance</v>
          </cell>
          <cell r="X1860" t="str">
            <v>H0</v>
          </cell>
          <cell r="Y1860" t="str">
            <v>Finance</v>
          </cell>
          <cell r="Z1860" t="str">
            <v>H00</v>
          </cell>
          <cell r="AA1860" t="str">
            <v>Finance</v>
          </cell>
          <cell r="AB1860" t="str">
            <v>5120</v>
          </cell>
          <cell r="AC1860" t="str">
            <v>41</v>
          </cell>
          <cell r="AD1860" t="str">
            <v>COMP</v>
          </cell>
        </row>
        <row r="1861">
          <cell r="A1861" t="str">
            <v>P-Z1-H00-088</v>
          </cell>
          <cell r="B1861" t="str">
            <v>5120155000003</v>
          </cell>
          <cell r="C1861" t="str">
            <v>Multi-Countries</v>
          </cell>
          <cell r="D1861" t="str">
            <v/>
          </cell>
          <cell r="E1861" t="str">
            <v/>
          </cell>
          <cell r="F1861" t="str">
            <v/>
          </cell>
          <cell r="G1861" t="str">
            <v/>
          </cell>
          <cell r="H1861" t="str">
            <v/>
          </cell>
          <cell r="I1861" t="str">
            <v/>
          </cell>
          <cell r="J1861">
            <v>163169.57</v>
          </cell>
          <cell r="K1861">
            <v>548247.72</v>
          </cell>
          <cell r="L1861" t="str">
            <v/>
          </cell>
          <cell r="M1861">
            <v>711417.29</v>
          </cell>
          <cell r="Q1861" t="str">
            <v>SOV</v>
          </cell>
          <cell r="R1861">
            <v>1</v>
          </cell>
          <cell r="T1861" t="str">
            <v>EMPOWERMENT OF WOMEN SMALLHOLDER FARMERS THROUGH DIGITAL MIC</v>
          </cell>
          <cell r="U1861" t="str">
            <v>PIFD1</v>
          </cell>
          <cell r="V1861" t="str">
            <v>H</v>
          </cell>
          <cell r="W1861" t="str">
            <v>Finance</v>
          </cell>
          <cell r="X1861" t="str">
            <v>H0</v>
          </cell>
          <cell r="Y1861" t="str">
            <v>Finance</v>
          </cell>
          <cell r="Z1861" t="str">
            <v>H00</v>
          </cell>
          <cell r="AA1861" t="str">
            <v>Finance</v>
          </cell>
          <cell r="AB1861" t="str">
            <v>5120</v>
          </cell>
          <cell r="AC1861" t="str">
            <v>41</v>
          </cell>
          <cell r="AD1861" t="str">
            <v>APVD</v>
          </cell>
        </row>
        <row r="1862">
          <cell r="A1862" t="str">
            <v>P-Z1-H00-089</v>
          </cell>
          <cell r="B1862" t="str">
            <v>5120155000002</v>
          </cell>
          <cell r="C1862" t="str">
            <v>Multi-Countries</v>
          </cell>
          <cell r="D1862" t="str">
            <v/>
          </cell>
          <cell r="E1862" t="str">
            <v/>
          </cell>
          <cell r="F1862" t="str">
            <v/>
          </cell>
          <cell r="G1862" t="str">
            <v/>
          </cell>
          <cell r="H1862" t="str">
            <v/>
          </cell>
          <cell r="I1862" t="str">
            <v/>
          </cell>
          <cell r="J1862">
            <v>238927.11</v>
          </cell>
          <cell r="K1862">
            <v>371194.13</v>
          </cell>
          <cell r="L1862" t="str">
            <v/>
          </cell>
          <cell r="M1862">
            <v>610121.24</v>
          </cell>
          <cell r="Q1862" t="str">
            <v>SOV</v>
          </cell>
          <cell r="R1862">
            <v>1</v>
          </cell>
          <cell r="T1862" t="str">
            <v>AI-ENABLED FINANCIAL COMPLAINTS MANAGEMENT FOR FINANCIAL INC</v>
          </cell>
          <cell r="U1862" t="str">
            <v>PIFD1</v>
          </cell>
          <cell r="V1862" t="str">
            <v>H</v>
          </cell>
          <cell r="W1862" t="str">
            <v>Finance</v>
          </cell>
          <cell r="X1862" t="str">
            <v>H0</v>
          </cell>
          <cell r="Y1862" t="str">
            <v>Finance</v>
          </cell>
          <cell r="Z1862" t="str">
            <v>H00</v>
          </cell>
          <cell r="AA1862" t="str">
            <v>Finance</v>
          </cell>
          <cell r="AB1862" t="str">
            <v>5120</v>
          </cell>
          <cell r="AC1862" t="str">
            <v>40</v>
          </cell>
          <cell r="AD1862" t="str">
            <v>OnGo</v>
          </cell>
        </row>
        <row r="1863">
          <cell r="A1863" t="str">
            <v>P-Z1-H00-090</v>
          </cell>
          <cell r="B1863" t="str">
            <v>5120155000006</v>
          </cell>
          <cell r="C1863" t="str">
            <v>Multi-Countries</v>
          </cell>
          <cell r="D1863" t="str">
            <v/>
          </cell>
          <cell r="E1863" t="str">
            <v/>
          </cell>
          <cell r="F1863" t="str">
            <v/>
          </cell>
          <cell r="G1863" t="str">
            <v/>
          </cell>
          <cell r="H1863" t="str">
            <v/>
          </cell>
          <cell r="I1863" t="str">
            <v/>
          </cell>
          <cell r="J1863" t="str">
            <v/>
          </cell>
          <cell r="K1863">
            <v>227224.91</v>
          </cell>
          <cell r="L1863" t="str">
            <v/>
          </cell>
          <cell r="M1863">
            <v>227224.91</v>
          </cell>
          <cell r="Q1863" t="str">
            <v>SOV</v>
          </cell>
          <cell r="R1863">
            <v>1</v>
          </cell>
          <cell r="T1863" t="str">
            <v>ICT CYBERSECURITY (R&amp;D, FINTECH AND DFS)</v>
          </cell>
          <cell r="U1863" t="str">
            <v>PIFD1</v>
          </cell>
          <cell r="V1863" t="str">
            <v>H</v>
          </cell>
          <cell r="W1863" t="str">
            <v>Finance</v>
          </cell>
          <cell r="X1863" t="str">
            <v>H0</v>
          </cell>
          <cell r="Y1863" t="str">
            <v>Finance</v>
          </cell>
          <cell r="Z1863" t="str">
            <v>H00</v>
          </cell>
          <cell r="AA1863" t="str">
            <v>Finance</v>
          </cell>
          <cell r="AB1863" t="str">
            <v>5120</v>
          </cell>
          <cell r="AC1863" t="str">
            <v>41</v>
          </cell>
          <cell r="AD1863" t="str">
            <v>APVD</v>
          </cell>
        </row>
        <row r="1864">
          <cell r="A1864" t="str">
            <v>P-Z1-H00-091</v>
          </cell>
          <cell r="B1864" t="str">
            <v>5120155000004</v>
          </cell>
          <cell r="C1864" t="str">
            <v>Multi-Countries</v>
          </cell>
          <cell r="D1864" t="str">
            <v/>
          </cell>
          <cell r="E1864" t="str">
            <v/>
          </cell>
          <cell r="F1864" t="str">
            <v/>
          </cell>
          <cell r="G1864" t="str">
            <v/>
          </cell>
          <cell r="H1864" t="str">
            <v/>
          </cell>
          <cell r="I1864" t="str">
            <v/>
          </cell>
          <cell r="J1864">
            <v>154991.51999999999</v>
          </cell>
          <cell r="K1864" t="str">
            <v/>
          </cell>
          <cell r="L1864" t="str">
            <v/>
          </cell>
          <cell r="M1864">
            <v>154991.51999999999</v>
          </cell>
          <cell r="Q1864" t="str">
            <v>SOV</v>
          </cell>
          <cell r="R1864">
            <v>0.5</v>
          </cell>
          <cell r="T1864" t="str">
            <v>DESIGNING, MAINSTREAMING, AND CAPACITY BUILDING FOR GENDER-E</v>
          </cell>
          <cell r="U1864" t="str">
            <v>PIFD1</v>
          </cell>
          <cell r="V1864" t="str">
            <v>H</v>
          </cell>
          <cell r="W1864" t="str">
            <v>Finance</v>
          </cell>
          <cell r="X1864" t="str">
            <v>H0</v>
          </cell>
          <cell r="Y1864" t="str">
            <v>Finance</v>
          </cell>
          <cell r="Z1864" t="str">
            <v>H00</v>
          </cell>
          <cell r="AA1864" t="str">
            <v>Finance</v>
          </cell>
          <cell r="AB1864" t="str">
            <v>5120</v>
          </cell>
          <cell r="AC1864" t="str">
            <v>41</v>
          </cell>
          <cell r="AD1864" t="str">
            <v>APVD</v>
          </cell>
        </row>
        <row r="1865">
          <cell r="A1865" t="str">
            <v>P-Z1-H00-091</v>
          </cell>
          <cell r="B1865" t="str">
            <v>5120155000201</v>
          </cell>
          <cell r="C1865" t="str">
            <v>Multi-Countries</v>
          </cell>
          <cell r="D1865" t="str">
            <v/>
          </cell>
          <cell r="E1865" t="str">
            <v/>
          </cell>
          <cell r="F1865" t="str">
            <v/>
          </cell>
          <cell r="G1865" t="str">
            <v/>
          </cell>
          <cell r="H1865" t="str">
            <v/>
          </cell>
          <cell r="I1865" t="str">
            <v/>
          </cell>
          <cell r="J1865" t="str">
            <v/>
          </cell>
          <cell r="K1865" t="str">
            <v/>
          </cell>
          <cell r="L1865" t="str">
            <v/>
          </cell>
          <cell r="M1865">
            <v>0</v>
          </cell>
          <cell r="Q1865" t="str">
            <v>SOV</v>
          </cell>
          <cell r="R1865">
            <v>0.5</v>
          </cell>
          <cell r="T1865" t="str">
            <v>DESIGNING, MAINSTREAMING, AND CAPACITY BUILDING FOR GENDER-E</v>
          </cell>
          <cell r="U1865" t="str">
            <v>PIFD1</v>
          </cell>
          <cell r="V1865" t="str">
            <v>H</v>
          </cell>
          <cell r="W1865" t="str">
            <v>Finance</v>
          </cell>
          <cell r="X1865" t="str">
            <v>H0</v>
          </cell>
          <cell r="Y1865" t="str">
            <v>Finance</v>
          </cell>
          <cell r="Z1865" t="str">
            <v>H00</v>
          </cell>
          <cell r="AA1865" t="str">
            <v>Finance</v>
          </cell>
          <cell r="AB1865" t="str">
            <v>5120</v>
          </cell>
          <cell r="AC1865" t="str">
            <v>40</v>
          </cell>
          <cell r="AD1865" t="str">
            <v>APVD</v>
          </cell>
        </row>
        <row r="1866">
          <cell r="A1866" t="str">
            <v>P-Z1-H00-098</v>
          </cell>
          <cell r="B1866" t="str">
            <v>2100155042468</v>
          </cell>
          <cell r="C1866" t="str">
            <v>Multi-Countries</v>
          </cell>
          <cell r="D1866" t="str">
            <v/>
          </cell>
          <cell r="E1866" t="str">
            <v/>
          </cell>
          <cell r="F1866" t="str">
            <v/>
          </cell>
          <cell r="G1866" t="str">
            <v/>
          </cell>
          <cell r="H1866" t="str">
            <v/>
          </cell>
          <cell r="I1866" t="str">
            <v/>
          </cell>
          <cell r="J1866" t="str">
            <v/>
          </cell>
          <cell r="K1866" t="str">
            <v/>
          </cell>
          <cell r="L1866" t="str">
            <v/>
          </cell>
          <cell r="M1866">
            <v>0</v>
          </cell>
          <cell r="Q1866" t="str">
            <v>SOV</v>
          </cell>
          <cell r="R1866">
            <v>1</v>
          </cell>
          <cell r="T1866" t="str">
            <v>WAMZ UNIQUE BANK IDENTIFICATION (UBI) AND DIGITAL INTEROPERA</v>
          </cell>
          <cell r="U1866" t="str">
            <v>PIFD1</v>
          </cell>
          <cell r="V1866" t="str">
            <v>H</v>
          </cell>
          <cell r="W1866" t="str">
            <v>Finance</v>
          </cell>
          <cell r="X1866" t="str">
            <v>H0</v>
          </cell>
          <cell r="Y1866" t="str">
            <v>Finance</v>
          </cell>
          <cell r="Z1866" t="str">
            <v>H00</v>
          </cell>
          <cell r="AA1866" t="str">
            <v>Finance</v>
          </cell>
          <cell r="AB1866" t="str">
            <v>2100</v>
          </cell>
          <cell r="AC1866" t="str">
            <v>41</v>
          </cell>
          <cell r="AD1866" t="str">
            <v>APVD</v>
          </cell>
        </row>
        <row r="1867">
          <cell r="A1867" t="str">
            <v>P-Z1-H00-105</v>
          </cell>
          <cell r="B1867" t="str">
            <v>5120155000152</v>
          </cell>
          <cell r="C1867" t="str">
            <v>Multi-Countries</v>
          </cell>
          <cell r="D1867" t="str">
            <v/>
          </cell>
          <cell r="E1867" t="str">
            <v/>
          </cell>
          <cell r="F1867" t="str">
            <v/>
          </cell>
          <cell r="G1867" t="str">
            <v/>
          </cell>
          <cell r="H1867" t="str">
            <v/>
          </cell>
          <cell r="I1867" t="str">
            <v/>
          </cell>
          <cell r="J1867" t="str">
            <v/>
          </cell>
          <cell r="K1867" t="str">
            <v/>
          </cell>
          <cell r="L1867" t="str">
            <v/>
          </cell>
          <cell r="M1867">
            <v>0</v>
          </cell>
          <cell r="Q1867" t="str">
            <v>SOV</v>
          </cell>
          <cell r="R1867">
            <v>1</v>
          </cell>
          <cell r="T1867" t="str">
            <v>STRENGTHENING THE AFRICA FINTECH ECOSYSTEM - AFRICA FINTECH</v>
          </cell>
          <cell r="U1867" t="str">
            <v>PIFD1</v>
          </cell>
          <cell r="V1867" t="str">
            <v>H</v>
          </cell>
          <cell r="W1867" t="str">
            <v>Finance</v>
          </cell>
          <cell r="X1867" t="str">
            <v>H0</v>
          </cell>
          <cell r="Y1867" t="str">
            <v>Finance</v>
          </cell>
          <cell r="Z1867" t="str">
            <v>H00</v>
          </cell>
          <cell r="AA1867" t="str">
            <v>Finance</v>
          </cell>
          <cell r="AB1867" t="str">
            <v>5120</v>
          </cell>
          <cell r="AC1867" t="str">
            <v>41</v>
          </cell>
          <cell r="AD1867" t="str">
            <v>APVD</v>
          </cell>
        </row>
        <row r="1868">
          <cell r="A1868" t="str">
            <v>P-Z1-H00-108</v>
          </cell>
          <cell r="B1868" t="str">
            <v>5120155000101</v>
          </cell>
          <cell r="C1868" t="str">
            <v>Multi-Countries</v>
          </cell>
          <cell r="D1868" t="str">
            <v/>
          </cell>
          <cell r="E1868" t="str">
            <v/>
          </cell>
          <cell r="F1868" t="str">
            <v/>
          </cell>
          <cell r="G1868" t="str">
            <v/>
          </cell>
          <cell r="H1868" t="str">
            <v/>
          </cell>
          <cell r="I1868" t="str">
            <v/>
          </cell>
          <cell r="J1868" t="str">
            <v/>
          </cell>
          <cell r="K1868" t="str">
            <v/>
          </cell>
          <cell r="L1868" t="str">
            <v/>
          </cell>
          <cell r="M1868">
            <v>0</v>
          </cell>
          <cell r="Q1868" t="str">
            <v>SOV</v>
          </cell>
          <cell r="R1868">
            <v>1</v>
          </cell>
          <cell r="T1868" t="str">
            <v>TECHNICAL SUPPORT FOR HARMONISATION OF EXISTING PAYMENTS SYS</v>
          </cell>
          <cell r="U1868" t="str">
            <v>PIFD1</v>
          </cell>
          <cell r="V1868" t="str">
            <v>H</v>
          </cell>
          <cell r="W1868" t="str">
            <v>Finance</v>
          </cell>
          <cell r="X1868" t="str">
            <v>H0</v>
          </cell>
          <cell r="Y1868" t="str">
            <v>Finance</v>
          </cell>
          <cell r="Z1868" t="str">
            <v>H00</v>
          </cell>
          <cell r="AA1868" t="str">
            <v>Finance</v>
          </cell>
          <cell r="AB1868" t="str">
            <v>5120</v>
          </cell>
          <cell r="AC1868" t="str">
            <v>41</v>
          </cell>
          <cell r="AD1868" t="str">
            <v>APVD</v>
          </cell>
        </row>
        <row r="1869">
          <cell r="A1869" t="str">
            <v>P-Z1-HA0-008</v>
          </cell>
          <cell r="B1869" t="str">
            <v>2100155033167</v>
          </cell>
          <cell r="C1869" t="str">
            <v>Multi-Countries</v>
          </cell>
          <cell r="D1869" t="str">
            <v/>
          </cell>
          <cell r="E1869" t="str">
            <v/>
          </cell>
          <cell r="F1869" t="str">
            <v/>
          </cell>
          <cell r="G1869">
            <v>25852.18</v>
          </cell>
          <cell r="H1869">
            <v>16509.37</v>
          </cell>
          <cell r="I1869">
            <v>230297.08000000002</v>
          </cell>
          <cell r="J1869">
            <v>126362.97</v>
          </cell>
          <cell r="K1869">
            <v>241230.46999999997</v>
          </cell>
          <cell r="L1869">
            <v>189412.99</v>
          </cell>
          <cell r="M1869">
            <v>829665.05999999994</v>
          </cell>
          <cell r="Q1869" t="str">
            <v>SOV</v>
          </cell>
          <cell r="R1869">
            <v>1</v>
          </cell>
          <cell r="T1869" t="str">
            <v>PROMOTION DE L'ACCÈS DES SYSTÈMES FINANC</v>
          </cell>
          <cell r="U1869" t="str">
            <v>PIFD1</v>
          </cell>
          <cell r="V1869" t="str">
            <v>H</v>
          </cell>
          <cell r="W1869" t="str">
            <v>Finance</v>
          </cell>
          <cell r="X1869" t="str">
            <v>HA</v>
          </cell>
          <cell r="Y1869" t="str">
            <v>Banks</v>
          </cell>
          <cell r="Z1869" t="str">
            <v>HA0</v>
          </cell>
          <cell r="AA1869" t="str">
            <v>Banks</v>
          </cell>
          <cell r="AB1869" t="str">
            <v>2100</v>
          </cell>
          <cell r="AC1869" t="str">
            <v>41</v>
          </cell>
          <cell r="AD1869" t="str">
            <v>OnGo</v>
          </cell>
        </row>
        <row r="1870">
          <cell r="A1870" t="str">
            <v>P-Z1-HA0-022</v>
          </cell>
          <cell r="B1870" t="str">
            <v>2000140001001</v>
          </cell>
          <cell r="C1870" t="str">
            <v>Multi-Countries</v>
          </cell>
          <cell r="D1870" t="str">
            <v/>
          </cell>
          <cell r="E1870" t="str">
            <v/>
          </cell>
          <cell r="F1870" t="str">
            <v/>
          </cell>
          <cell r="G1870" t="str">
            <v/>
          </cell>
          <cell r="H1870" t="str">
            <v/>
          </cell>
          <cell r="I1870" t="str">
            <v/>
          </cell>
          <cell r="J1870" t="str">
            <v/>
          </cell>
          <cell r="K1870" t="str">
            <v/>
          </cell>
          <cell r="L1870" t="str">
            <v/>
          </cell>
          <cell r="M1870">
            <v>0</v>
          </cell>
          <cell r="Q1870" t="str">
            <v>NSO</v>
          </cell>
          <cell r="R1870">
            <v>1</v>
          </cell>
          <cell r="T1870" t="str">
            <v>ABSA BANK LIMITED</v>
          </cell>
          <cell r="U1870" t="str">
            <v>PIFD3</v>
          </cell>
          <cell r="V1870" t="str">
            <v>H</v>
          </cell>
          <cell r="W1870" t="str">
            <v>Finance</v>
          </cell>
          <cell r="X1870" t="str">
            <v>HA</v>
          </cell>
          <cell r="Y1870" t="str">
            <v>Banks</v>
          </cell>
          <cell r="Z1870" t="str">
            <v>HA0</v>
          </cell>
          <cell r="AA1870" t="str">
            <v>Banks</v>
          </cell>
          <cell r="AB1870" t="str">
            <v>2000</v>
          </cell>
          <cell r="AC1870" t="str">
            <v>70</v>
          </cell>
          <cell r="AD1870" t="str">
            <v>OnGo</v>
          </cell>
        </row>
        <row r="1871">
          <cell r="A1871" t="str">
            <v>P-Z1-HA0-024</v>
          </cell>
          <cell r="B1871" t="str">
            <v>2000140001202</v>
          </cell>
          <cell r="C1871" t="str">
            <v>Multi-Countries</v>
          </cell>
          <cell r="D1871" t="str">
            <v/>
          </cell>
          <cell r="E1871" t="str">
            <v/>
          </cell>
          <cell r="F1871" t="str">
            <v/>
          </cell>
          <cell r="G1871" t="str">
            <v/>
          </cell>
          <cell r="H1871" t="str">
            <v/>
          </cell>
          <cell r="I1871" t="str">
            <v/>
          </cell>
          <cell r="J1871" t="str">
            <v/>
          </cell>
          <cell r="K1871" t="str">
            <v/>
          </cell>
          <cell r="L1871" t="str">
            <v/>
          </cell>
          <cell r="M1871">
            <v>0</v>
          </cell>
          <cell r="Q1871" t="str">
            <v>NSO</v>
          </cell>
          <cell r="R1871">
            <v>1</v>
          </cell>
          <cell r="T1871" t="str">
            <v>FIRSTRAND BANK LIMITED</v>
          </cell>
          <cell r="U1871" t="str">
            <v>PIFD3</v>
          </cell>
          <cell r="V1871" t="str">
            <v>H</v>
          </cell>
          <cell r="W1871" t="str">
            <v>Finance</v>
          </cell>
          <cell r="X1871" t="str">
            <v>HA</v>
          </cell>
          <cell r="Y1871" t="str">
            <v>Banks</v>
          </cell>
          <cell r="Z1871" t="str">
            <v>HA0</v>
          </cell>
          <cell r="AA1871" t="str">
            <v>Banks</v>
          </cell>
          <cell r="AB1871" t="str">
            <v>2000</v>
          </cell>
          <cell r="AC1871" t="str">
            <v>70</v>
          </cell>
          <cell r="AD1871" t="str">
            <v>OnGo</v>
          </cell>
        </row>
        <row r="1872">
          <cell r="A1872" t="str">
            <v>P-Z1-HA0-036</v>
          </cell>
          <cell r="B1872" t="str">
            <v>2000140001851</v>
          </cell>
          <cell r="C1872" t="str">
            <v>Multi-Countries</v>
          </cell>
          <cell r="D1872" t="str">
            <v/>
          </cell>
          <cell r="E1872" t="str">
            <v/>
          </cell>
          <cell r="F1872" t="str">
            <v/>
          </cell>
          <cell r="G1872" t="str">
            <v/>
          </cell>
          <cell r="H1872" t="str">
            <v/>
          </cell>
          <cell r="I1872" t="str">
            <v/>
          </cell>
          <cell r="J1872" t="str">
            <v/>
          </cell>
          <cell r="K1872" t="str">
            <v/>
          </cell>
          <cell r="L1872" t="str">
            <v/>
          </cell>
          <cell r="M1872">
            <v>0</v>
          </cell>
          <cell r="Q1872" t="str">
            <v>NSO</v>
          </cell>
          <cell r="R1872">
            <v>1</v>
          </cell>
          <cell r="T1872" t="str">
            <v>FIRST RAND BANK - USD75M RISK PARTICIPATION AGREEMENT (RPA)</v>
          </cell>
          <cell r="U1872" t="str">
            <v>PIFD3</v>
          </cell>
          <cell r="W1872" t="str">
            <v>--</v>
          </cell>
          <cell r="Y1872" t="str">
            <v>--</v>
          </cell>
          <cell r="AA1872" t="str">
            <v>--</v>
          </cell>
          <cell r="AB1872" t="str">
            <v>2000</v>
          </cell>
          <cell r="AC1872" t="str">
            <v>70</v>
          </cell>
          <cell r="AD1872" t="str">
            <v>APVD</v>
          </cell>
        </row>
        <row r="1873">
          <cell r="A1873" t="str">
            <v>P-Z1-HAA-084</v>
          </cell>
          <cell r="B1873" t="str">
            <v>2000130016681</v>
          </cell>
          <cell r="C1873" t="str">
            <v>Multi-Countries</v>
          </cell>
          <cell r="D1873" t="str">
            <v/>
          </cell>
          <cell r="E1873" t="str">
            <v/>
          </cell>
          <cell r="F1873">
            <v>120000000</v>
          </cell>
          <cell r="G1873" t="str">
            <v/>
          </cell>
          <cell r="H1873">
            <v>43497803.359999999</v>
          </cell>
          <cell r="I1873" t="str">
            <v/>
          </cell>
          <cell r="J1873" t="str">
            <v/>
          </cell>
          <cell r="K1873" t="str">
            <v/>
          </cell>
          <cell r="L1873" t="str">
            <v/>
          </cell>
          <cell r="M1873">
            <v>163497803.36000001</v>
          </cell>
          <cell r="Q1873" t="str">
            <v>NSO</v>
          </cell>
          <cell r="R1873">
            <v>0.5</v>
          </cell>
          <cell r="T1873" t="str">
            <v>TDB-EASTERN AND SOUTHERN AFRICA DEVELOPMENT BANK LOC V</v>
          </cell>
          <cell r="U1873" t="str">
            <v>PINS2</v>
          </cell>
          <cell r="V1873" t="str">
            <v>H</v>
          </cell>
          <cell r="W1873" t="str">
            <v>Finance</v>
          </cell>
          <cell r="X1873" t="str">
            <v>HA</v>
          </cell>
          <cell r="Y1873" t="str">
            <v>Banks</v>
          </cell>
          <cell r="Z1873" t="str">
            <v>HAA</v>
          </cell>
          <cell r="AA1873" t="str">
            <v>Development Banking</v>
          </cell>
          <cell r="AB1873" t="str">
            <v>2000</v>
          </cell>
          <cell r="AC1873" t="str">
            <v>11</v>
          </cell>
          <cell r="AD1873" t="str">
            <v>OnGo</v>
          </cell>
        </row>
        <row r="1874">
          <cell r="A1874" t="str">
            <v>P-Z1-HAA-084</v>
          </cell>
          <cell r="B1874" t="str">
            <v>5060140000202</v>
          </cell>
          <cell r="C1874" t="str">
            <v>Multi-Countries</v>
          </cell>
          <cell r="D1874" t="str">
            <v/>
          </cell>
          <cell r="E1874" t="str">
            <v/>
          </cell>
          <cell r="F1874" t="str">
            <v/>
          </cell>
          <cell r="G1874" t="str">
            <v/>
          </cell>
          <cell r="H1874" t="str">
            <v/>
          </cell>
          <cell r="I1874" t="str">
            <v/>
          </cell>
          <cell r="J1874" t="str">
            <v/>
          </cell>
          <cell r="K1874" t="str">
            <v/>
          </cell>
          <cell r="L1874" t="str">
            <v/>
          </cell>
          <cell r="M1874">
            <v>0</v>
          </cell>
          <cell r="Q1874" t="str">
            <v>NSO</v>
          </cell>
          <cell r="R1874">
            <v>0.5</v>
          </cell>
          <cell r="T1874" t="str">
            <v>TDB-EASTERN AND SOUTHERN AFRICA DEVELOPMENT BANK LOC V</v>
          </cell>
          <cell r="U1874" t="str">
            <v>PINS2</v>
          </cell>
          <cell r="V1874" t="str">
            <v>H</v>
          </cell>
          <cell r="W1874" t="str">
            <v>Finance</v>
          </cell>
          <cell r="X1874" t="str">
            <v>HA</v>
          </cell>
          <cell r="Y1874" t="str">
            <v>Banks</v>
          </cell>
          <cell r="Z1874" t="str">
            <v>HAA</v>
          </cell>
          <cell r="AA1874" t="str">
            <v>Development Banking</v>
          </cell>
          <cell r="AB1874" t="str">
            <v>5060</v>
          </cell>
          <cell r="AC1874" t="str">
            <v>70</v>
          </cell>
          <cell r="AD1874" t="str">
            <v>OnGo</v>
          </cell>
        </row>
        <row r="1875">
          <cell r="A1875" t="str">
            <v>P-Z1-HAA-085</v>
          </cell>
          <cell r="B1875" t="str">
            <v>2000130017330</v>
          </cell>
          <cell r="C1875" t="str">
            <v>Multi-Countries</v>
          </cell>
          <cell r="D1875" t="str">
            <v/>
          </cell>
          <cell r="E1875" t="str">
            <v/>
          </cell>
          <cell r="F1875" t="str">
            <v/>
          </cell>
          <cell r="G1875">
            <v>212541357.00999999</v>
          </cell>
          <cell r="H1875" t="str">
            <v/>
          </cell>
          <cell r="I1875" t="str">
            <v/>
          </cell>
          <cell r="J1875" t="str">
            <v/>
          </cell>
          <cell r="K1875" t="str">
            <v/>
          </cell>
          <cell r="L1875" t="str">
            <v/>
          </cell>
          <cell r="M1875">
            <v>212541357.00999999</v>
          </cell>
          <cell r="Q1875" t="str">
            <v>NSO</v>
          </cell>
          <cell r="R1875">
            <v>0.5</v>
          </cell>
          <cell r="T1875" t="str">
            <v>AFREXIMBANK TRADE FINANCE LINE OF CREDIT 2017</v>
          </cell>
          <cell r="U1875" t="str">
            <v>PINS2</v>
          </cell>
          <cell r="V1875" t="str">
            <v>H</v>
          </cell>
          <cell r="W1875" t="str">
            <v>Finance</v>
          </cell>
          <cell r="X1875" t="str">
            <v>HA</v>
          </cell>
          <cell r="Y1875" t="str">
            <v>Banks</v>
          </cell>
          <cell r="Z1875" t="str">
            <v>HAA</v>
          </cell>
          <cell r="AA1875" t="str">
            <v>Development Banking</v>
          </cell>
          <cell r="AB1875" t="str">
            <v>2000</v>
          </cell>
          <cell r="AC1875" t="str">
            <v>11</v>
          </cell>
          <cell r="AD1875" t="str">
            <v>COMP</v>
          </cell>
        </row>
        <row r="1876">
          <cell r="A1876" t="str">
            <v>P-Z1-HAA-085</v>
          </cell>
          <cell r="B1876" t="str">
            <v>5060140000256</v>
          </cell>
          <cell r="C1876" t="str">
            <v>Multi-Countries</v>
          </cell>
          <cell r="D1876" t="str">
            <v/>
          </cell>
          <cell r="E1876" t="str">
            <v/>
          </cell>
          <cell r="F1876" t="str">
            <v/>
          </cell>
          <cell r="G1876" t="str">
            <v/>
          </cell>
          <cell r="H1876" t="str">
            <v/>
          </cell>
          <cell r="I1876" t="str">
            <v/>
          </cell>
          <cell r="J1876" t="str">
            <v/>
          </cell>
          <cell r="K1876" t="str">
            <v/>
          </cell>
          <cell r="L1876" t="str">
            <v/>
          </cell>
          <cell r="M1876">
            <v>0</v>
          </cell>
          <cell r="Q1876" t="str">
            <v>NSO</v>
          </cell>
          <cell r="R1876">
            <v>0.5</v>
          </cell>
          <cell r="T1876" t="str">
            <v>AFREXIMBANK TRADE FINANCE LINE OF CREDIT 2017</v>
          </cell>
          <cell r="U1876" t="str">
            <v>PINS2</v>
          </cell>
          <cell r="V1876" t="str">
            <v>H</v>
          </cell>
          <cell r="W1876" t="str">
            <v>Finance</v>
          </cell>
          <cell r="X1876" t="str">
            <v>HA</v>
          </cell>
          <cell r="Y1876" t="str">
            <v>Banks</v>
          </cell>
          <cell r="Z1876" t="str">
            <v>HAA</v>
          </cell>
          <cell r="AA1876" t="str">
            <v>Development Banking</v>
          </cell>
          <cell r="AB1876" t="str">
            <v>5060</v>
          </cell>
          <cell r="AC1876" t="str">
            <v>70</v>
          </cell>
          <cell r="AD1876" t="str">
            <v>COMP</v>
          </cell>
        </row>
        <row r="1877">
          <cell r="A1877" t="str">
            <v>P-Z1-HAA-086</v>
          </cell>
          <cell r="B1877" t="str">
            <v>2000140000651</v>
          </cell>
          <cell r="C1877" t="str">
            <v>Multi-Countries</v>
          </cell>
          <cell r="D1877" t="str">
            <v/>
          </cell>
          <cell r="E1877" t="str">
            <v/>
          </cell>
          <cell r="F1877" t="str">
            <v/>
          </cell>
          <cell r="G1877" t="str">
            <v/>
          </cell>
          <cell r="H1877" t="str">
            <v/>
          </cell>
          <cell r="I1877" t="str">
            <v/>
          </cell>
          <cell r="J1877" t="str">
            <v/>
          </cell>
          <cell r="K1877" t="str">
            <v/>
          </cell>
          <cell r="L1877" t="str">
            <v/>
          </cell>
          <cell r="M1877">
            <v>0</v>
          </cell>
          <cell r="Q1877" t="str">
            <v>NSO</v>
          </cell>
          <cell r="R1877">
            <v>1</v>
          </cell>
          <cell r="T1877" t="str">
            <v>AFREXIMBANK RISK PARTICIPATION AGREEMENT II 2016</v>
          </cell>
          <cell r="U1877" t="str">
            <v>PIFD3</v>
          </cell>
          <cell r="V1877" t="str">
            <v>H</v>
          </cell>
          <cell r="W1877" t="str">
            <v>Finance</v>
          </cell>
          <cell r="X1877" t="str">
            <v>HA</v>
          </cell>
          <cell r="Y1877" t="str">
            <v>Banks</v>
          </cell>
          <cell r="Z1877" t="str">
            <v>HAA</v>
          </cell>
          <cell r="AA1877" t="str">
            <v>Development Banking</v>
          </cell>
          <cell r="AB1877" t="str">
            <v>2000</v>
          </cell>
          <cell r="AC1877" t="str">
            <v>70</v>
          </cell>
          <cell r="AD1877" t="str">
            <v>COMP</v>
          </cell>
        </row>
        <row r="1878">
          <cell r="A1878" t="str">
            <v>P-Z1-HAA-091</v>
          </cell>
          <cell r="B1878" t="str">
            <v>5500155013251</v>
          </cell>
          <cell r="C1878" t="str">
            <v>Multi-Countries</v>
          </cell>
          <cell r="D1878" t="str">
            <v/>
          </cell>
          <cell r="E1878" t="str">
            <v/>
          </cell>
          <cell r="F1878" t="str">
            <v/>
          </cell>
          <cell r="G1878" t="str">
            <v/>
          </cell>
          <cell r="H1878">
            <v>2133.86</v>
          </cell>
          <cell r="I1878">
            <v>73751.649999999994</v>
          </cell>
          <cell r="J1878">
            <v>22753.19</v>
          </cell>
          <cell r="K1878">
            <v>208987.81</v>
          </cell>
          <cell r="L1878">
            <v>22226.05</v>
          </cell>
          <cell r="M1878">
            <v>329852.56</v>
          </cell>
          <cell r="Q1878" t="str">
            <v>SOV</v>
          </cell>
          <cell r="R1878">
            <v>1</v>
          </cell>
          <cell r="T1878" t="str">
            <v>DON À LA BANQUE MAGHRÉBINE D’INVESTISSEMENT ET DE COMMERCE E</v>
          </cell>
          <cell r="U1878" t="str">
            <v>PIFD1</v>
          </cell>
          <cell r="V1878" t="str">
            <v>H</v>
          </cell>
          <cell r="W1878" t="str">
            <v>Finance</v>
          </cell>
          <cell r="X1878" t="str">
            <v>HA</v>
          </cell>
          <cell r="Y1878" t="str">
            <v>Banks</v>
          </cell>
          <cell r="Z1878" t="str">
            <v>HAA</v>
          </cell>
          <cell r="AA1878" t="str">
            <v>Development Banking</v>
          </cell>
          <cell r="AB1878" t="str">
            <v>5500</v>
          </cell>
          <cell r="AC1878" t="str">
            <v>43</v>
          </cell>
          <cell r="AD1878" t="str">
            <v>OnGo</v>
          </cell>
        </row>
        <row r="1879">
          <cell r="A1879" t="str">
            <v>P-Z1-HAA-092</v>
          </cell>
          <cell r="B1879" t="str">
            <v>2000130020930</v>
          </cell>
          <cell r="C1879" t="str">
            <v>Multi-Countries</v>
          </cell>
          <cell r="D1879" t="str">
            <v/>
          </cell>
          <cell r="E1879" t="str">
            <v/>
          </cell>
          <cell r="F1879" t="str">
            <v/>
          </cell>
          <cell r="G1879" t="str">
            <v/>
          </cell>
          <cell r="H1879" t="str">
            <v/>
          </cell>
          <cell r="I1879" t="str">
            <v/>
          </cell>
          <cell r="J1879" t="str">
            <v/>
          </cell>
          <cell r="K1879">
            <v>37597094.5</v>
          </cell>
          <cell r="L1879" t="str">
            <v/>
          </cell>
          <cell r="M1879">
            <v>37597094.5</v>
          </cell>
          <cell r="Q1879" t="str">
            <v>NSO</v>
          </cell>
          <cell r="R1879">
            <v>1</v>
          </cell>
          <cell r="T1879" t="str">
            <v>TDB - TRADE &amp; PROJECT FINANCE FACILITY (TFLOC)</v>
          </cell>
          <cell r="U1879" t="str">
            <v>PINS2</v>
          </cell>
          <cell r="V1879" t="str">
            <v>H</v>
          </cell>
          <cell r="W1879" t="str">
            <v>Finance</v>
          </cell>
          <cell r="X1879" t="str">
            <v>HA</v>
          </cell>
          <cell r="Y1879" t="str">
            <v>Banks</v>
          </cell>
          <cell r="Z1879" t="str">
            <v>HAA</v>
          </cell>
          <cell r="AA1879" t="str">
            <v>Development Banking</v>
          </cell>
          <cell r="AB1879" t="str">
            <v>2000</v>
          </cell>
          <cell r="AC1879" t="str">
            <v>11</v>
          </cell>
          <cell r="AD1879" t="str">
            <v>OnGo</v>
          </cell>
        </row>
        <row r="1880">
          <cell r="A1880" t="str">
            <v>P-Z1-HAA-093</v>
          </cell>
          <cell r="B1880" t="str">
            <v>2000140001451</v>
          </cell>
          <cell r="C1880" t="str">
            <v>Multi-Countries</v>
          </cell>
          <cell r="D1880" t="str">
            <v/>
          </cell>
          <cell r="E1880" t="str">
            <v/>
          </cell>
          <cell r="F1880" t="str">
            <v/>
          </cell>
          <cell r="G1880" t="str">
            <v/>
          </cell>
          <cell r="H1880" t="str">
            <v/>
          </cell>
          <cell r="I1880" t="str">
            <v/>
          </cell>
          <cell r="J1880" t="str">
            <v/>
          </cell>
          <cell r="K1880" t="str">
            <v/>
          </cell>
          <cell r="L1880" t="str">
            <v/>
          </cell>
          <cell r="M1880">
            <v>0</v>
          </cell>
          <cell r="Q1880" t="str">
            <v>NSO</v>
          </cell>
          <cell r="R1880">
            <v>1</v>
          </cell>
          <cell r="T1880" t="str">
            <v>TDB - COMESA-REGIONAL TRADE &amp; PROJECT FINANCE SUPPORT FACILI</v>
          </cell>
          <cell r="U1880" t="str">
            <v>PIFD3</v>
          </cell>
          <cell r="V1880" t="str">
            <v>H</v>
          </cell>
          <cell r="W1880" t="str">
            <v>Finance</v>
          </cell>
          <cell r="X1880" t="str">
            <v>HA</v>
          </cell>
          <cell r="Y1880" t="str">
            <v>Banks</v>
          </cell>
          <cell r="Z1880" t="str">
            <v>HAA</v>
          </cell>
          <cell r="AA1880" t="str">
            <v>Development Banking</v>
          </cell>
          <cell r="AB1880" t="str">
            <v>2000</v>
          </cell>
          <cell r="AC1880" t="str">
            <v>70</v>
          </cell>
          <cell r="AD1880" t="str">
            <v>OnGo</v>
          </cell>
        </row>
        <row r="1881">
          <cell r="A1881" t="str">
            <v>P-Z1-HAA-094</v>
          </cell>
          <cell r="B1881" t="str">
            <v>2000130020982</v>
          </cell>
          <cell r="C1881" t="str">
            <v>Multi-Countries</v>
          </cell>
          <cell r="D1881" t="str">
            <v/>
          </cell>
          <cell r="E1881" t="str">
            <v/>
          </cell>
          <cell r="F1881" t="str">
            <v/>
          </cell>
          <cell r="G1881" t="str">
            <v/>
          </cell>
          <cell r="H1881" t="str">
            <v/>
          </cell>
          <cell r="I1881" t="str">
            <v/>
          </cell>
          <cell r="J1881" t="str">
            <v/>
          </cell>
          <cell r="K1881">
            <v>30226776.390000001</v>
          </cell>
          <cell r="L1881" t="str">
            <v/>
          </cell>
          <cell r="M1881">
            <v>30226776.390000001</v>
          </cell>
          <cell r="Q1881" t="str">
            <v>NSO</v>
          </cell>
          <cell r="R1881">
            <v>1</v>
          </cell>
          <cell r="T1881" t="str">
            <v>TDB - COMESA REGIONAL TRADE &amp; PROJECT FINANCE SUPPORT FACILI</v>
          </cell>
          <cell r="U1881" t="str">
            <v>PINS2</v>
          </cell>
          <cell r="V1881" t="str">
            <v>H</v>
          </cell>
          <cell r="W1881" t="str">
            <v>Finance</v>
          </cell>
          <cell r="X1881" t="str">
            <v>HA</v>
          </cell>
          <cell r="Y1881" t="str">
            <v>Banks</v>
          </cell>
          <cell r="Z1881" t="str">
            <v>HAA</v>
          </cell>
          <cell r="AA1881" t="str">
            <v>Development Banking</v>
          </cell>
          <cell r="AB1881" t="str">
            <v>2000</v>
          </cell>
          <cell r="AC1881" t="str">
            <v>11</v>
          </cell>
          <cell r="AD1881" t="str">
            <v>OnGo</v>
          </cell>
        </row>
        <row r="1882">
          <cell r="A1882" t="str">
            <v>P-Z1-HAA-103</v>
          </cell>
          <cell r="B1882" t="str">
            <v>2000140001701</v>
          </cell>
          <cell r="C1882" t="str">
            <v>Multi-Countries</v>
          </cell>
          <cell r="D1882" t="str">
            <v/>
          </cell>
          <cell r="E1882" t="str">
            <v/>
          </cell>
          <cell r="F1882" t="str">
            <v/>
          </cell>
          <cell r="G1882" t="str">
            <v/>
          </cell>
          <cell r="H1882" t="str">
            <v/>
          </cell>
          <cell r="I1882" t="str">
            <v/>
          </cell>
          <cell r="J1882" t="str">
            <v/>
          </cell>
          <cell r="K1882" t="str">
            <v/>
          </cell>
          <cell r="L1882" t="str">
            <v/>
          </cell>
          <cell r="M1882">
            <v>0</v>
          </cell>
          <cell r="Q1882" t="str">
            <v>NSO</v>
          </cell>
          <cell r="R1882">
            <v>1</v>
          </cell>
          <cell r="T1882" t="str">
            <v>TDB-THE EASTERN AND SOUTHERN AFRICA TRADE &amp;DEVELOPMENT BANK</v>
          </cell>
          <cell r="U1882" t="str">
            <v>PIFD3</v>
          </cell>
          <cell r="V1882" t="str">
            <v>H</v>
          </cell>
          <cell r="W1882" t="str">
            <v>Finance</v>
          </cell>
          <cell r="X1882" t="str">
            <v>HA</v>
          </cell>
          <cell r="Y1882" t="str">
            <v>Banks</v>
          </cell>
          <cell r="Z1882" t="str">
            <v>HAA</v>
          </cell>
          <cell r="AA1882" t="str">
            <v>Development Banking</v>
          </cell>
          <cell r="AB1882" t="str">
            <v>2000</v>
          </cell>
          <cell r="AC1882" t="str">
            <v>70</v>
          </cell>
          <cell r="AD1882" t="str">
            <v>OnGo</v>
          </cell>
        </row>
        <row r="1883">
          <cell r="A1883" t="str">
            <v>P-Z1-HAA-106</v>
          </cell>
          <cell r="B1883" t="str">
            <v>2000130022180</v>
          </cell>
          <cell r="C1883" t="str">
            <v>Multi-Countries</v>
          </cell>
          <cell r="D1883" t="str">
            <v/>
          </cell>
          <cell r="E1883" t="str">
            <v/>
          </cell>
          <cell r="F1883" t="str">
            <v/>
          </cell>
          <cell r="G1883" t="str">
            <v/>
          </cell>
          <cell r="H1883" t="str">
            <v/>
          </cell>
          <cell r="I1883" t="str">
            <v/>
          </cell>
          <cell r="J1883" t="str">
            <v/>
          </cell>
          <cell r="K1883" t="str">
            <v/>
          </cell>
          <cell r="L1883" t="str">
            <v/>
          </cell>
          <cell r="M1883">
            <v>0</v>
          </cell>
          <cell r="Q1883" t="str">
            <v>NSO</v>
          </cell>
          <cell r="R1883">
            <v>0.5</v>
          </cell>
          <cell r="T1883" t="str">
            <v>ECOWAS BANK FOR INVESTMENT AND DEVELOPMENT (EBID) TRADE FINA</v>
          </cell>
          <cell r="U1883" t="str">
            <v>PIFD3</v>
          </cell>
          <cell r="V1883" t="str">
            <v>H</v>
          </cell>
          <cell r="W1883" t="str">
            <v>Finance</v>
          </cell>
          <cell r="X1883" t="str">
            <v>HA</v>
          </cell>
          <cell r="Y1883" t="str">
            <v>Banks</v>
          </cell>
          <cell r="Z1883" t="str">
            <v>HAA</v>
          </cell>
          <cell r="AA1883" t="str">
            <v>Development Banking</v>
          </cell>
          <cell r="AB1883" t="str">
            <v>2000</v>
          </cell>
          <cell r="AC1883" t="str">
            <v>11</v>
          </cell>
          <cell r="AD1883" t="str">
            <v>APVD</v>
          </cell>
        </row>
        <row r="1884">
          <cell r="A1884" t="str">
            <v>P-Z1-HAA-106</v>
          </cell>
          <cell r="B1884" t="str">
            <v>2000230030501</v>
          </cell>
          <cell r="C1884" t="str">
            <v>Multi-Countries</v>
          </cell>
          <cell r="D1884" t="str">
            <v/>
          </cell>
          <cell r="E1884" t="str">
            <v/>
          </cell>
          <cell r="F1884" t="str">
            <v/>
          </cell>
          <cell r="G1884" t="str">
            <v/>
          </cell>
          <cell r="H1884" t="str">
            <v/>
          </cell>
          <cell r="I1884" t="str">
            <v/>
          </cell>
          <cell r="J1884" t="str">
            <v/>
          </cell>
          <cell r="K1884" t="str">
            <v/>
          </cell>
          <cell r="L1884" t="str">
            <v/>
          </cell>
          <cell r="M1884">
            <v>0</v>
          </cell>
          <cell r="Q1884" t="str">
            <v>NSO</v>
          </cell>
          <cell r="R1884">
            <v>0.5</v>
          </cell>
          <cell r="T1884" t="str">
            <v>ECOWAS BANK FOR INVESTMENT AND DEVELOPMENT (EBID) TRADE FINA</v>
          </cell>
          <cell r="U1884" t="str">
            <v>PIFD3</v>
          </cell>
          <cell r="V1884" t="str">
            <v>H</v>
          </cell>
          <cell r="W1884" t="str">
            <v>Finance</v>
          </cell>
          <cell r="X1884" t="str">
            <v>HA</v>
          </cell>
          <cell r="Y1884" t="str">
            <v>Banks</v>
          </cell>
          <cell r="Z1884" t="str">
            <v>HAA</v>
          </cell>
          <cell r="AA1884" t="str">
            <v>Development Banking</v>
          </cell>
          <cell r="AB1884" t="str">
            <v>2000</v>
          </cell>
          <cell r="AC1884" t="str">
            <v>11</v>
          </cell>
          <cell r="AD1884" t="str">
            <v>APVD</v>
          </cell>
        </row>
        <row r="1885">
          <cell r="A1885" t="str">
            <v>P-Z1-HAA-107</v>
          </cell>
          <cell r="B1885" t="str">
            <v>2000230030152</v>
          </cell>
          <cell r="C1885" t="str">
            <v>Multi-Countries</v>
          </cell>
          <cell r="D1885" t="str">
            <v/>
          </cell>
          <cell r="E1885" t="str">
            <v/>
          </cell>
          <cell r="F1885" t="str">
            <v/>
          </cell>
          <cell r="G1885" t="str">
            <v/>
          </cell>
          <cell r="H1885" t="str">
            <v/>
          </cell>
          <cell r="I1885" t="str">
            <v/>
          </cell>
          <cell r="J1885" t="str">
            <v/>
          </cell>
          <cell r="K1885" t="str">
            <v/>
          </cell>
          <cell r="L1885" t="str">
            <v/>
          </cell>
          <cell r="M1885">
            <v>0</v>
          </cell>
          <cell r="Q1885" t="str">
            <v>NSO</v>
          </cell>
          <cell r="R1885">
            <v>0.5</v>
          </cell>
          <cell r="T1885" t="str">
            <v>AFRICA FINANCE CORPORATION</v>
          </cell>
          <cell r="U1885" t="str">
            <v>PIFD1</v>
          </cell>
          <cell r="W1885" t="str">
            <v>--</v>
          </cell>
          <cell r="Y1885" t="str">
            <v>--</v>
          </cell>
          <cell r="AA1885" t="str">
            <v>--</v>
          </cell>
          <cell r="AB1885" t="str">
            <v>2000</v>
          </cell>
          <cell r="AC1885" t="str">
            <v>11</v>
          </cell>
          <cell r="AD1885" t="str">
            <v>APVD</v>
          </cell>
        </row>
        <row r="1886">
          <cell r="A1886" t="str">
            <v>P-Z1-HAA-107</v>
          </cell>
          <cell r="B1886" t="str">
            <v>2000230030153</v>
          </cell>
          <cell r="C1886" t="str">
            <v>Multi-Countries</v>
          </cell>
          <cell r="D1886" t="str">
            <v/>
          </cell>
          <cell r="E1886" t="str">
            <v/>
          </cell>
          <cell r="F1886" t="str">
            <v/>
          </cell>
          <cell r="G1886" t="str">
            <v/>
          </cell>
          <cell r="H1886" t="str">
            <v/>
          </cell>
          <cell r="I1886" t="str">
            <v/>
          </cell>
          <cell r="J1886" t="str">
            <v/>
          </cell>
          <cell r="K1886" t="str">
            <v/>
          </cell>
          <cell r="L1886" t="str">
            <v/>
          </cell>
          <cell r="M1886">
            <v>0</v>
          </cell>
          <cell r="Q1886" t="str">
            <v>NSO</v>
          </cell>
          <cell r="R1886">
            <v>0.5</v>
          </cell>
          <cell r="T1886" t="str">
            <v>AFRICA FINANCE CORPORATION</v>
          </cell>
          <cell r="U1886" t="str">
            <v>PIFD1</v>
          </cell>
          <cell r="W1886" t="str">
            <v>--</v>
          </cell>
          <cell r="Y1886" t="str">
            <v>--</v>
          </cell>
          <cell r="AA1886" t="str">
            <v>--</v>
          </cell>
          <cell r="AB1886" t="str">
            <v>2000</v>
          </cell>
          <cell r="AC1886" t="str">
            <v>10</v>
          </cell>
          <cell r="AD1886" t="str">
            <v>APVD</v>
          </cell>
        </row>
        <row r="1887">
          <cell r="A1887" t="str">
            <v>P-Z1-HAB-020</v>
          </cell>
          <cell r="B1887" t="str">
            <v>2000140000451</v>
          </cell>
          <cell r="C1887" t="str">
            <v>Multi-Countries</v>
          </cell>
          <cell r="D1887" t="str">
            <v/>
          </cell>
          <cell r="E1887" t="str">
            <v/>
          </cell>
          <cell r="F1887" t="str">
            <v/>
          </cell>
          <cell r="G1887" t="str">
            <v/>
          </cell>
          <cell r="H1887" t="str">
            <v/>
          </cell>
          <cell r="I1887" t="str">
            <v/>
          </cell>
          <cell r="J1887" t="str">
            <v/>
          </cell>
          <cell r="K1887" t="str">
            <v/>
          </cell>
          <cell r="L1887" t="str">
            <v/>
          </cell>
          <cell r="M1887">
            <v>0</v>
          </cell>
          <cell r="Q1887" t="str">
            <v>NSO</v>
          </cell>
          <cell r="R1887">
            <v>1</v>
          </cell>
          <cell r="T1887" t="str">
            <v>FIRSTRAND BANK RPA</v>
          </cell>
          <cell r="U1887" t="str">
            <v>PIFD3</v>
          </cell>
          <cell r="V1887" t="str">
            <v>H</v>
          </cell>
          <cell r="W1887" t="str">
            <v>Finance</v>
          </cell>
          <cell r="X1887" t="str">
            <v>HA</v>
          </cell>
          <cell r="Y1887" t="str">
            <v>Banks</v>
          </cell>
          <cell r="Z1887" t="str">
            <v>HAB</v>
          </cell>
          <cell r="AA1887" t="str">
            <v>Commercial Banking</v>
          </cell>
          <cell r="AB1887" t="str">
            <v>2000</v>
          </cell>
          <cell r="AC1887" t="str">
            <v>70</v>
          </cell>
          <cell r="AD1887" t="str">
            <v>CLSD</v>
          </cell>
        </row>
        <row r="1888">
          <cell r="A1888" t="str">
            <v>P-Z1-HAB-044</v>
          </cell>
          <cell r="B1888" t="str">
            <v>2000140000551</v>
          </cell>
          <cell r="C1888" t="str">
            <v>Multi-Countries</v>
          </cell>
          <cell r="D1888" t="str">
            <v/>
          </cell>
          <cell r="E1888" t="str">
            <v/>
          </cell>
          <cell r="F1888" t="str">
            <v/>
          </cell>
          <cell r="G1888" t="str">
            <v/>
          </cell>
          <cell r="H1888" t="str">
            <v/>
          </cell>
          <cell r="I1888" t="str">
            <v/>
          </cell>
          <cell r="J1888" t="str">
            <v/>
          </cell>
          <cell r="K1888" t="str">
            <v/>
          </cell>
          <cell r="L1888" t="str">
            <v/>
          </cell>
          <cell r="M1888">
            <v>0</v>
          </cell>
          <cell r="Q1888" t="str">
            <v>NSO</v>
          </cell>
          <cell r="R1888">
            <v>1</v>
          </cell>
          <cell r="T1888" t="str">
            <v>SUMITOMO MITSUI BANKING CORPORATION EUROPE LIMITED</v>
          </cell>
          <cell r="U1888" t="str">
            <v>PIFD3</v>
          </cell>
          <cell r="V1888" t="str">
            <v>H</v>
          </cell>
          <cell r="W1888" t="str">
            <v>Finance</v>
          </cell>
          <cell r="X1888" t="str">
            <v>HA</v>
          </cell>
          <cell r="Y1888" t="str">
            <v>Banks</v>
          </cell>
          <cell r="Z1888" t="str">
            <v>HAB</v>
          </cell>
          <cell r="AA1888" t="str">
            <v>Commercial Banking</v>
          </cell>
          <cell r="AB1888" t="str">
            <v>2000</v>
          </cell>
          <cell r="AC1888" t="str">
            <v>70</v>
          </cell>
          <cell r="AD1888" t="str">
            <v>OnGo</v>
          </cell>
        </row>
        <row r="1889">
          <cell r="A1889" t="str">
            <v>P-Z1-HAB-045</v>
          </cell>
          <cell r="B1889" t="str">
            <v>2000130016632</v>
          </cell>
          <cell r="C1889" t="str">
            <v>Multi-Countries</v>
          </cell>
          <cell r="D1889" t="str">
            <v/>
          </cell>
          <cell r="E1889">
            <v>156655626.16999999</v>
          </cell>
          <cell r="F1889" t="str">
            <v/>
          </cell>
          <cell r="G1889">
            <v>71527688.370000005</v>
          </cell>
          <cell r="H1889" t="str">
            <v/>
          </cell>
          <cell r="I1889" t="str">
            <v/>
          </cell>
          <cell r="J1889" t="str">
            <v/>
          </cell>
          <cell r="K1889" t="str">
            <v/>
          </cell>
          <cell r="L1889" t="str">
            <v/>
          </cell>
          <cell r="M1889">
            <v>228183314.53999999</v>
          </cell>
          <cell r="Q1889" t="str">
            <v>NSO</v>
          </cell>
          <cell r="R1889">
            <v>1</v>
          </cell>
          <cell r="T1889" t="str">
            <v>ECOBANK TRANSNATIONAL INCORPORATED TFLOC USD 310 MILLION</v>
          </cell>
          <cell r="U1889" t="str">
            <v>PIFD3</v>
          </cell>
          <cell r="V1889" t="str">
            <v>H</v>
          </cell>
          <cell r="W1889" t="str">
            <v>Finance</v>
          </cell>
          <cell r="X1889" t="str">
            <v>HA</v>
          </cell>
          <cell r="Y1889" t="str">
            <v>Banks</v>
          </cell>
          <cell r="Z1889" t="str">
            <v>HAB</v>
          </cell>
          <cell r="AA1889" t="str">
            <v>Commercial Banking</v>
          </cell>
          <cell r="AB1889" t="str">
            <v>2000</v>
          </cell>
          <cell r="AC1889" t="str">
            <v>11</v>
          </cell>
          <cell r="AD1889" t="str">
            <v>COMP</v>
          </cell>
        </row>
        <row r="1890">
          <cell r="A1890" t="str">
            <v>P-Z1-HAB-051</v>
          </cell>
          <cell r="B1890" t="str">
            <v>2000140001201</v>
          </cell>
          <cell r="C1890" t="str">
            <v>Multi-Countries</v>
          </cell>
          <cell r="D1890" t="str">
            <v/>
          </cell>
          <cell r="E1890" t="str">
            <v/>
          </cell>
          <cell r="F1890" t="str">
            <v/>
          </cell>
          <cell r="G1890" t="str">
            <v/>
          </cell>
          <cell r="H1890" t="str">
            <v/>
          </cell>
          <cell r="I1890" t="str">
            <v/>
          </cell>
          <cell r="J1890" t="str">
            <v/>
          </cell>
          <cell r="K1890" t="str">
            <v/>
          </cell>
          <cell r="L1890" t="str">
            <v/>
          </cell>
          <cell r="M1890">
            <v>0</v>
          </cell>
          <cell r="Q1890" t="str">
            <v>NSO</v>
          </cell>
          <cell r="R1890">
            <v>1</v>
          </cell>
          <cell r="T1890" t="str">
            <v>NATIXIS RISK PARTICIPATION AGREEMENT</v>
          </cell>
          <cell r="U1890" t="str">
            <v>PIFD3</v>
          </cell>
          <cell r="V1890" t="str">
            <v>H</v>
          </cell>
          <cell r="W1890" t="str">
            <v>Finance</v>
          </cell>
          <cell r="X1890" t="str">
            <v>HA</v>
          </cell>
          <cell r="Y1890" t="str">
            <v>Banks</v>
          </cell>
          <cell r="Z1890" t="str">
            <v>HAB</v>
          </cell>
          <cell r="AA1890" t="str">
            <v>Commercial Banking</v>
          </cell>
          <cell r="AB1890" t="str">
            <v>2000</v>
          </cell>
          <cell r="AC1890" t="str">
            <v>70</v>
          </cell>
          <cell r="AD1890" t="str">
            <v>OnGo</v>
          </cell>
        </row>
        <row r="1891">
          <cell r="A1891" t="str">
            <v>P-Z1-HAB-052</v>
          </cell>
          <cell r="B1891" t="str">
            <v>2000140000601</v>
          </cell>
          <cell r="C1891" t="str">
            <v>Multi-Countries</v>
          </cell>
          <cell r="D1891" t="str">
            <v/>
          </cell>
          <cell r="E1891" t="str">
            <v/>
          </cell>
          <cell r="F1891" t="str">
            <v/>
          </cell>
          <cell r="G1891" t="str">
            <v/>
          </cell>
          <cell r="H1891" t="str">
            <v/>
          </cell>
          <cell r="I1891" t="str">
            <v/>
          </cell>
          <cell r="J1891" t="str">
            <v/>
          </cell>
          <cell r="K1891" t="str">
            <v/>
          </cell>
          <cell r="L1891" t="str">
            <v/>
          </cell>
          <cell r="M1891">
            <v>0</v>
          </cell>
          <cell r="Q1891" t="str">
            <v>NSO</v>
          </cell>
          <cell r="R1891">
            <v>1</v>
          </cell>
          <cell r="T1891" t="str">
            <v>RPA 2 USD 200 MILLION STANDARD CHARTERED BANK</v>
          </cell>
          <cell r="U1891" t="str">
            <v>PIFD3</v>
          </cell>
          <cell r="V1891" t="str">
            <v>H</v>
          </cell>
          <cell r="W1891" t="str">
            <v>Finance</v>
          </cell>
          <cell r="X1891" t="str">
            <v>HA</v>
          </cell>
          <cell r="Y1891" t="str">
            <v>Banks</v>
          </cell>
          <cell r="Z1891" t="str">
            <v>HAB</v>
          </cell>
          <cell r="AA1891" t="str">
            <v>Commercial Banking</v>
          </cell>
          <cell r="AB1891" t="str">
            <v>2000</v>
          </cell>
          <cell r="AC1891" t="str">
            <v>70</v>
          </cell>
          <cell r="AD1891" t="str">
            <v>OnGo</v>
          </cell>
        </row>
        <row r="1892">
          <cell r="A1892" t="str">
            <v>P-Z1-HAB-054</v>
          </cell>
          <cell r="B1892" t="str">
            <v>2000140000751</v>
          </cell>
          <cell r="C1892" t="str">
            <v>Multi-Countries</v>
          </cell>
          <cell r="D1892" t="str">
            <v/>
          </cell>
          <cell r="E1892" t="str">
            <v/>
          </cell>
          <cell r="F1892" t="str">
            <v/>
          </cell>
          <cell r="G1892" t="str">
            <v/>
          </cell>
          <cell r="H1892" t="str">
            <v/>
          </cell>
          <cell r="I1892" t="str">
            <v/>
          </cell>
          <cell r="J1892" t="str">
            <v/>
          </cell>
          <cell r="K1892" t="str">
            <v/>
          </cell>
          <cell r="L1892" t="str">
            <v/>
          </cell>
          <cell r="M1892">
            <v>0</v>
          </cell>
          <cell r="Q1892" t="str">
            <v>SOV</v>
          </cell>
          <cell r="R1892">
            <v>1</v>
          </cell>
          <cell r="T1892" t="str">
            <v>BANQUE CENTRALE POPULAIRE MOROCCO RPA</v>
          </cell>
          <cell r="U1892" t="str">
            <v>PIFD3</v>
          </cell>
          <cell r="V1892" t="str">
            <v>H</v>
          </cell>
          <cell r="W1892" t="str">
            <v>Finance</v>
          </cell>
          <cell r="X1892" t="str">
            <v>HA</v>
          </cell>
          <cell r="Y1892" t="str">
            <v>Banks</v>
          </cell>
          <cell r="Z1892" t="str">
            <v>HAB</v>
          </cell>
          <cell r="AA1892" t="str">
            <v>Commercial Banking</v>
          </cell>
          <cell r="AB1892" t="str">
            <v>2000</v>
          </cell>
          <cell r="AC1892" t="str">
            <v>70</v>
          </cell>
          <cell r="AD1892" t="str">
            <v>COMP</v>
          </cell>
        </row>
        <row r="1893">
          <cell r="A1893" t="str">
            <v>P-Z1-HAB-073</v>
          </cell>
          <cell r="B1893" t="str">
            <v>2000140001401</v>
          </cell>
          <cell r="C1893" t="str">
            <v>Multi-Countries</v>
          </cell>
          <cell r="D1893" t="str">
            <v/>
          </cell>
          <cell r="E1893" t="str">
            <v/>
          </cell>
          <cell r="F1893" t="str">
            <v/>
          </cell>
          <cell r="G1893" t="str">
            <v/>
          </cell>
          <cell r="H1893" t="str">
            <v/>
          </cell>
          <cell r="I1893" t="str">
            <v/>
          </cell>
          <cell r="J1893" t="str">
            <v/>
          </cell>
          <cell r="K1893" t="str">
            <v/>
          </cell>
          <cell r="L1893" t="str">
            <v/>
          </cell>
          <cell r="M1893">
            <v>0</v>
          </cell>
          <cell r="Q1893" t="str">
            <v>NSO</v>
          </cell>
          <cell r="R1893">
            <v>1</v>
          </cell>
          <cell r="T1893" t="str">
            <v>ATTIJARIWAFA BANK PARTNERSHIP FOR TRADE DEVELOPMENT IN AFRIC</v>
          </cell>
          <cell r="U1893" t="str">
            <v>PIFD3</v>
          </cell>
          <cell r="V1893" t="str">
            <v>H</v>
          </cell>
          <cell r="W1893" t="str">
            <v>Finance</v>
          </cell>
          <cell r="X1893" t="str">
            <v>HA</v>
          </cell>
          <cell r="Y1893" t="str">
            <v>Banks</v>
          </cell>
          <cell r="Z1893" t="str">
            <v>HAB</v>
          </cell>
          <cell r="AA1893" t="str">
            <v>Commercial Banking</v>
          </cell>
          <cell r="AB1893" t="str">
            <v>2000</v>
          </cell>
          <cell r="AC1893" t="str">
            <v>70</v>
          </cell>
          <cell r="AD1893" t="str">
            <v>APVD</v>
          </cell>
        </row>
        <row r="1894">
          <cell r="A1894" t="str">
            <v>P-Z1-HAB-074</v>
          </cell>
          <cell r="B1894" t="str">
            <v>2000140001502</v>
          </cell>
          <cell r="C1894" t="str">
            <v>Multi-Countries</v>
          </cell>
          <cell r="D1894" t="str">
            <v/>
          </cell>
          <cell r="E1894" t="str">
            <v/>
          </cell>
          <cell r="F1894" t="str">
            <v/>
          </cell>
          <cell r="G1894" t="str">
            <v/>
          </cell>
          <cell r="H1894" t="str">
            <v/>
          </cell>
          <cell r="I1894" t="str">
            <v/>
          </cell>
          <cell r="J1894" t="str">
            <v/>
          </cell>
          <cell r="K1894" t="str">
            <v/>
          </cell>
          <cell r="L1894" t="str">
            <v/>
          </cell>
          <cell r="M1894">
            <v>0</v>
          </cell>
          <cell r="Q1894" t="str">
            <v>NSO</v>
          </cell>
          <cell r="R1894">
            <v>1</v>
          </cell>
          <cell r="T1894" t="str">
            <v>SMBCE REGIONAL UNFUNDED RISK PARTICIPATION AGREEMENT II</v>
          </cell>
          <cell r="U1894" t="str">
            <v>PIFD3</v>
          </cell>
          <cell r="V1894" t="str">
            <v>H</v>
          </cell>
          <cell r="W1894" t="str">
            <v>Finance</v>
          </cell>
          <cell r="X1894" t="str">
            <v>HA</v>
          </cell>
          <cell r="Y1894" t="str">
            <v>Banks</v>
          </cell>
          <cell r="Z1894" t="str">
            <v>HAB</v>
          </cell>
          <cell r="AA1894" t="str">
            <v>Commercial Banking</v>
          </cell>
          <cell r="AB1894" t="str">
            <v>2000</v>
          </cell>
          <cell r="AC1894" t="str">
            <v>70</v>
          </cell>
          <cell r="AD1894" t="str">
            <v>APVD</v>
          </cell>
        </row>
        <row r="1895">
          <cell r="A1895" t="str">
            <v>P-Z1-HAB-081</v>
          </cell>
          <cell r="B1895" t="str">
            <v>2000130021880</v>
          </cell>
          <cell r="C1895" t="str">
            <v>Multi-Countries</v>
          </cell>
          <cell r="D1895" t="str">
            <v/>
          </cell>
          <cell r="E1895" t="str">
            <v/>
          </cell>
          <cell r="F1895" t="str">
            <v/>
          </cell>
          <cell r="G1895" t="str">
            <v/>
          </cell>
          <cell r="H1895" t="str">
            <v/>
          </cell>
          <cell r="I1895" t="str">
            <v/>
          </cell>
          <cell r="J1895" t="str">
            <v/>
          </cell>
          <cell r="K1895" t="str">
            <v/>
          </cell>
          <cell r="L1895" t="str">
            <v/>
          </cell>
          <cell r="M1895">
            <v>0</v>
          </cell>
          <cell r="Q1895" t="str">
            <v>NSO</v>
          </cell>
          <cell r="R1895">
            <v>1</v>
          </cell>
          <cell r="T1895" t="str">
            <v>SMBCE FUNDED RISK PARTICIPATION AGREEMENT</v>
          </cell>
          <cell r="U1895" t="str">
            <v>PIFD3</v>
          </cell>
          <cell r="V1895" t="str">
            <v>H</v>
          </cell>
          <cell r="W1895" t="str">
            <v>Finance</v>
          </cell>
          <cell r="X1895" t="str">
            <v>HA</v>
          </cell>
          <cell r="Y1895" t="str">
            <v>Banks</v>
          </cell>
          <cell r="Z1895" t="str">
            <v>HAB</v>
          </cell>
          <cell r="AA1895" t="str">
            <v>Commercial Banking</v>
          </cell>
          <cell r="AB1895" t="str">
            <v>2000</v>
          </cell>
          <cell r="AC1895" t="str">
            <v>11</v>
          </cell>
          <cell r="AD1895" t="str">
            <v>APVD</v>
          </cell>
        </row>
        <row r="1896">
          <cell r="A1896" t="str">
            <v>P-Z1-HAB-082</v>
          </cell>
          <cell r="B1896" t="str">
            <v>2000140001551</v>
          </cell>
          <cell r="C1896" t="str">
            <v>Multi-Countries</v>
          </cell>
          <cell r="D1896" t="str">
            <v/>
          </cell>
          <cell r="E1896" t="str">
            <v/>
          </cell>
          <cell r="F1896" t="str">
            <v/>
          </cell>
          <cell r="G1896" t="str">
            <v/>
          </cell>
          <cell r="H1896" t="str">
            <v/>
          </cell>
          <cell r="I1896" t="str">
            <v/>
          </cell>
          <cell r="J1896" t="str">
            <v/>
          </cell>
          <cell r="K1896" t="str">
            <v/>
          </cell>
          <cell r="L1896" t="str">
            <v/>
          </cell>
          <cell r="M1896">
            <v>0</v>
          </cell>
          <cell r="Q1896" t="str">
            <v>NSO</v>
          </cell>
          <cell r="R1896">
            <v>1</v>
          </cell>
          <cell r="T1896" t="str">
            <v>STANDARD CHARTERED BANK RPA 3</v>
          </cell>
          <cell r="U1896" t="str">
            <v>PIFD3</v>
          </cell>
          <cell r="V1896" t="str">
            <v>H</v>
          </cell>
          <cell r="W1896" t="str">
            <v>Finance</v>
          </cell>
          <cell r="X1896" t="str">
            <v>HA</v>
          </cell>
          <cell r="Y1896" t="str">
            <v>Banks</v>
          </cell>
          <cell r="Z1896" t="str">
            <v>HAB</v>
          </cell>
          <cell r="AA1896" t="str">
            <v>Commercial Banking</v>
          </cell>
          <cell r="AB1896" t="str">
            <v>2000</v>
          </cell>
          <cell r="AC1896" t="str">
            <v>70</v>
          </cell>
          <cell r="AD1896" t="str">
            <v>APVD</v>
          </cell>
        </row>
        <row r="1897">
          <cell r="A1897" t="str">
            <v>P-Z1-HAB-087</v>
          </cell>
          <cell r="B1897" t="str">
            <v>2000140001601</v>
          </cell>
          <cell r="C1897" t="str">
            <v>Multi-Countries</v>
          </cell>
          <cell r="D1897" t="str">
            <v/>
          </cell>
          <cell r="E1897" t="str">
            <v/>
          </cell>
          <cell r="F1897" t="str">
            <v/>
          </cell>
          <cell r="G1897" t="str">
            <v/>
          </cell>
          <cell r="H1897" t="str">
            <v/>
          </cell>
          <cell r="I1897" t="str">
            <v/>
          </cell>
          <cell r="J1897" t="str">
            <v/>
          </cell>
          <cell r="K1897" t="str">
            <v/>
          </cell>
          <cell r="L1897" t="str">
            <v/>
          </cell>
          <cell r="M1897">
            <v>0</v>
          </cell>
          <cell r="Q1897" t="str">
            <v>NSO</v>
          </cell>
          <cell r="R1897">
            <v>1</v>
          </cell>
          <cell r="T1897" t="str">
            <v>ECOBANK TRANSNATIONAL INCORPORATED (ETI) –  RISK PARTICIPATI</v>
          </cell>
          <cell r="U1897" t="str">
            <v>PIFD3</v>
          </cell>
          <cell r="V1897" t="str">
            <v>H</v>
          </cell>
          <cell r="W1897" t="str">
            <v>Finance</v>
          </cell>
          <cell r="X1897" t="str">
            <v>HA</v>
          </cell>
          <cell r="Y1897" t="str">
            <v>Banks</v>
          </cell>
          <cell r="Z1897" t="str">
            <v>HAB</v>
          </cell>
          <cell r="AA1897" t="str">
            <v>Commercial Banking</v>
          </cell>
          <cell r="AB1897" t="str">
            <v>2000</v>
          </cell>
          <cell r="AC1897" t="str">
            <v>70</v>
          </cell>
          <cell r="AD1897" t="str">
            <v>APVD</v>
          </cell>
        </row>
        <row r="1898">
          <cell r="A1898" t="str">
            <v>P-Z1-HAB-091</v>
          </cell>
          <cell r="B1898" t="str">
            <v>2000140001752</v>
          </cell>
          <cell r="C1898" t="str">
            <v>Multi-Countries</v>
          </cell>
          <cell r="D1898" t="str">
            <v/>
          </cell>
          <cell r="E1898" t="str">
            <v/>
          </cell>
          <cell r="F1898" t="str">
            <v/>
          </cell>
          <cell r="G1898" t="str">
            <v/>
          </cell>
          <cell r="H1898" t="str">
            <v/>
          </cell>
          <cell r="I1898" t="str">
            <v/>
          </cell>
          <cell r="J1898" t="str">
            <v/>
          </cell>
          <cell r="K1898" t="str">
            <v/>
          </cell>
          <cell r="L1898" t="str">
            <v/>
          </cell>
          <cell r="M1898">
            <v>0</v>
          </cell>
          <cell r="Q1898" t="str">
            <v>NSO</v>
          </cell>
          <cell r="R1898">
            <v>1</v>
          </cell>
          <cell r="T1898" t="str">
            <v>CREDIT AGRICOLE CIB TRADE FINANCE PARTNERSHIP</v>
          </cell>
          <cell r="U1898" t="str">
            <v>PIFD3</v>
          </cell>
          <cell r="V1898" t="str">
            <v>H</v>
          </cell>
          <cell r="W1898" t="str">
            <v>Finance</v>
          </cell>
          <cell r="X1898" t="str">
            <v>HA</v>
          </cell>
          <cell r="Y1898" t="str">
            <v>Banks</v>
          </cell>
          <cell r="Z1898" t="str">
            <v>HAB</v>
          </cell>
          <cell r="AA1898" t="str">
            <v>Commercial Banking</v>
          </cell>
          <cell r="AB1898" t="str">
            <v>2000</v>
          </cell>
          <cell r="AC1898" t="str">
            <v>70</v>
          </cell>
          <cell r="AD1898" t="str">
            <v>APVD</v>
          </cell>
        </row>
        <row r="1899">
          <cell r="A1899" t="str">
            <v>P-Z1-HAB-094</v>
          </cell>
          <cell r="B1899" t="str">
            <v>2000140001751</v>
          </cell>
          <cell r="C1899" t="str">
            <v>Multi-Countries</v>
          </cell>
          <cell r="D1899" t="str">
            <v/>
          </cell>
          <cell r="E1899" t="str">
            <v/>
          </cell>
          <cell r="F1899" t="str">
            <v/>
          </cell>
          <cell r="G1899" t="str">
            <v/>
          </cell>
          <cell r="H1899" t="str">
            <v/>
          </cell>
          <cell r="I1899" t="str">
            <v/>
          </cell>
          <cell r="J1899" t="str">
            <v/>
          </cell>
          <cell r="K1899" t="str">
            <v/>
          </cell>
          <cell r="L1899" t="str">
            <v/>
          </cell>
          <cell r="M1899">
            <v>0</v>
          </cell>
          <cell r="Q1899" t="str">
            <v>NSO</v>
          </cell>
          <cell r="R1899">
            <v>1</v>
          </cell>
          <cell r="T1899" t="str">
            <v>SOCIETE GENERALE RISK PARTICIPATION AGREEMENT</v>
          </cell>
          <cell r="U1899" t="str">
            <v>PIFD3</v>
          </cell>
          <cell r="V1899" t="str">
            <v>H</v>
          </cell>
          <cell r="W1899" t="str">
            <v>Finance</v>
          </cell>
          <cell r="X1899" t="str">
            <v>HA</v>
          </cell>
          <cell r="Y1899" t="str">
            <v>Banks</v>
          </cell>
          <cell r="Z1899" t="str">
            <v>HAB</v>
          </cell>
          <cell r="AA1899" t="str">
            <v>Commercial Banking</v>
          </cell>
          <cell r="AB1899" t="str">
            <v>2000</v>
          </cell>
          <cell r="AC1899" t="str">
            <v>70</v>
          </cell>
          <cell r="AD1899" t="str">
            <v>APVD</v>
          </cell>
        </row>
        <row r="1900">
          <cell r="A1900" t="str">
            <v>P-Z1-HAB-097</v>
          </cell>
          <cell r="B1900" t="str">
            <v>2000140001901</v>
          </cell>
          <cell r="C1900" t="str">
            <v>Multi-Countries</v>
          </cell>
          <cell r="D1900" t="str">
            <v/>
          </cell>
          <cell r="E1900" t="str">
            <v/>
          </cell>
          <cell r="F1900" t="str">
            <v/>
          </cell>
          <cell r="G1900" t="str">
            <v/>
          </cell>
          <cell r="H1900" t="str">
            <v/>
          </cell>
          <cell r="I1900" t="str">
            <v/>
          </cell>
          <cell r="J1900" t="str">
            <v/>
          </cell>
          <cell r="K1900" t="str">
            <v/>
          </cell>
          <cell r="L1900" t="str">
            <v/>
          </cell>
          <cell r="M1900">
            <v>0</v>
          </cell>
          <cell r="Q1900" t="str">
            <v>NSO</v>
          </cell>
          <cell r="R1900">
            <v>1</v>
          </cell>
          <cell r="T1900" t="str">
            <v>NATIXIS-PARTENARIAT POUR LA PROMOTION DU COMMERCE EN AFRIQUE</v>
          </cell>
          <cell r="U1900" t="str">
            <v>PIFD3</v>
          </cell>
          <cell r="V1900" t="str">
            <v>H</v>
          </cell>
          <cell r="W1900" t="str">
            <v>Finance</v>
          </cell>
          <cell r="X1900" t="str">
            <v>HA</v>
          </cell>
          <cell r="Y1900" t="str">
            <v>Banks</v>
          </cell>
          <cell r="Z1900" t="str">
            <v>HAB</v>
          </cell>
          <cell r="AA1900" t="str">
            <v>Commercial Banking</v>
          </cell>
          <cell r="AB1900" t="str">
            <v>2000</v>
          </cell>
          <cell r="AC1900" t="str">
            <v>70</v>
          </cell>
          <cell r="AD1900" t="str">
            <v>APVD</v>
          </cell>
        </row>
        <row r="1901">
          <cell r="A1901" t="str">
            <v>P-Z1-HAB-106</v>
          </cell>
          <cell r="B1901" t="str">
            <v>2000140001952</v>
          </cell>
          <cell r="C1901" t="str">
            <v>Multi-Countries</v>
          </cell>
          <cell r="D1901" t="str">
            <v/>
          </cell>
          <cell r="E1901" t="str">
            <v/>
          </cell>
          <cell r="F1901" t="str">
            <v/>
          </cell>
          <cell r="G1901" t="str">
            <v/>
          </cell>
          <cell r="H1901" t="str">
            <v/>
          </cell>
          <cell r="I1901" t="str">
            <v/>
          </cell>
          <cell r="J1901" t="str">
            <v/>
          </cell>
          <cell r="K1901" t="str">
            <v/>
          </cell>
          <cell r="L1901" t="str">
            <v/>
          </cell>
          <cell r="M1901">
            <v>0</v>
          </cell>
          <cell r="Q1901" t="str">
            <v>NSO</v>
          </cell>
          <cell r="R1901">
            <v>1</v>
          </cell>
          <cell r="T1901" t="str">
            <v>BANK ONE LTD - TRADE FINANCE PACKAGE RISK PARTICIPATION AGRE</v>
          </cell>
          <cell r="U1901" t="str">
            <v>PIFD3</v>
          </cell>
          <cell r="V1901" t="str">
            <v>H</v>
          </cell>
          <cell r="W1901" t="str">
            <v>Finance</v>
          </cell>
          <cell r="X1901" t="str">
            <v>HA</v>
          </cell>
          <cell r="Y1901" t="str">
            <v>Banks</v>
          </cell>
          <cell r="Z1901" t="str">
            <v>HAB</v>
          </cell>
          <cell r="AA1901" t="str">
            <v>Commercial Banking</v>
          </cell>
          <cell r="AB1901" t="str">
            <v>2000</v>
          </cell>
          <cell r="AC1901" t="str">
            <v>70</v>
          </cell>
          <cell r="AD1901" t="str">
            <v>APVD</v>
          </cell>
        </row>
        <row r="1902">
          <cell r="A1902" t="str">
            <v>P-Z1-HB0-013</v>
          </cell>
          <cell r="B1902" t="str">
            <v>5700155002901</v>
          </cell>
          <cell r="C1902" t="str">
            <v>Multi-Countries</v>
          </cell>
          <cell r="D1902" t="str">
            <v/>
          </cell>
          <cell r="E1902" t="str">
            <v/>
          </cell>
          <cell r="F1902" t="str">
            <v/>
          </cell>
          <cell r="G1902" t="str">
            <v/>
          </cell>
          <cell r="H1902">
            <v>182868.47999999998</v>
          </cell>
          <cell r="I1902">
            <v>95423.77</v>
          </cell>
          <cell r="J1902">
            <v>369058.37</v>
          </cell>
          <cell r="K1902">
            <v>4976.5599999999995</v>
          </cell>
          <cell r="L1902" t="str">
            <v/>
          </cell>
          <cell r="M1902">
            <v>652327.18000000005</v>
          </cell>
          <cell r="Q1902" t="str">
            <v>SOV</v>
          </cell>
          <cell r="R1902">
            <v>1</v>
          </cell>
          <cell r="T1902" t="str">
            <v>PADMAFIR (WAEMU REG. FINANCIAL MARKET SUPPORT)</v>
          </cell>
          <cell r="U1902" t="str">
            <v>PIFD2</v>
          </cell>
          <cell r="V1902" t="str">
            <v>H</v>
          </cell>
          <cell r="W1902" t="str">
            <v>Finance</v>
          </cell>
          <cell r="X1902" t="str">
            <v>HB</v>
          </cell>
          <cell r="Y1902" t="str">
            <v>Non bank Financial Institution</v>
          </cell>
          <cell r="Z1902" t="str">
            <v>HB0</v>
          </cell>
          <cell r="AA1902" t="str">
            <v>Non bank Financial Institution</v>
          </cell>
          <cell r="AB1902" t="str">
            <v>5700</v>
          </cell>
          <cell r="AC1902" t="str">
            <v>41</v>
          </cell>
          <cell r="AD1902" t="str">
            <v>CLSD</v>
          </cell>
        </row>
        <row r="1903">
          <cell r="A1903" t="str">
            <v>P-Z1-HB0-056</v>
          </cell>
          <cell r="B1903" t="str">
            <v>5700155002451</v>
          </cell>
          <cell r="C1903" t="str">
            <v>Multi-Countries</v>
          </cell>
          <cell r="D1903" t="str">
            <v/>
          </cell>
          <cell r="E1903">
            <v>216799.37</v>
          </cell>
          <cell r="F1903" t="str">
            <v/>
          </cell>
          <cell r="G1903" t="str">
            <v/>
          </cell>
          <cell r="H1903" t="str">
            <v/>
          </cell>
          <cell r="I1903" t="str">
            <v/>
          </cell>
          <cell r="J1903" t="str">
            <v/>
          </cell>
          <cell r="K1903" t="str">
            <v/>
          </cell>
          <cell r="L1903" t="str">
            <v/>
          </cell>
          <cell r="M1903">
            <v>216799.37</v>
          </cell>
          <cell r="Q1903" t="str">
            <v>SOV</v>
          </cell>
          <cell r="R1903">
            <v>1</v>
          </cell>
          <cell r="T1903" t="str">
            <v>COMESA–PROMOTING FINANCIAL INCLUSION: ACTION PLAN DEVELOPMEN</v>
          </cell>
          <cell r="U1903" t="str">
            <v>PIFD1</v>
          </cell>
          <cell r="V1903" t="str">
            <v>H</v>
          </cell>
          <cell r="W1903" t="str">
            <v>Finance</v>
          </cell>
          <cell r="X1903" t="str">
            <v>HB</v>
          </cell>
          <cell r="Y1903" t="str">
            <v>Non bank Financial Institution</v>
          </cell>
          <cell r="Z1903" t="str">
            <v>HB0</v>
          </cell>
          <cell r="AA1903" t="str">
            <v>Non bank Financial Institution</v>
          </cell>
          <cell r="AB1903" t="str">
            <v>5700</v>
          </cell>
          <cell r="AC1903" t="str">
            <v>41</v>
          </cell>
          <cell r="AD1903" t="str">
            <v>COMP</v>
          </cell>
        </row>
        <row r="1904">
          <cell r="A1904" t="str">
            <v>P-Z1-HB0-057</v>
          </cell>
          <cell r="B1904" t="str">
            <v>2000130018630</v>
          </cell>
          <cell r="C1904" t="str">
            <v>Multi-Countries</v>
          </cell>
          <cell r="D1904" t="str">
            <v/>
          </cell>
          <cell r="E1904" t="str">
            <v/>
          </cell>
          <cell r="F1904" t="str">
            <v/>
          </cell>
          <cell r="G1904">
            <v>5388705.0800000001</v>
          </cell>
          <cell r="H1904">
            <v>1779623.31</v>
          </cell>
          <cell r="I1904" t="str">
            <v/>
          </cell>
          <cell r="J1904" t="str">
            <v/>
          </cell>
          <cell r="K1904" t="str">
            <v/>
          </cell>
          <cell r="L1904" t="str">
            <v/>
          </cell>
          <cell r="M1904">
            <v>7168328.3900000006</v>
          </cell>
          <cell r="Q1904" t="str">
            <v>NSO</v>
          </cell>
          <cell r="R1904">
            <v>1</v>
          </cell>
          <cell r="T1904" t="str">
            <v>AFRICAN LOCAL CURRENCY BOND FUND</v>
          </cell>
          <cell r="U1904" t="str">
            <v>PINS2</v>
          </cell>
          <cell r="V1904" t="str">
            <v>H</v>
          </cell>
          <cell r="W1904" t="str">
            <v>Finance</v>
          </cell>
          <cell r="X1904" t="str">
            <v>HB</v>
          </cell>
          <cell r="Y1904" t="str">
            <v>Non bank Financial Institution</v>
          </cell>
          <cell r="Z1904" t="str">
            <v>HB0</v>
          </cell>
          <cell r="AA1904" t="str">
            <v>Non bank Financial Institution</v>
          </cell>
          <cell r="AB1904" t="str">
            <v>2000</v>
          </cell>
          <cell r="AC1904" t="str">
            <v>10</v>
          </cell>
          <cell r="AD1904" t="str">
            <v>COMP</v>
          </cell>
        </row>
        <row r="1905">
          <cell r="A1905" t="str">
            <v>P-Z1-HB0-064</v>
          </cell>
          <cell r="B1905" t="str">
            <v>5900155016190</v>
          </cell>
          <cell r="C1905" t="str">
            <v>Multi-Countries</v>
          </cell>
          <cell r="D1905" t="str">
            <v/>
          </cell>
          <cell r="E1905" t="str">
            <v/>
          </cell>
          <cell r="F1905" t="str">
            <v/>
          </cell>
          <cell r="G1905" t="str">
            <v/>
          </cell>
          <cell r="H1905" t="str">
            <v/>
          </cell>
          <cell r="I1905" t="str">
            <v/>
          </cell>
          <cell r="J1905">
            <v>69396.83</v>
          </cell>
          <cell r="K1905" t="str">
            <v/>
          </cell>
          <cell r="L1905" t="str">
            <v/>
          </cell>
          <cell r="M1905">
            <v>69396.83</v>
          </cell>
          <cell r="Q1905" t="str">
            <v>SOV</v>
          </cell>
          <cell r="R1905">
            <v>1</v>
          </cell>
          <cell r="T1905" t="str">
            <v>DIGITALISATION DES PAIEMENTS DES GOUVERNEMENTS DES PAYS DU F</v>
          </cell>
          <cell r="U1905" t="str">
            <v>PIFD1</v>
          </cell>
          <cell r="V1905" t="str">
            <v>H</v>
          </cell>
          <cell r="W1905" t="str">
            <v>Finance</v>
          </cell>
          <cell r="X1905" t="str">
            <v>HB</v>
          </cell>
          <cell r="Y1905" t="str">
            <v>Non bank Financial Institution</v>
          </cell>
          <cell r="Z1905" t="str">
            <v>HB0</v>
          </cell>
          <cell r="AA1905" t="str">
            <v>Non bank Financial Institution</v>
          </cell>
          <cell r="AB1905" t="str">
            <v>5900</v>
          </cell>
          <cell r="AC1905" t="str">
            <v>84</v>
          </cell>
          <cell r="AD1905" t="str">
            <v>OnGo</v>
          </cell>
        </row>
        <row r="1906">
          <cell r="A1906" t="str">
            <v>P-Z1-HB0-070</v>
          </cell>
          <cell r="B1906" t="str">
            <v>2000140001501</v>
          </cell>
          <cell r="C1906" t="str">
            <v>Multi-Countries</v>
          </cell>
          <cell r="D1906" t="str">
            <v/>
          </cell>
          <cell r="E1906" t="str">
            <v/>
          </cell>
          <cell r="F1906" t="str">
            <v/>
          </cell>
          <cell r="G1906" t="str">
            <v/>
          </cell>
          <cell r="H1906" t="str">
            <v/>
          </cell>
          <cell r="I1906" t="str">
            <v/>
          </cell>
          <cell r="J1906" t="str">
            <v/>
          </cell>
          <cell r="K1906" t="str">
            <v/>
          </cell>
          <cell r="L1906" t="str">
            <v/>
          </cell>
          <cell r="M1906">
            <v>0</v>
          </cell>
          <cell r="Q1906" t="str">
            <v>NSO</v>
          </cell>
          <cell r="R1906">
            <v>1</v>
          </cell>
          <cell r="T1906" t="str">
            <v>AFAWA RISK SHARING MECHANISM - COUNTER GUARANTEE TO AGF</v>
          </cell>
          <cell r="U1906" t="str">
            <v>PIFD1</v>
          </cell>
          <cell r="V1906" t="str">
            <v>H</v>
          </cell>
          <cell r="W1906" t="str">
            <v>Finance</v>
          </cell>
          <cell r="X1906" t="str">
            <v>HB</v>
          </cell>
          <cell r="Y1906" t="str">
            <v>Non bank Financial Institution</v>
          </cell>
          <cell r="Z1906" t="str">
            <v>HB0</v>
          </cell>
          <cell r="AA1906" t="str">
            <v>Non bank Financial Institution</v>
          </cell>
          <cell r="AB1906" t="str">
            <v>2000</v>
          </cell>
          <cell r="AC1906" t="str">
            <v>70</v>
          </cell>
          <cell r="AD1906" t="str">
            <v>APVD</v>
          </cell>
        </row>
        <row r="1907">
          <cell r="A1907" t="str">
            <v>P-Z1-HB0-071</v>
          </cell>
          <cell r="B1907" t="str">
            <v>5900155016196</v>
          </cell>
          <cell r="C1907" t="str">
            <v>Multi-Countries</v>
          </cell>
          <cell r="D1907" t="str">
            <v/>
          </cell>
          <cell r="E1907" t="str">
            <v/>
          </cell>
          <cell r="F1907" t="str">
            <v/>
          </cell>
          <cell r="G1907" t="str">
            <v/>
          </cell>
          <cell r="H1907" t="str">
            <v/>
          </cell>
          <cell r="I1907" t="str">
            <v/>
          </cell>
          <cell r="J1907">
            <v>121189.89</v>
          </cell>
          <cell r="K1907" t="str">
            <v/>
          </cell>
          <cell r="L1907" t="str">
            <v/>
          </cell>
          <cell r="M1907">
            <v>121189.89</v>
          </cell>
          <cell r="Q1907" t="str">
            <v>SOV</v>
          </cell>
          <cell r="R1907">
            <v>1</v>
          </cell>
          <cell r="T1907" t="str">
            <v>GOVERNMENT PAYMENTS (P2G &amp; G2P) DIGITIZATION IN MANO RIVER U</v>
          </cell>
          <cell r="U1907" t="str">
            <v>PIFD1</v>
          </cell>
          <cell r="V1907" t="str">
            <v>H</v>
          </cell>
          <cell r="W1907" t="str">
            <v>Finance</v>
          </cell>
          <cell r="X1907" t="str">
            <v>HB</v>
          </cell>
          <cell r="Y1907" t="str">
            <v>Non bank Financial Institution</v>
          </cell>
          <cell r="Z1907" t="str">
            <v>HB0</v>
          </cell>
          <cell r="AA1907" t="str">
            <v>Non bank Financial Institution</v>
          </cell>
          <cell r="AB1907" t="str">
            <v>5900</v>
          </cell>
          <cell r="AC1907" t="str">
            <v>84</v>
          </cell>
          <cell r="AD1907" t="str">
            <v>OnGo</v>
          </cell>
        </row>
        <row r="1908">
          <cell r="A1908" t="str">
            <v>P-Z1-HB0-072</v>
          </cell>
          <cell r="B1908" t="str">
            <v>5900155016195</v>
          </cell>
          <cell r="C1908" t="str">
            <v>Multi-Countries</v>
          </cell>
          <cell r="D1908" t="str">
            <v/>
          </cell>
          <cell r="E1908" t="str">
            <v/>
          </cell>
          <cell r="F1908" t="str">
            <v/>
          </cell>
          <cell r="G1908" t="str">
            <v/>
          </cell>
          <cell r="H1908" t="str">
            <v/>
          </cell>
          <cell r="I1908" t="str">
            <v/>
          </cell>
          <cell r="J1908" t="str">
            <v/>
          </cell>
          <cell r="K1908">
            <v>33561.33</v>
          </cell>
          <cell r="L1908" t="str">
            <v/>
          </cell>
          <cell r="M1908">
            <v>33561.33</v>
          </cell>
          <cell r="Q1908" t="str">
            <v>SOV</v>
          </cell>
          <cell r="R1908">
            <v>1</v>
          </cell>
          <cell r="T1908" t="str">
            <v>GOVERNMENT PAYMENTS (P2G &amp; G2P) DIGITIZATION IN MANO RIVER U</v>
          </cell>
          <cell r="U1908" t="str">
            <v>PIFD1</v>
          </cell>
          <cell r="V1908" t="str">
            <v>H</v>
          </cell>
          <cell r="W1908" t="str">
            <v>Finance</v>
          </cell>
          <cell r="X1908" t="str">
            <v>HB</v>
          </cell>
          <cell r="Y1908" t="str">
            <v>Non bank Financial Institution</v>
          </cell>
          <cell r="Z1908" t="str">
            <v>HB0</v>
          </cell>
          <cell r="AA1908" t="str">
            <v>Non bank Financial Institution</v>
          </cell>
          <cell r="AB1908" t="str">
            <v>5900</v>
          </cell>
          <cell r="AC1908" t="str">
            <v>84</v>
          </cell>
          <cell r="AD1908" t="str">
            <v>APVD</v>
          </cell>
        </row>
        <row r="1909">
          <cell r="A1909" t="str">
            <v>P-Z1-HB0-073</v>
          </cell>
          <cell r="B1909" t="str">
            <v>2000230030001</v>
          </cell>
          <cell r="C1909" t="str">
            <v>Multi-Countries</v>
          </cell>
          <cell r="D1909" t="str">
            <v/>
          </cell>
          <cell r="E1909" t="str">
            <v/>
          </cell>
          <cell r="F1909" t="str">
            <v/>
          </cell>
          <cell r="G1909" t="str">
            <v/>
          </cell>
          <cell r="H1909" t="str">
            <v/>
          </cell>
          <cell r="I1909" t="str">
            <v/>
          </cell>
          <cell r="J1909" t="str">
            <v/>
          </cell>
          <cell r="K1909" t="str">
            <v/>
          </cell>
          <cell r="L1909" t="str">
            <v/>
          </cell>
          <cell r="M1909">
            <v>0</v>
          </cell>
          <cell r="Q1909" t="str">
            <v>NSO</v>
          </cell>
          <cell r="R1909">
            <v>1</v>
          </cell>
          <cell r="T1909" t="str">
            <v>NORSAD FINANCE LIMITED</v>
          </cell>
          <cell r="U1909" t="str">
            <v>PIFD2</v>
          </cell>
          <cell r="V1909" t="str">
            <v>H</v>
          </cell>
          <cell r="W1909" t="str">
            <v>Finance</v>
          </cell>
          <cell r="X1909" t="str">
            <v>HB</v>
          </cell>
          <cell r="Y1909" t="str">
            <v>Non bank Financial Institution</v>
          </cell>
          <cell r="Z1909" t="str">
            <v>HB0</v>
          </cell>
          <cell r="AA1909" t="str">
            <v>Non bank Financial Institution</v>
          </cell>
          <cell r="AB1909" t="str">
            <v>2000</v>
          </cell>
          <cell r="AC1909" t="str">
            <v>11</v>
          </cell>
          <cell r="AD1909" t="str">
            <v>APVD</v>
          </cell>
        </row>
        <row r="1910">
          <cell r="A1910" t="str">
            <v>P-Z1-HZ0-016</v>
          </cell>
          <cell r="B1910" t="str">
            <v>2100150033951</v>
          </cell>
          <cell r="C1910" t="str">
            <v>Benin</v>
          </cell>
          <cell r="D1910" t="str">
            <v/>
          </cell>
          <cell r="E1910" t="str">
            <v/>
          </cell>
          <cell r="F1910">
            <v>4970000</v>
          </cell>
          <cell r="G1910" t="str">
            <v/>
          </cell>
          <cell r="H1910" t="str">
            <v/>
          </cell>
          <cell r="I1910" t="str">
            <v/>
          </cell>
          <cell r="J1910" t="str">
            <v/>
          </cell>
          <cell r="K1910" t="str">
            <v/>
          </cell>
          <cell r="L1910" t="str">
            <v/>
          </cell>
          <cell r="M1910">
            <v>4970000</v>
          </cell>
          <cell r="Q1910" t="str">
            <v>SOV</v>
          </cell>
          <cell r="R1910">
            <v>1</v>
          </cell>
          <cell r="T1910" t="str">
            <v>BENIN - AFRICAN TRADE INSURANCE - RMC MEMBERSHIP PROGRAMME</v>
          </cell>
          <cell r="U1910" t="str">
            <v>PIFD3</v>
          </cell>
          <cell r="V1910" t="str">
            <v>H</v>
          </cell>
          <cell r="W1910" t="str">
            <v>Finance</v>
          </cell>
          <cell r="X1910" t="str">
            <v>HZ</v>
          </cell>
          <cell r="Y1910" t="str">
            <v>More Than One Financial Sub-Sector</v>
          </cell>
          <cell r="Z1910" t="str">
            <v>HZ0</v>
          </cell>
          <cell r="AA1910" t="str">
            <v>More Than One Financial Sub-Sector</v>
          </cell>
          <cell r="AB1910" t="str">
            <v>2100</v>
          </cell>
          <cell r="AC1910" t="str">
            <v>10</v>
          </cell>
          <cell r="AD1910" t="str">
            <v>COMP</v>
          </cell>
        </row>
        <row r="1911">
          <cell r="A1911" t="str">
            <v>P-Z1-HZ0-022</v>
          </cell>
          <cell r="B1911" t="str">
            <v>2100150033993</v>
          </cell>
          <cell r="C1911" t="str">
            <v>Côte D'Ivoire</v>
          </cell>
          <cell r="D1911" t="str">
            <v/>
          </cell>
          <cell r="E1911" t="str">
            <v/>
          </cell>
          <cell r="F1911">
            <v>9930000</v>
          </cell>
          <cell r="G1911" t="str">
            <v/>
          </cell>
          <cell r="H1911" t="str">
            <v/>
          </cell>
          <cell r="I1911" t="str">
            <v/>
          </cell>
          <cell r="J1911" t="str">
            <v/>
          </cell>
          <cell r="K1911" t="str">
            <v/>
          </cell>
          <cell r="L1911" t="str">
            <v/>
          </cell>
          <cell r="M1911">
            <v>9930000</v>
          </cell>
          <cell r="Q1911" t="str">
            <v>SOV</v>
          </cell>
          <cell r="R1911">
            <v>1</v>
          </cell>
          <cell r="T1911" t="str">
            <v>COTE D'IVOIRE - AFRICAN TRADE INSURANCE - RMC MEMBERSHIP PRO</v>
          </cell>
          <cell r="U1911" t="str">
            <v>PINS2</v>
          </cell>
          <cell r="V1911" t="str">
            <v>H</v>
          </cell>
          <cell r="W1911" t="str">
            <v>Finance</v>
          </cell>
          <cell r="X1911" t="str">
            <v>HZ</v>
          </cell>
          <cell r="Y1911" t="str">
            <v>More Than One Financial Sub-Sector</v>
          </cell>
          <cell r="Z1911" t="str">
            <v>HZ0</v>
          </cell>
          <cell r="AA1911" t="str">
            <v>More Than One Financial Sub-Sector</v>
          </cell>
          <cell r="AB1911" t="str">
            <v>2100</v>
          </cell>
          <cell r="AC1911" t="str">
            <v>10</v>
          </cell>
          <cell r="AD1911" t="str">
            <v>COMP</v>
          </cell>
        </row>
        <row r="1912">
          <cell r="A1912" t="str">
            <v>P-Z1-HZ0-023</v>
          </cell>
          <cell r="B1912" t="str">
            <v>2100150033952</v>
          </cell>
          <cell r="C1912" t="str">
            <v>Ethiopia</v>
          </cell>
          <cell r="D1912" t="str">
            <v/>
          </cell>
          <cell r="E1912">
            <v>4970000</v>
          </cell>
          <cell r="F1912" t="str">
            <v/>
          </cell>
          <cell r="G1912" t="str">
            <v/>
          </cell>
          <cell r="H1912" t="str">
            <v/>
          </cell>
          <cell r="I1912" t="str">
            <v/>
          </cell>
          <cell r="J1912" t="str">
            <v/>
          </cell>
          <cell r="K1912" t="str">
            <v/>
          </cell>
          <cell r="L1912" t="str">
            <v/>
          </cell>
          <cell r="M1912">
            <v>4970000</v>
          </cell>
          <cell r="Q1912" t="str">
            <v>SOV</v>
          </cell>
          <cell r="R1912">
            <v>1</v>
          </cell>
          <cell r="T1912" t="str">
            <v>ETHIOPIA- AFRICAN TRADE INSURANCE - RMC MEMBERSHIP PROGRAMME</v>
          </cell>
          <cell r="U1912" t="str">
            <v>PIFD3</v>
          </cell>
          <cell r="V1912" t="str">
            <v>H</v>
          </cell>
          <cell r="W1912" t="str">
            <v>Finance</v>
          </cell>
          <cell r="X1912" t="str">
            <v>HZ</v>
          </cell>
          <cell r="Y1912" t="str">
            <v>More Than One Financial Sub-Sector</v>
          </cell>
          <cell r="Z1912" t="str">
            <v>HZ0</v>
          </cell>
          <cell r="AA1912" t="str">
            <v>More Than One Financial Sub-Sector</v>
          </cell>
          <cell r="AB1912" t="str">
            <v>2100</v>
          </cell>
          <cell r="AC1912" t="str">
            <v>10</v>
          </cell>
          <cell r="AD1912" t="str">
            <v>COMP</v>
          </cell>
        </row>
        <row r="1913">
          <cell r="A1913" t="str">
            <v>P-Z1-HZ0-034</v>
          </cell>
          <cell r="B1913" t="str">
            <v>5900155015051</v>
          </cell>
          <cell r="C1913" t="str">
            <v>Multi-Countries</v>
          </cell>
          <cell r="D1913" t="str">
            <v/>
          </cell>
          <cell r="E1913" t="str">
            <v/>
          </cell>
          <cell r="F1913" t="str">
            <v/>
          </cell>
          <cell r="G1913" t="str">
            <v/>
          </cell>
          <cell r="H1913">
            <v>145889.71</v>
          </cell>
          <cell r="I1913">
            <v>172857.43</v>
          </cell>
          <cell r="J1913">
            <v>155811.1</v>
          </cell>
          <cell r="K1913">
            <v>158797.4</v>
          </cell>
          <cell r="L1913">
            <v>11676.43</v>
          </cell>
          <cell r="M1913">
            <v>645032.07000000007</v>
          </cell>
          <cell r="Q1913" t="str">
            <v>SOV</v>
          </cell>
          <cell r="R1913">
            <v>1</v>
          </cell>
          <cell r="T1913" t="str">
            <v>THE GAMBIA-AFRICA DISASTER RISKS FINANCING PROGRAM (ADRIFI)</v>
          </cell>
          <cell r="U1913" t="str">
            <v>AHFR</v>
          </cell>
          <cell r="V1913" t="str">
            <v>H</v>
          </cell>
          <cell r="W1913" t="str">
            <v>Finance</v>
          </cell>
          <cell r="X1913" t="str">
            <v>HZ</v>
          </cell>
          <cell r="Y1913" t="str">
            <v>More Than One Financial Sub-Sector</v>
          </cell>
          <cell r="Z1913" t="str">
            <v>HZ0</v>
          </cell>
          <cell r="AA1913" t="str">
            <v>More Than One Financial Sub-Sector</v>
          </cell>
          <cell r="AB1913" t="str">
            <v>5900</v>
          </cell>
          <cell r="AC1913" t="str">
            <v>41</v>
          </cell>
          <cell r="AD1913" t="str">
            <v>OnGo</v>
          </cell>
        </row>
        <row r="1914">
          <cell r="A1914" t="str">
            <v>P-Z1-HZ0-037</v>
          </cell>
          <cell r="B1914" t="str">
            <v>5700155003451</v>
          </cell>
          <cell r="C1914" t="str">
            <v>Multi-Countries</v>
          </cell>
          <cell r="D1914" t="str">
            <v/>
          </cell>
          <cell r="E1914" t="str">
            <v/>
          </cell>
          <cell r="F1914" t="str">
            <v/>
          </cell>
          <cell r="G1914" t="str">
            <v/>
          </cell>
          <cell r="H1914" t="str">
            <v/>
          </cell>
          <cell r="I1914" t="str">
            <v/>
          </cell>
          <cell r="J1914" t="str">
            <v/>
          </cell>
          <cell r="K1914">
            <v>45629.46</v>
          </cell>
          <cell r="L1914">
            <v>86445.09</v>
          </cell>
          <cell r="M1914">
            <v>132074.54999999999</v>
          </cell>
          <cell r="Q1914" t="str">
            <v>SOV</v>
          </cell>
          <cell r="R1914">
            <v>1</v>
          </cell>
          <cell r="T1914" t="str">
            <v>FAPA- UGANDA MSME BUSINESS LINKAGE ON EAST AFRICAN CRUDE OIL</v>
          </cell>
          <cell r="U1914" t="str">
            <v>ECNR</v>
          </cell>
          <cell r="V1914" t="str">
            <v>H</v>
          </cell>
          <cell r="W1914" t="str">
            <v>Finance</v>
          </cell>
          <cell r="X1914" t="str">
            <v>HZ</v>
          </cell>
          <cell r="Y1914" t="str">
            <v>More Than One Financial Sub-Sector</v>
          </cell>
          <cell r="Z1914" t="str">
            <v>HZ0</v>
          </cell>
          <cell r="AA1914" t="str">
            <v>More Than One Financial Sub-Sector</v>
          </cell>
          <cell r="AB1914" t="str">
            <v>5700</v>
          </cell>
          <cell r="AC1914" t="str">
            <v>41</v>
          </cell>
          <cell r="AD1914" t="str">
            <v>OnGo</v>
          </cell>
        </row>
        <row r="1915">
          <cell r="A1915" t="str">
            <v>P-Z1-HZ0-038</v>
          </cell>
          <cell r="B1915" t="str">
            <v>2100155040168</v>
          </cell>
          <cell r="C1915" t="str">
            <v>Multi-Countries</v>
          </cell>
          <cell r="D1915" t="str">
            <v/>
          </cell>
          <cell r="E1915" t="str">
            <v/>
          </cell>
          <cell r="F1915" t="str">
            <v/>
          </cell>
          <cell r="G1915" t="str">
            <v/>
          </cell>
          <cell r="H1915" t="str">
            <v/>
          </cell>
          <cell r="I1915">
            <v>38189.800000000003</v>
          </cell>
          <cell r="J1915" t="str">
            <v/>
          </cell>
          <cell r="K1915">
            <v>240684.08000000002</v>
          </cell>
          <cell r="L1915">
            <v>19445.62</v>
          </cell>
          <cell r="M1915">
            <v>298319.5</v>
          </cell>
          <cell r="Q1915" t="str">
            <v>SOV</v>
          </cell>
          <cell r="R1915">
            <v>0.5</v>
          </cell>
          <cell r="T1915" t="str">
            <v>EAC- PAYMENT AND SETTLEMENT SYSTEMS INTEGRATION PROJECT (EAC</v>
          </cell>
          <cell r="U1915" t="str">
            <v>PIFD1</v>
          </cell>
          <cell r="V1915" t="str">
            <v>H</v>
          </cell>
          <cell r="W1915" t="str">
            <v>Finance</v>
          </cell>
          <cell r="X1915" t="str">
            <v>HZ</v>
          </cell>
          <cell r="Y1915" t="str">
            <v>More Than One Financial Sub-Sector</v>
          </cell>
          <cell r="Z1915" t="str">
            <v>HZ0</v>
          </cell>
          <cell r="AA1915" t="str">
            <v>More Than One Financial Sub-Sector</v>
          </cell>
          <cell r="AB1915" t="str">
            <v>2100</v>
          </cell>
          <cell r="AC1915" t="str">
            <v>41</v>
          </cell>
          <cell r="AD1915" t="str">
            <v>OnGo</v>
          </cell>
        </row>
        <row r="1916">
          <cell r="A1916" t="str">
            <v>P-Z1-HZ0-038</v>
          </cell>
          <cell r="B1916" t="str">
            <v>5900155015753</v>
          </cell>
          <cell r="C1916" t="str">
            <v>Multi-Countries</v>
          </cell>
          <cell r="D1916" t="str">
            <v/>
          </cell>
          <cell r="E1916" t="str">
            <v/>
          </cell>
          <cell r="F1916" t="str">
            <v/>
          </cell>
          <cell r="G1916" t="str">
            <v/>
          </cell>
          <cell r="H1916" t="str">
            <v/>
          </cell>
          <cell r="I1916">
            <v>4680.28</v>
          </cell>
          <cell r="J1916" t="str">
            <v/>
          </cell>
          <cell r="K1916">
            <v>13722.95</v>
          </cell>
          <cell r="L1916">
            <v>56875.97</v>
          </cell>
          <cell r="M1916">
            <v>75279.199999999997</v>
          </cell>
          <cell r="Q1916" t="str">
            <v>SOV</v>
          </cell>
          <cell r="R1916">
            <v>0.5</v>
          </cell>
          <cell r="T1916" t="str">
            <v>EAC- PAYMENT AND SETTLEMENT SYSTEMS INTEGRATION PROJECT (EAC</v>
          </cell>
          <cell r="U1916" t="str">
            <v>PIFD1</v>
          </cell>
          <cell r="V1916" t="str">
            <v>H</v>
          </cell>
          <cell r="W1916" t="str">
            <v>Finance</v>
          </cell>
          <cell r="X1916" t="str">
            <v>HZ</v>
          </cell>
          <cell r="Y1916" t="str">
            <v>More Than One Financial Sub-Sector</v>
          </cell>
          <cell r="Z1916" t="str">
            <v>HZ0</v>
          </cell>
          <cell r="AA1916" t="str">
            <v>More Than One Financial Sub-Sector</v>
          </cell>
          <cell r="AB1916" t="str">
            <v>5900</v>
          </cell>
          <cell r="AC1916" t="str">
            <v>41</v>
          </cell>
          <cell r="AD1916" t="str">
            <v>OnGo</v>
          </cell>
        </row>
        <row r="1917">
          <cell r="A1917" t="str">
            <v>P-Z1-HZ0-045</v>
          </cell>
          <cell r="B1917" t="str">
            <v>5700155003452</v>
          </cell>
          <cell r="C1917" t="str">
            <v>Multi-Countries</v>
          </cell>
          <cell r="D1917" t="str">
            <v/>
          </cell>
          <cell r="E1917" t="str">
            <v/>
          </cell>
          <cell r="F1917" t="str">
            <v/>
          </cell>
          <cell r="G1917" t="str">
            <v/>
          </cell>
          <cell r="H1917" t="str">
            <v/>
          </cell>
          <cell r="I1917" t="str">
            <v/>
          </cell>
          <cell r="J1917" t="str">
            <v/>
          </cell>
          <cell r="K1917" t="str">
            <v/>
          </cell>
          <cell r="L1917" t="str">
            <v/>
          </cell>
          <cell r="M1917">
            <v>0</v>
          </cell>
          <cell r="Q1917" t="str">
            <v>SOV</v>
          </cell>
          <cell r="R1917">
            <v>1</v>
          </cell>
          <cell r="T1917" t="str">
            <v>FAPA- TANZANIA : MSME BUSINESS LINKAGE ON EAST AFRICAN CRUDE</v>
          </cell>
          <cell r="U1917" t="str">
            <v>PINS2</v>
          </cell>
          <cell r="V1917" t="str">
            <v>H</v>
          </cell>
          <cell r="W1917" t="str">
            <v>Finance</v>
          </cell>
          <cell r="X1917" t="str">
            <v>HZ</v>
          </cell>
          <cell r="Y1917" t="str">
            <v>More Than One Financial Sub-Sector</v>
          </cell>
          <cell r="Z1917" t="str">
            <v>HZ0</v>
          </cell>
          <cell r="AA1917" t="str">
            <v>More Than One Financial Sub-Sector</v>
          </cell>
          <cell r="AB1917" t="str">
            <v>5700</v>
          </cell>
          <cell r="AC1917" t="str">
            <v>41</v>
          </cell>
          <cell r="AD1917" t="str">
            <v>COMP</v>
          </cell>
        </row>
        <row r="1918">
          <cell r="A1918" t="str">
            <v>P-Z1-I00-011</v>
          </cell>
          <cell r="B1918" t="str">
            <v>2100155037866</v>
          </cell>
          <cell r="C1918" t="str">
            <v>Multi-Countries</v>
          </cell>
          <cell r="D1918" t="str">
            <v/>
          </cell>
          <cell r="E1918" t="str">
            <v/>
          </cell>
          <cell r="F1918" t="str">
            <v/>
          </cell>
          <cell r="G1918" t="str">
            <v/>
          </cell>
          <cell r="H1918">
            <v>144814.65000000002</v>
          </cell>
          <cell r="I1918">
            <v>261551.25</v>
          </cell>
          <cell r="J1918">
            <v>314257.79000000004</v>
          </cell>
          <cell r="K1918">
            <v>988630.02</v>
          </cell>
          <cell r="L1918">
            <v>196173.38</v>
          </cell>
          <cell r="M1918">
            <v>1905427.0899999999</v>
          </cell>
          <cell r="Q1918" t="str">
            <v>SOV</v>
          </cell>
          <cell r="R1918">
            <v>1</v>
          </cell>
          <cell r="T1918" t="str">
            <v>PROJET D’APPUI A L’INTEGRATION DE LA FORMATION (PAIF) DANS L</v>
          </cell>
          <cell r="U1918" t="str">
            <v>AHHD</v>
          </cell>
          <cell r="V1918" t="str">
            <v>I</v>
          </cell>
          <cell r="W1918" t="str">
            <v>Social</v>
          </cell>
          <cell r="X1918" t="str">
            <v>I0</v>
          </cell>
          <cell r="Y1918" t="str">
            <v>Social</v>
          </cell>
          <cell r="Z1918" t="str">
            <v>I00</v>
          </cell>
          <cell r="AA1918" t="str">
            <v>Social</v>
          </cell>
          <cell r="AB1918" t="str">
            <v>2100</v>
          </cell>
          <cell r="AC1918" t="str">
            <v>41</v>
          </cell>
          <cell r="AD1918" t="str">
            <v>OnGo</v>
          </cell>
        </row>
        <row r="1919">
          <cell r="A1919" t="str">
            <v>P-Z1-IA0-013</v>
          </cell>
          <cell r="B1919" t="str">
            <v>2100155032824</v>
          </cell>
          <cell r="C1919" t="str">
            <v>Multi-Countries</v>
          </cell>
          <cell r="D1919" t="str">
            <v/>
          </cell>
          <cell r="E1919" t="str">
            <v/>
          </cell>
          <cell r="F1919">
            <v>964143.57000000007</v>
          </cell>
          <cell r="G1919">
            <v>2102437.27</v>
          </cell>
          <cell r="H1919">
            <v>1918601.3399999996</v>
          </cell>
          <cell r="I1919">
            <v>335107.40999999997</v>
          </cell>
          <cell r="J1919">
            <v>461269.52999999985</v>
          </cell>
          <cell r="K1919">
            <v>177321.62</v>
          </cell>
          <cell r="L1919">
            <v>228451.77000000002</v>
          </cell>
          <cell r="M1919">
            <v>6187332.5099999998</v>
          </cell>
          <cell r="Q1919" t="str">
            <v>SOV</v>
          </cell>
          <cell r="R1919">
            <v>1</v>
          </cell>
          <cell r="T1919" t="str">
            <v>ECOWAS - NELSON MANDELA INSTITUTE - AFRICAN INSTITUTIONS OF</v>
          </cell>
          <cell r="U1919" t="str">
            <v>AHHD</v>
          </cell>
          <cell r="V1919" t="str">
            <v>I</v>
          </cell>
          <cell r="W1919" t="str">
            <v>Social</v>
          </cell>
          <cell r="X1919" t="str">
            <v>IA</v>
          </cell>
          <cell r="Y1919" t="str">
            <v>Education</v>
          </cell>
          <cell r="Z1919" t="str">
            <v>IA0</v>
          </cell>
          <cell r="AA1919" t="str">
            <v>Education</v>
          </cell>
          <cell r="AB1919" t="str">
            <v>2100</v>
          </cell>
          <cell r="AC1919" t="str">
            <v>41</v>
          </cell>
          <cell r="AD1919" t="str">
            <v>COMP</v>
          </cell>
        </row>
        <row r="1920">
          <cell r="A1920" t="str">
            <v>P-Z1-IA0-016</v>
          </cell>
          <cell r="B1920" t="str">
            <v>2100155032816</v>
          </cell>
          <cell r="C1920" t="str">
            <v>Multi-Countries</v>
          </cell>
          <cell r="D1920" t="str">
            <v/>
          </cell>
          <cell r="E1920" t="str">
            <v/>
          </cell>
          <cell r="F1920">
            <v>730979.58000000007</v>
          </cell>
          <cell r="G1920">
            <v>560570.81000000006</v>
          </cell>
          <cell r="H1920">
            <v>640842.23999999999</v>
          </cell>
          <cell r="I1920">
            <v>81254.17</v>
          </cell>
          <cell r="J1920">
            <v>577168.14</v>
          </cell>
          <cell r="K1920" t="str">
            <v/>
          </cell>
          <cell r="L1920" t="str">
            <v/>
          </cell>
          <cell r="M1920">
            <v>2590814.94</v>
          </cell>
          <cell r="Q1920" t="str">
            <v>SOV</v>
          </cell>
          <cell r="R1920">
            <v>1</v>
          </cell>
          <cell r="T1920" t="str">
            <v>EAC - NELSON MANDELA INSTITUTE - AFRICAN INSTITUTIONS OF SCI</v>
          </cell>
          <cell r="U1920" t="str">
            <v>AHHD1</v>
          </cell>
          <cell r="V1920" t="str">
            <v>I</v>
          </cell>
          <cell r="W1920" t="str">
            <v>Social</v>
          </cell>
          <cell r="X1920" t="str">
            <v>IA</v>
          </cell>
          <cell r="Y1920" t="str">
            <v>Education</v>
          </cell>
          <cell r="Z1920" t="str">
            <v>IA0</v>
          </cell>
          <cell r="AA1920" t="str">
            <v>Education</v>
          </cell>
          <cell r="AB1920" t="str">
            <v>2100</v>
          </cell>
          <cell r="AC1920" t="str">
            <v>41</v>
          </cell>
          <cell r="AD1920" t="str">
            <v>COMP</v>
          </cell>
        </row>
        <row r="1921">
          <cell r="A1921" t="str">
            <v>P-Z1-IA0-033</v>
          </cell>
          <cell r="B1921" t="str">
            <v>5900155018152</v>
          </cell>
          <cell r="C1921" t="str">
            <v>Multi-Countries</v>
          </cell>
          <cell r="D1921" t="str">
            <v/>
          </cell>
          <cell r="E1921" t="str">
            <v/>
          </cell>
          <cell r="F1921" t="str">
            <v/>
          </cell>
          <cell r="G1921" t="str">
            <v/>
          </cell>
          <cell r="H1921" t="str">
            <v/>
          </cell>
          <cell r="I1921" t="str">
            <v/>
          </cell>
          <cell r="J1921" t="str">
            <v/>
          </cell>
          <cell r="K1921" t="str">
            <v/>
          </cell>
          <cell r="L1921" t="str">
            <v/>
          </cell>
          <cell r="M1921">
            <v>0</v>
          </cell>
          <cell r="Q1921" t="str">
            <v>SOV</v>
          </cell>
          <cell r="R1921">
            <v>1</v>
          </cell>
          <cell r="T1921" t="str">
            <v>REDUCING FRAGILITY, ENHANCING RESILIENCE THROUGH ENTREPRENEU</v>
          </cell>
          <cell r="U1921" t="str">
            <v>AHHD1</v>
          </cell>
          <cell r="V1921" t="str">
            <v>I</v>
          </cell>
          <cell r="W1921" t="str">
            <v>Social</v>
          </cell>
          <cell r="X1921" t="str">
            <v>IA</v>
          </cell>
          <cell r="Y1921" t="str">
            <v>Education</v>
          </cell>
          <cell r="Z1921" t="str">
            <v>IA0</v>
          </cell>
          <cell r="AA1921" t="str">
            <v>Education</v>
          </cell>
          <cell r="AB1921" t="str">
            <v>5900</v>
          </cell>
          <cell r="AC1921" t="str">
            <v>84</v>
          </cell>
          <cell r="AD1921" t="str">
            <v>APVD</v>
          </cell>
        </row>
        <row r="1922">
          <cell r="A1922" t="str">
            <v>P-Z1-IAZ-008</v>
          </cell>
          <cell r="B1922" t="str">
            <v>2100155031567</v>
          </cell>
          <cell r="C1922" t="str">
            <v>Multi-Countries</v>
          </cell>
          <cell r="D1922" t="str">
            <v/>
          </cell>
          <cell r="E1922">
            <v>1523343.33</v>
          </cell>
          <cell r="F1922" t="str">
            <v/>
          </cell>
          <cell r="G1922">
            <v>2000000</v>
          </cell>
          <cell r="H1922">
            <v>1476656.67</v>
          </cell>
          <cell r="I1922" t="str">
            <v/>
          </cell>
          <cell r="J1922" t="str">
            <v/>
          </cell>
          <cell r="K1922" t="str">
            <v/>
          </cell>
          <cell r="L1922" t="str">
            <v/>
          </cell>
          <cell r="M1922">
            <v>5000000</v>
          </cell>
          <cell r="Q1922" t="str">
            <v>SOV</v>
          </cell>
          <cell r="R1922">
            <v>1</v>
          </cell>
          <cell r="T1922" t="str">
            <v>POLICY RESEARCH CAPACITY DEVELOPMENT PROJECT</v>
          </cell>
          <cell r="U1922" t="str">
            <v>AHHD1</v>
          </cell>
          <cell r="V1922" t="str">
            <v>I</v>
          </cell>
          <cell r="W1922" t="str">
            <v>Social</v>
          </cell>
          <cell r="X1922" t="str">
            <v>IA</v>
          </cell>
          <cell r="Y1922" t="str">
            <v>Education</v>
          </cell>
          <cell r="Z1922" t="str">
            <v>IAZ</v>
          </cell>
          <cell r="AA1922" t="str">
            <v>More Than One Education Sub-Sector</v>
          </cell>
          <cell r="AB1922" t="str">
            <v>2100</v>
          </cell>
          <cell r="AC1922" t="str">
            <v>21</v>
          </cell>
          <cell r="AD1922" t="str">
            <v>COMP</v>
          </cell>
        </row>
        <row r="1923">
          <cell r="A1923" t="str">
            <v>P-Z1-IB0-031</v>
          </cell>
          <cell r="B1923" t="str">
            <v>2100155040827</v>
          </cell>
          <cell r="C1923" t="str">
            <v>Multi-Countries</v>
          </cell>
          <cell r="D1923" t="str">
            <v/>
          </cell>
          <cell r="E1923" t="str">
            <v/>
          </cell>
          <cell r="F1923" t="str">
            <v/>
          </cell>
          <cell r="G1923" t="str">
            <v/>
          </cell>
          <cell r="H1923" t="str">
            <v/>
          </cell>
          <cell r="I1923">
            <v>6698518</v>
          </cell>
          <cell r="J1923" t="str">
            <v/>
          </cell>
          <cell r="K1923" t="str">
            <v/>
          </cell>
          <cell r="L1923" t="str">
            <v/>
          </cell>
          <cell r="M1923">
            <v>6698518</v>
          </cell>
          <cell r="Q1923" t="str">
            <v>SOV</v>
          </cell>
          <cell r="R1923">
            <v>0.5</v>
          </cell>
          <cell r="T1923" t="str">
            <v>PROJET DE LUTTE CONTRE LA PANDEMIE A CORONAVIRUS EN FAVEUR D</v>
          </cell>
          <cell r="U1923" t="str">
            <v>AHHD3</v>
          </cell>
          <cell r="V1923" t="str">
            <v>I</v>
          </cell>
          <cell r="W1923" t="str">
            <v>Social</v>
          </cell>
          <cell r="X1923" t="str">
            <v>IB</v>
          </cell>
          <cell r="Y1923" t="str">
            <v>Health</v>
          </cell>
          <cell r="Z1923" t="str">
            <v>IB0</v>
          </cell>
          <cell r="AA1923" t="str">
            <v>Health</v>
          </cell>
          <cell r="AB1923" t="str">
            <v>2100</v>
          </cell>
          <cell r="AC1923" t="str">
            <v>41</v>
          </cell>
          <cell r="AD1923" t="str">
            <v>COMP</v>
          </cell>
        </row>
        <row r="1924">
          <cell r="A1924" t="str">
            <v>P-Z1-IB0-031</v>
          </cell>
          <cell r="B1924" t="str">
            <v>2100155040828</v>
          </cell>
          <cell r="C1924" t="str">
            <v>Multi-Countries</v>
          </cell>
          <cell r="D1924" t="str">
            <v/>
          </cell>
          <cell r="E1924" t="str">
            <v/>
          </cell>
          <cell r="F1924" t="str">
            <v/>
          </cell>
          <cell r="G1924" t="str">
            <v/>
          </cell>
          <cell r="H1924" t="str">
            <v/>
          </cell>
          <cell r="I1924">
            <v>1301482</v>
          </cell>
          <cell r="J1924" t="str">
            <v/>
          </cell>
          <cell r="K1924" t="str">
            <v/>
          </cell>
          <cell r="L1924" t="str">
            <v/>
          </cell>
          <cell r="M1924">
            <v>1301482</v>
          </cell>
          <cell r="Q1924" t="str">
            <v>SOV</v>
          </cell>
          <cell r="R1924">
            <v>0.5</v>
          </cell>
          <cell r="T1924" t="str">
            <v>PROJET DE LUTTE CONTRE LA PANDEMIE A CORONAVIRUS EN FAVEUR D</v>
          </cell>
          <cell r="U1924" t="str">
            <v>AHHD3</v>
          </cell>
          <cell r="V1924" t="str">
            <v>I</v>
          </cell>
          <cell r="W1924" t="str">
            <v>Social</v>
          </cell>
          <cell r="X1924" t="str">
            <v>IB</v>
          </cell>
          <cell r="Y1924" t="str">
            <v>Health</v>
          </cell>
          <cell r="Z1924" t="str">
            <v>IB0</v>
          </cell>
          <cell r="AA1924" t="str">
            <v>Health</v>
          </cell>
          <cell r="AB1924" t="str">
            <v>2100</v>
          </cell>
          <cell r="AC1924" t="str">
            <v>40</v>
          </cell>
          <cell r="AD1924" t="str">
            <v>COMP</v>
          </cell>
        </row>
        <row r="1925">
          <cell r="A1925" t="str">
            <v>P-Z1-IB0-032</v>
          </cell>
          <cell r="B1925" t="str">
            <v>2100155040676</v>
          </cell>
          <cell r="C1925" t="str">
            <v>Multi-Countries</v>
          </cell>
          <cell r="D1925" t="str">
            <v/>
          </cell>
          <cell r="E1925" t="str">
            <v/>
          </cell>
          <cell r="F1925" t="str">
            <v/>
          </cell>
          <cell r="G1925" t="str">
            <v/>
          </cell>
          <cell r="H1925" t="str">
            <v/>
          </cell>
          <cell r="I1925" t="str">
            <v/>
          </cell>
          <cell r="J1925">
            <v>900000</v>
          </cell>
          <cell r="K1925" t="str">
            <v/>
          </cell>
          <cell r="L1925" t="str">
            <v/>
          </cell>
          <cell r="M1925">
            <v>900000</v>
          </cell>
          <cell r="Q1925" t="str">
            <v>SOV</v>
          </cell>
          <cell r="R1925">
            <v>1</v>
          </cell>
          <cell r="T1925" t="str">
            <v>PROJECT TO SUPPORT MEMBERS STATES OF THE (CEMAC)AND DRC TO F</v>
          </cell>
          <cell r="U1925" t="str">
            <v>AHHD3</v>
          </cell>
          <cell r="V1925" t="str">
            <v>I</v>
          </cell>
          <cell r="W1925" t="str">
            <v>Social</v>
          </cell>
          <cell r="X1925" t="str">
            <v>IB</v>
          </cell>
          <cell r="Y1925" t="str">
            <v>Health</v>
          </cell>
          <cell r="Z1925" t="str">
            <v>IB0</v>
          </cell>
          <cell r="AA1925" t="str">
            <v>Health</v>
          </cell>
          <cell r="AB1925" t="str">
            <v>2100</v>
          </cell>
          <cell r="AC1925" t="str">
            <v>41</v>
          </cell>
          <cell r="AD1925" t="str">
            <v>COMP</v>
          </cell>
        </row>
        <row r="1926">
          <cell r="A1926" t="str">
            <v>P-Z1-IB0-033</v>
          </cell>
          <cell r="B1926" t="str">
            <v>2100155040677</v>
          </cell>
          <cell r="C1926" t="str">
            <v>Multi-Countries</v>
          </cell>
          <cell r="D1926" t="str">
            <v/>
          </cell>
          <cell r="E1926" t="str">
            <v/>
          </cell>
          <cell r="F1926" t="str">
            <v/>
          </cell>
          <cell r="G1926" t="str">
            <v/>
          </cell>
          <cell r="H1926" t="str">
            <v/>
          </cell>
          <cell r="I1926" t="str">
            <v/>
          </cell>
          <cell r="J1926">
            <v>244000</v>
          </cell>
          <cell r="K1926" t="str">
            <v/>
          </cell>
          <cell r="L1926" t="str">
            <v/>
          </cell>
          <cell r="M1926">
            <v>244000</v>
          </cell>
          <cell r="Q1926" t="str">
            <v>SOV</v>
          </cell>
          <cell r="R1926">
            <v>0.5</v>
          </cell>
          <cell r="T1926" t="str">
            <v>PROJECT TO SUPPORT MEMBERS STATES OF THE CEMAC AND DRC TO FI</v>
          </cell>
          <cell r="U1926" t="str">
            <v>AHHD3</v>
          </cell>
          <cell r="V1926" t="str">
            <v>I</v>
          </cell>
          <cell r="W1926" t="str">
            <v>Social</v>
          </cell>
          <cell r="X1926" t="str">
            <v>IB</v>
          </cell>
          <cell r="Y1926" t="str">
            <v>Health</v>
          </cell>
          <cell r="Z1926" t="str">
            <v>IB0</v>
          </cell>
          <cell r="AA1926" t="str">
            <v>Health</v>
          </cell>
          <cell r="AB1926" t="str">
            <v>2100</v>
          </cell>
          <cell r="AC1926" t="str">
            <v>41</v>
          </cell>
          <cell r="AD1926" t="str">
            <v>COMP</v>
          </cell>
        </row>
        <row r="1927">
          <cell r="A1927" t="str">
            <v>P-Z1-IB0-033</v>
          </cell>
          <cell r="B1927" t="str">
            <v>5900155016268</v>
          </cell>
          <cell r="C1927" t="str">
            <v>Multi-Countries</v>
          </cell>
          <cell r="D1927" t="str">
            <v/>
          </cell>
          <cell r="E1927" t="str">
            <v/>
          </cell>
          <cell r="F1927" t="str">
            <v/>
          </cell>
          <cell r="G1927" t="str">
            <v/>
          </cell>
          <cell r="H1927" t="str">
            <v/>
          </cell>
          <cell r="I1927" t="str">
            <v/>
          </cell>
          <cell r="J1927">
            <v>825000</v>
          </cell>
          <cell r="K1927" t="str">
            <v/>
          </cell>
          <cell r="L1927" t="str">
            <v/>
          </cell>
          <cell r="M1927">
            <v>825000</v>
          </cell>
          <cell r="Q1927" t="str">
            <v>SOV</v>
          </cell>
          <cell r="R1927">
            <v>0.5</v>
          </cell>
          <cell r="T1927" t="str">
            <v>PROJECT TO SUPPORT MEMBERS STATES OF THE CEMAC AND DRC TO FI</v>
          </cell>
          <cell r="U1927" t="str">
            <v>AHHD3</v>
          </cell>
          <cell r="V1927" t="str">
            <v>I</v>
          </cell>
          <cell r="W1927" t="str">
            <v>Social</v>
          </cell>
          <cell r="X1927" t="str">
            <v>IB</v>
          </cell>
          <cell r="Y1927" t="str">
            <v>Health</v>
          </cell>
          <cell r="Z1927" t="str">
            <v>IB0</v>
          </cell>
          <cell r="AA1927" t="str">
            <v>Health</v>
          </cell>
          <cell r="AB1927" t="str">
            <v>5900</v>
          </cell>
          <cell r="AC1927" t="str">
            <v>84</v>
          </cell>
          <cell r="AD1927" t="str">
            <v>COMP</v>
          </cell>
        </row>
        <row r="1928">
          <cell r="A1928" t="str">
            <v>P-Z1-IB0-035</v>
          </cell>
          <cell r="B1928" t="str">
            <v>2100155040726</v>
          </cell>
          <cell r="C1928" t="str">
            <v>Multi-Countries</v>
          </cell>
          <cell r="D1928" t="str">
            <v/>
          </cell>
          <cell r="E1928" t="str">
            <v/>
          </cell>
          <cell r="F1928" t="str">
            <v/>
          </cell>
          <cell r="G1928" t="str">
            <v/>
          </cell>
          <cell r="H1928" t="str">
            <v/>
          </cell>
          <cell r="I1928">
            <v>6000616</v>
          </cell>
          <cell r="J1928" t="str">
            <v/>
          </cell>
          <cell r="K1928" t="str">
            <v/>
          </cell>
          <cell r="L1928" t="str">
            <v/>
          </cell>
          <cell r="M1928">
            <v>6000616</v>
          </cell>
          <cell r="Q1928" t="str">
            <v>SOV</v>
          </cell>
          <cell r="R1928">
            <v>0.5</v>
          </cell>
          <cell r="T1928" t="str">
            <v>EAC-REGIONAL COVID-19 RESPONSE FOR EAST AFRICA, HORN OF AFRI</v>
          </cell>
          <cell r="U1928" t="str">
            <v>AHHD1</v>
          </cell>
          <cell r="V1928" t="str">
            <v>I</v>
          </cell>
          <cell r="W1928" t="str">
            <v>Social</v>
          </cell>
          <cell r="X1928" t="str">
            <v>IB</v>
          </cell>
          <cell r="Y1928" t="str">
            <v>Health</v>
          </cell>
          <cell r="Z1928" t="str">
            <v>IB0</v>
          </cell>
          <cell r="AA1928" t="str">
            <v>Health</v>
          </cell>
          <cell r="AB1928" t="str">
            <v>2100</v>
          </cell>
          <cell r="AC1928" t="str">
            <v>41</v>
          </cell>
          <cell r="AD1928" t="str">
            <v>OnGo</v>
          </cell>
        </row>
        <row r="1929">
          <cell r="A1929" t="str">
            <v>P-Z1-IB0-035</v>
          </cell>
          <cell r="B1929" t="str">
            <v>2100155040727</v>
          </cell>
          <cell r="C1929" t="str">
            <v>Multi-Countries</v>
          </cell>
          <cell r="D1929" t="str">
            <v/>
          </cell>
          <cell r="E1929" t="str">
            <v/>
          </cell>
          <cell r="F1929" t="str">
            <v/>
          </cell>
          <cell r="G1929" t="str">
            <v/>
          </cell>
          <cell r="H1929" t="str">
            <v/>
          </cell>
          <cell r="I1929">
            <v>340386</v>
          </cell>
          <cell r="J1929" t="str">
            <v/>
          </cell>
          <cell r="K1929">
            <v>122540</v>
          </cell>
          <cell r="L1929" t="str">
            <v/>
          </cell>
          <cell r="M1929">
            <v>462926</v>
          </cell>
          <cell r="Q1929" t="str">
            <v>SOV</v>
          </cell>
          <cell r="R1929">
            <v>0.5</v>
          </cell>
          <cell r="T1929" t="str">
            <v>EAC-REGIONAL COVID-19 RESPONSE FOR EAST AFRICA, HORN OF AFRI</v>
          </cell>
          <cell r="U1929" t="str">
            <v>AHHD1</v>
          </cell>
          <cell r="V1929" t="str">
            <v>I</v>
          </cell>
          <cell r="W1929" t="str">
            <v>Social</v>
          </cell>
          <cell r="X1929" t="str">
            <v>IB</v>
          </cell>
          <cell r="Y1929" t="str">
            <v>Health</v>
          </cell>
          <cell r="Z1929" t="str">
            <v>IB0</v>
          </cell>
          <cell r="AA1929" t="str">
            <v>Health</v>
          </cell>
          <cell r="AB1929" t="str">
            <v>2100</v>
          </cell>
          <cell r="AC1929" t="str">
            <v>40</v>
          </cell>
          <cell r="AD1929" t="str">
            <v>OnGo</v>
          </cell>
        </row>
        <row r="1930">
          <cell r="A1930" t="str">
            <v>P-Z1-IB0-037</v>
          </cell>
          <cell r="B1930" t="str">
            <v>2100155040728</v>
          </cell>
          <cell r="C1930" t="str">
            <v>Multi-Countries</v>
          </cell>
          <cell r="D1930" t="str">
            <v/>
          </cell>
          <cell r="E1930" t="str">
            <v/>
          </cell>
          <cell r="F1930" t="str">
            <v/>
          </cell>
          <cell r="G1930" t="str">
            <v/>
          </cell>
          <cell r="H1930" t="str">
            <v/>
          </cell>
          <cell r="I1930" t="str">
            <v/>
          </cell>
          <cell r="J1930">
            <v>536457</v>
          </cell>
          <cell r="K1930" t="str">
            <v/>
          </cell>
          <cell r="L1930" t="str">
            <v/>
          </cell>
          <cell r="M1930">
            <v>536457</v>
          </cell>
          <cell r="Q1930" t="str">
            <v>SOV</v>
          </cell>
          <cell r="R1930">
            <v>1</v>
          </cell>
          <cell r="T1930" t="str">
            <v>IGAD- REGIONAL COVID-19 RESPONSE FOR EASTERN AFRICA</v>
          </cell>
          <cell r="U1930" t="str">
            <v>AHHD1</v>
          </cell>
          <cell r="V1930" t="str">
            <v>I</v>
          </cell>
          <cell r="W1930" t="str">
            <v>Social</v>
          </cell>
          <cell r="X1930" t="str">
            <v>IB</v>
          </cell>
          <cell r="Y1930" t="str">
            <v>Health</v>
          </cell>
          <cell r="Z1930" t="str">
            <v>IB0</v>
          </cell>
          <cell r="AA1930" t="str">
            <v>Health</v>
          </cell>
          <cell r="AB1930" t="str">
            <v>2100</v>
          </cell>
          <cell r="AC1930" t="str">
            <v>41</v>
          </cell>
          <cell r="AD1930" t="str">
            <v>OnGo</v>
          </cell>
        </row>
        <row r="1931">
          <cell r="A1931" t="str">
            <v>P-Z1-IBE-018</v>
          </cell>
          <cell r="B1931" t="str">
            <v>5000199006119</v>
          </cell>
          <cell r="C1931" t="str">
            <v>Multi-Countries</v>
          </cell>
          <cell r="D1931" t="str">
            <v/>
          </cell>
          <cell r="E1931" t="str">
            <v/>
          </cell>
          <cell r="F1931" t="str">
            <v/>
          </cell>
          <cell r="G1931" t="str">
            <v/>
          </cell>
          <cell r="H1931" t="str">
            <v/>
          </cell>
          <cell r="I1931" t="str">
            <v/>
          </cell>
          <cell r="J1931" t="str">
            <v/>
          </cell>
          <cell r="K1931" t="str">
            <v/>
          </cell>
          <cell r="L1931" t="str">
            <v/>
          </cell>
          <cell r="M1931">
            <v>0</v>
          </cell>
          <cell r="Q1931" t="str">
            <v>SOV</v>
          </cell>
          <cell r="R1931">
            <v>1</v>
          </cell>
          <cell r="T1931" t="str">
            <v>COVID-19 PANDEMIC CRISIS: PROPOSAL FOR EMERGENCY ASSISTANCE</v>
          </cell>
          <cell r="U1931" t="str">
            <v>AHHD0</v>
          </cell>
          <cell r="V1931" t="str">
            <v>I</v>
          </cell>
          <cell r="W1931" t="str">
            <v>Social</v>
          </cell>
          <cell r="X1931" t="str">
            <v>IB</v>
          </cell>
          <cell r="Y1931" t="str">
            <v>Health</v>
          </cell>
          <cell r="Z1931" t="str">
            <v>IBE</v>
          </cell>
          <cell r="AA1931" t="str">
            <v>Disease Control</v>
          </cell>
          <cell r="AB1931" t="str">
            <v>5000</v>
          </cell>
          <cell r="AC1931" t="str">
            <v>50</v>
          </cell>
          <cell r="AD1931" t="str">
            <v>COMP</v>
          </cell>
        </row>
        <row r="1932">
          <cell r="A1932" t="str">
            <v>P-Z1-IBE-020</v>
          </cell>
          <cell r="B1932" t="str">
            <v>2100155040723</v>
          </cell>
          <cell r="C1932" t="str">
            <v>Multi-Countries</v>
          </cell>
          <cell r="D1932" t="str">
            <v/>
          </cell>
          <cell r="E1932" t="str">
            <v/>
          </cell>
          <cell r="F1932" t="str">
            <v/>
          </cell>
          <cell r="G1932" t="str">
            <v/>
          </cell>
          <cell r="H1932" t="str">
            <v/>
          </cell>
          <cell r="I1932" t="str">
            <v/>
          </cell>
          <cell r="J1932">
            <v>1474860.63</v>
          </cell>
          <cell r="K1932">
            <v>3756013.45</v>
          </cell>
          <cell r="L1932" t="str">
            <v/>
          </cell>
          <cell r="M1932">
            <v>5230874.08</v>
          </cell>
          <cell r="Q1932" t="str">
            <v>SOV</v>
          </cell>
          <cell r="R1932">
            <v>1</v>
          </cell>
          <cell r="T1932" t="str">
            <v>OPERATION EXCEPTIONNELLE ET URGENTE EN FAVEUR DES PAYS MEMBR</v>
          </cell>
          <cell r="U1932" t="str">
            <v>AHHD</v>
          </cell>
          <cell r="V1932" t="str">
            <v>I</v>
          </cell>
          <cell r="W1932" t="str">
            <v>Social</v>
          </cell>
          <cell r="X1932" t="str">
            <v>IB</v>
          </cell>
          <cell r="Y1932" t="str">
            <v>Health</v>
          </cell>
          <cell r="Z1932" t="str">
            <v>IBE</v>
          </cell>
          <cell r="AA1932" t="str">
            <v>Disease Control</v>
          </cell>
          <cell r="AB1932" t="str">
            <v>2100</v>
          </cell>
          <cell r="AC1932" t="str">
            <v>41</v>
          </cell>
          <cell r="AD1932" t="str">
            <v>OnGo</v>
          </cell>
        </row>
        <row r="1933">
          <cell r="A1933" t="str">
            <v>P-Z1-IBE-021</v>
          </cell>
          <cell r="B1933" t="str">
            <v>2100155040718</v>
          </cell>
          <cell r="C1933" t="str">
            <v>Multi-Countries</v>
          </cell>
          <cell r="D1933" t="str">
            <v/>
          </cell>
          <cell r="E1933" t="str">
            <v/>
          </cell>
          <cell r="F1933" t="str">
            <v/>
          </cell>
          <cell r="G1933" t="str">
            <v/>
          </cell>
          <cell r="H1933" t="str">
            <v/>
          </cell>
          <cell r="I1933">
            <v>14211744</v>
          </cell>
          <cell r="J1933" t="str">
            <v/>
          </cell>
          <cell r="K1933" t="str">
            <v/>
          </cell>
          <cell r="L1933" t="str">
            <v/>
          </cell>
          <cell r="M1933">
            <v>14211744</v>
          </cell>
          <cell r="Q1933" t="str">
            <v>SOV</v>
          </cell>
          <cell r="R1933">
            <v>0.33333333333333331</v>
          </cell>
          <cell r="T1933" t="str">
            <v>PROJET D’APPUI EN FAVEUR DES PAYS MEMBRES DU G5 SAHEL POUR L</v>
          </cell>
          <cell r="U1933" t="str">
            <v>AHHD</v>
          </cell>
          <cell r="V1933" t="str">
            <v>I</v>
          </cell>
          <cell r="W1933" t="str">
            <v>Social</v>
          </cell>
          <cell r="X1933" t="str">
            <v>IB</v>
          </cell>
          <cell r="Y1933" t="str">
            <v>Health</v>
          </cell>
          <cell r="Z1933" t="str">
            <v>IBE</v>
          </cell>
          <cell r="AA1933" t="str">
            <v>Disease Control</v>
          </cell>
          <cell r="AB1933" t="str">
            <v>2100</v>
          </cell>
          <cell r="AC1933" t="str">
            <v>41</v>
          </cell>
          <cell r="AD1933" t="str">
            <v>OnGo</v>
          </cell>
        </row>
        <row r="1934">
          <cell r="A1934" t="str">
            <v>P-Z1-IBE-021</v>
          </cell>
          <cell r="B1934" t="str">
            <v>2100155041466</v>
          </cell>
          <cell r="C1934" t="str">
            <v>Multi-Countries</v>
          </cell>
          <cell r="D1934" t="str">
            <v/>
          </cell>
          <cell r="E1934" t="str">
            <v/>
          </cell>
          <cell r="F1934" t="str">
            <v/>
          </cell>
          <cell r="G1934" t="str">
            <v/>
          </cell>
          <cell r="H1934" t="str">
            <v/>
          </cell>
          <cell r="I1934" t="str">
            <v/>
          </cell>
          <cell r="J1934" t="str">
            <v/>
          </cell>
          <cell r="K1934">
            <v>787257</v>
          </cell>
          <cell r="L1934" t="str">
            <v/>
          </cell>
          <cell r="M1934">
            <v>787257</v>
          </cell>
          <cell r="Q1934" t="str">
            <v>SOV</v>
          </cell>
          <cell r="R1934">
            <v>0.33333333333333331</v>
          </cell>
          <cell r="T1934" t="str">
            <v>PROJET D’APPUI EN FAVEUR DES PAYS MEMBRES DU G5 SAHEL POUR L</v>
          </cell>
          <cell r="U1934" t="str">
            <v>AHHD</v>
          </cell>
          <cell r="V1934" t="str">
            <v>I</v>
          </cell>
          <cell r="W1934" t="str">
            <v>Social</v>
          </cell>
          <cell r="X1934" t="str">
            <v>IB</v>
          </cell>
          <cell r="Y1934" t="str">
            <v>Health</v>
          </cell>
          <cell r="Z1934" t="str">
            <v>IBE</v>
          </cell>
          <cell r="AA1934" t="str">
            <v>Disease Control</v>
          </cell>
          <cell r="AB1934" t="str">
            <v>2100</v>
          </cell>
          <cell r="AC1934" t="str">
            <v>40</v>
          </cell>
          <cell r="AD1934" t="str">
            <v>OnGo</v>
          </cell>
        </row>
        <row r="1935">
          <cell r="A1935" t="str">
            <v>P-Z1-IBE-021</v>
          </cell>
          <cell r="B1935" t="str">
            <v>5900155016263</v>
          </cell>
          <cell r="C1935" t="str">
            <v>Multi-Countries</v>
          </cell>
          <cell r="D1935" t="str">
            <v/>
          </cell>
          <cell r="E1935" t="str">
            <v/>
          </cell>
          <cell r="F1935" t="str">
            <v/>
          </cell>
          <cell r="G1935" t="str">
            <v/>
          </cell>
          <cell r="H1935" t="str">
            <v/>
          </cell>
          <cell r="I1935">
            <v>1000000</v>
          </cell>
          <cell r="J1935" t="str">
            <v/>
          </cell>
          <cell r="K1935" t="str">
            <v/>
          </cell>
          <cell r="L1935" t="str">
            <v/>
          </cell>
          <cell r="M1935">
            <v>1000000</v>
          </cell>
          <cell r="Q1935" t="str">
            <v>SOV</v>
          </cell>
          <cell r="R1935">
            <v>0.33333333333333331</v>
          </cell>
          <cell r="T1935" t="str">
            <v>PROJET D’APPUI EN FAVEUR DES PAYS MEMBRES DU G5 SAHEL POUR L</v>
          </cell>
          <cell r="U1935" t="str">
            <v>AHHD</v>
          </cell>
          <cell r="V1935" t="str">
            <v>I</v>
          </cell>
          <cell r="W1935" t="str">
            <v>Social</v>
          </cell>
          <cell r="X1935" t="str">
            <v>IB</v>
          </cell>
          <cell r="Y1935" t="str">
            <v>Health</v>
          </cell>
          <cell r="Z1935" t="str">
            <v>IBE</v>
          </cell>
          <cell r="AA1935" t="str">
            <v>Disease Control</v>
          </cell>
          <cell r="AB1935" t="str">
            <v>5900</v>
          </cell>
          <cell r="AC1935" t="str">
            <v>84</v>
          </cell>
          <cell r="AD1935" t="str">
            <v>OnGo</v>
          </cell>
        </row>
        <row r="1936">
          <cell r="A1936" t="str">
            <v>P-Z1-IBE-022</v>
          </cell>
          <cell r="B1936" t="str">
            <v>2100155040733</v>
          </cell>
          <cell r="C1936" t="str">
            <v>Multi-Countries</v>
          </cell>
          <cell r="D1936" t="str">
            <v/>
          </cell>
          <cell r="E1936" t="str">
            <v/>
          </cell>
          <cell r="F1936" t="str">
            <v/>
          </cell>
          <cell r="G1936" t="str">
            <v/>
          </cell>
          <cell r="H1936" t="str">
            <v/>
          </cell>
          <cell r="I1936">
            <v>500000</v>
          </cell>
          <cell r="J1936" t="str">
            <v/>
          </cell>
          <cell r="K1936" t="str">
            <v/>
          </cell>
          <cell r="L1936" t="str">
            <v/>
          </cell>
          <cell r="M1936">
            <v>500000</v>
          </cell>
          <cell r="Q1936" t="str">
            <v>SOV</v>
          </cell>
          <cell r="R1936">
            <v>0.5</v>
          </cell>
          <cell r="T1936" t="str">
            <v>SUPPORT TO SADC COVID19 RESPONSE</v>
          </cell>
          <cell r="U1936" t="str">
            <v>AHHD2</v>
          </cell>
          <cell r="V1936" t="str">
            <v>I</v>
          </cell>
          <cell r="W1936" t="str">
            <v>Social</v>
          </cell>
          <cell r="X1936" t="str">
            <v>IB</v>
          </cell>
          <cell r="Y1936" t="str">
            <v>Health</v>
          </cell>
          <cell r="Z1936" t="str">
            <v>IBE</v>
          </cell>
          <cell r="AA1936" t="str">
            <v>Disease Control</v>
          </cell>
          <cell r="AB1936" t="str">
            <v>2100</v>
          </cell>
          <cell r="AC1936" t="str">
            <v>40</v>
          </cell>
          <cell r="AD1936" t="str">
            <v>COMP</v>
          </cell>
        </row>
        <row r="1937">
          <cell r="A1937" t="str">
            <v>P-Z1-IBE-022</v>
          </cell>
          <cell r="B1937" t="str">
            <v>2100155040734</v>
          </cell>
          <cell r="C1937" t="str">
            <v>Multi-Countries</v>
          </cell>
          <cell r="D1937" t="str">
            <v/>
          </cell>
          <cell r="E1937" t="str">
            <v/>
          </cell>
          <cell r="F1937" t="str">
            <v/>
          </cell>
          <cell r="G1937" t="str">
            <v/>
          </cell>
          <cell r="H1937" t="str">
            <v/>
          </cell>
          <cell r="I1937">
            <v>6000000</v>
          </cell>
          <cell r="J1937" t="str">
            <v/>
          </cell>
          <cell r="K1937" t="str">
            <v/>
          </cell>
          <cell r="L1937" t="str">
            <v/>
          </cell>
          <cell r="M1937">
            <v>6000000</v>
          </cell>
          <cell r="Q1937" t="str">
            <v>SOV</v>
          </cell>
          <cell r="R1937">
            <v>0.5</v>
          </cell>
          <cell r="T1937" t="str">
            <v>SUPPORT TO SADC COVID19 RESPONSE</v>
          </cell>
          <cell r="U1937" t="str">
            <v>AHHD2</v>
          </cell>
          <cell r="V1937" t="str">
            <v>I</v>
          </cell>
          <cell r="W1937" t="str">
            <v>Social</v>
          </cell>
          <cell r="X1937" t="str">
            <v>IB</v>
          </cell>
          <cell r="Y1937" t="str">
            <v>Health</v>
          </cell>
          <cell r="Z1937" t="str">
            <v>IBE</v>
          </cell>
          <cell r="AA1937" t="str">
            <v>Disease Control</v>
          </cell>
          <cell r="AB1937" t="str">
            <v>2100</v>
          </cell>
          <cell r="AC1937" t="str">
            <v>41</v>
          </cell>
          <cell r="AD1937" t="str">
            <v>COMP</v>
          </cell>
        </row>
        <row r="1938">
          <cell r="A1938" t="str">
            <v>P-Z1-IBE-023</v>
          </cell>
          <cell r="B1938" t="str">
            <v>2100155040836</v>
          </cell>
          <cell r="C1938" t="str">
            <v>Multi-Countries</v>
          </cell>
          <cell r="D1938" t="str">
            <v/>
          </cell>
          <cell r="E1938" t="str">
            <v/>
          </cell>
          <cell r="F1938" t="str">
            <v/>
          </cell>
          <cell r="G1938" t="str">
            <v/>
          </cell>
          <cell r="H1938" t="str">
            <v/>
          </cell>
          <cell r="I1938" t="str">
            <v/>
          </cell>
          <cell r="J1938">
            <v>697714.98</v>
          </cell>
          <cell r="K1938">
            <v>2757854.7</v>
          </cell>
          <cell r="L1938" t="str">
            <v/>
          </cell>
          <cell r="M1938">
            <v>3455569.68</v>
          </cell>
          <cell r="Q1938" t="str">
            <v>SOV</v>
          </cell>
          <cell r="R1938">
            <v>0.5</v>
          </cell>
          <cell r="T1938" t="str">
            <v>AFRICA CENTRES FOR DISEASE CONTROL AND PREVENTION (CDC)COVID</v>
          </cell>
          <cell r="U1938" t="str">
            <v>AHHD2</v>
          </cell>
          <cell r="V1938" t="str">
            <v>I</v>
          </cell>
          <cell r="W1938" t="str">
            <v>Social</v>
          </cell>
          <cell r="X1938" t="str">
            <v>IB</v>
          </cell>
          <cell r="Y1938" t="str">
            <v>Health</v>
          </cell>
          <cell r="Z1938" t="str">
            <v>IBE</v>
          </cell>
          <cell r="AA1938" t="str">
            <v>Disease Control</v>
          </cell>
          <cell r="AB1938" t="str">
            <v>2100</v>
          </cell>
          <cell r="AC1938" t="str">
            <v>40</v>
          </cell>
          <cell r="AD1938" t="str">
            <v>OnGo</v>
          </cell>
        </row>
        <row r="1939">
          <cell r="A1939" t="str">
            <v>P-Z1-IBE-023</v>
          </cell>
          <cell r="B1939" t="str">
            <v>5900155016362</v>
          </cell>
          <cell r="C1939" t="str">
            <v>Multi-Countries</v>
          </cell>
          <cell r="D1939" t="str">
            <v/>
          </cell>
          <cell r="E1939" t="str">
            <v/>
          </cell>
          <cell r="F1939" t="str">
            <v/>
          </cell>
          <cell r="G1939" t="str">
            <v/>
          </cell>
          <cell r="H1939" t="str">
            <v/>
          </cell>
          <cell r="I1939" t="str">
            <v/>
          </cell>
          <cell r="J1939">
            <v>3682547.97</v>
          </cell>
          <cell r="K1939" t="str">
            <v/>
          </cell>
          <cell r="L1939">
            <v>101609.95</v>
          </cell>
          <cell r="M1939">
            <v>3784157.9200000004</v>
          </cell>
          <cell r="Q1939" t="str">
            <v>SOV</v>
          </cell>
          <cell r="R1939">
            <v>0.5</v>
          </cell>
          <cell r="T1939" t="str">
            <v>AFRICA CENTRES FOR DISEASE CONTROL AND PREVENTION (CDC)COVID</v>
          </cell>
          <cell r="U1939" t="str">
            <v>AHHD2</v>
          </cell>
          <cell r="V1939" t="str">
            <v>I</v>
          </cell>
          <cell r="W1939" t="str">
            <v>Social</v>
          </cell>
          <cell r="X1939" t="str">
            <v>IB</v>
          </cell>
          <cell r="Y1939" t="str">
            <v>Health</v>
          </cell>
          <cell r="Z1939" t="str">
            <v>IBE</v>
          </cell>
          <cell r="AA1939" t="str">
            <v>Disease Control</v>
          </cell>
          <cell r="AB1939" t="str">
            <v>5900</v>
          </cell>
          <cell r="AC1939" t="str">
            <v>84</v>
          </cell>
          <cell r="AD1939" t="str">
            <v>OnGo</v>
          </cell>
        </row>
        <row r="1940">
          <cell r="A1940" t="str">
            <v>P-Z1-IBE-024</v>
          </cell>
          <cell r="B1940" t="str">
            <v>5900155016251</v>
          </cell>
          <cell r="C1940" t="str">
            <v>Multi-Countries</v>
          </cell>
          <cell r="D1940" t="str">
            <v/>
          </cell>
          <cell r="E1940" t="str">
            <v/>
          </cell>
          <cell r="F1940" t="str">
            <v/>
          </cell>
          <cell r="G1940" t="str">
            <v/>
          </cell>
          <cell r="H1940" t="str">
            <v/>
          </cell>
          <cell r="I1940" t="str">
            <v/>
          </cell>
          <cell r="J1940" t="str">
            <v/>
          </cell>
          <cell r="K1940">
            <v>648445.76</v>
          </cell>
          <cell r="L1940" t="str">
            <v/>
          </cell>
          <cell r="M1940">
            <v>648445.76</v>
          </cell>
          <cell r="Q1940" t="str">
            <v>SOV</v>
          </cell>
          <cell r="R1940">
            <v>1</v>
          </cell>
          <cell r="T1940" t="str">
            <v>OPERATION EXCEPTIONNELLE ET URGENTE EN FAVEUR DES PAYS MEMBR</v>
          </cell>
          <cell r="U1940" t="str">
            <v>AHHD0</v>
          </cell>
          <cell r="V1940" t="str">
            <v>I</v>
          </cell>
          <cell r="W1940" t="str">
            <v>Social</v>
          </cell>
          <cell r="X1940" t="str">
            <v>IB</v>
          </cell>
          <cell r="Y1940" t="str">
            <v>Health</v>
          </cell>
          <cell r="Z1940" t="str">
            <v>IBE</v>
          </cell>
          <cell r="AA1940" t="str">
            <v>Disease Control</v>
          </cell>
          <cell r="AB1940" t="str">
            <v>5900</v>
          </cell>
          <cell r="AC1940" t="str">
            <v>41</v>
          </cell>
          <cell r="AD1940" t="str">
            <v>OnGo</v>
          </cell>
        </row>
        <row r="1941">
          <cell r="A1941" t="str">
            <v>P-Z1-IBE-025</v>
          </cell>
          <cell r="B1941" t="str">
            <v>5900155016252</v>
          </cell>
          <cell r="C1941" t="str">
            <v>Multi-Countries</v>
          </cell>
          <cell r="D1941" t="str">
            <v/>
          </cell>
          <cell r="E1941" t="str">
            <v/>
          </cell>
          <cell r="F1941" t="str">
            <v/>
          </cell>
          <cell r="G1941" t="str">
            <v/>
          </cell>
          <cell r="H1941" t="str">
            <v/>
          </cell>
          <cell r="I1941" t="str">
            <v/>
          </cell>
          <cell r="J1941" t="str">
            <v/>
          </cell>
          <cell r="K1941">
            <v>986148</v>
          </cell>
          <cell r="L1941" t="str">
            <v/>
          </cell>
          <cell r="M1941">
            <v>986148</v>
          </cell>
          <cell r="Q1941" t="str">
            <v>SOV</v>
          </cell>
          <cell r="R1941">
            <v>1</v>
          </cell>
          <cell r="T1941" t="str">
            <v>OPERATION EXCEPTIONNELLE ET URGENTE EN FAVEUR DES PAYS MEMBR</v>
          </cell>
          <cell r="U1941" t="str">
            <v>AHHD</v>
          </cell>
          <cell r="V1941" t="str">
            <v>I</v>
          </cell>
          <cell r="W1941" t="str">
            <v>Social</v>
          </cell>
          <cell r="X1941" t="str">
            <v>IB</v>
          </cell>
          <cell r="Y1941" t="str">
            <v>Health</v>
          </cell>
          <cell r="Z1941" t="str">
            <v>IBE</v>
          </cell>
          <cell r="AA1941" t="str">
            <v>Disease Control</v>
          </cell>
          <cell r="AB1941" t="str">
            <v>5900</v>
          </cell>
          <cell r="AC1941" t="str">
            <v>41</v>
          </cell>
          <cell r="AD1941" t="str">
            <v>OnGo</v>
          </cell>
        </row>
        <row r="1942">
          <cell r="A1942" t="str">
            <v>P-Z1-IBE-026</v>
          </cell>
          <cell r="B1942" t="str">
            <v>2100150042343</v>
          </cell>
          <cell r="C1942" t="str">
            <v>Niger</v>
          </cell>
          <cell r="D1942" t="str">
            <v/>
          </cell>
          <cell r="E1942" t="str">
            <v/>
          </cell>
          <cell r="F1942" t="str">
            <v/>
          </cell>
          <cell r="G1942" t="str">
            <v/>
          </cell>
          <cell r="H1942" t="str">
            <v/>
          </cell>
          <cell r="I1942" t="str">
            <v/>
          </cell>
          <cell r="J1942" t="str">
            <v/>
          </cell>
          <cell r="K1942" t="str">
            <v/>
          </cell>
          <cell r="L1942">
            <v>312000</v>
          </cell>
          <cell r="M1942">
            <v>312000</v>
          </cell>
          <cell r="Q1942" t="str">
            <v>SOV</v>
          </cell>
          <cell r="R1942">
            <v>0.5</v>
          </cell>
          <cell r="T1942" t="str">
            <v>OPERATION EXCEPTIONNELLE ET URGENTE EN FAVEUR DES PAYS MEMBR</v>
          </cell>
          <cell r="U1942" t="str">
            <v>AHHD</v>
          </cell>
          <cell r="V1942" t="str">
            <v>I</v>
          </cell>
          <cell r="W1942" t="str">
            <v>Social</v>
          </cell>
          <cell r="X1942" t="str">
            <v>IB</v>
          </cell>
          <cell r="Y1942" t="str">
            <v>Health</v>
          </cell>
          <cell r="Z1942" t="str">
            <v>IBE</v>
          </cell>
          <cell r="AA1942" t="str">
            <v>Disease Control</v>
          </cell>
          <cell r="AB1942" t="str">
            <v>2100</v>
          </cell>
          <cell r="AC1942" t="str">
            <v>10</v>
          </cell>
          <cell r="AD1942" t="str">
            <v>OnGo</v>
          </cell>
        </row>
        <row r="1943">
          <cell r="A1943" t="str">
            <v>P-Z1-IBE-026</v>
          </cell>
          <cell r="B1943" t="str">
            <v>5900155016253</v>
          </cell>
          <cell r="C1943" t="str">
            <v>Multi-Countries</v>
          </cell>
          <cell r="D1943" t="str">
            <v/>
          </cell>
          <cell r="E1943" t="str">
            <v/>
          </cell>
          <cell r="F1943" t="str">
            <v/>
          </cell>
          <cell r="G1943" t="str">
            <v/>
          </cell>
          <cell r="H1943" t="str">
            <v/>
          </cell>
          <cell r="I1943" t="str">
            <v/>
          </cell>
          <cell r="J1943" t="str">
            <v/>
          </cell>
          <cell r="K1943">
            <v>516165</v>
          </cell>
          <cell r="L1943" t="str">
            <v/>
          </cell>
          <cell r="M1943">
            <v>516165</v>
          </cell>
          <cell r="Q1943" t="str">
            <v>SOV</v>
          </cell>
          <cell r="R1943">
            <v>0.5</v>
          </cell>
          <cell r="T1943" t="str">
            <v>OPERATION EXCEPTIONNELLE ET URGENTE EN FAVEUR DES PAYS MEMBR</v>
          </cell>
          <cell r="U1943" t="str">
            <v>AHHD</v>
          </cell>
          <cell r="V1943" t="str">
            <v>I</v>
          </cell>
          <cell r="W1943" t="str">
            <v>Social</v>
          </cell>
          <cell r="X1943" t="str">
            <v>IB</v>
          </cell>
          <cell r="Y1943" t="str">
            <v>Health</v>
          </cell>
          <cell r="Z1943" t="str">
            <v>IBE</v>
          </cell>
          <cell r="AA1943" t="str">
            <v>Disease Control</v>
          </cell>
          <cell r="AB1943" t="str">
            <v>5900</v>
          </cell>
          <cell r="AC1943" t="str">
            <v>41</v>
          </cell>
          <cell r="AD1943" t="str">
            <v>OnGo</v>
          </cell>
        </row>
        <row r="1944">
          <cell r="A1944" t="str">
            <v>P-Z1-IBE-027</v>
          </cell>
          <cell r="B1944" t="str">
            <v>2100155040725</v>
          </cell>
          <cell r="C1944" t="str">
            <v>Multi-Countries</v>
          </cell>
          <cell r="D1944" t="str">
            <v/>
          </cell>
          <cell r="E1944" t="str">
            <v/>
          </cell>
          <cell r="F1944" t="str">
            <v/>
          </cell>
          <cell r="G1944" t="str">
            <v/>
          </cell>
          <cell r="H1944" t="str">
            <v/>
          </cell>
          <cell r="I1944">
            <v>500000</v>
          </cell>
          <cell r="J1944" t="str">
            <v/>
          </cell>
          <cell r="K1944" t="str">
            <v/>
          </cell>
          <cell r="L1944" t="str">
            <v/>
          </cell>
          <cell r="M1944">
            <v>500000</v>
          </cell>
          <cell r="Q1944" t="str">
            <v>SOV</v>
          </cell>
          <cell r="R1944">
            <v>1</v>
          </cell>
          <cell r="T1944" t="str">
            <v>SUPPORT TO SADC &amp; SAO TOME COVID19 RESPONSE</v>
          </cell>
          <cell r="U1944" t="str">
            <v>AHHD2</v>
          </cell>
          <cell r="V1944" t="str">
            <v>I</v>
          </cell>
          <cell r="W1944" t="str">
            <v>Social</v>
          </cell>
          <cell r="X1944" t="str">
            <v>IB</v>
          </cell>
          <cell r="Y1944" t="str">
            <v>Health</v>
          </cell>
          <cell r="Z1944" t="str">
            <v>IBE</v>
          </cell>
          <cell r="AA1944" t="str">
            <v>Disease Control</v>
          </cell>
          <cell r="AB1944" t="str">
            <v>2100</v>
          </cell>
          <cell r="AC1944" t="str">
            <v>41</v>
          </cell>
          <cell r="AD1944" t="str">
            <v>COMP</v>
          </cell>
        </row>
        <row r="1945">
          <cell r="A1945" t="str">
            <v>P-Z1-IBE-029</v>
          </cell>
          <cell r="B1945" t="str">
            <v>2100155042316</v>
          </cell>
          <cell r="C1945" t="str">
            <v>Multi-Countries</v>
          </cell>
          <cell r="D1945" t="str">
            <v/>
          </cell>
          <cell r="E1945" t="str">
            <v/>
          </cell>
          <cell r="F1945" t="str">
            <v/>
          </cell>
          <cell r="G1945" t="str">
            <v/>
          </cell>
          <cell r="H1945" t="str">
            <v/>
          </cell>
          <cell r="I1945" t="str">
            <v/>
          </cell>
          <cell r="J1945" t="str">
            <v/>
          </cell>
          <cell r="K1945" t="str">
            <v/>
          </cell>
          <cell r="L1945" t="str">
            <v/>
          </cell>
          <cell r="M1945">
            <v>0</v>
          </cell>
          <cell r="Q1945" t="str">
            <v>SOV</v>
          </cell>
          <cell r="R1945">
            <v>1</v>
          </cell>
          <cell r="T1945" t="str">
            <v>ECOWAS QUALITY HEALTH INFRASTRUCTURE FOR TACKLING NEGLECTED</v>
          </cell>
          <cell r="U1945" t="str">
            <v>AHHD</v>
          </cell>
          <cell r="V1945" t="str">
            <v>I</v>
          </cell>
          <cell r="W1945" t="str">
            <v>Social</v>
          </cell>
          <cell r="X1945" t="str">
            <v>IB</v>
          </cell>
          <cell r="Y1945" t="str">
            <v>Health</v>
          </cell>
          <cell r="Z1945" t="str">
            <v>IBE</v>
          </cell>
          <cell r="AA1945" t="str">
            <v>Disease Control</v>
          </cell>
          <cell r="AB1945" t="str">
            <v>2100</v>
          </cell>
          <cell r="AC1945" t="str">
            <v>41</v>
          </cell>
          <cell r="AD1945" t="str">
            <v>APVD</v>
          </cell>
        </row>
        <row r="1946">
          <cell r="A1946" t="str">
            <v>P-Z1-ID0-009</v>
          </cell>
          <cell r="B1946" t="str">
            <v>5900155016801</v>
          </cell>
          <cell r="C1946" t="str">
            <v>Multi-Countries</v>
          </cell>
          <cell r="D1946" t="str">
            <v/>
          </cell>
          <cell r="E1946" t="str">
            <v/>
          </cell>
          <cell r="F1946" t="str">
            <v/>
          </cell>
          <cell r="G1946" t="str">
            <v/>
          </cell>
          <cell r="H1946" t="str">
            <v/>
          </cell>
          <cell r="I1946" t="str">
            <v/>
          </cell>
          <cell r="J1946" t="str">
            <v/>
          </cell>
          <cell r="K1946">
            <v>291032.04000000004</v>
          </cell>
          <cell r="L1946">
            <v>23604.370000000003</v>
          </cell>
          <cell r="M1946">
            <v>314636.41000000003</v>
          </cell>
          <cell r="Q1946" t="str">
            <v>SOV</v>
          </cell>
          <cell r="R1946">
            <v>1</v>
          </cell>
          <cell r="T1946" t="str">
            <v>BUILDING INCLUSIVE BUSINESS ECOSYSTEMS FOR STABILIZATION AND</v>
          </cell>
          <cell r="U1946" t="str">
            <v>AHGC1</v>
          </cell>
          <cell r="V1946" t="str">
            <v>I</v>
          </cell>
          <cell r="W1946" t="str">
            <v>Social</v>
          </cell>
          <cell r="X1946" t="str">
            <v>ID</v>
          </cell>
          <cell r="Y1946" t="str">
            <v>Gender Equity</v>
          </cell>
          <cell r="Z1946" t="str">
            <v>ID0</v>
          </cell>
          <cell r="AA1946" t="str">
            <v>Gender Equity</v>
          </cell>
          <cell r="AB1946" t="str">
            <v>5900</v>
          </cell>
          <cell r="AC1946" t="str">
            <v>84</v>
          </cell>
          <cell r="AD1946" t="str">
            <v>OnGo</v>
          </cell>
        </row>
        <row r="1947">
          <cell r="A1947" t="str">
            <v>P-Z1-IZ0-025</v>
          </cell>
          <cell r="B1947" t="str">
            <v>5900155010402</v>
          </cell>
          <cell r="C1947" t="str">
            <v>Multi-Countries</v>
          </cell>
          <cell r="D1947" t="str">
            <v/>
          </cell>
          <cell r="E1947" t="str">
            <v/>
          </cell>
          <cell r="F1947">
            <v>157429.93</v>
          </cell>
          <cell r="G1947">
            <v>511024.93</v>
          </cell>
          <cell r="H1947" t="str">
            <v/>
          </cell>
          <cell r="I1947">
            <v>21452.36</v>
          </cell>
          <cell r="J1947" t="str">
            <v/>
          </cell>
          <cell r="K1947" t="str">
            <v/>
          </cell>
          <cell r="L1947" t="str">
            <v/>
          </cell>
          <cell r="M1947">
            <v>689907.22</v>
          </cell>
          <cell r="Q1947" t="str">
            <v>SOV</v>
          </cell>
          <cell r="R1947">
            <v>1</v>
          </cell>
          <cell r="T1947" t="str">
            <v>PROJET D'APPUI A LA REINSERTION SOCIO-ECONOMIQUE DES JEUNES</v>
          </cell>
          <cell r="U1947" t="str">
            <v>AHHD3</v>
          </cell>
          <cell r="V1947" t="str">
            <v>I</v>
          </cell>
          <cell r="W1947" t="str">
            <v>Social</v>
          </cell>
          <cell r="X1947" t="str">
            <v>IZ</v>
          </cell>
          <cell r="Y1947" t="str">
            <v>More Than One Social Sub-Sector</v>
          </cell>
          <cell r="Z1947" t="str">
            <v>IZ0</v>
          </cell>
          <cell r="AA1947" t="str">
            <v>More Than One Social Sub-Sector</v>
          </cell>
          <cell r="AB1947" t="str">
            <v>5900</v>
          </cell>
          <cell r="AC1947" t="str">
            <v>84</v>
          </cell>
          <cell r="AD1947" t="str">
            <v>CLSD</v>
          </cell>
        </row>
        <row r="1948">
          <cell r="A1948" t="str">
            <v>P-Z1-IZ0-026</v>
          </cell>
          <cell r="B1948" t="str">
            <v>5900155010403</v>
          </cell>
          <cell r="C1948" t="str">
            <v>Multi-Countries</v>
          </cell>
          <cell r="D1948" t="str">
            <v/>
          </cell>
          <cell r="E1948" t="str">
            <v/>
          </cell>
          <cell r="F1948">
            <v>276695.06</v>
          </cell>
          <cell r="G1948" t="str">
            <v/>
          </cell>
          <cell r="H1948">
            <v>82684.62</v>
          </cell>
          <cell r="I1948">
            <v>120631.78</v>
          </cell>
          <cell r="J1948">
            <v>283289.76</v>
          </cell>
          <cell r="K1948" t="str">
            <v/>
          </cell>
          <cell r="L1948" t="str">
            <v/>
          </cell>
          <cell r="M1948">
            <v>763301.22</v>
          </cell>
          <cell r="Q1948" t="str">
            <v>SOV</v>
          </cell>
          <cell r="R1948">
            <v>1</v>
          </cell>
          <cell r="T1948" t="str">
            <v>PROJET D'APPUI A LA REINSERTION SOCIO-ECONOMIQUE DES JEUNES</v>
          </cell>
          <cell r="U1948" t="str">
            <v>AHHD1</v>
          </cell>
          <cell r="V1948" t="str">
            <v>I</v>
          </cell>
          <cell r="W1948" t="str">
            <v>Social</v>
          </cell>
          <cell r="X1948" t="str">
            <v>IZ</v>
          </cell>
          <cell r="Y1948" t="str">
            <v>More Than One Social Sub-Sector</v>
          </cell>
          <cell r="Z1948" t="str">
            <v>IZ0</v>
          </cell>
          <cell r="AA1948" t="str">
            <v>More Than One Social Sub-Sector</v>
          </cell>
          <cell r="AB1948" t="str">
            <v>5900</v>
          </cell>
          <cell r="AC1948" t="str">
            <v>84</v>
          </cell>
          <cell r="AD1948" t="str">
            <v>COMP</v>
          </cell>
        </row>
        <row r="1949">
          <cell r="A1949" t="str">
            <v>P-Z1-IZ0-027</v>
          </cell>
          <cell r="B1949" t="str">
            <v>5900155010404</v>
          </cell>
          <cell r="C1949" t="str">
            <v>Multi-Countries</v>
          </cell>
          <cell r="D1949" t="str">
            <v/>
          </cell>
          <cell r="E1949" t="str">
            <v/>
          </cell>
          <cell r="F1949" t="str">
            <v/>
          </cell>
          <cell r="G1949">
            <v>747068.98999999987</v>
          </cell>
          <cell r="H1949">
            <v>130562.28</v>
          </cell>
          <cell r="I1949">
            <v>15455.56</v>
          </cell>
          <cell r="J1949" t="str">
            <v/>
          </cell>
          <cell r="K1949" t="str">
            <v/>
          </cell>
          <cell r="L1949" t="str">
            <v/>
          </cell>
          <cell r="M1949">
            <v>893086.83</v>
          </cell>
          <cell r="Q1949" t="str">
            <v>SOV</v>
          </cell>
          <cell r="R1949">
            <v>1</v>
          </cell>
          <cell r="T1949" t="str">
            <v>PROJET D'APPUI A LA REINSERTION SOCIO-ECONOMIQUE DES JEUNES</v>
          </cell>
          <cell r="U1949" t="str">
            <v>RDGC2</v>
          </cell>
          <cell r="V1949" t="str">
            <v>I</v>
          </cell>
          <cell r="W1949" t="str">
            <v>Social</v>
          </cell>
          <cell r="X1949" t="str">
            <v>IZ</v>
          </cell>
          <cell r="Y1949" t="str">
            <v>More Than One Social Sub-Sector</v>
          </cell>
          <cell r="Z1949" t="str">
            <v>IZ0</v>
          </cell>
          <cell r="AA1949" t="str">
            <v>More Than One Social Sub-Sector</v>
          </cell>
          <cell r="AB1949" t="str">
            <v>5900</v>
          </cell>
          <cell r="AC1949" t="str">
            <v>84</v>
          </cell>
          <cell r="AD1949" t="str">
            <v>CLSD</v>
          </cell>
        </row>
        <row r="1950">
          <cell r="A1950" t="str">
            <v>P-Z1-IZ0-028</v>
          </cell>
          <cell r="B1950" t="str">
            <v>5900155010501</v>
          </cell>
          <cell r="C1950" t="str">
            <v>Multi-Countries</v>
          </cell>
          <cell r="D1950" t="str">
            <v/>
          </cell>
          <cell r="E1950" t="str">
            <v/>
          </cell>
          <cell r="F1950">
            <v>118826.48</v>
          </cell>
          <cell r="G1950">
            <v>5533.6</v>
          </cell>
          <cell r="H1950">
            <v>98118.94</v>
          </cell>
          <cell r="I1950">
            <v>152882.03</v>
          </cell>
          <cell r="J1950" t="str">
            <v/>
          </cell>
          <cell r="K1950" t="str">
            <v/>
          </cell>
          <cell r="L1950" t="str">
            <v/>
          </cell>
          <cell r="M1950">
            <v>375361.05000000005</v>
          </cell>
          <cell r="Q1950" t="str">
            <v>SOV</v>
          </cell>
          <cell r="R1950">
            <v>1</v>
          </cell>
          <cell r="T1950" t="str">
            <v>PROJET D'APPUI A LA REINSERTION SOCIO-ECONOMIQUE DES JEUNES</v>
          </cell>
          <cell r="U1950" t="str">
            <v>AHHD1</v>
          </cell>
          <cell r="V1950" t="str">
            <v>I</v>
          </cell>
          <cell r="W1950" t="str">
            <v>Social</v>
          </cell>
          <cell r="X1950" t="str">
            <v>IZ</v>
          </cell>
          <cell r="Y1950" t="str">
            <v>More Than One Social Sub-Sector</v>
          </cell>
          <cell r="Z1950" t="str">
            <v>IZ0</v>
          </cell>
          <cell r="AA1950" t="str">
            <v>More Than One Social Sub-Sector</v>
          </cell>
          <cell r="AB1950" t="str">
            <v>5900</v>
          </cell>
          <cell r="AC1950" t="str">
            <v>84</v>
          </cell>
          <cell r="AD1950" t="str">
            <v>COMP</v>
          </cell>
        </row>
        <row r="1951">
          <cell r="A1951" t="str">
            <v>P-Z1-IZ0-030</v>
          </cell>
          <cell r="B1951" t="str">
            <v>2100150040144</v>
          </cell>
          <cell r="C1951" t="str">
            <v>Cameroon</v>
          </cell>
          <cell r="D1951" t="str">
            <v/>
          </cell>
          <cell r="E1951" t="str">
            <v/>
          </cell>
          <cell r="F1951" t="str">
            <v/>
          </cell>
          <cell r="G1951" t="str">
            <v/>
          </cell>
          <cell r="H1951" t="str">
            <v/>
          </cell>
          <cell r="I1951" t="str">
            <v/>
          </cell>
          <cell r="J1951">
            <v>147470.96</v>
          </cell>
          <cell r="K1951">
            <v>124192.63</v>
          </cell>
          <cell r="L1951">
            <v>96488.62</v>
          </cell>
          <cell r="M1951">
            <v>368152.20999999996</v>
          </cell>
          <cell r="Q1951" t="str">
            <v>SOV</v>
          </cell>
          <cell r="R1951">
            <v>1</v>
          </cell>
          <cell r="T1951" t="str">
            <v>BASSIN DU LAC TCHAD - PROJET D'APPUI A LA REINSERTION SOCIOE</v>
          </cell>
          <cell r="U1951" t="str">
            <v>AHHD3</v>
          </cell>
          <cell r="V1951" t="str">
            <v>I</v>
          </cell>
          <cell r="W1951" t="str">
            <v>Social</v>
          </cell>
          <cell r="X1951" t="str">
            <v>IZ</v>
          </cell>
          <cell r="Y1951" t="str">
            <v>More Than One Social Sub-Sector</v>
          </cell>
          <cell r="Z1951" t="str">
            <v>IZ0</v>
          </cell>
          <cell r="AA1951" t="str">
            <v>More Than One Social Sub-Sector</v>
          </cell>
          <cell r="AB1951" t="str">
            <v>2100</v>
          </cell>
          <cell r="AC1951" t="str">
            <v>10</v>
          </cell>
          <cell r="AD1951" t="str">
            <v>OnGo</v>
          </cell>
        </row>
        <row r="1952">
          <cell r="A1952" t="str">
            <v>P-Z1-IZ0-031</v>
          </cell>
          <cell r="B1952" t="str">
            <v>2100155038116</v>
          </cell>
          <cell r="C1952" t="str">
            <v>Multi-Countries</v>
          </cell>
          <cell r="D1952" t="str">
            <v/>
          </cell>
          <cell r="E1952" t="str">
            <v/>
          </cell>
          <cell r="F1952" t="str">
            <v/>
          </cell>
          <cell r="G1952" t="str">
            <v/>
          </cell>
          <cell r="H1952" t="str">
            <v/>
          </cell>
          <cell r="I1952" t="str">
            <v/>
          </cell>
          <cell r="J1952">
            <v>67813.36</v>
          </cell>
          <cell r="K1952" t="str">
            <v/>
          </cell>
          <cell r="L1952">
            <v>5951.33</v>
          </cell>
          <cell r="M1952">
            <v>73764.69</v>
          </cell>
          <cell r="Q1952" t="str">
            <v>SOV</v>
          </cell>
          <cell r="R1952">
            <v>1</v>
          </cell>
          <cell r="T1952" t="str">
            <v>BASSIN DU LAC TCHAD - PROJET D'APPUI A LA REINSERTION SOCIOE</v>
          </cell>
          <cell r="U1952" t="str">
            <v>AHHD3</v>
          </cell>
          <cell r="V1952" t="str">
            <v>I</v>
          </cell>
          <cell r="W1952" t="str">
            <v>Social</v>
          </cell>
          <cell r="X1952" t="str">
            <v>IZ</v>
          </cell>
          <cell r="Y1952" t="str">
            <v>More Than One Social Sub-Sector</v>
          </cell>
          <cell r="Z1952" t="str">
            <v>IZ0</v>
          </cell>
          <cell r="AA1952" t="str">
            <v>More Than One Social Sub-Sector</v>
          </cell>
          <cell r="AB1952" t="str">
            <v>2100</v>
          </cell>
          <cell r="AC1952" t="str">
            <v>40</v>
          </cell>
          <cell r="AD1952" t="str">
            <v>OnGo</v>
          </cell>
        </row>
        <row r="1953">
          <cell r="A1953" t="str">
            <v>P-Z1-IZ0-032</v>
          </cell>
          <cell r="B1953" t="str">
            <v>2100155038117</v>
          </cell>
          <cell r="C1953" t="str">
            <v>Multi-Countries</v>
          </cell>
          <cell r="D1953" t="str">
            <v/>
          </cell>
          <cell r="E1953" t="str">
            <v/>
          </cell>
          <cell r="F1953" t="str">
            <v/>
          </cell>
          <cell r="G1953" t="str">
            <v/>
          </cell>
          <cell r="H1953" t="str">
            <v/>
          </cell>
          <cell r="I1953" t="str">
            <v/>
          </cell>
          <cell r="J1953">
            <v>72444.710000000006</v>
          </cell>
          <cell r="K1953" t="str">
            <v/>
          </cell>
          <cell r="L1953">
            <v>240112.90999999997</v>
          </cell>
          <cell r="M1953">
            <v>312557.62</v>
          </cell>
          <cell r="Q1953" t="str">
            <v>SOV</v>
          </cell>
          <cell r="R1953">
            <v>1</v>
          </cell>
          <cell r="T1953" t="str">
            <v>BASSIN DU LAC TCHAD - PROJET D'APPUI A LA REINSERTION SOCIOE</v>
          </cell>
          <cell r="U1953" t="str">
            <v>AHHD3</v>
          </cell>
          <cell r="V1953" t="str">
            <v>I</v>
          </cell>
          <cell r="W1953" t="str">
            <v>Social</v>
          </cell>
          <cell r="X1953" t="str">
            <v>IZ</v>
          </cell>
          <cell r="Y1953" t="str">
            <v>More Than One Social Sub-Sector</v>
          </cell>
          <cell r="Z1953" t="str">
            <v>IZ0</v>
          </cell>
          <cell r="AA1953" t="str">
            <v>More Than One Social Sub-Sector</v>
          </cell>
          <cell r="AB1953" t="str">
            <v>2100</v>
          </cell>
          <cell r="AC1953" t="str">
            <v>40</v>
          </cell>
          <cell r="AD1953" t="str">
            <v>OnGo</v>
          </cell>
        </row>
        <row r="1954">
          <cell r="A1954" t="str">
            <v>P-Z1-K00-059</v>
          </cell>
          <cell r="B1954" t="str">
            <v>2100155032416</v>
          </cell>
          <cell r="C1954" t="str">
            <v>Multi-Countries</v>
          </cell>
          <cell r="D1954" t="str">
            <v/>
          </cell>
          <cell r="E1954">
            <v>67346.31</v>
          </cell>
          <cell r="F1954" t="str">
            <v/>
          </cell>
          <cell r="G1954" t="str">
            <v/>
          </cell>
          <cell r="H1954">
            <v>1389545.75</v>
          </cell>
          <cell r="I1954">
            <v>806201.22</v>
          </cell>
          <cell r="J1954">
            <v>344906.72</v>
          </cell>
          <cell r="K1954" t="str">
            <v/>
          </cell>
          <cell r="L1954" t="str">
            <v/>
          </cell>
          <cell r="M1954">
            <v>2608000</v>
          </cell>
          <cell r="Q1954" t="str">
            <v>SOV</v>
          </cell>
          <cell r="R1954">
            <v>1</v>
          </cell>
          <cell r="T1954" t="str">
            <v>REGIONAL INSTITUTIONAL SUPPORT PROJECT ON PUBLIC FINANCIAL G</v>
          </cell>
          <cell r="U1954" t="str">
            <v>ECGF</v>
          </cell>
          <cell r="V1954" t="str">
            <v>K</v>
          </cell>
          <cell r="W1954" t="str">
            <v>Multi-Sector</v>
          </cell>
          <cell r="X1954" t="str">
            <v>K0</v>
          </cell>
          <cell r="Y1954" t="str">
            <v>Multi-Sector</v>
          </cell>
          <cell r="Z1954" t="str">
            <v>K00</v>
          </cell>
          <cell r="AA1954" t="str">
            <v>Multi-Sector</v>
          </cell>
          <cell r="AB1954" t="str">
            <v>2100</v>
          </cell>
          <cell r="AC1954" t="str">
            <v>40</v>
          </cell>
          <cell r="AD1954" t="str">
            <v>CLSD</v>
          </cell>
        </row>
        <row r="1955">
          <cell r="A1955" t="str">
            <v>P-Z1-K00-064</v>
          </cell>
          <cell r="B1955" t="str">
            <v>5500155009002</v>
          </cell>
          <cell r="C1955" t="str">
            <v>Multi-Countries</v>
          </cell>
          <cell r="D1955" t="str">
            <v/>
          </cell>
          <cell r="E1955">
            <v>114692.87</v>
          </cell>
          <cell r="F1955" t="str">
            <v/>
          </cell>
          <cell r="G1955">
            <v>106968.65</v>
          </cell>
          <cell r="H1955" t="str">
            <v/>
          </cell>
          <cell r="I1955" t="str">
            <v/>
          </cell>
          <cell r="J1955" t="str">
            <v/>
          </cell>
          <cell r="K1955" t="str">
            <v/>
          </cell>
          <cell r="L1955" t="str">
            <v/>
          </cell>
          <cell r="M1955">
            <v>221661.52</v>
          </cell>
          <cell r="Q1955" t="str">
            <v>SOV</v>
          </cell>
          <cell r="R1955">
            <v>1</v>
          </cell>
          <cell r="T1955" t="str">
            <v>APPUI AU SG DE L'UMA - PHASE 2</v>
          </cell>
          <cell r="U1955" t="str">
            <v>ECGF2</v>
          </cell>
          <cell r="V1955" t="str">
            <v>K</v>
          </cell>
          <cell r="W1955" t="str">
            <v>Multi-Sector</v>
          </cell>
          <cell r="X1955" t="str">
            <v>K0</v>
          </cell>
          <cell r="Y1955" t="str">
            <v>Multi-Sector</v>
          </cell>
          <cell r="Z1955" t="str">
            <v>K00</v>
          </cell>
          <cell r="AA1955" t="str">
            <v>Multi-Sector</v>
          </cell>
          <cell r="AB1955" t="str">
            <v>5500</v>
          </cell>
          <cell r="AC1955" t="str">
            <v>43</v>
          </cell>
          <cell r="AD1955" t="str">
            <v>COMP</v>
          </cell>
        </row>
        <row r="1956">
          <cell r="A1956" t="str">
            <v>P-Z1-K00-071</v>
          </cell>
          <cell r="B1956" t="str">
            <v>2100155030621</v>
          </cell>
          <cell r="C1956" t="str">
            <v>Multi-Countries</v>
          </cell>
          <cell r="D1956" t="str">
            <v/>
          </cell>
          <cell r="E1956">
            <v>6312941.8899999997</v>
          </cell>
          <cell r="F1956">
            <v>3268278.6700000004</v>
          </cell>
          <cell r="G1956" t="str">
            <v/>
          </cell>
          <cell r="H1956">
            <v>281120.42</v>
          </cell>
          <cell r="I1956" t="str">
            <v/>
          </cell>
          <cell r="J1956" t="str">
            <v/>
          </cell>
          <cell r="K1956" t="str">
            <v/>
          </cell>
          <cell r="L1956" t="str">
            <v/>
          </cell>
          <cell r="M1956">
            <v>9862340.9800000004</v>
          </cell>
          <cell r="Q1956" t="str">
            <v>SOV</v>
          </cell>
          <cell r="R1956">
            <v>1</v>
          </cell>
          <cell r="T1956" t="str">
            <v>MULTINATIONAL PROGRAM FOR STATISTICAL CAPACITY BUILDING FOR</v>
          </cell>
          <cell r="U1956" t="str">
            <v>ECST2</v>
          </cell>
          <cell r="V1956" t="str">
            <v>K</v>
          </cell>
          <cell r="W1956" t="str">
            <v>Multi-Sector</v>
          </cell>
          <cell r="X1956" t="str">
            <v>K0</v>
          </cell>
          <cell r="Y1956" t="str">
            <v>Multi-Sector</v>
          </cell>
          <cell r="Z1956" t="str">
            <v>K00</v>
          </cell>
          <cell r="AA1956" t="str">
            <v>Multi-Sector</v>
          </cell>
          <cell r="AB1956" t="str">
            <v>2100</v>
          </cell>
          <cell r="AC1956" t="str">
            <v>41</v>
          </cell>
          <cell r="AD1956" t="str">
            <v>COMP</v>
          </cell>
        </row>
        <row r="1957">
          <cell r="A1957" t="str">
            <v>P-Z1-K00-081</v>
          </cell>
          <cell r="B1957" t="str">
            <v>2100155032417</v>
          </cell>
          <cell r="C1957" t="str">
            <v>Multi-Countries</v>
          </cell>
          <cell r="D1957" t="str">
            <v/>
          </cell>
          <cell r="E1957">
            <v>622165.56999999995</v>
          </cell>
          <cell r="F1957" t="str">
            <v/>
          </cell>
          <cell r="G1957">
            <v>557396.23</v>
          </cell>
          <cell r="H1957">
            <v>1485435.76</v>
          </cell>
          <cell r="I1957" t="str">
            <v/>
          </cell>
          <cell r="J1957" t="str">
            <v/>
          </cell>
          <cell r="K1957" t="str">
            <v/>
          </cell>
          <cell r="L1957" t="str">
            <v/>
          </cell>
          <cell r="M1957">
            <v>2664997.5599999996</v>
          </cell>
          <cell r="Q1957" t="str">
            <v>SOV</v>
          </cell>
          <cell r="R1957">
            <v>1</v>
          </cell>
          <cell r="T1957" t="str">
            <v>MULTINATIONAL - REGIONAL INSTITUTIONAL SUPPORT PROJECT ON PU</v>
          </cell>
          <cell r="U1957" t="str">
            <v>ECGF2</v>
          </cell>
          <cell r="V1957" t="str">
            <v>K</v>
          </cell>
          <cell r="W1957" t="str">
            <v>Multi-Sector</v>
          </cell>
          <cell r="X1957" t="str">
            <v>K0</v>
          </cell>
          <cell r="Y1957" t="str">
            <v>Multi-Sector</v>
          </cell>
          <cell r="Z1957" t="str">
            <v>K00</v>
          </cell>
          <cell r="AA1957" t="str">
            <v>Multi-Sector</v>
          </cell>
          <cell r="AB1957" t="str">
            <v>2100</v>
          </cell>
          <cell r="AC1957" t="str">
            <v>40</v>
          </cell>
          <cell r="AD1957" t="str">
            <v>COMP</v>
          </cell>
        </row>
        <row r="1958">
          <cell r="A1958" t="str">
            <v>P-Z1-K00-083</v>
          </cell>
          <cell r="B1958" t="str">
            <v>5900155010601</v>
          </cell>
          <cell r="C1958" t="str">
            <v>Multi-Countries</v>
          </cell>
          <cell r="D1958" t="str">
            <v/>
          </cell>
          <cell r="E1958" t="str">
            <v/>
          </cell>
          <cell r="F1958">
            <v>9000000</v>
          </cell>
          <cell r="G1958" t="str">
            <v/>
          </cell>
          <cell r="H1958">
            <v>7000000</v>
          </cell>
          <cell r="I1958" t="str">
            <v/>
          </cell>
          <cell r="J1958" t="str">
            <v/>
          </cell>
          <cell r="K1958" t="str">
            <v/>
          </cell>
          <cell r="L1958" t="str">
            <v/>
          </cell>
          <cell r="M1958">
            <v>16000000</v>
          </cell>
          <cell r="Q1958" t="str">
            <v>SOV</v>
          </cell>
          <cell r="R1958">
            <v>1</v>
          </cell>
          <cell r="T1958" t="str">
            <v>OPERATIONAL AND FINANCIAL SUPPORT TO THE ALSF UNDER PILLAR I</v>
          </cell>
          <cell r="U1958" t="str">
            <v>RDTS</v>
          </cell>
          <cell r="V1958" t="str">
            <v>K</v>
          </cell>
          <cell r="W1958" t="str">
            <v>Multi-Sector</v>
          </cell>
          <cell r="X1958" t="str">
            <v>K0</v>
          </cell>
          <cell r="Y1958" t="str">
            <v>Multi-Sector</v>
          </cell>
          <cell r="Z1958" t="str">
            <v>K00</v>
          </cell>
          <cell r="AA1958" t="str">
            <v>Multi-Sector</v>
          </cell>
          <cell r="AB1958" t="str">
            <v>5900</v>
          </cell>
          <cell r="AC1958" t="str">
            <v>83</v>
          </cell>
          <cell r="AD1958" t="str">
            <v>CLSD</v>
          </cell>
        </row>
        <row r="1959">
          <cell r="A1959" t="str">
            <v>P-Z1-K00-084</v>
          </cell>
          <cell r="B1959" t="str">
            <v>2100155036916</v>
          </cell>
          <cell r="C1959" t="str">
            <v>Multi-Countries</v>
          </cell>
          <cell r="D1959" t="str">
            <v/>
          </cell>
          <cell r="E1959" t="str">
            <v/>
          </cell>
          <cell r="F1959" t="str">
            <v/>
          </cell>
          <cell r="G1959">
            <v>188501.13999999998</v>
          </cell>
          <cell r="H1959">
            <v>62233.08</v>
          </cell>
          <cell r="I1959">
            <v>76260.490000000005</v>
          </cell>
          <cell r="J1959">
            <v>881163.4</v>
          </cell>
          <cell r="K1959">
            <v>189466.68999999997</v>
          </cell>
          <cell r="L1959">
            <v>18095.59</v>
          </cell>
          <cell r="M1959">
            <v>1415720.39</v>
          </cell>
          <cell r="Q1959" t="str">
            <v>SOV</v>
          </cell>
          <cell r="R1959">
            <v>1</v>
          </cell>
          <cell r="T1959" t="str">
            <v>AFRICAN PEER REVIEW MECHANISM (APRM) INSTITUTIONAL SUPPORT P</v>
          </cell>
          <cell r="U1959" t="str">
            <v>ECGF2</v>
          </cell>
          <cell r="V1959" t="str">
            <v>K</v>
          </cell>
          <cell r="W1959" t="str">
            <v>Multi-Sector</v>
          </cell>
          <cell r="X1959" t="str">
            <v>K0</v>
          </cell>
          <cell r="Y1959" t="str">
            <v>Multi-Sector</v>
          </cell>
          <cell r="Z1959" t="str">
            <v>K00</v>
          </cell>
          <cell r="AA1959" t="str">
            <v>Multi-Sector</v>
          </cell>
          <cell r="AB1959" t="str">
            <v>2100</v>
          </cell>
          <cell r="AC1959" t="str">
            <v>40</v>
          </cell>
          <cell r="AD1959" t="str">
            <v>OnGo</v>
          </cell>
        </row>
        <row r="1960">
          <cell r="A1960" t="str">
            <v>P-Z1-K00-091</v>
          </cell>
          <cell r="B1960" t="str">
            <v>5000199005818</v>
          </cell>
          <cell r="C1960" t="str">
            <v>Multi-Countries</v>
          </cell>
          <cell r="D1960" t="str">
            <v/>
          </cell>
          <cell r="E1960" t="str">
            <v/>
          </cell>
          <cell r="F1960" t="str">
            <v/>
          </cell>
          <cell r="G1960" t="str">
            <v/>
          </cell>
          <cell r="H1960" t="str">
            <v/>
          </cell>
          <cell r="I1960" t="str">
            <v/>
          </cell>
          <cell r="J1960" t="str">
            <v/>
          </cell>
          <cell r="K1960" t="str">
            <v/>
          </cell>
          <cell r="L1960" t="str">
            <v/>
          </cell>
          <cell r="M1960">
            <v>0</v>
          </cell>
          <cell r="Q1960" t="str">
            <v>SOV</v>
          </cell>
          <cell r="R1960">
            <v>1</v>
          </cell>
          <cell r="T1960" t="str">
            <v>EMERGENCY HUMANITARIAN RELIEF ASSISTANCE FOR TROPICAL CYCLON</v>
          </cell>
          <cell r="U1960" t="str">
            <v>AHAI6</v>
          </cell>
          <cell r="V1960" t="str">
            <v>K</v>
          </cell>
          <cell r="W1960" t="str">
            <v>Multi-Sector</v>
          </cell>
          <cell r="X1960" t="str">
            <v>K0</v>
          </cell>
          <cell r="Y1960" t="str">
            <v>Multi-Sector</v>
          </cell>
          <cell r="Z1960" t="str">
            <v>K00</v>
          </cell>
          <cell r="AA1960" t="str">
            <v>Multi-Sector</v>
          </cell>
          <cell r="AB1960" t="str">
            <v>5000</v>
          </cell>
          <cell r="AC1960" t="str">
            <v>50</v>
          </cell>
          <cell r="AD1960" t="str">
            <v>APVD</v>
          </cell>
        </row>
        <row r="1961">
          <cell r="A1961" t="str">
            <v>P-Z1-K00-092</v>
          </cell>
          <cell r="B1961" t="str">
            <v>5900155015203</v>
          </cell>
          <cell r="C1961" t="str">
            <v>Multi-Countries</v>
          </cell>
          <cell r="D1961" t="str">
            <v/>
          </cell>
          <cell r="E1961" t="str">
            <v/>
          </cell>
          <cell r="F1961" t="str">
            <v/>
          </cell>
          <cell r="G1961" t="str">
            <v/>
          </cell>
          <cell r="H1961" t="str">
            <v/>
          </cell>
          <cell r="I1961">
            <v>90521.860000000015</v>
          </cell>
          <cell r="J1961">
            <v>35751.86</v>
          </cell>
          <cell r="K1961">
            <v>98663.57</v>
          </cell>
          <cell r="L1961">
            <v>18879.88</v>
          </cell>
          <cell r="M1961">
            <v>243817.17000000004</v>
          </cell>
          <cell r="Q1961" t="str">
            <v>SOV</v>
          </cell>
          <cell r="R1961">
            <v>1</v>
          </cell>
          <cell r="T1961" t="str">
            <v>JEWELRY MANUFACTURING FOR JOB CREATION AND CAPACITY BUILDING</v>
          </cell>
          <cell r="U1961" t="str">
            <v>AHGC1</v>
          </cell>
          <cell r="V1961" t="str">
            <v>K</v>
          </cell>
          <cell r="W1961" t="str">
            <v>Multi-Sector</v>
          </cell>
          <cell r="X1961" t="str">
            <v>K0</v>
          </cell>
          <cell r="Y1961" t="str">
            <v>Multi-Sector</v>
          </cell>
          <cell r="Z1961" t="str">
            <v>K00</v>
          </cell>
          <cell r="AA1961" t="str">
            <v>Multi-Sector</v>
          </cell>
          <cell r="AB1961" t="str">
            <v>5900</v>
          </cell>
          <cell r="AC1961" t="str">
            <v>84</v>
          </cell>
          <cell r="AD1961" t="str">
            <v>OnGo</v>
          </cell>
        </row>
        <row r="1962">
          <cell r="A1962" t="str">
            <v>P-Z1-K00-094</v>
          </cell>
          <cell r="B1962" t="str">
            <v>5000199005868</v>
          </cell>
          <cell r="C1962" t="str">
            <v>Multi-Countries</v>
          </cell>
          <cell r="D1962" t="str">
            <v/>
          </cell>
          <cell r="E1962" t="str">
            <v/>
          </cell>
          <cell r="F1962" t="str">
            <v/>
          </cell>
          <cell r="G1962" t="str">
            <v/>
          </cell>
          <cell r="H1962" t="str">
            <v/>
          </cell>
          <cell r="I1962" t="str">
            <v/>
          </cell>
          <cell r="J1962" t="str">
            <v/>
          </cell>
          <cell r="K1962" t="str">
            <v/>
          </cell>
          <cell r="L1962" t="str">
            <v/>
          </cell>
          <cell r="M1962">
            <v>0</v>
          </cell>
          <cell r="Q1962" t="str">
            <v>SOV</v>
          </cell>
          <cell r="R1962">
            <v>1</v>
          </cell>
          <cell r="T1962" t="str">
            <v>HUMANITARIAN RELIEF ASSISTANCE RELATED TO THE 2019 TROPICAL</v>
          </cell>
          <cell r="U1962" t="str">
            <v>AHAI6</v>
          </cell>
          <cell r="V1962" t="str">
            <v>K</v>
          </cell>
          <cell r="W1962" t="str">
            <v>Multi-Sector</v>
          </cell>
          <cell r="X1962" t="str">
            <v>K0</v>
          </cell>
          <cell r="Y1962" t="str">
            <v>Multi-Sector</v>
          </cell>
          <cell r="Z1962" t="str">
            <v>K00</v>
          </cell>
          <cell r="AA1962" t="str">
            <v>Multi-Sector</v>
          </cell>
          <cell r="AB1962" t="str">
            <v>5000</v>
          </cell>
          <cell r="AC1962" t="str">
            <v>50</v>
          </cell>
          <cell r="AD1962" t="str">
            <v>COMP</v>
          </cell>
        </row>
        <row r="1963">
          <cell r="A1963" t="str">
            <v>P-Z1-K00-095</v>
          </cell>
          <cell r="B1963" t="str">
            <v>5000199005869</v>
          </cell>
          <cell r="C1963" t="str">
            <v>Multi-Countries</v>
          </cell>
          <cell r="D1963" t="str">
            <v/>
          </cell>
          <cell r="E1963" t="str">
            <v/>
          </cell>
          <cell r="F1963" t="str">
            <v/>
          </cell>
          <cell r="G1963" t="str">
            <v/>
          </cell>
          <cell r="H1963" t="str">
            <v/>
          </cell>
          <cell r="I1963" t="str">
            <v/>
          </cell>
          <cell r="J1963" t="str">
            <v/>
          </cell>
          <cell r="K1963" t="str">
            <v/>
          </cell>
          <cell r="L1963" t="str">
            <v/>
          </cell>
          <cell r="M1963">
            <v>0</v>
          </cell>
          <cell r="Q1963" t="str">
            <v>SOV</v>
          </cell>
          <cell r="R1963">
            <v>1</v>
          </cell>
          <cell r="T1963" t="str">
            <v>EMERGENCY HUMANITARIAN RELIEF ASSISTANCE RELATED TO THE 2019</v>
          </cell>
          <cell r="U1963" t="str">
            <v>AHAI6</v>
          </cell>
          <cell r="V1963" t="str">
            <v>K</v>
          </cell>
          <cell r="W1963" t="str">
            <v>Multi-Sector</v>
          </cell>
          <cell r="X1963" t="str">
            <v>K0</v>
          </cell>
          <cell r="Y1963" t="str">
            <v>Multi-Sector</v>
          </cell>
          <cell r="Z1963" t="str">
            <v>K00</v>
          </cell>
          <cell r="AA1963" t="str">
            <v>Multi-Sector</v>
          </cell>
          <cell r="AB1963" t="str">
            <v>5000</v>
          </cell>
          <cell r="AC1963" t="str">
            <v>50</v>
          </cell>
          <cell r="AD1963" t="str">
            <v>APVD</v>
          </cell>
        </row>
        <row r="1964">
          <cell r="A1964" t="str">
            <v>P-Z1-K00-096</v>
          </cell>
          <cell r="B1964" t="str">
            <v>2100155039967</v>
          </cell>
          <cell r="C1964" t="str">
            <v>Multi-Countries</v>
          </cell>
          <cell r="D1964" t="str">
            <v/>
          </cell>
          <cell r="E1964" t="str">
            <v/>
          </cell>
          <cell r="F1964" t="str">
            <v/>
          </cell>
          <cell r="G1964" t="str">
            <v/>
          </cell>
          <cell r="H1964">
            <v>2835000</v>
          </cell>
          <cell r="I1964" t="str">
            <v/>
          </cell>
          <cell r="J1964" t="str">
            <v/>
          </cell>
          <cell r="K1964">
            <v>2268000</v>
          </cell>
          <cell r="L1964">
            <v>567000</v>
          </cell>
          <cell r="M1964">
            <v>5670000</v>
          </cell>
          <cell r="Q1964" t="str">
            <v>SOV</v>
          </cell>
          <cell r="R1964">
            <v>0.33333333333333331</v>
          </cell>
          <cell r="T1964" t="str">
            <v>POST CYCLONE IDAI EMERGENCY RECOVERY AND RESILIENCE PROGRAMM</v>
          </cell>
          <cell r="U1964" t="str">
            <v>AHWS2</v>
          </cell>
          <cell r="V1964" t="str">
            <v>K</v>
          </cell>
          <cell r="W1964" t="str">
            <v>Multi-Sector</v>
          </cell>
          <cell r="X1964" t="str">
            <v>K0</v>
          </cell>
          <cell r="Y1964" t="str">
            <v>Multi-Sector</v>
          </cell>
          <cell r="Z1964" t="str">
            <v>K00</v>
          </cell>
          <cell r="AA1964" t="str">
            <v>Multi-Sector</v>
          </cell>
          <cell r="AB1964" t="str">
            <v>2100</v>
          </cell>
          <cell r="AC1964" t="str">
            <v>40</v>
          </cell>
          <cell r="AD1964" t="str">
            <v>OnGo</v>
          </cell>
        </row>
        <row r="1965">
          <cell r="A1965" t="str">
            <v>P-Z1-K00-096</v>
          </cell>
          <cell r="B1965" t="str">
            <v>5900155015601</v>
          </cell>
          <cell r="C1965" t="str">
            <v>Multi-Countries</v>
          </cell>
          <cell r="D1965" t="str">
            <v/>
          </cell>
          <cell r="E1965" t="str">
            <v/>
          </cell>
          <cell r="F1965" t="str">
            <v/>
          </cell>
          <cell r="G1965" t="str">
            <v/>
          </cell>
          <cell r="H1965">
            <v>3500000</v>
          </cell>
          <cell r="I1965" t="str">
            <v/>
          </cell>
          <cell r="J1965" t="str">
            <v/>
          </cell>
          <cell r="K1965">
            <v>2800000</v>
          </cell>
          <cell r="L1965">
            <v>700000</v>
          </cell>
          <cell r="M1965">
            <v>7000000</v>
          </cell>
          <cell r="Q1965" t="str">
            <v>SOV</v>
          </cell>
          <cell r="R1965">
            <v>0.33333333333333331</v>
          </cell>
          <cell r="T1965" t="str">
            <v>POST CYCLONE IDAI EMERGENCY RECOVERY AND RESILIENCE PROGRAMM</v>
          </cell>
          <cell r="U1965" t="str">
            <v>AHWS2</v>
          </cell>
          <cell r="V1965" t="str">
            <v>K</v>
          </cell>
          <cell r="W1965" t="str">
            <v>Multi-Sector</v>
          </cell>
          <cell r="X1965" t="str">
            <v>K0</v>
          </cell>
          <cell r="Y1965" t="str">
            <v>Multi-Sector</v>
          </cell>
          <cell r="Z1965" t="str">
            <v>K00</v>
          </cell>
          <cell r="AA1965" t="str">
            <v>Multi-Sector</v>
          </cell>
          <cell r="AB1965" t="str">
            <v>5900</v>
          </cell>
          <cell r="AC1965" t="str">
            <v>40</v>
          </cell>
          <cell r="AD1965" t="str">
            <v>OnGo</v>
          </cell>
        </row>
        <row r="1966">
          <cell r="A1966" t="str">
            <v>P-Z1-K00-096</v>
          </cell>
          <cell r="B1966" t="str">
            <v>5900155015602</v>
          </cell>
          <cell r="C1966" t="str">
            <v>Multi-Countries</v>
          </cell>
          <cell r="D1966" t="str">
            <v/>
          </cell>
          <cell r="E1966" t="str">
            <v/>
          </cell>
          <cell r="F1966" t="str">
            <v/>
          </cell>
          <cell r="G1966" t="str">
            <v/>
          </cell>
          <cell r="H1966">
            <v>2500000</v>
          </cell>
          <cell r="I1966" t="str">
            <v/>
          </cell>
          <cell r="J1966" t="str">
            <v/>
          </cell>
          <cell r="K1966">
            <v>2000000</v>
          </cell>
          <cell r="L1966">
            <v>500000</v>
          </cell>
          <cell r="M1966">
            <v>5000000</v>
          </cell>
          <cell r="Q1966" t="str">
            <v>SOV</v>
          </cell>
          <cell r="R1966">
            <v>0.33333333333333331</v>
          </cell>
          <cell r="T1966" t="str">
            <v>POST CYCLONE IDAI EMERGENCY RECOVERY AND RESILIENCE PROGRAMM</v>
          </cell>
          <cell r="U1966" t="str">
            <v>AHWS2</v>
          </cell>
          <cell r="V1966" t="str">
            <v>K</v>
          </cell>
          <cell r="W1966" t="str">
            <v>Multi-Sector</v>
          </cell>
          <cell r="X1966" t="str">
            <v>K0</v>
          </cell>
          <cell r="Y1966" t="str">
            <v>Multi-Sector</v>
          </cell>
          <cell r="Z1966" t="str">
            <v>K00</v>
          </cell>
          <cell r="AA1966" t="str">
            <v>Multi-Sector</v>
          </cell>
          <cell r="AB1966" t="str">
            <v>5900</v>
          </cell>
          <cell r="AC1966" t="str">
            <v>84</v>
          </cell>
          <cell r="AD1966" t="str">
            <v>OnGo</v>
          </cell>
        </row>
        <row r="1967">
          <cell r="A1967" t="str">
            <v>P-Z1-K00-099</v>
          </cell>
          <cell r="B1967" t="str">
            <v>2100155040967</v>
          </cell>
          <cell r="C1967" t="str">
            <v>Multi-Countries</v>
          </cell>
          <cell r="D1967" t="str">
            <v/>
          </cell>
          <cell r="E1967" t="str">
            <v/>
          </cell>
          <cell r="F1967" t="str">
            <v/>
          </cell>
          <cell r="G1967" t="str">
            <v/>
          </cell>
          <cell r="H1967" t="str">
            <v/>
          </cell>
          <cell r="I1967" t="str">
            <v/>
          </cell>
          <cell r="J1967">
            <v>1232339.55</v>
          </cell>
          <cell r="K1967">
            <v>3888357.84</v>
          </cell>
          <cell r="L1967">
            <v>3402226.59</v>
          </cell>
          <cell r="M1967">
            <v>8522923.9800000004</v>
          </cell>
          <cell r="Q1967" t="str">
            <v>SOV</v>
          </cell>
          <cell r="R1967">
            <v>1</v>
          </cell>
          <cell r="T1967" t="str">
            <v>STATISTICAL CAPACITY BUILDING PROGRAM, PHASE V (SCB-5)</v>
          </cell>
          <cell r="U1967" t="str">
            <v>ECST2</v>
          </cell>
          <cell r="V1967" t="str">
            <v>K</v>
          </cell>
          <cell r="W1967" t="str">
            <v>Multi-Sector</v>
          </cell>
          <cell r="X1967" t="str">
            <v>K0</v>
          </cell>
          <cell r="Y1967" t="str">
            <v>Multi-Sector</v>
          </cell>
          <cell r="Z1967" t="str">
            <v>K00</v>
          </cell>
          <cell r="AA1967" t="str">
            <v>Multi-Sector</v>
          </cell>
          <cell r="AB1967" t="str">
            <v>2100</v>
          </cell>
          <cell r="AC1967" t="str">
            <v>40</v>
          </cell>
          <cell r="AD1967" t="str">
            <v>OnGo</v>
          </cell>
        </row>
        <row r="1968">
          <cell r="A1968" t="str">
            <v>P-Z1-K00-101</v>
          </cell>
          <cell r="B1968" t="str">
            <v>5110155000762</v>
          </cell>
          <cell r="C1968" t="str">
            <v>Multi-Countries</v>
          </cell>
          <cell r="D1968" t="str">
            <v/>
          </cell>
          <cell r="E1968" t="str">
            <v/>
          </cell>
          <cell r="F1968" t="str">
            <v/>
          </cell>
          <cell r="G1968" t="str">
            <v/>
          </cell>
          <cell r="H1968" t="str">
            <v/>
          </cell>
          <cell r="I1968">
            <v>950289.31</v>
          </cell>
          <cell r="J1968">
            <v>909105.6</v>
          </cell>
          <cell r="K1968">
            <v>339210.32</v>
          </cell>
          <cell r="L1968" t="str">
            <v/>
          </cell>
          <cell r="M1968">
            <v>2198605.23</v>
          </cell>
          <cell r="Q1968" t="str">
            <v>SOV</v>
          </cell>
          <cell r="R1968">
            <v>1</v>
          </cell>
          <cell r="T1968" t="str">
            <v>EUROPEAN COMMISSION SUPPORT TO AFRICAN LEGAL SUPPORT FACILIT</v>
          </cell>
          <cell r="U1968" t="str">
            <v>FIST1</v>
          </cell>
          <cell r="V1968" t="str">
            <v>K</v>
          </cell>
          <cell r="W1968" t="str">
            <v>Multi-Sector</v>
          </cell>
          <cell r="X1968" t="str">
            <v>K0</v>
          </cell>
          <cell r="Y1968" t="str">
            <v>Multi-Sector</v>
          </cell>
          <cell r="Z1968" t="str">
            <v>K00</v>
          </cell>
          <cell r="AA1968" t="str">
            <v>Multi-Sector</v>
          </cell>
          <cell r="AB1968" t="str">
            <v>5110</v>
          </cell>
          <cell r="AC1968" t="str">
            <v>41</v>
          </cell>
          <cell r="AD1968" t="str">
            <v>OnGo</v>
          </cell>
        </row>
        <row r="1969">
          <cell r="A1969" t="str">
            <v>P-Z1-K00-102</v>
          </cell>
          <cell r="B1969" t="str">
            <v>5900155016451</v>
          </cell>
          <cell r="C1969" t="str">
            <v>Multi-Countries</v>
          </cell>
          <cell r="D1969" t="str">
            <v/>
          </cell>
          <cell r="E1969" t="str">
            <v/>
          </cell>
          <cell r="F1969" t="str">
            <v/>
          </cell>
          <cell r="G1969" t="str">
            <v/>
          </cell>
          <cell r="H1969" t="str">
            <v/>
          </cell>
          <cell r="I1969" t="str">
            <v/>
          </cell>
          <cell r="J1969">
            <v>1144000</v>
          </cell>
          <cell r="K1969">
            <v>856000</v>
          </cell>
          <cell r="L1969" t="str">
            <v/>
          </cell>
          <cell r="M1969">
            <v>2000000</v>
          </cell>
          <cell r="Q1969" t="str">
            <v>SOV</v>
          </cell>
          <cell r="R1969">
            <v>1</v>
          </cell>
          <cell r="T1969" t="str">
            <v>RENFORCEMENT DES CAPACITES DE LA COMMISSION DU BASSIN DU LAC</v>
          </cell>
          <cell r="U1969" t="str">
            <v>RDTS</v>
          </cell>
          <cell r="V1969" t="str">
            <v>K</v>
          </cell>
          <cell r="W1969" t="str">
            <v>Multi-Sector</v>
          </cell>
          <cell r="X1969" t="str">
            <v>K0</v>
          </cell>
          <cell r="Y1969" t="str">
            <v>Multi-Sector</v>
          </cell>
          <cell r="Z1969" t="str">
            <v>K00</v>
          </cell>
          <cell r="AA1969" t="str">
            <v>Multi-Sector</v>
          </cell>
          <cell r="AB1969" t="str">
            <v>5900</v>
          </cell>
          <cell r="AC1969" t="str">
            <v>84</v>
          </cell>
          <cell r="AD1969" t="str">
            <v>OnGo</v>
          </cell>
        </row>
        <row r="1970">
          <cell r="A1970" t="str">
            <v>P-Z1-K00-103</v>
          </cell>
          <cell r="B1970" t="str">
            <v>2100155040747</v>
          </cell>
          <cell r="C1970" t="str">
            <v>Multi-Countries</v>
          </cell>
          <cell r="D1970" t="str">
            <v/>
          </cell>
          <cell r="E1970" t="str">
            <v/>
          </cell>
          <cell r="F1970" t="str">
            <v/>
          </cell>
          <cell r="G1970" t="str">
            <v/>
          </cell>
          <cell r="H1970" t="str">
            <v/>
          </cell>
          <cell r="I1970">
            <v>10980000</v>
          </cell>
          <cell r="J1970" t="str">
            <v/>
          </cell>
          <cell r="K1970" t="str">
            <v/>
          </cell>
          <cell r="L1970" t="str">
            <v/>
          </cell>
          <cell r="M1970">
            <v>10980000</v>
          </cell>
          <cell r="Q1970" t="str">
            <v>SOV</v>
          </cell>
          <cell r="R1970">
            <v>0.5</v>
          </cell>
          <cell r="T1970" t="str">
            <v>SOMALIA- CRISIS RESPONSE SUPPORT PROGRAMME FOR NATIONAL AND</v>
          </cell>
          <cell r="U1970" t="str">
            <v>ECGF2</v>
          </cell>
          <cell r="V1970" t="str">
            <v>K</v>
          </cell>
          <cell r="W1970" t="str">
            <v>Multi-Sector</v>
          </cell>
          <cell r="X1970" t="str">
            <v>K0</v>
          </cell>
          <cell r="Y1970" t="str">
            <v>Multi-Sector</v>
          </cell>
          <cell r="Z1970" t="str">
            <v>K00</v>
          </cell>
          <cell r="AA1970" t="str">
            <v>Multi-Sector</v>
          </cell>
          <cell r="AB1970" t="str">
            <v>2100</v>
          </cell>
          <cell r="AC1970" t="str">
            <v>21</v>
          </cell>
          <cell r="AD1970" t="str">
            <v>COMP</v>
          </cell>
        </row>
        <row r="1971">
          <cell r="A1971" t="str">
            <v>P-Z1-K00-103</v>
          </cell>
          <cell r="B1971" t="str">
            <v>5900155016269</v>
          </cell>
          <cell r="C1971" t="str">
            <v>Multi-Countries</v>
          </cell>
          <cell r="D1971" t="str">
            <v/>
          </cell>
          <cell r="E1971" t="str">
            <v/>
          </cell>
          <cell r="F1971" t="str">
            <v/>
          </cell>
          <cell r="G1971" t="str">
            <v/>
          </cell>
          <cell r="H1971" t="str">
            <v/>
          </cell>
          <cell r="I1971">
            <v>7320000</v>
          </cell>
          <cell r="J1971" t="str">
            <v/>
          </cell>
          <cell r="K1971" t="str">
            <v/>
          </cell>
          <cell r="L1971" t="str">
            <v/>
          </cell>
          <cell r="M1971">
            <v>7320000</v>
          </cell>
          <cell r="Q1971" t="str">
            <v>SOV</v>
          </cell>
          <cell r="R1971">
            <v>0.5</v>
          </cell>
          <cell r="T1971" t="str">
            <v>SOMALIA- CRISIS RESPONSE SUPPORT PROGRAMME FOR NATIONAL AND</v>
          </cell>
          <cell r="U1971" t="str">
            <v>ECGF2</v>
          </cell>
          <cell r="V1971" t="str">
            <v>K</v>
          </cell>
          <cell r="W1971" t="str">
            <v>Multi-Sector</v>
          </cell>
          <cell r="X1971" t="str">
            <v>K0</v>
          </cell>
          <cell r="Y1971" t="str">
            <v>Multi-Sector</v>
          </cell>
          <cell r="Z1971" t="str">
            <v>K00</v>
          </cell>
          <cell r="AA1971" t="str">
            <v>Multi-Sector</v>
          </cell>
          <cell r="AB1971" t="str">
            <v>5900</v>
          </cell>
          <cell r="AC1971" t="str">
            <v>21</v>
          </cell>
          <cell r="AD1971" t="str">
            <v>COMP</v>
          </cell>
        </row>
        <row r="1972">
          <cell r="A1972" t="str">
            <v>P-Z1-K00-106</v>
          </cell>
          <cell r="B1972" t="str">
            <v>2100155040746</v>
          </cell>
          <cell r="C1972" t="str">
            <v>Multi-Countries</v>
          </cell>
          <cell r="D1972" t="str">
            <v/>
          </cell>
          <cell r="E1972" t="str">
            <v/>
          </cell>
          <cell r="F1972" t="str">
            <v/>
          </cell>
          <cell r="G1972" t="str">
            <v/>
          </cell>
          <cell r="H1972" t="str">
            <v/>
          </cell>
          <cell r="I1972">
            <v>30000000</v>
          </cell>
          <cell r="J1972" t="str">
            <v/>
          </cell>
          <cell r="K1972" t="str">
            <v/>
          </cell>
          <cell r="L1972" t="str">
            <v/>
          </cell>
          <cell r="M1972">
            <v>30000000</v>
          </cell>
          <cell r="Q1972" t="str">
            <v>SOV</v>
          </cell>
          <cell r="R1972">
            <v>1</v>
          </cell>
          <cell r="T1972" t="str">
            <v>DJIBOUTI-PROGRAMME D’APPUI EN REPONSE A LA CRISE POUR L’ATTE</v>
          </cell>
          <cell r="U1972" t="str">
            <v>ECGF</v>
          </cell>
          <cell r="V1972" t="str">
            <v>K</v>
          </cell>
          <cell r="W1972" t="str">
            <v>Multi-Sector</v>
          </cell>
          <cell r="X1972" t="str">
            <v>K0</v>
          </cell>
          <cell r="Y1972" t="str">
            <v>Multi-Sector</v>
          </cell>
          <cell r="Z1972" t="str">
            <v>K00</v>
          </cell>
          <cell r="AA1972" t="str">
            <v>Multi-Sector</v>
          </cell>
          <cell r="AB1972" t="str">
            <v>2100</v>
          </cell>
          <cell r="AC1972" t="str">
            <v>20</v>
          </cell>
          <cell r="AD1972" t="str">
            <v>CLSD</v>
          </cell>
        </row>
        <row r="1973">
          <cell r="A1973" t="str">
            <v>P-Z1-K00-112</v>
          </cell>
          <cell r="B1973" t="str">
            <v>5900155016456</v>
          </cell>
          <cell r="C1973" t="str">
            <v>Multi-Countries</v>
          </cell>
          <cell r="D1973" t="str">
            <v/>
          </cell>
          <cell r="E1973" t="str">
            <v/>
          </cell>
          <cell r="F1973" t="str">
            <v/>
          </cell>
          <cell r="G1973" t="str">
            <v/>
          </cell>
          <cell r="H1973" t="str">
            <v/>
          </cell>
          <cell r="I1973" t="str">
            <v/>
          </cell>
          <cell r="J1973">
            <v>7669765.4199999999</v>
          </cell>
          <cell r="K1973">
            <v>8330234.5800000001</v>
          </cell>
          <cell r="L1973" t="str">
            <v/>
          </cell>
          <cell r="M1973">
            <v>16000000</v>
          </cell>
          <cell r="Q1973" t="str">
            <v>SOV</v>
          </cell>
          <cell r="R1973">
            <v>1</v>
          </cell>
          <cell r="T1973" t="str">
            <v>OPERATIONAL AND FINANCIAL SUPPORT TO THE ALSF UNDER PILLAR I</v>
          </cell>
          <cell r="U1973" t="str">
            <v>RDTS</v>
          </cell>
          <cell r="V1973" t="str">
            <v>K</v>
          </cell>
          <cell r="W1973" t="str">
            <v>Multi-Sector</v>
          </cell>
          <cell r="X1973" t="str">
            <v>K0</v>
          </cell>
          <cell r="Y1973" t="str">
            <v>Multi-Sector</v>
          </cell>
          <cell r="Z1973" t="str">
            <v>K00</v>
          </cell>
          <cell r="AA1973" t="str">
            <v>Multi-Sector</v>
          </cell>
          <cell r="AB1973" t="str">
            <v>5900</v>
          </cell>
          <cell r="AC1973" t="str">
            <v>84</v>
          </cell>
          <cell r="AD1973" t="str">
            <v>OnGo</v>
          </cell>
        </row>
        <row r="1974">
          <cell r="A1974" t="str">
            <v>P-Z1-K00-113</v>
          </cell>
          <cell r="B1974" t="str">
            <v>5150155003702</v>
          </cell>
          <cell r="C1974" t="str">
            <v>Multi-Countries</v>
          </cell>
          <cell r="D1974" t="str">
            <v/>
          </cell>
          <cell r="E1974" t="str">
            <v/>
          </cell>
          <cell r="F1974" t="str">
            <v/>
          </cell>
          <cell r="G1974" t="str">
            <v/>
          </cell>
          <cell r="H1974" t="str">
            <v/>
          </cell>
          <cell r="I1974" t="str">
            <v/>
          </cell>
          <cell r="J1974" t="str">
            <v/>
          </cell>
          <cell r="K1974" t="str">
            <v/>
          </cell>
          <cell r="L1974" t="str">
            <v/>
          </cell>
          <cell r="M1974">
            <v>0</v>
          </cell>
          <cell r="Q1974" t="str">
            <v>SOV</v>
          </cell>
          <cell r="R1974">
            <v>1</v>
          </cell>
          <cell r="T1974" t="str">
            <v>SENEGAL- ETUDES CORRIDOR ÉCONOMIQUE ENTRE NOUADHIBOU –DAKAR</v>
          </cell>
          <cell r="U1974" t="str">
            <v>PICU6</v>
          </cell>
          <cell r="V1974" t="str">
            <v>K</v>
          </cell>
          <cell r="W1974" t="str">
            <v>Multi-Sector</v>
          </cell>
          <cell r="X1974" t="str">
            <v>K0</v>
          </cell>
          <cell r="Y1974" t="str">
            <v>Multi-Sector</v>
          </cell>
          <cell r="Z1974" t="str">
            <v>K00</v>
          </cell>
          <cell r="AA1974" t="str">
            <v>Multi-Sector</v>
          </cell>
          <cell r="AB1974" t="str">
            <v>5150</v>
          </cell>
          <cell r="AC1974" t="str">
            <v>41</v>
          </cell>
          <cell r="AD1974" t="str">
            <v>APVD</v>
          </cell>
        </row>
        <row r="1975">
          <cell r="A1975" t="str">
            <v>P-Z1-K00-114</v>
          </cell>
          <cell r="B1975" t="str">
            <v>5700155003551</v>
          </cell>
          <cell r="C1975" t="str">
            <v>Multi-Countries</v>
          </cell>
          <cell r="D1975" t="str">
            <v/>
          </cell>
          <cell r="E1975" t="str">
            <v/>
          </cell>
          <cell r="F1975" t="str">
            <v/>
          </cell>
          <cell r="G1975" t="str">
            <v/>
          </cell>
          <cell r="H1975" t="str">
            <v/>
          </cell>
          <cell r="I1975" t="str">
            <v/>
          </cell>
          <cell r="J1975">
            <v>40968.5</v>
          </cell>
          <cell r="K1975">
            <v>108146.15</v>
          </cell>
          <cell r="L1975">
            <v>93740.059999999983</v>
          </cell>
          <cell r="M1975">
            <v>242854.70999999996</v>
          </cell>
          <cell r="Q1975" t="str">
            <v>SOV</v>
          </cell>
          <cell r="R1975">
            <v>1</v>
          </cell>
          <cell r="T1975" t="str">
            <v>LEVERAGING INVESTMENT FOR AFRICA FROM ASIAN PRIVATE CORPORAT</v>
          </cell>
          <cell r="U1975" t="str">
            <v>PINS2</v>
          </cell>
          <cell r="V1975" t="str">
            <v>K</v>
          </cell>
          <cell r="W1975" t="str">
            <v>Multi-Sector</v>
          </cell>
          <cell r="X1975" t="str">
            <v>K0</v>
          </cell>
          <cell r="Y1975" t="str">
            <v>Multi-Sector</v>
          </cell>
          <cell r="Z1975" t="str">
            <v>K00</v>
          </cell>
          <cell r="AA1975" t="str">
            <v>Multi-Sector</v>
          </cell>
          <cell r="AB1975" t="str">
            <v>5700</v>
          </cell>
          <cell r="AC1975" t="str">
            <v>41</v>
          </cell>
          <cell r="AD1975" t="str">
            <v>OnGo</v>
          </cell>
        </row>
        <row r="1976">
          <cell r="A1976" t="str">
            <v>P-Z1-K00-115</v>
          </cell>
          <cell r="B1976" t="str">
            <v>2100155041467</v>
          </cell>
          <cell r="C1976" t="str">
            <v>Multi-Countries</v>
          </cell>
          <cell r="D1976" t="str">
            <v/>
          </cell>
          <cell r="E1976" t="str">
            <v/>
          </cell>
          <cell r="F1976" t="str">
            <v/>
          </cell>
          <cell r="G1976" t="str">
            <v/>
          </cell>
          <cell r="H1976" t="str">
            <v/>
          </cell>
          <cell r="I1976" t="str">
            <v/>
          </cell>
          <cell r="J1976" t="str">
            <v/>
          </cell>
          <cell r="K1976">
            <v>791262.69</v>
          </cell>
          <cell r="L1976" t="str">
            <v/>
          </cell>
          <cell r="M1976">
            <v>791262.69</v>
          </cell>
          <cell r="Q1976" t="str">
            <v>SOV</v>
          </cell>
          <cell r="R1976">
            <v>1</v>
          </cell>
          <cell r="T1976" t="str">
            <v>EAC-CAPACITY BUILDING PROJECT</v>
          </cell>
          <cell r="U1976" t="str">
            <v>PITD1</v>
          </cell>
          <cell r="V1976" t="str">
            <v>K</v>
          </cell>
          <cell r="W1976" t="str">
            <v>Multi-Sector</v>
          </cell>
          <cell r="X1976" t="str">
            <v>K0</v>
          </cell>
          <cell r="Y1976" t="str">
            <v>Multi-Sector</v>
          </cell>
          <cell r="Z1976" t="str">
            <v>K00</v>
          </cell>
          <cell r="AA1976" t="str">
            <v>Multi-Sector</v>
          </cell>
          <cell r="AB1976" t="str">
            <v>2100</v>
          </cell>
          <cell r="AC1976" t="str">
            <v>41</v>
          </cell>
          <cell r="AD1976" t="str">
            <v>APVD</v>
          </cell>
        </row>
        <row r="1977">
          <cell r="A1977" t="str">
            <v>P-Z1-K00-116</v>
          </cell>
          <cell r="B1977" t="str">
            <v>2100155040933</v>
          </cell>
          <cell r="C1977" t="str">
            <v>Multi-Countries</v>
          </cell>
          <cell r="D1977" t="str">
            <v/>
          </cell>
          <cell r="E1977" t="str">
            <v/>
          </cell>
          <cell r="F1977" t="str">
            <v/>
          </cell>
          <cell r="G1977" t="str">
            <v/>
          </cell>
          <cell r="H1977" t="str">
            <v/>
          </cell>
          <cell r="I1977" t="str">
            <v/>
          </cell>
          <cell r="J1977" t="str">
            <v/>
          </cell>
          <cell r="K1977" t="str">
            <v/>
          </cell>
          <cell r="L1977" t="str">
            <v/>
          </cell>
          <cell r="M1977">
            <v>0</v>
          </cell>
          <cell r="Q1977" t="str">
            <v>SOV</v>
          </cell>
          <cell r="R1977">
            <v>1</v>
          </cell>
          <cell r="T1977" t="str">
            <v>SEED GRANT PRIVATE SECTOR CREDIT ENHANCEMENT FACILITY ADF 14</v>
          </cell>
          <cell r="U1977" t="str">
            <v>FIRM2</v>
          </cell>
          <cell r="V1977" t="str">
            <v>K</v>
          </cell>
          <cell r="W1977" t="str">
            <v>Multi-Sector</v>
          </cell>
          <cell r="X1977" t="str">
            <v>K0</v>
          </cell>
          <cell r="Y1977" t="str">
            <v>Multi-Sector</v>
          </cell>
          <cell r="Z1977" t="str">
            <v>K00</v>
          </cell>
          <cell r="AA1977" t="str">
            <v>Multi-Sector</v>
          </cell>
          <cell r="AB1977" t="str">
            <v>2100</v>
          </cell>
          <cell r="AC1977" t="str">
            <v>41</v>
          </cell>
          <cell r="AD1977" t="str">
            <v>APVD</v>
          </cell>
        </row>
        <row r="1978">
          <cell r="A1978" t="str">
            <v>P-Z1-K00-117</v>
          </cell>
          <cell r="B1978" t="str">
            <v>2100155041316</v>
          </cell>
          <cell r="C1978" t="str">
            <v>Multi-Countries</v>
          </cell>
          <cell r="D1978" t="str">
            <v/>
          </cell>
          <cell r="E1978" t="str">
            <v/>
          </cell>
          <cell r="F1978" t="str">
            <v/>
          </cell>
          <cell r="G1978" t="str">
            <v/>
          </cell>
          <cell r="H1978" t="str">
            <v/>
          </cell>
          <cell r="I1978" t="str">
            <v/>
          </cell>
          <cell r="J1978" t="str">
            <v/>
          </cell>
          <cell r="K1978">
            <v>672396.92</v>
          </cell>
          <cell r="L1978" t="str">
            <v/>
          </cell>
          <cell r="M1978">
            <v>672396.92</v>
          </cell>
          <cell r="Q1978" t="str">
            <v>SOV</v>
          </cell>
          <cell r="R1978">
            <v>1</v>
          </cell>
          <cell r="T1978" t="str">
            <v>ARSO-HARMONIZATION AND CERTIFICATION OF AFRICAN STANDARDS FO</v>
          </cell>
          <cell r="U1978" t="str">
            <v>PITD1</v>
          </cell>
          <cell r="V1978" t="str">
            <v>K</v>
          </cell>
          <cell r="W1978" t="str">
            <v>Multi-Sector</v>
          </cell>
          <cell r="X1978" t="str">
            <v>K0</v>
          </cell>
          <cell r="Y1978" t="str">
            <v>Multi-Sector</v>
          </cell>
          <cell r="Z1978" t="str">
            <v>K00</v>
          </cell>
          <cell r="AA1978" t="str">
            <v>Multi-Sector</v>
          </cell>
          <cell r="AB1978" t="str">
            <v>2100</v>
          </cell>
          <cell r="AC1978" t="str">
            <v>40</v>
          </cell>
          <cell r="AD1978" t="str">
            <v>APVD</v>
          </cell>
        </row>
        <row r="1979">
          <cell r="A1979" t="str">
            <v>P-Z1-K00-119</v>
          </cell>
          <cell r="B1979" t="str">
            <v>2100155041037</v>
          </cell>
          <cell r="C1979" t="str">
            <v>Multi-Countries</v>
          </cell>
          <cell r="D1979" t="str">
            <v/>
          </cell>
          <cell r="E1979" t="str">
            <v/>
          </cell>
          <cell r="F1979" t="str">
            <v/>
          </cell>
          <cell r="G1979" t="str">
            <v/>
          </cell>
          <cell r="H1979" t="str">
            <v/>
          </cell>
          <cell r="I1979" t="str">
            <v/>
          </cell>
          <cell r="J1979">
            <v>146060075.91999999</v>
          </cell>
          <cell r="K1979">
            <v>120000000</v>
          </cell>
          <cell r="L1979">
            <v>80000000</v>
          </cell>
          <cell r="M1979">
            <v>346060075.91999996</v>
          </cell>
          <cell r="Q1979" t="str">
            <v>SOV</v>
          </cell>
          <cell r="R1979">
            <v>1</v>
          </cell>
          <cell r="T1979" t="str">
            <v>TRANSITION SUPPORT FUND - ADF-14 ALLOCATION</v>
          </cell>
          <cell r="U1979" t="str">
            <v>RDTS</v>
          </cell>
          <cell r="V1979" t="str">
            <v>K</v>
          </cell>
          <cell r="W1979" t="str">
            <v>Multi-Sector</v>
          </cell>
          <cell r="X1979" t="str">
            <v>K0</v>
          </cell>
          <cell r="Y1979" t="str">
            <v>Multi-Sector</v>
          </cell>
          <cell r="Z1979" t="str">
            <v>K00</v>
          </cell>
          <cell r="AA1979" t="str">
            <v>Multi-Sector</v>
          </cell>
          <cell r="AB1979" t="str">
            <v>2100</v>
          </cell>
          <cell r="AC1979" t="str">
            <v>83</v>
          </cell>
          <cell r="AD1979" t="str">
            <v>OnGo</v>
          </cell>
        </row>
        <row r="1980">
          <cell r="A1980" t="str">
            <v>P-Z1-K00-122</v>
          </cell>
          <cell r="B1980" t="str">
            <v>2100155041317</v>
          </cell>
          <cell r="C1980" t="str">
            <v>Multi-Countries</v>
          </cell>
          <cell r="D1980" t="str">
            <v/>
          </cell>
          <cell r="E1980" t="str">
            <v/>
          </cell>
          <cell r="F1980" t="str">
            <v/>
          </cell>
          <cell r="G1980" t="str">
            <v/>
          </cell>
          <cell r="H1980" t="str">
            <v/>
          </cell>
          <cell r="I1980" t="str">
            <v/>
          </cell>
          <cell r="J1980" t="str">
            <v/>
          </cell>
          <cell r="K1980" t="str">
            <v/>
          </cell>
          <cell r="L1980">
            <v>367189.48</v>
          </cell>
          <cell r="M1980">
            <v>367189.48</v>
          </cell>
          <cell r="Q1980" t="str">
            <v>SOV</v>
          </cell>
          <cell r="R1980">
            <v>1</v>
          </cell>
          <cell r="T1980" t="str">
            <v>AU- CAPACITY BUILDING TO STRENGTHEN THE AFRICAN UNION COMMIS</v>
          </cell>
          <cell r="U1980" t="str">
            <v>RDRI</v>
          </cell>
          <cell r="V1980" t="str">
            <v>K</v>
          </cell>
          <cell r="W1980" t="str">
            <v>Multi-Sector</v>
          </cell>
          <cell r="X1980" t="str">
            <v>K0</v>
          </cell>
          <cell r="Y1980" t="str">
            <v>Multi-Sector</v>
          </cell>
          <cell r="Z1980" t="str">
            <v>K00</v>
          </cell>
          <cell r="AA1980" t="str">
            <v>Multi-Sector</v>
          </cell>
          <cell r="AB1980" t="str">
            <v>2100</v>
          </cell>
          <cell r="AC1980" t="str">
            <v>41</v>
          </cell>
          <cell r="AD1980" t="str">
            <v>APVD</v>
          </cell>
        </row>
        <row r="1981">
          <cell r="A1981" t="str">
            <v>P-Z1-K00-123</v>
          </cell>
          <cell r="B1981" t="str">
            <v>5900155017001</v>
          </cell>
          <cell r="C1981" t="str">
            <v>Multi-Countries</v>
          </cell>
          <cell r="D1981" t="str">
            <v/>
          </cell>
          <cell r="E1981" t="str">
            <v/>
          </cell>
          <cell r="F1981" t="str">
            <v/>
          </cell>
          <cell r="G1981" t="str">
            <v/>
          </cell>
          <cell r="H1981" t="str">
            <v/>
          </cell>
          <cell r="I1981" t="str">
            <v/>
          </cell>
          <cell r="J1981" t="str">
            <v/>
          </cell>
          <cell r="K1981">
            <v>777568.77</v>
          </cell>
          <cell r="L1981" t="str">
            <v/>
          </cell>
          <cell r="M1981">
            <v>777568.77</v>
          </cell>
          <cell r="Q1981" t="str">
            <v>SOV</v>
          </cell>
          <cell r="R1981">
            <v>1</v>
          </cell>
          <cell r="T1981" t="str">
            <v>ECA- CAPACITY BUILDING FOR GENDER STATISTICS AND RESULTS</v>
          </cell>
          <cell r="U1981" t="str">
            <v>AHGC1</v>
          </cell>
          <cell r="V1981" t="str">
            <v>K</v>
          </cell>
          <cell r="W1981" t="str">
            <v>Multi-Sector</v>
          </cell>
          <cell r="X1981" t="str">
            <v>K0</v>
          </cell>
          <cell r="Y1981" t="str">
            <v>Multi-Sector</v>
          </cell>
          <cell r="Z1981" t="str">
            <v>K00</v>
          </cell>
          <cell r="AA1981" t="str">
            <v>Multi-Sector</v>
          </cell>
          <cell r="AB1981" t="str">
            <v>5900</v>
          </cell>
          <cell r="AC1981" t="str">
            <v>84</v>
          </cell>
          <cell r="AD1981" t="str">
            <v>OnGo</v>
          </cell>
        </row>
        <row r="1982">
          <cell r="A1982" t="str">
            <v>P-Z1-K00-124</v>
          </cell>
          <cell r="B1982" t="str">
            <v>5900155017102</v>
          </cell>
          <cell r="C1982" t="str">
            <v>Multi-Countries</v>
          </cell>
          <cell r="D1982" t="str">
            <v/>
          </cell>
          <cell r="E1982" t="str">
            <v/>
          </cell>
          <cell r="F1982" t="str">
            <v/>
          </cell>
          <cell r="G1982" t="str">
            <v/>
          </cell>
          <cell r="H1982" t="str">
            <v/>
          </cell>
          <cell r="I1982" t="str">
            <v/>
          </cell>
          <cell r="J1982" t="str">
            <v/>
          </cell>
          <cell r="K1982" t="str">
            <v/>
          </cell>
          <cell r="L1982">
            <v>254329.7</v>
          </cell>
          <cell r="M1982">
            <v>254329.7</v>
          </cell>
          <cell r="Q1982" t="str">
            <v>SOV</v>
          </cell>
          <cell r="R1982">
            <v>1</v>
          </cell>
          <cell r="T1982" t="str">
            <v>PROJET D'APPUI À LA MISE EN OEUVRE DES MANDATS DES INSTITUTI</v>
          </cell>
          <cell r="U1982" t="str">
            <v>ECST2</v>
          </cell>
          <cell r="V1982" t="str">
            <v>K</v>
          </cell>
          <cell r="W1982" t="str">
            <v>Multi-Sector</v>
          </cell>
          <cell r="X1982" t="str">
            <v>K0</v>
          </cell>
          <cell r="Y1982" t="str">
            <v>Multi-Sector</v>
          </cell>
          <cell r="Z1982" t="str">
            <v>K00</v>
          </cell>
          <cell r="AA1982" t="str">
            <v>Multi-Sector</v>
          </cell>
          <cell r="AB1982" t="str">
            <v>5900</v>
          </cell>
          <cell r="AC1982" t="str">
            <v>84</v>
          </cell>
          <cell r="AD1982" t="str">
            <v>APVD</v>
          </cell>
        </row>
        <row r="1983">
          <cell r="A1983" t="str">
            <v>P-Z1-K00-125</v>
          </cell>
          <cell r="B1983" t="str">
            <v>5900155017006</v>
          </cell>
          <cell r="C1983" t="str">
            <v>Multi-Countries</v>
          </cell>
          <cell r="D1983" t="str">
            <v/>
          </cell>
          <cell r="E1983" t="str">
            <v/>
          </cell>
          <cell r="F1983" t="str">
            <v/>
          </cell>
          <cell r="G1983" t="str">
            <v/>
          </cell>
          <cell r="H1983" t="str">
            <v/>
          </cell>
          <cell r="I1983" t="str">
            <v/>
          </cell>
          <cell r="J1983" t="str">
            <v/>
          </cell>
          <cell r="K1983" t="str">
            <v/>
          </cell>
          <cell r="L1983" t="str">
            <v/>
          </cell>
          <cell r="M1983">
            <v>0</v>
          </cell>
          <cell r="Q1983" t="str">
            <v>SOV</v>
          </cell>
          <cell r="R1983">
            <v>1</v>
          </cell>
          <cell r="T1983" t="str">
            <v>ENHANCING POST-PANDEMIC RESILIENCE AND AFCFTA PARTICIPATION</v>
          </cell>
          <cell r="U1983" t="str">
            <v>PITD1</v>
          </cell>
          <cell r="V1983" t="str">
            <v>K</v>
          </cell>
          <cell r="W1983" t="str">
            <v>Multi-Sector</v>
          </cell>
          <cell r="X1983" t="str">
            <v>K0</v>
          </cell>
          <cell r="Y1983" t="str">
            <v>Multi-Sector</v>
          </cell>
          <cell r="Z1983" t="str">
            <v>K00</v>
          </cell>
          <cell r="AA1983" t="str">
            <v>Multi-Sector</v>
          </cell>
          <cell r="AB1983" t="str">
            <v>5900</v>
          </cell>
          <cell r="AC1983" t="str">
            <v>84</v>
          </cell>
          <cell r="AD1983" t="str">
            <v>APVD</v>
          </cell>
        </row>
        <row r="1984">
          <cell r="A1984" t="str">
            <v>P-Z1-K00-127</v>
          </cell>
          <cell r="B1984" t="str">
            <v>2100155042616</v>
          </cell>
          <cell r="C1984" t="str">
            <v>Multi-Countries</v>
          </cell>
          <cell r="D1984" t="str">
            <v/>
          </cell>
          <cell r="E1984" t="str">
            <v/>
          </cell>
          <cell r="F1984" t="str">
            <v/>
          </cell>
          <cell r="G1984" t="str">
            <v/>
          </cell>
          <cell r="H1984" t="str">
            <v/>
          </cell>
          <cell r="I1984" t="str">
            <v/>
          </cell>
          <cell r="J1984" t="str">
            <v/>
          </cell>
          <cell r="K1984" t="str">
            <v/>
          </cell>
          <cell r="L1984" t="str">
            <v/>
          </cell>
          <cell r="M1984">
            <v>0</v>
          </cell>
          <cell r="Q1984" t="str">
            <v>SOV</v>
          </cell>
          <cell r="R1984">
            <v>1</v>
          </cell>
          <cell r="T1984" t="str">
            <v>SOUTHERN AFRICAN DEVELOPMENT COMMUNITY (SADC) TRADE AND TRAN</v>
          </cell>
          <cell r="U1984" t="str">
            <v>RDRI</v>
          </cell>
          <cell r="V1984" t="str">
            <v>K</v>
          </cell>
          <cell r="W1984" t="str">
            <v>Multi-Sector</v>
          </cell>
          <cell r="X1984" t="str">
            <v>K0</v>
          </cell>
          <cell r="Y1984" t="str">
            <v>Multi-Sector</v>
          </cell>
          <cell r="Z1984" t="str">
            <v>K00</v>
          </cell>
          <cell r="AA1984" t="str">
            <v>Multi-Sector</v>
          </cell>
          <cell r="AB1984" t="str">
            <v>2100</v>
          </cell>
          <cell r="AC1984" t="str">
            <v>41</v>
          </cell>
          <cell r="AD1984" t="str">
            <v>APVD</v>
          </cell>
        </row>
        <row r="1985">
          <cell r="A1985" t="str">
            <v>P-Z1-K00-128</v>
          </cell>
          <cell r="B1985" t="str">
            <v>5150155003703</v>
          </cell>
          <cell r="C1985" t="str">
            <v>Multi-Countries</v>
          </cell>
          <cell r="D1985" t="str">
            <v/>
          </cell>
          <cell r="E1985" t="str">
            <v/>
          </cell>
          <cell r="F1985" t="str">
            <v/>
          </cell>
          <cell r="G1985" t="str">
            <v/>
          </cell>
          <cell r="H1985" t="str">
            <v/>
          </cell>
          <cell r="I1985" t="str">
            <v/>
          </cell>
          <cell r="J1985" t="str">
            <v/>
          </cell>
          <cell r="K1985" t="str">
            <v/>
          </cell>
          <cell r="L1985" t="str">
            <v/>
          </cell>
          <cell r="M1985">
            <v>0</v>
          </cell>
          <cell r="Q1985" t="str">
            <v>SOV</v>
          </cell>
          <cell r="R1985">
            <v>1</v>
          </cell>
          <cell r="T1985" t="str">
            <v>MAURITANIE - ETUDES CORRIDOR ÉCONOMIQUE ENTRE NOUADHIBOU –DA</v>
          </cell>
          <cell r="U1985" t="str">
            <v>PICU6</v>
          </cell>
          <cell r="V1985" t="str">
            <v>K</v>
          </cell>
          <cell r="W1985" t="str">
            <v>Multi-Sector</v>
          </cell>
          <cell r="X1985" t="str">
            <v>K0</v>
          </cell>
          <cell r="Y1985" t="str">
            <v>Multi-Sector</v>
          </cell>
          <cell r="Z1985" t="str">
            <v>K00</v>
          </cell>
          <cell r="AA1985" t="str">
            <v>Multi-Sector</v>
          </cell>
          <cell r="AB1985" t="str">
            <v>5150</v>
          </cell>
          <cell r="AC1985" t="str">
            <v>41</v>
          </cell>
          <cell r="AD1985" t="str">
            <v>APVD</v>
          </cell>
        </row>
        <row r="1986">
          <cell r="A1986" t="str">
            <v>P-Z1-K00-136</v>
          </cell>
          <cell r="B1986" t="str">
            <v>2100155042116</v>
          </cell>
          <cell r="C1986" t="str">
            <v>Multi-Countries</v>
          </cell>
          <cell r="D1986" t="str">
            <v/>
          </cell>
          <cell r="E1986" t="str">
            <v/>
          </cell>
          <cell r="F1986" t="str">
            <v/>
          </cell>
          <cell r="G1986" t="str">
            <v/>
          </cell>
          <cell r="H1986" t="str">
            <v/>
          </cell>
          <cell r="I1986" t="str">
            <v/>
          </cell>
          <cell r="J1986" t="str">
            <v/>
          </cell>
          <cell r="K1986" t="str">
            <v/>
          </cell>
          <cell r="L1986">
            <v>361047.73</v>
          </cell>
          <cell r="M1986">
            <v>361047.73</v>
          </cell>
          <cell r="Q1986" t="str">
            <v>SOV</v>
          </cell>
          <cell r="R1986">
            <v>1</v>
          </cell>
          <cell r="T1986" t="str">
            <v>REGIONAL INSTITUTIONAL SUPPORT PROJECT FOR PUBLIC FINANCIAL</v>
          </cell>
          <cell r="U1986" t="str">
            <v>ECGF2</v>
          </cell>
          <cell r="V1986" t="str">
            <v>K</v>
          </cell>
          <cell r="W1986" t="str">
            <v>Multi-Sector</v>
          </cell>
          <cell r="X1986" t="str">
            <v>K0</v>
          </cell>
          <cell r="Y1986" t="str">
            <v>Multi-Sector</v>
          </cell>
          <cell r="Z1986" t="str">
            <v>K00</v>
          </cell>
          <cell r="AA1986" t="str">
            <v>Multi-Sector</v>
          </cell>
          <cell r="AB1986" t="str">
            <v>2100</v>
          </cell>
          <cell r="AC1986" t="str">
            <v>41</v>
          </cell>
          <cell r="AD1986" t="str">
            <v>APVD</v>
          </cell>
        </row>
        <row r="1987">
          <cell r="A1987" t="str">
            <v>P-Z1-KB0-014</v>
          </cell>
          <cell r="B1987" t="str">
            <v>5700155003051</v>
          </cell>
          <cell r="C1987" t="str">
            <v>Multi-Countries</v>
          </cell>
          <cell r="D1987" t="str">
            <v/>
          </cell>
          <cell r="E1987" t="str">
            <v/>
          </cell>
          <cell r="F1987" t="str">
            <v/>
          </cell>
          <cell r="G1987" t="str">
            <v/>
          </cell>
          <cell r="H1987">
            <v>75533.98000000001</v>
          </cell>
          <cell r="I1987">
            <v>82121.989999999991</v>
          </cell>
          <cell r="J1987">
            <v>128658.89000000001</v>
          </cell>
          <cell r="K1987">
            <v>179011.78000000003</v>
          </cell>
          <cell r="L1987">
            <v>119361.56000000001</v>
          </cell>
          <cell r="M1987">
            <v>584688.20000000007</v>
          </cell>
          <cell r="Q1987" t="str">
            <v>SOV</v>
          </cell>
          <cell r="R1987">
            <v>1</v>
          </cell>
          <cell r="T1987" t="str">
            <v>FASHIONOMICS AFRICA ONLINE - INITIATIVE</v>
          </cell>
          <cell r="U1987" t="str">
            <v>AHGC1</v>
          </cell>
          <cell r="V1987" t="str">
            <v>K</v>
          </cell>
          <cell r="W1987" t="str">
            <v>Multi-Sector</v>
          </cell>
          <cell r="X1987" t="str">
            <v>KB</v>
          </cell>
          <cell r="Y1987" t="str">
            <v>Private Sector Management</v>
          </cell>
          <cell r="Z1987" t="str">
            <v>KB0</v>
          </cell>
          <cell r="AA1987" t="str">
            <v>Private Sector Management</v>
          </cell>
          <cell r="AB1987" t="str">
            <v>5700</v>
          </cell>
          <cell r="AC1987" t="str">
            <v>40</v>
          </cell>
          <cell r="AD1987" t="str">
            <v>OnGo</v>
          </cell>
        </row>
        <row r="1988">
          <cell r="A1988" t="str">
            <v>P-Z1-KB0-015</v>
          </cell>
          <cell r="B1988" t="str">
            <v>5700155003052</v>
          </cell>
          <cell r="C1988" t="str">
            <v>Multi-Countries</v>
          </cell>
          <cell r="D1988" t="str">
            <v/>
          </cell>
          <cell r="E1988" t="str">
            <v/>
          </cell>
          <cell r="F1988" t="str">
            <v/>
          </cell>
          <cell r="G1988" t="str">
            <v/>
          </cell>
          <cell r="H1988">
            <v>336391.33999999991</v>
          </cell>
          <cell r="I1988">
            <v>252805.47</v>
          </cell>
          <cell r="J1988">
            <v>58204.37</v>
          </cell>
          <cell r="K1988">
            <v>9191.19</v>
          </cell>
          <cell r="L1988" t="str">
            <v/>
          </cell>
          <cell r="M1988">
            <v>656592.36999999988</v>
          </cell>
          <cell r="Q1988" t="str">
            <v>SOV</v>
          </cell>
          <cell r="R1988">
            <v>1</v>
          </cell>
          <cell r="T1988" t="str">
            <v>FAPA TECHNICAL ASSISTANCE FOR AFDB’S ENTREPRENEURSHIP LAB</v>
          </cell>
          <cell r="U1988" t="str">
            <v>AHHD0</v>
          </cell>
          <cell r="V1988" t="str">
            <v>K</v>
          </cell>
          <cell r="W1988" t="str">
            <v>Multi-Sector</v>
          </cell>
          <cell r="X1988" t="str">
            <v>KB</v>
          </cell>
          <cell r="Y1988" t="str">
            <v>Private Sector Management</v>
          </cell>
          <cell r="Z1988" t="str">
            <v>KB0</v>
          </cell>
          <cell r="AA1988" t="str">
            <v>Private Sector Management</v>
          </cell>
          <cell r="AB1988" t="str">
            <v>5700</v>
          </cell>
          <cell r="AC1988" t="str">
            <v>40</v>
          </cell>
          <cell r="AD1988" t="str">
            <v>COMP</v>
          </cell>
        </row>
        <row r="1989">
          <cell r="A1989" t="str">
            <v>P-Z1-KB0-016</v>
          </cell>
          <cell r="B1989" t="str">
            <v>5700155002951</v>
          </cell>
          <cell r="C1989" t="str">
            <v>Multi-Countries</v>
          </cell>
          <cell r="D1989" t="str">
            <v/>
          </cell>
          <cell r="E1989" t="str">
            <v/>
          </cell>
          <cell r="F1989" t="str">
            <v/>
          </cell>
          <cell r="G1989" t="str">
            <v/>
          </cell>
          <cell r="H1989" t="str">
            <v/>
          </cell>
          <cell r="I1989" t="str">
            <v/>
          </cell>
          <cell r="J1989">
            <v>10850.14</v>
          </cell>
          <cell r="K1989">
            <v>41118.31</v>
          </cell>
          <cell r="L1989">
            <v>155502.01999999999</v>
          </cell>
          <cell r="M1989">
            <v>207470.46999999997</v>
          </cell>
          <cell r="Q1989" t="str">
            <v>SOV</v>
          </cell>
          <cell r="R1989">
            <v>1</v>
          </cell>
          <cell r="T1989" t="str">
            <v>AFREXIM BANK - REGIONAL PROMOTION OF FACTORING IN AFRICA</v>
          </cell>
          <cell r="U1989" t="str">
            <v>PIFD3</v>
          </cell>
          <cell r="V1989" t="str">
            <v>K</v>
          </cell>
          <cell r="W1989" t="str">
            <v>Multi-Sector</v>
          </cell>
          <cell r="X1989" t="str">
            <v>KB</v>
          </cell>
          <cell r="Y1989" t="str">
            <v>Private Sector Management</v>
          </cell>
          <cell r="Z1989" t="str">
            <v>KB0</v>
          </cell>
          <cell r="AA1989" t="str">
            <v>Private Sector Management</v>
          </cell>
          <cell r="AB1989" t="str">
            <v>5700</v>
          </cell>
          <cell r="AC1989" t="str">
            <v>41</v>
          </cell>
          <cell r="AD1989" t="str">
            <v>OnGo</v>
          </cell>
        </row>
        <row r="1990">
          <cell r="A1990" t="str">
            <v>P-Z1-KB0-018</v>
          </cell>
          <cell r="B1990" t="str">
            <v>5700155003752</v>
          </cell>
          <cell r="C1990" t="str">
            <v>Multi-Countries</v>
          </cell>
          <cell r="D1990" t="str">
            <v/>
          </cell>
          <cell r="E1990" t="str">
            <v/>
          </cell>
          <cell r="F1990" t="str">
            <v/>
          </cell>
          <cell r="G1990" t="str">
            <v/>
          </cell>
          <cell r="H1990" t="str">
            <v/>
          </cell>
          <cell r="I1990" t="str">
            <v/>
          </cell>
          <cell r="J1990" t="str">
            <v/>
          </cell>
          <cell r="K1990" t="str">
            <v/>
          </cell>
          <cell r="L1990">
            <v>37484.629999999997</v>
          </cell>
          <cell r="M1990">
            <v>37484.629999999997</v>
          </cell>
          <cell r="Q1990" t="str">
            <v>SOV</v>
          </cell>
          <cell r="R1990">
            <v>1</v>
          </cell>
          <cell r="T1990" t="str">
            <v>AFRICAN PHILANTHROPY ALLIANCE</v>
          </cell>
          <cell r="U1990" t="str">
            <v>PIFD1</v>
          </cell>
          <cell r="V1990" t="str">
            <v>K</v>
          </cell>
          <cell r="W1990" t="str">
            <v>Multi-Sector</v>
          </cell>
          <cell r="X1990" t="str">
            <v>KB</v>
          </cell>
          <cell r="Y1990" t="str">
            <v>Private Sector Management</v>
          </cell>
          <cell r="Z1990" t="str">
            <v>KB0</v>
          </cell>
          <cell r="AA1990" t="str">
            <v>Private Sector Management</v>
          </cell>
          <cell r="AB1990" t="str">
            <v>5700</v>
          </cell>
          <cell r="AC1990" t="str">
            <v>40</v>
          </cell>
          <cell r="AD1990" t="str">
            <v>APVD</v>
          </cell>
        </row>
        <row r="1991">
          <cell r="A1991" t="str">
            <v>P-Z1-KE0-016</v>
          </cell>
          <cell r="B1991" t="str">
            <v>2100155034267</v>
          </cell>
          <cell r="C1991" t="str">
            <v>Multi-Countries</v>
          </cell>
          <cell r="D1991" t="str">
            <v/>
          </cell>
          <cell r="E1991" t="str">
            <v/>
          </cell>
          <cell r="F1991">
            <v>177516.89</v>
          </cell>
          <cell r="G1991">
            <v>437122.43</v>
          </cell>
          <cell r="H1991">
            <v>466813.27</v>
          </cell>
          <cell r="I1991">
            <v>871293.08000000007</v>
          </cell>
          <cell r="J1991">
            <v>540054.51</v>
          </cell>
          <cell r="K1991" t="str">
            <v/>
          </cell>
          <cell r="L1991" t="str">
            <v/>
          </cell>
          <cell r="M1991">
            <v>2492800.1800000002</v>
          </cell>
          <cell r="Q1991" t="str">
            <v>SOV</v>
          </cell>
          <cell r="R1991">
            <v>1</v>
          </cell>
          <cell r="T1991" t="str">
            <v>IGAD INFRASTRUCTURE MASTER PLAN</v>
          </cell>
          <cell r="U1991" t="str">
            <v>PICU3</v>
          </cell>
          <cell r="V1991" t="str">
            <v>K</v>
          </cell>
          <cell r="W1991" t="str">
            <v>Multi-Sector</v>
          </cell>
          <cell r="X1991" t="str">
            <v>KE</v>
          </cell>
          <cell r="Y1991" t="str">
            <v>Infrastructure</v>
          </cell>
          <cell r="Z1991" t="str">
            <v>KE0</v>
          </cell>
          <cell r="AA1991" t="str">
            <v>Infrastructure</v>
          </cell>
          <cell r="AB1991" t="str">
            <v>2100</v>
          </cell>
          <cell r="AC1991" t="str">
            <v>41</v>
          </cell>
          <cell r="AD1991" t="str">
            <v>COMP</v>
          </cell>
        </row>
        <row r="1992">
          <cell r="A1992" t="str">
            <v>P-Z1-KE0-023</v>
          </cell>
          <cell r="B1992" t="str">
            <v>2000130018430</v>
          </cell>
          <cell r="C1992" t="str">
            <v>Multi-Countries</v>
          </cell>
          <cell r="D1992" t="str">
            <v/>
          </cell>
          <cell r="E1992" t="str">
            <v/>
          </cell>
          <cell r="F1992" t="str">
            <v/>
          </cell>
          <cell r="G1992" t="str">
            <v/>
          </cell>
          <cell r="H1992" t="str">
            <v/>
          </cell>
          <cell r="I1992" t="str">
            <v/>
          </cell>
          <cell r="J1992">
            <v>6946472.4800000004</v>
          </cell>
          <cell r="K1992">
            <v>5602324.5899999999</v>
          </cell>
          <cell r="L1992">
            <v>7417187.1100000003</v>
          </cell>
          <cell r="M1992">
            <v>19965984.18</v>
          </cell>
          <cell r="Q1992" t="str">
            <v>NSO</v>
          </cell>
          <cell r="R1992">
            <v>0.5</v>
          </cell>
          <cell r="T1992" t="str">
            <v>EMERGING AFRICA INFRASTRUCTURE FUND PROJECT (EAIF3)</v>
          </cell>
          <cell r="U1992" t="str">
            <v>PINS2</v>
          </cell>
          <cell r="V1992" t="str">
            <v>K</v>
          </cell>
          <cell r="W1992" t="str">
            <v>Multi-Sector</v>
          </cell>
          <cell r="X1992" t="str">
            <v>KE</v>
          </cell>
          <cell r="Y1992" t="str">
            <v>Infrastructure</v>
          </cell>
          <cell r="Z1992" t="str">
            <v>KE0</v>
          </cell>
          <cell r="AA1992" t="str">
            <v>Infrastructure</v>
          </cell>
          <cell r="AB1992" t="str">
            <v>2000</v>
          </cell>
          <cell r="AC1992" t="str">
            <v>10</v>
          </cell>
          <cell r="AD1992" t="str">
            <v>OnGo</v>
          </cell>
        </row>
        <row r="1993">
          <cell r="A1993" t="str">
            <v>P-Z1-KE0-023</v>
          </cell>
          <cell r="B1993" t="str">
            <v>5060140000451</v>
          </cell>
          <cell r="C1993" t="str">
            <v>Multi-Countries</v>
          </cell>
          <cell r="D1993" t="str">
            <v/>
          </cell>
          <cell r="E1993" t="str">
            <v/>
          </cell>
          <cell r="F1993" t="str">
            <v/>
          </cell>
          <cell r="G1993" t="str">
            <v/>
          </cell>
          <cell r="H1993" t="str">
            <v/>
          </cell>
          <cell r="I1993" t="str">
            <v/>
          </cell>
          <cell r="J1993" t="str">
            <v/>
          </cell>
          <cell r="K1993" t="str">
            <v/>
          </cell>
          <cell r="L1993" t="str">
            <v/>
          </cell>
          <cell r="M1993">
            <v>0</v>
          </cell>
          <cell r="Q1993" t="str">
            <v>NSO</v>
          </cell>
          <cell r="R1993">
            <v>0.5</v>
          </cell>
          <cell r="T1993" t="str">
            <v>EMERGING AFRICA INFRASTRUCTURE FUND PROJECT (EAIF3)</v>
          </cell>
          <cell r="U1993" t="str">
            <v>PINS2</v>
          </cell>
          <cell r="V1993" t="str">
            <v>K</v>
          </cell>
          <cell r="W1993" t="str">
            <v>Multi-Sector</v>
          </cell>
          <cell r="X1993" t="str">
            <v>KE</v>
          </cell>
          <cell r="Y1993" t="str">
            <v>Infrastructure</v>
          </cell>
          <cell r="Z1993" t="str">
            <v>KE0</v>
          </cell>
          <cell r="AA1993" t="str">
            <v>Infrastructure</v>
          </cell>
          <cell r="AB1993" t="str">
            <v>5060</v>
          </cell>
          <cell r="AC1993" t="str">
            <v>70</v>
          </cell>
          <cell r="AD1993" t="str">
            <v>OnGo</v>
          </cell>
        </row>
        <row r="1994">
          <cell r="A1994" t="str">
            <v>P-Z1-KE0-025</v>
          </cell>
          <cell r="B1994" t="str">
            <v>2100155039676</v>
          </cell>
          <cell r="C1994" t="str">
            <v>Multi-Countries</v>
          </cell>
          <cell r="D1994" t="str">
            <v/>
          </cell>
          <cell r="E1994" t="str">
            <v/>
          </cell>
          <cell r="F1994" t="str">
            <v/>
          </cell>
          <cell r="G1994" t="str">
            <v/>
          </cell>
          <cell r="H1994" t="str">
            <v/>
          </cell>
          <cell r="I1994">
            <v>114236.01</v>
          </cell>
          <cell r="J1994">
            <v>32545.56</v>
          </cell>
          <cell r="K1994">
            <v>714121.24</v>
          </cell>
          <cell r="L1994">
            <v>354514.45</v>
          </cell>
          <cell r="M1994">
            <v>1215417.26</v>
          </cell>
          <cell r="Q1994" t="str">
            <v>SOV</v>
          </cell>
          <cell r="R1994">
            <v>1</v>
          </cell>
          <cell r="T1994" t="str">
            <v>SUPPORT TO SADC ON SUSTAINABLE FINANCING FOR REGIONAL INFRAS</v>
          </cell>
          <cell r="U1994" t="str">
            <v>RDRI</v>
          </cell>
          <cell r="V1994" t="str">
            <v>K</v>
          </cell>
          <cell r="W1994" t="str">
            <v>Multi-Sector</v>
          </cell>
          <cell r="X1994" t="str">
            <v>KE</v>
          </cell>
          <cell r="Y1994" t="str">
            <v>Infrastructure</v>
          </cell>
          <cell r="Z1994" t="str">
            <v>KE0</v>
          </cell>
          <cell r="AA1994" t="str">
            <v>Infrastructure</v>
          </cell>
          <cell r="AB1994" t="str">
            <v>2100</v>
          </cell>
          <cell r="AC1994" t="str">
            <v>40</v>
          </cell>
          <cell r="AD1994" t="str">
            <v>OnGo</v>
          </cell>
        </row>
        <row r="1995">
          <cell r="A1995" t="str">
            <v>P-Z1-KF0-027</v>
          </cell>
          <cell r="B1995" t="str">
            <v>2100155036122</v>
          </cell>
          <cell r="C1995" t="str">
            <v>Multi-Countries</v>
          </cell>
          <cell r="D1995" t="str">
            <v/>
          </cell>
          <cell r="E1995" t="str">
            <v/>
          </cell>
          <cell r="F1995" t="str">
            <v/>
          </cell>
          <cell r="G1995">
            <v>45700.72</v>
          </cell>
          <cell r="H1995">
            <v>366086.48</v>
          </cell>
          <cell r="I1995">
            <v>145721.53000000003</v>
          </cell>
          <cell r="J1995">
            <v>365346.83999999997</v>
          </cell>
          <cell r="K1995">
            <v>642618.72999999986</v>
          </cell>
          <cell r="L1995">
            <v>277640.96999999997</v>
          </cell>
          <cell r="M1995">
            <v>1843115.2699999998</v>
          </cell>
          <cell r="Q1995" t="str">
            <v>SOV</v>
          </cell>
          <cell r="R1995">
            <v>1</v>
          </cell>
          <cell r="T1995" t="str">
            <v>LOBITO CORRIDOR TRADE FACILITATION PROJECT</v>
          </cell>
          <cell r="U1995" t="str">
            <v>PITD1</v>
          </cell>
          <cell r="V1995" t="str">
            <v>K</v>
          </cell>
          <cell r="W1995" t="str">
            <v>Multi-Sector</v>
          </cell>
          <cell r="X1995" t="str">
            <v>KF</v>
          </cell>
          <cell r="Y1995" t="str">
            <v>Institutional Support</v>
          </cell>
          <cell r="Z1995" t="str">
            <v>KF0</v>
          </cell>
          <cell r="AA1995" t="str">
            <v>Institutional Support</v>
          </cell>
          <cell r="AB1995" t="str">
            <v>2100</v>
          </cell>
          <cell r="AC1995" t="str">
            <v>41</v>
          </cell>
          <cell r="AD1995" t="str">
            <v>OnGo</v>
          </cell>
        </row>
        <row r="1996">
          <cell r="A1996" t="str">
            <v>P-Z1-KF0-044</v>
          </cell>
          <cell r="B1996" t="str">
            <v>5900155008053</v>
          </cell>
          <cell r="C1996" t="str">
            <v>Multi-Countries</v>
          </cell>
          <cell r="D1996" t="str">
            <v/>
          </cell>
          <cell r="E1996">
            <v>1019271.51</v>
          </cell>
          <cell r="F1996" t="str">
            <v/>
          </cell>
          <cell r="G1996" t="str">
            <v/>
          </cell>
          <cell r="H1996" t="str">
            <v/>
          </cell>
          <cell r="I1996" t="str">
            <v/>
          </cell>
          <cell r="J1996" t="str">
            <v/>
          </cell>
          <cell r="K1996" t="str">
            <v/>
          </cell>
          <cell r="L1996" t="str">
            <v/>
          </cell>
          <cell r="M1996">
            <v>1019271.51</v>
          </cell>
          <cell r="Q1996" t="str">
            <v>SOV</v>
          </cell>
          <cell r="R1996">
            <v>1</v>
          </cell>
          <cell r="T1996" t="str">
            <v>CRISIS RESPONSE: TA TO AFRICAN UNION TO SUPPORT COUNTRIES MO</v>
          </cell>
          <cell r="U1996" t="str">
            <v>ECGF1</v>
          </cell>
          <cell r="V1996" t="str">
            <v>K</v>
          </cell>
          <cell r="W1996" t="str">
            <v>Multi-Sector</v>
          </cell>
          <cell r="X1996" t="str">
            <v>KF</v>
          </cell>
          <cell r="Y1996" t="str">
            <v>Institutional Support</v>
          </cell>
          <cell r="Z1996" t="str">
            <v>KF0</v>
          </cell>
          <cell r="AA1996" t="str">
            <v>Institutional Support</v>
          </cell>
          <cell r="AB1996" t="str">
            <v>5900</v>
          </cell>
          <cell r="AC1996" t="str">
            <v>84</v>
          </cell>
          <cell r="AD1996" t="str">
            <v>COMP</v>
          </cell>
        </row>
        <row r="1997">
          <cell r="A1997" t="str">
            <v>P-Z1-KF0-046</v>
          </cell>
          <cell r="B1997" t="str">
            <v>5900155008751</v>
          </cell>
          <cell r="C1997" t="str">
            <v>Multi-Countries</v>
          </cell>
          <cell r="D1997" t="str">
            <v/>
          </cell>
          <cell r="E1997">
            <v>206691.22</v>
          </cell>
          <cell r="F1997">
            <v>98713.85</v>
          </cell>
          <cell r="G1997">
            <v>170652.6</v>
          </cell>
          <cell r="H1997">
            <v>103375.28</v>
          </cell>
          <cell r="I1997">
            <v>84284.700000000012</v>
          </cell>
          <cell r="J1997">
            <v>2115.0300000000002</v>
          </cell>
          <cell r="K1997" t="str">
            <v/>
          </cell>
          <cell r="L1997" t="str">
            <v/>
          </cell>
          <cell r="M1997">
            <v>665832.68000000017</v>
          </cell>
          <cell r="Q1997" t="str">
            <v>SOV</v>
          </cell>
          <cell r="R1997">
            <v>1</v>
          </cell>
          <cell r="T1997" t="str">
            <v>ASSISTANCE TECHNIQUE ET RENFORCEMENT DES CAPACITES EN GENRE</v>
          </cell>
          <cell r="U1997" t="str">
            <v>PICU1</v>
          </cell>
          <cell r="V1997" t="str">
            <v>K</v>
          </cell>
          <cell r="W1997" t="str">
            <v>Multi-Sector</v>
          </cell>
          <cell r="X1997" t="str">
            <v>KF</v>
          </cell>
          <cell r="Y1997" t="str">
            <v>Institutional Support</v>
          </cell>
          <cell r="Z1997" t="str">
            <v>KF0</v>
          </cell>
          <cell r="AA1997" t="str">
            <v>Institutional Support</v>
          </cell>
          <cell r="AB1997" t="str">
            <v>5900</v>
          </cell>
          <cell r="AC1997" t="str">
            <v>84</v>
          </cell>
          <cell r="AD1997" t="str">
            <v>COMP</v>
          </cell>
        </row>
        <row r="1998">
          <cell r="A1998" t="str">
            <v>P-Z1-KF0-049</v>
          </cell>
          <cell r="B1998" t="str">
            <v>2100155033567</v>
          </cell>
          <cell r="C1998" t="str">
            <v>Multi-Countries</v>
          </cell>
          <cell r="D1998" t="str">
            <v/>
          </cell>
          <cell r="E1998" t="str">
            <v/>
          </cell>
          <cell r="F1998">
            <v>5020669.95</v>
          </cell>
          <cell r="G1998">
            <v>1979330.05</v>
          </cell>
          <cell r="H1998" t="str">
            <v/>
          </cell>
          <cell r="I1998" t="str">
            <v/>
          </cell>
          <cell r="J1998" t="str">
            <v/>
          </cell>
          <cell r="K1998" t="str">
            <v/>
          </cell>
          <cell r="L1998" t="str">
            <v/>
          </cell>
          <cell r="M1998">
            <v>7000000</v>
          </cell>
          <cell r="Q1998" t="str">
            <v>SOV</v>
          </cell>
          <cell r="R1998">
            <v>1</v>
          </cell>
          <cell r="T1998" t="str">
            <v>SUPPORT TO THE AFRICAN CAPACITY BUILDING FOUNDATION FOR SMTP</v>
          </cell>
          <cell r="U1998" t="str">
            <v>ECGF2</v>
          </cell>
          <cell r="V1998" t="str">
            <v>K</v>
          </cell>
          <cell r="W1998" t="str">
            <v>Multi-Sector</v>
          </cell>
          <cell r="X1998" t="str">
            <v>KF</v>
          </cell>
          <cell r="Y1998" t="str">
            <v>Institutional Support</v>
          </cell>
          <cell r="Z1998" t="str">
            <v>KF0</v>
          </cell>
          <cell r="AA1998" t="str">
            <v>Institutional Support</v>
          </cell>
          <cell r="AB1998" t="str">
            <v>2100</v>
          </cell>
          <cell r="AC1998" t="str">
            <v>21</v>
          </cell>
          <cell r="AD1998" t="str">
            <v>COMP</v>
          </cell>
        </row>
        <row r="1999">
          <cell r="A1999" t="str">
            <v>P-Z1-KF0-052</v>
          </cell>
          <cell r="B1999" t="str">
            <v>5500155012002</v>
          </cell>
          <cell r="C1999" t="str">
            <v>Multi-Countries</v>
          </cell>
          <cell r="D1999" t="str">
            <v/>
          </cell>
          <cell r="E1999" t="str">
            <v/>
          </cell>
          <cell r="F1999" t="str">
            <v/>
          </cell>
          <cell r="G1999">
            <v>80698.94</v>
          </cell>
          <cell r="H1999">
            <v>395340.87</v>
          </cell>
          <cell r="I1999" t="str">
            <v/>
          </cell>
          <cell r="J1999" t="str">
            <v/>
          </cell>
          <cell r="K1999" t="str">
            <v/>
          </cell>
          <cell r="L1999" t="str">
            <v/>
          </cell>
          <cell r="M1999">
            <v>476039.81</v>
          </cell>
          <cell r="Q1999" t="str">
            <v>SOV</v>
          </cell>
          <cell r="R1999">
            <v>1</v>
          </cell>
          <cell r="T1999" t="str">
            <v>PROJET D’APPUI A LA TRANSFORMATION DU CAFRAD (PAT-CAFRAD)</v>
          </cell>
          <cell r="U1999" t="str">
            <v>ECGF1</v>
          </cell>
          <cell r="V1999" t="str">
            <v>K</v>
          </cell>
          <cell r="W1999" t="str">
            <v>Multi-Sector</v>
          </cell>
          <cell r="X1999" t="str">
            <v>KF</v>
          </cell>
          <cell r="Y1999" t="str">
            <v>Institutional Support</v>
          </cell>
          <cell r="Z1999" t="str">
            <v>KF0</v>
          </cell>
          <cell r="AA1999" t="str">
            <v>Institutional Support</v>
          </cell>
          <cell r="AB1999" t="str">
            <v>5500</v>
          </cell>
          <cell r="AC1999" t="str">
            <v>43</v>
          </cell>
          <cell r="AD1999" t="str">
            <v>COMP</v>
          </cell>
        </row>
        <row r="2000">
          <cell r="A2000" t="str">
            <v>P-Z1-KF0-053</v>
          </cell>
          <cell r="B2000" t="str">
            <v>5900155013503</v>
          </cell>
          <cell r="C2000" t="str">
            <v>Multi-Countries</v>
          </cell>
          <cell r="D2000" t="str">
            <v/>
          </cell>
          <cell r="E2000" t="str">
            <v/>
          </cell>
          <cell r="F2000" t="str">
            <v/>
          </cell>
          <cell r="G2000">
            <v>326403.62</v>
          </cell>
          <cell r="H2000">
            <v>343586.43</v>
          </cell>
          <cell r="I2000" t="str">
            <v/>
          </cell>
          <cell r="J2000">
            <v>326761.32</v>
          </cell>
          <cell r="K2000" t="str">
            <v/>
          </cell>
          <cell r="L2000" t="str">
            <v/>
          </cell>
          <cell r="M2000">
            <v>996751.37000000011</v>
          </cell>
          <cell r="Q2000" t="str">
            <v>SOV</v>
          </cell>
          <cell r="R2000">
            <v>1</v>
          </cell>
          <cell r="T2000" t="str">
            <v>STRENGTHENING INSTITUTIONS FOR REDUCTION OF PROLIFERATION OF</v>
          </cell>
          <cell r="U2000" t="str">
            <v>AHHD1</v>
          </cell>
          <cell r="V2000" t="str">
            <v>K</v>
          </cell>
          <cell r="W2000" t="str">
            <v>Multi-Sector</v>
          </cell>
          <cell r="X2000" t="str">
            <v>KF</v>
          </cell>
          <cell r="Y2000" t="str">
            <v>Institutional Support</v>
          </cell>
          <cell r="Z2000" t="str">
            <v>KF0</v>
          </cell>
          <cell r="AA2000" t="str">
            <v>Institutional Support</v>
          </cell>
          <cell r="AB2000" t="str">
            <v>5900</v>
          </cell>
          <cell r="AC2000" t="str">
            <v>84</v>
          </cell>
          <cell r="AD2000" t="str">
            <v>CLSD</v>
          </cell>
        </row>
        <row r="2001">
          <cell r="A2001" t="str">
            <v>P-Z1-KF0-056</v>
          </cell>
          <cell r="B2001" t="str">
            <v>5700155003352</v>
          </cell>
          <cell r="C2001" t="str">
            <v>Multi-Countries</v>
          </cell>
          <cell r="D2001" t="str">
            <v/>
          </cell>
          <cell r="E2001" t="str">
            <v/>
          </cell>
          <cell r="F2001" t="str">
            <v/>
          </cell>
          <cell r="G2001" t="str">
            <v/>
          </cell>
          <cell r="H2001" t="str">
            <v/>
          </cell>
          <cell r="I2001">
            <v>86761.510000000009</v>
          </cell>
          <cell r="J2001">
            <v>204665.18</v>
          </cell>
          <cell r="K2001">
            <v>276129.81</v>
          </cell>
          <cell r="L2001" t="str">
            <v/>
          </cell>
          <cell r="M2001">
            <v>567556.5</v>
          </cell>
          <cell r="Q2001" t="str">
            <v>SOV</v>
          </cell>
          <cell r="R2001">
            <v>1</v>
          </cell>
          <cell r="T2001" t="str">
            <v>INDUSTRIAL POLICY SUPPORT - FAPA</v>
          </cell>
          <cell r="U2001" t="str">
            <v>PITD1</v>
          </cell>
          <cell r="V2001" t="str">
            <v>K</v>
          </cell>
          <cell r="W2001" t="str">
            <v>Multi-Sector</v>
          </cell>
          <cell r="X2001" t="str">
            <v>KF</v>
          </cell>
          <cell r="Y2001" t="str">
            <v>Institutional Support</v>
          </cell>
          <cell r="Z2001" t="str">
            <v>KF0</v>
          </cell>
          <cell r="AA2001" t="str">
            <v>Institutional Support</v>
          </cell>
          <cell r="AB2001" t="str">
            <v>5700</v>
          </cell>
          <cell r="AC2001" t="str">
            <v>40</v>
          </cell>
          <cell r="AD2001" t="str">
            <v>OnGo</v>
          </cell>
        </row>
        <row r="2002">
          <cell r="A2002" t="str">
            <v>P-Z1-KF0-059</v>
          </cell>
          <cell r="B2002" t="str">
            <v>2100155039316</v>
          </cell>
          <cell r="C2002" t="str">
            <v>Multi-Countries</v>
          </cell>
          <cell r="D2002" t="str">
            <v/>
          </cell>
          <cell r="E2002" t="str">
            <v/>
          </cell>
          <cell r="F2002" t="str">
            <v/>
          </cell>
          <cell r="G2002" t="str">
            <v/>
          </cell>
          <cell r="H2002" t="str">
            <v/>
          </cell>
          <cell r="I2002">
            <v>383375.51</v>
          </cell>
          <cell r="J2002">
            <v>425139.75</v>
          </cell>
          <cell r="K2002">
            <v>951016.88000000012</v>
          </cell>
          <cell r="L2002">
            <v>389557.19</v>
          </cell>
          <cell r="M2002">
            <v>2149089.33</v>
          </cell>
          <cell r="Q2002" t="str">
            <v>SOV</v>
          </cell>
          <cell r="R2002">
            <v>1</v>
          </cell>
          <cell r="T2002" t="str">
            <v>INSTITUTIONAL SUPPORT PROJECT FOR THE AFRICA UNION -  CONTIN</v>
          </cell>
          <cell r="U2002" t="str">
            <v>PITD1</v>
          </cell>
          <cell r="V2002" t="str">
            <v>K</v>
          </cell>
          <cell r="W2002" t="str">
            <v>Multi-Sector</v>
          </cell>
          <cell r="X2002" t="str">
            <v>KF</v>
          </cell>
          <cell r="Y2002" t="str">
            <v>Institutional Support</v>
          </cell>
          <cell r="Z2002" t="str">
            <v>KF0</v>
          </cell>
          <cell r="AA2002" t="str">
            <v>Institutional Support</v>
          </cell>
          <cell r="AB2002" t="str">
            <v>2100</v>
          </cell>
          <cell r="AC2002" t="str">
            <v>40</v>
          </cell>
          <cell r="AD2002" t="str">
            <v>OnGo</v>
          </cell>
        </row>
        <row r="2003">
          <cell r="A2003" t="str">
            <v>P-Z1-KF0-060</v>
          </cell>
          <cell r="B2003" t="str">
            <v>5900155016301</v>
          </cell>
          <cell r="C2003" t="str">
            <v>Multi-Countries</v>
          </cell>
          <cell r="D2003" t="str">
            <v/>
          </cell>
          <cell r="E2003" t="str">
            <v/>
          </cell>
          <cell r="F2003" t="str">
            <v/>
          </cell>
          <cell r="G2003" t="str">
            <v/>
          </cell>
          <cell r="H2003" t="str">
            <v/>
          </cell>
          <cell r="I2003" t="str">
            <v/>
          </cell>
          <cell r="J2003">
            <v>276226.31</v>
          </cell>
          <cell r="K2003">
            <v>385917.7300000001</v>
          </cell>
          <cell r="L2003">
            <v>128283.10000000003</v>
          </cell>
          <cell r="M2003">
            <v>790427.14000000013</v>
          </cell>
          <cell r="Q2003" t="str">
            <v>SOV</v>
          </cell>
          <cell r="R2003">
            <v>1</v>
          </cell>
          <cell r="T2003" t="str">
            <v>SUPPORT TO INVESTMENT PROMOTION AGENCIES IN TRANSITION COUNT</v>
          </cell>
          <cell r="U2003" t="str">
            <v>PITD1</v>
          </cell>
          <cell r="V2003" t="str">
            <v>K</v>
          </cell>
          <cell r="W2003" t="str">
            <v>Multi-Sector</v>
          </cell>
          <cell r="X2003" t="str">
            <v>KF</v>
          </cell>
          <cell r="Y2003" t="str">
            <v>Institutional Support</v>
          </cell>
          <cell r="Z2003" t="str">
            <v>KF0</v>
          </cell>
          <cell r="AA2003" t="str">
            <v>Institutional Support</v>
          </cell>
          <cell r="AB2003" t="str">
            <v>5900</v>
          </cell>
          <cell r="AC2003" t="str">
            <v>84</v>
          </cell>
          <cell r="AD2003" t="str">
            <v>OnGo</v>
          </cell>
        </row>
        <row r="2004">
          <cell r="A2004" t="str">
            <v>P-Z1-KF0-064</v>
          </cell>
          <cell r="B2004" t="str">
            <v>5900155016193</v>
          </cell>
          <cell r="C2004" t="str">
            <v>Multi-Countries</v>
          </cell>
          <cell r="D2004" t="str">
            <v/>
          </cell>
          <cell r="E2004" t="str">
            <v/>
          </cell>
          <cell r="F2004" t="str">
            <v/>
          </cell>
          <cell r="G2004" t="str">
            <v/>
          </cell>
          <cell r="H2004" t="str">
            <v/>
          </cell>
          <cell r="I2004" t="str">
            <v/>
          </cell>
          <cell r="J2004">
            <v>750000</v>
          </cell>
          <cell r="K2004" t="str">
            <v/>
          </cell>
          <cell r="L2004">
            <v>750000</v>
          </cell>
          <cell r="M2004">
            <v>1500000</v>
          </cell>
          <cell r="Q2004" t="str">
            <v>SOV</v>
          </cell>
          <cell r="R2004">
            <v>1</v>
          </cell>
          <cell r="T2004" t="str">
            <v>UNHCR-ENHANCING INVESTMENT CLIMATE FOR THE EMPOWERMENT OF RE</v>
          </cell>
          <cell r="U2004" t="str">
            <v>PITD1</v>
          </cell>
          <cell r="V2004" t="str">
            <v>K</v>
          </cell>
          <cell r="W2004" t="str">
            <v>Multi-Sector</v>
          </cell>
          <cell r="X2004" t="str">
            <v>KF</v>
          </cell>
          <cell r="Y2004" t="str">
            <v>Institutional Support</v>
          </cell>
          <cell r="Z2004" t="str">
            <v>KF0</v>
          </cell>
          <cell r="AA2004" t="str">
            <v>Institutional Support</v>
          </cell>
          <cell r="AB2004" t="str">
            <v>5900</v>
          </cell>
          <cell r="AC2004" t="str">
            <v>84</v>
          </cell>
          <cell r="AD2004" t="str">
            <v>OnGo</v>
          </cell>
        </row>
        <row r="2005">
          <cell r="A2005" t="str">
            <v>P-Z1-KF0-065</v>
          </cell>
          <cell r="B2005" t="str">
            <v>5900155016360</v>
          </cell>
          <cell r="C2005" t="str">
            <v>Multi-Countries</v>
          </cell>
          <cell r="D2005" t="str">
            <v/>
          </cell>
          <cell r="E2005" t="str">
            <v/>
          </cell>
          <cell r="F2005" t="str">
            <v/>
          </cell>
          <cell r="G2005" t="str">
            <v/>
          </cell>
          <cell r="H2005" t="str">
            <v/>
          </cell>
          <cell r="I2005" t="str">
            <v/>
          </cell>
          <cell r="J2005">
            <v>244788.49</v>
          </cell>
          <cell r="K2005" t="str">
            <v/>
          </cell>
          <cell r="L2005" t="str">
            <v/>
          </cell>
          <cell r="M2005">
            <v>244788.49</v>
          </cell>
          <cell r="Q2005" t="str">
            <v>SOV</v>
          </cell>
          <cell r="R2005">
            <v>1</v>
          </cell>
          <cell r="T2005" t="str">
            <v>STREAMLINING TAX, REVENUE MANAGEMENT AND DIGITIZATION OF CUS</v>
          </cell>
          <cell r="U2005" t="str">
            <v>PITD1</v>
          </cell>
          <cell r="V2005" t="str">
            <v>K</v>
          </cell>
          <cell r="W2005" t="str">
            <v>Multi-Sector</v>
          </cell>
          <cell r="X2005" t="str">
            <v>KF</v>
          </cell>
          <cell r="Y2005" t="str">
            <v>Institutional Support</v>
          </cell>
          <cell r="Z2005" t="str">
            <v>KF0</v>
          </cell>
          <cell r="AA2005" t="str">
            <v>Institutional Support</v>
          </cell>
          <cell r="AB2005" t="str">
            <v>5900</v>
          </cell>
          <cell r="AC2005" t="str">
            <v>84</v>
          </cell>
          <cell r="AD2005" t="str">
            <v>OnGo</v>
          </cell>
        </row>
        <row r="2006">
          <cell r="A2006" t="str">
            <v>P-Z1-KF0-066</v>
          </cell>
          <cell r="B2006" t="str">
            <v>2100155042417</v>
          </cell>
          <cell r="C2006" t="str">
            <v>Multi-Countries</v>
          </cell>
          <cell r="D2006" t="str">
            <v/>
          </cell>
          <cell r="E2006" t="str">
            <v/>
          </cell>
          <cell r="F2006" t="str">
            <v/>
          </cell>
          <cell r="G2006" t="str">
            <v/>
          </cell>
          <cell r="H2006" t="str">
            <v/>
          </cell>
          <cell r="I2006" t="str">
            <v/>
          </cell>
          <cell r="J2006" t="str">
            <v/>
          </cell>
          <cell r="K2006" t="str">
            <v/>
          </cell>
          <cell r="L2006" t="str">
            <v/>
          </cell>
          <cell r="M2006">
            <v>0</v>
          </cell>
          <cell r="Q2006" t="str">
            <v>SOV</v>
          </cell>
          <cell r="R2006">
            <v>1</v>
          </cell>
          <cell r="T2006" t="str">
            <v>INSTITUTIONAL SUPPORT PROJECT: ENHANCING REGIONAL FINANCIAL</v>
          </cell>
          <cell r="U2006" t="str">
            <v>RDRI</v>
          </cell>
          <cell r="V2006" t="str">
            <v>K</v>
          </cell>
          <cell r="W2006" t="str">
            <v>Multi-Sector</v>
          </cell>
          <cell r="X2006" t="str">
            <v>KF</v>
          </cell>
          <cell r="Y2006" t="str">
            <v>Institutional Support</v>
          </cell>
          <cell r="Z2006" t="str">
            <v>KF0</v>
          </cell>
          <cell r="AA2006" t="str">
            <v>Institutional Support</v>
          </cell>
          <cell r="AB2006" t="str">
            <v>2100</v>
          </cell>
          <cell r="AC2006" t="str">
            <v>40</v>
          </cell>
          <cell r="AD2006" t="str">
            <v>APVD</v>
          </cell>
        </row>
        <row r="2007">
          <cell r="A2007" t="str">
            <v>P-Z1-KF0-067</v>
          </cell>
          <cell r="B2007" t="str">
            <v>2100155041084</v>
          </cell>
          <cell r="C2007" t="str">
            <v>Multi-Countries</v>
          </cell>
          <cell r="D2007" t="str">
            <v/>
          </cell>
          <cell r="E2007" t="str">
            <v/>
          </cell>
          <cell r="F2007" t="str">
            <v/>
          </cell>
          <cell r="G2007" t="str">
            <v/>
          </cell>
          <cell r="H2007" t="str">
            <v/>
          </cell>
          <cell r="I2007" t="str">
            <v/>
          </cell>
          <cell r="J2007" t="str">
            <v/>
          </cell>
          <cell r="K2007">
            <v>505491.79</v>
          </cell>
          <cell r="L2007" t="str">
            <v/>
          </cell>
          <cell r="M2007">
            <v>505491.79</v>
          </cell>
          <cell r="Q2007" t="str">
            <v>SOV</v>
          </cell>
          <cell r="R2007">
            <v>1</v>
          </cell>
          <cell r="T2007" t="str">
            <v>SUPPORT TO SADC MACROECONOMIC CONVERGENCE AND FINANCIAL INTE</v>
          </cell>
          <cell r="U2007" t="str">
            <v>RDRI</v>
          </cell>
          <cell r="V2007" t="str">
            <v>K</v>
          </cell>
          <cell r="W2007" t="str">
            <v>Multi-Sector</v>
          </cell>
          <cell r="X2007" t="str">
            <v>KF</v>
          </cell>
          <cell r="Y2007" t="str">
            <v>Institutional Support</v>
          </cell>
          <cell r="Z2007" t="str">
            <v>KF0</v>
          </cell>
          <cell r="AA2007" t="str">
            <v>Institutional Support</v>
          </cell>
          <cell r="AB2007" t="str">
            <v>2100</v>
          </cell>
          <cell r="AC2007" t="str">
            <v>41</v>
          </cell>
          <cell r="AD2007" t="str">
            <v>OnGo</v>
          </cell>
        </row>
        <row r="2008">
          <cell r="A2008" t="str">
            <v>P-Z1-KF0-068</v>
          </cell>
          <cell r="B2008" t="str">
            <v>2100155042667</v>
          </cell>
          <cell r="C2008" t="str">
            <v>Multi-Countries</v>
          </cell>
          <cell r="D2008" t="str">
            <v/>
          </cell>
          <cell r="E2008" t="str">
            <v/>
          </cell>
          <cell r="F2008" t="str">
            <v/>
          </cell>
          <cell r="G2008" t="str">
            <v/>
          </cell>
          <cell r="H2008" t="str">
            <v/>
          </cell>
          <cell r="I2008" t="str">
            <v/>
          </cell>
          <cell r="J2008" t="str">
            <v/>
          </cell>
          <cell r="K2008" t="str">
            <v/>
          </cell>
          <cell r="L2008" t="str">
            <v/>
          </cell>
          <cell r="M2008">
            <v>0</v>
          </cell>
          <cell r="Q2008" t="str">
            <v>SOV</v>
          </cell>
          <cell r="R2008">
            <v>1</v>
          </cell>
          <cell r="T2008" t="str">
            <v>INSTITUTIONAL SUPPORT TO THE AFRICAN CAPACITY BUILDING FOUND</v>
          </cell>
          <cell r="U2008" t="str">
            <v>ECAD2</v>
          </cell>
          <cell r="V2008" t="str">
            <v>K</v>
          </cell>
          <cell r="W2008" t="str">
            <v>Multi-Sector</v>
          </cell>
          <cell r="X2008" t="str">
            <v>KF</v>
          </cell>
          <cell r="Y2008" t="str">
            <v>Institutional Support</v>
          </cell>
          <cell r="Z2008" t="str">
            <v>KF0</v>
          </cell>
          <cell r="AA2008" t="str">
            <v>Institutional Support</v>
          </cell>
          <cell r="AB2008" t="str">
            <v>2100</v>
          </cell>
          <cell r="AC2008" t="str">
            <v>40</v>
          </cell>
          <cell r="AD2008" t="str">
            <v>APVD</v>
          </cell>
        </row>
        <row r="2009">
          <cell r="A2009" t="str">
            <v>P-Z1-KF0-070</v>
          </cell>
          <cell r="B2009" t="str">
            <v>2100155041478</v>
          </cell>
          <cell r="C2009" t="str">
            <v>Multi-Countries</v>
          </cell>
          <cell r="D2009" t="str">
            <v/>
          </cell>
          <cell r="E2009" t="str">
            <v/>
          </cell>
          <cell r="F2009" t="str">
            <v/>
          </cell>
          <cell r="G2009" t="str">
            <v/>
          </cell>
          <cell r="H2009" t="str">
            <v/>
          </cell>
          <cell r="I2009" t="str">
            <v/>
          </cell>
          <cell r="J2009" t="str">
            <v/>
          </cell>
          <cell r="K2009" t="str">
            <v/>
          </cell>
          <cell r="L2009">
            <v>299107.90999999997</v>
          </cell>
          <cell r="M2009">
            <v>299107.90999999997</v>
          </cell>
          <cell r="Q2009" t="str">
            <v>SOV</v>
          </cell>
          <cell r="R2009">
            <v>1</v>
          </cell>
          <cell r="T2009" t="str">
            <v>AFRICA FINANCIAL INTEGRITY AND ACCOUNTABILITY SUPPORT PROJEC</v>
          </cell>
          <cell r="U2009" t="str">
            <v>ECGF2</v>
          </cell>
          <cell r="V2009" t="str">
            <v>K</v>
          </cell>
          <cell r="W2009" t="str">
            <v>Multi-Sector</v>
          </cell>
          <cell r="X2009" t="str">
            <v>KF</v>
          </cell>
          <cell r="Y2009" t="str">
            <v>Institutional Support</v>
          </cell>
          <cell r="Z2009" t="str">
            <v>KF0</v>
          </cell>
          <cell r="AA2009" t="str">
            <v>Institutional Support</v>
          </cell>
          <cell r="AB2009" t="str">
            <v>2100</v>
          </cell>
          <cell r="AC2009" t="str">
            <v>41</v>
          </cell>
          <cell r="AD2009" t="str">
            <v>OnGo</v>
          </cell>
        </row>
        <row r="2010">
          <cell r="A2010" t="str">
            <v>P-Z1-KF0-072</v>
          </cell>
          <cell r="B2010" t="str">
            <v>5900155017401</v>
          </cell>
          <cell r="C2010" t="str">
            <v>Multi-Countries</v>
          </cell>
          <cell r="D2010" t="str">
            <v/>
          </cell>
          <cell r="E2010" t="str">
            <v/>
          </cell>
          <cell r="F2010" t="str">
            <v/>
          </cell>
          <cell r="G2010" t="str">
            <v/>
          </cell>
          <cell r="H2010" t="str">
            <v/>
          </cell>
          <cell r="I2010" t="str">
            <v/>
          </cell>
          <cell r="J2010" t="str">
            <v/>
          </cell>
          <cell r="K2010" t="str">
            <v/>
          </cell>
          <cell r="L2010" t="str">
            <v/>
          </cell>
          <cell r="M2010">
            <v>0</v>
          </cell>
          <cell r="Q2010" t="str">
            <v>SOV</v>
          </cell>
          <cell r="R2010">
            <v>1</v>
          </cell>
          <cell r="T2010" t="str">
            <v>REG CAPACITY DEVELOP PROJECT ANTI MONEY LAUNDERING COMBATING</v>
          </cell>
          <cell r="U2010" t="str">
            <v>ECGF1</v>
          </cell>
          <cell r="V2010" t="str">
            <v>K</v>
          </cell>
          <cell r="W2010" t="str">
            <v>Multi-Sector</v>
          </cell>
          <cell r="X2010" t="str">
            <v>KF</v>
          </cell>
          <cell r="Y2010" t="str">
            <v>Institutional Support</v>
          </cell>
          <cell r="Z2010" t="str">
            <v>KF0</v>
          </cell>
          <cell r="AA2010" t="str">
            <v>Institutional Support</v>
          </cell>
          <cell r="AB2010" t="str">
            <v>5900</v>
          </cell>
          <cell r="AC2010" t="str">
            <v>84</v>
          </cell>
          <cell r="AD2010" t="str">
            <v>APVD</v>
          </cell>
        </row>
        <row r="2011">
          <cell r="A2011" t="str">
            <v>P-Z1-KF0-073</v>
          </cell>
          <cell r="B2011" t="str">
            <v>2100155041679</v>
          </cell>
          <cell r="C2011" t="str">
            <v>Multi-Countries</v>
          </cell>
          <cell r="D2011" t="str">
            <v/>
          </cell>
          <cell r="E2011" t="str">
            <v/>
          </cell>
          <cell r="F2011" t="str">
            <v/>
          </cell>
          <cell r="G2011" t="str">
            <v/>
          </cell>
          <cell r="H2011" t="str">
            <v/>
          </cell>
          <cell r="I2011" t="str">
            <v/>
          </cell>
          <cell r="J2011" t="str">
            <v/>
          </cell>
          <cell r="K2011" t="str">
            <v/>
          </cell>
          <cell r="L2011" t="str">
            <v/>
          </cell>
          <cell r="M2011">
            <v>0</v>
          </cell>
          <cell r="Q2011" t="str">
            <v>SOV</v>
          </cell>
          <cell r="R2011">
            <v>1</v>
          </cell>
          <cell r="T2011" t="str">
            <v>INSTITUTIONAL SUPPORT PROJECT TO THE AFCFTA SECRETARIAT FOR</v>
          </cell>
          <cell r="U2011" t="str">
            <v>PITD1</v>
          </cell>
          <cell r="V2011" t="str">
            <v>K</v>
          </cell>
          <cell r="W2011" t="str">
            <v>Multi-Sector</v>
          </cell>
          <cell r="X2011" t="str">
            <v>KF</v>
          </cell>
          <cell r="Y2011" t="str">
            <v>Institutional Support</v>
          </cell>
          <cell r="Z2011" t="str">
            <v>KF0</v>
          </cell>
          <cell r="AA2011" t="str">
            <v>Institutional Support</v>
          </cell>
          <cell r="AB2011" t="str">
            <v>2100</v>
          </cell>
          <cell r="AC2011" t="str">
            <v>40</v>
          </cell>
          <cell r="AD2011" t="str">
            <v>APVD</v>
          </cell>
        </row>
        <row r="2012">
          <cell r="A2012" t="str">
            <v>P-Z1-KF0-075</v>
          </cell>
          <cell r="B2012" t="str">
            <v>2100155042069</v>
          </cell>
          <cell r="C2012" t="str">
            <v>Multi-Countries</v>
          </cell>
          <cell r="D2012" t="str">
            <v/>
          </cell>
          <cell r="E2012" t="str">
            <v/>
          </cell>
          <cell r="F2012" t="str">
            <v/>
          </cell>
          <cell r="G2012" t="str">
            <v/>
          </cell>
          <cell r="H2012" t="str">
            <v/>
          </cell>
          <cell r="I2012" t="str">
            <v/>
          </cell>
          <cell r="J2012" t="str">
            <v/>
          </cell>
          <cell r="K2012" t="str">
            <v/>
          </cell>
          <cell r="L2012">
            <v>427384.16</v>
          </cell>
          <cell r="M2012">
            <v>427384.16</v>
          </cell>
          <cell r="Q2012" t="str">
            <v>SOV</v>
          </cell>
          <cell r="R2012">
            <v>1</v>
          </cell>
          <cell r="T2012" t="str">
            <v>REGIONAL INSTITUTIONAL SUPPORT PROJECT FOR PUBLIC FINANCE MA</v>
          </cell>
          <cell r="U2012" t="str">
            <v>ECGF2</v>
          </cell>
          <cell r="V2012" t="str">
            <v>K</v>
          </cell>
          <cell r="W2012" t="str">
            <v>Multi-Sector</v>
          </cell>
          <cell r="X2012" t="str">
            <v>KF</v>
          </cell>
          <cell r="Y2012" t="str">
            <v>Institutional Support</v>
          </cell>
          <cell r="Z2012" t="str">
            <v>KF0</v>
          </cell>
          <cell r="AA2012" t="str">
            <v>Institutional Support</v>
          </cell>
          <cell r="AB2012" t="str">
            <v>2100</v>
          </cell>
          <cell r="AC2012" t="str">
            <v>41</v>
          </cell>
          <cell r="AD2012" t="str">
            <v>APVD</v>
          </cell>
        </row>
        <row r="2013">
          <cell r="A2013" t="str">
            <v>P-Z1-KF0-076</v>
          </cell>
          <cell r="B2013" t="str">
            <v>2100155041479</v>
          </cell>
          <cell r="C2013" t="str">
            <v>Multi-Countries</v>
          </cell>
          <cell r="D2013" t="str">
            <v/>
          </cell>
          <cell r="E2013" t="str">
            <v/>
          </cell>
          <cell r="F2013" t="str">
            <v/>
          </cell>
          <cell r="G2013" t="str">
            <v/>
          </cell>
          <cell r="H2013" t="str">
            <v/>
          </cell>
          <cell r="I2013" t="str">
            <v/>
          </cell>
          <cell r="J2013" t="str">
            <v/>
          </cell>
          <cell r="K2013">
            <v>195945.18</v>
          </cell>
          <cell r="L2013" t="str">
            <v/>
          </cell>
          <cell r="M2013">
            <v>195945.18</v>
          </cell>
          <cell r="Q2013" t="str">
            <v>SOV</v>
          </cell>
          <cell r="R2013">
            <v>1</v>
          </cell>
          <cell r="T2013" t="str">
            <v>AFRICAN FINANCIAL INTEGRITY AND ACCOUNTABILITY SUPPORT PROJE</v>
          </cell>
          <cell r="U2013" t="str">
            <v>ECGF2</v>
          </cell>
          <cell r="V2013" t="str">
            <v>K</v>
          </cell>
          <cell r="W2013" t="str">
            <v>Multi-Sector</v>
          </cell>
          <cell r="X2013" t="str">
            <v>KF</v>
          </cell>
          <cell r="Y2013" t="str">
            <v>Institutional Support</v>
          </cell>
          <cell r="Z2013" t="str">
            <v>KF0</v>
          </cell>
          <cell r="AA2013" t="str">
            <v>Institutional Support</v>
          </cell>
          <cell r="AB2013" t="str">
            <v>2100</v>
          </cell>
          <cell r="AC2013" t="str">
            <v>41</v>
          </cell>
          <cell r="AD2013" t="str">
            <v>OnGo</v>
          </cell>
        </row>
        <row r="2014">
          <cell r="A2014" t="str">
            <v>P-Z1-KF0-078</v>
          </cell>
          <cell r="B2014" t="str">
            <v>5900155018156</v>
          </cell>
          <cell r="C2014" t="str">
            <v>Multi-Countries</v>
          </cell>
          <cell r="D2014" t="str">
            <v/>
          </cell>
          <cell r="E2014" t="str">
            <v/>
          </cell>
          <cell r="F2014" t="str">
            <v/>
          </cell>
          <cell r="G2014" t="str">
            <v/>
          </cell>
          <cell r="H2014" t="str">
            <v/>
          </cell>
          <cell r="I2014" t="str">
            <v/>
          </cell>
          <cell r="J2014" t="str">
            <v/>
          </cell>
          <cell r="K2014" t="str">
            <v/>
          </cell>
          <cell r="L2014" t="str">
            <v/>
          </cell>
          <cell r="M2014">
            <v>0</v>
          </cell>
          <cell r="Q2014" t="str">
            <v>SOV</v>
          </cell>
          <cell r="R2014">
            <v>1</v>
          </cell>
          <cell r="T2014" t="str">
            <v>STRENGTHENING CAPACITY OF TRANSITION STATES FOR EFFECTIVE MA</v>
          </cell>
          <cell r="U2014" t="str">
            <v>ECAD</v>
          </cell>
          <cell r="V2014" t="str">
            <v>K</v>
          </cell>
          <cell r="W2014" t="str">
            <v>Multi-Sector</v>
          </cell>
          <cell r="X2014" t="str">
            <v>KF</v>
          </cell>
          <cell r="Y2014" t="str">
            <v>Institutional Support</v>
          </cell>
          <cell r="Z2014" t="str">
            <v>KF0</v>
          </cell>
          <cell r="AA2014" t="str">
            <v>Institutional Support</v>
          </cell>
          <cell r="AB2014" t="str">
            <v>5900</v>
          </cell>
          <cell r="AC2014" t="str">
            <v>84</v>
          </cell>
          <cell r="AD2014" t="str">
            <v>APVD</v>
          </cell>
        </row>
        <row r="2015">
          <cell r="A2015" t="str">
            <v>P-Z1-KZ0-027</v>
          </cell>
          <cell r="B2015" t="str">
            <v>5800155001601</v>
          </cell>
          <cell r="C2015" t="str">
            <v>Multi-Countries</v>
          </cell>
          <cell r="D2015" t="str">
            <v/>
          </cell>
          <cell r="E2015" t="str">
            <v/>
          </cell>
          <cell r="F2015" t="str">
            <v/>
          </cell>
          <cell r="G2015">
            <v>62135.880000000005</v>
          </cell>
          <cell r="H2015" t="str">
            <v/>
          </cell>
          <cell r="I2015" t="str">
            <v/>
          </cell>
          <cell r="J2015" t="str">
            <v/>
          </cell>
          <cell r="K2015" t="str">
            <v/>
          </cell>
          <cell r="L2015" t="str">
            <v/>
          </cell>
          <cell r="M2015">
            <v>62135.880000000005</v>
          </cell>
          <cell r="Q2015" t="str">
            <v>SOV</v>
          </cell>
          <cell r="R2015">
            <v>1</v>
          </cell>
          <cell r="T2015" t="str">
            <v>POST EBOLA RECOVERY SOCIAL INVESTMENT FUND (LIBERIA).</v>
          </cell>
          <cell r="U2015" t="str">
            <v>RDGW2</v>
          </cell>
          <cell r="V2015" t="str">
            <v>K</v>
          </cell>
          <cell r="W2015" t="str">
            <v>Multi-Sector</v>
          </cell>
          <cell r="X2015" t="str">
            <v>KZ</v>
          </cell>
          <cell r="Y2015" t="str">
            <v>Other Multi Sector</v>
          </cell>
          <cell r="Z2015" t="str">
            <v>KZ0</v>
          </cell>
          <cell r="AA2015" t="str">
            <v>Other Multi Sector</v>
          </cell>
          <cell r="AB2015" t="str">
            <v>5800</v>
          </cell>
          <cell r="AC2015" t="str">
            <v>41</v>
          </cell>
          <cell r="AD2015" t="str">
            <v>TERM</v>
          </cell>
        </row>
        <row r="2016">
          <cell r="A2016" t="str">
            <v>P-Z1-KZ0-031</v>
          </cell>
          <cell r="B2016" t="str">
            <v>2100155030969</v>
          </cell>
          <cell r="C2016" t="str">
            <v>Multi-Countries</v>
          </cell>
          <cell r="D2016" t="str">
            <v/>
          </cell>
          <cell r="E2016">
            <v>31458.880000000001</v>
          </cell>
          <cell r="F2016" t="str">
            <v/>
          </cell>
          <cell r="G2016" t="str">
            <v/>
          </cell>
          <cell r="H2016" t="str">
            <v/>
          </cell>
          <cell r="I2016">
            <v>722550.6</v>
          </cell>
          <cell r="J2016">
            <v>229427.8</v>
          </cell>
          <cell r="K2016">
            <v>140327.16</v>
          </cell>
          <cell r="L2016">
            <v>2522318.87</v>
          </cell>
          <cell r="M2016">
            <v>3646083.31</v>
          </cell>
          <cell r="Q2016" t="str">
            <v>SOV</v>
          </cell>
          <cell r="R2016">
            <v>0.5</v>
          </cell>
          <cell r="T2016" t="str">
            <v>POST-EBOLA RECOVERY SOCIAL INVESTMENT FUND (SIERRA LEONE)</v>
          </cell>
          <cell r="U2016" t="str">
            <v>AHHD</v>
          </cell>
          <cell r="V2016" t="str">
            <v>K</v>
          </cell>
          <cell r="W2016" t="str">
            <v>Multi-Sector</v>
          </cell>
          <cell r="X2016" t="str">
            <v>KZ</v>
          </cell>
          <cell r="Y2016" t="str">
            <v>Other Multi Sector</v>
          </cell>
          <cell r="Z2016" t="str">
            <v>KZ0</v>
          </cell>
          <cell r="AA2016" t="str">
            <v>Other Multi Sector</v>
          </cell>
          <cell r="AB2016" t="str">
            <v>2100</v>
          </cell>
          <cell r="AC2016" t="str">
            <v>41</v>
          </cell>
          <cell r="AD2016" t="str">
            <v>OnGo</v>
          </cell>
        </row>
        <row r="2017">
          <cell r="A2017" t="str">
            <v>P-Z1-KZ0-031</v>
          </cell>
          <cell r="B2017" t="str">
            <v>5800155001603</v>
          </cell>
          <cell r="C2017" t="str">
            <v>Multi-Countries</v>
          </cell>
          <cell r="D2017" t="str">
            <v/>
          </cell>
          <cell r="E2017" t="str">
            <v/>
          </cell>
          <cell r="F2017" t="str">
            <v/>
          </cell>
          <cell r="G2017" t="str">
            <v/>
          </cell>
          <cell r="H2017" t="str">
            <v/>
          </cell>
          <cell r="I2017" t="str">
            <v/>
          </cell>
          <cell r="J2017">
            <v>24750.34</v>
          </cell>
          <cell r="K2017" t="str">
            <v/>
          </cell>
          <cell r="L2017" t="str">
            <v/>
          </cell>
          <cell r="M2017">
            <v>24750.34</v>
          </cell>
          <cell r="Q2017" t="str">
            <v>SOV</v>
          </cell>
          <cell r="R2017">
            <v>0.5</v>
          </cell>
          <cell r="T2017" t="str">
            <v>POST-EBOLA RECOVERY SOCIAL INVESTMENT FUND (SIERRA LEONE)</v>
          </cell>
          <cell r="U2017" t="str">
            <v>AHHD</v>
          </cell>
          <cell r="V2017" t="str">
            <v>K</v>
          </cell>
          <cell r="W2017" t="str">
            <v>Multi-Sector</v>
          </cell>
          <cell r="X2017" t="str">
            <v>KZ</v>
          </cell>
          <cell r="Y2017" t="str">
            <v>Other Multi Sector</v>
          </cell>
          <cell r="Z2017" t="str">
            <v>KZ0</v>
          </cell>
          <cell r="AA2017" t="str">
            <v>Other Multi Sector</v>
          </cell>
          <cell r="AB2017" t="str">
            <v>5800</v>
          </cell>
          <cell r="AC2017" t="str">
            <v>41</v>
          </cell>
          <cell r="AD2017" t="str">
            <v>OnGo</v>
          </cell>
        </row>
        <row r="2018">
          <cell r="A2018" t="str">
            <v>P-Z1-KZ0-032</v>
          </cell>
          <cell r="B2018" t="str">
            <v>2100155030970</v>
          </cell>
          <cell r="C2018" t="str">
            <v>Multi-Countries</v>
          </cell>
          <cell r="D2018" t="str">
            <v/>
          </cell>
          <cell r="E2018" t="str">
            <v/>
          </cell>
          <cell r="F2018">
            <v>30799.55</v>
          </cell>
          <cell r="G2018" t="str">
            <v/>
          </cell>
          <cell r="H2018" t="str">
            <v/>
          </cell>
          <cell r="I2018" t="str">
            <v/>
          </cell>
          <cell r="J2018">
            <v>1257281.6300000001</v>
          </cell>
          <cell r="K2018">
            <v>523361.81</v>
          </cell>
          <cell r="L2018">
            <v>45109.73</v>
          </cell>
          <cell r="M2018">
            <v>1856552.7200000002</v>
          </cell>
          <cell r="Q2018" t="str">
            <v>SOV</v>
          </cell>
          <cell r="R2018">
            <v>0.5</v>
          </cell>
          <cell r="T2018" t="str">
            <v>POST-EBOLA RECOVERY SOCIAL INVESTMENT FUND (GUINEA)</v>
          </cell>
          <cell r="U2018" t="str">
            <v>AHHD</v>
          </cell>
          <cell r="V2018" t="str">
            <v>K</v>
          </cell>
          <cell r="W2018" t="str">
            <v>Multi-Sector</v>
          </cell>
          <cell r="X2018" t="str">
            <v>KZ</v>
          </cell>
          <cell r="Y2018" t="str">
            <v>Other Multi Sector</v>
          </cell>
          <cell r="Z2018" t="str">
            <v>KZ0</v>
          </cell>
          <cell r="AA2018" t="str">
            <v>Other Multi Sector</v>
          </cell>
          <cell r="AB2018" t="str">
            <v>2100</v>
          </cell>
          <cell r="AC2018" t="str">
            <v>41</v>
          </cell>
          <cell r="AD2018" t="str">
            <v>OnGo</v>
          </cell>
        </row>
        <row r="2019">
          <cell r="A2019" t="str">
            <v>P-Z1-KZ0-032</v>
          </cell>
          <cell r="B2019" t="str">
            <v>5800155001602</v>
          </cell>
          <cell r="C2019" t="str">
            <v>Multi-Countries</v>
          </cell>
          <cell r="D2019" t="str">
            <v/>
          </cell>
          <cell r="E2019" t="str">
            <v/>
          </cell>
          <cell r="F2019" t="str">
            <v/>
          </cell>
          <cell r="G2019" t="str">
            <v/>
          </cell>
          <cell r="H2019" t="str">
            <v/>
          </cell>
          <cell r="I2019" t="str">
            <v/>
          </cell>
          <cell r="J2019" t="str">
            <v/>
          </cell>
          <cell r="K2019" t="str">
            <v/>
          </cell>
          <cell r="L2019">
            <v>59885.9</v>
          </cell>
          <cell r="M2019">
            <v>59885.9</v>
          </cell>
          <cell r="Q2019" t="str">
            <v>SOV</v>
          </cell>
          <cell r="R2019">
            <v>0.5</v>
          </cell>
          <cell r="T2019" t="str">
            <v>POST-EBOLA RECOVERY SOCIAL INVESTMENT FUND (GUINEA)</v>
          </cell>
          <cell r="U2019" t="str">
            <v>AHHD</v>
          </cell>
          <cell r="V2019" t="str">
            <v>K</v>
          </cell>
          <cell r="W2019" t="str">
            <v>Multi-Sector</v>
          </cell>
          <cell r="X2019" t="str">
            <v>KZ</v>
          </cell>
          <cell r="Y2019" t="str">
            <v>Other Multi Sector</v>
          </cell>
          <cell r="Z2019" t="str">
            <v>KZ0</v>
          </cell>
          <cell r="AA2019" t="str">
            <v>Other Multi Sector</v>
          </cell>
          <cell r="AB2019" t="str">
            <v>5800</v>
          </cell>
          <cell r="AC2019" t="str">
            <v>41</v>
          </cell>
          <cell r="AD2019" t="str">
            <v>OnGo</v>
          </cell>
        </row>
        <row r="2020">
          <cell r="A2020" t="str">
            <v>P-Z1-KZ0-035</v>
          </cell>
          <cell r="B2020" t="str">
            <v>5900155012151</v>
          </cell>
          <cell r="C2020" t="str">
            <v>Multi-Countries</v>
          </cell>
          <cell r="D2020" t="str">
            <v/>
          </cell>
          <cell r="E2020" t="str">
            <v/>
          </cell>
          <cell r="F2020">
            <v>249320.55</v>
          </cell>
          <cell r="G2020">
            <v>25010.45</v>
          </cell>
          <cell r="H2020">
            <v>857254.79999999993</v>
          </cell>
          <cell r="I2020">
            <v>285512.61</v>
          </cell>
          <cell r="J2020">
            <v>230719.7</v>
          </cell>
          <cell r="K2020">
            <v>304780.71000000002</v>
          </cell>
          <cell r="L2020">
            <v>10450.08</v>
          </cell>
          <cell r="M2020">
            <v>1963048.8999999997</v>
          </cell>
          <cell r="Q2020" t="str">
            <v>SOV</v>
          </cell>
          <cell r="R2020">
            <v>1</v>
          </cell>
          <cell r="T2020" t="str">
            <v>ECCAS TRADE FACILITATION CAPACITY BUILDING</v>
          </cell>
          <cell r="U2020" t="str">
            <v>PITD1</v>
          </cell>
          <cell r="V2020" t="str">
            <v>K</v>
          </cell>
          <cell r="W2020" t="str">
            <v>Multi-Sector</v>
          </cell>
          <cell r="X2020" t="str">
            <v>KZ</v>
          </cell>
          <cell r="Y2020" t="str">
            <v>Other Multi Sector</v>
          </cell>
          <cell r="Z2020" t="str">
            <v>KZ0</v>
          </cell>
          <cell r="AA2020" t="str">
            <v>Other Multi Sector</v>
          </cell>
          <cell r="AB2020" t="str">
            <v>5900</v>
          </cell>
          <cell r="AC2020" t="str">
            <v>84</v>
          </cell>
          <cell r="AD2020" t="str">
            <v>COMP</v>
          </cell>
        </row>
        <row r="2021">
          <cell r="A2021" t="str">
            <v>P-Z1-KZ0-040</v>
          </cell>
          <cell r="B2021" t="str">
            <v>2100155040643</v>
          </cell>
          <cell r="C2021" t="str">
            <v>Multi-Countries</v>
          </cell>
          <cell r="D2021" t="str">
            <v/>
          </cell>
          <cell r="E2021" t="str">
            <v/>
          </cell>
          <cell r="F2021" t="str">
            <v/>
          </cell>
          <cell r="G2021" t="str">
            <v/>
          </cell>
          <cell r="H2021" t="str">
            <v/>
          </cell>
          <cell r="I2021">
            <v>141791.67999999999</v>
          </cell>
          <cell r="J2021">
            <v>433284</v>
          </cell>
          <cell r="K2021">
            <v>5037.24</v>
          </cell>
          <cell r="L2021">
            <v>269887.03999999998</v>
          </cell>
          <cell r="M2021">
            <v>849999.96</v>
          </cell>
          <cell r="Q2021" t="str">
            <v>SOV</v>
          </cell>
          <cell r="R2021">
            <v>1</v>
          </cell>
          <cell r="T2021" t="str">
            <v>COMESA-TRIPARTITE CAPACITY BUILDING PROGRAMME PHASE II</v>
          </cell>
          <cell r="U2021" t="str">
            <v>RDRI</v>
          </cell>
          <cell r="V2021" t="str">
            <v>K</v>
          </cell>
          <cell r="W2021" t="str">
            <v>Multi-Sector</v>
          </cell>
          <cell r="X2021" t="str">
            <v>KZ</v>
          </cell>
          <cell r="Y2021" t="str">
            <v>Other Multi Sector</v>
          </cell>
          <cell r="Z2021" t="str">
            <v>KZ0</v>
          </cell>
          <cell r="AA2021" t="str">
            <v>Other Multi Sector</v>
          </cell>
          <cell r="AB2021" t="str">
            <v>2100</v>
          </cell>
          <cell r="AC2021" t="str">
            <v>41</v>
          </cell>
          <cell r="AD2021" t="str">
            <v>OnGo</v>
          </cell>
        </row>
        <row r="2022">
          <cell r="A2022" t="str">
            <v>P-Z1-KZ0-041</v>
          </cell>
          <cell r="B2022" t="str">
            <v>5900155016187</v>
          </cell>
          <cell r="C2022" t="str">
            <v>Multi-Countries</v>
          </cell>
          <cell r="D2022" t="str">
            <v/>
          </cell>
          <cell r="E2022" t="str">
            <v/>
          </cell>
          <cell r="F2022" t="str">
            <v/>
          </cell>
          <cell r="G2022" t="str">
            <v/>
          </cell>
          <cell r="H2022" t="str">
            <v/>
          </cell>
          <cell r="I2022" t="str">
            <v/>
          </cell>
          <cell r="J2022" t="str">
            <v/>
          </cell>
          <cell r="K2022" t="str">
            <v/>
          </cell>
          <cell r="L2022" t="str">
            <v/>
          </cell>
          <cell r="M2022">
            <v>0</v>
          </cell>
          <cell r="Q2022" t="str">
            <v>SOV</v>
          </cell>
          <cell r="R2022">
            <v>1</v>
          </cell>
          <cell r="T2022" t="str">
            <v>FINANCIAL MODELING FOR THE EXTRACTIVE SECTOR (FIMES) IN TRAN</v>
          </cell>
          <cell r="U2022" t="str">
            <v>ECNR</v>
          </cell>
          <cell r="V2022" t="str">
            <v>K</v>
          </cell>
          <cell r="W2022" t="str">
            <v>Multi-Sector</v>
          </cell>
          <cell r="X2022" t="str">
            <v>KZ</v>
          </cell>
          <cell r="Y2022" t="str">
            <v>Other Multi Sector</v>
          </cell>
          <cell r="Z2022" t="str">
            <v>KZ0</v>
          </cell>
          <cell r="AA2022" t="str">
            <v>Other Multi Sector</v>
          </cell>
          <cell r="AB2022" t="str">
            <v>5900</v>
          </cell>
          <cell r="AC2022" t="str">
            <v>84</v>
          </cell>
          <cell r="AD2022" t="str">
            <v>OnGo</v>
          </cell>
        </row>
        <row r="2023">
          <cell r="A2023" t="str">
            <v>P-Z1-KZ0-043</v>
          </cell>
          <cell r="B2023" t="str">
            <v>2100155041222</v>
          </cell>
          <cell r="C2023" t="str">
            <v>Multi-Countries</v>
          </cell>
          <cell r="D2023" t="str">
            <v/>
          </cell>
          <cell r="E2023" t="str">
            <v/>
          </cell>
          <cell r="F2023" t="str">
            <v/>
          </cell>
          <cell r="G2023" t="str">
            <v/>
          </cell>
          <cell r="H2023" t="str">
            <v/>
          </cell>
          <cell r="I2023" t="str">
            <v/>
          </cell>
          <cell r="J2023" t="str">
            <v/>
          </cell>
          <cell r="K2023">
            <v>298413.93</v>
          </cell>
          <cell r="L2023" t="str">
            <v/>
          </cell>
          <cell r="M2023">
            <v>298413.93</v>
          </cell>
          <cell r="Q2023" t="str">
            <v>SOV</v>
          </cell>
          <cell r="R2023">
            <v>1</v>
          </cell>
          <cell r="T2023" t="str">
            <v>MULTINATIONAL-PIDA PAP 2 IMPLEMENTATION SUPPORT PROJECT</v>
          </cell>
          <cell r="U2023" t="str">
            <v>PICU3</v>
          </cell>
          <cell r="V2023" t="str">
            <v>K</v>
          </cell>
          <cell r="W2023" t="str">
            <v>Multi-Sector</v>
          </cell>
          <cell r="X2023" t="str">
            <v>KZ</v>
          </cell>
          <cell r="Y2023" t="str">
            <v>Other Multi Sector</v>
          </cell>
          <cell r="Z2023" t="str">
            <v>KZ0</v>
          </cell>
          <cell r="AA2023" t="str">
            <v>Other Multi Sector</v>
          </cell>
          <cell r="AB2023" t="str">
            <v>2100</v>
          </cell>
          <cell r="AC2023" t="str">
            <v>41</v>
          </cell>
          <cell r="AD2023" t="str">
            <v>OnGo</v>
          </cell>
        </row>
        <row r="2024">
          <cell r="A2024" t="str">
            <v>P-ZA-A00-002</v>
          </cell>
          <cell r="B2024" t="str">
            <v>5500155014102</v>
          </cell>
          <cell r="C2024" t="str">
            <v>South Africa</v>
          </cell>
          <cell r="D2024" t="str">
            <v/>
          </cell>
          <cell r="E2024" t="str">
            <v/>
          </cell>
          <cell r="F2024" t="str">
            <v/>
          </cell>
          <cell r="G2024" t="str">
            <v/>
          </cell>
          <cell r="H2024" t="str">
            <v/>
          </cell>
          <cell r="I2024" t="str">
            <v/>
          </cell>
          <cell r="J2024" t="str">
            <v/>
          </cell>
          <cell r="K2024" t="str">
            <v/>
          </cell>
          <cell r="L2024" t="str">
            <v/>
          </cell>
          <cell r="M2024">
            <v>0</v>
          </cell>
          <cell r="Q2024" t="str">
            <v>SOV</v>
          </cell>
          <cell r="R2024">
            <v>1</v>
          </cell>
          <cell r="T2024" t="str">
            <v>SOUTH AFRICA - SPECIAL AGRO INDUSTRIAL PROCESSING ZONES - MI</v>
          </cell>
          <cell r="U2024" t="str">
            <v>AHFR2</v>
          </cell>
          <cell r="V2024" t="str">
            <v>A</v>
          </cell>
          <cell r="W2024" t="str">
            <v>Agriculture</v>
          </cell>
          <cell r="X2024" t="str">
            <v>A0</v>
          </cell>
          <cell r="Y2024" t="str">
            <v>Agriculture and Rural Development</v>
          </cell>
          <cell r="Z2024" t="str">
            <v>A00</v>
          </cell>
          <cell r="AA2024" t="str">
            <v>Agriculture and Rural Development</v>
          </cell>
          <cell r="AB2024" t="str">
            <v>5500</v>
          </cell>
          <cell r="AC2024" t="str">
            <v>43</v>
          </cell>
          <cell r="AD2024" t="str">
            <v>APVD</v>
          </cell>
        </row>
        <row r="2025">
          <cell r="A2025" t="str">
            <v>P-ZA-AA0-001</v>
          </cell>
          <cell r="B2025" t="str">
            <v>5500155013802</v>
          </cell>
          <cell r="C2025" t="str">
            <v>South Africa</v>
          </cell>
          <cell r="D2025" t="str">
            <v/>
          </cell>
          <cell r="E2025" t="str">
            <v/>
          </cell>
          <cell r="F2025" t="str">
            <v/>
          </cell>
          <cell r="G2025" t="str">
            <v/>
          </cell>
          <cell r="H2025" t="str">
            <v/>
          </cell>
          <cell r="I2025" t="str">
            <v/>
          </cell>
          <cell r="J2025" t="str">
            <v/>
          </cell>
          <cell r="K2025">
            <v>39969.26</v>
          </cell>
          <cell r="L2025">
            <v>78700.86</v>
          </cell>
          <cell r="M2025">
            <v>118670.12</v>
          </cell>
          <cell r="Q2025" t="str">
            <v>SOV</v>
          </cell>
          <cell r="R2025">
            <v>1</v>
          </cell>
          <cell r="T2025" t="str">
            <v>DEVELOPMENT OF THE BOKAMOSO BA RONA AGRI-INDUSTRIAL PARK</v>
          </cell>
          <cell r="U2025" t="str">
            <v>AHFR2</v>
          </cell>
          <cell r="V2025" t="str">
            <v>A</v>
          </cell>
          <cell r="W2025" t="str">
            <v>Agriculture</v>
          </cell>
          <cell r="X2025" t="str">
            <v>AA</v>
          </cell>
          <cell r="Y2025" t="str">
            <v>Agriculture</v>
          </cell>
          <cell r="Z2025" t="str">
            <v>AA0</v>
          </cell>
          <cell r="AA2025" t="str">
            <v>Agriculture</v>
          </cell>
          <cell r="AB2025" t="str">
            <v>5500</v>
          </cell>
          <cell r="AC2025" t="str">
            <v>43</v>
          </cell>
          <cell r="AD2025" t="str">
            <v>OnGo</v>
          </cell>
        </row>
        <row r="2026">
          <cell r="A2026" t="str">
            <v>P-ZA-D00-004</v>
          </cell>
          <cell r="B2026" t="str">
            <v>2000120005069</v>
          </cell>
          <cell r="C2026" t="str">
            <v>South Africa</v>
          </cell>
          <cell r="D2026" t="str">
            <v/>
          </cell>
          <cell r="E2026" t="str">
            <v/>
          </cell>
          <cell r="F2026" t="str">
            <v/>
          </cell>
          <cell r="G2026" t="str">
            <v/>
          </cell>
          <cell r="H2026" t="str">
            <v/>
          </cell>
          <cell r="I2026" t="str">
            <v/>
          </cell>
          <cell r="J2026" t="str">
            <v/>
          </cell>
          <cell r="K2026">
            <v>7640236.54</v>
          </cell>
          <cell r="L2026" t="str">
            <v/>
          </cell>
          <cell r="M2026">
            <v>7640236.54</v>
          </cell>
          <cell r="Q2026" t="str">
            <v>NSO</v>
          </cell>
          <cell r="R2026">
            <v>0.5</v>
          </cell>
          <cell r="T2026" t="str">
            <v>SA COMMUTER TAXI</v>
          </cell>
          <cell r="U2026" t="str">
            <v>PINS2</v>
          </cell>
          <cell r="V2026" t="str">
            <v>D</v>
          </cell>
          <cell r="W2026" t="str">
            <v>Transport</v>
          </cell>
          <cell r="X2026" t="str">
            <v>D0</v>
          </cell>
          <cell r="Y2026" t="str">
            <v>Transport</v>
          </cell>
          <cell r="Z2026" t="str">
            <v>D00</v>
          </cell>
          <cell r="AA2026" t="str">
            <v>Transport</v>
          </cell>
          <cell r="AB2026" t="str">
            <v>2000</v>
          </cell>
          <cell r="AC2026" t="str">
            <v>10</v>
          </cell>
          <cell r="AD2026" t="str">
            <v>OnGo</v>
          </cell>
        </row>
        <row r="2027">
          <cell r="A2027" t="str">
            <v>P-ZA-D00-004</v>
          </cell>
          <cell r="B2027" t="str">
            <v>2000120005070</v>
          </cell>
          <cell r="C2027" t="str">
            <v>South Africa</v>
          </cell>
          <cell r="D2027" t="str">
            <v/>
          </cell>
          <cell r="E2027" t="str">
            <v/>
          </cell>
          <cell r="F2027" t="str">
            <v/>
          </cell>
          <cell r="G2027" t="str">
            <v/>
          </cell>
          <cell r="H2027" t="str">
            <v/>
          </cell>
          <cell r="I2027">
            <v>24753587.950000003</v>
          </cell>
          <cell r="J2027">
            <v>22036238.370000001</v>
          </cell>
          <cell r="K2027">
            <v>13545339.75</v>
          </cell>
          <cell r="L2027" t="str">
            <v/>
          </cell>
          <cell r="M2027">
            <v>60335166.070000008</v>
          </cell>
          <cell r="Q2027" t="str">
            <v>NSO</v>
          </cell>
          <cell r="R2027">
            <v>0.5</v>
          </cell>
          <cell r="T2027" t="str">
            <v>SA COMMUTER TAXI</v>
          </cell>
          <cell r="U2027" t="str">
            <v>PINS2</v>
          </cell>
          <cell r="V2027" t="str">
            <v>D</v>
          </cell>
          <cell r="W2027" t="str">
            <v>Transport</v>
          </cell>
          <cell r="X2027" t="str">
            <v>D0</v>
          </cell>
          <cell r="Y2027" t="str">
            <v>Transport</v>
          </cell>
          <cell r="Z2027" t="str">
            <v>D00</v>
          </cell>
          <cell r="AA2027" t="str">
            <v>Transport</v>
          </cell>
          <cell r="AB2027" t="str">
            <v>2000</v>
          </cell>
          <cell r="AC2027" t="str">
            <v>10</v>
          </cell>
          <cell r="AD2027" t="str">
            <v>OnGo</v>
          </cell>
        </row>
        <row r="2028">
          <cell r="A2028" t="str">
            <v>P-ZA-EA0-004</v>
          </cell>
          <cell r="B2028" t="str">
            <v>2000200005058</v>
          </cell>
          <cell r="C2028" t="str">
            <v>South Africa</v>
          </cell>
          <cell r="D2028" t="str">
            <v/>
          </cell>
          <cell r="E2028" t="str">
            <v/>
          </cell>
          <cell r="F2028" t="str">
            <v/>
          </cell>
          <cell r="G2028" t="str">
            <v/>
          </cell>
          <cell r="H2028" t="str">
            <v/>
          </cell>
          <cell r="I2028" t="str">
            <v/>
          </cell>
          <cell r="J2028" t="str">
            <v/>
          </cell>
          <cell r="K2028" t="str">
            <v/>
          </cell>
          <cell r="L2028" t="str">
            <v/>
          </cell>
          <cell r="M2028">
            <v>0</v>
          </cell>
          <cell r="Q2028" t="str">
            <v>SOV</v>
          </cell>
          <cell r="R2028">
            <v>1</v>
          </cell>
          <cell r="T2028" t="str">
            <v>LESOTHO HIGHLAND WATER PROJECT PHASE 2</v>
          </cell>
          <cell r="U2028" t="str">
            <v>AHWS2</v>
          </cell>
          <cell r="V2028" t="str">
            <v>E</v>
          </cell>
          <cell r="W2028" t="str">
            <v>Water Sup/Sanit</v>
          </cell>
          <cell r="X2028" t="str">
            <v>EA</v>
          </cell>
          <cell r="Y2028" t="str">
            <v>Water Supply</v>
          </cell>
          <cell r="Z2028" t="str">
            <v>EA0</v>
          </cell>
          <cell r="AA2028" t="str">
            <v>Water Supply</v>
          </cell>
          <cell r="AB2028" t="str">
            <v>2000</v>
          </cell>
          <cell r="AC2028" t="str">
            <v>10</v>
          </cell>
          <cell r="AD2028" t="str">
            <v>APVD</v>
          </cell>
        </row>
        <row r="2029">
          <cell r="A2029" t="str">
            <v>P-ZA-F00-005</v>
          </cell>
          <cell r="B2029" t="str">
            <v>2000130015582</v>
          </cell>
          <cell r="C2029" t="str">
            <v>South Africa</v>
          </cell>
          <cell r="D2029" t="str">
            <v/>
          </cell>
          <cell r="E2029" t="str">
            <v/>
          </cell>
          <cell r="F2029">
            <v>5292354000</v>
          </cell>
          <cell r="G2029" t="str">
            <v/>
          </cell>
          <cell r="H2029" t="str">
            <v/>
          </cell>
          <cell r="I2029" t="str">
            <v/>
          </cell>
          <cell r="J2029" t="str">
            <v/>
          </cell>
          <cell r="K2029" t="str">
            <v/>
          </cell>
          <cell r="L2029" t="str">
            <v/>
          </cell>
          <cell r="M2029">
            <v>5292354000</v>
          </cell>
          <cell r="Q2029" t="str">
            <v>SOV</v>
          </cell>
          <cell r="R2029">
            <v>1</v>
          </cell>
          <cell r="T2029" t="str">
            <v>ESKOM II POWER PROJECT</v>
          </cell>
          <cell r="U2029" t="str">
            <v>PINS2</v>
          </cell>
          <cell r="V2029" t="str">
            <v>F</v>
          </cell>
          <cell r="W2029" t="str">
            <v>Power</v>
          </cell>
          <cell r="X2029" t="str">
            <v>F0</v>
          </cell>
          <cell r="Y2029" t="str">
            <v>Power</v>
          </cell>
          <cell r="Z2029" t="str">
            <v>F00</v>
          </cell>
          <cell r="AA2029" t="str">
            <v>Power</v>
          </cell>
          <cell r="AB2029" t="str">
            <v>2000</v>
          </cell>
          <cell r="AC2029" t="str">
            <v>10</v>
          </cell>
          <cell r="AD2029" t="str">
            <v>OnGo</v>
          </cell>
        </row>
        <row r="2030">
          <cell r="A2030" t="str">
            <v>P-ZA-F00-006</v>
          </cell>
          <cell r="B2030" t="str">
            <v>2000130015581</v>
          </cell>
          <cell r="C2030" t="str">
            <v>South Africa</v>
          </cell>
          <cell r="D2030" t="str">
            <v/>
          </cell>
          <cell r="E2030" t="str">
            <v/>
          </cell>
          <cell r="F2030">
            <v>10000000</v>
          </cell>
          <cell r="G2030" t="str">
            <v/>
          </cell>
          <cell r="H2030" t="str">
            <v/>
          </cell>
          <cell r="I2030" t="str">
            <v/>
          </cell>
          <cell r="J2030" t="str">
            <v/>
          </cell>
          <cell r="K2030" t="str">
            <v/>
          </cell>
          <cell r="L2030" t="str">
            <v/>
          </cell>
          <cell r="M2030">
            <v>10000000</v>
          </cell>
          <cell r="Q2030" t="str">
            <v>SOV</v>
          </cell>
          <cell r="R2030">
            <v>1</v>
          </cell>
          <cell r="T2030" t="str">
            <v>ESKOM II - A LOAN</v>
          </cell>
          <cell r="U2030" t="str">
            <v>PINS2</v>
          </cell>
          <cell r="V2030" t="str">
            <v>F</v>
          </cell>
          <cell r="W2030" t="str">
            <v>Power</v>
          </cell>
          <cell r="X2030" t="str">
            <v>F0</v>
          </cell>
          <cell r="Y2030" t="str">
            <v>Power</v>
          </cell>
          <cell r="Z2030" t="str">
            <v>F00</v>
          </cell>
          <cell r="AA2030" t="str">
            <v>Power</v>
          </cell>
          <cell r="AB2030" t="str">
            <v>2000</v>
          </cell>
          <cell r="AC2030" t="str">
            <v>10</v>
          </cell>
          <cell r="AD2030" t="str">
            <v>OnGo</v>
          </cell>
        </row>
        <row r="2031">
          <cell r="A2031" t="str">
            <v>P-ZA-FA0-003</v>
          </cell>
          <cell r="B2031" t="str">
            <v>2000200003053</v>
          </cell>
          <cell r="C2031" t="str">
            <v>South Africa</v>
          </cell>
          <cell r="D2031" t="str">
            <v/>
          </cell>
          <cell r="E2031" t="str">
            <v/>
          </cell>
          <cell r="F2031" t="str">
            <v/>
          </cell>
          <cell r="G2031" t="str">
            <v/>
          </cell>
          <cell r="H2031" t="str">
            <v/>
          </cell>
          <cell r="I2031">
            <v>287611.77</v>
          </cell>
          <cell r="J2031">
            <v>36809480.259999998</v>
          </cell>
          <cell r="K2031" t="str">
            <v/>
          </cell>
          <cell r="L2031" t="str">
            <v/>
          </cell>
          <cell r="M2031">
            <v>37097092.030000001</v>
          </cell>
          <cell r="Q2031" t="str">
            <v>SOV</v>
          </cell>
          <cell r="R2031">
            <v>0.5</v>
          </cell>
          <cell r="T2031" t="str">
            <v>ESKOM TRANSMISSION IMPROVEMENT PROJECT</v>
          </cell>
          <cell r="U2031" t="str">
            <v>PESD5</v>
          </cell>
          <cell r="V2031" t="str">
            <v>F</v>
          </cell>
          <cell r="W2031" t="str">
            <v>Power</v>
          </cell>
          <cell r="X2031" t="str">
            <v>FA</v>
          </cell>
          <cell r="Y2031" t="str">
            <v>Electricity</v>
          </cell>
          <cell r="Z2031" t="str">
            <v>FA0</v>
          </cell>
          <cell r="AA2031" t="str">
            <v>Electricity</v>
          </cell>
          <cell r="AB2031" t="str">
            <v>2000</v>
          </cell>
          <cell r="AC2031" t="str">
            <v>10</v>
          </cell>
          <cell r="AD2031" t="str">
            <v>OnGo</v>
          </cell>
        </row>
        <row r="2032">
          <cell r="A2032" t="str">
            <v>P-ZA-FA0-003</v>
          </cell>
          <cell r="B2032" t="str">
            <v>5050200000351</v>
          </cell>
          <cell r="C2032" t="str">
            <v>South Africa</v>
          </cell>
          <cell r="D2032" t="str">
            <v/>
          </cell>
          <cell r="E2032" t="str">
            <v/>
          </cell>
          <cell r="F2032" t="str">
            <v/>
          </cell>
          <cell r="G2032" t="str">
            <v/>
          </cell>
          <cell r="H2032" t="str">
            <v/>
          </cell>
          <cell r="I2032">
            <v>43394.64</v>
          </cell>
          <cell r="J2032">
            <v>570668.30999999994</v>
          </cell>
          <cell r="K2032" t="str">
            <v/>
          </cell>
          <cell r="L2032" t="str">
            <v/>
          </cell>
          <cell r="M2032">
            <v>614062.94999999995</v>
          </cell>
          <cell r="Q2032" t="str">
            <v>SOV</v>
          </cell>
          <cell r="R2032">
            <v>0.5</v>
          </cell>
          <cell r="T2032" t="str">
            <v>ESKOM TRANSMISSION IMPROVEMENT PROJECT</v>
          </cell>
          <cell r="U2032" t="str">
            <v>PESD5</v>
          </cell>
          <cell r="V2032" t="str">
            <v>F</v>
          </cell>
          <cell r="W2032" t="str">
            <v>Power</v>
          </cell>
          <cell r="X2032" t="str">
            <v>FA</v>
          </cell>
          <cell r="Y2032" t="str">
            <v>Electricity</v>
          </cell>
          <cell r="Z2032" t="str">
            <v>FA0</v>
          </cell>
          <cell r="AA2032" t="str">
            <v>Electricity</v>
          </cell>
          <cell r="AB2032" t="str">
            <v>5050</v>
          </cell>
          <cell r="AC2032" t="str">
            <v>10</v>
          </cell>
          <cell r="AD2032" t="str">
            <v>OnGo</v>
          </cell>
        </row>
        <row r="2033">
          <cell r="A2033" t="str">
            <v>P-ZA-FA0-006</v>
          </cell>
          <cell r="B2033" t="str">
            <v>5560130001101</v>
          </cell>
          <cell r="C2033" t="str">
            <v>South Africa</v>
          </cell>
          <cell r="D2033" t="str">
            <v/>
          </cell>
          <cell r="E2033" t="str">
            <v/>
          </cell>
          <cell r="F2033" t="str">
            <v/>
          </cell>
          <cell r="G2033" t="str">
            <v/>
          </cell>
          <cell r="H2033" t="str">
            <v/>
          </cell>
          <cell r="I2033" t="str">
            <v/>
          </cell>
          <cell r="J2033" t="str">
            <v/>
          </cell>
          <cell r="K2033" t="str">
            <v/>
          </cell>
          <cell r="L2033" t="str">
            <v/>
          </cell>
          <cell r="M2033">
            <v>0</v>
          </cell>
          <cell r="Q2033" t="str">
            <v>SOV</v>
          </cell>
          <cell r="R2033">
            <v>1</v>
          </cell>
          <cell r="T2033" t="str">
            <v>ESKOM DISTRIBUTED BATTERY ENERGY STORAGE PROGRAMME</v>
          </cell>
          <cell r="U2033" t="str">
            <v>PESD5</v>
          </cell>
          <cell r="V2033" t="str">
            <v>F</v>
          </cell>
          <cell r="W2033" t="str">
            <v>Power</v>
          </cell>
          <cell r="X2033" t="str">
            <v>FA</v>
          </cell>
          <cell r="Y2033" t="str">
            <v>Electricity</v>
          </cell>
          <cell r="Z2033" t="str">
            <v>FA0</v>
          </cell>
          <cell r="AA2033" t="str">
            <v>Electricity</v>
          </cell>
          <cell r="AB2033" t="str">
            <v>5560</v>
          </cell>
          <cell r="AC2033" t="str">
            <v>10</v>
          </cell>
          <cell r="AD2033" t="str">
            <v>OnGo</v>
          </cell>
        </row>
        <row r="2034">
          <cell r="A2034" t="str">
            <v>P-ZA-FF0-001</v>
          </cell>
          <cell r="B2034" t="str">
            <v>2000130019982</v>
          </cell>
          <cell r="C2034" t="str">
            <v>South Africa</v>
          </cell>
          <cell r="D2034" t="str">
            <v/>
          </cell>
          <cell r="E2034" t="str">
            <v/>
          </cell>
          <cell r="F2034" t="str">
            <v/>
          </cell>
          <cell r="G2034" t="str">
            <v/>
          </cell>
          <cell r="H2034" t="str">
            <v/>
          </cell>
          <cell r="I2034" t="str">
            <v/>
          </cell>
          <cell r="J2034" t="str">
            <v/>
          </cell>
          <cell r="K2034">
            <v>37474749</v>
          </cell>
          <cell r="L2034">
            <v>13617033.109999999</v>
          </cell>
          <cell r="M2034">
            <v>51091782.109999999</v>
          </cell>
          <cell r="Q2034" t="str">
            <v>NSO</v>
          </cell>
          <cell r="R2034">
            <v>1</v>
          </cell>
          <cell r="T2034" t="str">
            <v>REDSTONE CONCENTRATED SOLAR POWER</v>
          </cell>
          <cell r="U2034" t="str">
            <v>PINS2</v>
          </cell>
          <cell r="V2034" t="str">
            <v>F</v>
          </cell>
          <cell r="W2034" t="str">
            <v>Power</v>
          </cell>
          <cell r="X2034" t="str">
            <v>FF</v>
          </cell>
          <cell r="Y2034" t="str">
            <v>Solar Energy</v>
          </cell>
          <cell r="Z2034" t="str">
            <v>FF0</v>
          </cell>
          <cell r="AA2034" t="str">
            <v>Solar Energy</v>
          </cell>
          <cell r="AB2034" t="str">
            <v>2000</v>
          </cell>
          <cell r="AC2034" t="str">
            <v>10</v>
          </cell>
          <cell r="AD2034" t="str">
            <v>OnGo</v>
          </cell>
        </row>
        <row r="2035">
          <cell r="A2035" t="str">
            <v>P-ZA-HA0-007</v>
          </cell>
          <cell r="B2035" t="str">
            <v>2000140000801</v>
          </cell>
          <cell r="C2035" t="str">
            <v>South Africa</v>
          </cell>
          <cell r="D2035" t="str">
            <v/>
          </cell>
          <cell r="E2035" t="str">
            <v/>
          </cell>
          <cell r="F2035" t="str">
            <v/>
          </cell>
          <cell r="G2035" t="str">
            <v/>
          </cell>
          <cell r="H2035" t="str">
            <v/>
          </cell>
          <cell r="I2035" t="str">
            <v/>
          </cell>
          <cell r="J2035" t="str">
            <v/>
          </cell>
          <cell r="K2035" t="str">
            <v/>
          </cell>
          <cell r="L2035" t="str">
            <v/>
          </cell>
          <cell r="M2035">
            <v>0</v>
          </cell>
          <cell r="Q2035" t="str">
            <v>NSO</v>
          </cell>
          <cell r="R2035">
            <v>1</v>
          </cell>
          <cell r="T2035" t="str">
            <v>NEDBANK LIMITED - RISK PARTICIPATION AGREEMENT</v>
          </cell>
          <cell r="U2035" t="str">
            <v>PIFD3</v>
          </cell>
          <cell r="V2035" t="str">
            <v>H</v>
          </cell>
          <cell r="W2035" t="str">
            <v>Finance</v>
          </cell>
          <cell r="X2035" t="str">
            <v>HA</v>
          </cell>
          <cell r="Y2035" t="str">
            <v>Banks</v>
          </cell>
          <cell r="Z2035" t="str">
            <v>HA0</v>
          </cell>
          <cell r="AA2035" t="str">
            <v>Banks</v>
          </cell>
          <cell r="AB2035" t="str">
            <v>2000</v>
          </cell>
          <cell r="AC2035" t="str">
            <v>70</v>
          </cell>
          <cell r="AD2035" t="str">
            <v>OnGo</v>
          </cell>
        </row>
        <row r="2036">
          <cell r="A2036" t="str">
            <v>P-ZA-HA0-009</v>
          </cell>
          <cell r="B2036" t="str">
            <v>2000130022031</v>
          </cell>
          <cell r="C2036" t="str">
            <v>South Africa</v>
          </cell>
          <cell r="D2036" t="str">
            <v/>
          </cell>
          <cell r="E2036" t="str">
            <v/>
          </cell>
          <cell r="F2036" t="str">
            <v/>
          </cell>
          <cell r="G2036" t="str">
            <v/>
          </cell>
          <cell r="H2036" t="str">
            <v/>
          </cell>
          <cell r="I2036" t="str">
            <v/>
          </cell>
          <cell r="J2036" t="str">
            <v/>
          </cell>
          <cell r="K2036" t="str">
            <v/>
          </cell>
          <cell r="L2036" t="str">
            <v/>
          </cell>
          <cell r="M2036">
            <v>0</v>
          </cell>
          <cell r="Q2036" t="str">
            <v>NSO</v>
          </cell>
          <cell r="R2036">
            <v>1</v>
          </cell>
          <cell r="T2036" t="str">
            <v>DEVELOPMENT BANK OF SOUTHERN AFRICA ZAR 2,200,000,000 LOC</v>
          </cell>
          <cell r="U2036" t="str">
            <v>PIFD1</v>
          </cell>
          <cell r="V2036" t="str">
            <v>H</v>
          </cell>
          <cell r="W2036" t="str">
            <v>Finance</v>
          </cell>
          <cell r="X2036" t="str">
            <v>HA</v>
          </cell>
          <cell r="Y2036" t="str">
            <v>Banks</v>
          </cell>
          <cell r="Z2036" t="str">
            <v>HA0</v>
          </cell>
          <cell r="AA2036" t="str">
            <v>Banks</v>
          </cell>
          <cell r="AB2036" t="str">
            <v>2000</v>
          </cell>
          <cell r="AC2036" t="str">
            <v>11</v>
          </cell>
          <cell r="AD2036" t="str">
            <v>OnGo</v>
          </cell>
        </row>
        <row r="2037">
          <cell r="A2037" t="str">
            <v>P-ZA-HAA-014</v>
          </cell>
          <cell r="B2037" t="str">
            <v>2000130018130</v>
          </cell>
          <cell r="C2037" t="str">
            <v>South Africa</v>
          </cell>
          <cell r="D2037" t="str">
            <v/>
          </cell>
          <cell r="E2037" t="str">
            <v/>
          </cell>
          <cell r="F2037" t="str">
            <v/>
          </cell>
          <cell r="G2037" t="str">
            <v/>
          </cell>
          <cell r="H2037">
            <v>25415931.719999999</v>
          </cell>
          <cell r="I2037">
            <v>31567151.219999999</v>
          </cell>
          <cell r="J2037" t="str">
            <v/>
          </cell>
          <cell r="K2037" t="str">
            <v/>
          </cell>
          <cell r="L2037" t="str">
            <v/>
          </cell>
          <cell r="M2037">
            <v>56983082.939999998</v>
          </cell>
          <cell r="Q2037" t="str">
            <v>NSO</v>
          </cell>
          <cell r="R2037">
            <v>0.5</v>
          </cell>
          <cell r="T2037" t="str">
            <v>IDC LINE OF CREDT III</v>
          </cell>
          <cell r="U2037" t="str">
            <v>PINS2</v>
          </cell>
          <cell r="V2037" t="str">
            <v>H</v>
          </cell>
          <cell r="W2037" t="str">
            <v>Finance</v>
          </cell>
          <cell r="X2037" t="str">
            <v>HA</v>
          </cell>
          <cell r="Y2037" t="str">
            <v>Banks</v>
          </cell>
          <cell r="Z2037" t="str">
            <v>HAA</v>
          </cell>
          <cell r="AA2037" t="str">
            <v>Development Banking</v>
          </cell>
          <cell r="AB2037" t="str">
            <v>2000</v>
          </cell>
          <cell r="AC2037" t="str">
            <v>11</v>
          </cell>
          <cell r="AD2037" t="str">
            <v>OnGo</v>
          </cell>
        </row>
        <row r="2038">
          <cell r="A2038" t="str">
            <v>P-ZA-HAA-014</v>
          </cell>
          <cell r="B2038" t="str">
            <v>2000130018131</v>
          </cell>
          <cell r="C2038" t="str">
            <v>South Africa</v>
          </cell>
          <cell r="D2038" t="str">
            <v/>
          </cell>
          <cell r="E2038" t="str">
            <v/>
          </cell>
          <cell r="F2038" t="str">
            <v/>
          </cell>
          <cell r="G2038" t="str">
            <v/>
          </cell>
          <cell r="H2038">
            <v>29611591.539999999</v>
          </cell>
          <cell r="I2038">
            <v>43274312.399999999</v>
          </cell>
          <cell r="J2038" t="str">
            <v/>
          </cell>
          <cell r="K2038" t="str">
            <v/>
          </cell>
          <cell r="L2038" t="str">
            <v/>
          </cell>
          <cell r="M2038">
            <v>72885903.939999998</v>
          </cell>
          <cell r="Q2038" t="str">
            <v>NSO</v>
          </cell>
          <cell r="R2038">
            <v>0.5</v>
          </cell>
          <cell r="T2038" t="str">
            <v>IDC LINE OF CREDT III</v>
          </cell>
          <cell r="U2038" t="str">
            <v>PINS2</v>
          </cell>
          <cell r="V2038" t="str">
            <v>H</v>
          </cell>
          <cell r="W2038" t="str">
            <v>Finance</v>
          </cell>
          <cell r="X2038" t="str">
            <v>HA</v>
          </cell>
          <cell r="Y2038" t="str">
            <v>Banks</v>
          </cell>
          <cell r="Z2038" t="str">
            <v>HAA</v>
          </cell>
          <cell r="AA2038" t="str">
            <v>Development Banking</v>
          </cell>
          <cell r="AB2038" t="str">
            <v>2000</v>
          </cell>
          <cell r="AC2038" t="str">
            <v>11</v>
          </cell>
          <cell r="AD2038" t="str">
            <v>OnGo</v>
          </cell>
        </row>
        <row r="2039">
          <cell r="A2039" t="str">
            <v>P-ZA-HAA-017</v>
          </cell>
          <cell r="B2039" t="str">
            <v>2000130021431</v>
          </cell>
          <cell r="C2039" t="str">
            <v>South Africa</v>
          </cell>
          <cell r="D2039" t="str">
            <v/>
          </cell>
          <cell r="E2039" t="str">
            <v/>
          </cell>
          <cell r="F2039" t="str">
            <v/>
          </cell>
          <cell r="G2039" t="str">
            <v/>
          </cell>
          <cell r="H2039" t="str">
            <v/>
          </cell>
          <cell r="I2039" t="str">
            <v/>
          </cell>
          <cell r="J2039" t="str">
            <v/>
          </cell>
          <cell r="K2039" t="str">
            <v/>
          </cell>
          <cell r="L2039" t="str">
            <v/>
          </cell>
          <cell r="M2039">
            <v>0</v>
          </cell>
          <cell r="Q2039" t="str">
            <v>NSO</v>
          </cell>
          <cell r="R2039">
            <v>0.5</v>
          </cell>
          <cell r="T2039" t="str">
            <v>SUPPORTING THE TRANSITION TO GREEN &amp; INCLUSIVE INDUSTRIALIZA</v>
          </cell>
          <cell r="U2039" t="str">
            <v>PIFD1</v>
          </cell>
          <cell r="V2039" t="str">
            <v>H</v>
          </cell>
          <cell r="W2039" t="str">
            <v>Finance</v>
          </cell>
          <cell r="X2039" t="str">
            <v>HA</v>
          </cell>
          <cell r="Y2039" t="str">
            <v>Banks</v>
          </cell>
          <cell r="Z2039" t="str">
            <v>HAA</v>
          </cell>
          <cell r="AA2039" t="str">
            <v>Development Banking</v>
          </cell>
          <cell r="AB2039" t="str">
            <v>2000</v>
          </cell>
          <cell r="AC2039" t="str">
            <v>11</v>
          </cell>
          <cell r="AD2039" t="str">
            <v>APVD</v>
          </cell>
        </row>
        <row r="2040">
          <cell r="A2040" t="str">
            <v>P-ZA-HAA-017</v>
          </cell>
          <cell r="B2040" t="str">
            <v>2000140001602</v>
          </cell>
          <cell r="C2040" t="str">
            <v>South Africa</v>
          </cell>
          <cell r="D2040" t="str">
            <v/>
          </cell>
          <cell r="E2040" t="str">
            <v/>
          </cell>
          <cell r="F2040" t="str">
            <v/>
          </cell>
          <cell r="G2040" t="str">
            <v/>
          </cell>
          <cell r="H2040" t="str">
            <v/>
          </cell>
          <cell r="I2040" t="str">
            <v/>
          </cell>
          <cell r="J2040" t="str">
            <v/>
          </cell>
          <cell r="K2040" t="str">
            <v/>
          </cell>
          <cell r="L2040" t="str">
            <v/>
          </cell>
          <cell r="M2040">
            <v>0</v>
          </cell>
          <cell r="Q2040" t="str">
            <v>NSO</v>
          </cell>
          <cell r="R2040">
            <v>0.5</v>
          </cell>
          <cell r="T2040" t="str">
            <v>SUPPORTING THE TRANSITION TO GREEN &amp; INCLUSIVE INDUSTRIALIZA</v>
          </cell>
          <cell r="U2040" t="str">
            <v>PIFD1</v>
          </cell>
          <cell r="V2040" t="str">
            <v>H</v>
          </cell>
          <cell r="W2040" t="str">
            <v>Finance</v>
          </cell>
          <cell r="X2040" t="str">
            <v>HA</v>
          </cell>
          <cell r="Y2040" t="str">
            <v>Banks</v>
          </cell>
          <cell r="Z2040" t="str">
            <v>HAA</v>
          </cell>
          <cell r="AA2040" t="str">
            <v>Development Banking</v>
          </cell>
          <cell r="AB2040" t="str">
            <v>2000</v>
          </cell>
          <cell r="AC2040" t="str">
            <v>70</v>
          </cell>
          <cell r="AD2040" t="str">
            <v>APVD</v>
          </cell>
        </row>
        <row r="2041">
          <cell r="A2041" t="str">
            <v>P-ZA-IA0-002</v>
          </cell>
          <cell r="B2041" t="str">
            <v>5500155009952</v>
          </cell>
          <cell r="C2041" t="str">
            <v>South Africa</v>
          </cell>
          <cell r="D2041" t="str">
            <v/>
          </cell>
          <cell r="E2041">
            <v>87924</v>
          </cell>
          <cell r="F2041">
            <v>69153.509999999995</v>
          </cell>
          <cell r="G2041" t="str">
            <v/>
          </cell>
          <cell r="H2041" t="str">
            <v/>
          </cell>
          <cell r="I2041" t="str">
            <v/>
          </cell>
          <cell r="J2041" t="str">
            <v/>
          </cell>
          <cell r="K2041" t="str">
            <v/>
          </cell>
          <cell r="L2041" t="str">
            <v/>
          </cell>
          <cell r="M2041">
            <v>157077.51</v>
          </cell>
          <cell r="Q2041" t="str">
            <v>SOV</v>
          </cell>
          <cell r="R2041">
            <v>1</v>
          </cell>
          <cell r="T2041" t="str">
            <v>MIC - EDUCATION FOR SUSTAINABLE DEVELOPMENT IN NATURAL MINER</v>
          </cell>
          <cell r="U2041" t="str">
            <v>RDGS4</v>
          </cell>
          <cell r="V2041" t="str">
            <v>I</v>
          </cell>
          <cell r="W2041" t="str">
            <v>Social</v>
          </cell>
          <cell r="X2041" t="str">
            <v>IA</v>
          </cell>
          <cell r="Y2041" t="str">
            <v>Education</v>
          </cell>
          <cell r="Z2041" t="str">
            <v>IA0</v>
          </cell>
          <cell r="AA2041" t="str">
            <v>Education</v>
          </cell>
          <cell r="AB2041" t="str">
            <v>5500</v>
          </cell>
          <cell r="AC2041" t="str">
            <v>43</v>
          </cell>
          <cell r="AD2041" t="str">
            <v>CLSD</v>
          </cell>
        </row>
        <row r="2042">
          <cell r="A2042" t="str">
            <v>P-ZA-IE0-003</v>
          </cell>
          <cell r="B2042" t="str">
            <v>5500155008851</v>
          </cell>
          <cell r="C2042" t="str">
            <v>South Africa</v>
          </cell>
          <cell r="D2042" t="str">
            <v/>
          </cell>
          <cell r="E2042">
            <v>58476.79</v>
          </cell>
          <cell r="F2042">
            <v>77426.080000000002</v>
          </cell>
          <cell r="G2042">
            <v>393033.02999999997</v>
          </cell>
          <cell r="H2042">
            <v>203950.82</v>
          </cell>
          <cell r="I2042">
            <v>132298.29</v>
          </cell>
          <cell r="J2042">
            <v>16649.599999999999</v>
          </cell>
          <cell r="K2042" t="str">
            <v/>
          </cell>
          <cell r="L2042" t="str">
            <v/>
          </cell>
          <cell r="M2042">
            <v>881834.61</v>
          </cell>
          <cell r="Q2042" t="str">
            <v>SOV</v>
          </cell>
          <cell r="R2042">
            <v>1</v>
          </cell>
          <cell r="T2042" t="str">
            <v>ENTERPRISE DEVELOPMENT PILOT PROJECT</v>
          </cell>
          <cell r="U2042" t="str">
            <v>RDGS4</v>
          </cell>
          <cell r="V2042" t="str">
            <v>I</v>
          </cell>
          <cell r="W2042" t="str">
            <v>Social</v>
          </cell>
          <cell r="X2042" t="str">
            <v>IE</v>
          </cell>
          <cell r="Y2042" t="str">
            <v>Poverty Allevation And Micro-Finance</v>
          </cell>
          <cell r="Z2042" t="str">
            <v>IE0</v>
          </cell>
          <cell r="AA2042" t="str">
            <v>Poverty Allevation And Micro-Finance</v>
          </cell>
          <cell r="AB2042" t="str">
            <v>5500</v>
          </cell>
          <cell r="AC2042" t="str">
            <v>43</v>
          </cell>
          <cell r="AD2042" t="str">
            <v>CLSD</v>
          </cell>
        </row>
        <row r="2043">
          <cell r="A2043" t="str">
            <v>P-ZA-K00-005</v>
          </cell>
          <cell r="B2043" t="str">
            <v>2000200004714</v>
          </cell>
          <cell r="C2043" t="str">
            <v>South Africa</v>
          </cell>
          <cell r="D2043" t="str">
            <v/>
          </cell>
          <cell r="E2043" t="str">
            <v/>
          </cell>
          <cell r="F2043" t="str">
            <v/>
          </cell>
          <cell r="G2043" t="str">
            <v/>
          </cell>
          <cell r="H2043" t="str">
            <v/>
          </cell>
          <cell r="I2043">
            <v>214941738.44999999</v>
          </cell>
          <cell r="J2043" t="str">
            <v/>
          </cell>
          <cell r="K2043" t="str">
            <v/>
          </cell>
          <cell r="L2043" t="str">
            <v/>
          </cell>
          <cell r="M2043">
            <v>214941738.44999999</v>
          </cell>
          <cell r="Q2043" t="str">
            <v>SOV</v>
          </cell>
          <cell r="R2043">
            <v>1</v>
          </cell>
          <cell r="T2043" t="str">
            <v>SOUTH AFRICA COVID 19 RESPONSE SUPPORT PROGRAM (SACRSP)</v>
          </cell>
          <cell r="U2043" t="str">
            <v>ECGF2</v>
          </cell>
          <cell r="V2043" t="str">
            <v>K</v>
          </cell>
          <cell r="W2043" t="str">
            <v>Multi-Sector</v>
          </cell>
          <cell r="X2043" t="str">
            <v>K0</v>
          </cell>
          <cell r="Y2043" t="str">
            <v>Multi-Sector</v>
          </cell>
          <cell r="Z2043" t="str">
            <v>K00</v>
          </cell>
          <cell r="AA2043" t="str">
            <v>Multi-Sector</v>
          </cell>
          <cell r="AB2043" t="str">
            <v>2000</v>
          </cell>
          <cell r="AC2043" t="str">
            <v>20</v>
          </cell>
          <cell r="AD2043" t="str">
            <v>COMP</v>
          </cell>
        </row>
        <row r="2044">
          <cell r="A2044" t="str">
            <v>P-ZA-KA0-002</v>
          </cell>
          <cell r="B2044" t="str">
            <v>5500155010952</v>
          </cell>
          <cell r="C2044" t="str">
            <v>South Africa</v>
          </cell>
          <cell r="D2044" t="str">
            <v/>
          </cell>
          <cell r="E2044" t="str">
            <v/>
          </cell>
          <cell r="F2044">
            <v>111478.41</v>
          </cell>
          <cell r="G2044">
            <v>562074.74</v>
          </cell>
          <cell r="H2044" t="str">
            <v/>
          </cell>
          <cell r="I2044" t="str">
            <v/>
          </cell>
          <cell r="J2044" t="str">
            <v/>
          </cell>
          <cell r="K2044" t="str">
            <v/>
          </cell>
          <cell r="L2044" t="str">
            <v/>
          </cell>
          <cell r="M2044">
            <v>673553.15</v>
          </cell>
          <cell r="Q2044" t="str">
            <v>SOV</v>
          </cell>
          <cell r="R2044">
            <v>1</v>
          </cell>
          <cell r="T2044" t="str">
            <v>SOUTH AFRICA MUNICIPAL FINANCIAL MANAGEMENT TECHNICAL ASSIST</v>
          </cell>
          <cell r="U2044" t="str">
            <v>ECGF</v>
          </cell>
          <cell r="V2044" t="str">
            <v>K</v>
          </cell>
          <cell r="W2044" t="str">
            <v>Multi-Sector</v>
          </cell>
          <cell r="X2044" t="str">
            <v>KA</v>
          </cell>
          <cell r="Y2044" t="str">
            <v>Public Sector Management</v>
          </cell>
          <cell r="Z2044" t="str">
            <v>KA0</v>
          </cell>
          <cell r="AA2044" t="str">
            <v>Public Sector Management</v>
          </cell>
          <cell r="AB2044" t="str">
            <v>5500</v>
          </cell>
          <cell r="AC2044" t="str">
            <v>43</v>
          </cell>
          <cell r="AD2044" t="str">
            <v>CLSD</v>
          </cell>
        </row>
        <row r="2045">
          <cell r="A2045" t="str">
            <v>P-ZM-AA0-024</v>
          </cell>
          <cell r="B2045" t="str">
            <v>2000130014431</v>
          </cell>
          <cell r="C2045" t="str">
            <v>Zambia</v>
          </cell>
          <cell r="D2045" t="str">
            <v/>
          </cell>
          <cell r="E2045">
            <v>534547.5</v>
          </cell>
          <cell r="F2045">
            <v>2898447.27</v>
          </cell>
          <cell r="G2045">
            <v>8357417.549999997</v>
          </cell>
          <cell r="H2045">
            <v>6069055.2500000028</v>
          </cell>
          <cell r="I2045">
            <v>9315597.9600000009</v>
          </cell>
          <cell r="J2045">
            <v>3506221.86</v>
          </cell>
          <cell r="K2045">
            <v>2338254.48</v>
          </cell>
          <cell r="L2045">
            <v>174870.68000000002</v>
          </cell>
          <cell r="M2045">
            <v>33194412.550000001</v>
          </cell>
          <cell r="Q2045" t="str">
            <v>SOV</v>
          </cell>
          <cell r="R2045">
            <v>1</v>
          </cell>
          <cell r="T2045" t="str">
            <v>CASHEW INFRASTRUCTURE DEVELOPMENT PROJECT (CIDP)</v>
          </cell>
          <cell r="U2045" t="str">
            <v>AHAI6</v>
          </cell>
          <cell r="V2045" t="str">
            <v>A</v>
          </cell>
          <cell r="W2045" t="str">
            <v>Agriculture</v>
          </cell>
          <cell r="X2045" t="str">
            <v>AA</v>
          </cell>
          <cell r="Y2045" t="str">
            <v>Agriculture</v>
          </cell>
          <cell r="Z2045" t="str">
            <v>AA0</v>
          </cell>
          <cell r="AA2045" t="str">
            <v>Agriculture</v>
          </cell>
          <cell r="AB2045" t="str">
            <v>2000</v>
          </cell>
          <cell r="AC2045" t="str">
            <v>10</v>
          </cell>
          <cell r="AD2045" t="str">
            <v>OnGo</v>
          </cell>
        </row>
        <row r="2046">
          <cell r="A2046" t="str">
            <v>P-ZM-AA0-025</v>
          </cell>
          <cell r="B2046" t="str">
            <v>5500155010151</v>
          </cell>
          <cell r="C2046" t="str">
            <v>Zambia</v>
          </cell>
          <cell r="D2046" t="str">
            <v/>
          </cell>
          <cell r="E2046">
            <v>62367.93</v>
          </cell>
          <cell r="F2046">
            <v>131488.26</v>
          </cell>
          <cell r="G2046">
            <v>460751.89</v>
          </cell>
          <cell r="H2046">
            <v>65275.75</v>
          </cell>
          <cell r="I2046" t="str">
            <v/>
          </cell>
          <cell r="J2046" t="str">
            <v/>
          </cell>
          <cell r="K2046" t="str">
            <v/>
          </cell>
          <cell r="L2046" t="str">
            <v/>
          </cell>
          <cell r="M2046">
            <v>719883.83000000007</v>
          </cell>
          <cell r="Q2046" t="str">
            <v>SOV</v>
          </cell>
          <cell r="R2046">
            <v>1</v>
          </cell>
          <cell r="T2046" t="str">
            <v>MIC TAF GRANT LUSWISHI FARM BLOCK</v>
          </cell>
          <cell r="U2046" t="str">
            <v>AHFR2</v>
          </cell>
          <cell r="V2046" t="str">
            <v>A</v>
          </cell>
          <cell r="W2046" t="str">
            <v>Agriculture</v>
          </cell>
          <cell r="X2046" t="str">
            <v>AA</v>
          </cell>
          <cell r="Y2046" t="str">
            <v>Agriculture</v>
          </cell>
          <cell r="Z2046" t="str">
            <v>AA0</v>
          </cell>
          <cell r="AA2046" t="str">
            <v>Agriculture</v>
          </cell>
          <cell r="AB2046" t="str">
            <v>5500</v>
          </cell>
          <cell r="AC2046" t="str">
            <v>43</v>
          </cell>
          <cell r="AD2046" t="str">
            <v>CLSD</v>
          </cell>
        </row>
        <row r="2047">
          <cell r="A2047" t="str">
            <v>P-ZM-AA0-026</v>
          </cell>
          <cell r="B2047" t="str">
            <v>5500155010401</v>
          </cell>
          <cell r="C2047" t="str">
            <v>Zambia</v>
          </cell>
          <cell r="D2047" t="str">
            <v/>
          </cell>
          <cell r="E2047">
            <v>60046.07</v>
          </cell>
          <cell r="F2047" t="str">
            <v/>
          </cell>
          <cell r="G2047">
            <v>616276.63</v>
          </cell>
          <cell r="H2047">
            <v>85190.62</v>
          </cell>
          <cell r="I2047">
            <v>23648.33</v>
          </cell>
          <cell r="J2047" t="str">
            <v/>
          </cell>
          <cell r="K2047" t="str">
            <v/>
          </cell>
          <cell r="L2047" t="str">
            <v/>
          </cell>
          <cell r="M2047">
            <v>785161.64999999991</v>
          </cell>
          <cell r="Q2047" t="str">
            <v>SOV</v>
          </cell>
          <cell r="R2047">
            <v>1</v>
          </cell>
          <cell r="T2047" t="str">
            <v>MIC TAF GRANT YOUTH IN AGRIBUSINESS AND AGRICULTURE COMMODIT</v>
          </cell>
          <cell r="U2047" t="str">
            <v>RDGS4</v>
          </cell>
          <cell r="V2047" t="str">
            <v>A</v>
          </cell>
          <cell r="W2047" t="str">
            <v>Agriculture</v>
          </cell>
          <cell r="X2047" t="str">
            <v>AA</v>
          </cell>
          <cell r="Y2047" t="str">
            <v>Agriculture</v>
          </cell>
          <cell r="Z2047" t="str">
            <v>AA0</v>
          </cell>
          <cell r="AA2047" t="str">
            <v>Agriculture</v>
          </cell>
          <cell r="AB2047" t="str">
            <v>5500</v>
          </cell>
          <cell r="AC2047" t="str">
            <v>43</v>
          </cell>
          <cell r="AD2047" t="str">
            <v>CLSD</v>
          </cell>
        </row>
        <row r="2048">
          <cell r="A2048" t="str">
            <v>P-ZM-AA0-038</v>
          </cell>
          <cell r="B2048" t="str">
            <v>5570155000951</v>
          </cell>
          <cell r="C2048" t="str">
            <v>Zambia</v>
          </cell>
          <cell r="D2048" t="str">
            <v/>
          </cell>
          <cell r="E2048" t="str">
            <v/>
          </cell>
          <cell r="F2048" t="str">
            <v/>
          </cell>
          <cell r="G2048" t="str">
            <v/>
          </cell>
          <cell r="H2048" t="str">
            <v/>
          </cell>
          <cell r="I2048" t="str">
            <v/>
          </cell>
          <cell r="J2048" t="str">
            <v/>
          </cell>
          <cell r="K2048">
            <v>197356.56</v>
          </cell>
          <cell r="L2048">
            <v>69107.7</v>
          </cell>
          <cell r="M2048">
            <v>266464.26</v>
          </cell>
          <cell r="Q2048" t="str">
            <v>SOV</v>
          </cell>
          <cell r="R2048">
            <v>1</v>
          </cell>
          <cell r="T2048" t="str">
            <v>ZAMBIA GAFSP MITIGATING IMPACT OF COVID19 ON HOUSEHOLD FOOD</v>
          </cell>
          <cell r="U2048" t="str">
            <v>AHAI6</v>
          </cell>
          <cell r="V2048" t="str">
            <v>A</v>
          </cell>
          <cell r="W2048" t="str">
            <v>Agriculture</v>
          </cell>
          <cell r="X2048" t="str">
            <v>AA</v>
          </cell>
          <cell r="Y2048" t="str">
            <v>Agriculture</v>
          </cell>
          <cell r="Z2048" t="str">
            <v>AA0</v>
          </cell>
          <cell r="AA2048" t="str">
            <v>Agriculture</v>
          </cell>
          <cell r="AB2048" t="str">
            <v>5570</v>
          </cell>
          <cell r="AC2048" t="str">
            <v>41</v>
          </cell>
          <cell r="AD2048" t="str">
            <v>OnGo</v>
          </cell>
        </row>
        <row r="2049">
          <cell r="A2049" t="str">
            <v>P-ZM-AA0-039</v>
          </cell>
          <cell r="B2049" t="str">
            <v>2100150042749</v>
          </cell>
          <cell r="C2049" t="str">
            <v>Zambia</v>
          </cell>
          <cell r="D2049" t="str">
            <v/>
          </cell>
          <cell r="E2049" t="str">
            <v/>
          </cell>
          <cell r="F2049" t="str">
            <v/>
          </cell>
          <cell r="G2049" t="str">
            <v/>
          </cell>
          <cell r="H2049" t="str">
            <v/>
          </cell>
          <cell r="I2049" t="str">
            <v/>
          </cell>
          <cell r="J2049" t="str">
            <v/>
          </cell>
          <cell r="K2049">
            <v>299915.84999999998</v>
          </cell>
          <cell r="L2049" t="str">
            <v/>
          </cell>
          <cell r="M2049">
            <v>299915.84999999998</v>
          </cell>
          <cell r="Q2049" t="str">
            <v>SOV</v>
          </cell>
          <cell r="R2049">
            <v>1</v>
          </cell>
          <cell r="T2049" t="str">
            <v>CHIANSI SMALLHOLDER OUTGROWER SUPPORT PROJECT</v>
          </cell>
          <cell r="U2049" t="str">
            <v>AHAI6</v>
          </cell>
          <cell r="V2049" t="str">
            <v>A</v>
          </cell>
          <cell r="W2049" t="str">
            <v>Agriculture</v>
          </cell>
          <cell r="X2049" t="str">
            <v>AA</v>
          </cell>
          <cell r="Y2049" t="str">
            <v>Agriculture</v>
          </cell>
          <cell r="Z2049" t="str">
            <v>AA0</v>
          </cell>
          <cell r="AA2049" t="str">
            <v>Agriculture</v>
          </cell>
          <cell r="AB2049" t="str">
            <v>2100</v>
          </cell>
          <cell r="AC2049" t="str">
            <v>10</v>
          </cell>
          <cell r="AD2049" t="str">
            <v>OnGo</v>
          </cell>
        </row>
        <row r="2050">
          <cell r="A2050" t="str">
            <v>P-ZM-AA0-041</v>
          </cell>
          <cell r="B2050" t="str">
            <v>5565155001852</v>
          </cell>
          <cell r="C2050" t="str">
            <v>Zambia</v>
          </cell>
          <cell r="D2050" t="str">
            <v/>
          </cell>
          <cell r="E2050" t="str">
            <v/>
          </cell>
          <cell r="F2050" t="str">
            <v/>
          </cell>
          <cell r="G2050" t="str">
            <v/>
          </cell>
          <cell r="H2050" t="str">
            <v/>
          </cell>
          <cell r="I2050" t="str">
            <v/>
          </cell>
          <cell r="J2050" t="str">
            <v/>
          </cell>
          <cell r="K2050">
            <v>293048</v>
          </cell>
          <cell r="L2050" t="str">
            <v/>
          </cell>
          <cell r="M2050">
            <v>293048</v>
          </cell>
          <cell r="Q2050" t="str">
            <v>SOV</v>
          </cell>
          <cell r="R2050">
            <v>1</v>
          </cell>
          <cell r="T2050" t="str">
            <v>PPCR GRANT EXPANDED RESPONSE TO CLIMATE RESILIENCE IN DEVELO</v>
          </cell>
          <cell r="U2050" t="str">
            <v>AHAI6</v>
          </cell>
          <cell r="V2050" t="str">
            <v>A</v>
          </cell>
          <cell r="W2050" t="str">
            <v>Agriculture</v>
          </cell>
          <cell r="X2050" t="str">
            <v>AA</v>
          </cell>
          <cell r="Y2050" t="str">
            <v>Agriculture</v>
          </cell>
          <cell r="Z2050" t="str">
            <v>AA0</v>
          </cell>
          <cell r="AA2050" t="str">
            <v>Agriculture</v>
          </cell>
          <cell r="AB2050" t="str">
            <v>5565</v>
          </cell>
          <cell r="AC2050" t="str">
            <v>41</v>
          </cell>
          <cell r="AD2050" t="str">
            <v>OnGo</v>
          </cell>
        </row>
        <row r="2051">
          <cell r="A2051" t="str">
            <v>P-ZM-AA0-043</v>
          </cell>
          <cell r="B2051" t="str">
            <v>2100150043048</v>
          </cell>
          <cell r="C2051" t="str">
            <v>Zambia</v>
          </cell>
          <cell r="D2051" t="str">
            <v/>
          </cell>
          <cell r="E2051" t="str">
            <v/>
          </cell>
          <cell r="F2051" t="str">
            <v/>
          </cell>
          <cell r="G2051" t="str">
            <v/>
          </cell>
          <cell r="H2051" t="str">
            <v/>
          </cell>
          <cell r="I2051" t="str">
            <v/>
          </cell>
          <cell r="J2051" t="str">
            <v/>
          </cell>
          <cell r="K2051">
            <v>280205.81</v>
          </cell>
          <cell r="L2051">
            <v>6972193.6900000004</v>
          </cell>
          <cell r="M2051">
            <v>7252399.5</v>
          </cell>
          <cell r="Q2051" t="str">
            <v>SOV</v>
          </cell>
          <cell r="R2051">
            <v>1</v>
          </cell>
          <cell r="T2051" t="str">
            <v>ZAMBIA AGRICULTURE EMERGENCY FOOD PRODUCTION FACILITY (AEFPF</v>
          </cell>
          <cell r="U2051" t="str">
            <v>AHAI6</v>
          </cell>
          <cell r="V2051" t="str">
            <v>A</v>
          </cell>
          <cell r="W2051" t="str">
            <v>Agriculture</v>
          </cell>
          <cell r="X2051" t="str">
            <v>AA</v>
          </cell>
          <cell r="Y2051" t="str">
            <v>Agriculture</v>
          </cell>
          <cell r="Z2051" t="str">
            <v>AA0</v>
          </cell>
          <cell r="AA2051" t="str">
            <v>Agriculture</v>
          </cell>
          <cell r="AB2051" t="str">
            <v>2100</v>
          </cell>
          <cell r="AC2051" t="str">
            <v>10</v>
          </cell>
          <cell r="AD2051" t="str">
            <v>OnGo</v>
          </cell>
        </row>
        <row r="2052">
          <cell r="A2052" t="str">
            <v>P-ZM-AAC-007</v>
          </cell>
          <cell r="B2052" t="str">
            <v>5600155004601</v>
          </cell>
          <cell r="C2052" t="str">
            <v>Zambia</v>
          </cell>
          <cell r="D2052" t="str">
            <v/>
          </cell>
          <cell r="E2052" t="str">
            <v/>
          </cell>
          <cell r="F2052">
            <v>266939.2</v>
          </cell>
          <cell r="G2052">
            <v>934287.29999999993</v>
          </cell>
          <cell r="H2052">
            <v>147434.63</v>
          </cell>
          <cell r="I2052" t="str">
            <v/>
          </cell>
          <cell r="J2052" t="str">
            <v/>
          </cell>
          <cell r="K2052" t="str">
            <v/>
          </cell>
          <cell r="L2052" t="str">
            <v/>
          </cell>
          <cell r="M2052">
            <v>1348661.13</v>
          </cell>
          <cell r="Q2052" t="str">
            <v>SOV</v>
          </cell>
          <cell r="R2052">
            <v>1</v>
          </cell>
          <cell r="T2052" t="str">
            <v>FEASIBILITY STUDY FOR UPSCALING SMALLHOLDER IRRIGATION SYSTE</v>
          </cell>
          <cell r="U2052" t="str">
            <v>RDGS2</v>
          </cell>
          <cell r="V2052" t="str">
            <v>A</v>
          </cell>
          <cell r="W2052" t="str">
            <v>Agriculture</v>
          </cell>
          <cell r="X2052" t="str">
            <v>AA</v>
          </cell>
          <cell r="Y2052" t="str">
            <v>Agriculture</v>
          </cell>
          <cell r="Z2052" t="str">
            <v>AAC</v>
          </cell>
          <cell r="AA2052" t="str">
            <v>Irrigation And Drainage</v>
          </cell>
          <cell r="AB2052" t="str">
            <v>5600</v>
          </cell>
          <cell r="AC2052" t="str">
            <v>46</v>
          </cell>
          <cell r="AD2052" t="str">
            <v>CLSD</v>
          </cell>
        </row>
        <row r="2053">
          <cell r="A2053" t="str">
            <v>P-ZM-AAE-003</v>
          </cell>
          <cell r="B2053" t="str">
            <v>2100150042147</v>
          </cell>
          <cell r="C2053" t="str">
            <v>Zambia</v>
          </cell>
          <cell r="D2053" t="str">
            <v/>
          </cell>
          <cell r="E2053" t="str">
            <v/>
          </cell>
          <cell r="F2053" t="str">
            <v/>
          </cell>
          <cell r="G2053" t="str">
            <v/>
          </cell>
          <cell r="H2053" t="str">
            <v/>
          </cell>
          <cell r="I2053" t="str">
            <v/>
          </cell>
          <cell r="J2053">
            <v>1487945.6199999999</v>
          </cell>
          <cell r="K2053">
            <v>963454.8899999999</v>
          </cell>
          <cell r="L2053">
            <v>879213.23</v>
          </cell>
          <cell r="M2053">
            <v>3330613.7399999998</v>
          </cell>
          <cell r="Q2053" t="str">
            <v>SOV</v>
          </cell>
          <cell r="R2053">
            <v>1</v>
          </cell>
          <cell r="T2053" t="str">
            <v>SUSTAINABLE LIVESTOCK INFRASTRUCTURE MANAGEMENT PROJECT (SLI</v>
          </cell>
          <cell r="U2053" t="str">
            <v>AHAI6</v>
          </cell>
          <cell r="V2053" t="str">
            <v>A</v>
          </cell>
          <cell r="W2053" t="str">
            <v>Agriculture</v>
          </cell>
          <cell r="X2053" t="str">
            <v>AA</v>
          </cell>
          <cell r="Y2053" t="str">
            <v>Agriculture</v>
          </cell>
          <cell r="Z2053" t="str">
            <v>AAE</v>
          </cell>
          <cell r="AA2053" t="str">
            <v>Livestock</v>
          </cell>
          <cell r="AB2053" t="str">
            <v>2100</v>
          </cell>
          <cell r="AC2053" t="str">
            <v>10</v>
          </cell>
          <cell r="AD2053" t="str">
            <v>OnGo</v>
          </cell>
        </row>
        <row r="2054">
          <cell r="A2054" t="str">
            <v>P-ZM-AAF-002</v>
          </cell>
          <cell r="B2054" t="str">
            <v>2000200000602</v>
          </cell>
          <cell r="C2054" t="str">
            <v>Zambia</v>
          </cell>
          <cell r="D2054" t="str">
            <v/>
          </cell>
          <cell r="E2054" t="str">
            <v/>
          </cell>
          <cell r="F2054">
            <v>702425</v>
          </cell>
          <cell r="G2054">
            <v>3745210.09</v>
          </cell>
          <cell r="H2054">
            <v>2270906.52</v>
          </cell>
          <cell r="I2054">
            <v>11180182.130000001</v>
          </cell>
          <cell r="J2054">
            <v>3076962</v>
          </cell>
          <cell r="K2054">
            <v>5503492.2600000007</v>
          </cell>
          <cell r="L2054">
            <v>3386898.51</v>
          </cell>
          <cell r="M2054">
            <v>29866076.510000005</v>
          </cell>
          <cell r="Q2054" t="str">
            <v>SOV</v>
          </cell>
          <cell r="R2054">
            <v>1</v>
          </cell>
          <cell r="T2054" t="str">
            <v>AQUACULTURE ENTERPRISE DEV. PROJECT</v>
          </cell>
          <cell r="U2054" t="str">
            <v>AHFR2</v>
          </cell>
          <cell r="V2054" t="str">
            <v>A</v>
          </cell>
          <cell r="W2054" t="str">
            <v>Agriculture</v>
          </cell>
          <cell r="X2054" t="str">
            <v>AA</v>
          </cell>
          <cell r="Y2054" t="str">
            <v>Agriculture</v>
          </cell>
          <cell r="Z2054" t="str">
            <v>AAF</v>
          </cell>
          <cell r="AA2054" t="str">
            <v>Fisheries / Maritime Food</v>
          </cell>
          <cell r="AB2054" t="str">
            <v>2000</v>
          </cell>
          <cell r="AC2054" t="str">
            <v>10</v>
          </cell>
          <cell r="AD2054" t="str">
            <v>OnGo</v>
          </cell>
        </row>
        <row r="2055">
          <cell r="A2055" t="str">
            <v>P-ZM-AAZ-006</v>
          </cell>
          <cell r="B2055" t="str">
            <v>5550155001351</v>
          </cell>
          <cell r="C2055" t="str">
            <v>Zambia</v>
          </cell>
          <cell r="D2055" t="str">
            <v/>
          </cell>
          <cell r="E2055" t="str">
            <v/>
          </cell>
          <cell r="F2055" t="str">
            <v/>
          </cell>
          <cell r="G2055">
            <v>1065051.92</v>
          </cell>
          <cell r="H2055">
            <v>1462698.6700000002</v>
          </cell>
          <cell r="I2055">
            <v>798735.76000000013</v>
          </cell>
          <cell r="J2055">
            <v>800165.66</v>
          </cell>
          <cell r="K2055">
            <v>40671.11</v>
          </cell>
          <cell r="L2055" t="str">
            <v/>
          </cell>
          <cell r="M2055">
            <v>4167323.12</v>
          </cell>
          <cell r="Q2055" t="str">
            <v>SOV</v>
          </cell>
          <cell r="R2055">
            <v>1</v>
          </cell>
          <cell r="T2055" t="str">
            <v>GEF CLIMATE RESILIENT LIVESTOCK MANAGEMENT PROJECT</v>
          </cell>
          <cell r="U2055" t="str">
            <v>AHAI6</v>
          </cell>
          <cell r="V2055" t="str">
            <v>A</v>
          </cell>
          <cell r="W2055" t="str">
            <v>Agriculture</v>
          </cell>
          <cell r="X2055" t="str">
            <v>AA</v>
          </cell>
          <cell r="Y2055" t="str">
            <v>Agriculture</v>
          </cell>
          <cell r="Z2055" t="str">
            <v>AAZ</v>
          </cell>
          <cell r="AA2055" t="str">
            <v>More Than One Agricultural Sub-Sector</v>
          </cell>
          <cell r="AB2055" t="str">
            <v>5550</v>
          </cell>
          <cell r="AC2055" t="str">
            <v>41</v>
          </cell>
          <cell r="AD2055" t="str">
            <v>COMP</v>
          </cell>
        </row>
        <row r="2056">
          <cell r="A2056" t="str">
            <v>P-ZM-DB0-003</v>
          </cell>
          <cell r="B2056" t="str">
            <v>2000130013830</v>
          </cell>
          <cell r="C2056" t="str">
            <v>Zambia</v>
          </cell>
          <cell r="D2056" t="str">
            <v/>
          </cell>
          <cell r="E2056">
            <v>23919.67</v>
          </cell>
          <cell r="F2056">
            <v>322666.70999999996</v>
          </cell>
          <cell r="G2056">
            <v>14663678.699999999</v>
          </cell>
          <cell r="H2056">
            <v>6690365.5500000007</v>
          </cell>
          <cell r="I2056">
            <v>16073063.800000001</v>
          </cell>
          <cell r="J2056">
            <v>7375963.8000000017</v>
          </cell>
          <cell r="K2056">
            <v>21515136.930000007</v>
          </cell>
          <cell r="L2056">
            <v>8343174.75</v>
          </cell>
          <cell r="M2056">
            <v>75007969.910000026</v>
          </cell>
          <cell r="Q2056" t="str">
            <v>SOV</v>
          </cell>
          <cell r="R2056">
            <v>0.5</v>
          </cell>
          <cell r="T2056" t="str">
            <v>CHINSALI - NAKONDE ROAD REHABILITATION PROJECT (NORTH-SOUTH</v>
          </cell>
          <cell r="U2056" t="str">
            <v>PICU7</v>
          </cell>
          <cell r="V2056" t="str">
            <v>D</v>
          </cell>
          <cell r="W2056" t="str">
            <v>Transport</v>
          </cell>
          <cell r="X2056" t="str">
            <v>DB</v>
          </cell>
          <cell r="Y2056" t="str">
            <v>Road Transport / Highways</v>
          </cell>
          <cell r="Z2056" t="str">
            <v>DB0</v>
          </cell>
          <cell r="AA2056" t="str">
            <v>Road Transport / Highways</v>
          </cell>
          <cell r="AB2056" t="str">
            <v>2000</v>
          </cell>
          <cell r="AC2056" t="str">
            <v>10</v>
          </cell>
          <cell r="AD2056" t="str">
            <v>OnGo</v>
          </cell>
        </row>
        <row r="2057">
          <cell r="A2057" t="str">
            <v>P-ZM-DB0-003</v>
          </cell>
          <cell r="B2057" t="str">
            <v>5050130000051</v>
          </cell>
          <cell r="C2057" t="str">
            <v>Zambia</v>
          </cell>
          <cell r="D2057" t="str">
            <v/>
          </cell>
          <cell r="E2057" t="str">
            <v/>
          </cell>
          <cell r="F2057" t="str">
            <v/>
          </cell>
          <cell r="G2057">
            <v>2109944.4300000002</v>
          </cell>
          <cell r="H2057">
            <v>1677303.7</v>
          </cell>
          <cell r="I2057" t="str">
            <v/>
          </cell>
          <cell r="J2057">
            <v>16096195.789999999</v>
          </cell>
          <cell r="K2057">
            <v>4754371.5</v>
          </cell>
          <cell r="L2057" t="str">
            <v/>
          </cell>
          <cell r="M2057">
            <v>24637815.419999998</v>
          </cell>
          <cell r="Q2057" t="str">
            <v>SOV</v>
          </cell>
          <cell r="R2057">
            <v>0.5</v>
          </cell>
          <cell r="T2057" t="str">
            <v>CHINSALI - NAKONDE ROAD REHABILITATION PROJECT (NORTH-SOUTH</v>
          </cell>
          <cell r="U2057" t="str">
            <v>PICU7</v>
          </cell>
          <cell r="V2057" t="str">
            <v>D</v>
          </cell>
          <cell r="W2057" t="str">
            <v>Transport</v>
          </cell>
          <cell r="X2057" t="str">
            <v>DB</v>
          </cell>
          <cell r="Y2057" t="str">
            <v>Road Transport / Highways</v>
          </cell>
          <cell r="Z2057" t="str">
            <v>DB0</v>
          </cell>
          <cell r="AA2057" t="str">
            <v>Road Transport / Highways</v>
          </cell>
          <cell r="AB2057" t="str">
            <v>5050</v>
          </cell>
          <cell r="AC2057" t="str">
            <v>10</v>
          </cell>
          <cell r="AD2057" t="str">
            <v>OnGo</v>
          </cell>
        </row>
        <row r="2058">
          <cell r="A2058" t="str">
            <v>P-ZM-E00-010</v>
          </cell>
          <cell r="B2058" t="str">
            <v>2000130013680</v>
          </cell>
          <cell r="C2058" t="str">
            <v>Zambia</v>
          </cell>
          <cell r="D2058" t="str">
            <v/>
          </cell>
          <cell r="E2058">
            <v>503274.3</v>
          </cell>
          <cell r="F2058">
            <v>1632686.6999999997</v>
          </cell>
          <cell r="G2058">
            <v>2530049.31</v>
          </cell>
          <cell r="H2058">
            <v>7063258.7500000028</v>
          </cell>
          <cell r="I2058">
            <v>5026718.2200000007</v>
          </cell>
          <cell r="J2058">
            <v>7868400.4800000004</v>
          </cell>
          <cell r="K2058">
            <v>5402292.9199999981</v>
          </cell>
          <cell r="L2058">
            <v>1027789.92</v>
          </cell>
          <cell r="M2058">
            <v>31054470.600000005</v>
          </cell>
          <cell r="Q2058" t="str">
            <v>SOV</v>
          </cell>
          <cell r="R2058">
            <v>1</v>
          </cell>
          <cell r="T2058" t="str">
            <v>LUSAKA SANITATION PROGRAM</v>
          </cell>
          <cell r="U2058" t="str">
            <v>AHWS2</v>
          </cell>
          <cell r="V2058" t="str">
            <v>E</v>
          </cell>
          <cell r="W2058" t="str">
            <v>Water Sup/Sanit</v>
          </cell>
          <cell r="X2058" t="str">
            <v>E0</v>
          </cell>
          <cell r="Y2058" t="str">
            <v>Water supply and Sanitation</v>
          </cell>
          <cell r="Z2058" t="str">
            <v>E00</v>
          </cell>
          <cell r="AA2058" t="str">
            <v>Water supply and Sanitation</v>
          </cell>
          <cell r="AB2058" t="str">
            <v>2000</v>
          </cell>
          <cell r="AC2058" t="str">
            <v>10</v>
          </cell>
          <cell r="AD2058" t="str">
            <v>OnGo</v>
          </cell>
        </row>
        <row r="2059">
          <cell r="A2059" t="str">
            <v>P-ZM-E00-011</v>
          </cell>
          <cell r="B2059" t="str">
            <v>2000200000603</v>
          </cell>
          <cell r="C2059" t="str">
            <v>Zambia</v>
          </cell>
          <cell r="D2059" t="str">
            <v/>
          </cell>
          <cell r="E2059" t="str">
            <v/>
          </cell>
          <cell r="F2059" t="str">
            <v/>
          </cell>
          <cell r="G2059">
            <v>397361.14</v>
          </cell>
          <cell r="H2059">
            <v>546200.24</v>
          </cell>
          <cell r="I2059">
            <v>18411686.459999997</v>
          </cell>
          <cell r="J2059">
            <v>22473399.739999998</v>
          </cell>
          <cell r="K2059">
            <v>15070236.810000002</v>
          </cell>
          <cell r="L2059">
            <v>5055099.24</v>
          </cell>
          <cell r="M2059">
            <v>61953983.630000003</v>
          </cell>
          <cell r="Q2059" t="str">
            <v>SOV</v>
          </cell>
          <cell r="R2059">
            <v>0.25</v>
          </cell>
          <cell r="T2059" t="str">
            <v xml:space="preserve"> INTEGRATED SMALL TOWNS WATER AND SANITATION PROJECT</v>
          </cell>
          <cell r="U2059" t="str">
            <v>AHWS2</v>
          </cell>
          <cell r="V2059" t="str">
            <v>E</v>
          </cell>
          <cell r="W2059" t="str">
            <v>Water Sup/Sanit</v>
          </cell>
          <cell r="X2059" t="str">
            <v>E0</v>
          </cell>
          <cell r="Y2059" t="str">
            <v>Water supply and Sanitation</v>
          </cell>
          <cell r="Z2059" t="str">
            <v>E00</v>
          </cell>
          <cell r="AA2059" t="str">
            <v>Water supply and Sanitation</v>
          </cell>
          <cell r="AB2059" t="str">
            <v>2000</v>
          </cell>
          <cell r="AC2059" t="str">
            <v>10</v>
          </cell>
          <cell r="AD2059" t="str">
            <v>OnGo</v>
          </cell>
        </row>
        <row r="2060">
          <cell r="A2060" t="str">
            <v>P-ZM-E00-011</v>
          </cell>
          <cell r="B2060" t="str">
            <v>2100150036393</v>
          </cell>
          <cell r="C2060" t="str">
            <v>Zambia</v>
          </cell>
          <cell r="D2060" t="str">
            <v/>
          </cell>
          <cell r="E2060" t="str">
            <v/>
          </cell>
          <cell r="F2060" t="str">
            <v/>
          </cell>
          <cell r="G2060">
            <v>730180.27</v>
          </cell>
          <cell r="H2060">
            <v>1201596.46</v>
          </cell>
          <cell r="I2060">
            <v>1663677.9300000002</v>
          </cell>
          <cell r="J2060">
            <v>1798464.38</v>
          </cell>
          <cell r="K2060">
            <v>991706.15</v>
          </cell>
          <cell r="L2060">
            <v>586307.44999999995</v>
          </cell>
          <cell r="M2060">
            <v>6971932.6400000006</v>
          </cell>
          <cell r="Q2060" t="str">
            <v>SOV</v>
          </cell>
          <cell r="R2060">
            <v>0.25</v>
          </cell>
          <cell r="T2060" t="str">
            <v xml:space="preserve"> INTEGRATED SMALL TOWNS WATER AND SANITATION PROJECT</v>
          </cell>
          <cell r="U2060" t="str">
            <v>AHWS2</v>
          </cell>
          <cell r="V2060" t="str">
            <v>E</v>
          </cell>
          <cell r="W2060" t="str">
            <v>Water Sup/Sanit</v>
          </cell>
          <cell r="X2060" t="str">
            <v>E0</v>
          </cell>
          <cell r="Y2060" t="str">
            <v>Water supply and Sanitation</v>
          </cell>
          <cell r="Z2060" t="str">
            <v>E00</v>
          </cell>
          <cell r="AA2060" t="str">
            <v>Water supply and Sanitation</v>
          </cell>
          <cell r="AB2060" t="str">
            <v>2100</v>
          </cell>
          <cell r="AC2060" t="str">
            <v>10</v>
          </cell>
          <cell r="AD2060" t="str">
            <v>OnGo</v>
          </cell>
        </row>
        <row r="2061">
          <cell r="A2061" t="str">
            <v>P-ZM-E00-011</v>
          </cell>
          <cell r="B2061" t="str">
            <v>5050200000001</v>
          </cell>
          <cell r="C2061" t="str">
            <v>Zambia</v>
          </cell>
          <cell r="D2061" t="str">
            <v/>
          </cell>
          <cell r="E2061" t="str">
            <v/>
          </cell>
          <cell r="F2061" t="str">
            <v/>
          </cell>
          <cell r="G2061">
            <v>527664.22000000009</v>
          </cell>
          <cell r="H2061" t="str">
            <v/>
          </cell>
          <cell r="I2061">
            <v>2382668.96</v>
          </cell>
          <cell r="J2061">
            <v>3009215.8799999994</v>
          </cell>
          <cell r="K2061">
            <v>1974541.4700000002</v>
          </cell>
          <cell r="L2061">
            <v>744883.7</v>
          </cell>
          <cell r="M2061">
            <v>8638974.2299999986</v>
          </cell>
          <cell r="Q2061" t="str">
            <v>SOV</v>
          </cell>
          <cell r="R2061">
            <v>0.25</v>
          </cell>
          <cell r="T2061" t="str">
            <v xml:space="preserve"> INTEGRATED SMALL TOWNS WATER AND SANITATION PROJECT</v>
          </cell>
          <cell r="U2061" t="str">
            <v>AHWS2</v>
          </cell>
          <cell r="V2061" t="str">
            <v>E</v>
          </cell>
          <cell r="W2061" t="str">
            <v>Water Sup/Sanit</v>
          </cell>
          <cell r="X2061" t="str">
            <v>E0</v>
          </cell>
          <cell r="Y2061" t="str">
            <v>Water supply and Sanitation</v>
          </cell>
          <cell r="Z2061" t="str">
            <v>E00</v>
          </cell>
          <cell r="AA2061" t="str">
            <v>Water supply and Sanitation</v>
          </cell>
          <cell r="AB2061" t="str">
            <v>5050</v>
          </cell>
          <cell r="AC2061" t="str">
            <v>10</v>
          </cell>
          <cell r="AD2061" t="str">
            <v>OnGo</v>
          </cell>
        </row>
        <row r="2062">
          <cell r="A2062" t="str">
            <v>P-ZM-E00-011</v>
          </cell>
          <cell r="B2062" t="str">
            <v>5500155011201</v>
          </cell>
          <cell r="C2062" t="str">
            <v>Zambia</v>
          </cell>
          <cell r="D2062" t="str">
            <v/>
          </cell>
          <cell r="E2062" t="str">
            <v/>
          </cell>
          <cell r="F2062" t="str">
            <v/>
          </cell>
          <cell r="G2062">
            <v>40719.269999999997</v>
          </cell>
          <cell r="H2062">
            <v>276815.01999999996</v>
          </cell>
          <cell r="I2062">
            <v>228913.19</v>
          </cell>
          <cell r="J2062">
            <v>358301.85</v>
          </cell>
          <cell r="K2062" t="str">
            <v/>
          </cell>
          <cell r="L2062" t="str">
            <v/>
          </cell>
          <cell r="M2062">
            <v>904749.33</v>
          </cell>
          <cell r="Q2062" t="str">
            <v>SOV</v>
          </cell>
          <cell r="R2062">
            <v>0.25</v>
          </cell>
          <cell r="T2062" t="str">
            <v xml:space="preserve"> INTEGRATED SMALL TOWNS WATER AND SANITATION PROJECT</v>
          </cell>
          <cell r="U2062" t="str">
            <v>AHWS2</v>
          </cell>
          <cell r="V2062" t="str">
            <v>E</v>
          </cell>
          <cell r="W2062" t="str">
            <v>Water Sup/Sanit</v>
          </cell>
          <cell r="X2062" t="str">
            <v>E0</v>
          </cell>
          <cell r="Y2062" t="str">
            <v>Water supply and Sanitation</v>
          </cell>
          <cell r="Z2062" t="str">
            <v>E00</v>
          </cell>
          <cell r="AA2062" t="str">
            <v>Water supply and Sanitation</v>
          </cell>
          <cell r="AB2062" t="str">
            <v>5500</v>
          </cell>
          <cell r="AC2062" t="str">
            <v>43</v>
          </cell>
          <cell r="AD2062" t="str">
            <v>OnGo</v>
          </cell>
        </row>
        <row r="2063">
          <cell r="A2063" t="str">
            <v>P-ZM-E00-021</v>
          </cell>
          <cell r="B2063" t="str">
            <v>5500155014651</v>
          </cell>
          <cell r="C2063" t="str">
            <v>Zambia</v>
          </cell>
          <cell r="D2063" t="str">
            <v/>
          </cell>
          <cell r="E2063" t="str">
            <v/>
          </cell>
          <cell r="F2063" t="str">
            <v/>
          </cell>
          <cell r="G2063" t="str">
            <v/>
          </cell>
          <cell r="H2063" t="str">
            <v/>
          </cell>
          <cell r="I2063" t="str">
            <v/>
          </cell>
          <cell r="J2063" t="str">
            <v/>
          </cell>
          <cell r="K2063" t="str">
            <v/>
          </cell>
          <cell r="L2063" t="str">
            <v/>
          </cell>
          <cell r="M2063">
            <v>0</v>
          </cell>
          <cell r="Q2063" t="str">
            <v>SOV</v>
          </cell>
          <cell r="R2063">
            <v>1</v>
          </cell>
          <cell r="T2063" t="str">
            <v>FEASIBILITY STUDY DETAILED DESIGN AND ESIA FOR LUSAKA CITY W</v>
          </cell>
          <cell r="U2063" t="str">
            <v>AHWS2</v>
          </cell>
          <cell r="V2063" t="str">
            <v>E</v>
          </cell>
          <cell r="W2063" t="str">
            <v>Water Sup/Sanit</v>
          </cell>
          <cell r="X2063" t="str">
            <v>E0</v>
          </cell>
          <cell r="Y2063" t="str">
            <v>Water supply and Sanitation</v>
          </cell>
          <cell r="Z2063" t="str">
            <v>E00</v>
          </cell>
          <cell r="AA2063" t="str">
            <v>Water supply and Sanitation</v>
          </cell>
          <cell r="AB2063" t="str">
            <v>5500</v>
          </cell>
          <cell r="AC2063" t="str">
            <v>43</v>
          </cell>
          <cell r="AD2063" t="str">
            <v>OnGo</v>
          </cell>
        </row>
        <row r="2064">
          <cell r="A2064" t="str">
            <v>P-ZM-E00-028</v>
          </cell>
          <cell r="B2064" t="str">
            <v>6540654001082</v>
          </cell>
          <cell r="C2064" t="str">
            <v>Zambia</v>
          </cell>
          <cell r="D2064" t="str">
            <v/>
          </cell>
          <cell r="E2064" t="str">
            <v/>
          </cell>
          <cell r="F2064" t="str">
            <v/>
          </cell>
          <cell r="G2064" t="str">
            <v/>
          </cell>
          <cell r="H2064" t="str">
            <v/>
          </cell>
          <cell r="I2064" t="str">
            <v/>
          </cell>
          <cell r="J2064" t="str">
            <v/>
          </cell>
          <cell r="K2064" t="str">
            <v/>
          </cell>
          <cell r="L2064" t="str">
            <v/>
          </cell>
          <cell r="M2064">
            <v>0</v>
          </cell>
          <cell r="Q2064" t="str">
            <v>SOV</v>
          </cell>
          <cell r="R2064">
            <v>1</v>
          </cell>
          <cell r="T2064" t="str">
            <v>TRANSFORMING RURAL LIVELIHOODS IN WESTERN ZAMBIA - NATIONAL</v>
          </cell>
          <cell r="U2064" t="str">
            <v>AHWS2</v>
          </cell>
          <cell r="V2064" t="str">
            <v>E</v>
          </cell>
          <cell r="W2064" t="str">
            <v>Water Sup/Sanit</v>
          </cell>
          <cell r="X2064" t="str">
            <v>E0</v>
          </cell>
          <cell r="Y2064" t="str">
            <v>Water supply and Sanitation</v>
          </cell>
          <cell r="Z2064" t="str">
            <v>E00</v>
          </cell>
          <cell r="AA2064" t="str">
            <v>Water supply and Sanitation</v>
          </cell>
          <cell r="AB2064" t="str">
            <v>6540</v>
          </cell>
          <cell r="AC2064" t="str">
            <v>10</v>
          </cell>
          <cell r="AD2064" t="str">
            <v>OnGo</v>
          </cell>
        </row>
        <row r="2065">
          <cell r="A2065" t="str">
            <v>P-ZM-EB0-001</v>
          </cell>
          <cell r="B2065" t="str">
            <v>5600155005201</v>
          </cell>
          <cell r="C2065" t="str">
            <v>Zambia</v>
          </cell>
          <cell r="D2065" t="str">
            <v/>
          </cell>
          <cell r="E2065" t="str">
            <v/>
          </cell>
          <cell r="F2065" t="str">
            <v/>
          </cell>
          <cell r="G2065" t="str">
            <v/>
          </cell>
          <cell r="H2065" t="str">
            <v/>
          </cell>
          <cell r="I2065" t="str">
            <v/>
          </cell>
          <cell r="J2065">
            <v>9175.6299999999992</v>
          </cell>
          <cell r="K2065">
            <v>82403.41</v>
          </cell>
          <cell r="L2065">
            <v>77009.63</v>
          </cell>
          <cell r="M2065">
            <v>168588.67</v>
          </cell>
          <cell r="Q2065" t="str">
            <v>SOV</v>
          </cell>
          <cell r="R2065">
            <v>1</v>
          </cell>
          <cell r="T2065" t="str">
            <v>FEASIBILITY STUDIES AND DESIGNS FOR INTEGRATED AND SUSTAINAB</v>
          </cell>
          <cell r="U2065" t="str">
            <v>AWTF</v>
          </cell>
          <cell r="V2065" t="str">
            <v>E</v>
          </cell>
          <cell r="W2065" t="str">
            <v>Water Sup/Sanit</v>
          </cell>
          <cell r="X2065" t="str">
            <v>EB</v>
          </cell>
          <cell r="Y2065" t="str">
            <v>Sanitation</v>
          </cell>
          <cell r="Z2065" t="str">
            <v>EB0</v>
          </cell>
          <cell r="AA2065" t="str">
            <v>Sanitation</v>
          </cell>
          <cell r="AB2065" t="str">
            <v>5600</v>
          </cell>
          <cell r="AC2065" t="str">
            <v>46</v>
          </cell>
          <cell r="AD2065" t="str">
            <v>OnGo</v>
          </cell>
        </row>
        <row r="2066">
          <cell r="A2066" t="str">
            <v>P-ZM-FZ0-003</v>
          </cell>
          <cell r="B2066" t="str">
            <v>5565155001951</v>
          </cell>
          <cell r="C2066" t="str">
            <v>Zambia</v>
          </cell>
          <cell r="D2066" t="str">
            <v/>
          </cell>
          <cell r="E2066" t="str">
            <v/>
          </cell>
          <cell r="F2066" t="str">
            <v/>
          </cell>
          <cell r="G2066" t="str">
            <v/>
          </cell>
          <cell r="H2066" t="str">
            <v/>
          </cell>
          <cell r="I2066" t="str">
            <v/>
          </cell>
          <cell r="J2066" t="str">
            <v/>
          </cell>
          <cell r="K2066" t="str">
            <v/>
          </cell>
          <cell r="L2066" t="str">
            <v/>
          </cell>
          <cell r="M2066">
            <v>0</v>
          </cell>
          <cell r="Q2066" t="str">
            <v>SOV</v>
          </cell>
          <cell r="R2066">
            <v>1</v>
          </cell>
          <cell r="T2066" t="str">
            <v>SREP ZAMBIA PPG GRANT FOR WIND FEASIBILITY STUDY 40MW</v>
          </cell>
          <cell r="U2066" t="str">
            <v>PERN1</v>
          </cell>
          <cell r="V2066" t="str">
            <v>F</v>
          </cell>
          <cell r="W2066" t="str">
            <v>Power</v>
          </cell>
          <cell r="X2066" t="str">
            <v>FZ</v>
          </cell>
          <cell r="Y2066" t="str">
            <v>Other Sources Of Energy</v>
          </cell>
          <cell r="Z2066" t="str">
            <v>FZ0</v>
          </cell>
          <cell r="AA2066" t="str">
            <v>Other Sources Of Energy</v>
          </cell>
          <cell r="AB2066" t="str">
            <v>5565</v>
          </cell>
          <cell r="AC2066" t="str">
            <v>41</v>
          </cell>
          <cell r="AD2066" t="str">
            <v>APVD</v>
          </cell>
        </row>
        <row r="2067">
          <cell r="A2067" t="str">
            <v>P-ZM-HAA-001</v>
          </cell>
          <cell r="B2067" t="str">
            <v>2000130017036</v>
          </cell>
          <cell r="C2067" t="str">
            <v>Zambia</v>
          </cell>
          <cell r="D2067" t="str">
            <v/>
          </cell>
          <cell r="E2067" t="str">
            <v/>
          </cell>
          <cell r="F2067" t="str">
            <v/>
          </cell>
          <cell r="G2067" t="str">
            <v/>
          </cell>
          <cell r="H2067" t="str">
            <v/>
          </cell>
          <cell r="I2067" t="str">
            <v/>
          </cell>
          <cell r="J2067" t="str">
            <v/>
          </cell>
          <cell r="K2067" t="str">
            <v/>
          </cell>
          <cell r="L2067" t="str">
            <v/>
          </cell>
          <cell r="M2067">
            <v>0</v>
          </cell>
          <cell r="Q2067" t="str">
            <v>SOV</v>
          </cell>
          <cell r="R2067">
            <v>0.5</v>
          </cell>
          <cell r="T2067" t="str">
            <v>LINE OF CREDIT TO DEVELOPMENT BANK OF ZAMBIA</v>
          </cell>
          <cell r="U2067" t="str">
            <v>PIFD1</v>
          </cell>
          <cell r="V2067" t="str">
            <v>H</v>
          </cell>
          <cell r="W2067" t="str">
            <v>Finance</v>
          </cell>
          <cell r="X2067" t="str">
            <v>HA</v>
          </cell>
          <cell r="Y2067" t="str">
            <v>Banks</v>
          </cell>
          <cell r="Z2067" t="str">
            <v>HAA</v>
          </cell>
          <cell r="AA2067" t="str">
            <v>Development Banking</v>
          </cell>
          <cell r="AB2067" t="str">
            <v>2000</v>
          </cell>
          <cell r="AC2067" t="str">
            <v>11</v>
          </cell>
          <cell r="AD2067" t="str">
            <v>TERM</v>
          </cell>
        </row>
        <row r="2068">
          <cell r="A2068" t="str">
            <v>P-ZM-HAA-001</v>
          </cell>
          <cell r="B2068" t="str">
            <v>2000200000351</v>
          </cell>
          <cell r="C2068" t="str">
            <v>Zambia</v>
          </cell>
          <cell r="D2068" t="str">
            <v/>
          </cell>
          <cell r="E2068" t="str">
            <v/>
          </cell>
          <cell r="F2068" t="str">
            <v/>
          </cell>
          <cell r="G2068">
            <v>360763.38</v>
          </cell>
          <cell r="H2068" t="str">
            <v/>
          </cell>
          <cell r="I2068" t="str">
            <v/>
          </cell>
          <cell r="J2068" t="str">
            <v/>
          </cell>
          <cell r="K2068" t="str">
            <v/>
          </cell>
          <cell r="L2068" t="str">
            <v/>
          </cell>
          <cell r="M2068">
            <v>360763.38</v>
          </cell>
          <cell r="Q2068" t="str">
            <v>SOV</v>
          </cell>
          <cell r="R2068">
            <v>0.5</v>
          </cell>
          <cell r="T2068" t="str">
            <v>LINE OF CREDIT TO DEVELOPMENT BANK OF ZAMBIA</v>
          </cell>
          <cell r="U2068" t="str">
            <v>PIFD1</v>
          </cell>
          <cell r="V2068" t="str">
            <v>H</v>
          </cell>
          <cell r="W2068" t="str">
            <v>Finance</v>
          </cell>
          <cell r="X2068" t="str">
            <v>HA</v>
          </cell>
          <cell r="Y2068" t="str">
            <v>Banks</v>
          </cell>
          <cell r="Z2068" t="str">
            <v>HAA</v>
          </cell>
          <cell r="AA2068" t="str">
            <v>Development Banking</v>
          </cell>
          <cell r="AB2068" t="str">
            <v>2000</v>
          </cell>
          <cell r="AC2068" t="str">
            <v>11</v>
          </cell>
          <cell r="AD2068" t="str">
            <v>TERM</v>
          </cell>
        </row>
        <row r="2069">
          <cell r="A2069" t="str">
            <v>P-ZM-HB0-006</v>
          </cell>
          <cell r="B2069" t="str">
            <v>2000200001804</v>
          </cell>
          <cell r="C2069" t="str">
            <v>Zambia</v>
          </cell>
          <cell r="D2069" t="str">
            <v/>
          </cell>
          <cell r="E2069" t="str">
            <v/>
          </cell>
          <cell r="F2069" t="str">
            <v/>
          </cell>
          <cell r="G2069" t="str">
            <v/>
          </cell>
          <cell r="H2069">
            <v>10126155.02</v>
          </cell>
          <cell r="I2069" t="str">
            <v/>
          </cell>
          <cell r="J2069" t="str">
            <v/>
          </cell>
          <cell r="K2069">
            <v>4884814.33</v>
          </cell>
          <cell r="L2069" t="str">
            <v/>
          </cell>
          <cell r="M2069">
            <v>15010969.35</v>
          </cell>
          <cell r="Q2069" t="str">
            <v>SOV</v>
          </cell>
          <cell r="R2069">
            <v>1</v>
          </cell>
          <cell r="T2069" t="str">
            <v>ZAMBIA NATIONAL BUILDING SOCIETY (ZNBS)</v>
          </cell>
          <cell r="U2069" t="str">
            <v>PIFD1</v>
          </cell>
          <cell r="V2069" t="str">
            <v>H</v>
          </cell>
          <cell r="W2069" t="str">
            <v>Finance</v>
          </cell>
          <cell r="X2069" t="str">
            <v>HB</v>
          </cell>
          <cell r="Y2069" t="str">
            <v>Non bank Financial Institution</v>
          </cell>
          <cell r="Z2069" t="str">
            <v>HB0</v>
          </cell>
          <cell r="AA2069" t="str">
            <v>Non bank Financial Institution</v>
          </cell>
          <cell r="AB2069" t="str">
            <v>2000</v>
          </cell>
          <cell r="AC2069" t="str">
            <v>10</v>
          </cell>
          <cell r="AD2069" t="str">
            <v>OnGo</v>
          </cell>
        </row>
        <row r="2070">
          <cell r="A2070" t="str">
            <v>P-ZM-IAD-002</v>
          </cell>
          <cell r="B2070" t="str">
            <v>2100150036560</v>
          </cell>
          <cell r="C2070" t="str">
            <v>Zambia</v>
          </cell>
          <cell r="D2070" t="str">
            <v/>
          </cell>
          <cell r="E2070" t="str">
            <v/>
          </cell>
          <cell r="F2070">
            <v>485744.03</v>
          </cell>
          <cell r="G2070" t="str">
            <v/>
          </cell>
          <cell r="H2070">
            <v>440776.55</v>
          </cell>
          <cell r="I2070">
            <v>283239.57</v>
          </cell>
          <cell r="J2070" t="str">
            <v/>
          </cell>
          <cell r="K2070" t="str">
            <v/>
          </cell>
          <cell r="L2070" t="str">
            <v/>
          </cell>
          <cell r="M2070">
            <v>1209760.1500000001</v>
          </cell>
          <cell r="Q2070" t="str">
            <v>SOV</v>
          </cell>
          <cell r="R2070">
            <v>1</v>
          </cell>
          <cell r="T2070" t="str">
            <v>EDUCATION FOR SUSTAINABLE DEVELOPMENT IN AFRICA (ESDA-NMRM)</v>
          </cell>
          <cell r="U2070" t="str">
            <v>AHHD2</v>
          </cell>
          <cell r="V2070" t="str">
            <v>I</v>
          </cell>
          <cell r="W2070" t="str">
            <v>Social</v>
          </cell>
          <cell r="X2070" t="str">
            <v>IA</v>
          </cell>
          <cell r="Y2070" t="str">
            <v>Education</v>
          </cell>
          <cell r="Z2070" t="str">
            <v>IAD</v>
          </cell>
          <cell r="AA2070" t="str">
            <v>Higher Education</v>
          </cell>
          <cell r="AB2070" t="str">
            <v>2100</v>
          </cell>
          <cell r="AC2070" t="str">
            <v>10</v>
          </cell>
          <cell r="AD2070" t="str">
            <v>CLSD</v>
          </cell>
        </row>
        <row r="2071">
          <cell r="A2071" t="str">
            <v>P-ZM-IE0-002</v>
          </cell>
          <cell r="B2071" t="str">
            <v>2000130014280</v>
          </cell>
          <cell r="C2071" t="str">
            <v>Zambia</v>
          </cell>
          <cell r="D2071" t="str">
            <v/>
          </cell>
          <cell r="E2071">
            <v>71655.31</v>
          </cell>
          <cell r="F2071">
            <v>1164924.04</v>
          </cell>
          <cell r="G2071">
            <v>2944799.26</v>
          </cell>
          <cell r="H2071">
            <v>7186973.2100000009</v>
          </cell>
          <cell r="I2071">
            <v>4039944.3200000012</v>
          </cell>
          <cell r="J2071">
            <v>1164408.4499999997</v>
          </cell>
          <cell r="K2071">
            <v>614954.91999999923</v>
          </cell>
          <cell r="L2071">
            <v>79734.879999999976</v>
          </cell>
          <cell r="M2071">
            <v>17267394.389999997</v>
          </cell>
          <cell r="Q2071" t="str">
            <v>SOV</v>
          </cell>
          <cell r="R2071">
            <v>1</v>
          </cell>
          <cell r="T2071" t="str">
            <v>SKILLS DEVELOPMENT AND ENTREPRENEURSHIP PROJECT</v>
          </cell>
          <cell r="U2071" t="str">
            <v>AHHD2</v>
          </cell>
          <cell r="V2071" t="str">
            <v>I</v>
          </cell>
          <cell r="W2071" t="str">
            <v>Social</v>
          </cell>
          <cell r="X2071" t="str">
            <v>IE</v>
          </cell>
          <cell r="Y2071" t="str">
            <v>Poverty Allevation And Micro-Finance</v>
          </cell>
          <cell r="Z2071" t="str">
            <v>IE0</v>
          </cell>
          <cell r="AA2071" t="str">
            <v>Poverty Allevation And Micro-Finance</v>
          </cell>
          <cell r="AB2071" t="str">
            <v>2000</v>
          </cell>
          <cell r="AC2071" t="str">
            <v>10</v>
          </cell>
          <cell r="AD2071" t="str">
            <v>OnGo</v>
          </cell>
        </row>
        <row r="2072">
          <cell r="A2072" t="str">
            <v>P-ZW-AA0-018</v>
          </cell>
          <cell r="B2072" t="str">
            <v>2100155040640</v>
          </cell>
          <cell r="C2072" t="str">
            <v>Zimbabwe</v>
          </cell>
          <cell r="D2072" t="str">
            <v/>
          </cell>
          <cell r="E2072" t="str">
            <v/>
          </cell>
          <cell r="F2072" t="str">
            <v/>
          </cell>
          <cell r="G2072" t="str">
            <v/>
          </cell>
          <cell r="H2072" t="str">
            <v/>
          </cell>
          <cell r="I2072" t="str">
            <v/>
          </cell>
          <cell r="J2072">
            <v>92284.450000000012</v>
          </cell>
          <cell r="K2072">
            <v>182567.11</v>
          </cell>
          <cell r="L2072" t="str">
            <v/>
          </cell>
          <cell r="M2072">
            <v>274851.56</v>
          </cell>
          <cell r="Q2072" t="str">
            <v>SOV</v>
          </cell>
          <cell r="R2072">
            <v>1</v>
          </cell>
          <cell r="T2072" t="str">
            <v>ZIMBABWE - AFRICA DISASTER RISK FINANCING CAPACITY BUILDING</v>
          </cell>
          <cell r="U2072" t="str">
            <v>AHFR</v>
          </cell>
          <cell r="V2072" t="str">
            <v>A</v>
          </cell>
          <cell r="W2072" t="str">
            <v>Agriculture</v>
          </cell>
          <cell r="X2072" t="str">
            <v>AA</v>
          </cell>
          <cell r="Y2072" t="str">
            <v>Agriculture</v>
          </cell>
          <cell r="Z2072" t="str">
            <v>AA0</v>
          </cell>
          <cell r="AA2072" t="str">
            <v>Agriculture</v>
          </cell>
          <cell r="AB2072" t="str">
            <v>2100</v>
          </cell>
          <cell r="AC2072" t="str">
            <v>41</v>
          </cell>
          <cell r="AD2072" t="str">
            <v>OnGo</v>
          </cell>
        </row>
        <row r="2073">
          <cell r="A2073" t="str">
            <v>P-ZW-AA0-021</v>
          </cell>
          <cell r="B2073" t="str">
            <v>5900155017263</v>
          </cell>
          <cell r="C2073" t="str">
            <v>Zimbabwe</v>
          </cell>
          <cell r="D2073" t="str">
            <v/>
          </cell>
          <cell r="E2073" t="str">
            <v/>
          </cell>
          <cell r="F2073" t="str">
            <v/>
          </cell>
          <cell r="G2073" t="str">
            <v/>
          </cell>
          <cell r="H2073" t="str">
            <v/>
          </cell>
          <cell r="I2073" t="str">
            <v/>
          </cell>
          <cell r="J2073" t="str">
            <v/>
          </cell>
          <cell r="K2073" t="str">
            <v/>
          </cell>
          <cell r="L2073">
            <v>7650000</v>
          </cell>
          <cell r="M2073">
            <v>7650000</v>
          </cell>
          <cell r="Q2073" t="str">
            <v>SOV</v>
          </cell>
          <cell r="R2073">
            <v>0.5</v>
          </cell>
          <cell r="T2073" t="str">
            <v>ZIMBABWE EMERGENCY FOOD PRODUCTION PROJECT</v>
          </cell>
          <cell r="U2073" t="str">
            <v>AHAI6</v>
          </cell>
          <cell r="V2073" t="str">
            <v>A</v>
          </cell>
          <cell r="W2073" t="str">
            <v>Agriculture</v>
          </cell>
          <cell r="X2073" t="str">
            <v>AA</v>
          </cell>
          <cell r="Y2073" t="str">
            <v>Agriculture</v>
          </cell>
          <cell r="Z2073" t="str">
            <v>AA0</v>
          </cell>
          <cell r="AA2073" t="str">
            <v>Agriculture</v>
          </cell>
          <cell r="AB2073" t="str">
            <v>5900</v>
          </cell>
          <cell r="AC2073" t="str">
            <v>41</v>
          </cell>
          <cell r="AD2073" t="str">
            <v>OnGo</v>
          </cell>
        </row>
        <row r="2074">
          <cell r="A2074" t="str">
            <v>P-ZW-AA0-021</v>
          </cell>
          <cell r="B2074" t="str">
            <v>5900155017264</v>
          </cell>
          <cell r="C2074" t="str">
            <v>Zimbabwe</v>
          </cell>
          <cell r="D2074" t="str">
            <v/>
          </cell>
          <cell r="E2074" t="str">
            <v/>
          </cell>
          <cell r="F2074" t="str">
            <v/>
          </cell>
          <cell r="G2074" t="str">
            <v/>
          </cell>
          <cell r="H2074" t="str">
            <v/>
          </cell>
          <cell r="I2074" t="str">
            <v/>
          </cell>
          <cell r="J2074" t="str">
            <v/>
          </cell>
          <cell r="K2074" t="str">
            <v/>
          </cell>
          <cell r="L2074">
            <v>3700000</v>
          </cell>
          <cell r="M2074">
            <v>3700000</v>
          </cell>
          <cell r="Q2074" t="str">
            <v>SOV</v>
          </cell>
          <cell r="R2074">
            <v>0.5</v>
          </cell>
          <cell r="T2074" t="str">
            <v>ZIMBABWE EMERGENCY FOOD PRODUCTION PROJECT</v>
          </cell>
          <cell r="U2074" t="str">
            <v>AHAI6</v>
          </cell>
          <cell r="V2074" t="str">
            <v>A</v>
          </cell>
          <cell r="W2074" t="str">
            <v>Agriculture</v>
          </cell>
          <cell r="X2074" t="str">
            <v>AA</v>
          </cell>
          <cell r="Y2074" t="str">
            <v>Agriculture</v>
          </cell>
          <cell r="Z2074" t="str">
            <v>AA0</v>
          </cell>
          <cell r="AA2074" t="str">
            <v>Agriculture</v>
          </cell>
          <cell r="AB2074" t="str">
            <v>5900</v>
          </cell>
          <cell r="AC2074" t="str">
            <v>40</v>
          </cell>
          <cell r="AD2074" t="str">
            <v>OnGo</v>
          </cell>
        </row>
        <row r="2075">
          <cell r="A2075" t="str">
            <v>P-ZW-AAG-001</v>
          </cell>
          <cell r="B2075" t="str">
            <v>5700155002351</v>
          </cell>
          <cell r="C2075" t="str">
            <v>Zimbabwe</v>
          </cell>
          <cell r="D2075" t="str">
            <v/>
          </cell>
          <cell r="E2075">
            <v>23176.7</v>
          </cell>
          <cell r="F2075">
            <v>116994.35</v>
          </cell>
          <cell r="G2075">
            <v>287472.15000000002</v>
          </cell>
          <cell r="H2075">
            <v>233636.36</v>
          </cell>
          <cell r="I2075" t="str">
            <v/>
          </cell>
          <cell r="J2075">
            <v>85789.010000000009</v>
          </cell>
          <cell r="K2075">
            <v>64531.429999999993</v>
          </cell>
          <cell r="L2075" t="str">
            <v/>
          </cell>
          <cell r="M2075">
            <v>811600</v>
          </cell>
          <cell r="Q2075" t="str">
            <v>SOV</v>
          </cell>
          <cell r="R2075">
            <v>0.5</v>
          </cell>
          <cell r="T2075" t="str">
            <v>SUPPORT TO THE BEEF AND LEATHER VALUE CHAIN PROJECT</v>
          </cell>
          <cell r="U2075" t="str">
            <v>AHAI6</v>
          </cell>
          <cell r="V2075" t="str">
            <v>A</v>
          </cell>
          <cell r="W2075" t="str">
            <v>Agriculture</v>
          </cell>
          <cell r="X2075" t="str">
            <v>AA</v>
          </cell>
          <cell r="Y2075" t="str">
            <v>Agriculture</v>
          </cell>
          <cell r="Z2075" t="str">
            <v>AAG</v>
          </cell>
          <cell r="AA2075" t="str">
            <v>Agro-Industry</v>
          </cell>
          <cell r="AB2075" t="str">
            <v>5700</v>
          </cell>
          <cell r="AC2075" t="str">
            <v>41</v>
          </cell>
          <cell r="AD2075" t="str">
            <v>COMP</v>
          </cell>
        </row>
        <row r="2076">
          <cell r="A2076" t="str">
            <v>P-ZW-AAG-001</v>
          </cell>
          <cell r="B2076" t="str">
            <v>5900155009453</v>
          </cell>
          <cell r="C2076" t="str">
            <v>Zimbabwe</v>
          </cell>
          <cell r="D2076" t="str">
            <v/>
          </cell>
          <cell r="E2076">
            <v>3729.9</v>
          </cell>
          <cell r="F2076">
            <v>140653.45000000001</v>
          </cell>
          <cell r="G2076">
            <v>73021.209999999992</v>
          </cell>
          <cell r="H2076">
            <v>182133.35</v>
          </cell>
          <cell r="I2076">
            <v>224464.08</v>
          </cell>
          <cell r="J2076" t="str">
            <v/>
          </cell>
          <cell r="K2076" t="str">
            <v/>
          </cell>
          <cell r="L2076" t="str">
            <v/>
          </cell>
          <cell r="M2076">
            <v>624001.99</v>
          </cell>
          <cell r="Q2076" t="str">
            <v>SOV</v>
          </cell>
          <cell r="R2076">
            <v>0.5</v>
          </cell>
          <cell r="T2076" t="str">
            <v>SUPPORT TO THE BEEF AND LEATHER VALUE CHAIN PROJECT</v>
          </cell>
          <cell r="U2076" t="str">
            <v>AHAI6</v>
          </cell>
          <cell r="V2076" t="str">
            <v>A</v>
          </cell>
          <cell r="W2076" t="str">
            <v>Agriculture</v>
          </cell>
          <cell r="X2076" t="str">
            <v>AA</v>
          </cell>
          <cell r="Y2076" t="str">
            <v>Agriculture</v>
          </cell>
          <cell r="Z2076" t="str">
            <v>AAG</v>
          </cell>
          <cell r="AA2076" t="str">
            <v>Agro-Industry</v>
          </cell>
          <cell r="AB2076" t="str">
            <v>5900</v>
          </cell>
          <cell r="AC2076" t="str">
            <v>84</v>
          </cell>
          <cell r="AD2076" t="str">
            <v>COMP</v>
          </cell>
        </row>
        <row r="2077">
          <cell r="A2077" t="str">
            <v>P-ZW-CB0-001</v>
          </cell>
          <cell r="B2077" t="str">
            <v>5000199005668</v>
          </cell>
          <cell r="C2077" t="str">
            <v>Zimbabwe</v>
          </cell>
          <cell r="D2077" t="str">
            <v/>
          </cell>
          <cell r="E2077" t="str">
            <v/>
          </cell>
          <cell r="F2077" t="str">
            <v/>
          </cell>
          <cell r="G2077" t="str">
            <v/>
          </cell>
          <cell r="H2077" t="str">
            <v/>
          </cell>
          <cell r="I2077" t="str">
            <v/>
          </cell>
          <cell r="J2077" t="str">
            <v/>
          </cell>
          <cell r="K2077" t="str">
            <v/>
          </cell>
          <cell r="L2077" t="str">
            <v/>
          </cell>
          <cell r="M2077">
            <v>0</v>
          </cell>
          <cell r="Q2077" t="str">
            <v>SOV</v>
          </cell>
          <cell r="R2077">
            <v>1</v>
          </cell>
          <cell r="T2077" t="str">
            <v>EMERGENCY ASSISTANCE TO SUPPORT EFFORTS TO CONTROL AND AVERT</v>
          </cell>
          <cell r="U2077" t="str">
            <v>RDGS2</v>
          </cell>
          <cell r="V2077" t="str">
            <v>C</v>
          </cell>
          <cell r="W2077" t="str">
            <v>Environment</v>
          </cell>
          <cell r="X2077" t="str">
            <v>CB</v>
          </cell>
          <cell r="Y2077" t="str">
            <v>Water Pollution</v>
          </cell>
          <cell r="Z2077" t="str">
            <v>CB0</v>
          </cell>
          <cell r="AA2077" t="str">
            <v>Water Pollution</v>
          </cell>
          <cell r="AB2077" t="str">
            <v>5000</v>
          </cell>
          <cell r="AC2077" t="str">
            <v>50</v>
          </cell>
          <cell r="AD2077" t="str">
            <v>CLSD</v>
          </cell>
        </row>
        <row r="2078">
          <cell r="A2078" t="str">
            <v>P-ZW-E00-005</v>
          </cell>
          <cell r="B2078" t="str">
            <v>5850155000551</v>
          </cell>
          <cell r="C2078" t="str">
            <v>Zimbabwe</v>
          </cell>
          <cell r="D2078" t="str">
            <v/>
          </cell>
          <cell r="E2078">
            <v>445340.95</v>
          </cell>
          <cell r="F2078">
            <v>4585676.9900000012</v>
          </cell>
          <cell r="G2078">
            <v>5377313.5300000003</v>
          </cell>
          <cell r="H2078">
            <v>3219145.5900000008</v>
          </cell>
          <cell r="I2078">
            <v>568487.71</v>
          </cell>
          <cell r="J2078">
            <v>203254.62</v>
          </cell>
          <cell r="K2078">
            <v>10318.299999999999</v>
          </cell>
          <cell r="L2078" t="str">
            <v/>
          </cell>
          <cell r="M2078">
            <v>14409537.690000003</v>
          </cell>
          <cell r="Q2078" t="str">
            <v>SOV</v>
          </cell>
          <cell r="R2078">
            <v>1</v>
          </cell>
          <cell r="T2078" t="str">
            <v>ADDITIONAL FINANCING TO URGENT WATER SUPPLY AND SANITATION R</v>
          </cell>
          <cell r="U2078" t="str">
            <v>AHWS2</v>
          </cell>
          <cell r="V2078" t="str">
            <v>E</v>
          </cell>
          <cell r="W2078" t="str">
            <v>Water Sup/Sanit</v>
          </cell>
          <cell r="X2078" t="str">
            <v>E0</v>
          </cell>
          <cell r="Y2078" t="str">
            <v>Water supply and Sanitation</v>
          </cell>
          <cell r="Z2078" t="str">
            <v>E00</v>
          </cell>
          <cell r="AA2078" t="str">
            <v>Water supply and Sanitation</v>
          </cell>
          <cell r="AB2078" t="str">
            <v>5850</v>
          </cell>
          <cell r="AC2078" t="str">
            <v>40</v>
          </cell>
          <cell r="AD2078" t="str">
            <v>CLSD</v>
          </cell>
        </row>
        <row r="2079">
          <cell r="A2079" t="str">
            <v>P-ZW-E00-006</v>
          </cell>
          <cell r="B2079" t="str">
            <v>5900155009402</v>
          </cell>
          <cell r="C2079" t="str">
            <v>Zimbabwe</v>
          </cell>
          <cell r="D2079" t="str">
            <v/>
          </cell>
          <cell r="E2079">
            <v>288663.03999999998</v>
          </cell>
          <cell r="F2079">
            <v>1063199.6400000001</v>
          </cell>
          <cell r="G2079">
            <v>4221161.18</v>
          </cell>
          <cell r="H2079">
            <v>3388418.0400000005</v>
          </cell>
          <cell r="I2079">
            <v>7855200.6499999985</v>
          </cell>
          <cell r="J2079">
            <v>3128548.5799999996</v>
          </cell>
          <cell r="K2079">
            <v>2815874.6300000008</v>
          </cell>
          <cell r="L2079">
            <v>779327.07000000007</v>
          </cell>
          <cell r="M2079">
            <v>23540392.829999998</v>
          </cell>
          <cell r="Q2079" t="str">
            <v>SOV</v>
          </cell>
          <cell r="R2079">
            <v>1</v>
          </cell>
          <cell r="T2079" t="str">
            <v>BULAWAYO WATER AND SEWERAGE SERVICES IMPROVEMENT PROJECT</v>
          </cell>
          <cell r="U2079" t="str">
            <v>AHWS2</v>
          </cell>
          <cell r="V2079" t="str">
            <v>E</v>
          </cell>
          <cell r="W2079" t="str">
            <v>Water Sup/Sanit</v>
          </cell>
          <cell r="X2079" t="str">
            <v>E0</v>
          </cell>
          <cell r="Y2079" t="str">
            <v>Water supply and Sanitation</v>
          </cell>
          <cell r="Z2079" t="str">
            <v>E00</v>
          </cell>
          <cell r="AA2079" t="str">
            <v>Water supply and Sanitation</v>
          </cell>
          <cell r="AB2079" t="str">
            <v>5900</v>
          </cell>
          <cell r="AC2079" t="str">
            <v>40</v>
          </cell>
          <cell r="AD2079" t="str">
            <v>OnGo</v>
          </cell>
        </row>
        <row r="2080">
          <cell r="A2080" t="str">
            <v>P-ZW-E00-009</v>
          </cell>
          <cell r="B2080" t="str">
            <v>5850155000651</v>
          </cell>
          <cell r="C2080" t="str">
            <v>Zimbabwe</v>
          </cell>
          <cell r="D2080" t="str">
            <v/>
          </cell>
          <cell r="E2080" t="str">
            <v/>
          </cell>
          <cell r="F2080" t="str">
            <v/>
          </cell>
          <cell r="G2080" t="str">
            <v/>
          </cell>
          <cell r="H2080" t="str">
            <v/>
          </cell>
          <cell r="I2080">
            <v>848180.26</v>
          </cell>
          <cell r="J2080">
            <v>333203.08999999997</v>
          </cell>
          <cell r="K2080">
            <v>187544.27</v>
          </cell>
          <cell r="L2080" t="str">
            <v/>
          </cell>
          <cell r="M2080">
            <v>1368927.62</v>
          </cell>
          <cell r="Q2080" t="str">
            <v>SOV</v>
          </cell>
          <cell r="R2080">
            <v>1</v>
          </cell>
          <cell r="T2080" t="str">
            <v>ADDITIONAL FINANCING 2018-URGENT URBAN WATER SUPPLY AND SANI</v>
          </cell>
          <cell r="U2080" t="str">
            <v>AHWS2</v>
          </cell>
          <cell r="V2080" t="str">
            <v>E</v>
          </cell>
          <cell r="W2080" t="str">
            <v>Water Sup/Sanit</v>
          </cell>
          <cell r="X2080" t="str">
            <v>E0</v>
          </cell>
          <cell r="Y2080" t="str">
            <v>Water supply and Sanitation</v>
          </cell>
          <cell r="Z2080" t="str">
            <v>E00</v>
          </cell>
          <cell r="AA2080" t="str">
            <v>Water supply and Sanitation</v>
          </cell>
          <cell r="AB2080" t="str">
            <v>5850</v>
          </cell>
          <cell r="AC2080" t="str">
            <v>40</v>
          </cell>
          <cell r="AD2080" t="str">
            <v>COMP</v>
          </cell>
        </row>
        <row r="2081">
          <cell r="A2081" t="str">
            <v>P-ZW-E00-010</v>
          </cell>
          <cell r="B2081" t="str">
            <v>5850155000751</v>
          </cell>
          <cell r="C2081" t="str">
            <v>Zimbabwe</v>
          </cell>
          <cell r="D2081" t="str">
            <v/>
          </cell>
          <cell r="E2081" t="str">
            <v/>
          </cell>
          <cell r="F2081" t="str">
            <v/>
          </cell>
          <cell r="G2081" t="str">
            <v/>
          </cell>
          <cell r="H2081" t="str">
            <v/>
          </cell>
          <cell r="I2081" t="str">
            <v/>
          </cell>
          <cell r="J2081">
            <v>399328.14</v>
          </cell>
          <cell r="K2081">
            <v>884702.92</v>
          </cell>
          <cell r="L2081">
            <v>82137.549999999988</v>
          </cell>
          <cell r="M2081">
            <v>1366168.61</v>
          </cell>
          <cell r="Q2081" t="str">
            <v>SOV</v>
          </cell>
          <cell r="R2081">
            <v>1</v>
          </cell>
          <cell r="T2081" t="str">
            <v>URGENT WATER SUPPLY AND SANITATION REHAB PROJECT-CHITUNGWIZA</v>
          </cell>
          <cell r="U2081" t="str">
            <v>AHWS2</v>
          </cell>
          <cell r="V2081" t="str">
            <v>E</v>
          </cell>
          <cell r="W2081" t="str">
            <v>Water Sup/Sanit</v>
          </cell>
          <cell r="X2081" t="str">
            <v>E0</v>
          </cell>
          <cell r="Y2081" t="str">
            <v>Water supply and Sanitation</v>
          </cell>
          <cell r="Z2081" t="str">
            <v>E00</v>
          </cell>
          <cell r="AA2081" t="str">
            <v>Water supply and Sanitation</v>
          </cell>
          <cell r="AB2081" t="str">
            <v>5850</v>
          </cell>
          <cell r="AC2081" t="str">
            <v>41</v>
          </cell>
          <cell r="AD2081" t="str">
            <v>COMP</v>
          </cell>
        </row>
        <row r="2082">
          <cell r="A2082" t="str">
            <v>P-ZW-EAZ-002</v>
          </cell>
          <cell r="B2082" t="str">
            <v>5600155004301</v>
          </cell>
          <cell r="C2082" t="str">
            <v>Zimbabwe</v>
          </cell>
          <cell r="D2082" t="str">
            <v/>
          </cell>
          <cell r="E2082">
            <v>168354.1</v>
          </cell>
          <cell r="F2082" t="str">
            <v/>
          </cell>
          <cell r="G2082">
            <v>498338.07</v>
          </cell>
          <cell r="H2082">
            <v>316710.61</v>
          </cell>
          <cell r="I2082">
            <v>272652.79000000004</v>
          </cell>
          <cell r="J2082">
            <v>185383.2</v>
          </cell>
          <cell r="K2082">
            <v>113116.36</v>
          </cell>
          <cell r="L2082" t="str">
            <v/>
          </cell>
          <cell r="M2082">
            <v>1554555.1300000001</v>
          </cell>
          <cell r="Q2082" t="str">
            <v>SOV</v>
          </cell>
          <cell r="R2082">
            <v>1</v>
          </cell>
          <cell r="T2082" t="str">
            <v>ZIMBABWE INTEGRATED URBAN WATER MANAGEMENT</v>
          </cell>
          <cell r="U2082" t="str">
            <v>AWTF</v>
          </cell>
          <cell r="V2082" t="str">
            <v>E</v>
          </cell>
          <cell r="W2082" t="str">
            <v>Water Sup/Sanit</v>
          </cell>
          <cell r="X2082" t="str">
            <v>EA</v>
          </cell>
          <cell r="Y2082" t="str">
            <v>Water Supply</v>
          </cell>
          <cell r="Z2082" t="str">
            <v>EAZ</v>
          </cell>
          <cell r="AA2082" t="str">
            <v>More Than One Water Supply Sub-Sector</v>
          </cell>
          <cell r="AB2082" t="str">
            <v>5600</v>
          </cell>
          <cell r="AC2082" t="str">
            <v>46</v>
          </cell>
          <cell r="AD2082" t="str">
            <v>COMP</v>
          </cell>
        </row>
        <row r="2083">
          <cell r="A2083" t="str">
            <v>P-ZW-F00-006</v>
          </cell>
          <cell r="B2083" t="str">
            <v>2100155041168</v>
          </cell>
          <cell r="C2083" t="str">
            <v>Zimbabwe</v>
          </cell>
          <cell r="D2083" t="str">
            <v/>
          </cell>
          <cell r="E2083" t="str">
            <v/>
          </cell>
          <cell r="F2083" t="str">
            <v/>
          </cell>
          <cell r="G2083" t="str">
            <v/>
          </cell>
          <cell r="H2083" t="str">
            <v/>
          </cell>
          <cell r="I2083" t="str">
            <v/>
          </cell>
          <cell r="J2083" t="str">
            <v/>
          </cell>
          <cell r="K2083">
            <v>47348.87</v>
          </cell>
          <cell r="L2083" t="str">
            <v/>
          </cell>
          <cell r="M2083">
            <v>47348.87</v>
          </cell>
          <cell r="Q2083" t="str">
            <v>SOV</v>
          </cell>
          <cell r="R2083">
            <v>1</v>
          </cell>
          <cell r="T2083" t="str">
            <v>ZIMBABWE ENERGY SECTOR REFORM SUPPORT</v>
          </cell>
          <cell r="U2083" t="str">
            <v>PESD5</v>
          </cell>
          <cell r="V2083" t="str">
            <v>F</v>
          </cell>
          <cell r="W2083" t="str">
            <v>Power</v>
          </cell>
          <cell r="X2083" t="str">
            <v>F0</v>
          </cell>
          <cell r="Y2083" t="str">
            <v>Power</v>
          </cell>
          <cell r="Z2083" t="str">
            <v>F00</v>
          </cell>
          <cell r="AA2083" t="str">
            <v>Power</v>
          </cell>
          <cell r="AB2083" t="str">
            <v>2100</v>
          </cell>
          <cell r="AC2083" t="str">
            <v>41</v>
          </cell>
          <cell r="AD2083" t="str">
            <v>OnGo</v>
          </cell>
        </row>
        <row r="2084">
          <cell r="A2084" t="str">
            <v>P-ZW-FA0-004</v>
          </cell>
          <cell r="B2084" t="str">
            <v>2100155033969</v>
          </cell>
          <cell r="C2084" t="str">
            <v>Zimbabwe</v>
          </cell>
          <cell r="D2084" t="str">
            <v/>
          </cell>
          <cell r="E2084" t="str">
            <v/>
          </cell>
          <cell r="F2084" t="str">
            <v/>
          </cell>
          <cell r="G2084" t="str">
            <v/>
          </cell>
          <cell r="H2084">
            <v>25577.3</v>
          </cell>
          <cell r="I2084">
            <v>143438.17000000001</v>
          </cell>
          <cell r="J2084">
            <v>1932.84</v>
          </cell>
          <cell r="K2084">
            <v>128551.43000000001</v>
          </cell>
          <cell r="L2084">
            <v>6994.59</v>
          </cell>
          <cell r="M2084">
            <v>306494.33</v>
          </cell>
          <cell r="Q2084" t="str">
            <v>SOV</v>
          </cell>
          <cell r="R2084">
            <v>0.5</v>
          </cell>
          <cell r="T2084" t="str">
            <v>ALASKA-KAROI TRANSMISSION LINE</v>
          </cell>
          <cell r="U2084" t="str">
            <v>PESD5</v>
          </cell>
          <cell r="V2084" t="str">
            <v>F</v>
          </cell>
          <cell r="W2084" t="str">
            <v>Power</v>
          </cell>
          <cell r="X2084" t="str">
            <v>FA</v>
          </cell>
          <cell r="Y2084" t="str">
            <v>Electricity</v>
          </cell>
          <cell r="Z2084" t="str">
            <v>FA0</v>
          </cell>
          <cell r="AA2084" t="str">
            <v>Electricity</v>
          </cell>
          <cell r="AB2084" t="str">
            <v>2100</v>
          </cell>
          <cell r="AC2084" t="str">
            <v>40</v>
          </cell>
          <cell r="AD2084" t="str">
            <v>OnGo</v>
          </cell>
        </row>
        <row r="2085">
          <cell r="A2085" t="str">
            <v>P-ZW-FA0-004</v>
          </cell>
          <cell r="B2085" t="str">
            <v>5900155011351</v>
          </cell>
          <cell r="C2085" t="str">
            <v>Zimbabwe</v>
          </cell>
          <cell r="D2085" t="str">
            <v/>
          </cell>
          <cell r="E2085" t="str">
            <v/>
          </cell>
          <cell r="F2085">
            <v>304479.03999999998</v>
          </cell>
          <cell r="G2085" t="str">
            <v/>
          </cell>
          <cell r="H2085">
            <v>275158.37</v>
          </cell>
          <cell r="I2085">
            <v>145900.5</v>
          </cell>
          <cell r="J2085">
            <v>178449.21000000002</v>
          </cell>
          <cell r="K2085">
            <v>2042723.74</v>
          </cell>
          <cell r="L2085">
            <v>601055.09</v>
          </cell>
          <cell r="M2085">
            <v>3547765.9499999997</v>
          </cell>
          <cell r="Q2085" t="str">
            <v>SOV</v>
          </cell>
          <cell r="R2085">
            <v>0.5</v>
          </cell>
          <cell r="T2085" t="str">
            <v>ALASKA-KAROI TRANSMISSION LINE</v>
          </cell>
          <cell r="U2085" t="str">
            <v>PESD5</v>
          </cell>
          <cell r="V2085" t="str">
            <v>F</v>
          </cell>
          <cell r="W2085" t="str">
            <v>Power</v>
          </cell>
          <cell r="X2085" t="str">
            <v>FA</v>
          </cell>
          <cell r="Y2085" t="str">
            <v>Electricity</v>
          </cell>
          <cell r="Z2085" t="str">
            <v>FA0</v>
          </cell>
          <cell r="AA2085" t="str">
            <v>Electricity</v>
          </cell>
          <cell r="AB2085" t="str">
            <v>5900</v>
          </cell>
          <cell r="AC2085" t="str">
            <v>40</v>
          </cell>
          <cell r="AD2085" t="str">
            <v>OnGo</v>
          </cell>
        </row>
        <row r="2086">
          <cell r="A2086" t="str">
            <v>P-ZW-FA0-014</v>
          </cell>
          <cell r="B2086" t="str">
            <v>5850155000601</v>
          </cell>
          <cell r="C2086" t="str">
            <v>Zimbabwe</v>
          </cell>
          <cell r="D2086" t="str">
            <v/>
          </cell>
          <cell r="E2086" t="str">
            <v/>
          </cell>
          <cell r="F2086" t="str">
            <v/>
          </cell>
          <cell r="G2086" t="str">
            <v/>
          </cell>
          <cell r="H2086">
            <v>527661.17000000004</v>
          </cell>
          <cell r="I2086">
            <v>157632.66999999998</v>
          </cell>
          <cell r="J2086">
            <v>984269.61</v>
          </cell>
          <cell r="K2086">
            <v>1606016.64</v>
          </cell>
          <cell r="L2086">
            <v>146527.98999999996</v>
          </cell>
          <cell r="M2086">
            <v>3422108.0799999996</v>
          </cell>
          <cell r="Q2086" t="str">
            <v>SOV</v>
          </cell>
          <cell r="R2086">
            <v>1</v>
          </cell>
          <cell r="T2086" t="str">
            <v>EMERGENCY POWER INFRASTRUCTURE REHABILITATION PROGRAMME PHAS</v>
          </cell>
          <cell r="U2086" t="str">
            <v>PESD5</v>
          </cell>
          <cell r="V2086" t="str">
            <v>F</v>
          </cell>
          <cell r="W2086" t="str">
            <v>Power</v>
          </cell>
          <cell r="X2086" t="str">
            <v>FA</v>
          </cell>
          <cell r="Y2086" t="str">
            <v>Electricity</v>
          </cell>
          <cell r="Z2086" t="str">
            <v>FA0</v>
          </cell>
          <cell r="AA2086" t="str">
            <v>Electricity</v>
          </cell>
          <cell r="AB2086" t="str">
            <v>5850</v>
          </cell>
          <cell r="AC2086" t="str">
            <v>40</v>
          </cell>
          <cell r="AD2086" t="str">
            <v>OnGo</v>
          </cell>
        </row>
        <row r="2087">
          <cell r="A2087" t="str">
            <v>P-ZW-FA0-018</v>
          </cell>
          <cell r="B2087" t="str">
            <v>5850155000701</v>
          </cell>
          <cell r="C2087" t="str">
            <v>Zimbabwe</v>
          </cell>
          <cell r="D2087" t="str">
            <v/>
          </cell>
          <cell r="E2087" t="str">
            <v/>
          </cell>
          <cell r="F2087" t="str">
            <v/>
          </cell>
          <cell r="G2087" t="str">
            <v/>
          </cell>
          <cell r="H2087" t="str">
            <v/>
          </cell>
          <cell r="I2087">
            <v>114080.56</v>
          </cell>
          <cell r="J2087">
            <v>1077012.8500000001</v>
          </cell>
          <cell r="K2087">
            <v>29935.98</v>
          </cell>
          <cell r="L2087" t="str">
            <v/>
          </cell>
          <cell r="M2087">
            <v>1221029.3900000001</v>
          </cell>
          <cell r="Q2087" t="str">
            <v>SOV</v>
          </cell>
          <cell r="R2087">
            <v>1</v>
          </cell>
          <cell r="T2087" t="str">
            <v>ZIMFUND EPIRP CONSOLIDATION WORKS</v>
          </cell>
          <cell r="U2087" t="str">
            <v>PESD5</v>
          </cell>
          <cell r="V2087" t="str">
            <v>F</v>
          </cell>
          <cell r="W2087" t="str">
            <v>Power</v>
          </cell>
          <cell r="X2087" t="str">
            <v>FA</v>
          </cell>
          <cell r="Y2087" t="str">
            <v>Electricity</v>
          </cell>
          <cell r="Z2087" t="str">
            <v>FA0</v>
          </cell>
          <cell r="AA2087" t="str">
            <v>Electricity</v>
          </cell>
          <cell r="AB2087" t="str">
            <v>5850</v>
          </cell>
          <cell r="AC2087" t="str">
            <v>40</v>
          </cell>
          <cell r="AD2087" t="str">
            <v>COMP</v>
          </cell>
        </row>
        <row r="2088">
          <cell r="A2088" t="str">
            <v>P-ZW-HA0-002</v>
          </cell>
          <cell r="B2088" t="str">
            <v>2000130016880</v>
          </cell>
          <cell r="C2088" t="str">
            <v>Zimbabwe</v>
          </cell>
          <cell r="D2088" t="str">
            <v/>
          </cell>
          <cell r="E2088" t="str">
            <v/>
          </cell>
          <cell r="F2088" t="str">
            <v/>
          </cell>
          <cell r="G2088">
            <v>17859821.829999998</v>
          </cell>
          <cell r="H2088" t="str">
            <v/>
          </cell>
          <cell r="I2088" t="str">
            <v/>
          </cell>
          <cell r="J2088" t="str">
            <v/>
          </cell>
          <cell r="K2088" t="str">
            <v/>
          </cell>
          <cell r="L2088" t="str">
            <v/>
          </cell>
          <cell r="M2088">
            <v>17859821.829999998</v>
          </cell>
          <cell r="Q2088" t="str">
            <v>NSO</v>
          </cell>
          <cell r="R2088">
            <v>0.5</v>
          </cell>
          <cell r="T2088" t="str">
            <v>CENTRAL AFRICA BUILDING SOCIETY</v>
          </cell>
          <cell r="U2088" t="str">
            <v>PIFD3</v>
          </cell>
          <cell r="V2088" t="str">
            <v>H</v>
          </cell>
          <cell r="W2088" t="str">
            <v>Finance</v>
          </cell>
          <cell r="X2088" t="str">
            <v>HA</v>
          </cell>
          <cell r="Y2088" t="str">
            <v>Banks</v>
          </cell>
          <cell r="Z2088" t="str">
            <v>HA0</v>
          </cell>
          <cell r="AA2088" t="str">
            <v>Banks</v>
          </cell>
          <cell r="AB2088" t="str">
            <v>2000</v>
          </cell>
          <cell r="AC2088" t="str">
            <v>11</v>
          </cell>
          <cell r="AD2088" t="str">
            <v>CLSD</v>
          </cell>
        </row>
        <row r="2089">
          <cell r="A2089" t="str">
            <v>P-ZW-HA0-002</v>
          </cell>
          <cell r="B2089" t="str">
            <v>5060140000056</v>
          </cell>
          <cell r="C2089" t="str">
            <v>Zimbabwe</v>
          </cell>
          <cell r="D2089" t="str">
            <v/>
          </cell>
          <cell r="E2089" t="str">
            <v/>
          </cell>
          <cell r="F2089" t="str">
            <v/>
          </cell>
          <cell r="G2089" t="str">
            <v/>
          </cell>
          <cell r="H2089" t="str">
            <v/>
          </cell>
          <cell r="I2089" t="str">
            <v/>
          </cell>
          <cell r="J2089" t="str">
            <v/>
          </cell>
          <cell r="K2089" t="str">
            <v/>
          </cell>
          <cell r="L2089" t="str">
            <v/>
          </cell>
          <cell r="M2089">
            <v>0</v>
          </cell>
          <cell r="Q2089" t="str">
            <v>NSO</v>
          </cell>
          <cell r="R2089">
            <v>0.5</v>
          </cell>
          <cell r="T2089" t="str">
            <v>CENTRAL AFRICA BUILDING SOCIETY</v>
          </cell>
          <cell r="U2089" t="str">
            <v>PIFD3</v>
          </cell>
          <cell r="V2089" t="str">
            <v>H</v>
          </cell>
          <cell r="W2089" t="str">
            <v>Finance</v>
          </cell>
          <cell r="X2089" t="str">
            <v>HA</v>
          </cell>
          <cell r="Y2089" t="str">
            <v>Banks</v>
          </cell>
          <cell r="Z2089" t="str">
            <v>HA0</v>
          </cell>
          <cell r="AA2089" t="str">
            <v>Banks</v>
          </cell>
          <cell r="AB2089" t="str">
            <v>5060</v>
          </cell>
          <cell r="AC2089" t="str">
            <v>70</v>
          </cell>
          <cell r="AD2089" t="str">
            <v>CLSD</v>
          </cell>
        </row>
        <row r="2090">
          <cell r="A2090" t="str">
            <v>P-ZW-HA0-004</v>
          </cell>
          <cell r="B2090" t="str">
            <v>2000140001651</v>
          </cell>
          <cell r="C2090" t="str">
            <v>Zimbabwe</v>
          </cell>
          <cell r="D2090" t="str">
            <v/>
          </cell>
          <cell r="E2090" t="str">
            <v/>
          </cell>
          <cell r="F2090" t="str">
            <v/>
          </cell>
          <cell r="G2090" t="str">
            <v/>
          </cell>
          <cell r="H2090" t="str">
            <v/>
          </cell>
          <cell r="I2090" t="str">
            <v/>
          </cell>
          <cell r="J2090" t="str">
            <v/>
          </cell>
          <cell r="K2090" t="str">
            <v/>
          </cell>
          <cell r="L2090" t="str">
            <v/>
          </cell>
          <cell r="M2090">
            <v>0</v>
          </cell>
          <cell r="Q2090" t="str">
            <v>NSO</v>
          </cell>
          <cell r="R2090">
            <v>1</v>
          </cell>
          <cell r="T2090" t="str">
            <v>TRANSACTION GUARANTEE USD7.5M - CENTRAL AFRICA BUILDING SOCI</v>
          </cell>
          <cell r="U2090" t="str">
            <v>PIFD3</v>
          </cell>
          <cell r="V2090" t="str">
            <v>H</v>
          </cell>
          <cell r="W2090" t="str">
            <v>Finance</v>
          </cell>
          <cell r="X2090" t="str">
            <v>HA</v>
          </cell>
          <cell r="Y2090" t="str">
            <v>Banks</v>
          </cell>
          <cell r="Z2090" t="str">
            <v>HA0</v>
          </cell>
          <cell r="AA2090" t="str">
            <v>Banks</v>
          </cell>
          <cell r="AB2090" t="str">
            <v>2000</v>
          </cell>
          <cell r="AC2090" t="str">
            <v>70</v>
          </cell>
          <cell r="AD2090" t="str">
            <v>APVD</v>
          </cell>
        </row>
        <row r="2091">
          <cell r="A2091" t="str">
            <v>P-ZW-HZ0-001</v>
          </cell>
          <cell r="B2091" t="str">
            <v>5900155010355</v>
          </cell>
          <cell r="C2091" t="str">
            <v>Zimbabwe</v>
          </cell>
          <cell r="D2091" t="str">
            <v/>
          </cell>
          <cell r="E2091">
            <v>2080000</v>
          </cell>
          <cell r="F2091" t="str">
            <v/>
          </cell>
          <cell r="G2091" t="str">
            <v/>
          </cell>
          <cell r="H2091" t="str">
            <v/>
          </cell>
          <cell r="I2091" t="str">
            <v/>
          </cell>
          <cell r="J2091" t="str">
            <v/>
          </cell>
          <cell r="K2091" t="str">
            <v/>
          </cell>
          <cell r="L2091" t="str">
            <v/>
          </cell>
          <cell r="M2091">
            <v>2080000</v>
          </cell>
          <cell r="Q2091" t="str">
            <v>SOV</v>
          </cell>
          <cell r="R2091">
            <v>1</v>
          </cell>
          <cell r="T2091" t="str">
            <v>AFRICAN TRADE INSURANCE - ZIMBABWE MEMBERSHIP TSF GRANT</v>
          </cell>
          <cell r="U2091" t="str">
            <v>PIFD3</v>
          </cell>
          <cell r="V2091" t="str">
            <v>H</v>
          </cell>
          <cell r="W2091" t="str">
            <v>Finance</v>
          </cell>
          <cell r="X2091" t="str">
            <v>HZ</v>
          </cell>
          <cell r="Y2091" t="str">
            <v>More Than One Financial Sub-Sector</v>
          </cell>
          <cell r="Z2091" t="str">
            <v>HZ0</v>
          </cell>
          <cell r="AA2091" t="str">
            <v>More Than One Financial Sub-Sector</v>
          </cell>
          <cell r="AB2091" t="str">
            <v>5900</v>
          </cell>
          <cell r="AC2091" t="str">
            <v>84</v>
          </cell>
          <cell r="AD2091" t="str">
            <v>COMP</v>
          </cell>
        </row>
        <row r="2092">
          <cell r="A2092" t="str">
            <v>P-ZW-I00-002</v>
          </cell>
          <cell r="B2092" t="str">
            <v>2100155041166</v>
          </cell>
          <cell r="C2092" t="str">
            <v>Zimbabwe</v>
          </cell>
          <cell r="D2092" t="str">
            <v/>
          </cell>
          <cell r="E2092" t="str">
            <v/>
          </cell>
          <cell r="F2092" t="str">
            <v/>
          </cell>
          <cell r="G2092" t="str">
            <v/>
          </cell>
          <cell r="H2092" t="str">
            <v/>
          </cell>
          <cell r="I2092" t="str">
            <v/>
          </cell>
          <cell r="J2092" t="str">
            <v/>
          </cell>
          <cell r="K2092">
            <v>637500</v>
          </cell>
          <cell r="L2092" t="str">
            <v/>
          </cell>
          <cell r="M2092">
            <v>637500</v>
          </cell>
          <cell r="Q2092" t="str">
            <v>SOV</v>
          </cell>
          <cell r="R2092">
            <v>0.5</v>
          </cell>
          <cell r="T2092" t="str">
            <v>SUSTAINABLE ENTERPRISE DEVELOPMENT FOR WOMEN AND YOUTH</v>
          </cell>
          <cell r="U2092" t="str">
            <v>AHHD2</v>
          </cell>
          <cell r="V2092" t="str">
            <v>I</v>
          </cell>
          <cell r="W2092" t="str">
            <v>Social</v>
          </cell>
          <cell r="X2092" t="str">
            <v>I0</v>
          </cell>
          <cell r="Y2092" t="str">
            <v>Social</v>
          </cell>
          <cell r="Z2092" t="str">
            <v>I00</v>
          </cell>
          <cell r="AA2092" t="str">
            <v>Social</v>
          </cell>
          <cell r="AB2092" t="str">
            <v>2100</v>
          </cell>
          <cell r="AC2092" t="str">
            <v>40</v>
          </cell>
          <cell r="AD2092" t="str">
            <v>OnGo</v>
          </cell>
        </row>
        <row r="2093">
          <cell r="A2093" t="str">
            <v>P-ZW-I00-002</v>
          </cell>
          <cell r="B2093" t="str">
            <v>2100155041167</v>
          </cell>
          <cell r="C2093" t="str">
            <v>Zimbabwe</v>
          </cell>
          <cell r="D2093" t="str">
            <v/>
          </cell>
          <cell r="E2093" t="str">
            <v/>
          </cell>
          <cell r="F2093" t="str">
            <v/>
          </cell>
          <cell r="G2093" t="str">
            <v/>
          </cell>
          <cell r="H2093" t="str">
            <v/>
          </cell>
          <cell r="I2093" t="str">
            <v/>
          </cell>
          <cell r="J2093" t="str">
            <v/>
          </cell>
          <cell r="K2093">
            <v>65595.55</v>
          </cell>
          <cell r="L2093">
            <v>89438</v>
          </cell>
          <cell r="M2093">
            <v>155033.54999999999</v>
          </cell>
          <cell r="Q2093" t="str">
            <v>SOV</v>
          </cell>
          <cell r="R2093">
            <v>0.5</v>
          </cell>
          <cell r="T2093" t="str">
            <v>SUSTAINABLE ENTERPRISE DEVELOPMENT FOR WOMEN AND YOUTH</v>
          </cell>
          <cell r="U2093" t="str">
            <v>AHHD2</v>
          </cell>
          <cell r="V2093" t="str">
            <v>I</v>
          </cell>
          <cell r="W2093" t="str">
            <v>Social</v>
          </cell>
          <cell r="X2093" t="str">
            <v>I0</v>
          </cell>
          <cell r="Y2093" t="str">
            <v>Social</v>
          </cell>
          <cell r="Z2093" t="str">
            <v>I00</v>
          </cell>
          <cell r="AA2093" t="str">
            <v>Social</v>
          </cell>
          <cell r="AB2093" t="str">
            <v>2100</v>
          </cell>
          <cell r="AC2093" t="str">
            <v>41</v>
          </cell>
          <cell r="AD2093" t="str">
            <v>OnGo</v>
          </cell>
        </row>
        <row r="2094">
          <cell r="A2094" t="str">
            <v>P-ZW-IB0-004</v>
          </cell>
          <cell r="B2094" t="str">
            <v>5900155016194</v>
          </cell>
          <cell r="C2094" t="str">
            <v>Zimbabwe</v>
          </cell>
          <cell r="D2094" t="str">
            <v/>
          </cell>
          <cell r="E2094" t="str">
            <v/>
          </cell>
          <cell r="F2094" t="str">
            <v/>
          </cell>
          <cell r="G2094" t="str">
            <v/>
          </cell>
          <cell r="H2094" t="str">
            <v/>
          </cell>
          <cell r="I2094">
            <v>5000000</v>
          </cell>
          <cell r="J2094">
            <v>5000000</v>
          </cell>
          <cell r="K2094" t="str">
            <v/>
          </cell>
          <cell r="L2094" t="str">
            <v/>
          </cell>
          <cell r="M2094">
            <v>10000000</v>
          </cell>
          <cell r="Q2094" t="str">
            <v>SOV</v>
          </cell>
          <cell r="R2094">
            <v>1</v>
          </cell>
          <cell r="T2094" t="str">
            <v>COVID-19 RESPONSE PROJECT (CRF)</v>
          </cell>
          <cell r="U2094" t="str">
            <v>AHHD2</v>
          </cell>
          <cell r="V2094" t="str">
            <v>I</v>
          </cell>
          <cell r="W2094" t="str">
            <v>Social</v>
          </cell>
          <cell r="X2094" t="str">
            <v>IB</v>
          </cell>
          <cell r="Y2094" t="str">
            <v>Health</v>
          </cell>
          <cell r="Z2094" t="str">
            <v>IB0</v>
          </cell>
          <cell r="AA2094" t="str">
            <v>Health</v>
          </cell>
          <cell r="AB2094" t="str">
            <v>5900</v>
          </cell>
          <cell r="AC2094" t="str">
            <v>41</v>
          </cell>
          <cell r="AD2094" t="str">
            <v>COMP</v>
          </cell>
        </row>
        <row r="2095">
          <cell r="A2095" t="str">
            <v>P-ZW-IE0-003</v>
          </cell>
          <cell r="B2095" t="str">
            <v>2100155033416</v>
          </cell>
          <cell r="C2095" t="str">
            <v>Zimbabwe</v>
          </cell>
          <cell r="D2095" t="str">
            <v/>
          </cell>
          <cell r="E2095" t="str">
            <v/>
          </cell>
          <cell r="F2095">
            <v>680722.53000000014</v>
          </cell>
          <cell r="G2095">
            <v>895486.34</v>
          </cell>
          <cell r="H2095">
            <v>682232.19</v>
          </cell>
          <cell r="I2095">
            <v>568192.97</v>
          </cell>
          <cell r="J2095">
            <v>286082.48</v>
          </cell>
          <cell r="K2095">
            <v>260664.39999999997</v>
          </cell>
          <cell r="L2095">
            <v>19285.03</v>
          </cell>
          <cell r="M2095">
            <v>3392665.94</v>
          </cell>
          <cell r="Q2095" t="str">
            <v>SOV</v>
          </cell>
          <cell r="R2095">
            <v>1</v>
          </cell>
          <cell r="T2095" t="str">
            <v>YOUTH AND WOMEN EMPOWERMENT PROJECT</v>
          </cell>
          <cell r="U2095" t="str">
            <v>AHHD2</v>
          </cell>
          <cell r="V2095" t="str">
            <v>I</v>
          </cell>
          <cell r="W2095" t="str">
            <v>Social</v>
          </cell>
          <cell r="X2095" t="str">
            <v>IE</v>
          </cell>
          <cell r="Y2095" t="str">
            <v>Poverty Allevation And Micro-Finance</v>
          </cell>
          <cell r="Z2095" t="str">
            <v>IE0</v>
          </cell>
          <cell r="AA2095" t="str">
            <v>Poverty Allevation And Micro-Finance</v>
          </cell>
          <cell r="AB2095" t="str">
            <v>2100</v>
          </cell>
          <cell r="AC2095" t="str">
            <v>41</v>
          </cell>
          <cell r="AD2095" t="str">
            <v>CLSD</v>
          </cell>
        </row>
        <row r="2096">
          <cell r="A2096" t="str">
            <v>P-ZW-K00-006</v>
          </cell>
          <cell r="B2096" t="str">
            <v>5900155014151</v>
          </cell>
          <cell r="C2096" t="str">
            <v>Zimbabwe</v>
          </cell>
          <cell r="D2096" t="str">
            <v/>
          </cell>
          <cell r="E2096" t="str">
            <v/>
          </cell>
          <cell r="F2096" t="str">
            <v/>
          </cell>
          <cell r="G2096">
            <v>500000</v>
          </cell>
          <cell r="H2096" t="str">
            <v/>
          </cell>
          <cell r="I2096">
            <v>500000</v>
          </cell>
          <cell r="J2096" t="str">
            <v/>
          </cell>
          <cell r="K2096" t="str">
            <v/>
          </cell>
          <cell r="L2096" t="str">
            <v/>
          </cell>
          <cell r="M2096">
            <v>1000000</v>
          </cell>
          <cell r="Q2096" t="str">
            <v>SOV</v>
          </cell>
          <cell r="R2096">
            <v>1</v>
          </cell>
          <cell r="T2096" t="str">
            <v>INNOVATIVE SOLUTIONS TO SUPPORT LIVELIHOOD OF VULNERABLE COM</v>
          </cell>
          <cell r="U2096" t="str">
            <v>RDTS</v>
          </cell>
          <cell r="V2096" t="str">
            <v>K</v>
          </cell>
          <cell r="W2096" t="str">
            <v>Multi-Sector</v>
          </cell>
          <cell r="X2096" t="str">
            <v>K0</v>
          </cell>
          <cell r="Y2096" t="str">
            <v>Multi-Sector</v>
          </cell>
          <cell r="Z2096" t="str">
            <v>K00</v>
          </cell>
          <cell r="AA2096" t="str">
            <v>Multi-Sector</v>
          </cell>
          <cell r="AB2096" t="str">
            <v>5900</v>
          </cell>
          <cell r="AC2096" t="str">
            <v>84</v>
          </cell>
          <cell r="AD2096" t="str">
            <v>CLSD</v>
          </cell>
        </row>
        <row r="2097">
          <cell r="A2097" t="str">
            <v>P-ZW-KF0-006</v>
          </cell>
          <cell r="B2097" t="str">
            <v>2100155030120</v>
          </cell>
          <cell r="C2097" t="str">
            <v>Zimbabwe</v>
          </cell>
          <cell r="D2097">
            <v>305476.25</v>
          </cell>
          <cell r="E2097">
            <v>662523.53</v>
          </cell>
          <cell r="F2097">
            <v>697406.11999999988</v>
          </cell>
          <cell r="G2097">
            <v>171377.66000000003</v>
          </cell>
          <cell r="H2097">
            <v>162525.38</v>
          </cell>
          <cell r="I2097" t="str">
            <v/>
          </cell>
          <cell r="J2097" t="str">
            <v/>
          </cell>
          <cell r="K2097" t="str">
            <v/>
          </cell>
          <cell r="L2097" t="str">
            <v/>
          </cell>
          <cell r="M2097">
            <v>1999308.94</v>
          </cell>
          <cell r="Q2097" t="str">
            <v>SOV</v>
          </cell>
          <cell r="R2097">
            <v>1</v>
          </cell>
          <cell r="T2097" t="str">
            <v>STRENGTHENING INSTITUTIONS OF TRANSPARENCY AND ACCOUNTABILIT</v>
          </cell>
          <cell r="U2097" t="str">
            <v>RDGS4</v>
          </cell>
          <cell r="V2097" t="str">
            <v>K</v>
          </cell>
          <cell r="W2097" t="str">
            <v>Multi-Sector</v>
          </cell>
          <cell r="X2097" t="str">
            <v>KF</v>
          </cell>
          <cell r="Y2097" t="str">
            <v>Institutional Support</v>
          </cell>
          <cell r="Z2097" t="str">
            <v>KF0</v>
          </cell>
          <cell r="AA2097" t="str">
            <v>Institutional Support</v>
          </cell>
          <cell r="AB2097" t="str">
            <v>2100</v>
          </cell>
          <cell r="AC2097" t="str">
            <v>41</v>
          </cell>
          <cell r="AD2097" t="str">
            <v>CLSD</v>
          </cell>
        </row>
        <row r="2098">
          <cell r="A2098" t="str">
            <v>P-ZW-KF0-008</v>
          </cell>
          <cell r="B2098" t="str">
            <v>2100155034020</v>
          </cell>
          <cell r="C2098" t="str">
            <v>Zimbabwe</v>
          </cell>
          <cell r="D2098" t="str">
            <v/>
          </cell>
          <cell r="E2098" t="str">
            <v/>
          </cell>
          <cell r="F2098">
            <v>418326.59</v>
          </cell>
          <cell r="G2098">
            <v>237832.8</v>
          </cell>
          <cell r="H2098">
            <v>1251682.7200000002</v>
          </cell>
          <cell r="I2098">
            <v>480785.64999999997</v>
          </cell>
          <cell r="J2098">
            <v>172729.21</v>
          </cell>
          <cell r="K2098">
            <v>434560.6</v>
          </cell>
          <cell r="L2098">
            <v>3353.67</v>
          </cell>
          <cell r="M2098">
            <v>2999271.24</v>
          </cell>
          <cell r="Q2098" t="str">
            <v>SOV</v>
          </cell>
          <cell r="R2098">
            <v>1</v>
          </cell>
          <cell r="T2098" t="str">
            <v>INSTITUTIONAL SUPPORT FOR STATE ENTERPRISES REFORMS AND DELI</v>
          </cell>
          <cell r="U2098" t="str">
            <v>ECGF2</v>
          </cell>
          <cell r="V2098" t="str">
            <v>K</v>
          </cell>
          <cell r="W2098" t="str">
            <v>Multi-Sector</v>
          </cell>
          <cell r="X2098" t="str">
            <v>KF</v>
          </cell>
          <cell r="Y2098" t="str">
            <v>Institutional Support</v>
          </cell>
          <cell r="Z2098" t="str">
            <v>KF0</v>
          </cell>
          <cell r="AA2098" t="str">
            <v>Institutional Support</v>
          </cell>
          <cell r="AB2098" t="str">
            <v>2100</v>
          </cell>
          <cell r="AC2098" t="str">
            <v>40</v>
          </cell>
          <cell r="AD2098" t="str">
            <v>CLSD</v>
          </cell>
        </row>
        <row r="2099">
          <cell r="A2099" t="str">
            <v>P-ZW-KF0-012</v>
          </cell>
          <cell r="B2099" t="str">
            <v>2100155040633</v>
          </cell>
          <cell r="C2099" t="str">
            <v>Zimbabwe</v>
          </cell>
          <cell r="D2099" t="str">
            <v/>
          </cell>
          <cell r="E2099" t="str">
            <v/>
          </cell>
          <cell r="F2099" t="str">
            <v/>
          </cell>
          <cell r="G2099" t="str">
            <v/>
          </cell>
          <cell r="H2099" t="str">
            <v/>
          </cell>
          <cell r="I2099">
            <v>296864.53999999998</v>
          </cell>
          <cell r="J2099">
            <v>276591.43000000011</v>
          </cell>
          <cell r="K2099">
            <v>1100252.4799999997</v>
          </cell>
          <cell r="L2099">
            <v>878520.04999999993</v>
          </cell>
          <cell r="M2099">
            <v>2552228.4999999995</v>
          </cell>
          <cell r="Q2099" t="str">
            <v>SOV</v>
          </cell>
          <cell r="R2099">
            <v>1</v>
          </cell>
          <cell r="T2099" t="str">
            <v>TAX AND ACCOUNTABILITY ENHANCEMENT PROJECT (TAEP)</v>
          </cell>
          <cell r="U2099" t="str">
            <v>ECGF2</v>
          </cell>
          <cell r="V2099" t="str">
            <v>K</v>
          </cell>
          <cell r="W2099" t="str">
            <v>Multi-Sector</v>
          </cell>
          <cell r="X2099" t="str">
            <v>KF</v>
          </cell>
          <cell r="Y2099" t="str">
            <v>Institutional Support</v>
          </cell>
          <cell r="Z2099" t="str">
            <v>KF0</v>
          </cell>
          <cell r="AA2099" t="str">
            <v>Institutional Support</v>
          </cell>
          <cell r="AB2099" t="str">
            <v>2100</v>
          </cell>
          <cell r="AC2099" t="str">
            <v>41</v>
          </cell>
          <cell r="AD2099" t="str">
            <v>OnGo</v>
          </cell>
        </row>
        <row r="2100">
          <cell r="A2100" t="str">
            <v>P-ZW-KF0-013</v>
          </cell>
          <cell r="B2100" t="str">
            <v>2100155041173</v>
          </cell>
          <cell r="C2100" t="str">
            <v>Zimbabwe</v>
          </cell>
          <cell r="D2100" t="str">
            <v/>
          </cell>
          <cell r="E2100" t="str">
            <v/>
          </cell>
          <cell r="F2100" t="str">
            <v/>
          </cell>
          <cell r="G2100" t="str">
            <v/>
          </cell>
          <cell r="H2100" t="str">
            <v/>
          </cell>
          <cell r="I2100" t="str">
            <v/>
          </cell>
          <cell r="J2100" t="str">
            <v/>
          </cell>
          <cell r="K2100">
            <v>189507.33</v>
          </cell>
          <cell r="L2100">
            <v>390581.84</v>
          </cell>
          <cell r="M2100">
            <v>580089.17000000004</v>
          </cell>
          <cell r="Q2100" t="str">
            <v>SOV</v>
          </cell>
          <cell r="R2100">
            <v>1</v>
          </cell>
          <cell r="T2100" t="str">
            <v>INSTITUTIONAL SUPPORT PROJECT FOR GOVERNANCE AND PFM</v>
          </cell>
          <cell r="U2100" t="str">
            <v>ECGF2</v>
          </cell>
          <cell r="V2100" t="str">
            <v>K</v>
          </cell>
          <cell r="W2100" t="str">
            <v>Multi-Sector</v>
          </cell>
          <cell r="X2100" t="str">
            <v>KF</v>
          </cell>
          <cell r="Y2100" t="str">
            <v>Institutional Support</v>
          </cell>
          <cell r="Z2100" t="str">
            <v>KF0</v>
          </cell>
          <cell r="AA2100" t="str">
            <v>Institutional Support</v>
          </cell>
          <cell r="AB2100" t="str">
            <v>2100</v>
          </cell>
          <cell r="AC2100" t="str">
            <v>41</v>
          </cell>
          <cell r="AD2100" t="str">
            <v>OnGo</v>
          </cell>
        </row>
        <row r="2101">
          <cell r="A2101" t="str">
            <v>P-ZW-KF0-014</v>
          </cell>
          <cell r="B2101" t="str">
            <v>5900155017502</v>
          </cell>
          <cell r="C2101" t="str">
            <v>Zimbabwe</v>
          </cell>
          <cell r="D2101" t="str">
            <v/>
          </cell>
          <cell r="E2101" t="str">
            <v/>
          </cell>
          <cell r="F2101" t="str">
            <v/>
          </cell>
          <cell r="G2101" t="str">
            <v/>
          </cell>
          <cell r="H2101" t="str">
            <v/>
          </cell>
          <cell r="I2101" t="str">
            <v/>
          </cell>
          <cell r="J2101" t="str">
            <v/>
          </cell>
          <cell r="K2101" t="str">
            <v/>
          </cell>
          <cell r="L2101">
            <v>642200.98999999987</v>
          </cell>
          <cell r="M2101">
            <v>642200.98999999987</v>
          </cell>
          <cell r="Q2101" t="str">
            <v>SOV</v>
          </cell>
          <cell r="R2101">
            <v>1</v>
          </cell>
          <cell r="T2101" t="str">
            <v>ARREARS CLEARANCE AND GOVERNANCE ENHANCEMENT PROJECT (ACAGE)</v>
          </cell>
          <cell r="U2101" t="str">
            <v>ECGF2</v>
          </cell>
          <cell r="V2101" t="str">
            <v>K</v>
          </cell>
          <cell r="W2101" t="str">
            <v>Multi-Sector</v>
          </cell>
          <cell r="X2101" t="str">
            <v>KF</v>
          </cell>
          <cell r="Y2101" t="str">
            <v>Institutional Support</v>
          </cell>
          <cell r="Z2101" t="str">
            <v>KF0</v>
          </cell>
          <cell r="AA2101" t="str">
            <v>Institutional Support</v>
          </cell>
          <cell r="AB2101" t="str">
            <v>5900</v>
          </cell>
          <cell r="AC2101" t="str">
            <v>84</v>
          </cell>
          <cell r="AD2101" t="str">
            <v>OnGo</v>
          </cell>
        </row>
        <row r="2102">
          <cell r="A2102" t="str">
            <v>Total</v>
          </cell>
          <cell r="D2102">
            <v>0</v>
          </cell>
          <cell r="E2102">
            <v>0</v>
          </cell>
          <cell r="F2102">
            <v>370158.82</v>
          </cell>
          <cell r="G2102">
            <v>8137697.2200000025</v>
          </cell>
          <cell r="H2102">
            <v>9282824.7600000035</v>
          </cell>
          <cell r="I2102">
            <v>6899373.6500000004</v>
          </cell>
          <cell r="J2102">
            <v>8466795.370000001</v>
          </cell>
          <cell r="K2102">
            <v>5711911.1100000013</v>
          </cell>
          <cell r="L2102">
            <v>4570236.41</v>
          </cell>
          <cell r="M2102">
            <v>43438997.340000004</v>
          </cell>
        </row>
      </sheetData>
      <sheetData sheetId="1"/>
      <sheetData sheetId="2"/>
      <sheetData sheetId="3"/>
      <sheetData sheetId="4">
        <row r="1">
          <cell r="A1">
            <v>2015</v>
          </cell>
          <cell r="D1">
            <v>2016</v>
          </cell>
          <cell r="G1">
            <v>2017</v>
          </cell>
          <cell r="J1">
            <v>2018</v>
          </cell>
          <cell r="M1">
            <v>2019</v>
          </cell>
          <cell r="P1">
            <v>2020</v>
          </cell>
          <cell r="S1">
            <v>2021</v>
          </cell>
          <cell r="V1">
            <v>2022</v>
          </cell>
          <cell r="Y1">
            <v>2023</v>
          </cell>
        </row>
        <row r="2">
          <cell r="A2" t="str">
            <v>Row Labels</v>
          </cell>
          <cell r="B2" t="str">
            <v>Sum of Disbursement Amount (UA)</v>
          </cell>
          <cell r="D2" t="str">
            <v>Row Labels</v>
          </cell>
          <cell r="E2" t="str">
            <v>Sum of Trans. Amt. in U.A</v>
          </cell>
          <cell r="G2" t="str">
            <v>Row Labels</v>
          </cell>
          <cell r="H2" t="str">
            <v>Sum of Trans. Amt. in U.A</v>
          </cell>
          <cell r="J2" t="str">
            <v>Finance proj.</v>
          </cell>
          <cell r="K2" t="str">
            <v>Sum of Trans. Amt. in U.A</v>
          </cell>
          <cell r="M2" t="str">
            <v>Row Labels</v>
          </cell>
          <cell r="N2" t="str">
            <v>Sum of Trans. Amt. in U.A</v>
          </cell>
          <cell r="P2" t="str">
            <v>Row Labels</v>
          </cell>
          <cell r="Q2" t="str">
            <v>Sum of Disb UAM</v>
          </cell>
          <cell r="S2" t="str">
            <v>Row Labels</v>
          </cell>
          <cell r="T2" t="str">
            <v>Sum of Disb UAM</v>
          </cell>
          <cell r="V2" t="str">
            <v>Row Labels</v>
          </cell>
          <cell r="W2" t="str">
            <v>Sum of Disbursed (UA)</v>
          </cell>
          <cell r="Y2" t="str">
            <v>Row Labels</v>
          </cell>
          <cell r="Z2" t="str">
            <v>Sum of Disbursed (UA)</v>
          </cell>
        </row>
        <row r="3">
          <cell r="A3" t="str">
            <v>P-AO-A00-001</v>
          </cell>
          <cell r="B3">
            <v>1.7515295000000002</v>
          </cell>
          <cell r="D3" t="str">
            <v>P-AO-A00-001</v>
          </cell>
          <cell r="E3">
            <v>3995647.2799999993</v>
          </cell>
          <cell r="G3" t="str">
            <v>P-AO-A00-001</v>
          </cell>
          <cell r="H3">
            <v>720965.37000000011</v>
          </cell>
          <cell r="J3" t="str">
            <v>P-AO-AAF-002</v>
          </cell>
          <cell r="K3">
            <v>2530867.5200000014</v>
          </cell>
          <cell r="M3" t="str">
            <v>P-AO-AAF-002</v>
          </cell>
          <cell r="N3">
            <v>3435129.0300000026</v>
          </cell>
          <cell r="P3" t="str">
            <v>P-AO-AAF-002</v>
          </cell>
          <cell r="Q3">
            <v>6.1040678900000014</v>
          </cell>
          <cell r="S3" t="str">
            <v>P-AO-AAF-002</v>
          </cell>
          <cell r="T3">
            <v>2.3987348400000008</v>
          </cell>
          <cell r="V3" t="str">
            <v>P-AO-AAF-002</v>
          </cell>
          <cell r="W3">
            <v>419494.75999999989</v>
          </cell>
          <cell r="Y3" t="str">
            <v>P-AO-AAF-002</v>
          </cell>
          <cell r="Z3">
            <v>64707.44999999999</v>
          </cell>
        </row>
        <row r="4">
          <cell r="A4" t="str">
            <v>P-AO-AAF-002</v>
          </cell>
          <cell r="B4">
            <v>0.44469172000000007</v>
          </cell>
          <cell r="D4" t="str">
            <v>P-AO-AAF-002</v>
          </cell>
          <cell r="E4">
            <v>782305.23</v>
          </cell>
          <cell r="G4" t="str">
            <v>P-AO-AAF-002</v>
          </cell>
          <cell r="H4">
            <v>2216497.5400000014</v>
          </cell>
          <cell r="J4" t="str">
            <v>P-AO-AAZ-001</v>
          </cell>
          <cell r="K4">
            <v>1270422.72</v>
          </cell>
          <cell r="M4" t="str">
            <v>P-AO-AAZ-001</v>
          </cell>
          <cell r="N4">
            <v>543121.71000000008</v>
          </cell>
          <cell r="P4" t="str">
            <v>P-AO-AAZ-001</v>
          </cell>
          <cell r="Q4">
            <v>2.44868518</v>
          </cell>
          <cell r="S4" t="str">
            <v>P-AO-AAZ-001</v>
          </cell>
          <cell r="T4">
            <v>4.4600220200000011</v>
          </cell>
          <cell r="V4" t="str">
            <v>P-AO-AAZ-001</v>
          </cell>
          <cell r="W4">
            <v>4146046.3299999973</v>
          </cell>
          <cell r="Y4" t="str">
            <v>P-AO-AAZ-001</v>
          </cell>
          <cell r="Z4">
            <v>2171235.14</v>
          </cell>
        </row>
        <row r="5">
          <cell r="A5" t="str">
            <v>P-AO-CZ0-001</v>
          </cell>
          <cell r="B5">
            <v>1.61400649</v>
          </cell>
          <cell r="D5" t="str">
            <v>P-AO-AAZ-002</v>
          </cell>
          <cell r="E5">
            <v>193613.12</v>
          </cell>
          <cell r="G5" t="str">
            <v>P-AO-AAZ-002</v>
          </cell>
          <cell r="H5">
            <v>66083.27</v>
          </cell>
          <cell r="J5" t="str">
            <v>P-AO-AAZ-002</v>
          </cell>
          <cell r="K5">
            <v>6862.85</v>
          </cell>
          <cell r="M5" t="str">
            <v>P-AO-CZ0-001</v>
          </cell>
          <cell r="N5">
            <v>125205.28</v>
          </cell>
          <cell r="P5" t="str">
            <v>P-AO-C00-003</v>
          </cell>
          <cell r="Q5">
            <v>8.6719850000000001E-2</v>
          </cell>
          <cell r="S5" t="str">
            <v>P-AO-C00-003</v>
          </cell>
          <cell r="T5">
            <v>0.35724748000000001</v>
          </cell>
          <cell r="V5" t="str">
            <v>P-AO-C00-003</v>
          </cell>
          <cell r="W5">
            <v>623012.88</v>
          </cell>
          <cell r="Y5" t="str">
            <v>P-AO-C00-003</v>
          </cell>
          <cell r="Z5">
            <v>702167.82</v>
          </cell>
        </row>
        <row r="6">
          <cell r="A6" t="str">
            <v>P-AO-E00-003</v>
          </cell>
          <cell r="B6">
            <v>3.5768814399999997</v>
          </cell>
          <cell r="D6" t="str">
            <v>P-AO-CZ0-001</v>
          </cell>
          <cell r="E6">
            <v>839948.62000000034</v>
          </cell>
          <cell r="G6" t="str">
            <v>P-AO-CZ0-001</v>
          </cell>
          <cell r="H6">
            <v>2391562.33</v>
          </cell>
          <cell r="J6" t="str">
            <v>P-AO-CZ0-001</v>
          </cell>
          <cell r="K6">
            <v>1990873.899999999</v>
          </cell>
          <cell r="M6" t="str">
            <v>P-AO-D00-003</v>
          </cell>
          <cell r="N6">
            <v>1881164.9000000006</v>
          </cell>
          <cell r="P6" t="str">
            <v>P-AO-D00-003</v>
          </cell>
          <cell r="Q6">
            <v>3.7350660000000001E-2</v>
          </cell>
          <cell r="S6" t="str">
            <v>P-AO-D00-003</v>
          </cell>
          <cell r="T6">
            <v>4.3853240000000002E-2</v>
          </cell>
          <cell r="V6" t="str">
            <v>P-AO-E00-005</v>
          </cell>
          <cell r="W6">
            <v>20538323.770000007</v>
          </cell>
          <cell r="Y6" t="str">
            <v>P-AO-E00-005</v>
          </cell>
          <cell r="Z6">
            <v>7503405.8700000001</v>
          </cell>
        </row>
        <row r="7">
          <cell r="A7" t="str">
            <v>P-AO-IE0-001</v>
          </cell>
          <cell r="B7">
            <v>2.1159647099999996</v>
          </cell>
          <cell r="D7" t="str">
            <v>P-AO-E00-003</v>
          </cell>
          <cell r="E7">
            <v>3492139.59</v>
          </cell>
          <cell r="G7" t="str">
            <v>P-AO-E00-003</v>
          </cell>
          <cell r="H7">
            <v>1710939.37</v>
          </cell>
          <cell r="J7" t="str">
            <v>P-AO-D00-003</v>
          </cell>
          <cell r="K7">
            <v>849035.6</v>
          </cell>
          <cell r="M7" t="str">
            <v>P-AO-E00-005</v>
          </cell>
          <cell r="N7">
            <v>5867855.3600000013</v>
          </cell>
          <cell r="P7" t="str">
            <v>P-AO-E00-005</v>
          </cell>
          <cell r="Q7">
            <v>5.4223039500000034</v>
          </cell>
          <cell r="S7" t="str">
            <v>P-AO-E00-005</v>
          </cell>
          <cell r="T7">
            <v>17.653955389999993</v>
          </cell>
          <cell r="V7" t="str">
            <v>P-AO-FA0-003</v>
          </cell>
          <cell r="W7">
            <v>773704.36</v>
          </cell>
          <cell r="Y7" t="str">
            <v>P-AO-HZ0-001</v>
          </cell>
          <cell r="Z7">
            <v>35391.949999999997</v>
          </cell>
        </row>
        <row r="8">
          <cell r="A8" t="str">
            <v>P-AO-KF0-002</v>
          </cell>
          <cell r="B8">
            <v>0.24617669</v>
          </cell>
          <cell r="D8" t="str">
            <v>P-AO-E00-005</v>
          </cell>
          <cell r="E8">
            <v>224444.35000000003</v>
          </cell>
          <cell r="G8" t="str">
            <v>P-AO-E00-005</v>
          </cell>
          <cell r="H8">
            <v>1846504.0299999996</v>
          </cell>
          <cell r="J8" t="str">
            <v>P-AO-E00-005</v>
          </cell>
          <cell r="K8">
            <v>2876480.9299999997</v>
          </cell>
          <cell r="M8" t="str">
            <v>P-AO-IA0-006</v>
          </cell>
          <cell r="N8">
            <v>1269132.93</v>
          </cell>
          <cell r="P8" t="str">
            <v>P-AO-FA0-003</v>
          </cell>
          <cell r="Q8">
            <v>0.9976559399999998</v>
          </cell>
          <cell r="S8" t="str">
            <v>P-AO-FA0-003</v>
          </cell>
          <cell r="T8">
            <v>5.0357029999999997E-2</v>
          </cell>
          <cell r="V8" t="str">
            <v>P-AO-IA0-006</v>
          </cell>
          <cell r="W8">
            <v>8744240.0400000047</v>
          </cell>
          <cell r="Y8" t="str">
            <v>P-AO-IA0-006</v>
          </cell>
          <cell r="Z8">
            <v>3310451.31</v>
          </cell>
        </row>
        <row r="9">
          <cell r="A9" t="str">
            <v>P-BF-DB0-017</v>
          </cell>
          <cell r="B9">
            <v>5.0393979999999998E-2</v>
          </cell>
          <cell r="D9" t="str">
            <v>P-AO-FA0-002</v>
          </cell>
          <cell r="E9">
            <v>286660264.58999997</v>
          </cell>
          <cell r="G9" t="str">
            <v>P-AO-HAB-003</v>
          </cell>
          <cell r="H9">
            <v>85055108.620000005</v>
          </cell>
          <cell r="J9" t="str">
            <v>P-AO-IA0-006</v>
          </cell>
          <cell r="K9">
            <v>737056.51000000013</v>
          </cell>
          <cell r="M9" t="str">
            <v>P-AO-K00-006</v>
          </cell>
          <cell r="N9">
            <v>2542853.7499999995</v>
          </cell>
          <cell r="P9" t="str">
            <v>P-AO-IA0-006</v>
          </cell>
          <cell r="Q9">
            <v>0.93349280000000012</v>
          </cell>
          <cell r="S9" t="str">
            <v>P-AO-IA0-006</v>
          </cell>
          <cell r="T9">
            <v>2.2854112899999999</v>
          </cell>
          <cell r="V9" t="str">
            <v>P-AO-K00-006</v>
          </cell>
          <cell r="W9">
            <v>2308045.38</v>
          </cell>
          <cell r="Y9" t="str">
            <v>P-AO-K00-006</v>
          </cell>
          <cell r="Z9">
            <v>1683556.7500000002</v>
          </cell>
        </row>
        <row r="10">
          <cell r="A10" t="str">
            <v>P-BF-E00-008</v>
          </cell>
          <cell r="B10">
            <v>3.6395916899999996</v>
          </cell>
          <cell r="D10" t="str">
            <v>P-AO-IAD-001</v>
          </cell>
          <cell r="E10">
            <v>60090.559999999998</v>
          </cell>
          <cell r="G10" t="str">
            <v>P-AO-IA0-006</v>
          </cell>
          <cell r="H10">
            <v>263541.59000000003</v>
          </cell>
          <cell r="J10" t="str">
            <v>P-AO-IAD-001</v>
          </cell>
          <cell r="K10">
            <v>14436.62</v>
          </cell>
          <cell r="M10" t="str">
            <v>P-AO-KF0-002</v>
          </cell>
          <cell r="N10">
            <v>10271.23</v>
          </cell>
          <cell r="P10" t="str">
            <v>P-AO-K00-006</v>
          </cell>
          <cell r="Q10">
            <v>4.4471050099999996</v>
          </cell>
          <cell r="S10" t="str">
            <v>P-AO-K00-006</v>
          </cell>
          <cell r="T10">
            <v>4.5945801700000004</v>
          </cell>
          <cell r="V10" t="str">
            <v>P-AO-KF0-003</v>
          </cell>
          <cell r="W10">
            <v>47158.319999999992</v>
          </cell>
          <cell r="Y10" t="str">
            <v>P-BF-A00-012</v>
          </cell>
          <cell r="Z10">
            <v>100089.7</v>
          </cell>
        </row>
        <row r="11">
          <cell r="A11" t="str">
            <v>P-BF-EB0-001</v>
          </cell>
          <cell r="B11">
            <v>3.4298179999999998E-2</v>
          </cell>
          <cell r="D11" t="str">
            <v>P-AO-IE0-001</v>
          </cell>
          <cell r="E11">
            <v>1601562.2500000002</v>
          </cell>
          <cell r="G11" t="str">
            <v>P-AO-IAD-001</v>
          </cell>
          <cell r="H11">
            <v>254204.13000000003</v>
          </cell>
          <cell r="J11" t="str">
            <v>P-AO-K00-006</v>
          </cell>
          <cell r="K11">
            <v>136478.68</v>
          </cell>
          <cell r="M11" t="str">
            <v>P-BF-AA0-025</v>
          </cell>
          <cell r="N11">
            <v>383594.45999999996</v>
          </cell>
          <cell r="P11" t="str">
            <v>P-AO-K00-007</v>
          </cell>
          <cell r="Q11">
            <v>121.46687686</v>
          </cell>
          <cell r="S11" t="str">
            <v>P-AO-KF0-003</v>
          </cell>
          <cell r="T11">
            <v>2.8859029999999997E-2</v>
          </cell>
          <cell r="V11" t="str">
            <v>P-BF-A00-012</v>
          </cell>
          <cell r="W11">
            <v>4023671.9899999998</v>
          </cell>
          <cell r="Y11" t="str">
            <v>P-BF-AA0-025</v>
          </cell>
          <cell r="Z11">
            <v>5882.74</v>
          </cell>
        </row>
        <row r="12">
          <cell r="A12" t="str">
            <v>P-BF-FA0-006</v>
          </cell>
          <cell r="B12">
            <v>0.28688580999999996</v>
          </cell>
          <cell r="D12" t="str">
            <v>P-AO-K00-006</v>
          </cell>
          <cell r="E12">
            <v>326174.15999999992</v>
          </cell>
          <cell r="G12" t="str">
            <v>P-AO-IE0-001</v>
          </cell>
          <cell r="H12">
            <v>42294</v>
          </cell>
          <cell r="J12" t="str">
            <v>P-AO-KF0-002</v>
          </cell>
          <cell r="K12">
            <v>1200778.2300000002</v>
          </cell>
          <cell r="M12" t="str">
            <v>P-BF-AAD-003</v>
          </cell>
          <cell r="N12">
            <v>2005882.8</v>
          </cell>
          <cell r="P12" t="str">
            <v>P-BF-AA0-025</v>
          </cell>
          <cell r="Q12">
            <v>2.3393698399999998</v>
          </cell>
          <cell r="S12" t="str">
            <v>P-BF-A00-012</v>
          </cell>
          <cell r="T12">
            <v>0.45725606000000002</v>
          </cell>
          <cell r="V12" t="str">
            <v>P-BF-AA0-025</v>
          </cell>
          <cell r="W12">
            <v>1247779.29</v>
          </cell>
          <cell r="Y12" t="str">
            <v>P-BF-AAD-006</v>
          </cell>
          <cell r="Z12">
            <v>1441458.93</v>
          </cell>
        </row>
        <row r="13">
          <cell r="A13" t="str">
            <v>P-BF-FA0-008</v>
          </cell>
          <cell r="B13">
            <v>20</v>
          </cell>
          <cell r="D13" t="str">
            <v>P-AO-KF0-002</v>
          </cell>
          <cell r="E13">
            <v>780886.84999999986</v>
          </cell>
          <cell r="G13" t="str">
            <v>P-AO-K00-006</v>
          </cell>
          <cell r="H13">
            <v>183508.53000000003</v>
          </cell>
          <cell r="J13" t="str">
            <v>P-BF-A00-007</v>
          </cell>
          <cell r="K13">
            <v>148143.39000000001</v>
          </cell>
          <cell r="M13" t="str">
            <v>P-BF-AAD-006</v>
          </cell>
          <cell r="N13">
            <v>889200.05</v>
          </cell>
          <cell r="P13" t="str">
            <v>P-BF-AAD-003</v>
          </cell>
          <cell r="Q13">
            <v>1.28072684</v>
          </cell>
          <cell r="S13" t="str">
            <v>P-BF-AA0-025</v>
          </cell>
          <cell r="T13">
            <v>3.7630531299999999</v>
          </cell>
          <cell r="V13" t="str">
            <v>P-BF-DB0-017</v>
          </cell>
          <cell r="W13">
            <v>269640.27999999997</v>
          </cell>
          <cell r="Y13" t="str">
            <v>P-BF-DB0-017</v>
          </cell>
          <cell r="Z13">
            <v>25150.09</v>
          </cell>
        </row>
        <row r="14">
          <cell r="A14" t="str">
            <v>P-BF-HB0-001</v>
          </cell>
          <cell r="B14">
            <v>1.99725178</v>
          </cell>
          <cell r="D14" t="str">
            <v>P-BF-AA0-025</v>
          </cell>
          <cell r="E14">
            <v>2958276.99</v>
          </cell>
          <cell r="G14" t="str">
            <v>P-AO-KF0-002</v>
          </cell>
          <cell r="H14">
            <v>1424663.2899999993</v>
          </cell>
          <cell r="J14" t="str">
            <v>P-BF-AA0-025</v>
          </cell>
          <cell r="K14">
            <v>2209706.7400000002</v>
          </cell>
          <cell r="M14" t="str">
            <v>P-BF-AAG-001</v>
          </cell>
          <cell r="N14">
            <v>264346.05</v>
          </cell>
          <cell r="P14" t="str">
            <v>P-BF-AAD-006</v>
          </cell>
          <cell r="Q14">
            <v>0.71802432000000005</v>
          </cell>
          <cell r="S14" t="str">
            <v>P-BF-AAD-003</v>
          </cell>
          <cell r="T14">
            <v>2.6642249999999999E-2</v>
          </cell>
          <cell r="V14" t="str">
            <v>P-BF-E00-016</v>
          </cell>
          <cell r="W14">
            <v>454612.80000000005</v>
          </cell>
          <cell r="Y14" t="str">
            <v>P-BF-E00-016</v>
          </cell>
          <cell r="Z14">
            <v>999650.62</v>
          </cell>
        </row>
        <row r="15">
          <cell r="A15" t="str">
            <v>P-BF-IBZ-003</v>
          </cell>
          <cell r="B15">
            <v>0.48538154</v>
          </cell>
          <cell r="D15" t="str">
            <v>P-BF-AAD-003</v>
          </cell>
          <cell r="E15">
            <v>867024.79</v>
          </cell>
          <cell r="G15" t="str">
            <v>P-BF-A00-007</v>
          </cell>
          <cell r="H15">
            <v>93684.819999999992</v>
          </cell>
          <cell r="J15" t="str">
            <v>P-BF-AAD-003</v>
          </cell>
          <cell r="K15">
            <v>2286499.64</v>
          </cell>
          <cell r="M15" t="str">
            <v>P-BF-DB0-017</v>
          </cell>
          <cell r="N15">
            <v>711903.52999999991</v>
          </cell>
          <cell r="P15" t="str">
            <v>P-BF-AAG-001</v>
          </cell>
          <cell r="Q15">
            <v>5.2753590000000003E-2</v>
          </cell>
          <cell r="S15" t="str">
            <v>P-BF-AAD-006</v>
          </cell>
          <cell r="T15">
            <v>8.0293300000000012E-2</v>
          </cell>
          <cell r="V15" t="str">
            <v>P-BF-EB0-001</v>
          </cell>
          <cell r="W15">
            <v>566547.64</v>
          </cell>
          <cell r="Y15" t="str">
            <v>P-BF-EB0-001</v>
          </cell>
          <cell r="Z15">
            <v>6619.47</v>
          </cell>
        </row>
        <row r="16">
          <cell r="A16" t="str">
            <v>P-BF-KA0-009</v>
          </cell>
          <cell r="B16">
            <v>20</v>
          </cell>
          <cell r="D16" t="str">
            <v>P-BF-AAD-004</v>
          </cell>
          <cell r="E16">
            <v>95954.079999999987</v>
          </cell>
          <cell r="G16" t="str">
            <v>P-BF-AA0-025</v>
          </cell>
          <cell r="H16">
            <v>7241767.2399999993</v>
          </cell>
          <cell r="J16" t="str">
            <v>P-BF-AAD-004</v>
          </cell>
          <cell r="K16">
            <v>75832.88</v>
          </cell>
          <cell r="M16" t="str">
            <v>P-BF-EAZ-002</v>
          </cell>
          <cell r="N16">
            <v>529980.17999999993</v>
          </cell>
          <cell r="P16" t="str">
            <v>P-BF-E00-016</v>
          </cell>
          <cell r="Q16">
            <v>2.2579420000000003E-2</v>
          </cell>
          <cell r="S16" t="str">
            <v>P-BF-AAG-001</v>
          </cell>
          <cell r="T16">
            <v>3.8833699999999997E-3</v>
          </cell>
          <cell r="V16" t="str">
            <v>P-BF-FA0-007</v>
          </cell>
          <cell r="W16">
            <v>701635.07000000007</v>
          </cell>
          <cell r="Y16" t="str">
            <v>P-BF-FA0-007</v>
          </cell>
          <cell r="Z16">
            <v>6781.7</v>
          </cell>
        </row>
        <row r="17">
          <cell r="A17" t="str">
            <v>P-BF-KF0-009</v>
          </cell>
          <cell r="B17">
            <v>4.585475E-2</v>
          </cell>
          <cell r="D17" t="str">
            <v>P-BF-DB0-017</v>
          </cell>
          <cell r="E17">
            <v>5743444.1699999999</v>
          </cell>
          <cell r="G17" t="str">
            <v>P-BF-AAD-003</v>
          </cell>
          <cell r="H17">
            <v>1835463.45</v>
          </cell>
          <cell r="J17" t="str">
            <v>P-BF-AAD-006</v>
          </cell>
          <cell r="K17">
            <v>111731.71</v>
          </cell>
          <cell r="M17" t="str">
            <v>P-BF-EB0-001</v>
          </cell>
          <cell r="N17">
            <v>2224547.5099999993</v>
          </cell>
          <cell r="P17" t="str">
            <v>P-BF-EAZ-002</v>
          </cell>
          <cell r="Q17">
            <v>1.475303E-2</v>
          </cell>
          <cell r="S17" t="str">
            <v>P-BF-DB0-017</v>
          </cell>
          <cell r="T17">
            <v>1.1144976000000002</v>
          </cell>
          <cell r="V17" t="str">
            <v>P-BF-FF0-006</v>
          </cell>
          <cell r="W17">
            <v>2651575.15</v>
          </cell>
          <cell r="Y17" t="str">
            <v>P-BF-FA0-013</v>
          </cell>
          <cell r="Z17">
            <v>38484.630000000005</v>
          </cell>
        </row>
        <row r="18">
          <cell r="A18" t="str">
            <v>P-BI-DB0-016</v>
          </cell>
          <cell r="B18">
            <v>0.76293431</v>
          </cell>
          <cell r="D18" t="str">
            <v>P-BF-E00-008</v>
          </cell>
          <cell r="E18">
            <v>2406994.9500000011</v>
          </cell>
          <cell r="G18" t="str">
            <v>P-BF-AAD-004</v>
          </cell>
          <cell r="H18">
            <v>180303.09</v>
          </cell>
          <cell r="J18" t="str">
            <v>P-BF-AAG-001</v>
          </cell>
          <cell r="K18">
            <v>488149.97000000003</v>
          </cell>
          <cell r="M18" t="str">
            <v>P-BF-FA0-007</v>
          </cell>
          <cell r="N18">
            <v>8306614.2000000002</v>
          </cell>
          <cell r="P18" t="str">
            <v>P-BF-FA0-007</v>
          </cell>
          <cell r="Q18">
            <v>1.8016594800000003</v>
          </cell>
          <cell r="S18" t="str">
            <v>P-BF-E00-016</v>
          </cell>
          <cell r="T18">
            <v>0.12410277</v>
          </cell>
          <cell r="V18" t="str">
            <v>P-BF-I00-002</v>
          </cell>
          <cell r="W18">
            <v>764362.83000000007</v>
          </cell>
          <cell r="Y18" t="str">
            <v>P-BF-FF0-006</v>
          </cell>
          <cell r="Z18">
            <v>1065349.1400000001</v>
          </cell>
        </row>
        <row r="19">
          <cell r="A19" t="str">
            <v>P-BI-DB0-017</v>
          </cell>
          <cell r="B19">
            <v>0.78767114000000005</v>
          </cell>
          <cell r="D19" t="str">
            <v>P-BF-EAZ-002</v>
          </cell>
          <cell r="E19">
            <v>29634.99</v>
          </cell>
          <cell r="G19" t="str">
            <v>P-BF-AAD-006</v>
          </cell>
          <cell r="H19">
            <v>263742.3</v>
          </cell>
          <cell r="J19" t="str">
            <v>P-BF-DB0-017</v>
          </cell>
          <cell r="K19">
            <v>3858294.3299999991</v>
          </cell>
          <cell r="M19" t="str">
            <v>P-BF-I00-002</v>
          </cell>
          <cell r="N19">
            <v>103184.6</v>
          </cell>
          <cell r="P19" t="str">
            <v>P-BF-HAA-001</v>
          </cell>
          <cell r="Q19">
            <v>6.5323279400000001</v>
          </cell>
          <cell r="S19" t="str">
            <v>P-BF-EB0-001</v>
          </cell>
          <cell r="T19">
            <v>2.3851635200000003</v>
          </cell>
          <cell r="V19" t="str">
            <v>P-BF-KF0-009</v>
          </cell>
          <cell r="W19">
            <v>588979.24999999988</v>
          </cell>
          <cell r="Y19" t="str">
            <v>P-BF-I00-002</v>
          </cell>
          <cell r="Z19">
            <v>1245942.92</v>
          </cell>
        </row>
        <row r="20">
          <cell r="A20" t="str">
            <v>P-BI-DB0-018</v>
          </cell>
          <cell r="B20">
            <v>1.64092065</v>
          </cell>
          <cell r="D20" t="str">
            <v>P-BF-EB0-001</v>
          </cell>
          <cell r="E20">
            <v>13510661.800000001</v>
          </cell>
          <cell r="G20" t="str">
            <v>P-BF-DB0-017</v>
          </cell>
          <cell r="H20">
            <v>6930237.25</v>
          </cell>
          <cell r="J20" t="str">
            <v>P-BF-EAZ-002</v>
          </cell>
          <cell r="K20">
            <v>56985.35</v>
          </cell>
          <cell r="M20" t="str">
            <v>P-BF-KF0-009</v>
          </cell>
          <cell r="N20">
            <v>2441342.89</v>
          </cell>
          <cell r="P20" t="str">
            <v>P-BF-I00-002</v>
          </cell>
          <cell r="Q20">
            <v>0.61944575000000002</v>
          </cell>
          <cell r="S20" t="str">
            <v>P-BF-FA0-007</v>
          </cell>
          <cell r="T20">
            <v>0.8078328899999998</v>
          </cell>
          <cell r="V20" t="str">
            <v>P-BI-A00-008</v>
          </cell>
          <cell r="W20">
            <v>196809.49</v>
          </cell>
          <cell r="Y20" t="str">
            <v>P-BI-A00-008</v>
          </cell>
          <cell r="Z20">
            <v>467882.78</v>
          </cell>
        </row>
        <row r="21">
          <cell r="A21" t="str">
            <v>P-BI-IE0-003</v>
          </cell>
          <cell r="B21">
            <v>0.59243719000000006</v>
          </cell>
          <cell r="D21" t="str">
            <v>P-BF-FA0-006</v>
          </cell>
          <cell r="E21">
            <v>879421.95000000007</v>
          </cell>
          <cell r="G21" t="str">
            <v>P-BF-EB0-001</v>
          </cell>
          <cell r="H21">
            <v>8068984.7700000014</v>
          </cell>
          <cell r="J21" t="str">
            <v>P-BF-EB0-001</v>
          </cell>
          <cell r="K21">
            <v>5249793.629999998</v>
          </cell>
          <cell r="M21" t="str">
            <v>P-BF-KZ0-001</v>
          </cell>
          <cell r="N21">
            <v>10000000</v>
          </cell>
          <cell r="P21" t="str">
            <v>P-BF-KF0-009</v>
          </cell>
          <cell r="Q21">
            <v>0.1395441</v>
          </cell>
          <cell r="S21" t="str">
            <v>P-BF-FF0-006</v>
          </cell>
          <cell r="T21">
            <v>0.78146153000000007</v>
          </cell>
          <cell r="V21" t="str">
            <v>P-BI-AA0-017</v>
          </cell>
          <cell r="W21">
            <v>87017.72</v>
          </cell>
          <cell r="Y21" t="str">
            <v>P-BI-AA0-017</v>
          </cell>
          <cell r="Z21">
            <v>1532167.34</v>
          </cell>
        </row>
        <row r="22">
          <cell r="A22" t="str">
            <v>P-BJ-AA0-005</v>
          </cell>
          <cell r="B22">
            <v>1.5324434</v>
          </cell>
          <cell r="D22" t="str">
            <v>P-BF-KF0-009</v>
          </cell>
          <cell r="E22">
            <v>1308532.75</v>
          </cell>
          <cell r="G22" t="str">
            <v>P-BF-FA0-006</v>
          </cell>
          <cell r="H22">
            <v>2098.5</v>
          </cell>
          <cell r="J22" t="str">
            <v>P-BF-FA0-007</v>
          </cell>
          <cell r="K22">
            <v>10468520.280000003</v>
          </cell>
          <cell r="M22" t="str">
            <v>P-BI-DB0-016</v>
          </cell>
          <cell r="N22">
            <v>6523369.8599999994</v>
          </cell>
          <cell r="P22" t="str">
            <v>P-BF-KZ0-003</v>
          </cell>
          <cell r="Q22">
            <v>40</v>
          </cell>
          <cell r="S22" t="str">
            <v>P-BF-HAA-001</v>
          </cell>
          <cell r="T22">
            <v>0.19418183</v>
          </cell>
          <cell r="V22" t="str">
            <v>P-BI-DB0-016</v>
          </cell>
          <cell r="W22">
            <v>16594.71</v>
          </cell>
          <cell r="Y22" t="str">
            <v>P-BI-DB0-020</v>
          </cell>
          <cell r="Z22">
            <v>168541.52</v>
          </cell>
        </row>
        <row r="23">
          <cell r="A23" t="str">
            <v>P-BJ-AAD-003</v>
          </cell>
          <cell r="B23">
            <v>0.14474241000000002</v>
          </cell>
          <cell r="D23" t="str">
            <v>P-BI-C00-001</v>
          </cell>
          <cell r="E23">
            <v>2074269.21</v>
          </cell>
          <cell r="G23" t="str">
            <v>P-BF-FA0-007</v>
          </cell>
          <cell r="H23">
            <v>3199653.2399999998</v>
          </cell>
          <cell r="J23" t="str">
            <v>P-BF-HA0-001</v>
          </cell>
          <cell r="K23">
            <v>16190606.039999999</v>
          </cell>
          <cell r="M23" t="str">
            <v>P-BI-DB0-017</v>
          </cell>
          <cell r="N23">
            <v>446907.83</v>
          </cell>
          <cell r="P23" t="str">
            <v>P-BI-DB0-016</v>
          </cell>
          <cell r="Q23">
            <v>0.28316163999999999</v>
          </cell>
          <cell r="S23" t="str">
            <v>P-BF-I00-002</v>
          </cell>
          <cell r="T23">
            <v>0.43102261000000003</v>
          </cell>
          <cell r="V23" t="str">
            <v>P-BI-DB0-020</v>
          </cell>
          <cell r="W23">
            <v>957098.74</v>
          </cell>
          <cell r="Y23" t="str">
            <v>P-BI-F00-004</v>
          </cell>
          <cell r="Z23">
            <v>63920.58</v>
          </cell>
        </row>
        <row r="24">
          <cell r="A24" t="str">
            <v>P-BJ-AB0-005</v>
          </cell>
          <cell r="B24">
            <v>3.6986800400000002</v>
          </cell>
          <cell r="D24" t="str">
            <v>P-BI-DB0-015</v>
          </cell>
          <cell r="E24">
            <v>121607.73</v>
          </cell>
          <cell r="G24" t="str">
            <v>P-BF-HA0-001</v>
          </cell>
          <cell r="H24">
            <v>15830694.880000001</v>
          </cell>
          <cell r="J24" t="str">
            <v>P-BF-KF0-009</v>
          </cell>
          <cell r="K24">
            <v>1438111.03</v>
          </cell>
          <cell r="M24" t="str">
            <v>P-BI-DB0-018</v>
          </cell>
          <cell r="N24">
            <v>2903270.2499999995</v>
          </cell>
          <cell r="P24" t="str">
            <v>P-BI-DB0-020</v>
          </cell>
          <cell r="Q24">
            <v>1.8797768700000004</v>
          </cell>
          <cell r="S24" t="str">
            <v>P-BF-KF0-009</v>
          </cell>
          <cell r="T24">
            <v>0.54363419999999996</v>
          </cell>
          <cell r="V24" t="str">
            <v>P-BI-F00-004</v>
          </cell>
          <cell r="W24">
            <v>64976.840000000004</v>
          </cell>
          <cell r="Y24" t="str">
            <v>P-BI-FA0-100</v>
          </cell>
          <cell r="Z24">
            <v>2548963.7300000004</v>
          </cell>
        </row>
        <row r="25">
          <cell r="A25" t="str">
            <v>P-BJ-DB0-013</v>
          </cell>
          <cell r="B25">
            <v>3.8706800000000005E-3</v>
          </cell>
          <cell r="D25" t="str">
            <v>P-BI-DB0-016</v>
          </cell>
          <cell r="E25">
            <v>4348815.74</v>
          </cell>
          <cell r="G25" t="str">
            <v>P-BF-KF0-009</v>
          </cell>
          <cell r="H25">
            <v>2221921.2599999998</v>
          </cell>
          <cell r="J25" t="str">
            <v>P-BI-C00-001</v>
          </cell>
          <cell r="K25">
            <v>7636.2</v>
          </cell>
          <cell r="M25" t="str">
            <v>P-BI-DB0-020</v>
          </cell>
          <cell r="N25">
            <v>2667220.0600000005</v>
          </cell>
          <cell r="P25" t="str">
            <v>P-BI-FA0-100</v>
          </cell>
          <cell r="Q25">
            <v>0.50989514999999996</v>
          </cell>
          <cell r="S25" t="str">
            <v>P-BI-A00-008</v>
          </cell>
          <cell r="T25">
            <v>0.11883291999999999</v>
          </cell>
          <cell r="V25" t="str">
            <v>P-BI-FA0-100</v>
          </cell>
          <cell r="W25">
            <v>2947778.5600000001</v>
          </cell>
          <cell r="Y25" t="str">
            <v>P-BI-IC0-001</v>
          </cell>
          <cell r="Z25">
            <v>690424.37</v>
          </cell>
        </row>
        <row r="26">
          <cell r="A26" t="str">
            <v>P-BJ-IB0-006</v>
          </cell>
          <cell r="B26">
            <v>2.2206065099999992</v>
          </cell>
          <cell r="D26" t="str">
            <v>P-BI-DB0-017</v>
          </cell>
          <cell r="E26">
            <v>3103475.4899999993</v>
          </cell>
          <cell r="G26" t="str">
            <v>P-BI-C00-001</v>
          </cell>
          <cell r="H26">
            <v>1340008.44</v>
          </cell>
          <cell r="J26" t="str">
            <v>P-BI-DB0-016</v>
          </cell>
          <cell r="K26">
            <v>33317.94</v>
          </cell>
          <cell r="M26" t="str">
            <v>P-BI-FA0-100</v>
          </cell>
          <cell r="N26">
            <v>1728896.1</v>
          </cell>
          <cell r="P26" t="str">
            <v>P-BI-I00-002</v>
          </cell>
          <cell r="Q26">
            <v>0.26815506</v>
          </cell>
          <cell r="S26" t="str">
            <v>P-BI-DB0-016</v>
          </cell>
          <cell r="T26">
            <v>0.60673573000000003</v>
          </cell>
          <cell r="V26" t="str">
            <v>P-BI-I00-002</v>
          </cell>
          <cell r="W26">
            <v>89480.24</v>
          </cell>
          <cell r="Y26" t="str">
            <v>P-BI-IE0-006</v>
          </cell>
          <cell r="Z26">
            <v>276480.24</v>
          </cell>
        </row>
        <row r="27">
          <cell r="A27" t="str">
            <v>P-BJ-KA0-011</v>
          </cell>
          <cell r="B27">
            <v>0.86051753000000009</v>
          </cell>
          <cell r="D27" t="str">
            <v>P-BI-DB0-018</v>
          </cell>
          <cell r="E27">
            <v>1642956.2600000005</v>
          </cell>
          <cell r="G27" t="str">
            <v>P-BI-DB0-016</v>
          </cell>
          <cell r="H27">
            <v>137624.15</v>
          </cell>
          <cell r="J27" t="str">
            <v>P-BI-DB0-017</v>
          </cell>
          <cell r="K27">
            <v>285130.27</v>
          </cell>
          <cell r="M27" t="str">
            <v>P-BI-K00-013</v>
          </cell>
          <cell r="N27">
            <v>284715.02</v>
          </cell>
          <cell r="P27" t="str">
            <v>P-BI-I00-004</v>
          </cell>
          <cell r="Q27">
            <v>0.48651809000000001</v>
          </cell>
          <cell r="S27" t="str">
            <v>P-BI-DB0-020</v>
          </cell>
          <cell r="T27">
            <v>4.4933410500000006</v>
          </cell>
          <cell r="V27" t="str">
            <v>P-BI-I00-004</v>
          </cell>
          <cell r="W27">
            <v>513481.91</v>
          </cell>
          <cell r="Y27" t="str">
            <v>P-BI-K00-013</v>
          </cell>
          <cell r="Z27">
            <v>1690707.11</v>
          </cell>
        </row>
        <row r="28">
          <cell r="A28" t="str">
            <v>P-BW-AAC-001</v>
          </cell>
          <cell r="B28">
            <v>4.0642879600000006</v>
          </cell>
          <cell r="D28" t="str">
            <v>P-BI-F00-003</v>
          </cell>
          <cell r="E28">
            <v>24707.27</v>
          </cell>
          <cell r="G28" t="str">
            <v>P-BI-DB0-017</v>
          </cell>
          <cell r="H28">
            <v>4316687.7399999993</v>
          </cell>
          <cell r="J28" t="str">
            <v>P-BI-DB0-018</v>
          </cell>
          <cell r="K28">
            <v>3422046.1700000004</v>
          </cell>
          <cell r="M28" t="str">
            <v>P-BI-K00-014</v>
          </cell>
          <cell r="N28">
            <v>450964.65</v>
          </cell>
          <cell r="P28" t="str">
            <v>P-BI-IC0-001</v>
          </cell>
          <cell r="Q28">
            <v>8.7189779999999995E-2</v>
          </cell>
          <cell r="S28" t="str">
            <v>P-BI-FA0-100</v>
          </cell>
          <cell r="T28">
            <v>2.13920157</v>
          </cell>
          <cell r="V28" t="str">
            <v>P-BI-IC0-001</v>
          </cell>
          <cell r="W28">
            <v>1410002.2800000003</v>
          </cell>
          <cell r="Y28" t="str">
            <v>P-BI-K00-016</v>
          </cell>
          <cell r="Z28">
            <v>299885.63</v>
          </cell>
        </row>
        <row r="29">
          <cell r="A29" t="str">
            <v>P-CD-AB0-001</v>
          </cell>
          <cell r="B29">
            <v>4.0636385300000013</v>
          </cell>
          <cell r="D29" t="str">
            <v>P-BI-K00-010</v>
          </cell>
          <cell r="E29">
            <v>33777.5</v>
          </cell>
          <cell r="G29" t="str">
            <v>P-BI-DB0-018</v>
          </cell>
          <cell r="H29">
            <v>9559760.5199999996</v>
          </cell>
          <cell r="J29" t="str">
            <v>P-BI-F00-003</v>
          </cell>
          <cell r="K29">
            <v>233446.37</v>
          </cell>
          <cell r="M29" t="str">
            <v>P-BI-K00-016</v>
          </cell>
          <cell r="N29">
            <v>119516.02</v>
          </cell>
          <cell r="P29" t="str">
            <v>P-BI-K00-013</v>
          </cell>
          <cell r="Q29">
            <v>0.13821443</v>
          </cell>
          <cell r="S29" t="str">
            <v>P-BI-I00-002</v>
          </cell>
          <cell r="T29">
            <v>0.15740332000000001</v>
          </cell>
          <cell r="V29" t="str">
            <v>P-BI-K00-013</v>
          </cell>
          <cell r="W29">
            <v>3618110.51</v>
          </cell>
          <cell r="Y29" t="str">
            <v>P-BI-KF0-007</v>
          </cell>
          <cell r="Z29">
            <v>188044.37</v>
          </cell>
        </row>
        <row r="30">
          <cell r="A30" t="str">
            <v>P-CD-B00-001</v>
          </cell>
          <cell r="B30">
            <v>16.956886390000001</v>
          </cell>
          <cell r="D30" t="str">
            <v>P-BI-K00-011</v>
          </cell>
          <cell r="E30">
            <v>207905.38</v>
          </cell>
          <cell r="G30" t="str">
            <v>P-BI-DB0-020</v>
          </cell>
          <cell r="H30">
            <v>127193.53</v>
          </cell>
          <cell r="J30" t="str">
            <v>P-BI-I00-002</v>
          </cell>
          <cell r="K30">
            <v>354272.17</v>
          </cell>
          <cell r="M30" t="str">
            <v>P-BI-KF0-007</v>
          </cell>
          <cell r="N30">
            <v>272798.7</v>
          </cell>
          <cell r="P30" t="str">
            <v>P-BJ-AA0-005</v>
          </cell>
          <cell r="Q30">
            <v>3.7941643999999983</v>
          </cell>
          <cell r="S30" t="str">
            <v>P-BI-IC0-001</v>
          </cell>
          <cell r="T30">
            <v>0.21577279999999999</v>
          </cell>
          <cell r="V30" t="str">
            <v>P-BI-K00-016</v>
          </cell>
          <cell r="W30">
            <v>50432.990000000005</v>
          </cell>
          <cell r="Y30" t="str">
            <v>P-BJ-A00-005</v>
          </cell>
          <cell r="Z30">
            <v>233418.18000000002</v>
          </cell>
        </row>
        <row r="31">
          <cell r="A31" t="str">
            <v>P-CD-B00-002</v>
          </cell>
          <cell r="B31">
            <v>16.956886390000001</v>
          </cell>
          <cell r="D31" t="str">
            <v>P-BI-KF0-002</v>
          </cell>
          <cell r="E31">
            <v>71489.260000000009</v>
          </cell>
          <cell r="G31" t="str">
            <v>P-BI-F00-003</v>
          </cell>
          <cell r="H31">
            <v>155785.33000000002</v>
          </cell>
          <cell r="J31" t="str">
            <v>P-BI-K00-013</v>
          </cell>
          <cell r="K31">
            <v>335966.83999999997</v>
          </cell>
          <cell r="M31" t="str">
            <v>P-BJ-AA0-005</v>
          </cell>
          <cell r="N31">
            <v>6587488.9300000006</v>
          </cell>
          <cell r="P31" t="str">
            <v>P-BJ-AA0-007</v>
          </cell>
          <cell r="Q31">
            <v>4.0986403700000009</v>
          </cell>
          <cell r="S31" t="str">
            <v>P-BI-K00-013</v>
          </cell>
          <cell r="T31">
            <v>1.5678118599999997</v>
          </cell>
          <cell r="V31" t="str">
            <v>P-BI-KF0-007</v>
          </cell>
          <cell r="W31">
            <v>150702.41</v>
          </cell>
          <cell r="Y31" t="str">
            <v>P-BJ-AA0-005</v>
          </cell>
          <cell r="Z31">
            <v>1916429.09</v>
          </cell>
        </row>
        <row r="32">
          <cell r="A32" t="str">
            <v>P-CD-DA0-001</v>
          </cell>
          <cell r="B32">
            <v>22.0280451</v>
          </cell>
          <cell r="D32" t="str">
            <v>P-BJ-AA0-005</v>
          </cell>
          <cell r="E32">
            <v>1421780.78</v>
          </cell>
          <cell r="G32" t="str">
            <v>P-BI-K00-010</v>
          </cell>
          <cell r="H32">
            <v>9664.09</v>
          </cell>
          <cell r="J32" t="str">
            <v>P-BI-K00-014</v>
          </cell>
          <cell r="K32">
            <v>510732.9</v>
          </cell>
          <cell r="M32" t="str">
            <v>P-BJ-AA0-007</v>
          </cell>
          <cell r="N32">
            <v>3757463.8300000005</v>
          </cell>
          <cell r="P32" t="str">
            <v>P-BJ-AAD-004</v>
          </cell>
          <cell r="Q32">
            <v>1.2568684600000002</v>
          </cell>
          <cell r="S32" t="str">
            <v>P-BI-KF0-007</v>
          </cell>
          <cell r="T32">
            <v>5.2398650000000005E-2</v>
          </cell>
          <cell r="V32" t="str">
            <v>P-BJ-A00-005</v>
          </cell>
          <cell r="W32">
            <v>813268.47999999986</v>
          </cell>
          <cell r="Y32" t="str">
            <v>P-BJ-AA0-007</v>
          </cell>
          <cell r="Z32">
            <v>758162.77</v>
          </cell>
        </row>
        <row r="33">
          <cell r="A33" t="str">
            <v>P-CD-DB0-002</v>
          </cell>
          <cell r="B33">
            <v>11.177285350000002</v>
          </cell>
          <cell r="D33" t="str">
            <v>P-BJ-AA0-007</v>
          </cell>
          <cell r="E33">
            <v>1319637.22</v>
          </cell>
          <cell r="G33" t="str">
            <v>P-BJ-AA0-005</v>
          </cell>
          <cell r="H33">
            <v>5568316.4500000011</v>
          </cell>
          <cell r="J33" t="str">
            <v>P-BJ-AA0-005</v>
          </cell>
          <cell r="K33">
            <v>4527715.8899999997</v>
          </cell>
          <cell r="M33" t="str">
            <v>P-BJ-AAD-004</v>
          </cell>
          <cell r="N33">
            <v>694419.18999999983</v>
          </cell>
          <cell r="P33" t="str">
            <v>P-BJ-D00-006</v>
          </cell>
          <cell r="Q33">
            <v>3.3228959999999995E-2</v>
          </cell>
          <cell r="S33" t="str">
            <v>P-BJ-A00-005</v>
          </cell>
          <cell r="T33">
            <v>0.94776151000000008</v>
          </cell>
          <cell r="V33" t="str">
            <v>P-BJ-AA0-005</v>
          </cell>
          <cell r="W33">
            <v>3535323.6599999992</v>
          </cell>
          <cell r="Y33" t="str">
            <v>P-BJ-AAD-004</v>
          </cell>
          <cell r="Z33">
            <v>299920.83999999997</v>
          </cell>
        </row>
        <row r="34">
          <cell r="A34" t="str">
            <v>P-CD-DB0-008</v>
          </cell>
          <cell r="B34">
            <v>0.20816528000000001</v>
          </cell>
          <cell r="D34" t="str">
            <v>P-BJ-AAD-003</v>
          </cell>
          <cell r="E34">
            <v>15199.55</v>
          </cell>
          <cell r="G34" t="str">
            <v>P-BJ-AA0-007</v>
          </cell>
          <cell r="H34">
            <v>468115.37</v>
          </cell>
          <cell r="J34" t="str">
            <v>P-BJ-AA0-007</v>
          </cell>
          <cell r="K34">
            <v>1793976.8</v>
          </cell>
          <cell r="M34" t="str">
            <v>P-BJ-E00-002</v>
          </cell>
          <cell r="N34">
            <v>1359915.1399999997</v>
          </cell>
          <cell r="P34" t="str">
            <v>P-BJ-DB0-017</v>
          </cell>
          <cell r="Q34">
            <v>0.11581208999999999</v>
          </cell>
          <cell r="S34" t="str">
            <v>P-BJ-AA0-005</v>
          </cell>
          <cell r="T34">
            <v>6.9192787800000017</v>
          </cell>
          <cell r="V34" t="str">
            <v>P-BJ-AA0-007</v>
          </cell>
          <cell r="W34">
            <v>1405054.7399999998</v>
          </cell>
          <cell r="Y34" t="str">
            <v>P-BJ-D00-006</v>
          </cell>
          <cell r="Z34">
            <v>107320.63</v>
          </cell>
        </row>
        <row r="35">
          <cell r="A35" t="str">
            <v>P-CD-DB0-009</v>
          </cell>
          <cell r="B35">
            <v>0.52947679000000003</v>
          </cell>
          <cell r="D35" t="str">
            <v>P-BJ-AB0-005</v>
          </cell>
          <cell r="E35">
            <v>4993397.6700000009</v>
          </cell>
          <cell r="G35" t="str">
            <v>P-BJ-AB0-005</v>
          </cell>
          <cell r="H35">
            <v>3623425.63</v>
          </cell>
          <cell r="J35" t="str">
            <v>P-BJ-AAD-004</v>
          </cell>
          <cell r="K35">
            <v>456642.79</v>
          </cell>
          <cell r="M35" t="str">
            <v>P-BJ-FA0-004</v>
          </cell>
          <cell r="N35">
            <v>270300.47000000003</v>
          </cell>
          <cell r="P35" t="str">
            <v>P-BJ-E00-002</v>
          </cell>
          <cell r="Q35">
            <v>0.37892258000000001</v>
          </cell>
          <cell r="S35" t="str">
            <v>P-BJ-AA0-007</v>
          </cell>
          <cell r="T35">
            <v>3.0256094800000009</v>
          </cell>
          <cell r="V35" t="str">
            <v>P-BJ-AAD-004</v>
          </cell>
          <cell r="W35">
            <v>728392.48999999976</v>
          </cell>
          <cell r="Y35" t="str">
            <v>P-BJ-D00-007</v>
          </cell>
          <cell r="Z35">
            <v>181449.1</v>
          </cell>
        </row>
        <row r="36">
          <cell r="A36" t="str">
            <v>P-CD-DB0-010</v>
          </cell>
          <cell r="B36">
            <v>4.2697199999999998E-2</v>
          </cell>
          <cell r="D36" t="str">
            <v>P-BJ-D00-006</v>
          </cell>
          <cell r="E36">
            <v>7353888.9700000007</v>
          </cell>
          <cell r="G36" t="str">
            <v>P-BJ-D00-006</v>
          </cell>
          <cell r="H36">
            <v>3583844.6600000006</v>
          </cell>
          <cell r="J36" t="str">
            <v>P-BJ-AB0-005</v>
          </cell>
          <cell r="K36">
            <v>4299723.54</v>
          </cell>
          <cell r="M36" t="str">
            <v>P-BJ-K00-005</v>
          </cell>
          <cell r="N36">
            <v>4830000</v>
          </cell>
          <cell r="P36" t="str">
            <v>P-BJ-K00-006</v>
          </cell>
          <cell r="Q36">
            <v>3.4979740000000001</v>
          </cell>
          <cell r="S36" t="str">
            <v>P-BJ-AAD-004</v>
          </cell>
          <cell r="T36">
            <v>0.81741171000000001</v>
          </cell>
          <cell r="V36" t="str">
            <v>P-BJ-AAE-006</v>
          </cell>
          <cell r="W36">
            <v>162534.65</v>
          </cell>
          <cell r="Y36" t="str">
            <v>P-BJ-DB0-017</v>
          </cell>
          <cell r="Z36">
            <v>2991878.61</v>
          </cell>
        </row>
        <row r="37">
          <cell r="A37" t="str">
            <v>P-CD-E00-002</v>
          </cell>
          <cell r="B37">
            <v>2.7368230100000006</v>
          </cell>
          <cell r="D37" t="str">
            <v>P-BJ-DB0-013</v>
          </cell>
          <cell r="E37">
            <v>6484435.8500000006</v>
          </cell>
          <cell r="G37" t="str">
            <v>P-BJ-D00-007</v>
          </cell>
          <cell r="H37">
            <v>1110900.1099999999</v>
          </cell>
          <cell r="J37" t="str">
            <v>P-BJ-D00-006</v>
          </cell>
          <cell r="K37">
            <v>853351.15000000026</v>
          </cell>
          <cell r="M37" t="str">
            <v>P-BJ-K00-006</v>
          </cell>
          <cell r="N37">
            <v>1544303</v>
          </cell>
          <cell r="P37" t="str">
            <v>P-BJ-KZ0-001</v>
          </cell>
          <cell r="Q37">
            <v>5.0999999999999996</v>
          </cell>
          <cell r="S37" t="str">
            <v>P-BJ-D00-006</v>
          </cell>
          <cell r="T37">
            <v>0.81834920999999994</v>
          </cell>
          <cell r="V37" t="str">
            <v>P-BJ-D00-006</v>
          </cell>
          <cell r="W37">
            <v>249392.22999999998</v>
          </cell>
          <cell r="Y37" t="str">
            <v>P-BJ-DB0-020</v>
          </cell>
          <cell r="Z37">
            <v>288184.08</v>
          </cell>
        </row>
        <row r="38">
          <cell r="A38" t="str">
            <v>P-CD-EA0-004</v>
          </cell>
          <cell r="B38">
            <v>7.6610989500000013</v>
          </cell>
          <cell r="D38" t="str">
            <v>P-BJ-EAZ-003</v>
          </cell>
          <cell r="E38">
            <v>418075.71</v>
          </cell>
          <cell r="G38" t="str">
            <v>P-BJ-DB0-013</v>
          </cell>
          <cell r="H38">
            <v>2089042.0799999998</v>
          </cell>
          <cell r="J38" t="str">
            <v>P-BJ-D00-007</v>
          </cell>
          <cell r="K38">
            <v>3316461.5699999989</v>
          </cell>
          <cell r="M38" t="str">
            <v>P-BW-AAC-001</v>
          </cell>
          <cell r="N38">
            <v>4330381.16</v>
          </cell>
          <cell r="P38" t="str">
            <v>P-BW-BZ0-001</v>
          </cell>
          <cell r="Q38">
            <v>3.8812159999999998E-2</v>
          </cell>
          <cell r="S38" t="str">
            <v>P-BJ-D00-007</v>
          </cell>
          <cell r="T38">
            <v>0.62234992999999994</v>
          </cell>
          <cell r="V38" t="str">
            <v>P-BJ-D00-007</v>
          </cell>
          <cell r="W38">
            <v>401335.8</v>
          </cell>
          <cell r="Y38" t="str">
            <v>P-BJ-EBC-002</v>
          </cell>
          <cell r="Z38">
            <v>30715.19</v>
          </cell>
        </row>
        <row r="39">
          <cell r="A39" t="str">
            <v>P-CD-FA0-001</v>
          </cell>
          <cell r="B39">
            <v>4.1392228500000003</v>
          </cell>
          <cell r="D39" t="str">
            <v>P-BJ-EBZ-002</v>
          </cell>
          <cell r="E39">
            <v>28683.27</v>
          </cell>
          <cell r="G39" t="str">
            <v>P-BJ-E00-002</v>
          </cell>
          <cell r="H39">
            <v>208309.13</v>
          </cell>
          <cell r="J39" t="str">
            <v>P-BJ-E00-002</v>
          </cell>
          <cell r="K39">
            <v>2321971.3200000003</v>
          </cell>
          <cell r="M39" t="str">
            <v>P-BW-BZ0-001</v>
          </cell>
          <cell r="N39">
            <v>68048.86</v>
          </cell>
          <cell r="P39" t="str">
            <v>P-BW-HAA-004</v>
          </cell>
          <cell r="Q39">
            <v>29.370497190000002</v>
          </cell>
          <cell r="S39" t="str">
            <v>P-BJ-DB0-017</v>
          </cell>
          <cell r="T39">
            <v>0.16197745</v>
          </cell>
          <cell r="V39" t="str">
            <v>P-BJ-DB0-017</v>
          </cell>
          <cell r="W39">
            <v>12477435.559999999</v>
          </cell>
          <cell r="Y39" t="str">
            <v>P-BJ-FA0-004</v>
          </cell>
          <cell r="Z39">
            <v>227017.81000000003</v>
          </cell>
        </row>
        <row r="40">
          <cell r="A40" t="str">
            <v>P-CD-FA0-003</v>
          </cell>
          <cell r="B40">
            <v>0.49812109999999998</v>
          </cell>
          <cell r="D40" t="str">
            <v>P-BJ-KA0-011</v>
          </cell>
          <cell r="E40">
            <v>429208.92999999993</v>
          </cell>
          <cell r="G40" t="str">
            <v>P-BJ-EBZ-002</v>
          </cell>
          <cell r="H40">
            <v>103812.08000000002</v>
          </cell>
          <cell r="J40" t="str">
            <v>P-BJ-K00-005</v>
          </cell>
          <cell r="K40">
            <v>2170000</v>
          </cell>
          <cell r="M40" t="str">
            <v>P-BW-HB0-004</v>
          </cell>
          <cell r="N40">
            <v>20537.440000000002</v>
          </cell>
          <cell r="P40" t="str">
            <v>P-CD-A00-007</v>
          </cell>
          <cell r="Q40">
            <v>0.10623907</v>
          </cell>
          <cell r="S40" t="str">
            <v>P-BJ-E00-002</v>
          </cell>
          <cell r="T40">
            <v>0.50073590999999995</v>
          </cell>
          <cell r="V40" t="str">
            <v>P-BJ-DB0-020</v>
          </cell>
          <cell r="W40">
            <v>1303281.1600000001</v>
          </cell>
          <cell r="Y40" t="str">
            <v>P-BJ-FA0-007</v>
          </cell>
          <cell r="Z40">
            <v>3055652.98</v>
          </cell>
        </row>
        <row r="41">
          <cell r="A41" t="str">
            <v>P-CD-IZ0-002</v>
          </cell>
          <cell r="B41">
            <v>5.7502500000000002E-3</v>
          </cell>
          <cell r="D41" t="str">
            <v>P-BW-AAC-001</v>
          </cell>
          <cell r="E41">
            <v>3332712.4800000004</v>
          </cell>
          <cell r="G41" t="str">
            <v>P-BJ-FZ0-001</v>
          </cell>
          <cell r="H41">
            <v>19920000</v>
          </cell>
          <cell r="J41" t="str">
            <v>P-BW-AAC-001</v>
          </cell>
          <cell r="K41">
            <v>3823110.3400000003</v>
          </cell>
          <cell r="M41" t="str">
            <v>P-CD-AA0-009</v>
          </cell>
          <cell r="N41">
            <v>455211.31</v>
          </cell>
          <cell r="P41" t="str">
            <v>P-CD-AA0-009</v>
          </cell>
          <cell r="Q41">
            <v>0.27510634</v>
          </cell>
          <cell r="S41" t="str">
            <v>P-BJ-EBC-002</v>
          </cell>
          <cell r="T41">
            <v>9.6243379999999989E-2</v>
          </cell>
          <cell r="V41" t="str">
            <v>P-BJ-E00-002</v>
          </cell>
          <cell r="W41">
            <v>112444.48</v>
          </cell>
          <cell r="Y41" t="str">
            <v>P-BW-AA0-011</v>
          </cell>
          <cell r="Z41">
            <v>69129.22</v>
          </cell>
        </row>
        <row r="42">
          <cell r="A42" t="str">
            <v>P-CD-K00-009</v>
          </cell>
          <cell r="B42">
            <v>1.40907088</v>
          </cell>
          <cell r="D42" t="str">
            <v>P-BW-IAZ-001</v>
          </cell>
          <cell r="E42">
            <v>131393.96</v>
          </cell>
          <cell r="G42" t="str">
            <v>P-BW-AAC-001</v>
          </cell>
          <cell r="H42">
            <v>3261891.9800000004</v>
          </cell>
          <cell r="J42" t="str">
            <v>P-CD-AA0-009</v>
          </cell>
          <cell r="K42">
            <v>37327.07</v>
          </cell>
          <cell r="M42" t="str">
            <v>P-CD-AAD-003</v>
          </cell>
          <cell r="N42">
            <v>1208939.73</v>
          </cell>
          <cell r="P42" t="str">
            <v>P-CD-AAD-003</v>
          </cell>
          <cell r="Q42">
            <v>1.2140009500000002</v>
          </cell>
          <cell r="S42" t="str">
            <v>P-BJ-FA0-004</v>
          </cell>
          <cell r="T42">
            <v>0.37579814</v>
          </cell>
          <cell r="V42" t="str">
            <v>P-BJ-EBC-002</v>
          </cell>
          <cell r="W42">
            <v>7106605.2599999988</v>
          </cell>
          <cell r="Y42" t="str">
            <v>P-BW-KF0-003</v>
          </cell>
          <cell r="Z42">
            <v>3902.73</v>
          </cell>
        </row>
        <row r="43">
          <cell r="A43" t="str">
            <v>P-CD-KF0-001</v>
          </cell>
          <cell r="B43">
            <v>4.6842861599999992</v>
          </cell>
          <cell r="D43" t="str">
            <v>P-CD-A00-005</v>
          </cell>
          <cell r="E43">
            <v>621597.24</v>
          </cell>
          <cell r="G43" t="str">
            <v>P-BW-HB0-004</v>
          </cell>
          <cell r="H43">
            <v>115849.52</v>
          </cell>
          <cell r="J43" t="str">
            <v>P-CD-AAD-003</v>
          </cell>
          <cell r="K43">
            <v>2397863.86</v>
          </cell>
          <cell r="M43" t="str">
            <v>P-CD-AB0-001</v>
          </cell>
          <cell r="N43">
            <v>2303391.42</v>
          </cell>
          <cell r="P43" t="str">
            <v>P-CD-AB0-001</v>
          </cell>
          <cell r="Q43">
            <v>1.2539178599999998</v>
          </cell>
          <cell r="S43" t="str">
            <v>P-BJ-FA0-007</v>
          </cell>
          <cell r="T43">
            <v>0.88330481999999999</v>
          </cell>
          <cell r="V43" t="str">
            <v>P-BJ-FA0-004</v>
          </cell>
          <cell r="W43">
            <v>1433240.2900000003</v>
          </cell>
          <cell r="Y43" t="str">
            <v>P-CD-A00-007</v>
          </cell>
          <cell r="Z43">
            <v>325866.40000000002</v>
          </cell>
        </row>
        <row r="44">
          <cell r="A44" t="str">
            <v>P-CD-KZ0-004</v>
          </cell>
          <cell r="B44">
            <v>6.4862078500000004</v>
          </cell>
          <cell r="D44" t="str">
            <v>P-CD-AAD-003</v>
          </cell>
          <cell r="E44">
            <v>1382224.0399999998</v>
          </cell>
          <cell r="G44" t="str">
            <v>P-CD-A00-005</v>
          </cell>
          <cell r="H44">
            <v>159031.90999999997</v>
          </cell>
          <cell r="J44" t="str">
            <v>P-CD-AAG-001</v>
          </cell>
          <cell r="K44">
            <v>149168.51</v>
          </cell>
          <cell r="M44" t="str">
            <v>P-CD-AB0-006</v>
          </cell>
          <cell r="N44">
            <v>1368444.37</v>
          </cell>
          <cell r="P44" t="str">
            <v>P-CD-AB0-006</v>
          </cell>
          <cell r="Q44">
            <v>0.66889045000000003</v>
          </cell>
          <cell r="S44" t="str">
            <v>P-BW-BZ0-001</v>
          </cell>
          <cell r="T44">
            <v>3.572475E-2</v>
          </cell>
          <cell r="V44" t="str">
            <v>P-BJ-FA0-007</v>
          </cell>
          <cell r="W44">
            <v>6964614.3000000007</v>
          </cell>
          <cell r="Y44" t="str">
            <v>P-CD-AAD-003</v>
          </cell>
          <cell r="Z44">
            <v>1376524.54</v>
          </cell>
        </row>
        <row r="45">
          <cell r="A45" t="str">
            <v>P-CF-E00-001</v>
          </cell>
          <cell r="B45">
            <v>9.1570499999999999E-3</v>
          </cell>
          <cell r="D45" t="str">
            <v>P-CD-AB0-001</v>
          </cell>
          <cell r="E45">
            <v>12152552.27</v>
          </cell>
          <cell r="G45" t="str">
            <v>P-CD-AA0-009</v>
          </cell>
          <cell r="H45">
            <v>84722.76</v>
          </cell>
          <cell r="J45" t="str">
            <v>P-CD-AB0-001</v>
          </cell>
          <cell r="K45">
            <v>5984414.3400000026</v>
          </cell>
          <cell r="M45" t="str">
            <v>P-CD-DA0-001</v>
          </cell>
          <cell r="N45">
            <v>4675046.3099999996</v>
          </cell>
          <cell r="P45" t="str">
            <v>P-CD-AB0-007</v>
          </cell>
          <cell r="Q45">
            <v>0.21713326000000002</v>
          </cell>
          <cell r="S45" t="str">
            <v>P-BW-HAA-004</v>
          </cell>
          <cell r="T45">
            <v>27.664573300000001</v>
          </cell>
          <cell r="V45" t="str">
            <v>P-BW-BZ0-001</v>
          </cell>
          <cell r="W45">
            <v>127777.83</v>
          </cell>
          <cell r="Y45" t="str">
            <v>P-CD-AB0-006</v>
          </cell>
          <cell r="Z45">
            <v>959431.15</v>
          </cell>
        </row>
        <row r="46">
          <cell r="A46" t="str">
            <v>P-CF-E00-005</v>
          </cell>
          <cell r="B46">
            <v>0.52362691000000006</v>
          </cell>
          <cell r="D46" t="str">
            <v>P-CD-B00-001</v>
          </cell>
          <cell r="E46">
            <v>4572066.37</v>
          </cell>
          <cell r="G46" t="str">
            <v>P-CD-AAD-003</v>
          </cell>
          <cell r="H46">
            <v>712335.51</v>
          </cell>
          <cell r="J46" t="str">
            <v>P-CD-AB0-006</v>
          </cell>
          <cell r="K46">
            <v>390155.77</v>
          </cell>
          <cell r="M46" t="str">
            <v>P-CD-DB0-002</v>
          </cell>
          <cell r="N46">
            <v>1885864.8</v>
          </cell>
          <cell r="P46" t="str">
            <v>P-CD-DA0-001</v>
          </cell>
          <cell r="Q46">
            <v>2.418493E-2</v>
          </cell>
          <cell r="S46" t="str">
            <v>P-BW-HB0-004</v>
          </cell>
          <cell r="T46">
            <v>5.452738E-2</v>
          </cell>
          <cell r="V46" t="str">
            <v>P-BW-HB0-004</v>
          </cell>
          <cell r="W46">
            <v>2442.41</v>
          </cell>
          <cell r="Y46" t="str">
            <v>P-CD-AB0-007</v>
          </cell>
          <cell r="Z46">
            <v>1478394.1800000002</v>
          </cell>
        </row>
        <row r="47">
          <cell r="A47" t="str">
            <v>P-CF-KF0-001</v>
          </cell>
          <cell r="B47">
            <v>0.74949014000000003</v>
          </cell>
          <cell r="D47" t="str">
            <v>P-CD-B00-002</v>
          </cell>
          <cell r="E47">
            <v>4581358.95</v>
          </cell>
          <cell r="G47" t="str">
            <v>P-CD-AB0-001</v>
          </cell>
          <cell r="H47">
            <v>13219717.100000001</v>
          </cell>
          <cell r="J47" t="str">
            <v>P-CD-C00-037</v>
          </cell>
          <cell r="K47">
            <v>90243.55</v>
          </cell>
          <cell r="M47" t="str">
            <v>P-CD-DB0-008</v>
          </cell>
          <cell r="N47">
            <v>1679147.3399999999</v>
          </cell>
          <cell r="P47" t="str">
            <v>P-CD-DA0-003</v>
          </cell>
          <cell r="Q47">
            <v>5.8698439499999999</v>
          </cell>
          <cell r="S47" t="str">
            <v>P-CD-A00-007</v>
          </cell>
          <cell r="T47">
            <v>4.2429390000000004E-2</v>
          </cell>
          <cell r="V47" t="str">
            <v>P-BW-K00-004</v>
          </cell>
          <cell r="W47">
            <v>99244438.329999998</v>
          </cell>
          <cell r="Y47" t="str">
            <v>P-CD-D00-006</v>
          </cell>
          <cell r="Z47">
            <v>449776.53</v>
          </cell>
        </row>
        <row r="48">
          <cell r="A48" t="str">
            <v>P-CF-KZ0-003</v>
          </cell>
          <cell r="B48">
            <v>5</v>
          </cell>
          <cell r="D48" t="str">
            <v>P-CD-C00-037</v>
          </cell>
          <cell r="E48">
            <v>157658.84</v>
          </cell>
          <cell r="G48" t="str">
            <v>P-CD-C00-037</v>
          </cell>
          <cell r="H48">
            <v>158343.37</v>
          </cell>
          <cell r="J48" t="str">
            <v>P-CD-DA0-001</v>
          </cell>
          <cell r="K48">
            <v>2260158.3899999997</v>
          </cell>
          <cell r="M48" t="str">
            <v>P-CD-DB0-009</v>
          </cell>
          <cell r="N48">
            <v>15123330.159999998</v>
          </cell>
          <cell r="P48" t="str">
            <v>P-CD-DB0-002</v>
          </cell>
          <cell r="Q48">
            <v>0.50423843000000002</v>
          </cell>
          <cell r="S48" t="str">
            <v>P-CD-AA0-009</v>
          </cell>
          <cell r="T48">
            <v>0.4622946</v>
          </cell>
          <cell r="V48" t="str">
            <v>P-CD-A00-007</v>
          </cell>
          <cell r="W48">
            <v>693749.86</v>
          </cell>
          <cell r="Y48" t="str">
            <v>P-CD-DA0-003</v>
          </cell>
          <cell r="Z48">
            <v>3844981.5</v>
          </cell>
        </row>
        <row r="49">
          <cell r="A49" t="str">
            <v>P-CG-E00-002</v>
          </cell>
          <cell r="B49">
            <v>1.6542300699999999</v>
          </cell>
          <cell r="D49" t="str">
            <v>P-CD-DA0-001</v>
          </cell>
          <cell r="E49">
            <v>9701390.700000003</v>
          </cell>
          <cell r="G49" t="str">
            <v>P-CD-DA0-001</v>
          </cell>
          <cell r="H49">
            <v>4991909.87</v>
          </cell>
          <cell r="J49" t="str">
            <v>P-CD-DB0-002</v>
          </cell>
          <cell r="K49">
            <v>9527230.0300000012</v>
          </cell>
          <cell r="M49" t="str">
            <v>P-CD-DB0-010</v>
          </cell>
          <cell r="N49">
            <v>11633944.390000002</v>
          </cell>
          <cell r="P49" t="str">
            <v>P-CD-DB0-008</v>
          </cell>
          <cell r="Q49">
            <v>1.0686472699999998</v>
          </cell>
          <cell r="S49" t="str">
            <v>P-CD-AAD-003</v>
          </cell>
          <cell r="T49">
            <v>3.55023387</v>
          </cell>
          <cell r="V49" t="str">
            <v>P-CD-AA0-009</v>
          </cell>
          <cell r="W49">
            <v>206029.85</v>
          </cell>
          <cell r="Y49" t="str">
            <v>P-CD-DB0-008</v>
          </cell>
          <cell r="Z49">
            <v>391634.34</v>
          </cell>
        </row>
        <row r="50">
          <cell r="A50" t="str">
            <v>P-CG-FA0-001</v>
          </cell>
          <cell r="B50">
            <v>0.20296223000000002</v>
          </cell>
          <cell r="D50" t="str">
            <v>P-CD-DB0-002</v>
          </cell>
          <cell r="E50">
            <v>17971239.909999996</v>
          </cell>
          <cell r="G50" t="str">
            <v>P-CD-DB0-002</v>
          </cell>
          <cell r="H50">
            <v>3897864.9</v>
          </cell>
          <cell r="J50" t="str">
            <v>P-CD-DB0-008</v>
          </cell>
          <cell r="K50">
            <v>1440232.51</v>
          </cell>
          <cell r="M50" t="str">
            <v>P-CD-E00-002</v>
          </cell>
          <cell r="N50">
            <v>10680268.039999999</v>
          </cell>
          <cell r="P50" t="str">
            <v>P-CD-DB0-009</v>
          </cell>
          <cell r="Q50">
            <v>16.340638030000001</v>
          </cell>
          <cell r="S50" t="str">
            <v>P-CD-AB0-001</v>
          </cell>
          <cell r="T50">
            <v>1.388985E-2</v>
          </cell>
          <cell r="V50" t="str">
            <v>P-CD-AA0-019</v>
          </cell>
          <cell r="W50">
            <v>241490.67</v>
          </cell>
          <cell r="Y50" t="str">
            <v>P-CD-DB0-009</v>
          </cell>
          <cell r="Z50">
            <v>3816778.89</v>
          </cell>
        </row>
        <row r="51">
          <cell r="A51" t="str">
            <v>P-CG-KF0-001</v>
          </cell>
          <cell r="B51">
            <v>0.38938987999999997</v>
          </cell>
          <cell r="D51" t="str">
            <v>P-CD-E00-002</v>
          </cell>
          <cell r="E51">
            <v>8688801.0800000001</v>
          </cell>
          <cell r="G51" t="str">
            <v>P-CD-DB0-008</v>
          </cell>
          <cell r="H51">
            <v>596979.29</v>
          </cell>
          <cell r="J51" t="str">
            <v>P-CD-DB0-009</v>
          </cell>
          <cell r="K51">
            <v>4489356.919999999</v>
          </cell>
          <cell r="M51" t="str">
            <v>P-CD-EAZ-002</v>
          </cell>
          <cell r="N51">
            <v>322515.73</v>
          </cell>
          <cell r="P51" t="str">
            <v>P-CD-DB0-010</v>
          </cell>
          <cell r="Q51">
            <v>7.6349233700000019</v>
          </cell>
          <cell r="S51" t="str">
            <v>P-CD-AB0-006</v>
          </cell>
          <cell r="T51">
            <v>3.2449463299999999</v>
          </cell>
          <cell r="V51" t="str">
            <v>P-CD-AAD-003</v>
          </cell>
          <cell r="W51">
            <v>3691609.3099999996</v>
          </cell>
          <cell r="Y51" t="str">
            <v>P-CD-DB0-010</v>
          </cell>
          <cell r="Z51">
            <v>4986896.67</v>
          </cell>
        </row>
        <row r="52">
          <cell r="A52" t="str">
            <v>P-CI-AA0-019</v>
          </cell>
          <cell r="B52">
            <v>2.6178330400000012</v>
          </cell>
          <cell r="D52" t="str">
            <v>P-CD-EAZ-002</v>
          </cell>
          <cell r="E52">
            <v>120530.65</v>
          </cell>
          <cell r="G52" t="str">
            <v>P-CD-DB0-009</v>
          </cell>
          <cell r="H52">
            <v>9407293.5</v>
          </cell>
          <cell r="J52" t="str">
            <v>P-CD-DB0-010</v>
          </cell>
          <cell r="K52">
            <v>9098300.5599999987</v>
          </cell>
          <cell r="M52" t="str">
            <v>P-CD-FA0-001</v>
          </cell>
          <cell r="N52">
            <v>755827.82000000007</v>
          </cell>
          <cell r="P52" t="str">
            <v>P-CD-E00-002</v>
          </cell>
          <cell r="Q52">
            <v>9.6362144699999952</v>
          </cell>
          <cell r="S52" t="str">
            <v>P-CD-AB0-007</v>
          </cell>
          <cell r="T52">
            <v>0.67884703000000002</v>
          </cell>
          <cell r="V52" t="str">
            <v>P-CD-AB0-006</v>
          </cell>
          <cell r="W52">
            <v>2691861.8999999994</v>
          </cell>
          <cell r="Y52" t="str">
            <v>P-CD-DB0-012</v>
          </cell>
          <cell r="Z52">
            <v>5539671.7599999998</v>
          </cell>
        </row>
        <row r="53">
          <cell r="A53" t="str">
            <v>P-CI-AAA-001</v>
          </cell>
          <cell r="B53">
            <v>43.303122370000004</v>
          </cell>
          <cell r="D53" t="str">
            <v>P-CD-FA0-001</v>
          </cell>
          <cell r="E53">
            <v>4849900.2800000012</v>
          </cell>
          <cell r="G53" t="str">
            <v>P-CD-DB0-010</v>
          </cell>
          <cell r="H53">
            <v>7497028.9900000002</v>
          </cell>
          <cell r="J53" t="str">
            <v>P-CD-E00-002</v>
          </cell>
          <cell r="K53">
            <v>10300808.080000002</v>
          </cell>
          <cell r="M53" t="str">
            <v>P-CD-FA0-003</v>
          </cell>
          <cell r="N53">
            <v>1807010.7900000003</v>
          </cell>
          <cell r="P53" t="str">
            <v>P-CD-EAZ-002</v>
          </cell>
          <cell r="Q53">
            <v>0.23237073000000003</v>
          </cell>
          <cell r="S53" t="str">
            <v>P-CD-DA0-003</v>
          </cell>
          <cell r="T53">
            <v>7.24504021</v>
          </cell>
          <cell r="V53" t="str">
            <v>P-CD-AB0-007</v>
          </cell>
          <cell r="W53">
            <v>8524487.4499999993</v>
          </cell>
          <cell r="Y53" t="str">
            <v>P-CD-E00-002</v>
          </cell>
          <cell r="Z53">
            <v>6984849.4199999962</v>
          </cell>
        </row>
        <row r="54">
          <cell r="A54" t="str">
            <v>P-CI-E00-002</v>
          </cell>
          <cell r="B54">
            <v>5.6839440299999993</v>
          </cell>
          <cell r="D54" t="str">
            <v>P-CD-FA0-003</v>
          </cell>
          <cell r="E54">
            <v>6832391.0800000001</v>
          </cell>
          <cell r="G54" t="str">
            <v>P-CD-E00-002</v>
          </cell>
          <cell r="H54">
            <v>8352811.7400000021</v>
          </cell>
          <cell r="J54" t="str">
            <v>P-CD-EAZ-002</v>
          </cell>
          <cell r="K54">
            <v>375528.58999999997</v>
          </cell>
          <cell r="M54" t="str">
            <v>P-CD-FA0-005</v>
          </cell>
          <cell r="N54">
            <v>41319.01</v>
          </cell>
          <cell r="P54" t="str">
            <v>P-CD-FA0-003</v>
          </cell>
          <cell r="Q54">
            <v>2.6473562899999994</v>
          </cell>
          <cell r="S54" t="str">
            <v>P-CD-DB0-002</v>
          </cell>
          <cell r="T54">
            <v>8.5557000000000012E-3</v>
          </cell>
          <cell r="V54" t="str">
            <v>P-CD-DA0-003</v>
          </cell>
          <cell r="W54">
            <v>7345765.2100000009</v>
          </cell>
          <cell r="Y54" t="str">
            <v>P-CD-E00-006</v>
          </cell>
          <cell r="Z54">
            <v>277562.43</v>
          </cell>
        </row>
        <row r="55">
          <cell r="A55" t="str">
            <v>P-CI-FA0-004</v>
          </cell>
          <cell r="B55">
            <v>5.7996588300000003</v>
          </cell>
          <cell r="D55" t="str">
            <v>P-CD-FA0-005</v>
          </cell>
          <cell r="E55">
            <v>204699.62</v>
          </cell>
          <cell r="G55" t="str">
            <v>P-CD-FA0-001</v>
          </cell>
          <cell r="H55">
            <v>6120782.7400000002</v>
          </cell>
          <cell r="J55" t="str">
            <v>P-CD-FA0-001</v>
          </cell>
          <cell r="K55">
            <v>2900965.27</v>
          </cell>
          <cell r="M55" t="str">
            <v>P-CD-FA0-011</v>
          </cell>
          <cell r="N55">
            <v>133265</v>
          </cell>
          <cell r="P55" t="str">
            <v>P-CD-FA0-011</v>
          </cell>
          <cell r="Q55">
            <v>2.1206430000000002E-2</v>
          </cell>
          <cell r="S55" t="str">
            <v>P-CD-DB0-008</v>
          </cell>
          <cell r="T55">
            <v>3.4348333700000002</v>
          </cell>
          <cell r="V55" t="str">
            <v>P-CD-DB0-008</v>
          </cell>
          <cell r="W55">
            <v>2822336.7500000014</v>
          </cell>
          <cell r="Y55" t="str">
            <v>P-CD-EAZ-002</v>
          </cell>
          <cell r="Z55">
            <v>182055.14</v>
          </cell>
        </row>
        <row r="56">
          <cell r="A56" t="str">
            <v>P-CI-FA0-005</v>
          </cell>
          <cell r="B56">
            <v>15.214979270000001</v>
          </cell>
          <cell r="D56" t="str">
            <v>P-CD-FA0-009</v>
          </cell>
          <cell r="E56">
            <v>60562.12</v>
          </cell>
          <cell r="G56" t="str">
            <v>P-CD-FA0-003</v>
          </cell>
          <cell r="H56">
            <v>7917339.6400000006</v>
          </cell>
          <cell r="J56" t="str">
            <v>P-CD-FA0-003</v>
          </cell>
          <cell r="K56">
            <v>12564182.419999998</v>
          </cell>
          <cell r="M56" t="str">
            <v>P-CD-HAB-005</v>
          </cell>
          <cell r="N56">
            <v>5449908.0800000001</v>
          </cell>
          <cell r="P56" t="str">
            <v>P-CD-I00-010</v>
          </cell>
          <cell r="Q56">
            <v>1.2352932100000003</v>
          </cell>
          <cell r="S56" t="str">
            <v>P-CD-DB0-009</v>
          </cell>
          <cell r="T56">
            <v>12.357156920000001</v>
          </cell>
          <cell r="V56" t="str">
            <v>P-CD-DB0-009</v>
          </cell>
          <cell r="W56">
            <v>3722191.6000000015</v>
          </cell>
          <cell r="Y56" t="str">
            <v>P-CD-FA0-011</v>
          </cell>
          <cell r="Z56">
            <v>192345.01</v>
          </cell>
        </row>
        <row r="57">
          <cell r="A57" t="str">
            <v>P-CI-IZ0-004</v>
          </cell>
          <cell r="B57">
            <v>5.6500011199999998</v>
          </cell>
          <cell r="D57" t="str">
            <v>P-CD-K00-008</v>
          </cell>
          <cell r="E57">
            <v>681686.52</v>
          </cell>
          <cell r="G57" t="str">
            <v>P-CD-FA0-005</v>
          </cell>
          <cell r="H57">
            <v>71240.180000000008</v>
          </cell>
          <cell r="J57" t="str">
            <v>P-CD-FA0-005</v>
          </cell>
          <cell r="K57">
            <v>11506.47</v>
          </cell>
          <cell r="M57" t="str">
            <v>P-CD-I00-010</v>
          </cell>
          <cell r="N57">
            <v>634354.5</v>
          </cell>
          <cell r="P57" t="str">
            <v>P-CD-I00-012</v>
          </cell>
          <cell r="Q57">
            <v>0.45978928999999996</v>
          </cell>
          <cell r="S57" t="str">
            <v>P-CD-DB0-010</v>
          </cell>
          <cell r="T57">
            <v>3.33229058</v>
          </cell>
          <cell r="V57" t="str">
            <v>P-CD-DB0-010</v>
          </cell>
          <cell r="W57">
            <v>4158572.6199999996</v>
          </cell>
          <cell r="Y57" t="str">
            <v>P-CD-I00-010</v>
          </cell>
          <cell r="Z57">
            <v>5063038.7899999991</v>
          </cell>
        </row>
        <row r="58">
          <cell r="A58" t="str">
            <v>P-CM-AB0-004</v>
          </cell>
          <cell r="B58">
            <v>0.71644618000000004</v>
          </cell>
          <cell r="D58" t="str">
            <v>P-CD-K00-009</v>
          </cell>
          <cell r="E58">
            <v>4953604.6400000015</v>
          </cell>
          <cell r="G58" t="str">
            <v>P-CD-FA0-011</v>
          </cell>
          <cell r="H58">
            <v>153732.42000000001</v>
          </cell>
          <cell r="J58" t="str">
            <v>P-CD-FA0-011</v>
          </cell>
          <cell r="K58">
            <v>108826.08</v>
          </cell>
          <cell r="M58" t="str">
            <v>P-CD-I00-012</v>
          </cell>
          <cell r="N58">
            <v>461804.47</v>
          </cell>
          <cell r="P58" t="str">
            <v>P-CD-I00-013</v>
          </cell>
          <cell r="Q58">
            <v>0.30140134000000002</v>
          </cell>
          <cell r="S58" t="str">
            <v>P-CD-DB0-012</v>
          </cell>
          <cell r="T58">
            <v>5.4195311799999999</v>
          </cell>
          <cell r="V58" t="str">
            <v>P-CD-DB0-012</v>
          </cell>
          <cell r="W58">
            <v>4416464.2299999995</v>
          </cell>
          <cell r="Y58" t="str">
            <v>P-CD-I00-013</v>
          </cell>
          <cell r="Z58">
            <v>126739.44999999998</v>
          </cell>
        </row>
        <row r="59">
          <cell r="A59" t="str">
            <v>P-CM-D00-004</v>
          </cell>
          <cell r="B59">
            <v>8.5762574199999992</v>
          </cell>
          <cell r="D59" t="str">
            <v>P-CD-KB0-001</v>
          </cell>
          <cell r="E59">
            <v>6891672.1800000006</v>
          </cell>
          <cell r="G59" t="str">
            <v>P-CD-K00-008</v>
          </cell>
          <cell r="H59">
            <v>391789.81</v>
          </cell>
          <cell r="J59" t="str">
            <v>P-CD-K00-009</v>
          </cell>
          <cell r="K59">
            <v>1818801.16</v>
          </cell>
          <cell r="M59" t="str">
            <v>P-CD-K00-009</v>
          </cell>
          <cell r="N59">
            <v>969335.22</v>
          </cell>
          <cell r="P59" t="str">
            <v>P-CD-K00-009</v>
          </cell>
          <cell r="Q59">
            <v>2.1971690000000002E-2</v>
          </cell>
          <cell r="S59" t="str">
            <v>P-CD-E00-002</v>
          </cell>
          <cell r="T59">
            <v>11.188300089999997</v>
          </cell>
          <cell r="V59" t="str">
            <v>P-CD-E00-002</v>
          </cell>
          <cell r="W59">
            <v>17816379.329999998</v>
          </cell>
          <cell r="Y59" t="str">
            <v>P-CD-KB0-001</v>
          </cell>
          <cell r="Z59">
            <v>1617170.2</v>
          </cell>
        </row>
        <row r="60">
          <cell r="A60" t="str">
            <v>P-CM-DB0-010</v>
          </cell>
          <cell r="B60">
            <v>0.30629833000000006</v>
          </cell>
          <cell r="D60" t="str">
            <v>P-CD-KF0-001</v>
          </cell>
          <cell r="E60">
            <v>1774290.0999999999</v>
          </cell>
          <cell r="G60" t="str">
            <v>P-CD-K00-009</v>
          </cell>
          <cell r="H60">
            <v>1492645.53</v>
          </cell>
          <cell r="J60" t="str">
            <v>P-CD-KF0-007</v>
          </cell>
          <cell r="K60">
            <v>1634328.9799999997</v>
          </cell>
          <cell r="M60" t="str">
            <v>P-CD-KB0-001</v>
          </cell>
          <cell r="N60">
            <v>5034878.83</v>
          </cell>
          <cell r="P60" t="str">
            <v>P-CD-K00-012</v>
          </cell>
          <cell r="Q60">
            <v>50</v>
          </cell>
          <cell r="S60" t="str">
            <v>P-CD-EAZ-002</v>
          </cell>
          <cell r="T60">
            <v>0.20762772000000002</v>
          </cell>
          <cell r="V60" t="str">
            <v>P-CD-FA0-011</v>
          </cell>
          <cell r="W60">
            <v>210590.15</v>
          </cell>
          <cell r="Y60" t="str">
            <v>P-CD-KF0-007</v>
          </cell>
          <cell r="Z60">
            <v>18874.969999999998</v>
          </cell>
        </row>
        <row r="61">
          <cell r="A61" t="str">
            <v>P-CM-DB0-011</v>
          </cell>
          <cell r="B61">
            <v>0.93572294</v>
          </cell>
          <cell r="D61" t="str">
            <v>P-CD-KF0-007</v>
          </cell>
          <cell r="E61">
            <v>422076.39</v>
          </cell>
          <cell r="G61" t="str">
            <v>P-CD-KB0-001</v>
          </cell>
          <cell r="H61">
            <v>13668144.379999999</v>
          </cell>
          <cell r="J61" t="str">
            <v>P-CD-KF0-009</v>
          </cell>
          <cell r="K61">
            <v>294260.15000000002</v>
          </cell>
          <cell r="M61" t="str">
            <v>P-CD-KF0-007</v>
          </cell>
          <cell r="N61">
            <v>620206.64</v>
          </cell>
          <cell r="P61" t="str">
            <v>P-CD-KB0-001</v>
          </cell>
          <cell r="Q61">
            <v>1.6201408500000001</v>
          </cell>
          <cell r="S61" t="str">
            <v>P-CD-FA0-003</v>
          </cell>
          <cell r="T61">
            <v>0.24211938</v>
          </cell>
          <cell r="V61" t="str">
            <v>P-CD-HAB-005</v>
          </cell>
          <cell r="W61">
            <v>5822574.5099999998</v>
          </cell>
          <cell r="Y61" t="str">
            <v>P-CD-KF0-009</v>
          </cell>
          <cell r="Z61">
            <v>109843.35</v>
          </cell>
        </row>
        <row r="62">
          <cell r="A62" t="str">
            <v>P-CM-E00-002</v>
          </cell>
          <cell r="B62">
            <v>5.0679052699999998</v>
          </cell>
          <cell r="D62" t="str">
            <v>P-CD-KZ0-004</v>
          </cell>
          <cell r="E62">
            <v>3005545.1599999997</v>
          </cell>
          <cell r="G62" t="str">
            <v>P-CD-KF0-001</v>
          </cell>
          <cell r="H62">
            <v>860169.62999999989</v>
          </cell>
          <cell r="J62" t="str">
            <v>P-CF-AA0-011</v>
          </cell>
          <cell r="K62">
            <v>72558.59</v>
          </cell>
          <cell r="M62" t="str">
            <v>P-CD-KF0-009</v>
          </cell>
          <cell r="N62">
            <v>3006528.13</v>
          </cell>
          <cell r="P62" t="str">
            <v>P-CD-KF0-007</v>
          </cell>
          <cell r="Q62">
            <v>4.1040313299999998</v>
          </cell>
          <cell r="S62" t="str">
            <v>P-CD-FA0-011</v>
          </cell>
          <cell r="T62">
            <v>0.28228145000000004</v>
          </cell>
          <cell r="V62" t="str">
            <v>P-CD-I00-010</v>
          </cell>
          <cell r="W62">
            <v>5520705.9200000009</v>
          </cell>
          <cell r="Y62" t="str">
            <v>P-CD-KF0-012</v>
          </cell>
          <cell r="Z62">
            <v>70652.03</v>
          </cell>
        </row>
        <row r="63">
          <cell r="A63" t="str">
            <v>P-CM-E00-006</v>
          </cell>
          <cell r="B63">
            <v>2.0781031999999997</v>
          </cell>
          <cell r="D63" t="str">
            <v>P-CF-E00-005</v>
          </cell>
          <cell r="E63">
            <v>1130184.3500000001</v>
          </cell>
          <cell r="G63" t="str">
            <v>P-CD-KF0-007</v>
          </cell>
          <cell r="H63">
            <v>237787.07</v>
          </cell>
          <cell r="J63" t="str">
            <v>P-CF-E00-005</v>
          </cell>
          <cell r="K63">
            <v>1995147.3599999999</v>
          </cell>
          <cell r="M63" t="str">
            <v>P-CD-KF0-010</v>
          </cell>
          <cell r="N63">
            <v>244974.28</v>
          </cell>
          <cell r="P63" t="str">
            <v>P-CD-KF0-009</v>
          </cell>
          <cell r="Q63">
            <v>6.2648353400000003</v>
          </cell>
          <cell r="S63" t="str">
            <v>P-CD-I00-010</v>
          </cell>
          <cell r="T63">
            <v>5.1287440100000001</v>
          </cell>
          <cell r="V63" t="str">
            <v>P-CD-I00-013</v>
          </cell>
          <cell r="W63">
            <v>92507.75</v>
          </cell>
          <cell r="Y63" t="str">
            <v>P-CF-A00-003</v>
          </cell>
          <cell r="Z63">
            <v>643600.29999999993</v>
          </cell>
        </row>
        <row r="64">
          <cell r="A64" t="str">
            <v>P-CM-EB0-007</v>
          </cell>
          <cell r="B64">
            <v>0.20936449999999998</v>
          </cell>
          <cell r="D64" t="str">
            <v>P-CF-E00-008</v>
          </cell>
          <cell r="E64">
            <v>89675.83</v>
          </cell>
          <cell r="G64" t="str">
            <v>P-CD-KZ0-004</v>
          </cell>
          <cell r="H64">
            <v>643808.8899999999</v>
          </cell>
          <cell r="J64" t="str">
            <v>P-CF-E00-008</v>
          </cell>
          <cell r="K64">
            <v>447894.64999999997</v>
          </cell>
          <cell r="M64" t="str">
            <v>P-CF-A00-003</v>
          </cell>
          <cell r="N64">
            <v>390789.86</v>
          </cell>
          <cell r="P64" t="str">
            <v>P-CD-KF0-010</v>
          </cell>
          <cell r="Q64">
            <v>2.2728477200000001</v>
          </cell>
          <cell r="S64" t="str">
            <v>P-CD-I00-012</v>
          </cell>
          <cell r="T64">
            <v>6.4940570000000003E-2</v>
          </cell>
          <cell r="V64" t="str">
            <v>P-CD-KB0-001</v>
          </cell>
          <cell r="W64">
            <v>2282909.61</v>
          </cell>
          <cell r="Y64" t="str">
            <v>P-CF-AA0-010</v>
          </cell>
          <cell r="Z64">
            <v>735107.94</v>
          </cell>
        </row>
        <row r="65">
          <cell r="A65" t="str">
            <v>P-CM-FA0-003</v>
          </cell>
          <cell r="B65">
            <v>2.6565988599999995</v>
          </cell>
          <cell r="D65" t="str">
            <v>P-CF-IE0-001</v>
          </cell>
          <cell r="E65">
            <v>1819952.7300000004</v>
          </cell>
          <cell r="G65" t="str">
            <v>P-CF-E00-005</v>
          </cell>
          <cell r="H65">
            <v>702234.7300000001</v>
          </cell>
          <cell r="J65" t="str">
            <v>P-CF-E00-009</v>
          </cell>
          <cell r="K65">
            <v>183484.22</v>
          </cell>
          <cell r="M65" t="str">
            <v>P-CF-AA0-011</v>
          </cell>
          <cell r="N65">
            <v>365303.49</v>
          </cell>
          <cell r="P65" t="str">
            <v>P-CF-A00-003</v>
          </cell>
          <cell r="Q65">
            <v>1.1531551300000003</v>
          </cell>
          <cell r="S65" t="str">
            <v>P-CD-I00-013</v>
          </cell>
          <cell r="T65">
            <v>0.35269460000000002</v>
          </cell>
          <cell r="V65" t="str">
            <v>P-CD-KF0-007</v>
          </cell>
          <cell r="W65">
            <v>3683714.64</v>
          </cell>
          <cell r="Y65" t="str">
            <v>P-CF-E00-008</v>
          </cell>
          <cell r="Z65">
            <v>229317.07</v>
          </cell>
        </row>
        <row r="66">
          <cell r="A66" t="str">
            <v>P-CM-FA0-006</v>
          </cell>
          <cell r="B66">
            <v>5.2013299999999997E-3</v>
          </cell>
          <cell r="D66" t="str">
            <v>P-CF-IE0-004</v>
          </cell>
          <cell r="E66">
            <v>2633563.94</v>
          </cell>
          <cell r="G66" t="str">
            <v>P-CF-E00-008</v>
          </cell>
          <cell r="H66">
            <v>606929.81999999995</v>
          </cell>
          <cell r="J66" t="str">
            <v>P-CF-GB0-002</v>
          </cell>
          <cell r="K66">
            <v>528396.41999999993</v>
          </cell>
          <cell r="M66" t="str">
            <v>P-CF-E00-005</v>
          </cell>
          <cell r="N66">
            <v>54631.72</v>
          </cell>
          <cell r="P66" t="str">
            <v>P-CF-E00-008</v>
          </cell>
          <cell r="Q66">
            <v>9.071129E-2</v>
          </cell>
          <cell r="S66" t="str">
            <v>P-CD-K00-012</v>
          </cell>
          <cell r="T66">
            <v>50</v>
          </cell>
          <cell r="V66" t="str">
            <v>P-CD-KF0-009</v>
          </cell>
          <cell r="W66">
            <v>537565.1399999999</v>
          </cell>
          <cell r="Y66" t="str">
            <v>P-CF-E00-009</v>
          </cell>
          <cell r="Z66">
            <v>426004.08999999997</v>
          </cell>
        </row>
        <row r="67">
          <cell r="A67" t="str">
            <v>P-CM-KF0-003</v>
          </cell>
          <cell r="B67">
            <v>0.86467230000000006</v>
          </cell>
          <cell r="D67" t="str">
            <v>P-CF-KF0-001</v>
          </cell>
          <cell r="E67">
            <v>977860.57000000018</v>
          </cell>
          <cell r="G67" t="str">
            <v>P-CF-E00-009</v>
          </cell>
          <cell r="H67">
            <v>53663.43</v>
          </cell>
          <cell r="J67" t="str">
            <v>P-CF-IE0-004</v>
          </cell>
          <cell r="K67">
            <v>1944972.6800000004</v>
          </cell>
          <cell r="M67" t="str">
            <v>P-CF-E00-008</v>
          </cell>
          <cell r="N67">
            <v>971898.26</v>
          </cell>
          <cell r="P67" t="str">
            <v>P-CF-E00-009</v>
          </cell>
          <cell r="Q67">
            <v>0.10949691</v>
          </cell>
          <cell r="S67" t="str">
            <v>P-CD-KB0-001</v>
          </cell>
          <cell r="T67">
            <v>2.1551730600000001</v>
          </cell>
          <cell r="V67" t="str">
            <v>P-CD-KF0-010</v>
          </cell>
          <cell r="W67">
            <v>307095.62999999995</v>
          </cell>
          <cell r="Y67" t="str">
            <v>P-CF-GB0-002</v>
          </cell>
          <cell r="Z67">
            <v>3825074.75</v>
          </cell>
        </row>
        <row r="68">
          <cell r="A68" t="str">
            <v>P-CV-DA0-003</v>
          </cell>
          <cell r="B68">
            <v>2.6104161399999999</v>
          </cell>
          <cell r="D68" t="str">
            <v>P-CF-KF0-002</v>
          </cell>
          <cell r="E68">
            <v>287112.83</v>
          </cell>
          <cell r="G68" t="str">
            <v>P-CF-IE0-001</v>
          </cell>
          <cell r="H68">
            <v>1495583.5400000003</v>
          </cell>
          <cell r="J68" t="str">
            <v>P-CF-IE0-006</v>
          </cell>
          <cell r="K68">
            <v>73893.97</v>
          </cell>
          <cell r="M68" t="str">
            <v>P-CF-E00-009</v>
          </cell>
          <cell r="N68">
            <v>115564.62</v>
          </cell>
          <cell r="P68" t="str">
            <v>P-CF-GB0-002</v>
          </cell>
          <cell r="Q68">
            <v>2.7209287</v>
          </cell>
          <cell r="S68" t="str">
            <v>P-CD-KF0-007</v>
          </cell>
          <cell r="T68">
            <v>1.5872885899999998</v>
          </cell>
          <cell r="V68" t="str">
            <v>P-CD-KF0-012</v>
          </cell>
          <cell r="W68">
            <v>1022609.3</v>
          </cell>
          <cell r="Y68" t="str">
            <v>P-CF-IE0-006</v>
          </cell>
          <cell r="Z68">
            <v>59008.66</v>
          </cell>
        </row>
        <row r="69">
          <cell r="A69" t="str">
            <v>P-CV-FA0-001</v>
          </cell>
          <cell r="B69">
            <v>6.4505400000000003E-3</v>
          </cell>
          <cell r="D69" t="str">
            <v>P-CG-C00-035</v>
          </cell>
          <cell r="E69">
            <v>939828.77</v>
          </cell>
          <cell r="G69" t="str">
            <v>P-CF-IE0-004</v>
          </cell>
          <cell r="H69">
            <v>7521497.3000000017</v>
          </cell>
          <cell r="J69" t="str">
            <v>P-CF-K00-007</v>
          </cell>
          <cell r="K69">
            <v>7000000</v>
          </cell>
          <cell r="M69" t="str">
            <v>P-CF-GB0-002</v>
          </cell>
          <cell r="N69">
            <v>4097887.6100000003</v>
          </cell>
          <cell r="P69" t="str">
            <v>P-CF-IE0-004</v>
          </cell>
          <cell r="Q69">
            <v>0.9324870500000001</v>
          </cell>
          <cell r="S69" t="str">
            <v>P-CD-KF0-009</v>
          </cell>
          <cell r="T69">
            <v>2.9818190300000005</v>
          </cell>
          <cell r="V69" t="str">
            <v>P-CF-A00-003</v>
          </cell>
          <cell r="W69">
            <v>1463182.87</v>
          </cell>
          <cell r="Y69" t="str">
            <v>P-CF-KF0-007</v>
          </cell>
          <cell r="Z69">
            <v>36238</v>
          </cell>
        </row>
        <row r="70">
          <cell r="A70" t="str">
            <v>P-CV-FA0-002</v>
          </cell>
          <cell r="B70">
            <v>2.4829220400000001</v>
          </cell>
          <cell r="D70" t="str">
            <v>P-CG-E00-002</v>
          </cell>
          <cell r="E70">
            <v>673816</v>
          </cell>
          <cell r="G70" t="str">
            <v>P-CF-K00-006</v>
          </cell>
          <cell r="H70">
            <v>12280000</v>
          </cell>
          <cell r="J70" t="str">
            <v>P-CF-KF0-001</v>
          </cell>
          <cell r="K70">
            <v>117121.86</v>
          </cell>
          <cell r="M70" t="str">
            <v>P-CF-IE0-004</v>
          </cell>
          <cell r="N70">
            <v>1014909.0099999999</v>
          </cell>
          <cell r="P70" t="str">
            <v>P-CF-IE0-006</v>
          </cell>
          <cell r="Q70">
            <v>2.25234881</v>
          </cell>
          <cell r="S70" t="str">
            <v>P-CD-KF0-010</v>
          </cell>
          <cell r="T70">
            <v>1.1740103099999999</v>
          </cell>
          <cell r="V70" t="str">
            <v>P-CF-AA0-010</v>
          </cell>
          <cell r="W70">
            <v>194701.56999999998</v>
          </cell>
          <cell r="Y70" t="str">
            <v>P-CG-AAG-002</v>
          </cell>
          <cell r="Z70">
            <v>167899.81</v>
          </cell>
        </row>
        <row r="71">
          <cell r="A71" t="str">
            <v>P-CV-G00-002</v>
          </cell>
          <cell r="B71">
            <v>4.0377379999999997E-2</v>
          </cell>
          <cell r="D71" t="str">
            <v>P-CG-EAZ-002</v>
          </cell>
          <cell r="E71">
            <v>148995.78</v>
          </cell>
          <cell r="G71" t="str">
            <v>P-CF-KF0-001</v>
          </cell>
          <cell r="H71">
            <v>790003.59999999986</v>
          </cell>
          <cell r="J71" t="str">
            <v>P-CF-KF0-002</v>
          </cell>
          <cell r="K71">
            <v>152216.06</v>
          </cell>
          <cell r="M71" t="str">
            <v>P-CF-IE0-006</v>
          </cell>
          <cell r="N71">
            <v>1294244.58</v>
          </cell>
          <cell r="P71" t="str">
            <v>P-CF-K00-008</v>
          </cell>
          <cell r="Q71">
            <v>0.51315492000000007</v>
          </cell>
          <cell r="S71" t="str">
            <v>P-CF-A00-003</v>
          </cell>
          <cell r="T71">
            <v>0.6685882900000002</v>
          </cell>
          <cell r="V71" t="str">
            <v>P-CF-AA0-011</v>
          </cell>
          <cell r="W71">
            <v>115359.94</v>
          </cell>
          <cell r="Y71" t="str">
            <v>P-CG-FA0-001</v>
          </cell>
          <cell r="Z71">
            <v>14247.95</v>
          </cell>
        </row>
        <row r="72">
          <cell r="A72" t="str">
            <v>P-CV-KA0-006</v>
          </cell>
          <cell r="B72">
            <v>11.81381429</v>
          </cell>
          <cell r="D72" t="str">
            <v>P-CG-FA0-001</v>
          </cell>
          <cell r="E72">
            <v>106230.06</v>
          </cell>
          <cell r="G72" t="str">
            <v>P-CF-KF0-002</v>
          </cell>
          <cell r="H72">
            <v>141347.81</v>
          </cell>
          <cell r="J72" t="str">
            <v>P-CG-FA0-001</v>
          </cell>
          <cell r="K72">
            <v>33176.07</v>
          </cell>
          <cell r="M72" t="str">
            <v>P-CF-K00-008</v>
          </cell>
          <cell r="N72">
            <v>357464.17</v>
          </cell>
          <cell r="P72" t="str">
            <v>P-CF-K00-009</v>
          </cell>
          <cell r="Q72">
            <v>3.9938139999999997E-2</v>
          </cell>
          <cell r="S72" t="str">
            <v>P-CF-AA0-010</v>
          </cell>
          <cell r="T72">
            <v>0.14865742000000001</v>
          </cell>
          <cell r="V72" t="str">
            <v>P-CF-AA0-016</v>
          </cell>
          <cell r="W72">
            <v>32861.19</v>
          </cell>
          <cell r="Y72" t="str">
            <v>P-CG-GB0-002</v>
          </cell>
          <cell r="Z72">
            <v>3821585.1</v>
          </cell>
        </row>
        <row r="73">
          <cell r="A73" t="str">
            <v>P-DJ-E00-003</v>
          </cell>
          <cell r="B73">
            <v>0.16749589000000001</v>
          </cell>
          <cell r="D73" t="str">
            <v>P-CG-IAE-001</v>
          </cell>
          <cell r="E73">
            <v>86929.64</v>
          </cell>
          <cell r="G73" t="str">
            <v>P-CG-E00-002</v>
          </cell>
          <cell r="H73">
            <v>14136.52</v>
          </cell>
          <cell r="J73" t="str">
            <v>P-CG-GB0-002</v>
          </cell>
          <cell r="K73">
            <v>460536.21000000014</v>
          </cell>
          <cell r="M73" t="str">
            <v>P-CG-FA0-001</v>
          </cell>
          <cell r="N73">
            <v>98092.549999999988</v>
          </cell>
          <cell r="P73" t="str">
            <v>P-CF-K00-010</v>
          </cell>
          <cell r="Q73">
            <v>10.5</v>
          </cell>
          <cell r="S73" t="str">
            <v>P-CF-AA0-011</v>
          </cell>
          <cell r="T73">
            <v>0.18809540000000002</v>
          </cell>
          <cell r="V73" t="str">
            <v>P-CF-DA0-003</v>
          </cell>
          <cell r="W73">
            <v>99981.299999999988</v>
          </cell>
          <cell r="Y73" t="str">
            <v>P-CG-IAE-001</v>
          </cell>
          <cell r="Z73">
            <v>636638.91999999993</v>
          </cell>
        </row>
        <row r="74">
          <cell r="A74" t="str">
            <v>P-DJ-FA0-001</v>
          </cell>
          <cell r="B74">
            <v>7.558229000000001E-2</v>
          </cell>
          <cell r="D74" t="str">
            <v>P-CG-KF0-001</v>
          </cell>
          <cell r="E74">
            <v>863015.72</v>
          </cell>
          <cell r="G74" t="str">
            <v>P-CG-FA0-001</v>
          </cell>
          <cell r="H74">
            <v>1889357.79</v>
          </cell>
          <cell r="J74" t="str">
            <v>P-CG-IAE-001</v>
          </cell>
          <cell r="K74">
            <v>233468.12</v>
          </cell>
          <cell r="M74" t="str">
            <v>P-CG-GB0-002</v>
          </cell>
          <cell r="N74">
            <v>2872012.0799999996</v>
          </cell>
          <cell r="P74" t="str">
            <v>P-CG-GB0-002</v>
          </cell>
          <cell r="Q74">
            <v>8.1122237999999989</v>
          </cell>
          <cell r="S74" t="str">
            <v>P-CF-DA0-002</v>
          </cell>
          <cell r="T74">
            <v>4.0232200000000001E-3</v>
          </cell>
          <cell r="V74" t="str">
            <v>P-CF-E00-005</v>
          </cell>
          <cell r="W74">
            <v>294924.13</v>
          </cell>
          <cell r="Y74" t="str">
            <v>P-CG-KZ0-001</v>
          </cell>
          <cell r="Z74">
            <v>7011.45</v>
          </cell>
        </row>
        <row r="75">
          <cell r="A75" t="str">
            <v>P-DJ-IE0-002</v>
          </cell>
          <cell r="B75">
            <v>2.4464206899999992</v>
          </cell>
          <cell r="D75" t="str">
            <v>P-CG-KF0-004</v>
          </cell>
          <cell r="E75">
            <v>353141.11</v>
          </cell>
          <cell r="G75" t="str">
            <v>P-CG-GB0-002</v>
          </cell>
          <cell r="H75">
            <v>209089.58</v>
          </cell>
          <cell r="J75" t="str">
            <v>P-CG-KF0-001</v>
          </cell>
          <cell r="K75">
            <v>273656.75</v>
          </cell>
          <cell r="M75" t="str">
            <v>P-CG-IAE-001</v>
          </cell>
          <cell r="N75">
            <v>195764.6</v>
          </cell>
          <cell r="P75" t="str">
            <v>P-CG-IAE-001</v>
          </cell>
          <cell r="Q75">
            <v>0.15725486</v>
          </cell>
          <cell r="S75" t="str">
            <v>P-CF-DA0-003</v>
          </cell>
          <cell r="T75">
            <v>0.21915368999999998</v>
          </cell>
          <cell r="V75" t="str">
            <v>P-CF-E00-008</v>
          </cell>
          <cell r="W75">
            <v>667115.91</v>
          </cell>
          <cell r="Y75" t="str">
            <v>P-CI-A00-011</v>
          </cell>
          <cell r="Z75">
            <v>4464325.42</v>
          </cell>
        </row>
        <row r="76">
          <cell r="A76" t="str">
            <v>P-DJ-IE0-003</v>
          </cell>
          <cell r="B76">
            <v>0.19599236</v>
          </cell>
          <cell r="D76" t="str">
            <v>P-CG-KF0-005</v>
          </cell>
          <cell r="E76">
            <v>743903.08</v>
          </cell>
          <cell r="G76" t="str">
            <v>P-CG-KF0-001</v>
          </cell>
          <cell r="H76">
            <v>1045986.09</v>
          </cell>
          <cell r="J76" t="str">
            <v>P-CG-KZ0-001</v>
          </cell>
          <cell r="K76">
            <v>276342.11</v>
          </cell>
          <cell r="M76" t="str">
            <v>P-CG-K00-009</v>
          </cell>
          <cell r="N76">
            <v>151113553.34999999</v>
          </cell>
          <cell r="P76" t="str">
            <v>P-CG-KZ0-001</v>
          </cell>
          <cell r="Q76">
            <v>3.1289377399999996</v>
          </cell>
          <cell r="S76" t="str">
            <v>P-CF-E00-008</v>
          </cell>
          <cell r="T76">
            <v>0.6402847599999999</v>
          </cell>
          <cell r="V76" t="str">
            <v>P-CF-E00-009</v>
          </cell>
          <cell r="W76">
            <v>678766.96000000008</v>
          </cell>
          <cell r="Y76" t="str">
            <v>P-CI-AA0-020</v>
          </cell>
          <cell r="Z76">
            <v>4570236.41</v>
          </cell>
        </row>
        <row r="77">
          <cell r="A77" t="str">
            <v>P-EG-E00-001</v>
          </cell>
          <cell r="B77">
            <v>0.56744148000000005</v>
          </cell>
          <cell r="D77" t="str">
            <v>P-CI-AA0-019</v>
          </cell>
          <cell r="E77">
            <v>2793639.85</v>
          </cell>
          <cell r="G77" t="str">
            <v>P-CG-KZ0-001</v>
          </cell>
          <cell r="H77">
            <v>197229.01</v>
          </cell>
          <cell r="J77" t="str">
            <v>P-CI-AA0-019</v>
          </cell>
          <cell r="K77">
            <v>1890764.77</v>
          </cell>
          <cell r="M77" t="str">
            <v>P-CG-KF0-005</v>
          </cell>
          <cell r="N77">
            <v>83317.489999999991</v>
          </cell>
          <cell r="P77" t="str">
            <v>P-CI-A00-011</v>
          </cell>
          <cell r="Q77">
            <v>0.11536773</v>
          </cell>
          <cell r="S77" t="str">
            <v>P-CF-E00-009</v>
          </cell>
          <cell r="T77">
            <v>1.6562496900000001</v>
          </cell>
          <cell r="V77" t="str">
            <v>P-CF-F00-003</v>
          </cell>
          <cell r="W77">
            <v>575318.05000000005</v>
          </cell>
          <cell r="Y77" t="str">
            <v>P-CI-AA0-023</v>
          </cell>
          <cell r="Z77">
            <v>242252.9</v>
          </cell>
        </row>
        <row r="78">
          <cell r="A78" t="str">
            <v>P-EG-FAA-013</v>
          </cell>
          <cell r="B78">
            <v>5.1760754500000008</v>
          </cell>
          <cell r="D78" t="str">
            <v>P-CI-AA0-020</v>
          </cell>
          <cell r="E78">
            <v>290557.64999999997</v>
          </cell>
          <cell r="G78" t="str">
            <v>P-CI-AA0-019</v>
          </cell>
          <cell r="H78">
            <v>1994614.4600000004</v>
          </cell>
          <cell r="J78" t="str">
            <v>P-CI-AA0-020</v>
          </cell>
          <cell r="K78">
            <v>8137697.2200000025</v>
          </cell>
          <cell r="M78" t="str">
            <v>P-CG-KZ0-001</v>
          </cell>
          <cell r="N78">
            <v>2696948.79</v>
          </cell>
          <cell r="P78" t="str">
            <v>P-CI-AA0-019</v>
          </cell>
          <cell r="Q78">
            <v>1.1205063299999998</v>
          </cell>
          <cell r="S78" t="str">
            <v>P-CF-GB0-002</v>
          </cell>
          <cell r="T78">
            <v>11.724060360000001</v>
          </cell>
          <cell r="V78" t="str">
            <v>P-CF-GB0-002</v>
          </cell>
          <cell r="W78">
            <v>2570023.0999999996</v>
          </cell>
          <cell r="Y78" t="str">
            <v>P-CI-AA0-030</v>
          </cell>
          <cell r="Z78">
            <v>1601800.23</v>
          </cell>
        </row>
        <row r="79">
          <cell r="A79" t="str">
            <v>P-EG-FAA-014</v>
          </cell>
          <cell r="B79">
            <v>21.210446959999999</v>
          </cell>
          <cell r="D79" t="str">
            <v>P-CI-AAA-001</v>
          </cell>
          <cell r="E79">
            <v>35418097.240000002</v>
          </cell>
          <cell r="G79" t="str">
            <v>P-CI-AA0-020</v>
          </cell>
          <cell r="H79">
            <v>764107.3</v>
          </cell>
          <cell r="J79" t="str">
            <v>P-CI-AA0-023</v>
          </cell>
          <cell r="K79">
            <v>105436.65</v>
          </cell>
          <cell r="M79" t="str">
            <v>P-CI-AA0-019</v>
          </cell>
          <cell r="N79">
            <v>1619330.06</v>
          </cell>
          <cell r="P79" t="str">
            <v>P-CI-AA0-020</v>
          </cell>
          <cell r="Q79">
            <v>6.8993736500000011</v>
          </cell>
          <cell r="S79" t="str">
            <v>P-CF-IE0-004</v>
          </cell>
          <cell r="T79">
            <v>0.69958567999999999</v>
          </cell>
          <cell r="V79" t="str">
            <v>P-CF-IE0-006</v>
          </cell>
          <cell r="W79">
            <v>968192.67000000016</v>
          </cell>
          <cell r="Y79" t="str">
            <v>P-CI-AA0-034</v>
          </cell>
          <cell r="Z79">
            <v>152158.41999999998</v>
          </cell>
        </row>
        <row r="80">
          <cell r="A80" t="str">
            <v>P-EG-FAA-016</v>
          </cell>
          <cell r="B80">
            <v>62.325299310000005</v>
          </cell>
          <cell r="D80" t="str">
            <v>P-CI-E00-002</v>
          </cell>
          <cell r="E80">
            <v>3400174.8</v>
          </cell>
          <cell r="G80" t="str">
            <v>P-CI-DA0-002</v>
          </cell>
          <cell r="H80">
            <v>33927851.449999996</v>
          </cell>
          <cell r="J80" t="str">
            <v>P-CI-AA0-027</v>
          </cell>
          <cell r="K80">
            <v>105197.75999999999</v>
          </cell>
          <cell r="M80" t="str">
            <v>P-CI-AA0-020</v>
          </cell>
          <cell r="N80">
            <v>9282824.7600000035</v>
          </cell>
          <cell r="P80" t="str">
            <v>P-CI-AA0-023</v>
          </cell>
          <cell r="Q80">
            <v>0.23411251</v>
          </cell>
          <cell r="S80" t="str">
            <v>P-CF-IE0-006</v>
          </cell>
          <cell r="T80">
            <v>1.61448594</v>
          </cell>
          <cell r="V80" t="str">
            <v>P-CF-K00-008</v>
          </cell>
          <cell r="W80">
            <v>190556.83000000002</v>
          </cell>
          <cell r="Y80" t="str">
            <v>P-CI-BG0-004</v>
          </cell>
          <cell r="Z80">
            <v>167967.09</v>
          </cell>
        </row>
        <row r="81">
          <cell r="A81" t="str">
            <v>P-EG-FC0-002</v>
          </cell>
          <cell r="B81">
            <v>29.703500609999999</v>
          </cell>
          <cell r="D81" t="str">
            <v>P-CI-EB0-001</v>
          </cell>
          <cell r="E81">
            <v>37844.03</v>
          </cell>
          <cell r="G81" t="str">
            <v>P-CI-E00-002</v>
          </cell>
          <cell r="H81">
            <v>3267516.2999999993</v>
          </cell>
          <cell r="J81" t="str">
            <v>P-CI-D00-004</v>
          </cell>
          <cell r="K81">
            <v>23532551.329999998</v>
          </cell>
          <cell r="M81" t="str">
            <v>P-CI-AA0-023</v>
          </cell>
          <cell r="N81">
            <v>69969.789999999994</v>
          </cell>
          <cell r="P81" t="str">
            <v>P-CI-AA0-024</v>
          </cell>
          <cell r="Q81">
            <v>4.8535789999999995E-2</v>
          </cell>
          <cell r="S81" t="str">
            <v>P-CF-K00-008</v>
          </cell>
          <cell r="T81">
            <v>1.2687450000000001E-2</v>
          </cell>
          <cell r="V81" t="str">
            <v>P-CF-KF0-007</v>
          </cell>
          <cell r="W81">
            <v>41911.54</v>
          </cell>
          <cell r="Y81" t="str">
            <v>P-CI-D00-004</v>
          </cell>
          <cell r="Z81">
            <v>5611451.120000001</v>
          </cell>
        </row>
        <row r="82">
          <cell r="A82" t="str">
            <v>P-EG-IE0-003</v>
          </cell>
          <cell r="B82">
            <v>9.83771855</v>
          </cell>
          <cell r="D82" t="str">
            <v>P-CI-FA0-005</v>
          </cell>
          <cell r="E82">
            <v>8051230.9900000002</v>
          </cell>
          <cell r="G82" t="str">
            <v>P-CI-EB0-001</v>
          </cell>
          <cell r="H82">
            <v>102268.93</v>
          </cell>
          <cell r="J82" t="str">
            <v>P-CI-DA0-002</v>
          </cell>
          <cell r="K82">
            <v>8674172.8499999996</v>
          </cell>
          <cell r="M82" t="str">
            <v>P-CI-AA0-024</v>
          </cell>
          <cell r="N82">
            <v>280209.26</v>
          </cell>
          <cell r="P82" t="str">
            <v>P-CI-AA0-027</v>
          </cell>
          <cell r="Q82">
            <v>0.15273624</v>
          </cell>
          <cell r="S82" t="str">
            <v>P-CF-K00-009</v>
          </cell>
          <cell r="T82">
            <v>0.27436152000000003</v>
          </cell>
          <cell r="V82" t="str">
            <v>P-CG-AAG-002</v>
          </cell>
          <cell r="W82">
            <v>1152680.1099999999</v>
          </cell>
          <cell r="Y82" t="str">
            <v>P-CI-D00-010</v>
          </cell>
          <cell r="Z82">
            <v>21124223.350000001</v>
          </cell>
        </row>
        <row r="83">
          <cell r="A83" t="str">
            <v>P-ER-IAD-001</v>
          </cell>
          <cell r="B83">
            <v>0.76342502000000012</v>
          </cell>
          <cell r="D83" t="str">
            <v>P-CI-H00-002</v>
          </cell>
          <cell r="E83">
            <v>31968.759999999995</v>
          </cell>
          <cell r="G83" t="str">
            <v>P-CI-FA0-014</v>
          </cell>
          <cell r="H83">
            <v>5485640.3900000006</v>
          </cell>
          <cell r="J83" t="str">
            <v>P-CI-E00-002</v>
          </cell>
          <cell r="K83">
            <v>1165793.56</v>
          </cell>
          <cell r="M83" t="str">
            <v>P-CI-AAA-004</v>
          </cell>
          <cell r="N83">
            <v>80504793.370000005</v>
          </cell>
          <cell r="P83" t="str">
            <v>P-CI-AA0-033</v>
          </cell>
          <cell r="Q83">
            <v>5.4621923799999994</v>
          </cell>
          <cell r="S83" t="str">
            <v>P-CG-AAG-002</v>
          </cell>
          <cell r="T83">
            <v>0.72607460000000001</v>
          </cell>
          <cell r="V83" t="str">
            <v>P-CG-AAG-004</v>
          </cell>
          <cell r="W83">
            <v>267258.93</v>
          </cell>
          <cell r="Y83" t="str">
            <v>P-CI-D00-011</v>
          </cell>
          <cell r="Z83">
            <v>262608.42</v>
          </cell>
        </row>
        <row r="84">
          <cell r="A84" t="str">
            <v>P-ER-IAE-001</v>
          </cell>
          <cell r="B84">
            <v>0.57555875000000001</v>
          </cell>
          <cell r="D84" t="str">
            <v>P-CI-HA0-001</v>
          </cell>
          <cell r="E84">
            <v>172058.77</v>
          </cell>
          <cell r="G84" t="str">
            <v>P-CI-H00-002</v>
          </cell>
          <cell r="H84">
            <v>227875.53000000006</v>
          </cell>
          <cell r="J84" t="str">
            <v>P-CI-EB0-001</v>
          </cell>
          <cell r="K84">
            <v>226754.61000000002</v>
          </cell>
          <cell r="M84" t="str">
            <v>P-CI-D00-004</v>
          </cell>
          <cell r="N84">
            <v>11882989.699999996</v>
          </cell>
          <cell r="P84" t="str">
            <v>P-CI-AAA-005</v>
          </cell>
          <cell r="Q84">
            <v>83.233281430000005</v>
          </cell>
          <cell r="S84" t="str">
            <v>P-CG-FA0-001</v>
          </cell>
          <cell r="T84">
            <v>0.11199397000000001</v>
          </cell>
          <cell r="V84" t="str">
            <v>P-CG-FA0-001</v>
          </cell>
          <cell r="W84">
            <v>24857.55</v>
          </cell>
          <cell r="Y84" t="str">
            <v>P-CI-DA0-002</v>
          </cell>
          <cell r="Z84">
            <v>228640.32</v>
          </cell>
        </row>
        <row r="85">
          <cell r="A85" t="str">
            <v>P-ET-DB0-011</v>
          </cell>
          <cell r="B85">
            <v>5.6575442100000011</v>
          </cell>
          <cell r="D85" t="str">
            <v>P-CI-I00-003</v>
          </cell>
          <cell r="E85">
            <v>11949211.529999999</v>
          </cell>
          <cell r="G85" t="str">
            <v>P-CI-HA0-001</v>
          </cell>
          <cell r="H85">
            <v>101836.11</v>
          </cell>
          <cell r="J85" t="str">
            <v>P-CI-FA0-014</v>
          </cell>
          <cell r="K85">
            <v>13652798.969999999</v>
          </cell>
          <cell r="M85" t="str">
            <v>P-CI-DA0-002</v>
          </cell>
          <cell r="N85">
            <v>717024.63</v>
          </cell>
          <cell r="P85" t="str">
            <v>P-CI-D00-004</v>
          </cell>
          <cell r="Q85">
            <v>9.9129814999999954</v>
          </cell>
          <cell r="S85" t="str">
            <v>P-CG-GB0-002</v>
          </cell>
          <cell r="T85">
            <v>7.2196757399999996</v>
          </cell>
          <cell r="V85" t="str">
            <v>P-CG-GB0-002</v>
          </cell>
          <cell r="W85">
            <v>8143207.9700000025</v>
          </cell>
          <cell r="Y85" t="str">
            <v>P-CI-EB0-007</v>
          </cell>
          <cell r="Z85">
            <v>47021.43</v>
          </cell>
        </row>
        <row r="86">
          <cell r="A86" t="str">
            <v>P-ET-DB0-014</v>
          </cell>
          <cell r="B86">
            <v>7.1135492599999974</v>
          </cell>
          <cell r="D86" t="str">
            <v>P-CI-KF0-001</v>
          </cell>
          <cell r="E86">
            <v>156208.88</v>
          </cell>
          <cell r="G86" t="str">
            <v>P-CI-IZ0-002</v>
          </cell>
          <cell r="H86">
            <v>8077.89</v>
          </cell>
          <cell r="J86" t="str">
            <v>P-CI-H00-002</v>
          </cell>
          <cell r="K86">
            <v>374901.3299999999</v>
          </cell>
          <cell r="M86" t="str">
            <v>P-CI-E00-002</v>
          </cell>
          <cell r="N86">
            <v>730.53</v>
          </cell>
          <cell r="P86" t="str">
            <v>P-CI-D00-010</v>
          </cell>
          <cell r="Q86">
            <v>14.87599632</v>
          </cell>
          <cell r="S86" t="str">
            <v>P-CG-IAE-001</v>
          </cell>
          <cell r="T86">
            <v>0.29393153</v>
          </cell>
          <cell r="V86" t="str">
            <v>P-CG-IAE-001</v>
          </cell>
          <cell r="W86">
            <v>1073116.51</v>
          </cell>
          <cell r="Y86" t="str">
            <v>P-CI-FA0-014</v>
          </cell>
          <cell r="Z86">
            <v>2677311.7199999997</v>
          </cell>
        </row>
        <row r="87">
          <cell r="A87" t="str">
            <v>P-ET-DB0-018</v>
          </cell>
          <cell r="B87">
            <v>14.98816201</v>
          </cell>
          <cell r="D87" t="str">
            <v>P-CM-AB0-004</v>
          </cell>
          <cell r="E87">
            <v>1624300.6100000003</v>
          </cell>
          <cell r="G87" t="str">
            <v>P-CI-K00-011</v>
          </cell>
          <cell r="H87">
            <v>128190.3</v>
          </cell>
          <cell r="J87" t="str">
            <v>P-CI-K00-011</v>
          </cell>
          <cell r="K87">
            <v>1003918.45</v>
          </cell>
          <cell r="M87" t="str">
            <v>P-CI-EB0-001</v>
          </cell>
          <cell r="N87">
            <v>242529.01</v>
          </cell>
          <cell r="P87" t="str">
            <v>P-CI-D00-011</v>
          </cell>
          <cell r="Q87">
            <v>1.130011E-2</v>
          </cell>
          <cell r="S87" t="str">
            <v>P-CG-KZ0-001</v>
          </cell>
          <cell r="T87">
            <v>1.3545680699999998</v>
          </cell>
          <cell r="V87" t="str">
            <v>P-CG-KF0-009</v>
          </cell>
          <cell r="W87">
            <v>134281.01</v>
          </cell>
          <cell r="Y87" t="str">
            <v>P-CI-FA0-017</v>
          </cell>
          <cell r="Z87">
            <v>3714336.94</v>
          </cell>
        </row>
        <row r="88">
          <cell r="A88" t="str">
            <v>P-ET-E00-007</v>
          </cell>
          <cell r="B88">
            <v>17.813855879999998</v>
          </cell>
          <cell r="D88" t="str">
            <v>P-CM-DB0-011</v>
          </cell>
          <cell r="E88">
            <v>8063368.669999999</v>
          </cell>
          <cell r="G88" t="str">
            <v>P-CI-KA0-009</v>
          </cell>
          <cell r="H88">
            <v>36232000</v>
          </cell>
          <cell r="J88" t="str">
            <v>P-CI-KF0-001</v>
          </cell>
          <cell r="K88">
            <v>1872247.5700000005</v>
          </cell>
          <cell r="M88" t="str">
            <v>P-CI-FA0-014</v>
          </cell>
          <cell r="N88">
            <v>13049350.749999998</v>
          </cell>
          <cell r="P88" t="str">
            <v>P-CI-DA0-002</v>
          </cell>
          <cell r="Q88">
            <v>0.24324332999999998</v>
          </cell>
          <cell r="S88" t="str">
            <v>P-CI-A00-011</v>
          </cell>
          <cell r="T88">
            <v>0.80684201999999994</v>
          </cell>
          <cell r="V88" t="str">
            <v>P-CG-KZ0-001</v>
          </cell>
          <cell r="W88">
            <v>850209.92000000016</v>
          </cell>
          <cell r="Y88" t="str">
            <v>P-CI-FA0-024</v>
          </cell>
          <cell r="Z88">
            <v>1667161.1700000002</v>
          </cell>
        </row>
        <row r="89">
          <cell r="A89" t="str">
            <v>P-ET-FA0-006</v>
          </cell>
          <cell r="B89">
            <v>4.2933360499999988</v>
          </cell>
          <cell r="D89" t="str">
            <v>P-CM-DB0-012</v>
          </cell>
          <cell r="E89">
            <v>195396.97999999998</v>
          </cell>
          <cell r="G89" t="str">
            <v>P-CI-KF0-001</v>
          </cell>
          <cell r="H89">
            <v>306122.5</v>
          </cell>
          <cell r="J89" t="str">
            <v>P-CM-AA0-012</v>
          </cell>
          <cell r="K89">
            <v>958943.97</v>
          </cell>
          <cell r="M89" t="str">
            <v>P-CI-H00-002</v>
          </cell>
          <cell r="N89">
            <v>27547.140000000003</v>
          </cell>
          <cell r="P89" t="str">
            <v>P-CI-EB0-001</v>
          </cell>
          <cell r="Q89">
            <v>7.843551E-2</v>
          </cell>
          <cell r="S89" t="str">
            <v>P-CI-AA0-020</v>
          </cell>
          <cell r="T89">
            <v>8.466795369999998</v>
          </cell>
          <cell r="V89" t="str">
            <v>P-CI-A00-011</v>
          </cell>
          <cell r="W89">
            <v>3705553.05</v>
          </cell>
          <cell r="Y89" t="str">
            <v>P-CI-FAB-001</v>
          </cell>
          <cell r="Z89">
            <v>1765964.01</v>
          </cell>
        </row>
        <row r="90">
          <cell r="A90" t="str">
            <v>P-ET-FA0-008</v>
          </cell>
          <cell r="B90">
            <v>11.49532866</v>
          </cell>
          <cell r="D90" t="str">
            <v>P-CM-E00-002</v>
          </cell>
          <cell r="E90">
            <v>7477285.0699999994</v>
          </cell>
          <cell r="G90" t="str">
            <v>P-CM-AA0-012</v>
          </cell>
          <cell r="H90">
            <v>2115456.7199999997</v>
          </cell>
          <cell r="J90" t="str">
            <v>P-CM-AB0-004</v>
          </cell>
          <cell r="K90">
            <v>4638055.4300000016</v>
          </cell>
          <cell r="M90" t="str">
            <v>P-CI-K00-011</v>
          </cell>
          <cell r="N90">
            <v>760588.80999999982</v>
          </cell>
          <cell r="P90" t="str">
            <v>P-CI-F00-007</v>
          </cell>
          <cell r="Q90">
            <v>14.608337639999998</v>
          </cell>
          <cell r="S90" t="str">
            <v>P-CI-AA0-023</v>
          </cell>
          <cell r="T90">
            <v>0.65949535999999997</v>
          </cell>
          <cell r="V90" t="str">
            <v>P-CI-AA0-020</v>
          </cell>
          <cell r="W90">
            <v>5711911.1100000031</v>
          </cell>
          <cell r="Y90" t="str">
            <v>P-CI-HZ0-003</v>
          </cell>
          <cell r="Z90">
            <v>28343309.620000001</v>
          </cell>
        </row>
        <row r="91">
          <cell r="A91" t="str">
            <v>P-ET-KF0-004</v>
          </cell>
          <cell r="B91">
            <v>0.12587134999999999</v>
          </cell>
          <cell r="D91" t="str">
            <v>P-CM-E00-006</v>
          </cell>
          <cell r="E91">
            <v>2596570.4899999998</v>
          </cell>
          <cell r="G91" t="str">
            <v>P-CM-AB0-004</v>
          </cell>
          <cell r="H91">
            <v>2441448.75</v>
          </cell>
          <cell r="J91" t="str">
            <v>P-CM-DB0-011</v>
          </cell>
          <cell r="K91">
            <v>7090418.5100000016</v>
          </cell>
          <cell r="M91" t="str">
            <v>P-CI-KA0-010</v>
          </cell>
          <cell r="N91">
            <v>60446209.939999998</v>
          </cell>
          <cell r="P91" t="str">
            <v>P-CI-FA0-014</v>
          </cell>
          <cell r="Q91">
            <v>7.1563659599999987</v>
          </cell>
          <cell r="S91" t="str">
            <v>P-CI-AA0-024</v>
          </cell>
          <cell r="T91">
            <v>0.27488206000000004</v>
          </cell>
          <cell r="V91" t="str">
            <v>P-CI-AA0-023</v>
          </cell>
          <cell r="W91">
            <v>465685.27999999997</v>
          </cell>
          <cell r="Y91" t="str">
            <v>P-CI-J00-002</v>
          </cell>
          <cell r="Z91">
            <v>206278.03</v>
          </cell>
        </row>
        <row r="92">
          <cell r="A92" t="str">
            <v>P-GA-AAF-002</v>
          </cell>
          <cell r="B92">
            <v>3.076309E-2</v>
          </cell>
          <cell r="D92" t="str">
            <v>P-CM-EB0-007</v>
          </cell>
          <cell r="E92">
            <v>2476409.8400000003</v>
          </cell>
          <cell r="G92" t="str">
            <v>P-CM-DB0-011</v>
          </cell>
          <cell r="H92">
            <v>11691346.73</v>
          </cell>
          <cell r="J92" t="str">
            <v>P-CM-DB0-012</v>
          </cell>
          <cell r="K92">
            <v>15684562.030000001</v>
          </cell>
          <cell r="M92" t="str">
            <v>P-CI-KF0-001</v>
          </cell>
          <cell r="N92">
            <v>1600953.74</v>
          </cell>
          <cell r="P92" t="str">
            <v>P-CI-FA0-017</v>
          </cell>
          <cell r="Q92">
            <v>8.2419112500000011</v>
          </cell>
          <cell r="S92" t="str">
            <v>P-CI-AA0-027</v>
          </cell>
          <cell r="T92">
            <v>0.52257110000000007</v>
          </cell>
          <cell r="V92" t="str">
            <v>P-CI-AA0-033</v>
          </cell>
          <cell r="W92">
            <v>1581762.96</v>
          </cell>
          <cell r="Y92" t="str">
            <v>P-CI-K00-011</v>
          </cell>
          <cell r="Z92">
            <v>1321728.4900000007</v>
          </cell>
        </row>
        <row r="93">
          <cell r="A93" t="str">
            <v>P-GH-A00-015</v>
          </cell>
          <cell r="B93">
            <v>2.89062858</v>
          </cell>
          <cell r="D93" t="str">
            <v>P-CM-FA0-003</v>
          </cell>
          <cell r="E93">
            <v>449594.21999999991</v>
          </cell>
          <cell r="G93" t="str">
            <v>P-CM-DB0-012</v>
          </cell>
          <cell r="H93">
            <v>7148017.1500000004</v>
          </cell>
          <cell r="J93" t="str">
            <v>P-CM-DB0-015</v>
          </cell>
          <cell r="K93">
            <v>30630375.5</v>
          </cell>
          <cell r="M93" t="str">
            <v>P-CM-AA0-012</v>
          </cell>
          <cell r="N93">
            <v>6771527.1600000001</v>
          </cell>
          <cell r="P93" t="str">
            <v>P-CI-K00-011</v>
          </cell>
          <cell r="Q93">
            <v>2.8386909200000008</v>
          </cell>
          <cell r="S93" t="str">
            <v>P-CI-AA0-033</v>
          </cell>
          <cell r="T93">
            <v>0.34771770000000002</v>
          </cell>
          <cell r="V93" t="str">
            <v>P-CI-AA0-034</v>
          </cell>
          <cell r="W93">
            <v>149245.09</v>
          </cell>
          <cell r="Y93" t="str">
            <v>P-CI-KF0-001</v>
          </cell>
          <cell r="Z93">
            <v>724829.84999999986</v>
          </cell>
        </row>
        <row r="94">
          <cell r="A94" t="str">
            <v>P-GH-AA0-030</v>
          </cell>
          <cell r="B94">
            <v>10.32377599</v>
          </cell>
          <cell r="D94" t="str">
            <v>P-CM-FA0-006</v>
          </cell>
          <cell r="E94">
            <v>2000564.5500000003</v>
          </cell>
          <cell r="G94" t="str">
            <v>P-CM-E00-002</v>
          </cell>
          <cell r="H94">
            <v>4742583.88</v>
          </cell>
          <cell r="J94" t="str">
            <v>P-CM-E00-002</v>
          </cell>
          <cell r="K94">
            <v>3481556.2199999997</v>
          </cell>
          <cell r="M94" t="str">
            <v>P-CM-AB0-004</v>
          </cell>
          <cell r="N94">
            <v>1509012.9500000002</v>
          </cell>
          <cell r="P94" t="str">
            <v>P-CI-KA0-012</v>
          </cell>
          <cell r="Q94">
            <v>62.849911089999999</v>
          </cell>
          <cell r="S94" t="str">
            <v>P-CI-AAA-006</v>
          </cell>
          <cell r="T94">
            <v>61.208206140000001</v>
          </cell>
          <cell r="V94" t="str">
            <v>P-CI-AA0-037</v>
          </cell>
          <cell r="W94">
            <v>79630920.079999998</v>
          </cell>
          <cell r="Y94" t="str">
            <v>P-CI-KF0-003</v>
          </cell>
          <cell r="Z94">
            <v>97619.63</v>
          </cell>
        </row>
        <row r="95">
          <cell r="A95" t="str">
            <v>P-GH-AAD-002</v>
          </cell>
          <cell r="B95">
            <v>0.12999790999999999</v>
          </cell>
          <cell r="D95" t="str">
            <v>P-CM-GB0-002</v>
          </cell>
          <cell r="E95">
            <v>218926.23</v>
          </cell>
          <cell r="G95" t="str">
            <v>P-CM-E00-006</v>
          </cell>
          <cell r="H95">
            <v>1707404.0999999999</v>
          </cell>
          <cell r="J95" t="str">
            <v>P-CM-EAZ-002</v>
          </cell>
          <cell r="K95">
            <v>5850</v>
          </cell>
          <cell r="M95" t="str">
            <v>P-CM-DB0-011</v>
          </cell>
          <cell r="N95">
            <v>3320287.21</v>
          </cell>
          <cell r="P95" t="str">
            <v>P-CI-KF0-001</v>
          </cell>
          <cell r="Q95">
            <v>1.54857475</v>
          </cell>
          <cell r="S95" t="str">
            <v>P-CI-D00-004</v>
          </cell>
          <cell r="T95">
            <v>22.486178759999994</v>
          </cell>
          <cell r="V95" t="str">
            <v>P-CI-AAA-006</v>
          </cell>
          <cell r="W95">
            <v>20276572.449999999</v>
          </cell>
          <cell r="Y95" t="str">
            <v>P-CI-KF0-004</v>
          </cell>
          <cell r="Z95">
            <v>71183.09</v>
          </cell>
        </row>
        <row r="96">
          <cell r="A96" t="str">
            <v>P-GH-DB0-012</v>
          </cell>
          <cell r="B96">
            <v>7.1628531400000002</v>
          </cell>
          <cell r="D96" t="str">
            <v>P-CM-KA0-008</v>
          </cell>
          <cell r="E96">
            <v>243836.91</v>
          </cell>
          <cell r="G96" t="str">
            <v>P-CM-EB0-007</v>
          </cell>
          <cell r="H96">
            <v>3073064.2199999997</v>
          </cell>
          <cell r="J96" t="str">
            <v>P-CM-EB0-007</v>
          </cell>
          <cell r="K96">
            <v>3254963.2399999993</v>
          </cell>
          <cell r="M96" t="str">
            <v>P-CM-DB0-012</v>
          </cell>
          <cell r="N96">
            <v>10305232.640000001</v>
          </cell>
          <cell r="P96" t="str">
            <v>P-CI-KF0-003</v>
          </cell>
          <cell r="Q96">
            <v>0.13497624</v>
          </cell>
          <cell r="S96" t="str">
            <v>P-CI-D00-010</v>
          </cell>
          <cell r="T96">
            <v>38.801022509999996</v>
          </cell>
          <cell r="V96" t="str">
            <v>P-CI-AAF-002</v>
          </cell>
          <cell r="W96">
            <v>425167.19999999995</v>
          </cell>
          <cell r="Y96" t="str">
            <v>P-CM-AA0-012</v>
          </cell>
          <cell r="Z96">
            <v>1649884.8599999999</v>
          </cell>
        </row>
        <row r="97">
          <cell r="A97" t="str">
            <v>P-GH-DB0-013</v>
          </cell>
          <cell r="B97">
            <v>2.67716201</v>
          </cell>
          <cell r="D97" t="str">
            <v>P-CM-KF0-003</v>
          </cell>
          <cell r="E97">
            <v>766153.69000000018</v>
          </cell>
          <cell r="G97" t="str">
            <v>P-CM-FA0-003</v>
          </cell>
          <cell r="H97">
            <v>7478463.6299999999</v>
          </cell>
          <cell r="J97" t="str">
            <v>P-CM-FA0-003</v>
          </cell>
          <cell r="K97">
            <v>929198.41</v>
          </cell>
          <cell r="M97" t="str">
            <v>P-CM-DB0-015</v>
          </cell>
          <cell r="N97">
            <v>14783586.580000006</v>
          </cell>
          <cell r="P97" t="str">
            <v>P-CM-AA0-012</v>
          </cell>
          <cell r="Q97">
            <v>3.2240944099999997</v>
          </cell>
          <cell r="S97" t="str">
            <v>P-CI-D00-011</v>
          </cell>
          <cell r="T97">
            <v>4.1013359999999999E-2</v>
          </cell>
          <cell r="V97" t="str">
            <v>P-CI-D00-004</v>
          </cell>
          <cell r="W97">
            <v>14881091.540000001</v>
          </cell>
          <cell r="Y97" t="str">
            <v>P-CM-AA0-015</v>
          </cell>
          <cell r="Z97">
            <v>28604229.109999999</v>
          </cell>
        </row>
        <row r="98">
          <cell r="A98" t="str">
            <v>P-GH-DB0-016</v>
          </cell>
          <cell r="B98">
            <v>20.196581899999998</v>
          </cell>
          <cell r="D98" t="str">
            <v>P-CV-DA0-003</v>
          </cell>
          <cell r="E98">
            <v>2946977.48</v>
          </cell>
          <cell r="G98" t="str">
            <v>P-CM-FA0-006</v>
          </cell>
          <cell r="H98">
            <v>2195060.6999999997</v>
          </cell>
          <cell r="J98" t="str">
            <v>P-CM-FA0-006</v>
          </cell>
          <cell r="K98">
            <v>6863017.4699999997</v>
          </cell>
          <cell r="M98" t="str">
            <v>P-CM-EAZ-002</v>
          </cell>
          <cell r="N98">
            <v>217922.02999999997</v>
          </cell>
          <cell r="P98" t="str">
            <v>P-CM-AAE-003</v>
          </cell>
          <cell r="Q98">
            <v>0.17729</v>
          </cell>
          <cell r="S98" t="str">
            <v>P-CI-DA0-002</v>
          </cell>
          <cell r="T98">
            <v>0.45762001000000002</v>
          </cell>
          <cell r="V98" t="str">
            <v>P-CI-D00-010</v>
          </cell>
          <cell r="W98">
            <v>48109338.539999992</v>
          </cell>
          <cell r="Y98" t="str">
            <v>P-CM-AAE-003</v>
          </cell>
          <cell r="Z98">
            <v>574297.21</v>
          </cell>
        </row>
        <row r="99">
          <cell r="A99" t="str">
            <v>P-GH-E00-004</v>
          </cell>
          <cell r="B99">
            <v>10.348332789999997</v>
          </cell>
          <cell r="D99" t="str">
            <v>P-CV-EAZ-001</v>
          </cell>
          <cell r="E99">
            <v>247249.90999999997</v>
          </cell>
          <cell r="G99" t="str">
            <v>P-CM-GB0-002</v>
          </cell>
          <cell r="H99">
            <v>213667.27</v>
          </cell>
          <cell r="J99" t="str">
            <v>P-CM-GB0-002</v>
          </cell>
          <cell r="K99">
            <v>544845.78999999992</v>
          </cell>
          <cell r="M99" t="str">
            <v>P-CM-EB0-007</v>
          </cell>
          <cell r="N99">
            <v>1972496.2499999995</v>
          </cell>
          <cell r="P99" t="str">
            <v>P-CM-AB0-004</v>
          </cell>
          <cell r="Q99">
            <v>0.87659635000000014</v>
          </cell>
          <cell r="S99" t="str">
            <v>P-CI-EB0-001</v>
          </cell>
          <cell r="T99">
            <v>0.25047008999999998</v>
          </cell>
          <cell r="V99" t="str">
            <v>P-CI-D00-011</v>
          </cell>
          <cell r="W99">
            <v>908727.14999999991</v>
          </cell>
          <cell r="Y99" t="str">
            <v>P-CM-DB0-012</v>
          </cell>
          <cell r="Z99">
            <v>6248701.1099999994</v>
          </cell>
        </row>
        <row r="100">
          <cell r="A100" t="str">
            <v>P-GH-F00-003</v>
          </cell>
          <cell r="B100">
            <v>1.62508213</v>
          </cell>
          <cell r="D100" t="str">
            <v>P-CV-FA0-001</v>
          </cell>
          <cell r="E100">
            <v>2753.4</v>
          </cell>
          <cell r="G100" t="str">
            <v>P-CM-KA0-008</v>
          </cell>
          <cell r="H100">
            <v>367272.62</v>
          </cell>
          <cell r="J100" t="str">
            <v>P-CM-K00-009</v>
          </cell>
          <cell r="K100">
            <v>123031991.31999999</v>
          </cell>
          <cell r="M100" t="str">
            <v>P-CM-F00-006</v>
          </cell>
          <cell r="N100">
            <v>23232586.09</v>
          </cell>
          <cell r="P100" t="str">
            <v>P-CM-DB0-011</v>
          </cell>
          <cell r="Q100">
            <v>0.38878636999999999</v>
          </cell>
          <cell r="S100" t="str">
            <v>P-CI-F00-007</v>
          </cell>
          <cell r="T100">
            <v>8.2585938199999998</v>
          </cell>
          <cell r="V100" t="str">
            <v>P-CI-DA0-002</v>
          </cell>
          <cell r="W100">
            <v>45817.81</v>
          </cell>
          <cell r="Y100" t="str">
            <v>P-CM-DB0-015</v>
          </cell>
          <cell r="Z100">
            <v>8998927.1400000006</v>
          </cell>
        </row>
        <row r="101">
          <cell r="A101" t="str">
            <v>P-GH-FD0-002</v>
          </cell>
          <cell r="B101">
            <v>1.0836905400000001</v>
          </cell>
          <cell r="D101" t="str">
            <v>P-CV-FA0-002</v>
          </cell>
          <cell r="E101">
            <v>1044583.9499999998</v>
          </cell>
          <cell r="G101" t="str">
            <v>P-CM-KF0-003</v>
          </cell>
          <cell r="H101">
            <v>903018.59000000008</v>
          </cell>
          <cell r="J101" t="str">
            <v>P-CM-KA0-008</v>
          </cell>
          <cell r="K101">
            <v>549763.51</v>
          </cell>
          <cell r="M101" t="str">
            <v>P-CM-FA0-003</v>
          </cell>
          <cell r="N101">
            <v>4227845.87</v>
          </cell>
          <cell r="P101" t="str">
            <v>P-CM-DB0-012</v>
          </cell>
          <cell r="Q101">
            <v>4.3654709599999997</v>
          </cell>
          <cell r="S101" t="str">
            <v>P-CI-F00-011</v>
          </cell>
          <cell r="T101">
            <v>16.685066840000001</v>
          </cell>
          <cell r="V101" t="str">
            <v>P-CI-E00-006</v>
          </cell>
          <cell r="W101">
            <v>218513.89</v>
          </cell>
          <cell r="Y101" t="str">
            <v>P-CM-DB0-017</v>
          </cell>
          <cell r="Z101">
            <v>259986.74</v>
          </cell>
        </row>
        <row r="102">
          <cell r="A102" t="str">
            <v>P-GH-IAE-001</v>
          </cell>
          <cell r="B102">
            <v>9.9465870099999982</v>
          </cell>
          <cell r="D102" t="str">
            <v>P-CV-G00-002</v>
          </cell>
          <cell r="E102">
            <v>250669.4</v>
          </cell>
          <cell r="G102" t="str">
            <v>P-CV-DA0-003</v>
          </cell>
          <cell r="H102">
            <v>6285281.2599999979</v>
          </cell>
          <cell r="J102" t="str">
            <v>P-CM-KA0-011</v>
          </cell>
          <cell r="K102">
            <v>152765323.07000002</v>
          </cell>
          <cell r="M102" t="str">
            <v>P-CM-FA0-006</v>
          </cell>
          <cell r="N102">
            <v>923172.4</v>
          </cell>
          <cell r="P102" t="str">
            <v>P-CM-DB0-015</v>
          </cell>
          <cell r="Q102">
            <v>31.382884879999995</v>
          </cell>
          <cell r="S102" t="str">
            <v>P-CI-FA0-014</v>
          </cell>
          <cell r="T102">
            <v>6.8233995900000011</v>
          </cell>
          <cell r="V102" t="str">
            <v>P-CI-EB0-007</v>
          </cell>
          <cell r="W102">
            <v>28653.3</v>
          </cell>
          <cell r="Y102" t="str">
            <v>P-CM-E00-008</v>
          </cell>
          <cell r="Z102">
            <v>612993.52</v>
          </cell>
        </row>
        <row r="103">
          <cell r="A103" t="str">
            <v>P-GH-ID0-003</v>
          </cell>
          <cell r="B103">
            <v>0.25270436000000007</v>
          </cell>
          <cell r="D103" t="str">
            <v>P-CV-IB0-003</v>
          </cell>
          <cell r="E103">
            <v>297408.92</v>
          </cell>
          <cell r="G103" t="str">
            <v>P-CV-EAZ-001</v>
          </cell>
          <cell r="H103">
            <v>116434.07</v>
          </cell>
          <cell r="J103" t="str">
            <v>P-CM-KF0-003</v>
          </cell>
          <cell r="K103">
            <v>353824.9</v>
          </cell>
          <cell r="M103" t="str">
            <v>P-CM-GB0-002</v>
          </cell>
          <cell r="N103">
            <v>3956748.9000000004</v>
          </cell>
          <cell r="P103" t="str">
            <v>P-CM-DB0-017</v>
          </cell>
          <cell r="Q103">
            <v>8.1145320000000007E-2</v>
          </cell>
          <cell r="S103" t="str">
            <v>P-CI-FA0-017</v>
          </cell>
          <cell r="T103">
            <v>6.9050629000000008</v>
          </cell>
          <cell r="V103" t="str">
            <v>P-CI-F00-007</v>
          </cell>
          <cell r="W103">
            <v>4829920.43</v>
          </cell>
          <cell r="Y103" t="str">
            <v>P-CM-F00-006</v>
          </cell>
          <cell r="Z103">
            <v>6957731</v>
          </cell>
        </row>
        <row r="104">
          <cell r="A104" t="str">
            <v>P-GH-K00-013</v>
          </cell>
          <cell r="B104">
            <v>40</v>
          </cell>
          <cell r="D104" t="str">
            <v>P-CV-KB0-002</v>
          </cell>
          <cell r="E104">
            <v>379384.85</v>
          </cell>
          <cell r="G104" t="str">
            <v>P-CV-FA0-002</v>
          </cell>
          <cell r="H104">
            <v>635458.64</v>
          </cell>
          <cell r="J104" t="str">
            <v>P-CV-AAF-009</v>
          </cell>
          <cell r="K104">
            <v>494691.99</v>
          </cell>
          <cell r="M104" t="str">
            <v>P-CM-KA0-008</v>
          </cell>
          <cell r="N104">
            <v>493777.64</v>
          </cell>
          <cell r="P104" t="str">
            <v>P-CM-EAZ-002</v>
          </cell>
          <cell r="Q104">
            <v>0.23947288999999999</v>
          </cell>
          <cell r="S104" t="str">
            <v>P-CI-FA0-024</v>
          </cell>
          <cell r="T104">
            <v>0.13133394000000001</v>
          </cell>
          <cell r="V104" t="str">
            <v>P-CI-F00-011</v>
          </cell>
          <cell r="W104">
            <v>31600594.920000002</v>
          </cell>
          <cell r="Y104" t="str">
            <v>P-CM-FA0-003</v>
          </cell>
          <cell r="Z104">
            <v>2288348.54</v>
          </cell>
        </row>
        <row r="105">
          <cell r="A105" t="str">
            <v>P-GH-KF0-001</v>
          </cell>
          <cell r="B105">
            <v>1.6749748299999996</v>
          </cell>
          <cell r="D105" t="str">
            <v>P-CV-KF0-002</v>
          </cell>
          <cell r="E105">
            <v>148571.59</v>
          </cell>
          <cell r="G105" t="str">
            <v>P-CV-G00-002</v>
          </cell>
          <cell r="H105">
            <v>658872.82000000007</v>
          </cell>
          <cell r="J105" t="str">
            <v>P-CV-DA0-003</v>
          </cell>
          <cell r="K105">
            <v>5797199.0200000005</v>
          </cell>
          <cell r="M105" t="str">
            <v>P-CM-KF0-003</v>
          </cell>
          <cell r="N105">
            <v>481037.20999999996</v>
          </cell>
          <cell r="P105" t="str">
            <v>P-CM-EB0-007</v>
          </cell>
          <cell r="Q105">
            <v>1.17438099</v>
          </cell>
          <cell r="S105" t="str">
            <v>P-CI-H00-002</v>
          </cell>
          <cell r="T105">
            <v>1.6050620000000002E-2</v>
          </cell>
          <cell r="V105" t="str">
            <v>P-CI-FA0-014</v>
          </cell>
          <cell r="W105">
            <v>9213630.3800000027</v>
          </cell>
          <cell r="Y105" t="str">
            <v>P-CM-FA0-006</v>
          </cell>
          <cell r="Z105">
            <v>2529130.94</v>
          </cell>
        </row>
        <row r="106">
          <cell r="A106" t="str">
            <v>P-GM-E00-003</v>
          </cell>
          <cell r="B106">
            <v>0.6090389100000001</v>
          </cell>
          <cell r="D106" t="str">
            <v>P-CV-KF0-003</v>
          </cell>
          <cell r="E106">
            <v>130387.54</v>
          </cell>
          <cell r="G106" t="str">
            <v>P-CV-IAZ-004</v>
          </cell>
          <cell r="H106">
            <v>177000.67</v>
          </cell>
          <cell r="J106" t="str">
            <v>P-CV-FA0-002</v>
          </cell>
          <cell r="K106">
            <v>1705761.5399999998</v>
          </cell>
          <cell r="M106" t="str">
            <v>P-CV-AAF-009</v>
          </cell>
          <cell r="N106">
            <v>116210.67</v>
          </cell>
          <cell r="P106" t="str">
            <v>P-CM-F00-006</v>
          </cell>
          <cell r="Q106">
            <v>18.11507877</v>
          </cell>
          <cell r="S106" t="str">
            <v>P-CI-K00-011</v>
          </cell>
          <cell r="T106">
            <v>3.2587813400000005</v>
          </cell>
          <cell r="V106" t="str">
            <v>P-CI-FA0-017</v>
          </cell>
          <cell r="W106">
            <v>2492121.85</v>
          </cell>
          <cell r="Y106" t="str">
            <v>P-CM-GB0-002</v>
          </cell>
          <cell r="Z106">
            <v>73090.289999999994</v>
          </cell>
        </row>
        <row r="107">
          <cell r="A107" t="str">
            <v>P-GN-F00-004</v>
          </cell>
          <cell r="B107">
            <v>4.5673709599999999</v>
          </cell>
          <cell r="D107" t="str">
            <v>P-CV-KF0-004</v>
          </cell>
          <cell r="E107">
            <v>289208.98</v>
          </cell>
          <cell r="G107" t="str">
            <v>P-CV-KA0-007</v>
          </cell>
          <cell r="H107">
            <v>16707283.5</v>
          </cell>
          <cell r="J107" t="str">
            <v>P-CV-G00-002</v>
          </cell>
          <cell r="K107">
            <v>5373352.1400000015</v>
          </cell>
          <cell r="M107" t="str">
            <v>P-CV-DA0-003</v>
          </cell>
          <cell r="N107">
            <v>4598395.2699999996</v>
          </cell>
          <cell r="P107" t="str">
            <v>P-CM-FA0-003</v>
          </cell>
          <cell r="Q107">
            <v>2.65234163</v>
          </cell>
          <cell r="S107" t="str">
            <v>P-CI-KF0-001</v>
          </cell>
          <cell r="T107">
            <v>1.8336184599999994</v>
          </cell>
          <cell r="V107" t="str">
            <v>P-CI-FA0-024</v>
          </cell>
          <cell r="W107">
            <v>10215921.390000001</v>
          </cell>
          <cell r="Y107" t="str">
            <v>P-CM-IAE-009</v>
          </cell>
          <cell r="Z107">
            <v>86752.63</v>
          </cell>
        </row>
        <row r="108">
          <cell r="A108" t="str">
            <v>P-GN-FA0-005</v>
          </cell>
          <cell r="B108">
            <v>3.8434650000000001E-2</v>
          </cell>
          <cell r="D108" t="str">
            <v>P-DJ-E00-003</v>
          </cell>
          <cell r="E108">
            <v>169259.19999999998</v>
          </cell>
          <cell r="G108" t="str">
            <v>P-CV-KF0-002</v>
          </cell>
          <cell r="H108">
            <v>91668.459999999992</v>
          </cell>
          <cell r="J108" t="str">
            <v>P-CV-KA0-008</v>
          </cell>
          <cell r="K108">
            <v>16532438.119999999</v>
          </cell>
          <cell r="M108" t="str">
            <v>P-CV-DD0-005</v>
          </cell>
          <cell r="N108">
            <v>21068.57</v>
          </cell>
          <cell r="P108" t="str">
            <v>P-CM-FA0-006</v>
          </cell>
          <cell r="Q108">
            <v>2.0064270099999999</v>
          </cell>
          <cell r="S108" t="str">
            <v>P-CI-KF0-003</v>
          </cell>
          <cell r="T108">
            <v>5.8575199999999997E-3</v>
          </cell>
          <cell r="V108" t="str">
            <v>P-CI-FAB-001</v>
          </cell>
          <cell r="W108">
            <v>30139377.539999999</v>
          </cell>
          <cell r="Y108" t="str">
            <v>P-CM-KA0-008</v>
          </cell>
          <cell r="Z108">
            <v>7159.8899999999994</v>
          </cell>
        </row>
        <row r="109">
          <cell r="A109" t="str">
            <v>P-GN-FA0-007</v>
          </cell>
          <cell r="B109">
            <v>3.5257230000000001E-2</v>
          </cell>
          <cell r="D109" t="str">
            <v>P-DJ-EAZ-002</v>
          </cell>
          <cell r="E109">
            <v>102454.48999999999</v>
          </cell>
          <cell r="G109" t="str">
            <v>P-CV-KF0-003</v>
          </cell>
          <cell r="H109">
            <v>25216.9</v>
          </cell>
          <cell r="J109" t="str">
            <v>P-CV-KF0-002</v>
          </cell>
          <cell r="K109">
            <v>367949.51</v>
          </cell>
          <cell r="M109" t="str">
            <v>P-CV-FA0-002</v>
          </cell>
          <cell r="N109">
            <v>7372.52</v>
          </cell>
          <cell r="P109" t="str">
            <v>P-CM-FA0-009</v>
          </cell>
          <cell r="Q109">
            <v>4.1043319999999994E-2</v>
          </cell>
          <cell r="S109" t="str">
            <v>P-CM-AA0-012</v>
          </cell>
          <cell r="T109">
            <v>4.6188705900000002</v>
          </cell>
          <cell r="V109" t="str">
            <v>P-CI-K00-011</v>
          </cell>
          <cell r="W109">
            <v>2896286.51</v>
          </cell>
          <cell r="Y109" t="str">
            <v>P-CV-DD0-005</v>
          </cell>
          <cell r="Z109">
            <v>660343.99</v>
          </cell>
        </row>
        <row r="110">
          <cell r="A110" t="str">
            <v>P-GN-I00-004</v>
          </cell>
          <cell r="B110">
            <v>0.32315806000000008</v>
          </cell>
          <cell r="D110" t="str">
            <v>P-DJ-FA0-001</v>
          </cell>
          <cell r="E110">
            <v>496386.41000000003</v>
          </cell>
          <cell r="G110" t="str">
            <v>P-DJ-E00-003</v>
          </cell>
          <cell r="H110">
            <v>567193.66999999993</v>
          </cell>
          <cell r="J110" t="str">
            <v>P-DJ-E00-003</v>
          </cell>
          <cell r="K110">
            <v>555903.1399999999</v>
          </cell>
          <cell r="M110" t="str">
            <v>P-CV-G00-002</v>
          </cell>
          <cell r="N110">
            <v>4045902.7900000005</v>
          </cell>
          <cell r="P110" t="str">
            <v>P-CM-GB0-002</v>
          </cell>
          <cell r="Q110">
            <v>1.9586896699999996</v>
          </cell>
          <cell r="S110" t="str">
            <v>P-CM-AAE-003</v>
          </cell>
          <cell r="T110">
            <v>0.96959485000000001</v>
          </cell>
          <cell r="V110" t="str">
            <v>P-CI-KA0-011</v>
          </cell>
          <cell r="W110">
            <v>23943840.520000003</v>
          </cell>
          <cell r="Y110" t="str">
            <v>P-CV-G00-002</v>
          </cell>
          <cell r="Z110">
            <v>2338450.2899999996</v>
          </cell>
        </row>
        <row r="111">
          <cell r="A111" t="str">
            <v>P-GN-K00-007</v>
          </cell>
          <cell r="B111">
            <v>0.92315503999999993</v>
          </cell>
          <cell r="D111" t="str">
            <v>P-DJ-I00-001</v>
          </cell>
          <cell r="E111">
            <v>162238.01</v>
          </cell>
          <cell r="G111" t="str">
            <v>P-DJ-FA0-001</v>
          </cell>
          <cell r="H111">
            <v>2355288.5500000003</v>
          </cell>
          <cell r="J111" t="str">
            <v>P-DJ-FA0-001</v>
          </cell>
          <cell r="K111">
            <v>588263.5</v>
          </cell>
          <cell r="M111" t="str">
            <v>P-CV-IAZ-004</v>
          </cell>
          <cell r="N111">
            <v>498747.11</v>
          </cell>
          <cell r="P111" t="str">
            <v>P-CM-K00-010</v>
          </cell>
          <cell r="Q111">
            <v>73.718512559999994</v>
          </cell>
          <cell r="S111" t="str">
            <v>P-CM-AB0-004</v>
          </cell>
          <cell r="T111">
            <v>2.7344446199999997</v>
          </cell>
          <cell r="V111" t="str">
            <v>P-CI-KF0-001</v>
          </cell>
          <cell r="W111">
            <v>741569.21000000008</v>
          </cell>
          <cell r="Y111" t="str">
            <v>P-CV-K00-014</v>
          </cell>
          <cell r="Z111">
            <v>50154.66</v>
          </cell>
        </row>
        <row r="112">
          <cell r="A112" t="str">
            <v>P-GQ-IAE-001</v>
          </cell>
          <cell r="B112">
            <v>1.5796102099999998</v>
          </cell>
          <cell r="D112" t="str">
            <v>P-DJ-IE0-002</v>
          </cell>
          <cell r="E112">
            <v>7428.73</v>
          </cell>
          <cell r="G112" t="str">
            <v>P-DJ-I00-001</v>
          </cell>
          <cell r="H112">
            <v>78274.350000000006</v>
          </cell>
          <cell r="J112" t="str">
            <v>P-DJ-I00-001</v>
          </cell>
          <cell r="K112">
            <v>295254.60000000003</v>
          </cell>
          <cell r="M112" t="str">
            <v>P-CV-IB0-003</v>
          </cell>
          <cell r="N112">
            <v>51299.06</v>
          </cell>
          <cell r="P112" t="str">
            <v>P-CM-KA0-008</v>
          </cell>
          <cell r="Q112">
            <v>0.20549620000000002</v>
          </cell>
          <cell r="S112" t="str">
            <v>P-CM-DB0-012</v>
          </cell>
          <cell r="T112">
            <v>10.210477559999998</v>
          </cell>
          <cell r="V112" t="str">
            <v>P-CI-KF0-003</v>
          </cell>
          <cell r="W112">
            <v>52658.68</v>
          </cell>
          <cell r="Y112" t="str">
            <v>P-DJ-DB0-005</v>
          </cell>
          <cell r="Z112">
            <v>98337.34</v>
          </cell>
        </row>
        <row r="113">
          <cell r="A113" t="str">
            <v>P-GQ-IBE-002</v>
          </cell>
          <cell r="B113">
            <v>0.6184504799999998</v>
          </cell>
          <cell r="D113" t="str">
            <v>P-DJ-KF0-006</v>
          </cell>
          <cell r="E113">
            <v>204236.75</v>
          </cell>
          <cell r="G113" t="str">
            <v>P-DJ-KE0-001</v>
          </cell>
          <cell r="H113">
            <v>106863.6</v>
          </cell>
          <cell r="J113" t="str">
            <v>P-DZ-AA0-002</v>
          </cell>
          <cell r="K113">
            <v>292071.06</v>
          </cell>
          <cell r="M113" t="str">
            <v>P-CV-KA0-009</v>
          </cell>
          <cell r="N113">
            <v>16157356.33</v>
          </cell>
          <cell r="P113" t="str">
            <v>P-CM-KA0-015</v>
          </cell>
          <cell r="Q113">
            <v>64.532699780000002</v>
          </cell>
          <cell r="S113" t="str">
            <v>P-CM-DB0-015</v>
          </cell>
          <cell r="T113">
            <v>47.560676410000013</v>
          </cell>
          <cell r="V113" t="str">
            <v>P-CM-AA0-012</v>
          </cell>
          <cell r="W113">
            <v>5454880.4499999993</v>
          </cell>
          <cell r="Y113" t="str">
            <v>P-DJ-E00-003</v>
          </cell>
          <cell r="Z113">
            <v>97137.39</v>
          </cell>
        </row>
        <row r="114">
          <cell r="A114" t="str">
            <v>P-GQ-K00-003</v>
          </cell>
          <cell r="B114">
            <v>2.6103773600000002</v>
          </cell>
          <cell r="D114" t="str">
            <v>P-DJ-KF0-007</v>
          </cell>
          <cell r="E114">
            <v>147194.9</v>
          </cell>
          <cell r="G114" t="str">
            <v>P-DJ-KF0-006</v>
          </cell>
          <cell r="H114">
            <v>221579.33</v>
          </cell>
          <cell r="J114" t="str">
            <v>P-DZ-EAZ-003</v>
          </cell>
          <cell r="K114">
            <v>98022.849999999991</v>
          </cell>
          <cell r="M114" t="str">
            <v>P-DJ-E00-003</v>
          </cell>
          <cell r="N114">
            <v>1043409.6199999999</v>
          </cell>
          <cell r="P114" t="str">
            <v>P-CM-KF0-003</v>
          </cell>
          <cell r="Q114">
            <v>0.94647236000000001</v>
          </cell>
          <cell r="S114" t="str">
            <v>P-CM-E00-008</v>
          </cell>
          <cell r="T114">
            <v>0.55093007999999999</v>
          </cell>
          <cell r="V114" t="str">
            <v>P-CM-AAE-003</v>
          </cell>
          <cell r="W114">
            <v>3137509.1300000004</v>
          </cell>
          <cell r="Y114" t="str">
            <v>P-DJ-FA0-001</v>
          </cell>
          <cell r="Z114">
            <v>5315.84</v>
          </cell>
        </row>
        <row r="115">
          <cell r="A115" t="str">
            <v>P-GW-IA0-002</v>
          </cell>
          <cell r="B115">
            <v>0.39524701000000007</v>
          </cell>
          <cell r="D115" t="str">
            <v>P-DJ-KF0-009</v>
          </cell>
          <cell r="E115">
            <v>79230.850000000006</v>
          </cell>
          <cell r="G115" t="str">
            <v>P-DJ-KF0-007</v>
          </cell>
          <cell r="H115">
            <v>5605.93</v>
          </cell>
          <cell r="J115" t="str">
            <v>P-DZ-G00-001</v>
          </cell>
          <cell r="K115">
            <v>36525.81</v>
          </cell>
          <cell r="M115" t="str">
            <v>P-DJ-FA0-001</v>
          </cell>
          <cell r="N115">
            <v>195531.90999999997</v>
          </cell>
          <cell r="P115" t="str">
            <v>P-CV-DA0-003</v>
          </cell>
          <cell r="Q115">
            <v>7.2048720000000011E-2</v>
          </cell>
          <cell r="S115" t="str">
            <v>P-CM-EAZ-002</v>
          </cell>
          <cell r="T115">
            <v>0.12907498000000001</v>
          </cell>
          <cell r="V115" t="str">
            <v>P-CM-DB0-012</v>
          </cell>
          <cell r="W115">
            <v>18595724.760000002</v>
          </cell>
          <cell r="Y115" t="str">
            <v>P-DJ-FA0-003</v>
          </cell>
          <cell r="Z115">
            <v>204835.03000000003</v>
          </cell>
        </row>
        <row r="116">
          <cell r="A116" t="str">
            <v>P-GW-IAD-001</v>
          </cell>
          <cell r="B116">
            <v>0.49913894000000003</v>
          </cell>
          <cell r="D116" t="str">
            <v>P-DZ-AA0-002</v>
          </cell>
          <cell r="E116">
            <v>38270.699999999997</v>
          </cell>
          <cell r="G116" t="str">
            <v>P-DZ-AA0-002</v>
          </cell>
          <cell r="H116">
            <v>37799.69</v>
          </cell>
          <cell r="J116" t="str">
            <v>P-DZ-G00-002</v>
          </cell>
          <cell r="K116">
            <v>347496.44</v>
          </cell>
          <cell r="M116" t="str">
            <v>P-DJ-FA0-003</v>
          </cell>
          <cell r="N116">
            <v>10166021.18</v>
          </cell>
          <cell r="P116" t="str">
            <v>P-CV-DD0-005</v>
          </cell>
          <cell r="Q116">
            <v>2.4025516400000004</v>
          </cell>
          <cell r="S116" t="str">
            <v>P-CM-EB0-007</v>
          </cell>
          <cell r="T116">
            <v>2.2428399499999996</v>
          </cell>
          <cell r="V116" t="str">
            <v>P-CM-DB0-015</v>
          </cell>
          <cell r="W116">
            <v>26838694.609999996</v>
          </cell>
          <cell r="Y116" t="str">
            <v>P-DJ-FA0-004</v>
          </cell>
          <cell r="Z116">
            <v>6297.23</v>
          </cell>
        </row>
        <row r="117">
          <cell r="A117" t="str">
            <v>P-GW-IB0-002</v>
          </cell>
          <cell r="B117">
            <v>1.2010099999999999E-2</v>
          </cell>
          <cell r="D117" t="str">
            <v>P-DZ-B00-001</v>
          </cell>
          <cell r="E117">
            <v>11013.529999999999</v>
          </cell>
          <cell r="G117" t="str">
            <v>P-DZ-B00-001</v>
          </cell>
          <cell r="H117">
            <v>665417.71000000008</v>
          </cell>
          <cell r="J117" t="str">
            <v>P-DZ-HA0-003</v>
          </cell>
          <cell r="K117">
            <v>50815.409999999996</v>
          </cell>
          <cell r="M117" t="str">
            <v>P-DJ-I00-001</v>
          </cell>
          <cell r="N117">
            <v>903376.28000000014</v>
          </cell>
          <cell r="P117" t="str">
            <v>P-CV-G00-002</v>
          </cell>
          <cell r="Q117">
            <v>3.8546935599999994</v>
          </cell>
          <cell r="S117" t="str">
            <v>P-CM-F00-006</v>
          </cell>
          <cell r="T117">
            <v>17.993944450000001</v>
          </cell>
          <cell r="V117" t="str">
            <v>P-CM-DB0-017</v>
          </cell>
          <cell r="W117">
            <v>149170.22</v>
          </cell>
          <cell r="Y117" t="str">
            <v>P-DJ-I00-001</v>
          </cell>
          <cell r="Z117">
            <v>723634.07000000007</v>
          </cell>
        </row>
        <row r="118">
          <cell r="A118" t="str">
            <v>P-KE-AAD-004</v>
          </cell>
          <cell r="B118">
            <v>0.23588977999999997</v>
          </cell>
          <cell r="D118" t="str">
            <v>P-DZ-EAZ-003</v>
          </cell>
          <cell r="E118">
            <v>3615.33</v>
          </cell>
          <cell r="G118" t="str">
            <v>P-DZ-EAZ-003</v>
          </cell>
          <cell r="H118">
            <v>69419.44</v>
          </cell>
          <cell r="J118" t="str">
            <v>P-DZ-HB0-002</v>
          </cell>
          <cell r="K118">
            <v>103382.23</v>
          </cell>
          <cell r="M118" t="str">
            <v>P-DJ-KE0-001</v>
          </cell>
          <cell r="N118">
            <v>295243.51</v>
          </cell>
          <cell r="P118" t="str">
            <v>P-CV-K00-016</v>
          </cell>
          <cell r="Q118">
            <v>24.520102430000001</v>
          </cell>
          <cell r="S118" t="str">
            <v>P-CM-FA0-003</v>
          </cell>
          <cell r="T118">
            <v>4.9554367499999996</v>
          </cell>
          <cell r="V118" t="str">
            <v>P-CM-DB0-019</v>
          </cell>
          <cell r="W118">
            <v>1786846.83</v>
          </cell>
          <cell r="Y118" t="str">
            <v>P-DJ-KE0-001</v>
          </cell>
          <cell r="Z118">
            <v>504306.2</v>
          </cell>
        </row>
        <row r="119">
          <cell r="A119" t="str">
            <v>P-KE-AAZ-001</v>
          </cell>
          <cell r="B119">
            <v>1.0153344</v>
          </cell>
          <cell r="D119" t="str">
            <v>P-DZ-G00-002</v>
          </cell>
          <cell r="E119">
            <v>2822.5</v>
          </cell>
          <cell r="G119" t="str">
            <v>P-DZ-G00-002</v>
          </cell>
          <cell r="H119">
            <v>347109.02999999997</v>
          </cell>
          <cell r="J119" t="str">
            <v>P-DZ-IAZ-001</v>
          </cell>
          <cell r="K119">
            <v>269239.55</v>
          </cell>
          <cell r="M119" t="str">
            <v>P-DZ-AA0-002</v>
          </cell>
          <cell r="N119">
            <v>39975.97</v>
          </cell>
          <cell r="P119" t="str">
            <v>P-CV-KF0-002</v>
          </cell>
          <cell r="Q119">
            <v>1.0249950000000001E-2</v>
          </cell>
          <cell r="S119" t="str">
            <v>P-CM-FA0-006</v>
          </cell>
          <cell r="T119">
            <v>5.7730263299999987</v>
          </cell>
          <cell r="V119" t="str">
            <v>P-CM-E00-008</v>
          </cell>
          <cell r="W119">
            <v>341180.99000000005</v>
          </cell>
          <cell r="Y119" t="str">
            <v>P-DZ-KF0-002</v>
          </cell>
          <cell r="Z119">
            <v>196019.72999999998</v>
          </cell>
        </row>
        <row r="120">
          <cell r="A120" t="str">
            <v>P-KE-AAZ-002</v>
          </cell>
          <cell r="B120">
            <v>0.84526508999999983</v>
          </cell>
          <cell r="D120" t="str">
            <v>P-DZ-HA0-003</v>
          </cell>
          <cell r="E120">
            <v>106298.81</v>
          </cell>
          <cell r="G120" t="str">
            <v>P-DZ-HA0-003</v>
          </cell>
          <cell r="H120">
            <v>397648.79</v>
          </cell>
          <cell r="J120" t="str">
            <v>P-DZ-KF0-002</v>
          </cell>
          <cell r="K120">
            <v>129237.12999999999</v>
          </cell>
          <cell r="M120" t="str">
            <v>P-DZ-B00-001</v>
          </cell>
          <cell r="N120">
            <v>9738.619999999999</v>
          </cell>
          <cell r="P120" t="str">
            <v>P-DJ-E00-003</v>
          </cell>
          <cell r="Q120">
            <v>1.06244402</v>
          </cell>
          <cell r="S120" t="str">
            <v>P-CM-FA0-009</v>
          </cell>
          <cell r="T120">
            <v>0.28398101999999997</v>
          </cell>
          <cell r="V120" t="str">
            <v>P-CM-EAZ-002</v>
          </cell>
          <cell r="W120">
            <v>160481.97</v>
          </cell>
          <cell r="Y120" t="str">
            <v>P-EG-AAC-025</v>
          </cell>
          <cell r="Z120">
            <v>17017.529999999995</v>
          </cell>
        </row>
        <row r="121">
          <cell r="A121" t="str">
            <v>P-KE-DB0-018</v>
          </cell>
          <cell r="B121">
            <v>9.4837637099999998</v>
          </cell>
          <cell r="D121" t="str">
            <v>P-DZ-HB0-002</v>
          </cell>
          <cell r="E121">
            <v>60382.3</v>
          </cell>
          <cell r="G121" t="str">
            <v>P-DZ-HB0-002</v>
          </cell>
          <cell r="H121">
            <v>57943</v>
          </cell>
          <cell r="J121" t="str">
            <v>P-EG-AAC-017</v>
          </cell>
          <cell r="K121">
            <v>48377.32</v>
          </cell>
          <cell r="M121" t="str">
            <v>P-DZ-EAZ-003</v>
          </cell>
          <cell r="N121">
            <v>132134.76999999999</v>
          </cell>
          <cell r="P121" t="str">
            <v>P-DJ-FA0-001</v>
          </cell>
          <cell r="Q121">
            <v>6.608957E-2</v>
          </cell>
          <cell r="S121" t="str">
            <v>P-CM-GB0-002</v>
          </cell>
          <cell r="T121">
            <v>4.5659743500000003</v>
          </cell>
          <cell r="V121" t="str">
            <v>P-CM-EB0-007</v>
          </cell>
          <cell r="W121">
            <v>36492.720000000001</v>
          </cell>
          <cell r="Y121" t="str">
            <v>P-EG-E00-006</v>
          </cell>
          <cell r="Z121">
            <v>17339.37</v>
          </cell>
        </row>
        <row r="122">
          <cell r="A122" t="str">
            <v>P-KE-DB0-019</v>
          </cell>
          <cell r="B122">
            <v>8.250323719999999</v>
          </cell>
          <cell r="D122" t="str">
            <v>P-DZ-IAZ-001</v>
          </cell>
          <cell r="E122">
            <v>148312.79999999999</v>
          </cell>
          <cell r="G122" t="str">
            <v>P-DZ-IAZ-001</v>
          </cell>
          <cell r="H122">
            <v>108561.50000000001</v>
          </cell>
          <cell r="J122" t="str">
            <v>P-EG-AAC-019</v>
          </cell>
          <cell r="K122">
            <v>895684.31999999983</v>
          </cell>
          <cell r="M122" t="str">
            <v>P-DZ-HA0-003</v>
          </cell>
          <cell r="N122">
            <v>44008.54</v>
          </cell>
          <cell r="P122" t="str">
            <v>P-DJ-FA0-003</v>
          </cell>
          <cell r="Q122">
            <v>2.672327E-2</v>
          </cell>
          <cell r="S122" t="str">
            <v>P-CM-IAE-009</v>
          </cell>
          <cell r="T122">
            <v>5.3526249999999997E-2</v>
          </cell>
          <cell r="V122" t="str">
            <v>P-CM-F00-006</v>
          </cell>
          <cell r="W122">
            <v>17975185.100000001</v>
          </cell>
          <cell r="Y122" t="str">
            <v>P-EG-EBA-003</v>
          </cell>
          <cell r="Z122">
            <v>2883245.73</v>
          </cell>
        </row>
        <row r="123">
          <cell r="A123" t="str">
            <v>P-KE-DB0-020</v>
          </cell>
          <cell r="B123">
            <v>9.7664702200000022</v>
          </cell>
          <cell r="D123" t="str">
            <v>P-DZ-K00-007</v>
          </cell>
          <cell r="E123">
            <v>707547169.80999994</v>
          </cell>
          <cell r="G123" t="str">
            <v>P-DZ-KD0-002</v>
          </cell>
          <cell r="H123">
            <v>397491.92</v>
          </cell>
          <cell r="J123" t="str">
            <v>P-EG-AAC-025</v>
          </cell>
          <cell r="K123">
            <v>17644.000000000004</v>
          </cell>
          <cell r="M123" t="str">
            <v>P-DZ-HB0-002</v>
          </cell>
          <cell r="N123">
            <v>153720.38</v>
          </cell>
          <cell r="P123" t="str">
            <v>P-DJ-FA0-004</v>
          </cell>
          <cell r="Q123">
            <v>4.7774370000000003E-2</v>
          </cell>
          <cell r="S123" t="str">
            <v>P-CM-KA0-008</v>
          </cell>
          <cell r="T123">
            <v>0.23160232</v>
          </cell>
          <cell r="V123" t="str">
            <v>P-CM-FA0-003</v>
          </cell>
          <cell r="W123">
            <v>3752027.74</v>
          </cell>
          <cell r="Y123" t="str">
            <v>P-EG-FA0-008</v>
          </cell>
          <cell r="Z123">
            <v>66901493.589999996</v>
          </cell>
        </row>
        <row r="124">
          <cell r="A124" t="str">
            <v>P-KE-E00-005</v>
          </cell>
          <cell r="B124">
            <v>1.33369012</v>
          </cell>
          <cell r="D124" t="str">
            <v>P-DZ-KF0-002</v>
          </cell>
          <cell r="E124">
            <v>80530.170000000013</v>
          </cell>
          <cell r="G124" t="str">
            <v>P-DZ-KF0-002</v>
          </cell>
          <cell r="H124">
            <v>76228.440000000017</v>
          </cell>
          <cell r="J124" t="str">
            <v>P-EG-E00-001</v>
          </cell>
          <cell r="K124">
            <v>2252458.13</v>
          </cell>
          <cell r="M124" t="str">
            <v>P-DZ-IAZ-001</v>
          </cell>
          <cell r="N124">
            <v>25952.06</v>
          </cell>
          <cell r="P124" t="str">
            <v>P-DJ-I00-001</v>
          </cell>
          <cell r="Q124">
            <v>0.20729343</v>
          </cell>
          <cell r="S124" t="str">
            <v>P-CM-KF0-003</v>
          </cell>
          <cell r="T124">
            <v>0.31997330000000002</v>
          </cell>
          <cell r="V124" t="str">
            <v>P-CM-FA0-006</v>
          </cell>
          <cell r="W124">
            <v>12121160.540000001</v>
          </cell>
          <cell r="Y124" t="str">
            <v>P-EG-K00-017</v>
          </cell>
          <cell r="Z124">
            <v>200549104.92999998</v>
          </cell>
        </row>
        <row r="125">
          <cell r="A125" t="str">
            <v>P-KE-E00-007</v>
          </cell>
          <cell r="B125">
            <v>12.657948500000003</v>
          </cell>
          <cell r="D125" t="str">
            <v>P-EG-AAC-014</v>
          </cell>
          <cell r="E125">
            <v>318382.87</v>
          </cell>
          <cell r="G125" t="str">
            <v>P-EG-AAC-015</v>
          </cell>
          <cell r="H125">
            <v>54052.840000000004</v>
          </cell>
          <cell r="J125" t="str">
            <v>P-EG-EBA-003</v>
          </cell>
          <cell r="K125">
            <v>18640978.439999998</v>
          </cell>
          <cell r="M125" t="str">
            <v>P-DZ-KF0-002</v>
          </cell>
          <cell r="N125">
            <v>132864.85999999999</v>
          </cell>
          <cell r="P125" t="str">
            <v>P-DJ-KE0-001</v>
          </cell>
          <cell r="Q125">
            <v>0.56776340999999997</v>
          </cell>
          <cell r="S125" t="str">
            <v>P-CV-AAF-009</v>
          </cell>
          <cell r="T125">
            <v>0.32908057000000002</v>
          </cell>
          <cell r="V125" t="str">
            <v>P-CM-GB0-002</v>
          </cell>
          <cell r="W125">
            <v>3014424.4399999995</v>
          </cell>
          <cell r="Y125" t="str">
            <v>P-ER-AAZ-001</v>
          </cell>
          <cell r="Z125">
            <v>3037763.83</v>
          </cell>
        </row>
        <row r="126">
          <cell r="A126" t="str">
            <v>P-KE-E00-008</v>
          </cell>
          <cell r="B126">
            <v>0.33321907000000001</v>
          </cell>
          <cell r="D126" t="str">
            <v>P-EG-AAC-015</v>
          </cell>
          <cell r="E126">
            <v>71193.440000000002</v>
          </cell>
          <cell r="G126" t="str">
            <v>P-EG-AAC-017</v>
          </cell>
          <cell r="H126">
            <v>163445.13999999998</v>
          </cell>
          <cell r="J126" t="str">
            <v>P-EG-FAA-014</v>
          </cell>
          <cell r="K126">
            <v>6245518.7500000009</v>
          </cell>
          <cell r="M126" t="str">
            <v>P-EG-AAC-017</v>
          </cell>
          <cell r="N126">
            <v>248155.94</v>
          </cell>
          <cell r="P126" t="str">
            <v>P-EG-AAC-017</v>
          </cell>
          <cell r="Q126">
            <v>0.13392991999999998</v>
          </cell>
          <cell r="S126" t="str">
            <v>P-CV-DA0-003</v>
          </cell>
          <cell r="T126">
            <v>0.34685262</v>
          </cell>
          <cell r="V126" t="str">
            <v>P-CM-IAE-009</v>
          </cell>
          <cell r="W126">
            <v>36077.24</v>
          </cell>
          <cell r="Y126" t="str">
            <v>P-ER-AAZ-002</v>
          </cell>
          <cell r="Z126">
            <v>1239707.6999999997</v>
          </cell>
        </row>
        <row r="127">
          <cell r="A127" t="str">
            <v>P-KE-EB0-003</v>
          </cell>
          <cell r="B127">
            <v>6.3475089000000011</v>
          </cell>
          <cell r="D127" t="str">
            <v>P-EG-AAC-017</v>
          </cell>
          <cell r="E127">
            <v>60051</v>
          </cell>
          <cell r="G127" t="str">
            <v>P-EG-AAC-025</v>
          </cell>
          <cell r="H127">
            <v>9995.64</v>
          </cell>
          <cell r="J127" t="str">
            <v>P-EG-FAA-016</v>
          </cell>
          <cell r="K127">
            <v>16309915.470000003</v>
          </cell>
          <cell r="M127" t="str">
            <v>P-EG-AAC-019</v>
          </cell>
          <cell r="N127">
            <v>7670906.3900000006</v>
          </cell>
          <cell r="P127" t="str">
            <v>P-EG-AAC-019</v>
          </cell>
          <cell r="Q127">
            <v>8.3506324799999998</v>
          </cell>
          <cell r="S127" t="str">
            <v>P-CV-DD0-005</v>
          </cell>
          <cell r="T127">
            <v>4.6590582500000011</v>
          </cell>
          <cell r="V127" t="str">
            <v>P-CM-KA0-008</v>
          </cell>
          <cell r="W127">
            <v>5029.49</v>
          </cell>
          <cell r="Y127" t="str">
            <v>P-ER-EAZ-006</v>
          </cell>
          <cell r="Z127">
            <v>111345.16</v>
          </cell>
        </row>
        <row r="128">
          <cell r="A128" t="str">
            <v>P-KE-FA0-003</v>
          </cell>
          <cell r="B128">
            <v>5.9426773599999994</v>
          </cell>
          <cell r="D128" t="str">
            <v>P-EG-AAC-019</v>
          </cell>
          <cell r="E128">
            <v>4352798.34</v>
          </cell>
          <cell r="G128" t="str">
            <v>P-EG-DA0-001</v>
          </cell>
          <cell r="H128">
            <v>1009.15</v>
          </cell>
          <cell r="J128" t="str">
            <v>P-EG-FF0-010</v>
          </cell>
          <cell r="K128">
            <v>7002853.5700000003</v>
          </cell>
          <cell r="M128" t="str">
            <v>P-EG-AAC-025</v>
          </cell>
          <cell r="N128">
            <v>54137.669999999991</v>
          </cell>
          <cell r="P128" t="str">
            <v>P-EG-AAC-025</v>
          </cell>
          <cell r="Q128">
            <v>3.5389029999999995E-2</v>
          </cell>
          <cell r="S128" t="str">
            <v>P-CV-G00-002</v>
          </cell>
          <cell r="T128">
            <v>4.3948036599999991</v>
          </cell>
          <cell r="V128" t="str">
            <v>P-CM-KF0-003</v>
          </cell>
          <cell r="W128">
            <v>457960.5799999999</v>
          </cell>
          <cell r="Y128" t="str">
            <v>P-ER-IA0-001</v>
          </cell>
          <cell r="Z128">
            <v>1085202.4099999999</v>
          </cell>
        </row>
        <row r="129">
          <cell r="A129" t="str">
            <v>P-KE-FA0-004</v>
          </cell>
          <cell r="B129">
            <v>15.352175049999998</v>
          </cell>
          <cell r="D129" t="str">
            <v>P-EG-AAC-025</v>
          </cell>
          <cell r="E129">
            <v>33549.629999999997</v>
          </cell>
          <cell r="G129" t="str">
            <v>P-EG-E00-001</v>
          </cell>
          <cell r="H129">
            <v>10263449.210000001</v>
          </cell>
          <cell r="J129" t="str">
            <v>P-EG-FF0-011</v>
          </cell>
          <cell r="K129">
            <v>2304922.41</v>
          </cell>
          <cell r="M129" t="str">
            <v>P-EG-E00-001</v>
          </cell>
          <cell r="N129">
            <v>3314357.3699999996</v>
          </cell>
          <cell r="P129" t="str">
            <v>P-EG-EBA-003</v>
          </cell>
          <cell r="Q129">
            <v>43.73758153</v>
          </cell>
          <cell r="S129" t="str">
            <v>P-CV-K00-013</v>
          </cell>
          <cell r="T129">
            <v>16.400567460000001</v>
          </cell>
          <cell r="V129" t="str">
            <v>P-CM-KF0-006</v>
          </cell>
          <cell r="W129">
            <v>64356710.980000004</v>
          </cell>
          <cell r="Y129" t="str">
            <v>P-ER-K00-002</v>
          </cell>
          <cell r="Z129">
            <v>28578.32</v>
          </cell>
        </row>
        <row r="130">
          <cell r="A130" t="str">
            <v>P-KE-FZ0-003</v>
          </cell>
          <cell r="B130">
            <v>6.6217689999999996E-2</v>
          </cell>
          <cell r="D130" t="str">
            <v>P-EG-E00-001</v>
          </cell>
          <cell r="E130">
            <v>16053735.780000001</v>
          </cell>
          <cell r="G130" t="str">
            <v>P-EG-FAA-014</v>
          </cell>
          <cell r="H130">
            <v>2743164.04</v>
          </cell>
          <cell r="J130" t="str">
            <v>P-EG-FF0-012</v>
          </cell>
          <cell r="K130">
            <v>2162661.15</v>
          </cell>
          <cell r="M130" t="str">
            <v>P-EG-EBA-003</v>
          </cell>
          <cell r="N130">
            <v>2767275.46</v>
          </cell>
          <cell r="P130" t="str">
            <v>P-EG-FAA-016</v>
          </cell>
          <cell r="Q130">
            <v>12.034666789999996</v>
          </cell>
          <cell r="S130" t="str">
            <v>P-CV-KF0-005</v>
          </cell>
          <cell r="T130">
            <v>3.6112199999999996E-3</v>
          </cell>
          <cell r="V130" t="str">
            <v>P-CV-DD0-005</v>
          </cell>
          <cell r="W130">
            <v>4447382.6099999994</v>
          </cell>
          <cell r="Y130" t="str">
            <v>P-ET-AAG-005</v>
          </cell>
          <cell r="Z130">
            <v>640493.04999999993</v>
          </cell>
        </row>
        <row r="131">
          <cell r="A131" t="str">
            <v>P-KE-FZ0-004</v>
          </cell>
          <cell r="B131">
            <v>7.0548620199999998</v>
          </cell>
          <cell r="D131" t="str">
            <v>P-EG-F00-002</v>
          </cell>
          <cell r="E131">
            <v>208416.50000000003</v>
          </cell>
          <cell r="G131" t="str">
            <v>P-EG-FAA-016</v>
          </cell>
          <cell r="H131">
            <v>23634784.540000003</v>
          </cell>
          <cell r="J131" t="str">
            <v>P-EG-H00-002</v>
          </cell>
          <cell r="K131">
            <v>86956.22</v>
          </cell>
          <cell r="M131" t="str">
            <v>P-EG-FAA-016</v>
          </cell>
          <cell r="N131">
            <v>10675644.550000001</v>
          </cell>
          <cell r="P131" t="str">
            <v>P-EG-FF0-010</v>
          </cell>
          <cell r="Q131">
            <v>2.1248149000000001</v>
          </cell>
          <cell r="S131" t="str">
            <v>P-DJ-E00-003</v>
          </cell>
          <cell r="T131">
            <v>0.49363064999999995</v>
          </cell>
          <cell r="V131" t="str">
            <v>P-CV-G00-002</v>
          </cell>
          <cell r="W131">
            <v>4712650.8099999996</v>
          </cell>
          <cell r="Y131" t="str">
            <v>P-ET-D00-007</v>
          </cell>
          <cell r="Z131">
            <v>3601834.9899999998</v>
          </cell>
        </row>
        <row r="132">
          <cell r="A132" t="str">
            <v>P-KE-FZ0-005</v>
          </cell>
          <cell r="B132">
            <v>3.9642001799999997</v>
          </cell>
          <cell r="D132" t="str">
            <v>P-EG-FAA-013</v>
          </cell>
          <cell r="E132">
            <v>3598692.3200000003</v>
          </cell>
          <cell r="G132" t="str">
            <v>P-EG-H00-002</v>
          </cell>
          <cell r="H132">
            <v>32001.09</v>
          </cell>
          <cell r="J132" t="str">
            <v>P-EG-I00-012</v>
          </cell>
          <cell r="K132">
            <v>61827.93</v>
          </cell>
          <cell r="M132" t="str">
            <v>P-EG-FF0-010</v>
          </cell>
          <cell r="N132">
            <v>5368641.1500000004</v>
          </cell>
          <cell r="P132" t="str">
            <v>P-EG-FF0-011</v>
          </cell>
          <cell r="Q132">
            <v>1.38287374</v>
          </cell>
          <cell r="S132" t="str">
            <v>P-DJ-FA0-001</v>
          </cell>
          <cell r="T132">
            <v>4.1959900000000001E-3</v>
          </cell>
          <cell r="V132" t="str">
            <v>P-CV-K00-014</v>
          </cell>
          <cell r="W132">
            <v>37937.61</v>
          </cell>
          <cell r="Y132" t="str">
            <v>P-ET-E00-007</v>
          </cell>
          <cell r="Z132">
            <v>164486.42000000001</v>
          </cell>
        </row>
        <row r="133">
          <cell r="A133" t="str">
            <v>P-KE-FZ0-007</v>
          </cell>
          <cell r="B133">
            <v>1.2269325900000001</v>
          </cell>
          <cell r="D133" t="str">
            <v>P-EG-FAA-014</v>
          </cell>
          <cell r="E133">
            <v>21145827.419999998</v>
          </cell>
          <cell r="G133" t="str">
            <v>P-EG-HA0-001</v>
          </cell>
          <cell r="H133">
            <v>70987.44</v>
          </cell>
          <cell r="J133" t="str">
            <v>P-EG-IB0-007</v>
          </cell>
          <cell r="K133">
            <v>24805.89</v>
          </cell>
          <cell r="M133" t="str">
            <v>P-EG-FF0-011</v>
          </cell>
          <cell r="N133">
            <v>5618192.3300000001</v>
          </cell>
          <cell r="P133" t="str">
            <v>P-EG-FF0-012</v>
          </cell>
          <cell r="Q133">
            <v>1.4626166399999998</v>
          </cell>
          <cell r="S133" t="str">
            <v>P-DJ-FA0-004</v>
          </cell>
          <cell r="T133">
            <v>1.0837811699999995</v>
          </cell>
          <cell r="V133" t="str">
            <v>P-CV-K00-015</v>
          </cell>
          <cell r="W133">
            <v>15896979.66</v>
          </cell>
          <cell r="Y133" t="str">
            <v>P-ET-E00-011</v>
          </cell>
          <cell r="Z133">
            <v>2641277.6799999997</v>
          </cell>
        </row>
        <row r="134">
          <cell r="A134" t="str">
            <v>P-KE-HAB-003</v>
          </cell>
          <cell r="B134">
            <v>71.015161739999996</v>
          </cell>
          <cell r="D134" t="str">
            <v>P-EG-FAA-016</v>
          </cell>
          <cell r="E134">
            <v>45383857.75999999</v>
          </cell>
          <cell r="G134" t="str">
            <v>P-EG-IB0-007</v>
          </cell>
          <cell r="H134">
            <v>150505.53000000003</v>
          </cell>
          <cell r="J134" t="str">
            <v>P-EG-K00-011</v>
          </cell>
          <cell r="K134">
            <v>356336010.60999995</v>
          </cell>
          <cell r="M134" t="str">
            <v>P-EG-FF0-012</v>
          </cell>
          <cell r="N134">
            <v>5536058.7000000002</v>
          </cell>
          <cell r="P134" t="str">
            <v>P-EG-H00-002</v>
          </cell>
          <cell r="Q134">
            <v>9.9967070000000005E-2</v>
          </cell>
          <cell r="S134" t="str">
            <v>P-DJ-I00-001</v>
          </cell>
          <cell r="T134">
            <v>0.39027033000000011</v>
          </cell>
          <cell r="V134" t="str">
            <v>P-DJ-E00-003</v>
          </cell>
          <cell r="W134">
            <v>1526402.92</v>
          </cell>
          <cell r="Y134" t="str">
            <v>P-ET-E00-016</v>
          </cell>
          <cell r="Z134">
            <v>126350.8</v>
          </cell>
        </row>
        <row r="135">
          <cell r="A135" t="str">
            <v>P-KE-IAD-001</v>
          </cell>
          <cell r="B135">
            <v>5.6466896500000008</v>
          </cell>
          <cell r="D135" t="str">
            <v>P-EG-FE0-004</v>
          </cell>
          <cell r="E135">
            <v>312596.77</v>
          </cell>
          <cell r="G135" t="str">
            <v>P-EG-K00-010</v>
          </cell>
          <cell r="H135">
            <v>366062010.43000001</v>
          </cell>
          <cell r="J135" t="str">
            <v>P-EG-KF0-001</v>
          </cell>
          <cell r="K135">
            <v>357693.21</v>
          </cell>
          <cell r="M135" t="str">
            <v>P-EG-H00-002</v>
          </cell>
          <cell r="N135">
            <v>102254.57</v>
          </cell>
          <cell r="P135" t="str">
            <v>P-EG-HA0-001</v>
          </cell>
          <cell r="Q135">
            <v>0.11816314999999999</v>
          </cell>
          <cell r="S135" t="str">
            <v>P-DJ-KE0-001</v>
          </cell>
          <cell r="T135">
            <v>2.7561280000000001E-2</v>
          </cell>
          <cell r="V135" t="str">
            <v>P-DJ-FA0-001</v>
          </cell>
          <cell r="W135">
            <v>5535.49</v>
          </cell>
          <cell r="Y135" t="str">
            <v>P-ET-FA0-011</v>
          </cell>
          <cell r="Z135">
            <v>1827433.7400000002</v>
          </cell>
        </row>
        <row r="136">
          <cell r="A136" t="str">
            <v>P-KE-IAE-001</v>
          </cell>
          <cell r="B136">
            <v>6.2011782299999982</v>
          </cell>
          <cell r="D136" t="str">
            <v>P-EG-K00-003</v>
          </cell>
          <cell r="E136">
            <v>14328281.75</v>
          </cell>
          <cell r="G136" t="str">
            <v>P-EG-KF0-001</v>
          </cell>
          <cell r="H136">
            <v>247788.95</v>
          </cell>
          <cell r="J136" t="str">
            <v>P-EG-KF0-002</v>
          </cell>
          <cell r="K136">
            <v>219648.37</v>
          </cell>
          <cell r="M136" t="str">
            <v>P-EG-HA0-001</v>
          </cell>
          <cell r="N136">
            <v>207420.41</v>
          </cell>
          <cell r="P136" t="str">
            <v>P-EG-I00-012</v>
          </cell>
          <cell r="Q136">
            <v>0.14958388</v>
          </cell>
          <cell r="S136" t="str">
            <v>P-DZ-EAZ-003</v>
          </cell>
          <cell r="T136">
            <v>9.2863720000000011E-2</v>
          </cell>
          <cell r="V136" t="str">
            <v>P-DJ-FA0-003</v>
          </cell>
          <cell r="W136">
            <v>108621.26000000001</v>
          </cell>
          <cell r="Y136" t="str">
            <v>P-ET-FA0-013</v>
          </cell>
          <cell r="Z136">
            <v>1485171.4500000002</v>
          </cell>
        </row>
        <row r="137">
          <cell r="A137" t="str">
            <v>P-KE-IZ0-001</v>
          </cell>
          <cell r="B137">
            <v>3.4028829400000009</v>
          </cell>
          <cell r="D137" t="str">
            <v>P-EG-K00-009</v>
          </cell>
          <cell r="E137">
            <v>362434399.37</v>
          </cell>
          <cell r="G137" t="str">
            <v>P-EG-KF0-002</v>
          </cell>
          <cell r="H137">
            <v>484018.24000000005</v>
          </cell>
          <cell r="J137" t="str">
            <v>P-ER-IA0-001</v>
          </cell>
          <cell r="K137">
            <v>46256.12</v>
          </cell>
          <cell r="M137" t="str">
            <v>P-EG-I00-012</v>
          </cell>
          <cell r="N137">
            <v>11191.18</v>
          </cell>
          <cell r="P137" t="str">
            <v>P-ER-AAZ-001</v>
          </cell>
          <cell r="Q137">
            <v>0.14427412000000001</v>
          </cell>
          <cell r="S137" t="str">
            <v>P-EG-AAC-017</v>
          </cell>
          <cell r="T137">
            <v>0.31754573000000003</v>
          </cell>
          <cell r="V137" t="str">
            <v>P-DJ-FA0-004</v>
          </cell>
          <cell r="W137">
            <v>1174134.8299999996</v>
          </cell>
          <cell r="Y137" t="str">
            <v>P-ET-H00-004</v>
          </cell>
          <cell r="Z137">
            <v>267304.66000000003</v>
          </cell>
        </row>
        <row r="138">
          <cell r="A138" t="str">
            <v>P-KM-FA0-001</v>
          </cell>
          <cell r="B138">
            <v>1.4422203199999999</v>
          </cell>
          <cell r="D138" t="str">
            <v>P-EG-KF0-001</v>
          </cell>
          <cell r="E138">
            <v>539808.85</v>
          </cell>
          <cell r="G138" t="str">
            <v>P-ER-AAZ-002</v>
          </cell>
          <cell r="H138">
            <v>174850.76</v>
          </cell>
          <cell r="J138" t="str">
            <v>P-ER-IAE-001</v>
          </cell>
          <cell r="K138">
            <v>608830.03999999992</v>
          </cell>
          <cell r="M138" t="str">
            <v>P-EG-KF0-002</v>
          </cell>
          <cell r="N138">
            <v>176130.84</v>
          </cell>
          <cell r="P138" t="str">
            <v>P-ER-AAZ-002</v>
          </cell>
          <cell r="Q138">
            <v>0.93674699000000006</v>
          </cell>
          <cell r="S138" t="str">
            <v>P-EG-AAC-019</v>
          </cell>
          <cell r="T138">
            <v>5.0873245700000007</v>
          </cell>
          <cell r="V138" t="str">
            <v>P-DJ-I00-001</v>
          </cell>
          <cell r="W138">
            <v>2250718.1399999997</v>
          </cell>
          <cell r="Y138" t="str">
            <v>P-ET-IBZ-001</v>
          </cell>
          <cell r="Z138">
            <v>1659198.1600000001</v>
          </cell>
        </row>
        <row r="139">
          <cell r="A139" t="str">
            <v>P-KM-KF0-001</v>
          </cell>
          <cell r="B139">
            <v>1.2825641800000001</v>
          </cell>
          <cell r="D139" t="str">
            <v>P-EG-KF0-002</v>
          </cell>
          <cell r="E139">
            <v>307478.89000000013</v>
          </cell>
          <cell r="G139" t="str">
            <v>P-ER-EAZ-003</v>
          </cell>
          <cell r="H139">
            <v>10026.36</v>
          </cell>
          <cell r="J139" t="str">
            <v>P-ER-KF0-003</v>
          </cell>
          <cell r="K139">
            <v>140865.94</v>
          </cell>
          <cell r="M139" t="str">
            <v>P-ER-AAZ-002</v>
          </cell>
          <cell r="N139">
            <v>2092691.7699999998</v>
          </cell>
          <cell r="P139" t="str">
            <v>P-ER-EAZ-003</v>
          </cell>
          <cell r="Q139">
            <v>6.2946340000000003E-2</v>
          </cell>
          <cell r="S139" t="str">
            <v>P-EG-AAC-025</v>
          </cell>
          <cell r="T139">
            <v>7.1037249999999996E-2</v>
          </cell>
          <cell r="V139" t="str">
            <v>P-DJ-KE0-001</v>
          </cell>
          <cell r="W139">
            <v>704200.46999999986</v>
          </cell>
          <cell r="Y139" t="str">
            <v>P-ET-KF0-004</v>
          </cell>
          <cell r="Z139">
            <v>710.03</v>
          </cell>
        </row>
        <row r="140">
          <cell r="A140" t="str">
            <v>P-KM-KF0-003</v>
          </cell>
          <cell r="B140">
            <v>9.1700790000000004E-2</v>
          </cell>
          <cell r="D140" t="str">
            <v>P-EG-KF0-005</v>
          </cell>
          <cell r="E140">
            <v>23240.850000000002</v>
          </cell>
          <cell r="G140" t="str">
            <v>P-ER-IAD-001</v>
          </cell>
          <cell r="H140">
            <v>353299.8</v>
          </cell>
          <cell r="J140" t="str">
            <v>P-ET-D00-007</v>
          </cell>
          <cell r="K140">
            <v>8545338.2399999984</v>
          </cell>
          <cell r="M140" t="str">
            <v>P-ER-IA0-001</v>
          </cell>
          <cell r="N140">
            <v>240964.58000000002</v>
          </cell>
          <cell r="P140" t="str">
            <v>P-ER-EAZ-006</v>
          </cell>
          <cell r="Q140">
            <v>6.2946340000000003E-2</v>
          </cell>
          <cell r="S140" t="str">
            <v>P-EG-E00-006</v>
          </cell>
          <cell r="T140">
            <v>0.21798453000000001</v>
          </cell>
          <cell r="V140" t="str">
            <v>P-DZ-KF0-002</v>
          </cell>
          <cell r="W140">
            <v>123532.25000000001</v>
          </cell>
          <cell r="Y140" t="str">
            <v>P-ET-KF0-007</v>
          </cell>
          <cell r="Z140">
            <v>82453.600000000006</v>
          </cell>
        </row>
        <row r="141">
          <cell r="A141" t="str">
            <v>P-LR-A00-001</v>
          </cell>
          <cell r="B141">
            <v>1.6647702499999999</v>
          </cell>
          <cell r="D141" t="str">
            <v>P-ER-IA0-001</v>
          </cell>
          <cell r="E141">
            <v>796758.14</v>
          </cell>
          <cell r="G141" t="str">
            <v>P-ER-IAE-001</v>
          </cell>
          <cell r="H141">
            <v>127091.92000000001</v>
          </cell>
          <cell r="J141" t="str">
            <v>P-ET-DB0-014</v>
          </cell>
          <cell r="K141">
            <v>1557706.25</v>
          </cell>
          <cell r="M141" t="str">
            <v>P-ER-IAE-001</v>
          </cell>
          <cell r="N141">
            <v>1915224.71</v>
          </cell>
          <cell r="P141" t="str">
            <v>P-ER-IA0-001</v>
          </cell>
          <cell r="Q141">
            <v>2.2395100000000001E-3</v>
          </cell>
          <cell r="S141" t="str">
            <v>P-EG-EBA-003</v>
          </cell>
          <cell r="T141">
            <v>32.400691619999996</v>
          </cell>
          <cell r="V141" t="str">
            <v>P-EG-AAC-017</v>
          </cell>
          <cell r="W141">
            <v>4779.54</v>
          </cell>
          <cell r="Y141" t="str">
            <v>P-GA-A00-003</v>
          </cell>
          <cell r="Z141">
            <v>1968032.17</v>
          </cell>
        </row>
        <row r="142">
          <cell r="A142" t="str">
            <v>P-LR-A00-003</v>
          </cell>
          <cell r="B142">
            <v>0.25465871000000001</v>
          </cell>
          <cell r="D142" t="str">
            <v>P-ER-IAD-001</v>
          </cell>
          <cell r="E142">
            <v>326918.08</v>
          </cell>
          <cell r="G142" t="str">
            <v>P-ET-D00-005</v>
          </cell>
          <cell r="H142">
            <v>94138320.569999993</v>
          </cell>
          <cell r="J142" t="str">
            <v>P-ET-DB0-018</v>
          </cell>
          <cell r="K142">
            <v>11460285.030000001</v>
          </cell>
          <cell r="M142" t="str">
            <v>P-ER-KF0-003</v>
          </cell>
          <cell r="N142">
            <v>677984.91</v>
          </cell>
          <cell r="P142" t="str">
            <v>P-ER-K00-002</v>
          </cell>
          <cell r="Q142">
            <v>4.5682960000000002E-2</v>
          </cell>
          <cell r="S142" t="str">
            <v>P-EG-FA0-005</v>
          </cell>
          <cell r="T142">
            <v>187.77383684</v>
          </cell>
          <cell r="V142" t="str">
            <v>P-EG-AAC-019</v>
          </cell>
          <cell r="W142">
            <v>4456833.54</v>
          </cell>
          <cell r="Y142" t="str">
            <v>P-GA-DB0-009</v>
          </cell>
          <cell r="Z142">
            <v>27225.26</v>
          </cell>
        </row>
        <row r="143">
          <cell r="A143" t="str">
            <v>P-LR-DB0-004</v>
          </cell>
          <cell r="B143">
            <v>2.7022505799999998</v>
          </cell>
          <cell r="D143" t="str">
            <v>P-ER-IAE-001</v>
          </cell>
          <cell r="E143">
            <v>39965.31</v>
          </cell>
          <cell r="G143" t="str">
            <v>P-ET-D00-009</v>
          </cell>
          <cell r="H143">
            <v>23128337.48</v>
          </cell>
          <cell r="J143" t="str">
            <v>P-ET-E00-007</v>
          </cell>
          <cell r="K143">
            <v>11153992.67</v>
          </cell>
          <cell r="M143" t="str">
            <v>P-ET-AAG-005</v>
          </cell>
          <cell r="N143">
            <v>1335508.1200000001</v>
          </cell>
          <cell r="P143" t="str">
            <v>P-ER-KF0-003</v>
          </cell>
          <cell r="Q143">
            <v>0.16765985999999999</v>
          </cell>
          <cell r="S143" t="str">
            <v>P-EG-FAA-016</v>
          </cell>
          <cell r="T143">
            <v>0.15876669000000002</v>
          </cell>
          <cell r="V143" t="str">
            <v>P-EG-AAC-025</v>
          </cell>
          <cell r="W143">
            <v>49818.55</v>
          </cell>
          <cell r="Y143" t="str">
            <v>P-GA-E00-001</v>
          </cell>
          <cell r="Z143">
            <v>6114775.120000002</v>
          </cell>
        </row>
        <row r="144">
          <cell r="A144" t="str">
            <v>P-LR-E00-003</v>
          </cell>
          <cell r="B144">
            <v>4.4856996200000001</v>
          </cell>
          <cell r="D144" t="str">
            <v>P-ER-KF0-003</v>
          </cell>
          <cell r="E144">
            <v>108226.72</v>
          </cell>
          <cell r="G144" t="str">
            <v>P-ET-DB0-014</v>
          </cell>
          <cell r="H144">
            <v>5185563.620000001</v>
          </cell>
          <cell r="J144" t="str">
            <v>P-ET-E00-011</v>
          </cell>
          <cell r="K144">
            <v>374243.77999999997</v>
          </cell>
          <cell r="M144" t="str">
            <v>P-ET-D00-007</v>
          </cell>
          <cell r="N144">
            <v>3825562.6600000006</v>
          </cell>
          <cell r="P144" t="str">
            <v>P-ET-D00-007</v>
          </cell>
          <cell r="Q144">
            <v>6.1853861100000005</v>
          </cell>
          <cell r="S144" t="str">
            <v>P-EG-I00-012</v>
          </cell>
          <cell r="T144">
            <v>0.10722321999999998</v>
          </cell>
          <cell r="V144" t="str">
            <v>P-EG-E00-006</v>
          </cell>
          <cell r="W144">
            <v>25212824.430000003</v>
          </cell>
          <cell r="Y144" t="str">
            <v>P-GA-IAE-002</v>
          </cell>
          <cell r="Z144">
            <v>1970284.8599999999</v>
          </cell>
        </row>
        <row r="145">
          <cell r="A145" t="str">
            <v>P-LR-IZ0-001</v>
          </cell>
          <cell r="B145">
            <v>0.29550680000000001</v>
          </cell>
          <cell r="D145" t="str">
            <v>P-ET-DB0-011</v>
          </cell>
          <cell r="E145">
            <v>711941.25000000012</v>
          </cell>
          <cell r="G145" t="str">
            <v>P-ET-DB0-018</v>
          </cell>
          <cell r="H145">
            <v>17818921.219999999</v>
          </cell>
          <cell r="J145" t="str">
            <v>P-ET-EAZ-005</v>
          </cell>
          <cell r="K145">
            <v>468197.84</v>
          </cell>
          <cell r="M145" t="str">
            <v>P-ET-DB0-014</v>
          </cell>
          <cell r="N145">
            <v>836397.88</v>
          </cell>
          <cell r="P145" t="str">
            <v>P-ET-DB0-018</v>
          </cell>
          <cell r="Q145">
            <v>8.6997970399999982</v>
          </cell>
          <cell r="S145" t="str">
            <v>P-EG-I00-015</v>
          </cell>
          <cell r="T145">
            <v>7.1165630000000007E-2</v>
          </cell>
          <cell r="V145" t="str">
            <v>P-EG-EBA-003</v>
          </cell>
          <cell r="W145">
            <v>8666237.8499999996</v>
          </cell>
          <cell r="Y145" t="str">
            <v>P-GA-IAE-005</v>
          </cell>
          <cell r="Z145">
            <v>74150.26999999999</v>
          </cell>
        </row>
        <row r="146">
          <cell r="A146" t="str">
            <v>P-LS-FA0-001</v>
          </cell>
          <cell r="B146">
            <v>3.797586E-2</v>
          </cell>
          <cell r="D146" t="str">
            <v>P-ET-DB0-014</v>
          </cell>
          <cell r="E146">
            <v>4280791.7299999995</v>
          </cell>
          <cell r="G146" t="str">
            <v>P-ET-E00-007</v>
          </cell>
          <cell r="H146">
            <v>7661623.0199999996</v>
          </cell>
          <cell r="J146" t="str">
            <v>P-ET-FA0-011</v>
          </cell>
          <cell r="K146">
            <v>4791425.16</v>
          </cell>
          <cell r="M146" t="str">
            <v>P-ET-DB0-018</v>
          </cell>
          <cell r="N146">
            <v>10493323.26</v>
          </cell>
          <cell r="P146" t="str">
            <v>P-ET-E00-007</v>
          </cell>
          <cell r="Q146">
            <v>6.7822218899999998</v>
          </cell>
          <cell r="S146" t="str">
            <v>P-ER-AAZ-002</v>
          </cell>
          <cell r="T146">
            <v>2.2075610000000002E-2</v>
          </cell>
          <cell r="V146" t="str">
            <v>P-EG-H00-005</v>
          </cell>
          <cell r="W146">
            <v>10260214.84</v>
          </cell>
          <cell r="Y146" t="str">
            <v>P-GA-K00-007</v>
          </cell>
          <cell r="Z146">
            <v>1592655.74</v>
          </cell>
        </row>
        <row r="147">
          <cell r="A147" t="str">
            <v>P-LS-G00-001</v>
          </cell>
          <cell r="B147">
            <v>0.17747287</v>
          </cell>
          <cell r="D147" t="str">
            <v>P-ET-DB0-018</v>
          </cell>
          <cell r="E147">
            <v>3383079.1</v>
          </cell>
          <cell r="G147" t="str">
            <v>P-ET-E00-011</v>
          </cell>
          <cell r="H147">
            <v>111884.05</v>
          </cell>
          <cell r="J147" t="str">
            <v>P-ET-FA0-013</v>
          </cell>
          <cell r="K147">
            <v>292400.11</v>
          </cell>
          <cell r="M147" t="str">
            <v>P-ET-E00-007</v>
          </cell>
          <cell r="N147">
            <v>11741645.970000001</v>
          </cell>
          <cell r="P147" t="str">
            <v>P-ET-E00-011</v>
          </cell>
          <cell r="Q147">
            <v>8.9769383599999966</v>
          </cell>
          <cell r="S147" t="str">
            <v>P-ER-IA0-001</v>
          </cell>
          <cell r="T147">
            <v>0.20997858</v>
          </cell>
          <cell r="V147" t="str">
            <v>P-EG-I00-012</v>
          </cell>
          <cell r="W147">
            <v>60166.329999999987</v>
          </cell>
          <cell r="Y147" t="str">
            <v>P-GH-A00-010</v>
          </cell>
          <cell r="Z147">
            <v>585289.57000000007</v>
          </cell>
        </row>
        <row r="148">
          <cell r="A148" t="str">
            <v>P-LS-IA0-002</v>
          </cell>
          <cell r="B148">
            <v>0.11016869999999999</v>
          </cell>
          <cell r="D148" t="str">
            <v>P-ET-E00-007</v>
          </cell>
          <cell r="E148">
            <v>10594496.189999999</v>
          </cell>
          <cell r="G148" t="str">
            <v>P-ET-E00-014</v>
          </cell>
          <cell r="H148">
            <v>4120000</v>
          </cell>
          <cell r="J148" t="str">
            <v>P-ET-IZ0-002</v>
          </cell>
          <cell r="K148">
            <v>60000000</v>
          </cell>
          <cell r="M148" t="str">
            <v>P-ET-E00-011</v>
          </cell>
          <cell r="N148">
            <v>1070738.1100000001</v>
          </cell>
          <cell r="P148" t="str">
            <v>P-ET-EAZ-005</v>
          </cell>
          <cell r="Q148">
            <v>0.18905902999999999</v>
          </cell>
          <cell r="S148" t="str">
            <v>P-ER-KF0-003</v>
          </cell>
          <cell r="T148">
            <v>0.32537179999999999</v>
          </cell>
          <cell r="V148" t="str">
            <v>P-ER-AAZ-001</v>
          </cell>
          <cell r="W148">
            <v>2228211.0299999998</v>
          </cell>
          <cell r="Y148" t="str">
            <v>P-GH-A00-012</v>
          </cell>
          <cell r="Z148">
            <v>2220335.34</v>
          </cell>
        </row>
        <row r="149">
          <cell r="A149" t="str">
            <v>P-LS-K00-003</v>
          </cell>
          <cell r="B149">
            <v>0.2742889</v>
          </cell>
          <cell r="D149" t="str">
            <v>P-ET-E00-011</v>
          </cell>
          <cell r="E149">
            <v>291612.12</v>
          </cell>
          <cell r="G149" t="str">
            <v>P-ET-EAZ-005</v>
          </cell>
          <cell r="H149">
            <v>68972.92</v>
          </cell>
          <cell r="J149" t="str">
            <v>P-ET-KF0-004</v>
          </cell>
          <cell r="K149">
            <v>65353.72</v>
          </cell>
          <cell r="M149" t="str">
            <v>P-ET-EAZ-005</v>
          </cell>
          <cell r="N149">
            <v>227995.36000000002</v>
          </cell>
          <cell r="P149" t="str">
            <v>P-ET-FA0-011</v>
          </cell>
          <cell r="Q149">
            <v>18.060813510000006</v>
          </cell>
          <cell r="S149" t="str">
            <v>P-ET-AAG-005</v>
          </cell>
          <cell r="T149">
            <v>1.6473260199999999</v>
          </cell>
          <cell r="V149" t="str">
            <v>P-ER-AAZ-002</v>
          </cell>
          <cell r="W149">
            <v>608111.59</v>
          </cell>
          <cell r="Y149" t="str">
            <v>P-GH-AAZ-001</v>
          </cell>
          <cell r="Z149">
            <v>165332.34999999998</v>
          </cell>
        </row>
        <row r="150">
          <cell r="A150" t="str">
            <v>P-MA-A00-003</v>
          </cell>
          <cell r="B150">
            <v>55.43356971</v>
          </cell>
          <cell r="D150" t="str">
            <v>P-ET-EAZ-005</v>
          </cell>
          <cell r="E150">
            <v>60226.44</v>
          </cell>
          <cell r="G150" t="str">
            <v>P-ET-FA0-006</v>
          </cell>
          <cell r="H150">
            <v>10716935.810000001</v>
          </cell>
          <cell r="J150" t="str">
            <v>P-GA-A00-004</v>
          </cell>
          <cell r="K150">
            <v>252880.82</v>
          </cell>
          <cell r="M150" t="str">
            <v>P-ET-FA0-011</v>
          </cell>
          <cell r="N150">
            <v>4981300.28</v>
          </cell>
          <cell r="P150" t="str">
            <v>P-ET-FA0-013</v>
          </cell>
          <cell r="Q150">
            <v>7.2688627699999993</v>
          </cell>
          <cell r="S150" t="str">
            <v>P-ET-D00-007</v>
          </cell>
          <cell r="T150">
            <v>7.9654687100000015</v>
          </cell>
          <cell r="V150" t="str">
            <v>P-ER-EAZ-003</v>
          </cell>
          <cell r="W150">
            <v>44987.33</v>
          </cell>
          <cell r="Y150" t="str">
            <v>P-GH-DB0-017</v>
          </cell>
          <cell r="Z150">
            <v>534447.57999999996</v>
          </cell>
        </row>
        <row r="151">
          <cell r="A151" t="str">
            <v>P-MA-AAC-014</v>
          </cell>
          <cell r="B151">
            <v>0.8556005499999999</v>
          </cell>
          <cell r="D151" t="str">
            <v>P-ET-FA0-006</v>
          </cell>
          <cell r="E151">
            <v>4290227.95</v>
          </cell>
          <cell r="G151" t="str">
            <v>P-ET-FA0-008</v>
          </cell>
          <cell r="H151">
            <v>6154761.8600000003</v>
          </cell>
          <cell r="J151" t="str">
            <v>P-GA-A00-005</v>
          </cell>
          <cell r="K151">
            <v>251720.93</v>
          </cell>
          <cell r="M151" t="str">
            <v>P-ET-FA0-013</v>
          </cell>
          <cell r="N151">
            <v>1533140.13</v>
          </cell>
          <cell r="P151" t="str">
            <v>P-ET-K00-015</v>
          </cell>
          <cell r="Q151">
            <v>28.66</v>
          </cell>
          <cell r="S151" t="str">
            <v>P-ET-DB0-018</v>
          </cell>
          <cell r="T151">
            <v>9.1484082400000002</v>
          </cell>
          <cell r="V151" t="str">
            <v>P-ER-EAZ-006</v>
          </cell>
          <cell r="W151">
            <v>69988.259999999995</v>
          </cell>
          <cell r="Y151" t="str">
            <v>P-GH-DB0-018</v>
          </cell>
          <cell r="Z151">
            <v>71218.28</v>
          </cell>
        </row>
        <row r="152">
          <cell r="A152" t="str">
            <v>P-MA-DA0-004</v>
          </cell>
          <cell r="B152">
            <v>7.4285867900000007</v>
          </cell>
          <cell r="D152" t="str">
            <v>P-ET-FA0-008</v>
          </cell>
          <cell r="E152">
            <v>6308725.6599999983</v>
          </cell>
          <cell r="G152" t="str">
            <v>P-ET-FE0-002</v>
          </cell>
          <cell r="H152">
            <v>712016.22000000009</v>
          </cell>
          <cell r="J152" t="str">
            <v>P-GA-AAD-005</v>
          </cell>
          <cell r="K152">
            <v>929426.63000000024</v>
          </cell>
          <cell r="M152" t="str">
            <v>P-ET-K00-015</v>
          </cell>
          <cell r="N152">
            <v>60000000</v>
          </cell>
          <cell r="P152" t="str">
            <v>P-ET-K00-016</v>
          </cell>
          <cell r="Q152">
            <v>120</v>
          </cell>
          <cell r="S152" t="str">
            <v>P-ET-E00-011</v>
          </cell>
          <cell r="T152">
            <v>7.0365461899999993</v>
          </cell>
          <cell r="V152" t="str">
            <v>P-ER-IA0-001</v>
          </cell>
          <cell r="W152">
            <v>786.37</v>
          </cell>
          <cell r="Y152" t="str">
            <v>P-GH-EA0-008</v>
          </cell>
          <cell r="Z152">
            <v>2780260.2800000007</v>
          </cell>
        </row>
        <row r="153">
          <cell r="A153" t="str">
            <v>P-MA-DC0-003</v>
          </cell>
          <cell r="B153">
            <v>40.168162110000004</v>
          </cell>
          <cell r="D153" t="str">
            <v>P-ET-FE0-002</v>
          </cell>
          <cell r="E153">
            <v>309779.56</v>
          </cell>
          <cell r="G153" t="str">
            <v>P-ET-HB0-002</v>
          </cell>
          <cell r="H153">
            <v>10849.82</v>
          </cell>
          <cell r="J153" t="str">
            <v>P-GA-C00-001</v>
          </cell>
          <cell r="K153">
            <v>599462.18999999994</v>
          </cell>
          <cell r="M153" t="str">
            <v>P-ET-KF0-004</v>
          </cell>
          <cell r="N153">
            <v>154067.10999999999</v>
          </cell>
          <cell r="P153" t="str">
            <v>P-ET-KF0-004</v>
          </cell>
          <cell r="Q153">
            <v>7.4453399999999999E-3</v>
          </cell>
          <cell r="S153" t="str">
            <v>P-ET-FA0-011</v>
          </cell>
          <cell r="T153">
            <v>9.1833831499999992</v>
          </cell>
          <cell r="V153" t="str">
            <v>P-ER-KF0-003</v>
          </cell>
          <cell r="W153">
            <v>69724.5</v>
          </cell>
          <cell r="Y153" t="str">
            <v>P-GH-F00-005</v>
          </cell>
          <cell r="Z153">
            <v>651477.29999999993</v>
          </cell>
        </row>
        <row r="154">
          <cell r="A154" t="str">
            <v>P-MA-E00-007</v>
          </cell>
          <cell r="B154">
            <v>7.2150183600000002</v>
          </cell>
          <cell r="D154" t="str">
            <v>P-ET-HB0-002</v>
          </cell>
          <cell r="E154">
            <v>127784.38</v>
          </cell>
          <cell r="G154" t="str">
            <v>P-ET-IZ0-002</v>
          </cell>
          <cell r="H154">
            <v>60000000</v>
          </cell>
          <cell r="J154" t="str">
            <v>P-GA-IAE-002</v>
          </cell>
          <cell r="K154">
            <v>485627.78999999992</v>
          </cell>
          <cell r="M154" t="str">
            <v>P-GA-A00-004</v>
          </cell>
          <cell r="N154">
            <v>236534.97</v>
          </cell>
          <cell r="P154" t="str">
            <v>P-GA-A00-003</v>
          </cell>
          <cell r="Q154">
            <v>0.28460023999999995</v>
          </cell>
          <cell r="S154" t="str">
            <v>P-ET-FA0-013</v>
          </cell>
          <cell r="T154">
            <v>10.449611279999999</v>
          </cell>
          <cell r="V154" t="str">
            <v>P-ET-AA0-018</v>
          </cell>
          <cell r="W154">
            <v>704785.84</v>
          </cell>
          <cell r="Y154" t="str">
            <v>P-GH-KF0-003</v>
          </cell>
          <cell r="Z154">
            <v>1020472.2100000001</v>
          </cell>
        </row>
        <row r="155">
          <cell r="A155" t="str">
            <v>P-MA-E00-008</v>
          </cell>
          <cell r="B155">
            <v>14.698478649999998</v>
          </cell>
          <cell r="D155" t="str">
            <v>P-ET-IZ0-002</v>
          </cell>
          <cell r="E155">
            <v>60000000</v>
          </cell>
          <cell r="G155" t="str">
            <v>P-ET-KF0-004</v>
          </cell>
          <cell r="H155">
            <v>335491.33</v>
          </cell>
          <cell r="J155" t="str">
            <v>P-GA-K00-006</v>
          </cell>
          <cell r="K155">
            <v>51351.77</v>
          </cell>
          <cell r="M155" t="str">
            <v>P-GA-A00-005</v>
          </cell>
          <cell r="N155">
            <v>257699.02</v>
          </cell>
          <cell r="P155" t="str">
            <v>P-GA-A00-004</v>
          </cell>
          <cell r="Q155">
            <v>0.20038685000000001</v>
          </cell>
          <cell r="S155" t="str">
            <v>P-ET-H00-004</v>
          </cell>
          <cell r="T155">
            <v>0.16852078000000001</v>
          </cell>
          <cell r="V155" t="str">
            <v>P-ET-AAG-005</v>
          </cell>
          <cell r="W155">
            <v>3502594.64</v>
          </cell>
          <cell r="Y155" t="str">
            <v>P-GM-AA0-016</v>
          </cell>
          <cell r="Z155">
            <v>171678.82</v>
          </cell>
        </row>
        <row r="156">
          <cell r="A156" t="str">
            <v>P-MA-E00-009</v>
          </cell>
          <cell r="B156">
            <v>16.365509369999995</v>
          </cell>
          <cell r="D156" t="str">
            <v>P-ET-KF0-004</v>
          </cell>
          <cell r="E156">
            <v>83328.39</v>
          </cell>
          <cell r="G156" t="str">
            <v>P-GA-A00-004</v>
          </cell>
          <cell r="H156">
            <v>120142.79</v>
          </cell>
          <cell r="J156" t="str">
            <v>P-GA-KF0-001</v>
          </cell>
          <cell r="K156">
            <v>167664.02000000002</v>
          </cell>
          <cell r="M156" t="str">
            <v>P-GA-C00-001</v>
          </cell>
          <cell r="N156">
            <v>55911.930000000008</v>
          </cell>
          <cell r="P156" t="str">
            <v>P-GA-A00-005</v>
          </cell>
          <cell r="Q156">
            <v>0.23678595000000002</v>
          </cell>
          <cell r="S156" t="str">
            <v>P-ET-IBZ-001</v>
          </cell>
          <cell r="T156">
            <v>0.42717820000000001</v>
          </cell>
          <cell r="V156" t="str">
            <v>P-ET-D00-007</v>
          </cell>
          <cell r="W156">
            <v>8083660.209999999</v>
          </cell>
          <cell r="Y156" t="str">
            <v>P-GM-AA0-018</v>
          </cell>
          <cell r="Z156">
            <v>2665593.1800000002</v>
          </cell>
        </row>
        <row r="157">
          <cell r="A157" t="str">
            <v>P-MA-FA0-003</v>
          </cell>
          <cell r="B157">
            <v>9.3183880399999985</v>
          </cell>
          <cell r="D157" t="str">
            <v>P-GA-K00-006</v>
          </cell>
          <cell r="E157">
            <v>78222.8</v>
          </cell>
          <cell r="G157" t="str">
            <v>P-GA-A00-005</v>
          </cell>
          <cell r="H157">
            <v>202294.62</v>
          </cell>
          <cell r="J157" t="str">
            <v>P-GA-KF0-002</v>
          </cell>
          <cell r="K157">
            <v>253663.32</v>
          </cell>
          <cell r="M157" t="str">
            <v>P-GA-DD0-002</v>
          </cell>
          <cell r="N157">
            <v>32450938.239999998</v>
          </cell>
          <cell r="P157" t="str">
            <v>P-GA-C00-001</v>
          </cell>
          <cell r="Q157">
            <v>5.7787799999999999E-3</v>
          </cell>
          <cell r="S157" t="str">
            <v>P-ET-KF0-004</v>
          </cell>
          <cell r="T157">
            <v>0.34238261999999997</v>
          </cell>
          <cell r="V157" t="str">
            <v>P-ET-DB0-018</v>
          </cell>
          <cell r="W157">
            <v>7271933.7400000021</v>
          </cell>
          <cell r="Y157" t="str">
            <v>P-GM-AA0-019</v>
          </cell>
          <cell r="Z157">
            <v>605594.02</v>
          </cell>
        </row>
        <row r="158">
          <cell r="A158" t="str">
            <v>P-MA-FA0-005</v>
          </cell>
          <cell r="B158">
            <v>6.3794767099999996</v>
          </cell>
          <cell r="D158" t="str">
            <v>P-GH-A00-015</v>
          </cell>
          <cell r="E158">
            <v>2957770.37</v>
          </cell>
          <cell r="G158" t="str">
            <v>P-GA-AAD-005</v>
          </cell>
          <cell r="H158">
            <v>211439.73</v>
          </cell>
          <cell r="J158" t="str">
            <v>P-GH-A00-015</v>
          </cell>
          <cell r="K158">
            <v>5880667.3300000001</v>
          </cell>
          <cell r="M158" t="str">
            <v>P-GA-E00-001</v>
          </cell>
          <cell r="N158">
            <v>231469.63</v>
          </cell>
          <cell r="P158" t="str">
            <v>P-GA-E00-001</v>
          </cell>
          <cell r="Q158">
            <v>0.9048311800000004</v>
          </cell>
          <cell r="S158" t="str">
            <v>P-GA-A00-003</v>
          </cell>
          <cell r="T158">
            <v>0.83018141999999995</v>
          </cell>
          <cell r="V158" t="str">
            <v>P-ET-E00-011</v>
          </cell>
          <cell r="W158">
            <v>5203388.18</v>
          </cell>
          <cell r="Y158" t="str">
            <v>P-GM-E00-007</v>
          </cell>
          <cell r="Z158">
            <v>157649.90999999997</v>
          </cell>
        </row>
        <row r="159">
          <cell r="A159" t="str">
            <v>P-MA-FAC-014</v>
          </cell>
          <cell r="B159">
            <v>4.45597844</v>
          </cell>
          <cell r="D159" t="str">
            <v>P-GH-AA0-030</v>
          </cell>
          <cell r="E159">
            <v>8615929.6199999992</v>
          </cell>
          <cell r="G159" t="str">
            <v>P-GA-C00-001</v>
          </cell>
          <cell r="H159">
            <v>234886.98</v>
          </cell>
          <cell r="J159" t="str">
            <v>P-GH-AA0-030</v>
          </cell>
          <cell r="K159">
            <v>8820.9599999999991</v>
          </cell>
          <cell r="M159" t="str">
            <v>P-GA-IAE-002</v>
          </cell>
          <cell r="N159">
            <v>1002138.8999999999</v>
          </cell>
          <cell r="P159" t="str">
            <v>P-GA-IAE-002</v>
          </cell>
          <cell r="Q159">
            <v>1.5688072</v>
          </cell>
          <cell r="S159" t="str">
            <v>P-GA-A00-004</v>
          </cell>
          <cell r="T159">
            <v>2.1338630000000001E-2</v>
          </cell>
          <cell r="V159" t="str">
            <v>P-ET-FA0-011</v>
          </cell>
          <cell r="W159">
            <v>4578185.7200000007</v>
          </cell>
          <cell r="Y159" t="str">
            <v>P-GM-FA0-002</v>
          </cell>
          <cell r="Z159">
            <v>995460.57</v>
          </cell>
        </row>
        <row r="160">
          <cell r="A160" t="str">
            <v>P-MA-FF0-001</v>
          </cell>
          <cell r="B160">
            <v>39.532896970000003</v>
          </cell>
          <cell r="D160" t="str">
            <v>P-GH-AAD-002</v>
          </cell>
          <cell r="E160">
            <v>2101542.6899999995</v>
          </cell>
          <cell r="G160" t="str">
            <v>P-GA-IAE-002</v>
          </cell>
          <cell r="H160">
            <v>201850.95</v>
          </cell>
          <cell r="J160" t="str">
            <v>P-GH-AA0-036</v>
          </cell>
          <cell r="K160">
            <v>4252127.5999999996</v>
          </cell>
          <cell r="M160" t="str">
            <v>P-GA-KA0-007</v>
          </cell>
          <cell r="N160">
            <v>81417975.459999993</v>
          </cell>
          <cell r="P160" t="str">
            <v>P-GA-K00-007</v>
          </cell>
          <cell r="Q160">
            <v>0.29898038999999998</v>
          </cell>
          <cell r="S160" t="str">
            <v>P-GA-E00-001</v>
          </cell>
          <cell r="T160">
            <v>13.635773650000001</v>
          </cell>
          <cell r="V160" t="str">
            <v>P-ET-FA0-013</v>
          </cell>
          <cell r="W160">
            <v>7164633.7400000002</v>
          </cell>
          <cell r="Y160" t="str">
            <v>P-GM-KF0-002</v>
          </cell>
          <cell r="Z160">
            <v>26522.33</v>
          </cell>
        </row>
        <row r="161">
          <cell r="A161" t="str">
            <v>P-MA-FF0-002</v>
          </cell>
          <cell r="B161">
            <v>9.1811704800000005</v>
          </cell>
          <cell r="D161" t="str">
            <v>P-GH-DB0-012</v>
          </cell>
          <cell r="E161">
            <v>4659201.450000002</v>
          </cell>
          <cell r="G161" t="str">
            <v>P-GA-K00-006</v>
          </cell>
          <cell r="H161">
            <v>225353.67</v>
          </cell>
          <cell r="J161" t="str">
            <v>P-GH-AAD-002</v>
          </cell>
          <cell r="K161">
            <v>2080358.25</v>
          </cell>
          <cell r="M161" t="str">
            <v>P-GA-KF0-002</v>
          </cell>
          <cell r="N161">
            <v>186122.31</v>
          </cell>
          <cell r="P161" t="str">
            <v>P-GA-K00-013</v>
          </cell>
          <cell r="Q161">
            <v>83.34922911999999</v>
          </cell>
          <cell r="S161" t="str">
            <v>P-GA-IAE-002</v>
          </cell>
          <cell r="T161">
            <v>11.449418879999998</v>
          </cell>
          <cell r="V161" t="str">
            <v>P-ET-IBZ-001</v>
          </cell>
          <cell r="W161">
            <v>1475121.86</v>
          </cell>
          <cell r="Y161" t="str">
            <v>P-GM-KF0-004</v>
          </cell>
          <cell r="Z161">
            <v>409122.15</v>
          </cell>
        </row>
        <row r="162">
          <cell r="A162" t="str">
            <v>P-MA-FF0-003</v>
          </cell>
          <cell r="B162">
            <v>1.32061198</v>
          </cell>
          <cell r="D162" t="str">
            <v>P-GH-DB0-016</v>
          </cell>
          <cell r="E162">
            <v>2388194.6900000004</v>
          </cell>
          <cell r="G162" t="str">
            <v>P-GA-KA0-005</v>
          </cell>
          <cell r="H162">
            <v>156223149.15000001</v>
          </cell>
          <cell r="J162" t="str">
            <v>P-GH-AAZ-001</v>
          </cell>
          <cell r="K162">
            <v>1382097.65</v>
          </cell>
          <cell r="M162" t="str">
            <v>P-GH-A00-006</v>
          </cell>
          <cell r="N162">
            <v>9939670</v>
          </cell>
          <cell r="P162" t="str">
            <v>P-GA-KF0-001</v>
          </cell>
          <cell r="Q162">
            <v>1.04361E-2</v>
          </cell>
          <cell r="S162" t="str">
            <v>P-GA-K00-007</v>
          </cell>
          <cell r="T162">
            <v>0.60915446999999989</v>
          </cell>
          <cell r="V162" t="str">
            <v>P-ET-KF0-004</v>
          </cell>
          <cell r="W162">
            <v>25093.84</v>
          </cell>
          <cell r="Y162" t="str">
            <v>P-GN-A00-004</v>
          </cell>
          <cell r="Z162">
            <v>391508.38000000006</v>
          </cell>
        </row>
        <row r="163">
          <cell r="A163" t="str">
            <v>P-MA-H00-004</v>
          </cell>
          <cell r="B163">
            <v>79.664065489999999</v>
          </cell>
          <cell r="D163" t="str">
            <v>P-GH-E00-004</v>
          </cell>
          <cell r="E163">
            <v>10109735.57</v>
          </cell>
          <cell r="G163" t="str">
            <v>P-GA-KA0-006</v>
          </cell>
          <cell r="H163">
            <v>251176342.53999999</v>
          </cell>
          <cell r="J163" t="str">
            <v>P-GH-DA0-001</v>
          </cell>
          <cell r="K163">
            <v>28334947.039999999</v>
          </cell>
          <cell r="M163" t="str">
            <v>P-GH-A00-015</v>
          </cell>
          <cell r="N163">
            <v>12848655.469999995</v>
          </cell>
          <cell r="P163" t="str">
            <v>P-GH-A00-006</v>
          </cell>
          <cell r="Q163">
            <v>2.46948E-3</v>
          </cell>
          <cell r="S163" t="str">
            <v>P-GH-A00-006</v>
          </cell>
          <cell r="T163">
            <v>1.5852500000000001E-3</v>
          </cell>
          <cell r="V163" t="str">
            <v>P-GA-A00-003</v>
          </cell>
          <cell r="W163">
            <v>3112700.04</v>
          </cell>
          <cell r="Y163" t="str">
            <v>P-GN-A00-009</v>
          </cell>
          <cell r="Z163">
            <v>789030.69</v>
          </cell>
        </row>
        <row r="164">
          <cell r="A164" t="str">
            <v>P-MA-IAZ-004</v>
          </cell>
          <cell r="B164">
            <v>37.894702160000001</v>
          </cell>
          <cell r="D164" t="str">
            <v>P-GH-EBZ-001</v>
          </cell>
          <cell r="E164">
            <v>562061.62</v>
          </cell>
          <cell r="G164" t="str">
            <v>P-GA-KF0-001</v>
          </cell>
          <cell r="H164">
            <v>377875.08999999997</v>
          </cell>
          <cell r="J164" t="str">
            <v>P-GH-DB0-012</v>
          </cell>
          <cell r="K164">
            <v>19352.810000000001</v>
          </cell>
          <cell r="M164" t="str">
            <v>P-GH-AA0-036</v>
          </cell>
          <cell r="N164">
            <v>3606423.22</v>
          </cell>
          <cell r="P164" t="str">
            <v>P-GH-A00-007</v>
          </cell>
          <cell r="Q164">
            <v>15.02468447</v>
          </cell>
          <cell r="S164" t="str">
            <v>P-GH-A00-007</v>
          </cell>
          <cell r="T164">
            <v>10.94413261</v>
          </cell>
          <cell r="V164" t="str">
            <v>P-GA-DB0-009</v>
          </cell>
          <cell r="W164">
            <v>890111.98</v>
          </cell>
          <cell r="Y164" t="str">
            <v>P-GN-AA0-023</v>
          </cell>
          <cell r="Z164">
            <v>238985.12000000002</v>
          </cell>
        </row>
        <row r="165">
          <cell r="A165" t="str">
            <v>P-MG-A00-003</v>
          </cell>
          <cell r="B165">
            <v>0.30107332999999997</v>
          </cell>
          <cell r="D165" t="str">
            <v>P-GH-F00-005</v>
          </cell>
          <cell r="E165">
            <v>1332650.5199999998</v>
          </cell>
          <cell r="G165" t="str">
            <v>P-GA-KF0-002</v>
          </cell>
          <cell r="H165">
            <v>279925.89</v>
          </cell>
          <cell r="J165" t="str">
            <v>P-GH-DB0-016</v>
          </cell>
          <cell r="K165">
            <v>4358.68</v>
          </cell>
          <cell r="M165" t="str">
            <v>P-GH-AAD-002</v>
          </cell>
          <cell r="N165">
            <v>2130564.7300000004</v>
          </cell>
          <cell r="P165" t="str">
            <v>P-GH-A00-010</v>
          </cell>
          <cell r="Q165">
            <v>6.6254220999999998</v>
          </cell>
          <cell r="S165" t="str">
            <v>P-GH-A00-010</v>
          </cell>
          <cell r="T165">
            <v>2.4760358899999999</v>
          </cell>
          <cell r="V165" t="str">
            <v>P-GA-E00-001</v>
          </cell>
          <cell r="W165">
            <v>15192778.910000006</v>
          </cell>
          <cell r="Y165" t="str">
            <v>P-GN-FA0-018</v>
          </cell>
          <cell r="Z165">
            <v>634041.59</v>
          </cell>
        </row>
        <row r="166">
          <cell r="A166" t="str">
            <v>P-MG-AAB-002</v>
          </cell>
          <cell r="B166">
            <v>3.3336249899999992</v>
          </cell>
          <cell r="D166" t="str">
            <v>P-GH-HAB-004</v>
          </cell>
          <cell r="E166">
            <v>10761019.279999999</v>
          </cell>
          <cell r="G166" t="str">
            <v>P-GH-A00-015</v>
          </cell>
          <cell r="H166">
            <v>2247529.3100000005</v>
          </cell>
          <cell r="J166" t="str">
            <v>P-GH-DB0-017</v>
          </cell>
          <cell r="K166">
            <v>13650822.060000002</v>
          </cell>
          <cell r="M166" t="str">
            <v>P-GH-AAZ-001</v>
          </cell>
          <cell r="N166">
            <v>13847293.740000002</v>
          </cell>
          <cell r="P166" t="str">
            <v>P-GH-A00-015</v>
          </cell>
          <cell r="Q166">
            <v>12.402152839999999</v>
          </cell>
          <cell r="S166" t="str">
            <v>P-GH-A00-015</v>
          </cell>
          <cell r="T166">
            <v>6.1392489000000037</v>
          </cell>
          <cell r="V166" t="str">
            <v>P-GA-IAE-002</v>
          </cell>
          <cell r="W166">
            <v>4443887.05</v>
          </cell>
          <cell r="Y166" t="str">
            <v>P-GN-HAA-001</v>
          </cell>
          <cell r="Z166">
            <v>20661.039999999997</v>
          </cell>
        </row>
        <row r="167">
          <cell r="A167" t="str">
            <v>P-MG-AAB-004</v>
          </cell>
          <cell r="B167">
            <v>1.58677885</v>
          </cell>
          <cell r="D167" t="str">
            <v>P-GH-IAE-001</v>
          </cell>
          <cell r="E167">
            <v>18519598.539999995</v>
          </cell>
          <cell r="G167" t="str">
            <v>P-GH-AA0-030</v>
          </cell>
          <cell r="H167">
            <v>3624453.2500000014</v>
          </cell>
          <cell r="J167" t="str">
            <v>P-GH-E00-004</v>
          </cell>
          <cell r="K167">
            <v>9598</v>
          </cell>
          <cell r="M167" t="str">
            <v>P-GH-DB0-017</v>
          </cell>
          <cell r="N167">
            <v>17657137.079999998</v>
          </cell>
          <cell r="P167" t="str">
            <v>P-GH-AA0-036</v>
          </cell>
          <cell r="Q167">
            <v>3.1695779799999997</v>
          </cell>
          <cell r="S167" t="str">
            <v>P-GH-AAD-002</v>
          </cell>
          <cell r="T167">
            <v>0.25050716000000001</v>
          </cell>
          <cell r="V167" t="str">
            <v>P-GA-IAE-005</v>
          </cell>
          <cell r="W167">
            <v>68631.42</v>
          </cell>
          <cell r="Y167" t="str">
            <v>P-GN-I00-009</v>
          </cell>
          <cell r="Z167">
            <v>133281.31</v>
          </cell>
        </row>
        <row r="168">
          <cell r="A168" t="str">
            <v>P-MG-AAC-004</v>
          </cell>
          <cell r="B168">
            <v>0.15887724</v>
          </cell>
          <cell r="D168" t="str">
            <v>P-GH-KB0-003</v>
          </cell>
          <cell r="E168">
            <v>130952.43999999999</v>
          </cell>
          <cell r="G168" t="str">
            <v>P-GH-AA0-036</v>
          </cell>
          <cell r="H168">
            <v>6277516.7999999998</v>
          </cell>
          <cell r="J168" t="str">
            <v>P-GH-EA0-008</v>
          </cell>
          <cell r="K168">
            <v>26724.03</v>
          </cell>
          <cell r="M168" t="str">
            <v>P-GH-EA0-008</v>
          </cell>
          <cell r="N168">
            <v>909261.53999999992</v>
          </cell>
          <cell r="P168" t="str">
            <v>P-GH-AAD-002</v>
          </cell>
          <cell r="Q168">
            <v>1.5108865300000001</v>
          </cell>
          <cell r="S168" t="str">
            <v>P-GH-AAZ-001</v>
          </cell>
          <cell r="T168">
            <v>4.7747408399999998</v>
          </cell>
          <cell r="V168" t="str">
            <v>P-GA-K00-007</v>
          </cell>
          <cell r="W168">
            <v>831933.08999999985</v>
          </cell>
          <cell r="Y168" t="str">
            <v>P-GN-K00-009</v>
          </cell>
          <cell r="Z168">
            <v>39047.22</v>
          </cell>
        </row>
        <row r="169">
          <cell r="A169" t="str">
            <v>P-MG-AAF-001</v>
          </cell>
          <cell r="B169">
            <v>4.0150100000000003E-3</v>
          </cell>
          <cell r="D169" t="str">
            <v>P-GH-KF0-001</v>
          </cell>
          <cell r="E169">
            <v>3204631.1399999997</v>
          </cell>
          <cell r="G169" t="str">
            <v>P-GH-AAD-002</v>
          </cell>
          <cell r="H169">
            <v>1589952.9300000002</v>
          </cell>
          <cell r="J169" t="str">
            <v>P-GH-F00-005</v>
          </cell>
          <cell r="K169">
            <v>4241245.12</v>
          </cell>
          <cell r="M169" t="str">
            <v>P-GH-F00-005</v>
          </cell>
          <cell r="N169">
            <v>1212258.9000000001</v>
          </cell>
          <cell r="P169" t="str">
            <v>P-GH-AAZ-001</v>
          </cell>
          <cell r="Q169">
            <v>4.2268693400000004</v>
          </cell>
          <cell r="S169" t="str">
            <v>P-GH-DB0-017</v>
          </cell>
          <cell r="T169">
            <v>12.279696070000002</v>
          </cell>
          <cell r="V169" t="str">
            <v>P-GA-K00-015</v>
          </cell>
          <cell r="W169">
            <v>39475557.170000002</v>
          </cell>
          <cell r="Y169" t="str">
            <v>P-GN-KA0-010</v>
          </cell>
          <cell r="Z169">
            <v>583837.15999999992</v>
          </cell>
        </row>
        <row r="170">
          <cell r="A170" t="str">
            <v>P-MG-DB0-015</v>
          </cell>
          <cell r="B170">
            <v>8.1554962200000016</v>
          </cell>
          <cell r="D170" t="str">
            <v>P-GM-AA0-013</v>
          </cell>
          <cell r="E170">
            <v>3466227.17</v>
          </cell>
          <cell r="G170" t="str">
            <v>P-GH-DA0-001</v>
          </cell>
          <cell r="H170">
            <v>56634565.090000004</v>
          </cell>
          <cell r="J170" t="str">
            <v>P-GH-F00-013</v>
          </cell>
          <cell r="K170">
            <v>315436</v>
          </cell>
          <cell r="M170" t="str">
            <v>P-GH-F00-013</v>
          </cell>
          <cell r="N170">
            <v>123069.36</v>
          </cell>
          <cell r="P170" t="str">
            <v>P-GH-DB0-017</v>
          </cell>
          <cell r="Q170">
            <v>13.684113829999998</v>
          </cell>
          <cell r="S170" t="str">
            <v>P-GH-DB0-018</v>
          </cell>
          <cell r="T170">
            <v>0.7035901</v>
          </cell>
          <cell r="V170" t="str">
            <v>P-GH-A00-010</v>
          </cell>
          <cell r="W170">
            <v>6591127.8599999994</v>
          </cell>
          <cell r="Y170" t="str">
            <v>P-GN-KF0-005</v>
          </cell>
          <cell r="Z170">
            <v>92029.9</v>
          </cell>
        </row>
        <row r="171">
          <cell r="A171" t="str">
            <v>P-MG-E00-005</v>
          </cell>
          <cell r="B171">
            <v>2.2057707199999999</v>
          </cell>
          <cell r="D171" t="str">
            <v>P-GM-AA0-014</v>
          </cell>
          <cell r="E171">
            <v>484042.97</v>
          </cell>
          <cell r="G171" t="str">
            <v>P-GH-DB0-012</v>
          </cell>
          <cell r="H171">
            <v>8046794.1900000004</v>
          </cell>
          <cell r="J171" t="str">
            <v>P-GH-F00-014</v>
          </cell>
          <cell r="K171">
            <v>193884.2</v>
          </cell>
          <cell r="M171" t="str">
            <v>P-GH-F00-014</v>
          </cell>
          <cell r="N171">
            <v>79212.179999999993</v>
          </cell>
          <cell r="P171" t="str">
            <v>P-GH-DB0-018</v>
          </cell>
          <cell r="Q171">
            <v>4.374244E-2</v>
          </cell>
          <cell r="S171" t="str">
            <v>P-GH-EA0-008</v>
          </cell>
          <cell r="T171">
            <v>2.5285011400000013</v>
          </cell>
          <cell r="V171" t="str">
            <v>P-GH-A00-015</v>
          </cell>
          <cell r="W171">
            <v>2838575.4999999991</v>
          </cell>
          <cell r="Y171" t="str">
            <v>P-GQ-AAF-004</v>
          </cell>
          <cell r="Z171">
            <v>1043675.8200000001</v>
          </cell>
        </row>
        <row r="172">
          <cell r="A172" t="str">
            <v>P-MG-IBE-001</v>
          </cell>
          <cell r="B172">
            <v>1.7386489999999998E-2</v>
          </cell>
          <cell r="D172" t="str">
            <v>P-GM-DB0-005</v>
          </cell>
          <cell r="E172">
            <v>182509.32</v>
          </cell>
          <cell r="G172" t="str">
            <v>P-GH-DB0-016</v>
          </cell>
          <cell r="H172">
            <v>20948570.950000003</v>
          </cell>
          <cell r="J172" t="str">
            <v>P-GH-IAE-001</v>
          </cell>
          <cell r="K172">
            <v>7429442.5800000001</v>
          </cell>
          <cell r="M172" t="str">
            <v>P-GH-IAE-001</v>
          </cell>
          <cell r="N172">
            <v>6540507.7100000009</v>
          </cell>
          <cell r="P172" t="str">
            <v>P-GH-EA0-008</v>
          </cell>
          <cell r="Q172">
            <v>1.6152031499999997</v>
          </cell>
          <cell r="S172" t="str">
            <v>P-GH-EAZ-003</v>
          </cell>
          <cell r="T172">
            <v>6.4809129999999993E-2</v>
          </cell>
          <cell r="V172" t="str">
            <v>P-GH-AAZ-001</v>
          </cell>
          <cell r="W172">
            <v>2116286.9899999993</v>
          </cell>
          <cell r="Y172" t="str">
            <v>P-GQ-IAE-006</v>
          </cell>
          <cell r="Z172">
            <v>19461.600000000002</v>
          </cell>
        </row>
        <row r="173">
          <cell r="A173" t="str">
            <v>P-MG-K00-008</v>
          </cell>
          <cell r="B173">
            <v>1.0300974999999999</v>
          </cell>
          <cell r="D173" t="str">
            <v>P-GM-E00-003</v>
          </cell>
          <cell r="E173">
            <v>1109919.33</v>
          </cell>
          <cell r="G173" t="str">
            <v>P-GH-DB0-017</v>
          </cell>
          <cell r="H173">
            <v>527440.01</v>
          </cell>
          <cell r="J173" t="str">
            <v>P-GH-KB0-003</v>
          </cell>
          <cell r="K173">
            <v>274468.51</v>
          </cell>
          <cell r="M173" t="str">
            <v>P-GH-KB0-003</v>
          </cell>
          <cell r="N173">
            <v>133585.96999999997</v>
          </cell>
          <cell r="P173" t="str">
            <v>P-GH-F00-005</v>
          </cell>
          <cell r="Q173">
            <v>2.1788878100000004</v>
          </cell>
          <cell r="S173" t="str">
            <v>P-GH-F00-005</v>
          </cell>
          <cell r="T173">
            <v>5.99896808</v>
          </cell>
          <cell r="V173" t="str">
            <v>P-GH-DB0-017</v>
          </cell>
          <cell r="W173">
            <v>597585.41</v>
          </cell>
          <cell r="Y173" t="str">
            <v>P-GQ-K00-008</v>
          </cell>
          <cell r="Z173">
            <v>283591.19</v>
          </cell>
        </row>
        <row r="174">
          <cell r="A174" t="str">
            <v>P-ML-AA0-019</v>
          </cell>
          <cell r="B174">
            <v>2.4541100500000002</v>
          </cell>
          <cell r="D174" t="str">
            <v>P-GM-K00-011</v>
          </cell>
          <cell r="E174">
            <v>754281.66</v>
          </cell>
          <cell r="G174" t="str">
            <v>P-GH-EA0-008</v>
          </cell>
          <cell r="H174">
            <v>193907</v>
          </cell>
          <cell r="J174" t="str">
            <v>P-GH-KF0-001</v>
          </cell>
          <cell r="K174">
            <v>1742998.07</v>
          </cell>
          <cell r="M174" t="str">
            <v>P-GH-KF0-001</v>
          </cell>
          <cell r="N174">
            <v>86495.86</v>
          </cell>
          <cell r="P174" t="str">
            <v>P-GH-F00-013</v>
          </cell>
          <cell r="Q174">
            <v>1.4815969999999999E-2</v>
          </cell>
          <cell r="S174" t="str">
            <v>P-GH-F00-013</v>
          </cell>
          <cell r="T174">
            <v>0.15956984999999999</v>
          </cell>
          <cell r="V174" t="str">
            <v>P-GH-DB0-018</v>
          </cell>
          <cell r="W174">
            <v>36792.97</v>
          </cell>
          <cell r="Y174" t="str">
            <v>P-GW-A00-003</v>
          </cell>
          <cell r="Z174">
            <v>297425.25</v>
          </cell>
        </row>
        <row r="175">
          <cell r="A175" t="str">
            <v>P-ML-AA0-022</v>
          </cell>
          <cell r="B175">
            <v>0.53245805000000002</v>
          </cell>
          <cell r="D175" t="str">
            <v>P-GN-EAZ-001</v>
          </cell>
          <cell r="E175">
            <v>105584.06</v>
          </cell>
          <cell r="G175" t="str">
            <v>P-GH-EBZ-001</v>
          </cell>
          <cell r="H175">
            <v>35210.99</v>
          </cell>
          <cell r="J175" t="str">
            <v>P-GM-A00-005</v>
          </cell>
          <cell r="K175">
            <v>934763</v>
          </cell>
          <cell r="M175" t="str">
            <v>P-GM-AA0-013</v>
          </cell>
          <cell r="N175">
            <v>2870822.11</v>
          </cell>
          <cell r="P175" t="str">
            <v>P-GH-IAE-001</v>
          </cell>
          <cell r="Q175">
            <v>3.7893187799999999</v>
          </cell>
          <cell r="S175" t="str">
            <v>P-GH-F00-014</v>
          </cell>
          <cell r="T175">
            <v>0.16673977000000001</v>
          </cell>
          <cell r="V175" t="str">
            <v>P-GH-EA0-008</v>
          </cell>
          <cell r="W175">
            <v>1165467.7499999998</v>
          </cell>
          <cell r="Y175" t="str">
            <v>P-GW-A00-004</v>
          </cell>
          <cell r="Z175">
            <v>171300.2</v>
          </cell>
        </row>
        <row r="176">
          <cell r="A176" t="str">
            <v>P-ML-AA0-024</v>
          </cell>
          <cell r="B176">
            <v>0.1234947</v>
          </cell>
          <cell r="D176" t="str">
            <v>P-GN-F00-004</v>
          </cell>
          <cell r="E176">
            <v>4647981.0399999982</v>
          </cell>
          <cell r="G176" t="str">
            <v>P-GH-F00-005</v>
          </cell>
          <cell r="H176">
            <v>6754256.4199999999</v>
          </cell>
          <cell r="J176" t="str">
            <v>P-GM-AA0-013</v>
          </cell>
          <cell r="K176">
            <v>4192507.2600000007</v>
          </cell>
          <cell r="M176" t="str">
            <v>P-GM-AA0-014</v>
          </cell>
          <cell r="N176">
            <v>1544223.71</v>
          </cell>
          <cell r="P176" t="str">
            <v>P-GH-KA0-008</v>
          </cell>
          <cell r="Q176">
            <v>49.5</v>
          </cell>
          <cell r="S176" t="str">
            <v>P-GH-KB0-003</v>
          </cell>
          <cell r="T176">
            <v>0.13145456999999999</v>
          </cell>
          <cell r="V176" t="str">
            <v>P-GH-EAZ-003</v>
          </cell>
          <cell r="W176">
            <v>90234.28</v>
          </cell>
          <cell r="Y176" t="str">
            <v>P-GW-A00-010</v>
          </cell>
          <cell r="Z176">
            <v>3920772.31</v>
          </cell>
        </row>
        <row r="177">
          <cell r="A177" t="str">
            <v>P-ML-AAE-004</v>
          </cell>
          <cell r="B177">
            <v>1.3560013799999999</v>
          </cell>
          <cell r="D177" t="str">
            <v>P-GN-FA0-007</v>
          </cell>
          <cell r="E177">
            <v>2900674.2000000007</v>
          </cell>
          <cell r="G177" t="str">
            <v>P-GH-IAE-001</v>
          </cell>
          <cell r="H177">
            <v>17657890.32</v>
          </cell>
          <cell r="J177" t="str">
            <v>P-GM-AA0-014</v>
          </cell>
          <cell r="K177">
            <v>775913.99</v>
          </cell>
          <cell r="M177" t="str">
            <v>P-GM-AA0-016</v>
          </cell>
          <cell r="N177">
            <v>244574.9</v>
          </cell>
          <cell r="P177" t="str">
            <v>P-GH-KB0-003</v>
          </cell>
          <cell r="Q177">
            <v>3.77707E-3</v>
          </cell>
          <cell r="S177" t="str">
            <v>P-GH-KF0-003</v>
          </cell>
          <cell r="T177">
            <v>0.14627778</v>
          </cell>
          <cell r="V177" t="str">
            <v>P-GH-F00-005</v>
          </cell>
          <cell r="W177">
            <v>4722456.75</v>
          </cell>
          <cell r="Y177" t="str">
            <v>P-GW-FA0-004</v>
          </cell>
          <cell r="Z177">
            <v>51005.729999999996</v>
          </cell>
        </row>
        <row r="178">
          <cell r="A178" t="str">
            <v>P-ML-AAG-003</v>
          </cell>
          <cell r="B178">
            <v>1.20270601</v>
          </cell>
          <cell r="D178" t="str">
            <v>P-GN-I00-004</v>
          </cell>
          <cell r="E178">
            <v>3347.25</v>
          </cell>
          <cell r="G178" t="str">
            <v>P-GH-KA0-006</v>
          </cell>
          <cell r="H178">
            <v>35000000</v>
          </cell>
          <cell r="J178" t="str">
            <v>P-GM-C00-006</v>
          </cell>
          <cell r="K178">
            <v>81684</v>
          </cell>
          <cell r="M178" t="str">
            <v>P-GM-C00-006</v>
          </cell>
          <cell r="N178">
            <v>282879.04000000004</v>
          </cell>
          <cell r="P178" t="str">
            <v>P-GH-KF0-003</v>
          </cell>
          <cell r="Q178">
            <v>8.8840500000000003E-2</v>
          </cell>
          <cell r="S178" t="str">
            <v>P-GH-KF0-005</v>
          </cell>
          <cell r="T178">
            <v>0.23841867</v>
          </cell>
          <cell r="V178" t="str">
            <v>P-GH-F00-022</v>
          </cell>
          <cell r="W178">
            <v>736526.18</v>
          </cell>
          <cell r="Y178" t="str">
            <v>P-GW-FA0-005</v>
          </cell>
          <cell r="Z178">
            <v>206096.90000000005</v>
          </cell>
        </row>
        <row r="179">
          <cell r="A179" t="str">
            <v>P-ML-E00-008</v>
          </cell>
          <cell r="B179">
            <v>2.0564076600000001</v>
          </cell>
          <cell r="D179" t="str">
            <v>P-GN-K00-007</v>
          </cell>
          <cell r="E179">
            <v>37740.339999999997</v>
          </cell>
          <cell r="G179" t="str">
            <v>P-GH-KB0-003</v>
          </cell>
          <cell r="H179">
            <v>50735.19</v>
          </cell>
          <cell r="J179" t="str">
            <v>P-GM-DB0-005</v>
          </cell>
          <cell r="K179">
            <v>2375.75</v>
          </cell>
          <cell r="M179" t="str">
            <v>P-GM-E00-003</v>
          </cell>
          <cell r="N179">
            <v>124597.08</v>
          </cell>
          <cell r="P179" t="str">
            <v>P-GM-AA0-013</v>
          </cell>
          <cell r="Q179">
            <v>0.38803404999999991</v>
          </cell>
          <cell r="S179" t="str">
            <v>P-GM-AA0-013</v>
          </cell>
          <cell r="T179">
            <v>1.06674E-3</v>
          </cell>
          <cell r="V179" t="str">
            <v>P-GH-HA0-001</v>
          </cell>
          <cell r="W179">
            <v>28390000</v>
          </cell>
          <cell r="Y179" t="str">
            <v>P-GW-I00-007</v>
          </cell>
          <cell r="Z179">
            <v>415912.16000000003</v>
          </cell>
        </row>
        <row r="180">
          <cell r="A180" t="str">
            <v>P-ML-EA0-004</v>
          </cell>
          <cell r="B180">
            <v>3.4061617700000002</v>
          </cell>
          <cell r="D180" t="str">
            <v>P-GN-K00-008</v>
          </cell>
          <cell r="E180">
            <v>2118996.58</v>
          </cell>
          <cell r="G180" t="str">
            <v>P-GH-KF0-001</v>
          </cell>
          <cell r="H180">
            <v>2455946.63</v>
          </cell>
          <cell r="J180" t="str">
            <v>P-GM-E00-003</v>
          </cell>
          <cell r="K180">
            <v>84954.94</v>
          </cell>
          <cell r="M180" t="str">
            <v>P-GM-E00-006</v>
          </cell>
          <cell r="N180">
            <v>86291.96</v>
          </cell>
          <cell r="P180" t="str">
            <v>P-GM-AA0-014</v>
          </cell>
          <cell r="Q180">
            <v>1.77816233</v>
          </cell>
          <cell r="S180" t="str">
            <v>P-GM-AA0-014</v>
          </cell>
          <cell r="T180">
            <v>0.8654708499999999</v>
          </cell>
          <cell r="V180" t="str">
            <v>P-GH-I00-002</v>
          </cell>
          <cell r="W180">
            <v>1162250.1200000001</v>
          </cell>
          <cell r="Y180" t="str">
            <v>P-KE-A00-002</v>
          </cell>
          <cell r="Z180">
            <v>51478999.840000004</v>
          </cell>
        </row>
        <row r="181">
          <cell r="A181" t="str">
            <v>P-ML-HA0-003</v>
          </cell>
          <cell r="B181">
            <v>4.3506423099999996</v>
          </cell>
          <cell r="D181" t="str">
            <v>P-GN-KA0-006</v>
          </cell>
          <cell r="E181">
            <v>5184283.62</v>
          </cell>
          <cell r="G181" t="str">
            <v>P-GM-AA0-013</v>
          </cell>
          <cell r="H181">
            <v>5620887.1099999985</v>
          </cell>
          <cell r="J181" t="str">
            <v>P-GM-E00-006</v>
          </cell>
          <cell r="K181">
            <v>60860.46</v>
          </cell>
          <cell r="M181" t="str">
            <v>P-GM-E00-007</v>
          </cell>
          <cell r="N181">
            <v>500318.77</v>
          </cell>
          <cell r="P181" t="str">
            <v>P-GM-AA0-016</v>
          </cell>
          <cell r="Q181">
            <v>0.74709175000000005</v>
          </cell>
          <cell r="S181" t="str">
            <v>P-GM-AA0-016</v>
          </cell>
          <cell r="T181">
            <v>2.1272759599999995</v>
          </cell>
          <cell r="V181" t="str">
            <v>P-GH-KF0-003</v>
          </cell>
          <cell r="W181">
            <v>121840.99000000002</v>
          </cell>
          <cell r="Y181" t="str">
            <v>P-KE-AAD-005</v>
          </cell>
          <cell r="Z181">
            <v>1681516.7400000002</v>
          </cell>
        </row>
        <row r="182">
          <cell r="A182" t="str">
            <v>P-ML-IE0-002</v>
          </cell>
          <cell r="B182">
            <v>0.23330550999999999</v>
          </cell>
          <cell r="D182" t="str">
            <v>P-GQ-C00-035</v>
          </cell>
          <cell r="E182">
            <v>89706.69</v>
          </cell>
          <cell r="G182" t="str">
            <v>P-GM-AA0-014</v>
          </cell>
          <cell r="H182">
            <v>378530.74000000005</v>
          </cell>
          <cell r="J182" t="str">
            <v>P-GM-K00-011</v>
          </cell>
          <cell r="K182">
            <v>101068.87</v>
          </cell>
          <cell r="M182" t="str">
            <v>P-GM-J00-002</v>
          </cell>
          <cell r="N182">
            <v>258642</v>
          </cell>
          <cell r="P182" t="str">
            <v>P-GM-C00-006</v>
          </cell>
          <cell r="Q182">
            <v>0.44812743000000005</v>
          </cell>
          <cell r="S182" t="str">
            <v>P-GM-DB0-005</v>
          </cell>
          <cell r="T182">
            <v>0.25955441000000001</v>
          </cell>
          <cell r="V182" t="str">
            <v>P-GH-KF0-005</v>
          </cell>
          <cell r="W182">
            <v>509453.31</v>
          </cell>
          <cell r="Y182" t="str">
            <v>P-KE-AAZ-009</v>
          </cell>
          <cell r="Z182">
            <v>4953583.8499999987</v>
          </cell>
        </row>
        <row r="183">
          <cell r="A183" t="str">
            <v>P-ML-K00-021</v>
          </cell>
          <cell r="B183">
            <v>0.15155828000000002</v>
          </cell>
          <cell r="D183" t="str">
            <v>P-GQ-IAE-001</v>
          </cell>
          <cell r="E183">
            <v>3031373.1599999997</v>
          </cell>
          <cell r="G183" t="str">
            <v>P-GM-C00-006</v>
          </cell>
          <cell r="H183">
            <v>264439.34000000003</v>
          </cell>
          <cell r="J183" t="str">
            <v>P-GM-KA0-009</v>
          </cell>
          <cell r="K183">
            <v>5000000</v>
          </cell>
          <cell r="M183" t="str">
            <v>P-GM-KF0-002</v>
          </cell>
          <cell r="N183">
            <v>788182.85</v>
          </cell>
          <cell r="P183" t="str">
            <v>P-GM-E00-007</v>
          </cell>
          <cell r="Q183">
            <v>0.42398087000000012</v>
          </cell>
          <cell r="S183" t="str">
            <v>P-GM-E00-007</v>
          </cell>
          <cell r="T183">
            <v>1.4981174899999998</v>
          </cell>
          <cell r="V183" t="str">
            <v>P-GM-AA0-014</v>
          </cell>
          <cell r="W183">
            <v>24734.71</v>
          </cell>
          <cell r="Y183" t="str">
            <v>P-KE-AAZ-014</v>
          </cell>
          <cell r="Z183">
            <v>489136.31000000006</v>
          </cell>
        </row>
        <row r="184">
          <cell r="A184" t="str">
            <v>P-ML-KA0-003</v>
          </cell>
          <cell r="B184">
            <v>14.603</v>
          </cell>
          <cell r="D184" t="str">
            <v>P-GQ-IBE-002</v>
          </cell>
          <cell r="E184">
            <v>3104596.3100000005</v>
          </cell>
          <cell r="G184" t="str">
            <v>P-GM-DB0-005</v>
          </cell>
          <cell r="H184">
            <v>319502.90000000002</v>
          </cell>
          <cell r="J184" t="str">
            <v>P-GM-KF0-002</v>
          </cell>
          <cell r="K184">
            <v>307546.09999999998</v>
          </cell>
          <cell r="M184" t="str">
            <v>P-GN-AA0-018</v>
          </cell>
          <cell r="N184">
            <v>54512.520000000004</v>
          </cell>
          <cell r="P184" t="str">
            <v>P-GM-FA0-002</v>
          </cell>
          <cell r="Q184">
            <v>0.16524243000000002</v>
          </cell>
          <cell r="S184" t="str">
            <v>P-GM-FA0-002</v>
          </cell>
          <cell r="T184">
            <v>8.1089430000000018E-2</v>
          </cell>
          <cell r="V184" t="str">
            <v>P-GM-AA0-016</v>
          </cell>
          <cell r="W184">
            <v>1660865.32</v>
          </cell>
          <cell r="Y184" t="str">
            <v>P-KE-DB0-021</v>
          </cell>
          <cell r="Z184">
            <v>45687.14</v>
          </cell>
        </row>
        <row r="185">
          <cell r="A185" t="str">
            <v>P-MR-AAC-007</v>
          </cell>
          <cell r="B185">
            <v>1.9756999999999999E-3</v>
          </cell>
          <cell r="D185" t="str">
            <v>P-GQ-K00-003</v>
          </cell>
          <cell r="E185">
            <v>370333.69</v>
          </cell>
          <cell r="G185" t="str">
            <v>P-GM-E00-003</v>
          </cell>
          <cell r="H185">
            <v>1211088.48</v>
          </cell>
          <cell r="J185" t="str">
            <v>P-GN-AA0-018</v>
          </cell>
          <cell r="K185">
            <v>361193.12</v>
          </cell>
          <cell r="M185" t="str">
            <v>P-GN-D00-001</v>
          </cell>
          <cell r="N185">
            <v>68772236.700000003</v>
          </cell>
          <cell r="P185" t="str">
            <v>P-GM-J00-002</v>
          </cell>
          <cell r="Q185">
            <v>1.688018</v>
          </cell>
          <cell r="S185" t="str">
            <v>P-GM-J00-002</v>
          </cell>
          <cell r="T185">
            <v>0.19512599999999999</v>
          </cell>
          <cell r="V185" t="str">
            <v>P-GM-AA0-018</v>
          </cell>
          <cell r="W185">
            <v>1269898.75</v>
          </cell>
          <cell r="Y185" t="str">
            <v>P-KE-DB0-023</v>
          </cell>
          <cell r="Z185">
            <v>1529247.3900000001</v>
          </cell>
        </row>
        <row r="186">
          <cell r="A186" t="str">
            <v>P-MR-EA0-005</v>
          </cell>
          <cell r="B186">
            <v>1.6537590899999997</v>
          </cell>
          <cell r="D186" t="str">
            <v>P-GW-FA0-004</v>
          </cell>
          <cell r="E186">
            <v>92479.640000000014</v>
          </cell>
          <cell r="G186" t="str">
            <v>P-GM-E00-006</v>
          </cell>
          <cell r="H186">
            <v>278316.53999999998</v>
          </cell>
          <cell r="J186" t="str">
            <v>P-GN-EAZ-001</v>
          </cell>
          <cell r="K186">
            <v>38017.94</v>
          </cell>
          <cell r="M186" t="str">
            <v>P-GN-FA0-007</v>
          </cell>
          <cell r="N186">
            <v>596592.8600000001</v>
          </cell>
          <cell r="P186" t="str">
            <v>P-GM-K00-011</v>
          </cell>
          <cell r="Q186">
            <v>0.35258196000000003</v>
          </cell>
          <cell r="S186" t="str">
            <v>P-GM-K00-011</v>
          </cell>
          <cell r="T186">
            <v>0.30766958</v>
          </cell>
          <cell r="V186" t="str">
            <v>P-GM-AA0-019</v>
          </cell>
          <cell r="W186">
            <v>83431.960000000006</v>
          </cell>
          <cell r="Y186" t="str">
            <v>P-KE-DB0-037</v>
          </cell>
          <cell r="Z186">
            <v>9836777.3400000017</v>
          </cell>
        </row>
        <row r="187">
          <cell r="A187" t="str">
            <v>P-MR-EAZ-007</v>
          </cell>
          <cell r="B187">
            <v>0.24307774999999998</v>
          </cell>
          <cell r="D187" t="str">
            <v>P-GW-IA0-002</v>
          </cell>
          <cell r="E187">
            <v>330864.93000000005</v>
          </cell>
          <cell r="G187" t="str">
            <v>P-GM-KF0-002</v>
          </cell>
          <cell r="H187">
            <v>355682.74</v>
          </cell>
          <cell r="J187" t="str">
            <v>P-GN-F00-004</v>
          </cell>
          <cell r="K187">
            <v>680407.91</v>
          </cell>
          <cell r="M187" t="str">
            <v>P-GN-K00-008</v>
          </cell>
          <cell r="N187">
            <v>1305645.2000000002</v>
          </cell>
          <cell r="P187" t="str">
            <v>P-GM-K00-013</v>
          </cell>
          <cell r="Q187">
            <v>10</v>
          </cell>
          <cell r="S187" t="str">
            <v>P-GM-KF0-002</v>
          </cell>
          <cell r="T187">
            <v>0.68951757000000002</v>
          </cell>
          <cell r="V187" t="str">
            <v>P-GM-D00-008</v>
          </cell>
          <cell r="W187">
            <v>350000</v>
          </cell>
          <cell r="Y187" t="str">
            <v>P-KE-E00-008</v>
          </cell>
          <cell r="Z187">
            <v>293246.96000000002</v>
          </cell>
        </row>
        <row r="188">
          <cell r="A188" t="str">
            <v>P-MR-EAZ-009</v>
          </cell>
          <cell r="B188">
            <v>0.18105931</v>
          </cell>
          <cell r="D188" t="str">
            <v>P-GW-IAD-001</v>
          </cell>
          <cell r="E188">
            <v>911230.19</v>
          </cell>
          <cell r="G188" t="str">
            <v>P-GN-AA0-018</v>
          </cell>
          <cell r="H188">
            <v>75157.850000000006</v>
          </cell>
          <cell r="J188" t="str">
            <v>P-GN-FA0-007</v>
          </cell>
          <cell r="K188">
            <v>3995370.6799999988</v>
          </cell>
          <cell r="M188" t="str">
            <v>P-GN-K00-009</v>
          </cell>
          <cell r="N188">
            <v>909655.32000000018</v>
          </cell>
          <cell r="P188" t="str">
            <v>P-GM-KF0-002</v>
          </cell>
          <cell r="Q188">
            <v>0.14108751</v>
          </cell>
          <cell r="S188" t="str">
            <v>P-GN-A00-004</v>
          </cell>
          <cell r="T188">
            <v>1.3341963499999998</v>
          </cell>
          <cell r="V188" t="str">
            <v>P-GM-E00-007</v>
          </cell>
          <cell r="W188">
            <v>1474336.43</v>
          </cell>
          <cell r="Y188" t="str">
            <v>P-KE-E00-011</v>
          </cell>
          <cell r="Z188">
            <v>13043809.209999997</v>
          </cell>
        </row>
        <row r="189">
          <cell r="A189" t="str">
            <v>P-MR-IAZ-002</v>
          </cell>
          <cell r="B189">
            <v>0.22463636000000001</v>
          </cell>
          <cell r="D189" t="str">
            <v>P-GW-IB0-002</v>
          </cell>
          <cell r="E189">
            <v>20562.490000000002</v>
          </cell>
          <cell r="G189" t="str">
            <v>P-GN-F00-004</v>
          </cell>
          <cell r="H189">
            <v>4503636.29</v>
          </cell>
          <cell r="J189" t="str">
            <v>P-GN-K00-008</v>
          </cell>
          <cell r="K189">
            <v>486679.11</v>
          </cell>
          <cell r="M189" t="str">
            <v>P-GN-KF0-005</v>
          </cell>
          <cell r="N189">
            <v>316936.59000000003</v>
          </cell>
          <cell r="P189" t="str">
            <v>P-GN-A00-004</v>
          </cell>
          <cell r="Q189">
            <v>0.12084739</v>
          </cell>
          <cell r="S189" t="str">
            <v>P-GN-AA0-023</v>
          </cell>
          <cell r="T189">
            <v>0.11998450999999999</v>
          </cell>
          <cell r="V189" t="str">
            <v>P-GM-FA0-002</v>
          </cell>
          <cell r="W189">
            <v>2787003.8000000003</v>
          </cell>
          <cell r="Y189" t="str">
            <v>P-KE-EA0-006</v>
          </cell>
          <cell r="Z189">
            <v>19523164.860000003</v>
          </cell>
        </row>
        <row r="190">
          <cell r="A190" t="str">
            <v>P-MR-K00-014</v>
          </cell>
          <cell r="B190">
            <v>0.14020638999999999</v>
          </cell>
          <cell r="D190" t="str">
            <v>P-KE-AAZ-001</v>
          </cell>
          <cell r="E190">
            <v>392201.74</v>
          </cell>
          <cell r="G190" t="str">
            <v>P-GN-FA0-007</v>
          </cell>
          <cell r="H190">
            <v>3359463.3600000003</v>
          </cell>
          <cell r="J190" t="str">
            <v>P-GN-K00-009</v>
          </cell>
          <cell r="K190">
            <v>580612.03000000026</v>
          </cell>
          <cell r="M190" t="str">
            <v>P-GW-A00-003</v>
          </cell>
          <cell r="N190">
            <v>341868.07</v>
          </cell>
          <cell r="P190" t="str">
            <v>P-GN-HAA-001</v>
          </cell>
          <cell r="Q190">
            <v>2.1664349999999999E-2</v>
          </cell>
          <cell r="S190" t="str">
            <v>P-GN-HAA-001</v>
          </cell>
          <cell r="T190">
            <v>9.2523589999999989E-2</v>
          </cell>
          <cell r="V190" t="str">
            <v>P-GM-K00-011</v>
          </cell>
          <cell r="W190">
            <v>365264.78</v>
          </cell>
          <cell r="Y190" t="str">
            <v>P-KE-EB0-010</v>
          </cell>
          <cell r="Z190">
            <v>2924142.9200000004</v>
          </cell>
        </row>
        <row r="191">
          <cell r="A191" t="str">
            <v>P-MR-KF0-001</v>
          </cell>
          <cell r="B191">
            <v>0.10084635</v>
          </cell>
          <cell r="D191" t="str">
            <v>P-KE-AAZ-002</v>
          </cell>
          <cell r="E191">
            <v>706145.64</v>
          </cell>
          <cell r="G191" t="str">
            <v>P-GN-HAA-001</v>
          </cell>
          <cell r="H191">
            <v>296962.82</v>
          </cell>
          <cell r="J191" t="str">
            <v>P-GQ-IAE-001</v>
          </cell>
          <cell r="K191">
            <v>230612.08</v>
          </cell>
          <cell r="M191" t="str">
            <v>P-GW-FA0-004</v>
          </cell>
          <cell r="N191">
            <v>1959978.6599999997</v>
          </cell>
          <cell r="P191" t="str">
            <v>P-GN-K00-008</v>
          </cell>
          <cell r="Q191">
            <v>1.8570100000000001E-3</v>
          </cell>
          <cell r="S191" t="str">
            <v>P-GN-I00-009</v>
          </cell>
          <cell r="T191">
            <v>0.10521780999999999</v>
          </cell>
          <cell r="V191" t="str">
            <v>P-GM-KF0-002</v>
          </cell>
          <cell r="W191">
            <v>243331.16999999998</v>
          </cell>
          <cell r="Y191" t="str">
            <v>P-KE-FA0-010</v>
          </cell>
          <cell r="Z191">
            <v>171937.62</v>
          </cell>
        </row>
        <row r="192">
          <cell r="A192" t="str">
            <v>P-MU-HAB-002</v>
          </cell>
          <cell r="B192">
            <v>28.72118906</v>
          </cell>
          <cell r="D192" t="str">
            <v>P-KE-AAZ-009</v>
          </cell>
          <cell r="E192">
            <v>1025125.28</v>
          </cell>
          <cell r="G192" t="str">
            <v>P-GN-I00-004</v>
          </cell>
          <cell r="H192">
            <v>380.06</v>
          </cell>
          <cell r="J192" t="str">
            <v>P-GQ-IBE-002</v>
          </cell>
          <cell r="K192">
            <v>9771.9500000000007</v>
          </cell>
          <cell r="M192" t="str">
            <v>P-GW-FA0-005</v>
          </cell>
          <cell r="N192">
            <v>1407479.1099999999</v>
          </cell>
          <cell r="P192" t="str">
            <v>P-GN-K00-009</v>
          </cell>
          <cell r="Q192">
            <v>0.61293970000000009</v>
          </cell>
          <cell r="S192" t="str">
            <v>P-GN-K00-009</v>
          </cell>
          <cell r="T192">
            <v>0.98532949000000003</v>
          </cell>
          <cell r="V192" t="str">
            <v>P-GM-KF0-004</v>
          </cell>
          <cell r="W192">
            <v>356016.78</v>
          </cell>
          <cell r="Y192" t="str">
            <v>P-KE-FA0-013</v>
          </cell>
          <cell r="Z192">
            <v>1322485.1000000001</v>
          </cell>
        </row>
        <row r="193">
          <cell r="A193" t="str">
            <v>P-MW-AA0-026</v>
          </cell>
          <cell r="B193">
            <v>6.6015099999999993E-2</v>
          </cell>
          <cell r="D193" t="str">
            <v>P-KE-DB0-019</v>
          </cell>
          <cell r="E193">
            <v>838740.27999999991</v>
          </cell>
          <cell r="G193" t="str">
            <v>P-GN-K00-008</v>
          </cell>
          <cell r="H193">
            <v>1925546.45</v>
          </cell>
          <cell r="J193" t="str">
            <v>P-GW-A00-003</v>
          </cell>
          <cell r="K193">
            <v>892125.38</v>
          </cell>
          <cell r="M193" t="str">
            <v>P-GW-IAD-001</v>
          </cell>
          <cell r="N193">
            <v>660498.85</v>
          </cell>
          <cell r="P193" t="str">
            <v>P-GN-KF0-005</v>
          </cell>
          <cell r="Q193">
            <v>0.22138872999999998</v>
          </cell>
          <cell r="S193" t="str">
            <v>P-GN-KA0-010</v>
          </cell>
          <cell r="T193">
            <v>0.38835428999999999</v>
          </cell>
          <cell r="V193" t="str">
            <v>P-GN-A00-004</v>
          </cell>
          <cell r="W193">
            <v>1155005.22</v>
          </cell>
          <cell r="Y193" t="str">
            <v>P-KE-HB0-009</v>
          </cell>
          <cell r="Z193">
            <v>14962830.43</v>
          </cell>
        </row>
        <row r="194">
          <cell r="A194" t="str">
            <v>P-MW-AAA-004</v>
          </cell>
          <cell r="B194">
            <v>2.9009232000000003</v>
          </cell>
          <cell r="D194" t="str">
            <v>P-KE-DB0-020</v>
          </cell>
          <cell r="E194">
            <v>14514661.769999994</v>
          </cell>
          <cell r="G194" t="str">
            <v>P-GN-K00-009</v>
          </cell>
          <cell r="H194">
            <v>397448.52000000008</v>
          </cell>
          <cell r="J194" t="str">
            <v>P-GW-FA0-004</v>
          </cell>
          <cell r="K194">
            <v>1339001.25</v>
          </cell>
          <cell r="M194" t="str">
            <v>P-GW-K00-005</v>
          </cell>
          <cell r="N194">
            <v>9517.49</v>
          </cell>
          <cell r="P194" t="str">
            <v>P-GN-KZ0-002</v>
          </cell>
          <cell r="Q194">
            <v>24</v>
          </cell>
          <cell r="S194" t="str">
            <v>P-GN-KF0-005</v>
          </cell>
          <cell r="T194">
            <v>5.5847000000000001E-2</v>
          </cell>
          <cell r="V194" t="str">
            <v>P-GN-AA0-023</v>
          </cell>
          <cell r="W194">
            <v>202102.49</v>
          </cell>
          <cell r="Y194" t="str">
            <v>P-KE-IAE-002</v>
          </cell>
          <cell r="Z194">
            <v>1219332.1800000002</v>
          </cell>
        </row>
        <row r="195">
          <cell r="A195" t="str">
            <v>P-MW-AAC-001</v>
          </cell>
          <cell r="B195">
            <v>5.2181099999999998E-3</v>
          </cell>
          <cell r="D195" t="str">
            <v>P-KE-DB0-021</v>
          </cell>
          <cell r="E195">
            <v>405511.15</v>
          </cell>
          <cell r="G195" t="str">
            <v>P-GN-KA0-006</v>
          </cell>
          <cell r="H195">
            <v>5320000</v>
          </cell>
          <cell r="J195" t="str">
            <v>P-GW-FA0-005</v>
          </cell>
          <cell r="K195">
            <v>40846.720000000001</v>
          </cell>
          <cell r="M195" t="str">
            <v>P-KE-AAD-005</v>
          </cell>
          <cell r="N195">
            <v>1047512.28</v>
          </cell>
          <cell r="P195" t="str">
            <v>P-GQ-AAF-004</v>
          </cell>
          <cell r="Q195">
            <v>0.62251524999999996</v>
          </cell>
          <cell r="S195" t="str">
            <v>P-GQ-AAF-004</v>
          </cell>
          <cell r="T195">
            <v>1.5011586500000003</v>
          </cell>
          <cell r="V195" t="str">
            <v>P-GN-FA0-018</v>
          </cell>
          <cell r="W195">
            <v>187435.67</v>
          </cell>
          <cell r="Y195" t="str">
            <v>P-KE-IAE-003</v>
          </cell>
          <cell r="Z195">
            <v>110393.01000000001</v>
          </cell>
        </row>
        <row r="196">
          <cell r="A196" t="str">
            <v>P-MW-DB0-011</v>
          </cell>
          <cell r="B196">
            <v>1.3209858299999999</v>
          </cell>
          <cell r="D196" t="str">
            <v>P-KE-DB0-023</v>
          </cell>
          <cell r="E196">
            <v>487194.63999999996</v>
          </cell>
          <cell r="G196" t="str">
            <v>P-GQ-IAE-001</v>
          </cell>
          <cell r="H196">
            <v>2518887.84</v>
          </cell>
          <cell r="J196" t="str">
            <v>P-GW-IAD-001</v>
          </cell>
          <cell r="K196">
            <v>1864407.15</v>
          </cell>
          <cell r="M196" t="str">
            <v>P-KE-AAZ-009</v>
          </cell>
          <cell r="N196">
            <v>3433843.4200000009</v>
          </cell>
          <cell r="P196" t="str">
            <v>P-GQ-K00-007</v>
          </cell>
          <cell r="Q196">
            <v>0.18320918999999999</v>
          </cell>
          <cell r="S196" t="str">
            <v>P-GQ-K00-007</v>
          </cell>
          <cell r="T196">
            <v>0.26268406</v>
          </cell>
          <cell r="V196" t="str">
            <v>P-GN-HAA-001</v>
          </cell>
          <cell r="W196">
            <v>55182.78</v>
          </cell>
          <cell r="Y196" t="str">
            <v>P-KM-A00-002</v>
          </cell>
          <cell r="Z196">
            <v>174650.44</v>
          </cell>
        </row>
        <row r="197">
          <cell r="A197" t="str">
            <v>P-MW-DB0-012</v>
          </cell>
          <cell r="B197">
            <v>0.10500675000000001</v>
          </cell>
          <cell r="D197" t="str">
            <v>P-KE-E00-007</v>
          </cell>
          <cell r="E197">
            <v>11233132.85</v>
          </cell>
          <cell r="G197" t="str">
            <v>P-GQ-IBE-002</v>
          </cell>
          <cell r="H197">
            <v>3685720.6599999997</v>
          </cell>
          <cell r="J197" t="str">
            <v>P-GW-K00-005</v>
          </cell>
          <cell r="K197">
            <v>383991.47</v>
          </cell>
          <cell r="M197" t="str">
            <v>P-KE-AAZ-014</v>
          </cell>
          <cell r="N197">
            <v>144142.57999999999</v>
          </cell>
          <cell r="P197" t="str">
            <v>P-GW-A00-003</v>
          </cell>
          <cell r="Q197">
            <v>0.55466182999999991</v>
          </cell>
          <cell r="S197" t="str">
            <v>P-GQ-K00-008</v>
          </cell>
          <cell r="T197">
            <v>0.83425973000000009</v>
          </cell>
          <cell r="V197" t="str">
            <v>P-GN-I00-011</v>
          </cell>
          <cell r="W197">
            <v>242275</v>
          </cell>
          <cell r="Y197" t="str">
            <v>P-KM-D00-002</v>
          </cell>
          <cell r="Z197">
            <v>46663.549999999996</v>
          </cell>
        </row>
        <row r="198">
          <cell r="A198" t="str">
            <v>P-MW-E00-004</v>
          </cell>
          <cell r="B198">
            <v>5.3169999999999997E-3</v>
          </cell>
          <cell r="D198" t="str">
            <v>P-KE-E00-008</v>
          </cell>
          <cell r="E198">
            <v>400108.11000000004</v>
          </cell>
          <cell r="G198" t="str">
            <v>P-GQ-K00-003</v>
          </cell>
          <cell r="H198">
            <v>187681.23</v>
          </cell>
          <cell r="J198" t="str">
            <v>P-GW-KF0-009</v>
          </cell>
          <cell r="K198">
            <v>791000</v>
          </cell>
          <cell r="M198" t="str">
            <v>P-KE-DB0-020</v>
          </cell>
          <cell r="N198">
            <v>12826109.950000001</v>
          </cell>
          <cell r="P198" t="str">
            <v>P-GW-A00-004</v>
          </cell>
          <cell r="Q198">
            <v>0.2079047</v>
          </cell>
          <cell r="S198" t="str">
            <v>P-GW-A00-003</v>
          </cell>
          <cell r="T198">
            <v>0.65649689</v>
          </cell>
          <cell r="V198" t="str">
            <v>P-GN-K00-009</v>
          </cell>
          <cell r="W198">
            <v>291836.21000000002</v>
          </cell>
          <cell r="Y198" t="str">
            <v>P-KM-DB0-004</v>
          </cell>
          <cell r="Z198">
            <v>2118380.0500000007</v>
          </cell>
        </row>
        <row r="199">
          <cell r="A199" t="str">
            <v>P-MW-E00-006</v>
          </cell>
          <cell r="B199">
            <v>6.5235730000000006E-2</v>
          </cell>
          <cell r="D199" t="str">
            <v>P-KE-EB0-003</v>
          </cell>
          <cell r="E199">
            <v>3511902.72</v>
          </cell>
          <cell r="G199" t="str">
            <v>P-GQ-K00-007</v>
          </cell>
          <cell r="H199">
            <v>58695.75</v>
          </cell>
          <cell r="J199" t="str">
            <v>P-KE-AAZ-009</v>
          </cell>
          <cell r="K199">
            <v>2802757.9299999997</v>
          </cell>
          <cell r="M199" t="str">
            <v>P-KE-DB0-021</v>
          </cell>
          <cell r="N199">
            <v>10501791.290000001</v>
          </cell>
          <cell r="P199" t="str">
            <v>P-GW-FA0-004</v>
          </cell>
          <cell r="Q199">
            <v>2.0473714599999999</v>
          </cell>
          <cell r="S199" t="str">
            <v>P-GW-A00-004</v>
          </cell>
          <cell r="T199">
            <v>0.83150269999999982</v>
          </cell>
          <cell r="V199" t="str">
            <v>P-GN-KA0-010</v>
          </cell>
          <cell r="W199">
            <v>1230427.95</v>
          </cell>
          <cell r="Y199" t="str">
            <v>P-KM-DB0-005</v>
          </cell>
          <cell r="Z199">
            <v>69530.84</v>
          </cell>
        </row>
        <row r="200">
          <cell r="A200" t="str">
            <v>P-MW-FA0-001</v>
          </cell>
          <cell r="B200">
            <v>0.35619304000000002</v>
          </cell>
          <cell r="D200" t="str">
            <v>P-KE-FA0-004</v>
          </cell>
          <cell r="E200">
            <v>7618158.0099999988</v>
          </cell>
          <cell r="G200" t="str">
            <v>P-GW-FA0-004</v>
          </cell>
          <cell r="H200">
            <v>2132059.4600000004</v>
          </cell>
          <cell r="J200" t="str">
            <v>P-KE-DB0-020</v>
          </cell>
          <cell r="K200">
            <v>11067282.220000003</v>
          </cell>
          <cell r="M200" t="str">
            <v>P-KE-DB0-023</v>
          </cell>
          <cell r="N200">
            <v>26554228.730000008</v>
          </cell>
          <cell r="P200" t="str">
            <v>P-GW-FA0-005</v>
          </cell>
          <cell r="Q200">
            <v>1.1937643900000001</v>
          </cell>
          <cell r="S200" t="str">
            <v>P-GW-FA0-004</v>
          </cell>
          <cell r="T200">
            <v>1.99826718</v>
          </cell>
          <cell r="V200" t="str">
            <v>P-GN-KF0-005</v>
          </cell>
          <cell r="W200">
            <v>286319.58</v>
          </cell>
          <cell r="Y200" t="str">
            <v>P-KM-F00-001</v>
          </cell>
          <cell r="Z200">
            <v>196520.18</v>
          </cell>
        </row>
        <row r="201">
          <cell r="A201" t="str">
            <v>P-MW-IAD-001</v>
          </cell>
          <cell r="B201">
            <v>0.80546222999999972</v>
          </cell>
          <cell r="D201" t="str">
            <v>P-KE-FA0-010</v>
          </cell>
          <cell r="E201">
            <v>27030585.939999998</v>
          </cell>
          <cell r="G201" t="str">
            <v>P-GW-IA0-002</v>
          </cell>
          <cell r="H201">
            <v>14995.85</v>
          </cell>
          <cell r="J201" t="str">
            <v>P-KE-DB0-021</v>
          </cell>
          <cell r="K201">
            <v>9070234.5700000003</v>
          </cell>
          <cell r="M201" t="str">
            <v>P-KE-E00-007</v>
          </cell>
          <cell r="N201">
            <v>39480.03</v>
          </cell>
          <cell r="P201" t="str">
            <v>P-GW-KF0-009</v>
          </cell>
          <cell r="Q201">
            <v>0.46544999999999997</v>
          </cell>
          <cell r="S201" t="str">
            <v>P-GW-FA0-005</v>
          </cell>
          <cell r="T201">
            <v>4.3746470000000022</v>
          </cell>
          <cell r="V201" t="str">
            <v>P-GQ-AAF-004</v>
          </cell>
          <cell r="W201">
            <v>956719.04999999958</v>
          </cell>
          <cell r="Y201" t="str">
            <v>P-KM-F00-002</v>
          </cell>
          <cell r="Z201">
            <v>34920.99</v>
          </cell>
        </row>
        <row r="202">
          <cell r="A202" t="str">
            <v>P-MW-IE0-002</v>
          </cell>
          <cell r="B202">
            <v>2.4601877600000015</v>
          </cell>
          <cell r="D202" t="str">
            <v>P-KE-FZ0-003</v>
          </cell>
          <cell r="E202">
            <v>9456488.790000001</v>
          </cell>
          <cell r="G202" t="str">
            <v>P-GW-IAD-001</v>
          </cell>
          <cell r="H202">
            <v>3060009.3800000004</v>
          </cell>
          <cell r="J202" t="str">
            <v>P-KE-DB0-023</v>
          </cell>
          <cell r="K202">
            <v>16696069.870000001</v>
          </cell>
          <cell r="M202" t="str">
            <v>P-KE-E00-008</v>
          </cell>
          <cell r="N202">
            <v>639306.71000000008</v>
          </cell>
          <cell r="P202" t="str">
            <v>P-KE-AAD-005</v>
          </cell>
          <cell r="Q202">
            <v>2.9833750800000001</v>
          </cell>
          <cell r="S202" t="str">
            <v>P-KE-AAD-005</v>
          </cell>
          <cell r="T202">
            <v>2.2091027299999997</v>
          </cell>
          <cell r="V202" t="str">
            <v>P-GQ-IAE-006</v>
          </cell>
          <cell r="W202">
            <v>11584.75</v>
          </cell>
          <cell r="Y202" t="str">
            <v>P-KM-FA0-001</v>
          </cell>
          <cell r="Z202">
            <v>258936.94</v>
          </cell>
        </row>
        <row r="203">
          <cell r="A203" t="str">
            <v>P-MW-IE0-003</v>
          </cell>
          <cell r="B203">
            <v>0.21044655000000001</v>
          </cell>
          <cell r="D203" t="str">
            <v>P-KE-FZ0-004</v>
          </cell>
          <cell r="E203">
            <v>62183725.109999999</v>
          </cell>
          <cell r="G203" t="str">
            <v>P-GW-K00-005</v>
          </cell>
          <cell r="H203">
            <v>576477.22</v>
          </cell>
          <cell r="J203" t="str">
            <v>P-KE-E00-008</v>
          </cell>
          <cell r="K203">
            <v>52601412.620000005</v>
          </cell>
          <cell r="M203" t="str">
            <v>P-KE-E00-011</v>
          </cell>
          <cell r="N203">
            <v>31759506.550000012</v>
          </cell>
          <cell r="P203" t="str">
            <v>P-KE-AAZ-009</v>
          </cell>
          <cell r="Q203">
            <v>3.1623393799999997</v>
          </cell>
          <cell r="S203" t="str">
            <v>P-KE-AAZ-009</v>
          </cell>
          <cell r="T203">
            <v>4.8422383399999998</v>
          </cell>
          <cell r="V203" t="str">
            <v>P-GQ-K00-007</v>
          </cell>
          <cell r="W203">
            <v>10064.34</v>
          </cell>
          <cell r="Y203" t="str">
            <v>P-KM-K00-008</v>
          </cell>
          <cell r="Z203">
            <v>6160.63</v>
          </cell>
        </row>
        <row r="204">
          <cell r="A204" t="str">
            <v>P-MW-IE0-004</v>
          </cell>
          <cell r="B204">
            <v>1.2456213599999999</v>
          </cell>
          <cell r="D204" t="str">
            <v>P-KE-FZ0-007</v>
          </cell>
          <cell r="E204">
            <v>10814561.07</v>
          </cell>
          <cell r="G204" t="str">
            <v>P-KE-AAZ-009</v>
          </cell>
          <cell r="H204">
            <v>1017404.14</v>
          </cell>
          <cell r="J204" t="str">
            <v>P-KE-E00-011</v>
          </cell>
          <cell r="K204">
            <v>3497075.7599999993</v>
          </cell>
          <cell r="M204" t="str">
            <v>P-KE-FA0-010</v>
          </cell>
          <cell r="N204">
            <v>4324973.68</v>
          </cell>
          <cell r="P204" t="str">
            <v>P-KE-AAZ-014</v>
          </cell>
          <cell r="Q204">
            <v>7.5355699999999998E-2</v>
          </cell>
          <cell r="S204" t="str">
            <v>P-KE-AAZ-014</v>
          </cell>
          <cell r="T204">
            <v>0.39939166000000004</v>
          </cell>
          <cell r="V204" t="str">
            <v>P-GQ-K00-008</v>
          </cell>
          <cell r="W204">
            <v>1123361.83</v>
          </cell>
          <cell r="Y204" t="str">
            <v>P-KM-KA0-002</v>
          </cell>
          <cell r="Z204">
            <v>6202.82</v>
          </cell>
        </row>
        <row r="205">
          <cell r="A205" t="str">
            <v>P-MW-IE0-005</v>
          </cell>
          <cell r="B205">
            <v>19</v>
          </cell>
          <cell r="D205" t="str">
            <v>P-KE-HAB-003</v>
          </cell>
          <cell r="E205">
            <v>34388634.560000002</v>
          </cell>
          <cell r="G205" t="str">
            <v>P-KE-DB0-020</v>
          </cell>
          <cell r="H205">
            <v>24759715.82</v>
          </cell>
          <cell r="J205" t="str">
            <v>P-KE-FA0-010</v>
          </cell>
          <cell r="K205">
            <v>10298129.640000001</v>
          </cell>
          <cell r="M205" t="str">
            <v>P-KE-FA0-013</v>
          </cell>
          <cell r="N205">
            <v>30822600.890000001</v>
          </cell>
          <cell r="P205" t="str">
            <v>P-KE-DB0-020</v>
          </cell>
          <cell r="Q205">
            <v>1.2276500399999999</v>
          </cell>
          <cell r="S205" t="str">
            <v>P-KE-DB0-020</v>
          </cell>
          <cell r="T205">
            <v>3.0883093699999997</v>
          </cell>
          <cell r="V205" t="str">
            <v>P-GW-A00-003</v>
          </cell>
          <cell r="W205">
            <v>676509.76</v>
          </cell>
          <cell r="Y205" t="str">
            <v>P-LR-AA0-009</v>
          </cell>
          <cell r="Z205">
            <v>110333.75</v>
          </cell>
        </row>
        <row r="206">
          <cell r="A206" t="str">
            <v>P-MW-KF0-002</v>
          </cell>
          <cell r="B206">
            <v>0.22990289999999999</v>
          </cell>
          <cell r="D206" t="str">
            <v>P-KE-IAD-001</v>
          </cell>
          <cell r="E206">
            <v>8157937.5800000019</v>
          </cell>
          <cell r="G206" t="str">
            <v>P-KE-DB0-021</v>
          </cell>
          <cell r="H206">
            <v>7229529.3000000007</v>
          </cell>
          <cell r="J206" t="str">
            <v>P-KE-FA0-013</v>
          </cell>
          <cell r="K206">
            <v>27345621.480000008</v>
          </cell>
          <cell r="M206" t="str">
            <v>P-KE-FZ0-003</v>
          </cell>
          <cell r="N206">
            <v>2617039.38</v>
          </cell>
          <cell r="P206" t="str">
            <v>P-KE-DB0-021</v>
          </cell>
          <cell r="Q206">
            <v>13.43968136</v>
          </cell>
          <cell r="S206" t="str">
            <v>P-KE-DB0-021</v>
          </cell>
          <cell r="T206">
            <v>10.7713535</v>
          </cell>
          <cell r="V206" t="str">
            <v>P-GW-A00-004</v>
          </cell>
          <cell r="W206">
            <v>642205.97</v>
          </cell>
          <cell r="Y206" t="str">
            <v>P-LR-AA0-010</v>
          </cell>
          <cell r="Z206">
            <v>930392.13000000012</v>
          </cell>
        </row>
        <row r="207">
          <cell r="A207" t="str">
            <v>P-MZ-AA0-026</v>
          </cell>
          <cell r="B207">
            <v>0.45576305</v>
          </cell>
          <cell r="D207" t="str">
            <v>P-KE-IAE-001</v>
          </cell>
          <cell r="E207">
            <v>1386073.2</v>
          </cell>
          <cell r="G207" t="str">
            <v>P-KE-DB0-023</v>
          </cell>
          <cell r="H207">
            <v>24216164.93</v>
          </cell>
          <cell r="J207" t="str">
            <v>P-KE-FZ0-003</v>
          </cell>
          <cell r="K207">
            <v>10145738.73</v>
          </cell>
          <cell r="M207" t="str">
            <v>P-KE-HAB-008</v>
          </cell>
          <cell r="N207">
            <v>17995191.68</v>
          </cell>
          <cell r="P207" t="str">
            <v>P-KE-DB0-023</v>
          </cell>
          <cell r="Q207">
            <v>24.110648969999996</v>
          </cell>
          <cell r="S207" t="str">
            <v>P-KE-DB0-023</v>
          </cell>
          <cell r="T207">
            <v>19.156314150000004</v>
          </cell>
          <cell r="V207" t="str">
            <v>P-GW-FA0-004</v>
          </cell>
          <cell r="W207">
            <v>926846.41</v>
          </cell>
          <cell r="Y207" t="str">
            <v>P-LR-AA0-013</v>
          </cell>
          <cell r="Z207">
            <v>3978395.94</v>
          </cell>
        </row>
        <row r="208">
          <cell r="A208" t="str">
            <v>P-MZ-AAC-002</v>
          </cell>
          <cell r="B208">
            <v>0.94471708999999993</v>
          </cell>
          <cell r="D208" t="str">
            <v>P-KE-IAE-002</v>
          </cell>
          <cell r="E208">
            <v>927686.03</v>
          </cell>
          <cell r="G208" t="str">
            <v>P-KE-E00-007</v>
          </cell>
          <cell r="H208">
            <v>12916068.050000003</v>
          </cell>
          <cell r="J208" t="str">
            <v>P-KE-HAB-013</v>
          </cell>
          <cell r="K208">
            <v>69291847.730000004</v>
          </cell>
          <cell r="M208" t="str">
            <v>P-KE-HAB-022</v>
          </cell>
          <cell r="N208">
            <v>7208765.8600000003</v>
          </cell>
          <cell r="P208" t="str">
            <v>P-KE-DB0-037</v>
          </cell>
          <cell r="Q208">
            <v>7.6501721899999993</v>
          </cell>
          <cell r="S208" t="str">
            <v>P-KE-DB0-037</v>
          </cell>
          <cell r="T208">
            <v>17.522921860000007</v>
          </cell>
          <cell r="V208" t="str">
            <v>P-GW-FA0-005</v>
          </cell>
          <cell r="W208">
            <v>3404357.6</v>
          </cell>
          <cell r="Y208" t="str">
            <v>P-LR-F00-004</v>
          </cell>
          <cell r="Z208">
            <v>3037475.8800000004</v>
          </cell>
        </row>
        <row r="209">
          <cell r="A209" t="str">
            <v>P-MZ-AAC-005</v>
          </cell>
          <cell r="B209">
            <v>3.5815081799999997</v>
          </cell>
          <cell r="D209" t="str">
            <v>P-KE-IZ0-001</v>
          </cell>
          <cell r="E209">
            <v>364564.6999999999</v>
          </cell>
          <cell r="G209" t="str">
            <v>P-KE-E00-008</v>
          </cell>
          <cell r="H209">
            <v>560275.43999999994</v>
          </cell>
          <cell r="J209" t="str">
            <v>P-KE-HAB-022</v>
          </cell>
          <cell r="K209">
            <v>17970356.100000001</v>
          </cell>
          <cell r="M209" t="str">
            <v>P-KE-HAB-025</v>
          </cell>
          <cell r="N209">
            <v>28792306.699999999</v>
          </cell>
          <cell r="P209" t="str">
            <v>P-KE-E00-008</v>
          </cell>
          <cell r="Q209">
            <v>0.34551308999999997</v>
          </cell>
          <cell r="S209" t="str">
            <v>P-KE-E00-008</v>
          </cell>
          <cell r="T209">
            <v>0.64699929999999994</v>
          </cell>
          <cell r="V209" t="str">
            <v>P-GW-I00-007</v>
          </cell>
          <cell r="W209">
            <v>314155.13999999996</v>
          </cell>
          <cell r="Y209" t="str">
            <v>P-LR-FA0-001</v>
          </cell>
          <cell r="Z209">
            <v>860549</v>
          </cell>
        </row>
        <row r="210">
          <cell r="A210" t="str">
            <v>P-MZ-AZ0-003</v>
          </cell>
          <cell r="B210">
            <v>3.4344905900000002</v>
          </cell>
          <cell r="D210" t="str">
            <v>P-KM-EA0-001</v>
          </cell>
          <cell r="E210">
            <v>1093271.1599999999</v>
          </cell>
          <cell r="G210" t="str">
            <v>P-KE-EB0-003</v>
          </cell>
          <cell r="H210">
            <v>4756462.54</v>
          </cell>
          <cell r="J210" t="str">
            <v>P-KE-IAD-001</v>
          </cell>
          <cell r="K210">
            <v>2258445.9699999997</v>
          </cell>
          <cell r="M210" t="str">
            <v>P-KE-IAD-001</v>
          </cell>
          <cell r="N210">
            <v>2626868.2599999998</v>
          </cell>
          <cell r="P210" t="str">
            <v>P-KE-E00-011</v>
          </cell>
          <cell r="Q210">
            <v>27.80761868999998</v>
          </cell>
          <cell r="S210" t="str">
            <v>P-KE-E00-011</v>
          </cell>
          <cell r="T210">
            <v>36.214695900000017</v>
          </cell>
          <cell r="V210" t="str">
            <v>P-GW-IB0-005</v>
          </cell>
          <cell r="W210">
            <v>5919184.6299999999</v>
          </cell>
          <cell r="Y210" t="str">
            <v>P-LR-IB0-003</v>
          </cell>
          <cell r="Z210">
            <v>85219.179999999978</v>
          </cell>
        </row>
        <row r="211">
          <cell r="A211" t="str">
            <v>P-MZ-BAA-003</v>
          </cell>
          <cell r="B211">
            <v>0.45834385</v>
          </cell>
          <cell r="D211" t="str">
            <v>P-KM-F00-001</v>
          </cell>
          <cell r="E211">
            <v>5162.2299999999996</v>
          </cell>
          <cell r="G211" t="str">
            <v>P-KE-FA0-004</v>
          </cell>
          <cell r="H211">
            <v>5020848.2700000005</v>
          </cell>
          <cell r="J211" t="str">
            <v>P-KE-IAE-002</v>
          </cell>
          <cell r="K211">
            <v>9289281.7099999972</v>
          </cell>
          <cell r="M211" t="str">
            <v>P-KE-IAE-002</v>
          </cell>
          <cell r="N211">
            <v>6872611.1899999985</v>
          </cell>
          <cell r="P211" t="str">
            <v>P-KE-EA0-006</v>
          </cell>
          <cell r="Q211">
            <v>45.955817429999996</v>
          </cell>
          <cell r="S211" t="str">
            <v>P-KE-EA0-006</v>
          </cell>
          <cell r="T211">
            <v>33.51329741</v>
          </cell>
          <cell r="V211" t="str">
            <v>P-GW-K00-005</v>
          </cell>
          <cell r="W211">
            <v>82790.799999999988</v>
          </cell>
          <cell r="Y211" t="str">
            <v>P-LS-BZ0-001</v>
          </cell>
          <cell r="Z211">
            <v>24558.050000000003</v>
          </cell>
        </row>
        <row r="212">
          <cell r="A212" t="str">
            <v>P-MZ-CZ0-001</v>
          </cell>
          <cell r="B212">
            <v>2.7213330000000001E-2</v>
          </cell>
          <cell r="D212" t="str">
            <v>P-KM-FA0-001</v>
          </cell>
          <cell r="E212">
            <v>407983.66000000003</v>
          </cell>
          <cell r="G212" t="str">
            <v>P-KE-FA0-010</v>
          </cell>
          <cell r="H212">
            <v>30689908.710000008</v>
          </cell>
          <cell r="J212" t="str">
            <v>P-KE-K00-005</v>
          </cell>
          <cell r="K212">
            <v>193701.91</v>
          </cell>
          <cell r="M212" t="str">
            <v>P-KE-K00-005</v>
          </cell>
          <cell r="N212">
            <v>442130.51000000013</v>
          </cell>
          <cell r="P212" t="str">
            <v>P-KE-FA0-010</v>
          </cell>
          <cell r="Q212">
            <v>2.6929398800000004</v>
          </cell>
          <cell r="S212" t="str">
            <v>P-KE-EB0-010</v>
          </cell>
          <cell r="T212">
            <v>5.8394945599999994</v>
          </cell>
          <cell r="V212" t="str">
            <v>P-KE-AA0-022</v>
          </cell>
          <cell r="W212">
            <v>46394.01</v>
          </cell>
          <cell r="Y212" t="str">
            <v>P-LS-E00-002</v>
          </cell>
          <cell r="Z212">
            <v>75331.959999999992</v>
          </cell>
        </row>
        <row r="213">
          <cell r="A213" t="str">
            <v>P-MZ-DB0-007</v>
          </cell>
          <cell r="B213">
            <v>1.42634409</v>
          </cell>
          <cell r="D213" t="str">
            <v>P-KM-KA0-002</v>
          </cell>
          <cell r="E213">
            <v>532128.38</v>
          </cell>
          <cell r="G213" t="str">
            <v>P-KE-FA0-013</v>
          </cell>
          <cell r="H213">
            <v>3941137.66</v>
          </cell>
          <cell r="J213" t="str">
            <v>P-KM-DB0-005</v>
          </cell>
          <cell r="K213">
            <v>2464714.0699999998</v>
          </cell>
          <cell r="M213" t="str">
            <v>P-KM-DB0-005</v>
          </cell>
          <cell r="N213">
            <v>5426628.9600000018</v>
          </cell>
          <cell r="P213" t="str">
            <v>P-KE-FA0-013</v>
          </cell>
          <cell r="Q213">
            <v>20.23174599999999</v>
          </cell>
          <cell r="S213" t="str">
            <v>P-KE-EB0-013</v>
          </cell>
          <cell r="T213">
            <v>6.8355380000000007E-2</v>
          </cell>
          <cell r="V213" t="str">
            <v>P-KE-AAD-005</v>
          </cell>
          <cell r="W213">
            <v>4080043.7499999986</v>
          </cell>
          <cell r="Y213" t="str">
            <v>P-LS-E00-007</v>
          </cell>
          <cell r="Z213">
            <v>249494.74999999997</v>
          </cell>
        </row>
        <row r="214">
          <cell r="A214" t="str">
            <v>P-MZ-DB0-010</v>
          </cell>
          <cell r="B214">
            <v>4.6852078300000004</v>
          </cell>
          <cell r="D214" t="str">
            <v>P-KM-KF0-001</v>
          </cell>
          <cell r="E214">
            <v>3771.46</v>
          </cell>
          <cell r="G214" t="str">
            <v>P-KE-FZ0-003</v>
          </cell>
          <cell r="H214">
            <v>12552081.020000001</v>
          </cell>
          <cell r="J214" t="str">
            <v>P-KM-F00-001</v>
          </cell>
          <cell r="K214">
            <v>242528.26</v>
          </cell>
          <cell r="M214" t="str">
            <v>P-KM-F00-001</v>
          </cell>
          <cell r="N214">
            <v>248418.71</v>
          </cell>
          <cell r="P214" t="str">
            <v>P-KE-FZ0-003</v>
          </cell>
          <cell r="Q214">
            <v>0.27356811999999997</v>
          </cell>
          <cell r="S214" t="str">
            <v>P-KE-FA0-010</v>
          </cell>
          <cell r="T214">
            <v>1.32673497</v>
          </cell>
          <cell r="V214" t="str">
            <v>P-KE-AAZ-009</v>
          </cell>
          <cell r="W214">
            <v>8545837.1199999973</v>
          </cell>
          <cell r="Y214" t="str">
            <v>P-LS-FA0-003</v>
          </cell>
          <cell r="Z214">
            <v>53512.270000000004</v>
          </cell>
        </row>
        <row r="215">
          <cell r="A215" t="str">
            <v>P-MZ-DB0-012</v>
          </cell>
          <cell r="B215">
            <v>3.8150330000000003E-2</v>
          </cell>
          <cell r="D215" t="str">
            <v>P-KM-KF0-010</v>
          </cell>
          <cell r="E215">
            <v>96751.52</v>
          </cell>
          <cell r="G215" t="str">
            <v>P-KE-FZ0-004</v>
          </cell>
          <cell r="H215">
            <v>21062801.280000001</v>
          </cell>
          <cell r="J215" t="str">
            <v>P-KM-FA0-001</v>
          </cell>
          <cell r="K215">
            <v>1136304.1000000001</v>
          </cell>
          <cell r="M215" t="str">
            <v>P-KM-FA0-001</v>
          </cell>
          <cell r="N215">
            <v>2080272.31</v>
          </cell>
          <cell r="P215" t="str">
            <v>P-KE-HAB-022</v>
          </cell>
          <cell r="Q215">
            <v>28.45901546</v>
          </cell>
          <cell r="S215" t="str">
            <v>P-KE-FA0-013</v>
          </cell>
          <cell r="T215">
            <v>8.3582034599999986</v>
          </cell>
          <cell r="V215" t="str">
            <v>P-KE-AAZ-014</v>
          </cell>
          <cell r="W215">
            <v>2870193.7199999997</v>
          </cell>
          <cell r="Y215" t="str">
            <v>P-LS-GB0-003</v>
          </cell>
          <cell r="Z215">
            <v>1503456.78</v>
          </cell>
        </row>
        <row r="216">
          <cell r="A216" t="str">
            <v>P-MZ-E00-006</v>
          </cell>
          <cell r="B216">
            <v>7.6536750599999994</v>
          </cell>
          <cell r="D216" t="str">
            <v>P-LR-A00-001</v>
          </cell>
          <cell r="E216">
            <v>1762886.0600000003</v>
          </cell>
          <cell r="G216" t="str">
            <v>P-KE-FZ0-007</v>
          </cell>
          <cell r="H216">
            <v>3663095.4699999997</v>
          </cell>
          <cell r="J216" t="str">
            <v>P-KM-K00-008</v>
          </cell>
          <cell r="K216">
            <v>4699.32</v>
          </cell>
          <cell r="M216" t="str">
            <v>P-KM-K00-008</v>
          </cell>
          <cell r="N216">
            <v>326389.43000000005</v>
          </cell>
          <cell r="P216" t="str">
            <v>P-KE-HAB-026</v>
          </cell>
          <cell r="Q216">
            <v>5.7878744000000006</v>
          </cell>
          <cell r="S216" t="str">
            <v>P-KE-HB0-009</v>
          </cell>
          <cell r="T216">
            <v>8.0960484600000004</v>
          </cell>
          <cell r="V216" t="str">
            <v>P-KE-DB0-020</v>
          </cell>
          <cell r="W216">
            <v>43456.73</v>
          </cell>
          <cell r="Y216" t="str">
            <v>P-LS-KF0-002</v>
          </cell>
          <cell r="Z216">
            <v>6877.27</v>
          </cell>
        </row>
        <row r="217">
          <cell r="A217" t="str">
            <v>P-MZ-E00-008</v>
          </cell>
          <cell r="B217">
            <v>1.03231169</v>
          </cell>
          <cell r="D217" t="str">
            <v>P-LR-A00-003</v>
          </cell>
          <cell r="E217">
            <v>9450976.3800000008</v>
          </cell>
          <cell r="G217" t="str">
            <v>P-KE-IAD-001</v>
          </cell>
          <cell r="H217">
            <v>4794351.9799999995</v>
          </cell>
          <cell r="J217" t="str">
            <v>P-KM-KA0-002</v>
          </cell>
          <cell r="K217">
            <v>2061649.0499999998</v>
          </cell>
          <cell r="M217" t="str">
            <v>P-KM-KA0-002</v>
          </cell>
          <cell r="N217">
            <v>1109011.6800000002</v>
          </cell>
          <cell r="P217" t="str">
            <v>P-KE-HAB-030</v>
          </cell>
          <cell r="Q217">
            <v>69.253516349999998</v>
          </cell>
          <cell r="S217" t="str">
            <v>P-KE-IAD-001</v>
          </cell>
          <cell r="T217">
            <v>0.21831202999999999</v>
          </cell>
          <cell r="V217" t="str">
            <v>P-KE-DB0-021</v>
          </cell>
          <cell r="W217">
            <v>3596894.0700000003</v>
          </cell>
          <cell r="Y217" t="str">
            <v>P-LS-KF0-003</v>
          </cell>
          <cell r="Z217">
            <v>112140.29000000001</v>
          </cell>
        </row>
        <row r="218">
          <cell r="A218" t="str">
            <v>P-MZ-FA0-006</v>
          </cell>
          <cell r="B218">
            <v>2.01136201</v>
          </cell>
          <cell r="D218" t="str">
            <v>P-LR-DB0-004</v>
          </cell>
          <cell r="E218">
            <v>3193502.8000000003</v>
          </cell>
          <cell r="G218" t="str">
            <v>P-KE-IAE-002</v>
          </cell>
          <cell r="H218">
            <v>3096247.1999999997</v>
          </cell>
          <cell r="J218" t="str">
            <v>P-KM-KF0-010</v>
          </cell>
          <cell r="K218">
            <v>4952.07</v>
          </cell>
          <cell r="M218" t="str">
            <v>P-LR-A00-003</v>
          </cell>
          <cell r="N218">
            <v>6098780.6299999999</v>
          </cell>
          <cell r="P218" t="str">
            <v>P-KE-HB0-009</v>
          </cell>
          <cell r="Q218">
            <v>7.6086129500000004</v>
          </cell>
          <cell r="S218" t="str">
            <v>P-KE-IAE-002</v>
          </cell>
          <cell r="T218">
            <v>4.2893015200000013</v>
          </cell>
          <cell r="V218" t="str">
            <v>P-KE-DB0-023</v>
          </cell>
          <cell r="W218">
            <v>14263278.530000001</v>
          </cell>
          <cell r="Y218" t="str">
            <v>P-LS-KF0-005</v>
          </cell>
          <cell r="Z218">
            <v>360595.59</v>
          </cell>
        </row>
        <row r="219">
          <cell r="A219" t="str">
            <v>P-MZ-HAB-001</v>
          </cell>
          <cell r="B219">
            <v>4.7463768100000001</v>
          </cell>
          <cell r="D219" t="str">
            <v>P-LR-E00-003</v>
          </cell>
          <cell r="E219">
            <v>6118957.4100000011</v>
          </cell>
          <cell r="G219" t="str">
            <v>P-KM-DB0-005</v>
          </cell>
          <cell r="H219">
            <v>436288.88</v>
          </cell>
          <cell r="J219" t="str">
            <v>P-LR-A00-003</v>
          </cell>
          <cell r="K219">
            <v>5590923.8700000001</v>
          </cell>
          <cell r="M219" t="str">
            <v>P-LR-AAD-001</v>
          </cell>
          <cell r="N219">
            <v>144630.94</v>
          </cell>
          <cell r="P219" t="str">
            <v>P-KE-IAD-001</v>
          </cell>
          <cell r="Q219">
            <v>0.52841536</v>
          </cell>
          <cell r="S219" t="str">
            <v>P-KE-IAE-003</v>
          </cell>
          <cell r="T219">
            <v>8.3522490000000005E-2</v>
          </cell>
          <cell r="V219" t="str">
            <v>P-KE-DB0-037</v>
          </cell>
          <cell r="W219">
            <v>38832762.649999991</v>
          </cell>
          <cell r="Y219" t="str">
            <v>P-LY-K00-001</v>
          </cell>
          <cell r="Z219">
            <v>2705.59</v>
          </cell>
        </row>
        <row r="220">
          <cell r="A220" t="str">
            <v>P-NA-DD0-002</v>
          </cell>
          <cell r="B220">
            <v>44.307589780000001</v>
          </cell>
          <cell r="D220" t="str">
            <v>P-LR-HB0-001</v>
          </cell>
          <cell r="E220">
            <v>212941.22999999998</v>
          </cell>
          <cell r="G220" t="str">
            <v>P-KM-F00-001</v>
          </cell>
          <cell r="H220">
            <v>164431.19</v>
          </cell>
          <cell r="J220" t="str">
            <v>P-LR-DB0-004</v>
          </cell>
          <cell r="K220">
            <v>7329811.0300000003</v>
          </cell>
          <cell r="M220" t="str">
            <v>P-LR-DB0-004</v>
          </cell>
          <cell r="N220">
            <v>5339011.4099999992</v>
          </cell>
          <cell r="P220" t="str">
            <v>P-KE-IAE-002</v>
          </cell>
          <cell r="Q220">
            <v>3.1620789099999995</v>
          </cell>
          <cell r="S220" t="str">
            <v>P-KE-K00-004</v>
          </cell>
          <cell r="T220">
            <v>72.751237180000004</v>
          </cell>
          <cell r="V220" t="str">
            <v>P-KE-E00-008</v>
          </cell>
          <cell r="W220">
            <v>490147.98000000004</v>
          </cell>
          <cell r="Y220" t="str">
            <v>P-MA-AA0-011</v>
          </cell>
          <cell r="Z220">
            <v>6922432.4900000002</v>
          </cell>
        </row>
        <row r="221">
          <cell r="A221" t="str">
            <v>P-NE-A00-004</v>
          </cell>
          <cell r="B221">
            <v>0.78697702999999986</v>
          </cell>
          <cell r="D221" t="str">
            <v>P-LR-I00-004</v>
          </cell>
          <cell r="E221">
            <v>11533.21</v>
          </cell>
          <cell r="G221" t="str">
            <v>P-KM-FA0-001</v>
          </cell>
          <cell r="H221">
            <v>463317.44999999995</v>
          </cell>
          <cell r="J221" t="str">
            <v>P-LR-E00-003</v>
          </cell>
          <cell r="K221">
            <v>4301902.6799999988</v>
          </cell>
          <cell r="M221" t="str">
            <v>P-LR-E00-003</v>
          </cell>
          <cell r="N221">
            <v>1423596.38</v>
          </cell>
          <cell r="P221" t="str">
            <v>P-KE-K00-005</v>
          </cell>
          <cell r="Q221">
            <v>0.5509627100000003</v>
          </cell>
          <cell r="S221" t="str">
            <v>P-KE-K00-005</v>
          </cell>
          <cell r="T221">
            <v>1.213492E-2</v>
          </cell>
          <cell r="V221" t="str">
            <v>P-KE-E00-011</v>
          </cell>
          <cell r="W221">
            <v>49767651.010000013</v>
          </cell>
          <cell r="Y221" t="str">
            <v>P-MA-AA0-022</v>
          </cell>
          <cell r="Z221">
            <v>296.20999999999998</v>
          </cell>
        </row>
        <row r="222">
          <cell r="A222" t="str">
            <v>P-NE-AA0-017</v>
          </cell>
          <cell r="B222">
            <v>0.62240951999999994</v>
          </cell>
          <cell r="D222" t="str">
            <v>P-LR-K00-013</v>
          </cell>
          <cell r="E222">
            <v>912181.81</v>
          </cell>
          <cell r="G222" t="str">
            <v>P-KM-KA0-002</v>
          </cell>
          <cell r="H222">
            <v>753856.39</v>
          </cell>
          <cell r="J222" t="str">
            <v>P-LR-F00-004</v>
          </cell>
          <cell r="K222">
            <v>132185.53</v>
          </cell>
          <cell r="M222" t="str">
            <v>P-LR-F00-004</v>
          </cell>
          <cell r="N222">
            <v>3512115.6100000003</v>
          </cell>
          <cell r="P222" t="str">
            <v>P-KE-K00-007</v>
          </cell>
          <cell r="Q222">
            <v>152.86168457000002</v>
          </cell>
          <cell r="S222" t="str">
            <v>P-KE-K00-011</v>
          </cell>
          <cell r="T222">
            <v>6.4267309999999994E-2</v>
          </cell>
          <cell r="V222" t="str">
            <v>P-KE-EA0-006</v>
          </cell>
          <cell r="W222">
            <v>48595512.319999993</v>
          </cell>
          <cell r="Y222" t="str">
            <v>P-MA-AAC-016</v>
          </cell>
          <cell r="Z222">
            <v>1021793.38</v>
          </cell>
        </row>
        <row r="223">
          <cell r="A223" t="str">
            <v>P-NE-E00-003</v>
          </cell>
          <cell r="B223">
            <v>2.3677120600000001</v>
          </cell>
          <cell r="D223" t="str">
            <v>P-LS-G00-001</v>
          </cell>
          <cell r="E223">
            <v>541163.43000000005</v>
          </cell>
          <cell r="G223" t="str">
            <v>P-KM-KF0-010</v>
          </cell>
          <cell r="H223">
            <v>217095.07</v>
          </cell>
          <cell r="J223" t="str">
            <v>P-LR-HB0-001</v>
          </cell>
          <cell r="K223">
            <v>5632</v>
          </cell>
          <cell r="M223" t="str">
            <v>P-LR-I00-009</v>
          </cell>
          <cell r="N223">
            <v>7979.34</v>
          </cell>
          <cell r="P223" t="str">
            <v>P-KE-KF0-006</v>
          </cell>
          <cell r="Q223">
            <v>0.17932123999999999</v>
          </cell>
          <cell r="S223" t="str">
            <v>P-KM-DB0-004</v>
          </cell>
          <cell r="T223">
            <v>4.7291561900000003</v>
          </cell>
          <cell r="V223" t="str">
            <v>P-KE-EB0-010</v>
          </cell>
          <cell r="W223">
            <v>10070639.570000002</v>
          </cell>
          <cell r="Y223" t="str">
            <v>P-MA-DA0-006</v>
          </cell>
          <cell r="Z223">
            <v>4142137.11</v>
          </cell>
        </row>
        <row r="224">
          <cell r="A224" t="str">
            <v>P-NE-IAE-001</v>
          </cell>
          <cell r="B224">
            <v>2.4515639899999995</v>
          </cell>
          <cell r="D224" t="str">
            <v>P-LS-IA0-002</v>
          </cell>
          <cell r="E224">
            <v>1420571.78</v>
          </cell>
          <cell r="G224" t="str">
            <v>P-LR-A00-001</v>
          </cell>
          <cell r="H224">
            <v>240305.23</v>
          </cell>
          <cell r="J224" t="str">
            <v>P-LR-KA0-004</v>
          </cell>
          <cell r="K224">
            <v>4000000</v>
          </cell>
          <cell r="M224" t="str">
            <v>P-LR-K00-014</v>
          </cell>
          <cell r="N224">
            <v>869805.87999999989</v>
          </cell>
          <cell r="P224" t="str">
            <v>P-KM-DB0-005</v>
          </cell>
          <cell r="Q224">
            <v>4.311275219999998</v>
          </cell>
          <cell r="S224" t="str">
            <v>P-KM-DB0-005</v>
          </cell>
          <cell r="T224">
            <v>1.5861018200000001</v>
          </cell>
          <cell r="V224" t="str">
            <v>P-KE-EB0-013</v>
          </cell>
          <cell r="W224">
            <v>67513.56</v>
          </cell>
          <cell r="Y224" t="str">
            <v>P-MA-DA0-007</v>
          </cell>
          <cell r="Z224">
            <v>2441341.94</v>
          </cell>
        </row>
        <row r="225">
          <cell r="A225" t="str">
            <v>P-NE-K00-011</v>
          </cell>
          <cell r="B225">
            <v>2.08619997</v>
          </cell>
          <cell r="D225" t="str">
            <v>P-LS-K00-003</v>
          </cell>
          <cell r="E225">
            <v>525438.48999999987</v>
          </cell>
          <cell r="G225" t="str">
            <v>P-LR-A00-003</v>
          </cell>
          <cell r="H225">
            <v>5045136.8000000007</v>
          </cell>
          <cell r="J225" t="str">
            <v>P-LR-KB0-001</v>
          </cell>
          <cell r="K225">
            <v>305710.29000000004</v>
          </cell>
          <cell r="M225" t="str">
            <v>P-LR-K00-018</v>
          </cell>
          <cell r="N225">
            <v>289892.88</v>
          </cell>
          <cell r="P225" t="str">
            <v>P-KM-F00-001</v>
          </cell>
          <cell r="Q225">
            <v>0.16535854000000003</v>
          </cell>
          <cell r="S225" t="str">
            <v>P-KM-FA0-001</v>
          </cell>
          <cell r="T225">
            <v>2.0649465000000005</v>
          </cell>
          <cell r="V225" t="str">
            <v>P-KE-FA0-010</v>
          </cell>
          <cell r="W225">
            <v>2373782.39</v>
          </cell>
          <cell r="Y225" t="str">
            <v>P-MA-DD0-004</v>
          </cell>
          <cell r="Z225">
            <v>8357656.6300000008</v>
          </cell>
        </row>
        <row r="226">
          <cell r="A226" t="str">
            <v>P-NE-KA0-010</v>
          </cell>
          <cell r="B226">
            <v>20</v>
          </cell>
          <cell r="D226" t="str">
            <v>P-MA-AAC-014</v>
          </cell>
          <cell r="E226">
            <v>17389806.5</v>
          </cell>
          <cell r="G226" t="str">
            <v>P-LR-DB0-004</v>
          </cell>
          <cell r="H226">
            <v>6827049.0599999996</v>
          </cell>
          <cell r="J226" t="str">
            <v>P-LS-BZ0-001</v>
          </cell>
          <cell r="K226">
            <v>61833</v>
          </cell>
          <cell r="M226" t="str">
            <v>P-LR-KB0-001</v>
          </cell>
          <cell r="N226">
            <v>711064.73</v>
          </cell>
          <cell r="P226" t="str">
            <v>P-KM-F00-002</v>
          </cell>
          <cell r="Q226">
            <v>3.5946020000000002E-2</v>
          </cell>
          <cell r="S226" t="str">
            <v>P-KM-K00-008</v>
          </cell>
          <cell r="T226">
            <v>0.37586949000000003</v>
          </cell>
          <cell r="V226" t="str">
            <v>P-KE-FA0-013</v>
          </cell>
          <cell r="W226">
            <v>4516426.9799999995</v>
          </cell>
          <cell r="Y226" t="str">
            <v>P-MA-DD0-008</v>
          </cell>
          <cell r="Z226">
            <v>8076834.8300000001</v>
          </cell>
        </row>
        <row r="227">
          <cell r="A227" t="str">
            <v>P-NG-AA0-027</v>
          </cell>
          <cell r="B227">
            <v>2.136393E-2</v>
          </cell>
          <cell r="D227" t="str">
            <v>P-MA-DA0-004</v>
          </cell>
          <cell r="E227">
            <v>24404372.249999996</v>
          </cell>
          <cell r="G227" t="str">
            <v>P-LR-E00-003</v>
          </cell>
          <cell r="H227">
            <v>5299832.6600000011</v>
          </cell>
          <cell r="J227" t="str">
            <v>P-LS-E00-002</v>
          </cell>
          <cell r="K227">
            <v>2002099.1599999997</v>
          </cell>
          <cell r="M227" t="str">
            <v>P-LS-BZ0-001</v>
          </cell>
          <cell r="N227">
            <v>90683.6</v>
          </cell>
          <cell r="P227" t="str">
            <v>P-KM-FA0-001</v>
          </cell>
          <cell r="Q227">
            <v>2.3180067600000003</v>
          </cell>
          <cell r="S227" t="str">
            <v>P-KM-K00-009</v>
          </cell>
          <cell r="T227">
            <v>7.5</v>
          </cell>
          <cell r="V227" t="str">
            <v>P-KE-HB0-009</v>
          </cell>
          <cell r="W227">
            <v>21020030.77</v>
          </cell>
          <cell r="Y227" t="str">
            <v>P-MA-E00-009</v>
          </cell>
          <cell r="Z227">
            <v>3711502.8399999994</v>
          </cell>
        </row>
        <row r="228">
          <cell r="A228" t="str">
            <v>P-NG-AAB-003</v>
          </cell>
          <cell r="B228">
            <v>5.3580221400000001</v>
          </cell>
          <cell r="D228" t="str">
            <v>P-MA-DC0-003</v>
          </cell>
          <cell r="E228">
            <v>48425633.699999996</v>
          </cell>
          <cell r="G228" t="str">
            <v>P-LR-HB0-001</v>
          </cell>
          <cell r="H228">
            <v>117605.75</v>
          </cell>
          <cell r="J228" t="str">
            <v>P-LS-FA0-003</v>
          </cell>
          <cell r="K228">
            <v>1938313.5499999996</v>
          </cell>
          <cell r="M228" t="str">
            <v>P-LS-E00-002</v>
          </cell>
          <cell r="N228">
            <v>1462211.5900000003</v>
          </cell>
          <cell r="P228" t="str">
            <v>P-KM-K00-008</v>
          </cell>
          <cell r="Q228">
            <v>0.22094084000000003</v>
          </cell>
          <cell r="S228" t="str">
            <v>P-KM-KA0-002</v>
          </cell>
          <cell r="T228">
            <v>0.7967142399999998</v>
          </cell>
          <cell r="V228" t="str">
            <v>P-KE-IAE-002</v>
          </cell>
          <cell r="W228">
            <v>4654625.21</v>
          </cell>
          <cell r="Y228" t="str">
            <v>P-MA-E00-010</v>
          </cell>
          <cell r="Z228">
            <v>1695622.83</v>
          </cell>
        </row>
        <row r="229">
          <cell r="A229" t="str">
            <v>P-NG-DB0-005</v>
          </cell>
          <cell r="B229">
            <v>2.0982903400000001</v>
          </cell>
          <cell r="D229" t="str">
            <v>P-MA-DC0-005</v>
          </cell>
          <cell r="E229">
            <v>18383359.550000001</v>
          </cell>
          <cell r="G229" t="str">
            <v>P-LR-K00-014</v>
          </cell>
          <cell r="H229">
            <v>1151612.57</v>
          </cell>
          <cell r="J229" t="str">
            <v>P-LS-G00-001</v>
          </cell>
          <cell r="K229">
            <v>2436464.4899999993</v>
          </cell>
          <cell r="M229" t="str">
            <v>P-LS-FA0-003</v>
          </cell>
          <cell r="N229">
            <v>1222272.7799999996</v>
          </cell>
          <cell r="P229" t="str">
            <v>P-KM-K00-009</v>
          </cell>
          <cell r="Q229">
            <v>7.5</v>
          </cell>
          <cell r="S229" t="str">
            <v>P-LR-A00-003</v>
          </cell>
          <cell r="T229">
            <v>3.0936205699999997</v>
          </cell>
          <cell r="V229" t="str">
            <v>P-KE-K00-004</v>
          </cell>
          <cell r="W229">
            <v>24133.599999999999</v>
          </cell>
          <cell r="Y229" t="str">
            <v>P-MA-FA0-003</v>
          </cell>
          <cell r="Z229">
            <v>355872.32</v>
          </cell>
        </row>
        <row r="230">
          <cell r="A230" t="str">
            <v>P-NG-E00-002</v>
          </cell>
          <cell r="B230">
            <v>7.7692553500000008</v>
          </cell>
          <cell r="D230" t="str">
            <v>P-MA-E00-008</v>
          </cell>
          <cell r="E230">
            <v>11936766.180000002</v>
          </cell>
          <cell r="G230" t="str">
            <v>P-LR-KB0-001</v>
          </cell>
          <cell r="H230">
            <v>144963.23000000001</v>
          </cell>
          <cell r="J230" t="str">
            <v>P-LS-K00-003</v>
          </cell>
          <cell r="K230">
            <v>585115.56999999995</v>
          </cell>
          <cell r="M230" t="str">
            <v>P-LS-FA0-005</v>
          </cell>
          <cell r="N230">
            <v>14436.259999999998</v>
          </cell>
          <cell r="P230" t="str">
            <v>P-KM-KA0-002</v>
          </cell>
          <cell r="Q230">
            <v>0.16116926000000001</v>
          </cell>
          <cell r="S230" t="str">
            <v>P-LR-AA0-010</v>
          </cell>
          <cell r="T230">
            <v>9.6456820000000013E-2</v>
          </cell>
          <cell r="V230" t="str">
            <v>P-KE-K00-010</v>
          </cell>
          <cell r="W230">
            <v>68338815.200000003</v>
          </cell>
          <cell r="Y230" t="str">
            <v>P-MA-FA0-005</v>
          </cell>
          <cell r="Z230">
            <v>2164345.62</v>
          </cell>
        </row>
        <row r="231">
          <cell r="A231" t="str">
            <v>P-NG-E00-004</v>
          </cell>
          <cell r="B231">
            <v>9.7850450300000009</v>
          </cell>
          <cell r="D231" t="str">
            <v>P-MA-E00-009</v>
          </cell>
          <cell r="E231">
            <v>11972636.15</v>
          </cell>
          <cell r="G231" t="str">
            <v>P-LS-E00-002</v>
          </cell>
          <cell r="H231">
            <v>1898254.1199999999</v>
          </cell>
          <cell r="J231" t="str">
            <v>P-LS-KF0-002</v>
          </cell>
          <cell r="K231">
            <v>780292.77999999991</v>
          </cell>
          <cell r="M231" t="str">
            <v>P-LS-G00-001</v>
          </cell>
          <cell r="N231">
            <v>615614.35</v>
          </cell>
          <cell r="P231" t="str">
            <v>P-LR-A00-003</v>
          </cell>
          <cell r="Q231">
            <v>8.7868695100000007</v>
          </cell>
          <cell r="S231" t="str">
            <v>P-LR-AAD-001</v>
          </cell>
          <cell r="T231">
            <v>0.39297223000000003</v>
          </cell>
          <cell r="V231" t="str">
            <v>P-KE-KF0-009</v>
          </cell>
          <cell r="W231">
            <v>75386.36</v>
          </cell>
          <cell r="Y231" t="str">
            <v>P-MA-FA0-006</v>
          </cell>
          <cell r="Z231">
            <v>2757599.44</v>
          </cell>
        </row>
        <row r="232">
          <cell r="A232" t="str">
            <v>P-NG-E00-005</v>
          </cell>
          <cell r="B232">
            <v>10.648615579999998</v>
          </cell>
          <cell r="D232" t="str">
            <v>P-MA-FA0-003</v>
          </cell>
          <cell r="E232">
            <v>3751928.6199999996</v>
          </cell>
          <cell r="G232" t="str">
            <v>P-LS-FA0-003</v>
          </cell>
          <cell r="H232">
            <v>58611.479999999996</v>
          </cell>
          <cell r="J232" t="str">
            <v>P-LS-KF0-003</v>
          </cell>
          <cell r="K232">
            <v>119955.78</v>
          </cell>
          <cell r="M232" t="str">
            <v>P-LS-K00-003</v>
          </cell>
          <cell r="N232">
            <v>415146.24000000005</v>
          </cell>
          <cell r="P232" t="str">
            <v>P-LR-AAD-001</v>
          </cell>
          <cell r="Q232">
            <v>0.17357857000000002</v>
          </cell>
          <cell r="S232" t="str">
            <v>P-LR-DB0-004</v>
          </cell>
          <cell r="T232">
            <v>1.9318574200000003</v>
          </cell>
          <cell r="V232" t="str">
            <v>P-KM-D00-002</v>
          </cell>
          <cell r="W232">
            <v>641214.38000000012</v>
          </cell>
          <cell r="Y232" t="str">
            <v>P-MA-FA0-008</v>
          </cell>
          <cell r="Z232">
            <v>10527977.190000001</v>
          </cell>
        </row>
        <row r="233">
          <cell r="A233" t="str">
            <v>P-NG-FA0-002</v>
          </cell>
          <cell r="B233">
            <v>33</v>
          </cell>
          <cell r="D233" t="str">
            <v>P-MA-FA0-005</v>
          </cell>
          <cell r="E233">
            <v>20231820.920000002</v>
          </cell>
          <cell r="G233" t="str">
            <v>P-LS-G00-001</v>
          </cell>
          <cell r="H233">
            <v>1640101.81</v>
          </cell>
          <cell r="J233" t="str">
            <v>P-MA-AA0-003</v>
          </cell>
          <cell r="K233">
            <v>116526122.89999999</v>
          </cell>
          <cell r="M233" t="str">
            <v>P-LS-KF0-002</v>
          </cell>
          <cell r="N233">
            <v>1299493.0699999998</v>
          </cell>
          <cell r="P233" t="str">
            <v>P-LR-DB0-004</v>
          </cell>
          <cell r="Q233">
            <v>3.6957141400000002</v>
          </cell>
          <cell r="S233" t="str">
            <v>P-LR-F00-004</v>
          </cell>
          <cell r="T233">
            <v>6.3448643099999993</v>
          </cell>
          <cell r="V233" t="str">
            <v>P-KM-DB0-004</v>
          </cell>
          <cell r="W233">
            <v>4491116.4000000004</v>
          </cell>
          <cell r="Y233" t="str">
            <v>P-MA-FZ0-002</v>
          </cell>
          <cell r="Z233">
            <v>4498.16</v>
          </cell>
        </row>
        <row r="234">
          <cell r="A234" t="str">
            <v>P-NG-FD0-002</v>
          </cell>
          <cell r="B234">
            <v>14.87996802</v>
          </cell>
          <cell r="D234" t="str">
            <v>P-MA-FAC-014</v>
          </cell>
          <cell r="E234">
            <v>5562306.169999999</v>
          </cell>
          <cell r="G234" t="str">
            <v>P-LS-IA0-002</v>
          </cell>
          <cell r="H234">
            <v>689094.72</v>
          </cell>
          <cell r="J234" t="str">
            <v>P-MA-AAC-016</v>
          </cell>
          <cell r="K234">
            <v>1903645.1</v>
          </cell>
          <cell r="M234" t="str">
            <v>P-LS-KF0-003</v>
          </cell>
          <cell r="N234">
            <v>1016755.0499999998</v>
          </cell>
          <cell r="P234" t="str">
            <v>P-LR-F00-004</v>
          </cell>
          <cell r="Q234">
            <v>3.8764188100000001</v>
          </cell>
          <cell r="S234" t="str">
            <v>P-LR-FA0-001</v>
          </cell>
          <cell r="T234">
            <v>0.9917223300000001</v>
          </cell>
          <cell r="V234" t="str">
            <v>P-KM-DB0-005</v>
          </cell>
          <cell r="W234">
            <v>266004.3</v>
          </cell>
          <cell r="Y234" t="str">
            <v>P-MA-K00-020</v>
          </cell>
          <cell r="Z234">
            <v>15191.02</v>
          </cell>
        </row>
        <row r="235">
          <cell r="A235" t="str">
            <v>P-NG-HA0-005</v>
          </cell>
          <cell r="B235">
            <v>24.91688439</v>
          </cell>
          <cell r="D235" t="str">
            <v>P-MA-FF0-002</v>
          </cell>
          <cell r="E235">
            <v>33308704.599999998</v>
          </cell>
          <cell r="G235" t="str">
            <v>P-LS-K00-003</v>
          </cell>
          <cell r="H235">
            <v>442705.13999999996</v>
          </cell>
          <cell r="J235" t="str">
            <v>P-MA-DC0-003</v>
          </cell>
          <cell r="K235">
            <v>31624209.919999998</v>
          </cell>
          <cell r="M235" t="str">
            <v>P-MA-AA0-003</v>
          </cell>
          <cell r="N235">
            <v>48380277.109999999</v>
          </cell>
          <cell r="P235" t="str">
            <v>P-LR-I00-009</v>
          </cell>
          <cell r="Q235">
            <v>4.4637999999999997E-2</v>
          </cell>
          <cell r="S235" t="str">
            <v>P-LR-I00-009</v>
          </cell>
          <cell r="T235">
            <v>7.8247899999999995E-2</v>
          </cell>
          <cell r="V235" t="str">
            <v>P-KM-F00-001</v>
          </cell>
          <cell r="W235">
            <v>221471.38</v>
          </cell>
          <cell r="Y235" t="str">
            <v>P-MA-K00-026</v>
          </cell>
          <cell r="Z235">
            <v>8862.66</v>
          </cell>
        </row>
        <row r="236">
          <cell r="A236" t="str">
            <v>P-NG-HAA-002</v>
          </cell>
          <cell r="B236">
            <v>35.671988929999998</v>
          </cell>
          <cell r="D236" t="str">
            <v>P-MA-FF0-003</v>
          </cell>
          <cell r="E236">
            <v>12101941.710000001</v>
          </cell>
          <cell r="G236" t="str">
            <v>P-LS-KF0-002</v>
          </cell>
          <cell r="H236">
            <v>220791.35</v>
          </cell>
          <cell r="J236" t="str">
            <v>P-MA-DC0-005</v>
          </cell>
          <cell r="K236">
            <v>16980677.620000001</v>
          </cell>
          <cell r="M236" t="str">
            <v>P-MA-AAC-016</v>
          </cell>
          <cell r="N236">
            <v>3089901.37</v>
          </cell>
          <cell r="P236" t="str">
            <v>P-LR-K00-014</v>
          </cell>
          <cell r="Q236">
            <v>3.7494029999999998E-2</v>
          </cell>
          <cell r="S236" t="str">
            <v>P-LR-K00-014</v>
          </cell>
          <cell r="T236">
            <v>2.63699043</v>
          </cell>
          <cell r="V236" t="str">
            <v>P-KM-FA0-001</v>
          </cell>
          <cell r="W236">
            <v>753410.62999999989</v>
          </cell>
          <cell r="Y236" t="str">
            <v>P-MA-KA0-002</v>
          </cell>
          <cell r="Z236">
            <v>36004.639999999999</v>
          </cell>
        </row>
        <row r="237">
          <cell r="A237" t="str">
            <v>P-NG-HAA-003</v>
          </cell>
          <cell r="B237">
            <v>35.617101910000002</v>
          </cell>
          <cell r="D237" t="str">
            <v>P-MA-HAZ-002</v>
          </cell>
          <cell r="E237">
            <v>111626981.02</v>
          </cell>
          <cell r="G237" t="str">
            <v>P-MA-A00-003</v>
          </cell>
          <cell r="H237">
            <v>39603104.880000003</v>
          </cell>
          <cell r="J237" t="str">
            <v>P-MA-DD0-004</v>
          </cell>
          <cell r="K237">
            <v>6193670.8300000001</v>
          </cell>
          <cell r="M237" t="str">
            <v>P-MA-DA0-006</v>
          </cell>
          <cell r="N237">
            <v>2087831.82</v>
          </cell>
          <cell r="P237" t="str">
            <v>P-LR-K00-018</v>
          </cell>
          <cell r="Q237">
            <v>0.10892692</v>
          </cell>
          <cell r="S237" t="str">
            <v>P-LR-K00-018</v>
          </cell>
          <cell r="T237">
            <v>0.41124721000000003</v>
          </cell>
          <cell r="V237" t="str">
            <v>P-KM-K00-008</v>
          </cell>
          <cell r="W237">
            <v>81272.680000000008</v>
          </cell>
          <cell r="Y237" t="str">
            <v>P-MG-A00-007</v>
          </cell>
          <cell r="Z237">
            <v>1051326.21</v>
          </cell>
        </row>
        <row r="238">
          <cell r="A238" t="str">
            <v>P-NG-IA0-001</v>
          </cell>
          <cell r="B238">
            <v>4.8887634700000007</v>
          </cell>
          <cell r="D238" t="str">
            <v>P-MA-HZ0-010</v>
          </cell>
          <cell r="E238">
            <v>166437.19</v>
          </cell>
          <cell r="G238" t="str">
            <v>P-MA-AAC-014</v>
          </cell>
          <cell r="H238">
            <v>45903.16</v>
          </cell>
          <cell r="J238" t="str">
            <v>P-MA-E00-008</v>
          </cell>
          <cell r="K238">
            <v>5990867.1300000018</v>
          </cell>
          <cell r="M238" t="str">
            <v>P-MA-DC0-003</v>
          </cell>
          <cell r="N238">
            <v>10950293.059999999</v>
          </cell>
          <cell r="P238" t="str">
            <v>P-LR-K00-020</v>
          </cell>
          <cell r="Q238">
            <v>10.15</v>
          </cell>
          <cell r="S238" t="str">
            <v>P-LR-KB0-001</v>
          </cell>
          <cell r="T238">
            <v>0.31466937</v>
          </cell>
          <cell r="V238" t="str">
            <v>P-LR-AA0-009</v>
          </cell>
          <cell r="W238">
            <v>34667.379999999997</v>
          </cell>
          <cell r="Y238" t="str">
            <v>P-MG-A00-012</v>
          </cell>
          <cell r="Z238">
            <v>191065.56</v>
          </cell>
        </row>
        <row r="239">
          <cell r="A239" t="str">
            <v>P-NG-K00-005</v>
          </cell>
          <cell r="B239">
            <v>107.9439555</v>
          </cell>
          <cell r="D239" t="str">
            <v>P-MA-IAD-001</v>
          </cell>
          <cell r="E239">
            <v>462757</v>
          </cell>
          <cell r="G239" t="str">
            <v>P-MA-AAC-016</v>
          </cell>
          <cell r="H239">
            <v>1816004.6</v>
          </cell>
          <cell r="J239" t="str">
            <v>P-MA-E00-009</v>
          </cell>
          <cell r="K239">
            <v>18216860.710000005</v>
          </cell>
          <cell r="M239" t="str">
            <v>P-MA-DC0-005</v>
          </cell>
          <cell r="N239">
            <v>7527973.5199999996</v>
          </cell>
          <cell r="P239" t="str">
            <v>P-LR-KA0-004</v>
          </cell>
          <cell r="Q239">
            <v>3</v>
          </cell>
          <cell r="S239" t="str">
            <v>P-LS-BZ0-001</v>
          </cell>
          <cell r="T239">
            <v>0.13068113000000001</v>
          </cell>
          <cell r="V239" t="str">
            <v>P-LR-AA0-010</v>
          </cell>
          <cell r="W239">
            <v>793745.36999999988</v>
          </cell>
          <cell r="Y239" t="str">
            <v>P-MG-AA0-027</v>
          </cell>
          <cell r="Z239">
            <v>689284.92</v>
          </cell>
        </row>
        <row r="240">
          <cell r="A240" t="str">
            <v>P-RW-DB0-012</v>
          </cell>
          <cell r="B240">
            <v>1.7004800000000001E-3</v>
          </cell>
          <cell r="D240" t="str">
            <v>P-MA-IAD-002</v>
          </cell>
          <cell r="E240">
            <v>17215.91</v>
          </cell>
          <cell r="G240" t="str">
            <v>P-MA-DA0-004</v>
          </cell>
          <cell r="H240">
            <v>15399397.35</v>
          </cell>
          <cell r="J240" t="str">
            <v>P-MA-E00-010</v>
          </cell>
          <cell r="K240">
            <v>5850470.9199999981</v>
          </cell>
          <cell r="M240" t="str">
            <v>P-MA-DD0-004</v>
          </cell>
          <cell r="N240">
            <v>7005563.6600000001</v>
          </cell>
          <cell r="P240" t="str">
            <v>P-LR-KB0-001</v>
          </cell>
          <cell r="Q240">
            <v>0.27410342999999998</v>
          </cell>
          <cell r="S240" t="str">
            <v>P-LS-E00-002</v>
          </cell>
          <cell r="T240">
            <v>3.04595E-2</v>
          </cell>
          <cell r="V240" t="str">
            <v>P-LR-F00-004</v>
          </cell>
          <cell r="W240">
            <v>6195862.5500000007</v>
          </cell>
          <cell r="Y240" t="str">
            <v>P-MG-AA0-038</v>
          </cell>
          <cell r="Z240">
            <v>191247.06</v>
          </cell>
        </row>
        <row r="241">
          <cell r="A241" t="str">
            <v>P-RW-E00-005</v>
          </cell>
          <cell r="B241">
            <v>0.92868139000000005</v>
          </cell>
          <cell r="D241" t="str">
            <v>P-MA-IB0-003</v>
          </cell>
          <cell r="E241">
            <v>153437.70000000001</v>
          </cell>
          <cell r="G241" t="str">
            <v>P-MA-DC0-003</v>
          </cell>
          <cell r="H241">
            <v>50688574.159999996</v>
          </cell>
          <cell r="J241" t="str">
            <v>P-MA-EAZ-005</v>
          </cell>
          <cell r="K241">
            <v>5192.9799999999996</v>
          </cell>
          <cell r="M241" t="str">
            <v>P-MA-E00-008</v>
          </cell>
          <cell r="N241">
            <v>907539.32000000007</v>
          </cell>
          <cell r="P241" t="str">
            <v>P-LS-BZ0-001</v>
          </cell>
          <cell r="Q241">
            <v>0.20815541000000001</v>
          </cell>
          <cell r="S241" t="str">
            <v>P-LS-E00-007</v>
          </cell>
          <cell r="T241">
            <v>3.432205E-2</v>
          </cell>
          <cell r="V241" t="str">
            <v>P-LR-FA0-001</v>
          </cell>
          <cell r="W241">
            <v>1112866.95</v>
          </cell>
          <cell r="Y241" t="str">
            <v>P-MG-AA0-039</v>
          </cell>
          <cell r="Z241">
            <v>1109.23</v>
          </cell>
        </row>
        <row r="242">
          <cell r="A242" t="str">
            <v>P-RW-FA0-006</v>
          </cell>
          <cell r="B242">
            <v>2.0684168399999998</v>
          </cell>
          <cell r="D242" t="str">
            <v>P-MA-IBD-011</v>
          </cell>
          <cell r="E242">
            <v>55445714.780000001</v>
          </cell>
          <cell r="G242" t="str">
            <v>P-MA-DC0-005</v>
          </cell>
          <cell r="H242">
            <v>31836127.420000002</v>
          </cell>
          <cell r="J242" t="str">
            <v>P-MA-FA0-003</v>
          </cell>
          <cell r="K242">
            <v>3894982.34</v>
          </cell>
          <cell r="M242" t="str">
            <v>P-MA-E00-009</v>
          </cell>
          <cell r="N242">
            <v>12841729.869999999</v>
          </cell>
          <cell r="P242" t="str">
            <v>P-LS-E00-002</v>
          </cell>
          <cell r="Q242">
            <v>0.88467565000000015</v>
          </cell>
          <cell r="S242" t="str">
            <v>P-LS-FA0-003</v>
          </cell>
          <cell r="T242">
            <v>1.2375395300000001</v>
          </cell>
          <cell r="V242" t="str">
            <v>P-LR-I00-009</v>
          </cell>
          <cell r="W242">
            <v>17761.649999999998</v>
          </cell>
          <cell r="Y242" t="str">
            <v>P-MG-AA0-044</v>
          </cell>
          <cell r="Z242">
            <v>85438.95</v>
          </cell>
        </row>
        <row r="243">
          <cell r="A243" t="str">
            <v>P-RW-FG0-001</v>
          </cell>
          <cell r="B243">
            <v>1.22480341</v>
          </cell>
          <cell r="D243" t="str">
            <v>P-MA-K00-012</v>
          </cell>
          <cell r="E243">
            <v>208214.35</v>
          </cell>
          <cell r="G243" t="str">
            <v>P-MA-DD0-004</v>
          </cell>
          <cell r="H243">
            <v>19150361.380000003</v>
          </cell>
          <cell r="J243" t="str">
            <v>P-MA-FA0-005</v>
          </cell>
          <cell r="K243">
            <v>13352345.129999999</v>
          </cell>
          <cell r="M243" t="str">
            <v>P-MA-E00-010</v>
          </cell>
          <cell r="N243">
            <v>13659945.649999995</v>
          </cell>
          <cell r="P243" t="str">
            <v>P-LS-FA0-003</v>
          </cell>
          <cell r="Q243">
            <v>0.16419803999999996</v>
          </cell>
          <cell r="S243" t="str">
            <v>P-LS-FA0-005</v>
          </cell>
          <cell r="T243">
            <v>8.4997889999999993E-2</v>
          </cell>
          <cell r="V243" t="str">
            <v>P-LR-IB0-003</v>
          </cell>
          <cell r="W243">
            <v>608324.65</v>
          </cell>
          <cell r="Y243" t="str">
            <v>P-MG-AAB-003</v>
          </cell>
          <cell r="Z243">
            <v>437482.81000000006</v>
          </cell>
        </row>
        <row r="244">
          <cell r="A244" t="str">
            <v>P-RW-HAB-004</v>
          </cell>
          <cell r="B244">
            <v>2.16149229</v>
          </cell>
          <cell r="D244" t="str">
            <v>P-MA-KA0-003</v>
          </cell>
          <cell r="E244">
            <v>8907.5799999999981</v>
          </cell>
          <cell r="G244" t="str">
            <v>P-MA-E00-008</v>
          </cell>
          <cell r="H244">
            <v>15754402.189999999</v>
          </cell>
          <cell r="J244" t="str">
            <v>P-MA-FA0-006</v>
          </cell>
          <cell r="K244">
            <v>35104160.450000003</v>
          </cell>
          <cell r="M244" t="str">
            <v>P-MA-E00-011</v>
          </cell>
          <cell r="N244">
            <v>3588465.23</v>
          </cell>
          <cell r="P244" t="str">
            <v>P-LS-FA0-005</v>
          </cell>
          <cell r="Q244">
            <v>5.8997969999999997E-2</v>
          </cell>
          <cell r="S244" t="str">
            <v>P-LS-G00-001</v>
          </cell>
          <cell r="T244">
            <v>1.2705365799999999</v>
          </cell>
          <cell r="V244" t="str">
            <v>P-LR-K00-014</v>
          </cell>
          <cell r="W244">
            <v>1232107.4099999999</v>
          </cell>
          <cell r="Y244" t="str">
            <v>P-MG-F00-006</v>
          </cell>
          <cell r="Z244">
            <v>73411.88</v>
          </cell>
        </row>
        <row r="245">
          <cell r="A245" t="str">
            <v>P-RW-I00-003</v>
          </cell>
          <cell r="B245">
            <v>1.3075700000000001E-2</v>
          </cell>
          <cell r="D245" t="str">
            <v>P-MG-AA0-027</v>
          </cell>
          <cell r="E245">
            <v>175076.7</v>
          </cell>
          <cell r="G245" t="str">
            <v>P-MA-E00-009</v>
          </cell>
          <cell r="H245">
            <v>18025587.729999993</v>
          </cell>
          <cell r="J245" t="str">
            <v>P-MA-FAC-014</v>
          </cell>
          <cell r="K245">
            <v>5521534.3600000003</v>
          </cell>
          <cell r="M245" t="str">
            <v>P-MA-EAZ-005</v>
          </cell>
          <cell r="N245">
            <v>12808.3</v>
          </cell>
          <cell r="P245" t="str">
            <v>P-LS-G00-001</v>
          </cell>
          <cell r="Q245">
            <v>0.54465632000000008</v>
          </cell>
          <cell r="S245" t="str">
            <v>P-LS-GB0-003</v>
          </cell>
          <cell r="T245">
            <v>0.40241748000000005</v>
          </cell>
          <cell r="V245" t="str">
            <v>P-LR-K00-018</v>
          </cell>
          <cell r="W245">
            <v>187371.26</v>
          </cell>
          <cell r="Y245" t="str">
            <v>P-MG-FA0-019</v>
          </cell>
          <cell r="Z245">
            <v>3439909.83</v>
          </cell>
        </row>
        <row r="246">
          <cell r="A246" t="str">
            <v>P-RW-IAD-002</v>
          </cell>
          <cell r="B246">
            <v>0.64925700999999991</v>
          </cell>
          <cell r="D246" t="str">
            <v>P-MG-AAB-002</v>
          </cell>
          <cell r="E246">
            <v>1282000.7599999998</v>
          </cell>
          <cell r="G246" t="str">
            <v>P-MA-E00-010</v>
          </cell>
          <cell r="H246">
            <v>5061647</v>
          </cell>
          <cell r="J246" t="str">
            <v>P-MA-FF0-003</v>
          </cell>
          <cell r="K246">
            <v>1574884.73</v>
          </cell>
          <cell r="M246" t="str">
            <v>P-MA-FA0-003</v>
          </cell>
          <cell r="N246">
            <v>3763428.7599999993</v>
          </cell>
          <cell r="P246" t="str">
            <v>P-LS-GB0-003</v>
          </cell>
          <cell r="Q246">
            <v>5.5715010000000002E-2</v>
          </cell>
          <cell r="S246" t="str">
            <v>P-LS-K00-003</v>
          </cell>
          <cell r="T246">
            <v>6.1575459999999999E-2</v>
          </cell>
          <cell r="V246" t="str">
            <v>P-LS-BZ0-001</v>
          </cell>
          <cell r="W246">
            <v>165082.31000000003</v>
          </cell>
          <cell r="Y246" t="str">
            <v>P-MG-H00-002</v>
          </cell>
          <cell r="Z246">
            <v>49849.46</v>
          </cell>
        </row>
        <row r="247">
          <cell r="A247" t="str">
            <v>P-RW-IAD-003</v>
          </cell>
          <cell r="B247">
            <v>1.7578534500000003</v>
          </cell>
          <cell r="D247" t="str">
            <v>P-MG-AAB-003</v>
          </cell>
          <cell r="E247">
            <v>169338.29</v>
          </cell>
          <cell r="G247" t="str">
            <v>P-MA-EAZ-005</v>
          </cell>
          <cell r="H247">
            <v>343166.56</v>
          </cell>
          <cell r="J247" t="str">
            <v>P-MA-HZ0-010</v>
          </cell>
          <cell r="K247">
            <v>156660.46</v>
          </cell>
          <cell r="M247" t="str">
            <v>P-MA-FA0-005</v>
          </cell>
          <cell r="N247">
            <v>3535519.65</v>
          </cell>
          <cell r="P247" t="str">
            <v>P-LS-K00-003</v>
          </cell>
          <cell r="Q247">
            <v>0.29559707000000002</v>
          </cell>
          <cell r="S247" t="str">
            <v>P-LS-KF0-002</v>
          </cell>
          <cell r="T247">
            <v>1.4338204700000003</v>
          </cell>
          <cell r="V247" t="str">
            <v>P-LS-E00-002</v>
          </cell>
          <cell r="W247">
            <v>193621.82</v>
          </cell>
          <cell r="Y247" t="str">
            <v>P-MG-HAZ-001</v>
          </cell>
          <cell r="Z247">
            <v>95798.54</v>
          </cell>
        </row>
        <row r="248">
          <cell r="A248" t="str">
            <v>P-SD-IBD-006</v>
          </cell>
          <cell r="B248">
            <v>0.16338517999999999</v>
          </cell>
          <cell r="D248" t="str">
            <v>P-MG-AAB-004</v>
          </cell>
          <cell r="E248">
            <v>3894086.0700000003</v>
          </cell>
          <cell r="G248" t="str">
            <v>P-MA-FA0-003</v>
          </cell>
          <cell r="H248">
            <v>7463961.7400000012</v>
          </cell>
          <cell r="J248" t="str">
            <v>P-MA-IAD-002</v>
          </cell>
          <cell r="K248">
            <v>180306.57</v>
          </cell>
          <cell r="M248" t="str">
            <v>P-MA-FA0-006</v>
          </cell>
          <cell r="N248">
            <v>5438335.0299999993</v>
          </cell>
          <cell r="P248" t="str">
            <v>P-LS-KF0-002</v>
          </cell>
          <cell r="Q248">
            <v>1.2096897900000003</v>
          </cell>
          <cell r="S248" t="str">
            <v>P-LS-KF0-003</v>
          </cell>
          <cell r="T248">
            <v>0.97028084000000003</v>
          </cell>
          <cell r="V248" t="str">
            <v>P-LS-E00-007</v>
          </cell>
          <cell r="W248">
            <v>180309.06000000003</v>
          </cell>
          <cell r="Y248" t="str">
            <v>P-MG-HZ0-001</v>
          </cell>
          <cell r="Z248">
            <v>78552.37</v>
          </cell>
        </row>
        <row r="249">
          <cell r="A249" t="str">
            <v>P-SL-AA0-007</v>
          </cell>
          <cell r="B249">
            <v>0.85187202000000006</v>
          </cell>
          <cell r="D249" t="str">
            <v>P-MG-DB0-015</v>
          </cell>
          <cell r="E249">
            <v>4980789.26</v>
          </cell>
          <cell r="G249" t="str">
            <v>P-MA-FA0-005</v>
          </cell>
          <cell r="H249">
            <v>3435092.2800000003</v>
          </cell>
          <cell r="J249" t="str">
            <v>P-MA-K00-012</v>
          </cell>
          <cell r="K249">
            <v>399372.48</v>
          </cell>
          <cell r="M249" t="str">
            <v>P-MA-FAC-014</v>
          </cell>
          <cell r="N249">
            <v>2570575.1800000002</v>
          </cell>
          <cell r="P249" t="str">
            <v>P-LS-KF0-003</v>
          </cell>
          <cell r="Q249">
            <v>0.8215313500000001</v>
          </cell>
          <cell r="S249" t="str">
            <v>P-MA-AAC-016</v>
          </cell>
          <cell r="T249">
            <v>8.0062614599999993</v>
          </cell>
          <cell r="V249" t="str">
            <v>P-LS-FA0-003</v>
          </cell>
          <cell r="W249">
            <v>396161.04</v>
          </cell>
          <cell r="Y249" t="str">
            <v>P-MG-K00-014</v>
          </cell>
          <cell r="Z249">
            <v>191058.15000000002</v>
          </cell>
        </row>
        <row r="250">
          <cell r="A250" t="str">
            <v>P-SL-DB0-005</v>
          </cell>
          <cell r="B250">
            <v>3.7279628799999998</v>
          </cell>
          <cell r="D250" t="str">
            <v>P-MG-E00-005</v>
          </cell>
          <cell r="E250">
            <v>2980.0199999999995</v>
          </cell>
          <cell r="G250" t="str">
            <v>P-MA-FAC-014</v>
          </cell>
          <cell r="H250">
            <v>6380515.6000000006</v>
          </cell>
          <cell r="J250" t="str">
            <v>P-MA-KA0-002</v>
          </cell>
          <cell r="K250">
            <v>210776.03</v>
          </cell>
          <cell r="M250" t="str">
            <v>P-MA-HA0-005</v>
          </cell>
          <cell r="N250">
            <v>80263907.730000004</v>
          </cell>
          <cell r="P250" t="str">
            <v>P-MA-AAC-016</v>
          </cell>
          <cell r="Q250">
            <v>4.0330155299999992</v>
          </cell>
          <cell r="S250" t="str">
            <v>P-MA-BB0-003</v>
          </cell>
          <cell r="T250">
            <v>13.314315710000001</v>
          </cell>
          <cell r="V250" t="str">
            <v>P-LS-FA0-005</v>
          </cell>
          <cell r="W250">
            <v>121060.06999999999</v>
          </cell>
          <cell r="Y250" t="str">
            <v>P-MG-K00-015</v>
          </cell>
          <cell r="Z250">
            <v>171981.56</v>
          </cell>
        </row>
        <row r="251">
          <cell r="A251" t="str">
            <v>P-SL-E00-003</v>
          </cell>
          <cell r="B251">
            <v>0.25679104000000003</v>
          </cell>
          <cell r="D251" t="str">
            <v>P-MG-EB0-001</v>
          </cell>
          <cell r="E251">
            <v>38700.86</v>
          </cell>
          <cell r="G251" t="str">
            <v>P-MA-FF0-002</v>
          </cell>
          <cell r="H251">
            <v>14862795.6</v>
          </cell>
          <cell r="J251" t="str">
            <v>P-MA-KA0-003</v>
          </cell>
          <cell r="K251">
            <v>222858.86</v>
          </cell>
          <cell r="M251" t="str">
            <v>P-MA-HZ0-009</v>
          </cell>
          <cell r="N251">
            <v>332929.32</v>
          </cell>
          <cell r="P251" t="str">
            <v>P-MA-B00-002</v>
          </cell>
          <cell r="Q251">
            <v>103.18852543999999</v>
          </cell>
          <cell r="S251" t="str">
            <v>P-MA-DA0-006</v>
          </cell>
          <cell r="T251">
            <v>8.8420984000000011</v>
          </cell>
          <cell r="V251" t="str">
            <v>P-LS-G00-001</v>
          </cell>
          <cell r="W251">
            <v>37504.39</v>
          </cell>
          <cell r="Y251" t="str">
            <v>P-ML-E00-008</v>
          </cell>
          <cell r="Z251">
            <v>73273.61</v>
          </cell>
        </row>
        <row r="252">
          <cell r="A252" t="str">
            <v>P-SL-EA0-001</v>
          </cell>
          <cell r="B252">
            <v>2.2919046299999999</v>
          </cell>
          <cell r="D252" t="str">
            <v>P-MG-K00-008</v>
          </cell>
          <cell r="E252">
            <v>607092.16</v>
          </cell>
          <cell r="G252" t="str">
            <v>P-MA-FF0-003</v>
          </cell>
          <cell r="H252">
            <v>7615600.5700000003</v>
          </cell>
          <cell r="J252" t="str">
            <v>P-MA-KD0-003</v>
          </cell>
          <cell r="K252">
            <v>12544.15</v>
          </cell>
          <cell r="M252" t="str">
            <v>P-MA-I00-006</v>
          </cell>
          <cell r="N252">
            <v>17543732.199999999</v>
          </cell>
          <cell r="P252" t="str">
            <v>P-MA-BB0-003</v>
          </cell>
          <cell r="Q252">
            <v>5.9257273099999992</v>
          </cell>
          <cell r="S252" t="str">
            <v>P-MA-DD0-004</v>
          </cell>
          <cell r="T252">
            <v>10.79663358</v>
          </cell>
          <cell r="V252" t="str">
            <v>P-LS-GB0-003</v>
          </cell>
          <cell r="W252">
            <v>61640.810000000005</v>
          </cell>
          <cell r="Y252" t="str">
            <v>P-ML-EAZ-004</v>
          </cell>
          <cell r="Z252">
            <v>338567.09</v>
          </cell>
        </row>
        <row r="253">
          <cell r="A253" t="str">
            <v>P-SL-IB0-003</v>
          </cell>
          <cell r="B253">
            <v>0.70236335999999999</v>
          </cell>
          <cell r="D253" t="str">
            <v>P-MG-K00-009</v>
          </cell>
          <cell r="E253">
            <v>52267.729999999996</v>
          </cell>
          <cell r="G253" t="str">
            <v>P-MA-IAD-001</v>
          </cell>
          <cell r="H253">
            <v>65233.2</v>
          </cell>
          <cell r="J253" t="str">
            <v>P-MG-A00-006</v>
          </cell>
          <cell r="K253">
            <v>68433.899999999994</v>
          </cell>
          <cell r="M253" t="str">
            <v>P-MA-IAD-002</v>
          </cell>
          <cell r="N253">
            <v>112751.43</v>
          </cell>
          <cell r="P253" t="str">
            <v>P-MA-DA0-006</v>
          </cell>
          <cell r="Q253">
            <v>5.5784743800000003</v>
          </cell>
          <cell r="S253" t="str">
            <v>P-MA-E00-009</v>
          </cell>
          <cell r="T253">
            <v>8.519198020000001</v>
          </cell>
          <cell r="V253" t="str">
            <v>P-LS-KF0-002</v>
          </cell>
          <cell r="W253">
            <v>1678127.63</v>
          </cell>
          <cell r="Y253" t="str">
            <v>P-ML-FA0-004</v>
          </cell>
          <cell r="Z253">
            <v>154453.10999999999</v>
          </cell>
        </row>
        <row r="254">
          <cell r="A254" t="str">
            <v>P-SL-K00-007</v>
          </cell>
          <cell r="B254">
            <v>0.34754872999999997</v>
          </cell>
          <cell r="D254" t="str">
            <v>P-MG-KA0-009</v>
          </cell>
          <cell r="E254">
            <v>12500000</v>
          </cell>
          <cell r="G254" t="str">
            <v>P-MA-IAD-002</v>
          </cell>
          <cell r="H254">
            <v>21126.77</v>
          </cell>
          <cell r="J254" t="str">
            <v>P-MG-AA0-027</v>
          </cell>
          <cell r="K254">
            <v>1395470.3400000003</v>
          </cell>
          <cell r="M254" t="str">
            <v>P-MA-K00-014</v>
          </cell>
          <cell r="N254">
            <v>215884671.98000002</v>
          </cell>
          <cell r="P254" t="str">
            <v>P-MA-DC0-005</v>
          </cell>
          <cell r="Q254">
            <v>5.1493141200000005</v>
          </cell>
          <cell r="S254" t="str">
            <v>P-MA-E00-010</v>
          </cell>
          <cell r="T254">
            <v>18.17812172</v>
          </cell>
          <cell r="V254" t="str">
            <v>P-LS-KF0-003</v>
          </cell>
          <cell r="W254">
            <v>1406026.28</v>
          </cell>
          <cell r="Y254" t="str">
            <v>P-ML-HZ0-001</v>
          </cell>
          <cell r="Z254">
            <v>7290000</v>
          </cell>
        </row>
        <row r="255">
          <cell r="A255" t="str">
            <v>P-SN-A00-001</v>
          </cell>
          <cell r="B255">
            <v>0.94248428999999989</v>
          </cell>
          <cell r="D255" t="str">
            <v>P-MG-KF0-002</v>
          </cell>
          <cell r="E255">
            <v>1858.44</v>
          </cell>
          <cell r="G255" t="str">
            <v>P-MA-IBD-011</v>
          </cell>
          <cell r="H255">
            <v>42269951.789999999</v>
          </cell>
          <cell r="J255" t="str">
            <v>P-MG-AA0-029</v>
          </cell>
          <cell r="K255">
            <v>240472.47</v>
          </cell>
          <cell r="M255" t="str">
            <v>P-MA-K00-020</v>
          </cell>
          <cell r="N255">
            <v>32167.53</v>
          </cell>
          <cell r="P255" t="str">
            <v>P-MA-DD0-004</v>
          </cell>
          <cell r="Q255">
            <v>8.729313809999999</v>
          </cell>
          <cell r="S255" t="str">
            <v>P-MA-E00-011</v>
          </cell>
          <cell r="T255">
            <v>42.68269901</v>
          </cell>
          <cell r="V255" t="str">
            <v>P-LS-KF0-004</v>
          </cell>
          <cell r="W255">
            <v>761744.34000000008</v>
          </cell>
          <cell r="Y255" t="str">
            <v>P-ML-I00-006</v>
          </cell>
          <cell r="Z255">
            <v>394138.42000000004</v>
          </cell>
        </row>
        <row r="256">
          <cell r="A256" t="str">
            <v>P-SN-A00-004</v>
          </cell>
          <cell r="B256">
            <v>4.1738083799999997</v>
          </cell>
          <cell r="D256" t="str">
            <v>P-ML-AA0-019</v>
          </cell>
          <cell r="E256">
            <v>7268726.0299999993</v>
          </cell>
          <cell r="G256" t="str">
            <v>P-MA-K00-013</v>
          </cell>
          <cell r="H256">
            <v>141899322.43000001</v>
          </cell>
          <cell r="J256" t="str">
            <v>P-MG-AA0-039</v>
          </cell>
          <cell r="K256">
            <v>244122.26</v>
          </cell>
          <cell r="M256" t="str">
            <v>P-MA-KA0-002</v>
          </cell>
          <cell r="N256">
            <v>156351.54999999999</v>
          </cell>
          <cell r="P256" t="str">
            <v>P-MA-E00-009</v>
          </cell>
          <cell r="Q256">
            <v>8.1877727699999987</v>
          </cell>
          <cell r="S256" t="str">
            <v>P-MA-FA0-003</v>
          </cell>
          <cell r="T256">
            <v>2.4585646799999998</v>
          </cell>
          <cell r="V256" t="str">
            <v>P-LY-AA0-001</v>
          </cell>
          <cell r="W256">
            <v>200000</v>
          </cell>
          <cell r="Y256" t="str">
            <v>P-ML-IAZ-001</v>
          </cell>
          <cell r="Z256">
            <v>391487.75000000006</v>
          </cell>
        </row>
        <row r="257">
          <cell r="A257" t="str">
            <v>P-SN-A00-005</v>
          </cell>
          <cell r="B257">
            <v>0.37343453000000004</v>
          </cell>
          <cell r="D257" t="str">
            <v>P-ML-AA0-022</v>
          </cell>
          <cell r="E257">
            <v>5931481.1699999999</v>
          </cell>
          <cell r="G257" t="str">
            <v>P-MA-KA0-002</v>
          </cell>
          <cell r="H257">
            <v>5051.49</v>
          </cell>
          <cell r="J257" t="str">
            <v>P-MG-AA0-040</v>
          </cell>
          <cell r="K257">
            <v>550807.81000000006</v>
          </cell>
          <cell r="M257" t="str">
            <v>P-MA-KA0-003</v>
          </cell>
          <cell r="N257">
            <v>458142.32000000007</v>
          </cell>
          <cell r="P257" t="str">
            <v>P-MA-E00-010</v>
          </cell>
          <cell r="Q257">
            <v>9.2443236500000019</v>
          </cell>
          <cell r="S257" t="str">
            <v>P-MA-FA0-005</v>
          </cell>
          <cell r="T257">
            <v>5.0334381000000006</v>
          </cell>
          <cell r="V257" t="str">
            <v>P-MA-AA0-011</v>
          </cell>
          <cell r="W257">
            <v>22484383.379999999</v>
          </cell>
          <cell r="Y257" t="str">
            <v>P-ML-K00-026</v>
          </cell>
          <cell r="Z257">
            <v>64355.95</v>
          </cell>
        </row>
        <row r="258">
          <cell r="A258" t="str">
            <v>P-SN-AAC-003</v>
          </cell>
          <cell r="B258">
            <v>0.55047537999999996</v>
          </cell>
          <cell r="D258" t="str">
            <v>P-ML-AA0-024</v>
          </cell>
          <cell r="E258">
            <v>5597239.7899999982</v>
          </cell>
          <cell r="G258" t="str">
            <v>P-MA-KA0-003</v>
          </cell>
          <cell r="H258">
            <v>61465.570000000007</v>
          </cell>
          <cell r="J258" t="str">
            <v>P-MG-AAB-003</v>
          </cell>
          <cell r="K258">
            <v>9114230.139999995</v>
          </cell>
          <cell r="M258" t="str">
            <v>P-MA-KD0-003</v>
          </cell>
          <cell r="N258">
            <v>175436.85</v>
          </cell>
          <cell r="P258" t="str">
            <v>P-MA-E00-011</v>
          </cell>
          <cell r="Q258">
            <v>5.6558662599999998</v>
          </cell>
          <cell r="S258" t="str">
            <v>P-MA-FA0-006</v>
          </cell>
          <cell r="T258">
            <v>45.704356919999995</v>
          </cell>
          <cell r="V258" t="str">
            <v>P-MA-AA0-023</v>
          </cell>
          <cell r="W258">
            <v>156982156.09999999</v>
          </cell>
          <cell r="Y258" t="str">
            <v>P-ML-KF0-001</v>
          </cell>
          <cell r="Z258">
            <v>145207.6</v>
          </cell>
        </row>
        <row r="259">
          <cell r="A259" t="str">
            <v>P-SN-DB0-020</v>
          </cell>
          <cell r="B259">
            <v>3.0664151499999996</v>
          </cell>
          <cell r="D259" t="str">
            <v>P-ML-AAE-004</v>
          </cell>
          <cell r="E259">
            <v>879650.97000000032</v>
          </cell>
          <cell r="G259" t="str">
            <v>P-MA-KD0-003</v>
          </cell>
          <cell r="H259">
            <v>10000</v>
          </cell>
          <cell r="J259" t="str">
            <v>P-MG-AAB-004</v>
          </cell>
          <cell r="K259">
            <v>5354550.6599999992</v>
          </cell>
          <cell r="M259" t="str">
            <v>P-MG-A00-006</v>
          </cell>
          <cell r="N259">
            <v>449437.74</v>
          </cell>
          <cell r="P259" t="str">
            <v>P-MA-FA0-003</v>
          </cell>
          <cell r="Q259">
            <v>1.3074177500000002</v>
          </cell>
          <cell r="S259" t="str">
            <v>P-MA-FA0-008</v>
          </cell>
          <cell r="T259">
            <v>1.5654269700000001</v>
          </cell>
          <cell r="V259" t="str">
            <v>P-MA-AAC-016</v>
          </cell>
          <cell r="W259">
            <v>11511282.01</v>
          </cell>
          <cell r="Y259" t="str">
            <v>P-MR-AAC-011</v>
          </cell>
          <cell r="Z259">
            <v>889586.96</v>
          </cell>
        </row>
        <row r="260">
          <cell r="A260" t="str">
            <v>P-SN-E00-004</v>
          </cell>
          <cell r="B260">
            <v>3.5086667399999993</v>
          </cell>
          <cell r="D260" t="str">
            <v>P-ML-E00-008</v>
          </cell>
          <cell r="E260">
            <v>2858838.07</v>
          </cell>
          <cell r="G260" t="str">
            <v>P-MG-AA0-027</v>
          </cell>
          <cell r="H260">
            <v>759483.28000000014</v>
          </cell>
          <cell r="J260" t="str">
            <v>P-MG-CZ0-002</v>
          </cell>
          <cell r="K260">
            <v>155010.74</v>
          </cell>
          <cell r="M260" t="str">
            <v>P-MG-AA0-027</v>
          </cell>
          <cell r="N260">
            <v>5803870.3999999994</v>
          </cell>
          <cell r="P260" t="str">
            <v>P-MA-FA0-005</v>
          </cell>
          <cell r="Q260">
            <v>6.85754178</v>
          </cell>
          <cell r="S260" t="str">
            <v>P-MA-FAC-014</v>
          </cell>
          <cell r="T260">
            <v>1.83579683</v>
          </cell>
          <cell r="V260" t="str">
            <v>P-MA-B00-002</v>
          </cell>
          <cell r="W260">
            <v>39686634.340000004</v>
          </cell>
          <cell r="Y260" t="str">
            <v>P-MR-EAZ-007</v>
          </cell>
          <cell r="Z260">
            <v>33712.19</v>
          </cell>
        </row>
        <row r="261">
          <cell r="A261" t="str">
            <v>P-SN-E00-007</v>
          </cell>
          <cell r="B261">
            <v>0.38958237000000001</v>
          </cell>
          <cell r="D261" t="str">
            <v>P-ML-EA0-004</v>
          </cell>
          <cell r="E261">
            <v>3833141.7</v>
          </cell>
          <cell r="G261" t="str">
            <v>P-MG-AA0-029</v>
          </cell>
          <cell r="H261">
            <v>159965.27000000002</v>
          </cell>
          <cell r="J261" t="str">
            <v>P-MG-DB0-015</v>
          </cell>
          <cell r="K261">
            <v>1328645.04</v>
          </cell>
          <cell r="M261" t="str">
            <v>P-MG-AA0-029</v>
          </cell>
          <cell r="N261">
            <v>49201.64</v>
          </cell>
          <cell r="P261" t="str">
            <v>P-MA-FA0-006</v>
          </cell>
          <cell r="Q261">
            <v>28.074753640000001</v>
          </cell>
          <cell r="S261" t="str">
            <v>P-MA-HZ0-009</v>
          </cell>
          <cell r="T261">
            <v>0.12192125999999999</v>
          </cell>
          <cell r="V261" t="str">
            <v>P-MA-BB0-003</v>
          </cell>
          <cell r="W261">
            <v>13172095.870000001</v>
          </cell>
          <cell r="Y261" t="str">
            <v>P-MR-EAZ-010</v>
          </cell>
          <cell r="Z261">
            <v>113859.41</v>
          </cell>
        </row>
        <row r="262">
          <cell r="A262" t="str">
            <v>P-SN-F00-004</v>
          </cell>
          <cell r="B262">
            <v>29.84815463</v>
          </cell>
          <cell r="D262" t="str">
            <v>P-ML-FZ0-003</v>
          </cell>
          <cell r="E262">
            <v>57258.42</v>
          </cell>
          <cell r="G262" t="str">
            <v>P-MG-AA0-040</v>
          </cell>
          <cell r="H262">
            <v>89818.95</v>
          </cell>
          <cell r="J262" t="str">
            <v>P-MG-EB0-001</v>
          </cell>
          <cell r="K262">
            <v>359262.06</v>
          </cell>
          <cell r="M262" t="str">
            <v>P-MG-AA0-039</v>
          </cell>
          <cell r="N262">
            <v>2112650.06</v>
          </cell>
          <cell r="P262" t="str">
            <v>P-MA-FAC-014</v>
          </cell>
          <cell r="Q262">
            <v>1.09159224</v>
          </cell>
          <cell r="S262" t="str">
            <v>P-MA-I00-006</v>
          </cell>
          <cell r="T262">
            <v>10.395344</v>
          </cell>
          <cell r="V262" t="str">
            <v>P-MA-DA0-006</v>
          </cell>
          <cell r="W262">
            <v>6786458.0399999991</v>
          </cell>
          <cell r="Y262" t="str">
            <v>P-MR-EAZ-012</v>
          </cell>
          <cell r="Z262">
            <v>37600.67</v>
          </cell>
        </row>
        <row r="263">
          <cell r="A263" t="str">
            <v>P-SN-FA0-002</v>
          </cell>
          <cell r="B263">
            <v>1.6527896399999999</v>
          </cell>
          <cell r="D263" t="str">
            <v>P-ML-K00-021</v>
          </cell>
          <cell r="E263">
            <v>3435476.6600000011</v>
          </cell>
          <cell r="G263" t="str">
            <v>P-MG-AAB-003</v>
          </cell>
          <cell r="H263">
            <v>4841814.34</v>
          </cell>
          <cell r="J263" t="str">
            <v>P-MG-FA0-016</v>
          </cell>
          <cell r="K263">
            <v>5830.06</v>
          </cell>
          <cell r="M263" t="str">
            <v>P-MG-AA0-040</v>
          </cell>
          <cell r="N263">
            <v>340609.42000000004</v>
          </cell>
          <cell r="P263" t="str">
            <v>P-MA-I00-006</v>
          </cell>
          <cell r="Q263">
            <v>9.8647975500000005</v>
          </cell>
          <cell r="S263" t="str">
            <v>P-MA-I00-016</v>
          </cell>
          <cell r="T263">
            <v>24.5424261</v>
          </cell>
          <cell r="V263" t="str">
            <v>P-MA-DC0-005</v>
          </cell>
          <cell r="W263">
            <v>1036363.58</v>
          </cell>
          <cell r="Y263" t="str">
            <v>P-MR-HZ0-004</v>
          </cell>
          <cell r="Z263">
            <v>155322.45000000001</v>
          </cell>
        </row>
        <row r="264">
          <cell r="A264" t="str">
            <v>P-SN-IAD-001</v>
          </cell>
          <cell r="B264">
            <v>9.5491969999999995E-2</v>
          </cell>
          <cell r="D264" t="str">
            <v>P-MR-AAC-009</v>
          </cell>
          <cell r="E264">
            <v>182547.63</v>
          </cell>
          <cell r="G264" t="str">
            <v>P-MG-AAB-004</v>
          </cell>
          <cell r="H264">
            <v>5637454.5099999979</v>
          </cell>
          <cell r="J264" t="str">
            <v>P-MG-K00-008</v>
          </cell>
          <cell r="K264">
            <v>1227070.23</v>
          </cell>
          <cell r="M264" t="str">
            <v>P-MG-AAB-003</v>
          </cell>
          <cell r="N264">
            <v>6472669.1600000011</v>
          </cell>
          <cell r="P264" t="str">
            <v>P-MA-I00-010</v>
          </cell>
          <cell r="Q264">
            <v>36.837467310000001</v>
          </cell>
          <cell r="S264" t="str">
            <v>P-MA-IAD-002</v>
          </cell>
          <cell r="T264">
            <v>6.6599320000000004E-2</v>
          </cell>
          <cell r="V264" t="str">
            <v>P-MA-DD0-004</v>
          </cell>
          <cell r="W264">
            <v>22855019.579999991</v>
          </cell>
          <cell r="Y264" t="str">
            <v>P-MR-I00-001</v>
          </cell>
          <cell r="Z264">
            <v>280285.74</v>
          </cell>
        </row>
        <row r="265">
          <cell r="A265" t="str">
            <v>P-SN-IAZ-001</v>
          </cell>
          <cell r="B265">
            <v>1.6714716800000005</v>
          </cell>
          <cell r="D265" t="str">
            <v>P-MR-BAA-003</v>
          </cell>
          <cell r="E265">
            <v>84010.75</v>
          </cell>
          <cell r="G265" t="str">
            <v>P-MG-CZ0-002</v>
          </cell>
          <cell r="H265">
            <v>89622.7</v>
          </cell>
          <cell r="J265" t="str">
            <v>P-MG-K00-009</v>
          </cell>
          <cell r="K265">
            <v>935561.23</v>
          </cell>
          <cell r="M265" t="str">
            <v>P-MG-AAB-004</v>
          </cell>
          <cell r="N265">
            <v>5031245.45</v>
          </cell>
          <cell r="P265" t="str">
            <v>P-MA-K00-012</v>
          </cell>
          <cell r="Q265">
            <v>0.18435395999999998</v>
          </cell>
          <cell r="S265" t="str">
            <v>P-MA-K00-016</v>
          </cell>
          <cell r="T265">
            <v>1.6296159999999997E-2</v>
          </cell>
          <cell r="V265" t="str">
            <v>P-MA-DD0-008</v>
          </cell>
          <cell r="W265">
            <v>113265.14</v>
          </cell>
          <cell r="Y265" t="str">
            <v>P-MR-I00-003</v>
          </cell>
          <cell r="Z265">
            <v>287404.47000000003</v>
          </cell>
        </row>
        <row r="266">
          <cell r="A266" t="str">
            <v>P-SN-KA0-008</v>
          </cell>
          <cell r="B266">
            <v>0.48913046999999998</v>
          </cell>
          <cell r="D266" t="str">
            <v>P-MR-EAZ-007</v>
          </cell>
          <cell r="E266">
            <v>1638997.5699999996</v>
          </cell>
          <cell r="G266" t="str">
            <v>P-MG-DB0-015</v>
          </cell>
          <cell r="H266">
            <v>8580079.4299999997</v>
          </cell>
          <cell r="J266" t="str">
            <v>P-MG-KA0-011</v>
          </cell>
          <cell r="K266">
            <v>10000000</v>
          </cell>
          <cell r="M266" t="str">
            <v>P-MG-C00-004</v>
          </cell>
          <cell r="N266">
            <v>144760.33000000002</v>
          </cell>
          <cell r="P266" t="str">
            <v>P-MA-K00-016</v>
          </cell>
          <cell r="Q266">
            <v>3.3279199999999998E-3</v>
          </cell>
          <cell r="S266" t="str">
            <v>P-MA-K00-026</v>
          </cell>
          <cell r="T266">
            <v>0.13103315000000001</v>
          </cell>
          <cell r="V266" t="str">
            <v>P-MA-E00-009</v>
          </cell>
          <cell r="W266">
            <v>3832327.0599999996</v>
          </cell>
          <cell r="Y266" t="str">
            <v>P-MR-KF0-003</v>
          </cell>
          <cell r="Z266">
            <v>149466.99000000002</v>
          </cell>
        </row>
        <row r="267">
          <cell r="A267" t="str">
            <v>P-SN-KE0-001</v>
          </cell>
          <cell r="B267">
            <v>8.5498670400000023</v>
          </cell>
          <cell r="D267" t="str">
            <v>P-MR-EAZ-009</v>
          </cell>
          <cell r="E267">
            <v>295110.56999999995</v>
          </cell>
          <cell r="G267" t="str">
            <v>P-MG-EB0-001</v>
          </cell>
          <cell r="H267">
            <v>26091.9</v>
          </cell>
          <cell r="J267" t="str">
            <v>P-ML-AA0-019</v>
          </cell>
          <cell r="K267">
            <v>8361929.2200000025</v>
          </cell>
          <cell r="M267" t="str">
            <v>P-MG-CZ0-002</v>
          </cell>
          <cell r="N267">
            <v>704342.33000000019</v>
          </cell>
          <cell r="P267" t="str">
            <v>P-MA-K00-021</v>
          </cell>
          <cell r="Q267">
            <v>215.77970852999999</v>
          </cell>
          <cell r="S267" t="str">
            <v>P-MA-KA0-002</v>
          </cell>
          <cell r="T267">
            <v>0.14575208000000001</v>
          </cell>
          <cell r="V267" t="str">
            <v>P-MA-E00-010</v>
          </cell>
          <cell r="W267">
            <v>2812217.2399999998</v>
          </cell>
          <cell r="Y267" t="str">
            <v>P-MU-A00-001</v>
          </cell>
          <cell r="Z267">
            <v>8975.92</v>
          </cell>
        </row>
        <row r="268">
          <cell r="A268" t="str">
            <v>P-SO-KF0-001</v>
          </cell>
          <cell r="B268">
            <v>0.59807957999999994</v>
          </cell>
          <cell r="D268" t="str">
            <v>P-MR-HA0-001</v>
          </cell>
          <cell r="E268">
            <v>2582720.86</v>
          </cell>
          <cell r="G268" t="str">
            <v>P-MG-F00-002</v>
          </cell>
          <cell r="H268">
            <v>13770000</v>
          </cell>
          <cell r="J268" t="str">
            <v>P-ML-AA0-022</v>
          </cell>
          <cell r="K268">
            <v>1357525.1199999999</v>
          </cell>
          <cell r="M268" t="str">
            <v>P-MG-DB0-015</v>
          </cell>
          <cell r="N268">
            <v>1984360.55</v>
          </cell>
          <cell r="P268" t="str">
            <v>P-MA-KA0-002</v>
          </cell>
          <cell r="Q268">
            <v>3.0890209999999998E-2</v>
          </cell>
          <cell r="S268" t="str">
            <v>P-MA-KD0-003</v>
          </cell>
          <cell r="T268">
            <v>0.15812602000000001</v>
          </cell>
          <cell r="V268" t="str">
            <v>P-MA-E00-011</v>
          </cell>
          <cell r="W268">
            <v>36335452.280000001</v>
          </cell>
          <cell r="Y268" t="str">
            <v>P-MU-HAB-008</v>
          </cell>
          <cell r="Z268">
            <v>109236828.42</v>
          </cell>
        </row>
        <row r="269">
          <cell r="A269" t="str">
            <v>P-SS-FA0-002</v>
          </cell>
          <cell r="B269">
            <v>0.28292602</v>
          </cell>
          <cell r="D269" t="str">
            <v>P-MR-IAZ-002</v>
          </cell>
          <cell r="E269">
            <v>330561.91999999998</v>
          </cell>
          <cell r="G269" t="str">
            <v>P-MG-K00-008</v>
          </cell>
          <cell r="H269">
            <v>1016352.79</v>
          </cell>
          <cell r="J269" t="str">
            <v>P-ML-AA0-024</v>
          </cell>
          <cell r="K269">
            <v>2434716.8699999996</v>
          </cell>
          <cell r="M269" t="str">
            <v>P-MG-EB0-001</v>
          </cell>
          <cell r="N269">
            <v>388216.59</v>
          </cell>
          <cell r="P269" t="str">
            <v>P-MA-KA0-003</v>
          </cell>
          <cell r="Q269">
            <v>5.1011090000000002E-2</v>
          </cell>
          <cell r="S269" t="str">
            <v>P-MG-A00-006</v>
          </cell>
          <cell r="T269">
            <v>0.11851680000000001</v>
          </cell>
          <cell r="V269" t="str">
            <v>P-MA-E00-013</v>
          </cell>
          <cell r="W269">
            <v>1247575.92</v>
          </cell>
          <cell r="Y269" t="str">
            <v>P-MU-K00-009</v>
          </cell>
          <cell r="Z269">
            <v>186766474.66999999</v>
          </cell>
        </row>
        <row r="270">
          <cell r="A270" t="str">
            <v>P-ST-AA0-004</v>
          </cell>
          <cell r="B270">
            <v>0.99236353999999982</v>
          </cell>
          <cell r="D270" t="str">
            <v>P-MR-K00-014</v>
          </cell>
          <cell r="E270">
            <v>190370.42999999996</v>
          </cell>
          <cell r="G270" t="str">
            <v>P-MG-K00-009</v>
          </cell>
          <cell r="H270">
            <v>158414.94</v>
          </cell>
          <cell r="J270" t="str">
            <v>P-ML-AA0-025</v>
          </cell>
          <cell r="K270">
            <v>51876.55</v>
          </cell>
          <cell r="M270" t="str">
            <v>P-MG-FA0-016</v>
          </cell>
          <cell r="N270">
            <v>323755.32999999996</v>
          </cell>
          <cell r="P270" t="str">
            <v>P-MA-KD0-003</v>
          </cell>
          <cell r="Q270">
            <v>5.7337019999999995E-2</v>
          </cell>
          <cell r="S270" t="str">
            <v>P-MG-AA0-027</v>
          </cell>
          <cell r="T270">
            <v>4.6574223400000001</v>
          </cell>
          <cell r="V270" t="str">
            <v>P-MA-FA0-003</v>
          </cell>
          <cell r="W270">
            <v>409641.12</v>
          </cell>
          <cell r="Y270" t="str">
            <v>P-MU-KZ0-001</v>
          </cell>
          <cell r="Z270">
            <v>30024.210000000003</v>
          </cell>
        </row>
        <row r="271">
          <cell r="A271" t="str">
            <v>P-ST-K00-009</v>
          </cell>
          <cell r="B271">
            <v>0.18025225</v>
          </cell>
          <cell r="D271" t="str">
            <v>P-MR-KF0-001</v>
          </cell>
          <cell r="E271">
            <v>198012.84999999998</v>
          </cell>
          <cell r="G271" t="str">
            <v>P-MG-K00-011</v>
          </cell>
          <cell r="H271">
            <v>10000000</v>
          </cell>
          <cell r="J271" t="str">
            <v>P-ML-E00-008</v>
          </cell>
          <cell r="K271">
            <v>6388593.8299999991</v>
          </cell>
          <cell r="M271" t="str">
            <v>P-MG-HZ0-001</v>
          </cell>
          <cell r="N271">
            <v>422735.83999999997</v>
          </cell>
          <cell r="P271" t="str">
            <v>P-MG-A00-006</v>
          </cell>
          <cell r="Q271">
            <v>0.19964187</v>
          </cell>
          <cell r="S271" t="str">
            <v>P-MG-AA0-038</v>
          </cell>
          <cell r="T271">
            <v>0.23072857999999999</v>
          </cell>
          <cell r="V271" t="str">
            <v>P-MA-FA0-005</v>
          </cell>
          <cell r="W271">
            <v>4939024.3099999987</v>
          </cell>
          <cell r="Y271" t="str">
            <v>P-MW-AA0-024</v>
          </cell>
          <cell r="Z271">
            <v>6021732.2600000007</v>
          </cell>
        </row>
        <row r="272">
          <cell r="A272" t="str">
            <v>P-SZ-E00-005</v>
          </cell>
          <cell r="B272">
            <v>0.49596773999999999</v>
          </cell>
          <cell r="D272" t="str">
            <v>P-MU-EAZ-001</v>
          </cell>
          <cell r="E272">
            <v>2780.35</v>
          </cell>
          <cell r="G272" t="str">
            <v>P-MG-KF0-002</v>
          </cell>
          <cell r="H272">
            <v>4094.5</v>
          </cell>
          <cell r="J272" t="str">
            <v>P-ML-EAZ-004</v>
          </cell>
          <cell r="K272">
            <v>116849.78</v>
          </cell>
          <cell r="M272" t="str">
            <v>P-MG-K00-008</v>
          </cell>
          <cell r="N272">
            <v>464218.4</v>
          </cell>
          <cell r="P272" t="str">
            <v>P-MG-AA0-027</v>
          </cell>
          <cell r="Q272">
            <v>2.1150473200000004</v>
          </cell>
          <cell r="S272" t="str">
            <v>P-MG-AA0-039</v>
          </cell>
          <cell r="T272">
            <v>0.74586529000000001</v>
          </cell>
          <cell r="V272" t="str">
            <v>P-MA-FA0-006</v>
          </cell>
          <cell r="W272">
            <v>35398785.890000001</v>
          </cell>
          <cell r="Y272" t="str">
            <v>P-MW-AA0-038</v>
          </cell>
          <cell r="Z272">
            <v>14434516.080000002</v>
          </cell>
        </row>
        <row r="273">
          <cell r="A273" t="str">
            <v>P-TD-AB0-002</v>
          </cell>
          <cell r="B273">
            <v>2.0382543600000003</v>
          </cell>
          <cell r="D273" t="str">
            <v>P-MU-FA0-002</v>
          </cell>
          <cell r="E273">
            <v>21223544.560000002</v>
          </cell>
          <cell r="G273" t="str">
            <v>P-ML-AA0-019</v>
          </cell>
          <cell r="H273">
            <v>9026933.5899999961</v>
          </cell>
          <cell r="J273" t="str">
            <v>P-ML-FA0-004</v>
          </cell>
          <cell r="K273">
            <v>129057.3</v>
          </cell>
          <cell r="M273" t="str">
            <v>P-MG-K00-009</v>
          </cell>
          <cell r="N273">
            <v>825923.22000000009</v>
          </cell>
          <cell r="P273" t="str">
            <v>P-MG-AA0-039</v>
          </cell>
          <cell r="Q273">
            <v>1.11905681</v>
          </cell>
          <cell r="S273" t="str">
            <v>P-MG-AAB-003</v>
          </cell>
          <cell r="T273">
            <v>2.4242892899999999</v>
          </cell>
          <cell r="V273" t="str">
            <v>P-MA-FA0-008</v>
          </cell>
          <cell r="W273">
            <v>19784096.73</v>
          </cell>
          <cell r="Y273" t="str">
            <v>P-MW-AAF-003</v>
          </cell>
          <cell r="Z273">
            <v>1376735.58</v>
          </cell>
        </row>
        <row r="274">
          <cell r="A274" t="str">
            <v>P-TD-C00-002</v>
          </cell>
          <cell r="B274">
            <v>2.9198911000000001</v>
          </cell>
          <cell r="D274" t="str">
            <v>P-MU-HAB-002</v>
          </cell>
          <cell r="E274">
            <v>36228733.729999997</v>
          </cell>
          <cell r="G274" t="str">
            <v>P-ML-AA0-022</v>
          </cell>
          <cell r="H274">
            <v>5157377.459999999</v>
          </cell>
          <cell r="J274" t="str">
            <v>P-ML-FZ0-003</v>
          </cell>
          <cell r="K274">
            <v>345877.22000000003</v>
          </cell>
          <cell r="M274" t="str">
            <v>P-MG-K00-014</v>
          </cell>
          <cell r="N274">
            <v>64881.01</v>
          </cell>
          <cell r="P274" t="str">
            <v>P-MG-AAB-003</v>
          </cell>
          <cell r="Q274">
            <v>9.9231193500000039</v>
          </cell>
          <cell r="S274" t="str">
            <v>P-MG-AAB-004</v>
          </cell>
          <cell r="T274">
            <v>1.1383653199999997</v>
          </cell>
          <cell r="V274" t="str">
            <v>P-MA-H00-020</v>
          </cell>
          <cell r="W274">
            <v>96654933.829999998</v>
          </cell>
          <cell r="Y274" t="str">
            <v>P-MW-AAF-004</v>
          </cell>
          <cell r="Z274">
            <v>109924.43</v>
          </cell>
        </row>
        <row r="275">
          <cell r="A275" t="str">
            <v>P-TD-DB0-008</v>
          </cell>
          <cell r="B275">
            <v>0.96695017999999999</v>
          </cell>
          <cell r="D275" t="str">
            <v>P-MW-AA0-026</v>
          </cell>
          <cell r="E275">
            <v>7618594.8900000006</v>
          </cell>
          <cell r="G275" t="str">
            <v>P-ML-AA0-024</v>
          </cell>
          <cell r="H275">
            <v>5126667.38</v>
          </cell>
          <cell r="J275" t="str">
            <v>P-ML-IAZ-001</v>
          </cell>
          <cell r="K275">
            <v>60743.21</v>
          </cell>
          <cell r="M275" t="str">
            <v>P-MG-K00-015</v>
          </cell>
          <cell r="N275">
            <v>60495.5</v>
          </cell>
          <cell r="P275" t="str">
            <v>P-MG-AAB-004</v>
          </cell>
          <cell r="Q275">
            <v>2.0811715</v>
          </cell>
          <cell r="S275" t="str">
            <v>P-MG-C00-004</v>
          </cell>
          <cell r="T275">
            <v>0.15097482000000001</v>
          </cell>
          <cell r="V275" t="str">
            <v>P-MA-I00-006</v>
          </cell>
          <cell r="W275">
            <v>2406114.36</v>
          </cell>
          <cell r="Y275" t="str">
            <v>P-MW-AAZ-004</v>
          </cell>
          <cell r="Z275">
            <v>525921.21</v>
          </cell>
        </row>
        <row r="276">
          <cell r="A276" t="str">
            <v>P-TD-E00-003</v>
          </cell>
          <cell r="B276">
            <v>3.2522973700000009</v>
          </cell>
          <cell r="D276" t="str">
            <v>P-MW-AA0-028</v>
          </cell>
          <cell r="E276">
            <v>30688.68</v>
          </cell>
          <cell r="G276" t="str">
            <v>P-ML-AAE-004</v>
          </cell>
          <cell r="H276">
            <v>255350.95999999996</v>
          </cell>
          <cell r="J276" t="str">
            <v>P-ML-K00-021</v>
          </cell>
          <cell r="K276">
            <v>2230892.2400000002</v>
          </cell>
          <cell r="M276" t="str">
            <v>P-ML-AA0-019</v>
          </cell>
          <cell r="N276">
            <v>3305424.4599999995</v>
          </cell>
          <cell r="P276" t="str">
            <v>P-MG-C00-004</v>
          </cell>
          <cell r="Q276">
            <v>0.11854058000000001</v>
          </cell>
          <cell r="S276" t="str">
            <v>P-MG-DB0-015</v>
          </cell>
          <cell r="T276">
            <v>1.75402E-3</v>
          </cell>
          <cell r="V276" t="str">
            <v>P-MA-I00-010</v>
          </cell>
          <cell r="W276">
            <v>8335346.9100000001</v>
          </cell>
          <cell r="Y276" t="str">
            <v>P-MW-E00-009</v>
          </cell>
          <cell r="Z276">
            <v>58554.349999999984</v>
          </cell>
        </row>
        <row r="277">
          <cell r="A277" t="str">
            <v>P-TD-KA0-005</v>
          </cell>
          <cell r="B277">
            <v>3.3650000000000002</v>
          </cell>
          <cell r="D277" t="str">
            <v>P-MW-AAA-004</v>
          </cell>
          <cell r="E277">
            <v>6804888.7300000004</v>
          </cell>
          <cell r="G277" t="str">
            <v>P-ML-AAG-003</v>
          </cell>
          <cell r="H277">
            <v>12447625.68</v>
          </cell>
          <cell r="J277" t="str">
            <v>P-ML-KA0-005</v>
          </cell>
          <cell r="K277">
            <v>383219.56999999995</v>
          </cell>
          <cell r="M277" t="str">
            <v>P-ML-AA0-022</v>
          </cell>
          <cell r="N277">
            <v>4343655.63</v>
          </cell>
          <cell r="P277" t="str">
            <v>P-MG-EB0-001</v>
          </cell>
          <cell r="Q277">
            <v>0.17334363</v>
          </cell>
          <cell r="S277" t="str">
            <v>P-MG-EB0-001</v>
          </cell>
          <cell r="T277">
            <v>0.26172519</v>
          </cell>
          <cell r="V277" t="str">
            <v>P-MA-I00-012</v>
          </cell>
          <cell r="W277">
            <v>68630389.849999994</v>
          </cell>
          <cell r="Y277" t="str">
            <v>P-MW-E00-011</v>
          </cell>
          <cell r="Z277">
            <v>1219242.1200000001</v>
          </cell>
        </row>
        <row r="278">
          <cell r="A278" t="str">
            <v>P-TD-KF0-010</v>
          </cell>
          <cell r="B278">
            <v>0.1661733</v>
          </cell>
          <cell r="D278" t="str">
            <v>P-MW-AAC-008</v>
          </cell>
          <cell r="E278">
            <v>577738.38</v>
          </cell>
          <cell r="G278" t="str">
            <v>P-ML-E00-008</v>
          </cell>
          <cell r="H278">
            <v>10122700.850000001</v>
          </cell>
          <cell r="J278" t="str">
            <v>P-ML-KA0-007</v>
          </cell>
          <cell r="K278">
            <v>9000000</v>
          </cell>
          <cell r="M278" t="str">
            <v>P-ML-AA0-024</v>
          </cell>
          <cell r="N278">
            <v>4366661.43</v>
          </cell>
          <cell r="P278" t="str">
            <v>P-MG-FA0-016</v>
          </cell>
          <cell r="Q278">
            <v>0.54068517999999999</v>
          </cell>
          <cell r="S278" t="str">
            <v>P-MG-FA0-016</v>
          </cell>
          <cell r="T278">
            <v>2.6768460000000001E-2</v>
          </cell>
          <cell r="V278" t="str">
            <v>P-MA-I00-016</v>
          </cell>
          <cell r="W278">
            <v>17180292.93</v>
          </cell>
          <cell r="Y278" t="str">
            <v>P-MW-KF0-005</v>
          </cell>
          <cell r="Z278">
            <v>342595.70999999996</v>
          </cell>
        </row>
        <row r="279">
          <cell r="A279" t="str">
            <v>P-TG-DD0-001</v>
          </cell>
          <cell r="B279">
            <v>3.0612244899999999</v>
          </cell>
          <cell r="D279" t="str">
            <v>P-MW-C00-001</v>
          </cell>
          <cell r="E279">
            <v>183163.46000000002</v>
          </cell>
          <cell r="G279" t="str">
            <v>P-ML-FZ0-003</v>
          </cell>
          <cell r="H279">
            <v>57566.62</v>
          </cell>
          <cell r="J279" t="str">
            <v>P-ML-KF0-001</v>
          </cell>
          <cell r="K279">
            <v>87549.68</v>
          </cell>
          <cell r="M279" t="str">
            <v>P-ML-AA0-025</v>
          </cell>
          <cell r="N279">
            <v>12006.59</v>
          </cell>
          <cell r="P279" t="str">
            <v>P-MG-HAZ-001</v>
          </cell>
          <cell r="Q279">
            <v>3.2162500000000004E-3</v>
          </cell>
          <cell r="S279" t="str">
            <v>P-MG-FA0-019</v>
          </cell>
          <cell r="T279">
            <v>1.30241527</v>
          </cell>
          <cell r="V279" t="str">
            <v>P-MA-K00-020</v>
          </cell>
          <cell r="W279">
            <v>15589.970000000001</v>
          </cell>
          <cell r="Y279" t="str">
            <v>P-MW-KF0-008</v>
          </cell>
          <cell r="Z279">
            <v>135178.19</v>
          </cell>
        </row>
        <row r="280">
          <cell r="A280" t="str">
            <v>P-TG-I00-004</v>
          </cell>
          <cell r="B280">
            <v>0.16233128999999996</v>
          </cell>
          <cell r="D280" t="str">
            <v>P-MW-DB0-011</v>
          </cell>
          <cell r="E280">
            <v>1620523.2300000002</v>
          </cell>
          <cell r="G280" t="str">
            <v>P-ML-K00-021</v>
          </cell>
          <cell r="H280">
            <v>3353948.09</v>
          </cell>
          <cell r="J280" t="str">
            <v>P-MR-AAC-009</v>
          </cell>
          <cell r="K280">
            <v>9037.6</v>
          </cell>
          <cell r="M280" t="str">
            <v>P-ML-E00-008</v>
          </cell>
          <cell r="N280">
            <v>4803585.5699999984</v>
          </cell>
          <cell r="P280" t="str">
            <v>P-MG-HZ0-001</v>
          </cell>
          <cell r="Q280">
            <v>0.21975296999999999</v>
          </cell>
          <cell r="S280" t="str">
            <v>P-MG-HAZ-001</v>
          </cell>
          <cell r="T280">
            <v>2.9747050000000004E-2</v>
          </cell>
          <cell r="V280" t="str">
            <v>P-MA-K00-026</v>
          </cell>
          <cell r="W280">
            <v>89957.529999999984</v>
          </cell>
          <cell r="Y280" t="str">
            <v>P-MZ-AA0-034</v>
          </cell>
          <cell r="Z280">
            <v>559349.25</v>
          </cell>
        </row>
        <row r="281">
          <cell r="A281" t="str">
            <v>P-TG-K00-008</v>
          </cell>
          <cell r="B281">
            <v>0.66048883000000003</v>
          </cell>
          <cell r="D281" t="str">
            <v>P-MW-DB0-012</v>
          </cell>
          <cell r="E281">
            <v>4619676.26</v>
          </cell>
          <cell r="G281" t="str">
            <v>P-ML-KA0-004</v>
          </cell>
          <cell r="H281">
            <v>23150600</v>
          </cell>
          <cell r="J281" t="str">
            <v>P-MR-EAZ-007</v>
          </cell>
          <cell r="K281">
            <v>1616527.6199999996</v>
          </cell>
          <cell r="M281" t="str">
            <v>P-ML-EAZ-004</v>
          </cell>
          <cell r="N281">
            <v>82773.94</v>
          </cell>
          <cell r="P281" t="str">
            <v>P-MG-K00-009</v>
          </cell>
          <cell r="Q281">
            <v>0.5793123400000002</v>
          </cell>
          <cell r="S281" t="str">
            <v>P-MG-HZ0-001</v>
          </cell>
          <cell r="T281">
            <v>5.5438270000000005E-2</v>
          </cell>
          <cell r="V281" t="str">
            <v>P-MA-KA0-002</v>
          </cell>
          <cell r="W281">
            <v>31140.880000000001</v>
          </cell>
          <cell r="Y281" t="str">
            <v>P-MZ-AA0-039</v>
          </cell>
          <cell r="Z281">
            <v>1171912.4800000002</v>
          </cell>
        </row>
        <row r="282">
          <cell r="A282" t="str">
            <v>P-TN-AA0-007</v>
          </cell>
          <cell r="B282">
            <v>2.1967463299999999</v>
          </cell>
          <cell r="D282" t="str">
            <v>P-MW-E00-006</v>
          </cell>
          <cell r="E282">
            <v>3777254.2999999984</v>
          </cell>
          <cell r="G282" t="str">
            <v>P-MR-AAC-009</v>
          </cell>
          <cell r="H282">
            <v>338473.78</v>
          </cell>
          <cell r="J282" t="str">
            <v>P-MR-EAZ-010</v>
          </cell>
          <cell r="K282">
            <v>15014.12</v>
          </cell>
          <cell r="M282" t="str">
            <v>P-ML-FA0-004</v>
          </cell>
          <cell r="N282">
            <v>572514.18999999994</v>
          </cell>
          <cell r="P282" t="str">
            <v>P-MG-K00-014</v>
          </cell>
          <cell r="Q282">
            <v>2.6211000000000002E-2</v>
          </cell>
          <cell r="S282" t="str">
            <v>P-MG-K00-009</v>
          </cell>
          <cell r="T282">
            <v>0.52071699999999999</v>
          </cell>
          <cell r="V282" t="str">
            <v>P-MG-AA0-027</v>
          </cell>
          <cell r="W282">
            <v>3470267.1799999997</v>
          </cell>
          <cell r="Y282" t="str">
            <v>P-MZ-AA0-043</v>
          </cell>
          <cell r="Z282">
            <v>184497.81</v>
          </cell>
        </row>
        <row r="283">
          <cell r="A283" t="str">
            <v>P-TN-AA0-011</v>
          </cell>
          <cell r="B283">
            <v>2.3653150200000002</v>
          </cell>
          <cell r="D283" t="str">
            <v>P-MW-E00-007</v>
          </cell>
          <cell r="E283">
            <v>122649.42000000001</v>
          </cell>
          <cell r="G283" t="str">
            <v>P-MR-BAA-003</v>
          </cell>
          <cell r="H283">
            <v>236407.27</v>
          </cell>
          <cell r="J283" t="str">
            <v>P-MR-HZ0-004</v>
          </cell>
          <cell r="K283">
            <v>71520.929999999993</v>
          </cell>
          <cell r="M283" t="str">
            <v>P-ML-FZ0-003</v>
          </cell>
          <cell r="N283">
            <v>170430.39</v>
          </cell>
          <cell r="P283" t="str">
            <v>P-MG-K00-015</v>
          </cell>
          <cell r="Q283">
            <v>8.9823799999999999E-3</v>
          </cell>
          <cell r="S283" t="str">
            <v>P-MG-K00-014</v>
          </cell>
          <cell r="T283">
            <v>0.14393081000000002</v>
          </cell>
          <cell r="V283" t="str">
            <v>P-MG-AA0-038</v>
          </cell>
          <cell r="W283">
            <v>81439.259999999995</v>
          </cell>
          <cell r="Y283" t="str">
            <v>P-MZ-AAG-008</v>
          </cell>
          <cell r="Z283">
            <v>3727593.9700000007</v>
          </cell>
        </row>
        <row r="284">
          <cell r="A284" t="str">
            <v>P-TN-AA0-013</v>
          </cell>
          <cell r="B284">
            <v>1.11920836</v>
          </cell>
          <cell r="D284" t="str">
            <v>P-MW-FA0-001</v>
          </cell>
          <cell r="E284">
            <v>1115211.9500000002</v>
          </cell>
          <cell r="G284" t="str">
            <v>P-MR-EAZ-007</v>
          </cell>
          <cell r="H284">
            <v>1773115.0100000005</v>
          </cell>
          <cell r="J284" t="str">
            <v>P-MR-I00-001</v>
          </cell>
          <cell r="K284">
            <v>217040.42</v>
          </cell>
          <cell r="M284" t="str">
            <v>P-ML-IAZ-001</v>
          </cell>
          <cell r="N284">
            <v>98454.26999999999</v>
          </cell>
          <cell r="P284" t="str">
            <v>P-MG-KA0-012</v>
          </cell>
          <cell r="Q284">
            <v>9.9700000000000006</v>
          </cell>
          <cell r="S284" t="str">
            <v>P-MG-K00-015</v>
          </cell>
          <cell r="T284">
            <v>8.4709789999999993E-2</v>
          </cell>
          <cell r="V284" t="str">
            <v>P-MG-AA0-039</v>
          </cell>
          <cell r="W284">
            <v>740777.96</v>
          </cell>
          <cell r="Y284" t="str">
            <v>P-MZ-AZ0-003</v>
          </cell>
          <cell r="Z284">
            <v>604436.20000000007</v>
          </cell>
        </row>
        <row r="285">
          <cell r="A285" t="str">
            <v>P-TN-AAC-009</v>
          </cell>
          <cell r="B285">
            <v>1.2421650799999999</v>
          </cell>
          <cell r="D285" t="str">
            <v>P-MW-IAD-001</v>
          </cell>
          <cell r="E285">
            <v>7014334.6099999975</v>
          </cell>
          <cell r="G285" t="str">
            <v>P-MR-EAZ-009</v>
          </cell>
          <cell r="H285">
            <v>362498.27</v>
          </cell>
          <cell r="J285" t="str">
            <v>P-MR-IAZ-002</v>
          </cell>
          <cell r="K285">
            <v>514865.16999999993</v>
          </cell>
          <cell r="M285" t="str">
            <v>P-ML-K00-021</v>
          </cell>
          <cell r="N285">
            <v>5245.21</v>
          </cell>
          <cell r="P285" t="str">
            <v>P-ML-AA0-019</v>
          </cell>
          <cell r="Q285">
            <v>2.1081545200000003</v>
          </cell>
          <cell r="S285" t="str">
            <v>P-MG-K00-018</v>
          </cell>
          <cell r="T285">
            <v>30</v>
          </cell>
          <cell r="V285" t="str">
            <v>P-MG-AA0-044</v>
          </cell>
          <cell r="W285">
            <v>4300532.4000000004</v>
          </cell>
          <cell r="Y285" t="str">
            <v>P-MZ-D00-007</v>
          </cell>
          <cell r="Z285">
            <v>1778232.38</v>
          </cell>
        </row>
        <row r="286">
          <cell r="A286" t="str">
            <v>P-TN-DB0-009</v>
          </cell>
          <cell r="B286">
            <v>24.146721240000002</v>
          </cell>
          <cell r="D286" t="str">
            <v>P-MW-IE0-002</v>
          </cell>
          <cell r="E286">
            <v>1144638.4300000002</v>
          </cell>
          <cell r="G286" t="str">
            <v>P-MR-EAZ-010</v>
          </cell>
          <cell r="H286">
            <v>55242.67</v>
          </cell>
          <cell r="J286" t="str">
            <v>P-MR-K00-014</v>
          </cell>
          <cell r="K286">
            <v>408778.20000000007</v>
          </cell>
          <cell r="M286" t="str">
            <v>P-ML-KA0-005</v>
          </cell>
          <cell r="N286">
            <v>209379.3</v>
          </cell>
          <cell r="P286" t="str">
            <v>P-ML-AA0-022</v>
          </cell>
          <cell r="Q286">
            <v>1.62381895</v>
          </cell>
          <cell r="S286" t="str">
            <v>P-ML-E00-008</v>
          </cell>
          <cell r="T286">
            <v>3.2596936099999998</v>
          </cell>
          <cell r="V286" t="str">
            <v>P-MG-AAB-003</v>
          </cell>
          <cell r="W286">
            <v>3525168.0500000003</v>
          </cell>
          <cell r="Y286" t="str">
            <v>P-MZ-DB0-012</v>
          </cell>
          <cell r="Z286">
            <v>2456864.1800000002</v>
          </cell>
        </row>
        <row r="287">
          <cell r="A287" t="str">
            <v>P-TN-DB0-010</v>
          </cell>
          <cell r="B287">
            <v>23.494032520000001</v>
          </cell>
          <cell r="D287" t="str">
            <v>P-MW-IE0-003</v>
          </cell>
          <cell r="E287">
            <v>334358.42</v>
          </cell>
          <cell r="G287" t="str">
            <v>P-MR-HA0-001</v>
          </cell>
          <cell r="H287">
            <v>2580626.13</v>
          </cell>
          <cell r="J287" t="str">
            <v>P-MR-K00-017</v>
          </cell>
          <cell r="K287">
            <v>4000000</v>
          </cell>
          <cell r="M287" t="str">
            <v>P-ML-KF0-001</v>
          </cell>
          <cell r="N287">
            <v>183620.9</v>
          </cell>
          <cell r="P287" t="str">
            <v>P-ML-AA0-024</v>
          </cell>
          <cell r="Q287">
            <v>1.25451596</v>
          </cell>
          <cell r="S287" t="str">
            <v>P-ML-EAZ-004</v>
          </cell>
          <cell r="T287">
            <v>0.41240940999999998</v>
          </cell>
          <cell r="V287" t="str">
            <v>P-MG-AAB-004</v>
          </cell>
          <cell r="W287">
            <v>325770.3</v>
          </cell>
          <cell r="Y287" t="str">
            <v>P-MZ-EAZ-003</v>
          </cell>
          <cell r="Z287">
            <v>92636.89</v>
          </cell>
        </row>
        <row r="288">
          <cell r="A288" t="str">
            <v>P-TN-E00-005</v>
          </cell>
          <cell r="B288">
            <v>29.087618290000002</v>
          </cell>
          <cell r="D288" t="str">
            <v>P-MW-IE0-004</v>
          </cell>
          <cell r="E288">
            <v>2957248.6599999992</v>
          </cell>
          <cell r="G288" t="str">
            <v>P-MR-HAB-007</v>
          </cell>
          <cell r="H288">
            <v>7462296.75</v>
          </cell>
          <cell r="J288" t="str">
            <v>P-MR-KF0-001</v>
          </cell>
          <cell r="K288">
            <v>44145.919999999998</v>
          </cell>
          <cell r="M288" t="str">
            <v>P-MR-BAA-006</v>
          </cell>
          <cell r="N288">
            <v>7233430.0199999996</v>
          </cell>
          <cell r="P288" t="str">
            <v>P-ML-E00-008</v>
          </cell>
          <cell r="Q288">
            <v>6.9771235199999975</v>
          </cell>
          <cell r="S288" t="str">
            <v>P-ML-FA0-004</v>
          </cell>
          <cell r="T288">
            <v>0.51965801999999994</v>
          </cell>
          <cell r="V288" t="str">
            <v>P-MG-CZ0-002</v>
          </cell>
          <cell r="W288">
            <v>2100.2600000000002</v>
          </cell>
          <cell r="Y288" t="str">
            <v>P-MZ-FA0-021</v>
          </cell>
          <cell r="Z288">
            <v>4954653.67</v>
          </cell>
        </row>
        <row r="289">
          <cell r="A289" t="str">
            <v>P-TN-EBA-001</v>
          </cell>
          <cell r="B289">
            <v>2.8740983299999998</v>
          </cell>
          <cell r="D289" t="str">
            <v>P-MW-KF0-002</v>
          </cell>
          <cell r="E289">
            <v>1046713.8799999999</v>
          </cell>
          <cell r="G289" t="str">
            <v>P-MR-I00-001</v>
          </cell>
          <cell r="H289">
            <v>205681.77</v>
          </cell>
          <cell r="J289" t="str">
            <v>P-MU-DD0-001</v>
          </cell>
          <cell r="K289">
            <v>621141.42999999993</v>
          </cell>
          <cell r="M289" t="str">
            <v>P-MR-EAZ-007</v>
          </cell>
          <cell r="N289">
            <v>823892.4099999998</v>
          </cell>
          <cell r="P289" t="str">
            <v>P-ML-EAZ-004</v>
          </cell>
          <cell r="Q289">
            <v>7.4973600000000007E-3</v>
          </cell>
          <cell r="S289" t="str">
            <v>P-ML-I00-006</v>
          </cell>
          <cell r="T289">
            <v>0.24233178</v>
          </cell>
          <cell r="V289" t="str">
            <v>P-MG-EB0-001</v>
          </cell>
          <cell r="W289">
            <v>118930.44</v>
          </cell>
          <cell r="Y289" t="str">
            <v>P-MZ-I00-002</v>
          </cell>
          <cell r="Z289">
            <v>867655.62000000023</v>
          </cell>
        </row>
        <row r="290">
          <cell r="A290" t="str">
            <v>P-TN-FA0-002</v>
          </cell>
          <cell r="B290">
            <v>2.2537971800000003</v>
          </cell>
          <cell r="D290" t="str">
            <v>P-MW-KF0-003</v>
          </cell>
          <cell r="E290">
            <v>358278.39</v>
          </cell>
          <cell r="G290" t="str">
            <v>P-MR-IAZ-002</v>
          </cell>
          <cell r="H290">
            <v>92376.55</v>
          </cell>
          <cell r="J290" t="str">
            <v>P-MU-EAZ-001</v>
          </cell>
          <cell r="K290">
            <v>135861.45000000001</v>
          </cell>
          <cell r="M290" t="str">
            <v>P-MR-EAZ-010</v>
          </cell>
          <cell r="N290">
            <v>60506.700000000004</v>
          </cell>
          <cell r="P290" t="str">
            <v>P-ML-FA0-004</v>
          </cell>
          <cell r="Q290">
            <v>0.56907020000000008</v>
          </cell>
          <cell r="S290" t="str">
            <v>P-ML-K00-026</v>
          </cell>
          <cell r="T290">
            <v>1.7952550000000001E-2</v>
          </cell>
          <cell r="V290" t="str">
            <v>P-MG-F00-006</v>
          </cell>
          <cell r="W290">
            <v>366422.34</v>
          </cell>
          <cell r="Y290" t="str">
            <v>P-MZ-IZ0-003</v>
          </cell>
          <cell r="Z290">
            <v>53925.57</v>
          </cell>
        </row>
        <row r="291">
          <cell r="A291" t="str">
            <v>P-TN-FD0-006</v>
          </cell>
          <cell r="B291">
            <v>53.852229479999998</v>
          </cell>
          <cell r="D291" t="str">
            <v>P-MZ-AA0-026</v>
          </cell>
          <cell r="E291">
            <v>140623.1</v>
          </cell>
          <cell r="G291" t="str">
            <v>P-MR-K00-014</v>
          </cell>
          <cell r="H291">
            <v>502771.62000000011</v>
          </cell>
          <cell r="J291" t="str">
            <v>P-MU-FA0-002</v>
          </cell>
          <cell r="K291">
            <v>7180329.2300000004</v>
          </cell>
          <cell r="M291" t="str">
            <v>P-MR-HZ0-004</v>
          </cell>
          <cell r="N291">
            <v>10130.56</v>
          </cell>
          <cell r="P291" t="str">
            <v>P-ML-FZ0-003</v>
          </cell>
          <cell r="Q291">
            <v>0.41098141999999988</v>
          </cell>
          <cell r="S291" t="str">
            <v>P-ML-KA0-005</v>
          </cell>
          <cell r="T291">
            <v>0.14846057000000001</v>
          </cell>
          <cell r="V291" t="str">
            <v>P-MG-FA0-019</v>
          </cell>
          <cell r="W291">
            <v>985435.27</v>
          </cell>
          <cell r="Y291" t="str">
            <v>P-NA-AA0-005</v>
          </cell>
          <cell r="Z291">
            <v>4802744.34</v>
          </cell>
        </row>
        <row r="292">
          <cell r="A292" t="str">
            <v>P-TN-HAA-037</v>
          </cell>
          <cell r="B292">
            <v>2.1275862800000001</v>
          </cell>
          <cell r="D292" t="str">
            <v>P-MZ-AA0-030</v>
          </cell>
          <cell r="E292">
            <v>6991.21</v>
          </cell>
          <cell r="G292" t="str">
            <v>P-MR-K00-016</v>
          </cell>
          <cell r="H292">
            <v>6700640</v>
          </cell>
          <cell r="J292" t="str">
            <v>P-MU-HAB-002</v>
          </cell>
          <cell r="K292">
            <v>20667277.5</v>
          </cell>
          <cell r="M292" t="str">
            <v>P-MR-I00-001</v>
          </cell>
          <cell r="N292">
            <v>922862.01</v>
          </cell>
          <cell r="P292" t="str">
            <v>P-ML-K00-026</v>
          </cell>
          <cell r="Q292">
            <v>0.34872173000000001</v>
          </cell>
          <cell r="S292" t="str">
            <v>P-ML-KF0-001</v>
          </cell>
          <cell r="T292">
            <v>0.33402849000000001</v>
          </cell>
          <cell r="V292" t="str">
            <v>P-MG-H00-002</v>
          </cell>
          <cell r="W292">
            <v>218205.89</v>
          </cell>
          <cell r="Y292" t="str">
            <v>P-NA-AA0-009</v>
          </cell>
          <cell r="Z292">
            <v>51657.41</v>
          </cell>
        </row>
        <row r="293">
          <cell r="A293" t="str">
            <v>P-TN-IAC-002</v>
          </cell>
          <cell r="B293">
            <v>0.93230957999999997</v>
          </cell>
          <cell r="D293" t="str">
            <v>P-MZ-AAC-002</v>
          </cell>
          <cell r="E293">
            <v>2347155.66</v>
          </cell>
          <cell r="G293" t="str">
            <v>P-MR-KF0-001</v>
          </cell>
          <cell r="H293">
            <v>392959.73000000016</v>
          </cell>
          <cell r="J293" t="str">
            <v>P-MW-AA0-026</v>
          </cell>
          <cell r="K293">
            <v>3117741.6599999997</v>
          </cell>
          <cell r="M293" t="str">
            <v>P-MR-IAZ-002</v>
          </cell>
          <cell r="N293">
            <v>183265.87</v>
          </cell>
          <cell r="P293" t="str">
            <v>P-ML-KA0-008</v>
          </cell>
          <cell r="Q293">
            <v>12.44</v>
          </cell>
          <cell r="S293" t="str">
            <v>P-MR-A00-003</v>
          </cell>
          <cell r="T293">
            <v>1.1347597</v>
          </cell>
          <cell r="V293" t="str">
            <v>P-MG-HAZ-001</v>
          </cell>
          <cell r="W293">
            <v>194603.89000000007</v>
          </cell>
          <cell r="Y293" t="str">
            <v>P-NA-DZ0-001</v>
          </cell>
          <cell r="Z293">
            <v>10635182.630000001</v>
          </cell>
        </row>
        <row r="294">
          <cell r="A294" t="str">
            <v>P-TN-IZ0-008</v>
          </cell>
          <cell r="B294">
            <v>144.12853430000001</v>
          </cell>
          <cell r="D294" t="str">
            <v>P-MZ-AAC-005</v>
          </cell>
          <cell r="E294">
            <v>3900018.68</v>
          </cell>
          <cell r="G294" t="str">
            <v>P-MU-EAZ-001</v>
          </cell>
          <cell r="H294">
            <v>34828.17</v>
          </cell>
          <cell r="J294" t="str">
            <v>P-MW-AA0-028</v>
          </cell>
          <cell r="K294">
            <v>267426.53999999998</v>
          </cell>
          <cell r="M294" t="str">
            <v>P-MR-K00-014</v>
          </cell>
          <cell r="N294">
            <v>252813.56000000008</v>
          </cell>
          <cell r="P294" t="str">
            <v>P-ML-KA0-009</v>
          </cell>
          <cell r="Q294">
            <v>36</v>
          </cell>
          <cell r="S294" t="str">
            <v>P-MR-AAC-011</v>
          </cell>
          <cell r="T294">
            <v>1.1528693000000001</v>
          </cell>
          <cell r="V294" t="str">
            <v>P-MG-HZ0-001</v>
          </cell>
          <cell r="W294">
            <v>572620.15</v>
          </cell>
          <cell r="Y294" t="str">
            <v>P-NA-E00-005</v>
          </cell>
          <cell r="Z294">
            <v>1279082.6400000001</v>
          </cell>
        </row>
        <row r="295">
          <cell r="A295" t="str">
            <v>P-TZ-AA0-019</v>
          </cell>
          <cell r="B295">
            <v>7.6556892399999992</v>
          </cell>
          <cell r="D295" t="str">
            <v>P-MZ-AZ0-003</v>
          </cell>
          <cell r="E295">
            <v>7768485.8699999992</v>
          </cell>
          <cell r="G295" t="str">
            <v>P-MU-FA0-002</v>
          </cell>
          <cell r="H295">
            <v>38377014.719999999</v>
          </cell>
          <cell r="J295" t="str">
            <v>P-MW-AAZ-004</v>
          </cell>
          <cell r="K295">
            <v>522351.39</v>
          </cell>
          <cell r="M295" t="str">
            <v>P-MU-DD0-001</v>
          </cell>
          <cell r="N295">
            <v>472800.06</v>
          </cell>
          <cell r="P295" t="str">
            <v>P-ML-KF0-001</v>
          </cell>
          <cell r="Q295">
            <v>0.47189034000000002</v>
          </cell>
          <cell r="S295" t="str">
            <v>P-MR-EAZ-007</v>
          </cell>
          <cell r="T295">
            <v>0.31670944000000001</v>
          </cell>
          <cell r="V295" t="str">
            <v>P-MG-K00-014</v>
          </cell>
          <cell r="W295">
            <v>299961.41999999993</v>
          </cell>
          <cell r="Y295" t="str">
            <v>P-NA-I00-001</v>
          </cell>
          <cell r="Z295">
            <v>915894.2300000001</v>
          </cell>
        </row>
        <row r="296">
          <cell r="A296" t="str">
            <v>P-TZ-DB0-016</v>
          </cell>
          <cell r="B296">
            <v>5.8169129999999999E-2</v>
          </cell>
          <cell r="D296" t="str">
            <v>P-MZ-CZ0-001</v>
          </cell>
          <cell r="E296">
            <v>3063804.21</v>
          </cell>
          <cell r="G296" t="str">
            <v>P-MW-A00-006</v>
          </cell>
          <cell r="H296">
            <v>11809044.92</v>
          </cell>
          <cell r="J296" t="str">
            <v>P-MW-DB0-012</v>
          </cell>
          <cell r="K296">
            <v>7523667.4700000016</v>
          </cell>
          <cell r="M296" t="str">
            <v>P-MU-HAB-001</v>
          </cell>
          <cell r="N296">
            <v>73109034.820000008</v>
          </cell>
          <cell r="P296" t="str">
            <v>P-MR-AAC-011</v>
          </cell>
          <cell r="Q296">
            <v>1.2389636800000001</v>
          </cell>
          <cell r="S296" t="str">
            <v>P-MR-EAZ-010</v>
          </cell>
          <cell r="T296">
            <v>4.0313910000000001E-2</v>
          </cell>
          <cell r="V296" t="str">
            <v>P-MG-K00-015</v>
          </cell>
          <cell r="W296">
            <v>457694.05</v>
          </cell>
          <cell r="Y296" t="str">
            <v>P-NE-A00-009</v>
          </cell>
          <cell r="Z296">
            <v>960611.15</v>
          </cell>
        </row>
        <row r="297">
          <cell r="A297" t="str">
            <v>P-TZ-DB0-018</v>
          </cell>
          <cell r="B297">
            <v>26.807258040000004</v>
          </cell>
          <cell r="D297" t="str">
            <v>P-MZ-DB0-010</v>
          </cell>
          <cell r="E297">
            <v>727168.4</v>
          </cell>
          <cell r="G297" t="str">
            <v>P-MW-AA0-026</v>
          </cell>
          <cell r="H297">
            <v>9400870.7300000004</v>
          </cell>
          <cell r="J297" t="str">
            <v>P-MW-E00-006</v>
          </cell>
          <cell r="K297">
            <v>5965922.8399999989</v>
          </cell>
          <cell r="M297" t="str">
            <v>P-MW-AA0-026</v>
          </cell>
          <cell r="N297">
            <v>2722906.58</v>
          </cell>
          <cell r="P297" t="str">
            <v>P-MR-EAZ-007</v>
          </cell>
          <cell r="Q297">
            <v>0.40540792000000003</v>
          </cell>
          <cell r="S297" t="str">
            <v>P-MR-EAZ-012</v>
          </cell>
          <cell r="T297">
            <v>1.2476969999999999E-2</v>
          </cell>
          <cell r="V297" t="str">
            <v>P-MG-KA0-013</v>
          </cell>
          <cell r="W297">
            <v>47769.599999999999</v>
          </cell>
          <cell r="Y297" t="str">
            <v>P-NE-AA0-020</v>
          </cell>
          <cell r="Z297">
            <v>1420777.59</v>
          </cell>
        </row>
        <row r="298">
          <cell r="A298" t="str">
            <v>P-TZ-DB0-019</v>
          </cell>
          <cell r="B298">
            <v>29.383740669999998</v>
          </cell>
          <cell r="D298" t="str">
            <v>P-MZ-DB0-012</v>
          </cell>
          <cell r="E298">
            <v>100203.06</v>
          </cell>
          <cell r="G298" t="str">
            <v>P-MW-AAA-004</v>
          </cell>
          <cell r="H298">
            <v>462506.29</v>
          </cell>
          <cell r="J298" t="str">
            <v>P-MW-E00-007</v>
          </cell>
          <cell r="K298">
            <v>1348243.12</v>
          </cell>
          <cell r="M298" t="str">
            <v>P-MW-AA0-028</v>
          </cell>
          <cell r="N298">
            <v>28584.9</v>
          </cell>
          <cell r="P298" t="str">
            <v>P-MR-EAZ-010</v>
          </cell>
          <cell r="Q298">
            <v>7.8600660000000003E-2</v>
          </cell>
          <cell r="S298" t="str">
            <v>P-MR-HZ0-004</v>
          </cell>
          <cell r="T298">
            <v>1.3552160000000001E-2</v>
          </cell>
          <cell r="V298" t="str">
            <v>P-ML-AAG-004</v>
          </cell>
          <cell r="W298">
            <v>252573.15</v>
          </cell>
          <cell r="Y298" t="str">
            <v>P-NE-DB0-011</v>
          </cell>
          <cell r="Z298">
            <v>52803.23</v>
          </cell>
        </row>
        <row r="299">
          <cell r="A299" t="str">
            <v>P-TZ-E00-004</v>
          </cell>
          <cell r="B299">
            <v>3.0897050699999999</v>
          </cell>
          <cell r="D299" t="str">
            <v>P-MZ-E00-006</v>
          </cell>
          <cell r="E299">
            <v>2840361.7700000005</v>
          </cell>
          <cell r="G299" t="str">
            <v>P-MW-AAC-008</v>
          </cell>
          <cell r="H299">
            <v>306273</v>
          </cell>
          <cell r="J299" t="str">
            <v>P-MW-IA0-005</v>
          </cell>
          <cell r="K299">
            <v>739193.54999999993</v>
          </cell>
          <cell r="M299" t="str">
            <v>P-MW-AAZ-004</v>
          </cell>
          <cell r="N299">
            <v>2398531.0999999996</v>
          </cell>
          <cell r="P299" t="str">
            <v>P-MR-HZ0-004</v>
          </cell>
          <cell r="Q299">
            <v>0.35913754999999997</v>
          </cell>
          <cell r="S299" t="str">
            <v>P-MR-HZ0-005</v>
          </cell>
          <cell r="T299">
            <v>5.4351299999999998E-3</v>
          </cell>
          <cell r="V299" t="str">
            <v>P-ML-E00-008</v>
          </cell>
          <cell r="W299">
            <v>403280.76999999996</v>
          </cell>
          <cell r="Y299" t="str">
            <v>P-NE-F00-004</v>
          </cell>
          <cell r="Z299">
            <v>4859080.6900000004</v>
          </cell>
        </row>
        <row r="300">
          <cell r="A300" t="str">
            <v>P-TZ-E00-007</v>
          </cell>
          <cell r="B300">
            <v>0.41954427000000005</v>
          </cell>
          <cell r="D300" t="str">
            <v>P-MZ-E00-008</v>
          </cell>
          <cell r="E300">
            <v>2135393.2800000007</v>
          </cell>
          <cell r="G300" t="str">
            <v>P-MW-AAZ-004</v>
          </cell>
          <cell r="H300">
            <v>206447.03</v>
          </cell>
          <cell r="J300" t="str">
            <v>P-MW-IAD-001</v>
          </cell>
          <cell r="K300">
            <v>6002206.1300000018</v>
          </cell>
          <cell r="M300" t="str">
            <v>P-MW-DB0-012</v>
          </cell>
          <cell r="N300">
            <v>1721586.1</v>
          </cell>
          <cell r="P300" t="str">
            <v>P-MR-I00-001</v>
          </cell>
          <cell r="Q300">
            <v>0.44925880000000007</v>
          </cell>
          <cell r="S300" t="str">
            <v>P-MR-I00-001</v>
          </cell>
          <cell r="T300">
            <v>0.48254810000000004</v>
          </cell>
          <cell r="V300" t="str">
            <v>P-ML-EAZ-004</v>
          </cell>
          <cell r="W300">
            <v>557246.31999999995</v>
          </cell>
          <cell r="Y300" t="str">
            <v>P-NE-K00-014</v>
          </cell>
          <cell r="Z300">
            <v>974694.81</v>
          </cell>
        </row>
        <row r="301">
          <cell r="A301" t="str">
            <v>P-TZ-EA0-010</v>
          </cell>
          <cell r="B301">
            <v>5.4871095800000003</v>
          </cell>
          <cell r="D301" t="str">
            <v>P-MZ-EAZ-002</v>
          </cell>
          <cell r="E301">
            <v>414262.57</v>
          </cell>
          <cell r="G301" t="str">
            <v>P-MW-DB0-012</v>
          </cell>
          <cell r="H301">
            <v>7214974.5299999984</v>
          </cell>
          <cell r="J301" t="str">
            <v>P-MW-IE0-004</v>
          </cell>
          <cell r="K301">
            <v>1425086.36</v>
          </cell>
          <cell r="M301" t="str">
            <v>P-MW-E00-006</v>
          </cell>
          <cell r="N301">
            <v>5731509.4800000004</v>
          </cell>
          <cell r="P301" t="str">
            <v>P-MR-IAZ-002</v>
          </cell>
          <cell r="Q301">
            <v>0.34018038999999994</v>
          </cell>
          <cell r="S301" t="str">
            <v>P-MR-IAZ-002</v>
          </cell>
          <cell r="T301">
            <v>0.1586012</v>
          </cell>
          <cell r="V301" t="str">
            <v>P-ML-FA0-004</v>
          </cell>
          <cell r="W301">
            <v>5053530.04</v>
          </cell>
          <cell r="Y301" t="str">
            <v>P-NG-A00-008</v>
          </cell>
          <cell r="Z301">
            <v>179590.28000000003</v>
          </cell>
        </row>
        <row r="302">
          <cell r="A302" t="str">
            <v>P-TZ-FA0-008</v>
          </cell>
          <cell r="B302">
            <v>7.9198835599999997</v>
          </cell>
          <cell r="D302" t="str">
            <v>P-MZ-FA0-006</v>
          </cell>
          <cell r="E302">
            <v>6873244.1100000003</v>
          </cell>
          <cell r="G302" t="str">
            <v>P-MW-E00-006</v>
          </cell>
          <cell r="H302">
            <v>5014650.9599999981</v>
          </cell>
          <cell r="J302" t="str">
            <v>P-MW-K00-007</v>
          </cell>
          <cell r="K302">
            <v>730117.96</v>
          </cell>
          <cell r="M302" t="str">
            <v>P-MW-E00-007</v>
          </cell>
          <cell r="N302">
            <v>648054.4600000002</v>
          </cell>
          <cell r="P302" t="str">
            <v>P-MR-K00-014</v>
          </cell>
          <cell r="Q302">
            <v>0.19555126</v>
          </cell>
          <cell r="S302" t="str">
            <v>P-MR-K00-014</v>
          </cell>
          <cell r="T302">
            <v>8.755789999999998E-2</v>
          </cell>
          <cell r="V302" t="str">
            <v>P-ML-I00-006</v>
          </cell>
          <cell r="W302">
            <v>504818.83999999997</v>
          </cell>
          <cell r="Y302" t="str">
            <v>P-NG-AAB-003</v>
          </cell>
          <cell r="Z302">
            <v>8571501.7999999989</v>
          </cell>
        </row>
        <row r="303">
          <cell r="A303" t="str">
            <v>P-TZ-FA0-009</v>
          </cell>
          <cell r="B303">
            <v>7.0005803299999991</v>
          </cell>
          <cell r="D303" t="str">
            <v>P-MZ-HAB-001</v>
          </cell>
          <cell r="E303">
            <v>1646693.01</v>
          </cell>
          <cell r="G303" t="str">
            <v>P-MW-E00-007</v>
          </cell>
          <cell r="H303">
            <v>773191.25</v>
          </cell>
          <cell r="J303" t="str">
            <v>P-MW-KF0-002</v>
          </cell>
          <cell r="K303">
            <v>42568.38</v>
          </cell>
          <cell r="M303" t="str">
            <v>P-MW-E00-009</v>
          </cell>
          <cell r="N303">
            <v>194634.18</v>
          </cell>
          <cell r="P303" t="str">
            <v>P-MR-K00-018</v>
          </cell>
          <cell r="Q303">
            <v>7.5</v>
          </cell>
          <cell r="S303" t="str">
            <v>P-MU-H00-004</v>
          </cell>
          <cell r="T303">
            <v>4.1454709999999999E-2</v>
          </cell>
          <cell r="V303" t="str">
            <v>P-ML-IAZ-001</v>
          </cell>
          <cell r="W303">
            <v>580830.91</v>
          </cell>
          <cell r="Y303" t="str">
            <v>P-NG-BG0-003</v>
          </cell>
          <cell r="Z303">
            <v>6458080.7699999996</v>
          </cell>
        </row>
        <row r="304">
          <cell r="A304" t="str">
            <v>P-TZ-IAD-001</v>
          </cell>
          <cell r="B304">
            <v>0.68997679999999995</v>
          </cell>
          <cell r="D304" t="str">
            <v>P-MZ-IZ0-002</v>
          </cell>
          <cell r="E304">
            <v>396333.74</v>
          </cell>
          <cell r="G304" t="str">
            <v>P-MW-FA0-001</v>
          </cell>
          <cell r="H304">
            <v>236664.90999999997</v>
          </cell>
          <cell r="J304" t="str">
            <v>P-MW-KF0-003</v>
          </cell>
          <cell r="K304">
            <v>787032.3600000001</v>
          </cell>
          <cell r="M304" t="str">
            <v>P-MW-E00-011</v>
          </cell>
          <cell r="N304">
            <v>201196.93</v>
          </cell>
          <cell r="P304" t="str">
            <v>P-MU-DD0-001</v>
          </cell>
          <cell r="Q304">
            <v>2.6803309999999997E-2</v>
          </cell>
          <cell r="S304" t="str">
            <v>P-MW-AA0-024</v>
          </cell>
          <cell r="T304">
            <v>4.9954377000000001</v>
          </cell>
          <cell r="V304" t="str">
            <v>P-ML-K00-026</v>
          </cell>
          <cell r="W304">
            <v>327970.47000000003</v>
          </cell>
          <cell r="Y304" t="str">
            <v>P-NG-DB0-014</v>
          </cell>
          <cell r="Z304">
            <v>3092502.3999999994</v>
          </cell>
        </row>
        <row r="305">
          <cell r="A305" t="str">
            <v>P-TZ-IAE-005</v>
          </cell>
          <cell r="B305">
            <v>0.76622853000000002</v>
          </cell>
          <cell r="D305" t="str">
            <v>P-MZ-IZ0-003</v>
          </cell>
          <cell r="E305">
            <v>117972.77</v>
          </cell>
          <cell r="G305" t="str">
            <v>P-MW-IA0-005</v>
          </cell>
          <cell r="H305">
            <v>205705.21000000002</v>
          </cell>
          <cell r="J305" t="str">
            <v>P-MW-KF0-005</v>
          </cell>
          <cell r="K305">
            <v>414617.92</v>
          </cell>
          <cell r="M305" t="str">
            <v>P-MW-IA0-005</v>
          </cell>
          <cell r="N305">
            <v>2187049.3799999985</v>
          </cell>
          <cell r="P305" t="str">
            <v>P-MU-K00-008</v>
          </cell>
          <cell r="Q305">
            <v>153.30590272999999</v>
          </cell>
          <cell r="S305" t="str">
            <v>P-MW-AA0-026</v>
          </cell>
          <cell r="T305">
            <v>6.82914E-3</v>
          </cell>
          <cell r="V305" t="str">
            <v>P-ML-KF0-001</v>
          </cell>
          <cell r="W305">
            <v>647089.57999999996</v>
          </cell>
          <cell r="Y305" t="str">
            <v>P-NG-E00-007</v>
          </cell>
          <cell r="Z305">
            <v>9486944.709999999</v>
          </cell>
        </row>
        <row r="306">
          <cell r="A306" t="str">
            <v>P-TZ-IB0-001</v>
          </cell>
          <cell r="B306">
            <v>4.4862913400000002</v>
          </cell>
          <cell r="D306" t="str">
            <v>P-MZ-K00-011</v>
          </cell>
          <cell r="E306">
            <v>15000000</v>
          </cell>
          <cell r="G306" t="str">
            <v>P-MW-IAD-001</v>
          </cell>
          <cell r="H306">
            <v>7386281.3000000017</v>
          </cell>
          <cell r="J306" t="str">
            <v>P-MZ-AA0-030</v>
          </cell>
          <cell r="K306">
            <v>342410.42000000004</v>
          </cell>
          <cell r="M306" t="str">
            <v>P-MW-IAD-001</v>
          </cell>
          <cell r="N306">
            <v>1101839.97</v>
          </cell>
          <cell r="P306" t="str">
            <v>P-MW-AA0-026</v>
          </cell>
          <cell r="Q306">
            <v>7.0835800000000004E-2</v>
          </cell>
          <cell r="S306" t="str">
            <v>P-MW-AAF-003</v>
          </cell>
          <cell r="T306">
            <v>1.8709136</v>
          </cell>
          <cell r="V306" t="str">
            <v>P-MR-A00-003</v>
          </cell>
          <cell r="W306">
            <v>190233.24</v>
          </cell>
          <cell r="Y306" t="str">
            <v>P-NG-E00-014</v>
          </cell>
          <cell r="Z306">
            <v>91348.900000000009</v>
          </cell>
        </row>
        <row r="307">
          <cell r="A307" t="str">
            <v>P-TZ-IE0-002</v>
          </cell>
          <cell r="B307">
            <v>1.20011578</v>
          </cell>
          <cell r="D307" t="str">
            <v>P-NA-DD0-002</v>
          </cell>
          <cell r="E307">
            <v>16437608.679999998</v>
          </cell>
          <cell r="G307" t="str">
            <v>P-MW-IE0-002</v>
          </cell>
          <cell r="H307">
            <v>283888.99000000005</v>
          </cell>
          <cell r="J307" t="str">
            <v>P-MZ-AA0-031</v>
          </cell>
          <cell r="K307">
            <v>8151.89</v>
          </cell>
          <cell r="M307" t="str">
            <v>P-MW-IE0-004</v>
          </cell>
          <cell r="N307">
            <v>213456.74000000002</v>
          </cell>
          <cell r="P307" t="str">
            <v>P-MW-AAF-003</v>
          </cell>
          <cell r="Q307">
            <v>2.0504184100000002</v>
          </cell>
          <cell r="S307" t="str">
            <v>P-MW-AAZ-004</v>
          </cell>
          <cell r="T307">
            <v>5.2025082500000011</v>
          </cell>
          <cell r="V307" t="str">
            <v>P-MR-AA0-012</v>
          </cell>
          <cell r="W307">
            <v>190601.05</v>
          </cell>
          <cell r="Y307" t="str">
            <v>P-NG-EAZ-007</v>
          </cell>
          <cell r="Z307">
            <v>203780.53999999998</v>
          </cell>
        </row>
        <row r="308">
          <cell r="A308" t="str">
            <v>P-TZ-K00-014</v>
          </cell>
          <cell r="B308">
            <v>50</v>
          </cell>
          <cell r="D308" t="str">
            <v>P-NA-DD0-003</v>
          </cell>
          <cell r="E308">
            <v>118175.37</v>
          </cell>
          <cell r="G308" t="str">
            <v>P-MW-IE0-003</v>
          </cell>
          <cell r="H308">
            <v>19310.37</v>
          </cell>
          <cell r="J308" t="str">
            <v>P-MZ-AA0-033</v>
          </cell>
          <cell r="K308">
            <v>628294.86999999988</v>
          </cell>
          <cell r="M308" t="str">
            <v>P-MW-K00-007</v>
          </cell>
          <cell r="N308">
            <v>29668.22</v>
          </cell>
          <cell r="P308" t="str">
            <v>P-MW-AAZ-004</v>
          </cell>
          <cell r="Q308">
            <v>4.3509472100000002</v>
          </cell>
          <cell r="S308" t="str">
            <v>P-MW-DB0-012</v>
          </cell>
          <cell r="T308">
            <v>0.24644972999999998</v>
          </cell>
          <cell r="V308" t="str">
            <v>P-MR-AAC-011</v>
          </cell>
          <cell r="W308">
            <v>1215628.6700000002</v>
          </cell>
          <cell r="Y308" t="str">
            <v>P-NG-F00-020</v>
          </cell>
          <cell r="Z308">
            <v>419677.54000000004</v>
          </cell>
        </row>
        <row r="309">
          <cell r="A309" t="str">
            <v>P-TZ-KF0-003</v>
          </cell>
          <cell r="B309">
            <v>0.49751543999999998</v>
          </cell>
          <cell r="D309" t="str">
            <v>P-NA-HAA-004</v>
          </cell>
          <cell r="E309">
            <v>128751828.28</v>
          </cell>
          <cell r="G309" t="str">
            <v>P-MW-IE0-004</v>
          </cell>
          <cell r="H309">
            <v>1052298.98</v>
          </cell>
          <cell r="J309" t="str">
            <v>P-MZ-AA0-034</v>
          </cell>
          <cell r="K309">
            <v>104831.21</v>
          </cell>
          <cell r="M309" t="str">
            <v>P-MW-KB0-002</v>
          </cell>
          <cell r="N309">
            <v>217976.18</v>
          </cell>
          <cell r="P309" t="str">
            <v>P-MW-E00-006</v>
          </cell>
          <cell r="Q309">
            <v>0.79109098999999983</v>
          </cell>
          <cell r="S309" t="str">
            <v>P-MW-E00-006</v>
          </cell>
          <cell r="T309">
            <v>0.42325020000000002</v>
          </cell>
          <cell r="V309" t="str">
            <v>P-MR-EAZ-007</v>
          </cell>
          <cell r="W309">
            <v>150846.93</v>
          </cell>
          <cell r="Y309" t="str">
            <v>P-NG-FA0-011</v>
          </cell>
          <cell r="Z309">
            <v>559204.44999999995</v>
          </cell>
        </row>
        <row r="310">
          <cell r="A310" t="str">
            <v>P-UG-AAZ-001</v>
          </cell>
          <cell r="B310">
            <v>1.7542853600000003</v>
          </cell>
          <cell r="D310" t="str">
            <v>P-NA-IAD-004</v>
          </cell>
          <cell r="E310">
            <v>184055.15</v>
          </cell>
          <cell r="G310" t="str">
            <v>P-MW-KB0-002</v>
          </cell>
          <cell r="H310">
            <v>8549.08</v>
          </cell>
          <cell r="J310" t="str">
            <v>P-MZ-AAC-002</v>
          </cell>
          <cell r="K310">
            <v>412968.47999999992</v>
          </cell>
          <cell r="M310" t="str">
            <v>P-MW-KF0-003</v>
          </cell>
          <cell r="N310">
            <v>69087.12</v>
          </cell>
          <cell r="P310" t="str">
            <v>P-MW-E00-007</v>
          </cell>
          <cell r="Q310">
            <v>0.46016385999999998</v>
          </cell>
          <cell r="S310" t="str">
            <v>P-MW-E00-007</v>
          </cell>
          <cell r="T310">
            <v>0.23673278999999997</v>
          </cell>
          <cell r="V310" t="str">
            <v>P-MR-EAZ-010</v>
          </cell>
          <cell r="W310">
            <v>99352.489999999991</v>
          </cell>
          <cell r="Y310" t="str">
            <v>P-NG-H00-017</v>
          </cell>
          <cell r="Z310">
            <v>90827.14</v>
          </cell>
        </row>
        <row r="311">
          <cell r="A311" t="str">
            <v>P-UG-AAZ-002</v>
          </cell>
          <cell r="B311">
            <v>0.12348791000000001</v>
          </cell>
          <cell r="D311" t="str">
            <v>P-NA-KA0-001</v>
          </cell>
          <cell r="E311">
            <v>133412.39000000001</v>
          </cell>
          <cell r="G311" t="str">
            <v>P-MW-KF0-002</v>
          </cell>
          <cell r="H311">
            <v>615138.56000000006</v>
          </cell>
          <cell r="J311" t="str">
            <v>P-MZ-AAC-005</v>
          </cell>
          <cell r="K311">
            <v>4283722.3599999994</v>
          </cell>
          <cell r="M311" t="str">
            <v>P-MW-KF0-005</v>
          </cell>
          <cell r="N311">
            <v>600425.94000000018</v>
          </cell>
          <cell r="P311" t="str">
            <v>P-MW-E00-009</v>
          </cell>
          <cell r="Q311">
            <v>0.36250963000000003</v>
          </cell>
          <cell r="S311" t="str">
            <v>P-MW-E00-009</v>
          </cell>
          <cell r="T311">
            <v>0.30767739</v>
          </cell>
          <cell r="V311" t="str">
            <v>P-MR-HAB-009</v>
          </cell>
          <cell r="W311">
            <v>7818363.7699999996</v>
          </cell>
          <cell r="Y311" t="str">
            <v>P-NG-I00-001</v>
          </cell>
          <cell r="Z311">
            <v>12607171.289999999</v>
          </cell>
        </row>
        <row r="312">
          <cell r="A312" t="str">
            <v>P-UG-AB0-002</v>
          </cell>
          <cell r="B312">
            <v>6.2040384900000003</v>
          </cell>
          <cell r="D312" t="str">
            <v>P-NE-A00-004</v>
          </cell>
          <cell r="E312">
            <v>4986407.3100000024</v>
          </cell>
          <cell r="G312" t="str">
            <v>P-MW-KF0-003</v>
          </cell>
          <cell r="H312">
            <v>645470.47</v>
          </cell>
          <cell r="J312" t="str">
            <v>P-MZ-AZ0-003</v>
          </cell>
          <cell r="K312">
            <v>3394157.8499999996</v>
          </cell>
          <cell r="M312" t="str">
            <v>P-MZ-AA0-030</v>
          </cell>
          <cell r="N312">
            <v>3594.56</v>
          </cell>
          <cell r="P312" t="str">
            <v>P-MW-E00-011</v>
          </cell>
          <cell r="Q312">
            <v>1.5181380600000001</v>
          </cell>
          <cell r="S312" t="str">
            <v>P-MW-E00-011</v>
          </cell>
          <cell r="T312">
            <v>1.9121742100000003</v>
          </cell>
          <cell r="V312" t="str">
            <v>P-MR-HZ0-004</v>
          </cell>
          <cell r="W312">
            <v>422422.69999999995</v>
          </cell>
          <cell r="Y312" t="str">
            <v>P-NG-IA0-006</v>
          </cell>
          <cell r="Z312">
            <v>150647.42000000001</v>
          </cell>
        </row>
        <row r="313">
          <cell r="A313" t="str">
            <v>P-UG-AB0-003</v>
          </cell>
          <cell r="B313">
            <v>13.363652810000001</v>
          </cell>
          <cell r="D313" t="str">
            <v>P-NE-AA0-017</v>
          </cell>
          <cell r="E313">
            <v>1266101.1800000004</v>
          </cell>
          <cell r="G313" t="str">
            <v>P-MZ-AA0-030</v>
          </cell>
          <cell r="H313">
            <v>400174.67</v>
          </cell>
          <cell r="J313" t="str">
            <v>P-MZ-CZ0-001</v>
          </cell>
          <cell r="K313">
            <v>4754315.8099999996</v>
          </cell>
          <cell r="M313" t="str">
            <v>P-MZ-AA0-031</v>
          </cell>
          <cell r="N313">
            <v>239905.67</v>
          </cell>
          <cell r="P313" t="str">
            <v>P-MW-IA0-005</v>
          </cell>
          <cell r="Q313">
            <v>1.7970658499999999</v>
          </cell>
          <cell r="S313" t="str">
            <v>P-MW-IA0-005</v>
          </cell>
          <cell r="T313">
            <v>2.5221715300000005</v>
          </cell>
          <cell r="V313" t="str">
            <v>P-MR-HZ0-005</v>
          </cell>
          <cell r="W313">
            <v>26156.78</v>
          </cell>
          <cell r="Y313" t="str">
            <v>P-RW-DB0-014</v>
          </cell>
          <cell r="Z313">
            <v>1383862.75</v>
          </cell>
        </row>
        <row r="314">
          <cell r="A314" t="str">
            <v>P-UG-DB0-018</v>
          </cell>
          <cell r="B314">
            <v>6.5311889999999997E-2</v>
          </cell>
          <cell r="D314" t="str">
            <v>P-NE-CZ0-001</v>
          </cell>
          <cell r="E314">
            <v>360944.42</v>
          </cell>
          <cell r="G314" t="str">
            <v>P-MZ-AAC-002</v>
          </cell>
          <cell r="H314">
            <v>4107132.73</v>
          </cell>
          <cell r="J314" t="str">
            <v>P-MZ-D00-007</v>
          </cell>
          <cell r="K314">
            <v>25683.000000000004</v>
          </cell>
          <cell r="M314" t="str">
            <v>P-MZ-AA0-033</v>
          </cell>
          <cell r="N314">
            <v>5196179.5400000019</v>
          </cell>
          <cell r="P314" t="str">
            <v>P-MW-KA0-004</v>
          </cell>
          <cell r="Q314">
            <v>32.9</v>
          </cell>
          <cell r="S314" t="str">
            <v>P-MW-KB0-002</v>
          </cell>
          <cell r="T314">
            <v>0.14861281000000001</v>
          </cell>
          <cell r="V314" t="str">
            <v>P-MR-I00-001</v>
          </cell>
          <cell r="W314">
            <v>350403.03</v>
          </cell>
          <cell r="Y314" t="str">
            <v>P-RW-E00-011</v>
          </cell>
          <cell r="Z314">
            <v>2267993.9299999997</v>
          </cell>
        </row>
        <row r="315">
          <cell r="A315" t="str">
            <v>P-UG-DB0-020</v>
          </cell>
          <cell r="B315">
            <v>0.16540465999999998</v>
          </cell>
          <cell r="D315" t="str">
            <v>P-NE-CZ0-004</v>
          </cell>
          <cell r="E315">
            <v>1028606.52</v>
          </cell>
          <cell r="G315" t="str">
            <v>P-MZ-AAC-005</v>
          </cell>
          <cell r="H315">
            <v>9711376.0700000003</v>
          </cell>
          <cell r="J315" t="str">
            <v>P-MZ-DB0-007</v>
          </cell>
          <cell r="K315">
            <v>4485376.6500000004</v>
          </cell>
          <cell r="M315" t="str">
            <v>P-MZ-AA0-034</v>
          </cell>
          <cell r="N315">
            <v>545515.00999999989</v>
          </cell>
          <cell r="P315" t="str">
            <v>P-MW-KB0-002</v>
          </cell>
          <cell r="Q315">
            <v>0.20570866000000002</v>
          </cell>
          <cell r="S315" t="str">
            <v>P-MW-KF0-005</v>
          </cell>
          <cell r="T315">
            <v>2.2166391200000004</v>
          </cell>
          <cell r="V315" t="str">
            <v>P-MR-I00-003</v>
          </cell>
          <cell r="W315">
            <v>124921.1</v>
          </cell>
          <cell r="Y315" t="str">
            <v>P-RW-E00-012</v>
          </cell>
          <cell r="Z315">
            <v>3230079.52</v>
          </cell>
        </row>
        <row r="316">
          <cell r="A316" t="str">
            <v>P-UG-DB0-021</v>
          </cell>
          <cell r="B316">
            <v>4.2245924800000001</v>
          </cell>
          <cell r="D316" t="str">
            <v>P-NE-E00-003</v>
          </cell>
          <cell r="E316">
            <v>5099341.03</v>
          </cell>
          <cell r="G316" t="str">
            <v>P-MZ-AZ0-003</v>
          </cell>
          <cell r="H316">
            <v>5401476.2999999998</v>
          </cell>
          <cell r="J316" t="str">
            <v>P-MZ-DB0-010</v>
          </cell>
          <cell r="K316">
            <v>5135448.0199999996</v>
          </cell>
          <cell r="M316" t="str">
            <v>P-MZ-AAC-002</v>
          </cell>
          <cell r="N316">
            <v>126863.58</v>
          </cell>
          <cell r="P316" t="str">
            <v>P-MW-KF0-005</v>
          </cell>
          <cell r="Q316">
            <v>1.7431974399999999</v>
          </cell>
          <cell r="S316" t="str">
            <v>P-MW-KF0-008</v>
          </cell>
          <cell r="T316">
            <v>0.17945115</v>
          </cell>
          <cell r="V316" t="str">
            <v>P-MR-K00-014</v>
          </cell>
          <cell r="W316">
            <v>2837.92</v>
          </cell>
          <cell r="Y316" t="str">
            <v>P-RW-EA0-015</v>
          </cell>
          <cell r="Z316">
            <v>193723</v>
          </cell>
        </row>
        <row r="317">
          <cell r="A317" t="str">
            <v>P-UG-E00-008</v>
          </cell>
          <cell r="B317">
            <v>9.2986812699999994</v>
          </cell>
          <cell r="D317" t="str">
            <v>P-NE-EAZ-004</v>
          </cell>
          <cell r="E317">
            <v>44907.39</v>
          </cell>
          <cell r="G317" t="str">
            <v>P-MZ-CZ0-001</v>
          </cell>
          <cell r="H317">
            <v>4736045.1900000013</v>
          </cell>
          <cell r="J317" t="str">
            <v>P-MZ-DB0-012</v>
          </cell>
          <cell r="K317">
            <v>4130675.6499999994</v>
          </cell>
          <cell r="M317" t="str">
            <v>P-MZ-AAC-005</v>
          </cell>
          <cell r="N317">
            <v>21346.75</v>
          </cell>
          <cell r="P317" t="str">
            <v>P-MW-KF0-008</v>
          </cell>
          <cell r="Q317">
            <v>3.8411550000000003E-2</v>
          </cell>
          <cell r="S317" t="str">
            <v>P-MZ-AA0-031</v>
          </cell>
          <cell r="T317">
            <v>0.26904622</v>
          </cell>
          <cell r="V317" t="str">
            <v>P-MR-KF0-003</v>
          </cell>
          <cell r="W317">
            <v>97789.159999999974</v>
          </cell>
          <cell r="Y317" t="str">
            <v>P-RW-FA0-008</v>
          </cell>
          <cell r="Z317">
            <v>3613096</v>
          </cell>
        </row>
        <row r="318">
          <cell r="A318" t="str">
            <v>P-UG-E00-011</v>
          </cell>
          <cell r="B318">
            <v>10.413051880000003</v>
          </cell>
          <cell r="D318" t="str">
            <v>P-NE-HAB-001</v>
          </cell>
          <cell r="E318">
            <v>2351852.87</v>
          </cell>
          <cell r="G318" t="str">
            <v>P-MZ-DB0-007</v>
          </cell>
          <cell r="H318">
            <v>615976.53999999992</v>
          </cell>
          <cell r="J318" t="str">
            <v>P-MZ-E00-008</v>
          </cell>
          <cell r="K318">
            <v>57192.54</v>
          </cell>
          <cell r="M318" t="str">
            <v>P-MZ-AAC-006</v>
          </cell>
          <cell r="N318">
            <v>2308025</v>
          </cell>
          <cell r="P318" t="str">
            <v>P-MZ-AA0-031</v>
          </cell>
          <cell r="Q318">
            <v>0.46534903999999999</v>
          </cell>
          <cell r="S318" t="str">
            <v>P-MZ-AA0-033</v>
          </cell>
          <cell r="T318">
            <v>1.5722249300000002</v>
          </cell>
          <cell r="V318" t="str">
            <v>P-MU-H00-004</v>
          </cell>
          <cell r="W318">
            <v>385556.91000000003</v>
          </cell>
          <cell r="Y318" t="str">
            <v>P-RW-FA0-009</v>
          </cell>
          <cell r="Z318">
            <v>1336614.1499999999</v>
          </cell>
        </row>
        <row r="319">
          <cell r="A319" t="str">
            <v>P-UG-FA0-002</v>
          </cell>
          <cell r="B319">
            <v>1.3767894199999999</v>
          </cell>
          <cell r="D319" t="str">
            <v>P-NE-IAE-001</v>
          </cell>
          <cell r="E319">
            <v>3265213.0700000008</v>
          </cell>
          <cell r="G319" t="str">
            <v>P-MZ-DB0-010</v>
          </cell>
          <cell r="H319">
            <v>2295051.0699999998</v>
          </cell>
          <cell r="J319" t="str">
            <v>P-MZ-EAZ-002</v>
          </cell>
          <cell r="K319">
            <v>2237081.56</v>
          </cell>
          <cell r="M319" t="str">
            <v>P-MZ-AZ0-003</v>
          </cell>
          <cell r="N319">
            <v>1081922.9900000002</v>
          </cell>
          <cell r="P319" t="str">
            <v>P-MZ-AA0-033</v>
          </cell>
          <cell r="Q319">
            <v>2.2567293999999984</v>
          </cell>
          <cell r="S319" t="str">
            <v>P-MZ-AA0-034</v>
          </cell>
          <cell r="T319">
            <v>3.0352583100000001</v>
          </cell>
          <cell r="V319" t="str">
            <v>P-MW-A00-012</v>
          </cell>
          <cell r="W319">
            <v>1968558.6099999999</v>
          </cell>
          <cell r="Y319" t="str">
            <v>P-RW-FA0-016</v>
          </cell>
          <cell r="Z319">
            <v>5773248.2699999996</v>
          </cell>
        </row>
        <row r="320">
          <cell r="A320" t="str">
            <v>P-UG-FA0-004</v>
          </cell>
          <cell r="B320">
            <v>8.6365838099999976</v>
          </cell>
          <cell r="D320" t="str">
            <v>P-NE-K00-011</v>
          </cell>
          <cell r="E320">
            <v>1694312.8000000003</v>
          </cell>
          <cell r="G320" t="str">
            <v>P-MZ-DB0-012</v>
          </cell>
          <cell r="H320">
            <v>5184746.25</v>
          </cell>
          <cell r="J320" t="str">
            <v>P-MZ-EAZ-003</v>
          </cell>
          <cell r="K320">
            <v>30000</v>
          </cell>
          <cell r="M320" t="str">
            <v>P-MZ-CZ0-001</v>
          </cell>
          <cell r="N320">
            <v>761917.98</v>
          </cell>
          <cell r="P320" t="str">
            <v>P-MZ-AA0-034</v>
          </cell>
          <cell r="Q320">
            <v>0.97405360999999979</v>
          </cell>
          <cell r="S320" t="str">
            <v>P-MZ-AZ0-003</v>
          </cell>
          <cell r="T320">
            <v>1.0748593300000002</v>
          </cell>
          <cell r="V320" t="str">
            <v>P-MW-AA0-024</v>
          </cell>
          <cell r="W320">
            <v>5214385.8</v>
          </cell>
          <cell r="Y320" t="str">
            <v>P-SC-EA0-004</v>
          </cell>
          <cell r="Z320">
            <v>620793.30000000005</v>
          </cell>
        </row>
        <row r="321">
          <cell r="A321" t="str">
            <v>P-UG-IAC-001</v>
          </cell>
          <cell r="B321">
            <v>10.161194129999997</v>
          </cell>
          <cell r="D321" t="str">
            <v>P-NG-A00-007</v>
          </cell>
          <cell r="E321">
            <v>7773.38</v>
          </cell>
          <cell r="G321" t="str">
            <v>P-MZ-E00-008</v>
          </cell>
          <cell r="H321">
            <v>1923464.2600000005</v>
          </cell>
          <cell r="J321" t="str">
            <v>P-MZ-FA0-006</v>
          </cell>
          <cell r="K321">
            <v>188575.00999999998</v>
          </cell>
          <cell r="M321" t="str">
            <v>P-MZ-D00-007</v>
          </cell>
          <cell r="N321">
            <v>6188263.4400000004</v>
          </cell>
          <cell r="P321" t="str">
            <v>P-MZ-AAC-006</v>
          </cell>
          <cell r="Q321">
            <v>2.6311814399999998</v>
          </cell>
          <cell r="S321" t="str">
            <v>P-MZ-D00-007</v>
          </cell>
          <cell r="T321">
            <v>7.0445580100000011</v>
          </cell>
          <cell r="V321" t="str">
            <v>P-MW-AA0-038</v>
          </cell>
          <cell r="W321">
            <v>89846.27</v>
          </cell>
          <cell r="Y321" t="str">
            <v>P-SC-K00-021</v>
          </cell>
          <cell r="Z321">
            <v>72798.33</v>
          </cell>
        </row>
        <row r="322">
          <cell r="A322" t="str">
            <v>P-UG-IAD-001</v>
          </cell>
          <cell r="B322">
            <v>0.88483427000000003</v>
          </cell>
          <cell r="D322" t="str">
            <v>P-NG-AAB-003</v>
          </cell>
          <cell r="E322">
            <v>822401.36</v>
          </cell>
          <cell r="G322" t="str">
            <v>P-MZ-EAZ-002</v>
          </cell>
          <cell r="H322">
            <v>386470.02</v>
          </cell>
          <cell r="J322" t="str">
            <v>P-MZ-I00-002</v>
          </cell>
          <cell r="K322">
            <v>56987.98</v>
          </cell>
          <cell r="M322" t="str">
            <v>P-MZ-DB0-007</v>
          </cell>
          <cell r="N322">
            <v>5200010.7899999991</v>
          </cell>
          <cell r="P322" t="str">
            <v>P-MZ-AZ0-003</v>
          </cell>
          <cell r="Q322">
            <v>1.20185155</v>
          </cell>
          <cell r="S322" t="str">
            <v>P-MZ-DB0-012</v>
          </cell>
          <cell r="T322">
            <v>2.6206366700000001</v>
          </cell>
          <cell r="V322" t="str">
            <v>P-MW-AAF-003</v>
          </cell>
          <cell r="W322">
            <v>1816458.59</v>
          </cell>
          <cell r="Y322" t="str">
            <v>P-SC-K00-023</v>
          </cell>
          <cell r="Z322">
            <v>18674034.02</v>
          </cell>
        </row>
        <row r="323">
          <cell r="A323" t="str">
            <v>P-UG-IB0-006</v>
          </cell>
          <cell r="B323">
            <v>9.0169522899999972</v>
          </cell>
          <cell r="D323" t="str">
            <v>P-NG-DB0-005</v>
          </cell>
          <cell r="E323">
            <v>3066198.39</v>
          </cell>
          <cell r="G323" t="str">
            <v>P-MZ-FA0-006</v>
          </cell>
          <cell r="H323">
            <v>4841307.6899999995</v>
          </cell>
          <cell r="J323" t="str">
            <v>P-MZ-IZ0-002</v>
          </cell>
          <cell r="K323">
            <v>992561.01999999979</v>
          </cell>
          <cell r="M323" t="str">
            <v>P-MZ-DB0-010</v>
          </cell>
          <cell r="N323">
            <v>2974780.7100000004</v>
          </cell>
          <cell r="P323" t="str">
            <v>P-MZ-CZ0-001</v>
          </cell>
          <cell r="Q323">
            <v>0.18810772000000001</v>
          </cell>
          <cell r="S323" t="str">
            <v>P-MZ-EAZ-003</v>
          </cell>
          <cell r="T323">
            <v>0.14525083999999999</v>
          </cell>
          <cell r="V323" t="str">
            <v>P-MW-AAZ-004</v>
          </cell>
          <cell r="W323">
            <v>2546221.1399999997</v>
          </cell>
          <cell r="Y323" t="str">
            <v>P-SD-AAB-005</v>
          </cell>
          <cell r="Z323">
            <v>34068000</v>
          </cell>
        </row>
        <row r="324">
          <cell r="A324" t="str">
            <v>P-UG-IE0-003</v>
          </cell>
          <cell r="B324">
            <v>1.0195825800000002</v>
          </cell>
          <cell r="D324" t="str">
            <v>P-NG-E00-002</v>
          </cell>
          <cell r="E324">
            <v>6335658.0800000001</v>
          </cell>
          <cell r="G324" t="str">
            <v>P-MZ-IZ0-002</v>
          </cell>
          <cell r="H324">
            <v>1453168.4599999995</v>
          </cell>
          <cell r="J324" t="str">
            <v>P-MZ-IZ0-003</v>
          </cell>
          <cell r="K324">
            <v>271144.74</v>
          </cell>
          <cell r="M324" t="str">
            <v>P-MZ-DB0-012</v>
          </cell>
          <cell r="N324">
            <v>12289718.18</v>
          </cell>
          <cell r="P324" t="str">
            <v>P-MZ-D00-007</v>
          </cell>
          <cell r="Q324">
            <v>2.6419341900000002</v>
          </cell>
          <cell r="S324" t="str">
            <v>P-MZ-I00-002</v>
          </cell>
          <cell r="T324">
            <v>0.83994718000000013</v>
          </cell>
          <cell r="V324" t="str">
            <v>P-MW-E00-006</v>
          </cell>
          <cell r="W324">
            <v>778914.38000000012</v>
          </cell>
          <cell r="Y324" t="str">
            <v>P-SD-AAZ-006</v>
          </cell>
          <cell r="Z324">
            <v>144086.66</v>
          </cell>
        </row>
        <row r="325">
          <cell r="A325" t="str">
            <v>P-Z1-AA0-090</v>
          </cell>
          <cell r="B325">
            <v>0.83061736999999991</v>
          </cell>
          <cell r="D325" t="str">
            <v>P-NG-E00-004</v>
          </cell>
          <cell r="E325">
            <v>11788237.860000001</v>
          </cell>
          <cell r="G325" t="str">
            <v>P-MZ-IZ0-003</v>
          </cell>
          <cell r="H325">
            <v>247109.04999999996</v>
          </cell>
          <cell r="J325" t="str">
            <v>P-MZ-KB0-001</v>
          </cell>
          <cell r="K325">
            <v>92512</v>
          </cell>
          <cell r="M325" t="str">
            <v>P-MZ-EAZ-002</v>
          </cell>
          <cell r="N325">
            <v>689517.4600000002</v>
          </cell>
          <cell r="P325" t="str">
            <v>P-MZ-DB0-007</v>
          </cell>
          <cell r="Q325">
            <v>0.31225622999999997</v>
          </cell>
          <cell r="S325" t="str">
            <v>P-MZ-IZ0-002</v>
          </cell>
          <cell r="T325">
            <v>6.044327E-2</v>
          </cell>
          <cell r="V325" t="str">
            <v>P-MW-E00-009</v>
          </cell>
          <cell r="W325">
            <v>612561.35000000009</v>
          </cell>
          <cell r="Y325" t="str">
            <v>P-SD-AAZ-008</v>
          </cell>
          <cell r="Z325">
            <v>510017.8600000001</v>
          </cell>
        </row>
        <row r="326">
          <cell r="A326" t="str">
            <v>P-Z1-AA0-092</v>
          </cell>
          <cell r="B326">
            <v>0.30300374000000002</v>
          </cell>
          <cell r="D326" t="str">
            <v>P-NG-E00-005</v>
          </cell>
          <cell r="E326">
            <v>15373394.370000001</v>
          </cell>
          <cell r="G326" t="str">
            <v>P-NA-DD0-002</v>
          </cell>
          <cell r="H326">
            <v>22231893.979999993</v>
          </cell>
          <cell r="J326" t="str">
            <v>P-NA-AA0-005</v>
          </cell>
          <cell r="K326">
            <v>595723.74</v>
          </cell>
          <cell r="M326" t="str">
            <v>P-MZ-EAZ-003</v>
          </cell>
          <cell r="N326">
            <v>279301.93</v>
          </cell>
          <cell r="P326" t="str">
            <v>P-MZ-DB0-012</v>
          </cell>
          <cell r="Q326">
            <v>5.1688853200000002</v>
          </cell>
          <cell r="S326" t="str">
            <v>P-MZ-IZ0-003</v>
          </cell>
          <cell r="T326">
            <v>2.0553901399999996</v>
          </cell>
          <cell r="V326" t="str">
            <v>P-MW-E00-011</v>
          </cell>
          <cell r="W326">
            <v>3301763.3699999996</v>
          </cell>
          <cell r="Y326" t="str">
            <v>P-SD-AAZ-012</v>
          </cell>
          <cell r="Z326">
            <v>35289.21</v>
          </cell>
        </row>
        <row r="327">
          <cell r="A327" t="str">
            <v>P-Z1-AA0-093</v>
          </cell>
          <cell r="B327">
            <v>1.3749634400000001</v>
          </cell>
          <cell r="D327" t="str">
            <v>P-NG-E00-007</v>
          </cell>
          <cell r="E327">
            <v>1347977.7100000002</v>
          </cell>
          <cell r="G327" t="str">
            <v>P-NA-DD0-003</v>
          </cell>
          <cell r="H327">
            <v>106456.21</v>
          </cell>
          <cell r="J327" t="str">
            <v>P-NA-DD0-002</v>
          </cell>
          <cell r="K327">
            <v>24056309.979999997</v>
          </cell>
          <cell r="M327" t="str">
            <v>P-MZ-I00-002</v>
          </cell>
          <cell r="N327">
            <v>705994.42000000016</v>
          </cell>
          <cell r="P327" t="str">
            <v>P-MZ-EAZ-003</v>
          </cell>
          <cell r="Q327">
            <v>0.39255048999999997</v>
          </cell>
          <cell r="S327" t="str">
            <v>P-MZ-KB0-001</v>
          </cell>
          <cell r="T327">
            <v>9.5006400000000005E-2</v>
          </cell>
          <cell r="V327" t="str">
            <v>P-MW-E00-015</v>
          </cell>
          <cell r="W327">
            <v>167995.4</v>
          </cell>
          <cell r="Y327" t="str">
            <v>P-SD-E00-002</v>
          </cell>
          <cell r="Z327">
            <v>21300.11</v>
          </cell>
        </row>
        <row r="328">
          <cell r="A328" t="str">
            <v>P-Z1-AA0-094</v>
          </cell>
          <cell r="B328">
            <v>0.29921280000000006</v>
          </cell>
          <cell r="D328" t="str">
            <v>P-NG-EAZ-002</v>
          </cell>
          <cell r="E328">
            <v>184557.47</v>
          </cell>
          <cell r="G328" t="str">
            <v>P-NA-HAA-004</v>
          </cell>
          <cell r="H328">
            <v>83296020.379999995</v>
          </cell>
          <cell r="J328" t="str">
            <v>P-NA-DD0-003</v>
          </cell>
          <cell r="K328">
            <v>297892.68</v>
          </cell>
          <cell r="M328" t="str">
            <v>P-MZ-IZ0-002</v>
          </cell>
          <cell r="N328">
            <v>195261.97</v>
          </cell>
          <cell r="P328" t="str">
            <v>P-MZ-I00-002</v>
          </cell>
          <cell r="Q328">
            <v>0.8738727799999999</v>
          </cell>
          <cell r="S328" t="str">
            <v>P-NA-AA0-005</v>
          </cell>
          <cell r="T328">
            <v>2.0431137000000001</v>
          </cell>
          <cell r="V328" t="str">
            <v>P-MW-IA0-005</v>
          </cell>
          <cell r="W328">
            <v>1315770.23</v>
          </cell>
          <cell r="Y328" t="str">
            <v>P-SD-E00-004</v>
          </cell>
          <cell r="Z328">
            <v>42688.340000000004</v>
          </cell>
        </row>
        <row r="329">
          <cell r="A329" t="str">
            <v>P-Z1-AA0-095</v>
          </cell>
          <cell r="B329">
            <v>2.4218575899999997</v>
          </cell>
          <cell r="D329" t="str">
            <v>P-NG-FD0-002</v>
          </cell>
          <cell r="E329">
            <v>11978241.720000001</v>
          </cell>
          <cell r="G329" t="str">
            <v>P-NA-K00-007</v>
          </cell>
          <cell r="H329">
            <v>167725199.03</v>
          </cell>
          <cell r="J329" t="str">
            <v>P-NA-DZ0-001</v>
          </cell>
          <cell r="K329">
            <v>20240.740000000002</v>
          </cell>
          <cell r="M329" t="str">
            <v>P-MZ-IZ0-003</v>
          </cell>
          <cell r="N329">
            <v>423145.13999999996</v>
          </cell>
          <cell r="P329" t="str">
            <v>P-MZ-IZ0-002</v>
          </cell>
          <cell r="Q329">
            <v>6.0072600000000004E-3</v>
          </cell>
          <cell r="S329" t="str">
            <v>P-NA-AA0-009</v>
          </cell>
          <cell r="T329">
            <v>2.9462889999999999E-2</v>
          </cell>
          <cell r="V329" t="str">
            <v>P-MW-KB0-002</v>
          </cell>
          <cell r="W329">
            <v>105390.20000000001</v>
          </cell>
          <cell r="Y329" t="str">
            <v>P-SD-FF0-001</v>
          </cell>
          <cell r="Z329">
            <v>2182.0500000000002</v>
          </cell>
        </row>
        <row r="330">
          <cell r="A330" t="str">
            <v>P-Z1-AAE-004</v>
          </cell>
          <cell r="B330">
            <v>0.25816815999999998</v>
          </cell>
          <cell r="D330" t="str">
            <v>P-NG-H00-004</v>
          </cell>
          <cell r="E330">
            <v>58702.34</v>
          </cell>
          <cell r="G330" t="str">
            <v>P-NA-KA0-001</v>
          </cell>
          <cell r="H330">
            <v>96677.17</v>
          </cell>
          <cell r="J330" t="str">
            <v>P-NA-I00-001</v>
          </cell>
          <cell r="K330">
            <v>129714.63</v>
          </cell>
          <cell r="M330" t="str">
            <v>P-MZ-KB0-001</v>
          </cell>
          <cell r="N330">
            <v>323104.05000000005</v>
          </cell>
          <cell r="P330" t="str">
            <v>P-MZ-IZ0-003</v>
          </cell>
          <cell r="Q330">
            <v>0.22665746000000017</v>
          </cell>
          <cell r="S330" t="str">
            <v>P-NA-DD0-002</v>
          </cell>
          <cell r="T330">
            <v>0.41687343999999998</v>
          </cell>
          <cell r="V330" t="str">
            <v>P-MW-KF0-005</v>
          </cell>
          <cell r="W330">
            <v>1467120.6700000002</v>
          </cell>
          <cell r="Y330" t="str">
            <v>P-SD-IBD-006</v>
          </cell>
          <cell r="Z330">
            <v>182445.82000000004</v>
          </cell>
        </row>
        <row r="331">
          <cell r="A331" t="str">
            <v>P-Z1-AAE-007</v>
          </cell>
          <cell r="B331">
            <v>0.11080925</v>
          </cell>
          <cell r="D331" t="str">
            <v>P-NG-HA0-012</v>
          </cell>
          <cell r="E331">
            <v>88767901.530000001</v>
          </cell>
          <cell r="G331" t="str">
            <v>P-NE-A00-004</v>
          </cell>
          <cell r="H331">
            <v>4911197.1500000022</v>
          </cell>
          <cell r="J331" t="str">
            <v>P-NA-IAD-004</v>
          </cell>
          <cell r="K331">
            <v>101332.92</v>
          </cell>
          <cell r="M331" t="str">
            <v>P-NA-AA0-005</v>
          </cell>
          <cell r="N331">
            <v>299453.82</v>
          </cell>
          <cell r="P331" t="str">
            <v>P-MZ-K00-012</v>
          </cell>
          <cell r="Q331">
            <v>30</v>
          </cell>
          <cell r="S331" t="str">
            <v>P-NA-DZ0-001</v>
          </cell>
          <cell r="T331">
            <v>18.411860399999995</v>
          </cell>
          <cell r="V331" t="str">
            <v>P-MW-KF0-007</v>
          </cell>
          <cell r="W331">
            <v>146645.01999999999</v>
          </cell>
          <cell r="Y331" t="str">
            <v>P-SL-AA0-019</v>
          </cell>
          <cell r="Z331">
            <v>231007.28</v>
          </cell>
        </row>
        <row r="332">
          <cell r="A332" t="str">
            <v>P-Z1-AAE-009</v>
          </cell>
          <cell r="B332">
            <v>0.30767394000000003</v>
          </cell>
          <cell r="D332" t="str">
            <v>P-NG-HAB-016</v>
          </cell>
          <cell r="E332">
            <v>1836465.95</v>
          </cell>
          <cell r="G332" t="str">
            <v>P-NE-AA0-017</v>
          </cell>
          <cell r="H332">
            <v>1332065.26</v>
          </cell>
          <cell r="J332" t="str">
            <v>P-NA-KA0-001</v>
          </cell>
          <cell r="K332">
            <v>234449.34999999998</v>
          </cell>
          <cell r="M332" t="str">
            <v>P-NA-AA0-009</v>
          </cell>
          <cell r="N332">
            <v>2923.25</v>
          </cell>
          <cell r="P332" t="str">
            <v>P-MZ-KB0-001</v>
          </cell>
          <cell r="Q332">
            <v>0.13147879000000001</v>
          </cell>
          <cell r="S332" t="str">
            <v>P-NA-E00-005</v>
          </cell>
          <cell r="T332">
            <v>0.22340883</v>
          </cell>
          <cell r="V332" t="str">
            <v>P-MW-KF0-008</v>
          </cell>
          <cell r="W332">
            <v>294990.94</v>
          </cell>
          <cell r="Y332" t="str">
            <v>P-SL-AA0-021</v>
          </cell>
          <cell r="Z332">
            <v>744150</v>
          </cell>
        </row>
        <row r="333">
          <cell r="A333" t="str">
            <v>P-Z1-AAE-010</v>
          </cell>
          <cell r="B333">
            <v>0.11120954</v>
          </cell>
          <cell r="D333" t="str">
            <v>P-NG-HAB-019</v>
          </cell>
          <cell r="E333">
            <v>7117691.0199999996</v>
          </cell>
          <cell r="G333" t="str">
            <v>P-NE-CZ0-001</v>
          </cell>
          <cell r="H333">
            <v>775669.26000000013</v>
          </cell>
          <cell r="J333" t="str">
            <v>P-NA-KA0-002</v>
          </cell>
          <cell r="K333">
            <v>149482044.72</v>
          </cell>
          <cell r="M333" t="str">
            <v>P-NA-DD0-002</v>
          </cell>
          <cell r="N333">
            <v>11663923.51</v>
          </cell>
          <cell r="P333" t="str">
            <v>P-NA-AA0-005</v>
          </cell>
          <cell r="Q333">
            <v>2.70068457</v>
          </cell>
          <cell r="S333" t="str">
            <v>P-NA-I00-001</v>
          </cell>
          <cell r="T333">
            <v>16.232404209999991</v>
          </cell>
          <cell r="V333" t="str">
            <v>P-MZ-AA0-033</v>
          </cell>
          <cell r="W333">
            <v>129229.94</v>
          </cell>
          <cell r="Y333" t="str">
            <v>P-SL-E00-003</v>
          </cell>
          <cell r="Z333">
            <v>3803.34</v>
          </cell>
        </row>
        <row r="334">
          <cell r="A334" t="str">
            <v>P-Z1-AAF-001</v>
          </cell>
          <cell r="B334">
            <v>0.24804345000000003</v>
          </cell>
          <cell r="D334" t="str">
            <v>P-NG-HAB-038</v>
          </cell>
          <cell r="E334">
            <v>26109271.030000001</v>
          </cell>
          <cell r="G334" t="str">
            <v>P-NE-CZ0-004</v>
          </cell>
          <cell r="H334">
            <v>2965521.9899999993</v>
          </cell>
          <cell r="J334" t="str">
            <v>P-NE-A00-004</v>
          </cell>
          <cell r="K334">
            <v>6266880.9399999995</v>
          </cell>
          <cell r="M334" t="str">
            <v>P-NA-DZ0-001</v>
          </cell>
          <cell r="N334">
            <v>3090675.5</v>
          </cell>
          <cell r="P334" t="str">
            <v>P-NA-DD0-002</v>
          </cell>
          <cell r="Q334">
            <v>4.6408663500000005</v>
          </cell>
          <cell r="S334" t="str">
            <v>P-NA-K00-004</v>
          </cell>
          <cell r="T334">
            <v>76.207507959999987</v>
          </cell>
          <cell r="V334" t="str">
            <v>P-MZ-AA0-034</v>
          </cell>
          <cell r="W334">
            <v>1857327.4900000009</v>
          </cell>
          <cell r="Y334" t="str">
            <v>P-SL-E00-004</v>
          </cell>
          <cell r="Z334">
            <v>1749706.75</v>
          </cell>
        </row>
        <row r="335">
          <cell r="A335" t="str">
            <v>P-Z1-AAF-003</v>
          </cell>
          <cell r="B335">
            <v>1.1159399999999999E-3</v>
          </cell>
          <cell r="D335" t="str">
            <v>P-NG-HB0-005</v>
          </cell>
          <cell r="E335">
            <v>3799170.77</v>
          </cell>
          <cell r="G335" t="str">
            <v>P-NE-E00-003</v>
          </cell>
          <cell r="H335">
            <v>1451039.7000000004</v>
          </cell>
          <cell r="J335" t="str">
            <v>P-NE-AA0-017</v>
          </cell>
          <cell r="K335">
            <v>426000.42</v>
          </cell>
          <cell r="M335" t="str">
            <v>P-NA-E00-004</v>
          </cell>
          <cell r="N335">
            <v>31058.83</v>
          </cell>
          <cell r="P335" t="str">
            <v>P-NA-DZ0-001</v>
          </cell>
          <cell r="Q335">
            <v>15.661478160000001</v>
          </cell>
          <cell r="S335" t="str">
            <v>P-NA-KA0-001</v>
          </cell>
          <cell r="T335">
            <v>7.1804060000000003E-2</v>
          </cell>
          <cell r="V335" t="str">
            <v>P-MZ-AA0-039</v>
          </cell>
          <cell r="W335">
            <v>409875.54</v>
          </cell>
          <cell r="Y335" t="str">
            <v>P-SL-E00-006</v>
          </cell>
          <cell r="Z335">
            <v>269051.26999999996</v>
          </cell>
        </row>
        <row r="336">
          <cell r="A336" t="str">
            <v>P-Z1-AAZ-010</v>
          </cell>
          <cell r="B336">
            <v>11.315932640000003</v>
          </cell>
          <cell r="D336" t="str">
            <v>P-NG-HB0-006</v>
          </cell>
          <cell r="E336">
            <v>66502.789999999994</v>
          </cell>
          <cell r="G336" t="str">
            <v>P-NE-EAZ-004</v>
          </cell>
          <cell r="H336">
            <v>187323.28000000003</v>
          </cell>
          <cell r="J336" t="str">
            <v>P-NE-CZ0-001</v>
          </cell>
          <cell r="K336">
            <v>5000581.2699999977</v>
          </cell>
          <cell r="M336" t="str">
            <v>P-NA-I00-001</v>
          </cell>
          <cell r="N336">
            <v>1066444.6500000001</v>
          </cell>
          <cell r="P336" t="str">
            <v>P-NA-E00-004</v>
          </cell>
          <cell r="Q336">
            <v>1.6211940000000001E-2</v>
          </cell>
          <cell r="S336" t="str">
            <v>P-NE-A00-004</v>
          </cell>
          <cell r="T336">
            <v>1.7517790299999998</v>
          </cell>
          <cell r="V336" t="str">
            <v>P-MZ-AA0-041</v>
          </cell>
          <cell r="W336">
            <v>334210</v>
          </cell>
          <cell r="Y336" t="str">
            <v>P-SL-F00-007</v>
          </cell>
          <cell r="Z336">
            <v>3605817.21</v>
          </cell>
        </row>
        <row r="337">
          <cell r="A337" t="str">
            <v>P-Z1-AAZ-011</v>
          </cell>
          <cell r="B337">
            <v>2.3977935600000007</v>
          </cell>
          <cell r="D337" t="str">
            <v>P-NG-HB0-007</v>
          </cell>
          <cell r="E337">
            <v>2390417.2999999998</v>
          </cell>
          <cell r="G337" t="str">
            <v>P-NE-IAE-001</v>
          </cell>
          <cell r="H337">
            <v>3879386.9999999995</v>
          </cell>
          <cell r="J337" t="str">
            <v>P-NE-CZ0-004</v>
          </cell>
          <cell r="K337">
            <v>6255005.1000000006</v>
          </cell>
          <cell r="M337" t="str">
            <v>P-NA-IAD-004</v>
          </cell>
          <cell r="N337">
            <v>87150.56</v>
          </cell>
          <cell r="P337" t="str">
            <v>P-NA-HAA-004</v>
          </cell>
          <cell r="Q337">
            <v>20.839672069999999</v>
          </cell>
          <cell r="S337" t="str">
            <v>P-NE-A00-008</v>
          </cell>
          <cell r="T337">
            <v>2.0830391800000001</v>
          </cell>
          <cell r="V337" t="str">
            <v>P-MZ-AAG-008</v>
          </cell>
          <cell r="W337">
            <v>2340929.6900000009</v>
          </cell>
          <cell r="Y337" t="str">
            <v>P-SN-A00-005</v>
          </cell>
          <cell r="Z337">
            <v>20178.490000000002</v>
          </cell>
        </row>
        <row r="338">
          <cell r="A338" t="str">
            <v>P-Z1-AAZ-012</v>
          </cell>
          <cell r="B338">
            <v>0.66117700000000001</v>
          </cell>
          <cell r="D338" t="str">
            <v>P-NG-IA0-001</v>
          </cell>
          <cell r="E338">
            <v>2179736.8100000005</v>
          </cell>
          <cell r="G338" t="str">
            <v>P-NE-K00-011</v>
          </cell>
          <cell r="H338">
            <v>1398699.93</v>
          </cell>
          <cell r="J338" t="str">
            <v>P-NE-E00-003</v>
          </cell>
          <cell r="K338">
            <v>197606.25</v>
          </cell>
          <cell r="M338" t="str">
            <v>P-NA-KA0-001</v>
          </cell>
          <cell r="N338">
            <v>89664.16</v>
          </cell>
          <cell r="P338" t="str">
            <v>P-NA-I00-001</v>
          </cell>
          <cell r="Q338">
            <v>10.793062119999997</v>
          </cell>
          <cell r="S338" t="str">
            <v>P-NE-A00-009</v>
          </cell>
          <cell r="T338">
            <v>0.30449953000000002</v>
          </cell>
          <cell r="V338" t="str">
            <v>P-MZ-AZ0-003</v>
          </cell>
          <cell r="W338">
            <v>957299.14999999991</v>
          </cell>
          <cell r="Y338" t="str">
            <v>P-SN-A00-013</v>
          </cell>
          <cell r="Z338">
            <v>5989303.4000000032</v>
          </cell>
        </row>
        <row r="339">
          <cell r="A339" t="str">
            <v>P-Z1-AAZ-013</v>
          </cell>
          <cell r="B339">
            <v>1.6914295700000002</v>
          </cell>
          <cell r="D339" t="str">
            <v>P-RW-DB0-014</v>
          </cell>
          <cell r="E339">
            <v>6853474</v>
          </cell>
          <cell r="G339" t="str">
            <v>P-NE-KA0-011</v>
          </cell>
          <cell r="H339">
            <v>10000000</v>
          </cell>
          <cell r="J339" t="str">
            <v>P-NE-EAZ-004</v>
          </cell>
          <cell r="K339">
            <v>424811.88</v>
          </cell>
          <cell r="M339" t="str">
            <v>P-NE-A00-004</v>
          </cell>
          <cell r="N339">
            <v>4385255.7899999991</v>
          </cell>
          <cell r="P339" t="str">
            <v>P-NA-KA0-004</v>
          </cell>
          <cell r="Q339">
            <v>83.686013079999995</v>
          </cell>
          <cell r="S339" t="str">
            <v>P-NE-AA0-020</v>
          </cell>
          <cell r="T339">
            <v>0.80085315000000001</v>
          </cell>
          <cell r="V339" t="str">
            <v>P-MZ-D00-007</v>
          </cell>
          <cell r="W339">
            <v>7947019.7699999986</v>
          </cell>
          <cell r="Y339" t="str">
            <v>P-SN-A00-022</v>
          </cell>
          <cell r="Z339">
            <v>67866347.069999993</v>
          </cell>
        </row>
        <row r="340">
          <cell r="A340" t="str">
            <v>P-Z1-AAZ-014</v>
          </cell>
          <cell r="B340">
            <v>1.57510938</v>
          </cell>
          <cell r="D340" t="str">
            <v>P-RW-E00-005</v>
          </cell>
          <cell r="E340">
            <v>4860.16</v>
          </cell>
          <cell r="G340" t="str">
            <v>P-NG-A00-010</v>
          </cell>
          <cell r="H340">
            <v>12255.85</v>
          </cell>
          <cell r="J340" t="str">
            <v>P-NE-F00-004</v>
          </cell>
          <cell r="K340">
            <v>99053.06</v>
          </cell>
          <cell r="M340" t="str">
            <v>P-NE-AA0-017</v>
          </cell>
          <cell r="N340">
            <v>7013.97</v>
          </cell>
          <cell r="P340" t="str">
            <v>P-NE-A00-004</v>
          </cell>
          <cell r="Q340">
            <v>0.98128438000000007</v>
          </cell>
          <cell r="S340" t="str">
            <v>P-NE-CZ0-001</v>
          </cell>
          <cell r="T340">
            <v>7.9895009999999989E-2</v>
          </cell>
          <cell r="V340" t="str">
            <v>P-MZ-DB0-012</v>
          </cell>
          <cell r="W340">
            <v>265204.45999999996</v>
          </cell>
          <cell r="Y340" t="str">
            <v>P-SN-A00-023</v>
          </cell>
          <cell r="Z340">
            <v>435029.36999999994</v>
          </cell>
        </row>
        <row r="341">
          <cell r="A341" t="str">
            <v>P-Z1-AAZ-018</v>
          </cell>
          <cell r="B341">
            <v>0.16590621999999999</v>
          </cell>
          <cell r="D341" t="str">
            <v>P-RW-FA0-006</v>
          </cell>
          <cell r="E341">
            <v>4743918.3100000005</v>
          </cell>
          <cell r="G341" t="str">
            <v>P-NG-A00-011</v>
          </cell>
          <cell r="H341">
            <v>25831.06</v>
          </cell>
          <cell r="J341" t="str">
            <v>P-NE-IAE-001</v>
          </cell>
          <cell r="K341">
            <v>9181084.1899999976</v>
          </cell>
          <cell r="M341" t="str">
            <v>P-NE-CZ0-001</v>
          </cell>
          <cell r="N341">
            <v>1055252.99</v>
          </cell>
          <cell r="P341" t="str">
            <v>P-NE-AA0-017</v>
          </cell>
          <cell r="Q341">
            <v>6.9246099999999994E-3</v>
          </cell>
          <cell r="S341" t="str">
            <v>P-NE-CZ0-004</v>
          </cell>
          <cell r="T341">
            <v>0.84648095000000012</v>
          </cell>
          <cell r="V341" t="str">
            <v>P-MZ-EAZ-003</v>
          </cell>
          <cell r="W341">
            <v>260991.12</v>
          </cell>
          <cell r="Y341" t="str">
            <v>P-SN-AAG-003</v>
          </cell>
          <cell r="Z341">
            <v>1688032.58</v>
          </cell>
        </row>
        <row r="342">
          <cell r="A342" t="str">
            <v>P-Z1-AAZ-019</v>
          </cell>
          <cell r="B342">
            <v>0.11783601</v>
          </cell>
          <cell r="D342" t="str">
            <v>P-RW-HAA-006</v>
          </cell>
          <cell r="E342">
            <v>170725.43</v>
          </cell>
          <cell r="G342" t="str">
            <v>P-NG-AA0-037</v>
          </cell>
          <cell r="H342">
            <v>178128.65</v>
          </cell>
          <cell r="J342" t="str">
            <v>P-NE-K00-011</v>
          </cell>
          <cell r="K342">
            <v>2148356.7799999998</v>
          </cell>
          <cell r="M342" t="str">
            <v>P-NE-CZ0-004</v>
          </cell>
          <cell r="N342">
            <v>3211674.45</v>
          </cell>
          <cell r="P342" t="str">
            <v>P-NE-AA0-020</v>
          </cell>
          <cell r="Q342">
            <v>5.533313989999999</v>
          </cell>
          <cell r="S342" t="str">
            <v>P-NE-F00-004</v>
          </cell>
          <cell r="T342">
            <v>11.416259009999996</v>
          </cell>
          <cell r="V342" t="str">
            <v>P-MZ-F00-013</v>
          </cell>
          <cell r="W342">
            <v>74389.11</v>
          </cell>
          <cell r="Y342" t="str">
            <v>P-SN-D00-005</v>
          </cell>
          <cell r="Z342">
            <v>2373142.79</v>
          </cell>
        </row>
        <row r="343">
          <cell r="A343" t="str">
            <v>P-Z1-AAZ-020</v>
          </cell>
          <cell r="B343">
            <v>0.22691987999999999</v>
          </cell>
          <cell r="D343" t="str">
            <v>P-RW-HAB-003</v>
          </cell>
          <cell r="E343">
            <v>22135.25</v>
          </cell>
          <cell r="G343" t="str">
            <v>P-NG-AAB-003</v>
          </cell>
          <cell r="H343">
            <v>10010261.720000001</v>
          </cell>
          <cell r="J343" t="str">
            <v>P-NE-KA0-012</v>
          </cell>
          <cell r="K343">
            <v>30000000</v>
          </cell>
          <cell r="M343" t="str">
            <v>P-NE-EAZ-004</v>
          </cell>
          <cell r="N343">
            <v>30606.259999999995</v>
          </cell>
          <cell r="P343" t="str">
            <v>P-NE-CZ0-001</v>
          </cell>
          <cell r="Q343">
            <v>0.45374958999999992</v>
          </cell>
          <cell r="S343" t="str">
            <v>P-NE-K00-014</v>
          </cell>
          <cell r="T343">
            <v>0.1018177</v>
          </cell>
          <cell r="V343" t="str">
            <v>P-MZ-FA0-021</v>
          </cell>
          <cell r="W343">
            <v>3574336.68</v>
          </cell>
          <cell r="Y343" t="str">
            <v>P-SN-DB0-021</v>
          </cell>
          <cell r="Z343">
            <v>3803.59</v>
          </cell>
        </row>
        <row r="344">
          <cell r="A344" t="str">
            <v>P-Z1-AAZ-021</v>
          </cell>
          <cell r="B344">
            <v>0.12975301</v>
          </cell>
          <cell r="D344" t="str">
            <v>P-RW-HAB-004</v>
          </cell>
          <cell r="E344">
            <v>2133712.66</v>
          </cell>
          <cell r="G344" t="str">
            <v>P-NG-D00-003</v>
          </cell>
          <cell r="H344">
            <v>132603.76999999999</v>
          </cell>
          <cell r="J344" t="str">
            <v>P-NE-KZ0-001</v>
          </cell>
          <cell r="K344">
            <v>265721.8</v>
          </cell>
          <cell r="M344" t="str">
            <v>P-NE-F00-004</v>
          </cell>
          <cell r="N344">
            <v>3707114.3299999996</v>
          </cell>
          <cell r="P344" t="str">
            <v>P-NE-CZ0-004</v>
          </cell>
          <cell r="Q344">
            <v>2.7541774900000005</v>
          </cell>
          <cell r="S344" t="str">
            <v>P-NE-KA0-015</v>
          </cell>
          <cell r="T344">
            <v>15</v>
          </cell>
          <cell r="V344" t="str">
            <v>P-MZ-I00-002</v>
          </cell>
          <cell r="W344">
            <v>1160509.31</v>
          </cell>
          <cell r="Y344" t="str">
            <v>P-SN-DB0-023</v>
          </cell>
          <cell r="Z344">
            <v>6881997.2699999958</v>
          </cell>
        </row>
        <row r="345">
          <cell r="A345" t="str">
            <v>P-Z1-AAZ-022</v>
          </cell>
          <cell r="B345">
            <v>0.14776965</v>
          </cell>
          <cell r="D345" t="str">
            <v>P-RW-I00-003</v>
          </cell>
          <cell r="E345">
            <v>130590.17</v>
          </cell>
          <cell r="G345" t="str">
            <v>P-NG-DB0-005</v>
          </cell>
          <cell r="H345">
            <v>8484.98</v>
          </cell>
          <cell r="J345" t="str">
            <v>P-NG-A00-008</v>
          </cell>
          <cell r="K345">
            <v>454173.35</v>
          </cell>
          <cell r="M345" t="str">
            <v>P-NE-IAE-001</v>
          </cell>
          <cell r="N345">
            <v>2412105.4800000004</v>
          </cell>
          <cell r="P345" t="str">
            <v>P-NE-F00-004</v>
          </cell>
          <cell r="Q345">
            <v>5.64600568</v>
          </cell>
          <cell r="S345" t="str">
            <v>P-NG-A00-008</v>
          </cell>
          <cell r="T345">
            <v>0.84154989999999996</v>
          </cell>
          <cell r="V345" t="str">
            <v>P-MZ-IZ0-002</v>
          </cell>
          <cell r="W345">
            <v>12707.16</v>
          </cell>
          <cell r="Y345" t="str">
            <v>P-SN-DB0-028</v>
          </cell>
          <cell r="Z345">
            <v>73716.47</v>
          </cell>
        </row>
        <row r="346">
          <cell r="A346" t="str">
            <v>P-Z1-AAZ-023</v>
          </cell>
          <cell r="B346">
            <v>0.24673329999999999</v>
          </cell>
          <cell r="D346" t="str">
            <v>P-RW-IA0-003</v>
          </cell>
          <cell r="E346">
            <v>233865.62999999998</v>
          </cell>
          <cell r="G346" t="str">
            <v>P-NG-E00-002</v>
          </cell>
          <cell r="H346">
            <v>619380.41</v>
          </cell>
          <cell r="J346" t="str">
            <v>P-NG-A00-011</v>
          </cell>
          <cell r="K346">
            <v>450007.98</v>
          </cell>
          <cell r="M346" t="str">
            <v>P-NE-K00-011</v>
          </cell>
          <cell r="N346">
            <v>956127.74</v>
          </cell>
          <cell r="P346" t="str">
            <v>P-NE-IAE-001</v>
          </cell>
          <cell r="Q346">
            <v>0.13215700999999999</v>
          </cell>
          <cell r="S346" t="str">
            <v>P-NG-A00-010</v>
          </cell>
          <cell r="T346">
            <v>4.9152299999999996E-2</v>
          </cell>
          <cell r="V346" t="str">
            <v>P-MZ-IZ0-003</v>
          </cell>
          <cell r="W346">
            <v>765700.94000000006</v>
          </cell>
          <cell r="Y346" t="str">
            <v>P-SN-DC0-003</v>
          </cell>
          <cell r="Z346">
            <v>4496163.8999999994</v>
          </cell>
        </row>
        <row r="347">
          <cell r="A347" t="str">
            <v>P-Z1-AAZ-024</v>
          </cell>
          <cell r="B347">
            <v>5.418742E-2</v>
          </cell>
          <cell r="D347" t="str">
            <v>P-RW-IAD-002</v>
          </cell>
          <cell r="E347">
            <v>128504.84000000001</v>
          </cell>
          <cell r="G347" t="str">
            <v>P-NG-E00-004</v>
          </cell>
          <cell r="H347">
            <v>11265842.819999998</v>
          </cell>
          <cell r="J347" t="str">
            <v>P-NG-AA0-037</v>
          </cell>
          <cell r="K347">
            <v>171984.43</v>
          </cell>
          <cell r="M347" t="str">
            <v>P-NE-K00-014</v>
          </cell>
          <cell r="N347">
            <v>533205.44999999995</v>
          </cell>
          <cell r="P347" t="str">
            <v>P-NE-K00-011</v>
          </cell>
          <cell r="Q347">
            <v>6.3580299999999998E-3</v>
          </cell>
          <cell r="S347" t="str">
            <v>P-NG-AA0-037</v>
          </cell>
          <cell r="T347">
            <v>4.1470689999999998E-2</v>
          </cell>
          <cell r="V347" t="str">
            <v>P-MZ-KB0-001</v>
          </cell>
          <cell r="W347">
            <v>86182.65</v>
          </cell>
          <cell r="Y347" t="str">
            <v>P-SN-E00-007</v>
          </cell>
          <cell r="Z347">
            <v>135154.79</v>
          </cell>
        </row>
        <row r="348">
          <cell r="A348" t="str">
            <v>P-Z1-AAZ-035</v>
          </cell>
          <cell r="B348">
            <v>0.25303195000000001</v>
          </cell>
          <cell r="D348" t="str">
            <v>P-RW-IAD-003</v>
          </cell>
          <cell r="E348">
            <v>2078694.92</v>
          </cell>
          <cell r="G348" t="str">
            <v>P-NG-E00-005</v>
          </cell>
          <cell r="H348">
            <v>13174935.770000005</v>
          </cell>
          <cell r="J348" t="str">
            <v>P-NG-AAB-003</v>
          </cell>
          <cell r="K348">
            <v>855630.11999999988</v>
          </cell>
          <cell r="M348" t="str">
            <v>P-NE-KA0-013</v>
          </cell>
          <cell r="N348">
            <v>20000000</v>
          </cell>
          <cell r="P348" t="str">
            <v>P-NE-K00-014</v>
          </cell>
          <cell r="Q348">
            <v>0.94929565999999999</v>
          </cell>
          <cell r="S348" t="str">
            <v>P-NG-AAB-003</v>
          </cell>
          <cell r="T348">
            <v>10.393848770000009</v>
          </cell>
          <cell r="V348" t="str">
            <v>P-NA-AA0-005</v>
          </cell>
          <cell r="W348">
            <v>1641662.4199999997</v>
          </cell>
          <cell r="Y348" t="str">
            <v>P-SN-EA0-007</v>
          </cell>
          <cell r="Z348">
            <v>1799524.8299999998</v>
          </cell>
        </row>
        <row r="349">
          <cell r="A349" t="str">
            <v>P-Z1-AB0-002</v>
          </cell>
          <cell r="B349">
            <v>3.6373724099999998</v>
          </cell>
          <cell r="D349" t="str">
            <v>P-RW-IZ0-003</v>
          </cell>
          <cell r="E349">
            <v>15000000</v>
          </cell>
          <cell r="G349" t="str">
            <v>P-NG-E00-007</v>
          </cell>
          <cell r="H349">
            <v>1023629.55</v>
          </cell>
          <cell r="J349" t="str">
            <v>P-NG-BG0-002</v>
          </cell>
          <cell r="K349">
            <v>5715142.9900000002</v>
          </cell>
          <cell r="M349" t="str">
            <v>P-NE-KZ0-001</v>
          </cell>
          <cell r="N349">
            <v>587676.18000000005</v>
          </cell>
          <cell r="P349" t="str">
            <v>P-NE-KA0-015</v>
          </cell>
          <cell r="Q349">
            <v>65</v>
          </cell>
          <cell r="S349" t="str">
            <v>P-NG-BG0-002</v>
          </cell>
          <cell r="T349">
            <v>4.9360672000000001</v>
          </cell>
          <cell r="V349" t="str">
            <v>P-NA-AA0-009</v>
          </cell>
          <cell r="W349">
            <v>2575.88</v>
          </cell>
          <cell r="Y349" t="str">
            <v>P-SN-F00-009</v>
          </cell>
          <cell r="Z349">
            <v>41066478.670000002</v>
          </cell>
        </row>
        <row r="350">
          <cell r="A350" t="str">
            <v>P-Z1-AB0-005</v>
          </cell>
          <cell r="B350">
            <v>3.7304236400000006</v>
          </cell>
          <cell r="D350" t="str">
            <v>P-RW-IZ0-004</v>
          </cell>
          <cell r="E350">
            <v>35900000</v>
          </cell>
          <cell r="G350" t="str">
            <v>P-NG-EAZ-002</v>
          </cell>
          <cell r="H350">
            <v>251283.04</v>
          </cell>
          <cell r="J350" t="str">
            <v>P-NG-D00-003</v>
          </cell>
          <cell r="K350">
            <v>138707</v>
          </cell>
          <cell r="M350" t="str">
            <v>P-NG-A00-008</v>
          </cell>
          <cell r="N350">
            <v>1223023.3400000001</v>
          </cell>
          <cell r="P350" t="str">
            <v>P-NG-A00-008</v>
          </cell>
          <cell r="Q350">
            <v>0.36679856999999999</v>
          </cell>
          <cell r="S350" t="str">
            <v>P-NG-BG0-003</v>
          </cell>
          <cell r="T350">
            <v>6.0404838400000003</v>
          </cell>
          <cell r="V350" t="str">
            <v>P-NA-DZ0-001</v>
          </cell>
          <cell r="W350">
            <v>27690676.500000004</v>
          </cell>
          <cell r="Y350" t="str">
            <v>P-SN-FA0-005</v>
          </cell>
          <cell r="Z350">
            <v>252352.37</v>
          </cell>
        </row>
        <row r="351">
          <cell r="A351" t="str">
            <v>P-Z1-C00-010</v>
          </cell>
          <cell r="B351">
            <v>2.2245485399999998</v>
          </cell>
          <cell r="D351" t="str">
            <v>P-SC-AA0-005</v>
          </cell>
          <cell r="E351">
            <v>179662.66999999998</v>
          </cell>
          <cell r="G351" t="str">
            <v>P-NG-HA0-012</v>
          </cell>
          <cell r="H351">
            <v>21126463.010000002</v>
          </cell>
          <cell r="J351" t="str">
            <v>P-NG-E00-002</v>
          </cell>
          <cell r="K351">
            <v>2420282.1799999997</v>
          </cell>
          <cell r="M351" t="str">
            <v>P-NG-A00-011</v>
          </cell>
          <cell r="N351">
            <v>142566.95000000001</v>
          </cell>
          <cell r="P351" t="str">
            <v>P-NG-A00-010</v>
          </cell>
          <cell r="Q351">
            <v>2.9194879999999999E-2</v>
          </cell>
          <cell r="S351" t="str">
            <v>P-NG-D00-011</v>
          </cell>
          <cell r="T351">
            <v>0.75773265000000001</v>
          </cell>
          <cell r="V351" t="str">
            <v>P-NA-E00-004</v>
          </cell>
          <cell r="W351">
            <v>76591.69</v>
          </cell>
          <cell r="Y351" t="str">
            <v>P-SN-G00-001</v>
          </cell>
          <cell r="Z351">
            <v>4287986.209999999</v>
          </cell>
        </row>
        <row r="352">
          <cell r="A352" t="str">
            <v>P-Z1-C00-054</v>
          </cell>
          <cell r="B352">
            <v>4.3441320000000005E-2</v>
          </cell>
          <cell r="D352" t="str">
            <v>P-SC-EA0-004</v>
          </cell>
          <cell r="E352">
            <v>422711.41000000003</v>
          </cell>
          <cell r="G352" t="str">
            <v>P-NG-HAA-002</v>
          </cell>
          <cell r="H352">
            <v>35387206.82</v>
          </cell>
          <cell r="J352" t="str">
            <v>P-NG-E00-004</v>
          </cell>
          <cell r="K352">
            <v>6655261.160000002</v>
          </cell>
          <cell r="M352" t="str">
            <v>P-NG-AAB-003</v>
          </cell>
          <cell r="N352">
            <v>4143661.7800000007</v>
          </cell>
          <cell r="P352" t="str">
            <v>P-NG-A00-011</v>
          </cell>
          <cell r="Q352">
            <v>9.1092800000000008E-3</v>
          </cell>
          <cell r="S352" t="str">
            <v>P-NG-DB0-007</v>
          </cell>
          <cell r="T352">
            <v>3.20259E-3</v>
          </cell>
          <cell r="V352" t="str">
            <v>P-NA-E00-005</v>
          </cell>
          <cell r="W352">
            <v>1270178.69</v>
          </cell>
          <cell r="Y352" t="str">
            <v>P-SN-I00-008</v>
          </cell>
          <cell r="Z352">
            <v>8435063.3599999975</v>
          </cell>
        </row>
        <row r="353">
          <cell r="A353" t="str">
            <v>P-Z1-C00-056</v>
          </cell>
          <cell r="B353">
            <v>8.7984510000000002E-2</v>
          </cell>
          <cell r="D353" t="str">
            <v>P-SC-EA0-005</v>
          </cell>
          <cell r="E353">
            <v>415322.16000000003</v>
          </cell>
          <cell r="G353" t="str">
            <v>P-NG-HAA-004</v>
          </cell>
          <cell r="H353">
            <v>94840442.810000002</v>
          </cell>
          <cell r="J353" t="str">
            <v>P-NG-E00-005</v>
          </cell>
          <cell r="K353">
            <v>11052891.510000002</v>
          </cell>
          <cell r="M353" t="str">
            <v>P-NG-BG0-002</v>
          </cell>
          <cell r="N353">
            <v>19159325.460000001</v>
          </cell>
          <cell r="P353" t="str">
            <v>P-NG-AA0-037</v>
          </cell>
          <cell r="Q353">
            <v>9.3174599999999996E-3</v>
          </cell>
          <cell r="S353" t="str">
            <v>P-NG-DB0-014</v>
          </cell>
          <cell r="T353">
            <v>7.1690669700000011</v>
          </cell>
          <cell r="V353" t="str">
            <v>P-NA-I00-001</v>
          </cell>
          <cell r="W353">
            <v>13663157.420000007</v>
          </cell>
          <cell r="Y353" t="str">
            <v>P-SN-I00-009</v>
          </cell>
          <cell r="Z353">
            <v>102919.83000000002</v>
          </cell>
        </row>
        <row r="354">
          <cell r="A354" t="str">
            <v>P-Z1-C00-059</v>
          </cell>
          <cell r="B354">
            <v>0.28212966999999994</v>
          </cell>
          <cell r="D354" t="str">
            <v>P-SC-GB0-003</v>
          </cell>
          <cell r="E354">
            <v>18987.53</v>
          </cell>
          <cell r="G354" t="str">
            <v>P-NG-HAB-037</v>
          </cell>
          <cell r="H354">
            <v>149633398.16999999</v>
          </cell>
          <cell r="J354" t="str">
            <v>P-NG-E00-007</v>
          </cell>
          <cell r="K354">
            <v>271330.37</v>
          </cell>
          <cell r="M354" t="str">
            <v>P-NG-D00-003</v>
          </cell>
          <cell r="N354">
            <v>242002.27</v>
          </cell>
          <cell r="P354" t="str">
            <v>P-NG-AAB-003</v>
          </cell>
          <cell r="Q354">
            <v>11.320650629999999</v>
          </cell>
          <cell r="S354" t="str">
            <v>P-NG-E00-002</v>
          </cell>
          <cell r="T354">
            <v>4.9922135200000008</v>
          </cell>
          <cell r="V354" t="str">
            <v>P-NA-K00-005</v>
          </cell>
          <cell r="W354">
            <v>100166799.5</v>
          </cell>
          <cell r="Y354" t="str">
            <v>P-SN-K00-010</v>
          </cell>
          <cell r="Z354">
            <v>564674.97</v>
          </cell>
        </row>
        <row r="355">
          <cell r="A355" t="str">
            <v>P-Z1-CZ0-002</v>
          </cell>
          <cell r="B355">
            <v>2.4067837500000002</v>
          </cell>
          <cell r="D355" t="str">
            <v>P-SC-H00-002</v>
          </cell>
          <cell r="E355">
            <v>393285.92000000004</v>
          </cell>
          <cell r="G355" t="str">
            <v>P-NG-HAB-038</v>
          </cell>
          <cell r="H355">
            <v>10688709.16</v>
          </cell>
          <cell r="J355" t="str">
            <v>P-NG-EAZ-002</v>
          </cell>
          <cell r="K355">
            <v>603482.35000000009</v>
          </cell>
          <cell r="M355" t="str">
            <v>P-NG-D00-011</v>
          </cell>
          <cell r="N355">
            <v>2310.5100000000002</v>
          </cell>
          <cell r="P355" t="str">
            <v>P-NG-BG0-002</v>
          </cell>
          <cell r="Q355">
            <v>27.949689190000001</v>
          </cell>
          <cell r="S355" t="str">
            <v>P-NG-E00-004</v>
          </cell>
          <cell r="T355">
            <v>1.1471212299999995</v>
          </cell>
          <cell r="V355" t="str">
            <v>P-NA-KA0-001</v>
          </cell>
          <cell r="W355">
            <v>131862.24</v>
          </cell>
          <cell r="Y355" t="str">
            <v>P-SN-KA0-015</v>
          </cell>
          <cell r="Z355">
            <v>1056753.1200000001</v>
          </cell>
        </row>
        <row r="356">
          <cell r="A356" t="str">
            <v>P-Z1-CZ0-003</v>
          </cell>
          <cell r="B356">
            <v>2.2933237699999993</v>
          </cell>
          <cell r="D356" t="str">
            <v>P-SC-IAD-003</v>
          </cell>
          <cell r="E356">
            <v>25479.43</v>
          </cell>
          <cell r="G356" t="str">
            <v>P-NG-HB0-005</v>
          </cell>
          <cell r="H356">
            <v>2063820.79</v>
          </cell>
          <cell r="J356" t="str">
            <v>P-NG-FD0-003</v>
          </cell>
          <cell r="K356">
            <v>206032635.56999999</v>
          </cell>
          <cell r="M356" t="str">
            <v>P-NG-DB0-007</v>
          </cell>
          <cell r="N356">
            <v>100590.89</v>
          </cell>
          <cell r="P356" t="str">
            <v>P-NG-D00-003</v>
          </cell>
          <cell r="Q356">
            <v>9.8523189999999997E-2</v>
          </cell>
          <cell r="S356" t="str">
            <v>P-NG-E00-005</v>
          </cell>
          <cell r="T356">
            <v>1.71944063</v>
          </cell>
          <cell r="V356" t="str">
            <v>P-NE-A00-008</v>
          </cell>
          <cell r="W356">
            <v>537485.80000000005</v>
          </cell>
          <cell r="Y356" t="str">
            <v>P-SN-KA0-018</v>
          </cell>
          <cell r="Z356">
            <v>45946575.799999997</v>
          </cell>
        </row>
        <row r="357">
          <cell r="A357" t="str">
            <v>P-Z1-DA0-003</v>
          </cell>
          <cell r="B357">
            <v>0.17778530000000001</v>
          </cell>
          <cell r="D357" t="str">
            <v>P-SC-K00-005</v>
          </cell>
          <cell r="E357">
            <v>7116779.2300000004</v>
          </cell>
          <cell r="G357" t="str">
            <v>P-NG-IA0-001</v>
          </cell>
          <cell r="H357">
            <v>5656.88</v>
          </cell>
          <cell r="J357" t="str">
            <v>P-NG-H00-004</v>
          </cell>
          <cell r="K357">
            <v>43709.86</v>
          </cell>
          <cell r="M357" t="str">
            <v>P-NG-E00-002</v>
          </cell>
          <cell r="N357">
            <v>6428885.3300000019</v>
          </cell>
          <cell r="P357" t="str">
            <v>P-NG-D00-011</v>
          </cell>
          <cell r="Q357">
            <v>2.9181199999999997E-3</v>
          </cell>
          <cell r="S357" t="str">
            <v>P-NG-E00-007</v>
          </cell>
          <cell r="T357">
            <v>24.464335350000006</v>
          </cell>
          <cell r="V357" t="str">
            <v>P-NE-A00-009</v>
          </cell>
          <cell r="W357">
            <v>929334.88</v>
          </cell>
          <cell r="Y357" t="str">
            <v>P-SN-KE0-004</v>
          </cell>
          <cell r="Z357">
            <v>909400.68000000017</v>
          </cell>
        </row>
        <row r="358">
          <cell r="A358" t="str">
            <v>P-Z1-DB0-013</v>
          </cell>
          <cell r="B358">
            <v>2.9559906800000002</v>
          </cell>
          <cell r="D358" t="str">
            <v>P-SC-K00-007</v>
          </cell>
          <cell r="E358">
            <v>148305.43</v>
          </cell>
          <cell r="G358" t="str">
            <v>P-NG-IAD-001</v>
          </cell>
          <cell r="H358">
            <v>14158389.91</v>
          </cell>
          <cell r="J358" t="str">
            <v>P-NG-HAA-004</v>
          </cell>
          <cell r="K358">
            <v>113931231.70999999</v>
          </cell>
          <cell r="M358" t="str">
            <v>P-NG-E00-004</v>
          </cell>
          <cell r="N358">
            <v>4581604.29</v>
          </cell>
          <cell r="P358" t="str">
            <v>P-NG-DB0-007</v>
          </cell>
          <cell r="Q358">
            <v>0.36104995000000001</v>
          </cell>
          <cell r="S358" t="str">
            <v>P-NG-EAZ-002</v>
          </cell>
          <cell r="T358">
            <v>0.20067521999999999</v>
          </cell>
          <cell r="V358" t="str">
            <v>P-NE-A00-012</v>
          </cell>
          <cell r="W358">
            <v>3200000</v>
          </cell>
          <cell r="Y358" t="str">
            <v>P-SN-KZ0-004</v>
          </cell>
          <cell r="Z358">
            <v>2346869.4399999995</v>
          </cell>
        </row>
        <row r="359">
          <cell r="A359" t="str">
            <v>P-Z1-DB0-023</v>
          </cell>
          <cell r="B359">
            <v>7.056661290000001</v>
          </cell>
          <cell r="D359" t="str">
            <v>P-SC-KB0-001</v>
          </cell>
          <cell r="E359">
            <v>213169.22999999998</v>
          </cell>
          <cell r="G359" t="str">
            <v>P-NG-KA0-002</v>
          </cell>
          <cell r="H359">
            <v>448900194.53000003</v>
          </cell>
          <cell r="J359" t="str">
            <v>P-NG-HAB-035</v>
          </cell>
          <cell r="K359">
            <v>10344613.560000001</v>
          </cell>
          <cell r="M359" t="str">
            <v>P-NG-E00-005</v>
          </cell>
          <cell r="N359">
            <v>5840782.79</v>
          </cell>
          <cell r="P359" t="str">
            <v>P-NG-DB0-014</v>
          </cell>
          <cell r="Q359">
            <v>0.11006021000000001</v>
          </cell>
          <cell r="S359" t="str">
            <v>P-NG-F00-020</v>
          </cell>
          <cell r="T359">
            <v>0.16972899</v>
          </cell>
          <cell r="V359" t="str">
            <v>P-NE-AA0-020</v>
          </cell>
          <cell r="W359">
            <v>790539.17999999993</v>
          </cell>
          <cell r="Y359" t="str">
            <v>P-SO-AA0-009</v>
          </cell>
          <cell r="Z359">
            <v>75260.38</v>
          </cell>
        </row>
        <row r="360">
          <cell r="A360" t="str">
            <v>P-Z1-DB0-027</v>
          </cell>
          <cell r="B360">
            <v>24.428134019999998</v>
          </cell>
          <cell r="D360" t="str">
            <v>P-SD-E00-002</v>
          </cell>
          <cell r="E360">
            <v>470895.09</v>
          </cell>
          <cell r="G360" t="str">
            <v>P-NG-KD0-001</v>
          </cell>
          <cell r="H360">
            <v>75191.839999999997</v>
          </cell>
          <cell r="J360" t="str">
            <v>P-NG-I00-001</v>
          </cell>
          <cell r="K360">
            <v>2518265.81</v>
          </cell>
          <cell r="M360" t="str">
            <v>P-NG-E00-007</v>
          </cell>
          <cell r="N360">
            <v>387122.77</v>
          </cell>
          <cell r="P360" t="str">
            <v>P-NG-E00-002</v>
          </cell>
          <cell r="Q360">
            <v>1.6487754400000003</v>
          </cell>
          <cell r="S360" t="str">
            <v>P-NG-FA0-011</v>
          </cell>
          <cell r="T360">
            <v>0.62288259999999995</v>
          </cell>
          <cell r="V360" t="str">
            <v>P-NE-DB0-011</v>
          </cell>
          <cell r="W360">
            <v>4596688.7600000016</v>
          </cell>
          <cell r="Y360" t="str">
            <v>P-SO-DB0-005</v>
          </cell>
          <cell r="Z360">
            <v>616852.76</v>
          </cell>
        </row>
        <row r="361">
          <cell r="A361" t="str">
            <v>P-Z1-DB0-029</v>
          </cell>
          <cell r="B361">
            <v>1.0575835899999999</v>
          </cell>
          <cell r="D361" t="str">
            <v>P-SD-EA0-002</v>
          </cell>
          <cell r="E361">
            <v>780053.34</v>
          </cell>
          <cell r="G361" t="str">
            <v>P-RW-C00-003</v>
          </cell>
          <cell r="H361">
            <v>150669.79</v>
          </cell>
          <cell r="J361" t="str">
            <v>P-NG-KD0-001</v>
          </cell>
          <cell r="K361">
            <v>318281.88</v>
          </cell>
          <cell r="M361" t="str">
            <v>P-NG-EAZ-002</v>
          </cell>
          <cell r="N361">
            <v>382645.71</v>
          </cell>
          <cell r="P361" t="str">
            <v>P-NG-E00-004</v>
          </cell>
          <cell r="Q361">
            <v>1.1266441200000001</v>
          </cell>
          <cell r="S361" t="str">
            <v>P-NG-H00-017</v>
          </cell>
          <cell r="T361">
            <v>2.5495319999999998E-2</v>
          </cell>
          <cell r="V361" t="str">
            <v>P-NE-F00-004</v>
          </cell>
          <cell r="W361">
            <v>9345138.8999999985</v>
          </cell>
          <cell r="Y361" t="str">
            <v>P-SO-E00-008</v>
          </cell>
          <cell r="Z361">
            <v>448396.98</v>
          </cell>
        </row>
        <row r="362">
          <cell r="A362" t="str">
            <v>P-Z1-DB0-031</v>
          </cell>
          <cell r="B362">
            <v>0.19449799000000001</v>
          </cell>
          <cell r="D362" t="str">
            <v>P-SD-IA0-001</v>
          </cell>
          <cell r="E362">
            <v>439693.67</v>
          </cell>
          <cell r="G362" t="str">
            <v>P-RW-DB0-014</v>
          </cell>
          <cell r="H362">
            <v>6140016.4800000023</v>
          </cell>
          <cell r="J362" t="str">
            <v>P-NG-KF0-003</v>
          </cell>
          <cell r="K362">
            <v>42393.39</v>
          </cell>
          <cell r="M362" t="str">
            <v>P-NG-F00-020</v>
          </cell>
          <cell r="N362">
            <v>586370.24</v>
          </cell>
          <cell r="P362" t="str">
            <v>P-NG-E00-005</v>
          </cell>
          <cell r="Q362">
            <v>1.6366240400000003</v>
          </cell>
          <cell r="S362" t="str">
            <v>P-NG-I00-001</v>
          </cell>
          <cell r="T362">
            <v>16.142684599999999</v>
          </cell>
          <cell r="V362" t="str">
            <v>P-NE-I00-004</v>
          </cell>
          <cell r="W362">
            <v>15121.86</v>
          </cell>
          <cell r="Y362" t="str">
            <v>P-SO-F00-002</v>
          </cell>
          <cell r="Z362">
            <v>27730.63</v>
          </cell>
        </row>
        <row r="363">
          <cell r="A363" t="str">
            <v>P-Z1-DB0-032</v>
          </cell>
          <cell r="B363">
            <v>16.822785800000002</v>
          </cell>
          <cell r="D363" t="str">
            <v>P-SD-IBD-006</v>
          </cell>
          <cell r="E363">
            <v>926608.38</v>
          </cell>
          <cell r="G363" t="str">
            <v>P-RW-EA0-013</v>
          </cell>
          <cell r="H363">
            <v>90179.12</v>
          </cell>
          <cell r="J363" t="str">
            <v>P-RW-C00-003</v>
          </cell>
          <cell r="K363">
            <v>33904.69</v>
          </cell>
          <cell r="M363" t="str">
            <v>P-NG-HAA-004</v>
          </cell>
          <cell r="N363">
            <v>108230287.49000001</v>
          </cell>
          <cell r="P363" t="str">
            <v>P-NG-E00-007</v>
          </cell>
          <cell r="Q363">
            <v>12.828508529999999</v>
          </cell>
          <cell r="S363" t="str">
            <v>P-NG-IA0-006</v>
          </cell>
          <cell r="T363">
            <v>2.1902920000000003E-2</v>
          </cell>
          <cell r="V363" t="str">
            <v>P-NE-IA0-007</v>
          </cell>
          <cell r="W363">
            <v>3416220.32</v>
          </cell>
          <cell r="Y363" t="str">
            <v>P-SO-K00-002</v>
          </cell>
          <cell r="Z363">
            <v>80167.819999999992</v>
          </cell>
        </row>
        <row r="364">
          <cell r="A364" t="str">
            <v>P-Z1-DB0-038</v>
          </cell>
          <cell r="B364">
            <v>9.9039810000000006E-2</v>
          </cell>
          <cell r="D364" t="str">
            <v>P-SD-ID0-003</v>
          </cell>
          <cell r="E364">
            <v>1248454.29</v>
          </cell>
          <cell r="G364" t="str">
            <v>P-RW-FA0-006</v>
          </cell>
          <cell r="H364">
            <v>10534150.889999997</v>
          </cell>
          <cell r="J364" t="str">
            <v>P-RW-DB0-014</v>
          </cell>
          <cell r="K364">
            <v>4967378.6900000004</v>
          </cell>
          <cell r="M364" t="str">
            <v>P-NG-HAB-042</v>
          </cell>
          <cell r="N364">
            <v>29011154.789999999</v>
          </cell>
          <cell r="P364" t="str">
            <v>P-NG-F00-020</v>
          </cell>
          <cell r="Q364">
            <v>0.51123774999999994</v>
          </cell>
          <cell r="S364" t="str">
            <v>P-NG-KF0-003</v>
          </cell>
          <cell r="T364">
            <v>0.59581664000000001</v>
          </cell>
          <cell r="V364" t="str">
            <v>P-NE-K00-014</v>
          </cell>
          <cell r="W364">
            <v>1170625.22</v>
          </cell>
          <cell r="Y364" t="str">
            <v>P-SO-KF0-006</v>
          </cell>
          <cell r="Z364">
            <v>453482.36000000004</v>
          </cell>
        </row>
        <row r="365">
          <cell r="A365" t="str">
            <v>P-Z1-DB0-039</v>
          </cell>
          <cell r="B365">
            <v>13.749973319999999</v>
          </cell>
          <cell r="D365" t="str">
            <v>P-SD-K00-002</v>
          </cell>
          <cell r="E365">
            <v>1177568.2</v>
          </cell>
          <cell r="G365" t="str">
            <v>P-RW-FA0-013</v>
          </cell>
          <cell r="H365">
            <v>47165.64</v>
          </cell>
          <cell r="J365" t="str">
            <v>P-RW-E00-008</v>
          </cell>
          <cell r="K365">
            <v>3871249.5599999996</v>
          </cell>
          <cell r="M365" t="str">
            <v>P-NG-I00-001</v>
          </cell>
          <cell r="N365">
            <v>4211550.540000001</v>
          </cell>
          <cell r="P365" t="str">
            <v>P-NG-H00-011</v>
          </cell>
          <cell r="Q365">
            <v>7.0731862599999999</v>
          </cell>
          <cell r="S365" t="str">
            <v>P-RW-DB0-014</v>
          </cell>
          <cell r="T365">
            <v>1.3889367299999995</v>
          </cell>
          <cell r="V365" t="str">
            <v>P-NE-KZ0-001</v>
          </cell>
          <cell r="W365">
            <v>10331.58</v>
          </cell>
          <cell r="Y365" t="str">
            <v>P-SS-E00-002</v>
          </cell>
          <cell r="Z365">
            <v>239959.79</v>
          </cell>
        </row>
        <row r="366">
          <cell r="A366" t="str">
            <v>P-Z1-DB0-043</v>
          </cell>
          <cell r="B366">
            <v>1.2709022999999999</v>
          </cell>
          <cell r="D366" t="str">
            <v>P-SD-KA0-006</v>
          </cell>
          <cell r="E366">
            <v>213674.62</v>
          </cell>
          <cell r="G366" t="str">
            <v>P-RW-HAA-006</v>
          </cell>
          <cell r="H366">
            <v>7871.47</v>
          </cell>
          <cell r="J366" t="str">
            <v>P-RW-E00-011</v>
          </cell>
          <cell r="K366">
            <v>10255330.800000001</v>
          </cell>
          <cell r="M366" t="str">
            <v>P-NG-IA0-005</v>
          </cell>
          <cell r="N366">
            <v>41326.339999999997</v>
          </cell>
          <cell r="P366" t="str">
            <v>P-NG-HAB-042</v>
          </cell>
          <cell r="Q366">
            <v>7.2682341799999994</v>
          </cell>
          <cell r="S366" t="str">
            <v>P-RW-E00-011</v>
          </cell>
          <cell r="T366">
            <v>15.89663661</v>
          </cell>
          <cell r="V366" t="str">
            <v>P-NG-A00-008</v>
          </cell>
          <cell r="W366">
            <v>1358195.1099999999</v>
          </cell>
          <cell r="Y366" t="str">
            <v>P-SS-E00-003</v>
          </cell>
          <cell r="Z366">
            <v>3549114.0100000002</v>
          </cell>
        </row>
        <row r="367">
          <cell r="A367" t="str">
            <v>P-Z1-DB0-044</v>
          </cell>
          <cell r="B367">
            <v>7.9814499999999993E-3</v>
          </cell>
          <cell r="D367" t="str">
            <v>P-SL-DB0-005</v>
          </cell>
          <cell r="E367">
            <v>4041567.0000000005</v>
          </cell>
          <cell r="G367" t="str">
            <v>P-RW-IA0-003</v>
          </cell>
          <cell r="H367">
            <v>114354.53000000001</v>
          </cell>
          <cell r="J367" t="str">
            <v>P-RW-EA0-013</v>
          </cell>
          <cell r="K367">
            <v>426147.55000000005</v>
          </cell>
          <cell r="M367" t="str">
            <v>P-NG-KA0-004</v>
          </cell>
          <cell r="N367">
            <v>10210000</v>
          </cell>
          <cell r="P367" t="str">
            <v>P-NG-I00-001</v>
          </cell>
          <cell r="Q367">
            <v>4.7355939799999991</v>
          </cell>
          <cell r="S367" t="str">
            <v>P-RW-E00-012</v>
          </cell>
          <cell r="T367">
            <v>0.76027195000000014</v>
          </cell>
          <cell r="V367" t="str">
            <v>P-NG-A00-010</v>
          </cell>
          <cell r="W367">
            <v>249304.75</v>
          </cell>
          <cell r="Y367" t="str">
            <v>P-SS-I00-003</v>
          </cell>
          <cell r="Z367">
            <v>2570000</v>
          </cell>
        </row>
        <row r="368">
          <cell r="A368" t="str">
            <v>P-Z1-DB0-046</v>
          </cell>
          <cell r="B368">
            <v>0.74677970999999987</v>
          </cell>
          <cell r="D368" t="str">
            <v>P-SL-E00-003</v>
          </cell>
          <cell r="E368">
            <v>2814561.8199999994</v>
          </cell>
          <cell r="G368" t="str">
            <v>P-RW-IAD-002</v>
          </cell>
          <cell r="H368">
            <v>2023585.27</v>
          </cell>
          <cell r="J368" t="str">
            <v>P-RW-FA0-006</v>
          </cell>
          <cell r="K368">
            <v>2345123.2899999996</v>
          </cell>
          <cell r="M368" t="str">
            <v>P-NG-KD0-001</v>
          </cell>
          <cell r="N368">
            <v>23458.76</v>
          </cell>
          <cell r="P368" t="str">
            <v>P-NG-IA0-005</v>
          </cell>
          <cell r="Q368">
            <v>6.2998799999999999E-3</v>
          </cell>
          <cell r="S368" t="str">
            <v>P-RW-EA0-013</v>
          </cell>
          <cell r="T368">
            <v>0.32785256000000002</v>
          </cell>
          <cell r="V368" t="str">
            <v>P-NG-AA0-037</v>
          </cell>
          <cell r="W368">
            <v>5922.92</v>
          </cell>
          <cell r="Y368" t="str">
            <v>P-SS-KF0-004</v>
          </cell>
          <cell r="Z368">
            <v>554864.83000000007</v>
          </cell>
        </row>
        <row r="369">
          <cell r="A369" t="str">
            <v>P-Z1-DB0-047</v>
          </cell>
          <cell r="B369">
            <v>6.3969234899999998</v>
          </cell>
          <cell r="D369" t="str">
            <v>P-SL-EA0-001</v>
          </cell>
          <cell r="E369">
            <v>4955080.95</v>
          </cell>
          <cell r="G369" t="str">
            <v>P-RW-IAD-003</v>
          </cell>
          <cell r="H369">
            <v>1532632.2400000005</v>
          </cell>
          <cell r="J369" t="str">
            <v>P-RW-FA0-015</v>
          </cell>
          <cell r="K369">
            <v>320273.22000000003</v>
          </cell>
          <cell r="M369" t="str">
            <v>P-NG-KF0-003</v>
          </cell>
          <cell r="N369">
            <v>2376.46</v>
          </cell>
          <cell r="P369" t="str">
            <v>P-NG-IA0-006</v>
          </cell>
          <cell r="Q369">
            <v>5.9929099999999997E-3</v>
          </cell>
          <cell r="S369" t="str">
            <v>P-RW-EA0-015</v>
          </cell>
          <cell r="T369">
            <v>1.0945400699999999</v>
          </cell>
          <cell r="V369" t="str">
            <v>P-NG-AAB-003</v>
          </cell>
          <cell r="W369">
            <v>10627192.199999999</v>
          </cell>
          <cell r="Y369" t="str">
            <v>P-SS-KF0-007</v>
          </cell>
          <cell r="Z369">
            <v>59480.88</v>
          </cell>
        </row>
        <row r="370">
          <cell r="A370" t="str">
            <v>P-Z1-DB0-048</v>
          </cell>
          <cell r="B370">
            <v>23.582736959999998</v>
          </cell>
          <cell r="D370" t="str">
            <v>P-SL-HA0-004</v>
          </cell>
          <cell r="E370">
            <v>75227.98000000001</v>
          </cell>
          <cell r="G370" t="str">
            <v>P-SC-EA0-004</v>
          </cell>
          <cell r="H370">
            <v>782090.7</v>
          </cell>
          <cell r="J370" t="str">
            <v>P-RW-FA0-016</v>
          </cell>
          <cell r="K370">
            <v>46763540.870000005</v>
          </cell>
          <cell r="M370" t="str">
            <v>P-RW-DB0-014</v>
          </cell>
          <cell r="N370">
            <v>11401910.659999995</v>
          </cell>
          <cell r="P370" t="str">
            <v>P-NG-KA0-005</v>
          </cell>
          <cell r="Q370">
            <v>7.5140410000000005E-2</v>
          </cell>
          <cell r="S370" t="str">
            <v>P-RW-FA0-009</v>
          </cell>
          <cell r="T370">
            <v>0.15189321</v>
          </cell>
          <cell r="V370" t="str">
            <v>P-NG-BG0-003</v>
          </cell>
          <cell r="W370">
            <v>1915654</v>
          </cell>
          <cell r="Y370" t="str">
            <v>P-ST-AA0-005</v>
          </cell>
          <cell r="Z370">
            <v>786360.04999999993</v>
          </cell>
        </row>
        <row r="371">
          <cell r="A371" t="str">
            <v>P-Z1-DB0-060</v>
          </cell>
          <cell r="B371">
            <v>0.47506838000000007</v>
          </cell>
          <cell r="D371" t="str">
            <v>P-SL-K00-006</v>
          </cell>
          <cell r="E371">
            <v>846192.80999999982</v>
          </cell>
          <cell r="G371" t="str">
            <v>P-SC-EA0-005</v>
          </cell>
          <cell r="H371">
            <v>346506.27</v>
          </cell>
          <cell r="J371" t="str">
            <v>P-RW-HAA-007</v>
          </cell>
          <cell r="K371">
            <v>14149543.390000001</v>
          </cell>
          <cell r="M371" t="str">
            <v>P-RW-E00-008</v>
          </cell>
          <cell r="N371">
            <v>8797698.7100000009</v>
          </cell>
          <cell r="P371" t="str">
            <v>P-NG-KA0-006</v>
          </cell>
          <cell r="Q371">
            <v>200.06796069000001</v>
          </cell>
          <cell r="S371" t="str">
            <v>P-RW-FA0-013</v>
          </cell>
          <cell r="T371">
            <v>1.5750348000000001</v>
          </cell>
          <cell r="V371" t="str">
            <v>P-NG-DB0-014</v>
          </cell>
          <cell r="W371">
            <v>11351492.189999999</v>
          </cell>
          <cell r="Y371" t="str">
            <v>P-ST-FAB-002</v>
          </cell>
          <cell r="Z371">
            <v>294784.63</v>
          </cell>
        </row>
        <row r="372">
          <cell r="A372" t="str">
            <v>P-Z1-DB0-063</v>
          </cell>
          <cell r="B372">
            <v>13.83883591</v>
          </cell>
          <cell r="D372" t="str">
            <v>P-SL-K00-007</v>
          </cell>
          <cell r="E372">
            <v>846118.79</v>
          </cell>
          <cell r="G372" t="str">
            <v>P-SC-GB0-003</v>
          </cell>
          <cell r="H372">
            <v>28328.97</v>
          </cell>
          <cell r="J372" t="str">
            <v>P-RW-HAB-003</v>
          </cell>
          <cell r="K372">
            <v>8740.59</v>
          </cell>
          <cell r="M372" t="str">
            <v>P-RW-E00-011</v>
          </cell>
          <cell r="N372">
            <v>9838497.4800000023</v>
          </cell>
          <cell r="P372" t="str">
            <v>P-NG-KD0-001</v>
          </cell>
          <cell r="Q372">
            <v>6.6675200000000006E-3</v>
          </cell>
          <cell r="S372" t="str">
            <v>P-RW-K00-013</v>
          </cell>
          <cell r="T372">
            <v>15.12</v>
          </cell>
          <cell r="V372" t="str">
            <v>P-NG-E00-002</v>
          </cell>
          <cell r="W372">
            <v>2093039.19</v>
          </cell>
          <cell r="Y372" t="str">
            <v>P-ST-H00-002</v>
          </cell>
          <cell r="Z372">
            <v>59012.770000000004</v>
          </cell>
        </row>
        <row r="373">
          <cell r="A373" t="str">
            <v>P-Z1-DB0-067</v>
          </cell>
          <cell r="B373">
            <v>1.2904071699999999</v>
          </cell>
          <cell r="D373" t="str">
            <v>P-SL-KF0-009</v>
          </cell>
          <cell r="E373">
            <v>71334.13</v>
          </cell>
          <cell r="G373" t="str">
            <v>P-SC-IAD-003</v>
          </cell>
          <cell r="H373">
            <v>143623.03</v>
          </cell>
          <cell r="J373" t="str">
            <v>P-RW-IA0-003</v>
          </cell>
          <cell r="K373">
            <v>20505.740000000002</v>
          </cell>
          <cell r="M373" t="str">
            <v>P-RW-E00-012</v>
          </cell>
          <cell r="N373">
            <v>82528.75</v>
          </cell>
          <cell r="P373" t="str">
            <v>P-NG-KF0-003</v>
          </cell>
          <cell r="Q373">
            <v>6.7377179999999995E-2</v>
          </cell>
          <cell r="S373" t="str">
            <v>P-SC-EA0-004</v>
          </cell>
          <cell r="T373">
            <v>1.6330681299999998</v>
          </cell>
          <cell r="V373" t="str">
            <v>P-NG-E00-004</v>
          </cell>
          <cell r="W373">
            <v>774373.81999999983</v>
          </cell>
          <cell r="Y373" t="str">
            <v>P-ST-H00-003</v>
          </cell>
          <cell r="Z373">
            <v>315509.81999999995</v>
          </cell>
        </row>
        <row r="374">
          <cell r="A374" t="str">
            <v>P-Z1-DB0-070</v>
          </cell>
          <cell r="B374">
            <v>11.547147010000003</v>
          </cell>
          <cell r="D374" t="str">
            <v>P-SN-A00-004</v>
          </cell>
          <cell r="E374">
            <v>2529714</v>
          </cell>
          <cell r="G374" t="str">
            <v>P-SC-K00-007</v>
          </cell>
          <cell r="H374">
            <v>88799.01</v>
          </cell>
          <cell r="J374" t="str">
            <v>P-RW-IAD-002</v>
          </cell>
          <cell r="K374">
            <v>566833.83000000007</v>
          </cell>
          <cell r="M374" t="str">
            <v>P-RW-EA0-013</v>
          </cell>
          <cell r="N374">
            <v>59974.31</v>
          </cell>
          <cell r="P374" t="str">
            <v>P-RW-DB0-014</v>
          </cell>
          <cell r="Q374">
            <v>4.1191669300000013</v>
          </cell>
          <cell r="S374" t="str">
            <v>P-SC-K00-016</v>
          </cell>
          <cell r="T374">
            <v>4.2869699999999997E-2</v>
          </cell>
          <cell r="V374" t="str">
            <v>P-NG-E00-005</v>
          </cell>
          <cell r="W374">
            <v>1822971.8900000001</v>
          </cell>
          <cell r="Y374" t="str">
            <v>P-SZ-AA0-007</v>
          </cell>
          <cell r="Z374">
            <v>111656.91</v>
          </cell>
        </row>
        <row r="375">
          <cell r="A375" t="str">
            <v>P-Z1-DB0-073</v>
          </cell>
          <cell r="B375">
            <v>4.2368877100000004</v>
          </cell>
          <cell r="D375" t="str">
            <v>P-SN-A00-005</v>
          </cell>
          <cell r="E375">
            <v>7575985.3699999982</v>
          </cell>
          <cell r="G375" t="str">
            <v>P-SC-KB0-001</v>
          </cell>
          <cell r="H375">
            <v>208946.68999999997</v>
          </cell>
          <cell r="J375" t="str">
            <v>P-RW-IAD-003</v>
          </cell>
          <cell r="K375">
            <v>2182399.7000000002</v>
          </cell>
          <cell r="M375" t="str">
            <v>P-RW-FA0-006</v>
          </cell>
          <cell r="N375">
            <v>2982789.1</v>
          </cell>
          <cell r="P375" t="str">
            <v>P-RW-E00-008</v>
          </cell>
          <cell r="Q375">
            <v>0.96645022999999997</v>
          </cell>
          <cell r="S375" t="str">
            <v>P-SC-K00-021</v>
          </cell>
          <cell r="T375">
            <v>9.1569900000000003E-3</v>
          </cell>
          <cell r="V375" t="str">
            <v>P-NG-E00-007</v>
          </cell>
          <cell r="W375">
            <v>31496139.549999997</v>
          </cell>
          <cell r="Y375" t="str">
            <v>P-SZ-DB0-012</v>
          </cell>
          <cell r="Z375">
            <v>202162.72000000003</v>
          </cell>
        </row>
        <row r="376">
          <cell r="A376" t="str">
            <v>P-Z1-DB0-074</v>
          </cell>
          <cell r="B376">
            <v>8.5228397400000002</v>
          </cell>
          <cell r="D376" t="str">
            <v>P-SN-AAG-001</v>
          </cell>
          <cell r="E376">
            <v>4896655.12</v>
          </cell>
          <cell r="G376" t="str">
            <v>P-SD-AAZ-006</v>
          </cell>
          <cell r="H376">
            <v>978470.79</v>
          </cell>
          <cell r="J376" t="str">
            <v>P-RW-IZ0-006</v>
          </cell>
          <cell r="K376">
            <v>45000000</v>
          </cell>
          <cell r="M376" t="str">
            <v>P-RW-FA0-008</v>
          </cell>
          <cell r="N376">
            <v>9282783.4000000004</v>
          </cell>
          <cell r="P376" t="str">
            <v>P-RW-E00-011</v>
          </cell>
          <cell r="Q376">
            <v>18.385586610000001</v>
          </cell>
          <cell r="S376" t="str">
            <v>P-SC-K00-022</v>
          </cell>
          <cell r="T376">
            <v>14.139657940000001</v>
          </cell>
          <cell r="V376" t="str">
            <v>P-NG-F00-020</v>
          </cell>
          <cell r="W376">
            <v>1229526.83</v>
          </cell>
          <cell r="Y376" t="str">
            <v>P-SZ-DB0-013</v>
          </cell>
          <cell r="Z376">
            <v>1973727.6</v>
          </cell>
        </row>
        <row r="377">
          <cell r="A377" t="str">
            <v>P-Z1-DB0-075</v>
          </cell>
          <cell r="B377">
            <v>20.694505259999993</v>
          </cell>
          <cell r="D377" t="str">
            <v>P-SN-DA0-001</v>
          </cell>
          <cell r="E377">
            <v>10952308.859999999</v>
          </cell>
          <cell r="G377" t="str">
            <v>P-SD-E00-002</v>
          </cell>
          <cell r="H377">
            <v>718294.52</v>
          </cell>
          <cell r="J377" t="str">
            <v>P-SC-EA0-004</v>
          </cell>
          <cell r="K377">
            <v>1775269.3000000003</v>
          </cell>
          <cell r="M377" t="str">
            <v>P-RW-FA0-013</v>
          </cell>
          <cell r="N377">
            <v>371696.12000000005</v>
          </cell>
          <cell r="P377" t="str">
            <v>P-RW-E00-012</v>
          </cell>
          <cell r="Q377">
            <v>1.0295224699999999</v>
          </cell>
          <cell r="S377" t="str">
            <v>P-SD-AAZ-006</v>
          </cell>
          <cell r="T377">
            <v>6.4353395099999995</v>
          </cell>
          <cell r="V377" t="str">
            <v>P-NG-FA0-011</v>
          </cell>
          <cell r="W377">
            <v>25590953.559999999</v>
          </cell>
          <cell r="Y377" t="str">
            <v>P-SZ-E00-005</v>
          </cell>
          <cell r="Z377">
            <v>546161.26</v>
          </cell>
        </row>
        <row r="378">
          <cell r="A378" t="str">
            <v>P-Z1-DB0-084</v>
          </cell>
          <cell r="B378">
            <v>6.0331000000000003E-2</v>
          </cell>
          <cell r="D378" t="str">
            <v>P-SN-DB0-020</v>
          </cell>
          <cell r="E378">
            <v>4685052.5299999993</v>
          </cell>
          <cell r="G378" t="str">
            <v>P-SD-EA0-002</v>
          </cell>
          <cell r="H378">
            <v>844764.92</v>
          </cell>
          <cell r="J378" t="str">
            <v>P-SC-EA0-005</v>
          </cell>
          <cell r="K378">
            <v>17802.2</v>
          </cell>
          <cell r="M378" t="str">
            <v>P-RW-FA0-015</v>
          </cell>
          <cell r="N378">
            <v>1507496.3</v>
          </cell>
          <cell r="P378" t="str">
            <v>P-RW-FA0-006</v>
          </cell>
          <cell r="Q378">
            <v>4.3403514999999997</v>
          </cell>
          <cell r="S378" t="str">
            <v>P-SD-AAZ-008</v>
          </cell>
          <cell r="T378">
            <v>0.40749834000000007</v>
          </cell>
          <cell r="V378" t="str">
            <v>P-NG-H00-016</v>
          </cell>
          <cell r="W378">
            <v>25098110.800000001</v>
          </cell>
          <cell r="Y378" t="str">
            <v>P-SZ-KZ0-001</v>
          </cell>
          <cell r="Z378">
            <v>10538.14</v>
          </cell>
        </row>
        <row r="379">
          <cell r="A379" t="str">
            <v>P-Z1-DB0-093</v>
          </cell>
          <cell r="B379">
            <v>12.789756470000004</v>
          </cell>
          <cell r="D379" t="str">
            <v>P-SN-DB0-021</v>
          </cell>
          <cell r="E379">
            <v>69721.8</v>
          </cell>
          <cell r="G379" t="str">
            <v>P-SD-IA0-001</v>
          </cell>
          <cell r="H379">
            <v>1527843.67</v>
          </cell>
          <cell r="J379" t="str">
            <v>P-SC-H00-002</v>
          </cell>
          <cell r="K379">
            <v>17488.62</v>
          </cell>
          <cell r="M379" t="str">
            <v>P-RW-FA0-016</v>
          </cell>
          <cell r="N379">
            <v>85293943.219999999</v>
          </cell>
          <cell r="P379" t="str">
            <v>P-RW-FA0-008</v>
          </cell>
          <cell r="Q379">
            <v>3.4676228099999999</v>
          </cell>
          <cell r="S379" t="str">
            <v>P-SD-E00-002</v>
          </cell>
          <cell r="T379">
            <v>2.0296274300000001</v>
          </cell>
          <cell r="V379" t="str">
            <v>P-NG-H00-017</v>
          </cell>
          <cell r="W379">
            <v>105600.64</v>
          </cell>
          <cell r="Y379" t="str">
            <v>P-TD-A00-008</v>
          </cell>
          <cell r="Z379">
            <v>124547.24</v>
          </cell>
        </row>
        <row r="380">
          <cell r="A380" t="str">
            <v>P-Z1-DB0-095</v>
          </cell>
          <cell r="B380">
            <v>28.5445897</v>
          </cell>
          <cell r="D380" t="str">
            <v>P-SN-E00-007</v>
          </cell>
          <cell r="E380">
            <v>3006481.07</v>
          </cell>
          <cell r="G380" t="str">
            <v>P-SD-IBD-006</v>
          </cell>
          <cell r="H380">
            <v>2841275.8</v>
          </cell>
          <cell r="J380" t="str">
            <v>P-SC-IAD-003</v>
          </cell>
          <cell r="K380">
            <v>254198.53999999998</v>
          </cell>
          <cell r="M380" t="str">
            <v>P-RW-G00-001</v>
          </cell>
          <cell r="N380">
            <v>1462244.84</v>
          </cell>
          <cell r="P380" t="str">
            <v>P-RW-FA0-013</v>
          </cell>
          <cell r="Q380">
            <v>1.2971286900000001</v>
          </cell>
          <cell r="S380" t="str">
            <v>P-SD-E00-003</v>
          </cell>
          <cell r="T380">
            <v>0.58381431000000006</v>
          </cell>
          <cell r="V380" t="str">
            <v>P-NG-I00-001</v>
          </cell>
          <cell r="W380">
            <v>28196261.169999991</v>
          </cell>
          <cell r="Y380" t="str">
            <v>P-TD-AA0-024</v>
          </cell>
          <cell r="Z380">
            <v>73670.209999999992</v>
          </cell>
        </row>
        <row r="381">
          <cell r="A381" t="str">
            <v>P-Z1-DB0-096</v>
          </cell>
          <cell r="B381">
            <v>13.194365679999999</v>
          </cell>
          <cell r="D381" t="str">
            <v>P-SN-EBZ-001</v>
          </cell>
          <cell r="E381">
            <v>326599.17</v>
          </cell>
          <cell r="G381" t="str">
            <v>P-SD-ID0-003</v>
          </cell>
          <cell r="H381">
            <v>111418.75</v>
          </cell>
          <cell r="J381" t="str">
            <v>P-SC-K00-007</v>
          </cell>
          <cell r="K381">
            <v>35207.050000000003</v>
          </cell>
          <cell r="M381" t="str">
            <v>P-RW-IAD-003</v>
          </cell>
          <cell r="N381">
            <v>665295.72</v>
          </cell>
          <cell r="P381" t="str">
            <v>P-RW-FA0-015</v>
          </cell>
          <cell r="Q381">
            <v>0.39081317999999998</v>
          </cell>
          <cell r="S381" t="str">
            <v>P-SD-E00-004</v>
          </cell>
          <cell r="T381">
            <v>0.21334944</v>
          </cell>
          <cell r="V381" t="str">
            <v>P-NG-IA0-006</v>
          </cell>
          <cell r="W381">
            <v>498272.95</v>
          </cell>
          <cell r="Y381" t="str">
            <v>P-TD-AA0-028</v>
          </cell>
          <cell r="Z381">
            <v>99656.19</v>
          </cell>
        </row>
        <row r="382">
          <cell r="A382" t="str">
            <v>P-Z1-DB0-097</v>
          </cell>
          <cell r="B382">
            <v>6.6461120000000014</v>
          </cell>
          <cell r="D382" t="str">
            <v>P-SN-G00-001</v>
          </cell>
          <cell r="E382">
            <v>197023.46000000002</v>
          </cell>
          <cell r="G382" t="str">
            <v>P-SD-KA0-006</v>
          </cell>
          <cell r="H382">
            <v>1298293.24</v>
          </cell>
          <cell r="J382" t="str">
            <v>P-SC-KB0-001</v>
          </cell>
          <cell r="K382">
            <v>194781</v>
          </cell>
          <cell r="M382" t="str">
            <v>P-SC-EA0-004</v>
          </cell>
          <cell r="N382">
            <v>3473139.9100000006</v>
          </cell>
          <cell r="P382" t="str">
            <v>P-RW-FA0-016</v>
          </cell>
          <cell r="Q382">
            <v>19.351134300000002</v>
          </cell>
          <cell r="S382" t="str">
            <v>P-SD-FF0-001</v>
          </cell>
          <cell r="T382">
            <v>0.29208070000000003</v>
          </cell>
          <cell r="V382" t="str">
            <v>P-RW-DB0-014</v>
          </cell>
          <cell r="W382">
            <v>2473718.1399999997</v>
          </cell>
          <cell r="Y382" t="str">
            <v>P-TD-AB0-004</v>
          </cell>
          <cell r="Z382">
            <v>159736.95999999999</v>
          </cell>
        </row>
        <row r="383">
          <cell r="A383" t="str">
            <v>P-Z1-DB0-099</v>
          </cell>
          <cell r="B383">
            <v>7.1005870399999997</v>
          </cell>
          <cell r="D383" t="str">
            <v>P-SN-IAD-001</v>
          </cell>
          <cell r="E383">
            <v>349436.52999999997</v>
          </cell>
          <cell r="G383" t="str">
            <v>P-SL-DB0-005</v>
          </cell>
          <cell r="H383">
            <v>3111107.5</v>
          </cell>
          <cell r="J383" t="str">
            <v>P-SD-AAZ-006</v>
          </cell>
          <cell r="K383">
            <v>1446541.56</v>
          </cell>
          <cell r="M383" t="str">
            <v>P-SD-AAZ-006</v>
          </cell>
          <cell r="N383">
            <v>9148243.3399999999</v>
          </cell>
          <cell r="P383" t="str">
            <v>P-RW-IZ0-006</v>
          </cell>
          <cell r="Q383">
            <v>15</v>
          </cell>
          <cell r="S383" t="str">
            <v>P-SD-I00-004</v>
          </cell>
          <cell r="T383">
            <v>2.0000559900000003</v>
          </cell>
          <cell r="V383" t="str">
            <v>P-RW-E00-011</v>
          </cell>
          <cell r="W383">
            <v>8454709.0199999996</v>
          </cell>
          <cell r="Y383" t="str">
            <v>P-TD-E00-005</v>
          </cell>
          <cell r="Z383">
            <v>1722941.89</v>
          </cell>
        </row>
        <row r="384">
          <cell r="A384" t="str">
            <v>P-Z1-DB0-102</v>
          </cell>
          <cell r="B384">
            <v>4.989892339999999</v>
          </cell>
          <cell r="D384" t="str">
            <v>P-SN-IAZ-001</v>
          </cell>
          <cell r="E384">
            <v>1030445.4400000002</v>
          </cell>
          <cell r="G384" t="str">
            <v>P-SL-E00-003</v>
          </cell>
          <cell r="H384">
            <v>5267895.4800000023</v>
          </cell>
          <cell r="J384" t="str">
            <v>P-SD-E00-002</v>
          </cell>
          <cell r="K384">
            <v>3005325.0999999996</v>
          </cell>
          <cell r="M384" t="str">
            <v>P-SD-AAZ-008</v>
          </cell>
          <cell r="N384">
            <v>426786.56</v>
          </cell>
          <cell r="P384" t="str">
            <v>P-RW-K00-013</v>
          </cell>
          <cell r="Q384">
            <v>55.88</v>
          </cell>
          <cell r="S384" t="str">
            <v>P-SD-IA0-001</v>
          </cell>
          <cell r="T384">
            <v>0.46423345000000005</v>
          </cell>
          <cell r="V384" t="str">
            <v>P-RW-E00-012</v>
          </cell>
          <cell r="W384">
            <v>1716825.4999999998</v>
          </cell>
          <cell r="Y384" t="str">
            <v>P-TD-IAE-002</v>
          </cell>
          <cell r="Z384">
            <v>208320.61000000004</v>
          </cell>
        </row>
        <row r="385">
          <cell r="A385" t="str">
            <v>P-Z1-DB0-144</v>
          </cell>
          <cell r="B385">
            <v>7.4800350000000002E-2</v>
          </cell>
          <cell r="D385" t="str">
            <v>P-SN-KA0-008</v>
          </cell>
          <cell r="E385">
            <v>1205810.5200000003</v>
          </cell>
          <cell r="G385" t="str">
            <v>P-SL-EA0-001</v>
          </cell>
          <cell r="H385">
            <v>1942760.41</v>
          </cell>
          <cell r="J385" t="str">
            <v>P-SD-E00-003</v>
          </cell>
          <cell r="K385">
            <v>208957.28</v>
          </cell>
          <cell r="M385" t="str">
            <v>P-SD-E00-002</v>
          </cell>
          <cell r="N385">
            <v>1990004.2</v>
          </cell>
          <cell r="P385" t="str">
            <v>P-SC-EA0-004</v>
          </cell>
          <cell r="Q385">
            <v>3.0679075400000002</v>
          </cell>
          <cell r="S385" t="str">
            <v>P-SD-IBD-006</v>
          </cell>
          <cell r="T385">
            <v>1.2517639599999999</v>
          </cell>
          <cell r="V385" t="str">
            <v>P-RW-EA0-013</v>
          </cell>
          <cell r="W385">
            <v>352800.06999999995</v>
          </cell>
          <cell r="Y385" t="str">
            <v>P-TG-AA0-009</v>
          </cell>
          <cell r="Z385">
            <v>1704432.2300000004</v>
          </cell>
        </row>
        <row r="386">
          <cell r="A386" t="str">
            <v>P-Z1-DZ0-003</v>
          </cell>
          <cell r="B386">
            <v>4.8385230000000001E-2</v>
          </cell>
          <cell r="D386" t="str">
            <v>P-SN-KA0-009</v>
          </cell>
          <cell r="E386">
            <v>34780000</v>
          </cell>
          <cell r="G386" t="str">
            <v>P-SL-K00-006</v>
          </cell>
          <cell r="H386">
            <v>64367.61</v>
          </cell>
          <cell r="J386" t="str">
            <v>P-SD-I00-004</v>
          </cell>
          <cell r="K386">
            <v>370107.51</v>
          </cell>
          <cell r="M386" t="str">
            <v>P-SD-E00-003</v>
          </cell>
          <cell r="N386">
            <v>188179.35</v>
          </cell>
          <cell r="P386" t="str">
            <v>P-SC-K00-015</v>
          </cell>
          <cell r="Q386">
            <v>7.09179621</v>
          </cell>
          <cell r="S386" t="str">
            <v>P-SD-K00-007</v>
          </cell>
          <cell r="T386">
            <v>0.74126124000000004</v>
          </cell>
          <cell r="V386" t="str">
            <v>P-RW-EA0-015</v>
          </cell>
          <cell r="W386">
            <v>612219.25000000012</v>
          </cell>
          <cell r="Y386" t="str">
            <v>P-TG-AA0-012</v>
          </cell>
          <cell r="Z386">
            <v>461408.31</v>
          </cell>
        </row>
        <row r="387">
          <cell r="A387" t="str">
            <v>P-Z1-EA0-003</v>
          </cell>
          <cell r="B387">
            <v>0.20677621999999996</v>
          </cell>
          <cell r="D387" t="str">
            <v>P-SN-KE0-001</v>
          </cell>
          <cell r="E387">
            <v>2573601.3200000003</v>
          </cell>
          <cell r="G387" t="str">
            <v>P-SL-K00-007</v>
          </cell>
          <cell r="H387">
            <v>61237.54</v>
          </cell>
          <cell r="J387" t="str">
            <v>P-SD-IA0-001</v>
          </cell>
          <cell r="K387">
            <v>3327895.76</v>
          </cell>
          <cell r="M387" t="str">
            <v>P-SD-I00-004</v>
          </cell>
          <cell r="N387">
            <v>1525821.98</v>
          </cell>
          <cell r="P387" t="str">
            <v>P-SC-KB0-001</v>
          </cell>
          <cell r="Q387">
            <v>2.3745550000000001E-2</v>
          </cell>
          <cell r="S387" t="str">
            <v>P-SD-KF0-006</v>
          </cell>
          <cell r="T387">
            <v>144</v>
          </cell>
          <cell r="V387" t="str">
            <v>P-RW-FA0-013</v>
          </cell>
          <cell r="W387">
            <v>1383036.2399999998</v>
          </cell>
          <cell r="Y387" t="str">
            <v>P-TG-AA0-015</v>
          </cell>
          <cell r="Z387">
            <v>4000000</v>
          </cell>
        </row>
        <row r="388">
          <cell r="A388" t="str">
            <v>P-Z1-EA0-004</v>
          </cell>
          <cell r="B388">
            <v>16.056397990000001</v>
          </cell>
          <cell r="D388" t="str">
            <v>P-SO-EAZ-001</v>
          </cell>
          <cell r="E388">
            <v>354671.25999999995</v>
          </cell>
          <cell r="G388" t="str">
            <v>P-SL-KB0-001</v>
          </cell>
          <cell r="H388">
            <v>48401.45</v>
          </cell>
          <cell r="J388" t="str">
            <v>P-SD-IBD-006</v>
          </cell>
          <cell r="K388">
            <v>1044434.84</v>
          </cell>
          <cell r="M388" t="str">
            <v>P-SD-IA0-001</v>
          </cell>
          <cell r="N388">
            <v>194953.79</v>
          </cell>
          <cell r="P388" t="str">
            <v>P-SD-AAZ-006</v>
          </cell>
          <cell r="Q388">
            <v>0.84524549999999998</v>
          </cell>
          <cell r="S388" t="str">
            <v>P-SD-KF0-007</v>
          </cell>
          <cell r="T388">
            <v>144.34535234000001</v>
          </cell>
          <cell r="V388" t="str">
            <v>P-RW-G00-001</v>
          </cell>
          <cell r="W388">
            <v>4341865.87</v>
          </cell>
          <cell r="Y388" t="str">
            <v>P-TG-FA0-012</v>
          </cell>
          <cell r="Z388">
            <v>604346.04</v>
          </cell>
        </row>
        <row r="389">
          <cell r="A389" t="str">
            <v>P-Z1-F00-030</v>
          </cell>
          <cell r="B389">
            <v>2.4505190099999998</v>
          </cell>
          <cell r="D389" t="str">
            <v>P-SO-IE0-003</v>
          </cell>
          <cell r="E389">
            <v>723768.51</v>
          </cell>
          <cell r="G389" t="str">
            <v>P-SN-A00-004</v>
          </cell>
          <cell r="H389">
            <v>1086742.05</v>
          </cell>
          <cell r="J389" t="str">
            <v>P-SD-ID0-003</v>
          </cell>
          <cell r="K389">
            <v>522851.52</v>
          </cell>
          <cell r="M389" t="str">
            <v>P-SD-IBD-006</v>
          </cell>
          <cell r="N389">
            <v>4027576.4000000004</v>
          </cell>
          <cell r="P389" t="str">
            <v>P-SD-AAZ-008</v>
          </cell>
          <cell r="Q389">
            <v>0.39272062999999996</v>
          </cell>
          <cell r="S389" t="str">
            <v>P-SL-AA0-019</v>
          </cell>
          <cell r="T389">
            <v>1.0795525800000001</v>
          </cell>
          <cell r="V389" t="str">
            <v>P-SC-EA0-004</v>
          </cell>
          <cell r="W389">
            <v>2954326.0599999996</v>
          </cell>
          <cell r="Y389" t="str">
            <v>P-TG-H00-003</v>
          </cell>
          <cell r="Z389">
            <v>52751.51</v>
          </cell>
        </row>
        <row r="390">
          <cell r="A390" t="str">
            <v>P-Z1-F00-034</v>
          </cell>
          <cell r="B390">
            <v>1.9594476799999998</v>
          </cell>
          <cell r="D390" t="str">
            <v>P-SO-KF0-001</v>
          </cell>
          <cell r="E390">
            <v>908639.31999999972</v>
          </cell>
          <cell r="G390" t="str">
            <v>P-SN-A00-005</v>
          </cell>
          <cell r="H390">
            <v>5151188.1499999985</v>
          </cell>
          <cell r="J390" t="str">
            <v>P-SD-KA0-006</v>
          </cell>
          <cell r="K390">
            <v>104051.66</v>
          </cell>
          <cell r="M390" t="str">
            <v>P-SD-ID0-003</v>
          </cell>
          <cell r="N390">
            <v>75129.08</v>
          </cell>
          <cell r="P390" t="str">
            <v>P-SD-AAZ-009</v>
          </cell>
          <cell r="Q390">
            <v>53.29330144</v>
          </cell>
          <cell r="S390" t="str">
            <v>P-SL-DB0-010</v>
          </cell>
          <cell r="T390">
            <v>0.50036179999999997</v>
          </cell>
          <cell r="V390" t="str">
            <v>P-SC-K00-016</v>
          </cell>
          <cell r="W390">
            <v>118722.01</v>
          </cell>
          <cell r="Y390" t="str">
            <v>P-TG-IZ0-002</v>
          </cell>
          <cell r="Z390">
            <v>764406.5900000002</v>
          </cell>
        </row>
        <row r="391">
          <cell r="A391" t="str">
            <v>P-Z1-F00-053</v>
          </cell>
          <cell r="B391">
            <v>9.1264280000000003E-2</v>
          </cell>
          <cell r="D391" t="str">
            <v>P-SS-D00-001</v>
          </cell>
          <cell r="E391">
            <v>345084.57999999996</v>
          </cell>
          <cell r="G391" t="str">
            <v>P-SN-AA0-011</v>
          </cell>
          <cell r="H391">
            <v>777049.02</v>
          </cell>
          <cell r="J391" t="str">
            <v>P-SD-KA0-007</v>
          </cell>
          <cell r="K391">
            <v>98199.55</v>
          </cell>
          <cell r="M391" t="str">
            <v>P-SD-KA0-006</v>
          </cell>
          <cell r="N391">
            <v>68381.67</v>
          </cell>
          <cell r="P391" t="str">
            <v>P-SD-AAZ-010</v>
          </cell>
          <cell r="Q391">
            <v>41.608588009999998</v>
          </cell>
          <cell r="S391" t="str">
            <v>P-SL-E00-003</v>
          </cell>
          <cell r="T391">
            <v>2.840328410000001</v>
          </cell>
          <cell r="V391" t="str">
            <v>P-SD-AAZ-006</v>
          </cell>
          <cell r="W391">
            <v>614669.72</v>
          </cell>
          <cell r="Y391" t="str">
            <v>P-TG-K00-014</v>
          </cell>
          <cell r="Z391">
            <v>42415.01</v>
          </cell>
        </row>
        <row r="392">
          <cell r="A392" t="str">
            <v>P-Z1-F00-054</v>
          </cell>
          <cell r="B392">
            <v>7.4039309999999997E-2</v>
          </cell>
          <cell r="D392" t="str">
            <v>P-SS-FA0-002</v>
          </cell>
          <cell r="E392">
            <v>4993697.1100000003</v>
          </cell>
          <cell r="G392" t="str">
            <v>P-SN-AAG-001</v>
          </cell>
          <cell r="H392">
            <v>3191944.05</v>
          </cell>
          <cell r="J392" t="str">
            <v>P-SL-DB0-005</v>
          </cell>
          <cell r="K392">
            <v>1960069.1200000001</v>
          </cell>
          <cell r="M392" t="str">
            <v>P-SD-KA0-007</v>
          </cell>
          <cell r="N392">
            <v>8863.11</v>
          </cell>
          <cell r="P392" t="str">
            <v>P-SD-E00-002</v>
          </cell>
          <cell r="Q392">
            <v>4.8396828799999998</v>
          </cell>
          <cell r="S392" t="str">
            <v>P-SL-E00-004</v>
          </cell>
          <cell r="T392">
            <v>0.41834228000000001</v>
          </cell>
          <cell r="V392" t="str">
            <v>P-SD-AAZ-008</v>
          </cell>
          <cell r="W392">
            <v>327761.12000000011</v>
          </cell>
          <cell r="Y392" t="str">
            <v>P-TG-K00-015</v>
          </cell>
          <cell r="Z392">
            <v>52350.65</v>
          </cell>
        </row>
        <row r="393">
          <cell r="A393" t="str">
            <v>P-Z1-F00-055</v>
          </cell>
          <cell r="B393">
            <v>0.14094803</v>
          </cell>
          <cell r="D393" t="str">
            <v>P-SS-HA0-001</v>
          </cell>
          <cell r="E393">
            <v>1394190.2499999998</v>
          </cell>
          <cell r="G393" t="str">
            <v>P-SN-D00-005</v>
          </cell>
          <cell r="H393">
            <v>5769722.7999999998</v>
          </cell>
          <cell r="J393" t="str">
            <v>P-SL-DB0-010</v>
          </cell>
          <cell r="K393">
            <v>1117563.97</v>
          </cell>
          <cell r="M393" t="str">
            <v>P-SL-DB0-005</v>
          </cell>
          <cell r="N393">
            <v>262705.25</v>
          </cell>
          <cell r="P393" t="str">
            <v>P-SD-E00-003</v>
          </cell>
          <cell r="Q393">
            <v>0.36945640000000002</v>
          </cell>
          <cell r="S393" t="str">
            <v>P-SL-E00-006</v>
          </cell>
          <cell r="T393">
            <v>0.18837524999999999</v>
          </cell>
          <cell r="V393" t="str">
            <v>P-SD-AAZ-012</v>
          </cell>
          <cell r="W393">
            <v>177312.72999999998</v>
          </cell>
          <cell r="Y393" t="str">
            <v>P-TG-KF0-008</v>
          </cell>
          <cell r="Z393">
            <v>4835.05</v>
          </cell>
        </row>
        <row r="394">
          <cell r="A394" t="str">
            <v>P-Z1-F00-056</v>
          </cell>
          <cell r="B394">
            <v>0.70383461000000003</v>
          </cell>
          <cell r="D394" t="str">
            <v>P-SS-KF0-002</v>
          </cell>
          <cell r="E394">
            <v>271646.5</v>
          </cell>
          <cell r="G394" t="str">
            <v>P-SN-DA0-001</v>
          </cell>
          <cell r="H394">
            <v>5432208.4400000004</v>
          </cell>
          <cell r="J394" t="str">
            <v>P-SL-E00-003</v>
          </cell>
          <cell r="K394">
            <v>3142044.850000001</v>
          </cell>
          <cell r="M394" t="str">
            <v>P-SL-DB0-010</v>
          </cell>
          <cell r="N394">
            <v>1218775.5299999998</v>
          </cell>
          <cell r="P394" t="str">
            <v>P-SD-E00-004</v>
          </cell>
          <cell r="Q394">
            <v>0.19463473000000001</v>
          </cell>
          <cell r="S394" t="str">
            <v>P-SL-F00-007</v>
          </cell>
          <cell r="T394">
            <v>6.0178790999999991</v>
          </cell>
          <cell r="V394" t="str">
            <v>P-SD-E00-002</v>
          </cell>
          <cell r="W394">
            <v>1366537.29</v>
          </cell>
          <cell r="Y394" t="str">
            <v>P-TG-KF0-009</v>
          </cell>
          <cell r="Z394">
            <v>113538.11</v>
          </cell>
        </row>
        <row r="395">
          <cell r="A395" t="str">
            <v>P-Z1-F00-058</v>
          </cell>
          <cell r="B395">
            <v>5.0457670000000003E-2</v>
          </cell>
          <cell r="D395" t="str">
            <v>P-SS-KF0-003</v>
          </cell>
          <cell r="E395">
            <v>167732.82999999999</v>
          </cell>
          <cell r="G395" t="str">
            <v>P-SN-DB0-020</v>
          </cell>
          <cell r="H395">
            <v>5877757.1199999992</v>
          </cell>
          <cell r="J395" t="str">
            <v>P-SL-E00-007</v>
          </cell>
          <cell r="K395">
            <v>84947.62</v>
          </cell>
          <cell r="M395" t="str">
            <v>P-SL-E00-003</v>
          </cell>
          <cell r="N395">
            <v>3905530.189999999</v>
          </cell>
          <cell r="P395" t="str">
            <v>P-SD-I00-004</v>
          </cell>
          <cell r="Q395">
            <v>4.94338546</v>
          </cell>
          <cell r="S395" t="str">
            <v>P-SL-KB0-001</v>
          </cell>
          <cell r="T395">
            <v>0.6136118599999999</v>
          </cell>
          <cell r="V395" t="str">
            <v>P-SD-E00-003</v>
          </cell>
          <cell r="W395">
            <v>994802.21000000008</v>
          </cell>
          <cell r="Y395" t="str">
            <v>P-TN-AA0-009</v>
          </cell>
          <cell r="Z395">
            <v>724360.9</v>
          </cell>
        </row>
        <row r="396">
          <cell r="A396" t="str">
            <v>P-Z1-FA0-022</v>
          </cell>
          <cell r="B396">
            <v>17.072167409999995</v>
          </cell>
          <cell r="D396" t="str">
            <v>P-ST-AA0-004</v>
          </cell>
          <cell r="E396">
            <v>376652.53</v>
          </cell>
          <cell r="G396" t="str">
            <v>P-SN-DB0-021</v>
          </cell>
          <cell r="H396">
            <v>11900308.119999999</v>
          </cell>
          <cell r="J396" t="str">
            <v>P-SL-EA0-001</v>
          </cell>
          <cell r="K396">
            <v>1200168.96</v>
          </cell>
          <cell r="M396" t="str">
            <v>P-SL-E00-006</v>
          </cell>
          <cell r="N396">
            <v>28664.6</v>
          </cell>
          <cell r="P396" t="str">
            <v>P-SD-IA0-001</v>
          </cell>
          <cell r="Q396">
            <v>1.2054789000000001</v>
          </cell>
          <cell r="S396" t="str">
            <v>P-SL-KF0-011</v>
          </cell>
          <cell r="T396">
            <v>0.41490671000000001</v>
          </cell>
          <cell r="V396" t="str">
            <v>P-SD-E00-004</v>
          </cell>
          <cell r="W396">
            <v>149072.95000000001</v>
          </cell>
          <cell r="Y396" t="str">
            <v>P-TN-AA0-030</v>
          </cell>
          <cell r="Z396">
            <v>5923835.9199999999</v>
          </cell>
        </row>
        <row r="397">
          <cell r="A397" t="str">
            <v>P-Z1-FA0-026</v>
          </cell>
          <cell r="B397">
            <v>7.1146540000000008E-2</v>
          </cell>
          <cell r="D397" t="str">
            <v>P-ST-AA0-005</v>
          </cell>
          <cell r="E397">
            <v>604805.29999999993</v>
          </cell>
          <cell r="G397" t="str">
            <v>P-SN-DC0-003</v>
          </cell>
          <cell r="H397">
            <v>17482371.940000001</v>
          </cell>
          <cell r="J397" t="str">
            <v>P-SL-F00-007</v>
          </cell>
          <cell r="K397">
            <v>69161.149999999994</v>
          </cell>
          <cell r="M397" t="str">
            <v>P-SL-E00-007</v>
          </cell>
          <cell r="N397">
            <v>345688.13000000006</v>
          </cell>
          <cell r="P397" t="str">
            <v>P-SD-IBD-006</v>
          </cell>
          <cell r="Q397">
            <v>4.7348185899999997</v>
          </cell>
          <cell r="S397" t="str">
            <v>P-SL-KF0-012</v>
          </cell>
          <cell r="T397">
            <v>0.24692642000000001</v>
          </cell>
          <cell r="V397" t="str">
            <v>P-SD-I00-004</v>
          </cell>
          <cell r="W397">
            <v>855606.92</v>
          </cell>
          <cell r="Y397" t="str">
            <v>P-TN-AAB-001</v>
          </cell>
          <cell r="Z397">
            <v>5303164.17</v>
          </cell>
        </row>
        <row r="398">
          <cell r="A398" t="str">
            <v>P-Z1-FA0-029</v>
          </cell>
          <cell r="B398">
            <v>0.61868363999999998</v>
          </cell>
          <cell r="D398" t="str">
            <v>P-ST-EAZ-001</v>
          </cell>
          <cell r="E398">
            <v>191136.81</v>
          </cell>
          <cell r="G398" t="str">
            <v>P-SN-E00-004</v>
          </cell>
          <cell r="H398">
            <v>4243.67</v>
          </cell>
          <cell r="J398" t="str">
            <v>P-SL-K00-007</v>
          </cell>
          <cell r="K398">
            <v>1026831.41</v>
          </cell>
          <cell r="M398" t="str">
            <v>P-SL-EA0-001</v>
          </cell>
          <cell r="N398">
            <v>501364.92000000004</v>
          </cell>
          <cell r="P398" t="str">
            <v>P-SD-ID0-003</v>
          </cell>
          <cell r="Q398">
            <v>0.10084885</v>
          </cell>
          <cell r="S398" t="str">
            <v>P-SN-A00-005</v>
          </cell>
          <cell r="T398">
            <v>0.82339974999999999</v>
          </cell>
          <cell r="V398" t="str">
            <v>P-SD-IA0-001</v>
          </cell>
          <cell r="W398">
            <v>396336.19000000006</v>
          </cell>
          <cell r="Y398" t="str">
            <v>P-TN-AB0-005</v>
          </cell>
          <cell r="Z398">
            <v>10553.74</v>
          </cell>
        </row>
        <row r="399">
          <cell r="A399" t="str">
            <v>P-Z1-FA0-030</v>
          </cell>
          <cell r="B399">
            <v>0.10886704000000001</v>
          </cell>
          <cell r="D399" t="str">
            <v>P-ST-K00-009</v>
          </cell>
          <cell r="E399">
            <v>1299239.0100000005</v>
          </cell>
          <cell r="G399" t="str">
            <v>P-SN-E00-007</v>
          </cell>
          <cell r="H399">
            <v>4248038.950000003</v>
          </cell>
          <cell r="J399" t="str">
            <v>P-SL-KB0-001</v>
          </cell>
          <cell r="K399">
            <v>129463.18</v>
          </cell>
          <cell r="M399" t="str">
            <v>P-SL-F00-007</v>
          </cell>
          <cell r="N399">
            <v>4913006.3500000006</v>
          </cell>
          <cell r="P399" t="str">
            <v>P-SD-KA0-007</v>
          </cell>
          <cell r="Q399">
            <v>0.14918888</v>
          </cell>
          <cell r="S399" t="str">
            <v>P-SN-A00-013</v>
          </cell>
          <cell r="T399">
            <v>12.509826880000002</v>
          </cell>
          <cell r="V399" t="str">
            <v>P-SD-IBD-006</v>
          </cell>
          <cell r="W399">
            <v>858849.99</v>
          </cell>
          <cell r="Y399" t="str">
            <v>P-TN-BG0-003</v>
          </cell>
          <cell r="Z399">
            <v>114007.96</v>
          </cell>
        </row>
        <row r="400">
          <cell r="A400" t="str">
            <v>P-Z1-FA0-031</v>
          </cell>
          <cell r="B400">
            <v>15.739391169999999</v>
          </cell>
          <cell r="D400" t="str">
            <v>P-ST-K00-011</v>
          </cell>
          <cell r="E400">
            <v>27487.98</v>
          </cell>
          <cell r="G400" t="str">
            <v>P-SN-EA0-007</v>
          </cell>
          <cell r="H400">
            <v>57253.75</v>
          </cell>
          <cell r="J400" t="str">
            <v>P-SL-KF0-008</v>
          </cell>
          <cell r="K400">
            <v>116151.46</v>
          </cell>
          <cell r="M400" t="str">
            <v>P-SL-HAB-002</v>
          </cell>
          <cell r="N400">
            <v>1438507.4</v>
          </cell>
          <cell r="P400" t="str">
            <v>P-SL-AA0-019</v>
          </cell>
          <cell r="Q400">
            <v>0.35791385999999997</v>
          </cell>
          <cell r="S400" t="str">
            <v>P-SN-AAG-003</v>
          </cell>
          <cell r="T400">
            <v>0.97525783999999993</v>
          </cell>
          <cell r="V400" t="str">
            <v>P-SL-AA0-019</v>
          </cell>
          <cell r="W400">
            <v>1394447</v>
          </cell>
          <cell r="Y400" t="str">
            <v>P-TN-DB0-012</v>
          </cell>
          <cell r="Z400">
            <v>2875921.89</v>
          </cell>
        </row>
        <row r="401">
          <cell r="A401" t="str">
            <v>P-Z1-FA0-032</v>
          </cell>
          <cell r="B401">
            <v>12.307029300000004</v>
          </cell>
          <cell r="D401" t="str">
            <v>P-ST-KF0-002</v>
          </cell>
          <cell r="E401">
            <v>19040.11</v>
          </cell>
          <cell r="G401" t="str">
            <v>P-SN-EBZ-001</v>
          </cell>
          <cell r="H401">
            <v>402907.02</v>
          </cell>
          <cell r="J401" t="str">
            <v>P-SN-A00-004</v>
          </cell>
          <cell r="K401">
            <v>5160918.53</v>
          </cell>
          <cell r="M401" t="str">
            <v>P-SL-KA0-016</v>
          </cell>
          <cell r="N401">
            <v>15000000</v>
          </cell>
          <cell r="P401" t="str">
            <v>P-SL-DB0-010</v>
          </cell>
          <cell r="Q401">
            <v>1.7156903599999997</v>
          </cell>
          <cell r="S401" t="str">
            <v>P-SN-D00-005</v>
          </cell>
          <cell r="T401">
            <v>9.3223555900000008</v>
          </cell>
          <cell r="V401" t="str">
            <v>P-SL-AA0-021</v>
          </cell>
          <cell r="W401">
            <v>327895.22000000003</v>
          </cell>
          <cell r="Y401" t="str">
            <v>P-TN-DB0-013</v>
          </cell>
          <cell r="Z401">
            <v>12195143.100000001</v>
          </cell>
        </row>
        <row r="402">
          <cell r="A402" t="str">
            <v>P-Z1-FA0-033</v>
          </cell>
          <cell r="B402">
            <v>1.8062587800000003</v>
          </cell>
          <cell r="D402" t="str">
            <v>P-SZ-DB0-012</v>
          </cell>
          <cell r="E402">
            <v>655748.57000000007</v>
          </cell>
          <cell r="G402" t="str">
            <v>P-SN-F00-005</v>
          </cell>
          <cell r="H402">
            <v>3983111.61</v>
          </cell>
          <cell r="J402" t="str">
            <v>P-SN-A00-005</v>
          </cell>
          <cell r="K402">
            <v>5042481.330000001</v>
          </cell>
          <cell r="M402" t="str">
            <v>P-SL-KB0-001</v>
          </cell>
          <cell r="N402">
            <v>480708.10999999993</v>
          </cell>
          <cell r="P402" t="str">
            <v>P-SL-E00-003</v>
          </cell>
          <cell r="Q402">
            <v>2.8979287699999996</v>
          </cell>
          <cell r="S402" t="str">
            <v>P-SN-DB0-020</v>
          </cell>
          <cell r="T402">
            <v>2.6895618899999998</v>
          </cell>
          <cell r="V402" t="str">
            <v>P-SL-AA0-023</v>
          </cell>
          <cell r="W402">
            <v>1500000</v>
          </cell>
          <cell r="Y402" t="str">
            <v>P-TN-DB0-016</v>
          </cell>
          <cell r="Z402">
            <v>864062.89999999991</v>
          </cell>
        </row>
        <row r="403">
          <cell r="A403" t="str">
            <v>P-Z1-FA0-034</v>
          </cell>
          <cell r="B403">
            <v>1.01786226</v>
          </cell>
          <cell r="D403" t="str">
            <v>P-SZ-E00-005</v>
          </cell>
          <cell r="E403">
            <v>3368759.7100000004</v>
          </cell>
          <cell r="G403" t="str">
            <v>P-SN-G00-001</v>
          </cell>
          <cell r="H403">
            <v>826834.66999999993</v>
          </cell>
          <cell r="J403" t="str">
            <v>P-SN-A00-008</v>
          </cell>
          <cell r="K403">
            <v>24610.94</v>
          </cell>
          <cell r="M403" t="str">
            <v>P-SL-KF0-011</v>
          </cell>
          <cell r="N403">
            <v>585093.29</v>
          </cell>
          <cell r="P403" t="str">
            <v>P-SL-E00-004</v>
          </cell>
          <cell r="Q403">
            <v>0.26654090000000003</v>
          </cell>
          <cell r="S403" t="str">
            <v>P-SN-DB0-021</v>
          </cell>
          <cell r="T403">
            <v>11.008230039999995</v>
          </cell>
          <cell r="V403" t="str">
            <v>P-SL-DB0-010</v>
          </cell>
          <cell r="W403">
            <v>127008.22</v>
          </cell>
          <cell r="Y403" t="str">
            <v>P-TN-E00-006</v>
          </cell>
          <cell r="Z403">
            <v>6537982.1499999994</v>
          </cell>
        </row>
        <row r="404">
          <cell r="A404" t="str">
            <v>P-Z1-FA0-035</v>
          </cell>
          <cell r="B404">
            <v>0.48767240000000001</v>
          </cell>
          <cell r="D404" t="str">
            <v>P-SZ-FF0-001</v>
          </cell>
          <cell r="E404">
            <v>16242.47</v>
          </cell>
          <cell r="G404" t="str">
            <v>P-SN-IAD-001</v>
          </cell>
          <cell r="H404">
            <v>562637.63</v>
          </cell>
          <cell r="J404" t="str">
            <v>P-SN-AAG-001</v>
          </cell>
          <cell r="K404">
            <v>2989890.66</v>
          </cell>
          <cell r="M404" t="str">
            <v>P-SN-A00-004</v>
          </cell>
          <cell r="N404">
            <v>1626883.7600000007</v>
          </cell>
          <cell r="P404" t="str">
            <v>P-SL-E00-006</v>
          </cell>
          <cell r="Q404">
            <v>0.14115376999999998</v>
          </cell>
          <cell r="S404" t="str">
            <v>P-SN-DB0-023</v>
          </cell>
          <cell r="T404">
            <v>7.0505486199999989</v>
          </cell>
          <cell r="V404" t="str">
            <v>P-SL-E00-003</v>
          </cell>
          <cell r="W404">
            <v>3027868.7899999996</v>
          </cell>
          <cell r="Y404" t="str">
            <v>P-TN-EAZ-004</v>
          </cell>
          <cell r="Z404">
            <v>29687.71</v>
          </cell>
        </row>
        <row r="405">
          <cell r="A405" t="str">
            <v>P-Z1-FA0-044</v>
          </cell>
          <cell r="B405">
            <v>10.253082769999999</v>
          </cell>
          <cell r="D405" t="str">
            <v>P-TD-AB0-002</v>
          </cell>
          <cell r="E405">
            <v>2489285.13</v>
          </cell>
          <cell r="G405" t="str">
            <v>P-SN-IAZ-001</v>
          </cell>
          <cell r="H405">
            <v>527780.64999999991</v>
          </cell>
          <cell r="J405" t="str">
            <v>P-SN-D00-005</v>
          </cell>
          <cell r="K405">
            <v>4815979.3099999987</v>
          </cell>
          <cell r="M405" t="str">
            <v>P-SN-A00-005</v>
          </cell>
          <cell r="N405">
            <v>3427635.2399999988</v>
          </cell>
          <cell r="P405" t="str">
            <v>P-SL-E00-007</v>
          </cell>
          <cell r="Q405">
            <v>5.5418439999999992E-2</v>
          </cell>
          <cell r="S405" t="str">
            <v>P-SN-DC0-003</v>
          </cell>
          <cell r="T405">
            <v>5.7794914800000008</v>
          </cell>
          <cell r="V405" t="str">
            <v>P-SL-E00-004</v>
          </cell>
          <cell r="W405">
            <v>1562072.0199999993</v>
          </cell>
          <cell r="Y405" t="str">
            <v>P-TN-EB0-004</v>
          </cell>
          <cell r="Z405">
            <v>5231.0600000000004</v>
          </cell>
        </row>
        <row r="406">
          <cell r="A406" t="str">
            <v>P-Z1-FA0-045</v>
          </cell>
          <cell r="B406">
            <v>2.3078430799999996</v>
          </cell>
          <cell r="D406" t="str">
            <v>P-TD-DB0-008</v>
          </cell>
          <cell r="E406">
            <v>2097897.85</v>
          </cell>
          <cell r="G406" t="str">
            <v>P-SN-KA0-008</v>
          </cell>
          <cell r="H406">
            <v>471445.55000000005</v>
          </cell>
          <cell r="J406" t="str">
            <v>P-SN-DB0-020</v>
          </cell>
          <cell r="K406">
            <v>2236133.5299999998</v>
          </cell>
          <cell r="M406" t="str">
            <v>P-SN-D00-005</v>
          </cell>
          <cell r="N406">
            <v>13789847.189999996</v>
          </cell>
          <cell r="P406" t="str">
            <v>P-SL-EA0-001</v>
          </cell>
          <cell r="Q406">
            <v>1.3097279799999999</v>
          </cell>
          <cell r="S406" t="str">
            <v>P-SN-E00-007</v>
          </cell>
          <cell r="T406">
            <v>2.038537530000001</v>
          </cell>
          <cell r="V406" t="str">
            <v>P-SL-E00-006</v>
          </cell>
          <cell r="W406">
            <v>979274.7100000002</v>
          </cell>
          <cell r="Y406" t="str">
            <v>P-TN-EB0-005</v>
          </cell>
          <cell r="Z406">
            <v>1460725.56</v>
          </cell>
        </row>
        <row r="407">
          <cell r="A407" t="str">
            <v>P-Z1-FA0-047</v>
          </cell>
          <cell r="B407">
            <v>7.694985E-2</v>
          </cell>
          <cell r="D407" t="str">
            <v>P-TD-DB0-011</v>
          </cell>
          <cell r="E407">
            <v>2040667.9900000002</v>
          </cell>
          <cell r="G407" t="str">
            <v>P-SN-KE0-001</v>
          </cell>
          <cell r="H407">
            <v>1568689.2000000004</v>
          </cell>
          <cell r="J407" t="str">
            <v>P-SN-DB0-021</v>
          </cell>
          <cell r="K407">
            <v>18464355.260000002</v>
          </cell>
          <cell r="M407" t="str">
            <v>P-SN-DB0-020</v>
          </cell>
          <cell r="N407">
            <v>2044280.5</v>
          </cell>
          <cell r="P407" t="str">
            <v>P-SL-F00-007</v>
          </cell>
          <cell r="Q407">
            <v>3.1195286700000002</v>
          </cell>
          <cell r="S407" t="str">
            <v>P-SN-EA0-007</v>
          </cell>
          <cell r="T407">
            <v>9.5860479100000031</v>
          </cell>
          <cell r="V407" t="str">
            <v>P-SL-E00-007</v>
          </cell>
          <cell r="W407">
            <v>33238.94</v>
          </cell>
          <cell r="Y407" t="str">
            <v>P-TN-FA0-003</v>
          </cell>
          <cell r="Z407">
            <v>1605818.7599999998</v>
          </cell>
        </row>
        <row r="408">
          <cell r="A408" t="str">
            <v>P-Z1-FA0-048</v>
          </cell>
          <cell r="B408">
            <v>0.19905616000000001</v>
          </cell>
          <cell r="D408" t="str">
            <v>P-TD-E00-003</v>
          </cell>
          <cell r="E408">
            <v>3514165.7000000007</v>
          </cell>
          <cell r="G408" t="str">
            <v>P-SO-E00-001</v>
          </cell>
          <cell r="H408">
            <v>1996238.1400000001</v>
          </cell>
          <cell r="J408" t="str">
            <v>P-SN-DC0-003</v>
          </cell>
          <cell r="K408">
            <v>33225959.09</v>
          </cell>
          <cell r="M408" t="str">
            <v>P-SN-DB0-021</v>
          </cell>
          <cell r="N408">
            <v>17080012.539999995</v>
          </cell>
          <cell r="P408" t="str">
            <v>P-SL-KA0-017</v>
          </cell>
          <cell r="Q408">
            <v>18</v>
          </cell>
          <cell r="S408" t="str">
            <v>P-SN-FA0-005</v>
          </cell>
          <cell r="T408">
            <v>6.2409471200000004</v>
          </cell>
          <cell r="V408" t="str">
            <v>P-SL-F00-007</v>
          </cell>
          <cell r="W408">
            <v>11088940.810000001</v>
          </cell>
          <cell r="Y408" t="str">
            <v>P-TN-FA0-008</v>
          </cell>
          <cell r="Z408">
            <v>644365.96</v>
          </cell>
        </row>
        <row r="409">
          <cell r="A409" t="str">
            <v>P-Z1-FA0-081</v>
          </cell>
          <cell r="B409">
            <v>8.8499540000000002E-2</v>
          </cell>
          <cell r="D409" t="str">
            <v>P-TD-KA0-006</v>
          </cell>
          <cell r="E409">
            <v>26866000</v>
          </cell>
          <cell r="G409" t="str">
            <v>P-SO-E00-002</v>
          </cell>
          <cell r="H409">
            <v>1448352.8599999999</v>
          </cell>
          <cell r="J409" t="str">
            <v>P-SN-E00-007</v>
          </cell>
          <cell r="K409">
            <v>3355497.0600000005</v>
          </cell>
          <cell r="M409" t="str">
            <v>P-SN-DB0-023</v>
          </cell>
          <cell r="N409">
            <v>52848.01</v>
          </cell>
          <cell r="P409" t="str">
            <v>P-SL-KB0-001</v>
          </cell>
          <cell r="Q409">
            <v>0.40480777000000001</v>
          </cell>
          <cell r="S409" t="str">
            <v>P-SN-G00-001</v>
          </cell>
          <cell r="T409">
            <v>14.230681849999996</v>
          </cell>
          <cell r="V409" t="str">
            <v>P-SL-KB0-001</v>
          </cell>
          <cell r="W409">
            <v>24800.629999999997</v>
          </cell>
          <cell r="Y409" t="str">
            <v>P-TN-G00-003</v>
          </cell>
          <cell r="Z409">
            <v>821606.41</v>
          </cell>
        </row>
        <row r="410">
          <cell r="A410" t="str">
            <v>P-Z1-FAD-007</v>
          </cell>
          <cell r="B410">
            <v>9.3689679999999997E-2</v>
          </cell>
          <cell r="D410" t="str">
            <v>P-TD-KF0-007</v>
          </cell>
          <cell r="E410">
            <v>206135.33000000002</v>
          </cell>
          <cell r="G410" t="str">
            <v>P-SO-EAZ-001</v>
          </cell>
          <cell r="H410">
            <v>334896.46999999997</v>
          </cell>
          <cell r="J410" t="str">
            <v>P-SN-EA0-007</v>
          </cell>
          <cell r="K410">
            <v>6881103.2599999998</v>
          </cell>
          <cell r="M410" t="str">
            <v>P-SN-DC0-003</v>
          </cell>
          <cell r="N410">
            <v>27087985.280000005</v>
          </cell>
          <cell r="P410" t="str">
            <v>P-SL-KF0-012</v>
          </cell>
          <cell r="Q410">
            <v>0.24876171</v>
          </cell>
          <cell r="S410" t="str">
            <v>P-SN-I00-008</v>
          </cell>
          <cell r="T410">
            <v>10.795329370000001</v>
          </cell>
          <cell r="V410" t="str">
            <v>P-SN-A00-005</v>
          </cell>
          <cell r="W410">
            <v>146498.69</v>
          </cell>
          <cell r="Y410" t="str">
            <v>P-TZ-A00-008</v>
          </cell>
          <cell r="Z410">
            <v>3974779.5699999994</v>
          </cell>
        </row>
        <row r="411">
          <cell r="A411" t="str">
            <v>P-Z1-FAD-008</v>
          </cell>
          <cell r="B411">
            <v>1.6297559999999999E-2</v>
          </cell>
          <cell r="D411" t="str">
            <v>P-TD-KF0-008</v>
          </cell>
          <cell r="E411">
            <v>172093.5</v>
          </cell>
          <cell r="G411" t="str">
            <v>P-SO-IE0-003</v>
          </cell>
          <cell r="H411">
            <v>472284.25</v>
          </cell>
          <cell r="J411" t="str">
            <v>P-SN-G00-001</v>
          </cell>
          <cell r="K411">
            <v>615845.07999999996</v>
          </cell>
          <cell r="M411" t="str">
            <v>P-SN-E00-007</v>
          </cell>
          <cell r="N411">
            <v>1851493.7000000007</v>
          </cell>
          <cell r="P411" t="str">
            <v>P-SN-A00-004</v>
          </cell>
          <cell r="Q411">
            <v>9.1413670000000002E-2</v>
          </cell>
          <cell r="S411" t="str">
            <v>P-SN-IAD-001</v>
          </cell>
          <cell r="T411">
            <v>4.0635319999999996E-2</v>
          </cell>
          <cell r="V411" t="str">
            <v>P-SN-A00-013</v>
          </cell>
          <cell r="W411">
            <v>12607545.290000001</v>
          </cell>
          <cell r="Y411" t="str">
            <v>P-TZ-A00-014</v>
          </cell>
          <cell r="Z411">
            <v>31037798.43</v>
          </cell>
        </row>
        <row r="412">
          <cell r="A412" t="str">
            <v>P-Z1-FAD-009</v>
          </cell>
          <cell r="B412">
            <v>2.1236789999999998E-2</v>
          </cell>
          <cell r="D412" t="str">
            <v>P-TD-KF0-009</v>
          </cell>
          <cell r="E412">
            <v>291790.86</v>
          </cell>
          <cell r="G412" t="str">
            <v>P-SO-IZ0-007</v>
          </cell>
          <cell r="H412">
            <v>1211284.98</v>
          </cell>
          <cell r="J412" t="str">
            <v>P-SN-IAD-001</v>
          </cell>
          <cell r="K412">
            <v>579134.5</v>
          </cell>
          <cell r="M412" t="str">
            <v>P-SN-EA0-007</v>
          </cell>
          <cell r="N412">
            <v>6423672.7400000002</v>
          </cell>
          <cell r="P412" t="str">
            <v>P-SN-A00-005</v>
          </cell>
          <cell r="Q412">
            <v>4.3189936000000007</v>
          </cell>
          <cell r="S412" t="str">
            <v>P-SN-K00-010</v>
          </cell>
          <cell r="T412">
            <v>1.0003717499999998</v>
          </cell>
          <cell r="V412" t="str">
            <v>P-SN-AAG-003</v>
          </cell>
          <cell r="W412">
            <v>4147294.83</v>
          </cell>
          <cell r="Y412" t="str">
            <v>P-TZ-D00-002</v>
          </cell>
          <cell r="Z412">
            <v>8807541.6099999994</v>
          </cell>
        </row>
        <row r="413">
          <cell r="A413" t="str">
            <v>P-Z1-HAA-009</v>
          </cell>
          <cell r="B413">
            <v>3.1392249999999997E-2</v>
          </cell>
          <cell r="D413" t="str">
            <v>P-TD-KF0-010</v>
          </cell>
          <cell r="E413">
            <v>383493.56</v>
          </cell>
          <cell r="G413" t="str">
            <v>P-SO-KF0-001</v>
          </cell>
          <cell r="H413">
            <v>743224.24000000011</v>
          </cell>
          <cell r="J413" t="str">
            <v>P-SN-IAZ-001</v>
          </cell>
          <cell r="K413">
            <v>797936.49000000011</v>
          </cell>
          <cell r="M413" t="str">
            <v>P-SN-FA0-005</v>
          </cell>
          <cell r="N413">
            <v>157265.20000000001</v>
          </cell>
          <cell r="P413" t="str">
            <v>P-SN-A00-013</v>
          </cell>
          <cell r="Q413">
            <v>4.7186188099999997</v>
          </cell>
          <cell r="S413" t="str">
            <v>P-SN-KA0-015</v>
          </cell>
          <cell r="T413">
            <v>3.6851451899999996</v>
          </cell>
          <cell r="V413" t="str">
            <v>P-SN-BG0-001</v>
          </cell>
          <cell r="W413">
            <v>21475564.509999998</v>
          </cell>
          <cell r="Y413" t="str">
            <v>P-TZ-DA0-003</v>
          </cell>
          <cell r="Z413">
            <v>2872623.55</v>
          </cell>
        </row>
        <row r="414">
          <cell r="A414" t="str">
            <v>P-Z1-HAA-041</v>
          </cell>
          <cell r="B414">
            <v>58.28312485</v>
          </cell>
          <cell r="D414" t="str">
            <v>P-TG-AA0-008</v>
          </cell>
          <cell r="E414">
            <v>136912.32999999999</v>
          </cell>
          <cell r="G414" t="str">
            <v>P-SO-KF0-004</v>
          </cell>
          <cell r="H414">
            <v>3801.09</v>
          </cell>
          <cell r="J414" t="str">
            <v>P-SN-KA0-008</v>
          </cell>
          <cell r="K414">
            <v>26535.629999999997</v>
          </cell>
          <cell r="M414" t="str">
            <v>P-SN-G00-001</v>
          </cell>
          <cell r="N414">
            <v>4657505.5399999991</v>
          </cell>
          <cell r="P414" t="str">
            <v>P-SN-D00-005</v>
          </cell>
          <cell r="Q414">
            <v>8.0744959699999992</v>
          </cell>
          <cell r="S414" t="str">
            <v>P-SN-KA0-016</v>
          </cell>
          <cell r="T414">
            <v>53.13797421000001</v>
          </cell>
          <cell r="V414" t="str">
            <v>P-SN-D00-005</v>
          </cell>
          <cell r="W414">
            <v>6284178.7699999996</v>
          </cell>
          <cell r="Y414" t="str">
            <v>P-TZ-DB0-021</v>
          </cell>
          <cell r="Z414">
            <v>12381656.01</v>
          </cell>
        </row>
        <row r="415">
          <cell r="A415" t="str">
            <v>P-Z1-HAA-050</v>
          </cell>
          <cell r="B415">
            <v>17.877063010000001</v>
          </cell>
          <cell r="D415" t="str">
            <v>P-TG-DB0-002</v>
          </cell>
          <cell r="E415">
            <v>5677.65</v>
          </cell>
          <cell r="G415" t="str">
            <v>P-SO-KF0-010</v>
          </cell>
          <cell r="H415">
            <v>5670.02</v>
          </cell>
          <cell r="J415" t="str">
            <v>P-SN-KE0-001</v>
          </cell>
          <cell r="K415">
            <v>1650710.93</v>
          </cell>
          <cell r="M415" t="str">
            <v>P-SN-IAD-001</v>
          </cell>
          <cell r="N415">
            <v>872884.69</v>
          </cell>
          <cell r="P415" t="str">
            <v>P-SN-DB0-020</v>
          </cell>
          <cell r="Q415">
            <v>0.72729470000000007</v>
          </cell>
          <cell r="S415" t="str">
            <v>P-SN-KA0-017</v>
          </cell>
          <cell r="T415">
            <v>0.11395002999999999</v>
          </cell>
          <cell r="V415" t="str">
            <v>P-SN-DB0-020</v>
          </cell>
          <cell r="W415">
            <v>4685</v>
          </cell>
          <cell r="Y415" t="str">
            <v>P-TZ-DB0-025</v>
          </cell>
          <cell r="Z415">
            <v>3286761.39</v>
          </cell>
        </row>
        <row r="416">
          <cell r="A416" t="str">
            <v>P-Z1-HAA-059</v>
          </cell>
          <cell r="B416">
            <v>21.666125009999998</v>
          </cell>
          <cell r="D416" t="str">
            <v>P-TG-EBZ-001</v>
          </cell>
          <cell r="E416">
            <v>271636.59000000003</v>
          </cell>
          <cell r="G416" t="str">
            <v>P-SS-D00-001</v>
          </cell>
          <cell r="H416">
            <v>89518.73000000001</v>
          </cell>
          <cell r="J416" t="str">
            <v>P-SO-E00-001</v>
          </cell>
          <cell r="K416">
            <v>619320.47</v>
          </cell>
          <cell r="M416" t="str">
            <v>P-SN-IAZ-001</v>
          </cell>
          <cell r="N416">
            <v>1440050.2199999997</v>
          </cell>
          <cell r="P416" t="str">
            <v>P-SN-DB0-021</v>
          </cell>
          <cell r="Q416">
            <v>23.662173889999991</v>
          </cell>
          <cell r="S416" t="str">
            <v>P-SN-KE0-004</v>
          </cell>
          <cell r="T416">
            <v>6.9344732299999974</v>
          </cell>
          <cell r="V416" t="str">
            <v>P-SN-DB0-021</v>
          </cell>
          <cell r="W416">
            <v>8903383.8900000006</v>
          </cell>
          <cell r="Y416" t="str">
            <v>P-TZ-E00-008</v>
          </cell>
          <cell r="Z416">
            <v>9798566.2599999998</v>
          </cell>
        </row>
        <row r="417">
          <cell r="A417" t="str">
            <v>P-Z1-HAB-007</v>
          </cell>
          <cell r="B417">
            <v>21.315144409999998</v>
          </cell>
          <cell r="D417" t="str">
            <v>P-TG-I00-004</v>
          </cell>
          <cell r="E417">
            <v>756606.97</v>
          </cell>
          <cell r="G417" t="str">
            <v>P-SS-E00-002</v>
          </cell>
          <cell r="H417">
            <v>355573.19</v>
          </cell>
          <cell r="J417" t="str">
            <v>P-SO-E00-002</v>
          </cell>
          <cell r="K417">
            <v>1301520.04</v>
          </cell>
          <cell r="M417" t="str">
            <v>P-SN-K00-010</v>
          </cell>
          <cell r="N417">
            <v>126367.76999999999</v>
          </cell>
          <cell r="P417" t="str">
            <v>P-SN-DB0-023</v>
          </cell>
          <cell r="Q417">
            <v>7.4536530000000004E-2</v>
          </cell>
          <cell r="S417" t="str">
            <v>P-SN-KZ0-004</v>
          </cell>
          <cell r="T417">
            <v>3.9578227800000003</v>
          </cell>
          <cell r="V417" t="str">
            <v>P-SN-DB0-023</v>
          </cell>
          <cell r="W417">
            <v>9882713.1299999971</v>
          </cell>
          <cell r="Y417" t="str">
            <v>P-TZ-FA0-013</v>
          </cell>
          <cell r="Z417">
            <v>7605490.1900000013</v>
          </cell>
        </row>
        <row r="418">
          <cell r="A418" t="str">
            <v>P-Z1-HZ0-001</v>
          </cell>
          <cell r="B418">
            <v>0.13511874000000001</v>
          </cell>
          <cell r="D418" t="str">
            <v>P-TG-I00-006</v>
          </cell>
          <cell r="E418">
            <v>87313.349999999991</v>
          </cell>
          <cell r="G418" t="str">
            <v>P-SS-FA0-002</v>
          </cell>
          <cell r="H418">
            <v>704661.71</v>
          </cell>
          <cell r="J418" t="str">
            <v>P-SO-EAZ-001</v>
          </cell>
          <cell r="K418">
            <v>1234940.4300000002</v>
          </cell>
          <cell r="M418" t="str">
            <v>P-SN-KA0-008</v>
          </cell>
          <cell r="N418">
            <v>227730.28999999998</v>
          </cell>
          <cell r="P418" t="str">
            <v>P-SN-DC0-003</v>
          </cell>
          <cell r="Q418">
            <v>23.35737301</v>
          </cell>
          <cell r="S418" t="str">
            <v>P-SO-DB0-005</v>
          </cell>
          <cell r="T418">
            <v>0.38688092000000002</v>
          </cell>
          <cell r="V418" t="str">
            <v>P-SN-DC0-003</v>
          </cell>
          <cell r="W418">
            <v>19862230.59</v>
          </cell>
          <cell r="Y418" t="str">
            <v>P-TZ-FAB-004</v>
          </cell>
          <cell r="Z418">
            <v>1403367.96</v>
          </cell>
        </row>
        <row r="419">
          <cell r="A419" t="str">
            <v>P-Z1-HZ0-002</v>
          </cell>
          <cell r="B419">
            <v>0.61496487</v>
          </cell>
          <cell r="D419" t="str">
            <v>P-TG-IZ0-002</v>
          </cell>
          <cell r="E419">
            <v>894566.02</v>
          </cell>
          <cell r="G419" t="str">
            <v>P-SS-HA0-001</v>
          </cell>
          <cell r="H419">
            <v>631123.44999999984</v>
          </cell>
          <cell r="J419" t="str">
            <v>P-SO-IE0-003</v>
          </cell>
          <cell r="K419">
            <v>1756655.25</v>
          </cell>
          <cell r="M419" t="str">
            <v>P-SN-KA0-014</v>
          </cell>
          <cell r="N419">
            <v>50491993.990000002</v>
          </cell>
          <cell r="P419" t="str">
            <v>P-SN-E00-007</v>
          </cell>
          <cell r="Q419">
            <v>1.7841957900000003</v>
          </cell>
          <cell r="S419" t="str">
            <v>P-SO-E00-001</v>
          </cell>
          <cell r="T419">
            <v>0.80007874000000001</v>
          </cell>
          <cell r="V419" t="str">
            <v>P-SN-E00-007</v>
          </cell>
          <cell r="W419">
            <v>1472017.6300000001</v>
          </cell>
          <cell r="Y419" t="str">
            <v>P-TZ-HAB-014</v>
          </cell>
          <cell r="Z419">
            <v>7477195.7699999996</v>
          </cell>
        </row>
        <row r="420">
          <cell r="A420" t="str">
            <v>P-Z1-HZ0-003</v>
          </cell>
          <cell r="B420">
            <v>2.2791576699999996</v>
          </cell>
          <cell r="D420" t="str">
            <v>P-TG-K00-008</v>
          </cell>
          <cell r="E420">
            <v>5408.21</v>
          </cell>
          <cell r="G420" t="str">
            <v>P-SS-HZ0-001</v>
          </cell>
          <cell r="H420">
            <v>12598238.870000001</v>
          </cell>
          <cell r="J420" t="str">
            <v>P-SO-IZ0-007</v>
          </cell>
          <cell r="K420">
            <v>550208.76</v>
          </cell>
          <cell r="M420" t="str">
            <v>P-SN-KA0-015</v>
          </cell>
          <cell r="N420">
            <v>55216.63</v>
          </cell>
          <cell r="P420" t="str">
            <v>P-SN-EA0-007</v>
          </cell>
          <cell r="Q420">
            <v>4.8496831800000004</v>
          </cell>
          <cell r="S420" t="str">
            <v>P-SO-E00-003</v>
          </cell>
          <cell r="T420">
            <v>4.8808092699999994</v>
          </cell>
          <cell r="V420" t="str">
            <v>P-SN-EA0-007</v>
          </cell>
          <cell r="W420">
            <v>11557413.659999996</v>
          </cell>
          <cell r="Y420" t="str">
            <v>P-TZ-I00-003</v>
          </cell>
          <cell r="Z420">
            <v>632118.43999999994</v>
          </cell>
        </row>
        <row r="421">
          <cell r="A421" t="str">
            <v>P-Z1-IA0-009</v>
          </cell>
          <cell r="B421">
            <v>0.30915964000000001</v>
          </cell>
          <cell r="D421" t="str">
            <v>P-TG-KF0-003</v>
          </cell>
          <cell r="E421">
            <v>10409.219999999999</v>
          </cell>
          <cell r="G421" t="str">
            <v>P-SS-KF0-002</v>
          </cell>
          <cell r="H421">
            <v>81227.47</v>
          </cell>
          <cell r="J421" t="str">
            <v>P-SO-KF0-001</v>
          </cell>
          <cell r="K421">
            <v>205323.13</v>
          </cell>
          <cell r="M421" t="str">
            <v>P-SN-KE0-001</v>
          </cell>
          <cell r="N421">
            <v>30253.579999999998</v>
          </cell>
          <cell r="P421" t="str">
            <v>P-SN-FA0-005</v>
          </cell>
          <cell r="Q421">
            <v>7.0770339999999987E-2</v>
          </cell>
          <cell r="S421" t="str">
            <v>P-SO-EAZ-001</v>
          </cell>
          <cell r="T421">
            <v>4.437812E-2</v>
          </cell>
          <cell r="V421" t="str">
            <v>P-SN-FA0-005</v>
          </cell>
          <cell r="W421">
            <v>225847.43</v>
          </cell>
          <cell r="Y421" t="str">
            <v>P-TZ-K00-018</v>
          </cell>
          <cell r="Z421">
            <v>80744829.859999999</v>
          </cell>
        </row>
        <row r="422">
          <cell r="A422" t="str">
            <v>P-Z1-IAD-002</v>
          </cell>
          <cell r="B422">
            <v>1.5450654199999998</v>
          </cell>
          <cell r="D422" t="str">
            <v>P-TG-KF0-007</v>
          </cell>
          <cell r="E422">
            <v>1684712.4899999998</v>
          </cell>
          <cell r="G422" t="str">
            <v>P-SS-KF0-003</v>
          </cell>
          <cell r="H422">
            <v>23762.75</v>
          </cell>
          <cell r="J422" t="str">
            <v>P-SO-KF0-006</v>
          </cell>
          <cell r="K422">
            <v>335081.23</v>
          </cell>
          <cell r="M422" t="str">
            <v>P-SN-KE0-004</v>
          </cell>
          <cell r="N422">
            <v>197321.38</v>
          </cell>
          <cell r="P422" t="str">
            <v>P-SN-G00-001</v>
          </cell>
          <cell r="Q422">
            <v>11.800711170000003</v>
          </cell>
          <cell r="S422" t="str">
            <v>P-SO-F00-002</v>
          </cell>
          <cell r="T422">
            <v>3.8604619999999999E-2</v>
          </cell>
          <cell r="V422" t="str">
            <v>P-SN-G00-001</v>
          </cell>
          <cell r="W422">
            <v>8893883.2400000002</v>
          </cell>
          <cell r="Y422" t="str">
            <v>P-TZ-KF0-005</v>
          </cell>
          <cell r="Z422">
            <v>8510.9599999999991</v>
          </cell>
        </row>
        <row r="423">
          <cell r="A423" t="str">
            <v>P-Z1-IAD-004</v>
          </cell>
          <cell r="B423">
            <v>1.5003265199999998</v>
          </cell>
          <cell r="D423" t="str">
            <v>P-TG-KF0-008</v>
          </cell>
          <cell r="E423">
            <v>159075.31</v>
          </cell>
          <cell r="G423" t="str">
            <v>P-SS-KF0-004</v>
          </cell>
          <cell r="H423">
            <v>186790.21</v>
          </cell>
          <cell r="J423" t="str">
            <v>P-SO-KF0-010</v>
          </cell>
          <cell r="K423">
            <v>595339.26</v>
          </cell>
          <cell r="M423" t="str">
            <v>P-SN-KZ0-004</v>
          </cell>
          <cell r="N423">
            <v>123801.42</v>
          </cell>
          <cell r="P423" t="str">
            <v>P-SN-I00-008</v>
          </cell>
          <cell r="Q423">
            <v>3.4178606400000002</v>
          </cell>
          <cell r="S423" t="str">
            <v>P-SO-K00-002</v>
          </cell>
          <cell r="T423">
            <v>0.77925259000000002</v>
          </cell>
          <cell r="V423" t="str">
            <v>P-SN-H00-009</v>
          </cell>
          <cell r="W423">
            <v>7586.07</v>
          </cell>
          <cell r="Y423" t="str">
            <v>P-TZ-KF0-006</v>
          </cell>
          <cell r="Z423">
            <v>1101823.51</v>
          </cell>
        </row>
        <row r="424">
          <cell r="A424" t="str">
            <v>P-Z1-IAD-010</v>
          </cell>
          <cell r="B424">
            <v>1.01573666</v>
          </cell>
          <cell r="D424" t="str">
            <v>P-TN-A00-006</v>
          </cell>
          <cell r="E424">
            <v>8455.99</v>
          </cell>
          <cell r="G424" t="str">
            <v>P-ST-AA0-004</v>
          </cell>
          <cell r="H424">
            <v>175672.34999999998</v>
          </cell>
          <cell r="J424" t="str">
            <v>P-SS-E00-002</v>
          </cell>
          <cell r="K424">
            <v>337413.82</v>
          </cell>
          <cell r="M424" t="str">
            <v>P-SO-DB0-005</v>
          </cell>
          <cell r="N424">
            <v>123441.16</v>
          </cell>
          <cell r="P424" t="str">
            <v>P-SN-IAD-001</v>
          </cell>
          <cell r="Q424">
            <v>0.59672940000000019</v>
          </cell>
          <cell r="S424" t="str">
            <v>P-SO-KF0-006</v>
          </cell>
          <cell r="T424">
            <v>1.5473639799999996</v>
          </cell>
          <cell r="V424" t="str">
            <v>P-SN-HA0-002</v>
          </cell>
          <cell r="W424">
            <v>7975880.9400000004</v>
          </cell>
          <cell r="Y424" t="str">
            <v>P-UG-AAD-001</v>
          </cell>
          <cell r="Z424">
            <v>2737835.4099999997</v>
          </cell>
        </row>
        <row r="425">
          <cell r="A425" t="str">
            <v>P-Z1-IAH-001</v>
          </cell>
          <cell r="B425">
            <v>0.44349991999999999</v>
          </cell>
          <cell r="D425" t="str">
            <v>P-TN-A00-007</v>
          </cell>
          <cell r="E425">
            <v>359982.72</v>
          </cell>
          <cell r="G425" t="str">
            <v>P-ST-AA0-005</v>
          </cell>
          <cell r="H425">
            <v>1799058.6300000001</v>
          </cell>
          <cell r="J425" t="str">
            <v>P-SS-FA0-002</v>
          </cell>
          <cell r="K425">
            <v>4022892.13</v>
          </cell>
          <cell r="M425" t="str">
            <v>P-SO-E00-001</v>
          </cell>
          <cell r="N425">
            <v>971933.02</v>
          </cell>
          <cell r="P425" t="str">
            <v>P-SN-K00-010</v>
          </cell>
          <cell r="Q425">
            <v>1.2237385599999999</v>
          </cell>
          <cell r="S425" t="str">
            <v>P-SS-AAZ-001</v>
          </cell>
          <cell r="T425">
            <v>3</v>
          </cell>
          <cell r="V425" t="str">
            <v>P-SN-I00-008</v>
          </cell>
          <cell r="W425">
            <v>4342917.1000000006</v>
          </cell>
          <cell r="Y425" t="str">
            <v>P-UG-AAZ-002</v>
          </cell>
          <cell r="Z425">
            <v>1919096.8399999999</v>
          </cell>
        </row>
        <row r="426">
          <cell r="A426" t="str">
            <v>P-Z1-IAZ-006</v>
          </cell>
          <cell r="B426">
            <v>1.8977947400000001</v>
          </cell>
          <cell r="D426" t="str">
            <v>P-TN-AA0-011</v>
          </cell>
          <cell r="E426">
            <v>120109.13</v>
          </cell>
          <cell r="G426" t="str">
            <v>P-ST-EAZ-001</v>
          </cell>
          <cell r="H426">
            <v>201289.3</v>
          </cell>
          <cell r="J426" t="str">
            <v>P-SS-FA0-006</v>
          </cell>
          <cell r="K426">
            <v>2600065.88</v>
          </cell>
          <cell r="M426" t="str">
            <v>P-SO-E00-002</v>
          </cell>
          <cell r="N426">
            <v>4276422.5</v>
          </cell>
          <cell r="P426" t="str">
            <v>P-SN-K00-013</v>
          </cell>
          <cell r="Q426">
            <v>71.926566570000006</v>
          </cell>
          <cell r="S426" t="str">
            <v>P-SS-E00-002</v>
          </cell>
          <cell r="T426">
            <v>2.1212011199999994</v>
          </cell>
          <cell r="V426" t="str">
            <v>P-SN-I00-009</v>
          </cell>
          <cell r="W426">
            <v>58609.22</v>
          </cell>
          <cell r="Y426" t="str">
            <v>P-UG-AAZ-003</v>
          </cell>
          <cell r="Z426">
            <v>6909955.5699999994</v>
          </cell>
        </row>
        <row r="427">
          <cell r="A427" t="str">
            <v>P-Z1-IB0-007</v>
          </cell>
          <cell r="B427">
            <v>2.8413114000000004</v>
          </cell>
          <cell r="D427" t="str">
            <v>P-TN-AA0-013</v>
          </cell>
          <cell r="E427">
            <v>2627703.2800000003</v>
          </cell>
          <cell r="G427" t="str">
            <v>P-ST-K00-009</v>
          </cell>
          <cell r="H427">
            <v>907267.02999999991</v>
          </cell>
          <cell r="J427" t="str">
            <v>P-SS-HA0-001</v>
          </cell>
          <cell r="K427">
            <v>4211.03</v>
          </cell>
          <cell r="M427" t="str">
            <v>P-SO-E00-003</v>
          </cell>
          <cell r="N427">
            <v>815501.8</v>
          </cell>
          <cell r="P427" t="str">
            <v>P-SN-KA0-008</v>
          </cell>
          <cell r="Q427">
            <v>4.4743599999999993E-3</v>
          </cell>
          <cell r="S427" t="str">
            <v>P-SS-E00-003</v>
          </cell>
          <cell r="T427">
            <v>0.57062542000000005</v>
          </cell>
          <cell r="V427" t="str">
            <v>P-SN-K00-010</v>
          </cell>
          <cell r="W427">
            <v>2249308.8899999997</v>
          </cell>
          <cell r="Y427" t="str">
            <v>P-UG-DB0-016</v>
          </cell>
          <cell r="Z427">
            <v>4903099.1900000004</v>
          </cell>
        </row>
        <row r="428">
          <cell r="A428" t="str">
            <v>P-Z1-IB0-016</v>
          </cell>
          <cell r="B428">
            <v>0.90118273000000004</v>
          </cell>
          <cell r="D428" t="str">
            <v>P-TN-AAC-013</v>
          </cell>
          <cell r="E428">
            <v>44310.84</v>
          </cell>
          <cell r="G428" t="str">
            <v>P-ST-K00-011</v>
          </cell>
          <cell r="H428">
            <v>66727.45</v>
          </cell>
          <cell r="J428" t="str">
            <v>P-SS-HZ0-001</v>
          </cell>
          <cell r="K428">
            <v>781760.85000000009</v>
          </cell>
          <cell r="M428" t="str">
            <v>P-SO-EAZ-001</v>
          </cell>
          <cell r="N428">
            <v>641812.39</v>
          </cell>
          <cell r="P428" t="str">
            <v>P-SN-KA0-015</v>
          </cell>
          <cell r="Q428">
            <v>0.24004597</v>
          </cell>
          <cell r="S428" t="str">
            <v>P-SS-FA0-002</v>
          </cell>
          <cell r="T428">
            <v>0.25425095999999997</v>
          </cell>
          <cell r="V428" t="str">
            <v>P-SN-KA0-015</v>
          </cell>
          <cell r="W428">
            <v>3099832.9500000007</v>
          </cell>
          <cell r="Y428" t="str">
            <v>P-UG-DB0-021</v>
          </cell>
          <cell r="Z428">
            <v>7979569.3900000015</v>
          </cell>
        </row>
        <row r="429">
          <cell r="A429" t="str">
            <v>P-Z1-IB0-023</v>
          </cell>
          <cell r="B429">
            <v>0.37159661999999999</v>
          </cell>
          <cell r="D429" t="str">
            <v>P-TN-DB0-009</v>
          </cell>
          <cell r="E429">
            <v>6273910.2000000002</v>
          </cell>
          <cell r="G429" t="str">
            <v>P-SZ-AAC-005</v>
          </cell>
          <cell r="H429">
            <v>4586421.4499999993</v>
          </cell>
          <cell r="J429" t="str">
            <v>P-SS-KF0-002</v>
          </cell>
          <cell r="K429">
            <v>231555.85000000003</v>
          </cell>
          <cell r="M429" t="str">
            <v>P-SO-IE0-003</v>
          </cell>
          <cell r="N429">
            <v>47291.99</v>
          </cell>
          <cell r="P429" t="str">
            <v>P-SN-KE0-004</v>
          </cell>
          <cell r="Q429">
            <v>1.6776510400000002</v>
          </cell>
          <cell r="S429" t="str">
            <v>P-SS-FA0-006</v>
          </cell>
          <cell r="T429">
            <v>0.84075348000000016</v>
          </cell>
          <cell r="V429" t="str">
            <v>P-SN-KA0-017</v>
          </cell>
          <cell r="W429">
            <v>121160.77</v>
          </cell>
          <cell r="Y429" t="str">
            <v>P-UG-DB0-022</v>
          </cell>
          <cell r="Z429">
            <v>8192884.5100000007</v>
          </cell>
        </row>
        <row r="430">
          <cell r="A430" t="str">
            <v>P-Z1-IB0-025</v>
          </cell>
          <cell r="B430">
            <v>3.4324599999999997E-2</v>
          </cell>
          <cell r="D430" t="str">
            <v>P-TN-DB0-010</v>
          </cell>
          <cell r="E430">
            <v>19591094.670000002</v>
          </cell>
          <cell r="G430" t="str">
            <v>P-SZ-DB0-012</v>
          </cell>
          <cell r="H430">
            <v>8078158.4999999981</v>
          </cell>
          <cell r="J430" t="str">
            <v>P-SS-KF0-003</v>
          </cell>
          <cell r="K430">
            <v>257211.32</v>
          </cell>
          <cell r="M430" t="str">
            <v>P-SO-IZ0-007</v>
          </cell>
          <cell r="N430">
            <v>1364434.7799999998</v>
          </cell>
          <cell r="P430" t="str">
            <v>P-SN-KZ0-004</v>
          </cell>
          <cell r="Q430">
            <v>0.23526878000000001</v>
          </cell>
          <cell r="S430" t="str">
            <v>P-SS-KF0-002</v>
          </cell>
          <cell r="T430">
            <v>3.9596199999999996E-3</v>
          </cell>
          <cell r="V430" t="str">
            <v>P-SN-KE0-004</v>
          </cell>
          <cell r="W430">
            <v>3713278.88</v>
          </cell>
          <cell r="Y430" t="str">
            <v>P-UG-E00-016</v>
          </cell>
          <cell r="Z430">
            <v>4005431.56</v>
          </cell>
        </row>
        <row r="431">
          <cell r="A431" t="str">
            <v>P-Z1-IBE-006</v>
          </cell>
          <cell r="B431">
            <v>0.45043686999999999</v>
          </cell>
          <cell r="D431" t="str">
            <v>P-TN-DB0-012</v>
          </cell>
          <cell r="E431">
            <v>4694261.08</v>
          </cell>
          <cell r="G431" t="str">
            <v>P-SZ-E00-005</v>
          </cell>
          <cell r="H431">
            <v>1524995.15</v>
          </cell>
          <cell r="J431" t="str">
            <v>P-SS-KF0-004</v>
          </cell>
          <cell r="K431">
            <v>1667228.9</v>
          </cell>
          <cell r="M431" t="str">
            <v>P-SO-K00-002</v>
          </cell>
          <cell r="N431">
            <v>297147.36</v>
          </cell>
          <cell r="P431" t="str">
            <v>P-SO-E00-001</v>
          </cell>
          <cell r="Q431">
            <v>0.70490246999999995</v>
          </cell>
          <cell r="S431" t="str">
            <v>P-SS-KF0-003</v>
          </cell>
          <cell r="T431">
            <v>0.45862557000000004</v>
          </cell>
          <cell r="V431" t="str">
            <v>P-SN-KZ0-004</v>
          </cell>
          <cell r="W431">
            <v>3650552.5500000012</v>
          </cell>
          <cell r="Y431" t="str">
            <v>P-UG-EB0-007</v>
          </cell>
          <cell r="Z431">
            <v>160873.69</v>
          </cell>
        </row>
        <row r="432">
          <cell r="A432" t="str">
            <v>P-Z1-K00-034</v>
          </cell>
          <cell r="B432">
            <v>0.73216765000000006</v>
          </cell>
          <cell r="D432" t="str">
            <v>P-TN-DB0-013</v>
          </cell>
          <cell r="E432">
            <v>8741805.5099999998</v>
          </cell>
          <cell r="G432" t="str">
            <v>P-SZ-EAZ-001</v>
          </cell>
          <cell r="H432">
            <v>162459.97</v>
          </cell>
          <cell r="J432" t="str">
            <v>P-ST-AA0-005</v>
          </cell>
          <cell r="K432">
            <v>2703886.0700000003</v>
          </cell>
          <cell r="M432" t="str">
            <v>P-SO-KF0-001</v>
          </cell>
          <cell r="N432">
            <v>10880.92</v>
          </cell>
          <cell r="P432" t="str">
            <v>P-SO-E00-002</v>
          </cell>
          <cell r="Q432">
            <v>0.56269820000000004</v>
          </cell>
          <cell r="S432" t="str">
            <v>P-SS-KF0-004</v>
          </cell>
          <cell r="T432">
            <v>0.70434384000000005</v>
          </cell>
          <cell r="V432" t="str">
            <v>P-SO-DB0-005</v>
          </cell>
          <cell r="W432">
            <v>919488.58</v>
          </cell>
          <cell r="Y432" t="str">
            <v>P-UG-FA0-006</v>
          </cell>
          <cell r="Z432">
            <v>7029760.7599999988</v>
          </cell>
        </row>
        <row r="433">
          <cell r="A433" t="str">
            <v>P-Z1-K00-060</v>
          </cell>
          <cell r="B433">
            <v>9.9932778800000008</v>
          </cell>
          <cell r="D433" t="str">
            <v>P-TN-E00-003</v>
          </cell>
          <cell r="E433">
            <v>36306.29</v>
          </cell>
          <cell r="G433" t="str">
            <v>P-SZ-EAZ-002</v>
          </cell>
          <cell r="H433">
            <v>119187.54999999999</v>
          </cell>
          <cell r="J433" t="str">
            <v>P-ST-EAZ-001</v>
          </cell>
          <cell r="K433">
            <v>11525</v>
          </cell>
          <cell r="M433" t="str">
            <v>P-SO-KF0-006</v>
          </cell>
          <cell r="N433">
            <v>1029520.3400000001</v>
          </cell>
          <cell r="P433" t="str">
            <v>P-SO-E00-003</v>
          </cell>
          <cell r="Q433">
            <v>0.82343911000000003</v>
          </cell>
          <cell r="S433" t="str">
            <v>P-ST-AA0-005</v>
          </cell>
          <cell r="T433">
            <v>0.67485940000000011</v>
          </cell>
          <cell r="V433" t="str">
            <v>P-SO-E00-001</v>
          </cell>
          <cell r="W433">
            <v>374102.44999999995</v>
          </cell>
          <cell r="Y433" t="str">
            <v>P-Z1-A00-015</v>
          </cell>
          <cell r="Z433">
            <v>637799.64999999967</v>
          </cell>
        </row>
        <row r="434">
          <cell r="A434" t="str">
            <v>P-Z1-KE0-002</v>
          </cell>
          <cell r="B434">
            <v>8.6956220000000001E-2</v>
          </cell>
          <cell r="D434" t="str">
            <v>P-TN-E00-005</v>
          </cell>
          <cell r="E434">
            <v>14484150.940000001</v>
          </cell>
          <cell r="G434" t="str">
            <v>P-SZ-FF0-001</v>
          </cell>
          <cell r="H434">
            <v>168033.01</v>
          </cell>
          <cell r="J434" t="str">
            <v>P-ST-H00-002</v>
          </cell>
          <cell r="K434">
            <v>121867.48999999999</v>
          </cell>
          <cell r="M434" t="str">
            <v>P-SO-KF0-010</v>
          </cell>
          <cell r="N434">
            <v>330774.44000000006</v>
          </cell>
          <cell r="P434" t="str">
            <v>P-SO-EAZ-001</v>
          </cell>
          <cell r="Q434">
            <v>9.5349699999999996E-2</v>
          </cell>
          <cell r="S434" t="str">
            <v>P-ST-FAB-002</v>
          </cell>
          <cell r="T434">
            <v>9.2702329999999999E-2</v>
          </cell>
          <cell r="V434" t="str">
            <v>P-SO-E00-008</v>
          </cell>
          <cell r="W434">
            <v>362842.07</v>
          </cell>
          <cell r="Y434" t="str">
            <v>P-Z1-A00-023</v>
          </cell>
          <cell r="Z434">
            <v>496916</v>
          </cell>
        </row>
        <row r="435">
          <cell r="A435" t="str">
            <v>P-Z1-KF0-021</v>
          </cell>
          <cell r="B435">
            <v>1.0095472400000001</v>
          </cell>
          <cell r="D435" t="str">
            <v>P-TN-EBA-001</v>
          </cell>
          <cell r="E435">
            <v>1919874.57</v>
          </cell>
          <cell r="G435" t="str">
            <v>P-TD-AB0-002</v>
          </cell>
          <cell r="H435">
            <v>2638925.81</v>
          </cell>
          <cell r="J435" t="str">
            <v>P-ST-K00-009</v>
          </cell>
          <cell r="K435">
            <v>1803794.62</v>
          </cell>
          <cell r="M435" t="str">
            <v>P-SS-D00-001</v>
          </cell>
          <cell r="N435">
            <v>14341.18</v>
          </cell>
          <cell r="P435" t="str">
            <v>P-SO-IZ0-007</v>
          </cell>
          <cell r="Q435">
            <v>2.0109380099999998</v>
          </cell>
          <cell r="S435" t="str">
            <v>P-ST-H00-002</v>
          </cell>
          <cell r="T435">
            <v>0.14959897999999999</v>
          </cell>
          <cell r="V435" t="str">
            <v>P-SO-F00-002</v>
          </cell>
          <cell r="W435">
            <v>310785.95999999996</v>
          </cell>
          <cell r="Y435" t="str">
            <v>P-Z1-AA0-146</v>
          </cell>
          <cell r="Z435">
            <v>358147.91</v>
          </cell>
        </row>
        <row r="436">
          <cell r="A436" t="str">
            <v>P-Z1-KF0-036</v>
          </cell>
          <cell r="B436">
            <v>0.99826300999999995</v>
          </cell>
          <cell r="D436" t="str">
            <v>P-TN-FA0-002</v>
          </cell>
          <cell r="E436">
            <v>702053.52</v>
          </cell>
          <cell r="G436" t="str">
            <v>P-TD-DB0-008</v>
          </cell>
          <cell r="H436">
            <v>24223.46</v>
          </cell>
          <cell r="J436" t="str">
            <v>P-ST-K00-011</v>
          </cell>
          <cell r="K436">
            <v>878123.89999999991</v>
          </cell>
          <cell r="M436" t="str">
            <v>P-SS-E00-002</v>
          </cell>
          <cell r="N436">
            <v>1094775.22</v>
          </cell>
          <cell r="P436" t="str">
            <v>P-SO-K00-003</v>
          </cell>
          <cell r="Q436">
            <v>86.151793900000001</v>
          </cell>
          <cell r="S436" t="str">
            <v>P-ST-K00-011</v>
          </cell>
          <cell r="T436">
            <v>1.2051439999999998E-2</v>
          </cell>
          <cell r="V436" t="str">
            <v>P-SO-K00-002</v>
          </cell>
          <cell r="W436">
            <v>1084671.8099999998</v>
          </cell>
          <cell r="Y436" t="str">
            <v>P-Z1-AA0-149</v>
          </cell>
          <cell r="Z436">
            <v>975000</v>
          </cell>
        </row>
        <row r="437">
          <cell r="A437" t="str">
            <v>P-Z1-KZ0-018</v>
          </cell>
          <cell r="B437">
            <v>1.02318511</v>
          </cell>
          <cell r="D437" t="str">
            <v>P-TN-G00-001</v>
          </cell>
          <cell r="E437">
            <v>111283.43000000001</v>
          </cell>
          <cell r="G437" t="str">
            <v>P-TD-DB0-011</v>
          </cell>
          <cell r="H437">
            <v>200161.99</v>
          </cell>
          <cell r="J437" t="str">
            <v>P-SZ-AAC-005</v>
          </cell>
          <cell r="K437">
            <v>10367504.869999999</v>
          </cell>
          <cell r="M437" t="str">
            <v>P-SS-E00-003</v>
          </cell>
          <cell r="N437">
            <v>183122.9</v>
          </cell>
          <cell r="P437" t="str">
            <v>P-SO-KF0-006</v>
          </cell>
          <cell r="Q437">
            <v>1.4605156400000003</v>
          </cell>
          <cell r="S437" t="str">
            <v>P-SZ-AA0-007</v>
          </cell>
          <cell r="T437">
            <v>0.25404847999999997</v>
          </cell>
          <cell r="V437" t="str">
            <v>P-SO-KF0-006</v>
          </cell>
          <cell r="W437">
            <v>682433.7100000002</v>
          </cell>
          <cell r="Y437" t="str">
            <v>P-Z1-AA0-155</v>
          </cell>
          <cell r="Z437">
            <v>977095.03</v>
          </cell>
        </row>
        <row r="438">
          <cell r="A438" t="str">
            <v>P-Z1-KZ0-021</v>
          </cell>
          <cell r="B438">
            <v>35</v>
          </cell>
          <cell r="D438" t="str">
            <v>P-TN-HAA-037</v>
          </cell>
          <cell r="E438">
            <v>2257090.08</v>
          </cell>
          <cell r="G438" t="str">
            <v>P-TD-E00-003</v>
          </cell>
          <cell r="H438">
            <v>4009308.47</v>
          </cell>
          <cell r="J438" t="str">
            <v>P-SZ-DB0-012</v>
          </cell>
          <cell r="K438">
            <v>6844933.9900000002</v>
          </cell>
          <cell r="M438" t="str">
            <v>P-SS-FA0-002</v>
          </cell>
          <cell r="N438">
            <v>5116652.2699999996</v>
          </cell>
          <cell r="P438" t="str">
            <v>P-SO-KF0-010</v>
          </cell>
          <cell r="Q438">
            <v>0.156086</v>
          </cell>
          <cell r="S438" t="str">
            <v>P-SZ-AAC-005</v>
          </cell>
          <cell r="T438">
            <v>4.3055164299999999</v>
          </cell>
          <cell r="V438" t="str">
            <v>P-SO-KF0-010</v>
          </cell>
          <cell r="W438">
            <v>25104.35</v>
          </cell>
          <cell r="Y438" t="str">
            <v>P-Z1-AA0-156</v>
          </cell>
          <cell r="Z438">
            <v>1025000</v>
          </cell>
        </row>
        <row r="439">
          <cell r="A439" t="str">
            <v>P-Z1-KZ0-022</v>
          </cell>
          <cell r="B439">
            <v>2.03950794</v>
          </cell>
          <cell r="D439" t="str">
            <v>P-TN-HAA-038</v>
          </cell>
          <cell r="E439">
            <v>17754.830000000002</v>
          </cell>
          <cell r="G439" t="str">
            <v>P-TD-IAG-001</v>
          </cell>
          <cell r="H439">
            <v>56164.770000000004</v>
          </cell>
          <cell r="J439" t="str">
            <v>P-SZ-E00-005</v>
          </cell>
          <cell r="K439">
            <v>1130401.29</v>
          </cell>
          <cell r="M439" t="str">
            <v>P-SS-FA0-006</v>
          </cell>
          <cell r="N439">
            <v>1788589.5900000003</v>
          </cell>
          <cell r="P439" t="str">
            <v>P-SS-E00-002</v>
          </cell>
          <cell r="Q439">
            <v>0.24433351</v>
          </cell>
          <cell r="S439" t="str">
            <v>P-SZ-DB0-012</v>
          </cell>
          <cell r="T439">
            <v>2.9741479000000002</v>
          </cell>
          <cell r="V439" t="str">
            <v>P-SO-KF0-011</v>
          </cell>
          <cell r="W439">
            <v>401075.59</v>
          </cell>
          <cell r="Y439" t="str">
            <v>P-Z1-AA0-157</v>
          </cell>
          <cell r="Z439">
            <v>1025000</v>
          </cell>
        </row>
        <row r="440">
          <cell r="A440" t="str">
            <v>P-Z1-KZ0-023</v>
          </cell>
          <cell r="B440">
            <v>6.1070291399999999</v>
          </cell>
          <cell r="D440" t="str">
            <v>P-TN-HZ0-002</v>
          </cell>
          <cell r="E440">
            <v>213960098.03999999</v>
          </cell>
          <cell r="G440" t="str">
            <v>P-TD-KA0-006</v>
          </cell>
          <cell r="H440">
            <v>4280700</v>
          </cell>
          <cell r="J440" t="str">
            <v>P-SZ-EAZ-001</v>
          </cell>
          <cell r="K440">
            <v>115749.81</v>
          </cell>
          <cell r="M440" t="str">
            <v>P-SS-KF0-002</v>
          </cell>
          <cell r="N440">
            <v>411610.56</v>
          </cell>
          <cell r="P440" t="str">
            <v>P-SS-E00-003</v>
          </cell>
          <cell r="Q440">
            <v>0.31263901999999999</v>
          </cell>
          <cell r="S440" t="str">
            <v>P-SZ-DB0-013</v>
          </cell>
          <cell r="T440">
            <v>5.2388328500000014</v>
          </cell>
          <cell r="V440" t="str">
            <v>P-SO-KF0-013</v>
          </cell>
          <cell r="W440">
            <v>288096.25</v>
          </cell>
          <cell r="Y440" t="str">
            <v>P-Z1-AAD-005</v>
          </cell>
          <cell r="Z440">
            <v>26887.85</v>
          </cell>
        </row>
        <row r="441">
          <cell r="A441" t="str">
            <v>P-Z1-KZ0-024</v>
          </cell>
          <cell r="B441">
            <v>12.686390280000001</v>
          </cell>
          <cell r="D441" t="str">
            <v>P-TN-IAZ-002</v>
          </cell>
          <cell r="E441">
            <v>140275407.38</v>
          </cell>
          <cell r="G441" t="str">
            <v>P-TD-KA0-007</v>
          </cell>
          <cell r="H441">
            <v>46000000</v>
          </cell>
          <cell r="J441" t="str">
            <v>P-SZ-EAZ-002</v>
          </cell>
          <cell r="K441">
            <v>75421.55</v>
          </cell>
          <cell r="M441" t="str">
            <v>P-SS-KF0-003</v>
          </cell>
          <cell r="N441">
            <v>28125.629999999997</v>
          </cell>
          <cell r="P441" t="str">
            <v>P-SS-FA0-002</v>
          </cell>
          <cell r="Q441">
            <v>1.5365195700000001</v>
          </cell>
          <cell r="S441" t="str">
            <v>P-SZ-E00-005</v>
          </cell>
          <cell r="T441">
            <v>0.31417737000000001</v>
          </cell>
          <cell r="V441" t="str">
            <v>P-SS-A00-001</v>
          </cell>
          <cell r="W441">
            <v>3000000</v>
          </cell>
          <cell r="Y441" t="str">
            <v>P-Z1-AAF-015</v>
          </cell>
          <cell r="Z441">
            <v>1172038.1600000001</v>
          </cell>
        </row>
        <row r="442">
          <cell r="A442" t="str">
            <v>P-ZA-B00-001</v>
          </cell>
          <cell r="B442">
            <v>39.133263620000001</v>
          </cell>
          <cell r="D442" t="str">
            <v>P-TN-KE0-002</v>
          </cell>
          <cell r="E442">
            <v>20233.439999999999</v>
          </cell>
          <cell r="G442" t="str">
            <v>P-TD-KF0-010</v>
          </cell>
          <cell r="H442">
            <v>84381.16</v>
          </cell>
          <cell r="J442" t="str">
            <v>P-SZ-FF0-001</v>
          </cell>
          <cell r="K442">
            <v>273433.2</v>
          </cell>
          <cell r="M442" t="str">
            <v>P-SS-KF0-004</v>
          </cell>
          <cell r="N442">
            <v>2203578.11</v>
          </cell>
          <cell r="P442" t="str">
            <v>P-SS-FA0-006</v>
          </cell>
          <cell r="Q442">
            <v>2.1101158799999999</v>
          </cell>
          <cell r="S442" t="str">
            <v>P-SZ-EA0-003</v>
          </cell>
          <cell r="T442">
            <v>0.20553790999999999</v>
          </cell>
          <cell r="V442" t="str">
            <v>P-SS-E00-002</v>
          </cell>
          <cell r="W442">
            <v>556743.35</v>
          </cell>
          <cell r="Y442" t="str">
            <v>P-Z1-AAG-031</v>
          </cell>
          <cell r="Z442">
            <v>50525.73</v>
          </cell>
        </row>
        <row r="443">
          <cell r="A443" t="str">
            <v>P-ZA-F00-002</v>
          </cell>
          <cell r="B443">
            <v>3.3933271000000005</v>
          </cell>
          <cell r="D443" t="str">
            <v>P-TZ-AA0-019</v>
          </cell>
          <cell r="E443">
            <v>8914512.7600000016</v>
          </cell>
          <cell r="G443" t="str">
            <v>P-TD-KF0-014</v>
          </cell>
          <cell r="H443">
            <v>351815.12</v>
          </cell>
          <cell r="J443" t="str">
            <v>P-SZ-K00-003</v>
          </cell>
          <cell r="K443">
            <v>172977.12</v>
          </cell>
          <cell r="M443" t="str">
            <v>P-ST-AA0-005</v>
          </cell>
          <cell r="N443">
            <v>2833684.6199999996</v>
          </cell>
          <cell r="P443" t="str">
            <v>P-SS-I00-002</v>
          </cell>
          <cell r="Q443">
            <v>3</v>
          </cell>
          <cell r="S443" t="str">
            <v>P-SZ-EAZ-001</v>
          </cell>
          <cell r="T443">
            <v>0.12292481000000001</v>
          </cell>
          <cell r="V443" t="str">
            <v>P-SS-E00-003</v>
          </cell>
          <cell r="W443">
            <v>1408938.7899999998</v>
          </cell>
          <cell r="Y443" t="str">
            <v>P-Z1-AAZ-011</v>
          </cell>
          <cell r="Z443">
            <v>3005118.23</v>
          </cell>
        </row>
        <row r="444">
          <cell r="A444" t="str">
            <v>P-ZA-FAA-001</v>
          </cell>
          <cell r="B444">
            <v>65.172517960000008</v>
          </cell>
          <cell r="D444" t="str">
            <v>P-TZ-D00-002</v>
          </cell>
          <cell r="E444">
            <v>632391.24</v>
          </cell>
          <cell r="G444" t="str">
            <v>P-TG-AA0-008</v>
          </cell>
          <cell r="H444">
            <v>276800.2</v>
          </cell>
          <cell r="J444" t="str">
            <v>P-TD-AB0-002</v>
          </cell>
          <cell r="K444">
            <v>607781.65000000014</v>
          </cell>
          <cell r="M444" t="str">
            <v>P-ST-H00-002</v>
          </cell>
          <cell r="N444">
            <v>31873.57</v>
          </cell>
          <cell r="P444" t="str">
            <v>P-SS-I00-003</v>
          </cell>
          <cell r="Q444">
            <v>5.14</v>
          </cell>
          <cell r="S444" t="str">
            <v>P-SZ-EAZ-002</v>
          </cell>
          <cell r="T444">
            <v>9.9273390000000003E-2</v>
          </cell>
          <cell r="V444" t="str">
            <v>P-SS-FA0-006</v>
          </cell>
          <cell r="W444">
            <v>11005.36</v>
          </cell>
          <cell r="Y444" t="str">
            <v>P-Z1-AAZ-013</v>
          </cell>
          <cell r="Z444">
            <v>189638.93999999997</v>
          </cell>
        </row>
        <row r="445">
          <cell r="A445" t="str">
            <v>P-ZA-FF0-003</v>
          </cell>
          <cell r="B445">
            <v>21.44128714</v>
          </cell>
          <cell r="D445" t="str">
            <v>P-TZ-DB0-018</v>
          </cell>
          <cell r="E445">
            <v>19039419.93</v>
          </cell>
          <cell r="G445" t="str">
            <v>P-TG-EBZ-001</v>
          </cell>
          <cell r="H445">
            <v>304726.55</v>
          </cell>
          <cell r="J445" t="str">
            <v>P-TD-DB0-011</v>
          </cell>
          <cell r="K445">
            <v>977863.73</v>
          </cell>
          <cell r="M445" t="str">
            <v>P-ST-K00-009</v>
          </cell>
          <cell r="N445">
            <v>1117336.0499999998</v>
          </cell>
          <cell r="P445" t="str">
            <v>P-SS-I00-006</v>
          </cell>
          <cell r="Q445">
            <v>0.5</v>
          </cell>
          <cell r="S445" t="str">
            <v>P-SZ-HAA-001</v>
          </cell>
          <cell r="T445">
            <v>4.1210174400000001</v>
          </cell>
          <cell r="V445" t="str">
            <v>P-SS-I00-003</v>
          </cell>
          <cell r="W445">
            <v>5140000</v>
          </cell>
          <cell r="Y445" t="str">
            <v>P-Z1-AAZ-017</v>
          </cell>
          <cell r="Z445">
            <v>5129.59</v>
          </cell>
        </row>
        <row r="446">
          <cell r="A446" t="str">
            <v>P-ZA-HAA-011</v>
          </cell>
          <cell r="B446">
            <v>26.825329549999999</v>
          </cell>
          <cell r="D446" t="str">
            <v>P-TZ-DB0-019</v>
          </cell>
          <cell r="E446">
            <v>31895149.579999994</v>
          </cell>
          <cell r="G446" t="str">
            <v>P-TG-H00-003</v>
          </cell>
          <cell r="H446">
            <v>90358.62</v>
          </cell>
          <cell r="J446" t="str">
            <v>P-TD-E00-003</v>
          </cell>
          <cell r="K446">
            <v>1474076.3700000003</v>
          </cell>
          <cell r="M446" t="str">
            <v>P-ST-K00-011</v>
          </cell>
          <cell r="N446">
            <v>448942.80999999994</v>
          </cell>
          <cell r="P446" t="str">
            <v>P-SS-KF0-003</v>
          </cell>
          <cell r="Q446">
            <v>1.3818560000000001E-2</v>
          </cell>
          <cell r="S446" t="str">
            <v>P-TD-AA0-024</v>
          </cell>
          <cell r="T446">
            <v>9.8634059999999996E-2</v>
          </cell>
          <cell r="V446" t="str">
            <v>P-SS-I00-006</v>
          </cell>
          <cell r="W446">
            <v>500000</v>
          </cell>
          <cell r="Y446" t="str">
            <v>P-Z1-AAZ-019</v>
          </cell>
          <cell r="Z446">
            <v>71487.33</v>
          </cell>
        </row>
        <row r="447">
          <cell r="A447" t="str">
            <v>P-ZM-AAE-001</v>
          </cell>
          <cell r="B447">
            <v>0.36383912000000002</v>
          </cell>
          <cell r="D447" t="str">
            <v>P-TZ-DB0-021</v>
          </cell>
          <cell r="E447">
            <v>356910.74</v>
          </cell>
          <cell r="G447" t="str">
            <v>P-TG-I00-004</v>
          </cell>
          <cell r="H447">
            <v>583331.66999999993</v>
          </cell>
          <cell r="J447" t="str">
            <v>P-TD-IAG-001</v>
          </cell>
          <cell r="K447">
            <v>126264.67000000001</v>
          </cell>
          <cell r="M447" t="str">
            <v>P-SZ-AAC-005</v>
          </cell>
          <cell r="N447">
            <v>8262616.1100000013</v>
          </cell>
          <cell r="P447" t="str">
            <v>P-SS-KF0-004</v>
          </cell>
          <cell r="Q447">
            <v>0.57717038999999981</v>
          </cell>
          <cell r="S447" t="str">
            <v>P-TD-AB0-004</v>
          </cell>
          <cell r="T447">
            <v>7.6147110000000004E-2</v>
          </cell>
          <cell r="V447" t="str">
            <v>P-SS-I00-008</v>
          </cell>
          <cell r="W447">
            <v>1620000</v>
          </cell>
          <cell r="Y447" t="str">
            <v>P-Z1-AAZ-021</v>
          </cell>
          <cell r="Z447">
            <v>227498.01</v>
          </cell>
        </row>
        <row r="448">
          <cell r="A448" t="str">
            <v>P-ZM-AAE-002</v>
          </cell>
          <cell r="B448">
            <v>0.20021552999999997</v>
          </cell>
          <cell r="D448" t="str">
            <v>P-TZ-E00-007</v>
          </cell>
          <cell r="E448">
            <v>3875971.34</v>
          </cell>
          <cell r="G448" t="str">
            <v>P-TG-I00-006</v>
          </cell>
          <cell r="H448">
            <v>327061.46999999997</v>
          </cell>
          <cell r="J448" t="str">
            <v>P-TD-K00-009</v>
          </cell>
          <cell r="K448">
            <v>15000000</v>
          </cell>
          <cell r="M448" t="str">
            <v>P-SZ-DB0-012</v>
          </cell>
          <cell r="N448">
            <v>4708627.7100000009</v>
          </cell>
          <cell r="P448" t="str">
            <v>P-ST-AA0-005</v>
          </cell>
          <cell r="Q448">
            <v>1.9056958500000001</v>
          </cell>
          <cell r="S448" t="str">
            <v>P-TD-DB0-011</v>
          </cell>
          <cell r="T448">
            <v>1.560573E-2</v>
          </cell>
          <cell r="V448" t="str">
            <v>P-SS-I00-009</v>
          </cell>
          <cell r="W448">
            <v>600000</v>
          </cell>
          <cell r="Y448" t="str">
            <v>P-Z1-AAZ-024</v>
          </cell>
          <cell r="Z448">
            <v>328312.07</v>
          </cell>
        </row>
        <row r="449">
          <cell r="A449" t="str">
            <v>P-ZM-E00-008</v>
          </cell>
          <cell r="B449">
            <v>4.2737252900000007</v>
          </cell>
          <cell r="D449" t="str">
            <v>P-TZ-E00-008</v>
          </cell>
          <cell r="E449">
            <v>714265.36999999988</v>
          </cell>
          <cell r="G449" t="str">
            <v>P-TG-IZ0-002</v>
          </cell>
          <cell r="H449">
            <v>291754.21000000002</v>
          </cell>
          <cell r="J449" t="str">
            <v>P-TD-KF0-009</v>
          </cell>
          <cell r="K449">
            <v>10197.01</v>
          </cell>
          <cell r="M449" t="str">
            <v>P-SZ-E00-005</v>
          </cell>
          <cell r="N449">
            <v>5314522.4499999993</v>
          </cell>
          <cell r="P449" t="str">
            <v>P-ST-H00-002</v>
          </cell>
          <cell r="Q449">
            <v>0.16509788</v>
          </cell>
          <cell r="S449" t="str">
            <v>P-TD-E00-005</v>
          </cell>
          <cell r="T449">
            <v>2.0842277299999998</v>
          </cell>
          <cell r="V449" t="str">
            <v>P-SS-KF0-003</v>
          </cell>
          <cell r="W449">
            <v>11546.03</v>
          </cell>
          <cell r="Y449" t="str">
            <v>P-Z1-AAZ-033</v>
          </cell>
          <cell r="Z449">
            <v>818022.2</v>
          </cell>
        </row>
        <row r="450">
          <cell r="A450" t="str">
            <v>P-ZM-E00-009</v>
          </cell>
          <cell r="B450">
            <v>2.4681847199999991</v>
          </cell>
          <cell r="D450" t="str">
            <v>P-TZ-FA0-008</v>
          </cell>
          <cell r="E450">
            <v>927140.8</v>
          </cell>
          <cell r="G450" t="str">
            <v>P-TG-KF0-007</v>
          </cell>
          <cell r="H450">
            <v>945805.93999999959</v>
          </cell>
          <cell r="J450" t="str">
            <v>P-TD-KF0-010</v>
          </cell>
          <cell r="K450">
            <v>192372.49</v>
          </cell>
          <cell r="M450" t="str">
            <v>P-SZ-EAZ-001</v>
          </cell>
          <cell r="N450">
            <v>321248.84999999998</v>
          </cell>
          <cell r="P450" t="str">
            <v>P-ST-K00-009</v>
          </cell>
          <cell r="Q450">
            <v>4.6427279999999994E-2</v>
          </cell>
          <cell r="S450" t="str">
            <v>P-TD-IAG-001</v>
          </cell>
          <cell r="T450">
            <v>5.8727130000000002E-2</v>
          </cell>
          <cell r="V450" t="str">
            <v>P-SS-KF0-004</v>
          </cell>
          <cell r="W450">
            <v>1588028.95</v>
          </cell>
          <cell r="Y450" t="str">
            <v>P-Z1-AAZ-034</v>
          </cell>
          <cell r="Z450">
            <v>911719.70000000007</v>
          </cell>
        </row>
        <row r="451">
          <cell r="A451" t="str">
            <v>P-ZM-E00-028</v>
          </cell>
          <cell r="B451">
            <v>0.28726148000000001</v>
          </cell>
          <cell r="D451" t="str">
            <v>P-TZ-FA0-009</v>
          </cell>
          <cell r="E451">
            <v>4844488.7</v>
          </cell>
          <cell r="G451" t="str">
            <v>P-TG-KF0-008</v>
          </cell>
          <cell r="H451">
            <v>2577652.31</v>
          </cell>
          <cell r="J451" t="str">
            <v>P-TG-AA0-008</v>
          </cell>
          <cell r="K451">
            <v>578816.28</v>
          </cell>
          <cell r="M451" t="str">
            <v>P-SZ-EAZ-002</v>
          </cell>
          <cell r="N451">
            <v>252369.67</v>
          </cell>
          <cell r="P451" t="str">
            <v>P-ST-K00-011</v>
          </cell>
          <cell r="Q451">
            <v>0.56508941000000001</v>
          </cell>
          <cell r="S451" t="str">
            <v>P-TD-KF0-010</v>
          </cell>
          <cell r="T451">
            <v>4.94861E-3</v>
          </cell>
          <cell r="V451" t="str">
            <v>P-ST-AA0-005</v>
          </cell>
          <cell r="W451">
            <v>949411.04</v>
          </cell>
          <cell r="Y451" t="str">
            <v>P-Z1-AAZ-035</v>
          </cell>
          <cell r="Z451">
            <v>313277.28000000009</v>
          </cell>
        </row>
        <row r="452">
          <cell r="A452" t="str">
            <v>P-ZM-FA0-003</v>
          </cell>
          <cell r="B452">
            <v>18.362912900000001</v>
          </cell>
          <cell r="D452" t="str">
            <v>P-TZ-FA0-012</v>
          </cell>
          <cell r="E452">
            <v>109154.8</v>
          </cell>
          <cell r="G452" t="str">
            <v>P-TN-A00-008</v>
          </cell>
          <cell r="H452">
            <v>6270.48</v>
          </cell>
          <cell r="J452" t="str">
            <v>P-TG-EBZ-001</v>
          </cell>
          <cell r="K452">
            <v>330512.94000000006</v>
          </cell>
          <cell r="M452" t="str">
            <v>P-SZ-HAA-001</v>
          </cell>
          <cell r="N452">
            <v>6963908.3499999996</v>
          </cell>
          <cell r="P452" t="str">
            <v>P-ST-K00-012</v>
          </cell>
          <cell r="Q452">
            <v>5</v>
          </cell>
          <cell r="S452" t="str">
            <v>P-TG-AA0-009</v>
          </cell>
          <cell r="T452">
            <v>0.97200166999999993</v>
          </cell>
          <cell r="V452" t="str">
            <v>P-ST-FAB-002</v>
          </cell>
          <cell r="W452">
            <v>358400.89</v>
          </cell>
          <cell r="Y452" t="str">
            <v>P-Z1-AAZ-036</v>
          </cell>
          <cell r="Z452">
            <v>4542642.4399999995</v>
          </cell>
        </row>
        <row r="453">
          <cell r="A453" t="str">
            <v>P-ZM-FAB-004</v>
          </cell>
          <cell r="B453">
            <v>7.4902469399999996</v>
          </cell>
          <cell r="D453" t="str">
            <v>P-TZ-HAB-004</v>
          </cell>
          <cell r="E453">
            <v>14150576.279999999</v>
          </cell>
          <cell r="G453" t="str">
            <v>P-TN-AA0-011</v>
          </cell>
          <cell r="H453">
            <v>3309422.64</v>
          </cell>
          <cell r="J453" t="str">
            <v>P-TG-H00-003</v>
          </cell>
          <cell r="K453">
            <v>433252.11000000004</v>
          </cell>
          <cell r="M453" t="str">
            <v>P-SZ-K00-003</v>
          </cell>
          <cell r="N453">
            <v>87665.37</v>
          </cell>
          <cell r="P453" t="str">
            <v>P-ST-K00-015</v>
          </cell>
          <cell r="Q453">
            <v>7.5</v>
          </cell>
          <cell r="S453" t="str">
            <v>P-TG-AA0-012</v>
          </cell>
          <cell r="T453">
            <v>0.28010955999999998</v>
          </cell>
          <cell r="V453" t="str">
            <v>P-ST-H00-002</v>
          </cell>
          <cell r="W453">
            <v>206520.73</v>
          </cell>
          <cell r="Y453" t="str">
            <v>P-Z1-AAZ-037</v>
          </cell>
          <cell r="Z453">
            <v>1325815.4700000002</v>
          </cell>
        </row>
        <row r="454">
          <cell r="A454" t="str">
            <v>P-ZM-HAB-022</v>
          </cell>
          <cell r="B454">
            <v>31.48374901</v>
          </cell>
          <cell r="D454" t="str">
            <v>P-TZ-HB0-001</v>
          </cell>
          <cell r="E454">
            <v>222016.37</v>
          </cell>
          <cell r="G454" t="str">
            <v>P-TN-AA0-013</v>
          </cell>
          <cell r="H454">
            <v>1665528.56</v>
          </cell>
          <cell r="J454" t="str">
            <v>P-TG-I00-004</v>
          </cell>
          <cell r="K454">
            <v>693994</v>
          </cell>
          <cell r="M454" t="str">
            <v>P-TD-AB0-002</v>
          </cell>
          <cell r="N454">
            <v>212181.42</v>
          </cell>
          <cell r="P454" t="str">
            <v>P-SZ-AAC-005</v>
          </cell>
          <cell r="Q454">
            <v>7.9011820999999989</v>
          </cell>
          <cell r="S454" t="str">
            <v>P-TG-FA0-012</v>
          </cell>
          <cell r="T454">
            <v>0.19927461000000005</v>
          </cell>
          <cell r="V454" t="str">
            <v>P-ST-H00-003</v>
          </cell>
          <cell r="W454">
            <v>450578.11</v>
          </cell>
          <cell r="Y454" t="str">
            <v>P-Z1-AAZ-039</v>
          </cell>
          <cell r="Z454">
            <v>500451.24</v>
          </cell>
        </row>
        <row r="455">
          <cell r="A455" t="str">
            <v>P-ZM-IA0-005</v>
          </cell>
          <cell r="B455">
            <v>2.3713425400000001</v>
          </cell>
          <cell r="D455" t="str">
            <v>P-TZ-IAD-001</v>
          </cell>
          <cell r="E455">
            <v>1166961.46</v>
          </cell>
          <cell r="G455" t="str">
            <v>P-TN-AA0-014</v>
          </cell>
          <cell r="H455">
            <v>120003.61</v>
          </cell>
          <cell r="J455" t="str">
            <v>P-TG-I00-006</v>
          </cell>
          <cell r="K455">
            <v>234582.05000000005</v>
          </cell>
          <cell r="M455" t="str">
            <v>P-TD-DB0-011</v>
          </cell>
          <cell r="N455">
            <v>1015924.26</v>
          </cell>
          <cell r="P455" t="str">
            <v>P-SZ-DB0-012</v>
          </cell>
          <cell r="Q455">
            <v>5.9349501</v>
          </cell>
          <cell r="S455" t="str">
            <v>P-TG-H00-003</v>
          </cell>
          <cell r="T455">
            <v>0.37210736999999999</v>
          </cell>
          <cell r="V455" t="str">
            <v>P-SZ-AA0-007</v>
          </cell>
          <cell r="W455">
            <v>277225.15000000002</v>
          </cell>
          <cell r="Y455" t="str">
            <v>P-Z1-AAZ-047</v>
          </cell>
          <cell r="Z455">
            <v>266929.27999999991</v>
          </cell>
        </row>
        <row r="456">
          <cell r="A456" t="str">
            <v>P-ZW-DB0-005</v>
          </cell>
          <cell r="B456">
            <v>0.21493071999999999</v>
          </cell>
          <cell r="D456" t="str">
            <v>P-TZ-IAE-005</v>
          </cell>
          <cell r="E456">
            <v>1881388.8099999998</v>
          </cell>
          <cell r="G456" t="str">
            <v>P-TN-BG0-003</v>
          </cell>
          <cell r="H456">
            <v>37713.72</v>
          </cell>
          <cell r="J456" t="str">
            <v>P-TG-IZ0-002</v>
          </cell>
          <cell r="K456">
            <v>1766388.6800000004</v>
          </cell>
          <cell r="M456" t="str">
            <v>P-TD-E00-003</v>
          </cell>
          <cell r="N456">
            <v>2506033.11</v>
          </cell>
          <cell r="P456" t="str">
            <v>P-SZ-DB0-013</v>
          </cell>
          <cell r="Q456">
            <v>2.2315519299999997</v>
          </cell>
          <cell r="S456" t="str">
            <v>P-TG-I00-004</v>
          </cell>
          <cell r="T456">
            <v>0.40200948999999997</v>
          </cell>
          <cell r="V456" t="str">
            <v>P-SZ-AA0-013</v>
          </cell>
          <cell r="W456">
            <v>30421952.48</v>
          </cell>
          <cell r="Y456" t="str">
            <v>P-Z1-AZ0-014</v>
          </cell>
          <cell r="Z456">
            <v>2914619.5999999992</v>
          </cell>
        </row>
        <row r="457">
          <cell r="A457" t="str">
            <v>P-ZW-IE0-002</v>
          </cell>
          <cell r="B457">
            <v>0.92025016000000004</v>
          </cell>
          <cell r="D457" t="str">
            <v>P-TZ-KF0-005</v>
          </cell>
          <cell r="E457">
            <v>804852.13000000012</v>
          </cell>
          <cell r="G457" t="str">
            <v>P-TN-D00-003</v>
          </cell>
          <cell r="H457">
            <v>264575.87</v>
          </cell>
          <cell r="J457" t="str">
            <v>P-TG-KA0-002</v>
          </cell>
          <cell r="K457">
            <v>9530000</v>
          </cell>
          <cell r="M457" t="str">
            <v>P-TD-E00-005</v>
          </cell>
          <cell r="N457">
            <v>379125.76000000001</v>
          </cell>
          <cell r="P457" t="str">
            <v>P-SZ-E00-005</v>
          </cell>
          <cell r="Q457">
            <v>1.5855660599999999</v>
          </cell>
          <cell r="S457" t="str">
            <v>P-TG-IZ0-002</v>
          </cell>
          <cell r="T457">
            <v>2.0761150100000001</v>
          </cell>
          <cell r="V457" t="str">
            <v>P-SZ-DB0-012</v>
          </cell>
          <cell r="W457">
            <v>780122.4</v>
          </cell>
          <cell r="Y457" t="str">
            <v>P-Z1-AZ0-015</v>
          </cell>
          <cell r="Z457">
            <v>2068139.4999999998</v>
          </cell>
        </row>
        <row r="458">
          <cell r="A458" t="str">
            <v>P-ZW-KF0-005</v>
          </cell>
          <cell r="B458">
            <v>1.13064597</v>
          </cell>
          <cell r="D458" t="str">
            <v>P-UG-AAD-001</v>
          </cell>
          <cell r="E458">
            <v>814125.18</v>
          </cell>
          <cell r="G458" t="str">
            <v>P-TN-DB0-012</v>
          </cell>
          <cell r="H458">
            <v>12874925.100000003</v>
          </cell>
          <cell r="J458" t="str">
            <v>P-TG-KF0-007</v>
          </cell>
          <cell r="K458">
            <v>639084.27999999991</v>
          </cell>
          <cell r="M458" t="str">
            <v>P-TD-IAG-001</v>
          </cell>
          <cell r="N458">
            <v>327935.05999999994</v>
          </cell>
          <cell r="P458" t="str">
            <v>P-SZ-EA0-003</v>
          </cell>
          <cell r="Q458">
            <v>0.24446102</v>
          </cell>
          <cell r="S458" t="str">
            <v>P-TG-K00-015</v>
          </cell>
          <cell r="T458">
            <v>9.4962820000000003E-2</v>
          </cell>
          <cell r="V458" t="str">
            <v>P-SZ-DB0-013</v>
          </cell>
          <cell r="W458">
            <v>6668933.6600000001</v>
          </cell>
          <cell r="Y458" t="str">
            <v>P-Z1-B00-019</v>
          </cell>
          <cell r="Z458">
            <v>49887.340000000004</v>
          </cell>
        </row>
        <row r="459">
          <cell r="A459" t="str">
            <v>P-ZW-KF0-006</v>
          </cell>
          <cell r="B459">
            <v>0.30547625</v>
          </cell>
          <cell r="D459" t="str">
            <v>P-UG-AAZ-001</v>
          </cell>
          <cell r="E459">
            <v>836829.79999999993</v>
          </cell>
          <cell r="G459" t="str">
            <v>P-TN-DB0-013</v>
          </cell>
          <cell r="H459">
            <v>21938694.09</v>
          </cell>
          <cell r="J459" t="str">
            <v>P-TG-KF0-008</v>
          </cell>
          <cell r="K459">
            <v>1973095</v>
          </cell>
          <cell r="M459" t="str">
            <v>P-TD-KF0-010</v>
          </cell>
          <cell r="N459">
            <v>338164.02</v>
          </cell>
          <cell r="P459" t="str">
            <v>P-SZ-EAZ-001</v>
          </cell>
          <cell r="Q459">
            <v>0.20556909000000001</v>
          </cell>
          <cell r="S459" t="str">
            <v>P-TG-KF0-008</v>
          </cell>
          <cell r="T459">
            <v>1.4399971499999995</v>
          </cell>
          <cell r="V459" t="str">
            <v>P-SZ-E00-005</v>
          </cell>
          <cell r="W459">
            <v>1543301.53</v>
          </cell>
          <cell r="Y459" t="str">
            <v>P-Z1-BB0-008</v>
          </cell>
          <cell r="Z459">
            <v>102613.83</v>
          </cell>
        </row>
        <row r="460">
          <cell r="A460" t="str">
            <v>(blank)</v>
          </cell>
          <cell r="D460" t="str">
            <v>P-UG-AB0-002</v>
          </cell>
          <cell r="E460">
            <v>6573072.6299999999</v>
          </cell>
          <cell r="G460" t="str">
            <v>P-TN-E00-005</v>
          </cell>
          <cell r="H460">
            <v>650939.92000000004</v>
          </cell>
          <cell r="J460" t="str">
            <v>P-TN-A00-008</v>
          </cell>
          <cell r="K460">
            <v>127488.72</v>
          </cell>
          <cell r="M460" t="str">
            <v>P-TD-KF0-014</v>
          </cell>
          <cell r="N460">
            <v>154449.19</v>
          </cell>
          <cell r="P460" t="str">
            <v>P-SZ-EAZ-002</v>
          </cell>
          <cell r="Q460">
            <v>0.15732433000000001</v>
          </cell>
          <cell r="S460" t="str">
            <v>P-TN-A00-008</v>
          </cell>
          <cell r="T460">
            <v>4.0847499999999998E-3</v>
          </cell>
          <cell r="V460" t="str">
            <v>P-SZ-EA0-003</v>
          </cell>
          <cell r="W460">
            <v>18694.759999999998</v>
          </cell>
          <cell r="Y460" t="str">
            <v>P-Z1-C00-020</v>
          </cell>
          <cell r="Z460">
            <v>129917.13000000002</v>
          </cell>
        </row>
        <row r="461">
          <cell r="A461" t="str">
            <v>Grand Total</v>
          </cell>
          <cell r="B461">
            <v>3017.5319207299999</v>
          </cell>
          <cell r="D461" t="str">
            <v>P-UG-AB0-003</v>
          </cell>
          <cell r="E461">
            <v>14865902.460000001</v>
          </cell>
          <cell r="G461" t="str">
            <v>P-TN-E00-006</v>
          </cell>
          <cell r="H461">
            <v>4177372.98</v>
          </cell>
          <cell r="J461" t="str">
            <v>P-TN-AA0-011</v>
          </cell>
          <cell r="K461">
            <v>3213844.25</v>
          </cell>
          <cell r="M461" t="str">
            <v>P-TG-AA0-009</v>
          </cell>
          <cell r="N461">
            <v>319937.87</v>
          </cell>
          <cell r="P461" t="str">
            <v>P-TD-AB0-002</v>
          </cell>
          <cell r="Q461">
            <v>4.4976130000000003E-2</v>
          </cell>
          <cell r="S461" t="str">
            <v>P-TN-AA0-011</v>
          </cell>
          <cell r="T461">
            <v>0.15266131999999999</v>
          </cell>
          <cell r="V461" t="str">
            <v>P-SZ-EAZ-001</v>
          </cell>
          <cell r="W461">
            <v>15790.74</v>
          </cell>
          <cell r="Y461" t="str">
            <v>P-Z1-C00-063</v>
          </cell>
          <cell r="Z461">
            <v>191506.21</v>
          </cell>
        </row>
        <row r="462">
          <cell r="D462" t="str">
            <v>P-UG-C00-003</v>
          </cell>
          <cell r="E462">
            <v>200770.81</v>
          </cell>
          <cell r="G462" t="str">
            <v>P-TN-EBA-001</v>
          </cell>
          <cell r="H462">
            <v>3111999.67</v>
          </cell>
          <cell r="J462" t="str">
            <v>P-TN-AA0-013</v>
          </cell>
          <cell r="K462">
            <v>826623.9</v>
          </cell>
          <cell r="M462" t="str">
            <v>P-TG-H00-003</v>
          </cell>
          <cell r="N462">
            <v>59285.340000000004</v>
          </cell>
          <cell r="P462" t="str">
            <v>P-TD-AB0-004</v>
          </cell>
          <cell r="Q462">
            <v>0.11931058000000001</v>
          </cell>
          <cell r="S462" t="str">
            <v>P-TN-AA0-013</v>
          </cell>
          <cell r="T462">
            <v>3.9090031700000001</v>
          </cell>
          <cell r="V462" t="str">
            <v>P-SZ-EAZ-002</v>
          </cell>
          <cell r="W462">
            <v>12260.74</v>
          </cell>
          <cell r="Y462" t="str">
            <v>P-Z1-C00-064</v>
          </cell>
          <cell r="Z462">
            <v>520565.99</v>
          </cell>
        </row>
        <row r="463">
          <cell r="D463" t="str">
            <v>P-UG-DB0-020</v>
          </cell>
          <cell r="E463">
            <v>179536.33000000002</v>
          </cell>
          <cell r="G463" t="str">
            <v>P-TN-FA0-002</v>
          </cell>
          <cell r="H463">
            <v>848586.75</v>
          </cell>
          <cell r="J463" t="str">
            <v>P-TN-AAB-001</v>
          </cell>
          <cell r="K463">
            <v>83947.43</v>
          </cell>
          <cell r="M463" t="str">
            <v>P-TG-I00-004</v>
          </cell>
          <cell r="N463">
            <v>276048.78999999998</v>
          </cell>
          <cell r="P463" t="str">
            <v>P-TD-DB0-011</v>
          </cell>
          <cell r="Q463">
            <v>2.06607911</v>
          </cell>
          <cell r="S463" t="str">
            <v>P-TN-AA0-014</v>
          </cell>
          <cell r="T463">
            <v>1.2303499999999998E-3</v>
          </cell>
          <cell r="V463" t="str">
            <v>P-SZ-K00-005</v>
          </cell>
          <cell r="W463">
            <v>26839620.189999998</v>
          </cell>
          <cell r="Y463" t="str">
            <v>P-Z1-C00-065</v>
          </cell>
          <cell r="Z463">
            <v>123784.82</v>
          </cell>
        </row>
        <row r="464">
          <cell r="D464" t="str">
            <v>P-UG-DB0-021</v>
          </cell>
          <cell r="E464">
            <v>2245344.52</v>
          </cell>
          <cell r="G464" t="str">
            <v>P-TN-G00-001</v>
          </cell>
          <cell r="H464">
            <v>261965.93000000002</v>
          </cell>
          <cell r="J464" t="str">
            <v>P-TN-BG0-003</v>
          </cell>
          <cell r="K464">
            <v>15509.55</v>
          </cell>
          <cell r="M464" t="str">
            <v>P-TG-IZ0-002</v>
          </cell>
          <cell r="N464">
            <v>3579996.0300000003</v>
          </cell>
          <cell r="P464" t="str">
            <v>P-TD-E00-005</v>
          </cell>
          <cell r="Q464">
            <v>1.0326263</v>
          </cell>
          <cell r="S464" t="str">
            <v>P-TN-AAB-001</v>
          </cell>
          <cell r="T464">
            <v>3.4548391600000006</v>
          </cell>
          <cell r="V464" t="str">
            <v>P-TD-AA0-024</v>
          </cell>
          <cell r="W464">
            <v>46293.84</v>
          </cell>
          <cell r="Y464" t="str">
            <v>P-Z1-C00-066</v>
          </cell>
          <cell r="Z464">
            <v>173136.52</v>
          </cell>
        </row>
        <row r="465">
          <cell r="D465" t="str">
            <v>P-UG-DB0-022</v>
          </cell>
          <cell r="E465">
            <v>385609.21</v>
          </cell>
          <cell r="G465" t="str">
            <v>P-TN-HAA-037</v>
          </cell>
          <cell r="H465">
            <v>1625646.6800000002</v>
          </cell>
          <cell r="J465" t="str">
            <v>P-TN-BG0-004</v>
          </cell>
          <cell r="K465">
            <v>51361.71</v>
          </cell>
          <cell r="M465" t="str">
            <v>P-TG-KF0-007</v>
          </cell>
          <cell r="N465">
            <v>876747.9</v>
          </cell>
          <cell r="P465" t="str">
            <v>P-TD-IAG-001</v>
          </cell>
          <cell r="Q465">
            <v>0.34088084999999996</v>
          </cell>
          <cell r="S465" t="str">
            <v>P-TN-AB0-005</v>
          </cell>
          <cell r="T465">
            <v>2.7261000000000001E-4</v>
          </cell>
          <cell r="V465" t="str">
            <v>P-TD-AB0-004</v>
          </cell>
          <cell r="W465">
            <v>245815.17</v>
          </cell>
          <cell r="Y465" t="str">
            <v>P-Z1-C00-067</v>
          </cell>
          <cell r="Z465">
            <v>207494.82</v>
          </cell>
        </row>
        <row r="466">
          <cell r="D466" t="str">
            <v>P-UG-E00-008</v>
          </cell>
          <cell r="E466">
            <v>8507786.0600000005</v>
          </cell>
          <cell r="G466" t="str">
            <v>P-TN-HAA-038</v>
          </cell>
          <cell r="H466">
            <v>11668.65</v>
          </cell>
          <cell r="J466" t="str">
            <v>P-TN-D00-003</v>
          </cell>
          <cell r="K466">
            <v>170417.47</v>
          </cell>
          <cell r="M466" t="str">
            <v>P-TG-KF0-008</v>
          </cell>
          <cell r="N466">
            <v>4479438.51</v>
          </cell>
          <cell r="P466" t="str">
            <v>P-TD-KA0-009</v>
          </cell>
          <cell r="Q466">
            <v>45</v>
          </cell>
          <cell r="S466" t="str">
            <v>P-TN-DB0-012</v>
          </cell>
          <cell r="T466">
            <v>4.2132417199999992</v>
          </cell>
          <cell r="V466" t="str">
            <v>P-TD-DB0-011</v>
          </cell>
          <cell r="W466">
            <v>77708.89</v>
          </cell>
          <cell r="Y466" t="str">
            <v>P-Z1-C00-068</v>
          </cell>
          <cell r="Z466">
            <v>174250.31000000006</v>
          </cell>
        </row>
        <row r="467">
          <cell r="D467" t="str">
            <v>P-UG-E00-011</v>
          </cell>
          <cell r="E467">
            <v>9403602.1500000004</v>
          </cell>
          <cell r="G467" t="str">
            <v>P-TN-HAB-003</v>
          </cell>
          <cell r="H467">
            <v>47275735.729999997</v>
          </cell>
          <cell r="J467" t="str">
            <v>P-TN-DB0-010</v>
          </cell>
          <cell r="K467">
            <v>4150617.61</v>
          </cell>
          <cell r="M467" t="str">
            <v>P-TN-A00-008</v>
          </cell>
          <cell r="N467">
            <v>54704.76</v>
          </cell>
          <cell r="P467" t="str">
            <v>P-TD-KF0-010</v>
          </cell>
          <cell r="Q467">
            <v>0.28284633000000003</v>
          </cell>
          <cell r="S467" t="str">
            <v>P-TN-DB0-013</v>
          </cell>
          <cell r="T467">
            <v>10.534329290000001</v>
          </cell>
          <cell r="V467" t="str">
            <v>P-TD-E00-005</v>
          </cell>
          <cell r="W467">
            <v>1012354.2</v>
          </cell>
          <cell r="Y467" t="str">
            <v>P-Z1-C00-069</v>
          </cell>
          <cell r="Z467">
            <v>6678.5</v>
          </cell>
        </row>
        <row r="468">
          <cell r="D468" t="str">
            <v>P-UG-E00-012</v>
          </cell>
          <cell r="E468">
            <v>14211000</v>
          </cell>
          <cell r="G468" t="str">
            <v>P-TN-IAZ-003</v>
          </cell>
          <cell r="H468">
            <v>254644.12</v>
          </cell>
          <cell r="J468" t="str">
            <v>P-TN-DB0-012</v>
          </cell>
          <cell r="K468">
            <v>21219764.579999998</v>
          </cell>
          <cell r="M468" t="str">
            <v>P-TN-AA0-011</v>
          </cell>
          <cell r="N468">
            <v>11188.98</v>
          </cell>
          <cell r="P468" t="str">
            <v>P-TG-AA0-009</v>
          </cell>
          <cell r="Q468">
            <v>1.6659528700000001</v>
          </cell>
          <cell r="S468" t="str">
            <v>P-TN-DB0-016</v>
          </cell>
          <cell r="T468">
            <v>0.15240129000000002</v>
          </cell>
          <cell r="V468" t="str">
            <v>P-TD-IAE-002</v>
          </cell>
          <cell r="W468">
            <v>133240.07</v>
          </cell>
          <cell r="Y468" t="str">
            <v>P-Z1-C00-070</v>
          </cell>
          <cell r="Z468">
            <v>373896.22</v>
          </cell>
        </row>
        <row r="469">
          <cell r="D469" t="str">
            <v>P-UG-FA0-002</v>
          </cell>
          <cell r="E469">
            <v>3138.82</v>
          </cell>
          <cell r="G469" t="str">
            <v>P-TN-KE0-002</v>
          </cell>
          <cell r="H469">
            <v>427286.12000000005</v>
          </cell>
          <cell r="J469" t="str">
            <v>P-TN-DB0-013</v>
          </cell>
          <cell r="K469">
            <v>23843634.779999997</v>
          </cell>
          <cell r="M469" t="str">
            <v>P-TN-AA0-013</v>
          </cell>
          <cell r="N469">
            <v>1464116.65</v>
          </cell>
          <cell r="P469" t="str">
            <v>P-TG-AA0-012</v>
          </cell>
          <cell r="Q469">
            <v>0.36732750999999997</v>
          </cell>
          <cell r="S469" t="str">
            <v>P-TN-E00-006</v>
          </cell>
          <cell r="T469">
            <v>7.8048251200000003</v>
          </cell>
          <cell r="V469" t="str">
            <v>P-TG-AA0-009</v>
          </cell>
          <cell r="W469">
            <v>2786423.45</v>
          </cell>
          <cell r="Y469" t="str">
            <v>P-Z1-C00-071</v>
          </cell>
          <cell r="Z469">
            <v>1077014.3199999998</v>
          </cell>
        </row>
        <row r="470">
          <cell r="D470" t="str">
            <v>P-UG-FA0-004</v>
          </cell>
          <cell r="E470">
            <v>3003477.0700000003</v>
          </cell>
          <cell r="G470" t="str">
            <v>P-TZ-AA0-019</v>
          </cell>
          <cell r="H470">
            <v>6545875.5799999991</v>
          </cell>
          <cell r="J470" t="str">
            <v>P-TN-E00-005</v>
          </cell>
          <cell r="K470">
            <v>2727488.27</v>
          </cell>
          <cell r="M470" t="str">
            <v>P-TN-AA0-014</v>
          </cell>
          <cell r="N470">
            <v>14103.6</v>
          </cell>
          <cell r="P470" t="str">
            <v>P-TG-FA0-012</v>
          </cell>
          <cell r="Q470">
            <v>1.6369740000000001E-2</v>
          </cell>
          <cell r="S470" t="str">
            <v>P-TN-EAZ-004</v>
          </cell>
          <cell r="T470">
            <v>0.15679889</v>
          </cell>
          <cell r="V470" t="str">
            <v>P-TG-AA0-012</v>
          </cell>
          <cell r="W470">
            <v>332481.3</v>
          </cell>
          <cell r="Y470" t="str">
            <v>P-Z1-C00-076</v>
          </cell>
          <cell r="Z470">
            <v>62036.320000000007</v>
          </cell>
        </row>
        <row r="471">
          <cell r="D471" t="str">
            <v>P-UG-FA0-006</v>
          </cell>
          <cell r="E471">
            <v>121650.56</v>
          </cell>
          <cell r="G471" t="str">
            <v>P-TZ-AA0-025</v>
          </cell>
          <cell r="H471">
            <v>33635000</v>
          </cell>
          <cell r="J471" t="str">
            <v>P-TN-E00-006</v>
          </cell>
          <cell r="K471">
            <v>11257265.379999999</v>
          </cell>
          <cell r="M471" t="str">
            <v>P-TN-AAB-001</v>
          </cell>
          <cell r="N471">
            <v>382356.67000000004</v>
          </cell>
          <cell r="P471" t="str">
            <v>P-TG-H00-003</v>
          </cell>
          <cell r="Q471">
            <v>3.9204609999999994E-2</v>
          </cell>
          <cell r="S471" t="str">
            <v>P-TN-EBA-001</v>
          </cell>
          <cell r="T471">
            <v>2.6982988400000001</v>
          </cell>
          <cell r="V471" t="str">
            <v>P-TG-FA0-012</v>
          </cell>
          <cell r="W471">
            <v>1255591.3500000001</v>
          </cell>
          <cell r="Y471" t="str">
            <v>P-Z1-C00-079</v>
          </cell>
          <cell r="Z471">
            <v>139164.79</v>
          </cell>
        </row>
        <row r="472">
          <cell r="D472" t="str">
            <v>P-UG-HB0-001</v>
          </cell>
          <cell r="E472">
            <v>602556.91</v>
          </cell>
          <cell r="G472" t="str">
            <v>P-TZ-D00-002</v>
          </cell>
          <cell r="H472">
            <v>732882.64000000013</v>
          </cell>
          <cell r="J472" t="str">
            <v>P-TN-EAZ-004</v>
          </cell>
          <cell r="K472">
            <v>44918</v>
          </cell>
          <cell r="M472" t="str">
            <v>P-TN-BG0-003</v>
          </cell>
          <cell r="N472">
            <v>3163.78</v>
          </cell>
          <cell r="P472" t="str">
            <v>P-TG-I00-004</v>
          </cell>
          <cell r="Q472">
            <v>0.11529787</v>
          </cell>
          <cell r="S472" t="str">
            <v>P-TN-FA0-003</v>
          </cell>
          <cell r="T472">
            <v>2.5033002899999999</v>
          </cell>
          <cell r="V472" t="str">
            <v>P-TG-H00-003</v>
          </cell>
          <cell r="W472">
            <v>49185.729999999996</v>
          </cell>
          <cell r="Y472" t="str">
            <v>P-Z1-C00-080</v>
          </cell>
          <cell r="Z472">
            <v>973919.13</v>
          </cell>
        </row>
        <row r="473">
          <cell r="D473" t="str">
            <v>P-UG-IAC-001</v>
          </cell>
          <cell r="E473">
            <v>1073544.3</v>
          </cell>
          <cell r="G473" t="str">
            <v>P-TZ-DB0-018</v>
          </cell>
          <cell r="H473">
            <v>4272886.1500000004</v>
          </cell>
          <cell r="J473" t="str">
            <v>P-TN-EBA-001</v>
          </cell>
          <cell r="K473">
            <v>6638249.049999998</v>
          </cell>
          <cell r="M473" t="str">
            <v>P-TN-BG0-004</v>
          </cell>
          <cell r="N473">
            <v>54192.05</v>
          </cell>
          <cell r="P473" t="str">
            <v>P-TG-IZ0-002</v>
          </cell>
          <cell r="Q473">
            <v>2.3168156599999996</v>
          </cell>
          <cell r="S473" t="str">
            <v>P-TN-FA0-008</v>
          </cell>
          <cell r="T473">
            <v>0.57418213000000007</v>
          </cell>
          <cell r="V473" t="str">
            <v>P-TG-I00-004</v>
          </cell>
          <cell r="W473">
            <v>373139.23000000004</v>
          </cell>
          <cell r="Y473" t="str">
            <v>P-Z1-C00-082</v>
          </cell>
          <cell r="Z473">
            <v>9338.94</v>
          </cell>
        </row>
        <row r="474">
          <cell r="D474" t="str">
            <v>P-UG-IAD-001</v>
          </cell>
          <cell r="E474">
            <v>14554513.14000001</v>
          </cell>
          <cell r="G474" t="str">
            <v>P-TZ-DB0-019</v>
          </cell>
          <cell r="H474">
            <v>37166689.860000022</v>
          </cell>
          <cell r="J474" t="str">
            <v>P-TN-FA0-003</v>
          </cell>
          <cell r="K474">
            <v>3462854.13</v>
          </cell>
          <cell r="M474" t="str">
            <v>P-TN-D00-003</v>
          </cell>
          <cell r="N474">
            <v>347579.85</v>
          </cell>
          <cell r="P474" t="str">
            <v>P-TG-K00-014</v>
          </cell>
          <cell r="Q474">
            <v>0.18024420999999999</v>
          </cell>
          <cell r="S474" t="str">
            <v>P-TN-G00-003</v>
          </cell>
          <cell r="T474">
            <v>8.8300150000000008E-2</v>
          </cell>
          <cell r="V474" t="str">
            <v>P-TG-IZ0-002</v>
          </cell>
          <cell r="W474">
            <v>1690223.23</v>
          </cell>
          <cell r="Y474" t="str">
            <v>P-Z1-C00-089</v>
          </cell>
          <cell r="Z474">
            <v>120349.63</v>
          </cell>
        </row>
        <row r="475">
          <cell r="D475" t="str">
            <v>P-UG-IB0-006</v>
          </cell>
          <cell r="E475">
            <v>12827311.160000002</v>
          </cell>
          <cell r="G475" t="str">
            <v>P-TZ-DB0-021</v>
          </cell>
          <cell r="H475">
            <v>677713.5</v>
          </cell>
          <cell r="J475" t="str">
            <v>P-TN-G00-003</v>
          </cell>
          <cell r="K475">
            <v>147528.14000000001</v>
          </cell>
          <cell r="M475" t="str">
            <v>P-TN-DB0-010</v>
          </cell>
          <cell r="N475">
            <v>2019679.76</v>
          </cell>
          <cell r="P475" t="str">
            <v>P-TG-KF0-007</v>
          </cell>
          <cell r="Q475">
            <v>0.12120222000000001</v>
          </cell>
          <cell r="S475" t="str">
            <v>P-TN-HAA-038</v>
          </cell>
          <cell r="T475">
            <v>4.1116189999999997E-2</v>
          </cell>
          <cell r="V475" t="str">
            <v>P-TG-K00-014</v>
          </cell>
          <cell r="W475">
            <v>158918.38000000003</v>
          </cell>
          <cell r="Y475" t="str">
            <v>P-Z1-C00-096</v>
          </cell>
          <cell r="Z475">
            <v>22200</v>
          </cell>
        </row>
        <row r="476">
          <cell r="D476" t="str">
            <v>P-UG-IE0-003</v>
          </cell>
          <cell r="E476">
            <v>12814.990000000002</v>
          </cell>
          <cell r="G476" t="str">
            <v>P-TZ-E00-007</v>
          </cell>
          <cell r="H476">
            <v>1245971.5599999998</v>
          </cell>
          <cell r="J476" t="str">
            <v>P-TN-HAB-005</v>
          </cell>
          <cell r="K476">
            <v>3308273.16</v>
          </cell>
          <cell r="M476" t="str">
            <v>P-TN-DB0-012</v>
          </cell>
          <cell r="N476">
            <v>16913276.859999999</v>
          </cell>
          <cell r="P476" t="str">
            <v>P-TG-KF0-008</v>
          </cell>
          <cell r="Q476">
            <v>3.1883227799999996</v>
          </cell>
          <cell r="S476" t="str">
            <v>P-TN-HAB-015</v>
          </cell>
          <cell r="T476">
            <v>4.0435408500000003</v>
          </cell>
          <cell r="V476" t="str">
            <v>P-TG-K00-015</v>
          </cell>
          <cell r="W476">
            <v>123627.80000000002</v>
          </cell>
          <cell r="Y476" t="str">
            <v>P-Z1-CZ0-005</v>
          </cell>
          <cell r="Z476">
            <v>29250.16</v>
          </cell>
        </row>
        <row r="477">
          <cell r="D477" t="str">
            <v>P-Z1-A00-015</v>
          </cell>
          <cell r="E477">
            <v>380538.03</v>
          </cell>
          <cell r="G477" t="str">
            <v>P-TZ-E00-008</v>
          </cell>
          <cell r="H477">
            <v>3422049.5299999993</v>
          </cell>
          <cell r="J477" t="str">
            <v>P-TN-IAZ-003</v>
          </cell>
          <cell r="K477">
            <v>102090551.41</v>
          </cell>
          <cell r="M477" t="str">
            <v>P-TN-DB0-013</v>
          </cell>
          <cell r="N477">
            <v>42257105.680000007</v>
          </cell>
          <cell r="P477" t="str">
            <v>P-TG-KZ0-002</v>
          </cell>
          <cell r="Q477">
            <v>20</v>
          </cell>
          <cell r="S477" t="str">
            <v>P-TN-IA0-004</v>
          </cell>
          <cell r="T477">
            <v>0.76167220999999996</v>
          </cell>
          <cell r="V477" t="str">
            <v>P-TG-KF0-008</v>
          </cell>
          <cell r="W477">
            <v>1110328.56</v>
          </cell>
          <cell r="Y477" t="str">
            <v>P-Z1-CZ0-013</v>
          </cell>
          <cell r="Z477">
            <v>971087.35999999999</v>
          </cell>
        </row>
        <row r="478">
          <cell r="D478" t="str">
            <v>P-Z1-AA0-093</v>
          </cell>
          <cell r="E478">
            <v>16470.68</v>
          </cell>
          <cell r="G478" t="str">
            <v>P-TZ-FA0-009</v>
          </cell>
          <cell r="H478">
            <v>1507973.46</v>
          </cell>
          <cell r="J478" t="str">
            <v>P-TN-IB0-003</v>
          </cell>
          <cell r="K478">
            <v>103260.48999999999</v>
          </cell>
          <cell r="M478" t="str">
            <v>P-TN-E00-006</v>
          </cell>
          <cell r="N478">
            <v>11312997.710000001</v>
          </cell>
          <cell r="P478" t="str">
            <v>P-TN-A00-008</v>
          </cell>
          <cell r="Q478">
            <v>4.6750899999999998E-3</v>
          </cell>
          <cell r="S478" t="str">
            <v>P-TN-IB0-003</v>
          </cell>
          <cell r="T478">
            <v>8.3220520000000006E-2</v>
          </cell>
          <cell r="V478" t="str">
            <v>P-TG-KF0-009</v>
          </cell>
          <cell r="W478">
            <v>55779.9</v>
          </cell>
          <cell r="Y478" t="str">
            <v>P-Z1-CZ0-014</v>
          </cell>
          <cell r="Z478">
            <v>847980.47000000009</v>
          </cell>
        </row>
        <row r="479">
          <cell r="D479" t="str">
            <v>P-Z1-AA0-094</v>
          </cell>
          <cell r="E479">
            <v>4381.3</v>
          </cell>
          <cell r="G479" t="str">
            <v>P-TZ-FA0-012</v>
          </cell>
          <cell r="H479">
            <v>389009.43</v>
          </cell>
          <cell r="J479" t="str">
            <v>P-TN-KE0-002</v>
          </cell>
          <cell r="K479">
            <v>35854.36</v>
          </cell>
          <cell r="M479" t="str">
            <v>P-TN-EAZ-004</v>
          </cell>
          <cell r="N479">
            <v>237360.64000000004</v>
          </cell>
          <cell r="P479" t="str">
            <v>P-TN-AA0-009</v>
          </cell>
          <cell r="Q479">
            <v>0.36759317999999996</v>
          </cell>
          <cell r="S479" t="str">
            <v>P-TN-K00-013</v>
          </cell>
          <cell r="T479">
            <v>4.7538520000000001E-2</v>
          </cell>
          <cell r="V479" t="str">
            <v>P-TG-KF0-010</v>
          </cell>
          <cell r="W479">
            <v>4330.1099999999997</v>
          </cell>
          <cell r="Y479" t="str">
            <v>P-Z1-CZ0-016</v>
          </cell>
          <cell r="Z479">
            <v>72830.53</v>
          </cell>
        </row>
        <row r="480">
          <cell r="D480" t="str">
            <v>P-Z1-AA0-095</v>
          </cell>
          <cell r="E480">
            <v>8511.8799999999992</v>
          </cell>
          <cell r="G480" t="str">
            <v>P-TZ-HAB-009</v>
          </cell>
          <cell r="H480">
            <v>66128818.939999998</v>
          </cell>
          <cell r="J480" t="str">
            <v>P-TZ-AA0-019</v>
          </cell>
          <cell r="K480">
            <v>4054152.7600000002</v>
          </cell>
          <cell r="M480" t="str">
            <v>P-TN-EB0-004</v>
          </cell>
          <cell r="N480">
            <v>94031.78</v>
          </cell>
          <cell r="P480" t="str">
            <v>P-TN-AA0-011</v>
          </cell>
          <cell r="Q480">
            <v>0.30623595000000003</v>
          </cell>
          <cell r="S480" t="str">
            <v>P-TN-K00-018</v>
          </cell>
          <cell r="T480">
            <v>48.370323200000001</v>
          </cell>
          <cell r="V480" t="str">
            <v>P-TN-AA0-009</v>
          </cell>
          <cell r="W480">
            <v>169758.71000000002</v>
          </cell>
          <cell r="Y480" t="str">
            <v>P-Z1-CZ0-019</v>
          </cell>
          <cell r="Z480">
            <v>1922.21</v>
          </cell>
        </row>
        <row r="481">
          <cell r="D481" t="str">
            <v>P-Z1-AA0-112</v>
          </cell>
          <cell r="E481">
            <v>243170.61</v>
          </cell>
          <cell r="G481" t="str">
            <v>P-TZ-IAD-001</v>
          </cell>
          <cell r="H481">
            <v>798048.5</v>
          </cell>
          <cell r="J481" t="str">
            <v>P-TZ-D00-002</v>
          </cell>
          <cell r="K481">
            <v>27629933.590000007</v>
          </cell>
          <cell r="M481" t="str">
            <v>P-TN-EB0-005</v>
          </cell>
          <cell r="N481">
            <v>1620813</v>
          </cell>
          <cell r="P481" t="str">
            <v>P-TN-AA0-013</v>
          </cell>
          <cell r="Q481">
            <v>1.5989048000000001</v>
          </cell>
          <cell r="S481" t="str">
            <v>P-TN-KE0-002</v>
          </cell>
          <cell r="T481">
            <v>0.19117086999999999</v>
          </cell>
          <cell r="V481" t="str">
            <v>P-TN-AA0-011</v>
          </cell>
          <cell r="W481">
            <v>3807082.85</v>
          </cell>
          <cell r="Y481" t="str">
            <v>P-Z1-CZ0-020</v>
          </cell>
          <cell r="Z481">
            <v>29711.25</v>
          </cell>
        </row>
        <row r="482">
          <cell r="D482" t="str">
            <v>P-Z1-AAE-004</v>
          </cell>
          <cell r="E482">
            <v>5347.05</v>
          </cell>
          <cell r="G482" t="str">
            <v>P-TZ-IAE-005</v>
          </cell>
          <cell r="H482">
            <v>1197039.8600000001</v>
          </cell>
          <cell r="J482" t="str">
            <v>P-TZ-DB0-018</v>
          </cell>
          <cell r="K482">
            <v>2767755.4999999995</v>
          </cell>
          <cell r="M482" t="str">
            <v>P-TN-EBA-001</v>
          </cell>
          <cell r="N482">
            <v>2913536.3299999987</v>
          </cell>
          <cell r="P482" t="str">
            <v>P-TN-AAB-001</v>
          </cell>
          <cell r="Q482">
            <v>1.0371960499999999</v>
          </cell>
          <cell r="S482" t="str">
            <v>P-TZ-A00-008</v>
          </cell>
          <cell r="T482">
            <v>1.7934942199999999</v>
          </cell>
          <cell r="V482" t="str">
            <v>P-TN-AAB-001</v>
          </cell>
          <cell r="W482">
            <v>3770070.17</v>
          </cell>
          <cell r="Y482" t="str">
            <v>P-Z1-CZ0-021</v>
          </cell>
          <cell r="Z482">
            <v>30175.87</v>
          </cell>
        </row>
        <row r="483">
          <cell r="D483" t="str">
            <v>P-Z1-AAE-009</v>
          </cell>
          <cell r="E483">
            <v>44950.36</v>
          </cell>
          <cell r="G483" t="str">
            <v>P-TZ-KA0-002</v>
          </cell>
          <cell r="H483">
            <v>50000000</v>
          </cell>
          <cell r="J483" t="str">
            <v>P-TZ-DB0-019</v>
          </cell>
          <cell r="K483">
            <v>11668594.290000003</v>
          </cell>
          <cell r="M483" t="str">
            <v>P-TN-FA0-003</v>
          </cell>
          <cell r="N483">
            <v>4305968.5199999996</v>
          </cell>
          <cell r="P483" t="str">
            <v>P-TN-BG0-004</v>
          </cell>
          <cell r="Q483">
            <v>0.11705109</v>
          </cell>
          <cell r="S483" t="str">
            <v>P-TZ-BZ0-002</v>
          </cell>
          <cell r="T483">
            <v>0.20774870000000001</v>
          </cell>
          <cell r="V483" t="str">
            <v>P-TN-BG0-003</v>
          </cell>
          <cell r="W483">
            <v>266081.18999999994</v>
          </cell>
          <cell r="Y483" t="str">
            <v>P-Z1-CZ0-023</v>
          </cell>
          <cell r="Z483">
            <v>31548.67</v>
          </cell>
        </row>
        <row r="484">
          <cell r="D484" t="str">
            <v>P-Z1-AAE-010</v>
          </cell>
          <cell r="E484">
            <v>8725.65</v>
          </cell>
          <cell r="G484" t="str">
            <v>P-TZ-KF0-005</v>
          </cell>
          <cell r="H484">
            <v>2146929.5</v>
          </cell>
          <cell r="J484" t="str">
            <v>P-TZ-DB0-021</v>
          </cell>
          <cell r="K484">
            <v>3238729.5399999996</v>
          </cell>
          <cell r="M484" t="str">
            <v>P-TN-HAA-038</v>
          </cell>
          <cell r="N484">
            <v>269661.14</v>
          </cell>
          <cell r="P484" t="str">
            <v>P-TN-DB0-012</v>
          </cell>
          <cell r="Q484">
            <v>8.0873227499999985</v>
          </cell>
          <cell r="S484" t="str">
            <v>P-TZ-D00-002</v>
          </cell>
          <cell r="T484">
            <v>30.815831020000005</v>
          </cell>
          <cell r="V484" t="str">
            <v>P-TN-BG0-004</v>
          </cell>
          <cell r="W484">
            <v>366398.55000000005</v>
          </cell>
          <cell r="Y484" t="str">
            <v>P-Z1-D00-020</v>
          </cell>
          <cell r="Z484">
            <v>110994.73</v>
          </cell>
        </row>
        <row r="485">
          <cell r="D485" t="str">
            <v>P-Z1-AAF-006</v>
          </cell>
          <cell r="E485">
            <v>350512.94</v>
          </cell>
          <cell r="G485" t="str">
            <v>P-TZ-KF0-006</v>
          </cell>
          <cell r="H485">
            <v>214472.63</v>
          </cell>
          <cell r="J485" t="str">
            <v>P-TZ-E00-007</v>
          </cell>
          <cell r="K485">
            <v>5359277.59</v>
          </cell>
          <cell r="M485" t="str">
            <v>P-TN-HAB-005</v>
          </cell>
          <cell r="N485">
            <v>3223259.04</v>
          </cell>
          <cell r="P485" t="str">
            <v>P-TN-DB0-013</v>
          </cell>
          <cell r="Q485">
            <v>18.430860979999999</v>
          </cell>
          <cell r="S485" t="str">
            <v>P-TZ-DA0-003</v>
          </cell>
          <cell r="T485">
            <v>0.34598005999999998</v>
          </cell>
          <cell r="V485" t="str">
            <v>P-TN-DB0-012</v>
          </cell>
          <cell r="W485">
            <v>4181742.92</v>
          </cell>
          <cell r="Y485" t="str">
            <v>P-Z1-D00-037</v>
          </cell>
          <cell r="Z485">
            <v>63978.899999999994</v>
          </cell>
        </row>
        <row r="486">
          <cell r="D486" t="str">
            <v>P-Z1-AAF-010</v>
          </cell>
          <cell r="E486">
            <v>238128.9</v>
          </cell>
          <cell r="G486" t="str">
            <v>P-UG-AAD-001</v>
          </cell>
          <cell r="H486">
            <v>5209472.8099999996</v>
          </cell>
          <cell r="J486" t="str">
            <v>P-TZ-E00-008</v>
          </cell>
          <cell r="K486">
            <v>14775366.829999998</v>
          </cell>
          <cell r="M486" t="str">
            <v>P-TN-HAB-009</v>
          </cell>
          <cell r="N486">
            <v>10101173.35</v>
          </cell>
          <cell r="P486" t="str">
            <v>P-TN-DB0-016</v>
          </cell>
          <cell r="Q486">
            <v>4.2526809999999998E-2</v>
          </cell>
          <cell r="S486" t="str">
            <v>P-TZ-DB0-021</v>
          </cell>
          <cell r="T486">
            <v>22.578945869999998</v>
          </cell>
          <cell r="V486" t="str">
            <v>P-TN-DB0-013</v>
          </cell>
          <cell r="W486">
            <v>9355899.0899999999</v>
          </cell>
          <cell r="Y486" t="str">
            <v>P-Z1-D00-045</v>
          </cell>
          <cell r="Z486">
            <v>10190124.570000002</v>
          </cell>
        </row>
        <row r="487">
          <cell r="D487" t="str">
            <v>P-Z1-AAF-011</v>
          </cell>
          <cell r="E487">
            <v>391428.36</v>
          </cell>
          <cell r="G487" t="str">
            <v>P-UG-AAZ-002</v>
          </cell>
          <cell r="H487">
            <v>502957.41000000003</v>
          </cell>
          <cell r="J487" t="str">
            <v>P-TZ-FA0-009</v>
          </cell>
          <cell r="K487">
            <v>4194515.62</v>
          </cell>
          <cell r="M487" t="str">
            <v>P-TN-HAB-015</v>
          </cell>
          <cell r="N487">
            <v>24242816.050000001</v>
          </cell>
          <cell r="P487" t="str">
            <v>P-TN-E00-006</v>
          </cell>
          <cell r="Q487">
            <v>5.6964494600000002</v>
          </cell>
          <cell r="S487" t="str">
            <v>P-TZ-DB0-025</v>
          </cell>
          <cell r="T487">
            <v>5.3522914799999999</v>
          </cell>
          <cell r="V487" t="str">
            <v>P-TN-DB0-016</v>
          </cell>
          <cell r="W487">
            <v>2140903.2100000004</v>
          </cell>
          <cell r="Y487" t="str">
            <v>P-Z1-D00-047</v>
          </cell>
          <cell r="Z487">
            <v>119814.63</v>
          </cell>
        </row>
        <row r="488">
          <cell r="D488" t="str">
            <v>P-Z1-AAZ-010</v>
          </cell>
          <cell r="E488">
            <v>9757649.0700000003</v>
          </cell>
          <cell r="G488" t="str">
            <v>P-UG-AB0-002</v>
          </cell>
          <cell r="H488">
            <v>61570.95</v>
          </cell>
          <cell r="J488" t="str">
            <v>P-TZ-IAD-001</v>
          </cell>
          <cell r="K488">
            <v>2169732.8099999996</v>
          </cell>
          <cell r="M488" t="str">
            <v>P-TN-HZ0-005</v>
          </cell>
          <cell r="N488">
            <v>96665834.270000011</v>
          </cell>
          <cell r="P488" t="str">
            <v>P-TN-EAZ-004</v>
          </cell>
          <cell r="Q488">
            <v>0.26320803999999998</v>
          </cell>
          <cell r="S488" t="str">
            <v>P-TZ-E00-008</v>
          </cell>
          <cell r="T488">
            <v>28.106462650000001</v>
          </cell>
          <cell r="V488" t="str">
            <v>P-TN-E00-006</v>
          </cell>
          <cell r="W488">
            <v>10467408.82</v>
          </cell>
          <cell r="Y488" t="str">
            <v>P-Z1-D00-052</v>
          </cell>
          <cell r="Z488">
            <v>69710.8</v>
          </cell>
        </row>
        <row r="489">
          <cell r="D489" t="str">
            <v>P-Z1-AAZ-011</v>
          </cell>
          <cell r="E489">
            <v>2145386.2800000007</v>
          </cell>
          <cell r="G489" t="str">
            <v>P-UG-AB0-003</v>
          </cell>
          <cell r="H489">
            <v>3159994.1800000011</v>
          </cell>
          <cell r="J489" t="str">
            <v>P-TZ-IAE-005</v>
          </cell>
          <cell r="K489">
            <v>1238729.0899999999</v>
          </cell>
          <cell r="M489" t="str">
            <v>P-TN-IA0-004</v>
          </cell>
          <cell r="N489">
            <v>145107.46</v>
          </cell>
          <cell r="P489" t="str">
            <v>P-TN-EBA-001</v>
          </cell>
          <cell r="Q489">
            <v>3.5633022900000002</v>
          </cell>
          <cell r="S489" t="str">
            <v>P-TZ-EAZ-003</v>
          </cell>
          <cell r="T489">
            <v>0.49456181999999999</v>
          </cell>
          <cell r="V489" t="str">
            <v>P-TN-EAZ-004</v>
          </cell>
          <cell r="W489">
            <v>113694.20999999999</v>
          </cell>
          <cell r="Y489" t="str">
            <v>P-Z1-DA0-012</v>
          </cell>
          <cell r="Z489">
            <v>300259.8</v>
          </cell>
        </row>
        <row r="490">
          <cell r="D490" t="str">
            <v>P-Z1-AAZ-012</v>
          </cell>
          <cell r="E490">
            <v>1595146.6500000001</v>
          </cell>
          <cell r="G490" t="str">
            <v>P-UG-C00-003</v>
          </cell>
          <cell r="H490">
            <v>16989.32</v>
          </cell>
          <cell r="J490" t="str">
            <v>P-TZ-KA0-005</v>
          </cell>
          <cell r="K490">
            <v>40000000</v>
          </cell>
          <cell r="M490" t="str">
            <v>P-TN-IB0-003</v>
          </cell>
          <cell r="N490">
            <v>75217.709999999992</v>
          </cell>
          <cell r="P490" t="str">
            <v>P-TN-FA0-003</v>
          </cell>
          <cell r="Q490">
            <v>5.3917096700000018</v>
          </cell>
          <cell r="S490" t="str">
            <v>P-TZ-FA0-009</v>
          </cell>
          <cell r="T490">
            <v>6.3571502600000027</v>
          </cell>
          <cell r="V490" t="str">
            <v>P-TN-EB0-004</v>
          </cell>
          <cell r="W490">
            <v>15541.919999999998</v>
          </cell>
          <cell r="Y490" t="str">
            <v>P-Z1-DA0-015</v>
          </cell>
          <cell r="Z490">
            <v>238151.04000000001</v>
          </cell>
        </row>
        <row r="491">
          <cell r="D491" t="str">
            <v>P-Z1-AAZ-013</v>
          </cell>
          <cell r="E491">
            <v>5405573.7699999986</v>
          </cell>
          <cell r="G491" t="str">
            <v>P-UG-DB0-021</v>
          </cell>
          <cell r="H491">
            <v>7413267.950000002</v>
          </cell>
          <cell r="J491" t="str">
            <v>P-TZ-KF0-005</v>
          </cell>
          <cell r="K491">
            <v>1901041.5499999998</v>
          </cell>
          <cell r="M491" t="str">
            <v>P-TN-K00-007</v>
          </cell>
          <cell r="N491">
            <v>91499.59</v>
          </cell>
          <cell r="P491" t="str">
            <v>P-TN-G00-003</v>
          </cell>
          <cell r="Q491">
            <v>2.4186940000000001E-2</v>
          </cell>
          <cell r="S491" t="str">
            <v>P-TZ-FA0-013</v>
          </cell>
          <cell r="T491">
            <v>0.34079267999999996</v>
          </cell>
          <cell r="V491" t="str">
            <v>P-TN-EB0-005</v>
          </cell>
          <cell r="W491">
            <v>900239.02</v>
          </cell>
          <cell r="Y491" t="str">
            <v>P-Z1-DB0-023</v>
          </cell>
          <cell r="Z491">
            <v>2263917.9500000002</v>
          </cell>
        </row>
        <row r="492">
          <cell r="D492" t="str">
            <v>P-Z1-AAZ-017</v>
          </cell>
          <cell r="E492">
            <v>1271874.6200000001</v>
          </cell>
          <cell r="G492" t="str">
            <v>P-UG-DB0-022</v>
          </cell>
          <cell r="H492">
            <v>3891534.97</v>
          </cell>
          <cell r="J492" t="str">
            <v>P-TZ-KF0-006</v>
          </cell>
          <cell r="K492">
            <v>432625.75</v>
          </cell>
          <cell r="M492" t="str">
            <v>P-TN-K00-013</v>
          </cell>
          <cell r="N492">
            <v>3501.24</v>
          </cell>
          <cell r="P492" t="str">
            <v>P-TN-HAA-038</v>
          </cell>
          <cell r="Q492">
            <v>0.14151252</v>
          </cell>
          <cell r="S492" t="str">
            <v>P-TZ-IAE-005</v>
          </cell>
          <cell r="T492">
            <v>1.8306588999999998</v>
          </cell>
          <cell r="V492" t="str">
            <v>P-TN-FA0-003</v>
          </cell>
          <cell r="W492">
            <v>1630243.0399999998</v>
          </cell>
          <cell r="Y492" t="str">
            <v>P-Z1-DB0-031</v>
          </cell>
          <cell r="Z492">
            <v>579032.32999999996</v>
          </cell>
        </row>
        <row r="493">
          <cell r="D493" t="str">
            <v>P-Z1-AAZ-018</v>
          </cell>
          <cell r="E493">
            <v>604802.36</v>
          </cell>
          <cell r="G493" t="str">
            <v>P-UG-E00-008</v>
          </cell>
          <cell r="H493">
            <v>4533933.7200000007</v>
          </cell>
          <cell r="J493" t="str">
            <v>P-UG-AAD-001</v>
          </cell>
          <cell r="K493">
            <v>7828384.6600000001</v>
          </cell>
          <cell r="M493" t="str">
            <v>P-TN-KE0-002</v>
          </cell>
          <cell r="N493">
            <v>14247.63</v>
          </cell>
          <cell r="P493" t="str">
            <v>P-TN-HAB-009</v>
          </cell>
          <cell r="Q493">
            <v>4.2235080499999995</v>
          </cell>
          <cell r="S493" t="str">
            <v>P-TZ-K00-016</v>
          </cell>
          <cell r="T493">
            <v>18</v>
          </cell>
          <cell r="V493" t="str">
            <v>P-TN-FA0-008</v>
          </cell>
          <cell r="W493">
            <v>4911.1099999999997</v>
          </cell>
          <cell r="Y493" t="str">
            <v>P-Z1-DB0-039</v>
          </cell>
          <cell r="Z493">
            <v>277779.89</v>
          </cell>
        </row>
        <row r="494">
          <cell r="D494" t="str">
            <v>P-Z1-AAZ-019</v>
          </cell>
          <cell r="E494">
            <v>1318287.9599999997</v>
          </cell>
          <cell r="G494" t="str">
            <v>P-UG-E00-011</v>
          </cell>
          <cell r="H494">
            <v>1088466.75</v>
          </cell>
          <cell r="J494" t="str">
            <v>P-UG-AAZ-002</v>
          </cell>
          <cell r="K494">
            <v>11861177.02</v>
          </cell>
          <cell r="M494" t="str">
            <v>P-TZ-A00-008</v>
          </cell>
          <cell r="N494">
            <v>253104.14</v>
          </cell>
          <cell r="P494" t="str">
            <v>P-TN-HAB-013</v>
          </cell>
          <cell r="Q494">
            <v>41.854663869999996</v>
          </cell>
          <cell r="S494" t="str">
            <v>P-TZ-KF0-005</v>
          </cell>
          <cell r="T494">
            <v>0.95015429000000007</v>
          </cell>
          <cell r="V494" t="str">
            <v>P-TN-G00-003</v>
          </cell>
          <cell r="W494">
            <v>204860.06000000006</v>
          </cell>
          <cell r="Y494" t="str">
            <v>P-Z1-DB0-046</v>
          </cell>
          <cell r="Z494">
            <v>623219.11</v>
          </cell>
        </row>
        <row r="495">
          <cell r="D495" t="str">
            <v>P-Z1-AAZ-020</v>
          </cell>
          <cell r="E495">
            <v>958639.94000000006</v>
          </cell>
          <cell r="G495" t="str">
            <v>P-UG-E00-012</v>
          </cell>
          <cell r="H495">
            <v>11649434.189999999</v>
          </cell>
          <cell r="J495" t="str">
            <v>P-UG-AB0-003</v>
          </cell>
          <cell r="K495">
            <v>977750.84</v>
          </cell>
          <cell r="M495" t="str">
            <v>P-TZ-AA0-019</v>
          </cell>
          <cell r="N495">
            <v>560725.00000000012</v>
          </cell>
          <cell r="P495" t="str">
            <v>P-TN-I00-012</v>
          </cell>
          <cell r="Q495">
            <v>149.79278665000001</v>
          </cell>
          <cell r="S495" t="str">
            <v>P-TZ-KF0-006</v>
          </cell>
          <cell r="T495">
            <v>5.6125671200000005</v>
          </cell>
          <cell r="V495" t="str">
            <v>P-TN-HAB-009</v>
          </cell>
          <cell r="W495">
            <v>3979607.7800000003</v>
          </cell>
          <cell r="Y495" t="str">
            <v>P-Z1-DB0-083</v>
          </cell>
          <cell r="Z495">
            <v>206935.99</v>
          </cell>
        </row>
        <row r="496">
          <cell r="D496" t="str">
            <v>P-Z1-AAZ-021</v>
          </cell>
          <cell r="E496">
            <v>779521.27000000014</v>
          </cell>
          <cell r="G496" t="str">
            <v>P-UG-E00-013</v>
          </cell>
          <cell r="H496">
            <v>1685239.41</v>
          </cell>
          <cell r="J496" t="str">
            <v>P-UG-C00-003</v>
          </cell>
          <cell r="K496">
            <v>610666</v>
          </cell>
          <cell r="M496" t="str">
            <v>P-TZ-AA0-025</v>
          </cell>
          <cell r="N496">
            <v>33635000</v>
          </cell>
          <cell r="P496" t="str">
            <v>P-TN-IB0-003</v>
          </cell>
          <cell r="Q496">
            <v>3.2564570000000001E-2</v>
          </cell>
          <cell r="S496" t="str">
            <v>P-UG-AAD-001</v>
          </cell>
          <cell r="T496">
            <v>5.8169300599999989</v>
          </cell>
          <cell r="V496" t="str">
            <v>P-TN-IB0-003</v>
          </cell>
          <cell r="W496">
            <v>1900.3000000000002</v>
          </cell>
          <cell r="Y496" t="str">
            <v>P-Z1-DB0-084</v>
          </cell>
          <cell r="Z496">
            <v>952026.01</v>
          </cell>
        </row>
        <row r="497">
          <cell r="D497" t="str">
            <v>P-Z1-AAZ-022</v>
          </cell>
          <cell r="E497">
            <v>211260.07</v>
          </cell>
          <cell r="G497" t="str">
            <v>P-UG-FA0-004</v>
          </cell>
          <cell r="H497">
            <v>1093712.0799999998</v>
          </cell>
          <cell r="J497" t="str">
            <v>P-UG-DB0-021</v>
          </cell>
          <cell r="K497">
            <v>4504097.75</v>
          </cell>
          <cell r="M497" t="str">
            <v>P-TZ-D00-002</v>
          </cell>
          <cell r="N497">
            <v>33569229.940000005</v>
          </cell>
          <cell r="P497" t="str">
            <v>P-TN-KE0-002</v>
          </cell>
          <cell r="Q497">
            <v>8.0801559999999994E-2</v>
          </cell>
          <cell r="S497" t="str">
            <v>P-UG-AAZ-002</v>
          </cell>
          <cell r="T497">
            <v>7.3003619199999985</v>
          </cell>
          <cell r="V497" t="str">
            <v>P-TN-K00-013</v>
          </cell>
          <cell r="W497">
            <v>10268.280000000001</v>
          </cell>
          <cell r="Y497" t="str">
            <v>P-Z1-DB0-088</v>
          </cell>
          <cell r="Z497">
            <v>349016.41000000003</v>
          </cell>
        </row>
        <row r="498">
          <cell r="D498" t="str">
            <v>P-Z1-AAZ-023</v>
          </cell>
          <cell r="E498">
            <v>1988743.9200000002</v>
          </cell>
          <cell r="G498" t="str">
            <v>P-UG-FA0-006</v>
          </cell>
          <cell r="H498">
            <v>389863.47000000003</v>
          </cell>
          <cell r="J498" t="str">
            <v>P-UG-DB0-022</v>
          </cell>
          <cell r="K498">
            <v>9966972.8600000031</v>
          </cell>
          <cell r="M498" t="str">
            <v>P-TZ-DB0-018</v>
          </cell>
          <cell r="N498">
            <v>2765584.78</v>
          </cell>
          <cell r="P498" t="str">
            <v>P-TZ-A00-008</v>
          </cell>
          <cell r="Q498">
            <v>0.56664154</v>
          </cell>
          <cell r="S498" t="str">
            <v>P-UG-AAZ-003</v>
          </cell>
          <cell r="T498">
            <v>5.4893086599999998</v>
          </cell>
          <cell r="V498" t="str">
            <v>P-TZ-A00-008</v>
          </cell>
          <cell r="W498">
            <v>6813442.6600000001</v>
          </cell>
          <cell r="Y498" t="str">
            <v>P-Z1-DB0-093</v>
          </cell>
          <cell r="Z498">
            <v>285299.95</v>
          </cell>
        </row>
        <row r="499">
          <cell r="D499" t="str">
            <v>P-Z1-AAZ-024</v>
          </cell>
          <cell r="E499">
            <v>134360.15</v>
          </cell>
          <cell r="G499" t="str">
            <v>P-UG-IAD-001</v>
          </cell>
          <cell r="H499">
            <v>12551914.6</v>
          </cell>
          <cell r="J499" t="str">
            <v>P-UG-E00-008</v>
          </cell>
          <cell r="K499">
            <v>2008852.57</v>
          </cell>
          <cell r="M499" t="str">
            <v>P-TZ-DB0-019</v>
          </cell>
          <cell r="N499">
            <v>1952270.1999999997</v>
          </cell>
          <cell r="P499" t="str">
            <v>P-TZ-D00-002</v>
          </cell>
          <cell r="Q499">
            <v>40.376632799999996</v>
          </cell>
          <cell r="S499" t="str">
            <v>P-UG-DB0-016</v>
          </cell>
          <cell r="T499">
            <v>0.15063277999999999</v>
          </cell>
          <cell r="V499" t="str">
            <v>P-TZ-A00-014</v>
          </cell>
          <cell r="W499">
            <v>645500.65</v>
          </cell>
          <cell r="Y499" t="str">
            <v>P-Z1-DB0-096</v>
          </cell>
          <cell r="Z499">
            <v>459714.70999999996</v>
          </cell>
        </row>
        <row r="500">
          <cell r="D500" t="str">
            <v>P-Z1-AAZ-033</v>
          </cell>
          <cell r="E500">
            <v>1094936.1599999999</v>
          </cell>
          <cell r="G500" t="str">
            <v>P-UG-IB0-006</v>
          </cell>
          <cell r="H500">
            <v>6324274.5600000015</v>
          </cell>
          <cell r="J500" t="str">
            <v>P-UG-E00-011</v>
          </cell>
          <cell r="K500">
            <v>882492.09000000008</v>
          </cell>
          <cell r="M500" t="str">
            <v>P-TZ-DB0-021</v>
          </cell>
          <cell r="N500">
            <v>10065265.15</v>
          </cell>
          <cell r="P500" t="str">
            <v>P-TZ-DB0-021</v>
          </cell>
          <cell r="Q500">
            <v>8.1908136200000019</v>
          </cell>
          <cell r="S500" t="str">
            <v>P-UG-DB0-021</v>
          </cell>
          <cell r="T500">
            <v>14.953075819999995</v>
          </cell>
          <cell r="V500" t="str">
            <v>P-TZ-D00-002</v>
          </cell>
          <cell r="W500">
            <v>27730659.250000007</v>
          </cell>
          <cell r="Y500" t="str">
            <v>P-Z1-DB0-097</v>
          </cell>
          <cell r="Z500">
            <v>629700.76</v>
          </cell>
        </row>
        <row r="501">
          <cell r="D501" t="str">
            <v>P-Z1-AAZ-034</v>
          </cell>
          <cell r="E501">
            <v>508646.44999999995</v>
          </cell>
          <cell r="G501" t="str">
            <v>P-Z1-AA0-112</v>
          </cell>
          <cell r="H501">
            <v>309760.34999999998</v>
          </cell>
          <cell r="J501" t="str">
            <v>P-UG-E00-012</v>
          </cell>
          <cell r="K501">
            <v>8858833</v>
          </cell>
          <cell r="M501" t="str">
            <v>P-TZ-E00-007</v>
          </cell>
          <cell r="N501">
            <v>440409.42</v>
          </cell>
          <cell r="P501" t="str">
            <v>P-TZ-DB0-025</v>
          </cell>
          <cell r="Q501">
            <v>2.9189477200000002</v>
          </cell>
          <cell r="S501" t="str">
            <v>P-UG-DB0-022</v>
          </cell>
          <cell r="T501">
            <v>12.143176419999998</v>
          </cell>
          <cell r="V501" t="str">
            <v>P-TZ-D00-009</v>
          </cell>
          <cell r="W501">
            <v>209700.13</v>
          </cell>
          <cell r="Y501" t="str">
            <v>P-Z1-DB0-102</v>
          </cell>
          <cell r="Z501">
            <v>37494.94</v>
          </cell>
        </row>
        <row r="502">
          <cell r="D502" t="str">
            <v>P-Z1-AAZ-035</v>
          </cell>
          <cell r="E502">
            <v>794439.15999999992</v>
          </cell>
          <cell r="G502" t="str">
            <v>P-Z1-AAF-006</v>
          </cell>
          <cell r="H502">
            <v>498633.46</v>
          </cell>
          <cell r="J502" t="str">
            <v>P-UG-E00-013</v>
          </cell>
          <cell r="K502">
            <v>2400000</v>
          </cell>
          <cell r="M502" t="str">
            <v>P-TZ-E00-008</v>
          </cell>
          <cell r="N502">
            <v>25634707.600000005</v>
          </cell>
          <cell r="P502" t="str">
            <v>P-TZ-E00-007</v>
          </cell>
          <cell r="Q502">
            <v>2.3478712000000002</v>
          </cell>
          <cell r="S502" t="str">
            <v>P-UG-DB0-023</v>
          </cell>
          <cell r="T502">
            <v>0.24556918999999999</v>
          </cell>
          <cell r="V502" t="str">
            <v>P-TZ-DA0-003</v>
          </cell>
          <cell r="W502">
            <v>17066140.450000003</v>
          </cell>
          <cell r="Y502" t="str">
            <v>P-Z1-DB0-103</v>
          </cell>
          <cell r="Z502">
            <v>4857167.0199999996</v>
          </cell>
        </row>
        <row r="503">
          <cell r="D503" t="str">
            <v>P-Z1-AAZ-036</v>
          </cell>
          <cell r="E503">
            <v>774532.69</v>
          </cell>
          <cell r="G503" t="str">
            <v>P-Z1-AAF-010</v>
          </cell>
          <cell r="H503">
            <v>491735.24000000005</v>
          </cell>
          <cell r="J503" t="str">
            <v>P-UG-E00-018</v>
          </cell>
          <cell r="K503">
            <v>10133917.649999999</v>
          </cell>
          <cell r="M503" t="str">
            <v>P-TZ-EAZ-003</v>
          </cell>
          <cell r="N503">
            <v>252900.83000000002</v>
          </cell>
          <cell r="P503" t="str">
            <v>P-TZ-E00-008</v>
          </cell>
          <cell r="Q503">
            <v>32.517905040000009</v>
          </cell>
          <cell r="S503" t="str">
            <v>P-UG-E00-012</v>
          </cell>
          <cell r="T503">
            <v>0.53852100000000003</v>
          </cell>
          <cell r="V503" t="str">
            <v>P-TZ-DB0-021</v>
          </cell>
          <cell r="W503">
            <v>28564680.499999996</v>
          </cell>
          <cell r="Y503" t="str">
            <v>P-Z1-DB0-105</v>
          </cell>
          <cell r="Z503">
            <v>13475261.470000001</v>
          </cell>
        </row>
        <row r="504">
          <cell r="D504" t="str">
            <v>P-Z1-AAZ-037</v>
          </cell>
          <cell r="E504">
            <v>441467.1</v>
          </cell>
          <cell r="G504" t="str">
            <v>P-Z1-AAF-011</v>
          </cell>
          <cell r="H504">
            <v>576773.07000000007</v>
          </cell>
          <cell r="J504" t="str">
            <v>P-UG-FA0-004</v>
          </cell>
          <cell r="K504">
            <v>1409830.73</v>
          </cell>
          <cell r="M504" t="str">
            <v>P-TZ-FA0-009</v>
          </cell>
          <cell r="N504">
            <v>7171275.0700000003</v>
          </cell>
          <cell r="P504" t="str">
            <v>P-TZ-EAZ-003</v>
          </cell>
          <cell r="Q504">
            <v>0.37405684</v>
          </cell>
          <cell r="S504" t="str">
            <v>P-UG-E00-016</v>
          </cell>
          <cell r="T504">
            <v>11.018113629999997</v>
          </cell>
          <cell r="V504" t="str">
            <v>P-TZ-DB0-025</v>
          </cell>
          <cell r="W504">
            <v>8095496.9300000006</v>
          </cell>
          <cell r="Y504" t="str">
            <v>P-Z1-DB0-107</v>
          </cell>
          <cell r="Z504">
            <v>10598095.120000001</v>
          </cell>
        </row>
        <row r="505">
          <cell r="D505" t="str">
            <v>P-Z1-AB0-002</v>
          </cell>
          <cell r="E505">
            <v>3245477.9500000007</v>
          </cell>
          <cell r="G505" t="str">
            <v>P-Z1-AAG-004</v>
          </cell>
          <cell r="H505">
            <v>34060670.57</v>
          </cell>
          <cell r="J505" t="str">
            <v>P-UG-FA0-006</v>
          </cell>
          <cell r="K505">
            <v>2896039.2100000004</v>
          </cell>
          <cell r="M505" t="str">
            <v>P-TZ-IAD-001</v>
          </cell>
          <cell r="N505">
            <v>1554112.53</v>
          </cell>
          <cell r="P505" t="str">
            <v>P-TZ-FA0-009</v>
          </cell>
          <cell r="Q505">
            <v>4.8095175100000001</v>
          </cell>
          <cell r="S505" t="str">
            <v>P-UG-E00-018</v>
          </cell>
          <cell r="T505">
            <v>1.4613867100000002</v>
          </cell>
          <cell r="V505" t="str">
            <v>P-TZ-E00-008</v>
          </cell>
          <cell r="W505">
            <v>28078434.419999994</v>
          </cell>
          <cell r="Y505" t="str">
            <v>P-Z1-DB0-129</v>
          </cell>
          <cell r="Z505">
            <v>10729068.1</v>
          </cell>
        </row>
        <row r="506">
          <cell r="D506" t="str">
            <v>P-Z1-AB0-005</v>
          </cell>
          <cell r="E506">
            <v>2288017.92</v>
          </cell>
          <cell r="G506" t="str">
            <v>P-Z1-AAZ-010</v>
          </cell>
          <cell r="H506">
            <v>4369463.84</v>
          </cell>
          <cell r="J506" t="str">
            <v>P-UG-FAB-007</v>
          </cell>
          <cell r="K506">
            <v>11958493.92</v>
          </cell>
          <cell r="M506" t="str">
            <v>P-TZ-IAE-005</v>
          </cell>
          <cell r="N506">
            <v>2514874.4</v>
          </cell>
          <cell r="P506" t="str">
            <v>P-TZ-FA0-013</v>
          </cell>
          <cell r="Q506">
            <v>1.0092771899999999</v>
          </cell>
          <cell r="S506" t="str">
            <v>P-UG-EB0-007</v>
          </cell>
          <cell r="T506">
            <v>0.43991135000000003</v>
          </cell>
          <cell r="V506" t="str">
            <v>P-TZ-E00-011</v>
          </cell>
          <cell r="W506">
            <v>197669.78</v>
          </cell>
          <cell r="Y506" t="str">
            <v>P-Z1-DB0-136</v>
          </cell>
          <cell r="Z506">
            <v>2077076.08</v>
          </cell>
        </row>
        <row r="507">
          <cell r="D507" t="str">
            <v>P-Z1-C00-010</v>
          </cell>
          <cell r="E507">
            <v>3005195.8400000003</v>
          </cell>
          <cell r="G507" t="str">
            <v>P-Z1-AAZ-011</v>
          </cell>
          <cell r="H507">
            <v>3299870.02</v>
          </cell>
          <cell r="J507" t="str">
            <v>P-UG-FAB-008</v>
          </cell>
          <cell r="K507">
            <v>46163638.679999992</v>
          </cell>
          <cell r="M507" t="str">
            <v>P-TZ-KF0-005</v>
          </cell>
          <cell r="N507">
            <v>4001690.3599999994</v>
          </cell>
          <cell r="P507" t="str">
            <v>P-TZ-IAD-001</v>
          </cell>
          <cell r="Q507">
            <v>0.17059352</v>
          </cell>
          <cell r="S507" t="str">
            <v>P-UG-FA0-006</v>
          </cell>
          <cell r="T507">
            <v>19.191341129999998</v>
          </cell>
          <cell r="V507" t="str">
            <v>P-TZ-EAZ-003</v>
          </cell>
          <cell r="W507">
            <v>374128.55</v>
          </cell>
          <cell r="Y507" t="str">
            <v>P-Z1-DB0-137</v>
          </cell>
          <cell r="Z507">
            <v>2879.39</v>
          </cell>
        </row>
        <row r="508">
          <cell r="D508" t="str">
            <v>P-Z1-C00-021</v>
          </cell>
          <cell r="E508">
            <v>94485.92</v>
          </cell>
          <cell r="G508" t="str">
            <v>P-Z1-AAZ-012</v>
          </cell>
          <cell r="H508">
            <v>4675591.7200000016</v>
          </cell>
          <cell r="J508" t="str">
            <v>P-UG-IAD-001</v>
          </cell>
          <cell r="K508">
            <v>20586177.679999992</v>
          </cell>
          <cell r="M508" t="str">
            <v>P-TZ-KF0-006</v>
          </cell>
          <cell r="N508">
            <v>2406541.6599999997</v>
          </cell>
          <cell r="P508" t="str">
            <v>P-TZ-IAE-005</v>
          </cell>
          <cell r="Q508">
            <v>4.1295687900000004</v>
          </cell>
          <cell r="S508" t="str">
            <v>P-UG-K00-009</v>
          </cell>
          <cell r="T508">
            <v>23</v>
          </cell>
          <cell r="V508" t="str">
            <v>P-TZ-FA0-013</v>
          </cell>
          <cell r="W508">
            <v>8888636.7400000002</v>
          </cell>
          <cell r="Y508" t="str">
            <v>P-Z1-DB0-143</v>
          </cell>
          <cell r="Z508">
            <v>3164229.38</v>
          </cell>
        </row>
        <row r="509">
          <cell r="D509" t="str">
            <v>P-Z1-C00-026</v>
          </cell>
          <cell r="E509">
            <v>676484.18000000017</v>
          </cell>
          <cell r="G509" t="str">
            <v>P-Z1-AAZ-013</v>
          </cell>
          <cell r="H509">
            <v>1903859.5799999998</v>
          </cell>
          <cell r="J509" t="str">
            <v>P-UG-IB0-006</v>
          </cell>
          <cell r="K509">
            <v>10402710.370000003</v>
          </cell>
          <cell r="M509" t="str">
            <v>P-UG-AAD-001</v>
          </cell>
          <cell r="N509">
            <v>14191864.999999998</v>
          </cell>
          <cell r="P509" t="str">
            <v>P-TZ-K00-016</v>
          </cell>
          <cell r="Q509">
            <v>18</v>
          </cell>
          <cell r="S509" t="str">
            <v>P-Z1-A00-015</v>
          </cell>
          <cell r="T509">
            <v>5.9888530000000002E-2</v>
          </cell>
          <cell r="V509" t="str">
            <v>P-TZ-FAB-004</v>
          </cell>
          <cell r="W509">
            <v>252938.52</v>
          </cell>
          <cell r="Y509" t="str">
            <v>P-Z1-DB0-152</v>
          </cell>
          <cell r="Z509">
            <v>546057.75</v>
          </cell>
        </row>
        <row r="510">
          <cell r="D510" t="str">
            <v>P-Z1-C00-027</v>
          </cell>
          <cell r="E510">
            <v>121605.22</v>
          </cell>
          <cell r="G510" t="str">
            <v>P-Z1-AAZ-014</v>
          </cell>
          <cell r="H510">
            <v>1455532.62</v>
          </cell>
          <cell r="J510" t="str">
            <v>P-Z1-A00-015</v>
          </cell>
          <cell r="K510">
            <v>221618</v>
          </cell>
          <cell r="M510" t="str">
            <v>P-UG-AAZ-002</v>
          </cell>
          <cell r="N510">
            <v>14920952.74</v>
          </cell>
          <cell r="P510" t="str">
            <v>P-TZ-KA0-007</v>
          </cell>
          <cell r="Q510">
            <v>40</v>
          </cell>
          <cell r="S510" t="str">
            <v>P-Z1-A00-016</v>
          </cell>
          <cell r="T510">
            <v>6.6270939799999997</v>
          </cell>
          <cell r="V510" t="str">
            <v>P-TZ-HAB-014</v>
          </cell>
          <cell r="W510">
            <v>35631569.57</v>
          </cell>
          <cell r="Y510" t="str">
            <v>P-Z1-DB0-160</v>
          </cell>
          <cell r="Z510">
            <v>1934953.4100000001</v>
          </cell>
        </row>
        <row r="511">
          <cell r="D511" t="str">
            <v>P-Z1-C00-028</v>
          </cell>
          <cell r="E511">
            <v>218649.98999999996</v>
          </cell>
          <cell r="G511" t="str">
            <v>P-Z1-AAZ-017</v>
          </cell>
          <cell r="H511">
            <v>1226438.3</v>
          </cell>
          <cell r="J511" t="str">
            <v>P-Z1-A00-016</v>
          </cell>
          <cell r="K511">
            <v>4449142.0200000005</v>
          </cell>
          <cell r="M511" t="str">
            <v>P-UG-AAZ-003</v>
          </cell>
          <cell r="N511">
            <v>157718.53</v>
          </cell>
          <cell r="P511" t="str">
            <v>P-TZ-KF0-005</v>
          </cell>
          <cell r="Q511">
            <v>1.41944804</v>
          </cell>
          <cell r="S511" t="str">
            <v>P-Z1-A00-019</v>
          </cell>
          <cell r="T511">
            <v>0.70885044999999991</v>
          </cell>
          <cell r="V511" t="str">
            <v>P-TZ-KF0-005</v>
          </cell>
          <cell r="W511">
            <v>564169.89</v>
          </cell>
          <cell r="Y511" t="str">
            <v>P-Z1-DB0-161</v>
          </cell>
          <cell r="Z511">
            <v>2084146.4400000002</v>
          </cell>
        </row>
        <row r="512">
          <cell r="D512" t="str">
            <v>P-Z1-C00-029</v>
          </cell>
          <cell r="E512">
            <v>693461.51</v>
          </cell>
          <cell r="G512" t="str">
            <v>P-Z1-AAZ-018</v>
          </cell>
          <cell r="H512">
            <v>1412553.9300000002</v>
          </cell>
          <cell r="J512" t="str">
            <v>P-Z1-A00-019</v>
          </cell>
          <cell r="K512">
            <v>90000</v>
          </cell>
          <cell r="M512" t="str">
            <v>P-UG-C00-003</v>
          </cell>
          <cell r="N512">
            <v>327786.49</v>
          </cell>
          <cell r="P512" t="str">
            <v>P-TZ-KF0-006</v>
          </cell>
          <cell r="Q512">
            <v>2.5415203300000004</v>
          </cell>
          <cell r="S512" t="str">
            <v>P-Z1-A00-023</v>
          </cell>
          <cell r="T512">
            <v>1.0238623700000002</v>
          </cell>
          <cell r="V512" t="str">
            <v>P-TZ-KF0-006</v>
          </cell>
          <cell r="W512">
            <v>2356242.5300000003</v>
          </cell>
          <cell r="Y512" t="str">
            <v>P-Z1-DB0-162</v>
          </cell>
          <cell r="Z512">
            <v>5234327.3800000008</v>
          </cell>
        </row>
        <row r="513">
          <cell r="D513" t="str">
            <v>P-Z1-C00-031</v>
          </cell>
          <cell r="E513">
            <v>446571.5</v>
          </cell>
          <cell r="G513" t="str">
            <v>P-Z1-AAZ-019</v>
          </cell>
          <cell r="H513">
            <v>3560226.5600000015</v>
          </cell>
          <cell r="J513" t="str">
            <v>P-Z1-AA0-112</v>
          </cell>
          <cell r="K513">
            <v>211812.04</v>
          </cell>
          <cell r="M513" t="str">
            <v>P-UG-DB0-021</v>
          </cell>
          <cell r="N513">
            <v>5307453.59</v>
          </cell>
          <cell r="P513" t="str">
            <v>P-UG-AAD-001</v>
          </cell>
          <cell r="Q513">
            <v>8.4060405899999999</v>
          </cell>
          <cell r="S513" t="str">
            <v>P-Z1-AA0-124</v>
          </cell>
          <cell r="T513">
            <v>0.33201033000000008</v>
          </cell>
          <cell r="V513" t="str">
            <v>P-UG-AAD-001</v>
          </cell>
          <cell r="W513">
            <v>5422712.2000000002</v>
          </cell>
          <cell r="Y513" t="str">
            <v>P-Z1-DB0-163</v>
          </cell>
          <cell r="Z513">
            <v>2093601.22</v>
          </cell>
        </row>
        <row r="514">
          <cell r="D514" t="str">
            <v>P-Z1-C00-032</v>
          </cell>
          <cell r="E514">
            <v>73742.13</v>
          </cell>
          <cell r="G514" t="str">
            <v>P-Z1-AAZ-020</v>
          </cell>
          <cell r="H514">
            <v>2655775.7399999998</v>
          </cell>
          <cell r="J514" t="str">
            <v>P-Z1-AA0-120</v>
          </cell>
          <cell r="K514">
            <v>4586559.3099999996</v>
          </cell>
          <cell r="M514" t="str">
            <v>P-UG-DB0-022</v>
          </cell>
          <cell r="N514">
            <v>8059388.129999999</v>
          </cell>
          <cell r="P514" t="str">
            <v>P-UG-AAZ-002</v>
          </cell>
          <cell r="Q514">
            <v>13.083797459999998</v>
          </cell>
          <cell r="S514" t="str">
            <v>P-Z1-AAF-006</v>
          </cell>
          <cell r="T514">
            <v>1.4333666700000001</v>
          </cell>
          <cell r="V514" t="str">
            <v>P-UG-AAZ-002</v>
          </cell>
          <cell r="W514">
            <v>8041428.7299999986</v>
          </cell>
          <cell r="Y514" t="str">
            <v>P-Z1-DB0-165</v>
          </cell>
          <cell r="Z514">
            <v>2284536.5900000008</v>
          </cell>
        </row>
        <row r="515">
          <cell r="D515" t="str">
            <v>P-Z1-C00-034</v>
          </cell>
          <cell r="E515">
            <v>262566.24</v>
          </cell>
          <cell r="G515" t="str">
            <v>P-Z1-AAZ-021</v>
          </cell>
          <cell r="H515">
            <v>618781.21999999986</v>
          </cell>
          <cell r="J515" t="str">
            <v>P-Z1-AA0-121</v>
          </cell>
          <cell r="K515">
            <v>12540726</v>
          </cell>
          <cell r="M515" t="str">
            <v>P-UG-E00-008</v>
          </cell>
          <cell r="N515">
            <v>43887.93</v>
          </cell>
          <cell r="P515" t="str">
            <v>P-UG-AAZ-003</v>
          </cell>
          <cell r="Q515">
            <v>1.0905397800000001</v>
          </cell>
          <cell r="S515" t="str">
            <v>P-Z1-AAF-010</v>
          </cell>
          <cell r="T515">
            <v>0.42660467000000002</v>
          </cell>
          <cell r="V515" t="str">
            <v>P-UG-AAZ-003</v>
          </cell>
          <cell r="W515">
            <v>6411878.5899999989</v>
          </cell>
          <cell r="Y515" t="str">
            <v>P-Z1-DB0-167</v>
          </cell>
          <cell r="Z515">
            <v>420197.52</v>
          </cell>
        </row>
        <row r="516">
          <cell r="D516" t="str">
            <v>P-Z1-C00-043</v>
          </cell>
          <cell r="E516">
            <v>263275.07</v>
          </cell>
          <cell r="G516" t="str">
            <v>P-Z1-AAZ-022</v>
          </cell>
          <cell r="H516">
            <v>2823988.74</v>
          </cell>
          <cell r="J516" t="str">
            <v>P-Z1-AAE-004</v>
          </cell>
          <cell r="K516">
            <v>4531.83</v>
          </cell>
          <cell r="M516" t="str">
            <v>P-UG-E00-012</v>
          </cell>
          <cell r="N516">
            <v>16346600</v>
          </cell>
          <cell r="P516" t="str">
            <v>P-UG-C00-003</v>
          </cell>
          <cell r="Q516">
            <v>2.4239900000000002E-2</v>
          </cell>
          <cell r="S516" t="str">
            <v>P-Z1-AAF-011</v>
          </cell>
          <cell r="T516">
            <v>0.95392650999999995</v>
          </cell>
          <cell r="V516" t="str">
            <v>P-UG-AB0-006</v>
          </cell>
          <cell r="W516">
            <v>92779.75</v>
          </cell>
          <cell r="Y516" t="str">
            <v>P-Z1-DB0-168</v>
          </cell>
          <cell r="Z516">
            <v>528270.38000000012</v>
          </cell>
        </row>
        <row r="517">
          <cell r="D517" t="str">
            <v>P-Z1-C00-044</v>
          </cell>
          <cell r="E517">
            <v>93314.05</v>
          </cell>
          <cell r="G517" t="str">
            <v>P-Z1-AAZ-023</v>
          </cell>
          <cell r="H517">
            <v>3133141.0500000007</v>
          </cell>
          <cell r="J517" t="str">
            <v>P-Z1-AAF-006</v>
          </cell>
          <cell r="K517">
            <v>1222546.19</v>
          </cell>
          <cell r="M517" t="str">
            <v>P-UG-E00-013</v>
          </cell>
          <cell r="N517">
            <v>862132</v>
          </cell>
          <cell r="P517" t="str">
            <v>P-UG-DB0-021</v>
          </cell>
          <cell r="Q517">
            <v>7.314793159999998</v>
          </cell>
          <cell r="S517" t="str">
            <v>P-Z1-AAG-028</v>
          </cell>
          <cell r="T517">
            <v>1.929136E-2</v>
          </cell>
          <cell r="V517" t="str">
            <v>P-UG-D00-003</v>
          </cell>
          <cell r="W517">
            <v>1087701.5900000001</v>
          </cell>
          <cell r="Y517" t="str">
            <v>P-Z1-DB0-170</v>
          </cell>
          <cell r="Z517">
            <v>996405.34999999986</v>
          </cell>
        </row>
        <row r="518">
          <cell r="D518" t="str">
            <v>P-Z1-C00-047</v>
          </cell>
          <cell r="E518">
            <v>923654.34000000008</v>
          </cell>
          <cell r="G518" t="str">
            <v>P-Z1-AAZ-024</v>
          </cell>
          <cell r="H518">
            <v>863425.85000000009</v>
          </cell>
          <cell r="J518" t="str">
            <v>P-Z1-AAF-010</v>
          </cell>
          <cell r="K518">
            <v>1166310.8799999999</v>
          </cell>
          <cell r="M518" t="str">
            <v>P-UG-E00-016</v>
          </cell>
          <cell r="N518">
            <v>655166.44999999995</v>
          </cell>
          <cell r="P518" t="str">
            <v>P-UG-DB0-022</v>
          </cell>
          <cell r="Q518">
            <v>7.8104948200000006</v>
          </cell>
          <cell r="S518" t="str">
            <v>P-Z1-AAG-031</v>
          </cell>
          <cell r="T518">
            <v>8.3156499999999991E-3</v>
          </cell>
          <cell r="V518" t="str">
            <v>P-UG-DB0-016</v>
          </cell>
          <cell r="W518">
            <v>15017421.870000001</v>
          </cell>
          <cell r="Y518" t="str">
            <v>P-Z1-DB0-172</v>
          </cell>
          <cell r="Z518">
            <v>10749377.73</v>
          </cell>
        </row>
        <row r="519">
          <cell r="D519" t="str">
            <v>P-Z1-C00-054</v>
          </cell>
          <cell r="E519">
            <v>49002.34</v>
          </cell>
          <cell r="G519" t="str">
            <v>P-Z1-AAZ-033</v>
          </cell>
          <cell r="H519">
            <v>2181221.71</v>
          </cell>
          <cell r="J519" t="str">
            <v>P-Z1-AAF-011</v>
          </cell>
          <cell r="K519">
            <v>1185001.8500000001</v>
          </cell>
          <cell r="M519" t="str">
            <v>P-UG-E00-018</v>
          </cell>
          <cell r="N519">
            <v>5020319.12</v>
          </cell>
          <cell r="P519" t="str">
            <v>P-UG-E00-012</v>
          </cell>
          <cell r="Q519">
            <v>14.195611</v>
          </cell>
          <cell r="S519" t="str">
            <v>P-Z1-AAZ-011</v>
          </cell>
          <cell r="T519">
            <v>4.2417459200000014</v>
          </cell>
          <cell r="V519" t="str">
            <v>P-UG-DB0-021</v>
          </cell>
          <cell r="W519">
            <v>12645968.630000003</v>
          </cell>
          <cell r="Y519" t="str">
            <v>P-Z1-DB0-173</v>
          </cell>
          <cell r="Z519">
            <v>526626.79</v>
          </cell>
        </row>
        <row r="520">
          <cell r="D520" t="str">
            <v>P-Z1-C00-056</v>
          </cell>
          <cell r="E520">
            <v>3781.51</v>
          </cell>
          <cell r="G520" t="str">
            <v>P-Z1-AAZ-034</v>
          </cell>
          <cell r="H520">
            <v>694790.47</v>
          </cell>
          <cell r="J520" t="str">
            <v>P-Z1-AAG-012</v>
          </cell>
          <cell r="K520">
            <v>70524237.039999992</v>
          </cell>
          <cell r="M520" t="str">
            <v>P-UG-FA0-006</v>
          </cell>
          <cell r="N520">
            <v>7183636.3999999994</v>
          </cell>
          <cell r="P520" t="str">
            <v>P-UG-E00-016</v>
          </cell>
          <cell r="Q520">
            <v>4.6706021999999994</v>
          </cell>
          <cell r="S520" t="str">
            <v>P-Z1-AAZ-013</v>
          </cell>
          <cell r="T520">
            <v>2.0061104699999999</v>
          </cell>
          <cell r="V520" t="str">
            <v>P-UG-DB0-022</v>
          </cell>
          <cell r="W520">
            <v>13089933.85</v>
          </cell>
          <cell r="Y520" t="str">
            <v>P-Z1-DB0-174</v>
          </cell>
          <cell r="Z520">
            <v>101719.95</v>
          </cell>
        </row>
        <row r="521">
          <cell r="D521" t="str">
            <v>P-Z1-C00-059</v>
          </cell>
          <cell r="E521">
            <v>953369.68</v>
          </cell>
          <cell r="G521" t="str">
            <v>P-Z1-AAZ-035</v>
          </cell>
          <cell r="H521">
            <v>902507.98</v>
          </cell>
          <cell r="J521" t="str">
            <v>P-Z1-AAZ-010</v>
          </cell>
          <cell r="K521">
            <v>7252.57</v>
          </cell>
          <cell r="M521" t="str">
            <v>P-UG-FAB-007</v>
          </cell>
          <cell r="N521">
            <v>1558152.94</v>
          </cell>
          <cell r="P521" t="str">
            <v>P-UG-E00-018</v>
          </cell>
          <cell r="Q521">
            <v>2.3616408600000005</v>
          </cell>
          <cell r="S521" t="str">
            <v>P-Z1-AAZ-014</v>
          </cell>
          <cell r="T521">
            <v>0.39172577999999997</v>
          </cell>
          <cell r="V521" t="str">
            <v>P-UG-E00-016</v>
          </cell>
          <cell r="W521">
            <v>10130124.639999999</v>
          </cell>
          <cell r="Y521" t="str">
            <v>P-Z1-DB0-179</v>
          </cell>
          <cell r="Z521">
            <v>50308.36</v>
          </cell>
        </row>
        <row r="522">
          <cell r="D522" t="str">
            <v>P-Z1-CZ0-002</v>
          </cell>
          <cell r="E522">
            <v>6390933.4399999985</v>
          </cell>
          <cell r="G522" t="str">
            <v>P-Z1-AAZ-036</v>
          </cell>
          <cell r="H522">
            <v>637480.14000000013</v>
          </cell>
          <cell r="J522" t="str">
            <v>P-Z1-AAZ-011</v>
          </cell>
          <cell r="K522">
            <v>4032444.0699999994</v>
          </cell>
          <cell r="M522" t="str">
            <v>P-UG-HAA-007</v>
          </cell>
          <cell r="N522">
            <v>5412917.2599999998</v>
          </cell>
          <cell r="P522" t="str">
            <v>P-UG-EB0-007</v>
          </cell>
          <cell r="Q522">
            <v>0.29606791999999998</v>
          </cell>
          <cell r="S522" t="str">
            <v>P-Z1-AAZ-017</v>
          </cell>
          <cell r="T522">
            <v>1.5803441299999998</v>
          </cell>
          <cell r="V522" t="str">
            <v>P-UG-EB0-007</v>
          </cell>
          <cell r="W522">
            <v>316199.68000000005</v>
          </cell>
          <cell r="Y522" t="str">
            <v>P-Z1-DB0-181</v>
          </cell>
          <cell r="Z522">
            <v>1325139.5300000003</v>
          </cell>
        </row>
        <row r="523">
          <cell r="D523" t="str">
            <v>P-Z1-CZ0-003</v>
          </cell>
          <cell r="E523">
            <v>2847903.8599999994</v>
          </cell>
          <cell r="G523" t="str">
            <v>P-Z1-AAZ-037</v>
          </cell>
          <cell r="H523">
            <v>145733.96000000002</v>
          </cell>
          <cell r="J523" t="str">
            <v>P-Z1-AAZ-012</v>
          </cell>
          <cell r="K523">
            <v>1927057.5999999999</v>
          </cell>
          <cell r="M523" t="str">
            <v>P-UG-IAD-001</v>
          </cell>
          <cell r="N523">
            <v>13519628.420000006</v>
          </cell>
          <cell r="P523" t="str">
            <v>P-UG-FA0-006</v>
          </cell>
          <cell r="Q523">
            <v>9.8836445000000008</v>
          </cell>
          <cell r="S523" t="str">
            <v>P-Z1-AAZ-018</v>
          </cell>
          <cell r="T523">
            <v>3.2121072300000013</v>
          </cell>
          <cell r="V523" t="str">
            <v>P-UG-FA0-006</v>
          </cell>
          <cell r="W523">
            <v>16998376.93</v>
          </cell>
          <cell r="Y523" t="str">
            <v>P-Z1-DB0-183</v>
          </cell>
          <cell r="Z523">
            <v>5464189.7199999997</v>
          </cell>
        </row>
        <row r="524">
          <cell r="D524" t="str">
            <v>P-Z1-CZ0-013</v>
          </cell>
          <cell r="E524">
            <v>129370.95</v>
          </cell>
          <cell r="G524" t="str">
            <v>P-Z1-AAZ-038</v>
          </cell>
          <cell r="H524">
            <v>71961886.819999993</v>
          </cell>
          <cell r="J524" t="str">
            <v>P-Z1-AAZ-013</v>
          </cell>
          <cell r="K524">
            <v>4127957.3000000007</v>
          </cell>
          <cell r="M524" t="str">
            <v>P-UG-IB0-006</v>
          </cell>
          <cell r="N524">
            <v>1302819.3599999999</v>
          </cell>
          <cell r="P524" t="str">
            <v>P-UG-HAA-006</v>
          </cell>
          <cell r="Q524">
            <v>3.7150414600000001</v>
          </cell>
          <cell r="S524" t="str">
            <v>P-Z1-AAZ-019</v>
          </cell>
          <cell r="T524">
            <v>2.1411168600000003</v>
          </cell>
          <cell r="V524" t="str">
            <v>P-Z1-A00-015</v>
          </cell>
          <cell r="W524">
            <v>313441.87</v>
          </cell>
          <cell r="Y524" t="str">
            <v>P-Z1-DB0-202</v>
          </cell>
          <cell r="Z524">
            <v>101316.56</v>
          </cell>
        </row>
        <row r="525">
          <cell r="D525" t="str">
            <v>P-Z1-CZ0-014</v>
          </cell>
          <cell r="E525">
            <v>128754.75</v>
          </cell>
          <cell r="G525" t="str">
            <v>P-Z1-AB0-002</v>
          </cell>
          <cell r="H525">
            <v>1374679.8199999998</v>
          </cell>
          <cell r="J525" t="str">
            <v>P-Z1-AAZ-014</v>
          </cell>
          <cell r="K525">
            <v>48264.28</v>
          </cell>
          <cell r="M525" t="str">
            <v>P-Z1-A00-015</v>
          </cell>
          <cell r="N525">
            <v>279943.36</v>
          </cell>
          <cell r="P525" t="str">
            <v>P-UG-HAA-007</v>
          </cell>
          <cell r="Q525">
            <v>5.5019842300000006</v>
          </cell>
          <cell r="S525" t="str">
            <v>P-Z1-AAZ-020</v>
          </cell>
          <cell r="T525">
            <v>0.66500789000000005</v>
          </cell>
          <cell r="V525" t="str">
            <v>P-Z1-A00-016</v>
          </cell>
          <cell r="W525">
            <v>808076.31999999983</v>
          </cell>
          <cell r="Y525" t="str">
            <v>P-Z1-DB0-203</v>
          </cell>
          <cell r="Z525">
            <v>1045221.7100000001</v>
          </cell>
        </row>
        <row r="526">
          <cell r="D526" t="str">
            <v>P-Z1-CZ0-015</v>
          </cell>
          <cell r="E526">
            <v>128754.75</v>
          </cell>
          <cell r="G526" t="str">
            <v>P-Z1-AB0-005</v>
          </cell>
          <cell r="H526">
            <v>2718595.5600000005</v>
          </cell>
          <cell r="J526" t="str">
            <v>P-Z1-AAZ-017</v>
          </cell>
          <cell r="K526">
            <v>1849254.71</v>
          </cell>
          <cell r="M526" t="str">
            <v>P-Z1-A00-016</v>
          </cell>
          <cell r="N526">
            <v>11171567.219999999</v>
          </cell>
          <cell r="P526" t="str">
            <v>P-UG-IAD-001</v>
          </cell>
          <cell r="Q526">
            <v>3.8647710900000001</v>
          </cell>
          <cell r="S526" t="str">
            <v>P-Z1-AAZ-021</v>
          </cell>
          <cell r="T526">
            <v>1.6648602299999997</v>
          </cell>
          <cell r="V526" t="str">
            <v>P-Z1-A00-023</v>
          </cell>
          <cell r="W526">
            <v>1957350.23</v>
          </cell>
          <cell r="Y526" t="str">
            <v>P-Z1-DB0-204</v>
          </cell>
          <cell r="Z526">
            <v>9229860.7799999956</v>
          </cell>
        </row>
        <row r="527">
          <cell r="D527" t="str">
            <v>P-Z1-CZ0-016</v>
          </cell>
          <cell r="E527">
            <v>128754.75</v>
          </cell>
          <cell r="G527" t="str">
            <v>P-Z1-C00-010</v>
          </cell>
          <cell r="H527">
            <v>4735784.45</v>
          </cell>
          <cell r="J527" t="str">
            <v>P-Z1-AAZ-018</v>
          </cell>
          <cell r="K527">
            <v>3285524.3999999994</v>
          </cell>
          <cell r="M527" t="str">
            <v>P-Z1-A00-019</v>
          </cell>
          <cell r="N527">
            <v>497313.48</v>
          </cell>
          <cell r="P527" t="str">
            <v>P-UG-IB0-006</v>
          </cell>
          <cell r="Q527">
            <v>1.7690056599999999</v>
          </cell>
          <cell r="S527" t="str">
            <v>P-Z1-AAZ-022</v>
          </cell>
          <cell r="T527">
            <v>5.1971949500000001</v>
          </cell>
          <cell r="V527" t="str">
            <v>P-Z1-A00-032</v>
          </cell>
          <cell r="W527">
            <v>255515.31</v>
          </cell>
          <cell r="Y527" t="str">
            <v>P-Z1-DB0-205</v>
          </cell>
          <cell r="Z527">
            <v>967618.18</v>
          </cell>
        </row>
        <row r="528">
          <cell r="D528" t="str">
            <v>P-Z1-D00-016</v>
          </cell>
          <cell r="E528">
            <v>367030.92</v>
          </cell>
          <cell r="G528" t="str">
            <v>P-Z1-C00-029</v>
          </cell>
          <cell r="H528">
            <v>192815.21</v>
          </cell>
          <cell r="J528" t="str">
            <v>P-Z1-AAZ-019</v>
          </cell>
          <cell r="K528">
            <v>6892722.7099999972</v>
          </cell>
          <cell r="M528" t="str">
            <v>P-Z1-A00-023</v>
          </cell>
          <cell r="N528">
            <v>363656.41</v>
          </cell>
          <cell r="P528" t="str">
            <v>P-Z1-A00-015</v>
          </cell>
          <cell r="Q528">
            <v>0.48520859999999999</v>
          </cell>
          <cell r="S528" t="str">
            <v>P-Z1-AAZ-023</v>
          </cell>
          <cell r="T528">
            <v>1.645489E-2</v>
          </cell>
          <cell r="V528" t="str">
            <v>P-Z1-AA0-120</v>
          </cell>
          <cell r="W528">
            <v>698671.45</v>
          </cell>
          <cell r="Y528" t="str">
            <v>P-Z1-DB0-218</v>
          </cell>
          <cell r="Z528">
            <v>12598.78</v>
          </cell>
        </row>
        <row r="529">
          <cell r="D529" t="str">
            <v>P-Z1-D00-021</v>
          </cell>
          <cell r="E529">
            <v>421343.54000000004</v>
          </cell>
          <cell r="G529" t="str">
            <v>P-Z1-C00-031</v>
          </cell>
          <cell r="H529">
            <v>29541.8</v>
          </cell>
          <cell r="J529" t="str">
            <v>P-Z1-AAZ-020</v>
          </cell>
          <cell r="K529">
            <v>2848950.8400000008</v>
          </cell>
          <cell r="M529" t="str">
            <v>P-Z1-AA0-120</v>
          </cell>
          <cell r="N529">
            <v>9567635.1099999994</v>
          </cell>
          <cell r="P529" t="str">
            <v>P-Z1-A00-016</v>
          </cell>
          <cell r="Q529">
            <v>5.3407618499999989</v>
          </cell>
          <cell r="S529" t="str">
            <v>P-Z1-AAZ-024</v>
          </cell>
          <cell r="T529">
            <v>0.63003471</v>
          </cell>
          <cell r="V529" t="str">
            <v>P-Z1-AA0-139</v>
          </cell>
          <cell r="W529">
            <v>1640817.4</v>
          </cell>
          <cell r="Y529" t="str">
            <v>P-Z1-DB0-222</v>
          </cell>
          <cell r="Z529">
            <v>24361.61</v>
          </cell>
        </row>
        <row r="530">
          <cell r="D530" t="str">
            <v>P-Z1-DA0-003</v>
          </cell>
          <cell r="E530">
            <v>1611466.69</v>
          </cell>
          <cell r="G530" t="str">
            <v>P-Z1-C00-034</v>
          </cell>
          <cell r="H530">
            <v>1090734.7999999998</v>
          </cell>
          <cell r="J530" t="str">
            <v>P-Z1-AAZ-021</v>
          </cell>
          <cell r="K530">
            <v>1888589.0099999998</v>
          </cell>
          <cell r="M530" t="str">
            <v>P-Z1-AA0-121</v>
          </cell>
          <cell r="N530">
            <v>9528320.1999999993</v>
          </cell>
          <cell r="P530" t="str">
            <v>P-Z1-A00-019</v>
          </cell>
          <cell r="Q530">
            <v>1.1851944399999998</v>
          </cell>
          <cell r="S530" t="str">
            <v>P-Z1-AAZ-033</v>
          </cell>
          <cell r="T530">
            <v>3.3164244300000001</v>
          </cell>
          <cell r="V530" t="str">
            <v>P-Z1-AAD-005</v>
          </cell>
          <cell r="W530">
            <v>44916</v>
          </cell>
          <cell r="Y530" t="str">
            <v>P-Z1-DB0-224</v>
          </cell>
          <cell r="Z530">
            <v>3785844.7699999996</v>
          </cell>
        </row>
        <row r="531">
          <cell r="D531" t="str">
            <v>P-Z1-DA0-011</v>
          </cell>
          <cell r="E531">
            <v>43911.58</v>
          </cell>
          <cell r="G531" t="str">
            <v>P-Z1-C00-043</v>
          </cell>
          <cell r="H531">
            <v>277901.76</v>
          </cell>
          <cell r="J531" t="str">
            <v>P-Z1-AAZ-022</v>
          </cell>
          <cell r="K531">
            <v>4468892.5300000031</v>
          </cell>
          <cell r="M531" t="str">
            <v>P-Z1-AAD-005</v>
          </cell>
          <cell r="N531">
            <v>88958.16</v>
          </cell>
          <cell r="P531" t="str">
            <v>P-Z1-A00-023</v>
          </cell>
          <cell r="Q531">
            <v>0.27772570000000002</v>
          </cell>
          <cell r="S531" t="str">
            <v>P-Z1-AAZ-034</v>
          </cell>
          <cell r="T531">
            <v>0.57793794999999992</v>
          </cell>
          <cell r="V531" t="str">
            <v>P-Z1-AAF-006</v>
          </cell>
          <cell r="W531">
            <v>128458.68</v>
          </cell>
          <cell r="Y531" t="str">
            <v>P-Z1-DB0-235</v>
          </cell>
          <cell r="Z531">
            <v>3486892.03</v>
          </cell>
        </row>
        <row r="532">
          <cell r="D532" t="str">
            <v>P-Z1-DA0-012</v>
          </cell>
          <cell r="E532">
            <v>91075.3</v>
          </cell>
          <cell r="G532" t="str">
            <v>P-Z1-C00-047</v>
          </cell>
          <cell r="H532">
            <v>471738.23</v>
          </cell>
          <cell r="J532" t="str">
            <v>P-Z1-AAZ-023</v>
          </cell>
          <cell r="K532">
            <v>5601172.0500000026</v>
          </cell>
          <cell r="M532" t="str">
            <v>P-Z1-AAF-006</v>
          </cell>
          <cell r="N532">
            <v>1330215.6100000001</v>
          </cell>
          <cell r="P532" t="str">
            <v>P-Z1-AA0-120</v>
          </cell>
          <cell r="Q532">
            <v>9.797100669999999</v>
          </cell>
          <cell r="S532" t="str">
            <v>P-Z1-AAZ-035</v>
          </cell>
          <cell r="T532">
            <v>0.13288607999999999</v>
          </cell>
          <cell r="V532" t="str">
            <v>P-Z1-AAF-010</v>
          </cell>
          <cell r="W532">
            <v>65748.570000000007</v>
          </cell>
          <cell r="Y532" t="str">
            <v>P-Z1-DB0-242</v>
          </cell>
          <cell r="Z532">
            <v>661971.06000000006</v>
          </cell>
        </row>
        <row r="533">
          <cell r="D533" t="str">
            <v>P-Z1-DB0-013</v>
          </cell>
          <cell r="E533">
            <v>3632.79</v>
          </cell>
          <cell r="G533" t="str">
            <v>P-Z1-C00-054</v>
          </cell>
          <cell r="H533">
            <v>45659.43</v>
          </cell>
          <cell r="J533" t="str">
            <v>P-Z1-AAZ-024</v>
          </cell>
          <cell r="K533">
            <v>1643044.24</v>
          </cell>
          <cell r="M533" t="str">
            <v>P-Z1-AAF-010</v>
          </cell>
          <cell r="N533">
            <v>2094988.3900000001</v>
          </cell>
          <cell r="P533" t="str">
            <v>P-Z1-AA0-121</v>
          </cell>
          <cell r="Q533">
            <v>9.405543999999999</v>
          </cell>
          <cell r="S533" t="str">
            <v>P-Z1-AAZ-037</v>
          </cell>
          <cell r="T533">
            <v>3.4275811200000006</v>
          </cell>
          <cell r="V533" t="str">
            <v>P-Z1-AAF-011</v>
          </cell>
          <cell r="W533">
            <v>4808.99</v>
          </cell>
          <cell r="Y533" t="str">
            <v>P-Z1-DB0-243</v>
          </cell>
          <cell r="Z533">
            <v>119719.32</v>
          </cell>
        </row>
        <row r="534">
          <cell r="D534" t="str">
            <v>P-Z1-DB0-023</v>
          </cell>
          <cell r="E534">
            <v>4245139.0299999993</v>
          </cell>
          <cell r="G534" t="str">
            <v>P-Z1-C00-056</v>
          </cell>
          <cell r="H534">
            <v>55268.329999999994</v>
          </cell>
          <cell r="J534" t="str">
            <v>P-Z1-AAZ-033</v>
          </cell>
          <cell r="K534">
            <v>3118759.68</v>
          </cell>
          <cell r="M534" t="str">
            <v>P-Z1-AAF-011</v>
          </cell>
          <cell r="N534">
            <v>2134031.59</v>
          </cell>
          <cell r="P534" t="str">
            <v>P-Z1-AA0-124</v>
          </cell>
          <cell r="Q534">
            <v>3.5073279999999998E-2</v>
          </cell>
          <cell r="S534" t="str">
            <v>P-Z1-AAZ-039</v>
          </cell>
          <cell r="T534">
            <v>0.17198378999999997</v>
          </cell>
          <cell r="V534" t="str">
            <v>P-Z1-AAF-015</v>
          </cell>
          <cell r="W534">
            <v>120153.93999999999</v>
          </cell>
          <cell r="Y534" t="str">
            <v>P-Z1-DB0-254</v>
          </cell>
          <cell r="Z534">
            <v>100853.31</v>
          </cell>
        </row>
        <row r="535">
          <cell r="D535" t="str">
            <v>P-Z1-DB0-027</v>
          </cell>
          <cell r="E535">
            <v>7539747.3100000005</v>
          </cell>
          <cell r="G535" t="str">
            <v>P-Z1-C00-059</v>
          </cell>
          <cell r="H535">
            <v>1114651.07</v>
          </cell>
          <cell r="J535" t="str">
            <v>P-Z1-AAZ-034</v>
          </cell>
          <cell r="K535">
            <v>126780.89</v>
          </cell>
          <cell r="M535" t="str">
            <v>P-Z1-AAZ-011</v>
          </cell>
          <cell r="N535">
            <v>4108924.4400000013</v>
          </cell>
          <cell r="P535" t="str">
            <v>P-Z1-AAD-005</v>
          </cell>
          <cell r="Q535">
            <v>1.323332E-2</v>
          </cell>
          <cell r="S535" t="str">
            <v>P-Z1-AAZ-047</v>
          </cell>
          <cell r="T535">
            <v>1.33880617</v>
          </cell>
          <cell r="V535" t="str">
            <v>P-Z1-AAG-028</v>
          </cell>
          <cell r="W535">
            <v>91669.92</v>
          </cell>
          <cell r="Y535" t="str">
            <v>P-Z1-DC0-027</v>
          </cell>
          <cell r="Z535">
            <v>735009.53</v>
          </cell>
        </row>
        <row r="536">
          <cell r="D536" t="str">
            <v>P-Z1-DB0-029</v>
          </cell>
          <cell r="E536">
            <v>7180.57</v>
          </cell>
          <cell r="G536" t="str">
            <v>P-Z1-CZ0-002</v>
          </cell>
          <cell r="H536">
            <v>2772705.6700000004</v>
          </cell>
          <cell r="J536" t="str">
            <v>P-Z1-AAZ-035</v>
          </cell>
          <cell r="K536">
            <v>1422751.71</v>
          </cell>
          <cell r="M536" t="str">
            <v>P-Z1-AAZ-012</v>
          </cell>
          <cell r="N536">
            <v>1107932</v>
          </cell>
          <cell r="P536" t="str">
            <v>P-Z1-AAF-006</v>
          </cell>
          <cell r="Q536">
            <v>1.0348482299999999</v>
          </cell>
          <cell r="S536" t="str">
            <v>P-Z1-AZ0-014</v>
          </cell>
          <cell r="T536">
            <v>2.3195453300000008</v>
          </cell>
          <cell r="V536" t="str">
            <v>P-Z1-AAG-031</v>
          </cell>
          <cell r="W536">
            <v>34747.589999999997</v>
          </cell>
          <cell r="Y536" t="str">
            <v>P-Z1-DD0-019</v>
          </cell>
          <cell r="Z536">
            <v>1907930.4300000004</v>
          </cell>
        </row>
        <row r="537">
          <cell r="D537" t="str">
            <v>P-Z1-DB0-031</v>
          </cell>
          <cell r="E537">
            <v>975367.43999999959</v>
          </cell>
          <cell r="G537" t="str">
            <v>P-Z1-CZ0-003</v>
          </cell>
          <cell r="H537">
            <v>2687391.4900000007</v>
          </cell>
          <cell r="J537" t="str">
            <v>P-Z1-AAZ-036</v>
          </cell>
          <cell r="K537">
            <v>163331.65000000002</v>
          </cell>
          <cell r="M537" t="str">
            <v>P-Z1-AAZ-013</v>
          </cell>
          <cell r="N537">
            <v>5190972.1500000004</v>
          </cell>
          <cell r="P537" t="str">
            <v>P-Z1-AAF-010</v>
          </cell>
          <cell r="Q537">
            <v>0.51594677</v>
          </cell>
          <cell r="S537" t="str">
            <v>P-Z1-AZ0-015</v>
          </cell>
          <cell r="T537">
            <v>1.2140163900000003</v>
          </cell>
          <cell r="V537" t="str">
            <v>P-Z1-AAZ-011</v>
          </cell>
          <cell r="W537">
            <v>3381994.1500000008</v>
          </cell>
          <cell r="Y537" t="str">
            <v>P-Z1-DZ0-019</v>
          </cell>
          <cell r="Z537">
            <v>239193.79</v>
          </cell>
        </row>
        <row r="538">
          <cell r="D538" t="str">
            <v>P-Z1-DB0-032</v>
          </cell>
          <cell r="E538">
            <v>8237110.4800000004</v>
          </cell>
          <cell r="G538" t="str">
            <v>P-Z1-CZ0-013</v>
          </cell>
          <cell r="H538">
            <v>855963.18</v>
          </cell>
          <cell r="J538" t="str">
            <v>P-Z1-AAZ-037</v>
          </cell>
          <cell r="K538">
            <v>384136.32</v>
          </cell>
          <cell r="M538" t="str">
            <v>P-Z1-AAZ-014</v>
          </cell>
          <cell r="N538">
            <v>343995.61</v>
          </cell>
          <cell r="P538" t="str">
            <v>P-Z1-AAF-011</v>
          </cell>
          <cell r="Q538">
            <v>0.88256672999999985</v>
          </cell>
          <cell r="S538" t="str">
            <v>P-Z1-C00-063</v>
          </cell>
          <cell r="T538">
            <v>0.18242239999999998</v>
          </cell>
          <cell r="V538" t="str">
            <v>P-Z1-AAZ-013</v>
          </cell>
          <cell r="W538">
            <v>2882403.8299999996</v>
          </cell>
          <cell r="Y538" t="str">
            <v>P-Z1-DZ0-024</v>
          </cell>
          <cell r="Z538">
            <v>135165.09</v>
          </cell>
        </row>
        <row r="539">
          <cell r="D539" t="str">
            <v>P-Z1-DB0-038</v>
          </cell>
          <cell r="E539">
            <v>22772.94</v>
          </cell>
          <cell r="G539" t="str">
            <v>P-Z1-CZ0-014</v>
          </cell>
          <cell r="H539">
            <v>903938.88</v>
          </cell>
          <cell r="J539" t="str">
            <v>P-Z1-AAZ-039</v>
          </cell>
          <cell r="K539">
            <v>74272</v>
          </cell>
          <cell r="M539" t="str">
            <v>P-Z1-AAZ-017</v>
          </cell>
          <cell r="N539">
            <v>1922665.3700000003</v>
          </cell>
          <cell r="P539" t="str">
            <v>P-Z1-AAG-014</v>
          </cell>
          <cell r="Q539">
            <v>70.640925109999998</v>
          </cell>
          <cell r="S539" t="str">
            <v>P-Z1-C00-064</v>
          </cell>
          <cell r="T539">
            <v>0.22016313000000001</v>
          </cell>
          <cell r="V539" t="str">
            <v>P-Z1-AAZ-014</v>
          </cell>
          <cell r="W539">
            <v>393176.18000000005</v>
          </cell>
          <cell r="Y539" t="str">
            <v>P-Z1-EAZ-048</v>
          </cell>
          <cell r="Z539">
            <v>172185.32</v>
          </cell>
        </row>
        <row r="540">
          <cell r="D540" t="str">
            <v>P-Z1-DB0-039</v>
          </cell>
          <cell r="E540">
            <v>8022197.8900000006</v>
          </cell>
          <cell r="G540" t="str">
            <v>P-Z1-CZ0-015</v>
          </cell>
          <cell r="H540">
            <v>295276.95</v>
          </cell>
          <cell r="J540" t="str">
            <v>P-Z1-AAZ-047</v>
          </cell>
          <cell r="K540">
            <v>50000</v>
          </cell>
          <cell r="M540" t="str">
            <v>P-Z1-AAZ-018</v>
          </cell>
          <cell r="N540">
            <v>5248338.6500000013</v>
          </cell>
          <cell r="P540" t="str">
            <v>P-Z1-AAZ-011</v>
          </cell>
          <cell r="Q540">
            <v>6.2941058000000014</v>
          </cell>
          <cell r="S540" t="str">
            <v>P-Z1-C00-065</v>
          </cell>
          <cell r="T540">
            <v>0.12822653000000001</v>
          </cell>
          <cell r="V540" t="str">
            <v>P-Z1-AAZ-017</v>
          </cell>
          <cell r="W540">
            <v>620428.66000000015</v>
          </cell>
          <cell r="Y540" t="str">
            <v>P-Z1-EAZ-054</v>
          </cell>
          <cell r="Z540">
            <v>89393.359999999986</v>
          </cell>
        </row>
        <row r="541">
          <cell r="D541" t="str">
            <v>P-Z1-DB0-043</v>
          </cell>
          <cell r="E541">
            <v>1215956.8100000003</v>
          </cell>
          <cell r="G541" t="str">
            <v>P-Z1-CZ0-016</v>
          </cell>
          <cell r="H541">
            <v>463419.05999999994</v>
          </cell>
          <cell r="J541" t="str">
            <v>P-Z1-AAZ-051</v>
          </cell>
          <cell r="K541">
            <v>100000</v>
          </cell>
          <cell r="M541" t="str">
            <v>P-Z1-AAZ-019</v>
          </cell>
          <cell r="N541">
            <v>5818621.1199999945</v>
          </cell>
          <cell r="P541" t="str">
            <v>P-Z1-AAZ-012</v>
          </cell>
          <cell r="Q541">
            <v>0.29069179000000001</v>
          </cell>
          <cell r="S541" t="str">
            <v>P-Z1-C00-066</v>
          </cell>
          <cell r="T541">
            <v>6.0297370000000003E-2</v>
          </cell>
          <cell r="V541" t="str">
            <v>P-Z1-AAZ-018</v>
          </cell>
          <cell r="W541">
            <v>113867.69</v>
          </cell>
          <cell r="Y541" t="str">
            <v>P-Z1-F00-044</v>
          </cell>
          <cell r="Z541">
            <v>2757540.75</v>
          </cell>
        </row>
        <row r="542">
          <cell r="D542" t="str">
            <v>P-Z1-DB0-044</v>
          </cell>
          <cell r="E542">
            <v>21569.86</v>
          </cell>
          <cell r="G542" t="str">
            <v>P-Z1-D00-016</v>
          </cell>
          <cell r="H542">
            <v>1693655.71</v>
          </cell>
          <cell r="J542" t="str">
            <v>P-Z1-AB0-002</v>
          </cell>
          <cell r="K542">
            <v>2543.71</v>
          </cell>
          <cell r="M542" t="str">
            <v>P-Z1-AAZ-020</v>
          </cell>
          <cell r="N542">
            <v>2409466.0999999996</v>
          </cell>
          <cell r="P542" t="str">
            <v>P-Z1-AAZ-013</v>
          </cell>
          <cell r="Q542">
            <v>3.9102909300000004</v>
          </cell>
          <cell r="S542" t="str">
            <v>P-Z1-C00-067</v>
          </cell>
          <cell r="T542">
            <v>5.7740010000000001E-2</v>
          </cell>
          <cell r="V542" t="str">
            <v>P-Z1-AAZ-019</v>
          </cell>
          <cell r="W542">
            <v>1455685.0699999998</v>
          </cell>
          <cell r="Y542" t="str">
            <v>P-Z1-F00-045</v>
          </cell>
          <cell r="Z542">
            <v>3631313.3099999996</v>
          </cell>
        </row>
        <row r="543">
          <cell r="D543" t="str">
            <v>P-Z1-DB0-046</v>
          </cell>
          <cell r="E543">
            <v>9684465.9399999995</v>
          </cell>
          <cell r="G543" t="str">
            <v>P-Z1-DA0-003</v>
          </cell>
          <cell r="H543">
            <v>1145469.8700000001</v>
          </cell>
          <cell r="J543" t="str">
            <v>P-Z1-AB0-005</v>
          </cell>
          <cell r="K543">
            <v>35224.289999999994</v>
          </cell>
          <cell r="M543" t="str">
            <v>P-Z1-AAZ-021</v>
          </cell>
          <cell r="N543">
            <v>2472266.4200000004</v>
          </cell>
          <cell r="P543" t="str">
            <v>P-Z1-AAZ-014</v>
          </cell>
          <cell r="Q543">
            <v>6.8397800000000009E-2</v>
          </cell>
          <cell r="S543" t="str">
            <v>P-Z1-C00-068</v>
          </cell>
          <cell r="T543">
            <v>0.11591485</v>
          </cell>
          <cell r="V543" t="str">
            <v>P-Z1-AAZ-020</v>
          </cell>
          <cell r="W543">
            <v>832678.99</v>
          </cell>
          <cell r="Y543" t="str">
            <v>P-Z1-F00-046</v>
          </cell>
          <cell r="Z543">
            <v>1272794.3700000001</v>
          </cell>
        </row>
        <row r="544">
          <cell r="D544" t="str">
            <v>P-Z1-DB0-047</v>
          </cell>
          <cell r="E544">
            <v>5932700.2599999988</v>
          </cell>
          <cell r="G544" t="str">
            <v>P-Z1-DA0-010</v>
          </cell>
          <cell r="H544">
            <v>622777.59</v>
          </cell>
          <cell r="J544" t="str">
            <v>P-Z1-C00-010</v>
          </cell>
          <cell r="K544">
            <v>21668.560000000001</v>
          </cell>
          <cell r="M544" t="str">
            <v>P-Z1-AAZ-022</v>
          </cell>
          <cell r="N544">
            <v>5762383.8000000007</v>
          </cell>
          <cell r="P544" t="str">
            <v>P-Z1-AAZ-017</v>
          </cell>
          <cell r="Q544">
            <v>1.1979212700000001</v>
          </cell>
          <cell r="S544" t="str">
            <v>P-Z1-C00-070</v>
          </cell>
          <cell r="T544">
            <v>0.41943246999999995</v>
          </cell>
          <cell r="V544" t="str">
            <v>P-Z1-AAZ-021</v>
          </cell>
          <cell r="W544">
            <v>1274992.4300000002</v>
          </cell>
          <cell r="Y544" t="str">
            <v>P-Z1-F00-047</v>
          </cell>
          <cell r="Z544">
            <v>1796035.2</v>
          </cell>
        </row>
        <row r="545">
          <cell r="D545" t="str">
            <v>P-Z1-DB0-048</v>
          </cell>
          <cell r="E545">
            <v>16987902.950000003</v>
          </cell>
          <cell r="G545" t="str">
            <v>P-Z1-DA0-012</v>
          </cell>
          <cell r="H545">
            <v>18350.89</v>
          </cell>
          <cell r="J545" t="str">
            <v>P-Z1-C00-029</v>
          </cell>
          <cell r="K545">
            <v>492968.86</v>
          </cell>
          <cell r="M545" t="str">
            <v>P-Z1-AAZ-023</v>
          </cell>
          <cell r="N545">
            <v>8520305.0199999996</v>
          </cell>
          <cell r="P545" t="str">
            <v>P-Z1-AAZ-018</v>
          </cell>
          <cell r="Q545">
            <v>1.3623221400000001</v>
          </cell>
          <cell r="S545" t="str">
            <v>P-Z1-C00-071</v>
          </cell>
          <cell r="T545">
            <v>0.5052546200000001</v>
          </cell>
          <cell r="V545" t="str">
            <v>P-Z1-AAZ-022</v>
          </cell>
          <cell r="W545">
            <v>2153509.15</v>
          </cell>
          <cell r="Y545" t="str">
            <v>P-Z1-F00-054</v>
          </cell>
          <cell r="Z545">
            <v>11189.12</v>
          </cell>
        </row>
        <row r="546">
          <cell r="D546" t="str">
            <v>P-Z1-DB0-060</v>
          </cell>
          <cell r="E546">
            <v>444636.4</v>
          </cell>
          <cell r="G546" t="str">
            <v>P-Z1-DB0-023</v>
          </cell>
          <cell r="H546">
            <v>9166060.4300000016</v>
          </cell>
          <cell r="J546" t="str">
            <v>P-Z1-C00-031</v>
          </cell>
          <cell r="K546">
            <v>387119</v>
          </cell>
          <cell r="M546" t="str">
            <v>P-Z1-AAZ-024</v>
          </cell>
          <cell r="N546">
            <v>985300.21999999974</v>
          </cell>
          <cell r="P546" t="str">
            <v>P-Z1-AAZ-019</v>
          </cell>
          <cell r="Q546">
            <v>2.6908546500000003</v>
          </cell>
          <cell r="S546" t="str">
            <v>P-Z1-C00-076</v>
          </cell>
          <cell r="T546">
            <v>0.42264511999999999</v>
          </cell>
          <cell r="V546" t="str">
            <v>P-Z1-AAZ-024</v>
          </cell>
          <cell r="W546">
            <v>17331.379999999997</v>
          </cell>
          <cell r="Y546" t="str">
            <v>P-Z1-F00-056</v>
          </cell>
          <cell r="Z546">
            <v>24698.28</v>
          </cell>
        </row>
        <row r="547">
          <cell r="D547" t="str">
            <v>P-Z1-DB0-063</v>
          </cell>
          <cell r="E547">
            <v>14524453.51</v>
          </cell>
          <cell r="G547" t="str">
            <v>P-Z1-DB0-027</v>
          </cell>
          <cell r="H547">
            <v>4152633.69</v>
          </cell>
          <cell r="J547" t="str">
            <v>P-Z1-C00-034</v>
          </cell>
          <cell r="K547">
            <v>1456333.1</v>
          </cell>
          <cell r="M547" t="str">
            <v>P-Z1-AAZ-033</v>
          </cell>
          <cell r="N547">
            <v>5483263.6400000015</v>
          </cell>
          <cell r="P547" t="str">
            <v>P-Z1-AAZ-020</v>
          </cell>
          <cell r="Q547">
            <v>0.54251160999999992</v>
          </cell>
          <cell r="S547" t="str">
            <v>P-Z1-CZ0-005</v>
          </cell>
          <cell r="T547">
            <v>9.9717810000000004E-2</v>
          </cell>
          <cell r="V547" t="str">
            <v>P-Z1-AAZ-033</v>
          </cell>
          <cell r="W547">
            <v>3239319.740000003</v>
          </cell>
          <cell r="Y547" t="str">
            <v>P-Z1-F00-057</v>
          </cell>
          <cell r="Z547">
            <v>4617860.07</v>
          </cell>
        </row>
        <row r="548">
          <cell r="D548" t="str">
            <v>P-Z1-DB0-067</v>
          </cell>
          <cell r="E548">
            <v>3246.77</v>
          </cell>
          <cell r="G548" t="str">
            <v>P-Z1-DB0-031</v>
          </cell>
          <cell r="H548">
            <v>1750176.11</v>
          </cell>
          <cell r="J548" t="str">
            <v>P-Z1-C00-037</v>
          </cell>
          <cell r="K548">
            <v>384038.95999999996</v>
          </cell>
          <cell r="M548" t="str">
            <v>P-Z1-AAZ-034</v>
          </cell>
          <cell r="N548">
            <v>2165331.8200000003</v>
          </cell>
          <cell r="P548" t="str">
            <v>P-Z1-AAZ-021</v>
          </cell>
          <cell r="Q548">
            <v>1.94410105</v>
          </cell>
          <cell r="S548" t="str">
            <v>P-Z1-CZ0-013</v>
          </cell>
          <cell r="T548">
            <v>1.9591578299999994</v>
          </cell>
          <cell r="V548" t="str">
            <v>P-Z1-AAZ-034</v>
          </cell>
          <cell r="W548">
            <v>2898129.13</v>
          </cell>
          <cell r="Y548" t="str">
            <v>P-Z1-F00-058</v>
          </cell>
          <cell r="Z548">
            <v>787601.80999999994</v>
          </cell>
        </row>
        <row r="549">
          <cell r="D549" t="str">
            <v>P-Z1-DB0-070</v>
          </cell>
          <cell r="E549">
            <v>7607327.8199999975</v>
          </cell>
          <cell r="G549" t="str">
            <v>P-Z1-DB0-032</v>
          </cell>
          <cell r="H549">
            <v>7030372.6199999992</v>
          </cell>
          <cell r="J549" t="str">
            <v>P-Z1-C00-054</v>
          </cell>
          <cell r="K549">
            <v>105751.03000000001</v>
          </cell>
          <cell r="M549" t="str">
            <v>P-Z1-AAZ-035</v>
          </cell>
          <cell r="N549">
            <v>517735.69</v>
          </cell>
          <cell r="P549" t="str">
            <v>P-Z1-AAZ-022</v>
          </cell>
          <cell r="Q549">
            <v>7.4446726200000004</v>
          </cell>
          <cell r="S549" t="str">
            <v>P-Z1-CZ0-014</v>
          </cell>
          <cell r="T549">
            <v>1.5347609999999998</v>
          </cell>
          <cell r="V549" t="str">
            <v>P-Z1-AAZ-035</v>
          </cell>
          <cell r="W549">
            <v>1219825.7699999998</v>
          </cell>
          <cell r="Y549" t="str">
            <v>P-Z1-F00-059</v>
          </cell>
          <cell r="Z549">
            <v>1049559.49</v>
          </cell>
        </row>
        <row r="550">
          <cell r="D550" t="str">
            <v>P-Z1-DB0-073</v>
          </cell>
          <cell r="E550">
            <v>4573998.1300000008</v>
          </cell>
          <cell r="G550" t="str">
            <v>P-Z1-DB0-039</v>
          </cell>
          <cell r="H550">
            <v>5961153.9899999993</v>
          </cell>
          <cell r="J550" t="str">
            <v>P-Z1-C00-056</v>
          </cell>
          <cell r="K550">
            <v>92305.69</v>
          </cell>
          <cell r="M550" t="str">
            <v>P-Z1-AAZ-036</v>
          </cell>
          <cell r="N550">
            <v>115065.71</v>
          </cell>
          <cell r="P550" t="str">
            <v>P-Z1-AAZ-023</v>
          </cell>
          <cell r="Q550">
            <v>2.7345462000000009</v>
          </cell>
          <cell r="S550" t="str">
            <v>P-Z1-CZ0-015</v>
          </cell>
          <cell r="T550">
            <v>6.8940269999999998E-2</v>
          </cell>
          <cell r="V550" t="str">
            <v>P-Z1-AAZ-036</v>
          </cell>
          <cell r="W550">
            <v>5528216.7400000002</v>
          </cell>
          <cell r="Y550" t="str">
            <v>P-Z1-F00-063</v>
          </cell>
          <cell r="Z550">
            <v>2235985.96</v>
          </cell>
        </row>
        <row r="551">
          <cell r="D551" t="str">
            <v>P-Z1-DB0-074</v>
          </cell>
          <cell r="E551">
            <v>10447820.649999999</v>
          </cell>
          <cell r="G551" t="str">
            <v>P-Z1-DB0-044</v>
          </cell>
          <cell r="H551">
            <v>109586.17</v>
          </cell>
          <cell r="J551" t="str">
            <v>P-Z1-C00-059</v>
          </cell>
          <cell r="K551">
            <v>94606.59</v>
          </cell>
          <cell r="M551" t="str">
            <v>P-Z1-AAZ-037</v>
          </cell>
          <cell r="N551">
            <v>424776.31</v>
          </cell>
          <cell r="P551" t="str">
            <v>P-Z1-AAZ-024</v>
          </cell>
          <cell r="Q551">
            <v>0.95554313999999996</v>
          </cell>
          <cell r="S551" t="str">
            <v>P-Z1-CZ0-016</v>
          </cell>
          <cell r="T551">
            <v>0.61373760999999993</v>
          </cell>
          <cell r="V551" t="str">
            <v>P-Z1-AAZ-037</v>
          </cell>
          <cell r="W551">
            <v>2986706.6399999997</v>
          </cell>
          <cell r="Y551" t="str">
            <v>P-Z1-F00-077</v>
          </cell>
          <cell r="Z551">
            <v>1425372.27</v>
          </cell>
        </row>
        <row r="552">
          <cell r="D552" t="str">
            <v>P-Z1-DB0-075</v>
          </cell>
          <cell r="E552">
            <v>15530794.159999998</v>
          </cell>
          <cell r="G552" t="str">
            <v>P-Z1-DB0-046</v>
          </cell>
          <cell r="H552">
            <v>8463609.0899999999</v>
          </cell>
          <cell r="J552" t="str">
            <v>P-Z1-CZ0-002</v>
          </cell>
          <cell r="K552">
            <v>3335647.4600000004</v>
          </cell>
          <cell r="M552" t="str">
            <v>P-Z1-AAZ-047</v>
          </cell>
          <cell r="N552">
            <v>36157.730000000003</v>
          </cell>
          <cell r="P552" t="str">
            <v>P-Z1-AAZ-033</v>
          </cell>
          <cell r="Q552">
            <v>7.2549500200000008</v>
          </cell>
          <cell r="S552" t="str">
            <v>P-Z1-CZ0-019</v>
          </cell>
          <cell r="T552">
            <v>4.5178820000000001E-2</v>
          </cell>
          <cell r="V552" t="str">
            <v>P-Z1-AAZ-039</v>
          </cell>
          <cell r="W552">
            <v>147719.41</v>
          </cell>
          <cell r="Y552" t="str">
            <v>P-Z1-F00-107</v>
          </cell>
          <cell r="Z552">
            <v>154676.72999999998</v>
          </cell>
        </row>
        <row r="553">
          <cell r="D553" t="str">
            <v>P-Z1-DB0-083</v>
          </cell>
          <cell r="E553">
            <v>102195.31</v>
          </cell>
          <cell r="G553" t="str">
            <v>P-Z1-DB0-047</v>
          </cell>
          <cell r="H553">
            <v>7785738.1600000001</v>
          </cell>
          <cell r="J553" t="str">
            <v>P-Z1-CZ0-013</v>
          </cell>
          <cell r="K553">
            <v>493295.76999999996</v>
          </cell>
          <cell r="M553" t="str">
            <v>P-Z1-AAZ-048</v>
          </cell>
          <cell r="N553">
            <v>8668578.5700000003</v>
          </cell>
          <cell r="P553" t="str">
            <v>P-Z1-AAZ-034</v>
          </cell>
          <cell r="Q553">
            <v>1.7058492100000002</v>
          </cell>
          <cell r="S553" t="str">
            <v>P-Z1-CZ0-020</v>
          </cell>
          <cell r="T553">
            <v>4.2816470000000002E-2</v>
          </cell>
          <cell r="V553" t="str">
            <v>P-Z1-AAZ-047</v>
          </cell>
          <cell r="W553">
            <v>879212.61</v>
          </cell>
          <cell r="Y553" t="str">
            <v>P-Z1-F00-117</v>
          </cell>
          <cell r="Z553">
            <v>11277432.35</v>
          </cell>
        </row>
        <row r="554">
          <cell r="D554" t="str">
            <v>P-Z1-DB0-084</v>
          </cell>
          <cell r="E554">
            <v>3229355.5900000003</v>
          </cell>
          <cell r="G554" t="str">
            <v>P-Z1-DB0-048</v>
          </cell>
          <cell r="H554">
            <v>8293842.5199999986</v>
          </cell>
          <cell r="J554" t="str">
            <v>P-Z1-CZ0-014</v>
          </cell>
          <cell r="K554">
            <v>404857.91</v>
          </cell>
          <cell r="M554" t="str">
            <v>P-Z1-AAZ-051</v>
          </cell>
          <cell r="N554">
            <v>418370.95</v>
          </cell>
          <cell r="P554" t="str">
            <v>P-Z1-AAZ-035</v>
          </cell>
          <cell r="Q554">
            <v>2.0812186800000001</v>
          </cell>
          <cell r="S554" t="str">
            <v>P-Z1-CZ0-021</v>
          </cell>
          <cell r="T554">
            <v>0.10320908000000001</v>
          </cell>
          <cell r="V554" t="str">
            <v>P-Z1-AZ0-014</v>
          </cell>
          <cell r="W554">
            <v>8201144.2599999933</v>
          </cell>
          <cell r="Y554" t="str">
            <v>P-Z1-F00-124</v>
          </cell>
          <cell r="Z554">
            <v>470246.56</v>
          </cell>
        </row>
        <row r="555">
          <cell r="D555" t="str">
            <v>P-Z1-DB0-088</v>
          </cell>
          <cell r="E555">
            <v>3607064.79</v>
          </cell>
          <cell r="G555" t="str">
            <v>P-Z1-DB0-063</v>
          </cell>
          <cell r="H555">
            <v>8720574.7599999998</v>
          </cell>
          <cell r="J555" t="str">
            <v>P-Z1-CZ0-015</v>
          </cell>
          <cell r="K555">
            <v>218922.42</v>
          </cell>
          <cell r="M555" t="str">
            <v>P-Z1-AZ0-015</v>
          </cell>
          <cell r="N555">
            <v>953976.48</v>
          </cell>
          <cell r="P555" t="str">
            <v>P-Z1-AAZ-036</v>
          </cell>
          <cell r="Q555">
            <v>2.3717088400000002</v>
          </cell>
          <cell r="S555" t="str">
            <v>P-Z1-CZ0-023</v>
          </cell>
          <cell r="T555">
            <v>1.532209E-2</v>
          </cell>
          <cell r="V555" t="str">
            <v>P-Z1-AZ0-015</v>
          </cell>
          <cell r="W555">
            <v>4711805.1599999983</v>
          </cell>
          <cell r="Y555" t="str">
            <v>P-Z1-F00-130</v>
          </cell>
          <cell r="Z555">
            <v>46955.71</v>
          </cell>
        </row>
        <row r="556">
          <cell r="D556" t="str">
            <v>P-Z1-DB0-093</v>
          </cell>
          <cell r="E556">
            <v>14902352.24</v>
          </cell>
          <cell r="G556" t="str">
            <v>P-Z1-DB0-066</v>
          </cell>
          <cell r="H556">
            <v>562133.45000000007</v>
          </cell>
          <cell r="J556" t="str">
            <v>P-Z1-CZ0-016</v>
          </cell>
          <cell r="K556">
            <v>492387.58999999997</v>
          </cell>
          <cell r="M556" t="str">
            <v>P-Z1-C00-020</v>
          </cell>
          <cell r="N556">
            <v>556168.26</v>
          </cell>
          <cell r="P556" t="str">
            <v>P-Z1-AAZ-037</v>
          </cell>
          <cell r="Q556">
            <v>1.71972905</v>
          </cell>
          <cell r="S556" t="str">
            <v>P-Z1-D00-020</v>
          </cell>
          <cell r="T556">
            <v>1.8061559899999997</v>
          </cell>
          <cell r="V556" t="str">
            <v>P-Z1-AZ0-016</v>
          </cell>
          <cell r="W556">
            <v>1086505.73</v>
          </cell>
          <cell r="Y556" t="str">
            <v>P-Z1-FA0-018</v>
          </cell>
          <cell r="Z556">
            <v>418600.41000000003</v>
          </cell>
        </row>
        <row r="557">
          <cell r="D557" t="str">
            <v>P-Z1-DB0-095</v>
          </cell>
          <cell r="E557">
            <v>12612177.699999999</v>
          </cell>
          <cell r="G557" t="str">
            <v>P-Z1-DB0-070</v>
          </cell>
          <cell r="H557">
            <v>15832600.25</v>
          </cell>
          <cell r="J557" t="str">
            <v>P-Z1-D00-020</v>
          </cell>
          <cell r="K557">
            <v>63793</v>
          </cell>
          <cell r="M557" t="str">
            <v>P-Z1-C00-037</v>
          </cell>
          <cell r="N557">
            <v>282650.97000000003</v>
          </cell>
          <cell r="P557" t="str">
            <v>P-Z1-AAZ-039</v>
          </cell>
          <cell r="Q557">
            <v>0.49569952</v>
          </cell>
          <cell r="S557" t="str">
            <v>P-Z1-D00-037</v>
          </cell>
          <cell r="T557">
            <v>3.9483225800000001</v>
          </cell>
          <cell r="V557" t="str">
            <v>P-Z1-B00-019</v>
          </cell>
          <cell r="W557">
            <v>143019.26999999999</v>
          </cell>
          <cell r="Y557" t="str">
            <v>P-Z1-FA0-022</v>
          </cell>
          <cell r="Z557">
            <v>3194977.69</v>
          </cell>
        </row>
        <row r="558">
          <cell r="D558" t="str">
            <v>P-Z1-DB0-096</v>
          </cell>
          <cell r="E558">
            <v>13095902.129999999</v>
          </cell>
          <cell r="G558" t="str">
            <v>P-Z1-DB0-073</v>
          </cell>
          <cell r="H558">
            <v>7476255.0299999993</v>
          </cell>
          <cell r="J558" t="str">
            <v>P-Z1-D00-032</v>
          </cell>
          <cell r="K558">
            <v>75684605.480000004</v>
          </cell>
          <cell r="M558" t="str">
            <v>P-Z1-C00-059</v>
          </cell>
          <cell r="N558">
            <v>53672.84</v>
          </cell>
          <cell r="P558" t="str">
            <v>P-Z1-AAZ-047</v>
          </cell>
          <cell r="Q558">
            <v>0.6342668199999999</v>
          </cell>
          <cell r="S558" t="str">
            <v>P-Z1-D00-045</v>
          </cell>
          <cell r="T558">
            <v>13.305764399999994</v>
          </cell>
          <cell r="V558" t="str">
            <v>P-Z1-BB0-007</v>
          </cell>
          <cell r="W558">
            <v>10184875.869999999</v>
          </cell>
          <cell r="Y558" t="str">
            <v>P-Z1-FA0-026</v>
          </cell>
          <cell r="Z558">
            <v>591270.51</v>
          </cell>
        </row>
        <row r="559">
          <cell r="D559" t="str">
            <v>P-Z1-DB0-097</v>
          </cell>
          <cell r="E559">
            <v>23482546.690000001</v>
          </cell>
          <cell r="G559" t="str">
            <v>P-Z1-DB0-074</v>
          </cell>
          <cell r="H559">
            <v>16325530.929999998</v>
          </cell>
          <cell r="J559" t="str">
            <v>P-Z1-D00-033</v>
          </cell>
          <cell r="K559">
            <v>9542511.9900000002</v>
          </cell>
          <cell r="M559" t="str">
            <v>P-Z1-C00-063</v>
          </cell>
          <cell r="N559">
            <v>87482.9</v>
          </cell>
          <cell r="P559" t="str">
            <v>P-Z1-AAZ-051</v>
          </cell>
          <cell r="Q559">
            <v>0.22319710999999998</v>
          </cell>
          <cell r="S559" t="str">
            <v>P-Z1-DA0-011</v>
          </cell>
          <cell r="T559">
            <v>5.3729890000000002E-2</v>
          </cell>
          <cell r="V559" t="str">
            <v>P-Z1-C00-020</v>
          </cell>
          <cell r="W559">
            <v>2832009.79</v>
          </cell>
          <cell r="Y559" t="str">
            <v>P-Z1-FA0-034</v>
          </cell>
          <cell r="Z559">
            <v>1183768.23</v>
          </cell>
        </row>
        <row r="560">
          <cell r="D560" t="str">
            <v>P-Z1-DB0-099</v>
          </cell>
          <cell r="E560">
            <v>9413110.0199999958</v>
          </cell>
          <cell r="G560" t="str">
            <v>P-Z1-DB0-075</v>
          </cell>
          <cell r="H560">
            <v>6841424.0000000009</v>
          </cell>
          <cell r="J560" t="str">
            <v>P-Z1-D00-034</v>
          </cell>
          <cell r="K560">
            <v>63806471</v>
          </cell>
          <cell r="M560" t="str">
            <v>P-Z1-C00-064</v>
          </cell>
          <cell r="N560">
            <v>111936.97</v>
          </cell>
          <cell r="P560" t="str">
            <v>P-Z1-AZ0-014</v>
          </cell>
          <cell r="Q560">
            <v>4.60450216</v>
          </cell>
          <cell r="S560" t="str">
            <v>P-Z1-DA0-012</v>
          </cell>
          <cell r="T560">
            <v>1.9995789999999999E-2</v>
          </cell>
          <cell r="V560" t="str">
            <v>P-Z1-C00-063</v>
          </cell>
          <cell r="W560">
            <v>267581.12</v>
          </cell>
          <cell r="Y560" t="str">
            <v>P-Z1-FA0-044</v>
          </cell>
          <cell r="Z560">
            <v>2801378.19</v>
          </cell>
        </row>
        <row r="561">
          <cell r="D561" t="str">
            <v>P-Z1-DB0-102</v>
          </cell>
          <cell r="E561">
            <v>3947737.6500000004</v>
          </cell>
          <cell r="G561" t="str">
            <v>P-Z1-DB0-084</v>
          </cell>
          <cell r="H561">
            <v>4717479.2400000012</v>
          </cell>
          <cell r="J561" t="str">
            <v>P-Z1-D00-035</v>
          </cell>
          <cell r="K561">
            <v>57465630.270000003</v>
          </cell>
          <cell r="M561" t="str">
            <v>P-Z1-C00-067</v>
          </cell>
          <cell r="N561">
            <v>22267.38</v>
          </cell>
          <cell r="P561" t="str">
            <v>P-Z1-AZ0-015</v>
          </cell>
          <cell r="Q561">
            <v>5.035723000000001E-2</v>
          </cell>
          <cell r="S561" t="str">
            <v>P-Z1-DA0-015</v>
          </cell>
          <cell r="T561">
            <v>0.35371419000000004</v>
          </cell>
          <cell r="V561" t="str">
            <v>P-Z1-C00-064</v>
          </cell>
          <cell r="W561">
            <v>622319.28999999992</v>
          </cell>
          <cell r="Y561" t="str">
            <v>P-Z1-FA0-052</v>
          </cell>
          <cell r="Z561">
            <v>6369144.2999999998</v>
          </cell>
        </row>
        <row r="562">
          <cell r="D562" t="str">
            <v>P-Z1-DB0-108</v>
          </cell>
          <cell r="E562">
            <v>40465.78</v>
          </cell>
          <cell r="G562" t="str">
            <v>P-Z1-DB0-088</v>
          </cell>
          <cell r="H562">
            <v>3027276.94</v>
          </cell>
          <cell r="J562" t="str">
            <v>P-Z1-D00-037</v>
          </cell>
          <cell r="K562">
            <v>64160.99</v>
          </cell>
          <cell r="M562" t="str">
            <v>P-Z1-C00-068</v>
          </cell>
          <cell r="N562">
            <v>43947.03</v>
          </cell>
          <cell r="P562" t="str">
            <v>P-Z1-C00-063</v>
          </cell>
          <cell r="Q562">
            <v>0.12023886</v>
          </cell>
          <cell r="S562" t="str">
            <v>P-Z1-DB0-023</v>
          </cell>
          <cell r="T562">
            <v>12.808289929999999</v>
          </cell>
          <cell r="V562" t="str">
            <v>P-Z1-C00-065</v>
          </cell>
          <cell r="W562">
            <v>162278.57999999999</v>
          </cell>
          <cell r="Y562" t="str">
            <v>P-Z1-FA0-073</v>
          </cell>
          <cell r="Z562">
            <v>1321698.5100000002</v>
          </cell>
        </row>
        <row r="563">
          <cell r="D563" t="str">
            <v>P-Z1-DB0-131</v>
          </cell>
          <cell r="E563">
            <v>858894.77000000014</v>
          </cell>
          <cell r="G563" t="str">
            <v>P-Z1-DB0-093</v>
          </cell>
          <cell r="H563">
            <v>6891723.1799999997</v>
          </cell>
          <cell r="J563" t="str">
            <v>P-Z1-DA0-003</v>
          </cell>
          <cell r="K563">
            <v>278323.32999999996</v>
          </cell>
          <cell r="M563" t="str">
            <v>P-Z1-C00-069</v>
          </cell>
          <cell r="N563">
            <v>171779.81</v>
          </cell>
          <cell r="P563" t="str">
            <v>P-Z1-C00-064</v>
          </cell>
          <cell r="Q563">
            <v>0.34834488000000002</v>
          </cell>
          <cell r="S563" t="str">
            <v>P-Z1-DB0-031</v>
          </cell>
          <cell r="T563">
            <v>10.413301309999994</v>
          </cell>
          <cell r="V563" t="str">
            <v>P-Z1-C00-066</v>
          </cell>
          <cell r="W563">
            <v>1198128.0499999998</v>
          </cell>
          <cell r="Y563" t="str">
            <v>P-Z1-FA0-075</v>
          </cell>
          <cell r="Z563">
            <v>521936.16999999993</v>
          </cell>
        </row>
        <row r="564">
          <cell r="D564" t="str">
            <v>P-Z1-DB0-137</v>
          </cell>
          <cell r="E564">
            <v>139654.70000000001</v>
          </cell>
          <cell r="G564" t="str">
            <v>P-Z1-DB0-095</v>
          </cell>
          <cell r="H564">
            <v>6699386.8000000007</v>
          </cell>
          <cell r="J564" t="str">
            <v>P-Z1-DA0-010</v>
          </cell>
          <cell r="K564">
            <v>649530.73</v>
          </cell>
          <cell r="M564" t="str">
            <v>P-Z1-C00-070</v>
          </cell>
          <cell r="N564">
            <v>88535.8</v>
          </cell>
          <cell r="P564" t="str">
            <v>P-Z1-C00-066</v>
          </cell>
          <cell r="Q564">
            <v>0.49048085999999996</v>
          </cell>
          <cell r="S564" t="str">
            <v>P-Z1-DB0-039</v>
          </cell>
          <cell r="T564">
            <v>10.665417960000003</v>
          </cell>
          <cell r="V564" t="str">
            <v>P-Z1-C00-067</v>
          </cell>
          <cell r="W564">
            <v>107098.17</v>
          </cell>
          <cell r="Y564" t="str">
            <v>P-Z1-FA0-078</v>
          </cell>
          <cell r="Z564">
            <v>533588.9</v>
          </cell>
        </row>
        <row r="565">
          <cell r="D565" t="str">
            <v>P-Z1-DB0-144</v>
          </cell>
          <cell r="E565">
            <v>6590949.4399999995</v>
          </cell>
          <cell r="G565" t="str">
            <v>P-Z1-DB0-096</v>
          </cell>
          <cell r="H565">
            <v>12952699.07</v>
          </cell>
          <cell r="J565" t="str">
            <v>P-Z1-DA0-012</v>
          </cell>
          <cell r="K565">
            <v>151774.31</v>
          </cell>
          <cell r="M565" t="str">
            <v>P-Z1-C00-071</v>
          </cell>
          <cell r="N565">
            <v>136756.72</v>
          </cell>
          <cell r="P565" t="str">
            <v>P-Z1-C00-067</v>
          </cell>
          <cell r="Q565">
            <v>0.21035228</v>
          </cell>
          <cell r="S565" t="str">
            <v>P-Z1-DB0-046</v>
          </cell>
          <cell r="T565">
            <v>1.9338648199999999</v>
          </cell>
          <cell r="V565" t="str">
            <v>P-Z1-C00-068</v>
          </cell>
          <cell r="W565">
            <v>156174.49</v>
          </cell>
          <cell r="Y565" t="str">
            <v>P-Z1-FA0-084</v>
          </cell>
          <cell r="Z565">
            <v>215886.74</v>
          </cell>
        </row>
        <row r="566">
          <cell r="D566" t="str">
            <v>P-Z1-DB0-161</v>
          </cell>
          <cell r="E566">
            <v>1737627.54</v>
          </cell>
          <cell r="G566" t="str">
            <v>P-Z1-DB0-097</v>
          </cell>
          <cell r="H566">
            <v>23627235.82</v>
          </cell>
          <cell r="J566" t="str">
            <v>P-Z1-DB0-023</v>
          </cell>
          <cell r="K566">
            <v>14144303.049999999</v>
          </cell>
          <cell r="M566" t="str">
            <v>P-Z1-CZ0-013</v>
          </cell>
          <cell r="N566">
            <v>2302333.7000000002</v>
          </cell>
          <cell r="P566" t="str">
            <v>P-Z1-C00-068</v>
          </cell>
          <cell r="Q566">
            <v>0.29036543000000004</v>
          </cell>
          <cell r="S566" t="str">
            <v>P-Z1-DB0-066</v>
          </cell>
          <cell r="T566">
            <v>1.0538353599999999</v>
          </cell>
          <cell r="V566" t="str">
            <v>P-Z1-C00-069</v>
          </cell>
          <cell r="W566">
            <v>832967.92</v>
          </cell>
          <cell r="Y566" t="str">
            <v>P-Z1-FA0-085</v>
          </cell>
          <cell r="Z566">
            <v>215244.96</v>
          </cell>
        </row>
        <row r="567">
          <cell r="D567" t="str">
            <v>P-Z1-DC0-014</v>
          </cell>
          <cell r="E567">
            <v>112060.98</v>
          </cell>
          <cell r="G567" t="str">
            <v>P-Z1-DB0-099</v>
          </cell>
          <cell r="H567">
            <v>9982946.2299999986</v>
          </cell>
          <cell r="J567" t="str">
            <v>P-Z1-DB0-027</v>
          </cell>
          <cell r="K567">
            <v>4204132.25</v>
          </cell>
          <cell r="M567" t="str">
            <v>P-Z1-CZ0-014</v>
          </cell>
          <cell r="N567">
            <v>2321070.4499999997</v>
          </cell>
          <cell r="P567" t="str">
            <v>P-Z1-C00-069</v>
          </cell>
          <cell r="Q567">
            <v>0.15044603000000001</v>
          </cell>
          <cell r="S567" t="str">
            <v>P-Z1-DB0-070</v>
          </cell>
          <cell r="T567">
            <v>4.0464186</v>
          </cell>
          <cell r="V567" t="str">
            <v>P-Z1-C00-070</v>
          </cell>
          <cell r="W567">
            <v>799261.96000000008</v>
          </cell>
          <cell r="Y567" t="str">
            <v>P-Z1-FA0-086</v>
          </cell>
          <cell r="Z567">
            <v>2081254.4199999997</v>
          </cell>
        </row>
        <row r="568">
          <cell r="D568" t="str">
            <v>P-Z1-DC0-017</v>
          </cell>
          <cell r="E568">
            <v>82511.31</v>
          </cell>
          <cell r="G568" t="str">
            <v>P-Z1-DB0-102</v>
          </cell>
          <cell r="H568">
            <v>2220592.2899999996</v>
          </cell>
          <cell r="J568" t="str">
            <v>P-Z1-DB0-031</v>
          </cell>
          <cell r="K568">
            <v>4597266.99</v>
          </cell>
          <cell r="M568" t="str">
            <v>P-Z1-CZ0-015</v>
          </cell>
          <cell r="N568">
            <v>484707.32000000007</v>
          </cell>
          <cell r="P568" t="str">
            <v>P-Z1-C00-070</v>
          </cell>
          <cell r="Q568">
            <v>0.28746513000000001</v>
          </cell>
          <cell r="S568" t="str">
            <v>P-Z1-DB0-073</v>
          </cell>
          <cell r="T568">
            <v>0.97641745999999996</v>
          </cell>
          <cell r="V568" t="str">
            <v>P-Z1-C00-071</v>
          </cell>
          <cell r="W568">
            <v>692706.99</v>
          </cell>
          <cell r="Y568" t="str">
            <v>P-Z1-FA0-098</v>
          </cell>
          <cell r="Z568">
            <v>1735320.09</v>
          </cell>
        </row>
        <row r="569">
          <cell r="D569" t="str">
            <v>P-Z1-DD0-006</v>
          </cell>
          <cell r="E569">
            <v>870398.94</v>
          </cell>
          <cell r="G569" t="str">
            <v>P-Z1-DB0-103</v>
          </cell>
          <cell r="H569">
            <v>9884561.2800000031</v>
          </cell>
          <cell r="J569" t="str">
            <v>P-Z1-DB0-032</v>
          </cell>
          <cell r="K569">
            <v>315483.99</v>
          </cell>
          <cell r="M569" t="str">
            <v>P-Z1-CZ0-016</v>
          </cell>
          <cell r="N569">
            <v>1486027.6500000004</v>
          </cell>
          <cell r="P569" t="str">
            <v>P-Z1-C00-071</v>
          </cell>
          <cell r="Q569">
            <v>0.16407251</v>
          </cell>
          <cell r="S569" t="str">
            <v>P-Z1-DB0-083</v>
          </cell>
          <cell r="T569">
            <v>3.0715924500000007</v>
          </cell>
          <cell r="V569" t="str">
            <v>P-Z1-C00-073</v>
          </cell>
          <cell r="W569">
            <v>913782.99</v>
          </cell>
          <cell r="Y569" t="str">
            <v>P-Z1-FA0-101</v>
          </cell>
          <cell r="Z569">
            <v>3936270.7</v>
          </cell>
        </row>
        <row r="570">
          <cell r="D570" t="str">
            <v>P-Z1-DD0-013</v>
          </cell>
          <cell r="E570">
            <v>343467.42</v>
          </cell>
          <cell r="G570" t="str">
            <v>P-Z1-DB0-105</v>
          </cell>
          <cell r="H570">
            <v>44245.5</v>
          </cell>
          <cell r="J570" t="str">
            <v>P-Z1-DB0-039</v>
          </cell>
          <cell r="K570">
            <v>9196519.6899999995</v>
          </cell>
          <cell r="M570" t="str">
            <v>P-Z1-D00-020</v>
          </cell>
          <cell r="N570">
            <v>960988.35000000009</v>
          </cell>
          <cell r="P570" t="str">
            <v>P-Z1-C00-076</v>
          </cell>
          <cell r="Q570">
            <v>0.15154494999999996</v>
          </cell>
          <cell r="S570" t="str">
            <v>P-Z1-DB0-084</v>
          </cell>
          <cell r="T570">
            <v>6.5211563199999993</v>
          </cell>
          <cell r="V570" t="str">
            <v>P-Z1-C00-076</v>
          </cell>
          <cell r="W570">
            <v>7514.05</v>
          </cell>
          <cell r="Y570" t="str">
            <v>P-Z1-FA0-105</v>
          </cell>
          <cell r="Z570">
            <v>9732.36</v>
          </cell>
        </row>
        <row r="571">
          <cell r="D571" t="str">
            <v>P-Z1-DD0-014</v>
          </cell>
          <cell r="E571">
            <v>316033.57999999996</v>
          </cell>
          <cell r="G571" t="str">
            <v>P-Z1-DB0-108</v>
          </cell>
          <cell r="H571">
            <v>790599.11</v>
          </cell>
          <cell r="J571" t="str">
            <v>P-Z1-DB0-046</v>
          </cell>
          <cell r="K571">
            <v>12063166.229999999</v>
          </cell>
          <cell r="M571" t="str">
            <v>P-Z1-D00-037</v>
          </cell>
          <cell r="N571">
            <v>65945.100000000006</v>
          </cell>
          <cell r="P571" t="str">
            <v>P-Z1-CZ0-013</v>
          </cell>
          <cell r="Q571">
            <v>1.9309667400000001</v>
          </cell>
          <cell r="S571" t="str">
            <v>P-Z1-DB0-088</v>
          </cell>
          <cell r="T571">
            <v>8.0949270799999997</v>
          </cell>
          <cell r="V571" t="str">
            <v>P-Z1-C00-079</v>
          </cell>
          <cell r="W571">
            <v>76525.570000000007</v>
          </cell>
          <cell r="Y571" t="str">
            <v>P-Z1-FA0-119</v>
          </cell>
          <cell r="Z571">
            <v>8139303.9400000023</v>
          </cell>
        </row>
        <row r="572">
          <cell r="D572" t="str">
            <v>P-Z1-DD0-015</v>
          </cell>
          <cell r="E572">
            <v>73440.25</v>
          </cell>
          <cell r="G572" t="str">
            <v>P-Z1-DB0-131</v>
          </cell>
          <cell r="H572">
            <v>1342953.67</v>
          </cell>
          <cell r="J572" t="str">
            <v>P-Z1-DB0-047</v>
          </cell>
          <cell r="K572">
            <v>3759220.76</v>
          </cell>
          <cell r="M572" t="str">
            <v>P-Z1-D00-045</v>
          </cell>
          <cell r="N572">
            <v>111227.91</v>
          </cell>
          <cell r="P572" t="str">
            <v>P-Z1-CZ0-014</v>
          </cell>
          <cell r="Q572">
            <v>1.8188102499999999</v>
          </cell>
          <cell r="S572" t="str">
            <v>P-Z1-DB0-093</v>
          </cell>
          <cell r="T572">
            <v>2.1674748199999998</v>
          </cell>
          <cell r="V572" t="str">
            <v>P-Z1-C00-081</v>
          </cell>
          <cell r="W572">
            <v>203399.77</v>
          </cell>
          <cell r="Y572" t="str">
            <v>P-Z1-FA0-139</v>
          </cell>
          <cell r="Z572">
            <v>98147.51</v>
          </cell>
        </row>
        <row r="573">
          <cell r="D573" t="str">
            <v>P-Z1-DZ0-003</v>
          </cell>
          <cell r="E573">
            <v>1406079.43</v>
          </cell>
          <cell r="G573" t="str">
            <v>P-Z1-DB0-136</v>
          </cell>
          <cell r="H573">
            <v>96117.71</v>
          </cell>
          <cell r="J573" t="str">
            <v>P-Z1-DB0-048</v>
          </cell>
          <cell r="K573">
            <v>4313574.1399999997</v>
          </cell>
          <cell r="M573" t="str">
            <v>P-Z1-DA0-003</v>
          </cell>
          <cell r="N573">
            <v>410732.34</v>
          </cell>
          <cell r="P573" t="str">
            <v>P-Z1-CZ0-015</v>
          </cell>
          <cell r="Q573">
            <v>0.53733687999999991</v>
          </cell>
          <cell r="S573" t="str">
            <v>P-Z1-DB0-096</v>
          </cell>
          <cell r="T573">
            <v>2.0028271899999996</v>
          </cell>
          <cell r="V573" t="str">
            <v>P-Z1-C00-082</v>
          </cell>
          <cell r="W573">
            <v>58909.62</v>
          </cell>
          <cell r="Y573" t="str">
            <v>P-Z1-FA0-146</v>
          </cell>
          <cell r="Z573">
            <v>5477037.3500000006</v>
          </cell>
        </row>
        <row r="574">
          <cell r="D574" t="str">
            <v>P-Z1-EA0-004</v>
          </cell>
          <cell r="E574">
            <v>18986041.529999994</v>
          </cell>
          <cell r="G574" t="str">
            <v>P-Z1-DB0-137</v>
          </cell>
          <cell r="H574">
            <v>19405.050000000003</v>
          </cell>
          <cell r="J574" t="str">
            <v>P-Z1-DB0-063</v>
          </cell>
          <cell r="K574">
            <v>115308.52</v>
          </cell>
          <cell r="M574" t="str">
            <v>P-Z1-DA0-012</v>
          </cell>
          <cell r="N574">
            <v>383132.88</v>
          </cell>
          <cell r="P574" t="str">
            <v>P-Z1-CZ0-016</v>
          </cell>
          <cell r="Q574">
            <v>0.70504007000000013</v>
          </cell>
          <cell r="S574" t="str">
            <v>P-Z1-DB0-097</v>
          </cell>
          <cell r="T574">
            <v>4.5680009200000002</v>
          </cell>
          <cell r="V574" t="str">
            <v>P-Z1-C00-083</v>
          </cell>
          <cell r="W574">
            <v>7146000</v>
          </cell>
          <cell r="Y574" t="str">
            <v>P-Z1-FA0-148</v>
          </cell>
          <cell r="Z574">
            <v>1833917.7699999998</v>
          </cell>
        </row>
        <row r="575">
          <cell r="D575" t="str">
            <v>P-Z1-EAZ-026</v>
          </cell>
          <cell r="E575">
            <v>269117.38</v>
          </cell>
          <cell r="G575" t="str">
            <v>P-Z1-DB0-144</v>
          </cell>
          <cell r="H575">
            <v>7488675.4700000016</v>
          </cell>
          <cell r="J575" t="str">
            <v>P-Z1-DB0-070</v>
          </cell>
          <cell r="K575">
            <v>16632599.069999998</v>
          </cell>
          <cell r="M575" t="str">
            <v>P-Z1-DB0-023</v>
          </cell>
          <cell r="N575">
            <v>17865911.150000002</v>
          </cell>
          <cell r="P575" t="str">
            <v>P-Z1-D00-020</v>
          </cell>
          <cell r="Q575">
            <v>1.2272347199999998</v>
          </cell>
          <cell r="S575" t="str">
            <v>P-Z1-DB0-099</v>
          </cell>
          <cell r="T575">
            <v>3.6546515299999998</v>
          </cell>
          <cell r="V575" t="str">
            <v>P-Z1-CZ0-013</v>
          </cell>
          <cell r="W575">
            <v>1537844.9099999997</v>
          </cell>
          <cell r="Y575" t="str">
            <v>P-Z1-FA0-149</v>
          </cell>
          <cell r="Z575">
            <v>594896.56999999995</v>
          </cell>
        </row>
        <row r="576">
          <cell r="D576" t="str">
            <v>P-Z1-EAZ-030</v>
          </cell>
          <cell r="E576">
            <v>276405.66000000003</v>
          </cell>
          <cell r="G576" t="str">
            <v>P-Z1-DB0-152</v>
          </cell>
          <cell r="H576">
            <v>8366657.3700000001</v>
          </cell>
          <cell r="J576" t="str">
            <v>P-Z1-DB0-073</v>
          </cell>
          <cell r="K576">
            <v>3357871.8200000012</v>
          </cell>
          <cell r="M576" t="str">
            <v>P-Z1-DB0-031</v>
          </cell>
          <cell r="N576">
            <v>13342222.909999993</v>
          </cell>
          <cell r="P576" t="str">
            <v>P-Z1-D00-037</v>
          </cell>
          <cell r="Q576">
            <v>0.48228671000000001</v>
          </cell>
          <cell r="S576" t="str">
            <v>P-Z1-DB0-102</v>
          </cell>
          <cell r="T576">
            <v>3.4167123299999997</v>
          </cell>
          <cell r="V576" t="str">
            <v>P-Z1-CZ0-014</v>
          </cell>
          <cell r="W576">
            <v>981531.01000000024</v>
          </cell>
          <cell r="Y576" t="str">
            <v>P-Z1-FA0-152</v>
          </cell>
          <cell r="Z576">
            <v>58308.33</v>
          </cell>
        </row>
        <row r="577">
          <cell r="D577" t="str">
            <v>P-Z1-EAZ-031</v>
          </cell>
          <cell r="E577">
            <v>663096.59</v>
          </cell>
          <cell r="G577" t="str">
            <v>P-Z1-DB0-153</v>
          </cell>
          <cell r="H577">
            <v>395084.79999999999</v>
          </cell>
          <cell r="J577" t="str">
            <v>P-Z1-DB0-074</v>
          </cell>
          <cell r="K577">
            <v>16365394.880000001</v>
          </cell>
          <cell r="M577" t="str">
            <v>P-Z1-DB0-039</v>
          </cell>
          <cell r="N577">
            <v>8329015.4900000002</v>
          </cell>
          <cell r="P577" t="str">
            <v>P-Z1-D00-045</v>
          </cell>
          <cell r="Q577">
            <v>0.13722297999999999</v>
          </cell>
          <cell r="S577" t="str">
            <v>P-Z1-DB0-103</v>
          </cell>
          <cell r="T577">
            <v>8.8281876799999992</v>
          </cell>
          <cell r="V577" t="str">
            <v>P-Z1-CZ0-015</v>
          </cell>
          <cell r="W577">
            <v>60257.440000000002</v>
          </cell>
          <cell r="Y577" t="str">
            <v>P-Z1-FA0-162</v>
          </cell>
          <cell r="Z577">
            <v>2851010.67</v>
          </cell>
        </row>
        <row r="578">
          <cell r="D578" t="str">
            <v>P-Z1-EAZ-033</v>
          </cell>
          <cell r="E578">
            <v>188467.16</v>
          </cell>
          <cell r="G578" t="str">
            <v>P-Z1-DB0-161</v>
          </cell>
          <cell r="H578">
            <v>10695913.029999999</v>
          </cell>
          <cell r="J578" t="str">
            <v>P-Z1-DB0-075</v>
          </cell>
          <cell r="K578">
            <v>4750967.96</v>
          </cell>
          <cell r="M578" t="str">
            <v>P-Z1-DB0-046</v>
          </cell>
          <cell r="N578">
            <v>17669979.18</v>
          </cell>
          <cell r="P578" t="str">
            <v>P-Z1-DA0-012</v>
          </cell>
          <cell r="Q578">
            <v>0.28559326000000002</v>
          </cell>
          <cell r="S578" t="str">
            <v>P-Z1-DB0-105</v>
          </cell>
          <cell r="T578">
            <v>5.5114972399999989</v>
          </cell>
          <cell r="V578" t="str">
            <v>P-Z1-CZ0-016</v>
          </cell>
          <cell r="W578">
            <v>274565.06000000006</v>
          </cell>
          <cell r="Y578" t="str">
            <v>P-Z1-FA0-164</v>
          </cell>
          <cell r="Z578">
            <v>3704780.7199999997</v>
          </cell>
        </row>
        <row r="579">
          <cell r="D579" t="str">
            <v>P-Z1-EAZ-038</v>
          </cell>
          <cell r="E579">
            <v>699428.45</v>
          </cell>
          <cell r="G579" t="str">
            <v>P-Z1-DB0-162</v>
          </cell>
          <cell r="H579">
            <v>110961.09</v>
          </cell>
          <cell r="J579" t="str">
            <v>P-Z1-DB0-083</v>
          </cell>
          <cell r="K579">
            <v>5119676.4600000009</v>
          </cell>
          <cell r="M579" t="str">
            <v>P-Z1-DB0-047</v>
          </cell>
          <cell r="N579">
            <v>460204.75</v>
          </cell>
          <cell r="P579" t="str">
            <v>P-Z1-DB0-023</v>
          </cell>
          <cell r="Q579">
            <v>7.1841300199999978</v>
          </cell>
          <cell r="S579" t="str">
            <v>P-Z1-DB0-107</v>
          </cell>
          <cell r="T579">
            <v>6.8091682600000007</v>
          </cell>
          <cell r="V579" t="str">
            <v>P-Z1-D00-020</v>
          </cell>
          <cell r="W579">
            <v>1092014.73</v>
          </cell>
          <cell r="Y579" t="str">
            <v>P-Z1-FA0-172</v>
          </cell>
          <cell r="Z579">
            <v>98670.79</v>
          </cell>
        </row>
        <row r="580">
          <cell r="D580" t="str">
            <v>P-Z1-EAZ-041</v>
          </cell>
          <cell r="E580">
            <v>198306.06</v>
          </cell>
          <cell r="G580" t="str">
            <v>P-Z1-DB0-163</v>
          </cell>
          <cell r="H580">
            <v>4729474.6599999992</v>
          </cell>
          <cell r="J580" t="str">
            <v>P-Z1-DB0-084</v>
          </cell>
          <cell r="K580">
            <v>10119369.269999998</v>
          </cell>
          <cell r="M580" t="str">
            <v>P-Z1-DB0-066</v>
          </cell>
          <cell r="N580">
            <v>2977221.31</v>
          </cell>
          <cell r="P580" t="str">
            <v>P-Z1-DB0-031</v>
          </cell>
          <cell r="Q580">
            <v>9.8982735799999997</v>
          </cell>
          <cell r="S580" t="str">
            <v>P-Z1-DB0-129</v>
          </cell>
          <cell r="T580">
            <v>0.12747657000000001</v>
          </cell>
          <cell r="V580" t="str">
            <v>P-Z1-D00-037</v>
          </cell>
          <cell r="W580">
            <v>703196.00000000012</v>
          </cell>
          <cell r="Y580" t="str">
            <v>P-Z1-FA0-177</v>
          </cell>
          <cell r="Z580">
            <v>760046.84000000008</v>
          </cell>
        </row>
        <row r="581">
          <cell r="D581" t="str">
            <v>P-Z1-EAZ-045</v>
          </cell>
          <cell r="E581">
            <v>113855.58</v>
          </cell>
          <cell r="G581" t="str">
            <v>P-Z1-DB0-165</v>
          </cell>
          <cell r="H581">
            <v>46069.69</v>
          </cell>
          <cell r="J581" t="str">
            <v>P-Z1-DB0-088</v>
          </cell>
          <cell r="K581">
            <v>1740564.3699999999</v>
          </cell>
          <cell r="M581" t="str">
            <v>P-Z1-DB0-070</v>
          </cell>
          <cell r="N581">
            <v>12862707.1</v>
          </cell>
          <cell r="P581" t="str">
            <v>P-Z1-DB0-039</v>
          </cell>
          <cell r="Q581">
            <v>17.340028870000001</v>
          </cell>
          <cell r="S581" t="str">
            <v>P-Z1-DB0-136</v>
          </cell>
          <cell r="T581">
            <v>6.2032948500000042</v>
          </cell>
          <cell r="V581" t="str">
            <v>P-Z1-D00-045</v>
          </cell>
          <cell r="W581">
            <v>20589122.589999981</v>
          </cell>
          <cell r="Y581" t="str">
            <v>P-Z1-FA0-180</v>
          </cell>
          <cell r="Z581">
            <v>47264.24</v>
          </cell>
        </row>
        <row r="582">
          <cell r="D582" t="str">
            <v>P-Z1-F00-034</v>
          </cell>
          <cell r="E582">
            <v>1877090.5199999998</v>
          </cell>
          <cell r="G582" t="str">
            <v>P-Z1-DB0-167</v>
          </cell>
          <cell r="H582">
            <v>20248665.120000001</v>
          </cell>
          <cell r="J582" t="str">
            <v>P-Z1-DB0-093</v>
          </cell>
          <cell r="K582">
            <v>3282047.3899999997</v>
          </cell>
          <cell r="M582" t="str">
            <v>P-Z1-DB0-073</v>
          </cell>
          <cell r="N582">
            <v>1726229.01</v>
          </cell>
          <cell r="P582" t="str">
            <v>P-Z1-DB0-046</v>
          </cell>
          <cell r="Q582">
            <v>2.4213683900000005</v>
          </cell>
          <cell r="S582" t="str">
            <v>P-Z1-DB0-137</v>
          </cell>
          <cell r="T582">
            <v>2.9753439999999999E-2</v>
          </cell>
          <cell r="V582" t="str">
            <v>P-Z1-DA0-015</v>
          </cell>
          <cell r="W582">
            <v>296748.59000000003</v>
          </cell>
          <cell r="Y582" t="str">
            <v>P-Z1-FA0-186</v>
          </cell>
          <cell r="Z582">
            <v>21135.79</v>
          </cell>
        </row>
        <row r="583">
          <cell r="D583" t="str">
            <v>P-Z1-F00-043</v>
          </cell>
          <cell r="E583">
            <v>223878.25</v>
          </cell>
          <cell r="G583" t="str">
            <v>P-Z1-DB0-168</v>
          </cell>
          <cell r="H583">
            <v>14117087.600000001</v>
          </cell>
          <cell r="J583" t="str">
            <v>P-Z1-DB0-095</v>
          </cell>
          <cell r="K583">
            <v>695822.9</v>
          </cell>
          <cell r="M583" t="str">
            <v>P-Z1-DB0-074</v>
          </cell>
          <cell r="N583">
            <v>6869165.8299999982</v>
          </cell>
          <cell r="P583" t="str">
            <v>P-Z1-DB0-066</v>
          </cell>
          <cell r="Q583">
            <v>0.24113316000000001</v>
          </cell>
          <cell r="S583" t="str">
            <v>P-Z1-DB0-152</v>
          </cell>
          <cell r="T583">
            <v>14.039736149999998</v>
          </cell>
          <cell r="V583" t="str">
            <v>P-Z1-DA0-019</v>
          </cell>
          <cell r="W583">
            <v>151752.16</v>
          </cell>
          <cell r="Y583" t="str">
            <v>P-Z1-FA0-189</v>
          </cell>
          <cell r="Z583">
            <v>310927.3</v>
          </cell>
        </row>
        <row r="584">
          <cell r="D584" t="str">
            <v>P-Z1-F00-045</v>
          </cell>
          <cell r="E584">
            <v>111974</v>
          </cell>
          <cell r="G584" t="str">
            <v>P-Z1-DB0-170</v>
          </cell>
          <cell r="H584">
            <v>12556595.670000002</v>
          </cell>
          <cell r="J584" t="str">
            <v>P-Z1-DB0-096</v>
          </cell>
          <cell r="K584">
            <v>9827921.5899999999</v>
          </cell>
          <cell r="M584" t="str">
            <v>P-Z1-DB0-075</v>
          </cell>
          <cell r="N584">
            <v>3560740.6199999992</v>
          </cell>
          <cell r="P584" t="str">
            <v>P-Z1-DB0-070</v>
          </cell>
          <cell r="Q584">
            <v>4.5177864999999997</v>
          </cell>
          <cell r="S584" t="str">
            <v>P-Z1-DB0-160</v>
          </cell>
          <cell r="T584">
            <v>11.307371509999999</v>
          </cell>
          <cell r="V584" t="str">
            <v>P-Z1-DB0-023</v>
          </cell>
          <cell r="W584">
            <v>14464010.519999998</v>
          </cell>
          <cell r="Y584" t="str">
            <v>P-Z1-FAD-007</v>
          </cell>
          <cell r="Z584">
            <v>1346337.9900000002</v>
          </cell>
        </row>
        <row r="585">
          <cell r="D585" t="str">
            <v>P-Z1-F00-053</v>
          </cell>
          <cell r="E585">
            <v>241306.42</v>
          </cell>
          <cell r="G585" t="str">
            <v>P-Z1-DC0-013</v>
          </cell>
          <cell r="H585">
            <v>162646.67000000001</v>
          </cell>
          <cell r="J585" t="str">
            <v>P-Z1-DB0-097</v>
          </cell>
          <cell r="K585">
            <v>18788000.199999996</v>
          </cell>
          <cell r="M585" t="str">
            <v>P-Z1-DB0-083</v>
          </cell>
          <cell r="N585">
            <v>7814055.54</v>
          </cell>
          <cell r="P585" t="str">
            <v>P-Z1-DB0-073</v>
          </cell>
          <cell r="Q585">
            <v>1.3570552299999998</v>
          </cell>
          <cell r="S585" t="str">
            <v>P-Z1-DB0-161</v>
          </cell>
          <cell r="T585">
            <v>3.7724049100000001</v>
          </cell>
          <cell r="V585" t="str">
            <v>P-Z1-DB0-031</v>
          </cell>
          <cell r="W585">
            <v>4493921.29</v>
          </cell>
          <cell r="Y585" t="str">
            <v>P-Z1-FAD-008</v>
          </cell>
          <cell r="Z585">
            <v>1287864.28</v>
          </cell>
        </row>
        <row r="586">
          <cell r="D586" t="str">
            <v>P-Z1-F00-056</v>
          </cell>
          <cell r="E586">
            <v>1316508.7700000003</v>
          </cell>
          <cell r="G586" t="str">
            <v>P-Z1-DC0-014</v>
          </cell>
          <cell r="H586">
            <v>270932.66000000003</v>
          </cell>
          <cell r="J586" t="str">
            <v>P-Z1-DB0-099</v>
          </cell>
          <cell r="K586">
            <v>2766537.6700000004</v>
          </cell>
          <cell r="M586" t="str">
            <v>P-Z1-DB0-084</v>
          </cell>
          <cell r="N586">
            <v>13902734.780000001</v>
          </cell>
          <cell r="P586" t="str">
            <v>P-Z1-DB0-074</v>
          </cell>
          <cell r="Q586">
            <v>9.3185906700000007</v>
          </cell>
          <cell r="S586" t="str">
            <v>P-Z1-DB0-163</v>
          </cell>
          <cell r="T586">
            <v>4.0907842899999993</v>
          </cell>
          <cell r="V586" t="str">
            <v>P-Z1-DB0-039</v>
          </cell>
          <cell r="W586">
            <v>2542971.6900000009</v>
          </cell>
          <cell r="Y586" t="str">
            <v>P-Z1-FAD-009</v>
          </cell>
          <cell r="Z586">
            <v>1612393.27</v>
          </cell>
        </row>
        <row r="587">
          <cell r="D587" t="str">
            <v>P-Z1-F00-057</v>
          </cell>
          <cell r="E587">
            <v>34778.11</v>
          </cell>
          <cell r="G587" t="str">
            <v>P-Z1-DD0-013</v>
          </cell>
          <cell r="H587">
            <v>91593.15</v>
          </cell>
          <cell r="J587" t="str">
            <v>P-Z1-DB0-102</v>
          </cell>
          <cell r="K587">
            <v>9982905.8600000031</v>
          </cell>
          <cell r="M587" t="str">
            <v>P-Z1-DB0-088</v>
          </cell>
          <cell r="N587">
            <v>3495461.160000002</v>
          </cell>
          <cell r="P587" t="str">
            <v>P-Z1-DB0-075</v>
          </cell>
          <cell r="Q587">
            <v>0.66372517999999991</v>
          </cell>
          <cell r="S587" t="str">
            <v>P-Z1-DB0-164</v>
          </cell>
          <cell r="T587">
            <v>5.0662357300000007</v>
          </cell>
          <cell r="V587" t="str">
            <v>P-Z1-DB0-046</v>
          </cell>
          <cell r="W587">
            <v>7014468.5</v>
          </cell>
          <cell r="Y587" t="str">
            <v>P-Z1-G00-018</v>
          </cell>
          <cell r="Z587">
            <v>60702.39</v>
          </cell>
        </row>
        <row r="588">
          <cell r="D588" t="str">
            <v>P-Z1-F00-058</v>
          </cell>
          <cell r="E588">
            <v>105943.29000000001</v>
          </cell>
          <cell r="G588" t="str">
            <v>P-Z1-DD0-014</v>
          </cell>
          <cell r="H588">
            <v>161280.4</v>
          </cell>
          <cell r="J588" t="str">
            <v>P-Z1-DB0-103</v>
          </cell>
          <cell r="K588">
            <v>7173366.1999999993</v>
          </cell>
          <cell r="M588" t="str">
            <v>P-Z1-DB0-093</v>
          </cell>
          <cell r="N588">
            <v>4976046.84</v>
          </cell>
          <cell r="P588" t="str">
            <v>P-Z1-DB0-083</v>
          </cell>
          <cell r="Q588">
            <v>12.366135659999998</v>
          </cell>
          <cell r="S588" t="str">
            <v>P-Z1-DB0-167</v>
          </cell>
          <cell r="T588">
            <v>2.3015450400000002</v>
          </cell>
          <cell r="V588" t="str">
            <v>P-Z1-DB0-073</v>
          </cell>
          <cell r="W588">
            <v>32815.269999999997</v>
          </cell>
          <cell r="Y588" t="str">
            <v>P-Z1-GB0-021</v>
          </cell>
          <cell r="Z588">
            <v>40122.39</v>
          </cell>
        </row>
        <row r="589">
          <cell r="D589" t="str">
            <v>P-Z1-F00-059</v>
          </cell>
          <cell r="E589">
            <v>27767.449999999997</v>
          </cell>
          <cell r="G589" t="str">
            <v>P-Z1-DZ0-003</v>
          </cell>
          <cell r="H589">
            <v>1062256.92</v>
          </cell>
          <cell r="J589" t="str">
            <v>P-Z1-DB0-105</v>
          </cell>
          <cell r="K589">
            <v>103791.86</v>
          </cell>
          <cell r="M589" t="str">
            <v>P-Z1-DB0-095</v>
          </cell>
          <cell r="N589">
            <v>508543.26</v>
          </cell>
          <cell r="P589" t="str">
            <v>P-Z1-DB0-084</v>
          </cell>
          <cell r="Q589">
            <v>2.2161483100000003</v>
          </cell>
          <cell r="S589" t="str">
            <v>P-Z1-DB0-168</v>
          </cell>
          <cell r="T589">
            <v>26.838531610000004</v>
          </cell>
          <cell r="V589" t="str">
            <v>P-Z1-DB0-083</v>
          </cell>
          <cell r="W589">
            <v>1873201.5499999989</v>
          </cell>
          <cell r="Y589" t="str">
            <v>P-Z1-GB0-024</v>
          </cell>
          <cell r="Z589">
            <v>866805.7300000001</v>
          </cell>
        </row>
        <row r="590">
          <cell r="D590" t="str">
            <v>P-Z1-FA0-022</v>
          </cell>
          <cell r="E590">
            <v>8554109.7800000012</v>
          </cell>
          <cell r="G590" t="str">
            <v>P-Z1-EA0-004</v>
          </cell>
          <cell r="H590">
            <v>12552659.09</v>
          </cell>
          <cell r="J590" t="str">
            <v>P-Z1-DB0-107</v>
          </cell>
          <cell r="K590">
            <v>7201452.1200000001</v>
          </cell>
          <cell r="M590" t="str">
            <v>P-Z1-DB0-096</v>
          </cell>
          <cell r="N590">
            <v>346329.26</v>
          </cell>
          <cell r="P590" t="str">
            <v>P-Z1-DB0-088</v>
          </cell>
          <cell r="Q590">
            <v>7.0232398999999992</v>
          </cell>
          <cell r="S590" t="str">
            <v>P-Z1-DB0-170</v>
          </cell>
          <cell r="T590">
            <v>4.9265694000000009</v>
          </cell>
          <cell r="V590" t="str">
            <v>P-Z1-DB0-084</v>
          </cell>
          <cell r="W590">
            <v>338345.88</v>
          </cell>
          <cell r="Y590" t="str">
            <v>P-Z1-GB0-030</v>
          </cell>
          <cell r="Z590">
            <v>1634467.51</v>
          </cell>
        </row>
        <row r="591">
          <cell r="D591" t="str">
            <v>P-Z1-FA0-026</v>
          </cell>
          <cell r="E591">
            <v>2268114.62</v>
          </cell>
          <cell r="G591" t="str">
            <v>P-Z1-EAZ-031</v>
          </cell>
          <cell r="H591">
            <v>731394.53</v>
          </cell>
          <cell r="J591" t="str">
            <v>P-Z1-DB0-108</v>
          </cell>
          <cell r="K591">
            <v>1074982.8</v>
          </cell>
          <cell r="M591" t="str">
            <v>P-Z1-DB0-097</v>
          </cell>
          <cell r="N591">
            <v>1257777.97</v>
          </cell>
          <cell r="P591" t="str">
            <v>P-Z1-DB0-093</v>
          </cell>
          <cell r="Q591">
            <v>1.5876784000000002</v>
          </cell>
          <cell r="S591" t="str">
            <v>P-Z1-DB0-172</v>
          </cell>
          <cell r="T591">
            <v>2.3247786900000005</v>
          </cell>
          <cell r="V591" t="str">
            <v>P-Z1-DB0-088</v>
          </cell>
          <cell r="W591">
            <v>422774.48000000004</v>
          </cell>
          <cell r="Y591" t="str">
            <v>P-Z1-GB0-033</v>
          </cell>
          <cell r="Z591">
            <v>13466.66</v>
          </cell>
        </row>
        <row r="592">
          <cell r="D592" t="str">
            <v>P-Z1-FA0-029</v>
          </cell>
          <cell r="E592">
            <v>983975.22</v>
          </cell>
          <cell r="G592" t="str">
            <v>P-Z1-EAZ-033</v>
          </cell>
          <cell r="H592">
            <v>37024.089999999997</v>
          </cell>
          <cell r="J592" t="str">
            <v>P-Z1-DB0-131</v>
          </cell>
          <cell r="K592">
            <v>976411</v>
          </cell>
          <cell r="M592" t="str">
            <v>P-Z1-DB0-099</v>
          </cell>
          <cell r="N592">
            <v>3098832.64</v>
          </cell>
          <cell r="P592" t="str">
            <v>P-Z1-DB0-096</v>
          </cell>
          <cell r="Q592">
            <v>0.92481852000000009</v>
          </cell>
          <cell r="S592" t="str">
            <v>P-Z1-DB0-173</v>
          </cell>
          <cell r="T592">
            <v>0.16926002000000001</v>
          </cell>
          <cell r="V592" t="str">
            <v>P-Z1-DB0-093</v>
          </cell>
          <cell r="W592">
            <v>1958927.7</v>
          </cell>
          <cell r="Y592" t="str">
            <v>P-Z1-GB0-036</v>
          </cell>
          <cell r="Z592">
            <v>131722.18</v>
          </cell>
        </row>
        <row r="593">
          <cell r="D593" t="str">
            <v>P-Z1-FA0-030</v>
          </cell>
          <cell r="E593">
            <v>849492.88</v>
          </cell>
          <cell r="G593" t="str">
            <v>P-Z1-EAZ-038</v>
          </cell>
          <cell r="H593">
            <v>336645.14</v>
          </cell>
          <cell r="J593" t="str">
            <v>P-Z1-DB0-136</v>
          </cell>
          <cell r="K593">
            <v>1050324.8</v>
          </cell>
          <cell r="M593" t="str">
            <v>P-Z1-DB0-102</v>
          </cell>
          <cell r="N593">
            <v>12260177.520000001</v>
          </cell>
          <cell r="P593" t="str">
            <v>P-Z1-DB0-099</v>
          </cell>
          <cell r="Q593">
            <v>5.0495406300000001</v>
          </cell>
          <cell r="S593" t="str">
            <v>P-Z1-DB0-174</v>
          </cell>
          <cell r="T593">
            <v>0.30215053000000003</v>
          </cell>
          <cell r="V593" t="str">
            <v>P-Z1-DB0-096</v>
          </cell>
          <cell r="W593">
            <v>1338548.7699999998</v>
          </cell>
          <cell r="Y593" t="str">
            <v>P-Z1-H00-063</v>
          </cell>
          <cell r="Z593">
            <v>76499.349999999991</v>
          </cell>
        </row>
        <row r="594">
          <cell r="D594" t="str">
            <v>P-Z1-FA0-031</v>
          </cell>
          <cell r="E594">
            <v>4404766.9599999981</v>
          </cell>
          <cell r="G594" t="str">
            <v>P-Z1-EAZ-040</v>
          </cell>
          <cell r="H594">
            <v>331247.95</v>
          </cell>
          <cell r="J594" t="str">
            <v>P-Z1-DB0-137</v>
          </cell>
          <cell r="K594">
            <v>343835.41000000003</v>
          </cell>
          <cell r="M594" t="str">
            <v>P-Z1-DB0-103</v>
          </cell>
          <cell r="N594">
            <v>5582058.6099999994</v>
          </cell>
          <cell r="P594" t="str">
            <v>P-Z1-DB0-102</v>
          </cell>
          <cell r="Q594">
            <v>4.2949504999999997</v>
          </cell>
          <cell r="S594" t="str">
            <v>P-Z1-DB0-179</v>
          </cell>
          <cell r="T594">
            <v>0.86925515000000009</v>
          </cell>
          <cell r="V594" t="str">
            <v>P-Z1-DB0-097</v>
          </cell>
          <cell r="W594">
            <v>3943351.2600000002</v>
          </cell>
          <cell r="Y594" t="str">
            <v>P-Z1-H00-070</v>
          </cell>
          <cell r="Z594">
            <v>28667.52</v>
          </cell>
        </row>
        <row r="595">
          <cell r="D595" t="str">
            <v>P-Z1-FA0-032</v>
          </cell>
          <cell r="E595">
            <v>2535429.04</v>
          </cell>
          <cell r="G595" t="str">
            <v>P-Z1-EAZ-041</v>
          </cell>
          <cell r="H595">
            <v>754640.1</v>
          </cell>
          <cell r="J595" t="str">
            <v>P-Z1-DB0-144</v>
          </cell>
          <cell r="K595">
            <v>3453540.14</v>
          </cell>
          <cell r="M595" t="str">
            <v>P-Z1-DB0-105</v>
          </cell>
          <cell r="N595">
            <v>15277690.109999999</v>
          </cell>
          <cell r="P595" t="str">
            <v>P-Z1-DB0-103</v>
          </cell>
          <cell r="Q595">
            <v>0.83215255999999993</v>
          </cell>
          <cell r="S595" t="str">
            <v>P-Z1-DB0-181</v>
          </cell>
          <cell r="T595">
            <v>5.5387811599999992</v>
          </cell>
          <cell r="V595" t="str">
            <v>P-Z1-DB0-099</v>
          </cell>
          <cell r="W595">
            <v>3224636.2500000005</v>
          </cell>
          <cell r="Y595" t="str">
            <v>P-Z1-H00-072</v>
          </cell>
          <cell r="Z595">
            <v>48020.590000000004</v>
          </cell>
        </row>
        <row r="596">
          <cell r="D596" t="str">
            <v>P-Z1-FA0-033</v>
          </cell>
          <cell r="E596">
            <v>3403600.1699999995</v>
          </cell>
          <cell r="G596" t="str">
            <v>P-Z1-EAZ-045</v>
          </cell>
          <cell r="H596">
            <v>268139.88</v>
          </cell>
          <cell r="J596" t="str">
            <v>P-Z1-DB0-152</v>
          </cell>
          <cell r="K596">
            <v>6661942.2400000021</v>
          </cell>
          <cell r="M596" t="str">
            <v>P-Z1-DB0-107</v>
          </cell>
          <cell r="N596">
            <v>2246827.0199999991</v>
          </cell>
          <cell r="P596" t="str">
            <v>P-Z1-DB0-105</v>
          </cell>
          <cell r="Q596">
            <v>2.0902564499999996</v>
          </cell>
          <cell r="S596" t="str">
            <v>P-Z1-DB0-182</v>
          </cell>
          <cell r="T596">
            <v>3.7367284999999999</v>
          </cell>
          <cell r="V596" t="str">
            <v>P-Z1-DB0-102</v>
          </cell>
          <cell r="W596">
            <v>533575.96</v>
          </cell>
          <cell r="Y596" t="str">
            <v>P-Z1-HA0-008</v>
          </cell>
          <cell r="Z596">
            <v>189412.99</v>
          </cell>
        </row>
        <row r="597">
          <cell r="D597" t="str">
            <v>P-Z1-FA0-034</v>
          </cell>
          <cell r="E597">
            <v>874207.92</v>
          </cell>
          <cell r="G597" t="str">
            <v>P-Z1-EAZ-048</v>
          </cell>
          <cell r="H597">
            <v>67517.19</v>
          </cell>
          <cell r="J597" t="str">
            <v>P-Z1-DB0-153</v>
          </cell>
          <cell r="K597">
            <v>1299316.0699999998</v>
          </cell>
          <cell r="M597" t="str">
            <v>P-Z1-DB0-108</v>
          </cell>
          <cell r="N597">
            <v>715347.72</v>
          </cell>
          <cell r="P597" t="str">
            <v>P-Z1-DB0-107</v>
          </cell>
          <cell r="Q597">
            <v>4.9292578000000011</v>
          </cell>
          <cell r="S597" t="str">
            <v>P-Z1-DB0-183</v>
          </cell>
          <cell r="T597">
            <v>7.6290322099999974</v>
          </cell>
          <cell r="V597" t="str">
            <v>P-Z1-DB0-103</v>
          </cell>
          <cell r="W597">
            <v>1623661.8300000003</v>
          </cell>
          <cell r="Y597" t="str">
            <v>P-Z1-HAA-091</v>
          </cell>
          <cell r="Z597">
            <v>22226.05</v>
          </cell>
        </row>
        <row r="598">
          <cell r="D598" t="str">
            <v>P-Z1-FA0-035</v>
          </cell>
          <cell r="E598">
            <v>6198348.2599999998</v>
          </cell>
          <cell r="G598" t="str">
            <v>P-Z1-F00-034</v>
          </cell>
          <cell r="H598">
            <v>2982232.66</v>
          </cell>
          <cell r="J598" t="str">
            <v>P-Z1-DB0-160</v>
          </cell>
          <cell r="K598">
            <v>691675.79</v>
          </cell>
          <cell r="M598" t="str">
            <v>P-Z1-DB0-130</v>
          </cell>
          <cell r="N598">
            <v>607949.22000000009</v>
          </cell>
          <cell r="P598" t="str">
            <v>P-Z1-DB0-136</v>
          </cell>
          <cell r="Q598">
            <v>8.2893733600000008</v>
          </cell>
          <cell r="S598" t="str">
            <v>P-Z1-DB0-200</v>
          </cell>
          <cell r="T598">
            <v>8.8824440000000005E-2</v>
          </cell>
          <cell r="V598" t="str">
            <v>P-Z1-DB0-105</v>
          </cell>
          <cell r="W598">
            <v>16294043.399999999</v>
          </cell>
          <cell r="Y598" t="str">
            <v>P-Z1-HZ0-034</v>
          </cell>
          <cell r="Z598">
            <v>11676.43</v>
          </cell>
        </row>
        <row r="599">
          <cell r="D599" t="str">
            <v>P-Z1-FA0-044</v>
          </cell>
          <cell r="E599">
            <v>15651823.59</v>
          </cell>
          <cell r="G599" t="str">
            <v>P-Z1-F00-043</v>
          </cell>
          <cell r="H599">
            <v>79296.47</v>
          </cell>
          <cell r="J599" t="str">
            <v>P-Z1-DB0-161</v>
          </cell>
          <cell r="K599">
            <v>4749572.22</v>
          </cell>
          <cell r="M599" t="str">
            <v>P-Z1-DB0-131</v>
          </cell>
          <cell r="N599">
            <v>157958.68</v>
          </cell>
          <cell r="P599" t="str">
            <v>P-Z1-DB0-137</v>
          </cell>
          <cell r="Q599">
            <v>1.1021447299999998</v>
          </cell>
          <cell r="S599" t="str">
            <v>P-Z1-DB0-203</v>
          </cell>
          <cell r="T599">
            <v>5.5891708900000001</v>
          </cell>
          <cell r="V599" t="str">
            <v>P-Z1-DB0-107</v>
          </cell>
          <cell r="W599">
            <v>13045613.899999997</v>
          </cell>
          <cell r="Y599" t="str">
            <v>P-Z1-HZ0-037</v>
          </cell>
          <cell r="Z599">
            <v>86445.09</v>
          </cell>
        </row>
        <row r="600">
          <cell r="D600" t="str">
            <v>P-Z1-FA0-045</v>
          </cell>
          <cell r="E600">
            <v>2297189.0200000005</v>
          </cell>
          <cell r="G600" t="str">
            <v>P-Z1-F00-044</v>
          </cell>
          <cell r="H600">
            <v>1326676.53</v>
          </cell>
          <cell r="J600" t="str">
            <v>P-Z1-DB0-162</v>
          </cell>
          <cell r="K600">
            <v>5476983.6699999999</v>
          </cell>
          <cell r="M600" t="str">
            <v>P-Z1-DB0-136</v>
          </cell>
          <cell r="N600">
            <v>477596.87</v>
          </cell>
          <cell r="P600" t="str">
            <v>P-Z1-DB0-144</v>
          </cell>
          <cell r="Q600">
            <v>6.5956097699999994</v>
          </cell>
          <cell r="S600" t="str">
            <v>P-Z1-DB0-204</v>
          </cell>
          <cell r="T600">
            <v>8.2778505899999999</v>
          </cell>
          <cell r="V600" t="str">
            <v>P-Z1-DB0-129</v>
          </cell>
          <cell r="W600">
            <v>11480322.940000001</v>
          </cell>
          <cell r="Y600" t="str">
            <v>P-Z1-HZ0-038</v>
          </cell>
          <cell r="Z600">
            <v>76321.59</v>
          </cell>
        </row>
        <row r="601">
          <cell r="D601" t="str">
            <v>P-Z1-FA0-047</v>
          </cell>
          <cell r="E601">
            <v>35018.720000000001</v>
          </cell>
          <cell r="G601" t="str">
            <v>P-Z1-F00-045</v>
          </cell>
          <cell r="H601">
            <v>449136.43</v>
          </cell>
          <cell r="J601" t="str">
            <v>P-Z1-DB0-163</v>
          </cell>
          <cell r="K601">
            <v>3438503.9299999997</v>
          </cell>
          <cell r="M601" t="str">
            <v>P-Z1-DB0-137</v>
          </cell>
          <cell r="N601">
            <v>2409668.6999999997</v>
          </cell>
          <cell r="P601" t="str">
            <v>P-Z1-DB0-152</v>
          </cell>
          <cell r="Q601">
            <v>12.615602869999996</v>
          </cell>
          <cell r="S601" t="str">
            <v>P-Z1-DB0-205</v>
          </cell>
          <cell r="T601">
            <v>12.094438759999999</v>
          </cell>
          <cell r="V601" t="str">
            <v>P-Z1-DB0-136</v>
          </cell>
          <cell r="W601">
            <v>5896973.2600000007</v>
          </cell>
          <cell r="Y601" t="str">
            <v>P-Z1-I00-011</v>
          </cell>
          <cell r="Z601">
            <v>196173.38</v>
          </cell>
        </row>
        <row r="602">
          <cell r="D602" t="str">
            <v>P-Z1-FA0-048</v>
          </cell>
          <cell r="E602">
            <v>225852.05</v>
          </cell>
          <cell r="G602" t="str">
            <v>P-Z1-F00-046</v>
          </cell>
          <cell r="H602">
            <v>5800.1</v>
          </cell>
          <cell r="J602" t="str">
            <v>P-Z1-DB0-164</v>
          </cell>
          <cell r="K602">
            <v>10590226.970000001</v>
          </cell>
          <cell r="M602" t="str">
            <v>P-Z1-DB0-144</v>
          </cell>
          <cell r="N602">
            <v>126402.49</v>
          </cell>
          <cell r="P602" t="str">
            <v>P-Z1-DB0-160</v>
          </cell>
          <cell r="Q602">
            <v>0.50681906999999993</v>
          </cell>
          <cell r="S602" t="str">
            <v>P-Z1-DB0-218</v>
          </cell>
          <cell r="T602">
            <v>2.3902730000000001E-2</v>
          </cell>
          <cell r="V602" t="str">
            <v>P-Z1-DB0-137</v>
          </cell>
          <cell r="W602">
            <v>84938.239999999991</v>
          </cell>
          <cell r="Y602" t="str">
            <v>P-Z1-IA0-013</v>
          </cell>
          <cell r="Z602">
            <v>228451.77000000002</v>
          </cell>
        </row>
        <row r="603">
          <cell r="D603" t="str">
            <v>P-Z1-FA0-049</v>
          </cell>
          <cell r="E603">
            <v>510016.29000000004</v>
          </cell>
          <cell r="G603" t="str">
            <v>P-Z1-F00-047</v>
          </cell>
          <cell r="H603">
            <v>1825087.9200000002</v>
          </cell>
          <cell r="J603" t="str">
            <v>P-Z1-DB0-165</v>
          </cell>
          <cell r="K603">
            <v>2271767.8800000004</v>
          </cell>
          <cell r="M603" t="str">
            <v>P-Z1-DB0-152</v>
          </cell>
          <cell r="N603">
            <v>7897760.7599999998</v>
          </cell>
          <cell r="P603" t="str">
            <v>P-Z1-DB0-161</v>
          </cell>
          <cell r="Q603">
            <v>5.9018516300000003</v>
          </cell>
          <cell r="S603" t="str">
            <v>P-Z1-DB0-222</v>
          </cell>
          <cell r="T603">
            <v>5.8993030000000002E-2</v>
          </cell>
          <cell r="V603" t="str">
            <v>P-Z1-DB0-152</v>
          </cell>
          <cell r="W603">
            <v>5298774.92</v>
          </cell>
          <cell r="Y603" t="str">
            <v>P-Z1-IAD-010</v>
          </cell>
          <cell r="Z603">
            <v>456462.86</v>
          </cell>
        </row>
        <row r="604">
          <cell r="D604" t="str">
            <v>P-Z1-FA0-052</v>
          </cell>
          <cell r="E604">
            <v>1060102.6399999999</v>
          </cell>
          <cell r="G604" t="str">
            <v>P-Z1-F00-053</v>
          </cell>
          <cell r="H604">
            <v>96526.06</v>
          </cell>
          <cell r="J604" t="str">
            <v>P-Z1-DB0-167</v>
          </cell>
          <cell r="K604">
            <v>22410209.899999995</v>
          </cell>
          <cell r="M604" t="str">
            <v>P-Z1-DB0-153</v>
          </cell>
          <cell r="N604">
            <v>461809.63</v>
          </cell>
          <cell r="P604" t="str">
            <v>P-Z1-DB0-163</v>
          </cell>
          <cell r="Q604">
            <v>0.38502451999999998</v>
          </cell>
          <cell r="S604" t="str">
            <v>P-Z1-DB0-224</v>
          </cell>
          <cell r="T604">
            <v>6.6014879100000012</v>
          </cell>
          <cell r="V604" t="str">
            <v>P-Z1-DB0-160</v>
          </cell>
          <cell r="W604">
            <v>16965125.579999998</v>
          </cell>
          <cell r="Y604" t="str">
            <v>P-Z1-IB0-016</v>
          </cell>
          <cell r="Z604">
            <v>713674.13</v>
          </cell>
        </row>
        <row r="605">
          <cell r="D605" t="str">
            <v>P-Z1-FA0-054</v>
          </cell>
          <cell r="E605">
            <v>17267.060000000001</v>
          </cell>
          <cell r="G605" t="str">
            <v>P-Z1-F00-054</v>
          </cell>
          <cell r="H605">
            <v>362769.65</v>
          </cell>
          <cell r="J605" t="str">
            <v>P-Z1-DB0-168</v>
          </cell>
          <cell r="K605">
            <v>8797548.3800000045</v>
          </cell>
          <cell r="M605" t="str">
            <v>P-Z1-DB0-160</v>
          </cell>
          <cell r="N605">
            <v>6923071.7999999989</v>
          </cell>
          <cell r="P605" t="str">
            <v>P-Z1-DB0-164</v>
          </cell>
          <cell r="Q605">
            <v>2.1357010000000003E-2</v>
          </cell>
          <cell r="S605" t="str">
            <v>P-Z1-DB0-225</v>
          </cell>
          <cell r="T605">
            <v>0.17853086000000001</v>
          </cell>
          <cell r="V605" t="str">
            <v>P-Z1-DB0-161</v>
          </cell>
          <cell r="W605">
            <v>4304360.58</v>
          </cell>
          <cell r="Y605" t="str">
            <v>P-Z1-IB0-023</v>
          </cell>
          <cell r="Z605">
            <v>1046409.6900000001</v>
          </cell>
        </row>
        <row r="606">
          <cell r="D606" t="str">
            <v>P-Z1-FA0-073</v>
          </cell>
          <cell r="E606">
            <v>44821.85</v>
          </cell>
          <cell r="G606" t="str">
            <v>P-Z1-F00-055</v>
          </cell>
          <cell r="H606">
            <v>344460.3</v>
          </cell>
          <cell r="J606" t="str">
            <v>P-Z1-DB0-170</v>
          </cell>
          <cell r="K606">
            <v>19682851.849999998</v>
          </cell>
          <cell r="M606" t="str">
            <v>P-Z1-DB0-161</v>
          </cell>
          <cell r="N606">
            <v>14327843.620000001</v>
          </cell>
          <cell r="P606" t="str">
            <v>P-Z1-DB0-167</v>
          </cell>
          <cell r="Q606">
            <v>3.8159024100000001</v>
          </cell>
          <cell r="S606" t="str">
            <v>P-Z1-DB0-227</v>
          </cell>
          <cell r="T606">
            <v>0.14801773999999998</v>
          </cell>
          <cell r="V606" t="str">
            <v>P-Z1-DB0-163</v>
          </cell>
          <cell r="W606">
            <v>775937.89000000013</v>
          </cell>
          <cell r="Y606" t="str">
            <v>P-Z1-IB0-025</v>
          </cell>
          <cell r="Z606">
            <v>1460735.86</v>
          </cell>
        </row>
        <row r="607">
          <cell r="D607" t="str">
            <v>P-Z1-FA0-081</v>
          </cell>
          <cell r="E607">
            <v>230968.95999999999</v>
          </cell>
          <cell r="G607" t="str">
            <v>P-Z1-F00-056</v>
          </cell>
          <cell r="H607">
            <v>580951.84</v>
          </cell>
          <cell r="J607" t="str">
            <v>P-Z1-DB0-173</v>
          </cell>
          <cell r="K607">
            <v>570329.1</v>
          </cell>
          <cell r="M607" t="str">
            <v>P-Z1-DB0-162</v>
          </cell>
          <cell r="N607">
            <v>25256.17</v>
          </cell>
          <cell r="P607" t="str">
            <v>P-Z1-DB0-168</v>
          </cell>
          <cell r="Q607">
            <v>7.5061244599999988</v>
          </cell>
          <cell r="S607" t="str">
            <v>P-Z1-DB0-232</v>
          </cell>
          <cell r="T607">
            <v>2.4316888199999998</v>
          </cell>
          <cell r="V607" t="str">
            <v>P-Z1-DB0-164</v>
          </cell>
          <cell r="W607">
            <v>1625649.47</v>
          </cell>
          <cell r="Y607" t="str">
            <v>P-Z1-IBE-023</v>
          </cell>
          <cell r="Z607">
            <v>101609.95</v>
          </cell>
        </row>
        <row r="608">
          <cell r="D608" t="str">
            <v>P-Z1-FA0-084</v>
          </cell>
          <cell r="E608">
            <v>863351.48</v>
          </cell>
          <cell r="G608" t="str">
            <v>P-Z1-F00-057</v>
          </cell>
          <cell r="H608">
            <v>48123.199999999997</v>
          </cell>
          <cell r="J608" t="str">
            <v>P-Z1-DB0-182</v>
          </cell>
          <cell r="K608">
            <v>117714.69</v>
          </cell>
          <cell r="M608" t="str">
            <v>P-Z1-DB0-163</v>
          </cell>
          <cell r="N608">
            <v>2738741.9700000011</v>
          </cell>
          <cell r="P608" t="str">
            <v>P-Z1-DB0-170</v>
          </cell>
          <cell r="Q608">
            <v>7.8846305999999986</v>
          </cell>
          <cell r="S608" t="str">
            <v>P-Z1-DB0-237</v>
          </cell>
          <cell r="T608">
            <v>0.11543817999999999</v>
          </cell>
          <cell r="V608" t="str">
            <v>P-Z1-DB0-167</v>
          </cell>
          <cell r="W608">
            <v>1220591.3500000001</v>
          </cell>
          <cell r="Y608" t="str">
            <v>P-Z1-IBE-026</v>
          </cell>
          <cell r="Z608">
            <v>312000</v>
          </cell>
        </row>
        <row r="609">
          <cell r="D609" t="str">
            <v>P-Z1-FA0-085</v>
          </cell>
          <cell r="E609">
            <v>440186.25999999995</v>
          </cell>
          <cell r="G609" t="str">
            <v>P-Z1-F00-058</v>
          </cell>
          <cell r="H609">
            <v>94783.03</v>
          </cell>
          <cell r="J609" t="str">
            <v>P-Z1-DB0-183</v>
          </cell>
          <cell r="K609">
            <v>11945143.439999998</v>
          </cell>
          <cell r="M609" t="str">
            <v>P-Z1-DB0-164</v>
          </cell>
          <cell r="N609">
            <v>3390295.4499999997</v>
          </cell>
          <cell r="P609" t="str">
            <v>P-Z1-DB0-172</v>
          </cell>
          <cell r="Q609">
            <v>4.6466271599999995</v>
          </cell>
          <cell r="S609" t="str">
            <v>P-Z1-DC0-021</v>
          </cell>
          <cell r="T609">
            <v>0.10253047</v>
          </cell>
          <cell r="V609" t="str">
            <v>P-Z1-DB0-168</v>
          </cell>
          <cell r="W609">
            <v>1215773.4700000002</v>
          </cell>
          <cell r="Y609" t="str">
            <v>P-Z1-ID0-009</v>
          </cell>
          <cell r="Z609">
            <v>23604.370000000003</v>
          </cell>
        </row>
        <row r="610">
          <cell r="D610" t="str">
            <v>P-Z1-FA0-086</v>
          </cell>
          <cell r="E610">
            <v>324570.87</v>
          </cell>
          <cell r="G610" t="str">
            <v>P-Z1-F00-059</v>
          </cell>
          <cell r="H610">
            <v>285144.81</v>
          </cell>
          <cell r="J610" t="str">
            <v>P-Z1-DB0-200</v>
          </cell>
          <cell r="K610">
            <v>372953.4</v>
          </cell>
          <cell r="M610" t="str">
            <v>P-Z1-DB0-165</v>
          </cell>
          <cell r="N610">
            <v>10491.24</v>
          </cell>
          <cell r="P610" t="str">
            <v>P-Z1-DB0-174</v>
          </cell>
          <cell r="Q610">
            <v>8.3376000000000006E-2</v>
          </cell>
          <cell r="S610" t="str">
            <v>P-Z1-DC0-027</v>
          </cell>
          <cell r="T610">
            <v>0.54502712000000009</v>
          </cell>
          <cell r="V610" t="str">
            <v>P-Z1-DB0-170</v>
          </cell>
          <cell r="W610">
            <v>5868502.2499999981</v>
          </cell>
          <cell r="Y610" t="str">
            <v>P-Z1-IZ0-030</v>
          </cell>
          <cell r="Z610">
            <v>96488.62</v>
          </cell>
        </row>
        <row r="611">
          <cell r="D611" t="str">
            <v>P-Z1-FA0-101</v>
          </cell>
          <cell r="E611">
            <v>4580757.83</v>
          </cell>
          <cell r="G611" t="str">
            <v>P-Z1-FA0-018</v>
          </cell>
          <cell r="H611">
            <v>97123.91</v>
          </cell>
          <cell r="J611" t="str">
            <v>P-Z1-DC0-013</v>
          </cell>
          <cell r="K611">
            <v>148500</v>
          </cell>
          <cell r="M611" t="str">
            <v>P-Z1-DB0-167</v>
          </cell>
          <cell r="N611">
            <v>38808812.030000009</v>
          </cell>
          <cell r="P611" t="str">
            <v>P-Z1-DB0-179</v>
          </cell>
          <cell r="Q611">
            <v>0.25723943999999999</v>
          </cell>
          <cell r="S611" t="str">
            <v>P-Z1-DC0-037</v>
          </cell>
          <cell r="T611">
            <v>0.13511436999999998</v>
          </cell>
          <cell r="V611" t="str">
            <v>P-Z1-DB0-172</v>
          </cell>
          <cell r="W611">
            <v>8160961.0999999996</v>
          </cell>
          <cell r="Y611" t="str">
            <v>P-Z1-IZ0-031</v>
          </cell>
          <cell r="Z611">
            <v>5951.33</v>
          </cell>
        </row>
        <row r="612">
          <cell r="D612" t="str">
            <v>P-Z1-FA0-105</v>
          </cell>
          <cell r="E612">
            <v>105707.9</v>
          </cell>
          <cell r="G612" t="str">
            <v>P-Z1-FA0-022</v>
          </cell>
          <cell r="H612">
            <v>39452628.509999998</v>
          </cell>
          <cell r="J612" t="str">
            <v>P-Z1-DC0-017</v>
          </cell>
          <cell r="K612">
            <v>867257.59999999986</v>
          </cell>
          <cell r="M612" t="str">
            <v>P-Z1-DB0-168</v>
          </cell>
          <cell r="N612">
            <v>9073214.5099999998</v>
          </cell>
          <cell r="P612" t="str">
            <v>P-Z1-DB0-181</v>
          </cell>
          <cell r="Q612">
            <v>3.8551423800000002</v>
          </cell>
          <cell r="S612" t="str">
            <v>P-Z1-DD0-010</v>
          </cell>
          <cell r="T612">
            <v>7.4237600000000001E-2</v>
          </cell>
          <cell r="V612" t="str">
            <v>P-Z1-DB0-173</v>
          </cell>
          <cell r="W612">
            <v>122679.49</v>
          </cell>
          <cell r="Y612" t="str">
            <v>P-Z1-IZ0-032</v>
          </cell>
          <cell r="Z612">
            <v>240112.90999999997</v>
          </cell>
        </row>
        <row r="613">
          <cell r="D613" t="str">
            <v>P-Z1-FA0-109</v>
          </cell>
          <cell r="E613">
            <v>84799.48</v>
          </cell>
          <cell r="G613" t="str">
            <v>P-Z1-FA0-026</v>
          </cell>
          <cell r="H613">
            <v>1463915.2699999998</v>
          </cell>
          <cell r="J613" t="str">
            <v>P-Z1-DD0-006</v>
          </cell>
          <cell r="K613">
            <v>198725</v>
          </cell>
          <cell r="M613" t="str">
            <v>P-Z1-DB0-170</v>
          </cell>
          <cell r="N613">
            <v>23758407.530000009</v>
          </cell>
          <cell r="P613" t="str">
            <v>P-Z1-DB0-182</v>
          </cell>
          <cell r="Q613">
            <v>15.306146630000001</v>
          </cell>
          <cell r="S613" t="str">
            <v>P-Z1-DD0-019</v>
          </cell>
          <cell r="T613">
            <v>7.3152239999999993E-2</v>
          </cell>
          <cell r="V613" t="str">
            <v>P-Z1-DB0-174</v>
          </cell>
          <cell r="W613">
            <v>191335.36000000002</v>
          </cell>
          <cell r="Y613" t="str">
            <v>P-Z1-K00-084</v>
          </cell>
          <cell r="Z613">
            <v>18095.59</v>
          </cell>
        </row>
        <row r="614">
          <cell r="D614" t="str">
            <v>P-Z1-FAB-021</v>
          </cell>
          <cell r="E614">
            <v>412309.45999999996</v>
          </cell>
          <cell r="G614" t="str">
            <v>P-Z1-FA0-029</v>
          </cell>
          <cell r="H614">
            <v>3806.93</v>
          </cell>
          <cell r="J614" t="str">
            <v>P-Z1-DD0-010</v>
          </cell>
          <cell r="K614">
            <v>14400</v>
          </cell>
          <cell r="M614" t="str">
            <v>P-Z1-DB0-173</v>
          </cell>
          <cell r="N614">
            <v>204685.46999999997</v>
          </cell>
          <cell r="P614" t="str">
            <v>P-Z1-DB0-183</v>
          </cell>
          <cell r="Q614">
            <v>9.2890118199999971</v>
          </cell>
          <cell r="S614" t="str">
            <v>P-Z1-DZ0-019</v>
          </cell>
          <cell r="T614">
            <v>0.23565603999999998</v>
          </cell>
          <cell r="V614" t="str">
            <v>P-Z1-DB0-177</v>
          </cell>
          <cell r="W614">
            <v>159033.19</v>
          </cell>
          <cell r="Y614" t="str">
            <v>P-Z1-K00-092</v>
          </cell>
          <cell r="Z614">
            <v>18879.88</v>
          </cell>
        </row>
        <row r="615">
          <cell r="D615" t="str">
            <v>P-Z1-FAC-003</v>
          </cell>
          <cell r="E615">
            <v>1143720.47</v>
          </cell>
          <cell r="G615" t="str">
            <v>P-Z1-FA0-030</v>
          </cell>
          <cell r="H615">
            <v>602015.28999999992</v>
          </cell>
          <cell r="J615" t="str">
            <v>P-Z1-DD0-013</v>
          </cell>
          <cell r="K615">
            <v>127079.85</v>
          </cell>
          <cell r="M615" t="str">
            <v>P-Z1-DB0-176</v>
          </cell>
          <cell r="N615">
            <v>1000000</v>
          </cell>
          <cell r="P615" t="str">
            <v>P-Z1-DB0-200</v>
          </cell>
          <cell r="Q615">
            <v>0.32333427000000003</v>
          </cell>
          <cell r="S615" t="str">
            <v>P-Z1-DZ0-024</v>
          </cell>
          <cell r="T615">
            <v>0.40270322000000003</v>
          </cell>
          <cell r="V615" t="str">
            <v>P-Z1-DB0-178</v>
          </cell>
          <cell r="W615">
            <v>410756.56</v>
          </cell>
          <cell r="Y615" t="str">
            <v>P-Z1-K00-096</v>
          </cell>
          <cell r="Z615">
            <v>1767000</v>
          </cell>
        </row>
        <row r="616">
          <cell r="D616" t="str">
            <v>P-Z1-FAD-007</v>
          </cell>
          <cell r="E616">
            <v>473967.51</v>
          </cell>
          <cell r="G616" t="str">
            <v>P-Z1-FA0-031</v>
          </cell>
          <cell r="H616">
            <v>1096635.8299999998</v>
          </cell>
          <cell r="J616" t="str">
            <v>P-Z1-DD0-014</v>
          </cell>
          <cell r="K616">
            <v>561823.11</v>
          </cell>
          <cell r="M616" t="str">
            <v>P-Z1-DB0-177</v>
          </cell>
          <cell r="N616">
            <v>435115.96</v>
          </cell>
          <cell r="P616" t="str">
            <v>P-Z1-DB0-202</v>
          </cell>
          <cell r="Q616">
            <v>1.461497E-2</v>
          </cell>
          <cell r="S616" t="str">
            <v>P-Z1-EAZ-033</v>
          </cell>
          <cell r="T616">
            <v>0.21879626000000002</v>
          </cell>
          <cell r="V616" t="str">
            <v>P-Z1-DB0-179</v>
          </cell>
          <cell r="W616">
            <v>978616.61</v>
          </cell>
          <cell r="Y616" t="str">
            <v>P-Z1-K00-099</v>
          </cell>
          <cell r="Z616">
            <v>3402226.59</v>
          </cell>
        </row>
        <row r="617">
          <cell r="D617" t="str">
            <v>P-Z1-FAD-008</v>
          </cell>
          <cell r="E617">
            <v>257110.1</v>
          </cell>
          <cell r="G617" t="str">
            <v>P-Z1-FA0-033</v>
          </cell>
          <cell r="H617">
            <v>17745.82</v>
          </cell>
          <cell r="J617" t="str">
            <v>P-Z1-DZ0-003</v>
          </cell>
          <cell r="K617">
            <v>318526.48</v>
          </cell>
          <cell r="M617" t="str">
            <v>P-Z1-DB0-178</v>
          </cell>
          <cell r="N617">
            <v>521327.44</v>
          </cell>
          <cell r="P617" t="str">
            <v>P-Z1-DB0-203</v>
          </cell>
          <cell r="Q617">
            <v>8.3510200000000007E-3</v>
          </cell>
          <cell r="S617" t="str">
            <v>P-Z1-EAZ-047</v>
          </cell>
          <cell r="T617">
            <v>0.36595093000000001</v>
          </cell>
          <cell r="V617" t="str">
            <v>P-Z1-DB0-181</v>
          </cell>
          <cell r="W617">
            <v>4509899.67</v>
          </cell>
          <cell r="Y617" t="str">
            <v>P-Z1-K00-114</v>
          </cell>
          <cell r="Z617">
            <v>93740.059999999983</v>
          </cell>
        </row>
        <row r="618">
          <cell r="D618" t="str">
            <v>P-Z1-GB0-028</v>
          </cell>
          <cell r="E618">
            <v>2845105.2</v>
          </cell>
          <cell r="G618" t="str">
            <v>P-Z1-FA0-034</v>
          </cell>
          <cell r="H618">
            <v>193684.78999999998</v>
          </cell>
          <cell r="J618" t="str">
            <v>P-Z1-EA0-004</v>
          </cell>
          <cell r="K618">
            <v>4237408.3399999989</v>
          </cell>
          <cell r="M618" t="str">
            <v>P-Z1-DB0-179</v>
          </cell>
          <cell r="N618">
            <v>883382.48</v>
          </cell>
          <cell r="P618" t="str">
            <v>P-Z1-DB0-204</v>
          </cell>
          <cell r="Q618">
            <v>13.848429779999996</v>
          </cell>
          <cell r="S618" t="str">
            <v>P-Z1-EAZ-048</v>
          </cell>
          <cell r="T618">
            <v>0.18346470999999998</v>
          </cell>
          <cell r="V618" t="str">
            <v>P-Z1-DB0-182</v>
          </cell>
          <cell r="W618">
            <v>791553.74</v>
          </cell>
          <cell r="Y618" t="str">
            <v>P-Z1-K00-119</v>
          </cell>
          <cell r="Z618">
            <v>80000000</v>
          </cell>
        </row>
        <row r="619">
          <cell r="D619" t="str">
            <v>P-Z1-HAA-016</v>
          </cell>
          <cell r="E619">
            <v>78503.38</v>
          </cell>
          <cell r="G619" t="str">
            <v>P-Z1-FA0-035</v>
          </cell>
          <cell r="H619">
            <v>497442.15</v>
          </cell>
          <cell r="J619" t="str">
            <v>P-Z1-EAZ-033</v>
          </cell>
          <cell r="K619">
            <v>482446.02999999997</v>
          </cell>
          <cell r="M619" t="str">
            <v>P-Z1-DB0-181</v>
          </cell>
          <cell r="N619">
            <v>519866.01</v>
          </cell>
          <cell r="P619" t="str">
            <v>P-Z1-DB0-224</v>
          </cell>
          <cell r="Q619">
            <v>0.32064581999999997</v>
          </cell>
          <cell r="S619" t="str">
            <v>P-Z1-EAZ-053</v>
          </cell>
          <cell r="T619">
            <v>0.48877314000000005</v>
          </cell>
          <cell r="V619" t="str">
            <v>P-Z1-DB0-183</v>
          </cell>
          <cell r="W619">
            <v>11078608.449999999</v>
          </cell>
          <cell r="Y619" t="str">
            <v>P-Z1-K00-122</v>
          </cell>
          <cell r="Z619">
            <v>367189.48</v>
          </cell>
        </row>
        <row r="620">
          <cell r="D620" t="str">
            <v>P-Z1-HAA-051</v>
          </cell>
          <cell r="E620">
            <v>98912.19</v>
          </cell>
          <cell r="G620" t="str">
            <v>P-Z1-FA0-044</v>
          </cell>
          <cell r="H620">
            <v>13906047.73</v>
          </cell>
          <cell r="J620" t="str">
            <v>P-Z1-EAZ-040</v>
          </cell>
          <cell r="K620">
            <v>59166</v>
          </cell>
          <cell r="M620" t="str">
            <v>P-Z1-DB0-183</v>
          </cell>
          <cell r="N620">
            <v>11892648.6</v>
          </cell>
          <cell r="P620" t="str">
            <v>P-Z1-DB0-234</v>
          </cell>
          <cell r="Q620">
            <v>0.39722834999999995</v>
          </cell>
          <cell r="S620" t="str">
            <v>P-Z1-EAZ-054</v>
          </cell>
          <cell r="T620">
            <v>0.7437596099999999</v>
          </cell>
          <cell r="V620" t="str">
            <v>P-Z1-DB0-203</v>
          </cell>
          <cell r="W620">
            <v>1169495.6800000002</v>
          </cell>
          <cell r="Y620" t="str">
            <v>P-Z1-K00-124</v>
          </cell>
          <cell r="Z620">
            <v>254329.7</v>
          </cell>
        </row>
        <row r="621">
          <cell r="D621" t="str">
            <v>P-Z1-HAB-045</v>
          </cell>
          <cell r="E621">
            <v>156655626.16999999</v>
          </cell>
          <cell r="G621" t="str">
            <v>P-Z1-FA0-045</v>
          </cell>
          <cell r="H621">
            <v>28712.590000000004</v>
          </cell>
          <cell r="J621" t="str">
            <v>P-Z1-EAZ-041</v>
          </cell>
          <cell r="K621">
            <v>135360</v>
          </cell>
          <cell r="M621" t="str">
            <v>P-Z1-DB0-200</v>
          </cell>
          <cell r="N621">
            <v>269703</v>
          </cell>
          <cell r="P621" t="str">
            <v>P-Z1-DB0-235</v>
          </cell>
          <cell r="Q621">
            <v>2.7691240000000002E-2</v>
          </cell>
          <cell r="S621" t="str">
            <v>P-Z1-F00-044</v>
          </cell>
          <cell r="T621">
            <v>0.88591556999999999</v>
          </cell>
          <cell r="V621" t="str">
            <v>P-Z1-DB0-204</v>
          </cell>
          <cell r="W621">
            <v>30269423.009999994</v>
          </cell>
          <cell r="Y621" t="str">
            <v>P-Z1-K00-136</v>
          </cell>
          <cell r="Z621">
            <v>361047.73</v>
          </cell>
        </row>
        <row r="622">
          <cell r="D622" t="str">
            <v>P-Z1-HB0-056</v>
          </cell>
          <cell r="E622">
            <v>216799.37</v>
          </cell>
          <cell r="G622" t="str">
            <v>P-Z1-FA0-047</v>
          </cell>
          <cell r="H622">
            <v>217338.94</v>
          </cell>
          <cell r="J622" t="str">
            <v>P-Z1-EAZ-045</v>
          </cell>
          <cell r="K622">
            <v>845237.53</v>
          </cell>
          <cell r="M622" t="str">
            <v>P-Z1-DB0-203</v>
          </cell>
          <cell r="N622">
            <v>651186.69999999995</v>
          </cell>
          <cell r="P622" t="str">
            <v>P-Z1-DB0-237</v>
          </cell>
          <cell r="Q622">
            <v>0.22007062999999999</v>
          </cell>
          <cell r="S622" t="str">
            <v>P-Z1-F00-046</v>
          </cell>
          <cell r="T622">
            <v>4.6594741300000013</v>
          </cell>
          <cell r="V622" t="str">
            <v>P-Z1-DB0-205</v>
          </cell>
          <cell r="W622">
            <v>2416423.09</v>
          </cell>
          <cell r="Y622" t="str">
            <v>P-Z1-KB0-014</v>
          </cell>
          <cell r="Z622">
            <v>119361.56000000001</v>
          </cell>
        </row>
        <row r="623">
          <cell r="D623" t="str">
            <v>P-Z1-HZ0-001</v>
          </cell>
          <cell r="E623">
            <v>400642.06999999995</v>
          </cell>
          <cell r="G623" t="str">
            <v>P-Z1-FA0-048</v>
          </cell>
          <cell r="H623">
            <v>430475.63</v>
          </cell>
          <cell r="J623" t="str">
            <v>P-Z1-EAZ-047</v>
          </cell>
          <cell r="K623">
            <v>287659.24</v>
          </cell>
          <cell r="M623" t="str">
            <v>P-Z1-DB0-204</v>
          </cell>
          <cell r="N623">
            <v>727177.53</v>
          </cell>
          <cell r="P623" t="str">
            <v>P-Z1-DC0-017</v>
          </cell>
          <cell r="Q623">
            <v>0.33327084999999995</v>
          </cell>
          <cell r="S623" t="str">
            <v>P-Z1-F00-047</v>
          </cell>
          <cell r="T623">
            <v>6.3653841300000016</v>
          </cell>
          <cell r="V623" t="str">
            <v>P-Z1-DB0-218</v>
          </cell>
          <cell r="W623">
            <v>81615.260000000009</v>
          </cell>
          <cell r="Y623" t="str">
            <v>P-Z1-KB0-016</v>
          </cell>
          <cell r="Z623">
            <v>155502.01999999999</v>
          </cell>
        </row>
        <row r="624">
          <cell r="D624" t="str">
            <v>P-Z1-HZ0-002</v>
          </cell>
          <cell r="E624">
            <v>550575.65</v>
          </cell>
          <cell r="G624" t="str">
            <v>P-Z1-FA0-052</v>
          </cell>
          <cell r="H624">
            <v>8948881.6399999987</v>
          </cell>
          <cell r="J624" t="str">
            <v>P-Z1-EAZ-048</v>
          </cell>
          <cell r="K624">
            <v>84363.9</v>
          </cell>
          <cell r="M624" t="str">
            <v>P-Z1-DB0-224</v>
          </cell>
          <cell r="N624">
            <v>54026.239999999998</v>
          </cell>
          <cell r="P624" t="str">
            <v>P-Z1-DD0-019</v>
          </cell>
          <cell r="Q624">
            <v>3.0644299999999999E-3</v>
          </cell>
          <cell r="S624" t="str">
            <v>P-Z1-F00-057</v>
          </cell>
          <cell r="T624">
            <v>0.10860634</v>
          </cell>
          <cell r="V624" t="str">
            <v>P-Z1-DB0-222</v>
          </cell>
          <cell r="W624">
            <v>25851.94</v>
          </cell>
          <cell r="Y624" t="str">
            <v>P-Z1-KB0-018</v>
          </cell>
          <cell r="Z624">
            <v>37484.629999999997</v>
          </cell>
        </row>
        <row r="625">
          <cell r="D625" t="str">
            <v>P-Z1-HZ0-003</v>
          </cell>
          <cell r="E625">
            <v>2994746.1300000004</v>
          </cell>
          <cell r="G625" t="str">
            <v>P-Z1-FA0-073</v>
          </cell>
          <cell r="H625">
            <v>261055.97999999998</v>
          </cell>
          <cell r="J625" t="str">
            <v>P-Z1-F00-034</v>
          </cell>
          <cell r="K625">
            <v>2202633.1</v>
          </cell>
          <cell r="M625" t="str">
            <v>P-Z1-DC0-014</v>
          </cell>
          <cell r="N625">
            <v>16862.68</v>
          </cell>
          <cell r="P625" t="str">
            <v>P-Z1-DD0-020</v>
          </cell>
          <cell r="Q625">
            <v>0.31455828000000002</v>
          </cell>
          <cell r="S625" t="str">
            <v>P-Z1-F00-058</v>
          </cell>
          <cell r="T625">
            <v>6.4704446400000002</v>
          </cell>
          <cell r="V625" t="str">
            <v>P-Z1-DB0-224</v>
          </cell>
          <cell r="W625">
            <v>3861691.5600000005</v>
          </cell>
          <cell r="Y625" t="str">
            <v>P-Z1-KE0-023</v>
          </cell>
          <cell r="Z625">
            <v>7417187.1100000003</v>
          </cell>
        </row>
        <row r="626">
          <cell r="D626" t="str">
            <v>P-Z1-HZ0-005</v>
          </cell>
          <cell r="E626">
            <v>403851.45</v>
          </cell>
          <cell r="G626" t="str">
            <v>P-Z1-FA0-081</v>
          </cell>
          <cell r="H626">
            <v>408858.94999999995</v>
          </cell>
          <cell r="J626" t="str">
            <v>P-Z1-F00-043</v>
          </cell>
          <cell r="K626">
            <v>290387.44</v>
          </cell>
          <cell r="M626" t="str">
            <v>P-Z1-DC0-017</v>
          </cell>
          <cell r="N626">
            <v>171253.44</v>
          </cell>
          <cell r="P626" t="str">
            <v>P-Z1-DD0-021</v>
          </cell>
          <cell r="Q626">
            <v>0.24293430999999999</v>
          </cell>
          <cell r="S626" t="str">
            <v>P-Z1-F00-059</v>
          </cell>
          <cell r="T626">
            <v>1.7455774899999998</v>
          </cell>
          <cell r="V626" t="str">
            <v>P-Z1-DB0-225</v>
          </cell>
          <cell r="W626">
            <v>125169.07</v>
          </cell>
          <cell r="Y626" t="str">
            <v>P-Z1-KE0-025</v>
          </cell>
          <cell r="Z626">
            <v>354514.45</v>
          </cell>
        </row>
        <row r="627">
          <cell r="D627" t="str">
            <v>P-Z1-HZ0-023</v>
          </cell>
          <cell r="E627">
            <v>4970000</v>
          </cell>
          <cell r="G627" t="str">
            <v>P-Z1-FA0-084</v>
          </cell>
          <cell r="H627">
            <v>2374154.06</v>
          </cell>
          <cell r="J627" t="str">
            <v>P-Z1-F00-044</v>
          </cell>
          <cell r="K627">
            <v>1317184.8199999998</v>
          </cell>
          <cell r="M627" t="str">
            <v>P-Z1-DD0-010</v>
          </cell>
          <cell r="N627">
            <v>516569.17000000004</v>
          </cell>
          <cell r="P627" t="str">
            <v>P-Z1-DD0-022</v>
          </cell>
          <cell r="Q627">
            <v>0.25682060000000001</v>
          </cell>
          <cell r="S627" t="str">
            <v>P-Z1-F00-063</v>
          </cell>
          <cell r="T627">
            <v>5.0113471199999999</v>
          </cell>
          <cell r="V627" t="str">
            <v>P-Z1-DB0-232</v>
          </cell>
          <cell r="W627">
            <v>303541.51</v>
          </cell>
          <cell r="Y627" t="str">
            <v>P-Z1-KF0-027</v>
          </cell>
          <cell r="Z627">
            <v>277640.96999999997</v>
          </cell>
        </row>
        <row r="628">
          <cell r="D628" t="str">
            <v>P-Z1-IA0-009</v>
          </cell>
          <cell r="E628">
            <v>3476468.86</v>
          </cell>
          <cell r="G628" t="str">
            <v>P-Z1-FA0-085</v>
          </cell>
          <cell r="H628">
            <v>660991.47</v>
          </cell>
          <cell r="J628" t="str">
            <v>P-Z1-F00-045</v>
          </cell>
          <cell r="K628">
            <v>50371.33</v>
          </cell>
          <cell r="M628" t="str">
            <v>P-Z1-DD0-013</v>
          </cell>
          <cell r="N628">
            <v>3796.56</v>
          </cell>
          <cell r="P628" t="str">
            <v>P-Z1-DZ0-019</v>
          </cell>
          <cell r="Q628">
            <v>0.11786814000000001</v>
          </cell>
          <cell r="S628" t="str">
            <v>P-Z1-F00-065</v>
          </cell>
          <cell r="T628">
            <v>0.13034532000000001</v>
          </cell>
          <cell r="V628" t="str">
            <v>P-Z1-DB0-234</v>
          </cell>
          <cell r="W628">
            <v>158582.31</v>
          </cell>
          <cell r="Y628" t="str">
            <v>P-Z1-KF0-059</v>
          </cell>
          <cell r="Z628">
            <v>389557.19</v>
          </cell>
        </row>
        <row r="629">
          <cell r="D629" t="str">
            <v>P-Z1-IAD-002</v>
          </cell>
          <cell r="E629">
            <v>4476340.68</v>
          </cell>
          <cell r="G629" t="str">
            <v>P-Z1-FA0-086</v>
          </cell>
          <cell r="H629">
            <v>3916173.9</v>
          </cell>
          <cell r="J629" t="str">
            <v>P-Z1-F00-046</v>
          </cell>
          <cell r="K629">
            <v>1590188.8800000001</v>
          </cell>
          <cell r="M629" t="str">
            <v>P-Z1-DD0-014</v>
          </cell>
          <cell r="N629">
            <v>32552.09</v>
          </cell>
          <cell r="P629" t="str">
            <v>P-Z1-EA0-004</v>
          </cell>
          <cell r="Q629">
            <v>1.7320769999999999E-2</v>
          </cell>
          <cell r="S629" t="str">
            <v>P-Z1-F00-077</v>
          </cell>
          <cell r="T629">
            <v>8.1106879999999992E-2</v>
          </cell>
          <cell r="V629" t="str">
            <v>P-Z1-DB0-235</v>
          </cell>
          <cell r="W629">
            <v>8968860.5499999989</v>
          </cell>
          <cell r="Y629" t="str">
            <v>P-Z1-KF0-060</v>
          </cell>
          <cell r="Z629">
            <v>128283.10000000003</v>
          </cell>
        </row>
        <row r="630">
          <cell r="D630" t="str">
            <v>P-Z1-IAD-004</v>
          </cell>
          <cell r="E630">
            <v>2475034.9599999995</v>
          </cell>
          <cell r="G630" t="str">
            <v>P-Z1-FA0-098</v>
          </cell>
          <cell r="H630">
            <v>4757636.25</v>
          </cell>
          <cell r="J630" t="str">
            <v>P-Z1-F00-047</v>
          </cell>
          <cell r="K630">
            <v>530508.6100000001</v>
          </cell>
          <cell r="M630" t="str">
            <v>P-Z1-DZ0-024</v>
          </cell>
          <cell r="N630">
            <v>149194.48000000001</v>
          </cell>
          <cell r="P630" t="str">
            <v>P-Z1-EAZ-033</v>
          </cell>
          <cell r="Q630">
            <v>0.19997188999999999</v>
          </cell>
          <cell r="S630" t="str">
            <v>P-Z1-F00-107</v>
          </cell>
          <cell r="T630">
            <v>0.19867953999999999</v>
          </cell>
          <cell r="V630" t="str">
            <v>P-Z1-DB0-242</v>
          </cell>
          <cell r="W630">
            <v>175648.47</v>
          </cell>
          <cell r="Y630" t="str">
            <v>P-Z1-KF0-064</v>
          </cell>
          <cell r="Z630">
            <v>750000</v>
          </cell>
        </row>
        <row r="631">
          <cell r="D631" t="str">
            <v>P-Z1-IAD-010</v>
          </cell>
          <cell r="E631">
            <v>7847846.6600000001</v>
          </cell>
          <cell r="G631" t="str">
            <v>P-Z1-FA0-099</v>
          </cell>
          <cell r="H631">
            <v>182895.14</v>
          </cell>
          <cell r="J631" t="str">
            <v>P-Z1-F00-054</v>
          </cell>
          <cell r="K631">
            <v>8415.66</v>
          </cell>
          <cell r="M631" t="str">
            <v>P-Z1-EA0-004</v>
          </cell>
          <cell r="N631">
            <v>1856927.8100000003</v>
          </cell>
          <cell r="P631" t="str">
            <v>P-Z1-EAZ-040</v>
          </cell>
          <cell r="Q631">
            <v>5.8507199999999995E-2</v>
          </cell>
          <cell r="S631" t="str">
            <v>P-Z1-F00-108</v>
          </cell>
          <cell r="T631">
            <v>1.5321459999999999E-2</v>
          </cell>
          <cell r="V631" t="str">
            <v>P-Z1-DB0-243</v>
          </cell>
          <cell r="W631">
            <v>231351.03</v>
          </cell>
          <cell r="Y631" t="str">
            <v>P-Z1-KF0-070</v>
          </cell>
          <cell r="Z631">
            <v>299107.90999999997</v>
          </cell>
        </row>
        <row r="632">
          <cell r="D632" t="str">
            <v>P-Z1-IAZ-006</v>
          </cell>
          <cell r="E632">
            <v>1524609.17</v>
          </cell>
          <cell r="G632" t="str">
            <v>P-Z1-FA0-101</v>
          </cell>
          <cell r="H632">
            <v>2084034</v>
          </cell>
          <cell r="J632" t="str">
            <v>P-Z1-F00-055</v>
          </cell>
          <cell r="K632">
            <v>8392.99</v>
          </cell>
          <cell r="M632" t="str">
            <v>P-Z1-EAZ-039</v>
          </cell>
          <cell r="N632">
            <v>181651.94</v>
          </cell>
          <cell r="P632" t="str">
            <v>P-Z1-EAZ-047</v>
          </cell>
          <cell r="Q632">
            <v>2.348335E-2</v>
          </cell>
          <cell r="S632" t="str">
            <v>P-Z1-FA0-022</v>
          </cell>
          <cell r="T632">
            <v>8.4300917900000005</v>
          </cell>
          <cell r="V632" t="str">
            <v>P-Z1-DB0-244</v>
          </cell>
          <cell r="W632">
            <v>306043.55</v>
          </cell>
          <cell r="Y632" t="str">
            <v>P-Z1-KF0-075</v>
          </cell>
          <cell r="Z632">
            <v>427384.16</v>
          </cell>
        </row>
        <row r="633">
          <cell r="D633" t="str">
            <v>P-Z1-IAZ-008</v>
          </cell>
          <cell r="E633">
            <v>1523343.33</v>
          </cell>
          <cell r="G633" t="str">
            <v>P-Z1-FAB-021</v>
          </cell>
          <cell r="H633">
            <v>74200.39</v>
          </cell>
          <cell r="J633" t="str">
            <v>P-Z1-F00-056</v>
          </cell>
          <cell r="K633">
            <v>512258.17000000004</v>
          </cell>
          <cell r="M633" t="str">
            <v>P-Z1-EAZ-040</v>
          </cell>
          <cell r="N633">
            <v>140110.18</v>
          </cell>
          <cell r="P633" t="str">
            <v>P-Z1-EAZ-048</v>
          </cell>
          <cell r="Q633">
            <v>8.0972139999999998E-2</v>
          </cell>
          <cell r="S633" t="str">
            <v>P-Z1-FA0-026</v>
          </cell>
          <cell r="T633">
            <v>2.1861794799999998</v>
          </cell>
          <cell r="V633" t="str">
            <v>P-Z1-DC0-021</v>
          </cell>
          <cell r="W633">
            <v>476944.98000000004</v>
          </cell>
          <cell r="Y633" t="str">
            <v>P-Z1-KZ0-031</v>
          </cell>
          <cell r="Z633">
            <v>2522318.87</v>
          </cell>
        </row>
        <row r="634">
          <cell r="D634" t="str">
            <v>P-Z1-IB0-007</v>
          </cell>
          <cell r="E634">
            <v>1857019.2900000005</v>
          </cell>
          <cell r="G634" t="str">
            <v>P-Z1-FAD-007</v>
          </cell>
          <cell r="H634">
            <v>70914.48</v>
          </cell>
          <cell r="J634" t="str">
            <v>P-Z1-F00-057</v>
          </cell>
          <cell r="K634">
            <v>147744.70000000001</v>
          </cell>
          <cell r="M634" t="str">
            <v>P-Z1-EAZ-041</v>
          </cell>
          <cell r="N634">
            <v>307158.46000000002</v>
          </cell>
          <cell r="P634" t="str">
            <v>P-Z1-EAZ-054</v>
          </cell>
          <cell r="Q634">
            <v>0.17357857000000002</v>
          </cell>
          <cell r="S634" t="str">
            <v>P-Z1-FA0-031</v>
          </cell>
          <cell r="T634">
            <v>1.7970483500000003</v>
          </cell>
          <cell r="V634" t="str">
            <v>P-Z1-DC0-027</v>
          </cell>
          <cell r="W634">
            <v>327808.69</v>
          </cell>
          <cell r="Y634" t="str">
            <v>P-Z1-KZ0-032</v>
          </cell>
          <cell r="Z634">
            <v>104995.63</v>
          </cell>
        </row>
        <row r="635">
          <cell r="D635" t="str">
            <v>P-Z1-IB0-016</v>
          </cell>
          <cell r="E635">
            <v>36209.910000000003</v>
          </cell>
          <cell r="G635" t="str">
            <v>P-Z1-FAD-008</v>
          </cell>
          <cell r="H635">
            <v>147904.65</v>
          </cell>
          <cell r="J635" t="str">
            <v>P-Z1-F00-058</v>
          </cell>
          <cell r="K635">
            <v>126730.33</v>
          </cell>
          <cell r="M635" t="str">
            <v>P-Z1-EAZ-045</v>
          </cell>
          <cell r="N635">
            <v>529735.6100000001</v>
          </cell>
          <cell r="P635" t="str">
            <v>P-Z1-EAZ-058</v>
          </cell>
          <cell r="Q635">
            <v>0.30198083000000003</v>
          </cell>
          <cell r="S635" t="str">
            <v>P-Z1-FA0-034</v>
          </cell>
          <cell r="T635">
            <v>0.47729371999999998</v>
          </cell>
          <cell r="V635" t="str">
            <v>P-Z1-DC0-037</v>
          </cell>
          <cell r="W635">
            <v>641608.79</v>
          </cell>
          <cell r="Y635" t="str">
            <v>P-Z1-KZ0-035</v>
          </cell>
          <cell r="Z635">
            <v>10450.08</v>
          </cell>
        </row>
        <row r="636">
          <cell r="D636" t="str">
            <v>P-Z1-IB0-023</v>
          </cell>
          <cell r="E636">
            <v>186898.73</v>
          </cell>
          <cell r="G636" t="str">
            <v>P-Z1-FAD-009</v>
          </cell>
          <cell r="H636">
            <v>553233.87</v>
          </cell>
          <cell r="J636" t="str">
            <v>P-Z1-F00-059</v>
          </cell>
          <cell r="K636">
            <v>950407.50999999989</v>
          </cell>
          <cell r="M636" t="str">
            <v>P-Z1-EAZ-047</v>
          </cell>
          <cell r="N636">
            <v>269347.37</v>
          </cell>
          <cell r="P636" t="str">
            <v>P-Z1-F00-044</v>
          </cell>
          <cell r="Q636">
            <v>6.6947021399999977</v>
          </cell>
          <cell r="S636" t="str">
            <v>P-Z1-FA0-035</v>
          </cell>
          <cell r="T636">
            <v>0.22364032</v>
          </cell>
          <cell r="V636" t="str">
            <v>P-Z1-DD0-010</v>
          </cell>
          <cell r="W636">
            <v>146386.15</v>
          </cell>
          <cell r="Y636" t="str">
            <v>P-Z1-KZ0-040</v>
          </cell>
          <cell r="Z636">
            <v>269887.03999999998</v>
          </cell>
        </row>
        <row r="637">
          <cell r="D637" t="str">
            <v>P-Z1-IB0-024</v>
          </cell>
          <cell r="E637">
            <v>166825.70000000001</v>
          </cell>
          <cell r="G637" t="str">
            <v>P-Z1-FC0-006</v>
          </cell>
          <cell r="H637">
            <v>35916.660000000003</v>
          </cell>
          <cell r="J637" t="str">
            <v>P-Z1-F00-065</v>
          </cell>
          <cell r="K637">
            <v>435335</v>
          </cell>
          <cell r="M637" t="str">
            <v>P-Z1-EAZ-048</v>
          </cell>
          <cell r="N637">
            <v>300754.93</v>
          </cell>
          <cell r="P637" t="str">
            <v>P-Z1-F00-045</v>
          </cell>
          <cell r="Q637">
            <v>0.31650876999999999</v>
          </cell>
          <cell r="S637" t="str">
            <v>P-Z1-FA0-044</v>
          </cell>
          <cell r="T637">
            <v>1.5155141000000001</v>
          </cell>
          <cell r="V637" t="str">
            <v>P-Z1-DD0-019</v>
          </cell>
          <cell r="W637">
            <v>9460.7099999999991</v>
          </cell>
          <cell r="Y637" t="str">
            <v>P-ZA-AA0-001</v>
          </cell>
          <cell r="Z637">
            <v>78700.86</v>
          </cell>
        </row>
        <row r="638">
          <cell r="D638" t="str">
            <v>P-Z1-IB0-025</v>
          </cell>
          <cell r="E638">
            <v>307579.46000000002</v>
          </cell>
          <cell r="G638" t="str">
            <v>P-Z1-G00-014</v>
          </cell>
          <cell r="H638">
            <v>224771.55000000002</v>
          </cell>
          <cell r="J638" t="str">
            <v>P-Z1-F00-066</v>
          </cell>
          <cell r="K638">
            <v>625258.75</v>
          </cell>
          <cell r="M638" t="str">
            <v>P-Z1-EAZ-053</v>
          </cell>
          <cell r="N638">
            <v>281029.48</v>
          </cell>
          <cell r="P638" t="str">
            <v>P-Z1-F00-046</v>
          </cell>
          <cell r="Q638">
            <v>6.8317728099999995</v>
          </cell>
          <cell r="S638" t="str">
            <v>P-Z1-FA0-045</v>
          </cell>
          <cell r="T638">
            <v>0.12160686999999999</v>
          </cell>
          <cell r="V638" t="str">
            <v>P-Z1-DD0-020</v>
          </cell>
          <cell r="W638">
            <v>561673.45000000007</v>
          </cell>
          <cell r="Y638" t="str">
            <v>P-ZA-FF0-001</v>
          </cell>
          <cell r="Z638">
            <v>13617033.109999999</v>
          </cell>
        </row>
        <row r="639">
          <cell r="D639" t="str">
            <v>P-Z1-IBE-010</v>
          </cell>
          <cell r="E639">
            <v>9564487</v>
          </cell>
          <cell r="G639" t="str">
            <v>P-Z1-GC0-002</v>
          </cell>
          <cell r="H639">
            <v>41569.240000000005</v>
          </cell>
          <cell r="J639" t="str">
            <v>P-Z1-FA0-018</v>
          </cell>
          <cell r="K639">
            <v>124537.54999999999</v>
          </cell>
          <cell r="M639" t="str">
            <v>P-Z1-EAZ-054</v>
          </cell>
          <cell r="N639">
            <v>187243.84</v>
          </cell>
          <cell r="P639" t="str">
            <v>P-Z1-F00-047</v>
          </cell>
          <cell r="Q639">
            <v>6.4814048600000005</v>
          </cell>
          <cell r="S639" t="str">
            <v>P-Z1-FA0-047</v>
          </cell>
          <cell r="T639">
            <v>1.4887561300000001</v>
          </cell>
          <cell r="V639" t="str">
            <v>P-Z1-DZ0-019</v>
          </cell>
          <cell r="W639">
            <v>227065.47000000003</v>
          </cell>
          <cell r="Y639" t="str">
            <v>P-ZM-AA0-019</v>
          </cell>
          <cell r="Z639">
            <v>48493.46</v>
          </cell>
        </row>
        <row r="640">
          <cell r="D640" t="str">
            <v>P-Z1-K00-034</v>
          </cell>
          <cell r="E640">
            <v>714487.77000000014</v>
          </cell>
          <cell r="G640" t="str">
            <v>P-Z1-H00-026</v>
          </cell>
          <cell r="H640">
            <v>39249856.740000002</v>
          </cell>
          <cell r="J640" t="str">
            <v>P-Z1-FA0-022</v>
          </cell>
          <cell r="K640">
            <v>10224274.48</v>
          </cell>
          <cell r="M640" t="str">
            <v>P-Z1-F00-034</v>
          </cell>
          <cell r="N640">
            <v>20930.03</v>
          </cell>
          <cell r="P640" t="str">
            <v>P-Z1-F00-056</v>
          </cell>
          <cell r="Q640">
            <v>0.73418596999999997</v>
          </cell>
          <cell r="S640" t="str">
            <v>P-Z1-FA0-052</v>
          </cell>
          <cell r="T640">
            <v>15.018137369999998</v>
          </cell>
          <cell r="V640" t="str">
            <v>P-Z1-DZ0-024</v>
          </cell>
          <cell r="W640">
            <v>401352.24000000005</v>
          </cell>
          <cell r="Y640" t="str">
            <v>P-ZM-AA0-021</v>
          </cell>
          <cell r="Z640">
            <v>707568.85000000009</v>
          </cell>
        </row>
        <row r="641">
          <cell r="D641" t="str">
            <v>P-Z1-K00-041</v>
          </cell>
          <cell r="E641">
            <v>92786.81</v>
          </cell>
          <cell r="G641" t="str">
            <v>P-Z1-H00-042</v>
          </cell>
          <cell r="H641">
            <v>31399885.390000001</v>
          </cell>
          <cell r="J641" t="str">
            <v>P-Z1-FA0-026</v>
          </cell>
          <cell r="K641">
            <v>1872707.8</v>
          </cell>
          <cell r="M641" t="str">
            <v>P-Z1-F00-044</v>
          </cell>
          <cell r="N641">
            <v>9941055.2300000023</v>
          </cell>
          <cell r="P641" t="str">
            <v>P-Z1-F00-057</v>
          </cell>
          <cell r="Q641">
            <v>2.3701831200000001</v>
          </cell>
          <cell r="S641" t="str">
            <v>P-Z1-FA0-073</v>
          </cell>
          <cell r="T641">
            <v>1.8797874500000002</v>
          </cell>
          <cell r="V641" t="str">
            <v>P-Z1-EAZ-048</v>
          </cell>
          <cell r="W641">
            <v>177278.97</v>
          </cell>
          <cell r="Y641" t="str">
            <v>P-ZM-AA0-024</v>
          </cell>
          <cell r="Z641">
            <v>174870.68000000002</v>
          </cell>
        </row>
        <row r="642">
          <cell r="D642" t="str">
            <v>P-Z1-K00-043</v>
          </cell>
          <cell r="E642">
            <v>213861.34999999998</v>
          </cell>
          <cell r="G642" t="str">
            <v>P-Z1-HAA-009</v>
          </cell>
          <cell r="H642">
            <v>153714.84</v>
          </cell>
          <cell r="J642" t="str">
            <v>P-Z1-FA0-034</v>
          </cell>
          <cell r="K642">
            <v>1114170.3699999999</v>
          </cell>
          <cell r="M642" t="str">
            <v>P-Z1-F00-045</v>
          </cell>
          <cell r="N642">
            <v>2282200.0100000002</v>
          </cell>
          <cell r="P642" t="str">
            <v>P-Z1-F00-058</v>
          </cell>
          <cell r="Q642">
            <v>0.66002872999999995</v>
          </cell>
          <cell r="S642" t="str">
            <v>P-Z1-FA0-075</v>
          </cell>
          <cell r="T642">
            <v>2.8525976400000004</v>
          </cell>
          <cell r="V642" t="str">
            <v>P-Z1-EAZ-054</v>
          </cell>
          <cell r="W642">
            <v>1490164.7199999995</v>
          </cell>
          <cell r="Y642" t="str">
            <v>P-ZM-AA0-038</v>
          </cell>
          <cell r="Z642">
            <v>69107.7</v>
          </cell>
        </row>
        <row r="643">
          <cell r="D643" t="str">
            <v>P-Z1-K00-046</v>
          </cell>
          <cell r="E643">
            <v>101438016.08000001</v>
          </cell>
          <cell r="G643" t="str">
            <v>P-Z1-HAA-051</v>
          </cell>
          <cell r="H643">
            <v>195681.56999999998</v>
          </cell>
          <cell r="J643" t="str">
            <v>P-Z1-FA0-035</v>
          </cell>
          <cell r="K643">
            <v>2067152.8599999996</v>
          </cell>
          <cell r="M643" t="str">
            <v>P-Z1-F00-046</v>
          </cell>
          <cell r="N643">
            <v>3942590.79</v>
          </cell>
          <cell r="P643" t="str">
            <v>P-Z1-F00-059</v>
          </cell>
          <cell r="Q643">
            <v>0.63730569999999997</v>
          </cell>
          <cell r="S643" t="str">
            <v>P-Z1-FA0-084</v>
          </cell>
          <cell r="T643">
            <v>1.6271470000000003E-2</v>
          </cell>
          <cell r="V643" t="str">
            <v>P-Z1-EAZ-058</v>
          </cell>
          <cell r="W643">
            <v>238628.47</v>
          </cell>
          <cell r="Y643" t="str">
            <v>P-ZM-AA0-043</v>
          </cell>
          <cell r="Z643">
            <v>6972193.6900000004</v>
          </cell>
        </row>
        <row r="644">
          <cell r="D644" t="str">
            <v>P-Z1-K00-059</v>
          </cell>
          <cell r="E644">
            <v>67346.31</v>
          </cell>
          <cell r="G644" t="str">
            <v>P-Z1-HAA-084</v>
          </cell>
          <cell r="H644">
            <v>85266030.010000005</v>
          </cell>
          <cell r="J644" t="str">
            <v>P-Z1-FA0-044</v>
          </cell>
          <cell r="K644">
            <v>9727776.1600000001</v>
          </cell>
          <cell r="M644" t="str">
            <v>P-Z1-F00-047</v>
          </cell>
          <cell r="N644">
            <v>7532390.1699999999</v>
          </cell>
          <cell r="P644" t="str">
            <v>P-Z1-F00-065</v>
          </cell>
          <cell r="Q644">
            <v>0.61195469999999996</v>
          </cell>
          <cell r="S644" t="str">
            <v>P-Z1-FA0-085</v>
          </cell>
          <cell r="T644">
            <v>2.6540456000000003</v>
          </cell>
          <cell r="V644" t="str">
            <v>P-Z1-F00-044</v>
          </cell>
          <cell r="W644">
            <v>2283277.64</v>
          </cell>
          <cell r="Y644" t="str">
            <v>P-ZM-AAE-003</v>
          </cell>
          <cell r="Z644">
            <v>879213.23</v>
          </cell>
        </row>
        <row r="645">
          <cell r="D645" t="str">
            <v>P-Z1-K00-064</v>
          </cell>
          <cell r="E645">
            <v>114692.87</v>
          </cell>
          <cell r="G645" t="str">
            <v>P-Z1-HZ0-001</v>
          </cell>
          <cell r="H645">
            <v>195710.06</v>
          </cell>
          <cell r="J645" t="str">
            <v>P-Z1-FA0-045</v>
          </cell>
          <cell r="K645">
            <v>556046.73</v>
          </cell>
          <cell r="M645" t="str">
            <v>P-Z1-F00-053</v>
          </cell>
          <cell r="N645">
            <v>290854.8</v>
          </cell>
          <cell r="P645" t="str">
            <v>P-Z1-F00-066</v>
          </cell>
          <cell r="Q645">
            <v>0.13777556000000002</v>
          </cell>
          <cell r="S645" t="str">
            <v>P-Z1-FA0-086</v>
          </cell>
          <cell r="T645">
            <v>3.5990547600000018</v>
          </cell>
          <cell r="V645" t="str">
            <v>P-Z1-F00-045</v>
          </cell>
          <cell r="W645">
            <v>453720.54000000004</v>
          </cell>
          <cell r="Y645" t="str">
            <v>P-ZM-AAF-002</v>
          </cell>
          <cell r="Z645">
            <v>3386898.51</v>
          </cell>
        </row>
        <row r="646">
          <cell r="D646" t="str">
            <v>P-Z1-K00-071</v>
          </cell>
          <cell r="E646">
            <v>6312941.8899999997</v>
          </cell>
          <cell r="G646" t="str">
            <v>P-Z1-HZ0-003</v>
          </cell>
          <cell r="H646">
            <v>1153474.3999999999</v>
          </cell>
          <cell r="J646" t="str">
            <v>P-Z1-FA0-047</v>
          </cell>
          <cell r="K646">
            <v>252148.65000000002</v>
          </cell>
          <cell r="M646" t="str">
            <v>P-Z1-F00-054</v>
          </cell>
          <cell r="N646">
            <v>245593.93</v>
          </cell>
          <cell r="P646" t="str">
            <v>P-Z1-F00-107</v>
          </cell>
          <cell r="Q646">
            <v>3.0740299999999998E-2</v>
          </cell>
          <cell r="S646" t="str">
            <v>P-Z1-FA0-098</v>
          </cell>
          <cell r="T646">
            <v>5.8307306699999994</v>
          </cell>
          <cell r="V646" t="str">
            <v>P-Z1-F00-046</v>
          </cell>
          <cell r="W646">
            <v>2815597.669999999</v>
          </cell>
          <cell r="Y646" t="str">
            <v>P-ZM-CZ0-001</v>
          </cell>
          <cell r="Z646">
            <v>24375.09</v>
          </cell>
        </row>
        <row r="647">
          <cell r="D647" t="str">
            <v>P-Z1-K00-077</v>
          </cell>
          <cell r="E647">
            <v>44911543.519999996</v>
          </cell>
          <cell r="G647" t="str">
            <v>P-Z1-HZ0-005</v>
          </cell>
          <cell r="H647">
            <v>138889.71</v>
          </cell>
          <cell r="J647" t="str">
            <v>P-Z1-FA0-048</v>
          </cell>
          <cell r="K647">
            <v>138086.41</v>
          </cell>
          <cell r="M647" t="str">
            <v>P-Z1-F00-055</v>
          </cell>
          <cell r="N647">
            <v>276421.92</v>
          </cell>
          <cell r="P647" t="str">
            <v>P-Z1-FA0-018</v>
          </cell>
          <cell r="Q647">
            <v>0.25364720000000002</v>
          </cell>
          <cell r="S647" t="str">
            <v>P-Z1-FA0-099</v>
          </cell>
          <cell r="T647">
            <v>0.36248203999999995</v>
          </cell>
          <cell r="V647" t="str">
            <v>P-Z1-F00-047</v>
          </cell>
          <cell r="W647">
            <v>4169112.05</v>
          </cell>
          <cell r="Y647" t="str">
            <v>P-ZM-DB0-003</v>
          </cell>
          <cell r="Z647">
            <v>8343174.75</v>
          </cell>
        </row>
        <row r="648">
          <cell r="D648" t="str">
            <v>P-Z1-K00-081</v>
          </cell>
          <cell r="E648">
            <v>622165.56999999995</v>
          </cell>
          <cell r="G648" t="str">
            <v>P-Z1-HZ0-016</v>
          </cell>
          <cell r="H648">
            <v>4970000</v>
          </cell>
          <cell r="J648" t="str">
            <v>P-Z1-FA0-052</v>
          </cell>
          <cell r="K648">
            <v>8989980.5099999998</v>
          </cell>
          <cell r="M648" t="str">
            <v>P-Z1-F00-056</v>
          </cell>
          <cell r="N648">
            <v>414828.70999999996</v>
          </cell>
          <cell r="P648" t="str">
            <v>P-Z1-FA0-022</v>
          </cell>
          <cell r="Q648">
            <v>6.8749269100000001</v>
          </cell>
          <cell r="S648" t="str">
            <v>P-Z1-FA0-101</v>
          </cell>
          <cell r="T648">
            <v>6.4474879699999983</v>
          </cell>
          <cell r="V648" t="str">
            <v>P-Z1-F00-056</v>
          </cell>
          <cell r="W648">
            <v>12211.029999999999</v>
          </cell>
          <cell r="Y648" t="str">
            <v>P-ZM-E00-010</v>
          </cell>
          <cell r="Z648">
            <v>1027789.92</v>
          </cell>
        </row>
        <row r="649">
          <cell r="D649" t="str">
            <v>P-Z1-KB0-007</v>
          </cell>
          <cell r="E649">
            <v>504765.12</v>
          </cell>
          <cell r="G649" t="str">
            <v>P-Z1-HZ0-022</v>
          </cell>
          <cell r="H649">
            <v>9930000</v>
          </cell>
          <cell r="J649" t="str">
            <v>P-Z1-FA0-055</v>
          </cell>
          <cell r="K649">
            <v>241655</v>
          </cell>
          <cell r="M649" t="str">
            <v>P-Z1-F00-057</v>
          </cell>
          <cell r="N649">
            <v>276462.54000000004</v>
          </cell>
          <cell r="P649" t="str">
            <v>P-Z1-FA0-026</v>
          </cell>
          <cell r="Q649">
            <v>6.5520317199999996</v>
          </cell>
          <cell r="S649" t="str">
            <v>P-Z1-FA0-119</v>
          </cell>
          <cell r="T649">
            <v>3.0296541299999999</v>
          </cell>
          <cell r="V649" t="str">
            <v>P-Z1-F00-057</v>
          </cell>
          <cell r="W649">
            <v>333859.59999999998</v>
          </cell>
          <cell r="Y649" t="str">
            <v>P-ZM-E00-011</v>
          </cell>
          <cell r="Z649">
            <v>6386290.3899999997</v>
          </cell>
        </row>
        <row r="650">
          <cell r="D650" t="str">
            <v>P-Z1-KE0-002</v>
          </cell>
          <cell r="E650">
            <v>73081.23</v>
          </cell>
          <cell r="G650" t="str">
            <v>P-Z1-IA0-009</v>
          </cell>
          <cell r="H650">
            <v>105666.16</v>
          </cell>
          <cell r="J650" t="str">
            <v>P-Z1-FA0-073</v>
          </cell>
          <cell r="K650">
            <v>593253.32000000007</v>
          </cell>
          <cell r="M650" t="str">
            <v>P-Z1-F00-058</v>
          </cell>
          <cell r="N650">
            <v>978402.77</v>
          </cell>
          <cell r="P650" t="str">
            <v>P-Z1-FA0-031</v>
          </cell>
          <cell r="Q650">
            <v>0.26283312000000003</v>
          </cell>
          <cell r="S650" t="str">
            <v>P-Z1-FA0-146</v>
          </cell>
          <cell r="T650">
            <v>0.10442604</v>
          </cell>
          <cell r="V650" t="str">
            <v>P-Z1-F00-058</v>
          </cell>
          <cell r="W650">
            <v>2312941.91</v>
          </cell>
          <cell r="Y650" t="str">
            <v>P-ZM-E00-028</v>
          </cell>
          <cell r="Z650">
            <v>318755.37</v>
          </cell>
        </row>
        <row r="651">
          <cell r="D651" t="str">
            <v>P-Z1-KF0-012</v>
          </cell>
          <cell r="E651">
            <v>46608.9</v>
          </cell>
          <cell r="G651" t="str">
            <v>P-Z1-IA0-013</v>
          </cell>
          <cell r="H651">
            <v>964143.57000000007</v>
          </cell>
          <cell r="J651" t="str">
            <v>P-Z1-FA0-075</v>
          </cell>
          <cell r="K651">
            <v>160832.5</v>
          </cell>
          <cell r="M651" t="str">
            <v>P-Z1-F00-059</v>
          </cell>
          <cell r="N651">
            <v>81312.58</v>
          </cell>
          <cell r="P651" t="str">
            <v>P-Z1-FA0-034</v>
          </cell>
          <cell r="Q651">
            <v>0.11726984</v>
          </cell>
          <cell r="S651" t="str">
            <v>P-Z1-FA0-148</v>
          </cell>
          <cell r="T651">
            <v>1.9913060499999997</v>
          </cell>
          <cell r="V651" t="str">
            <v>P-Z1-F00-059</v>
          </cell>
          <cell r="W651">
            <v>3491941.76</v>
          </cell>
          <cell r="Y651" t="str">
            <v>P-ZM-EB0-001</v>
          </cell>
          <cell r="Z651">
            <v>77009.63</v>
          </cell>
        </row>
        <row r="652">
          <cell r="D652" t="str">
            <v>P-Z1-KF0-020</v>
          </cell>
          <cell r="E652">
            <v>10398.98</v>
          </cell>
          <cell r="G652" t="str">
            <v>P-Z1-IA0-016</v>
          </cell>
          <cell r="H652">
            <v>730979.58000000007</v>
          </cell>
          <cell r="J652" t="str">
            <v>P-Z1-FA0-078</v>
          </cell>
          <cell r="K652">
            <v>267681.51</v>
          </cell>
          <cell r="M652" t="str">
            <v>P-Z1-F00-065</v>
          </cell>
          <cell r="N652">
            <v>347732.55</v>
          </cell>
          <cell r="P652" t="str">
            <v>P-Z1-FA0-035</v>
          </cell>
          <cell r="Q652">
            <v>1.6062190599999999</v>
          </cell>
          <cell r="S652" t="str">
            <v>P-Z1-FA0-149</v>
          </cell>
          <cell r="T652">
            <v>2.8388031099999997</v>
          </cell>
          <cell r="V652" t="str">
            <v>P-Z1-F00-063</v>
          </cell>
          <cell r="W652">
            <v>7350120.3899999997</v>
          </cell>
          <cell r="Y652" t="str">
            <v>P-ZM-FA0-003</v>
          </cell>
          <cell r="Z652">
            <v>285940.40000000002</v>
          </cell>
        </row>
        <row r="653">
          <cell r="D653" t="str">
            <v>P-Z1-KF0-021</v>
          </cell>
          <cell r="E653">
            <v>545951.03</v>
          </cell>
          <cell r="G653" t="str">
            <v>P-Z1-IAD-002</v>
          </cell>
          <cell r="H653">
            <v>51151.09</v>
          </cell>
          <cell r="J653" t="str">
            <v>P-Z1-FA0-081</v>
          </cell>
          <cell r="K653">
            <v>111011.97999999998</v>
          </cell>
          <cell r="M653" t="str">
            <v>P-Z1-F00-066</v>
          </cell>
          <cell r="N653">
            <v>437695.71</v>
          </cell>
          <cell r="P653" t="str">
            <v>P-Z1-FA0-044</v>
          </cell>
          <cell r="Q653">
            <v>2.6514649000000001</v>
          </cell>
          <cell r="S653" t="str">
            <v>P-Z1-FA0-162</v>
          </cell>
          <cell r="T653">
            <v>7.1683814800000007</v>
          </cell>
          <cell r="V653" t="str">
            <v>P-Z1-F00-066</v>
          </cell>
          <cell r="W653">
            <v>186294.11</v>
          </cell>
          <cell r="Y653" t="str">
            <v>P-ZM-IE0-002</v>
          </cell>
          <cell r="Z653">
            <v>79734.879999999976</v>
          </cell>
        </row>
        <row r="654">
          <cell r="D654" t="str">
            <v>P-Z1-KF0-035</v>
          </cell>
          <cell r="E654">
            <v>902538.77</v>
          </cell>
          <cell r="G654" t="str">
            <v>P-Z1-IAD-004</v>
          </cell>
          <cell r="H654">
            <v>4473.63</v>
          </cell>
          <cell r="J654" t="str">
            <v>P-Z1-FA0-084</v>
          </cell>
          <cell r="K654">
            <v>1232123.94</v>
          </cell>
          <cell r="M654" t="str">
            <v>P-Z1-F00-077</v>
          </cell>
          <cell r="N654">
            <v>25046.62</v>
          </cell>
          <cell r="P654" t="str">
            <v>P-Z1-FA0-045</v>
          </cell>
          <cell r="Q654">
            <v>0.14454664</v>
          </cell>
          <cell r="S654" t="str">
            <v>P-Z1-FA0-164</v>
          </cell>
          <cell r="T654">
            <v>1.34133317</v>
          </cell>
          <cell r="V654" t="str">
            <v>P-Z1-F00-077</v>
          </cell>
          <cell r="W654">
            <v>3064452.59</v>
          </cell>
          <cell r="Y654" t="str">
            <v>P-ZW-AA0-021</v>
          </cell>
          <cell r="Z654">
            <v>11350000</v>
          </cell>
        </row>
        <row r="655">
          <cell r="D655" t="str">
            <v>P-Z1-KF0-043</v>
          </cell>
          <cell r="E655">
            <v>18295.689999999999</v>
          </cell>
          <cell r="G655" t="str">
            <v>P-Z1-IAD-010</v>
          </cell>
          <cell r="H655">
            <v>10610895.41</v>
          </cell>
          <cell r="J655" t="str">
            <v>P-Z1-FA0-085</v>
          </cell>
          <cell r="K655">
            <v>199507.28999999998</v>
          </cell>
          <cell r="M655" t="str">
            <v>P-Z1-FA0-018</v>
          </cell>
          <cell r="N655">
            <v>335550.2</v>
          </cell>
          <cell r="P655" t="str">
            <v>P-Z1-FA0-047</v>
          </cell>
          <cell r="Q655">
            <v>0.68809544</v>
          </cell>
          <cell r="S655" t="str">
            <v>P-Z1-FA0-177</v>
          </cell>
          <cell r="T655">
            <v>7.5019499999999994E-3</v>
          </cell>
          <cell r="V655" t="str">
            <v>P-Z1-F00-107</v>
          </cell>
          <cell r="W655">
            <v>234586.82</v>
          </cell>
          <cell r="Y655" t="str">
            <v>P-ZW-E00-006</v>
          </cell>
          <cell r="Z655">
            <v>779327.07000000007</v>
          </cell>
        </row>
        <row r="656">
          <cell r="D656" t="str">
            <v>P-Z1-KF0-044</v>
          </cell>
          <cell r="E656">
            <v>1019271.51</v>
          </cell>
          <cell r="G656" t="str">
            <v>P-Z1-IAZ-006</v>
          </cell>
          <cell r="H656">
            <v>335281.15999999997</v>
          </cell>
          <cell r="J656" t="str">
            <v>P-Z1-FA0-086</v>
          </cell>
          <cell r="K656">
            <v>956678.39999999991</v>
          </cell>
          <cell r="M656" t="str">
            <v>P-Z1-FA0-022</v>
          </cell>
          <cell r="N656">
            <v>17969272.270000011</v>
          </cell>
          <cell r="P656" t="str">
            <v>P-Z1-FA0-052</v>
          </cell>
          <cell r="Q656">
            <v>7.4598619799999994</v>
          </cell>
          <cell r="S656" t="str">
            <v>P-Z1-FAD-007</v>
          </cell>
          <cell r="T656">
            <v>4.9163059399999964</v>
          </cell>
          <cell r="V656" t="str">
            <v>P-Z1-F00-117</v>
          </cell>
          <cell r="W656">
            <v>22877259.59</v>
          </cell>
          <cell r="Y656" t="str">
            <v>P-ZW-E00-010</v>
          </cell>
          <cell r="Z656">
            <v>82137.549999999988</v>
          </cell>
        </row>
        <row r="657">
          <cell r="D657" t="str">
            <v>P-Z1-KF0-046</v>
          </cell>
          <cell r="E657">
            <v>206691.22</v>
          </cell>
          <cell r="G657" t="str">
            <v>P-Z1-IB0-014</v>
          </cell>
          <cell r="H657">
            <v>24365.75</v>
          </cell>
          <cell r="J657" t="str">
            <v>P-Z1-FA0-098</v>
          </cell>
          <cell r="K657">
            <v>2364687.63</v>
          </cell>
          <cell r="M657" t="str">
            <v>P-Z1-FA0-026</v>
          </cell>
          <cell r="N657">
            <v>8033626.5899999999</v>
          </cell>
          <cell r="P657" t="str">
            <v>P-Z1-FA0-055</v>
          </cell>
          <cell r="Q657">
            <v>2.1281250000000002E-2</v>
          </cell>
          <cell r="S657" t="str">
            <v>P-Z1-FAD-008</v>
          </cell>
          <cell r="T657">
            <v>3.56974372</v>
          </cell>
          <cell r="V657" t="str">
            <v>P-Z1-F00-124</v>
          </cell>
          <cell r="W657">
            <v>229443.75</v>
          </cell>
          <cell r="Y657" t="str">
            <v>P-ZW-FA0-004</v>
          </cell>
          <cell r="Z657">
            <v>608049.68000000005</v>
          </cell>
        </row>
        <row r="658">
          <cell r="D658" t="str">
            <v>P-Z1-KZ0-018</v>
          </cell>
          <cell r="E658">
            <v>1146677.3600000001</v>
          </cell>
          <cell r="G658" t="str">
            <v>P-Z1-IB0-016</v>
          </cell>
          <cell r="H658">
            <v>33593.910000000003</v>
          </cell>
          <cell r="J658" t="str">
            <v>P-Z1-FA0-099</v>
          </cell>
          <cell r="K658">
            <v>245246.93</v>
          </cell>
          <cell r="M658" t="str">
            <v>P-Z1-FA0-031</v>
          </cell>
          <cell r="N658">
            <v>958559.7</v>
          </cell>
          <cell r="P658" t="str">
            <v>P-Z1-FA0-073</v>
          </cell>
          <cell r="Q658">
            <v>2.7801997199999997</v>
          </cell>
          <cell r="S658" t="str">
            <v>P-Z1-FAD-009</v>
          </cell>
          <cell r="T658">
            <v>4.3577436100000009</v>
          </cell>
          <cell r="V658" t="str">
            <v>P-Z1-F00-128</v>
          </cell>
          <cell r="W658">
            <v>64493.97</v>
          </cell>
          <cell r="Y658" t="str">
            <v>P-ZW-FA0-014</v>
          </cell>
          <cell r="Z658">
            <v>146527.98999999996</v>
          </cell>
        </row>
        <row r="659">
          <cell r="D659" t="str">
            <v>P-Z1-KZ0-031</v>
          </cell>
          <cell r="E659">
            <v>31458.880000000001</v>
          </cell>
          <cell r="G659" t="str">
            <v>P-Z1-IB0-023</v>
          </cell>
          <cell r="H659">
            <v>535609.07999999996</v>
          </cell>
          <cell r="J659" t="str">
            <v>P-Z1-FA0-101</v>
          </cell>
          <cell r="K659">
            <v>3979488.9099999997</v>
          </cell>
          <cell r="M659" t="str">
            <v>P-Z1-FA0-034</v>
          </cell>
          <cell r="N659">
            <v>4356645.97</v>
          </cell>
          <cell r="P659" t="str">
            <v>P-Z1-FA0-084</v>
          </cell>
          <cell r="Q659">
            <v>5.2599019999999996E-2</v>
          </cell>
          <cell r="S659" t="str">
            <v>P-Z1-FAD-018</v>
          </cell>
          <cell r="T659">
            <v>4.6442169999999998E-2</v>
          </cell>
          <cell r="V659" t="str">
            <v>P-Z1-F00-129</v>
          </cell>
          <cell r="W659">
            <v>85713.17</v>
          </cell>
          <cell r="Y659" t="str">
            <v>P-ZW-I00-002</v>
          </cell>
          <cell r="Z659">
            <v>89438</v>
          </cell>
        </row>
        <row r="660">
          <cell r="D660" t="str">
            <v>P-ZA-DC0-001</v>
          </cell>
          <cell r="E660">
            <v>150547239.21000001</v>
          </cell>
          <cell r="G660" t="str">
            <v>P-Z1-IB0-024</v>
          </cell>
          <cell r="H660">
            <v>1636828.4900000002</v>
          </cell>
          <cell r="J660" t="str">
            <v>P-Z1-FA0-104</v>
          </cell>
          <cell r="K660">
            <v>1935119.62</v>
          </cell>
          <cell r="M660" t="str">
            <v>P-Z1-FA0-035</v>
          </cell>
          <cell r="N660">
            <v>3996740.4400000004</v>
          </cell>
          <cell r="P660" t="str">
            <v>P-Z1-FA0-085</v>
          </cell>
          <cell r="Q660">
            <v>1.0449369100000001</v>
          </cell>
          <cell r="S660" t="str">
            <v>P-Z1-FZ0-009</v>
          </cell>
          <cell r="T660">
            <v>0.14678099</v>
          </cell>
          <cell r="V660" t="str">
            <v>P-Z1-F00-130</v>
          </cell>
          <cell r="W660">
            <v>55311.11</v>
          </cell>
          <cell r="Y660" t="str">
            <v>P-ZW-IE0-003</v>
          </cell>
          <cell r="Z660">
            <v>19285.03</v>
          </cell>
        </row>
        <row r="661">
          <cell r="D661" t="str">
            <v>P-ZA-EAZ-004</v>
          </cell>
          <cell r="E661">
            <v>257391.25</v>
          </cell>
          <cell r="G661" t="str">
            <v>P-Z1-IB0-025</v>
          </cell>
          <cell r="H661">
            <v>9858.67</v>
          </cell>
          <cell r="J661" t="str">
            <v>P-Z1-FA0-115</v>
          </cell>
          <cell r="K661">
            <v>215531.97999999998</v>
          </cell>
          <cell r="M661" t="str">
            <v>P-Z1-FA0-044</v>
          </cell>
          <cell r="N661">
            <v>2552675.42</v>
          </cell>
          <cell r="P661" t="str">
            <v>P-Z1-FA0-086</v>
          </cell>
          <cell r="Q661">
            <v>2.2006845400000001</v>
          </cell>
          <cell r="S661" t="str">
            <v>P-Z1-FZ0-030</v>
          </cell>
          <cell r="T661">
            <v>0.35724748000000001</v>
          </cell>
          <cell r="V661" t="str">
            <v>P-Z1-FA0-018</v>
          </cell>
          <cell r="W661">
            <v>27670.21</v>
          </cell>
          <cell r="Y661" t="str">
            <v>P-ZW-KF0-008</v>
          </cell>
          <cell r="Z661">
            <v>3353.67</v>
          </cell>
        </row>
        <row r="662">
          <cell r="D662" t="str">
            <v>P-ZA-F00-002</v>
          </cell>
          <cell r="E662">
            <v>4983541.2699999996</v>
          </cell>
          <cell r="G662" t="str">
            <v>P-Z1-IZ0-025</v>
          </cell>
          <cell r="H662">
            <v>157429.93</v>
          </cell>
          <cell r="J662" t="str">
            <v>P-Z1-FA0-148</v>
          </cell>
          <cell r="K662">
            <v>193350.18</v>
          </cell>
          <cell r="M662" t="str">
            <v>P-Z1-FA0-045</v>
          </cell>
          <cell r="N662">
            <v>182385.67</v>
          </cell>
          <cell r="P662" t="str">
            <v>P-Z1-FA0-098</v>
          </cell>
          <cell r="Q662">
            <v>4.1280075900000002</v>
          </cell>
          <cell r="S662" t="str">
            <v>P-Z1-G00-014</v>
          </cell>
          <cell r="T662">
            <v>0.19376195000000002</v>
          </cell>
          <cell r="V662" t="str">
            <v>P-Z1-FA0-022</v>
          </cell>
          <cell r="W662">
            <v>7741328.2000000011</v>
          </cell>
          <cell r="Y662" t="str">
            <v>P-ZW-KF0-012</v>
          </cell>
          <cell r="Z662">
            <v>878520.04999999993</v>
          </cell>
        </row>
        <row r="663">
          <cell r="D663" t="str">
            <v>P-ZA-FAA-001</v>
          </cell>
          <cell r="E663">
            <v>58192663.839999996</v>
          </cell>
          <cell r="G663" t="str">
            <v>P-Z1-IZ0-026</v>
          </cell>
          <cell r="H663">
            <v>276695.06</v>
          </cell>
          <cell r="J663" t="str">
            <v>P-Z1-FA0-149</v>
          </cell>
          <cell r="K663">
            <v>292031.52</v>
          </cell>
          <cell r="M663" t="str">
            <v>P-Z1-FA0-047</v>
          </cell>
          <cell r="N663">
            <v>1231505.3500000001</v>
          </cell>
          <cell r="P663" t="str">
            <v>P-Z1-FA0-099</v>
          </cell>
          <cell r="Q663">
            <v>0.70503536000000011</v>
          </cell>
          <cell r="S663" t="str">
            <v>P-Z1-G00-015</v>
          </cell>
          <cell r="T663">
            <v>0.16807462000000001</v>
          </cell>
          <cell r="V663" t="str">
            <v>P-Z1-FA0-026</v>
          </cell>
          <cell r="W663">
            <v>2309917.2100000004</v>
          </cell>
          <cell r="Y663" t="str">
            <v>P-ZW-KF0-013</v>
          </cell>
          <cell r="Z663">
            <v>390581.84</v>
          </cell>
        </row>
        <row r="664">
          <cell r="D664" t="str">
            <v>P-ZA-FF0-003</v>
          </cell>
          <cell r="E664">
            <v>7478377.6700000009</v>
          </cell>
          <cell r="G664" t="str">
            <v>P-Z1-IZ0-028</v>
          </cell>
          <cell r="H664">
            <v>118826.48</v>
          </cell>
          <cell r="J664" t="str">
            <v>P-Z1-FAB-021</v>
          </cell>
          <cell r="K664">
            <v>84421.25</v>
          </cell>
          <cell r="M664" t="str">
            <v>P-Z1-FA0-052</v>
          </cell>
          <cell r="N664">
            <v>12197220.179999996</v>
          </cell>
          <cell r="P664" t="str">
            <v>P-Z1-FA0-101</v>
          </cell>
          <cell r="Q664">
            <v>3.6160751999999992</v>
          </cell>
          <cell r="S664" t="str">
            <v>P-Z1-G00-016</v>
          </cell>
          <cell r="T664">
            <v>0.10625002</v>
          </cell>
          <cell r="V664" t="str">
            <v>P-Z1-FA0-034</v>
          </cell>
          <cell r="W664">
            <v>1340717.42</v>
          </cell>
          <cell r="Y664" t="str">
            <v>P-ZW-KF0-014</v>
          </cell>
          <cell r="Z664">
            <v>642200.98999999987</v>
          </cell>
        </row>
        <row r="665">
          <cell r="D665" t="str">
            <v>P-ZA-G00-002</v>
          </cell>
          <cell r="E665">
            <v>223574.81</v>
          </cell>
          <cell r="G665" t="str">
            <v>P-Z1-K00-034</v>
          </cell>
          <cell r="H665">
            <v>1029577.5700000002</v>
          </cell>
          <cell r="J665" t="str">
            <v>P-Z1-FAC-003</v>
          </cell>
          <cell r="K665">
            <v>2519675.0099999998</v>
          </cell>
          <cell r="M665" t="str">
            <v>P-Z1-FA0-055</v>
          </cell>
          <cell r="N665">
            <v>63505.71</v>
          </cell>
          <cell r="P665" t="str">
            <v>P-Z1-FA0-104</v>
          </cell>
          <cell r="Q665">
            <v>0.59579002000000003</v>
          </cell>
          <cell r="S665" t="str">
            <v>P-Z1-GB0-024</v>
          </cell>
          <cell r="T665">
            <v>7.9069747200000009</v>
          </cell>
          <cell r="V665" t="str">
            <v>P-Z1-FA0-044</v>
          </cell>
          <cell r="W665">
            <v>5207959.9899999993</v>
          </cell>
          <cell r="Y665" t="str">
            <v>Grand Total</v>
          </cell>
          <cell r="Z665">
            <v>2117908001.6199999</v>
          </cell>
        </row>
        <row r="666">
          <cell r="D666" t="str">
            <v>P-ZA-IA0-002</v>
          </cell>
          <cell r="E666">
            <v>87924</v>
          </cell>
          <cell r="G666" t="str">
            <v>P-Z1-K00-046</v>
          </cell>
          <cell r="H666">
            <v>150000000</v>
          </cell>
          <cell r="J666" t="str">
            <v>P-Z1-FAD-007</v>
          </cell>
          <cell r="K666">
            <v>403231.79000000004</v>
          </cell>
          <cell r="M666" t="str">
            <v>P-Z1-FA0-073</v>
          </cell>
          <cell r="N666">
            <v>1177573.4600000004</v>
          </cell>
          <cell r="P666" t="str">
            <v>P-Z1-FA0-119</v>
          </cell>
          <cell r="Q666">
            <v>6.2586669999999997E-2</v>
          </cell>
          <cell r="S666" t="str">
            <v>P-Z1-GB0-030</v>
          </cell>
          <cell r="T666">
            <v>0.66548141999999999</v>
          </cell>
          <cell r="V666" t="str">
            <v>P-Z1-FA0-052</v>
          </cell>
          <cell r="W666">
            <v>7064744.3000000007</v>
          </cell>
        </row>
        <row r="667">
          <cell r="D667" t="str">
            <v>P-ZA-IE0-003</v>
          </cell>
          <cell r="E667">
            <v>58476.79</v>
          </cell>
          <cell r="G667" t="str">
            <v>P-Z1-K00-062</v>
          </cell>
          <cell r="H667">
            <v>146982.10000000003</v>
          </cell>
          <cell r="J667" t="str">
            <v>P-Z1-FAD-008</v>
          </cell>
          <cell r="K667">
            <v>2970309.29</v>
          </cell>
          <cell r="M667" t="str">
            <v>P-Z1-FA0-075</v>
          </cell>
          <cell r="N667">
            <v>3278878.3499999996</v>
          </cell>
          <cell r="P667" t="str">
            <v>P-Z1-FA0-146</v>
          </cell>
          <cell r="Q667">
            <v>0.59611500000000006</v>
          </cell>
          <cell r="S667" t="str">
            <v>P-Z1-GB0-033</v>
          </cell>
          <cell r="T667">
            <v>0.62626324</v>
          </cell>
          <cell r="V667" t="str">
            <v>P-Z1-FA0-072</v>
          </cell>
          <cell r="W667">
            <v>438246.13</v>
          </cell>
        </row>
        <row r="668">
          <cell r="D668" t="str">
            <v>P-ZM-AA0-019</v>
          </cell>
          <cell r="E668">
            <v>1184304.3299999998</v>
          </cell>
          <cell r="G668" t="str">
            <v>P-Z1-K00-071</v>
          </cell>
          <cell r="H668">
            <v>3268278.6700000004</v>
          </cell>
          <cell r="J668" t="str">
            <v>P-Z1-FAD-009</v>
          </cell>
          <cell r="K668">
            <v>281694.55</v>
          </cell>
          <cell r="M668" t="str">
            <v>P-Z1-FA0-081</v>
          </cell>
          <cell r="N668">
            <v>27817.64</v>
          </cell>
          <cell r="P668" t="str">
            <v>P-Z1-FA0-148</v>
          </cell>
          <cell r="Q668">
            <v>1.2904557999999999</v>
          </cell>
          <cell r="S668" t="str">
            <v>P-Z1-H00-063</v>
          </cell>
          <cell r="T668">
            <v>6.091357E-2</v>
          </cell>
          <cell r="V668" t="str">
            <v>P-Z1-FA0-073</v>
          </cell>
          <cell r="W668">
            <v>1604980.5399999998</v>
          </cell>
        </row>
        <row r="669">
          <cell r="D669" t="str">
            <v>P-ZM-AA0-021</v>
          </cell>
          <cell r="E669">
            <v>1323007.0899999999</v>
          </cell>
          <cell r="G669" t="str">
            <v>P-Z1-K00-077</v>
          </cell>
          <cell r="H669">
            <v>54788116.240000002</v>
          </cell>
          <cell r="J669" t="str">
            <v>P-Z1-FZ0-009</v>
          </cell>
          <cell r="K669">
            <v>209960</v>
          </cell>
          <cell r="M669" t="str">
            <v>P-Z1-FA0-084</v>
          </cell>
          <cell r="N669">
            <v>1535321.9</v>
          </cell>
          <cell r="P669" t="str">
            <v>P-Z1-FA0-149</v>
          </cell>
          <cell r="Q669">
            <v>0.52018710999999995</v>
          </cell>
          <cell r="S669" t="str">
            <v>P-Z1-H00-087</v>
          </cell>
          <cell r="T669">
            <v>0.10181553</v>
          </cell>
          <cell r="V669" t="str">
            <v>P-Z1-FA0-075</v>
          </cell>
          <cell r="W669">
            <v>2529609.2199999993</v>
          </cell>
        </row>
        <row r="670">
          <cell r="D670" t="str">
            <v>P-ZM-AA0-024</v>
          </cell>
          <cell r="E670">
            <v>534547.5</v>
          </cell>
          <cell r="G670" t="str">
            <v>P-Z1-K00-083</v>
          </cell>
          <cell r="H670">
            <v>9000000</v>
          </cell>
          <cell r="J670" t="str">
            <v>P-Z1-G00-014</v>
          </cell>
          <cell r="K670">
            <v>1362388.7000000002</v>
          </cell>
          <cell r="M670" t="str">
            <v>P-Z1-FA0-085</v>
          </cell>
          <cell r="N670">
            <v>816208.33999999985</v>
          </cell>
          <cell r="P670" t="str">
            <v>P-Z1-FA0-164</v>
          </cell>
          <cell r="Q670">
            <v>4.6278279999999998E-2</v>
          </cell>
          <cell r="S670" t="str">
            <v>P-Z1-H00-088</v>
          </cell>
          <cell r="T670">
            <v>0.16316957000000001</v>
          </cell>
          <cell r="V670" t="str">
            <v>P-Z1-FA0-084</v>
          </cell>
          <cell r="W670">
            <v>396717.98</v>
          </cell>
        </row>
        <row r="671">
          <cell r="D671" t="str">
            <v>P-ZM-AA0-025</v>
          </cell>
          <cell r="E671">
            <v>62367.93</v>
          </cell>
          <cell r="G671" t="str">
            <v>P-Z1-KB0-007</v>
          </cell>
          <cell r="H671">
            <v>117202.05000000005</v>
          </cell>
          <cell r="J671" t="str">
            <v>P-Z1-G00-015</v>
          </cell>
          <cell r="K671">
            <v>827626.84000000008</v>
          </cell>
          <cell r="M671" t="str">
            <v>P-Z1-FA0-086</v>
          </cell>
          <cell r="N671">
            <v>6896353.9700000007</v>
          </cell>
          <cell r="P671" t="str">
            <v>P-Z1-FA0-165</v>
          </cell>
          <cell r="Q671">
            <v>1.04043E-2</v>
          </cell>
          <cell r="S671" t="str">
            <v>P-Z1-H00-089</v>
          </cell>
          <cell r="T671">
            <v>0.23892711</v>
          </cell>
          <cell r="V671" t="str">
            <v>P-Z1-FA0-085</v>
          </cell>
          <cell r="W671">
            <v>3100209.33</v>
          </cell>
        </row>
        <row r="672">
          <cell r="D672" t="str">
            <v>P-ZM-AA0-026</v>
          </cell>
          <cell r="E672">
            <v>60046.07</v>
          </cell>
          <cell r="G672" t="str">
            <v>P-Z1-KE0-016</v>
          </cell>
          <cell r="H672">
            <v>177516.89</v>
          </cell>
          <cell r="J672" t="str">
            <v>P-Z1-G00-016</v>
          </cell>
          <cell r="K672">
            <v>584427.15</v>
          </cell>
          <cell r="M672" t="str">
            <v>P-Z1-FA0-098</v>
          </cell>
          <cell r="N672">
            <v>9512880.3800000008</v>
          </cell>
          <cell r="P672" t="str">
            <v>P-Z1-FAC-003</v>
          </cell>
          <cell r="Q672">
            <v>6.6269399999999996E-3</v>
          </cell>
          <cell r="S672" t="str">
            <v>P-Z1-H00-091</v>
          </cell>
          <cell r="T672">
            <v>0.15499151999999999</v>
          </cell>
          <cell r="V672" t="str">
            <v>P-Z1-FA0-086</v>
          </cell>
          <cell r="W672">
            <v>1255903.7000000002</v>
          </cell>
        </row>
        <row r="673">
          <cell r="D673" t="str">
            <v>P-ZM-AAE-001</v>
          </cell>
          <cell r="E673">
            <v>2033942.86</v>
          </cell>
          <cell r="G673" t="str">
            <v>P-Z1-KF0-012</v>
          </cell>
          <cell r="H673">
            <v>21065.489999999998</v>
          </cell>
          <cell r="J673" t="str">
            <v>P-Z1-GB0-021</v>
          </cell>
          <cell r="K673">
            <v>56204.51</v>
          </cell>
          <cell r="M673" t="str">
            <v>P-Z1-FA0-099</v>
          </cell>
          <cell r="N673">
            <v>323844.12</v>
          </cell>
          <cell r="P673" t="str">
            <v>P-Z1-FAD-007</v>
          </cell>
          <cell r="Q673">
            <v>10.370549440000007</v>
          </cell>
          <cell r="S673" t="str">
            <v>P-Z1-HA0-008</v>
          </cell>
          <cell r="T673">
            <v>0.12636296999999999</v>
          </cell>
          <cell r="V673" t="str">
            <v>P-Z1-FA0-098</v>
          </cell>
          <cell r="W673">
            <v>9764765.2300000023</v>
          </cell>
        </row>
        <row r="674">
          <cell r="D674" t="str">
            <v>P-ZM-CZ0-001</v>
          </cell>
          <cell r="E674">
            <v>282909.26</v>
          </cell>
          <cell r="G674" t="str">
            <v>P-Z1-KF0-021</v>
          </cell>
          <cell r="H674">
            <v>1097567.49</v>
          </cell>
          <cell r="J674" t="str">
            <v>P-Z1-GB0-024</v>
          </cell>
          <cell r="K674">
            <v>697831.88000000012</v>
          </cell>
          <cell r="M674" t="str">
            <v>P-Z1-FA0-101</v>
          </cell>
          <cell r="N674">
            <v>3813526.66</v>
          </cell>
          <cell r="P674" t="str">
            <v>P-Z1-FAD-008</v>
          </cell>
          <cell r="Q674">
            <v>5.825129200000001</v>
          </cell>
          <cell r="S674" t="str">
            <v>P-Z1-HAA-091</v>
          </cell>
          <cell r="T674">
            <v>2.275319E-2</v>
          </cell>
          <cell r="V674" t="str">
            <v>P-Z1-FA0-099</v>
          </cell>
          <cell r="W674">
            <v>235413.4</v>
          </cell>
        </row>
        <row r="675">
          <cell r="D675" t="str">
            <v>P-ZM-DB0-003</v>
          </cell>
          <cell r="E675">
            <v>23919.67</v>
          </cell>
          <cell r="G675" t="str">
            <v>P-Z1-KF0-046</v>
          </cell>
          <cell r="H675">
            <v>98713.85</v>
          </cell>
          <cell r="J675" t="str">
            <v>P-Z1-GB0-030</v>
          </cell>
          <cell r="K675">
            <v>81651.429999999993</v>
          </cell>
          <cell r="M675" t="str">
            <v>P-Z1-FA0-104</v>
          </cell>
          <cell r="N675">
            <v>261642.00999999998</v>
          </cell>
          <cell r="P675" t="str">
            <v>P-Z1-FAD-009</v>
          </cell>
          <cell r="Q675">
            <v>0.18502377999999997</v>
          </cell>
          <cell r="S675" t="str">
            <v>P-Z1-HB0-013</v>
          </cell>
          <cell r="T675">
            <v>0.36905837000000008</v>
          </cell>
          <cell r="V675" t="str">
            <v>P-Z1-FA0-101</v>
          </cell>
          <cell r="W675">
            <v>1511663.4900000002</v>
          </cell>
        </row>
        <row r="676">
          <cell r="D676" t="str">
            <v>P-ZM-E00-009</v>
          </cell>
          <cell r="E676">
            <v>832.9</v>
          </cell>
          <cell r="G676" t="str">
            <v>P-Z1-KF0-049</v>
          </cell>
          <cell r="H676">
            <v>5020669.95</v>
          </cell>
          <cell r="J676" t="str">
            <v>P-Z1-GB0-031</v>
          </cell>
          <cell r="K676">
            <v>14276.77</v>
          </cell>
          <cell r="M676" t="str">
            <v>P-Z1-FA0-115</v>
          </cell>
          <cell r="N676">
            <v>817937.62000000011</v>
          </cell>
          <cell r="P676" t="str">
            <v>P-Z1-FZ0-009</v>
          </cell>
          <cell r="Q676">
            <v>0.29366174999999994</v>
          </cell>
          <cell r="S676" t="str">
            <v>P-Z1-HB0-064</v>
          </cell>
          <cell r="T676">
            <v>6.9396830000000007E-2</v>
          </cell>
          <cell r="V676" t="str">
            <v>P-Z1-FA0-119</v>
          </cell>
          <cell r="W676">
            <v>10300247.369999999</v>
          </cell>
        </row>
        <row r="677">
          <cell r="D677" t="str">
            <v>P-ZM-E00-010</v>
          </cell>
          <cell r="E677">
            <v>503274.3</v>
          </cell>
          <cell r="G677" t="str">
            <v>P-Z1-KZ0-018</v>
          </cell>
          <cell r="H677">
            <v>1538154.05</v>
          </cell>
          <cell r="J677" t="str">
            <v>P-Z1-HA0-008</v>
          </cell>
          <cell r="K677">
            <v>25852.18</v>
          </cell>
          <cell r="M677" t="str">
            <v>P-Z1-FA0-119</v>
          </cell>
          <cell r="N677">
            <v>205850.73</v>
          </cell>
          <cell r="P677" t="str">
            <v>P-Z1-FZ0-018</v>
          </cell>
          <cell r="Q677">
            <v>0.18404982</v>
          </cell>
          <cell r="S677" t="str">
            <v>P-Z1-HB0-071</v>
          </cell>
          <cell r="T677">
            <v>0.12118988999999999</v>
          </cell>
          <cell r="V677" t="str">
            <v>P-Z1-FA0-146</v>
          </cell>
          <cell r="W677">
            <v>398814.02</v>
          </cell>
        </row>
        <row r="678">
          <cell r="D678" t="str">
            <v>P-ZM-E00-028</v>
          </cell>
          <cell r="E678">
            <v>610112.79</v>
          </cell>
          <cell r="G678" t="str">
            <v>P-Z1-KZ0-032</v>
          </cell>
          <cell r="H678">
            <v>30799.55</v>
          </cell>
          <cell r="J678" t="str">
            <v>P-Z1-HAA-051</v>
          </cell>
          <cell r="K678">
            <v>43700</v>
          </cell>
          <cell r="M678" t="str">
            <v>P-Z1-FA0-146</v>
          </cell>
          <cell r="N678">
            <v>201256.7</v>
          </cell>
          <cell r="P678" t="str">
            <v>P-Z1-G00-014</v>
          </cell>
          <cell r="Q678">
            <v>0.85702896999999989</v>
          </cell>
          <cell r="S678" t="str">
            <v>P-Z1-HZ0-003</v>
          </cell>
          <cell r="T678">
            <v>0.45073606999999999</v>
          </cell>
          <cell r="V678" t="str">
            <v>P-Z1-FA0-148</v>
          </cell>
          <cell r="W678">
            <v>2631953.6599999997</v>
          </cell>
        </row>
        <row r="679">
          <cell r="D679" t="str">
            <v>P-ZM-FA0-003</v>
          </cell>
          <cell r="E679">
            <v>4989012.4499999993</v>
          </cell>
          <cell r="G679" t="str">
            <v>P-Z1-KZ0-035</v>
          </cell>
          <cell r="H679">
            <v>249320.55</v>
          </cell>
          <cell r="J679" t="str">
            <v>P-Z1-HAA-085</v>
          </cell>
          <cell r="K679">
            <v>212541357.00999999</v>
          </cell>
          <cell r="M679" t="str">
            <v>P-Z1-FA0-148</v>
          </cell>
          <cell r="N679">
            <v>575379.78999999992</v>
          </cell>
          <cell r="P679" t="str">
            <v>P-Z1-G00-015</v>
          </cell>
          <cell r="Q679">
            <v>0.22955724</v>
          </cell>
          <cell r="S679" t="str">
            <v>P-Z1-HZ0-034</v>
          </cell>
          <cell r="T679">
            <v>0.15581110000000004</v>
          </cell>
          <cell r="V679" t="str">
            <v>P-Z1-FA0-149</v>
          </cell>
          <cell r="W679">
            <v>2946111.2800000012</v>
          </cell>
        </row>
        <row r="680">
          <cell r="D680" t="str">
            <v>P-ZM-FAB-004</v>
          </cell>
          <cell r="E680">
            <v>17210110.960000001</v>
          </cell>
          <cell r="G680" t="str">
            <v>P-ZA-F00-005</v>
          </cell>
          <cell r="H680">
            <v>287595969.61000001</v>
          </cell>
          <cell r="J680" t="str">
            <v>P-Z1-HAB-045</v>
          </cell>
          <cell r="K680">
            <v>71527688.370000005</v>
          </cell>
          <cell r="M680" t="str">
            <v>P-Z1-FA0-149</v>
          </cell>
          <cell r="N680">
            <v>1781918.57</v>
          </cell>
          <cell r="P680" t="str">
            <v>P-Z1-G00-016</v>
          </cell>
          <cell r="Q680">
            <v>0.54293627</v>
          </cell>
          <cell r="S680" t="str">
            <v>P-Z1-I00-011</v>
          </cell>
          <cell r="T680">
            <v>0.31425778999999998</v>
          </cell>
          <cell r="V680" t="str">
            <v>P-Z1-FA0-162</v>
          </cell>
          <cell r="W680">
            <v>1726058.38</v>
          </cell>
        </row>
        <row r="681">
          <cell r="D681" t="str">
            <v>P-ZM-IA0-005</v>
          </cell>
          <cell r="E681">
            <v>2183755.9</v>
          </cell>
          <cell r="G681" t="str">
            <v>P-ZA-F00-006</v>
          </cell>
          <cell r="H681">
            <v>7370174.3799999999</v>
          </cell>
          <cell r="J681" t="str">
            <v>P-Z1-HB0-057</v>
          </cell>
          <cell r="K681">
            <v>5388705.0800000001</v>
          </cell>
          <cell r="M681" t="str">
            <v>P-Z1-FAB-021</v>
          </cell>
          <cell r="N681">
            <v>391893.20000000007</v>
          </cell>
          <cell r="P681" t="str">
            <v>P-Z1-GB0-030</v>
          </cell>
          <cell r="Q681">
            <v>0.39203657999999997</v>
          </cell>
          <cell r="S681" t="str">
            <v>P-Z1-IA0-013</v>
          </cell>
          <cell r="T681">
            <v>0.46126952999999998</v>
          </cell>
          <cell r="V681" t="str">
            <v>P-Z1-FA0-164</v>
          </cell>
          <cell r="W681">
            <v>22422.57</v>
          </cell>
        </row>
        <row r="682">
          <cell r="D682" t="str">
            <v>P-ZM-IE0-002</v>
          </cell>
          <cell r="E682">
            <v>71655.31</v>
          </cell>
          <cell r="G682" t="str">
            <v>P-ZA-FAA-001</v>
          </cell>
          <cell r="H682">
            <v>86039376.489999995</v>
          </cell>
          <cell r="J682" t="str">
            <v>P-Z1-HZ0-003</v>
          </cell>
          <cell r="K682">
            <v>1787604.3100000003</v>
          </cell>
          <cell r="M682" t="str">
            <v>P-Z1-FAD-007</v>
          </cell>
          <cell r="N682">
            <v>6402489.459999999</v>
          </cell>
          <cell r="P682" t="str">
            <v>P-Z1-HA0-008</v>
          </cell>
          <cell r="Q682">
            <v>0.23029707999999999</v>
          </cell>
          <cell r="S682" t="str">
            <v>P-Z1-IA0-016</v>
          </cell>
          <cell r="T682">
            <v>0.57716814000000005</v>
          </cell>
          <cell r="V682" t="str">
            <v>P-Z1-FA0-177</v>
          </cell>
          <cell r="W682">
            <v>3147586.7199999997</v>
          </cell>
        </row>
        <row r="683">
          <cell r="D683" t="str">
            <v>P-ZW-AAG-001</v>
          </cell>
          <cell r="E683">
            <v>26906.600000000002</v>
          </cell>
          <cell r="G683" t="str">
            <v>P-ZA-FF0-003</v>
          </cell>
          <cell r="H683">
            <v>15082665.300000001</v>
          </cell>
          <cell r="J683" t="str">
            <v>P-Z1-HZ0-005</v>
          </cell>
          <cell r="K683">
            <v>7579.86</v>
          </cell>
          <cell r="M683" t="str">
            <v>P-Z1-FAD-008</v>
          </cell>
          <cell r="N683">
            <v>1198986.05</v>
          </cell>
          <cell r="P683" t="str">
            <v>P-Z1-HAA-091</v>
          </cell>
          <cell r="Q683">
            <v>7.3751650000000002E-2</v>
          </cell>
          <cell r="S683" t="str">
            <v>P-Z1-IAD-010</v>
          </cell>
          <cell r="T683">
            <v>0.15422159999999999</v>
          </cell>
          <cell r="V683" t="str">
            <v>P-Z1-FA0-180</v>
          </cell>
          <cell r="W683">
            <v>45758.53</v>
          </cell>
        </row>
        <row r="684">
          <cell r="D684" t="str">
            <v>P-ZW-DB0-005</v>
          </cell>
          <cell r="E684">
            <v>245564.78</v>
          </cell>
          <cell r="G684" t="str">
            <v>P-ZA-IA0-002</v>
          </cell>
          <cell r="H684">
            <v>69153.509999999995</v>
          </cell>
          <cell r="J684" t="str">
            <v>P-Z1-IA0-013</v>
          </cell>
          <cell r="K684">
            <v>2102437.27</v>
          </cell>
          <cell r="M684" t="str">
            <v>P-Z1-FAD-009</v>
          </cell>
          <cell r="N684">
            <v>1168708.95</v>
          </cell>
          <cell r="P684" t="str">
            <v>P-Z1-HB0-013</v>
          </cell>
          <cell r="Q684">
            <v>9.5423770000000019E-2</v>
          </cell>
          <cell r="S684" t="str">
            <v>P-Z1-IB0-016</v>
          </cell>
          <cell r="T684">
            <v>0.84162496999999992</v>
          </cell>
          <cell r="V684" t="str">
            <v>P-Z1-FA0-186</v>
          </cell>
          <cell r="W684">
            <v>71171.92</v>
          </cell>
        </row>
        <row r="685">
          <cell r="D685" t="str">
            <v>P-ZW-E00-003</v>
          </cell>
          <cell r="E685">
            <v>1120703.1800000002</v>
          </cell>
          <cell r="G685" t="str">
            <v>P-ZA-IE0-003</v>
          </cell>
          <cell r="H685">
            <v>77426.080000000002</v>
          </cell>
          <cell r="J685" t="str">
            <v>P-Z1-IA0-016</v>
          </cell>
          <cell r="K685">
            <v>560570.81000000006</v>
          </cell>
          <cell r="M685" t="str">
            <v>P-Z1-FZ0-009</v>
          </cell>
          <cell r="N685">
            <v>48883.81</v>
          </cell>
          <cell r="P685" t="str">
            <v>P-Z1-HZ0-003</v>
          </cell>
          <cell r="Q685">
            <v>0.79691376000000003</v>
          </cell>
          <cell r="S685" t="str">
            <v>P-Z1-IB0-023</v>
          </cell>
          <cell r="T685">
            <v>3.7219992900000003</v>
          </cell>
          <cell r="V685" t="str">
            <v>P-Z1-FA0-191</v>
          </cell>
          <cell r="W685">
            <v>15554.380000000001</v>
          </cell>
        </row>
        <row r="686">
          <cell r="D686" t="str">
            <v>P-ZW-E00-005</v>
          </cell>
          <cell r="E686">
            <v>445340.95</v>
          </cell>
          <cell r="G686" t="str">
            <v>P-ZA-KA0-002</v>
          </cell>
          <cell r="H686">
            <v>111478.41</v>
          </cell>
          <cell r="J686" t="str">
            <v>P-Z1-IAD-002</v>
          </cell>
          <cell r="K686">
            <v>14911.22</v>
          </cell>
          <cell r="M686" t="str">
            <v>P-Z1-FZ0-018</v>
          </cell>
          <cell r="N686">
            <v>491946.63000000006</v>
          </cell>
          <cell r="P686" t="str">
            <v>P-Z1-HZ0-034</v>
          </cell>
          <cell r="Q686">
            <v>0.17285743000000001</v>
          </cell>
          <cell r="S686" t="str">
            <v>P-Z1-IB0-024</v>
          </cell>
          <cell r="T686">
            <v>3.4939112300000001</v>
          </cell>
          <cell r="V686" t="str">
            <v>P-Z1-FAD-007</v>
          </cell>
          <cell r="W686">
            <v>2013116.75</v>
          </cell>
        </row>
        <row r="687">
          <cell r="D687" t="str">
            <v>P-ZW-E00-006</v>
          </cell>
          <cell r="E687">
            <v>288663.03999999998</v>
          </cell>
          <cell r="G687" t="str">
            <v>P-ZM-AA0-019</v>
          </cell>
          <cell r="H687">
            <v>4065917.6900000004</v>
          </cell>
          <cell r="J687" t="str">
            <v>P-Z1-IAD-010</v>
          </cell>
          <cell r="K687">
            <v>5753952.4100000001</v>
          </cell>
          <cell r="M687" t="str">
            <v>P-Z1-G00-014</v>
          </cell>
          <cell r="N687">
            <v>1141681.3099999998</v>
          </cell>
          <cell r="P687" t="str">
            <v>P-Z1-HZ0-038</v>
          </cell>
          <cell r="Q687">
            <v>4.2870080000000005E-2</v>
          </cell>
          <cell r="S687" t="str">
            <v>P-Z1-IB0-025</v>
          </cell>
          <cell r="T687">
            <v>1.5323643299999998</v>
          </cell>
          <cell r="V687" t="str">
            <v>P-Z1-FAD-008</v>
          </cell>
          <cell r="W687">
            <v>3654405.9600000004</v>
          </cell>
        </row>
        <row r="688">
          <cell r="D688" t="str">
            <v>P-ZW-EAZ-002</v>
          </cell>
          <cell r="E688">
            <v>168354.1</v>
          </cell>
          <cell r="G688" t="str">
            <v>P-ZM-AA0-021</v>
          </cell>
          <cell r="H688">
            <v>3640849.0600000005</v>
          </cell>
          <cell r="J688" t="str">
            <v>P-Z1-IAZ-006</v>
          </cell>
          <cell r="K688">
            <v>48255.46</v>
          </cell>
          <cell r="M688" t="str">
            <v>P-Z1-G00-015</v>
          </cell>
          <cell r="N688">
            <v>363346.34</v>
          </cell>
          <cell r="P688" t="str">
            <v>P-Z1-I00-011</v>
          </cell>
          <cell r="Q688">
            <v>0.26155125000000001</v>
          </cell>
          <cell r="S688" t="str">
            <v>P-Z1-IB0-032</v>
          </cell>
          <cell r="T688">
            <v>0.9</v>
          </cell>
          <cell r="V688" t="str">
            <v>P-Z1-FAD-009</v>
          </cell>
          <cell r="W688">
            <v>2899576.8500000006</v>
          </cell>
        </row>
        <row r="689">
          <cell r="D689" t="str">
            <v>P-ZW-FA0-002</v>
          </cell>
          <cell r="E689">
            <v>1176874.4099999999</v>
          </cell>
          <cell r="G689" t="str">
            <v>P-ZM-AA0-024</v>
          </cell>
          <cell r="H689">
            <v>2055094.57</v>
          </cell>
          <cell r="J689" t="str">
            <v>P-Z1-IAZ-008</v>
          </cell>
          <cell r="K689">
            <v>2000000</v>
          </cell>
          <cell r="M689" t="str">
            <v>P-Z1-G00-016</v>
          </cell>
          <cell r="N689">
            <v>496434.71</v>
          </cell>
          <cell r="P689" t="str">
            <v>P-Z1-IA0-013</v>
          </cell>
          <cell r="Q689">
            <v>0.33510740999999999</v>
          </cell>
          <cell r="S689" t="str">
            <v>P-Z1-IB0-033</v>
          </cell>
          <cell r="T689">
            <v>1.069</v>
          </cell>
          <cell r="V689" t="str">
            <v>P-Z1-FAD-018</v>
          </cell>
          <cell r="W689">
            <v>217183.24</v>
          </cell>
        </row>
        <row r="690">
          <cell r="D690" t="str">
            <v>P-ZW-FA0-003</v>
          </cell>
          <cell r="E690">
            <v>1488344.1199999999</v>
          </cell>
          <cell r="G690" t="str">
            <v>P-ZM-AA0-025</v>
          </cell>
          <cell r="H690">
            <v>131488.26</v>
          </cell>
          <cell r="J690" t="str">
            <v>P-Z1-IB0-014</v>
          </cell>
          <cell r="K690">
            <v>132000</v>
          </cell>
          <cell r="M690" t="str">
            <v>P-Z1-GB0-024</v>
          </cell>
          <cell r="N690">
            <v>1064442.72</v>
          </cell>
          <cell r="P690" t="str">
            <v>P-Z1-IA0-016</v>
          </cell>
          <cell r="Q690">
            <v>8.1254170000000001E-2</v>
          </cell>
          <cell r="S690" t="str">
            <v>P-Z1-IB0-037</v>
          </cell>
          <cell r="T690">
            <v>0.53645699999999996</v>
          </cell>
          <cell r="V690" t="str">
            <v>P-Z1-FF0-021</v>
          </cell>
          <cell r="W690">
            <v>4959273.84</v>
          </cell>
        </row>
        <row r="691">
          <cell r="D691" t="str">
            <v>P-ZW-HZ0-001</v>
          </cell>
          <cell r="E691">
            <v>2080000</v>
          </cell>
          <cell r="G691" t="str">
            <v>P-ZM-AAC-007</v>
          </cell>
          <cell r="H691">
            <v>224796.58000000002</v>
          </cell>
          <cell r="J691" t="str">
            <v>P-Z1-IB0-016</v>
          </cell>
          <cell r="K691">
            <v>1004203.85</v>
          </cell>
          <cell r="M691" t="str">
            <v>P-Z1-GB0-030</v>
          </cell>
          <cell r="N691">
            <v>284605.06</v>
          </cell>
          <cell r="P691" t="str">
            <v>P-Z1-IAD-010</v>
          </cell>
          <cell r="Q691">
            <v>8.3418359999999997E-2</v>
          </cell>
          <cell r="S691" t="str">
            <v>P-Z1-IBE-020</v>
          </cell>
          <cell r="T691">
            <v>1.4748606299999998</v>
          </cell>
          <cell r="V691" t="str">
            <v>P-Z1-FF0-022</v>
          </cell>
          <cell r="W691">
            <v>4959273.84</v>
          </cell>
        </row>
        <row r="692">
          <cell r="D692" t="str">
            <v>P-ZW-IE0-002</v>
          </cell>
          <cell r="E692">
            <v>1198783.0000000002</v>
          </cell>
          <cell r="G692" t="str">
            <v>P-ZM-AAE-001</v>
          </cell>
          <cell r="H692">
            <v>2832212.03</v>
          </cell>
          <cell r="J692" t="str">
            <v>P-Z1-IB0-023</v>
          </cell>
          <cell r="K692">
            <v>1766643.89</v>
          </cell>
          <cell r="M692" t="str">
            <v>P-Z1-GZ0-001</v>
          </cell>
          <cell r="N692">
            <v>553070.15</v>
          </cell>
          <cell r="P692" t="str">
            <v>P-Z1-IB0-016</v>
          </cell>
          <cell r="Q692">
            <v>0.36372552000000002</v>
          </cell>
          <cell r="S692" t="str">
            <v>P-Z1-IBE-023</v>
          </cell>
          <cell r="T692">
            <v>4.3802629500000005</v>
          </cell>
          <cell r="V692" t="str">
            <v>P-Z1-FF0-024</v>
          </cell>
          <cell r="W692">
            <v>4207868.71</v>
          </cell>
        </row>
        <row r="693">
          <cell r="D693" t="str">
            <v>P-ZW-K00-002</v>
          </cell>
          <cell r="E693">
            <v>4540.72</v>
          </cell>
          <cell r="G693" t="str">
            <v>P-ZM-AAF-002</v>
          </cell>
          <cell r="H693">
            <v>507246.64</v>
          </cell>
          <cell r="J693" t="str">
            <v>P-Z1-IB0-024</v>
          </cell>
          <cell r="K693">
            <v>4142517.4800000004</v>
          </cell>
          <cell r="M693" t="str">
            <v>P-Z1-H00-026</v>
          </cell>
          <cell r="N693">
            <v>40599244.850000001</v>
          </cell>
          <cell r="P693" t="str">
            <v>P-Z1-IB0-023</v>
          </cell>
          <cell r="Q693">
            <v>2.8953313700000001</v>
          </cell>
          <cell r="S693" t="str">
            <v>P-Z1-IZ0-026</v>
          </cell>
          <cell r="T693">
            <v>0.28328976</v>
          </cell>
          <cell r="V693" t="str">
            <v>P-Z1-FZ0-018</v>
          </cell>
          <cell r="W693">
            <v>37570.26</v>
          </cell>
        </row>
        <row r="694">
          <cell r="D694" t="str">
            <v>P-ZW-KF0-001</v>
          </cell>
          <cell r="E694">
            <v>18099.63</v>
          </cell>
          <cell r="G694" t="str">
            <v>P-ZM-CZ0-001</v>
          </cell>
          <cell r="H694">
            <v>5149534.8599999985</v>
          </cell>
          <cell r="J694" t="str">
            <v>P-Z1-IB0-025</v>
          </cell>
          <cell r="K694">
            <v>213946.46</v>
          </cell>
          <cell r="M694" t="str">
            <v>P-Z1-HA0-008</v>
          </cell>
          <cell r="N694">
            <v>16509.37</v>
          </cell>
          <cell r="P694" t="str">
            <v>P-Z1-IB0-024</v>
          </cell>
          <cell r="Q694">
            <v>6.8958750999999996</v>
          </cell>
          <cell r="S694" t="str">
            <v>P-Z1-IZ0-030</v>
          </cell>
          <cell r="T694">
            <v>0.14747095999999998</v>
          </cell>
          <cell r="V694" t="str">
            <v>P-Z1-FZ0-030</v>
          </cell>
          <cell r="W694">
            <v>751405.13</v>
          </cell>
        </row>
        <row r="695">
          <cell r="D695" t="str">
            <v>P-ZW-KF0-002</v>
          </cell>
          <cell r="E695">
            <v>2033553.9699999997</v>
          </cell>
          <cell r="G695" t="str">
            <v>P-ZM-DB0-003</v>
          </cell>
          <cell r="H695">
            <v>230199.71</v>
          </cell>
          <cell r="J695" t="str">
            <v>P-Z1-IZ0-025</v>
          </cell>
          <cell r="K695">
            <v>511024.93</v>
          </cell>
          <cell r="M695" t="str">
            <v>P-Z1-HAA-084</v>
          </cell>
          <cell r="N695">
            <v>43497803.359999999</v>
          </cell>
          <cell r="P695" t="str">
            <v>P-Z1-IB0-025</v>
          </cell>
          <cell r="Q695">
            <v>1.6958360299999999</v>
          </cell>
          <cell r="S695" t="str">
            <v>P-Z1-IZ0-031</v>
          </cell>
          <cell r="T695">
            <v>6.7813360000000003E-2</v>
          </cell>
          <cell r="V695" t="str">
            <v>P-Z1-G00-014</v>
          </cell>
          <cell r="W695">
            <v>12878.08</v>
          </cell>
        </row>
        <row r="696">
          <cell r="D696" t="str">
            <v>P-ZW-KF0-005</v>
          </cell>
          <cell r="E696">
            <v>174554.77000000002</v>
          </cell>
          <cell r="G696" t="str">
            <v>P-ZM-E00-010</v>
          </cell>
          <cell r="H696">
            <v>1168619.82</v>
          </cell>
          <cell r="J696" t="str">
            <v>P-Z1-IZ0-027</v>
          </cell>
          <cell r="K696">
            <v>747068.98999999987</v>
          </cell>
          <cell r="M696" t="str">
            <v>P-Z1-HAA-091</v>
          </cell>
          <cell r="N696">
            <v>2133.86</v>
          </cell>
          <cell r="P696" t="str">
            <v>P-Z1-IB0-031</v>
          </cell>
          <cell r="Q696">
            <v>8</v>
          </cell>
          <cell r="S696" t="str">
            <v>P-Z1-IZ0-032</v>
          </cell>
          <cell r="T696">
            <v>7.2444710000000009E-2</v>
          </cell>
          <cell r="V696" t="str">
            <v>P-Z1-GB0-021</v>
          </cell>
          <cell r="W696">
            <v>81678.570000000007</v>
          </cell>
        </row>
        <row r="697">
          <cell r="D697" t="str">
            <v>P-ZW-KF0-006</v>
          </cell>
          <cell r="E697">
            <v>662523.53</v>
          </cell>
          <cell r="G697" t="str">
            <v>P-ZM-E00-028</v>
          </cell>
          <cell r="H697">
            <v>760762.90999999992</v>
          </cell>
          <cell r="J697" t="str">
            <v>P-Z1-IZ0-028</v>
          </cell>
          <cell r="K697">
            <v>5533.6</v>
          </cell>
          <cell r="M697" t="str">
            <v>P-Z1-HB0-013</v>
          </cell>
          <cell r="N697">
            <v>182868.47999999998</v>
          </cell>
          <cell r="P697" t="str">
            <v>P-Z1-IB0-035</v>
          </cell>
          <cell r="Q697">
            <v>6.3410019999999996</v>
          </cell>
          <cell r="S697" t="str">
            <v>P-Z1-K00-059</v>
          </cell>
          <cell r="T697">
            <v>0.34490671999999994</v>
          </cell>
          <cell r="V697" t="str">
            <v>P-Z1-GB0-024</v>
          </cell>
          <cell r="W697">
            <v>11728061.679999998</v>
          </cell>
        </row>
        <row r="698">
          <cell r="D698" t="str">
            <v>Grand Total</v>
          </cell>
          <cell r="E698">
            <v>4876978698.6600056</v>
          </cell>
          <cell r="G698" t="str">
            <v>P-ZM-EAZ-002</v>
          </cell>
          <cell r="H698">
            <v>464853.85</v>
          </cell>
          <cell r="J698" t="str">
            <v>P-Z1-K00-034</v>
          </cell>
          <cell r="K698">
            <v>1190313.1500000004</v>
          </cell>
          <cell r="M698" t="str">
            <v>P-Z1-HB0-057</v>
          </cell>
          <cell r="N698">
            <v>1779623.31</v>
          </cell>
          <cell r="P698" t="str">
            <v>P-Z1-IBE-021</v>
          </cell>
          <cell r="Q698">
            <v>15.211743999999999</v>
          </cell>
          <cell r="S698" t="str">
            <v>P-Z1-K00-078</v>
          </cell>
          <cell r="T698">
            <v>362</v>
          </cell>
          <cell r="V698" t="str">
            <v>P-Z1-GB0-030</v>
          </cell>
          <cell r="W698">
            <v>346406.09</v>
          </cell>
        </row>
        <row r="699">
          <cell r="G699" t="str">
            <v>P-ZM-FA0-003</v>
          </cell>
          <cell r="H699">
            <v>816041.93</v>
          </cell>
          <cell r="J699" t="str">
            <v>P-Z1-K00-046</v>
          </cell>
          <cell r="K699">
            <v>100000000</v>
          </cell>
          <cell r="M699" t="str">
            <v>P-Z1-HZ0-003</v>
          </cell>
          <cell r="N699">
            <v>1095965.2500000002</v>
          </cell>
          <cell r="P699" t="str">
            <v>P-Z1-IBE-022</v>
          </cell>
          <cell r="Q699">
            <v>6.5</v>
          </cell>
          <cell r="S699" t="str">
            <v>P-Z1-K00-084</v>
          </cell>
          <cell r="T699">
            <v>0.88116340000000004</v>
          </cell>
          <cell r="V699" t="str">
            <v>P-Z1-GB0-033</v>
          </cell>
          <cell r="W699">
            <v>2642349.62</v>
          </cell>
        </row>
        <row r="700">
          <cell r="G700" t="str">
            <v>P-ZM-IA0-005</v>
          </cell>
          <cell r="H700">
            <v>2724370.79</v>
          </cell>
          <cell r="J700" t="str">
            <v>P-Z1-K00-062</v>
          </cell>
          <cell r="K700">
            <v>131066.95</v>
          </cell>
          <cell r="M700" t="str">
            <v>P-Z1-HZ0-034</v>
          </cell>
          <cell r="N700">
            <v>145889.71</v>
          </cell>
          <cell r="P700" t="str">
            <v>P-Z1-IBE-027</v>
          </cell>
          <cell r="Q700">
            <v>0.5</v>
          </cell>
          <cell r="S700" t="str">
            <v>P-Z1-K00-092</v>
          </cell>
          <cell r="T700">
            <v>3.5751859999999996E-2</v>
          </cell>
          <cell r="V700" t="str">
            <v>P-Z1-GZ0-001</v>
          </cell>
          <cell r="W700">
            <v>63869.440000000002</v>
          </cell>
        </row>
        <row r="701">
          <cell r="G701" t="str">
            <v>P-ZM-IAD-002</v>
          </cell>
          <cell r="H701">
            <v>485744.03</v>
          </cell>
          <cell r="J701" t="str">
            <v>P-Z1-K00-064</v>
          </cell>
          <cell r="K701">
            <v>106968.65</v>
          </cell>
          <cell r="M701" t="str">
            <v>P-Z1-I00-011</v>
          </cell>
          <cell r="N701">
            <v>144814.65000000002</v>
          </cell>
          <cell r="P701" t="str">
            <v>P-Z1-IZ0-025</v>
          </cell>
          <cell r="Q701">
            <v>2.1452359999999997E-2</v>
          </cell>
          <cell r="S701" t="str">
            <v>P-Z1-K00-099</v>
          </cell>
          <cell r="T701">
            <v>1.2323395500000001</v>
          </cell>
          <cell r="V701" t="str">
            <v>P-Z1-H00-063</v>
          </cell>
          <cell r="W701">
            <v>302192.52</v>
          </cell>
        </row>
        <row r="702">
          <cell r="G702" t="str">
            <v>P-ZM-IE0-002</v>
          </cell>
          <cell r="H702">
            <v>839718.38</v>
          </cell>
          <cell r="J702" t="str">
            <v>P-Z1-K00-077</v>
          </cell>
          <cell r="K702">
            <v>49556327.990000002</v>
          </cell>
          <cell r="M702" t="str">
            <v>P-Z1-IA0-013</v>
          </cell>
          <cell r="N702">
            <v>1918601.3399999996</v>
          </cell>
          <cell r="P702" t="str">
            <v>P-Z1-IZ0-026</v>
          </cell>
          <cell r="Q702">
            <v>0.12063177999999999</v>
          </cell>
          <cell r="S702" t="str">
            <v>P-Z1-K00-101</v>
          </cell>
          <cell r="T702">
            <v>0.90910559999999996</v>
          </cell>
          <cell r="V702" t="str">
            <v>P-Z1-H00-070</v>
          </cell>
          <cell r="W702">
            <v>29502.949999999997</v>
          </cell>
        </row>
        <row r="703">
          <cell r="G703" t="str">
            <v>P-ZW-AAG-001</v>
          </cell>
          <cell r="H703">
            <v>222804.90000000002</v>
          </cell>
          <cell r="J703" t="str">
            <v>P-Z1-K00-081</v>
          </cell>
          <cell r="K703">
            <v>557396.23</v>
          </cell>
          <cell r="M703" t="str">
            <v>P-Z1-IA0-016</v>
          </cell>
          <cell r="N703">
            <v>640842.23999999999</v>
          </cell>
          <cell r="P703" t="str">
            <v>P-Z1-IZ0-027</v>
          </cell>
          <cell r="Q703">
            <v>1.545556E-2</v>
          </cell>
          <cell r="S703" t="str">
            <v>P-Z1-K00-102</v>
          </cell>
          <cell r="T703">
            <v>1.1439999999999999</v>
          </cell>
          <cell r="V703" t="str">
            <v>P-Z1-H00-072</v>
          </cell>
          <cell r="W703">
            <v>125953.80999999997</v>
          </cell>
        </row>
        <row r="704">
          <cell r="G704" t="str">
            <v>P-ZW-DB0-005</v>
          </cell>
          <cell r="H704">
            <v>387874.04</v>
          </cell>
          <cell r="J704" t="str">
            <v>P-Z1-K00-084</v>
          </cell>
          <cell r="K704">
            <v>188501.13999999998</v>
          </cell>
          <cell r="M704" t="str">
            <v>P-Z1-IAD-010</v>
          </cell>
          <cell r="N704">
            <v>836649.28999999992</v>
          </cell>
          <cell r="P704" t="str">
            <v>P-Z1-IZ0-028</v>
          </cell>
          <cell r="Q704">
            <v>0.15288203</v>
          </cell>
          <cell r="S704" t="str">
            <v>P-Z1-K00-112</v>
          </cell>
          <cell r="T704">
            <v>7.6697654200000001</v>
          </cell>
          <cell r="V704" t="str">
            <v>P-Z1-H00-088</v>
          </cell>
          <cell r="W704">
            <v>548247.72</v>
          </cell>
        </row>
        <row r="705">
          <cell r="G705" t="str">
            <v>P-ZW-E00-003</v>
          </cell>
          <cell r="H705">
            <v>4791419.3800000008</v>
          </cell>
          <cell r="J705" t="str">
            <v>P-Z1-KB0-007</v>
          </cell>
          <cell r="K705">
            <v>695921.23</v>
          </cell>
          <cell r="M705" t="str">
            <v>P-Z1-IAZ-008</v>
          </cell>
          <cell r="N705">
            <v>1476656.67</v>
          </cell>
          <cell r="P705" t="str">
            <v>P-Z1-K00-034</v>
          </cell>
          <cell r="Q705">
            <v>9.5083700000000004E-3</v>
          </cell>
          <cell r="S705" t="str">
            <v>P-Z1-K00-114</v>
          </cell>
          <cell r="T705">
            <v>4.0968500000000005E-2</v>
          </cell>
          <cell r="V705" t="str">
            <v>P-Z1-H00-089</v>
          </cell>
          <cell r="W705">
            <v>371194.13</v>
          </cell>
        </row>
        <row r="706">
          <cell r="G706" t="str">
            <v>P-ZW-E00-005</v>
          </cell>
          <cell r="H706">
            <v>3219984.81</v>
          </cell>
          <cell r="J706" t="str">
            <v>P-Z1-KE0-016</v>
          </cell>
          <cell r="K706">
            <v>437122.43</v>
          </cell>
          <cell r="M706" t="str">
            <v>P-Z1-IB0-016</v>
          </cell>
          <cell r="N706">
            <v>552786.88</v>
          </cell>
          <cell r="P706" t="str">
            <v>P-Z1-K00-059</v>
          </cell>
          <cell r="Q706">
            <v>0.80620121999999994</v>
          </cell>
          <cell r="S706" t="str">
            <v>P-Z1-K00-119</v>
          </cell>
          <cell r="T706">
            <v>146.06007591999997</v>
          </cell>
          <cell r="V706" t="str">
            <v>P-Z1-H00-090</v>
          </cell>
          <cell r="W706">
            <v>227224.91</v>
          </cell>
        </row>
        <row r="707">
          <cell r="G707" t="str">
            <v>P-ZW-E00-006</v>
          </cell>
          <cell r="H707">
            <v>1063199.6400000001</v>
          </cell>
          <cell r="J707" t="str">
            <v>P-Z1-KF0-021</v>
          </cell>
          <cell r="K707">
            <v>1483801.21</v>
          </cell>
          <cell r="M707" t="str">
            <v>P-Z1-IB0-023</v>
          </cell>
          <cell r="N707">
            <v>286048.67</v>
          </cell>
          <cell r="P707" t="str">
            <v>P-Z1-K00-078</v>
          </cell>
          <cell r="Q707">
            <v>300</v>
          </cell>
          <cell r="S707" t="str">
            <v>P-Z1-KB0-007</v>
          </cell>
          <cell r="T707">
            <v>2.21493E-2</v>
          </cell>
          <cell r="V707" t="str">
            <v>P-Z1-HA0-008</v>
          </cell>
          <cell r="W707">
            <v>241230.46999999997</v>
          </cell>
        </row>
        <row r="708">
          <cell r="G708" t="str">
            <v>P-ZW-FA0-002</v>
          </cell>
          <cell r="H708">
            <v>2453054.0500000003</v>
          </cell>
          <cell r="J708" t="str">
            <v>P-Z1-KF0-027</v>
          </cell>
          <cell r="K708">
            <v>45700.72</v>
          </cell>
          <cell r="M708" t="str">
            <v>P-Z1-IB0-024</v>
          </cell>
          <cell r="N708">
            <v>2419614.8400000003</v>
          </cell>
          <cell r="P708" t="str">
            <v>P-Z1-K00-084</v>
          </cell>
          <cell r="Q708">
            <v>7.626049E-2</v>
          </cell>
          <cell r="S708" t="str">
            <v>P-Z1-KB0-014</v>
          </cell>
          <cell r="T708">
            <v>0.12865889</v>
          </cell>
          <cell r="V708" t="str">
            <v>P-Z1-HAA-091</v>
          </cell>
          <cell r="W708">
            <v>208987.81</v>
          </cell>
        </row>
        <row r="709">
          <cell r="G709" t="str">
            <v>P-ZW-FA0-004</v>
          </cell>
          <cell r="H709">
            <v>304479.03999999998</v>
          </cell>
          <cell r="J709" t="str">
            <v>P-Z1-KF0-046</v>
          </cell>
          <cell r="K709">
            <v>170652.6</v>
          </cell>
          <cell r="M709" t="str">
            <v>P-Z1-IB0-025</v>
          </cell>
          <cell r="N709">
            <v>1686166.08</v>
          </cell>
          <cell r="P709" t="str">
            <v>P-Z1-K00-092</v>
          </cell>
          <cell r="Q709">
            <v>9.052186000000001E-2</v>
          </cell>
          <cell r="S709" t="str">
            <v>P-Z1-KB0-015</v>
          </cell>
          <cell r="T709">
            <v>5.8204369999999991E-2</v>
          </cell>
          <cell r="V709" t="str">
            <v>P-Z1-HAA-092</v>
          </cell>
          <cell r="W709">
            <v>37597094.5</v>
          </cell>
        </row>
        <row r="710">
          <cell r="G710" t="str">
            <v>P-ZW-IE0-002</v>
          </cell>
          <cell r="H710">
            <v>276161.73</v>
          </cell>
          <cell r="J710" t="str">
            <v>P-Z1-KF0-049</v>
          </cell>
          <cell r="K710">
            <v>1979330.05</v>
          </cell>
          <cell r="M710" t="str">
            <v>P-Z1-IZ0-026</v>
          </cell>
          <cell r="N710">
            <v>82684.62</v>
          </cell>
          <cell r="P710" t="str">
            <v>P-Z1-K00-101</v>
          </cell>
          <cell r="Q710">
            <v>0.95028931000000005</v>
          </cell>
          <cell r="S710" t="str">
            <v>P-Z1-KB0-016</v>
          </cell>
          <cell r="T710">
            <v>1.0850139999999999E-2</v>
          </cell>
          <cell r="V710" t="str">
            <v>P-Z1-HAA-094</v>
          </cell>
          <cell r="W710">
            <v>30226776.390000001</v>
          </cell>
        </row>
        <row r="711">
          <cell r="G711" t="str">
            <v>P-ZW-IE0-003</v>
          </cell>
          <cell r="H711">
            <v>680722.53000000014</v>
          </cell>
          <cell r="J711" t="str">
            <v>P-Z1-KF0-052</v>
          </cell>
          <cell r="K711">
            <v>80698.94</v>
          </cell>
          <cell r="M711" t="str">
            <v>P-Z1-IZ0-027</v>
          </cell>
          <cell r="N711">
            <v>130562.28</v>
          </cell>
          <cell r="P711" t="str">
            <v>P-Z1-K00-103</v>
          </cell>
          <cell r="Q711">
            <v>18.3</v>
          </cell>
          <cell r="S711" t="str">
            <v>P-Z1-KE0-016</v>
          </cell>
          <cell r="T711">
            <v>0.54005451000000004</v>
          </cell>
          <cell r="V711" t="str">
            <v>P-Z1-HB0-013</v>
          </cell>
          <cell r="W711">
            <v>4976.5599999999995</v>
          </cell>
        </row>
        <row r="712">
          <cell r="G712" t="str">
            <v>P-ZW-KF0-002</v>
          </cell>
          <cell r="H712">
            <v>5270582.6300000008</v>
          </cell>
          <cell r="J712" t="str">
            <v>P-Z1-KF0-053</v>
          </cell>
          <cell r="K712">
            <v>326403.62</v>
          </cell>
          <cell r="M712" t="str">
            <v>P-Z1-IZ0-028</v>
          </cell>
          <cell r="N712">
            <v>98118.94</v>
          </cell>
          <cell r="P712" t="str">
            <v>P-Z1-K00-106</v>
          </cell>
          <cell r="Q712">
            <v>30</v>
          </cell>
          <cell r="S712" t="str">
            <v>P-Z1-KE0-023</v>
          </cell>
          <cell r="T712">
            <v>6.9464724799999997</v>
          </cell>
          <cell r="V712" t="str">
            <v>P-Z1-HB0-072</v>
          </cell>
          <cell r="W712">
            <v>33561.33</v>
          </cell>
        </row>
        <row r="713">
          <cell r="G713" t="str">
            <v>P-ZW-KF0-005</v>
          </cell>
          <cell r="H713">
            <v>812958.16</v>
          </cell>
          <cell r="J713" t="str">
            <v>P-Z1-KZ0-018</v>
          </cell>
          <cell r="K713">
            <v>303668.45</v>
          </cell>
          <cell r="M713" t="str">
            <v>P-Z1-K00-034</v>
          </cell>
          <cell r="N713">
            <v>863915.57</v>
          </cell>
          <cell r="P713" t="str">
            <v>P-Z1-KB0-007</v>
          </cell>
          <cell r="Q713">
            <v>0.28830065000000021</v>
          </cell>
          <cell r="S713" t="str">
            <v>P-Z1-KE0-025</v>
          </cell>
          <cell r="T713">
            <v>3.2545560000000001E-2</v>
          </cell>
          <cell r="V713" t="str">
            <v>P-Z1-HZ0-003</v>
          </cell>
          <cell r="W713">
            <v>901344.78</v>
          </cell>
        </row>
        <row r="714">
          <cell r="G714" t="str">
            <v>P-ZW-KF0-006</v>
          </cell>
          <cell r="H714">
            <v>697406.11999999988</v>
          </cell>
          <cell r="J714" t="str">
            <v>P-Z1-KZ0-027</v>
          </cell>
          <cell r="K714">
            <v>62135.880000000005</v>
          </cell>
          <cell r="M714" t="str">
            <v>P-Z1-K00-046</v>
          </cell>
          <cell r="N714">
            <v>142170661.46000001</v>
          </cell>
          <cell r="P714" t="str">
            <v>P-Z1-KB0-014</v>
          </cell>
          <cell r="Q714">
            <v>8.2121990000000006E-2</v>
          </cell>
          <cell r="S714" t="str">
            <v>P-Z1-KF0-027</v>
          </cell>
          <cell r="T714">
            <v>0.36534684000000012</v>
          </cell>
          <cell r="V714" t="str">
            <v>P-Z1-HZ0-034</v>
          </cell>
          <cell r="W714">
            <v>158797.4</v>
          </cell>
        </row>
        <row r="715">
          <cell r="G715" t="str">
            <v>P-ZW-KF0-008</v>
          </cell>
          <cell r="H715">
            <v>418326.59</v>
          </cell>
          <cell r="J715" t="str">
            <v>P-Z1-KZ0-035</v>
          </cell>
          <cell r="K715">
            <v>25010.45</v>
          </cell>
          <cell r="M715" t="str">
            <v>P-Z1-K00-059</v>
          </cell>
          <cell r="N715">
            <v>1389545.75</v>
          </cell>
          <cell r="P715" t="str">
            <v>P-Z1-KB0-015</v>
          </cell>
          <cell r="Q715">
            <v>0.25280546999999998</v>
          </cell>
          <cell r="S715" t="str">
            <v>P-Z1-KF0-046</v>
          </cell>
          <cell r="T715">
            <v>2.1150300000000004E-3</v>
          </cell>
          <cell r="V715" t="str">
            <v>P-Z1-HZ0-037</v>
          </cell>
          <cell r="W715">
            <v>45629.46</v>
          </cell>
        </row>
        <row r="716">
          <cell r="G716" t="str">
            <v>Grand Total</v>
          </cell>
          <cell r="H716">
            <v>5670556970.8099995</v>
          </cell>
          <cell r="J716" t="str">
            <v>P-ZA-DC0-001</v>
          </cell>
          <cell r="K716">
            <v>25919225.329999998</v>
          </cell>
          <cell r="M716" t="str">
            <v>P-Z1-K00-071</v>
          </cell>
          <cell r="N716">
            <v>281120.42</v>
          </cell>
          <cell r="P716" t="str">
            <v>P-Z1-KE0-016</v>
          </cell>
          <cell r="Q716">
            <v>0.87129308000000005</v>
          </cell>
          <cell r="S716" t="str">
            <v>P-Z1-KF0-053</v>
          </cell>
          <cell r="T716">
            <v>0.32676132000000002</v>
          </cell>
          <cell r="V716" t="str">
            <v>P-Z1-HZ0-038</v>
          </cell>
          <cell r="W716">
            <v>254407.03000000003</v>
          </cell>
        </row>
        <row r="717">
          <cell r="J717" t="str">
            <v>P-ZA-EAZ-003</v>
          </cell>
          <cell r="K717">
            <v>670000</v>
          </cell>
          <cell r="M717" t="str">
            <v>P-Z1-K00-077</v>
          </cell>
          <cell r="N717">
            <v>15744012.25</v>
          </cell>
          <cell r="P717" t="str">
            <v>P-Z1-KE0-025</v>
          </cell>
          <cell r="Q717">
            <v>0.11423601</v>
          </cell>
          <cell r="S717" t="str">
            <v>P-Z1-KF0-056</v>
          </cell>
          <cell r="T717">
            <v>0.20466518</v>
          </cell>
          <cell r="V717" t="str">
            <v>P-Z1-I00-011</v>
          </cell>
          <cell r="W717">
            <v>988630.02</v>
          </cell>
        </row>
        <row r="718">
          <cell r="J718" t="str">
            <v>P-ZA-EAZ-004</v>
          </cell>
          <cell r="K718">
            <v>861956</v>
          </cell>
          <cell r="M718" t="str">
            <v>P-Z1-K00-081</v>
          </cell>
          <cell r="N718">
            <v>1485435.76</v>
          </cell>
          <cell r="P718" t="str">
            <v>P-Z1-KF0-027</v>
          </cell>
          <cell r="Q718">
            <v>0.14572153000000002</v>
          </cell>
          <cell r="S718" t="str">
            <v>P-Z1-KF0-059</v>
          </cell>
          <cell r="T718">
            <v>0.42513974999999998</v>
          </cell>
          <cell r="V718" t="str">
            <v>P-Z1-IA0-013</v>
          </cell>
          <cell r="W718">
            <v>177321.62</v>
          </cell>
        </row>
        <row r="719">
          <cell r="J719" t="str">
            <v>P-ZA-FAA-001</v>
          </cell>
          <cell r="K719">
            <v>39153302.109999999</v>
          </cell>
          <cell r="M719" t="str">
            <v>P-Z1-K00-083</v>
          </cell>
          <cell r="N719">
            <v>7000000</v>
          </cell>
          <cell r="P719" t="str">
            <v>P-Z1-KF0-046</v>
          </cell>
          <cell r="Q719">
            <v>8.4284700000000004E-2</v>
          </cell>
          <cell r="S719" t="str">
            <v>P-Z1-KF0-060</v>
          </cell>
          <cell r="T719">
            <v>0.27622630999999997</v>
          </cell>
          <cell r="V719" t="str">
            <v>P-Z1-IAD-010</v>
          </cell>
          <cell r="W719">
            <v>922693.29</v>
          </cell>
        </row>
        <row r="720">
          <cell r="J720" t="str">
            <v>P-ZA-FF0-003</v>
          </cell>
          <cell r="K720">
            <v>1477183.16</v>
          </cell>
          <cell r="M720" t="str">
            <v>P-Z1-K00-084</v>
          </cell>
          <cell r="N720">
            <v>62233.08</v>
          </cell>
          <cell r="P720" t="str">
            <v>P-Z1-KF0-056</v>
          </cell>
          <cell r="Q720">
            <v>8.676151E-2</v>
          </cell>
          <cell r="S720" t="str">
            <v>P-Z1-KF0-064</v>
          </cell>
          <cell r="T720">
            <v>0.75</v>
          </cell>
          <cell r="V720" t="str">
            <v>P-Z1-IB0-016</v>
          </cell>
          <cell r="W720">
            <v>798831.39999999991</v>
          </cell>
        </row>
        <row r="721">
          <cell r="J721" t="str">
            <v>P-ZA-IE0-003</v>
          </cell>
          <cell r="K721">
            <v>393033.02999999997</v>
          </cell>
          <cell r="M721" t="str">
            <v>P-Z1-K00-096</v>
          </cell>
          <cell r="N721">
            <v>8835000</v>
          </cell>
          <cell r="P721" t="str">
            <v>P-Z1-KF0-059</v>
          </cell>
          <cell r="Q721">
            <v>0.38337551000000003</v>
          </cell>
          <cell r="S721" t="str">
            <v>P-Z1-KF0-065</v>
          </cell>
          <cell r="T721">
            <v>0.24478849</v>
          </cell>
          <cell r="V721" t="str">
            <v>P-Z1-IB0-023</v>
          </cell>
          <cell r="W721">
            <v>4554587.57</v>
          </cell>
        </row>
        <row r="722">
          <cell r="J722" t="str">
            <v>P-ZA-KA0-002</v>
          </cell>
          <cell r="K722">
            <v>562074.74</v>
          </cell>
          <cell r="M722" t="str">
            <v>P-Z1-KB0-007</v>
          </cell>
          <cell r="N722">
            <v>232278.33</v>
          </cell>
          <cell r="P722" t="str">
            <v>P-Z1-KZ0-031</v>
          </cell>
          <cell r="Q722">
            <v>0.72255059999999993</v>
          </cell>
          <cell r="S722" t="str">
            <v>P-Z1-KZ0-031</v>
          </cell>
          <cell r="T722">
            <v>0.25417814</v>
          </cell>
          <cell r="V722" t="str">
            <v>P-Z1-IB0-024</v>
          </cell>
          <cell r="W722">
            <v>676480.45</v>
          </cell>
        </row>
        <row r="723">
          <cell r="J723" t="str">
            <v>P-ZM-AA0-019</v>
          </cell>
          <cell r="K723">
            <v>11199552.59</v>
          </cell>
          <cell r="M723" t="str">
            <v>P-Z1-KB0-014</v>
          </cell>
          <cell r="N723">
            <v>75533.98000000001</v>
          </cell>
          <cell r="P723" t="str">
            <v>P-Z1-KZ0-035</v>
          </cell>
          <cell r="Q723">
            <v>0.28551261</v>
          </cell>
          <cell r="S723" t="str">
            <v>P-Z1-KZ0-032</v>
          </cell>
          <cell r="T723">
            <v>1.25728163</v>
          </cell>
          <cell r="V723" t="str">
            <v>P-Z1-IB0-025</v>
          </cell>
          <cell r="W723">
            <v>2549922.5600000005</v>
          </cell>
        </row>
        <row r="724">
          <cell r="J724" t="str">
            <v>P-ZM-AA0-021</v>
          </cell>
          <cell r="K724">
            <v>3357106.1099999985</v>
          </cell>
          <cell r="M724" t="str">
            <v>P-Z1-KB0-015</v>
          </cell>
          <cell r="N724">
            <v>336391.33999999991</v>
          </cell>
          <cell r="P724" t="str">
            <v>P-Z1-KZ0-040</v>
          </cell>
          <cell r="Q724">
            <v>0.14179168</v>
          </cell>
          <cell r="S724" t="str">
            <v>P-Z1-KZ0-035</v>
          </cell>
          <cell r="T724">
            <v>0.23071969999999997</v>
          </cell>
          <cell r="V724" t="str">
            <v>P-Z1-IB0-035</v>
          </cell>
          <cell r="W724">
            <v>122540</v>
          </cell>
        </row>
        <row r="725">
          <cell r="J725" t="str">
            <v>P-ZM-AA0-024</v>
          </cell>
          <cell r="K725">
            <v>8357417.549999997</v>
          </cell>
          <cell r="M725" t="str">
            <v>P-Z1-KE0-016</v>
          </cell>
          <cell r="N725">
            <v>466813.27</v>
          </cell>
          <cell r="P725" t="str">
            <v>P-ZA-D00-004</v>
          </cell>
          <cell r="Q725">
            <v>24.75358795</v>
          </cell>
          <cell r="S725" t="str">
            <v>P-Z1-KZ0-040</v>
          </cell>
          <cell r="T725">
            <v>0.433284</v>
          </cell>
          <cell r="V725" t="str">
            <v>P-Z1-IBE-020</v>
          </cell>
          <cell r="W725">
            <v>3756013.45</v>
          </cell>
        </row>
        <row r="726">
          <cell r="J726" t="str">
            <v>P-ZM-AA0-025</v>
          </cell>
          <cell r="K726">
            <v>460751.89</v>
          </cell>
          <cell r="M726" t="str">
            <v>P-Z1-KF0-021</v>
          </cell>
          <cell r="N726">
            <v>1400807.8699999999</v>
          </cell>
          <cell r="P726" t="str">
            <v>P-ZA-EAZ-003</v>
          </cell>
          <cell r="Q726">
            <v>0.11319002</v>
          </cell>
          <cell r="S726" t="str">
            <v>P-ZA-D00-004</v>
          </cell>
          <cell r="T726">
            <v>22.03623837</v>
          </cell>
          <cell r="V726" t="str">
            <v>P-Z1-IBE-021</v>
          </cell>
          <cell r="W726">
            <v>787257</v>
          </cell>
        </row>
        <row r="727">
          <cell r="J727" t="str">
            <v>P-ZM-AA0-026</v>
          </cell>
          <cell r="K727">
            <v>616276.63</v>
          </cell>
          <cell r="M727" t="str">
            <v>P-Z1-KF0-027</v>
          </cell>
          <cell r="N727">
            <v>366086.48</v>
          </cell>
          <cell r="P727" t="str">
            <v>P-ZA-FA0-003</v>
          </cell>
          <cell r="Q727">
            <v>0.33100641000000003</v>
          </cell>
          <cell r="S727" t="str">
            <v>P-ZA-FA0-003</v>
          </cell>
          <cell r="T727">
            <v>37.380148570000003</v>
          </cell>
          <cell r="V727" t="str">
            <v>P-Z1-IBE-023</v>
          </cell>
          <cell r="W727">
            <v>2757854.7</v>
          </cell>
        </row>
        <row r="728">
          <cell r="J728" t="str">
            <v>P-ZM-AAC-007</v>
          </cell>
          <cell r="K728">
            <v>934287.29999999993</v>
          </cell>
          <cell r="M728" t="str">
            <v>P-Z1-KF0-046</v>
          </cell>
          <cell r="N728">
            <v>103375.28</v>
          </cell>
          <cell r="P728" t="str">
            <v>P-ZA-FAA-001</v>
          </cell>
          <cell r="Q728">
            <v>2.5507075699999997</v>
          </cell>
          <cell r="S728" t="str">
            <v>P-ZA-FAA-001</v>
          </cell>
          <cell r="T728">
            <v>10.13285046</v>
          </cell>
          <cell r="V728" t="str">
            <v>P-Z1-IBE-024</v>
          </cell>
          <cell r="W728">
            <v>648445.76</v>
          </cell>
        </row>
        <row r="729">
          <cell r="J729" t="str">
            <v>P-ZM-AAE-001</v>
          </cell>
          <cell r="K729">
            <v>3042604.3</v>
          </cell>
          <cell r="M729" t="str">
            <v>P-Z1-KF0-052</v>
          </cell>
          <cell r="N729">
            <v>395340.87</v>
          </cell>
          <cell r="P729" t="str">
            <v>P-ZA-HAA-014</v>
          </cell>
          <cell r="Q729">
            <v>74.841463619999999</v>
          </cell>
          <cell r="S729" t="str">
            <v>P-ZA-IE0-003</v>
          </cell>
          <cell r="T729">
            <v>1.6649599999999997E-2</v>
          </cell>
          <cell r="V729" t="str">
            <v>P-Z1-IBE-025</v>
          </cell>
          <cell r="W729">
            <v>986148</v>
          </cell>
        </row>
        <row r="730">
          <cell r="J730" t="str">
            <v>P-ZM-AAF-002</v>
          </cell>
          <cell r="K730">
            <v>3745210.09</v>
          </cell>
          <cell r="M730" t="str">
            <v>P-Z1-KF0-053</v>
          </cell>
          <cell r="N730">
            <v>343586.43</v>
          </cell>
          <cell r="P730" t="str">
            <v>P-ZA-IE0-003</v>
          </cell>
          <cell r="Q730">
            <v>0.13229828999999999</v>
          </cell>
          <cell r="S730" t="str">
            <v>P-ZM-AA0-019</v>
          </cell>
          <cell r="T730">
            <v>2.27452626</v>
          </cell>
          <cell r="V730" t="str">
            <v>P-Z1-IBE-026</v>
          </cell>
          <cell r="W730">
            <v>516165</v>
          </cell>
        </row>
        <row r="731">
          <cell r="J731" t="str">
            <v>P-ZM-AAZ-006</v>
          </cell>
          <cell r="K731">
            <v>1065051.92</v>
          </cell>
          <cell r="M731" t="str">
            <v>P-Z1-KZ0-035</v>
          </cell>
          <cell r="N731">
            <v>857254.79999999993</v>
          </cell>
          <cell r="P731" t="str">
            <v>P-ZA-K00-005</v>
          </cell>
          <cell r="Q731">
            <v>214.94173844999997</v>
          </cell>
          <cell r="S731" t="str">
            <v>P-ZM-AA0-021</v>
          </cell>
          <cell r="T731">
            <v>1.3195819</v>
          </cell>
          <cell r="V731" t="str">
            <v>P-Z1-ID0-009</v>
          </cell>
          <cell r="W731">
            <v>291032.04000000004</v>
          </cell>
        </row>
        <row r="732">
          <cell r="J732" t="str">
            <v>P-ZM-CZ0-001</v>
          </cell>
          <cell r="K732">
            <v>8610498.6499999985</v>
          </cell>
          <cell r="M732" t="str">
            <v>P-ZA-FAA-001</v>
          </cell>
          <cell r="N732">
            <v>35554825.140000001</v>
          </cell>
          <cell r="P732" t="str">
            <v>P-ZM-AA0-019</v>
          </cell>
          <cell r="Q732">
            <v>1.87160185</v>
          </cell>
          <cell r="S732" t="str">
            <v>P-ZM-AA0-024</v>
          </cell>
          <cell r="T732">
            <v>3.5062218599999997</v>
          </cell>
          <cell r="V732" t="str">
            <v>P-Z1-IZ0-030</v>
          </cell>
          <cell r="W732">
            <v>124192.63</v>
          </cell>
        </row>
        <row r="733">
          <cell r="J733" t="str">
            <v>P-ZM-DB0-003</v>
          </cell>
          <cell r="K733">
            <v>16773623.129999999</v>
          </cell>
          <cell r="M733" t="str">
            <v>P-ZA-HAA-014</v>
          </cell>
          <cell r="N733">
            <v>55027523.259999998</v>
          </cell>
          <cell r="P733" t="str">
            <v>P-ZM-AA0-021</v>
          </cell>
          <cell r="Q733">
            <v>2.9767650899999998</v>
          </cell>
          <cell r="S733" t="str">
            <v>P-ZM-AAE-001</v>
          </cell>
          <cell r="T733">
            <v>9.9964150000000002E-2</v>
          </cell>
          <cell r="V733" t="str">
            <v>P-Z1-K00-084</v>
          </cell>
          <cell r="W733">
            <v>189466.68999999997</v>
          </cell>
        </row>
        <row r="734">
          <cell r="J734" t="str">
            <v>P-ZM-E00-009</v>
          </cell>
          <cell r="K734">
            <v>1900480.9900000002</v>
          </cell>
          <cell r="M734" t="str">
            <v>P-ZA-IE0-003</v>
          </cell>
          <cell r="N734">
            <v>203950.82</v>
          </cell>
          <cell r="P734" t="str">
            <v>P-ZM-AA0-024</v>
          </cell>
          <cell r="Q734">
            <v>9.3155979600000016</v>
          </cell>
          <cell r="S734" t="str">
            <v>P-ZM-AAE-003</v>
          </cell>
          <cell r="T734">
            <v>1.4879456200000001</v>
          </cell>
          <cell r="V734" t="str">
            <v>P-Z1-K00-092</v>
          </cell>
          <cell r="W734">
            <v>98663.57</v>
          </cell>
        </row>
        <row r="735">
          <cell r="J735" t="str">
            <v>P-ZM-E00-010</v>
          </cell>
          <cell r="K735">
            <v>2530049.31</v>
          </cell>
          <cell r="M735" t="str">
            <v>P-ZM-AA0-019</v>
          </cell>
          <cell r="N735">
            <v>3209341.92</v>
          </cell>
          <cell r="P735" t="str">
            <v>P-ZM-AA0-026</v>
          </cell>
          <cell r="Q735">
            <v>2.3648330000000002E-2</v>
          </cell>
          <cell r="S735" t="str">
            <v>P-ZM-AAF-002</v>
          </cell>
          <cell r="T735">
            <v>3.0769619999999991</v>
          </cell>
          <cell r="V735" t="str">
            <v>P-Z1-K00-096</v>
          </cell>
          <cell r="W735">
            <v>7068000</v>
          </cell>
        </row>
        <row r="736">
          <cell r="J736" t="str">
            <v>P-ZM-E00-011</v>
          </cell>
          <cell r="K736">
            <v>1695924.9000000001</v>
          </cell>
          <cell r="M736" t="str">
            <v>P-ZM-AA0-021</v>
          </cell>
          <cell r="N736">
            <v>3275096.1799999997</v>
          </cell>
          <cell r="P736" t="str">
            <v>P-ZM-AAE-001</v>
          </cell>
          <cell r="Q736">
            <v>0.48830866999999994</v>
          </cell>
          <cell r="S736" t="str">
            <v>P-ZM-AAZ-006</v>
          </cell>
          <cell r="T736">
            <v>0.80016565999999989</v>
          </cell>
          <cell r="V736" t="str">
            <v>P-Z1-K00-099</v>
          </cell>
          <cell r="W736">
            <v>3888357.84</v>
          </cell>
        </row>
        <row r="737">
          <cell r="J737" t="str">
            <v>P-ZM-E00-028</v>
          </cell>
          <cell r="K737">
            <v>3094662.9899999998</v>
          </cell>
          <cell r="M737" t="str">
            <v>P-ZM-AA0-024</v>
          </cell>
          <cell r="N737">
            <v>6069055.2500000028</v>
          </cell>
          <cell r="P737" t="str">
            <v>P-ZM-AAF-002</v>
          </cell>
          <cell r="Q737">
            <v>11.180182129999999</v>
          </cell>
          <cell r="S737" t="str">
            <v>P-ZM-CZ0-001</v>
          </cell>
          <cell r="T737">
            <v>3.3738689500000008</v>
          </cell>
          <cell r="V737" t="str">
            <v>P-Z1-K00-101</v>
          </cell>
          <cell r="W737">
            <v>339210.32</v>
          </cell>
        </row>
        <row r="738">
          <cell r="J738" t="str">
            <v>P-ZM-FA0-003</v>
          </cell>
          <cell r="K738">
            <v>183452.43</v>
          </cell>
          <cell r="M738" t="str">
            <v>P-ZM-AA0-025</v>
          </cell>
          <cell r="N738">
            <v>65275.75</v>
          </cell>
          <cell r="P738" t="str">
            <v>P-ZM-AAZ-006</v>
          </cell>
          <cell r="Q738">
            <v>0.79873575999999991</v>
          </cell>
          <cell r="S738" t="str">
            <v>P-ZM-DB0-003</v>
          </cell>
          <cell r="T738">
            <v>23.47215959</v>
          </cell>
          <cell r="V738" t="str">
            <v>P-Z1-K00-102</v>
          </cell>
          <cell r="W738">
            <v>856000</v>
          </cell>
        </row>
        <row r="739">
          <cell r="J739" t="str">
            <v>P-ZM-HAA-001</v>
          </cell>
          <cell r="K739">
            <v>360763.38</v>
          </cell>
          <cell r="M739" t="str">
            <v>P-ZM-AA0-026</v>
          </cell>
          <cell r="N739">
            <v>85190.62</v>
          </cell>
          <cell r="P739" t="str">
            <v>P-ZM-CZ0-001</v>
          </cell>
          <cell r="Q739">
            <v>3.7078289900000008</v>
          </cell>
          <cell r="S739" t="str">
            <v>P-ZM-E00-010</v>
          </cell>
          <cell r="T739">
            <v>7.86840048</v>
          </cell>
          <cell r="V739" t="str">
            <v>P-Z1-K00-112</v>
          </cell>
          <cell r="W739">
            <v>8330234.5800000001</v>
          </cell>
        </row>
        <row r="740">
          <cell r="J740" t="str">
            <v>P-ZM-IA0-005</v>
          </cell>
          <cell r="K740">
            <v>3771025.8499999982</v>
          </cell>
          <cell r="M740" t="str">
            <v>P-ZM-AAC-007</v>
          </cell>
          <cell r="N740">
            <v>147434.63</v>
          </cell>
          <cell r="P740" t="str">
            <v>P-ZM-DB0-003</v>
          </cell>
          <cell r="Q740">
            <v>16.0730638</v>
          </cell>
          <cell r="S740" t="str">
            <v>P-ZM-E00-011</v>
          </cell>
          <cell r="T740">
            <v>27.639381850000003</v>
          </cell>
          <cell r="V740" t="str">
            <v>P-Z1-K00-114</v>
          </cell>
          <cell r="W740">
            <v>108146.15</v>
          </cell>
        </row>
        <row r="741">
          <cell r="J741" t="str">
            <v>P-ZM-IE0-002</v>
          </cell>
          <cell r="K741">
            <v>2944799.26</v>
          </cell>
          <cell r="M741" t="str">
            <v>P-ZM-AAE-001</v>
          </cell>
          <cell r="N741">
            <v>2006611.4199999995</v>
          </cell>
          <cell r="P741" t="str">
            <v>P-ZM-E00-010</v>
          </cell>
          <cell r="Q741">
            <v>5.0267182199999993</v>
          </cell>
          <cell r="S741" t="str">
            <v>P-ZM-E00-028</v>
          </cell>
          <cell r="T741">
            <v>0.78805591000000008</v>
          </cell>
          <cell r="V741" t="str">
            <v>P-Z1-K00-115</v>
          </cell>
          <cell r="W741">
            <v>791262.69</v>
          </cell>
        </row>
        <row r="742">
          <cell r="J742" t="str">
            <v>P-ZW-AAG-001</v>
          </cell>
          <cell r="K742">
            <v>360493.36000000004</v>
          </cell>
          <cell r="M742" t="str">
            <v>P-ZM-AAF-002</v>
          </cell>
          <cell r="N742">
            <v>2270906.52</v>
          </cell>
          <cell r="P742" t="str">
            <v>P-ZM-E00-011</v>
          </cell>
          <cell r="Q742">
            <v>22.686946540000001</v>
          </cell>
          <cell r="S742" t="str">
            <v>P-ZM-EB0-001</v>
          </cell>
          <cell r="T742">
            <v>9.1756299999999989E-3</v>
          </cell>
          <cell r="V742" t="str">
            <v>P-Z1-K00-117</v>
          </cell>
          <cell r="W742">
            <v>672396.92</v>
          </cell>
        </row>
        <row r="743">
          <cell r="J743" t="str">
            <v>P-ZW-DB0-005</v>
          </cell>
          <cell r="K743">
            <v>4190.05</v>
          </cell>
          <cell r="M743" t="str">
            <v>P-ZM-AAZ-006</v>
          </cell>
          <cell r="N743">
            <v>1462698.6700000002</v>
          </cell>
          <cell r="P743" t="str">
            <v>P-ZM-E00-028</v>
          </cell>
          <cell r="Q743">
            <v>1.0097978100000002</v>
          </cell>
          <cell r="S743" t="str">
            <v>P-ZM-FA0-003</v>
          </cell>
          <cell r="T743">
            <v>2.12226055</v>
          </cell>
          <cell r="V743" t="str">
            <v>P-Z1-K00-119</v>
          </cell>
          <cell r="W743">
            <v>120000000</v>
          </cell>
        </row>
        <row r="744">
          <cell r="J744" t="str">
            <v>P-ZW-E00-003</v>
          </cell>
          <cell r="K744">
            <v>8328124.4800000014</v>
          </cell>
          <cell r="M744" t="str">
            <v>P-ZM-CZ0-001</v>
          </cell>
          <cell r="N744">
            <v>5888743.1499999994</v>
          </cell>
          <cell r="P744" t="str">
            <v>P-ZM-FA0-003</v>
          </cell>
          <cell r="Q744">
            <v>2.8589414000000004</v>
          </cell>
          <cell r="S744" t="str">
            <v>P-ZM-IA0-005</v>
          </cell>
          <cell r="T744">
            <v>3.1569624500000004</v>
          </cell>
          <cell r="V744" t="str">
            <v>P-Z1-K00-123</v>
          </cell>
          <cell r="W744">
            <v>777568.77</v>
          </cell>
        </row>
        <row r="745">
          <cell r="J745" t="str">
            <v>P-ZW-E00-005</v>
          </cell>
          <cell r="K745">
            <v>5377313.5300000003</v>
          </cell>
          <cell r="M745" t="str">
            <v>P-ZM-DB0-003</v>
          </cell>
          <cell r="N745">
            <v>8367669.2500000009</v>
          </cell>
          <cell r="P745" t="str">
            <v>P-ZM-IA0-005</v>
          </cell>
          <cell r="Q745">
            <v>3.2343478500000002</v>
          </cell>
          <cell r="S745" t="str">
            <v>P-ZM-IE0-002</v>
          </cell>
          <cell r="T745">
            <v>1.1644084500000007</v>
          </cell>
          <cell r="V745" t="str">
            <v>P-Z1-KB0-014</v>
          </cell>
          <cell r="W745">
            <v>179011.78000000003</v>
          </cell>
        </row>
        <row r="746">
          <cell r="J746" t="str">
            <v>P-ZW-E00-006</v>
          </cell>
          <cell r="K746">
            <v>4221161.18</v>
          </cell>
          <cell r="M746" t="str">
            <v>P-ZM-E00-010</v>
          </cell>
          <cell r="N746">
            <v>7063258.7500000028</v>
          </cell>
          <cell r="P746" t="str">
            <v>P-ZM-IAD-002</v>
          </cell>
          <cell r="Q746">
            <v>0.28323957</v>
          </cell>
          <cell r="S746" t="str">
            <v>P-ZW-AA0-018</v>
          </cell>
          <cell r="T746">
            <v>9.228444999999999E-2</v>
          </cell>
          <cell r="V746" t="str">
            <v>P-Z1-KB0-015</v>
          </cell>
          <cell r="W746">
            <v>9191.19</v>
          </cell>
        </row>
        <row r="747">
          <cell r="J747" t="str">
            <v>P-ZW-EAZ-002</v>
          </cell>
          <cell r="K747">
            <v>498338.07</v>
          </cell>
          <cell r="M747" t="str">
            <v>P-ZM-E00-011</v>
          </cell>
          <cell r="N747">
            <v>2024611.72</v>
          </cell>
          <cell r="P747" t="str">
            <v>P-ZM-IE0-002</v>
          </cell>
          <cell r="Q747">
            <v>4.0399443200000009</v>
          </cell>
          <cell r="S747" t="str">
            <v>P-ZW-AAG-001</v>
          </cell>
          <cell r="T747">
            <v>8.5789009999999999E-2</v>
          </cell>
          <cell r="V747" t="str">
            <v>P-Z1-KB0-016</v>
          </cell>
          <cell r="W747">
            <v>41118.31</v>
          </cell>
        </row>
        <row r="748">
          <cell r="J748" t="str">
            <v>P-ZW-FA0-002</v>
          </cell>
          <cell r="K748">
            <v>6505533.7400000002</v>
          </cell>
          <cell r="M748" t="str">
            <v>P-ZM-E00-028</v>
          </cell>
          <cell r="N748">
            <v>3343414.7099999995</v>
          </cell>
          <cell r="P748" t="str">
            <v>P-ZW-AAG-001</v>
          </cell>
          <cell r="Q748">
            <v>0.22446407999999998</v>
          </cell>
          <cell r="S748" t="str">
            <v>P-ZW-E00-005</v>
          </cell>
          <cell r="T748">
            <v>0.20325462000000002</v>
          </cell>
          <cell r="V748" t="str">
            <v>P-Z1-KE0-023</v>
          </cell>
          <cell r="W748">
            <v>5602324.5899999999</v>
          </cell>
        </row>
        <row r="749">
          <cell r="J749" t="str">
            <v>P-ZW-HA0-002</v>
          </cell>
          <cell r="K749">
            <v>17859821.829999998</v>
          </cell>
          <cell r="M749" t="str">
            <v>P-ZM-FA0-003</v>
          </cell>
          <cell r="N749">
            <v>533028.09</v>
          </cell>
          <cell r="P749" t="str">
            <v>P-ZW-E00-005</v>
          </cell>
          <cell r="Q749">
            <v>0.56848771000000009</v>
          </cell>
          <cell r="S749" t="str">
            <v>P-ZW-E00-006</v>
          </cell>
          <cell r="T749">
            <v>3.1285485800000008</v>
          </cell>
          <cell r="V749" t="str">
            <v>P-Z1-KE0-025</v>
          </cell>
          <cell r="W749">
            <v>714121.24</v>
          </cell>
        </row>
        <row r="750">
          <cell r="J750" t="str">
            <v>P-ZW-IE0-003</v>
          </cell>
          <cell r="K750">
            <v>895486.34</v>
          </cell>
          <cell r="M750" t="str">
            <v>P-ZM-HB0-006</v>
          </cell>
          <cell r="N750">
            <v>10126155.02</v>
          </cell>
          <cell r="P750" t="str">
            <v>P-ZW-E00-006</v>
          </cell>
          <cell r="Q750">
            <v>7.8552006500000013</v>
          </cell>
          <cell r="S750" t="str">
            <v>P-ZW-E00-009</v>
          </cell>
          <cell r="T750">
            <v>0.33320309000000004</v>
          </cell>
          <cell r="V750" t="str">
            <v>P-Z1-KF0-027</v>
          </cell>
          <cell r="W750">
            <v>642618.72999999986</v>
          </cell>
        </row>
        <row r="751">
          <cell r="J751" t="str">
            <v>P-ZW-K00-006</v>
          </cell>
          <cell r="K751">
            <v>500000</v>
          </cell>
          <cell r="M751" t="str">
            <v>P-ZM-IA0-005</v>
          </cell>
          <cell r="N751">
            <v>3220843.68</v>
          </cell>
          <cell r="P751" t="str">
            <v>P-ZW-E00-009</v>
          </cell>
          <cell r="Q751">
            <v>0.84818026000000002</v>
          </cell>
          <cell r="S751" t="str">
            <v>P-ZW-E00-010</v>
          </cell>
          <cell r="T751">
            <v>0.39932814</v>
          </cell>
          <cell r="V751" t="str">
            <v>P-Z1-KF0-056</v>
          </cell>
          <cell r="W751">
            <v>276129.81</v>
          </cell>
        </row>
        <row r="752">
          <cell r="J752" t="str">
            <v>P-ZW-KF0-002</v>
          </cell>
          <cell r="K752">
            <v>1985753.7000000004</v>
          </cell>
          <cell r="M752" t="str">
            <v>P-ZM-IAD-002</v>
          </cell>
          <cell r="N752">
            <v>440776.55</v>
          </cell>
          <cell r="P752" t="str">
            <v>P-ZW-EAZ-002</v>
          </cell>
          <cell r="Q752">
            <v>0.27265279000000003</v>
          </cell>
          <cell r="S752" t="str">
            <v>P-ZW-EAZ-002</v>
          </cell>
          <cell r="T752">
            <v>0.1853832</v>
          </cell>
          <cell r="V752" t="str">
            <v>P-Z1-KF0-059</v>
          </cell>
          <cell r="W752">
            <v>951016.88000000012</v>
          </cell>
        </row>
        <row r="753">
          <cell r="J753" t="str">
            <v>P-ZW-KF0-005</v>
          </cell>
          <cell r="K753">
            <v>839151.58000000007</v>
          </cell>
          <cell r="M753" t="str">
            <v>P-ZM-IE0-002</v>
          </cell>
          <cell r="N753">
            <v>7186973.2100000009</v>
          </cell>
          <cell r="P753" t="str">
            <v>P-ZW-FA0-004</v>
          </cell>
          <cell r="Q753">
            <v>0.28933866999999996</v>
          </cell>
          <cell r="S753" t="str">
            <v>P-ZW-FA0-004</v>
          </cell>
          <cell r="T753">
            <v>0.18038205000000002</v>
          </cell>
          <cell r="V753" t="str">
            <v>P-Z1-KF0-060</v>
          </cell>
          <cell r="W753">
            <v>385917.7300000001</v>
          </cell>
        </row>
        <row r="754">
          <cell r="J754" t="str">
            <v>P-ZW-KF0-006</v>
          </cell>
          <cell r="K754">
            <v>171377.66000000003</v>
          </cell>
          <cell r="M754" t="str">
            <v>P-ZW-AAG-001</v>
          </cell>
          <cell r="N754">
            <v>415769.70999999996</v>
          </cell>
          <cell r="P754" t="str">
            <v>P-ZW-FA0-014</v>
          </cell>
          <cell r="Q754">
            <v>0.15763267</v>
          </cell>
          <cell r="S754" t="str">
            <v>P-ZW-FA0-014</v>
          </cell>
          <cell r="T754">
            <v>0.98426960999999991</v>
          </cell>
          <cell r="V754" t="str">
            <v>P-Z1-KF0-067</v>
          </cell>
          <cell r="W754">
            <v>505491.79</v>
          </cell>
        </row>
        <row r="755">
          <cell r="J755" t="str">
            <v>P-ZW-KF0-008</v>
          </cell>
          <cell r="K755">
            <v>237832.8</v>
          </cell>
          <cell r="M755" t="str">
            <v>P-ZW-DB0-005</v>
          </cell>
          <cell r="N755">
            <v>3109.68</v>
          </cell>
          <cell r="P755" t="str">
            <v>P-ZW-FA0-018</v>
          </cell>
          <cell r="Q755">
            <v>0.11408056</v>
          </cell>
          <cell r="S755" t="str">
            <v>P-ZW-FA0-018</v>
          </cell>
          <cell r="T755">
            <v>1.07701285</v>
          </cell>
          <cell r="V755" t="str">
            <v>P-Z1-KF0-076</v>
          </cell>
          <cell r="W755">
            <v>195945.18</v>
          </cell>
        </row>
        <row r="756">
          <cell r="J756" t="str">
            <v>P-CD-KB0-001</v>
          </cell>
          <cell r="K756">
            <v>4313356.38</v>
          </cell>
          <cell r="M756" t="str">
            <v>P-ZW-E00-003</v>
          </cell>
          <cell r="N756">
            <v>1920246.3699999996</v>
          </cell>
          <cell r="P756" t="str">
            <v>P-ZW-IB0-004</v>
          </cell>
          <cell r="Q756">
            <v>5</v>
          </cell>
          <cell r="S756" t="str">
            <v>P-ZW-IB0-004</v>
          </cell>
          <cell r="T756">
            <v>5</v>
          </cell>
          <cell r="V756" t="str">
            <v>P-Z1-KZ0-031</v>
          </cell>
          <cell r="W756">
            <v>140327.16</v>
          </cell>
        </row>
        <row r="757">
          <cell r="J757" t="str">
            <v>Grand Total</v>
          </cell>
          <cell r="K757">
            <v>4654178792.5700006</v>
          </cell>
          <cell r="M757" t="str">
            <v>P-ZW-E00-005</v>
          </cell>
          <cell r="N757">
            <v>3219145.5900000008</v>
          </cell>
          <cell r="P757" t="str">
            <v>P-ZW-IE0-003</v>
          </cell>
          <cell r="Q757">
            <v>0.56819297000000002</v>
          </cell>
          <cell r="S757" t="str">
            <v>P-ZW-IE0-003</v>
          </cell>
          <cell r="T757">
            <v>0.28608248000000003</v>
          </cell>
          <cell r="V757" t="str">
            <v>P-Z1-KZ0-032</v>
          </cell>
          <cell r="W757">
            <v>523361.81</v>
          </cell>
        </row>
        <row r="758">
          <cell r="M758" t="str">
            <v>P-ZW-E00-006</v>
          </cell>
          <cell r="N758">
            <v>3388418.0400000005</v>
          </cell>
          <cell r="P758" t="str">
            <v>P-ZW-K00-006</v>
          </cell>
          <cell r="Q758">
            <v>0.5</v>
          </cell>
          <cell r="S758" t="str">
            <v>P-ZW-KF0-002</v>
          </cell>
          <cell r="T758">
            <v>6.6895780000000002E-2</v>
          </cell>
          <cell r="V758" t="str">
            <v>P-Z1-KZ0-035</v>
          </cell>
          <cell r="W758">
            <v>304780.71000000002</v>
          </cell>
        </row>
        <row r="759">
          <cell r="M759" t="str">
            <v>P-ZW-EAZ-002</v>
          </cell>
          <cell r="N759">
            <v>316710.61</v>
          </cell>
          <cell r="P759" t="str">
            <v>P-ZW-KF0-002</v>
          </cell>
          <cell r="Q759">
            <v>8.4976179999999998E-2</v>
          </cell>
          <cell r="S759" t="str">
            <v>P-ZW-KF0-008</v>
          </cell>
          <cell r="T759">
            <v>0.17272920999999999</v>
          </cell>
          <cell r="V759" t="str">
            <v>P-Z1-KZ0-040</v>
          </cell>
          <cell r="W759">
            <v>5037.24</v>
          </cell>
        </row>
        <row r="760">
          <cell r="M760" t="str">
            <v>P-ZW-FA0-002</v>
          </cell>
          <cell r="N760">
            <v>1513791.1800000002</v>
          </cell>
          <cell r="P760" t="str">
            <v>P-ZW-KF0-008</v>
          </cell>
          <cell r="Q760">
            <v>0.48078565000000006</v>
          </cell>
          <cell r="S760" t="str">
            <v>P-ZW-KF0-012</v>
          </cell>
          <cell r="T760">
            <v>0.27659143000000003</v>
          </cell>
          <cell r="V760" t="str">
            <v>P-Z1-KZ0-043</v>
          </cell>
          <cell r="W760">
            <v>298413.93</v>
          </cell>
        </row>
        <row r="761">
          <cell r="M761" t="str">
            <v>P-ZW-FA0-004</v>
          </cell>
          <cell r="N761">
            <v>300735.67000000004</v>
          </cell>
          <cell r="P761" t="str">
            <v>P-ZW-KF0-012</v>
          </cell>
          <cell r="Q761">
            <v>0.29686454000000007</v>
          </cell>
          <cell r="S761" t="str">
            <v>Grand Total</v>
          </cell>
          <cell r="T761">
            <v>3732.9395427000013</v>
          </cell>
          <cell r="V761" t="str">
            <v>P-ZA-AA0-001</v>
          </cell>
          <cell r="W761">
            <v>39969.26</v>
          </cell>
        </row>
        <row r="762">
          <cell r="M762" t="str">
            <v>P-ZW-FA0-014</v>
          </cell>
          <cell r="N762">
            <v>527661.17000000004</v>
          </cell>
          <cell r="P762" t="str">
            <v>Grand Total</v>
          </cell>
          <cell r="Q762">
            <v>5551.0642067499994</v>
          </cell>
          <cell r="V762" t="str">
            <v>P-ZA-D00-004</v>
          </cell>
          <cell r="W762">
            <v>21185576.289999999</v>
          </cell>
        </row>
        <row r="763">
          <cell r="M763" t="str">
            <v>P-ZW-IE0-003</v>
          </cell>
          <cell r="N763">
            <v>682232.19</v>
          </cell>
          <cell r="V763" t="str">
            <v>P-ZA-FF0-001</v>
          </cell>
          <cell r="W763">
            <v>37474749</v>
          </cell>
        </row>
        <row r="764">
          <cell r="M764" t="str">
            <v>P-ZW-KF0-002</v>
          </cell>
          <cell r="N764">
            <v>440039.36</v>
          </cell>
          <cell r="V764" t="str">
            <v>P-ZM-AA0-019</v>
          </cell>
          <cell r="W764">
            <v>385437.7</v>
          </cell>
        </row>
        <row r="765">
          <cell r="M765" t="str">
            <v>P-ZW-KF0-006</v>
          </cell>
          <cell r="N765">
            <v>162525.38</v>
          </cell>
          <cell r="V765" t="str">
            <v>P-ZM-AA0-021</v>
          </cell>
          <cell r="W765">
            <v>1987196.1900000002</v>
          </cell>
        </row>
        <row r="766">
          <cell r="M766" t="str">
            <v>P-ZW-KF0-008</v>
          </cell>
          <cell r="N766">
            <v>1251682.7200000002</v>
          </cell>
          <cell r="V766" t="str">
            <v>P-ZM-AA0-024</v>
          </cell>
          <cell r="W766">
            <v>2338254.48</v>
          </cell>
        </row>
        <row r="767">
          <cell r="M767" t="str">
            <v>Grand Total</v>
          </cell>
          <cell r="N767">
            <v>3911348125.9700041</v>
          </cell>
          <cell r="V767" t="str">
            <v>P-ZM-AA0-038</v>
          </cell>
          <cell r="W767">
            <v>197356.56</v>
          </cell>
        </row>
        <row r="768">
          <cell r="V768" t="str">
            <v>P-ZM-AA0-039</v>
          </cell>
          <cell r="W768">
            <v>299915.84999999998</v>
          </cell>
        </row>
        <row r="769">
          <cell r="V769" t="str">
            <v>P-ZM-AA0-041</v>
          </cell>
          <cell r="W769">
            <v>293048</v>
          </cell>
        </row>
        <row r="770">
          <cell r="V770" t="str">
            <v>P-ZM-AA0-043</v>
          </cell>
          <cell r="W770">
            <v>280205.81</v>
          </cell>
        </row>
        <row r="771">
          <cell r="V771" t="str">
            <v>P-ZM-AAE-003</v>
          </cell>
          <cell r="W771">
            <v>963454.8899999999</v>
          </cell>
        </row>
        <row r="772">
          <cell r="V772" t="str">
            <v>P-ZM-AAF-002</v>
          </cell>
          <cell r="W772">
            <v>5503492.2600000007</v>
          </cell>
        </row>
        <row r="773">
          <cell r="V773" t="str">
            <v>P-ZM-AAZ-006</v>
          </cell>
          <cell r="W773">
            <v>40671.11</v>
          </cell>
        </row>
        <row r="774">
          <cell r="V774" t="str">
            <v>P-ZM-CZ0-001</v>
          </cell>
          <cell r="W774">
            <v>339959.12000000005</v>
          </cell>
        </row>
        <row r="775">
          <cell r="V775" t="str">
            <v>P-ZM-DB0-003</v>
          </cell>
          <cell r="W775">
            <v>26269508.430000003</v>
          </cell>
        </row>
        <row r="776">
          <cell r="V776" t="str">
            <v>P-ZM-E00-010</v>
          </cell>
          <cell r="W776">
            <v>5402292.9199999981</v>
          </cell>
        </row>
        <row r="777">
          <cell r="V777" t="str">
            <v>P-ZM-E00-011</v>
          </cell>
          <cell r="W777">
            <v>18036484.430000007</v>
          </cell>
        </row>
        <row r="778">
          <cell r="V778" t="str">
            <v>P-ZM-E00-028</v>
          </cell>
          <cell r="W778">
            <v>349335.83</v>
          </cell>
        </row>
        <row r="779">
          <cell r="V779" t="str">
            <v>P-ZM-EB0-001</v>
          </cell>
          <cell r="W779">
            <v>82403.41</v>
          </cell>
        </row>
        <row r="780">
          <cell r="V780" t="str">
            <v>P-ZM-FA0-003</v>
          </cell>
          <cell r="W780">
            <v>964178.43000000017</v>
          </cell>
        </row>
        <row r="781">
          <cell r="V781" t="str">
            <v>P-ZM-HB0-006</v>
          </cell>
          <cell r="W781">
            <v>4884814.33</v>
          </cell>
        </row>
        <row r="782">
          <cell r="V782" t="str">
            <v>P-ZM-IA0-005</v>
          </cell>
          <cell r="W782">
            <v>368828.54</v>
          </cell>
        </row>
        <row r="783">
          <cell r="V783" t="str">
            <v>P-ZM-IE0-002</v>
          </cell>
          <cell r="W783">
            <v>614954.91999999923</v>
          </cell>
        </row>
        <row r="784">
          <cell r="V784" t="str">
            <v>P-ZW-AA0-018</v>
          </cell>
          <cell r="W784">
            <v>182567.11</v>
          </cell>
        </row>
        <row r="785">
          <cell r="V785" t="str">
            <v>P-ZW-AAG-001</v>
          </cell>
          <cell r="W785">
            <v>64531.429999999993</v>
          </cell>
        </row>
        <row r="786">
          <cell r="V786" t="str">
            <v>P-ZW-E00-005</v>
          </cell>
          <cell r="W786">
            <v>10318.299999999999</v>
          </cell>
        </row>
        <row r="787">
          <cell r="V787" t="str">
            <v>P-ZW-E00-006</v>
          </cell>
          <cell r="W787">
            <v>2815874.6300000008</v>
          </cell>
        </row>
        <row r="788">
          <cell r="V788" t="str">
            <v>P-ZW-E00-009</v>
          </cell>
          <cell r="W788">
            <v>187544.27</v>
          </cell>
        </row>
        <row r="789">
          <cell r="V789" t="str">
            <v>P-ZW-E00-010</v>
          </cell>
          <cell r="W789">
            <v>884702.92</v>
          </cell>
        </row>
        <row r="790">
          <cell r="V790" t="str">
            <v>P-ZW-EAZ-002</v>
          </cell>
          <cell r="W790">
            <v>113116.36</v>
          </cell>
        </row>
        <row r="791">
          <cell r="V791" t="str">
            <v>P-ZW-F00-006</v>
          </cell>
          <cell r="W791">
            <v>47348.87</v>
          </cell>
        </row>
        <row r="792">
          <cell r="V792" t="str">
            <v>P-ZW-FA0-004</v>
          </cell>
          <cell r="W792">
            <v>2171275.17</v>
          </cell>
        </row>
        <row r="793">
          <cell r="V793" t="str">
            <v>P-ZW-FA0-014</v>
          </cell>
          <cell r="W793">
            <v>1606016.64</v>
          </cell>
        </row>
        <row r="794">
          <cell r="V794" t="str">
            <v>P-ZW-FA0-018</v>
          </cell>
          <cell r="W794">
            <v>29935.98</v>
          </cell>
        </row>
        <row r="795">
          <cell r="V795" t="str">
            <v>P-ZW-I00-002</v>
          </cell>
          <cell r="W795">
            <v>703095.55</v>
          </cell>
        </row>
        <row r="796">
          <cell r="V796" t="str">
            <v>P-ZW-IE0-003</v>
          </cell>
          <cell r="W796">
            <v>260664.39999999997</v>
          </cell>
        </row>
        <row r="797">
          <cell r="V797" t="str">
            <v>P-ZW-KF0-008</v>
          </cell>
          <cell r="W797">
            <v>434560.6</v>
          </cell>
        </row>
        <row r="798">
          <cell r="V798" t="str">
            <v>P-ZW-KF0-012</v>
          </cell>
          <cell r="W798">
            <v>1100252.4799999997</v>
          </cell>
        </row>
        <row r="799">
          <cell r="V799" t="str">
            <v>P-ZW-KF0-013</v>
          </cell>
          <cell r="W799">
            <v>189507.33</v>
          </cell>
        </row>
        <row r="800">
          <cell r="V800" t="str">
            <v>Grand Total</v>
          </cell>
          <cell r="W800">
            <v>3684666163.2200003</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C72942-F086-4448-BA8D-E4E32BBC06B6}" name="Table2" displayName="Table2" ref="A1:BH2026" headerRowDxfId="105" dataDxfId="104" totalsRowDxfId="103">
  <autoFilter ref="A1:BH2026" xr:uid="{4D2B9299-EAD6-4E24-9F92-E02865E69B9E}"/>
  <tableColumns count="60">
    <tableColumn id="1" xr3:uid="{129B107D-9E8B-4B1B-B3C8-70913EFE078B}" name="Country" totalsRowLabel="Total" dataDxfId="101" totalsRowDxfId="102"/>
    <tableColumn id="2" xr3:uid="{C3F1F61B-3C3F-4720-B061-3AEC73F46009}" name="Project Title " dataDxfId="99" totalsRowDxfId="100"/>
    <tableColumn id="3" xr3:uid="{D354C0BD-42E5-4E9A-AD85-FE26D25BA801}" name="Resolution No." dataDxfId="97" totalsRowDxfId="98"/>
    <tableColumn id="4" xr3:uid="{A6DF91BB-FC0E-4F32-A01B-C2F7A4CEB21E}" name="Document Code" dataDxfId="95" totalsRowDxfId="96"/>
    <tableColumn id="5" xr3:uid="{6F3D74DE-EBCD-4010-B540-85993B8029AD}" name="Approval date Year Trend" dataDxfId="93" totalsRowDxfId="94"/>
    <tableColumn id="6" xr3:uid="{E20C39D6-068A-410A-BC78-45155202A324}" name="Borrower" dataDxfId="91" totalsRowDxfId="92"/>
    <tableColumn id="7" xr3:uid="{3A8C08DA-AB0E-4C87-A8CF-46FDE42185BF}" name="Sector Dept." dataDxfId="89" totalsRowDxfId="90"/>
    <tableColumn id="8" xr3:uid="{88F85802-7E95-4D9F-85E5-4A7A8564D99F}" name="Regional Dept." dataDxfId="87" totalsRowDxfId="88"/>
    <tableColumn id="9" xr3:uid="{8652B050-7B63-44E0-BC21-624D1E5408E4}" name="Sector board" dataDxfId="85" totalsRowDxfId="86"/>
    <tableColumn id="10" xr3:uid="{F8A08106-C3C4-4006-BC54-20A4F587CDDE}" name="Financing Source_LEN" dataDxfId="83" totalsRowDxfId="84"/>
    <tableColumn id="11" xr3:uid="{98CDF63F-A261-43EA-992C-5334A044EC86}" name="Instrument" dataDxfId="81" totalsRowDxfId="82"/>
    <tableColumn id="12" xr3:uid="{B8037DB0-E995-43EA-9F9E-5896434B3644}" name="Currency" dataDxfId="79" totalsRowDxfId="80"/>
    <tableColumn id="13" xr3:uid="{1BA16B21-1E4B-4170-BF82-34B3E05045BA}" name="Amount" dataDxfId="77" totalsRowDxfId="78" dataCellStyle="Comma"/>
    <tableColumn id="14" xr3:uid="{EF35E8ED-74AF-4D20-A0B4-571608F00CAB}" name="Approved Amount_UA Equivalent" dataDxfId="75" totalsRowDxfId="76" dataCellStyle="Comma"/>
    <tableColumn id="35" xr3:uid="{D20D7E0E-1830-44DB-BD01-76C22B670108}" name="SAP Code" dataDxfId="73" totalsRowDxfId="74"/>
    <tableColumn id="16" xr3:uid="{622E4F5A-B56F-410E-B0BF-47FC4D651E80}" name="SAP No." dataDxfId="72"/>
    <tableColumn id="17" xr3:uid="{1D7B01D7-BD96-4402-B537-6B4BD0A59BFE}" name="Approval Mode" dataDxfId="70" totalsRowDxfId="71"/>
    <tableColumn id="21" xr3:uid="{CE89E4C6-5834-4749-A52A-59EE832A7051}" name="Financing Source " dataDxfId="68" totalsRowDxfId="69">
      <calculatedColumnFormula>IF(J2="ADB","ADB Public",IF(J2="ADB Private Sector","ADB Private",IF(J2="ADF","ADF Including TSF",IF(J2="Africa Growing Together Fund (AGTF)","AGTF",IF(J2="Climate Investment Funds (CIF)","CIF",IF(J2="Climate Investment Funds (CIF) - CTF","CIF",IF(J2="Climate Investment Funds (CIF) - SCF - FIP","CIF",IF(J2="Climate Investment Funds (CIF) - SCF - SREP","CIF",IF(J2="ClimDev-Africa Special Fund (CDSF)","ClimDev",IF(J2="Global Environment Facility (GEF)","GEF",IF(J2="Multi-Donor Trust Fund for Zimbabwe (ZIM-FUND)","ZimFund",IF(J2="NTF","NTF",IF(J2="Sustainable Energy Fund for Africa (SEFA)","SEFA",IF(J2="Technical Assistance Fund for Middle Income Countries (MIC-TAF)","MICTAF",IF(J2="Transition Support Facility (TSF)","ADF Including TSF",IF(J2="Transition Support Facility (TSF) - ACW (Pillar II)","ADF Including TSF",IF(J2="Transition Support Facility (TSF) - SSW","ADF Including TSF",IF(J2="Transition Support Facility (TSF) - SSW (Pillar I)","ADF Including TSF",IF(J2="Transition Support Facility (TSF) - SSW (Pillar I) - SIF","ADF Including TSF",IF(J2="Transition Support Facility (TSF) - SSW (Pillar I) - Unallocated Reserve","ADF Including TSF",IF(J2="Transition Support Facility (TSF) - SSW (Pillar I) - Unallocated Reserves","ADF Including TSF",IF(J2="Transition Support Facility (TSF) - TSW (Pillar III)","ADF Including TSF",IF(J2="Transition Support Facility (TSF) - Unallocated Reserves","ADF Including TSF","OTHERS")))))))))))))))))))))))</calculatedColumnFormula>
    </tableColumn>
    <tableColumn id="22" xr3:uid="{377B6A6A-824A-4F3E-8FB4-B229FFC846EA}" name="Group Key 1_Sector Key" dataDxfId="67">
      <calculatedColumnFormula>MID(O2, 6,1)</calculatedColumnFormula>
    </tableColumn>
    <tableColumn id="23" xr3:uid="{E7E6D4F8-B909-4CA1-AB7D-0930B83A937C}" name="COUNTRY CLASSIFICATION" dataDxfId="65" totalsRowDxfId="66">
      <calculatedColumnFormula>IF(A2="Algeria","ADB Countries",IF(A2="Angola","ADB Countries",IF(A2="Benin","ADF Countries",IF(A2="Botswana","ADB Countries",IF(A2="Burkina Faso","ADF Countries",IF(A2="Burundi","ADF Countries",IF(A2="Cameroon","Blend Countries",IF(A2="Cape Verde","ADB Countries",IF(A2="Central African Republic","ADF Countries",IF(A2="Centrafrique","ADF Countries",IF(A2="Chad","ADF Countries",IF(A2="Comoros","ADF Countries",IF(A2="Congo CG","ADB Countries",IF(A2="Congo","ADB Countries",IF(A2="Côte D'Ivoire","Blend Countries",IF(A2="Dem Rep Congo","ADF Countries",IF(A2="DEMOCRATIC REPUBLIC OF THE CONGO","ADF Countries",IF(A2="Djibouti","ADF Countries",IF(A2="Egypt","ADB Countries",IF(A2="Eq Guinea","ADB Countries",IF(A2="Equatorial Guinea","ADB Countries",IF(A2="Eritrea","ADF Countries",IF(A2="Swaziland","ADB Countries",IF(A2="Eswatini","ADB Countries",IF(A2="Ethiopia","ADF Countries",IF(A2="Gabon","ADB Countries",IF(A2="Gambia","ADF Countries",IF(A2="Ghana","ADF Countries",IF(A2="Guinea","ADF Countries",IF(A2="Guinea-Bissau","ADF Countries",IF(A2="Kenya","Blend Countries",IF(A2="Lesotho","ADF Countries",IF(A2="Liberia","ADF Countries",IF(A2="Libya","ADB Countries",IF(A2="Madagascar","ADF Countries",IF(A2="Malawi","ADF Countries",IF(A2="Mali","ADF Countries",IF(A2="Mauritania","ADF Countries",IF(A2="Mauritius","ADB Countries",IF(A2="Morocco","ADB Countries",IF(A2="Mozambique","ADF Countries",IF(OR(A2="Multi",A2="Multinational",A2="Multi-Countries"),"Multinational",IF(A2="Namibia","ADB Countries",IF(A2="Niger","ADF Countries",IF(A2="Nigeria","ADB Countries",IF(A2="Rwanda","ADF Countries",IF(A2="Sao Tome &amp; Principe","ADF Countries",IF(A2="Sao Tome","ADF Countries",IF(A2="Senegal","Blend Countries",IF(A2="Seychelles","ADB Countries",IF(A2="Sierra Leone","ADF Countries",IF(A2="Somalia","ADF Countries",IF(A2="South Africa","ADB Countries",IF(A2="South Sudan","ADF Countries",IF(A2="Sudan","ADF Countries",IF(A2="Tanzania","Blend Countries",IF(A2="Togo","ADF Countries",IF(A2="Tunisia","ADB Countries",IF(A2="Uganda","ADF Countries",IF(A2="Zambia","Blend Countries",IF(A2="Zimbabwe","ADF Countries","")))))))))))))))))))))))))))))))))))))))))))))))))))))))))))))</calculatedColumnFormula>
    </tableColumn>
    <tableColumn id="24" xr3:uid="{5D224F70-0892-4F5A-939F-F690D4E26C1A}" name="Transaition vs Non-Transition States" dataDxfId="63" totalsRowDxfId="64">
      <calculatedColumnFormula>IF(A2="Algeria","Non-Transition States",
IF(A2="Angola","Non-Transition States",
IF(A2="Benin","Non-Transition States",
IF(A2="Botswana","Non-Transition States",
IF(A2="Burkina Faso","Transition States",
IF(A2="Burundi","Transition States",
IF(A2="Cameroon","Non-Transition States",
IF(A2="Cape Verde","Non-Transition States",
IF(A2="Central African Republic","Transition States",
IF(A2="Centrafrique","Transition States",
IF(A2="Chad","Transition States",
IF(A2="Comoros","Transition States",
IF(A2="Congo CG","Non-Transition States",
IF(A2="Congo","Non-Transition States",
IF(A2="Côte D'Ivoire","Non-Transition States",
IF(A2="Dem Rep Congo","Transition States",
IF(A2="DEMOCRATIC REPUBLIC OF THE CONGO","Transition States",
IF(A2="Djibouti","Transition States",
IF(A2="Egypt","Non-Transition States",
IF(A2="Eq Guinea","Non-Transition States",
IF(A2="Equatorial Guinea","Non-Transition States",
IF(A2="Eritrea","Transition States",
IF(A2="Swaziland","Non-Transition States",
IF(A2="Eswatini","Non-Transition States",
IF(A2="Ethiopia","Non-Transition States",
IF(A2="Gabon","Non-Transition States",
IF(A2="Gambia","Transition States",
IF(A2="Ghana","Non-Transition States",
IF(A2="Guinea","Transition States",
IF(A2="Guinea-Bissau","Transition States",
IF(A2="Kenya","Non-Transition States",
IF(A2="Lesotho","Non-Transition States",
IF(A2="Liberia","Transition States",
IF(A2="Libya","Non-Transition States",
IF(A2="Madagascar","Transition States",
IF(A2="Malawi","Non-Transition States",
IF(A2="Mali","Transition States",
IF(A2="Mauritania","Non-Transition States",
IF(A2="Mauritius","Non-Transition States",
IF(A2="Morocco","Non-Transition States",
IF(A2="Mozambique","Transition States",
IF(A2="Multi","Multinational",
IF(A2="Multinational","Multinational",
IF(A2="Namibia","Non-Transition States",
IF(A2="Niger","Transition States",
IF(A2="Nigeria","Non-Transition States",
IF(A2="Rwanda","Non-Transition States",
IF(A2="Sao Tome &amp; Principe","Non-Transition States",
IF(A2="Sao Tome","Non-Transition States",
IF(A2="Senegal","Non-Transition States",
IF(A2="Seychelles","Non-Transition States",
IF(A2="Sierra Leone","Transition States",
IF(A2="Somalia","Transition States",
IF(A2="South Africa","Non-Transition States",
IF(A2="South Sudan","Transition States",
IF(A2="Sudan","Transition States",
IF(A2="Tanzania","Non-Transition States",
IF(A2="Togo","Transition States",
IF(A2="Tunisia","Non-Transition States",
IF(A2="Uganda","Non-Transition States",
IF(A2="Zambia","Non-Transition States",
IF(A2="Zimbabwe","Transition States",
IF(A2="Multi-Countries","Multinational","")))))))))))))))))))))))))))))))))))))))))))))))))))))))))))))))</calculatedColumnFormula>
    </tableColumn>
    <tableColumn id="15" xr3:uid="{F186333E-B772-4658-88DE-2A95977AD8EF}" name="De Facto and Non-De Facto Countries" dataDxfId="61" totalsRowDxfId="62" dataCellStyle="Comma">
      <calculatedColumnFormula>IF(ISNUMBER(MATCH(A2, {"Gabon","Sudan","Niger","Mali","Burkina Faso","Guinea"}, 0)), "De Facto Countries", "Non-De Facto Countries")</calculatedColumnFormula>
    </tableColumn>
    <tableColumn id="38" xr3:uid="{3B3E8974-0D3A-4DFE-85C4-DB0EBB291064}" name="African region" dataDxfId="60">
      <calculatedColumnFormula>IF(A2="Algeria","North",IF(A2="Angola","South",IF(A2="Benin","West",IF(A2="Botswana","South",IF(A2="Burkina Faso","West",IF(A2="Burundi","East",IF(A2="Cameroon","Central",IF(A2="Cape Verde","West",IF(A2="Central African Republic","Central",IF(A2="Chad","Central",IF(A2="Comoros","East",IF(A2="Congo CG","Central",IF(A2="Côte D'Ivoire","West",IF(A2="Dem Rep Congo","Central",IF(A2="Djibouti","East",IF(A2="Egypt","North",IF(A2="Equatorial Guinea","Central",IF(A2="Eritrea","East",IF(A2="Eswatini","South",IF(A2="Ethiopia","East",IF(A2="Gabon","Central",IF(A2="Gambia","West",IF(A2="Ghana","West",IF(A2="Guinea","West",IF(A2="Guinea-Bissau","West",IF(A2="Kenya","East",IF(A2="Lesotho","South",IF(A2="Liberia","West",IF(A2="Libya","North",IF(A2="Madagascar","South",IF(A2="Malawi","South",IF(A2="Mali","West",IF(A2="Mauritania","North",IF(A2="Mauritius","South",IF(A2="Morocco","North",IF(A2="Mozambique","South",IF(A2="Multinational","Multi",IF(A2="Namibia","South",IF(A2="Niger","West",IF(A2="Nigeria","Nigeria",IF(A2="Rwanda","East",IF(A2="Sao Tome &amp; Principe","South",IF(A2="Senegal","West",IF(A2="Seychelles","East",IF(A2="Sierra Leone","West",IF(A2="Somalia","East",IF(A2="South Africa","South",IF(A2="South Sudan","East",IF(A2="Sudan","East",IF(A2="Tanzania","East",IF(A2="Togo","West",IF(A2="Tunisia","North",IF(A2="Uganda","East",IF(A2="Zambia","South",IF(A2="Zimbabwe","South","Not Listed")))))))))))))))))))))))))))))))))))))))))))))))))))))))</calculatedColumnFormula>
    </tableColumn>
    <tableColumn id="37" xr3:uid="{9ED29CB0-B0BF-46BD-9455-F79E111CC94B}" name="Sector  Analysis " dataDxfId="58" totalsRowDxfId="59">
      <calculatedColumnFormula>IF(MID(O2,6,1)="A","Agriculture",IF(MID(O2,6,1)="B","Industry",IF(MID(O2,6,1)="C","Environment",IF(MID(O2,6,1)="D","Transport",IF(MID(O2,6,1)="E","WASH Sector",IF(MID(O2,6,1)="F","Power",IF(MID(O2,6,1)="G","ICT",IF(MID(O2,6,1)="H","Finance",IF(MID(O2,6,1)="I","Social",IF(MID(O2,6,1)="J","Urban Developm.",IF(MID(O2,6,1)="K","Multi-Sector","")))))))))))</calculatedColumnFormula>
    </tableColumn>
    <tableColumn id="25" xr3:uid="{764F0B18-83EC-4CC5-AFCD-B3F417D88771}" name="Feed Africa " dataDxfId="56" totalsRowDxfId="57" dataCellStyle="Comma"/>
    <tableColumn id="26" xr3:uid="{49016F5E-0400-473A-A2B3-421802740FEC}" name="Light Up And Power Africa " dataDxfId="55" dataCellStyle="Comma"/>
    <tableColumn id="27" xr3:uid="{4A339A30-3F99-43C1-A66B-383DDDB11428}" name="Industrialize Africa " dataDxfId="54" dataCellStyle="Comma"/>
    <tableColumn id="28" xr3:uid="{3239D012-0FB2-4896-8AE4-4A6E851DCB3D}" name="Integrate Africa " dataDxfId="53" dataCellStyle="Comma"/>
    <tableColumn id="29" xr3:uid="{53E0ACA2-F094-439B-B4A0-E84303B14F4E}" name="Improve Quality Of Life " dataDxfId="52" dataCellStyle="Comma"/>
    <tableColumn id="30" xr3:uid="{1B81F5D6-453C-4FEF-9833-3D95DCD87105}" name="Total HI5" dataDxfId="50" totalsRowDxfId="51" dataCellStyle="Comma">
      <calculatedColumnFormula>SUM(Table2[[#This Row],[Feed Africa ]:[Improve Quality Of Life ]])</calculatedColumnFormula>
    </tableColumn>
    <tableColumn id="31" xr3:uid="{AA87D1FE-E710-449A-ADF6-2FE0FAB19637}" name="Check" dataDxfId="48" totalsRowDxfId="49">
      <calculatedColumnFormula>Table2[[#This Row],[Total HI5]]=Table2[[#This Row],[Approved Amount_UA Equivalent]]</calculatedColumnFormula>
    </tableColumn>
    <tableColumn id="32" xr3:uid="{267D4D5C-3E6E-4160-9B3B-B8FA0CD51D41}" name="Financing Instrument_USED" dataDxfId="47"/>
    <tableColumn id="39" xr3:uid="{DFDD6F79-BEB4-479E-AC19-325AB75E1694}" name="Financing Instrument" dataDxfId="46">
      <calculatedColumnFormula>IF(AF2=10,"Investment Project",IF(AF2=11,"Line of Credit",IF(AF2=12,"Investment Project",IF(AF2=13,"Investment Project",IF(AF2=20,"Policy and Result Based Op",IF(AF2=21,"Policy and Result Based Op",IF(AF2=22,"Restructuring",IF(AF2=23,"Policy and Result Based Op",IF(AF2=32,"Technical Assistance &amp; Study",IF(AF2=40,"ISP and Investment Project",IF(AF2=41,"ISP and Investment Project",IF(AF2=42,"Investment Project",IF(AF2=43,"Technical Assistance &amp; Study",IF(AF2=44,"Institutional Support",IF(AF2=46,"Institutional Support",IF(AF2=50,"Emergency Assistance",IF(AF2=51,"Emergency Assistance",IF(AF2=70,"Equity and Guarantee",IF(AF2=75,"Equity and Guarantee",IF(AF2=82,"Micro Financing",IF(AF2=83,"Policy and Result Based Op",IF(AF2=84,"ISP and Investment Project",IF(AF2=85,"ISP and Investment Project",IF(AF2=86,"Technical Assistance &amp; Study",IF(AF2=90,"Investment Project",IF(AF2=30,"Investment Project",""))))))))))))))))))))))))))</calculatedColumnFormula>
    </tableColumn>
    <tableColumn id="47" xr3:uid="{827E1ACF-7C02-498E-A21B-D890513E4627}" name="Column2" dataDxfId="45">
      <calculatedColumnFormula>VLOOKUP(Table2[[#This Row],[SAP Code]],[25]DATA!$A:$G,7,FALSE)</calculatedColumnFormula>
    </tableColumn>
    <tableColumn id="48" xr3:uid="{45ADAE16-73A3-4C63-AF6C-79D4B6CB3197}" name="Infrastructure vs Sector" dataDxfId="44">
      <calculatedColumnFormula>IF(AG2="Policy and Result Based Op","Policy-Based Lending",
IF(AND(X2="Agriculture",OR(AG2="ISP and Investment Project",AG2="Investment Project")),"Infrastructure",
IF(AND(X2="Environment",OR(AG2="ISP and Investment Project",AG2="Investment Project")),"Infrastructure",
IF(AND(X2="ICT",OR(AG2="ISP and Investment Project",AG2="Investment Project")),"Infrastructure",
IF(AND(X2="Power",OR(AG2="ISP and Investment Project",AG2="Investment Project")),"Infrastructure",
IF(AND(X2="Transport",OR(AG2="ISP and Investment Project",AG2="Investment Project")),"Infrastructure",
IF(AND(X2="Urban Developm.",OR(AG2="ISP and Investment Project",AG2="Investment Project")),"Infrastructure",
IF(AND(X2="WASH Sector",OR(AG2="ISP and Investment Project",AG2="Investment Project")),"Infrastructure","Other Investment"))))))))</calculatedColumnFormula>
    </tableColumn>
    <tableColumn id="34" xr3:uid="{5C3FE367-635D-41AD-A8D9-E94911D5220D}" name="Infrastructure vs Sector_NOT USED" dataDxfId="43" dataCellStyle="Comma"/>
    <tableColumn id="43" xr3:uid="{9333B6C5-9A4F-494A-917F-9EB858B4B002}" name="SECTOR DEPARTMENT " dataDxfId="42" dataCellStyle="Comma"/>
    <tableColumn id="42" xr3:uid="{8D953FFF-13F4-43B4-840C-12ECBFE1092F}" name="Complex" dataDxfId="41" dataCellStyle="Comma">
      <calculatedColumnFormula array="1">_xlfn.SWITCH(AK2,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calculatedColumnFormula>
    </tableColumn>
    <tableColumn id="36" xr3:uid="{DB8C80CC-FF52-4A27-BFFB-DEDEE3055C59}" name="Operations Key" dataDxfId="39" totalsRowDxfId="40" dataCellStyle="Comma"/>
    <tableColumn id="41" xr3:uid="{2F5A2A01-33E3-45D1-B882-D13B2B05B3F1}" name="Operations Type" dataDxfId="37" totalsRowDxfId="38" dataCellStyle="Comma">
      <calculatedColumnFormula>IF(AM2=1,"Sovereign",IF(AM2&gt;=2,"Non-Sovereign",""))</calculatedColumnFormula>
    </tableColumn>
    <tableColumn id="45" xr3:uid="{414AF303-2E79-4BEC-91D1-8D4171D6167C}" name="NUMBER OF PROJECT" dataDxfId="36" dataCellStyle="Comma"/>
    <tableColumn id="18" xr3:uid="{78F1CE59-BA9B-4AD4-ABF2-542B1ABF1150}" name="Amount in UA Million" dataDxfId="34" totalsRowDxfId="35" dataCellStyle="Comma">
      <calculatedColumnFormula>Table2[[#This Row],[Approved Amount_UA Equivalent]]/1000000</calculatedColumnFormula>
    </tableColumn>
    <tableColumn id="40" xr3:uid="{0DBC52AB-9755-4908-9F0D-B9D1A6CDC2C8}" name="Approved Amount_USDEquivalent" dataDxfId="32" totalsRowDxfId="33" dataCellStyle="Comma">
      <calculatedColumnFormula>(N2*1.33084)/1000000</calculatedColumnFormula>
    </tableColumn>
    <tableColumn id="19" xr3:uid="{B8BFF23B-39DE-49B5-B43D-8EDEF4B5A04A}" name="Selectivity (UA 10 M)" dataDxfId="30" totalsRowDxfId="31" dataCellStyle="Comma">
      <calculatedColumnFormula>ROUNDUP(AP2/10,0)*10-9&amp;"-"&amp;ROUNDUP(AP2/10,0)*10</calculatedColumnFormula>
    </tableColumn>
    <tableColumn id="20" xr3:uid="{6A91B19F-8A8E-45AE-92D4-E5E9EAED9ABB}" name="Selectivity (UA 20 M)" dataDxfId="28" totalsRowDxfId="29" dataCellStyle="Comma">
      <calculatedColumnFormula>ROUNDUP(AP2/20,0)*20-19&amp;"-"&amp;ROUNDUP(AP2/20,0)*20</calculatedColumnFormula>
    </tableColumn>
    <tableColumn id="46" xr3:uid="{ACA3C7F5-63FA-48BD-B806-660CE4A8867A}" name="Selectivity (UA 40 M)" dataDxfId="26" totalsRowDxfId="27" dataCellStyle="Comma">
      <calculatedColumnFormula>ROUNDUP(AP2/40,0)*40-39&amp;"-"&amp;ROUNDUP(AP2/40,0)*40</calculatedColumnFormula>
    </tableColumn>
    <tableColumn id="44" xr3:uid="{F75F680E-F22D-42BB-BDFD-08307BB5C625}" name="Selectivity (UA 50&gt;300 M)" dataDxfId="24" totalsRowDxfId="25" dataCellStyle="Comma">
      <calculatedColumnFormula>IF(AP2&lt;=50,"&lt;1-50 Mn",IF(AP2&lt;=100,"50-100 Mn",IF(AP2&lt;=200,"100-200 Mn",IF(AP2&lt;=300,"100-300 Mn","&gt;300 Mn"))))</calculatedColumnFormula>
    </tableColumn>
    <tableColumn id="33" xr3:uid="{4F5FB8D7-C46B-477A-91C8-D95A1542DF38}" name="Column1" dataDxfId="22" totalsRowDxfId="23" dataCellStyle="Comma">
      <calculatedColumnFormula>Table2[[#This Row],[Amount]]</calculatedColumnFormula>
    </tableColumn>
    <tableColumn id="49" xr3:uid="{712BDDC4-8E99-4E46-AC78-BBFE4FCFC0FE}" name="Approval Month and Yrs" dataDxfId="20" totalsRowDxfId="21" dataCellStyle="Comma">
      <calculatedColumnFormula>TEXT(E2, "mmm yyyy")</calculatedColumnFormula>
    </tableColumn>
    <tableColumn id="50" xr3:uid="{ED8603DE-1F43-4205-AF87-462CF7665E47}" name="Dec'2015" dataDxfId="19" dataCellStyle="Comma">
      <calculatedColumnFormula>IFERROR(VLOOKUP(Table2[[#This Row],[SAP Code]],[26]_16!A:B,2,FALSE),0)</calculatedColumnFormula>
    </tableColumn>
    <tableColumn id="51" xr3:uid="{633506DC-0A1A-4BB9-8271-BD1312C67698}" name="Dec'2016" dataDxfId="17" totalsRowDxfId="18" dataCellStyle="Comma">
      <calculatedColumnFormula>IFERROR(VLOOKUP(Table2[[#This Row],[SAP Code]],[26]_16!D:E,2,FALSE)/ 1000000, 0)</calculatedColumnFormula>
    </tableColumn>
    <tableColumn id="52" xr3:uid="{B651652F-F52E-4839-89C7-BAF9EC9956C3}" name="Dec'2017" dataDxfId="15" totalsRowDxfId="16" dataCellStyle="Comma">
      <calculatedColumnFormula>IFERROR(VLOOKUP(Table2[[#This Row],[SAP Code]],[26]_16!G:H,2,FALSE)/ 1000000, 0)</calculatedColumnFormula>
    </tableColumn>
    <tableColumn id="53" xr3:uid="{B2B153B7-D7EE-40BE-BC8E-643858556E7A}" name="Dec'2018" dataDxfId="13" totalsRowDxfId="14" dataCellStyle="Comma">
      <calculatedColumnFormula>IFERROR(VLOOKUP(Table2[[#This Row],[SAP Code]],[26]_16!J:K,2,FALSE)/ 1000000, 0)</calculatedColumnFormula>
    </tableColumn>
    <tableColumn id="54" xr3:uid="{AE3A8CFA-3ABD-4DF9-87D8-9467AC845305}" name="Dec'2019" dataDxfId="12" dataCellStyle="Comma">
      <calculatedColumnFormula>IFERROR(VLOOKUP(Table2[[#This Row],[SAP Code]],[26]_16!M:N,2,FALSE)/ 1000000, 0)</calculatedColumnFormula>
    </tableColumn>
    <tableColumn id="55" xr3:uid="{72F9B262-DF9C-4B42-BD58-D0C91A615E07}" name="Dec'2020" dataDxfId="10" totalsRowDxfId="11" dataCellStyle="Comma">
      <calculatedColumnFormula>IFERROR(VLOOKUP(Table2[[#This Row],[SAP Code]],[26]_16!P:Q,2,FALSE),0)</calculatedColumnFormula>
    </tableColumn>
    <tableColumn id="56" xr3:uid="{1CF55B39-B13E-4155-ADBD-D0C20A482E52}" name="Dec'2021" dataDxfId="8" totalsRowDxfId="9" dataCellStyle="Comma">
      <calculatedColumnFormula>IFERROR(VLOOKUP(Table2[[#This Row],[SAP Code]],[26]_16!S:T,2,FALSE),0)</calculatedColumnFormula>
    </tableColumn>
    <tableColumn id="57" xr3:uid="{EA26011D-94BC-43F3-BDF1-5D9F1ED794D0}" name="Dec'2022" dataDxfId="6" totalsRowDxfId="7" dataCellStyle="Comma">
      <calculatedColumnFormula>IFERROR(VLOOKUP(Table2[[#This Row],[SAP Code]],[26]_16!V:W,2,FALSE)/ 1000000, 0)</calculatedColumnFormula>
    </tableColumn>
    <tableColumn id="58" xr3:uid="{22A9821A-6866-47AE-88C3-AB38181C63E9}" name="Jun'2023" dataDxfId="4" totalsRowDxfId="5" dataCellStyle="Comma">
      <calculatedColumnFormula>IFERROR(VLOOKUP(Table2[[#This Row],[SAP Code]],[26]_16!Y:Z,2,FALSE)/ 1000000, 0)</calculatedColumnFormula>
    </tableColumn>
    <tableColumn id="66" xr3:uid="{F151B2E8-9962-4D82-B60B-23B04962FAE0}" name="Implementation Status" dataDxfId="2" totalsRowDxfId="3" dataCellStyle="Comma">
      <calculatedColumnFormula>IFERROR(VLOOKUP(Table2[[#This Row],[SAP Code]],[26]port!$A:$AD,30,FALSE),"unknown")</calculatedColumnFormula>
    </tableColumn>
    <tableColumn id="67" xr3:uid="{FDF4411C-CF2A-4A33-80F7-F69BCD9F4D86}" name="Implementation Status." dataDxfId="0" totalsRowDxfId="1" dataCellStyle="Comma">
      <calculatedColumnFormula>IF(BG2="ABAN", "Number of operations Cancelled before completion",
IF(OR(BG2="APVD", BG2="OnGo"), "Ongoing",
IF(OR(BG2="CLSD", BG2="COMP"), "Number of operations completed out of the net approved of that year",
IF(BG2="TERM", "Number of operations Cancelled before completion",
IF(BG2="unknown", "Unknown", "Not Defined")))))</calculatedColumnFormula>
    </tableColumn>
  </tableColumns>
  <tableStyleInfo name="TableStyleLight11"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BDC99-6C2B-4958-BB16-2B20B745B571}">
  <sheetPr>
    <pageSetUpPr fitToPage="1"/>
  </sheetPr>
  <dimension ref="A1:BI2026"/>
  <sheetViews>
    <sheetView showGridLines="0" tabSelected="1" zoomScale="70" zoomScaleNormal="70" workbookViewId="0">
      <pane ySplit="1" topLeftCell="B2" activePane="bottomLeft" state="frozen"/>
      <selection pane="bottomLeft" activeCell="Q1" sqref="Q1"/>
    </sheetView>
  </sheetViews>
  <sheetFormatPr defaultColWidth="8.85546875" defaultRowHeight="14.45"/>
  <cols>
    <col min="1" max="1" width="14.42578125" style="16" customWidth="1"/>
    <col min="2" max="2" width="59.85546875" style="16" customWidth="1"/>
    <col min="3" max="3" width="15.42578125" style="16" customWidth="1"/>
    <col min="4" max="4" width="25" style="16" customWidth="1"/>
    <col min="5" max="5" width="13.42578125" style="18" customWidth="1"/>
    <col min="6" max="6" width="26.140625" style="16" customWidth="1"/>
    <col min="7" max="7" width="8.42578125" style="16" customWidth="1"/>
    <col min="8" max="8" width="24.140625" style="16" customWidth="1"/>
    <col min="9" max="9" width="16.42578125" style="16" customWidth="1"/>
    <col min="10" max="10" width="13.85546875" style="16" customWidth="1"/>
    <col min="11" max="11" width="18.5703125" style="16" customWidth="1"/>
    <col min="12" max="12" width="10.42578125" style="16" customWidth="1"/>
    <col min="13" max="13" width="11" style="16" customWidth="1"/>
    <col min="14" max="14" width="33.140625" style="16" customWidth="1"/>
    <col min="15" max="15" width="14.28515625" customWidth="1"/>
    <col min="16" max="16" width="12.85546875" style="24" customWidth="1"/>
    <col min="17" max="17" width="9.85546875" style="57" customWidth="1"/>
    <col min="18" max="18" width="22.28515625" style="20" customWidth="1"/>
    <col min="19" max="19" width="7.42578125" style="16" customWidth="1"/>
    <col min="20" max="20" width="8.85546875" style="16" customWidth="1"/>
    <col min="21" max="21" width="17.42578125" style="16" customWidth="1"/>
    <col min="22" max="22" width="15.140625" style="16" customWidth="1"/>
    <col min="23" max="23" width="7.28515625" style="16" customWidth="1"/>
    <col min="24" max="25" width="15.140625" style="16" customWidth="1"/>
    <col min="26" max="27" width="13.5703125" style="23" customWidth="1"/>
    <col min="28" max="28" width="13.42578125" style="23" customWidth="1"/>
    <col min="29" max="29" width="13.5703125" style="23" customWidth="1"/>
    <col min="30" max="30" width="9.42578125" style="23" customWidth="1"/>
    <col min="31" max="31" width="11.42578125" style="23" customWidth="1"/>
    <col min="32" max="32" width="9.42578125" style="16" customWidth="1"/>
    <col min="33" max="33" width="18.42578125" style="24" customWidth="1"/>
    <col min="34" max="34" width="18.5703125" style="20" customWidth="1"/>
    <col min="35" max="35" width="15.140625" style="24" customWidth="1"/>
    <col min="36" max="36" width="15.140625" style="20" customWidth="1"/>
    <col min="37" max="37" width="14.42578125" style="20" customWidth="1"/>
    <col min="38" max="38" width="8.85546875" style="20" customWidth="1"/>
    <col min="39" max="39" width="10.42578125" style="16" customWidth="1"/>
    <col min="40" max="40" width="8.42578125" style="16" customWidth="1"/>
    <col min="41" max="41" width="11.5703125" style="20" customWidth="1"/>
    <col min="43" max="43" width="10.5703125" style="17" customWidth="1"/>
    <col min="44" max="44" width="8.42578125" style="16" customWidth="1"/>
    <col min="45" max="45" width="12.85546875" style="16" customWidth="1"/>
    <col min="46" max="47" width="8.85546875" style="16" customWidth="1"/>
    <col min="48" max="48" width="12.5703125" style="16" customWidth="1"/>
    <col min="49" max="50" width="8.85546875" style="16" customWidth="1"/>
    <col min="51" max="60" width="8.85546875" style="16"/>
    <col min="61" max="61" width="8.85546875" style="20"/>
    <col min="62" max="16384" width="8.85546875" style="16"/>
  </cols>
  <sheetData>
    <row r="1" spans="1:61" s="1" customFormat="1" ht="26.1" customHeight="1">
      <c r="A1" s="1" t="s">
        <v>0</v>
      </c>
      <c r="B1" s="1" t="s">
        <v>1</v>
      </c>
      <c r="C1" s="1" t="s">
        <v>2</v>
      </c>
      <c r="D1" s="1" t="s">
        <v>3</v>
      </c>
      <c r="E1" s="2" t="s">
        <v>4</v>
      </c>
      <c r="F1" s="1" t="s">
        <v>5</v>
      </c>
      <c r="G1" s="1" t="s">
        <v>6</v>
      </c>
      <c r="H1" s="1" t="s">
        <v>7</v>
      </c>
      <c r="I1" s="1" t="s">
        <v>8</v>
      </c>
      <c r="J1" s="3" t="s">
        <v>9</v>
      </c>
      <c r="K1" s="1" t="s">
        <v>10</v>
      </c>
      <c r="L1" s="1" t="s">
        <v>11</v>
      </c>
      <c r="M1" s="1" t="s">
        <v>12</v>
      </c>
      <c r="N1" s="4" t="s">
        <v>13</v>
      </c>
      <c r="O1" s="5" t="s">
        <v>14</v>
      </c>
      <c r="P1" s="6" t="s">
        <v>15</v>
      </c>
      <c r="Q1" s="7" t="s">
        <v>16</v>
      </c>
      <c r="R1" s="3" t="s">
        <v>17</v>
      </c>
      <c r="S1" s="1" t="s">
        <v>18</v>
      </c>
      <c r="T1" s="8" t="s">
        <v>19</v>
      </c>
      <c r="U1" s="8" t="s">
        <v>20</v>
      </c>
      <c r="V1" s="9" t="s">
        <v>21</v>
      </c>
      <c r="W1" s="8" t="s">
        <v>22</v>
      </c>
      <c r="X1" s="8" t="s">
        <v>23</v>
      </c>
      <c r="Y1" s="10" t="s">
        <v>24</v>
      </c>
      <c r="Z1" s="10" t="s">
        <v>25</v>
      </c>
      <c r="AA1" s="10" t="s">
        <v>26</v>
      </c>
      <c r="AB1" s="10" t="s">
        <v>27</v>
      </c>
      <c r="AC1" s="10" t="s">
        <v>28</v>
      </c>
      <c r="AD1" s="10" t="s">
        <v>29</v>
      </c>
      <c r="AE1" s="1" t="s">
        <v>30</v>
      </c>
      <c r="AF1" s="11" t="s">
        <v>31</v>
      </c>
      <c r="AG1" s="12" t="s">
        <v>32</v>
      </c>
      <c r="AH1" s="13" t="s">
        <v>33</v>
      </c>
      <c r="AI1" s="7" t="s">
        <v>34</v>
      </c>
      <c r="AJ1" s="7" t="s">
        <v>35</v>
      </c>
      <c r="AK1" s="7" t="s">
        <v>36</v>
      </c>
      <c r="AL1" s="1" t="s">
        <v>37</v>
      </c>
      <c r="AM1" s="1" t="s">
        <v>38</v>
      </c>
      <c r="AN1" s="7" t="s">
        <v>39</v>
      </c>
      <c r="AO1" s="14" t="s">
        <v>40</v>
      </c>
      <c r="AP1" s="1" t="s">
        <v>41</v>
      </c>
      <c r="AQ1" s="4" t="s">
        <v>42</v>
      </c>
      <c r="AR1" s="1" t="s">
        <v>43</v>
      </c>
      <c r="AS1" s="1" t="s">
        <v>44</v>
      </c>
      <c r="AT1" s="15" t="s">
        <v>45</v>
      </c>
      <c r="AU1" s="15" t="s">
        <v>46</v>
      </c>
      <c r="AV1" s="1" t="s">
        <v>47</v>
      </c>
      <c r="AW1" s="1" t="s">
        <v>48</v>
      </c>
      <c r="AX1" s="1" t="s">
        <v>49</v>
      </c>
      <c r="AY1" s="1" t="s">
        <v>50</v>
      </c>
      <c r="AZ1" s="1" t="s">
        <v>51</v>
      </c>
      <c r="BA1" s="1" t="s">
        <v>52</v>
      </c>
      <c r="BB1" s="1" t="s">
        <v>53</v>
      </c>
      <c r="BC1" s="1" t="s">
        <v>54</v>
      </c>
      <c r="BD1" s="1" t="s">
        <v>55</v>
      </c>
      <c r="BE1" s="1" t="s">
        <v>56</v>
      </c>
      <c r="BF1" s="1" t="s">
        <v>57</v>
      </c>
      <c r="BG1" s="1" t="s">
        <v>58</v>
      </c>
      <c r="BH1" s="7" t="s">
        <v>59</v>
      </c>
    </row>
    <row r="2" spans="1:61" ht="17.100000000000001" customHeight="1">
      <c r="A2" s="16" t="s">
        <v>60</v>
      </c>
      <c r="B2" s="17" t="s">
        <v>61</v>
      </c>
      <c r="C2" s="16" t="s">
        <v>62</v>
      </c>
      <c r="D2" s="16" t="s">
        <v>63</v>
      </c>
      <c r="E2" s="18">
        <v>42017</v>
      </c>
      <c r="F2" s="16" t="s">
        <v>64</v>
      </c>
      <c r="G2" s="16" t="s">
        <v>65</v>
      </c>
      <c r="H2" s="16" t="s">
        <v>66</v>
      </c>
      <c r="I2" s="16" t="s">
        <v>67</v>
      </c>
      <c r="J2" s="16" t="s">
        <v>68</v>
      </c>
      <c r="K2" s="16" t="s">
        <v>69</v>
      </c>
      <c r="L2" s="16" t="s">
        <v>70</v>
      </c>
      <c r="M2" s="19">
        <v>1000000</v>
      </c>
      <c r="N2" s="19">
        <v>690221.6301654462</v>
      </c>
      <c r="O2" s="20" t="s">
        <v>71</v>
      </c>
      <c r="P2" s="21">
        <v>5000199003818</v>
      </c>
      <c r="Q2" s="20" t="s">
        <v>72</v>
      </c>
      <c r="R2" s="16" t="str">
        <f t="shared" ref="R2:R65" si="0">IF(J2="ADB","ADB Public",IF(J2="ADB Private Sector","ADB Private",IF(J2="ADF","ADF Including TSF",IF(J2="Africa Growing Together Fund (AGTF)","AGTF",IF(J2="Climate Investment Funds (CIF)","CIF",IF(J2="Climate Investment Funds (CIF) - CTF","CIF",IF(J2="Climate Investment Funds (CIF) - SCF - FIP","CIF",IF(J2="Climate Investment Funds (CIF) - SCF - SREP","CIF",IF(J2="ClimDev-Africa Special Fund (CDSF)","ClimDev",IF(J2="Global Environment Facility (GEF)","GEF",IF(J2="Multi-Donor Trust Fund for Zimbabwe (ZIM-FUND)","ZimFund",IF(J2="NTF","NTF",IF(J2="Sustainable Energy Fund for Africa (SEFA)","SEFA",IF(J2="Technical Assistance Fund for Middle Income Countries (MIC-TAF)","MICTAF",IF(J2="Transition Support Facility (TSF)","ADF Including TSF",IF(J2="Transition Support Facility (TSF) - ACW (Pillar II)","ADF Including TSF",IF(J2="Transition Support Facility (TSF) - SSW","ADF Including TSF",IF(J2="Transition Support Facility (TSF) - SSW (Pillar I)","ADF Including TSF",IF(J2="Transition Support Facility (TSF) - SSW (Pillar I) - SIF","ADF Including TSF",IF(J2="Transition Support Facility (TSF) - SSW (Pillar I) - Unallocated Reserve","ADF Including TSF",IF(J2="Transition Support Facility (TSF) - SSW (Pillar I) - Unallocated Reserves","ADF Including TSF",IF(J2="Transition Support Facility (TSF) - TSW (Pillar III)","ADF Including TSF",IF(J2="Transition Support Facility (TSF) - Unallocated Reserves","ADF Including TSF","OTHERS")))))))))))))))))))))))</f>
        <v>OTHERS</v>
      </c>
      <c r="S2" s="16" t="str">
        <f t="shared" ref="S2:S65" si="1">MID(O2, 6,1)</f>
        <v>I</v>
      </c>
      <c r="T2" s="16" t="str">
        <f>IF(A2="Algeria","ADB Countries",IF(A2="Angola","ADB Countries",IF(A2="Benin","ADF Countries",IF(A2="Botswana","ADB Countries",IF(A2="Burkina Faso","ADF Countries",IF(A2="Burundi","ADF Countries",IF(A2="Cameroon","Blend Countries",IF(A2="Cape Verde","ADB Countries",IF(A2="Central African Republic","ADF Countries",IF(A2="Centrafrique","ADF Countries",IF(A2="Chad","ADF Countries",IF(A2="Comoros","ADF Countries",IF(A2="Congo CG","ADB Countries",IF(A2="Congo","ADB Countries",IF(A2="Côte D'Ivoire","Blend Countries",IF(A2="Dem Rep Congo","ADF Countries",IF(A2="DEMOCRATIC REPUBLIC OF THE CONGO","ADF Countries",IF(A2="Djibouti","ADF Countries",IF(A2="Egypt","ADB Countries",IF(A2="Eq Guinea","ADB Countries",IF(A2="Equatorial Guinea","ADB Countries",IF(A2="Eritrea","ADF Countries",IF(A2="Swaziland","ADB Countries",IF(A2="Eswatini","ADB Countries",IF(A2="Ethiopia","ADF Countries",IF(A2="Gabon","ADB Countries",IF(A2="Gambia","ADF Countries",IF(A2="Ghana","ADF Countries",IF(A2="Guinea","ADF Countries",IF(A2="Guinea-Bissau","ADF Countries",IF(A2="Kenya","Blend Countries",IF(A2="Lesotho","ADF Countries",IF(A2="Liberia","ADF Countries",IF(A2="Libya","ADB Countries",IF(A2="Madagascar","ADF Countries",IF(A2="Malawi","ADF Countries",IF(A2="Mali","ADF Countries",IF(A2="Mauritania","ADF Countries",IF(A2="Mauritius","ADB Countries",IF(A2="Morocco","ADB Countries",IF(A2="Mozambique","ADF Countries",IF(OR(A2="Multi",A2="Multinational",A2="Multi-Countries"),"Multinational",IF(A2="Namibia","ADB Countries",IF(A2="Niger","ADF Countries",IF(A2="Nigeria","ADB Countries",IF(A2="Rwanda","ADF Countries",IF(A2="Sao Tome &amp; Principe","ADF Countries",IF(A2="Sao Tome","ADF Countries",IF(A2="Senegal","Blend Countries",IF(A2="Seychelles","ADB Countries",IF(A2="Sierra Leone","ADF Countries",IF(A2="Somalia","ADF Countries",IF(A2="South Africa","ADB Countries",IF(A2="South Sudan","ADF Countries",IF(A2="Sudan","ADF Countries",IF(A2="Tanzania","Blend Countries",IF(A2="Togo","ADF Countries",IF(A2="Tunisia","ADB Countries",IF(A2="Uganda","ADF Countries",IF(A2="Zambia","Blend Countries",IF(A2="Zimbabwe","ADF Countries","")))))))))))))))))))))))))))))))))))))))))))))))))))))))))))))</f>
        <v>Blend Countries</v>
      </c>
      <c r="U2" s="16" t="str">
        <f t="shared" ref="U2:U65" si="2">IF(A2="Algeria","Non-Transition States",
IF(A2="Angola","Non-Transition States",
IF(A2="Benin","Non-Transition States",
IF(A2="Botswana","Non-Transition States",
IF(A2="Burkina Faso","Transition States",
IF(A2="Burundi","Transition States",
IF(A2="Cameroon","Non-Transition States",
IF(A2="Cape Verde","Non-Transition States",
IF(A2="Central African Republic","Transition States",
IF(A2="Centrafrique","Transition States",
IF(A2="Chad","Transition States",
IF(A2="Comoros","Transition States",
IF(A2="Congo CG","Non-Transition States",
IF(A2="Congo","Non-Transition States",
IF(A2="Côte D'Ivoire","Non-Transition States",
IF(A2="Dem Rep Congo","Transition States",
IF(A2="DEMOCRATIC REPUBLIC OF THE CONGO","Transition States",
IF(A2="Djibouti","Transition States",
IF(A2="Egypt","Non-Transition States",
IF(A2="Eq Guinea","Non-Transition States",
IF(A2="Equatorial Guinea","Non-Transition States",
IF(A2="Eritrea","Transition States",
IF(A2="Swaziland","Non-Transition States",
IF(A2="Eswatini","Non-Transition States",
IF(A2="Ethiopia","Non-Transition States",
IF(A2="Gabon","Non-Transition States",
IF(A2="Gambia","Transition States",
IF(A2="Ghana","Non-Transition States",
IF(A2="Guinea","Transition States",
IF(A2="Guinea-Bissau","Transition States",
IF(A2="Kenya","Non-Transition States",
IF(A2="Lesotho","Non-Transition States",
IF(A2="Liberia","Transition States",
IF(A2="Libya","Non-Transition States",
IF(A2="Madagascar","Transition States",
IF(A2="Malawi","Non-Transition States",
IF(A2="Mali","Transition States",
IF(A2="Mauritania","Non-Transition States",
IF(A2="Mauritius","Non-Transition States",
IF(A2="Morocco","Non-Transition States",
IF(A2="Mozambique","Transition States",
IF(A2="Multi","Multinational",
IF(A2="Multinational","Multinational",
IF(A2="Namibia","Non-Transition States",
IF(A2="Niger","Transition States",
IF(A2="Nigeria","Non-Transition States",
IF(A2="Rwanda","Non-Transition States",
IF(A2="Sao Tome &amp; Principe","Non-Transition States",
IF(A2="Sao Tome","Non-Transition States",
IF(A2="Senegal","Non-Transition States",
IF(A2="Seychelles","Non-Transition States",
IF(A2="Sierra Leone","Transition States",
IF(A2="Somalia","Transition States",
IF(A2="South Africa","Non-Transition States",
IF(A2="South Sudan","Transition States",
IF(A2="Sudan","Transition States",
IF(A2="Tanzania","Non-Transition States",
IF(A2="Togo","Transition States",
IF(A2="Tunisia","Non-Transition States",
IF(A2="Uganda","Non-Transition States",
IF(A2="Zambia","Non-Transition States",
IF(A2="Zimbabwe","Transition States",
IF(A2="Multi-Countries","Multinational","")))))))))))))))))))))))))))))))))))))))))))))))))))))))))))))))</f>
        <v>Non-Transition States</v>
      </c>
      <c r="V2" s="22" t="str">
        <f>IF(ISNUMBER(MATCH(A2, {"Gabon","Sudan","Niger","Mali","Burkina Faso","Guinea"}, 0)), "De Facto Countries", "Non-De Facto Countries")</f>
        <v>Non-De Facto Countries</v>
      </c>
      <c r="W2" s="16" t="str">
        <f>IF(A2="Algeria","North",IF(A2="Angola","South",IF(A2="Benin","West",IF(A2="Botswana","South",IF(A2="Burkina Faso","West",IF(A2="Burundi","East",IF(A2="Cameroon","Central",IF(A2="Cape Verde","West",IF(A2="Central African Republic","Central",IF(A2="Chad","Central",IF(A2="Comoros","East",IF(A2="Congo CG","Central",IF(A2="Côte D'Ivoire","West",IF(A2="Dem Rep Congo","Central",IF(A2="Djibouti","East",IF(A2="Egypt","North",IF(A2="Equatorial Guinea","Central",IF(A2="Eritrea","East",IF(A2="Eswatini","South",IF(A2="Ethiopia","East",IF(A2="Gabon","Central",IF(A2="Gambia","West",IF(A2="Ghana","West",IF(A2="Guinea","West",IF(A2="Guinea-Bissau","West",IF(A2="Kenya","East",IF(A2="Lesotho","South",IF(A2="Liberia","West",IF(A2="Libya","North",IF(A2="Madagascar","South",IF(A2="Malawi","South",IF(A2="Mali","West",IF(A2="Mauritania","North",IF(A2="Mauritius","South",IF(A2="Morocco","North",IF(A2="Mozambique","South",IF(A2="Multinational","Multi",IF(A2="Namibia","South",IF(A2="Niger","West",IF(A2="Nigeria","Nigeria",IF(A2="Rwanda","East",IF(A2="Sao Tome &amp; Principe","South",IF(A2="Senegal","West",IF(A2="Seychelles","East",IF(A2="Sierra Leone","West",IF(A2="Somalia","East",IF(A2="South Africa","South",IF(A2="South Sudan","East",IF(A2="Sudan","East",IF(A2="Tanzania","East",IF(A2="Togo","West",IF(A2="Tunisia","North",IF(A2="Uganda","East",IF(A2="Zambia","South",IF(A2="Zimbabwe","South","Not Listed")))))))))))))))))))))))))))))))))))))))))))))))))))))))</f>
        <v>Central</v>
      </c>
      <c r="X2" s="16" t="str">
        <f>IF(MID(O2,6,1)="A","Agriculture",IF(MID(O2,6,1)="B","Industry",IF(MID(O2,6,1)="C","Environment",IF(MID(O2,6,1)="D","Transport",IF(MID(O2,6,1)="E","WASH Sector",IF(MID(O2,6,1)="F","Power",IF(MID(O2,6,1)="G","ICT",IF(MID(O2,6,1)="H","Finance",IF(MID(O2,6,1)="I","Social",IF(MID(O2,6,1)="J","Urban Developm.",IF(MID(O2,6,1)="K","Multi-Sector","")))))))))))</f>
        <v>Social</v>
      </c>
      <c r="Y2" s="23"/>
      <c r="AC2" s="23">
        <f>Table2[[#This Row],[Approved Amount_UA Equivalent]]</f>
        <v>690221.6301654462</v>
      </c>
      <c r="AD2" s="23">
        <f>SUM(Table2[[#This Row],[Feed Africa ]:[Improve Quality Of Life ]])</f>
        <v>690221.6301654462</v>
      </c>
      <c r="AE2" s="16" t="b">
        <f>Table2[[#This Row],[Total HI5]]=Table2[[#This Row],[Approved Amount_UA Equivalent]]</f>
        <v>1</v>
      </c>
      <c r="AF2" s="24">
        <v>50</v>
      </c>
      <c r="AG2" s="20" t="str">
        <f t="shared" ref="AG2:AG65" si="3">IF(AF2=10,"Investment Project",IF(AF2=11,"Line of Credit",IF(AF2=12,"Investment Project",IF(AF2=13,"Investment Project",IF(AF2=20,"Policy and Result Based Op",IF(AF2=21,"Policy and Result Based Op",IF(AF2=22,"Restructuring",IF(AF2=23,"Policy and Result Based Op",IF(AF2=32,"Technical Assistance &amp; Study",IF(AF2=40,"ISP and Investment Project",IF(AF2=41,"ISP and Investment Project",IF(AF2=42,"Investment Project",IF(AF2=43,"Technical Assistance &amp; Study",IF(AF2=44,"Institutional Support",IF(AF2=46,"Institutional Support",IF(AF2=50,"Emergency Assistance",IF(AF2=51,"Emergency Assistance",IF(AF2=70,"Equity and Guarantee",IF(AF2=75,"Equity and Guarantee",IF(AF2=82,"Micro Financing",IF(AF2=83,"Policy and Result Based Op",IF(AF2=84,"ISP and Investment Project",IF(AF2=85,"ISP and Investment Project",IF(AF2=86,"Technical Assistance &amp; Study",IF(AF2=90,"Investment Project",IF(AF2=30,"Investment Project",""))))))))))))))))))))))))))</f>
        <v>Emergency Assistance</v>
      </c>
      <c r="AH2" s="24" t="e">
        <f>VLOOKUP(Table2[[#This Row],[SAP Code]],[25]DATA!$A:$G,7,FALSE)</f>
        <v>#N/A</v>
      </c>
      <c r="AI2" s="20" t="str">
        <f t="shared" ref="AI2:AI65" si="4">IF(AG2="Policy and Result Based Op","Policy-Based Lending",
IF(AND(X2="Agriculture",OR(AG2="ISP and Investment Project",AG2="Investment Project")),"Infrastructure",
IF(AND(X2="Environment",OR(AG2="ISP and Investment Project",AG2="Investment Project")),"Infrastructure",
IF(AND(X2="ICT",OR(AG2="ISP and Investment Project",AG2="Investment Project")),"Infrastructure",
IF(AND(X2="Power",OR(AG2="ISP and Investment Project",AG2="Investment Project")),"Infrastructure",
IF(AND(X2="Transport",OR(AG2="ISP and Investment Project",AG2="Investment Project")),"Infrastructure",
IF(AND(X2="Urban Developm.",OR(AG2="ISP and Investment Project",AG2="Investment Project")),"Infrastructure",
IF(AND(X2="WASH Sector",OR(AG2="ISP and Investment Project",AG2="Investment Project")),"Infrastructure","Other Investment"))))))))</f>
        <v>Other Investment</v>
      </c>
      <c r="AJ2" s="25" t="s">
        <v>73</v>
      </c>
      <c r="AK2" s="25" t="s">
        <v>74</v>
      </c>
      <c r="AL2" s="23" t="str" cm="1">
        <f t="array" ref="AL2">_xlfn.SWITCH(AK2,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 s="26">
        <v>1</v>
      </c>
      <c r="AN2" s="25" t="str">
        <f>IF(AM2=1,"Sovereign",IF(AM2&gt;=2,"Non-Sovereign",""))</f>
        <v>Sovereign</v>
      </c>
      <c r="AO2" s="27">
        <v>1</v>
      </c>
      <c r="AP2" s="23">
        <f>Table2[[#This Row],[Approved Amount_UA Equivalent]]/1000000</f>
        <v>0.69022163016544624</v>
      </c>
      <c r="AQ2" s="19">
        <f t="shared" ref="AQ2:AQ65" si="5">(N2*1.33084)/1000000</f>
        <v>0.91857455428938239</v>
      </c>
      <c r="AR2" s="23" t="str">
        <f t="shared" ref="AR2:AR65" si="6">ROUNDUP(AP2/10,0)*10-9&amp;"-"&amp;ROUNDUP(AP2/10,0)*10</f>
        <v>1-10</v>
      </c>
      <c r="AS2" s="23" t="str">
        <f t="shared" ref="AS2:AS65" si="7">ROUNDUP(AP2/20,0)*20-19&amp;"-"&amp;ROUNDUP(AP2/20,0)*20</f>
        <v>1-20</v>
      </c>
      <c r="AT2" s="23" t="str">
        <f t="shared" ref="AT2:AT65" si="8">ROUNDUP(AP2/40,0)*40-39&amp;"-"&amp;ROUNDUP(AP2/40,0)*40</f>
        <v>1-40</v>
      </c>
      <c r="AU2" s="23" t="str">
        <f t="shared" ref="AU2:AU65" si="9">IF(AP2&lt;=50,"&lt;1-50 Mn",IF(AP2&lt;=100,"50-100 Mn",IF(AP2&lt;=200,"100-200 Mn",IF(AP2&lt;=300,"100-300 Mn","&gt;300 Mn"))))</f>
        <v>&lt;1-50 Mn</v>
      </c>
      <c r="AV2" s="23">
        <f>Table2[[#This Row],[Amount]]</f>
        <v>1000000</v>
      </c>
      <c r="AW2" s="23" t="str">
        <f t="shared" ref="AW2:AW65" si="10">TEXT(E2, "mmm yyyy")</f>
        <v>Jan 2015</v>
      </c>
      <c r="AX2" s="28">
        <f>IFERROR(VLOOKUP(Table2[[#This Row],[SAP Code]],[26]_16!A:B,2,FALSE),0)</f>
        <v>0</v>
      </c>
      <c r="AY2" s="28">
        <f>IFERROR(VLOOKUP(Table2[[#This Row],[SAP Code]],[26]_16!D:E,2,FALSE)/ 1000000, 0)</f>
        <v>0</v>
      </c>
      <c r="AZ2" s="28">
        <f>IFERROR(VLOOKUP(Table2[[#This Row],[SAP Code]],[26]_16!G:H,2,FALSE)/ 1000000, 0)</f>
        <v>0</v>
      </c>
      <c r="BA2" s="28">
        <f>IFERROR(VLOOKUP(Table2[[#This Row],[SAP Code]],[26]_16!J:K,2,FALSE)/ 1000000, 0)</f>
        <v>0</v>
      </c>
      <c r="BB2" s="28">
        <f>IFERROR(VLOOKUP(Table2[[#This Row],[SAP Code]],[26]_16!M:N,2,FALSE)/ 1000000, 0)</f>
        <v>0</v>
      </c>
      <c r="BC2" s="28">
        <f>IFERROR(VLOOKUP(Table2[[#This Row],[SAP Code]],[26]_16!P:Q,2,FALSE),0)</f>
        <v>0</v>
      </c>
      <c r="BD2" s="28">
        <f>IFERROR(VLOOKUP(Table2[[#This Row],[SAP Code]],[26]_16!S:T,2,FALSE),0)</f>
        <v>0</v>
      </c>
      <c r="BE2" s="28">
        <f>IFERROR(VLOOKUP(Table2[[#This Row],[SAP Code]],[26]_16!V:W,2,FALSE)/ 1000000, 0)</f>
        <v>0</v>
      </c>
      <c r="BF2" s="28">
        <f>IFERROR(VLOOKUP(Table2[[#This Row],[SAP Code]],[26]_16!Y:Z,2,FALSE)/ 1000000, 0)</f>
        <v>0</v>
      </c>
      <c r="BG2" s="28" t="str">
        <f>IFERROR(VLOOKUP(Table2[[#This Row],[SAP Code]],[26]port!$A:$AD,30,FALSE),"unknown")</f>
        <v>COMP</v>
      </c>
      <c r="BH2" s="29" t="str">
        <f t="shared" ref="BH2:BH65" si="11">IF(BG2="ABAN", "Number of operations Cancelled before completion",
IF(OR(BG2="APVD", BG2="OnGo"), "Ongoing",
IF(OR(BG2="CLSD", BG2="COMP"), "Number of operations completed out of the net approved of that year",
IF(BG2="TERM", "Number of operations Cancelled before completion",
IF(BG2="unknown", "Unknown", "Not Defined")))))</f>
        <v>Number of operations completed out of the net approved of that year</v>
      </c>
      <c r="BI2" s="16"/>
    </row>
    <row r="3" spans="1:61" ht="17.100000000000001" customHeight="1">
      <c r="A3" s="16" t="s">
        <v>75</v>
      </c>
      <c r="B3" s="17" t="s">
        <v>76</v>
      </c>
      <c r="C3" s="16" t="s">
        <v>77</v>
      </c>
      <c r="D3" s="16" t="s">
        <v>78</v>
      </c>
      <c r="E3" s="18">
        <v>42053</v>
      </c>
      <c r="F3" s="16" t="s">
        <v>79</v>
      </c>
      <c r="G3" s="16" t="s">
        <v>80</v>
      </c>
      <c r="H3" s="16" t="s">
        <v>81</v>
      </c>
      <c r="I3" s="16" t="s">
        <v>82</v>
      </c>
      <c r="J3" s="16" t="s">
        <v>83</v>
      </c>
      <c r="K3" s="16" t="s">
        <v>84</v>
      </c>
      <c r="L3" s="16" t="s">
        <v>85</v>
      </c>
      <c r="M3" s="19">
        <v>75290000</v>
      </c>
      <c r="N3" s="19">
        <v>75290000</v>
      </c>
      <c r="O3" s="20" t="s">
        <v>86</v>
      </c>
      <c r="P3" s="21">
        <v>2100150032845</v>
      </c>
      <c r="Q3" s="20" t="s">
        <v>87</v>
      </c>
      <c r="R3" s="16" t="str">
        <f t="shared" si="0"/>
        <v>ADF Including TSF</v>
      </c>
      <c r="S3" s="16" t="str">
        <f t="shared" si="1"/>
        <v>F</v>
      </c>
      <c r="T3" s="16" t="s">
        <v>88</v>
      </c>
      <c r="U3" s="16" t="str">
        <f t="shared" si="2"/>
        <v>Non-Transition States</v>
      </c>
      <c r="V3" s="22" t="str">
        <f>IF(ISNUMBER(MATCH(A3, {"Gabon","Sudan","Niger","Mali","Burkina Faso","Guinea"}, 0)), "De Facto Countries", "Non-De Facto Countries")</f>
        <v>Non-De Facto Countries</v>
      </c>
      <c r="W3" s="16" t="str">
        <f>IF(A3="Algeria","North",IF(A3="Angola","South",IF(A3="Benin","West",IF(A3="Botswana","South",IF(A3="Burkina Faso","West",IF(A3="Burundi","East",IF(A3="Cameroon","Central",IF(A3="Cape Verde","West",IF(A3="Central African Republic","Central",IF(A3="Chad","Central",IF(A3="Comoros","East",IF(A3="Congo CG","Central",IF(A3="Côte D'Ivoire","West",IF(A3="Dem Rep Congo","Central",IF(A3="Djibouti","East",IF(A3="Egypt","North",IF(A3="Equatorial Guinea","Central",IF(A3="Eritrea","East",IF(A3="Eswatini","South",IF(A3="Ethiopia","East",IF(A3="Gabon","Central",IF(A3="Gambia","West",IF(A3="Ghana","West",IF(A3="Guinea","West",IF(A3="Guinea-Bissau","West",IF(A3="Kenya","East",IF(A3="Lesotho","South",IF(A3="Liberia","West",IF(A3="Libya","North",IF(A3="Madagascar","South",IF(A3="Malawi","South",IF(A3="Mali","West",IF(A3="Mauritania","North",IF(A3="Mauritius","South",IF(A3="Morocco","North",IF(A3="Mozambique","South",IF(A3="Multinational","Multi",IF(A3="Namibia","South",IF(A3="Niger","West",IF(A3="Nigeria","Nigeria",IF(A3="Rwanda","East",IF(A3="Sao Tome &amp; Principe","South",IF(A3="Senegal","West",IF(A3="Seychelles","East",IF(A3="Sierra Leone","West",IF(A3="Somalia","East",IF(A3="South Africa","South",IF(A3="South Sudan","East",IF(A3="Sudan","East",IF(A3="Tanzania","East",IF(A3="Togo","West",IF(A3="Tunisia","North",IF(A3="Uganda","East",IF(A3="Zambia","South",IF(A3="Zimbabwe","South","Not Listed")))))))))))))))))))))))))))))))))))))))))))))))))))))))</f>
        <v>East</v>
      </c>
      <c r="X3" s="16" t="str">
        <f>IF(MID(O3,6,1)="A","Agriculture",IF(MID(O3,6,1)="B","Industry",IF(MID(O3,6,1)="C","Environment",IF(MID(O3,6,1)="D","Transport",IF(MID(O3,6,1)="E","WASH Sector",IF(MID(O3,6,1)="F","Power",IF(MID(O3,6,1)="G","ICT",IF(MID(O3,6,1)="H","Finance",IF(MID(O3,6,1)="I","Social",IF(MID(O3,6,1)="J","Urban Developm.",IF(MID(O3,6,1)="K","Multi-Sector","")))))))))))</f>
        <v>Power</v>
      </c>
      <c r="Y3" s="23"/>
      <c r="Z3" s="23">
        <f>Table2[[#This Row],[Approved Amount_UA Equivalent]]</f>
        <v>75290000</v>
      </c>
      <c r="AD3" s="23">
        <f>SUM(Table2[[#This Row],[Feed Africa ]:[Improve Quality Of Life ]])</f>
        <v>75290000</v>
      </c>
      <c r="AE3" s="16" t="b">
        <f>Table2[[#This Row],[Total HI5]]=Table2[[#This Row],[Approved Amount_UA Equivalent]]</f>
        <v>1</v>
      </c>
      <c r="AF3" s="24">
        <v>10</v>
      </c>
      <c r="AG3" s="20" t="str">
        <f t="shared" si="3"/>
        <v>Investment Project</v>
      </c>
      <c r="AH3" s="24" t="e">
        <f>VLOOKUP(Table2[[#This Row],[SAP Code]],[25]DATA!$A:$G,7,FALSE)</f>
        <v>#N/A</v>
      </c>
      <c r="AI3" s="20" t="str">
        <f t="shared" si="4"/>
        <v>Infrastructure</v>
      </c>
      <c r="AJ3" s="25" t="s">
        <v>89</v>
      </c>
      <c r="AK3" s="25" t="s">
        <v>90</v>
      </c>
      <c r="AL3" s="23" t="str" cm="1">
        <f t="array" ref="AL3">_xlfn.SWITCH(AK3,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 s="26">
        <v>1</v>
      </c>
      <c r="AN3" s="25" t="str">
        <f t="shared" ref="AN3:AN66" si="12">IF(AM3=1,"Sovereign",IF(AM3&gt;=2,"Non-Sovereign",""))</f>
        <v>Sovereign</v>
      </c>
      <c r="AO3" s="27">
        <v>1</v>
      </c>
      <c r="AP3" s="23">
        <f>Table2[[#This Row],[Approved Amount_UA Equivalent]]/1000000</f>
        <v>75.290000000000006</v>
      </c>
      <c r="AQ3" s="19">
        <f t="shared" si="5"/>
        <v>100.19894360000001</v>
      </c>
      <c r="AR3" s="23" t="str">
        <f t="shared" si="6"/>
        <v>71-80</v>
      </c>
      <c r="AS3" s="23" t="str">
        <f t="shared" si="7"/>
        <v>61-80</v>
      </c>
      <c r="AT3" s="23" t="str">
        <f t="shared" si="8"/>
        <v>41-80</v>
      </c>
      <c r="AU3" s="23" t="str">
        <f t="shared" si="9"/>
        <v>50-100 Mn</v>
      </c>
      <c r="AV3" s="23">
        <f>Table2[[#This Row],[Amount]]</f>
        <v>75290000</v>
      </c>
      <c r="AW3" s="23" t="str">
        <f t="shared" si="10"/>
        <v>Feb 2015</v>
      </c>
      <c r="AX3" s="28">
        <f>IFERROR(VLOOKUP(Table2[[#This Row],[SAP Code]],[26]_16!A:B,2,FALSE),0)</f>
        <v>0</v>
      </c>
      <c r="AY3" s="28">
        <f>IFERROR(VLOOKUP(Table2[[#This Row],[SAP Code]],[26]_16!D:E,2,FALSE)/ 1000000, 0)</f>
        <v>1.06010264</v>
      </c>
      <c r="AZ3" s="28">
        <f>IFERROR(VLOOKUP(Table2[[#This Row],[SAP Code]],[26]_16!G:H,2,FALSE)/ 1000000, 0)</f>
        <v>8.948881639999998</v>
      </c>
      <c r="BA3" s="28">
        <f>IFERROR(VLOOKUP(Table2[[#This Row],[SAP Code]],[26]_16!J:K,2,FALSE)/ 1000000, 0)</f>
        <v>8.9899805100000005</v>
      </c>
      <c r="BB3" s="28">
        <f>IFERROR(VLOOKUP(Table2[[#This Row],[SAP Code]],[26]_16!M:N,2,FALSE)/ 1000000, 0)</f>
        <v>12.197220179999997</v>
      </c>
      <c r="BC3" s="28">
        <f>IFERROR(VLOOKUP(Table2[[#This Row],[SAP Code]],[26]_16!P:Q,2,FALSE),0)</f>
        <v>7.4598619799999994</v>
      </c>
      <c r="BD3" s="28">
        <f>IFERROR(VLOOKUP(Table2[[#This Row],[SAP Code]],[26]_16!S:T,2,FALSE),0)</f>
        <v>15.018137369999998</v>
      </c>
      <c r="BE3" s="28">
        <f>IFERROR(VLOOKUP(Table2[[#This Row],[SAP Code]],[26]_16!V:W,2,FALSE)/ 1000000, 0)</f>
        <v>7.064744300000001</v>
      </c>
      <c r="BF3" s="28">
        <f>IFERROR(VLOOKUP(Table2[[#This Row],[SAP Code]],[26]_16!Y:Z,2,FALSE)/ 1000000, 0)</f>
        <v>6.3691442999999994</v>
      </c>
      <c r="BG3" s="28" t="str">
        <f>IFERROR(VLOOKUP(Table2[[#This Row],[SAP Code]],[26]port!$A:$AD,30,FALSE),"unknown")</f>
        <v>OnGo</v>
      </c>
      <c r="BH3" s="29" t="str">
        <f t="shared" si="11"/>
        <v>Ongoing</v>
      </c>
      <c r="BI3" s="16"/>
    </row>
    <row r="4" spans="1:61" ht="17.100000000000001" customHeight="1">
      <c r="A4" s="16" t="s">
        <v>91</v>
      </c>
      <c r="B4" s="17" t="s">
        <v>76</v>
      </c>
      <c r="C4" s="16" t="s">
        <v>92</v>
      </c>
      <c r="D4" s="16" t="s">
        <v>78</v>
      </c>
      <c r="E4" s="18">
        <v>42053</v>
      </c>
      <c r="F4" s="16" t="s">
        <v>93</v>
      </c>
      <c r="G4" s="16" t="s">
        <v>80</v>
      </c>
      <c r="H4" s="16" t="s">
        <v>81</v>
      </c>
      <c r="I4" s="16" t="s">
        <v>82</v>
      </c>
      <c r="J4" s="16" t="s">
        <v>83</v>
      </c>
      <c r="K4" s="16" t="s">
        <v>84</v>
      </c>
      <c r="L4" s="16" t="s">
        <v>85</v>
      </c>
      <c r="M4" s="19">
        <v>27500000</v>
      </c>
      <c r="N4" s="19">
        <v>27500000</v>
      </c>
      <c r="O4" s="20" t="s">
        <v>94</v>
      </c>
      <c r="P4" s="21">
        <v>2100150032846</v>
      </c>
      <c r="Q4" s="20" t="s">
        <v>87</v>
      </c>
      <c r="R4" s="16" t="str">
        <f t="shared" si="0"/>
        <v>ADF Including TSF</v>
      </c>
      <c r="S4" s="16" t="str">
        <f t="shared" si="1"/>
        <v>F</v>
      </c>
      <c r="T4" s="16" t="str">
        <f t="shared" ref="T4:T34" si="13">IF(A4="Algeria","ADB Countries",IF(A4="Angola","ADB Countries",IF(A4="Benin","ADF Countries",IF(A4="Botswana","ADB Countries",IF(A4="Burkina Faso","ADF Countries",IF(A4="Burundi","ADF Countries",IF(A4="Cameroon","Blend Countries",IF(A4="Cape Verde","ADB Countries",IF(A4="Central African Republic","ADF Countries",IF(A4="Centrafrique","ADF Countries",IF(A4="Chad","ADF Countries",IF(A4="Comoros","ADF Countries",IF(A4="Congo CG","ADB Countries",IF(A4="Congo","ADB Countries",IF(A4="Côte D'Ivoire","Blend Countries",IF(A4="Dem Rep Congo","ADF Countries",IF(A4="DEMOCRATIC REPUBLIC OF THE CONGO","ADF Countries",IF(A4="Djibouti","ADF Countries",IF(A4="Egypt","ADB Countries",IF(A4="Eq Guinea","ADB Countries",IF(A4="Equatorial Guinea","ADB Countries",IF(A4="Eritrea","ADF Countries",IF(A4="Swaziland","ADB Countries",IF(A4="Eswatini","ADB Countries",IF(A4="Ethiopia","ADF Countries",IF(A4="Gabon","ADB Countries",IF(A4="Gambia","ADF Countries",IF(A4="Ghana","ADF Countries",IF(A4="Guinea","ADF Countries",IF(A4="Guinea-Bissau","ADF Countries",IF(A4="Kenya","Blend Countries",IF(A4="Lesotho","ADF Countries",IF(A4="Liberia","ADF Countries",IF(A4="Libya","ADB Countries",IF(A4="Madagascar","ADF Countries",IF(A4="Malawi","ADF Countries",IF(A4="Mali","ADF Countries",IF(A4="Mauritania","ADF Countries",IF(A4="Mauritius","ADB Countries",IF(A4="Morocco","ADB Countries",IF(A4="Mozambique","ADF Countries",IF(OR(A4="Multi",A4="Multinational",A4="Multi-Countries"),"Multinational",IF(A4="Namibia","ADB Countries",IF(A4="Niger","ADF Countries",IF(A4="Nigeria","ADB Countries",IF(A4="Rwanda","ADF Countries",IF(A4="Sao Tome &amp; Principe","ADF Countries",IF(A4="Sao Tome","ADF Countries",IF(A4="Senegal","Blend Countries",IF(A4="Seychelles","ADB Countries",IF(A4="Sierra Leone","ADF Countries",IF(A4="Somalia","ADF Countries",IF(A4="South Africa","ADB Countries",IF(A4="South Sudan","ADF Countries",IF(A4="Sudan","ADF Countries",IF(A4="Tanzania","Blend Countries",IF(A4="Togo","ADF Countries",IF(A4="Tunisia","ADB Countries",IF(A4="Uganda","ADF Countries",IF(A4="Zambia","Blend Countries",IF(A4="Zimbabwe","ADF Countries","")))))))))))))))))))))))))))))))))))))))))))))))))))))))))))))</f>
        <v>Blend Countries</v>
      </c>
      <c r="U4" s="16" t="str">
        <f t="shared" si="2"/>
        <v>Non-Transition States</v>
      </c>
      <c r="V4" s="22" t="str">
        <f>IF(ISNUMBER(MATCH(A4, {"Gabon","Sudan","Niger","Mali","Burkina Faso","Guinea"}, 0)), "De Facto Countries", "Non-De Facto Countries")</f>
        <v>Non-De Facto Countries</v>
      </c>
      <c r="W4" s="16" t="str">
        <f t="shared" ref="W4:W67" si="14">IF(A4="Algeria","North",IF(A4="Angola","South",IF(A4="Benin","West",IF(A4="Botswana","South",IF(A4="Burkina Faso","West",IF(A4="Burundi","East",IF(A4="Cameroon","Central",IF(A4="Cape Verde","West",IF(A4="Central African Republic","Central",IF(A4="Chad","Central",IF(A4="Comoros","East",IF(A4="Congo CG","Central",IF(A4="Côte D'Ivoire","West",IF(A4="Dem Rep Congo","Central",IF(A4="Djibouti","East",IF(A4="Egypt","North",IF(A4="Equatorial Guinea","Central",IF(A4="Eritrea","East",IF(A4="Eswatini","South",IF(A4="Ethiopia","East",IF(A4="Gabon","Central",IF(A4="Gambia","West",IF(A4="Ghana","West",IF(A4="Guinea","West",IF(A4="Guinea-Bissau","West",IF(A4="Kenya","East",IF(A4="Lesotho","South",IF(A4="Liberia","West",IF(A4="Libya","North",IF(A4="Madagascar","South",IF(A4="Malawi","South",IF(A4="Mali","West",IF(A4="Mauritania","North",IF(A4="Mauritius","South",IF(A4="Morocco","North",IF(A4="Mozambique","South",IF(A4="Multinational","Multi",IF(A4="Namibia","South",IF(A4="Niger","West",IF(A4="Nigeria","Nigeria",IF(A4="Rwanda","East",IF(A4="Sao Tome &amp; Principe","South",IF(A4="Senegal","West",IF(A4="Seychelles","East",IF(A4="Sierra Leone","West",IF(A4="Somalia","East",IF(A4="South Africa","South",IF(A4="South Sudan","East",IF(A4="Sudan","East",IF(A4="Tanzania","East",IF(A4="Togo","West",IF(A4="Tunisia","North",IF(A4="Uganda","East",IF(A4="Zambia","South",IF(A4="Zimbabwe","South","Not Listed")))))))))))))))))))))))))))))))))))))))))))))))))))))))</f>
        <v>East</v>
      </c>
      <c r="X4" s="16" t="str">
        <f t="shared" ref="X4:X67" si="15">IF(MID(O4,6,1)="A","Agriculture",IF(MID(O4,6,1)="B","Industry",IF(MID(O4,6,1)="C","Environment",IF(MID(O4,6,1)="D","Transport",IF(MID(O4,6,1)="E","WASH Sector",IF(MID(O4,6,1)="F","Power",IF(MID(O4,6,1)="G","ICT",IF(MID(O4,6,1)="H","Finance",IF(MID(O4,6,1)="I","Social",IF(MID(O4,6,1)="J","Urban Developm.",IF(MID(O4,6,1)="K","Multi-Sector","")))))))))))</f>
        <v>Power</v>
      </c>
      <c r="Y4" s="23"/>
      <c r="Z4" s="23">
        <f>Table2[[#This Row],[Approved Amount_UA Equivalent]]</f>
        <v>27500000</v>
      </c>
      <c r="AD4" s="23">
        <f>SUM(Table2[[#This Row],[Feed Africa ]:[Improve Quality Of Life ]])</f>
        <v>27500000</v>
      </c>
      <c r="AE4" s="16" t="b">
        <f>Table2[[#This Row],[Total HI5]]=Table2[[#This Row],[Approved Amount_UA Equivalent]]</f>
        <v>1</v>
      </c>
      <c r="AF4" s="24">
        <v>10</v>
      </c>
      <c r="AG4" s="20" t="str">
        <f t="shared" si="3"/>
        <v>Investment Project</v>
      </c>
      <c r="AH4" s="24" t="e">
        <f>VLOOKUP(Table2[[#This Row],[SAP Code]],[25]DATA!$A:$G,7,FALSE)</f>
        <v>#N/A</v>
      </c>
      <c r="AI4" s="20" t="str">
        <f t="shared" si="4"/>
        <v>Infrastructure</v>
      </c>
      <c r="AJ4" s="25" t="s">
        <v>89</v>
      </c>
      <c r="AK4" s="25" t="s">
        <v>90</v>
      </c>
      <c r="AL4" s="23" t="str" cm="1">
        <f t="array" ref="AL4">_xlfn.SWITCH(AK4,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4" s="26">
        <v>1</v>
      </c>
      <c r="AN4" s="25" t="str">
        <f t="shared" si="12"/>
        <v>Sovereign</v>
      </c>
      <c r="AO4" s="27">
        <v>1</v>
      </c>
      <c r="AP4" s="23">
        <f>Table2[[#This Row],[Approved Amount_UA Equivalent]]/1000000</f>
        <v>27.5</v>
      </c>
      <c r="AQ4" s="19">
        <f t="shared" si="5"/>
        <v>36.598100000000002</v>
      </c>
      <c r="AR4" s="23" t="str">
        <f t="shared" si="6"/>
        <v>21-30</v>
      </c>
      <c r="AS4" s="23" t="str">
        <f t="shared" si="7"/>
        <v>21-40</v>
      </c>
      <c r="AT4" s="23" t="str">
        <f t="shared" si="8"/>
        <v>1-40</v>
      </c>
      <c r="AU4" s="23" t="str">
        <f t="shared" si="9"/>
        <v>&lt;1-50 Mn</v>
      </c>
      <c r="AV4" s="23">
        <f>Table2[[#This Row],[Amount]]</f>
        <v>27500000</v>
      </c>
      <c r="AW4" s="23" t="str">
        <f t="shared" si="10"/>
        <v>Feb 2015</v>
      </c>
      <c r="AX4" s="28">
        <f>IFERROR(VLOOKUP(Table2[[#This Row],[SAP Code]],[26]_16!A:B,2,FALSE),0)</f>
        <v>0</v>
      </c>
      <c r="AY4" s="28">
        <f>IFERROR(VLOOKUP(Table2[[#This Row],[SAP Code]],[26]_16!D:E,2,FALSE)/ 1000000, 0)</f>
        <v>0.32457087000000001</v>
      </c>
      <c r="AZ4" s="28">
        <f>IFERROR(VLOOKUP(Table2[[#This Row],[SAP Code]],[26]_16!G:H,2,FALSE)/ 1000000, 0)</f>
        <v>3.9161739</v>
      </c>
      <c r="BA4" s="28">
        <f>IFERROR(VLOOKUP(Table2[[#This Row],[SAP Code]],[26]_16!J:K,2,FALSE)/ 1000000, 0)</f>
        <v>0.95667839999999993</v>
      </c>
      <c r="BB4" s="28">
        <f>IFERROR(VLOOKUP(Table2[[#This Row],[SAP Code]],[26]_16!M:N,2,FALSE)/ 1000000, 0)</f>
        <v>6.8963539700000007</v>
      </c>
      <c r="BC4" s="28">
        <f>IFERROR(VLOOKUP(Table2[[#This Row],[SAP Code]],[26]_16!P:Q,2,FALSE),0)</f>
        <v>2.2006845400000001</v>
      </c>
      <c r="BD4" s="28">
        <f>IFERROR(VLOOKUP(Table2[[#This Row],[SAP Code]],[26]_16!S:T,2,FALSE),0)</f>
        <v>3.5990547600000018</v>
      </c>
      <c r="BE4" s="28">
        <f>IFERROR(VLOOKUP(Table2[[#This Row],[SAP Code]],[26]_16!V:W,2,FALSE)/ 1000000, 0)</f>
        <v>1.2559037000000002</v>
      </c>
      <c r="BF4" s="28">
        <f>IFERROR(VLOOKUP(Table2[[#This Row],[SAP Code]],[26]_16!Y:Z,2,FALSE)/ 1000000, 0)</f>
        <v>2.0812544199999996</v>
      </c>
      <c r="BG4" s="28" t="str">
        <f>IFERROR(VLOOKUP(Table2[[#This Row],[SAP Code]],[26]port!$A:$AD,30,FALSE),"unknown")</f>
        <v>OnGo</v>
      </c>
      <c r="BH4" s="29" t="str">
        <f t="shared" si="11"/>
        <v>Ongoing</v>
      </c>
      <c r="BI4" s="16"/>
    </row>
    <row r="5" spans="1:61" ht="17.100000000000001" customHeight="1">
      <c r="A5" s="16" t="s">
        <v>95</v>
      </c>
      <c r="B5" s="17" t="s">
        <v>96</v>
      </c>
      <c r="C5" s="16" t="s">
        <v>97</v>
      </c>
      <c r="D5" s="16" t="s">
        <v>98</v>
      </c>
      <c r="E5" s="18">
        <v>42065</v>
      </c>
      <c r="F5" s="16" t="s">
        <v>99</v>
      </c>
      <c r="G5" s="16" t="s">
        <v>100</v>
      </c>
      <c r="H5" s="16" t="s">
        <v>101</v>
      </c>
      <c r="I5" s="16" t="s">
        <v>102</v>
      </c>
      <c r="J5" s="16" t="s">
        <v>103</v>
      </c>
      <c r="K5" s="16" t="s">
        <v>104</v>
      </c>
      <c r="L5" s="16" t="s">
        <v>70</v>
      </c>
      <c r="M5" s="19">
        <v>3000000</v>
      </c>
      <c r="N5" s="19">
        <v>2131605.3119604373</v>
      </c>
      <c r="O5" s="20" t="s">
        <v>105</v>
      </c>
      <c r="P5" s="21">
        <v>2000130013584</v>
      </c>
      <c r="Q5" s="20" t="s">
        <v>72</v>
      </c>
      <c r="R5" s="16" t="str">
        <f t="shared" si="0"/>
        <v>ADB Private</v>
      </c>
      <c r="S5" s="16" t="str">
        <f t="shared" si="1"/>
        <v>H</v>
      </c>
      <c r="T5" s="16" t="str">
        <f t="shared" si="13"/>
        <v>Blend Countries</v>
      </c>
      <c r="U5" s="16" t="str">
        <f t="shared" si="2"/>
        <v>Non-Transition States</v>
      </c>
      <c r="V5" s="22" t="str">
        <f>IF(ISNUMBER(MATCH(A5, {"Gabon","Sudan","Niger","Mali","Burkina Faso","Guinea"}, 0)), "De Facto Countries", "Non-De Facto Countries")</f>
        <v>Non-De Facto Countries</v>
      </c>
      <c r="W5" s="16" t="str">
        <f t="shared" si="14"/>
        <v>South</v>
      </c>
      <c r="X5" s="16" t="str">
        <f t="shared" si="15"/>
        <v>Finance</v>
      </c>
      <c r="Y5" s="23"/>
      <c r="AA5" s="23">
        <f>Table2[[#This Row],[Approved Amount_UA Equivalent]]</f>
        <v>2131605.3119604373</v>
      </c>
      <c r="AD5" s="23">
        <f>SUM(Table2[[#This Row],[Feed Africa ]:[Improve Quality Of Life ]])</f>
        <v>2131605.3119604373</v>
      </c>
      <c r="AE5" s="16" t="b">
        <f>Table2[[#This Row],[Total HI5]]=Table2[[#This Row],[Approved Amount_UA Equivalent]]</f>
        <v>1</v>
      </c>
      <c r="AF5" s="24">
        <v>10</v>
      </c>
      <c r="AG5" s="20" t="str">
        <f t="shared" si="3"/>
        <v>Investment Project</v>
      </c>
      <c r="AH5" s="24" t="e">
        <f>VLOOKUP(Table2[[#This Row],[SAP Code]],[25]DATA!$A:$G,7,FALSE)</f>
        <v>#N/A</v>
      </c>
      <c r="AI5" s="20" t="str">
        <f t="shared" si="4"/>
        <v>Other Investment</v>
      </c>
      <c r="AJ5" s="25" t="s">
        <v>106</v>
      </c>
      <c r="AK5" s="25" t="s">
        <v>107</v>
      </c>
      <c r="AL5" s="23" t="str" cm="1">
        <f t="array" ref="AL5">_xlfn.SWITCH(AK5,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 s="26">
        <v>2</v>
      </c>
      <c r="AN5" s="25" t="str">
        <f t="shared" si="12"/>
        <v>Non-Sovereign</v>
      </c>
      <c r="AO5" s="27">
        <v>1</v>
      </c>
      <c r="AP5" s="23">
        <f>Table2[[#This Row],[Approved Amount_UA Equivalent]]/1000000</f>
        <v>2.1316053119604375</v>
      </c>
      <c r="AQ5" s="19">
        <f t="shared" si="5"/>
        <v>2.8368256133694287</v>
      </c>
      <c r="AR5" s="23" t="str">
        <f t="shared" si="6"/>
        <v>1-10</v>
      </c>
      <c r="AS5" s="23" t="str">
        <f t="shared" si="7"/>
        <v>1-20</v>
      </c>
      <c r="AT5" s="23" t="str">
        <f t="shared" si="8"/>
        <v>1-40</v>
      </c>
      <c r="AU5" s="23" t="str">
        <f t="shared" si="9"/>
        <v>&lt;1-50 Mn</v>
      </c>
      <c r="AV5" s="23">
        <f>Table2[[#This Row],[Amount]]</f>
        <v>3000000</v>
      </c>
      <c r="AW5" s="23" t="str">
        <f t="shared" si="10"/>
        <v>Mar 2015</v>
      </c>
      <c r="AX5" s="28">
        <f>IFERROR(VLOOKUP(Table2[[#This Row],[SAP Code]],[26]_16!A:B,2,FALSE),0)</f>
        <v>0</v>
      </c>
      <c r="AY5" s="28">
        <f>IFERROR(VLOOKUP(Table2[[#This Row],[SAP Code]],[26]_16!D:E,2,FALSE)/ 1000000, 0)</f>
        <v>0</v>
      </c>
      <c r="AZ5" s="28">
        <f>IFERROR(VLOOKUP(Table2[[#This Row],[SAP Code]],[26]_16!G:H,2,FALSE)/ 1000000, 0)</f>
        <v>0</v>
      </c>
      <c r="BA5" s="28">
        <f>IFERROR(VLOOKUP(Table2[[#This Row],[SAP Code]],[26]_16!J:K,2,FALSE)/ 1000000, 0)</f>
        <v>0</v>
      </c>
      <c r="BB5" s="28">
        <f>IFERROR(VLOOKUP(Table2[[#This Row],[SAP Code]],[26]_16!M:N,2,FALSE)/ 1000000, 0)</f>
        <v>0</v>
      </c>
      <c r="BC5" s="28">
        <f>IFERROR(VLOOKUP(Table2[[#This Row],[SAP Code]],[26]_16!P:Q,2,FALSE),0)</f>
        <v>0</v>
      </c>
      <c r="BD5" s="28">
        <f>IFERROR(VLOOKUP(Table2[[#This Row],[SAP Code]],[26]_16!S:T,2,FALSE),0)</f>
        <v>0</v>
      </c>
      <c r="BE5" s="28">
        <f>IFERROR(VLOOKUP(Table2[[#This Row],[SAP Code]],[26]_16!V:W,2,FALSE)/ 1000000, 0)</f>
        <v>0</v>
      </c>
      <c r="BF5" s="28">
        <f>IFERROR(VLOOKUP(Table2[[#This Row],[SAP Code]],[26]_16!Y:Z,2,FALSE)/ 1000000, 0)</f>
        <v>0</v>
      </c>
      <c r="BG5" s="28" t="str">
        <f>IFERROR(VLOOKUP(Table2[[#This Row],[SAP Code]],[26]port!$A:$AD,30,FALSE),"unknown")</f>
        <v>unknown</v>
      </c>
      <c r="BH5" s="29" t="str">
        <f t="shared" si="11"/>
        <v>Unknown</v>
      </c>
      <c r="BI5" s="16"/>
    </row>
    <row r="6" spans="1:61" ht="17.100000000000001" customHeight="1">
      <c r="A6" s="16" t="s">
        <v>108</v>
      </c>
      <c r="B6" s="17" t="s">
        <v>109</v>
      </c>
      <c r="C6" s="16" t="s">
        <v>110</v>
      </c>
      <c r="D6" s="16" t="s">
        <v>111</v>
      </c>
      <c r="E6" s="18">
        <v>42066</v>
      </c>
      <c r="F6" s="16" t="s">
        <v>112</v>
      </c>
      <c r="G6" s="16" t="s">
        <v>113</v>
      </c>
      <c r="H6" s="16" t="s">
        <v>81</v>
      </c>
      <c r="I6" s="16" t="s">
        <v>67</v>
      </c>
      <c r="J6" s="16" t="s">
        <v>83</v>
      </c>
      <c r="K6" s="16" t="s">
        <v>84</v>
      </c>
      <c r="L6" s="16" t="s">
        <v>85</v>
      </c>
      <c r="M6" s="19">
        <v>7580000</v>
      </c>
      <c r="N6" s="19">
        <v>7580000</v>
      </c>
      <c r="O6" s="20" t="s">
        <v>114</v>
      </c>
      <c r="P6" s="21">
        <v>2100150032843</v>
      </c>
      <c r="Q6" s="20" t="s">
        <v>87</v>
      </c>
      <c r="R6" s="16" t="str">
        <f t="shared" si="0"/>
        <v>ADF Including TSF</v>
      </c>
      <c r="S6" s="16" t="str">
        <f t="shared" si="1"/>
        <v>I</v>
      </c>
      <c r="T6" s="16" t="str">
        <f t="shared" si="13"/>
        <v>ADF Countries</v>
      </c>
      <c r="U6" s="16" t="str">
        <f t="shared" si="2"/>
        <v>Transition States</v>
      </c>
      <c r="V6" s="22" t="str">
        <f>IF(ISNUMBER(MATCH(A6, {"Gabon","Sudan","Niger","Mali","Burkina Faso","Guinea"}, 0)), "De Facto Countries", "Non-De Facto Countries")</f>
        <v>Non-De Facto Countries</v>
      </c>
      <c r="W6" s="16" t="str">
        <f t="shared" si="14"/>
        <v>East</v>
      </c>
      <c r="X6" s="16" t="str">
        <f t="shared" si="15"/>
        <v>Social</v>
      </c>
      <c r="Y6" s="23"/>
      <c r="AC6" s="23">
        <f>Table2[[#This Row],[Approved Amount_UA Equivalent]]</f>
        <v>7580000</v>
      </c>
      <c r="AD6" s="23">
        <f>SUM(Table2[[#This Row],[Feed Africa ]:[Improve Quality Of Life ]])</f>
        <v>7580000</v>
      </c>
      <c r="AE6" s="16" t="b">
        <f>Table2[[#This Row],[Total HI5]]=Table2[[#This Row],[Approved Amount_UA Equivalent]]</f>
        <v>1</v>
      </c>
      <c r="AF6" s="24">
        <v>10</v>
      </c>
      <c r="AG6" s="20" t="str">
        <f t="shared" si="3"/>
        <v>Investment Project</v>
      </c>
      <c r="AH6" s="24" t="e">
        <f>VLOOKUP(Table2[[#This Row],[SAP Code]],[25]DATA!$A:$G,7,FALSE)</f>
        <v>#N/A</v>
      </c>
      <c r="AI6" s="20" t="str">
        <f t="shared" si="4"/>
        <v>Other Investment</v>
      </c>
      <c r="AJ6" s="25" t="s">
        <v>73</v>
      </c>
      <c r="AK6" s="25" t="s">
        <v>115</v>
      </c>
      <c r="AL6" s="23" t="str" cm="1">
        <f t="array" ref="AL6">_xlfn.SWITCH(AK6,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 s="26">
        <v>1</v>
      </c>
      <c r="AN6" s="25" t="str">
        <f t="shared" si="12"/>
        <v>Sovereign</v>
      </c>
      <c r="AO6" s="27">
        <v>0.5</v>
      </c>
      <c r="AP6" s="23">
        <f>Table2[[#This Row],[Approved Amount_UA Equivalent]]/1000000</f>
        <v>7.58</v>
      </c>
      <c r="AQ6" s="19">
        <f t="shared" si="5"/>
        <v>10.0877672</v>
      </c>
      <c r="AR6" s="23" t="str">
        <f t="shared" si="6"/>
        <v>1-10</v>
      </c>
      <c r="AS6" s="23" t="str">
        <f t="shared" si="7"/>
        <v>1-20</v>
      </c>
      <c r="AT6" s="23" t="str">
        <f t="shared" si="8"/>
        <v>1-40</v>
      </c>
      <c r="AU6" s="23" t="str">
        <f t="shared" si="9"/>
        <v>&lt;1-50 Mn</v>
      </c>
      <c r="AV6" s="23">
        <f>Table2[[#This Row],[Amount]]</f>
        <v>7580000</v>
      </c>
      <c r="AW6" s="23" t="str">
        <f t="shared" si="10"/>
        <v>Mar 2015</v>
      </c>
      <c r="AX6" s="28">
        <f>IFERROR(VLOOKUP(Table2[[#This Row],[SAP Code]],[26]_16!A:B,2,FALSE),0)</f>
        <v>0</v>
      </c>
      <c r="AY6" s="28">
        <f>IFERROR(VLOOKUP(Table2[[#This Row],[SAP Code]],[26]_16!D:E,2,FALSE)/ 1000000, 0)</f>
        <v>0.79675814</v>
      </c>
      <c r="AZ6" s="28">
        <f>IFERROR(VLOOKUP(Table2[[#This Row],[SAP Code]],[26]_16!G:H,2,FALSE)/ 1000000, 0)</f>
        <v>0</v>
      </c>
      <c r="BA6" s="28">
        <f>IFERROR(VLOOKUP(Table2[[#This Row],[SAP Code]],[26]_16!J:K,2,FALSE)/ 1000000, 0)</f>
        <v>4.6256120000000005E-2</v>
      </c>
      <c r="BB6" s="28">
        <f>IFERROR(VLOOKUP(Table2[[#This Row],[SAP Code]],[26]_16!M:N,2,FALSE)/ 1000000, 0)</f>
        <v>0.24096458000000001</v>
      </c>
      <c r="BC6" s="28">
        <f>IFERROR(VLOOKUP(Table2[[#This Row],[SAP Code]],[26]_16!P:Q,2,FALSE),0)</f>
        <v>2.2395100000000001E-3</v>
      </c>
      <c r="BD6" s="28">
        <f>IFERROR(VLOOKUP(Table2[[#This Row],[SAP Code]],[26]_16!S:T,2,FALSE),0)</f>
        <v>0.20997858</v>
      </c>
      <c r="BE6" s="28">
        <f>IFERROR(VLOOKUP(Table2[[#This Row],[SAP Code]],[26]_16!V:W,2,FALSE)/ 1000000, 0)</f>
        <v>7.8636999999999999E-4</v>
      </c>
      <c r="BF6" s="28">
        <f>IFERROR(VLOOKUP(Table2[[#This Row],[SAP Code]],[26]_16!Y:Z,2,FALSE)/ 1000000, 0)</f>
        <v>1.08520241</v>
      </c>
      <c r="BG6" s="28" t="str">
        <f>IFERROR(VLOOKUP(Table2[[#This Row],[SAP Code]],[26]port!$A:$AD,30,FALSE),"unknown")</f>
        <v>OnGo</v>
      </c>
      <c r="BH6" s="29" t="str">
        <f t="shared" si="11"/>
        <v>Ongoing</v>
      </c>
      <c r="BI6" s="16"/>
    </row>
    <row r="7" spans="1:61" ht="17.100000000000001" customHeight="1">
      <c r="A7" s="16" t="s">
        <v>108</v>
      </c>
      <c r="B7" s="17" t="s">
        <v>109</v>
      </c>
      <c r="C7" s="16" t="s">
        <v>116</v>
      </c>
      <c r="D7" s="16" t="s">
        <v>111</v>
      </c>
      <c r="E7" s="18">
        <v>42066</v>
      </c>
      <c r="F7" s="16" t="s">
        <v>112</v>
      </c>
      <c r="G7" s="16" t="s">
        <v>113</v>
      </c>
      <c r="H7" s="16" t="s">
        <v>81</v>
      </c>
      <c r="I7" s="16" t="s">
        <v>67</v>
      </c>
      <c r="J7" s="16" t="s">
        <v>83</v>
      </c>
      <c r="K7" s="16" t="s">
        <v>69</v>
      </c>
      <c r="L7" s="16" t="s">
        <v>85</v>
      </c>
      <c r="M7" s="19">
        <v>5920000</v>
      </c>
      <c r="N7" s="19">
        <v>5920000</v>
      </c>
      <c r="O7" s="20" t="s">
        <v>114</v>
      </c>
      <c r="P7" s="21">
        <v>2100155029467</v>
      </c>
      <c r="Q7" s="20" t="s">
        <v>87</v>
      </c>
      <c r="R7" s="16" t="str">
        <f t="shared" si="0"/>
        <v>ADF Including TSF</v>
      </c>
      <c r="S7" s="16" t="str">
        <f t="shared" si="1"/>
        <v>I</v>
      </c>
      <c r="T7" s="16" t="str">
        <f t="shared" si="13"/>
        <v>ADF Countries</v>
      </c>
      <c r="U7" s="16" t="str">
        <f t="shared" si="2"/>
        <v>Transition States</v>
      </c>
      <c r="V7" s="22" t="str">
        <f>IF(ISNUMBER(MATCH(A7, {"Gabon","Sudan","Niger","Mali","Burkina Faso","Guinea"}, 0)), "De Facto Countries", "Non-De Facto Countries")</f>
        <v>Non-De Facto Countries</v>
      </c>
      <c r="W7" s="16" t="str">
        <f t="shared" si="14"/>
        <v>East</v>
      </c>
      <c r="X7" s="16" t="str">
        <f t="shared" si="15"/>
        <v>Social</v>
      </c>
      <c r="Y7" s="23"/>
      <c r="AC7" s="23">
        <f>Table2[[#This Row],[Approved Amount_UA Equivalent]]</f>
        <v>5920000</v>
      </c>
      <c r="AD7" s="23">
        <f>SUM(Table2[[#This Row],[Feed Africa ]:[Improve Quality Of Life ]])</f>
        <v>5920000</v>
      </c>
      <c r="AE7" s="16" t="b">
        <f>Table2[[#This Row],[Total HI5]]=Table2[[#This Row],[Approved Amount_UA Equivalent]]</f>
        <v>1</v>
      </c>
      <c r="AF7" s="24">
        <v>10</v>
      </c>
      <c r="AG7" s="20" t="str">
        <f t="shared" si="3"/>
        <v>Investment Project</v>
      </c>
      <c r="AH7" s="24" t="e">
        <f>VLOOKUP(Table2[[#This Row],[SAP Code]],[25]DATA!$A:$G,7,FALSE)</f>
        <v>#N/A</v>
      </c>
      <c r="AI7" s="20" t="str">
        <f t="shared" si="4"/>
        <v>Other Investment</v>
      </c>
      <c r="AJ7" s="25" t="s">
        <v>73</v>
      </c>
      <c r="AK7" s="25" t="s">
        <v>115</v>
      </c>
      <c r="AL7" s="23" t="str" cm="1">
        <f t="array" ref="AL7">_xlfn.SWITCH(AK7,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 s="26">
        <v>1</v>
      </c>
      <c r="AN7" s="25" t="str">
        <f t="shared" si="12"/>
        <v>Sovereign</v>
      </c>
      <c r="AO7" s="27">
        <v>0.5</v>
      </c>
      <c r="AP7" s="23">
        <f>Table2[[#This Row],[Approved Amount_UA Equivalent]]/1000000</f>
        <v>5.92</v>
      </c>
      <c r="AQ7" s="19">
        <f t="shared" si="5"/>
        <v>7.8785727999999997</v>
      </c>
      <c r="AR7" s="23" t="str">
        <f t="shared" si="6"/>
        <v>1-10</v>
      </c>
      <c r="AS7" s="23" t="str">
        <f t="shared" si="7"/>
        <v>1-20</v>
      </c>
      <c r="AT7" s="23" t="str">
        <f t="shared" si="8"/>
        <v>1-40</v>
      </c>
      <c r="AU7" s="23" t="str">
        <f t="shared" si="9"/>
        <v>&lt;1-50 Mn</v>
      </c>
      <c r="AV7" s="23">
        <f>Table2[[#This Row],[Amount]]</f>
        <v>5920000</v>
      </c>
      <c r="AW7" s="23" t="str">
        <f t="shared" si="10"/>
        <v>Mar 2015</v>
      </c>
      <c r="AX7" s="28">
        <f>IFERROR(VLOOKUP(Table2[[#This Row],[SAP Code]],[26]_16!A:B,2,FALSE),0)</f>
        <v>0</v>
      </c>
      <c r="AY7" s="30">
        <v>0</v>
      </c>
      <c r="AZ7" s="28">
        <f>IFERROR(VLOOKUP(Table2[[#This Row],[SAP Code]],[26]_16!G:H,2,FALSE)/ 1000000, 0)</f>
        <v>0</v>
      </c>
      <c r="BA7" s="28">
        <f>IFERROR(VLOOKUP(Table2[[#This Row],[SAP Code]],[26]_16!J:K,2,FALSE)/ 1000000, 0)</f>
        <v>4.6256120000000005E-2</v>
      </c>
      <c r="BB7" s="28">
        <f>IFERROR(VLOOKUP(Table2[[#This Row],[SAP Code]],[26]_16!M:N,2,FALSE)/ 1000000, 0)</f>
        <v>0.24096458000000001</v>
      </c>
      <c r="BC7" s="28">
        <f>IFERROR(VLOOKUP(Table2[[#This Row],[SAP Code]],[26]_16!P:Q,2,FALSE),0)</f>
        <v>2.2395100000000001E-3</v>
      </c>
      <c r="BD7" s="28">
        <f>IFERROR(VLOOKUP(Table2[[#This Row],[SAP Code]],[26]_16!S:T,2,FALSE),0)</f>
        <v>0.20997858</v>
      </c>
      <c r="BE7" s="28">
        <f>IFERROR(VLOOKUP(Table2[[#This Row],[SAP Code]],[26]_16!V:W,2,FALSE)/ 1000000, 0)</f>
        <v>7.8636999999999999E-4</v>
      </c>
      <c r="BF7" s="28">
        <f>IFERROR(VLOOKUP(Table2[[#This Row],[SAP Code]],[26]_16!Y:Z,2,FALSE)/ 1000000, 0)</f>
        <v>1.08520241</v>
      </c>
      <c r="BG7" s="28" t="str">
        <f>IFERROR(VLOOKUP(Table2[[#This Row],[SAP Code]],[26]port!$A:$AD,30,FALSE),"unknown")</f>
        <v>OnGo</v>
      </c>
      <c r="BH7" s="29" t="str">
        <f t="shared" si="11"/>
        <v>Ongoing</v>
      </c>
      <c r="BI7" s="16"/>
    </row>
    <row r="8" spans="1:61" ht="17.100000000000001" customHeight="1">
      <c r="A8" s="16" t="s">
        <v>117</v>
      </c>
      <c r="B8" s="17" t="s">
        <v>118</v>
      </c>
      <c r="C8" s="16" t="s">
        <v>119</v>
      </c>
      <c r="D8" s="16" t="s">
        <v>120</v>
      </c>
      <c r="E8" s="18">
        <v>42067</v>
      </c>
      <c r="F8" s="16" t="s">
        <v>121</v>
      </c>
      <c r="G8" s="16" t="s">
        <v>122</v>
      </c>
      <c r="H8" s="16" t="s">
        <v>81</v>
      </c>
      <c r="I8" s="16" t="s">
        <v>123</v>
      </c>
      <c r="J8" s="16" t="s">
        <v>124</v>
      </c>
      <c r="K8" s="16" t="s">
        <v>69</v>
      </c>
      <c r="L8" s="16" t="s">
        <v>70</v>
      </c>
      <c r="M8" s="19">
        <v>8370000</v>
      </c>
      <c r="N8" s="19">
        <v>5947178.8203696208</v>
      </c>
      <c r="O8" s="20" t="s">
        <v>125</v>
      </c>
      <c r="P8" s="21">
        <v>5550155000551</v>
      </c>
      <c r="Q8" s="20" t="s">
        <v>72</v>
      </c>
      <c r="R8" s="16" t="str">
        <f t="shared" si="0"/>
        <v>GEF</v>
      </c>
      <c r="S8" s="16" t="str">
        <f t="shared" si="1"/>
        <v>E</v>
      </c>
      <c r="T8" s="16" t="str">
        <f t="shared" si="13"/>
        <v>ADF Countries</v>
      </c>
      <c r="U8" s="16" t="str">
        <f t="shared" si="2"/>
        <v>Non-Transition States</v>
      </c>
      <c r="V8" s="22" t="str">
        <f>IF(ISNUMBER(MATCH(A8, {"Gabon","Sudan","Niger","Mali","Burkina Faso","Guinea"}, 0)), "De Facto Countries", "Non-De Facto Countries")</f>
        <v>Non-De Facto Countries</v>
      </c>
      <c r="W8" s="16" t="str">
        <f t="shared" si="14"/>
        <v>East</v>
      </c>
      <c r="X8" s="16" t="str">
        <f t="shared" si="15"/>
        <v>WASH Sector</v>
      </c>
      <c r="Y8" s="23">
        <f>Table2[[#This Row],[Approved Amount_UA Equivalent]]*0.03</f>
        <v>178415.36461108862</v>
      </c>
      <c r="Z8" s="23">
        <f>Table2[[#This Row],[Approved Amount_UA Equivalent]]*0.01</f>
        <v>59471.788203696211</v>
      </c>
      <c r="AC8" s="23">
        <f>Table2[[#This Row],[Approved Amount_UA Equivalent]]*0.96</f>
        <v>5709291.6675548358</v>
      </c>
      <c r="AD8" s="23">
        <f>SUM(Table2[[#This Row],[Feed Africa ]:[Improve Quality Of Life ]])</f>
        <v>5947178.8203696208</v>
      </c>
      <c r="AE8" s="16" t="b">
        <f>Table2[[#This Row],[Total HI5]]=Table2[[#This Row],[Approved Amount_UA Equivalent]]</f>
        <v>1</v>
      </c>
      <c r="AF8" s="24">
        <v>41</v>
      </c>
      <c r="AG8" s="20" t="str">
        <f t="shared" si="3"/>
        <v>ISP and Investment Project</v>
      </c>
      <c r="AH8" s="24" t="e">
        <f>VLOOKUP(Table2[[#This Row],[SAP Code]],[25]DATA!$A:$G,7,FALSE)</f>
        <v>#N/A</v>
      </c>
      <c r="AI8" s="20" t="str">
        <f t="shared" si="4"/>
        <v>Infrastructure</v>
      </c>
      <c r="AJ8" s="25" t="s">
        <v>89</v>
      </c>
      <c r="AK8" s="25" t="s">
        <v>126</v>
      </c>
      <c r="AL8" s="23" t="str" cm="1">
        <f t="array" ref="AL8">_xlfn.SWITCH(AK8,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 s="26">
        <v>1</v>
      </c>
      <c r="AN8" s="25" t="str">
        <f t="shared" si="12"/>
        <v>Sovereign</v>
      </c>
      <c r="AO8" s="27">
        <v>1</v>
      </c>
      <c r="AP8" s="23">
        <f>Table2[[#This Row],[Approved Amount_UA Equivalent]]/1000000</f>
        <v>5.9471788203696212</v>
      </c>
      <c r="AQ8" s="19">
        <f t="shared" si="5"/>
        <v>7.9147434613007066</v>
      </c>
      <c r="AR8" s="23" t="str">
        <f t="shared" si="6"/>
        <v>1-10</v>
      </c>
      <c r="AS8" s="23" t="str">
        <f t="shared" si="7"/>
        <v>1-20</v>
      </c>
      <c r="AT8" s="23" t="str">
        <f t="shared" si="8"/>
        <v>1-40</v>
      </c>
      <c r="AU8" s="23" t="str">
        <f t="shared" si="9"/>
        <v>&lt;1-50 Mn</v>
      </c>
      <c r="AV8" s="23">
        <f>Table2[[#This Row],[Amount]]</f>
        <v>8370000</v>
      </c>
      <c r="AW8" s="23" t="str">
        <f t="shared" si="10"/>
        <v>Mar 2015</v>
      </c>
      <c r="AX8" s="28">
        <f>IFERROR(VLOOKUP(Table2[[#This Row],[SAP Code]],[26]_16!A:B,2,FALSE),0)</f>
        <v>0</v>
      </c>
      <c r="AY8" s="28">
        <f>IFERROR(VLOOKUP(Table2[[#This Row],[SAP Code]],[26]_16!D:E,2,FALSE)/ 1000000, 0)</f>
        <v>0</v>
      </c>
      <c r="AZ8" s="28">
        <f>IFERROR(VLOOKUP(Table2[[#This Row],[SAP Code]],[26]_16!G:H,2,FALSE)/ 1000000, 0)</f>
        <v>1.6852394099999999</v>
      </c>
      <c r="BA8" s="28">
        <f>IFERROR(VLOOKUP(Table2[[#This Row],[SAP Code]],[26]_16!J:K,2,FALSE)/ 1000000, 0)</f>
        <v>2.4</v>
      </c>
      <c r="BB8" s="28">
        <f>IFERROR(VLOOKUP(Table2[[#This Row],[SAP Code]],[26]_16!M:N,2,FALSE)/ 1000000, 0)</f>
        <v>0.86213200000000001</v>
      </c>
      <c r="BC8" s="28">
        <f>IFERROR(VLOOKUP(Table2[[#This Row],[SAP Code]],[26]_16!P:Q,2,FALSE),0)</f>
        <v>0</v>
      </c>
      <c r="BD8" s="28">
        <f>IFERROR(VLOOKUP(Table2[[#This Row],[SAP Code]],[26]_16!S:T,2,FALSE),0)</f>
        <v>0</v>
      </c>
      <c r="BE8" s="28">
        <f>IFERROR(VLOOKUP(Table2[[#This Row],[SAP Code]],[26]_16!V:W,2,FALSE)/ 1000000, 0)</f>
        <v>0</v>
      </c>
      <c r="BF8" s="28">
        <f>IFERROR(VLOOKUP(Table2[[#This Row],[SAP Code]],[26]_16!Y:Z,2,FALSE)/ 1000000, 0)</f>
        <v>0</v>
      </c>
      <c r="BG8" s="28" t="str">
        <f>IFERROR(VLOOKUP(Table2[[#This Row],[SAP Code]],[26]port!$A:$AD,30,FALSE),"unknown")</f>
        <v>CLSD</v>
      </c>
      <c r="BH8" s="29" t="str">
        <f t="shared" si="11"/>
        <v>Number of operations completed out of the net approved of that year</v>
      </c>
      <c r="BI8" s="16"/>
    </row>
    <row r="9" spans="1:61" ht="17.100000000000001" customHeight="1">
      <c r="A9" s="16" t="s">
        <v>127</v>
      </c>
      <c r="B9" s="17" t="s">
        <v>128</v>
      </c>
      <c r="C9" s="16" t="s">
        <v>129</v>
      </c>
      <c r="D9" s="16" t="s">
        <v>130</v>
      </c>
      <c r="E9" s="18">
        <v>42069</v>
      </c>
      <c r="F9" s="16" t="s">
        <v>131</v>
      </c>
      <c r="G9" s="16" t="s">
        <v>113</v>
      </c>
      <c r="H9" s="16" t="s">
        <v>132</v>
      </c>
      <c r="I9" s="16" t="s">
        <v>67</v>
      </c>
      <c r="J9" s="16" t="s">
        <v>68</v>
      </c>
      <c r="K9" s="16" t="s">
        <v>69</v>
      </c>
      <c r="L9" s="16" t="s">
        <v>70</v>
      </c>
      <c r="M9" s="19">
        <v>270000</v>
      </c>
      <c r="N9" s="19">
        <v>191844.47807643938</v>
      </c>
      <c r="O9" s="20" t="s">
        <v>133</v>
      </c>
      <c r="P9" s="21">
        <v>5000199003918</v>
      </c>
      <c r="Q9" s="20" t="s">
        <v>72</v>
      </c>
      <c r="R9" s="16" t="str">
        <f t="shared" si="0"/>
        <v>OTHERS</v>
      </c>
      <c r="S9" s="16" t="str">
        <f t="shared" si="1"/>
        <v>I</v>
      </c>
      <c r="T9" s="16" t="str">
        <f t="shared" si="13"/>
        <v>ADB Countries</v>
      </c>
      <c r="U9" s="16" t="str">
        <f t="shared" si="2"/>
        <v>Non-Transition States</v>
      </c>
      <c r="V9" s="22" t="str">
        <f>IF(ISNUMBER(MATCH(A9, {"Gabon","Sudan","Niger","Mali","Burkina Faso","Guinea"}, 0)), "De Facto Countries", "Non-De Facto Countries")</f>
        <v>Non-De Facto Countries</v>
      </c>
      <c r="W9" s="16" t="str">
        <f t="shared" si="14"/>
        <v>West</v>
      </c>
      <c r="X9" s="16" t="str">
        <f t="shared" si="15"/>
        <v>Social</v>
      </c>
      <c r="Y9" s="23"/>
      <c r="AC9" s="23">
        <f>Table2[[#This Row],[Approved Amount_UA Equivalent]]</f>
        <v>191844.47807643938</v>
      </c>
      <c r="AD9" s="23">
        <f>SUM(Table2[[#This Row],[Feed Africa ]:[Improve Quality Of Life ]])</f>
        <v>191844.47807643938</v>
      </c>
      <c r="AE9" s="16" t="b">
        <f>Table2[[#This Row],[Total HI5]]=Table2[[#This Row],[Approved Amount_UA Equivalent]]</f>
        <v>1</v>
      </c>
      <c r="AF9" s="24">
        <v>50</v>
      </c>
      <c r="AG9" s="20" t="str">
        <f t="shared" si="3"/>
        <v>Emergency Assistance</v>
      </c>
      <c r="AH9" s="24" t="e">
        <f>VLOOKUP(Table2[[#This Row],[SAP Code]],[25]DATA!$A:$G,7,FALSE)</f>
        <v>#N/A</v>
      </c>
      <c r="AI9" s="20" t="str">
        <f t="shared" si="4"/>
        <v>Other Investment</v>
      </c>
      <c r="AJ9" s="25" t="s">
        <v>73</v>
      </c>
      <c r="AK9" s="25" t="s">
        <v>115</v>
      </c>
      <c r="AL9" s="23" t="str" cm="1">
        <f t="array" ref="AL9">_xlfn.SWITCH(AK9,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 s="26">
        <v>1</v>
      </c>
      <c r="AN9" s="25" t="str">
        <f t="shared" si="12"/>
        <v>Sovereign</v>
      </c>
      <c r="AO9" s="27">
        <v>1</v>
      </c>
      <c r="AP9" s="23">
        <f>Table2[[#This Row],[Approved Amount_UA Equivalent]]/1000000</f>
        <v>0.19184447807643937</v>
      </c>
      <c r="AQ9" s="19">
        <f t="shared" si="5"/>
        <v>0.2553143052032486</v>
      </c>
      <c r="AR9" s="23" t="str">
        <f t="shared" si="6"/>
        <v>1-10</v>
      </c>
      <c r="AS9" s="23" t="str">
        <f t="shared" si="7"/>
        <v>1-20</v>
      </c>
      <c r="AT9" s="23" t="str">
        <f t="shared" si="8"/>
        <v>1-40</v>
      </c>
      <c r="AU9" s="23" t="str">
        <f t="shared" si="9"/>
        <v>&lt;1-50 Mn</v>
      </c>
      <c r="AV9" s="23">
        <f>Table2[[#This Row],[Amount]]</f>
        <v>270000</v>
      </c>
      <c r="AW9" s="23" t="str">
        <f t="shared" si="10"/>
        <v>Mar 2015</v>
      </c>
      <c r="AX9" s="28">
        <f>IFERROR(VLOOKUP(Table2[[#This Row],[SAP Code]],[26]_16!A:B,2,FALSE),0)</f>
        <v>0</v>
      </c>
      <c r="AY9" s="28">
        <f>IFERROR(VLOOKUP(Table2[[#This Row],[SAP Code]],[26]_16!D:E,2,FALSE)/ 1000000, 0)</f>
        <v>0</v>
      </c>
      <c r="AZ9" s="28">
        <f>IFERROR(VLOOKUP(Table2[[#This Row],[SAP Code]],[26]_16!G:H,2,FALSE)/ 1000000, 0)</f>
        <v>0</v>
      </c>
      <c r="BA9" s="28">
        <f>IFERROR(VLOOKUP(Table2[[#This Row],[SAP Code]],[26]_16!J:K,2,FALSE)/ 1000000, 0)</f>
        <v>0</v>
      </c>
      <c r="BB9" s="28">
        <f>IFERROR(VLOOKUP(Table2[[#This Row],[SAP Code]],[26]_16!M:N,2,FALSE)/ 1000000, 0)</f>
        <v>0</v>
      </c>
      <c r="BC9" s="28">
        <f>IFERROR(VLOOKUP(Table2[[#This Row],[SAP Code]],[26]_16!P:Q,2,FALSE),0)</f>
        <v>0</v>
      </c>
      <c r="BD9" s="28">
        <f>IFERROR(VLOOKUP(Table2[[#This Row],[SAP Code]],[26]_16!S:T,2,FALSE),0)</f>
        <v>0</v>
      </c>
      <c r="BE9" s="28">
        <f>IFERROR(VLOOKUP(Table2[[#This Row],[SAP Code]],[26]_16!V:W,2,FALSE)/ 1000000, 0)</f>
        <v>0</v>
      </c>
      <c r="BF9" s="28">
        <f>IFERROR(VLOOKUP(Table2[[#This Row],[SAP Code]],[26]_16!Y:Z,2,FALSE)/ 1000000, 0)</f>
        <v>0</v>
      </c>
      <c r="BG9" s="28" t="str">
        <f>IFERROR(VLOOKUP(Table2[[#This Row],[SAP Code]],[26]port!$A:$AD,30,FALSE),"unknown")</f>
        <v>COMP</v>
      </c>
      <c r="BH9" s="29" t="str">
        <f t="shared" si="11"/>
        <v>Number of operations completed out of the net approved of that year</v>
      </c>
      <c r="BI9" s="16"/>
    </row>
    <row r="10" spans="1:61" ht="17.100000000000001" customHeight="1">
      <c r="A10" s="16" t="s">
        <v>91</v>
      </c>
      <c r="B10" s="17" t="s">
        <v>134</v>
      </c>
      <c r="C10" s="16" t="s">
        <v>135</v>
      </c>
      <c r="D10" s="16" t="s">
        <v>136</v>
      </c>
      <c r="E10" s="18">
        <v>42074</v>
      </c>
      <c r="F10" s="16" t="s">
        <v>93</v>
      </c>
      <c r="G10" s="16" t="s">
        <v>137</v>
      </c>
      <c r="H10" s="16" t="s">
        <v>81</v>
      </c>
      <c r="I10" s="16" t="s">
        <v>138</v>
      </c>
      <c r="J10" s="16" t="s">
        <v>83</v>
      </c>
      <c r="K10" s="16" t="s">
        <v>84</v>
      </c>
      <c r="L10" s="16" t="s">
        <v>85</v>
      </c>
      <c r="M10" s="19">
        <v>80000000</v>
      </c>
      <c r="N10" s="19">
        <v>80000000</v>
      </c>
      <c r="O10" s="20" t="s">
        <v>139</v>
      </c>
      <c r="P10" s="21">
        <v>2100150032743</v>
      </c>
      <c r="Q10" s="20" t="s">
        <v>87</v>
      </c>
      <c r="R10" s="16" t="str">
        <f t="shared" si="0"/>
        <v>ADF Including TSF</v>
      </c>
      <c r="S10" s="16" t="str">
        <f t="shared" si="1"/>
        <v>D</v>
      </c>
      <c r="T10" s="16" t="str">
        <f t="shared" si="13"/>
        <v>Blend Countries</v>
      </c>
      <c r="U10" s="16" t="str">
        <f t="shared" si="2"/>
        <v>Non-Transition States</v>
      </c>
      <c r="V10" s="22" t="str">
        <f>IF(ISNUMBER(MATCH(A10, {"Gabon","Sudan","Niger","Mali","Burkina Faso","Guinea"}, 0)), "De Facto Countries", "Non-De Facto Countries")</f>
        <v>Non-De Facto Countries</v>
      </c>
      <c r="W10" s="16" t="str">
        <f t="shared" si="14"/>
        <v>East</v>
      </c>
      <c r="X10" s="16" t="str">
        <f t="shared" si="15"/>
        <v>Transport</v>
      </c>
      <c r="Y10" s="23"/>
      <c r="AB10" s="23">
        <f>Table2[[#This Row],[Approved Amount_UA Equivalent]]</f>
        <v>80000000</v>
      </c>
      <c r="AD10" s="23">
        <f>SUM(Table2[[#This Row],[Feed Africa ]:[Improve Quality Of Life ]])</f>
        <v>80000000</v>
      </c>
      <c r="AE10" s="16" t="b">
        <f>Table2[[#This Row],[Total HI5]]=Table2[[#This Row],[Approved Amount_UA Equivalent]]</f>
        <v>1</v>
      </c>
      <c r="AF10" s="24">
        <v>10</v>
      </c>
      <c r="AG10" s="20" t="str">
        <f t="shared" si="3"/>
        <v>Investment Project</v>
      </c>
      <c r="AH10" s="24" t="e">
        <f>VLOOKUP(Table2[[#This Row],[SAP Code]],[25]DATA!$A:$G,7,FALSE)</f>
        <v>#N/A</v>
      </c>
      <c r="AI10" s="20" t="str">
        <f t="shared" si="4"/>
        <v>Infrastructure</v>
      </c>
      <c r="AJ10" s="25" t="s">
        <v>89</v>
      </c>
      <c r="AK10" s="25" t="s">
        <v>140</v>
      </c>
      <c r="AL10" s="23" t="str" cm="1">
        <f t="array" ref="AL10">_xlfn.SWITCH(AK10,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 s="26">
        <v>1</v>
      </c>
      <c r="AN10" s="25" t="str">
        <f t="shared" si="12"/>
        <v>Sovereign</v>
      </c>
      <c r="AO10" s="27">
        <v>1</v>
      </c>
      <c r="AP10" s="23">
        <f>Table2[[#This Row],[Approved Amount_UA Equivalent]]/1000000</f>
        <v>80</v>
      </c>
      <c r="AQ10" s="19">
        <f t="shared" si="5"/>
        <v>106.46720000000001</v>
      </c>
      <c r="AR10" s="23" t="str">
        <f t="shared" si="6"/>
        <v>71-80</v>
      </c>
      <c r="AS10" s="23" t="str">
        <f t="shared" si="7"/>
        <v>61-80</v>
      </c>
      <c r="AT10" s="23" t="str">
        <f t="shared" si="8"/>
        <v>41-80</v>
      </c>
      <c r="AU10" s="23" t="str">
        <f t="shared" si="9"/>
        <v>50-100 Mn</v>
      </c>
      <c r="AV10" s="23">
        <f>Table2[[#This Row],[Amount]]</f>
        <v>80000000</v>
      </c>
      <c r="AW10" s="23" t="str">
        <f t="shared" si="10"/>
        <v>Mar 2015</v>
      </c>
      <c r="AX10" s="28">
        <f>IFERROR(VLOOKUP(Table2[[#This Row],[SAP Code]],[26]_16!A:B,2,FALSE),0)</f>
        <v>0</v>
      </c>
      <c r="AY10" s="28">
        <f>IFERROR(VLOOKUP(Table2[[#This Row],[SAP Code]],[26]_16!D:E,2,FALSE)/ 1000000, 0)</f>
        <v>0.40551115000000004</v>
      </c>
      <c r="AZ10" s="28">
        <f>IFERROR(VLOOKUP(Table2[[#This Row],[SAP Code]],[26]_16!G:H,2,FALSE)/ 1000000, 0)</f>
        <v>7.2295293000000012</v>
      </c>
      <c r="BA10" s="28">
        <f>IFERROR(VLOOKUP(Table2[[#This Row],[SAP Code]],[26]_16!J:K,2,FALSE)/ 1000000, 0)</f>
        <v>9.0702345700000002</v>
      </c>
      <c r="BB10" s="28">
        <f>IFERROR(VLOOKUP(Table2[[#This Row],[SAP Code]],[26]_16!M:N,2,FALSE)/ 1000000, 0)</f>
        <v>10.501791290000002</v>
      </c>
      <c r="BC10" s="28">
        <f>IFERROR(VLOOKUP(Table2[[#This Row],[SAP Code]],[26]_16!P:Q,2,FALSE),0)</f>
        <v>13.43968136</v>
      </c>
      <c r="BD10" s="28">
        <f>IFERROR(VLOOKUP(Table2[[#This Row],[SAP Code]],[26]_16!S:T,2,FALSE),0)</f>
        <v>10.7713535</v>
      </c>
      <c r="BE10" s="28">
        <f>IFERROR(VLOOKUP(Table2[[#This Row],[SAP Code]],[26]_16!V:W,2,FALSE)/ 1000000, 0)</f>
        <v>3.5968940700000003</v>
      </c>
      <c r="BF10" s="28">
        <f>IFERROR(VLOOKUP(Table2[[#This Row],[SAP Code]],[26]_16!Y:Z,2,FALSE)/ 1000000, 0)</f>
        <v>4.5687140000000001E-2</v>
      </c>
      <c r="BG10" s="28" t="str">
        <f>IFERROR(VLOOKUP(Table2[[#This Row],[SAP Code]],[26]port!$A:$AD,30,FALSE),"unknown")</f>
        <v>OnGo</v>
      </c>
      <c r="BH10" s="29" t="str">
        <f t="shared" si="11"/>
        <v>Ongoing</v>
      </c>
      <c r="BI10" s="16"/>
    </row>
    <row r="11" spans="1:61" ht="17.100000000000001" customHeight="1">
      <c r="A11" s="16" t="s">
        <v>141</v>
      </c>
      <c r="B11" s="31" t="s">
        <v>142</v>
      </c>
      <c r="C11" s="32" t="s">
        <v>143</v>
      </c>
      <c r="D11" s="32" t="s">
        <v>144</v>
      </c>
      <c r="E11" s="33">
        <v>42074</v>
      </c>
      <c r="F11" s="32" t="s">
        <v>145</v>
      </c>
      <c r="G11" s="32" t="s">
        <v>100</v>
      </c>
      <c r="H11" s="32" t="s">
        <v>101</v>
      </c>
      <c r="I11" s="32" t="s">
        <v>102</v>
      </c>
      <c r="J11" s="32" t="s">
        <v>103</v>
      </c>
      <c r="K11" s="32" t="s">
        <v>104</v>
      </c>
      <c r="L11" s="32" t="s">
        <v>70</v>
      </c>
      <c r="M11" s="34">
        <f>50000000/3</f>
        <v>16666666.666666666</v>
      </c>
      <c r="N11" s="34">
        <v>11842251.733113533</v>
      </c>
      <c r="O11" s="35" t="s">
        <v>146</v>
      </c>
      <c r="P11" s="36" t="s">
        <v>147</v>
      </c>
      <c r="Q11" s="35" t="s">
        <v>87</v>
      </c>
      <c r="R11" s="16" t="str">
        <f t="shared" si="0"/>
        <v>ADB Private</v>
      </c>
      <c r="S11" s="16" t="str">
        <f t="shared" si="1"/>
        <v>H</v>
      </c>
      <c r="T11" s="16" t="str">
        <f t="shared" si="13"/>
        <v>Multinational</v>
      </c>
      <c r="U11" s="16" t="str">
        <f t="shared" si="2"/>
        <v>Multinational</v>
      </c>
      <c r="V11" s="22" t="str">
        <f>IF(ISNUMBER(MATCH(A11, {"Gabon","Sudan","Niger","Mali","Burkina Faso","Guinea"}, 0)), "De Facto Countries", "Non-De Facto Countries")</f>
        <v>Non-De Facto Countries</v>
      </c>
      <c r="W11" s="16" t="str">
        <f t="shared" si="14"/>
        <v>Multi</v>
      </c>
      <c r="X11" s="16" t="str">
        <f t="shared" si="15"/>
        <v>Finance</v>
      </c>
      <c r="Y11" s="23"/>
      <c r="AA11" s="23">
        <f>Table2[[#This Row],[Approved Amount_UA Equivalent]]</f>
        <v>11842251.733113533</v>
      </c>
      <c r="AD11" s="23">
        <f>SUM(Table2[[#This Row],[Feed Africa ]:[Improve Quality Of Life ]])</f>
        <v>11842251.733113533</v>
      </c>
      <c r="AE11" s="16" t="b">
        <f>Table2[[#This Row],[Total HI5]]=Table2[[#This Row],[Approved Amount_UA Equivalent]]</f>
        <v>1</v>
      </c>
      <c r="AF11" s="24">
        <v>10</v>
      </c>
      <c r="AG11" s="20" t="str">
        <f t="shared" si="3"/>
        <v>Investment Project</v>
      </c>
      <c r="AH11" s="24" t="e">
        <f>VLOOKUP(Table2[[#This Row],[SAP Code]],[25]DATA!$A:$G,7,FALSE)</f>
        <v>#N/A</v>
      </c>
      <c r="AI11" s="20" t="str">
        <f t="shared" si="4"/>
        <v>Other Investment</v>
      </c>
      <c r="AJ11" s="25" t="s">
        <v>106</v>
      </c>
      <c r="AK11" s="25" t="s">
        <v>107</v>
      </c>
      <c r="AL11" s="23" t="str" cm="1">
        <f t="array" ref="AL11">_xlfn.SWITCH(AK11,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 s="26">
        <v>2</v>
      </c>
      <c r="AN11" s="25" t="str">
        <f t="shared" si="12"/>
        <v>Non-Sovereign</v>
      </c>
      <c r="AO11" s="27">
        <v>1</v>
      </c>
      <c r="AP11" s="23">
        <f>Table2[[#This Row],[Approved Amount_UA Equivalent]]/1000000</f>
        <v>11.842251733113534</v>
      </c>
      <c r="AQ11" s="34">
        <f t="shared" si="5"/>
        <v>15.760142296496815</v>
      </c>
      <c r="AR11" s="23" t="str">
        <f t="shared" si="6"/>
        <v>11-20</v>
      </c>
      <c r="AS11" s="23" t="str">
        <f t="shared" si="7"/>
        <v>1-20</v>
      </c>
      <c r="AT11" s="23" t="str">
        <f t="shared" si="8"/>
        <v>1-40</v>
      </c>
      <c r="AU11" s="23" t="str">
        <f t="shared" si="9"/>
        <v>&lt;1-50 Mn</v>
      </c>
      <c r="AV11" s="23">
        <f>Table2[[#This Row],[Amount]]</f>
        <v>16666666.666666666</v>
      </c>
      <c r="AW11" s="23" t="str">
        <f t="shared" si="10"/>
        <v>Mar 2015</v>
      </c>
      <c r="AX11" s="28">
        <f>IFERROR(VLOOKUP(Table2[[#This Row],[SAP Code]],[26]_16!A:B,2,FALSE),0)</f>
        <v>0</v>
      </c>
      <c r="AY11" s="28">
        <f>IFERROR(VLOOKUP(Table2[[#This Row],[SAP Code]],[26]_16!D:E,2,FALSE)/ 1000000, 0)</f>
        <v>0</v>
      </c>
      <c r="AZ11" s="28">
        <f>IFERROR(VLOOKUP(Table2[[#This Row],[SAP Code]],[26]_16!G:H,2,FALSE)/ 1000000, 0)</f>
        <v>0</v>
      </c>
      <c r="BA11" s="28">
        <f>IFERROR(VLOOKUP(Table2[[#This Row],[SAP Code]],[26]_16!J:K,2,FALSE)/ 1000000, 0)</f>
        <v>0</v>
      </c>
      <c r="BB11" s="28">
        <f>IFERROR(VLOOKUP(Table2[[#This Row],[SAP Code]],[26]_16!M:N,2,FALSE)/ 1000000, 0)</f>
        <v>0</v>
      </c>
      <c r="BC11" s="28">
        <f>IFERROR(VLOOKUP(Table2[[#This Row],[SAP Code]],[26]_16!P:Q,2,FALSE),0)</f>
        <v>0</v>
      </c>
      <c r="BD11" s="28">
        <f>IFERROR(VLOOKUP(Table2[[#This Row],[SAP Code]],[26]_16!S:T,2,FALSE),0)</f>
        <v>0</v>
      </c>
      <c r="BE11" s="28">
        <f>IFERROR(VLOOKUP(Table2[[#This Row],[SAP Code]],[26]_16!V:W,2,FALSE)/ 1000000, 0)</f>
        <v>0</v>
      </c>
      <c r="BF11" s="28">
        <f>IFERROR(VLOOKUP(Table2[[#This Row],[SAP Code]],[26]_16!Y:Z,2,FALSE)/ 1000000, 0)</f>
        <v>0</v>
      </c>
      <c r="BG11" s="28" t="str">
        <f>IFERROR(VLOOKUP(Table2[[#This Row],[SAP Code]],[26]port!$A:$AD,30,FALSE),"unknown")</f>
        <v>unknown</v>
      </c>
      <c r="BH11" s="29" t="str">
        <f t="shared" si="11"/>
        <v>Unknown</v>
      </c>
      <c r="BI11" s="16"/>
    </row>
    <row r="12" spans="1:61" ht="17.100000000000001" customHeight="1">
      <c r="A12" s="16" t="s">
        <v>141</v>
      </c>
      <c r="B12" s="31" t="s">
        <v>142</v>
      </c>
      <c r="C12" s="32" t="s">
        <v>143</v>
      </c>
      <c r="D12" s="32" t="s">
        <v>144</v>
      </c>
      <c r="E12" s="33">
        <v>42074</v>
      </c>
      <c r="F12" s="32" t="s">
        <v>145</v>
      </c>
      <c r="G12" s="32" t="s">
        <v>100</v>
      </c>
      <c r="H12" s="32" t="s">
        <v>101</v>
      </c>
      <c r="I12" s="32" t="s">
        <v>102</v>
      </c>
      <c r="J12" s="32" t="s">
        <v>103</v>
      </c>
      <c r="K12" s="32" t="s">
        <v>104</v>
      </c>
      <c r="L12" s="32" t="s">
        <v>70</v>
      </c>
      <c r="M12" s="34">
        <v>16666666.666666666</v>
      </c>
      <c r="N12" s="34">
        <v>11842251.733113533</v>
      </c>
      <c r="O12" s="35" t="s">
        <v>148</v>
      </c>
      <c r="P12" s="36">
        <v>2000130015280</v>
      </c>
      <c r="Q12" s="35" t="s">
        <v>87</v>
      </c>
      <c r="R12" s="16" t="str">
        <f t="shared" si="0"/>
        <v>ADB Private</v>
      </c>
      <c r="S12" s="16" t="str">
        <f t="shared" si="1"/>
        <v>H</v>
      </c>
      <c r="T12" s="16" t="str">
        <f t="shared" si="13"/>
        <v>Multinational</v>
      </c>
      <c r="U12" s="16" t="str">
        <f t="shared" si="2"/>
        <v>Multinational</v>
      </c>
      <c r="V12" s="22" t="str">
        <f>IF(ISNUMBER(MATCH(A12, {"Gabon","Sudan","Niger","Mali","Burkina Faso","Guinea"}, 0)), "De Facto Countries", "Non-De Facto Countries")</f>
        <v>Non-De Facto Countries</v>
      </c>
      <c r="W12" s="16" t="str">
        <f t="shared" si="14"/>
        <v>Multi</v>
      </c>
      <c r="X12" s="16" t="str">
        <f t="shared" si="15"/>
        <v>Finance</v>
      </c>
      <c r="Y12" s="23"/>
      <c r="AA12" s="23">
        <f>Table2[[#This Row],[Approved Amount_UA Equivalent]]</f>
        <v>11842251.733113533</v>
      </c>
      <c r="AD12" s="23">
        <f>SUM(Table2[[#This Row],[Feed Africa ]:[Improve Quality Of Life ]])</f>
        <v>11842251.733113533</v>
      </c>
      <c r="AE12" s="16" t="b">
        <f>Table2[[#This Row],[Total HI5]]=Table2[[#This Row],[Approved Amount_UA Equivalent]]</f>
        <v>1</v>
      </c>
      <c r="AF12" s="24">
        <v>10</v>
      </c>
      <c r="AG12" s="20" t="str">
        <f t="shared" si="3"/>
        <v>Investment Project</v>
      </c>
      <c r="AH12" s="24" t="e">
        <f>VLOOKUP(Table2[[#This Row],[SAP Code]],[25]DATA!$A:$G,7,FALSE)</f>
        <v>#N/A</v>
      </c>
      <c r="AI12" s="20" t="str">
        <f t="shared" si="4"/>
        <v>Other Investment</v>
      </c>
      <c r="AJ12" s="25" t="s">
        <v>106</v>
      </c>
      <c r="AK12" s="25" t="s">
        <v>107</v>
      </c>
      <c r="AL12" s="23" t="str" cm="1">
        <f t="array" ref="AL12">_xlfn.SWITCH(AK12,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 s="26">
        <v>2</v>
      </c>
      <c r="AN12" s="25" t="str">
        <f t="shared" si="12"/>
        <v>Non-Sovereign</v>
      </c>
      <c r="AO12" s="27">
        <v>1</v>
      </c>
      <c r="AP12" s="23">
        <f>Table2[[#This Row],[Approved Amount_UA Equivalent]]/1000000</f>
        <v>11.842251733113534</v>
      </c>
      <c r="AQ12" s="34">
        <f t="shared" si="5"/>
        <v>15.760142296496815</v>
      </c>
      <c r="AR12" s="23" t="str">
        <f t="shared" si="6"/>
        <v>11-20</v>
      </c>
      <c r="AS12" s="23" t="str">
        <f t="shared" si="7"/>
        <v>1-20</v>
      </c>
      <c r="AT12" s="23" t="str">
        <f t="shared" si="8"/>
        <v>1-40</v>
      </c>
      <c r="AU12" s="23" t="str">
        <f t="shared" si="9"/>
        <v>&lt;1-50 Mn</v>
      </c>
      <c r="AV12" s="23">
        <f>Table2[[#This Row],[Amount]]</f>
        <v>16666666.666666666</v>
      </c>
      <c r="AW12" s="23" t="str">
        <f t="shared" si="10"/>
        <v>Mar 2015</v>
      </c>
      <c r="AX12" s="28">
        <f>IFERROR(VLOOKUP(Table2[[#This Row],[SAP Code]],[26]_16!A:B,2,FALSE),0)</f>
        <v>0</v>
      </c>
      <c r="AY12" s="28">
        <f>IFERROR(VLOOKUP(Table2[[#This Row],[SAP Code]],[26]_16!D:E,2,FALSE)/ 1000000, 0)</f>
        <v>0</v>
      </c>
      <c r="AZ12" s="28">
        <f>IFERROR(VLOOKUP(Table2[[#This Row],[SAP Code]],[26]_16!G:H,2,FALSE)/ 1000000, 0)</f>
        <v>0</v>
      </c>
      <c r="BA12" s="28">
        <f>IFERROR(VLOOKUP(Table2[[#This Row],[SAP Code]],[26]_16!J:K,2,FALSE)/ 1000000, 0)</f>
        <v>0</v>
      </c>
      <c r="BB12" s="28">
        <f>IFERROR(VLOOKUP(Table2[[#This Row],[SAP Code]],[26]_16!M:N,2,FALSE)/ 1000000, 0)</f>
        <v>0</v>
      </c>
      <c r="BC12" s="28">
        <f>IFERROR(VLOOKUP(Table2[[#This Row],[SAP Code]],[26]_16!P:Q,2,FALSE),0)</f>
        <v>0</v>
      </c>
      <c r="BD12" s="28">
        <f>IFERROR(VLOOKUP(Table2[[#This Row],[SAP Code]],[26]_16!S:T,2,FALSE),0)</f>
        <v>0</v>
      </c>
      <c r="BE12" s="28">
        <f>IFERROR(VLOOKUP(Table2[[#This Row],[SAP Code]],[26]_16!V:W,2,FALSE)/ 1000000, 0)</f>
        <v>0</v>
      </c>
      <c r="BF12" s="28">
        <f>IFERROR(VLOOKUP(Table2[[#This Row],[SAP Code]],[26]_16!Y:Z,2,FALSE)/ 1000000, 0)</f>
        <v>0</v>
      </c>
      <c r="BG12" s="28" t="str">
        <f>IFERROR(VLOOKUP(Table2[[#This Row],[SAP Code]],[26]port!$A:$AD,30,FALSE),"unknown")</f>
        <v>unknown</v>
      </c>
      <c r="BH12" s="29" t="str">
        <f t="shared" si="11"/>
        <v>Unknown</v>
      </c>
      <c r="BI12" s="16"/>
    </row>
    <row r="13" spans="1:61" ht="17.100000000000001" customHeight="1">
      <c r="A13" s="16" t="s">
        <v>141</v>
      </c>
      <c r="B13" s="31" t="s">
        <v>142</v>
      </c>
      <c r="C13" s="32" t="s">
        <v>143</v>
      </c>
      <c r="D13" s="32" t="s">
        <v>144</v>
      </c>
      <c r="E13" s="33">
        <v>42074</v>
      </c>
      <c r="F13" s="32" t="s">
        <v>145</v>
      </c>
      <c r="G13" s="32" t="s">
        <v>100</v>
      </c>
      <c r="H13" s="32" t="s">
        <v>101</v>
      </c>
      <c r="I13" s="32" t="s">
        <v>102</v>
      </c>
      <c r="J13" s="32" t="s">
        <v>103</v>
      </c>
      <c r="K13" s="32" t="s">
        <v>104</v>
      </c>
      <c r="L13" s="32" t="s">
        <v>70</v>
      </c>
      <c r="M13" s="34">
        <f>50000000/3</f>
        <v>16666666.666666666</v>
      </c>
      <c r="N13" s="34">
        <v>11842251.733113533</v>
      </c>
      <c r="O13" s="35" t="s">
        <v>149</v>
      </c>
      <c r="P13" s="36">
        <v>2000130015281</v>
      </c>
      <c r="Q13" s="35" t="s">
        <v>87</v>
      </c>
      <c r="R13" s="16" t="str">
        <f t="shared" si="0"/>
        <v>ADB Private</v>
      </c>
      <c r="S13" s="16" t="str">
        <f t="shared" si="1"/>
        <v>H</v>
      </c>
      <c r="T13" s="16" t="str">
        <f t="shared" si="13"/>
        <v>Multinational</v>
      </c>
      <c r="U13" s="16" t="str">
        <f t="shared" si="2"/>
        <v>Multinational</v>
      </c>
      <c r="V13" s="22" t="str">
        <f>IF(ISNUMBER(MATCH(A13, {"Gabon","Sudan","Niger","Mali","Burkina Faso","Guinea"}, 0)), "De Facto Countries", "Non-De Facto Countries")</f>
        <v>Non-De Facto Countries</v>
      </c>
      <c r="W13" s="16" t="str">
        <f t="shared" si="14"/>
        <v>Multi</v>
      </c>
      <c r="X13" s="16" t="str">
        <f t="shared" si="15"/>
        <v>Finance</v>
      </c>
      <c r="Y13" s="23"/>
      <c r="AA13" s="23">
        <f>Table2[[#This Row],[Approved Amount_UA Equivalent]]</f>
        <v>11842251.733113533</v>
      </c>
      <c r="AD13" s="23">
        <f>SUM(Table2[[#This Row],[Feed Africa ]:[Improve Quality Of Life ]])</f>
        <v>11842251.733113533</v>
      </c>
      <c r="AE13" s="16" t="b">
        <f>Table2[[#This Row],[Total HI5]]=Table2[[#This Row],[Approved Amount_UA Equivalent]]</f>
        <v>1</v>
      </c>
      <c r="AF13" s="24">
        <v>10</v>
      </c>
      <c r="AG13" s="20" t="str">
        <f t="shared" si="3"/>
        <v>Investment Project</v>
      </c>
      <c r="AH13" s="24" t="e">
        <f>VLOOKUP(Table2[[#This Row],[SAP Code]],[25]DATA!$A:$G,7,FALSE)</f>
        <v>#N/A</v>
      </c>
      <c r="AI13" s="20" t="str">
        <f t="shared" si="4"/>
        <v>Other Investment</v>
      </c>
      <c r="AJ13" s="25" t="s">
        <v>106</v>
      </c>
      <c r="AK13" s="25" t="s">
        <v>107</v>
      </c>
      <c r="AL13" s="23" t="str" cm="1">
        <f t="array" ref="AL13">_xlfn.SWITCH(AK13,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3" s="26">
        <v>2</v>
      </c>
      <c r="AN13" s="25" t="str">
        <f t="shared" si="12"/>
        <v>Non-Sovereign</v>
      </c>
      <c r="AO13" s="27">
        <v>1</v>
      </c>
      <c r="AP13" s="23">
        <f>Table2[[#This Row],[Approved Amount_UA Equivalent]]/1000000</f>
        <v>11.842251733113534</v>
      </c>
      <c r="AQ13" s="34">
        <f t="shared" si="5"/>
        <v>15.760142296496815</v>
      </c>
      <c r="AR13" s="23" t="str">
        <f t="shared" si="6"/>
        <v>11-20</v>
      </c>
      <c r="AS13" s="23" t="str">
        <f t="shared" si="7"/>
        <v>1-20</v>
      </c>
      <c r="AT13" s="23" t="str">
        <f t="shared" si="8"/>
        <v>1-40</v>
      </c>
      <c r="AU13" s="23" t="str">
        <f t="shared" si="9"/>
        <v>&lt;1-50 Mn</v>
      </c>
      <c r="AV13" s="23">
        <f>Table2[[#This Row],[Amount]]</f>
        <v>16666666.666666666</v>
      </c>
      <c r="AW13" s="23" t="str">
        <f t="shared" si="10"/>
        <v>Mar 2015</v>
      </c>
      <c r="AX13" s="28">
        <f>IFERROR(VLOOKUP(Table2[[#This Row],[SAP Code]],[26]_16!A:B,2,FALSE),0)</f>
        <v>0</v>
      </c>
      <c r="AY13" s="28">
        <f>IFERROR(VLOOKUP(Table2[[#This Row],[SAP Code]],[26]_16!D:E,2,FALSE)/ 1000000, 0)</f>
        <v>0</v>
      </c>
      <c r="AZ13" s="28">
        <f>IFERROR(VLOOKUP(Table2[[#This Row],[SAP Code]],[26]_16!G:H,2,FALSE)/ 1000000, 0)</f>
        <v>0</v>
      </c>
      <c r="BA13" s="28">
        <f>IFERROR(VLOOKUP(Table2[[#This Row],[SAP Code]],[26]_16!J:K,2,FALSE)/ 1000000, 0)</f>
        <v>0</v>
      </c>
      <c r="BB13" s="28">
        <f>IFERROR(VLOOKUP(Table2[[#This Row],[SAP Code]],[26]_16!M:N,2,FALSE)/ 1000000, 0)</f>
        <v>0</v>
      </c>
      <c r="BC13" s="28">
        <f>IFERROR(VLOOKUP(Table2[[#This Row],[SAP Code]],[26]_16!P:Q,2,FALSE),0)</f>
        <v>0</v>
      </c>
      <c r="BD13" s="28">
        <f>IFERROR(VLOOKUP(Table2[[#This Row],[SAP Code]],[26]_16!S:T,2,FALSE),0)</f>
        <v>0</v>
      </c>
      <c r="BE13" s="28">
        <f>IFERROR(VLOOKUP(Table2[[#This Row],[SAP Code]],[26]_16!V:W,2,FALSE)/ 1000000, 0)</f>
        <v>0</v>
      </c>
      <c r="BF13" s="28">
        <f>IFERROR(VLOOKUP(Table2[[#This Row],[SAP Code]],[26]_16!Y:Z,2,FALSE)/ 1000000, 0)</f>
        <v>0</v>
      </c>
      <c r="BG13" s="28" t="str">
        <f>IFERROR(VLOOKUP(Table2[[#This Row],[SAP Code]],[26]port!$A:$AD,30,FALSE),"unknown")</f>
        <v>unknown</v>
      </c>
      <c r="BH13" s="29" t="str">
        <f t="shared" si="11"/>
        <v>Unknown</v>
      </c>
      <c r="BI13" s="16"/>
    </row>
    <row r="14" spans="1:61" ht="17.100000000000001" customHeight="1">
      <c r="A14" s="16" t="s">
        <v>150</v>
      </c>
      <c r="B14" s="17" t="s">
        <v>151</v>
      </c>
      <c r="C14" s="16" t="s">
        <v>152</v>
      </c>
      <c r="D14" s="16" t="s">
        <v>153</v>
      </c>
      <c r="E14" s="18">
        <v>42079</v>
      </c>
      <c r="F14" s="16" t="s">
        <v>154</v>
      </c>
      <c r="G14" s="16" t="s">
        <v>65</v>
      </c>
      <c r="H14" s="16" t="s">
        <v>132</v>
      </c>
      <c r="I14" s="16" t="s">
        <v>155</v>
      </c>
      <c r="J14" s="16" t="s">
        <v>83</v>
      </c>
      <c r="K14" s="16" t="s">
        <v>84</v>
      </c>
      <c r="L14" s="16" t="s">
        <v>85</v>
      </c>
      <c r="M14" s="19">
        <v>22250000</v>
      </c>
      <c r="N14" s="19">
        <v>22250000</v>
      </c>
      <c r="O14" s="20" t="s">
        <v>156</v>
      </c>
      <c r="P14" s="21">
        <v>2100150032893</v>
      </c>
      <c r="Q14" s="20" t="s">
        <v>72</v>
      </c>
      <c r="R14" s="16" t="str">
        <f t="shared" si="0"/>
        <v>ADF Including TSF</v>
      </c>
      <c r="S14" s="16" t="str">
        <f t="shared" si="1"/>
        <v>A</v>
      </c>
      <c r="T14" s="16" t="str">
        <f t="shared" si="13"/>
        <v>Blend Countries</v>
      </c>
      <c r="U14" s="16" t="str">
        <f t="shared" si="2"/>
        <v>Non-Transition States</v>
      </c>
      <c r="V14" s="22" t="str">
        <f>IF(ISNUMBER(MATCH(A14, {"Gabon","Sudan","Niger","Mali","Burkina Faso","Guinea"}, 0)), "De Facto Countries", "Non-De Facto Countries")</f>
        <v>Non-De Facto Countries</v>
      </c>
      <c r="W14" s="16" t="str">
        <f t="shared" si="14"/>
        <v>West</v>
      </c>
      <c r="X14" s="16" t="str">
        <f t="shared" si="15"/>
        <v>Agriculture</v>
      </c>
      <c r="Y14" s="23">
        <f>Table2[[#This Row],[Approved Amount_UA Equivalent]]</f>
        <v>22250000</v>
      </c>
      <c r="AD14" s="23">
        <f>SUM(Table2[[#This Row],[Feed Africa ]:[Improve Quality Of Life ]])</f>
        <v>22250000</v>
      </c>
      <c r="AE14" s="16" t="b">
        <f>Table2[[#This Row],[Total HI5]]=Table2[[#This Row],[Approved Amount_UA Equivalent]]</f>
        <v>1</v>
      </c>
      <c r="AF14" s="24">
        <v>10</v>
      </c>
      <c r="AG14" s="20" t="str">
        <f t="shared" si="3"/>
        <v>Investment Project</v>
      </c>
      <c r="AH14" s="24" t="e">
        <f>VLOOKUP(Table2[[#This Row],[SAP Code]],[25]DATA!$A:$G,7,FALSE)</f>
        <v>#N/A</v>
      </c>
      <c r="AI14" s="20" t="str">
        <f t="shared" si="4"/>
        <v>Infrastructure</v>
      </c>
      <c r="AJ14" s="25" t="s">
        <v>157</v>
      </c>
      <c r="AK14" s="25" t="s">
        <v>74</v>
      </c>
      <c r="AL14" s="23" t="str" cm="1">
        <f t="array" ref="AL14">_xlfn.SWITCH(AK14,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 s="26">
        <v>1</v>
      </c>
      <c r="AN14" s="25" t="str">
        <f t="shared" si="12"/>
        <v>Sovereign</v>
      </c>
      <c r="AO14" s="27">
        <v>1</v>
      </c>
      <c r="AP14" s="23">
        <f>Table2[[#This Row],[Approved Amount_UA Equivalent]]/1000000</f>
        <v>22.25</v>
      </c>
      <c r="AQ14" s="19">
        <f t="shared" si="5"/>
        <v>29.611190000000001</v>
      </c>
      <c r="AR14" s="23" t="str">
        <f t="shared" si="6"/>
        <v>21-30</v>
      </c>
      <c r="AS14" s="23" t="str">
        <f t="shared" si="7"/>
        <v>21-40</v>
      </c>
      <c r="AT14" s="23" t="str">
        <f t="shared" si="8"/>
        <v>1-40</v>
      </c>
      <c r="AU14" s="23" t="str">
        <f t="shared" si="9"/>
        <v>&lt;1-50 Mn</v>
      </c>
      <c r="AV14" s="23">
        <f>Table2[[#This Row],[Amount]]</f>
        <v>22250000</v>
      </c>
      <c r="AW14" s="23" t="str">
        <f t="shared" si="10"/>
        <v>Mar 2015</v>
      </c>
      <c r="AX14" s="28">
        <f>IFERROR(VLOOKUP(Table2[[#This Row],[SAP Code]],[26]_16!A:B,2,FALSE),0)</f>
        <v>0.24673329999999999</v>
      </c>
      <c r="AY14" s="28">
        <f>IFERROR(VLOOKUP(Table2[[#This Row],[SAP Code]],[26]_16!D:E,2,FALSE)/ 1000000, 0)</f>
        <v>1.9887439200000001</v>
      </c>
      <c r="AZ14" s="28">
        <f>IFERROR(VLOOKUP(Table2[[#This Row],[SAP Code]],[26]_16!G:H,2,FALSE)/ 1000000, 0)</f>
        <v>3.1331410500000008</v>
      </c>
      <c r="BA14" s="28">
        <f>IFERROR(VLOOKUP(Table2[[#This Row],[SAP Code]],[26]_16!J:K,2,FALSE)/ 1000000, 0)</f>
        <v>5.6011720500000024</v>
      </c>
      <c r="BB14" s="28">
        <f>IFERROR(VLOOKUP(Table2[[#This Row],[SAP Code]],[26]_16!M:N,2,FALSE)/ 1000000, 0)</f>
        <v>8.5203050200000003</v>
      </c>
      <c r="BC14" s="28">
        <f>IFERROR(VLOOKUP(Table2[[#This Row],[SAP Code]],[26]_16!P:Q,2,FALSE),0)</f>
        <v>2.7345462000000009</v>
      </c>
      <c r="BD14" s="28">
        <f>IFERROR(VLOOKUP(Table2[[#This Row],[SAP Code]],[26]_16!S:T,2,FALSE),0)</f>
        <v>1.645489E-2</v>
      </c>
      <c r="BE14" s="28">
        <f>IFERROR(VLOOKUP(Table2[[#This Row],[SAP Code]],[26]_16!V:W,2,FALSE)/ 1000000, 0)</f>
        <v>0</v>
      </c>
      <c r="BF14" s="28">
        <f>IFERROR(VLOOKUP(Table2[[#This Row],[SAP Code]],[26]_16!Y:Z,2,FALSE)/ 1000000, 0)</f>
        <v>0</v>
      </c>
      <c r="BG14" s="28" t="str">
        <f>IFERROR(VLOOKUP(Table2[[#This Row],[SAP Code]],[26]port!$A:$AD,30,FALSE),"unknown")</f>
        <v>COMP</v>
      </c>
      <c r="BH14" s="29" t="str">
        <f t="shared" si="11"/>
        <v>Number of operations completed out of the net approved of that year</v>
      </c>
      <c r="BI14" s="16"/>
    </row>
    <row r="15" spans="1:61" ht="17.100000000000001" customHeight="1">
      <c r="A15" s="16" t="s">
        <v>158</v>
      </c>
      <c r="B15" s="17" t="s">
        <v>159</v>
      </c>
      <c r="C15" s="16" t="s">
        <v>160</v>
      </c>
      <c r="D15" s="16" t="s">
        <v>161</v>
      </c>
      <c r="E15" s="18">
        <v>42088</v>
      </c>
      <c r="F15" s="16" t="s">
        <v>162</v>
      </c>
      <c r="G15" s="16" t="s">
        <v>113</v>
      </c>
      <c r="H15" s="16" t="s">
        <v>81</v>
      </c>
      <c r="I15" s="16" t="s">
        <v>67</v>
      </c>
      <c r="J15" s="16" t="s">
        <v>83</v>
      </c>
      <c r="K15" s="16" t="s">
        <v>69</v>
      </c>
      <c r="L15" s="16" t="s">
        <v>85</v>
      </c>
      <c r="M15" s="19">
        <v>27990000</v>
      </c>
      <c r="N15" s="19">
        <v>27990000</v>
      </c>
      <c r="O15" s="20" t="s">
        <v>163</v>
      </c>
      <c r="P15" s="21">
        <v>2100155029468</v>
      </c>
      <c r="Q15" s="20" t="s">
        <v>87</v>
      </c>
      <c r="R15" s="16" t="str">
        <f t="shared" si="0"/>
        <v>ADF Including TSF</v>
      </c>
      <c r="S15" s="16" t="str">
        <f t="shared" si="1"/>
        <v>I</v>
      </c>
      <c r="T15" s="16" t="str">
        <f t="shared" si="13"/>
        <v>ADF Countries</v>
      </c>
      <c r="U15" s="16" t="str">
        <f t="shared" si="2"/>
        <v>Transition States</v>
      </c>
      <c r="V15" s="22" t="str">
        <f>IF(ISNUMBER(MATCH(A15, {"Gabon","Sudan","Niger","Mali","Burkina Faso","Guinea"}, 0)), "De Facto Countries", "Non-De Facto Countries")</f>
        <v>De Facto Countries</v>
      </c>
      <c r="W15" s="16" t="str">
        <f t="shared" si="14"/>
        <v>East</v>
      </c>
      <c r="X15" s="16" t="str">
        <f t="shared" si="15"/>
        <v>Social</v>
      </c>
      <c r="Y15" s="23"/>
      <c r="AC15" s="23">
        <f>Table2[[#This Row],[Approved Amount_UA Equivalent]]</f>
        <v>27990000</v>
      </c>
      <c r="AD15" s="23">
        <f>SUM(Table2[[#This Row],[Feed Africa ]:[Improve Quality Of Life ]])</f>
        <v>27990000</v>
      </c>
      <c r="AE15" s="16" t="b">
        <f>Table2[[#This Row],[Total HI5]]=Table2[[#This Row],[Approved Amount_UA Equivalent]]</f>
        <v>1</v>
      </c>
      <c r="AF15" s="24">
        <v>41</v>
      </c>
      <c r="AG15" s="20" t="str">
        <f t="shared" si="3"/>
        <v>ISP and Investment Project</v>
      </c>
      <c r="AH15" s="24" t="e">
        <f>VLOOKUP(Table2[[#This Row],[SAP Code]],[25]DATA!$A:$G,7,FALSE)</f>
        <v>#N/A</v>
      </c>
      <c r="AI15" s="20" t="str">
        <f t="shared" si="4"/>
        <v>Other Investment</v>
      </c>
      <c r="AJ15" s="25" t="s">
        <v>73</v>
      </c>
      <c r="AK15" s="25" t="s">
        <v>115</v>
      </c>
      <c r="AL15" s="23" t="str" cm="1">
        <f t="array" ref="AL15">_xlfn.SWITCH(AK15,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 s="26">
        <v>1</v>
      </c>
      <c r="AN15" s="25" t="str">
        <f t="shared" si="12"/>
        <v>Sovereign</v>
      </c>
      <c r="AO15" s="27">
        <v>1</v>
      </c>
      <c r="AP15" s="23">
        <f>Table2[[#This Row],[Approved Amount_UA Equivalent]]/1000000</f>
        <v>27.99</v>
      </c>
      <c r="AQ15" s="19">
        <f t="shared" si="5"/>
        <v>37.2502116</v>
      </c>
      <c r="AR15" s="23" t="str">
        <f t="shared" si="6"/>
        <v>21-30</v>
      </c>
      <c r="AS15" s="23" t="str">
        <f t="shared" si="7"/>
        <v>21-40</v>
      </c>
      <c r="AT15" s="23" t="str">
        <f t="shared" si="8"/>
        <v>1-40</v>
      </c>
      <c r="AU15" s="23" t="str">
        <f t="shared" si="9"/>
        <v>&lt;1-50 Mn</v>
      </c>
      <c r="AV15" s="23">
        <f>Table2[[#This Row],[Amount]]</f>
        <v>27990000</v>
      </c>
      <c r="AW15" s="23" t="str">
        <f t="shared" si="10"/>
        <v>Mar 2015</v>
      </c>
      <c r="AX15" s="28">
        <f>IFERROR(VLOOKUP(Table2[[#This Row],[SAP Code]],[26]_16!A:B,2,FALSE),0)</f>
        <v>0.16338517999999999</v>
      </c>
      <c r="AY15" s="28">
        <f>IFERROR(VLOOKUP(Table2[[#This Row],[SAP Code]],[26]_16!D:E,2,FALSE)/ 1000000, 0)</f>
        <v>0.92660838000000001</v>
      </c>
      <c r="AZ15" s="28">
        <f>IFERROR(VLOOKUP(Table2[[#This Row],[SAP Code]],[26]_16!G:H,2,FALSE)/ 1000000, 0)</f>
        <v>2.8412758</v>
      </c>
      <c r="BA15" s="28">
        <f>IFERROR(VLOOKUP(Table2[[#This Row],[SAP Code]],[26]_16!J:K,2,FALSE)/ 1000000, 0)</f>
        <v>1.0444348399999999</v>
      </c>
      <c r="BB15" s="28">
        <f>IFERROR(VLOOKUP(Table2[[#This Row],[SAP Code]],[26]_16!M:N,2,FALSE)/ 1000000, 0)</f>
        <v>4.0275764000000001</v>
      </c>
      <c r="BC15" s="28">
        <f>IFERROR(VLOOKUP(Table2[[#This Row],[SAP Code]],[26]_16!P:Q,2,FALSE),0)</f>
        <v>4.7348185899999997</v>
      </c>
      <c r="BD15" s="28">
        <f>IFERROR(VLOOKUP(Table2[[#This Row],[SAP Code]],[26]_16!S:T,2,FALSE),0)</f>
        <v>1.2517639599999999</v>
      </c>
      <c r="BE15" s="28">
        <f>IFERROR(VLOOKUP(Table2[[#This Row],[SAP Code]],[26]_16!V:W,2,FALSE)/ 1000000, 0)</f>
        <v>0.85884998999999995</v>
      </c>
      <c r="BF15" s="28">
        <f>IFERROR(VLOOKUP(Table2[[#This Row],[SAP Code]],[26]_16!Y:Z,2,FALSE)/ 1000000, 0)</f>
        <v>0.18244582000000004</v>
      </c>
      <c r="BG15" s="28" t="str">
        <f>IFERROR(VLOOKUP(Table2[[#This Row],[SAP Code]],[26]port!$A:$AD,30,FALSE),"unknown")</f>
        <v>OnGo</v>
      </c>
      <c r="BH15" s="29" t="str">
        <f t="shared" si="11"/>
        <v>Ongoing</v>
      </c>
      <c r="BI15" s="16"/>
    </row>
    <row r="16" spans="1:61" ht="17.100000000000001" customHeight="1">
      <c r="A16" s="16" t="s">
        <v>164</v>
      </c>
      <c r="B16" s="17" t="s">
        <v>165</v>
      </c>
      <c r="C16" s="16" t="s">
        <v>166</v>
      </c>
      <c r="D16" s="16" t="s">
        <v>167</v>
      </c>
      <c r="E16" s="18">
        <v>42090</v>
      </c>
      <c r="F16" s="16" t="s">
        <v>168</v>
      </c>
      <c r="G16" s="16" t="s">
        <v>169</v>
      </c>
      <c r="H16" s="16" t="s">
        <v>101</v>
      </c>
      <c r="I16" s="16" t="s">
        <v>170</v>
      </c>
      <c r="J16" s="16" t="s">
        <v>103</v>
      </c>
      <c r="K16" s="16" t="s">
        <v>171</v>
      </c>
      <c r="L16" s="16" t="s">
        <v>70</v>
      </c>
      <c r="M16" s="19">
        <v>3200000</v>
      </c>
      <c r="N16" s="19">
        <v>2273712.3327577999</v>
      </c>
      <c r="O16" s="20" t="s">
        <v>172</v>
      </c>
      <c r="P16" s="21">
        <v>2000120004119</v>
      </c>
      <c r="Q16" s="20" t="s">
        <v>72</v>
      </c>
      <c r="R16" s="16" t="str">
        <f t="shared" si="0"/>
        <v>ADB Private</v>
      </c>
      <c r="S16" s="16" t="str">
        <f t="shared" si="1"/>
        <v>B</v>
      </c>
      <c r="T16" s="16" t="str">
        <f t="shared" si="13"/>
        <v>ADF Countries</v>
      </c>
      <c r="U16" s="16" t="str">
        <f t="shared" si="2"/>
        <v>Transition States</v>
      </c>
      <c r="V16" s="22" t="str">
        <f>IF(ISNUMBER(MATCH(A16, {"Gabon","Sudan","Niger","Mali","Burkina Faso","Guinea"}, 0)), "De Facto Countries", "Non-De Facto Countries")</f>
        <v>Non-De Facto Countries</v>
      </c>
      <c r="W16" s="16" t="str">
        <f t="shared" si="14"/>
        <v>South</v>
      </c>
      <c r="X16" s="16" t="str">
        <f t="shared" si="15"/>
        <v>Industry</v>
      </c>
      <c r="Y16" s="23"/>
      <c r="AA16" s="23">
        <f>Table2[[#This Row],[Approved Amount_UA Equivalent]]</f>
        <v>2273712.3327577999</v>
      </c>
      <c r="AD16" s="23">
        <f>SUM(Table2[[#This Row],[Feed Africa ]:[Improve Quality Of Life ]])</f>
        <v>2273712.3327577999</v>
      </c>
      <c r="AE16" s="16" t="b">
        <f>Table2[[#This Row],[Total HI5]]=Table2[[#This Row],[Approved Amount_UA Equivalent]]</f>
        <v>1</v>
      </c>
      <c r="AF16" s="24">
        <v>10</v>
      </c>
      <c r="AG16" s="20" t="str">
        <f t="shared" si="3"/>
        <v>Investment Project</v>
      </c>
      <c r="AH16" s="24" t="e">
        <f>VLOOKUP(Table2[[#This Row],[SAP Code]],[25]DATA!$A:$G,7,FALSE)</f>
        <v>#N/A</v>
      </c>
      <c r="AI16" s="20" t="str">
        <f t="shared" si="4"/>
        <v>Other Investment</v>
      </c>
      <c r="AJ16" s="25" t="s">
        <v>173</v>
      </c>
      <c r="AK16" s="25" t="s">
        <v>107</v>
      </c>
      <c r="AL16" s="23" t="str" cm="1">
        <f t="array" ref="AL16">_xlfn.SWITCH(AK16,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 s="26">
        <v>2</v>
      </c>
      <c r="AN16" s="25" t="str">
        <f t="shared" si="12"/>
        <v>Non-Sovereign</v>
      </c>
      <c r="AO16" s="27">
        <v>1</v>
      </c>
      <c r="AP16" s="23">
        <f>Table2[[#This Row],[Approved Amount_UA Equivalent]]/1000000</f>
        <v>2.2737123327577997</v>
      </c>
      <c r="AQ16" s="19">
        <f t="shared" si="5"/>
        <v>3.0259473209273904</v>
      </c>
      <c r="AR16" s="23" t="str">
        <f t="shared" si="6"/>
        <v>1-10</v>
      </c>
      <c r="AS16" s="23" t="str">
        <f t="shared" si="7"/>
        <v>1-20</v>
      </c>
      <c r="AT16" s="23" t="str">
        <f t="shared" si="8"/>
        <v>1-40</v>
      </c>
      <c r="AU16" s="23" t="str">
        <f t="shared" si="9"/>
        <v>&lt;1-50 Mn</v>
      </c>
      <c r="AV16" s="23">
        <f>Table2[[#This Row],[Amount]]</f>
        <v>3200000</v>
      </c>
      <c r="AW16" s="23" t="str">
        <f t="shared" si="10"/>
        <v>Mar 2015</v>
      </c>
      <c r="AX16" s="28">
        <f>IFERROR(VLOOKUP(Table2[[#This Row],[SAP Code]],[26]_16!A:B,2,FALSE),0)</f>
        <v>0.45834385</v>
      </c>
      <c r="AY16" s="28">
        <f>IFERROR(VLOOKUP(Table2[[#This Row],[SAP Code]],[26]_16!D:E,2,FALSE)/ 1000000, 0)</f>
        <v>0</v>
      </c>
      <c r="AZ16" s="28">
        <f>IFERROR(VLOOKUP(Table2[[#This Row],[SAP Code]],[26]_16!G:H,2,FALSE)/ 1000000, 0)</f>
        <v>0</v>
      </c>
      <c r="BA16" s="28">
        <f>IFERROR(VLOOKUP(Table2[[#This Row],[SAP Code]],[26]_16!J:K,2,FALSE)/ 1000000, 0)</f>
        <v>0</v>
      </c>
      <c r="BB16" s="28">
        <f>IFERROR(VLOOKUP(Table2[[#This Row],[SAP Code]],[26]_16!M:N,2,FALSE)/ 1000000, 0)</f>
        <v>0</v>
      </c>
      <c r="BC16" s="28">
        <f>IFERROR(VLOOKUP(Table2[[#This Row],[SAP Code]],[26]_16!P:Q,2,FALSE),0)</f>
        <v>0</v>
      </c>
      <c r="BD16" s="28">
        <f>IFERROR(VLOOKUP(Table2[[#This Row],[SAP Code]],[26]_16!S:T,2,FALSE),0)</f>
        <v>0</v>
      </c>
      <c r="BE16" s="28">
        <f>IFERROR(VLOOKUP(Table2[[#This Row],[SAP Code]],[26]_16!V:W,2,FALSE)/ 1000000, 0)</f>
        <v>0</v>
      </c>
      <c r="BF16" s="28">
        <f>IFERROR(VLOOKUP(Table2[[#This Row],[SAP Code]],[26]_16!Y:Z,2,FALSE)/ 1000000, 0)</f>
        <v>0</v>
      </c>
      <c r="BG16" s="28" t="str">
        <f>IFERROR(VLOOKUP(Table2[[#This Row],[SAP Code]],[26]port!$A:$AD,30,FALSE),"unknown")</f>
        <v>TERM</v>
      </c>
      <c r="BH16" s="29" t="str">
        <f t="shared" si="11"/>
        <v>Number of operations Cancelled before completion</v>
      </c>
      <c r="BI16" s="16"/>
    </row>
    <row r="17" spans="1:61" s="37" customFormat="1" ht="17.100000000000001" customHeight="1">
      <c r="A17" s="16" t="s">
        <v>174</v>
      </c>
      <c r="B17" s="17" t="s">
        <v>175</v>
      </c>
      <c r="C17" s="16" t="s">
        <v>176</v>
      </c>
      <c r="D17" s="16" t="s">
        <v>177</v>
      </c>
      <c r="E17" s="18">
        <v>42095</v>
      </c>
      <c r="F17" s="16" t="s">
        <v>178</v>
      </c>
      <c r="G17" s="16" t="s">
        <v>122</v>
      </c>
      <c r="H17" s="16" t="s">
        <v>101</v>
      </c>
      <c r="I17" s="16" t="s">
        <v>155</v>
      </c>
      <c r="J17" s="16" t="s">
        <v>179</v>
      </c>
      <c r="K17" s="16" t="s">
        <v>84</v>
      </c>
      <c r="L17" s="16" t="s">
        <v>70</v>
      </c>
      <c r="M17" s="19">
        <v>123770000</v>
      </c>
      <c r="N17" s="19">
        <v>89721563.766319424</v>
      </c>
      <c r="O17" s="20" t="s">
        <v>180</v>
      </c>
      <c r="P17" s="21">
        <v>2000130013430</v>
      </c>
      <c r="Q17" s="20" t="s">
        <v>87</v>
      </c>
      <c r="R17" s="16" t="str">
        <f t="shared" si="0"/>
        <v>ADB Public</v>
      </c>
      <c r="S17" s="16" t="str">
        <f t="shared" si="1"/>
        <v>E</v>
      </c>
      <c r="T17" s="16" t="str">
        <f t="shared" si="13"/>
        <v>ADB Countries</v>
      </c>
      <c r="U17" s="16" t="str">
        <f t="shared" si="2"/>
        <v>Non-Transition States</v>
      </c>
      <c r="V17" s="22" t="str">
        <f>IF(ISNUMBER(MATCH(A17, {"Gabon","Sudan","Niger","Mali","Burkina Faso","Guinea"}, 0)), "De Facto Countries", "Non-De Facto Countries")</f>
        <v>Non-De Facto Countries</v>
      </c>
      <c r="W17" s="16" t="str">
        <f t="shared" si="14"/>
        <v>South</v>
      </c>
      <c r="X17" s="16" t="str">
        <f t="shared" si="15"/>
        <v>WASH Sector</v>
      </c>
      <c r="Y17" s="23">
        <f>Table2[[#This Row],[Approved Amount_UA Equivalent]]</f>
        <v>89721563.766319424</v>
      </c>
      <c r="Z17" s="23"/>
      <c r="AA17" s="23"/>
      <c r="AB17" s="23"/>
      <c r="AC17" s="23"/>
      <c r="AD17" s="23">
        <f>SUM(Table2[[#This Row],[Feed Africa ]:[Improve Quality Of Life ]])</f>
        <v>89721563.766319424</v>
      </c>
      <c r="AE17" s="16" t="b">
        <f>Table2[[#This Row],[Total HI5]]=Table2[[#This Row],[Approved Amount_UA Equivalent]]</f>
        <v>1</v>
      </c>
      <c r="AF17" s="24">
        <v>10</v>
      </c>
      <c r="AG17" s="20" t="str">
        <f t="shared" si="3"/>
        <v>Investment Project</v>
      </c>
      <c r="AH17" s="24" t="e">
        <f>VLOOKUP(Table2[[#This Row],[SAP Code]],[25]DATA!$A:$G,7,FALSE)</f>
        <v>#N/A</v>
      </c>
      <c r="AI17" s="20" t="str">
        <f t="shared" si="4"/>
        <v>Infrastructure</v>
      </c>
      <c r="AJ17" s="25" t="s">
        <v>157</v>
      </c>
      <c r="AK17" s="25" t="s">
        <v>126</v>
      </c>
      <c r="AL17" s="23" t="str" cm="1">
        <f t="array" ref="AL17">_xlfn.SWITCH(AK17,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 s="26">
        <v>1</v>
      </c>
      <c r="AN17" s="25" t="str">
        <f t="shared" si="12"/>
        <v>Sovereign</v>
      </c>
      <c r="AO17" s="27">
        <v>1</v>
      </c>
      <c r="AP17" s="23">
        <f>Table2[[#This Row],[Approved Amount_UA Equivalent]]/1000000</f>
        <v>89.72156376631942</v>
      </c>
      <c r="AQ17" s="19">
        <f t="shared" si="5"/>
        <v>119.40504592276855</v>
      </c>
      <c r="AR17" s="23" t="str">
        <f t="shared" si="6"/>
        <v>81-90</v>
      </c>
      <c r="AS17" s="23" t="str">
        <f t="shared" si="7"/>
        <v>81-100</v>
      </c>
      <c r="AT17" s="23" t="str">
        <f t="shared" si="8"/>
        <v>81-120</v>
      </c>
      <c r="AU17" s="23" t="str">
        <f t="shared" si="9"/>
        <v>50-100 Mn</v>
      </c>
      <c r="AV17" s="23">
        <f>Table2[[#This Row],[Amount]]</f>
        <v>123770000</v>
      </c>
      <c r="AW17" s="23" t="str">
        <f t="shared" si="10"/>
        <v>Apr 2015</v>
      </c>
      <c r="AX17" s="28">
        <f>IFERROR(VLOOKUP(Table2[[#This Row],[SAP Code]],[26]_16!A:B,2,FALSE),0)</f>
        <v>0</v>
      </c>
      <c r="AY17" s="28">
        <f>IFERROR(VLOOKUP(Table2[[#This Row],[SAP Code]],[26]_16!D:E,2,FALSE)/ 1000000, 0)</f>
        <v>0.22444435000000004</v>
      </c>
      <c r="AZ17" s="28">
        <f>IFERROR(VLOOKUP(Table2[[#This Row],[SAP Code]],[26]_16!G:H,2,FALSE)/ 1000000, 0)</f>
        <v>1.8465040299999995</v>
      </c>
      <c r="BA17" s="28">
        <f>IFERROR(VLOOKUP(Table2[[#This Row],[SAP Code]],[26]_16!J:K,2,FALSE)/ 1000000, 0)</f>
        <v>2.8764809299999996</v>
      </c>
      <c r="BB17" s="28">
        <f>IFERROR(VLOOKUP(Table2[[#This Row],[SAP Code]],[26]_16!M:N,2,FALSE)/ 1000000, 0)</f>
        <v>5.867855360000001</v>
      </c>
      <c r="BC17" s="28">
        <f>IFERROR(VLOOKUP(Table2[[#This Row],[SAP Code]],[26]_16!P:Q,2,FALSE),0)</f>
        <v>5.4223039500000034</v>
      </c>
      <c r="BD17" s="28">
        <f>IFERROR(VLOOKUP(Table2[[#This Row],[SAP Code]],[26]_16!S:T,2,FALSE),0)</f>
        <v>17.653955389999993</v>
      </c>
      <c r="BE17" s="28">
        <f>IFERROR(VLOOKUP(Table2[[#This Row],[SAP Code]],[26]_16!V:W,2,FALSE)/ 1000000, 0)</f>
        <v>20.538323770000009</v>
      </c>
      <c r="BF17" s="28">
        <f>IFERROR(VLOOKUP(Table2[[#This Row],[SAP Code]],[26]_16!Y:Z,2,FALSE)/ 1000000, 0)</f>
        <v>7.5034058699999999</v>
      </c>
      <c r="BG17" s="28" t="str">
        <f>IFERROR(VLOOKUP(Table2[[#This Row],[SAP Code]],[26]port!$A:$AD,30,FALSE),"unknown")</f>
        <v>OnGo</v>
      </c>
      <c r="BH17" s="29" t="str">
        <f t="shared" si="11"/>
        <v>Ongoing</v>
      </c>
    </row>
    <row r="18" spans="1:61" ht="17.100000000000001" customHeight="1">
      <c r="A18" s="16" t="s">
        <v>181</v>
      </c>
      <c r="B18" s="17" t="s">
        <v>182</v>
      </c>
      <c r="C18" s="16" t="s">
        <v>183</v>
      </c>
      <c r="D18" s="16" t="s">
        <v>184</v>
      </c>
      <c r="E18" s="18">
        <v>42095</v>
      </c>
      <c r="F18" s="16" t="s">
        <v>185</v>
      </c>
      <c r="G18" s="16" t="s">
        <v>122</v>
      </c>
      <c r="H18" s="16" t="s">
        <v>81</v>
      </c>
      <c r="I18" s="16" t="s">
        <v>123</v>
      </c>
      <c r="J18" s="16" t="s">
        <v>179</v>
      </c>
      <c r="K18" s="16" t="s">
        <v>84</v>
      </c>
      <c r="L18" s="16" t="s">
        <v>70</v>
      </c>
      <c r="M18" s="19">
        <v>20600000</v>
      </c>
      <c r="N18" s="19">
        <v>14933054.969590209</v>
      </c>
      <c r="O18" s="20" t="s">
        <v>186</v>
      </c>
      <c r="P18" s="21">
        <v>2000130013431</v>
      </c>
      <c r="Q18" s="20" t="s">
        <v>87</v>
      </c>
      <c r="R18" s="16" t="str">
        <f t="shared" si="0"/>
        <v>ADB Public</v>
      </c>
      <c r="S18" s="16" t="str">
        <f t="shared" si="1"/>
        <v>E</v>
      </c>
      <c r="T18" s="16" t="str">
        <f t="shared" si="13"/>
        <v>ADB Countries</v>
      </c>
      <c r="U18" s="16" t="str">
        <f t="shared" si="2"/>
        <v>Non-Transition States</v>
      </c>
      <c r="V18" s="22" t="str">
        <f>IF(ISNUMBER(MATCH(A18, {"Gabon","Sudan","Niger","Mali","Burkina Faso","Guinea"}, 0)), "De Facto Countries", "Non-De Facto Countries")</f>
        <v>Non-De Facto Countries</v>
      </c>
      <c r="W18" s="16" t="str">
        <f t="shared" si="14"/>
        <v>East</v>
      </c>
      <c r="X18" s="16" t="str">
        <f t="shared" si="15"/>
        <v>WASH Sector</v>
      </c>
      <c r="Y18" s="23">
        <f>Table2[[#This Row],[Approved Amount_UA Equivalent]]*0.03</f>
        <v>447991.64908770629</v>
      </c>
      <c r="Z18" s="23">
        <f>Table2[[#This Row],[Approved Amount_UA Equivalent]]*0.01</f>
        <v>149330.5496959021</v>
      </c>
      <c r="AC18" s="23">
        <f>Table2[[#This Row],[Approved Amount_UA Equivalent]]*0.96</f>
        <v>14335732.770806601</v>
      </c>
      <c r="AD18" s="23">
        <f>SUM(Table2[[#This Row],[Feed Africa ]:[Improve Quality Of Life ]])</f>
        <v>14933054.969590209</v>
      </c>
      <c r="AE18" s="16" t="b">
        <f>Table2[[#This Row],[Total HI5]]=Table2[[#This Row],[Approved Amount_UA Equivalent]]</f>
        <v>1</v>
      </c>
      <c r="AF18" s="24">
        <v>10</v>
      </c>
      <c r="AG18" s="20" t="str">
        <f t="shared" si="3"/>
        <v>Investment Project</v>
      </c>
      <c r="AH18" s="24" t="e">
        <f>VLOOKUP(Table2[[#This Row],[SAP Code]],[25]DATA!$A:$G,7,FALSE)</f>
        <v>#N/A</v>
      </c>
      <c r="AI18" s="20" t="str">
        <f t="shared" si="4"/>
        <v>Infrastructure</v>
      </c>
      <c r="AJ18" s="25" t="s">
        <v>89</v>
      </c>
      <c r="AK18" s="25" t="s">
        <v>126</v>
      </c>
      <c r="AL18" s="23" t="str" cm="1">
        <f t="array" ref="AL18">_xlfn.SWITCH(AK18,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 s="26">
        <v>1</v>
      </c>
      <c r="AN18" s="25" t="str">
        <f t="shared" si="12"/>
        <v>Sovereign</v>
      </c>
      <c r="AO18" s="27">
        <v>0.5</v>
      </c>
      <c r="AP18" s="23">
        <f>Table2[[#This Row],[Approved Amount_UA Equivalent]]/1000000</f>
        <v>14.933054969590209</v>
      </c>
      <c r="AQ18" s="19">
        <f t="shared" si="5"/>
        <v>19.873506875729433</v>
      </c>
      <c r="AR18" s="23" t="str">
        <f t="shared" si="6"/>
        <v>11-20</v>
      </c>
      <c r="AS18" s="23" t="str">
        <f t="shared" si="7"/>
        <v>1-20</v>
      </c>
      <c r="AT18" s="23" t="str">
        <f t="shared" si="8"/>
        <v>1-40</v>
      </c>
      <c r="AU18" s="23" t="str">
        <f t="shared" si="9"/>
        <v>&lt;1-50 Mn</v>
      </c>
      <c r="AV18" s="23">
        <f>Table2[[#This Row],[Amount]]</f>
        <v>20600000</v>
      </c>
      <c r="AW18" s="23" t="str">
        <f t="shared" si="10"/>
        <v>Apr 2015</v>
      </c>
      <c r="AX18" s="28">
        <f>IFERROR(VLOOKUP(Table2[[#This Row],[SAP Code]],[26]_16!A:B,2,FALSE),0)</f>
        <v>0</v>
      </c>
      <c r="AY18" s="28">
        <f>IFERROR(VLOOKUP(Table2[[#This Row],[SAP Code]],[26]_16!D:E,2,FALSE)/ 1000000, 0)</f>
        <v>0.42271141000000001</v>
      </c>
      <c r="AZ18" s="28">
        <f>IFERROR(VLOOKUP(Table2[[#This Row],[SAP Code]],[26]_16!G:H,2,FALSE)/ 1000000, 0)</f>
        <v>0.78209069999999992</v>
      </c>
      <c r="BA18" s="28">
        <f>IFERROR(VLOOKUP(Table2[[#This Row],[SAP Code]],[26]_16!J:K,2,FALSE)/ 1000000, 0)</f>
        <v>1.7752693000000004</v>
      </c>
      <c r="BB18" s="28">
        <f>IFERROR(VLOOKUP(Table2[[#This Row],[SAP Code]],[26]_16!M:N,2,FALSE)/ 1000000, 0)</f>
        <v>3.4731399100000004</v>
      </c>
      <c r="BC18" s="28">
        <f>IFERROR(VLOOKUP(Table2[[#This Row],[SAP Code]],[26]_16!P:Q,2,FALSE),0)</f>
        <v>3.0679075400000002</v>
      </c>
      <c r="BD18" s="28">
        <f>IFERROR(VLOOKUP(Table2[[#This Row],[SAP Code]],[26]_16!S:T,2,FALSE),0)</f>
        <v>1.6330681299999998</v>
      </c>
      <c r="BE18" s="28">
        <f>IFERROR(VLOOKUP(Table2[[#This Row],[SAP Code]],[26]_16!V:W,2,FALSE)/ 1000000, 0)</f>
        <v>2.9543260599999996</v>
      </c>
      <c r="BF18" s="28">
        <f>IFERROR(VLOOKUP(Table2[[#This Row],[SAP Code]],[26]_16!Y:Z,2,FALSE)/ 1000000, 0)</f>
        <v>0.62079329999999999</v>
      </c>
      <c r="BG18" s="28" t="str">
        <f>IFERROR(VLOOKUP(Table2[[#This Row],[SAP Code]],[26]port!$A:$AD,30,FALSE),"unknown")</f>
        <v>OnGo</v>
      </c>
      <c r="BH18" s="29" t="str">
        <f t="shared" si="11"/>
        <v>Ongoing</v>
      </c>
      <c r="BI18" s="16"/>
    </row>
    <row r="19" spans="1:61" ht="17.100000000000001" customHeight="1">
      <c r="A19" s="16" t="s">
        <v>181</v>
      </c>
      <c r="B19" s="17" t="s">
        <v>182</v>
      </c>
      <c r="C19" s="16" t="s">
        <v>187</v>
      </c>
      <c r="D19" s="16" t="s">
        <v>184</v>
      </c>
      <c r="E19" s="18">
        <v>42095</v>
      </c>
      <c r="F19" s="16" t="s">
        <v>185</v>
      </c>
      <c r="G19" s="16" t="s">
        <v>122</v>
      </c>
      <c r="H19" s="16" t="s">
        <v>81</v>
      </c>
      <c r="I19" s="16" t="s">
        <v>123</v>
      </c>
      <c r="J19" s="16" t="s">
        <v>188</v>
      </c>
      <c r="K19" s="16" t="s">
        <v>69</v>
      </c>
      <c r="L19" s="16" t="s">
        <v>85</v>
      </c>
      <c r="M19" s="19">
        <v>1200000</v>
      </c>
      <c r="N19" s="19">
        <v>1200000</v>
      </c>
      <c r="O19" s="20" t="s">
        <v>186</v>
      </c>
      <c r="P19" s="21">
        <v>5500155008854</v>
      </c>
      <c r="Q19" s="20" t="s">
        <v>87</v>
      </c>
      <c r="R19" s="16" t="str">
        <f t="shared" si="0"/>
        <v>MICTAF</v>
      </c>
      <c r="S19" s="16" t="str">
        <f t="shared" si="1"/>
        <v>E</v>
      </c>
      <c r="T19" s="16" t="str">
        <f t="shared" si="13"/>
        <v>ADB Countries</v>
      </c>
      <c r="U19" s="16" t="str">
        <f t="shared" si="2"/>
        <v>Non-Transition States</v>
      </c>
      <c r="V19" s="22" t="str">
        <f>IF(ISNUMBER(MATCH(A19, {"Gabon","Sudan","Niger","Mali","Burkina Faso","Guinea"}, 0)), "De Facto Countries", "Non-De Facto Countries")</f>
        <v>Non-De Facto Countries</v>
      </c>
      <c r="W19" s="16" t="str">
        <f t="shared" si="14"/>
        <v>East</v>
      </c>
      <c r="X19" s="16" t="str">
        <f t="shared" si="15"/>
        <v>WASH Sector</v>
      </c>
      <c r="Y19" s="23">
        <f>Table2[[#This Row],[Approved Amount_UA Equivalent]]*0.03</f>
        <v>36000</v>
      </c>
      <c r="Z19" s="23">
        <f>Table2[[#This Row],[Approved Amount_UA Equivalent]]*0.01</f>
        <v>12000</v>
      </c>
      <c r="AC19" s="23">
        <f>Table2[[#This Row],[Approved Amount_UA Equivalent]]*0.96</f>
        <v>1152000</v>
      </c>
      <c r="AD19" s="23">
        <f>SUM(Table2[[#This Row],[Feed Africa ]:[Improve Quality Of Life ]])</f>
        <v>1200000</v>
      </c>
      <c r="AE19" s="16" t="b">
        <f>Table2[[#This Row],[Total HI5]]=Table2[[#This Row],[Approved Amount_UA Equivalent]]</f>
        <v>1</v>
      </c>
      <c r="AF19" s="24">
        <v>10</v>
      </c>
      <c r="AG19" s="20" t="str">
        <f t="shared" si="3"/>
        <v>Investment Project</v>
      </c>
      <c r="AH19" s="24" t="e">
        <f>VLOOKUP(Table2[[#This Row],[SAP Code]],[25]DATA!$A:$G,7,FALSE)</f>
        <v>#N/A</v>
      </c>
      <c r="AI19" s="20" t="str">
        <f t="shared" si="4"/>
        <v>Infrastructure</v>
      </c>
      <c r="AJ19" s="25" t="s">
        <v>89</v>
      </c>
      <c r="AK19" s="25" t="s">
        <v>126</v>
      </c>
      <c r="AL19" s="23" t="str" cm="1">
        <f t="array" ref="AL19">_xlfn.SWITCH(AK19,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 s="26">
        <v>1</v>
      </c>
      <c r="AN19" s="25" t="str">
        <f t="shared" si="12"/>
        <v>Sovereign</v>
      </c>
      <c r="AO19" s="27">
        <v>0.5</v>
      </c>
      <c r="AP19" s="23">
        <f>Table2[[#This Row],[Approved Amount_UA Equivalent]]/1000000</f>
        <v>1.2</v>
      </c>
      <c r="AQ19" s="19">
        <f t="shared" si="5"/>
        <v>1.597008</v>
      </c>
      <c r="AR19" s="23" t="str">
        <f t="shared" si="6"/>
        <v>1-10</v>
      </c>
      <c r="AS19" s="23" t="str">
        <f t="shared" si="7"/>
        <v>1-20</v>
      </c>
      <c r="AT19" s="23" t="str">
        <f t="shared" si="8"/>
        <v>1-40</v>
      </c>
      <c r="AU19" s="23" t="str">
        <f t="shared" si="9"/>
        <v>&lt;1-50 Mn</v>
      </c>
      <c r="AV19" s="23">
        <f>Table2[[#This Row],[Amount]]</f>
        <v>1200000</v>
      </c>
      <c r="AW19" s="23" t="str">
        <f t="shared" si="10"/>
        <v>Apr 2015</v>
      </c>
      <c r="AX19" s="28">
        <f>IFERROR(VLOOKUP(Table2[[#This Row],[SAP Code]],[26]_16!A:B,2,FALSE),0)</f>
        <v>0</v>
      </c>
      <c r="AY19" s="28">
        <v>0</v>
      </c>
      <c r="AZ19" s="28">
        <v>0</v>
      </c>
      <c r="BA19" s="28">
        <f>IFERROR(VLOOKUP(Table2[[#This Row],[SAP Code]],[26]_16!J:K,2,FALSE)/ 1000000, 0)</f>
        <v>1.7752693000000004</v>
      </c>
      <c r="BB19" s="28">
        <f>IFERROR(VLOOKUP(Table2[[#This Row],[SAP Code]],[26]_16!M:N,2,FALSE)/ 1000000, 0)</f>
        <v>3.4731399100000004</v>
      </c>
      <c r="BC19" s="28">
        <f>IFERROR(VLOOKUP(Table2[[#This Row],[SAP Code]],[26]_16!P:Q,2,FALSE),0)</f>
        <v>3.0679075400000002</v>
      </c>
      <c r="BD19" s="28">
        <f>IFERROR(VLOOKUP(Table2[[#This Row],[SAP Code]],[26]_16!S:T,2,FALSE),0)</f>
        <v>1.6330681299999998</v>
      </c>
      <c r="BE19" s="28">
        <f>IFERROR(VLOOKUP(Table2[[#This Row],[SAP Code]],[26]_16!V:W,2,FALSE)/ 1000000, 0)</f>
        <v>2.9543260599999996</v>
      </c>
      <c r="BF19" s="28">
        <f>IFERROR(VLOOKUP(Table2[[#This Row],[SAP Code]],[26]_16!Y:Z,2,FALSE)/ 1000000, 0)</f>
        <v>0.62079329999999999</v>
      </c>
      <c r="BG19" s="28" t="str">
        <f>IFERROR(VLOOKUP(Table2[[#This Row],[SAP Code]],[26]port!$A:$AD,30,FALSE),"unknown")</f>
        <v>OnGo</v>
      </c>
      <c r="BH19" s="29" t="str">
        <f t="shared" si="11"/>
        <v>Ongoing</v>
      </c>
      <c r="BI19" s="16"/>
    </row>
    <row r="20" spans="1:61" ht="17.100000000000001" customHeight="1">
      <c r="A20" s="38" t="s">
        <v>189</v>
      </c>
      <c r="B20" s="17" t="s">
        <v>190</v>
      </c>
      <c r="C20" s="16" t="s">
        <v>191</v>
      </c>
      <c r="D20" s="16" t="s">
        <v>192</v>
      </c>
      <c r="E20" s="18">
        <v>42095</v>
      </c>
      <c r="F20" s="16" t="s">
        <v>193</v>
      </c>
      <c r="G20" s="16" t="s">
        <v>80</v>
      </c>
      <c r="H20" s="37" t="s">
        <v>194</v>
      </c>
      <c r="I20" s="16" t="s">
        <v>82</v>
      </c>
      <c r="J20" s="16" t="s">
        <v>179</v>
      </c>
      <c r="K20" s="16" t="s">
        <v>84</v>
      </c>
      <c r="L20" s="16" t="s">
        <v>195</v>
      </c>
      <c r="M20" s="19">
        <v>49390000</v>
      </c>
      <c r="N20" s="19">
        <v>38520632.98938518</v>
      </c>
      <c r="O20" s="20" t="s">
        <v>196</v>
      </c>
      <c r="P20" s="21">
        <v>2000130013480</v>
      </c>
      <c r="Q20" s="20" t="s">
        <v>87</v>
      </c>
      <c r="R20" s="16" t="str">
        <f t="shared" si="0"/>
        <v>ADB Public</v>
      </c>
      <c r="S20" s="16" t="str">
        <f t="shared" si="1"/>
        <v>F</v>
      </c>
      <c r="T20" s="16" t="str">
        <f t="shared" si="13"/>
        <v>ADB Countries</v>
      </c>
      <c r="U20" s="16" t="str">
        <f t="shared" si="2"/>
        <v>Non-Transition States</v>
      </c>
      <c r="V20" s="22" t="str">
        <f>IF(ISNUMBER(MATCH(A20, {"Gabon","Sudan","Niger","Mali","Burkina Faso","Guinea"}, 0)), "De Facto Countries", "Non-De Facto Countries")</f>
        <v>Non-De Facto Countries</v>
      </c>
      <c r="W20" s="16" t="str">
        <f t="shared" si="14"/>
        <v>North</v>
      </c>
      <c r="X20" s="16" t="str">
        <f t="shared" si="15"/>
        <v>Power</v>
      </c>
      <c r="Y20" s="23"/>
      <c r="Z20" s="23">
        <f>Table2[[#This Row],[Approved Amount_UA Equivalent]]</f>
        <v>38520632.98938518</v>
      </c>
      <c r="AD20" s="23">
        <f>SUM(Table2[[#This Row],[Feed Africa ]:[Improve Quality Of Life ]])</f>
        <v>38520632.98938518</v>
      </c>
      <c r="AE20" s="16" t="b">
        <f>Table2[[#This Row],[Total HI5]]=Table2[[#This Row],[Approved Amount_UA Equivalent]]</f>
        <v>1</v>
      </c>
      <c r="AF20" s="24">
        <v>10</v>
      </c>
      <c r="AG20" s="20" t="str">
        <f t="shared" si="3"/>
        <v>Investment Project</v>
      </c>
      <c r="AH20" s="24" t="e">
        <f>VLOOKUP(Table2[[#This Row],[SAP Code]],[25]DATA!$A:$G,7,FALSE)</f>
        <v>#N/A</v>
      </c>
      <c r="AI20" s="20" t="str">
        <f t="shared" si="4"/>
        <v>Infrastructure</v>
      </c>
      <c r="AJ20" s="25" t="s">
        <v>89</v>
      </c>
      <c r="AK20" s="25" t="s">
        <v>90</v>
      </c>
      <c r="AL20" s="23" t="str" cm="1">
        <f t="array" ref="AL20">_xlfn.SWITCH(AK20,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20" s="26">
        <v>1</v>
      </c>
      <c r="AN20" s="25" t="str">
        <f t="shared" si="12"/>
        <v>Sovereign</v>
      </c>
      <c r="AO20" s="27">
        <v>1</v>
      </c>
      <c r="AP20" s="23">
        <f>Table2[[#This Row],[Approved Amount_UA Equivalent]]/1000000</f>
        <v>38.520632989385177</v>
      </c>
      <c r="AQ20" s="19">
        <f t="shared" si="5"/>
        <v>51.264799207593377</v>
      </c>
      <c r="AR20" s="23" t="str">
        <f t="shared" si="6"/>
        <v>31-40</v>
      </c>
      <c r="AS20" s="23" t="str">
        <f t="shared" si="7"/>
        <v>21-40</v>
      </c>
      <c r="AT20" s="23" t="str">
        <f t="shared" si="8"/>
        <v>1-40</v>
      </c>
      <c r="AU20" s="23" t="str">
        <f t="shared" si="9"/>
        <v>&lt;1-50 Mn</v>
      </c>
      <c r="AV20" s="23">
        <f>Table2[[#This Row],[Amount]]</f>
        <v>49390000</v>
      </c>
      <c r="AW20" s="23" t="str">
        <f t="shared" si="10"/>
        <v>Apr 2015</v>
      </c>
      <c r="AX20" s="28">
        <f>IFERROR(VLOOKUP(Table2[[#This Row],[SAP Code]],[26]_16!A:B,2,FALSE),0)</f>
        <v>0</v>
      </c>
      <c r="AY20" s="28">
        <f>IFERROR(VLOOKUP(Table2[[#This Row],[SAP Code]],[26]_16!D:E,2,FALSE)/ 1000000, 0)</f>
        <v>0</v>
      </c>
      <c r="AZ20" s="28">
        <f>IFERROR(VLOOKUP(Table2[[#This Row],[SAP Code]],[26]_16!G:H,2,FALSE)/ 1000000, 0)</f>
        <v>0</v>
      </c>
      <c r="BA20" s="28">
        <f>IFERROR(VLOOKUP(Table2[[#This Row],[SAP Code]],[26]_16!J:K,2,FALSE)/ 1000000, 0)</f>
        <v>3.4628541299999998</v>
      </c>
      <c r="BB20" s="28">
        <f>IFERROR(VLOOKUP(Table2[[#This Row],[SAP Code]],[26]_16!M:N,2,FALSE)/ 1000000, 0)</f>
        <v>4.3059685199999995</v>
      </c>
      <c r="BC20" s="28">
        <f>IFERROR(VLOOKUP(Table2[[#This Row],[SAP Code]],[26]_16!P:Q,2,FALSE),0)</f>
        <v>5.3917096700000018</v>
      </c>
      <c r="BD20" s="28">
        <f>IFERROR(VLOOKUP(Table2[[#This Row],[SAP Code]],[26]_16!S:T,2,FALSE),0)</f>
        <v>2.5033002899999999</v>
      </c>
      <c r="BE20" s="28">
        <f>IFERROR(VLOOKUP(Table2[[#This Row],[SAP Code]],[26]_16!V:W,2,FALSE)/ 1000000, 0)</f>
        <v>1.6302430399999999</v>
      </c>
      <c r="BF20" s="28">
        <f>IFERROR(VLOOKUP(Table2[[#This Row],[SAP Code]],[26]_16!Y:Z,2,FALSE)/ 1000000, 0)</f>
        <v>1.6058187599999998</v>
      </c>
      <c r="BG20" s="28" t="str">
        <f>IFERROR(VLOOKUP(Table2[[#This Row],[SAP Code]],[26]port!$A:$AD,30,FALSE),"unknown")</f>
        <v>OnGo</v>
      </c>
      <c r="BH20" s="29" t="str">
        <f t="shared" si="11"/>
        <v>Ongoing</v>
      </c>
      <c r="BI20" s="16"/>
    </row>
    <row r="21" spans="1:61" ht="17.100000000000001" customHeight="1">
      <c r="A21" s="16" t="s">
        <v>141</v>
      </c>
      <c r="B21" s="17" t="s">
        <v>197</v>
      </c>
      <c r="C21" s="16" t="s">
        <v>198</v>
      </c>
      <c r="D21" s="16" t="s">
        <v>199</v>
      </c>
      <c r="E21" s="18">
        <v>42095</v>
      </c>
      <c r="F21" s="16" t="s">
        <v>200</v>
      </c>
      <c r="G21" s="16" t="s">
        <v>100</v>
      </c>
      <c r="H21" s="16" t="s">
        <v>101</v>
      </c>
      <c r="I21" s="16" t="s">
        <v>102</v>
      </c>
      <c r="J21" s="16" t="s">
        <v>103</v>
      </c>
      <c r="K21" s="16" t="s">
        <v>201</v>
      </c>
      <c r="L21" s="16" t="s">
        <v>70</v>
      </c>
      <c r="M21" s="19">
        <v>100000000</v>
      </c>
      <c r="N21" s="19">
        <v>72490558.10480684</v>
      </c>
      <c r="O21" s="20" t="s">
        <v>202</v>
      </c>
      <c r="P21" s="21">
        <v>2000140000451</v>
      </c>
      <c r="Q21" s="20" t="s">
        <v>87</v>
      </c>
      <c r="R21" s="16" t="str">
        <f t="shared" si="0"/>
        <v>ADB Private</v>
      </c>
      <c r="S21" s="16" t="str">
        <f t="shared" si="1"/>
        <v>H</v>
      </c>
      <c r="T21" s="16" t="str">
        <f t="shared" si="13"/>
        <v>Multinational</v>
      </c>
      <c r="U21" s="16" t="str">
        <f t="shared" si="2"/>
        <v>Multinational</v>
      </c>
      <c r="V21" s="22" t="str">
        <f>IF(ISNUMBER(MATCH(A21, {"Gabon","Sudan","Niger","Mali","Burkina Faso","Guinea"}, 0)), "De Facto Countries", "Non-De Facto Countries")</f>
        <v>Non-De Facto Countries</v>
      </c>
      <c r="W21" s="16" t="str">
        <f t="shared" si="14"/>
        <v>Multi</v>
      </c>
      <c r="X21" s="16" t="str">
        <f t="shared" si="15"/>
        <v>Finance</v>
      </c>
      <c r="Y21" s="23"/>
      <c r="AA21" s="23">
        <f>Table2[[#This Row],[Approved Amount_UA Equivalent]]</f>
        <v>72490558.10480684</v>
      </c>
      <c r="AD21" s="23">
        <f>SUM(Table2[[#This Row],[Feed Africa ]:[Improve Quality Of Life ]])</f>
        <v>72490558.10480684</v>
      </c>
      <c r="AE21" s="16" t="b">
        <f>Table2[[#This Row],[Total HI5]]=Table2[[#This Row],[Approved Amount_UA Equivalent]]</f>
        <v>1</v>
      </c>
      <c r="AF21" s="24">
        <v>70</v>
      </c>
      <c r="AG21" s="20" t="str">
        <f t="shared" si="3"/>
        <v>Equity and Guarantee</v>
      </c>
      <c r="AH21" s="24" t="e">
        <f>VLOOKUP(Table2[[#This Row],[SAP Code]],[25]DATA!$A:$G,7,FALSE)</f>
        <v>#N/A</v>
      </c>
      <c r="AI21" s="20" t="str">
        <f t="shared" si="4"/>
        <v>Other Investment</v>
      </c>
      <c r="AJ21" s="25" t="s">
        <v>106</v>
      </c>
      <c r="AK21" s="25" t="s">
        <v>107</v>
      </c>
      <c r="AL21" s="23" t="str" cm="1">
        <f t="array" ref="AL21">_xlfn.SWITCH(AK21,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1" s="26">
        <v>2</v>
      </c>
      <c r="AN21" s="25" t="str">
        <f t="shared" si="12"/>
        <v>Non-Sovereign</v>
      </c>
      <c r="AO21" s="27">
        <v>1</v>
      </c>
      <c r="AP21" s="23">
        <f>Table2[[#This Row],[Approved Amount_UA Equivalent]]/1000000</f>
        <v>72.490558104806837</v>
      </c>
      <c r="AQ21" s="19">
        <f t="shared" si="5"/>
        <v>96.473334348201135</v>
      </c>
      <c r="AR21" s="23" t="str">
        <f t="shared" si="6"/>
        <v>71-80</v>
      </c>
      <c r="AS21" s="23" t="str">
        <f t="shared" si="7"/>
        <v>61-80</v>
      </c>
      <c r="AT21" s="23" t="str">
        <f t="shared" si="8"/>
        <v>41-80</v>
      </c>
      <c r="AU21" s="23" t="str">
        <f t="shared" si="9"/>
        <v>50-100 Mn</v>
      </c>
      <c r="AV21" s="23">
        <f>Table2[[#This Row],[Amount]]</f>
        <v>100000000</v>
      </c>
      <c r="AW21" s="23" t="str">
        <f t="shared" si="10"/>
        <v>Apr 2015</v>
      </c>
      <c r="AX21" s="28">
        <f>IFERROR(VLOOKUP(Table2[[#This Row],[SAP Code]],[26]_16!A:B,2,FALSE),0)</f>
        <v>0</v>
      </c>
      <c r="AY21" s="28">
        <f>IFERROR(VLOOKUP(Table2[[#This Row],[SAP Code]],[26]_16!D:E,2,FALSE)/ 1000000, 0)</f>
        <v>0</v>
      </c>
      <c r="AZ21" s="28">
        <f>IFERROR(VLOOKUP(Table2[[#This Row],[SAP Code]],[26]_16!G:H,2,FALSE)/ 1000000, 0)</f>
        <v>0</v>
      </c>
      <c r="BA21" s="28">
        <f>IFERROR(VLOOKUP(Table2[[#This Row],[SAP Code]],[26]_16!J:K,2,FALSE)/ 1000000, 0)</f>
        <v>0</v>
      </c>
      <c r="BB21" s="28">
        <f>IFERROR(VLOOKUP(Table2[[#This Row],[SAP Code]],[26]_16!M:N,2,FALSE)/ 1000000, 0)</f>
        <v>0</v>
      </c>
      <c r="BC21" s="28">
        <f>IFERROR(VLOOKUP(Table2[[#This Row],[SAP Code]],[26]_16!P:Q,2,FALSE),0)</f>
        <v>0</v>
      </c>
      <c r="BD21" s="28">
        <f>IFERROR(VLOOKUP(Table2[[#This Row],[SAP Code]],[26]_16!S:T,2,FALSE),0)</f>
        <v>0</v>
      </c>
      <c r="BE21" s="28">
        <f>IFERROR(VLOOKUP(Table2[[#This Row],[SAP Code]],[26]_16!V:W,2,FALSE)/ 1000000, 0)</f>
        <v>0</v>
      </c>
      <c r="BF21" s="28">
        <f>IFERROR(VLOOKUP(Table2[[#This Row],[SAP Code]],[26]_16!Y:Z,2,FALSE)/ 1000000, 0)</f>
        <v>0</v>
      </c>
      <c r="BG21" s="28" t="str">
        <f>IFERROR(VLOOKUP(Table2[[#This Row],[SAP Code]],[26]port!$A:$AD,30,FALSE),"unknown")</f>
        <v>CLSD</v>
      </c>
      <c r="BH21" s="29" t="str">
        <f t="shared" si="11"/>
        <v>Number of operations completed out of the net approved of that year</v>
      </c>
      <c r="BI21" s="16"/>
    </row>
    <row r="22" spans="1:61" ht="17.100000000000001" customHeight="1">
      <c r="A22" s="16" t="s">
        <v>203</v>
      </c>
      <c r="B22" s="17" t="s">
        <v>204</v>
      </c>
      <c r="C22" s="16" t="s">
        <v>205</v>
      </c>
      <c r="D22" s="16" t="s">
        <v>206</v>
      </c>
      <c r="E22" s="18">
        <v>42109</v>
      </c>
      <c r="F22" s="16" t="s">
        <v>207</v>
      </c>
      <c r="G22" s="16" t="s">
        <v>137</v>
      </c>
      <c r="H22" s="37" t="s">
        <v>194</v>
      </c>
      <c r="I22" s="16" t="s">
        <v>138</v>
      </c>
      <c r="J22" s="16" t="s">
        <v>188</v>
      </c>
      <c r="K22" s="16" t="s">
        <v>69</v>
      </c>
      <c r="L22" s="16" t="s">
        <v>85</v>
      </c>
      <c r="M22" s="19">
        <v>1200000</v>
      </c>
      <c r="N22" s="19">
        <v>1200000</v>
      </c>
      <c r="O22" s="20" t="s">
        <v>208</v>
      </c>
      <c r="P22" s="21">
        <v>5500155008951</v>
      </c>
      <c r="Q22" s="20" t="s">
        <v>87</v>
      </c>
      <c r="R22" s="16" t="str">
        <f t="shared" si="0"/>
        <v>MICTAF</v>
      </c>
      <c r="S22" s="16" t="str">
        <f t="shared" si="1"/>
        <v>D</v>
      </c>
      <c r="T22" s="16" t="str">
        <f t="shared" si="13"/>
        <v>ADB Countries</v>
      </c>
      <c r="U22" s="16" t="str">
        <f t="shared" si="2"/>
        <v>Non-Transition States</v>
      </c>
      <c r="V22" s="22" t="str">
        <f>IF(ISNUMBER(MATCH(A22, {"Gabon","Sudan","Niger","Mali","Burkina Faso","Guinea"}, 0)), "De Facto Countries", "Non-De Facto Countries")</f>
        <v>Non-De Facto Countries</v>
      </c>
      <c r="W22" s="16" t="str">
        <f t="shared" si="14"/>
        <v>North</v>
      </c>
      <c r="X22" s="16" t="str">
        <f t="shared" si="15"/>
        <v>Transport</v>
      </c>
      <c r="Y22" s="23"/>
      <c r="AB22" s="23">
        <f>Table2[[#This Row],[Approved Amount_UA Equivalent]]</f>
        <v>1200000</v>
      </c>
      <c r="AD22" s="23">
        <f>SUM(Table2[[#This Row],[Feed Africa ]:[Improve Quality Of Life ]])</f>
        <v>1200000</v>
      </c>
      <c r="AE22" s="16" t="b">
        <f>Table2[[#This Row],[Total HI5]]=Table2[[#This Row],[Approved Amount_UA Equivalent]]</f>
        <v>1</v>
      </c>
      <c r="AF22" s="24">
        <v>43</v>
      </c>
      <c r="AG22" s="20" t="str">
        <f t="shared" si="3"/>
        <v>Technical Assistance &amp; Study</v>
      </c>
      <c r="AH22" s="24" t="e">
        <f>VLOOKUP(Table2[[#This Row],[SAP Code]],[25]DATA!$A:$G,7,FALSE)</f>
        <v>#N/A</v>
      </c>
      <c r="AI22" s="20" t="str">
        <f t="shared" si="4"/>
        <v>Other Investment</v>
      </c>
      <c r="AJ22" s="25" t="s">
        <v>89</v>
      </c>
      <c r="AK22" s="25" t="s">
        <v>140</v>
      </c>
      <c r="AL22" s="23" t="str" cm="1">
        <f t="array" ref="AL22">_xlfn.SWITCH(AK22,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2" s="26">
        <v>1</v>
      </c>
      <c r="AN22" s="25" t="str">
        <f t="shared" si="12"/>
        <v>Sovereign</v>
      </c>
      <c r="AO22" s="27">
        <v>0.33333333333333331</v>
      </c>
      <c r="AP22" s="23">
        <f>Table2[[#This Row],[Approved Amount_UA Equivalent]]/1000000</f>
        <v>1.2</v>
      </c>
      <c r="AQ22" s="19">
        <f t="shared" si="5"/>
        <v>1.597008</v>
      </c>
      <c r="AR22" s="23" t="str">
        <f t="shared" si="6"/>
        <v>1-10</v>
      </c>
      <c r="AS22" s="23" t="str">
        <f t="shared" si="7"/>
        <v>1-20</v>
      </c>
      <c r="AT22" s="23" t="str">
        <f t="shared" si="8"/>
        <v>1-40</v>
      </c>
      <c r="AU22" s="23" t="str">
        <f t="shared" si="9"/>
        <v>&lt;1-50 Mn</v>
      </c>
      <c r="AV22" s="23">
        <f>Table2[[#This Row],[Amount]]</f>
        <v>1200000</v>
      </c>
      <c r="AW22" s="23" t="str">
        <f t="shared" si="10"/>
        <v>Apr 2015</v>
      </c>
      <c r="AX22" s="28">
        <f>IFERROR(VLOOKUP(Table2[[#This Row],[SAP Code]],[26]_16!A:B,2,FALSE),0)</f>
        <v>0</v>
      </c>
      <c r="AY22" s="28">
        <f>IFERROR(VLOOKUP(Table2[[#This Row],[SAP Code]],[26]_16!D:E,2,FALSE)/ 1000000, 0)</f>
        <v>0</v>
      </c>
      <c r="AZ22" s="28">
        <f>IFERROR(VLOOKUP(Table2[[#This Row],[SAP Code]],[26]_16!G:H,2,FALSE)/ 1000000, 0)</f>
        <v>1.0091499999999999E-3</v>
      </c>
      <c r="BA22" s="28">
        <f>IFERROR(VLOOKUP(Table2[[#This Row],[SAP Code]],[26]_16!J:K,2,FALSE)/ 1000000, 0)</f>
        <v>0</v>
      </c>
      <c r="BB22" s="28">
        <f>IFERROR(VLOOKUP(Table2[[#This Row],[SAP Code]],[26]_16!M:N,2,FALSE)/ 1000000, 0)</f>
        <v>0</v>
      </c>
      <c r="BC22" s="28">
        <f>IFERROR(VLOOKUP(Table2[[#This Row],[SAP Code]],[26]_16!P:Q,2,FALSE),0)</f>
        <v>0</v>
      </c>
      <c r="BD22" s="28">
        <f>IFERROR(VLOOKUP(Table2[[#This Row],[SAP Code]],[26]_16!S:T,2,FALSE),0)</f>
        <v>0</v>
      </c>
      <c r="BE22" s="28">
        <f>IFERROR(VLOOKUP(Table2[[#This Row],[SAP Code]],[26]_16!V:W,2,FALSE)/ 1000000, 0)</f>
        <v>0</v>
      </c>
      <c r="BF22" s="28">
        <f>IFERROR(VLOOKUP(Table2[[#This Row],[SAP Code]],[26]_16!Y:Z,2,FALSE)/ 1000000, 0)</f>
        <v>0</v>
      </c>
      <c r="BG22" s="28" t="str">
        <f>IFERROR(VLOOKUP(Table2[[#This Row],[SAP Code]],[26]port!$A:$AD,30,FALSE),"unknown")</f>
        <v>TERM</v>
      </c>
      <c r="BH22" s="29" t="str">
        <f t="shared" si="11"/>
        <v>Number of operations Cancelled before completion</v>
      </c>
      <c r="BI22" s="16"/>
    </row>
    <row r="23" spans="1:61" ht="17.100000000000001" customHeight="1">
      <c r="A23" s="16" t="s">
        <v>141</v>
      </c>
      <c r="B23" s="17" t="s">
        <v>209</v>
      </c>
      <c r="C23" s="16" t="s">
        <v>210</v>
      </c>
      <c r="D23" s="16" t="s">
        <v>211</v>
      </c>
      <c r="E23" s="18">
        <v>42116</v>
      </c>
      <c r="F23" s="16" t="s">
        <v>212</v>
      </c>
      <c r="G23" s="16" t="s">
        <v>100</v>
      </c>
      <c r="H23" s="37" t="s">
        <v>213</v>
      </c>
      <c r="I23" s="16" t="s">
        <v>102</v>
      </c>
      <c r="J23" s="16" t="s">
        <v>103</v>
      </c>
      <c r="K23" s="16" t="s">
        <v>201</v>
      </c>
      <c r="L23" s="16" t="s">
        <v>70</v>
      </c>
      <c r="M23" s="19">
        <v>40000000</v>
      </c>
      <c r="N23" s="19">
        <v>28996223.241922736</v>
      </c>
      <c r="O23" s="20" t="s">
        <v>214</v>
      </c>
      <c r="P23" s="21">
        <v>2000140000501</v>
      </c>
      <c r="Q23" s="20" t="s">
        <v>87</v>
      </c>
      <c r="R23" s="16" t="str">
        <f t="shared" si="0"/>
        <v>ADB Private</v>
      </c>
      <c r="S23" s="16" t="str">
        <f t="shared" si="1"/>
        <v>H</v>
      </c>
      <c r="T23" s="16" t="str">
        <f t="shared" si="13"/>
        <v>Multinational</v>
      </c>
      <c r="U23" s="16" t="str">
        <f t="shared" si="2"/>
        <v>Multinational</v>
      </c>
      <c r="V23" s="22" t="str">
        <f>IF(ISNUMBER(MATCH(A23, {"Gabon","Sudan","Niger","Mali","Burkina Faso","Guinea"}, 0)), "De Facto Countries", "Non-De Facto Countries")</f>
        <v>Non-De Facto Countries</v>
      </c>
      <c r="W23" s="16" t="str">
        <f t="shared" si="14"/>
        <v>Multi</v>
      </c>
      <c r="X23" s="16" t="str">
        <f t="shared" si="15"/>
        <v>Finance</v>
      </c>
      <c r="Y23" s="23"/>
      <c r="AA23" s="23">
        <f>Table2[[#This Row],[Approved Amount_UA Equivalent]]</f>
        <v>28996223.241922736</v>
      </c>
      <c r="AD23" s="23">
        <f>SUM(Table2[[#This Row],[Feed Africa ]:[Improve Quality Of Life ]])</f>
        <v>28996223.241922736</v>
      </c>
      <c r="AE23" s="16" t="b">
        <f>Table2[[#This Row],[Total HI5]]=Table2[[#This Row],[Approved Amount_UA Equivalent]]</f>
        <v>1</v>
      </c>
      <c r="AF23" s="24">
        <v>70</v>
      </c>
      <c r="AG23" s="20" t="str">
        <f t="shared" si="3"/>
        <v>Equity and Guarantee</v>
      </c>
      <c r="AH23" s="24" t="e">
        <f>VLOOKUP(Table2[[#This Row],[SAP Code]],[25]DATA!$A:$G,7,FALSE)</f>
        <v>#N/A</v>
      </c>
      <c r="AI23" s="20" t="str">
        <f t="shared" si="4"/>
        <v>Other Investment</v>
      </c>
      <c r="AJ23" s="25" t="s">
        <v>106</v>
      </c>
      <c r="AK23" s="25" t="s">
        <v>107</v>
      </c>
      <c r="AL23" s="23" t="str" cm="1">
        <f t="array" ref="AL23">_xlfn.SWITCH(AK23,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3" s="26">
        <v>2</v>
      </c>
      <c r="AN23" s="25" t="str">
        <f t="shared" si="12"/>
        <v>Non-Sovereign</v>
      </c>
      <c r="AO23" s="27">
        <v>1</v>
      </c>
      <c r="AP23" s="23">
        <f>Table2[[#This Row],[Approved Amount_UA Equivalent]]/1000000</f>
        <v>28.996223241922735</v>
      </c>
      <c r="AQ23" s="19">
        <f t="shared" si="5"/>
        <v>38.589333739280455</v>
      </c>
      <c r="AR23" s="23" t="str">
        <f t="shared" si="6"/>
        <v>21-30</v>
      </c>
      <c r="AS23" s="23" t="str">
        <f t="shared" si="7"/>
        <v>21-40</v>
      </c>
      <c r="AT23" s="23" t="str">
        <f t="shared" si="8"/>
        <v>1-40</v>
      </c>
      <c r="AU23" s="23" t="str">
        <f t="shared" si="9"/>
        <v>&lt;1-50 Mn</v>
      </c>
      <c r="AV23" s="23">
        <f>Table2[[#This Row],[Amount]]</f>
        <v>40000000</v>
      </c>
      <c r="AW23" s="23" t="str">
        <f t="shared" si="10"/>
        <v>Apr 2015</v>
      </c>
      <c r="AX23" s="28">
        <f>IFERROR(VLOOKUP(Table2[[#This Row],[SAP Code]],[26]_16!A:B,2,FALSE),0)</f>
        <v>0</v>
      </c>
      <c r="AY23" s="28">
        <f>IFERROR(VLOOKUP(Table2[[#This Row],[SAP Code]],[26]_16!D:E,2,FALSE)/ 1000000, 0)</f>
        <v>0</v>
      </c>
      <c r="AZ23" s="28">
        <f>IFERROR(VLOOKUP(Table2[[#This Row],[SAP Code]],[26]_16!G:H,2,FALSE)/ 1000000, 0)</f>
        <v>0</v>
      </c>
      <c r="BA23" s="28">
        <f>IFERROR(VLOOKUP(Table2[[#This Row],[SAP Code]],[26]_16!J:K,2,FALSE)/ 1000000, 0)</f>
        <v>0</v>
      </c>
      <c r="BB23" s="28">
        <f>IFERROR(VLOOKUP(Table2[[#This Row],[SAP Code]],[26]_16!M:N,2,FALSE)/ 1000000, 0)</f>
        <v>0</v>
      </c>
      <c r="BC23" s="28">
        <f>IFERROR(VLOOKUP(Table2[[#This Row],[SAP Code]],[26]_16!P:Q,2,FALSE),0)</f>
        <v>0</v>
      </c>
      <c r="BD23" s="28">
        <f>IFERROR(VLOOKUP(Table2[[#This Row],[SAP Code]],[26]_16!S:T,2,FALSE),0)</f>
        <v>0</v>
      </c>
      <c r="BE23" s="28">
        <f>IFERROR(VLOOKUP(Table2[[#This Row],[SAP Code]],[26]_16!V:W,2,FALSE)/ 1000000, 0)</f>
        <v>0</v>
      </c>
      <c r="BF23" s="28">
        <f>IFERROR(VLOOKUP(Table2[[#This Row],[SAP Code]],[26]_16!Y:Z,2,FALSE)/ 1000000, 0)</f>
        <v>0</v>
      </c>
      <c r="BG23" s="28" t="str">
        <f>IFERROR(VLOOKUP(Table2[[#This Row],[SAP Code]],[26]port!$A:$AD,30,FALSE),"unknown")</f>
        <v>unknown</v>
      </c>
      <c r="BH23" s="29" t="str">
        <f t="shared" si="11"/>
        <v>Unknown</v>
      </c>
      <c r="BI23" s="16"/>
    </row>
    <row r="24" spans="1:61" ht="17.100000000000001" customHeight="1">
      <c r="A24" s="16" t="s">
        <v>215</v>
      </c>
      <c r="B24" s="17" t="s">
        <v>216</v>
      </c>
      <c r="C24" s="16" t="s">
        <v>217</v>
      </c>
      <c r="D24" s="16" t="s">
        <v>218</v>
      </c>
      <c r="E24" s="18">
        <v>42117</v>
      </c>
      <c r="F24" s="16" t="s">
        <v>219</v>
      </c>
      <c r="G24" s="16" t="s">
        <v>113</v>
      </c>
      <c r="H24" s="16" t="s">
        <v>101</v>
      </c>
      <c r="I24" s="16" t="s">
        <v>67</v>
      </c>
      <c r="J24" s="16" t="s">
        <v>188</v>
      </c>
      <c r="K24" s="16" t="s">
        <v>69</v>
      </c>
      <c r="L24" s="16" t="s">
        <v>85</v>
      </c>
      <c r="M24" s="19">
        <v>1200000</v>
      </c>
      <c r="N24" s="19">
        <v>1200000</v>
      </c>
      <c r="O24" s="20" t="s">
        <v>220</v>
      </c>
      <c r="P24" s="21">
        <v>5500155008851</v>
      </c>
      <c r="Q24" s="20" t="s">
        <v>72</v>
      </c>
      <c r="R24" s="16" t="str">
        <f t="shared" si="0"/>
        <v>MICTAF</v>
      </c>
      <c r="S24" s="16" t="str">
        <f t="shared" si="1"/>
        <v>I</v>
      </c>
      <c r="T24" s="16" t="str">
        <f t="shared" si="13"/>
        <v>ADB Countries</v>
      </c>
      <c r="U24" s="16" t="str">
        <f t="shared" si="2"/>
        <v>Non-Transition States</v>
      </c>
      <c r="V24" s="22" t="str">
        <f>IF(ISNUMBER(MATCH(A24, {"Gabon","Sudan","Niger","Mali","Burkina Faso","Guinea"}, 0)), "De Facto Countries", "Non-De Facto Countries")</f>
        <v>Non-De Facto Countries</v>
      </c>
      <c r="W24" s="16" t="str">
        <f t="shared" si="14"/>
        <v>South</v>
      </c>
      <c r="X24" s="16" t="str">
        <f t="shared" si="15"/>
        <v>Social</v>
      </c>
      <c r="Y24" s="23"/>
      <c r="AC24" s="23">
        <f>Table2[[#This Row],[Approved Amount_UA Equivalent]]</f>
        <v>1200000</v>
      </c>
      <c r="AD24" s="23">
        <f>SUM(Table2[[#This Row],[Feed Africa ]:[Improve Quality Of Life ]])</f>
        <v>1200000</v>
      </c>
      <c r="AE24" s="16" t="b">
        <f>Table2[[#This Row],[Total HI5]]=Table2[[#This Row],[Approved Amount_UA Equivalent]]</f>
        <v>1</v>
      </c>
      <c r="AF24" s="24">
        <v>43</v>
      </c>
      <c r="AG24" s="20" t="str">
        <f t="shared" si="3"/>
        <v>Technical Assistance &amp; Study</v>
      </c>
      <c r="AH24" s="24" t="e">
        <f>VLOOKUP(Table2[[#This Row],[SAP Code]],[25]DATA!$A:$G,7,FALSE)</f>
        <v>#N/A</v>
      </c>
      <c r="AI24" s="20" t="str">
        <f t="shared" si="4"/>
        <v>Other Investment</v>
      </c>
      <c r="AJ24" s="25" t="s">
        <v>73</v>
      </c>
      <c r="AK24" s="25" t="s">
        <v>115</v>
      </c>
      <c r="AL24" s="23" t="str" cm="1">
        <f t="array" ref="AL24">_xlfn.SWITCH(AK24,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4" s="26">
        <v>1</v>
      </c>
      <c r="AN24" s="25" t="str">
        <f t="shared" si="12"/>
        <v>Sovereign</v>
      </c>
      <c r="AO24" s="27">
        <v>1</v>
      </c>
      <c r="AP24" s="23">
        <f>Table2[[#This Row],[Approved Amount_UA Equivalent]]/1000000</f>
        <v>1.2</v>
      </c>
      <c r="AQ24" s="19">
        <f t="shared" si="5"/>
        <v>1.597008</v>
      </c>
      <c r="AR24" s="23" t="str">
        <f t="shared" si="6"/>
        <v>1-10</v>
      </c>
      <c r="AS24" s="23" t="str">
        <f t="shared" si="7"/>
        <v>1-20</v>
      </c>
      <c r="AT24" s="23" t="str">
        <f t="shared" si="8"/>
        <v>1-40</v>
      </c>
      <c r="AU24" s="23" t="str">
        <f t="shared" si="9"/>
        <v>&lt;1-50 Mn</v>
      </c>
      <c r="AV24" s="23">
        <f>Table2[[#This Row],[Amount]]</f>
        <v>1200000</v>
      </c>
      <c r="AW24" s="23" t="str">
        <f t="shared" si="10"/>
        <v>Apr 2015</v>
      </c>
      <c r="AX24" s="28">
        <f>IFERROR(VLOOKUP(Table2[[#This Row],[SAP Code]],[26]_16!A:B,2,FALSE),0)</f>
        <v>0</v>
      </c>
      <c r="AY24" s="28">
        <f>IFERROR(VLOOKUP(Table2[[#This Row],[SAP Code]],[26]_16!D:E,2,FALSE)/ 1000000, 0)</f>
        <v>5.8476790000000001E-2</v>
      </c>
      <c r="AZ24" s="28">
        <f>IFERROR(VLOOKUP(Table2[[#This Row],[SAP Code]],[26]_16!G:H,2,FALSE)/ 1000000, 0)</f>
        <v>7.7426080000000008E-2</v>
      </c>
      <c r="BA24" s="28">
        <f>IFERROR(VLOOKUP(Table2[[#This Row],[SAP Code]],[26]_16!J:K,2,FALSE)/ 1000000, 0)</f>
        <v>0.39303302999999995</v>
      </c>
      <c r="BB24" s="28">
        <f>IFERROR(VLOOKUP(Table2[[#This Row],[SAP Code]],[26]_16!M:N,2,FALSE)/ 1000000, 0)</f>
        <v>0.20395082</v>
      </c>
      <c r="BC24" s="28">
        <f>IFERROR(VLOOKUP(Table2[[#This Row],[SAP Code]],[26]_16!P:Q,2,FALSE),0)</f>
        <v>0.13229828999999999</v>
      </c>
      <c r="BD24" s="28">
        <f>IFERROR(VLOOKUP(Table2[[#This Row],[SAP Code]],[26]_16!S:T,2,FALSE),0)</f>
        <v>1.6649599999999997E-2</v>
      </c>
      <c r="BE24" s="28">
        <f>IFERROR(VLOOKUP(Table2[[#This Row],[SAP Code]],[26]_16!V:W,2,FALSE)/ 1000000, 0)</f>
        <v>0</v>
      </c>
      <c r="BF24" s="28">
        <f>IFERROR(VLOOKUP(Table2[[#This Row],[SAP Code]],[26]_16!Y:Z,2,FALSE)/ 1000000, 0)</f>
        <v>0</v>
      </c>
      <c r="BG24" s="28" t="str">
        <f>IFERROR(VLOOKUP(Table2[[#This Row],[SAP Code]],[26]port!$A:$AD,30,FALSE),"unknown")</f>
        <v>CLSD</v>
      </c>
      <c r="BH24" s="29" t="str">
        <f t="shared" si="11"/>
        <v>Number of operations completed out of the net approved of that year</v>
      </c>
      <c r="BI24" s="16"/>
    </row>
    <row r="25" spans="1:61" ht="17.100000000000001" customHeight="1">
      <c r="A25" s="16" t="s">
        <v>221</v>
      </c>
      <c r="B25" s="17" t="s">
        <v>222</v>
      </c>
      <c r="C25" s="16" t="s">
        <v>223</v>
      </c>
      <c r="D25" s="16" t="s">
        <v>224</v>
      </c>
      <c r="E25" s="18">
        <v>42123</v>
      </c>
      <c r="F25" s="16" t="s">
        <v>225</v>
      </c>
      <c r="G25" s="16" t="s">
        <v>65</v>
      </c>
      <c r="H25" s="16" t="s">
        <v>132</v>
      </c>
      <c r="I25" s="16" t="s">
        <v>155</v>
      </c>
      <c r="J25" s="16" t="s">
        <v>83</v>
      </c>
      <c r="K25" s="16" t="s">
        <v>84</v>
      </c>
      <c r="L25" s="16" t="s">
        <v>85</v>
      </c>
      <c r="M25" s="19">
        <v>15000000</v>
      </c>
      <c r="N25" s="19">
        <v>15000000</v>
      </c>
      <c r="O25" s="20" t="s">
        <v>226</v>
      </c>
      <c r="P25" s="21">
        <v>2100150033093</v>
      </c>
      <c r="Q25" s="20" t="s">
        <v>87</v>
      </c>
      <c r="R25" s="16" t="str">
        <f t="shared" si="0"/>
        <v>ADF Including TSF</v>
      </c>
      <c r="S25" s="16" t="str">
        <f t="shared" si="1"/>
        <v>A</v>
      </c>
      <c r="T25" s="16" t="str">
        <f t="shared" si="13"/>
        <v>ADF Countries</v>
      </c>
      <c r="U25" s="16" t="str">
        <f t="shared" si="2"/>
        <v>Transition States</v>
      </c>
      <c r="V25" s="22" t="str">
        <f>IF(ISNUMBER(MATCH(A25, {"Gabon","Sudan","Niger","Mali","Burkina Faso","Guinea"}, 0)), "De Facto Countries", "Non-De Facto Countries")</f>
        <v>De Facto Countries</v>
      </c>
      <c r="W25" s="16" t="str">
        <f t="shared" si="14"/>
        <v>West</v>
      </c>
      <c r="X25" s="16" t="str">
        <f t="shared" si="15"/>
        <v>Agriculture</v>
      </c>
      <c r="Y25" s="23">
        <f>Table2[[#This Row],[Approved Amount_UA Equivalent]]</f>
        <v>15000000</v>
      </c>
      <c r="AD25" s="23">
        <f>SUM(Table2[[#This Row],[Feed Africa ]:[Improve Quality Of Life ]])</f>
        <v>15000000</v>
      </c>
      <c r="AE25" s="16" t="b">
        <f>Table2[[#This Row],[Total HI5]]=Table2[[#This Row],[Approved Amount_UA Equivalent]]</f>
        <v>1</v>
      </c>
      <c r="AF25" s="24">
        <v>10</v>
      </c>
      <c r="AG25" s="20" t="str">
        <f t="shared" si="3"/>
        <v>Investment Project</v>
      </c>
      <c r="AH25" s="24" t="e">
        <f>VLOOKUP(Table2[[#This Row],[SAP Code]],[25]DATA!$A:$G,7,FALSE)</f>
        <v>#N/A</v>
      </c>
      <c r="AI25" s="20" t="str">
        <f t="shared" si="4"/>
        <v>Infrastructure</v>
      </c>
      <c r="AJ25" s="25" t="s">
        <v>157</v>
      </c>
      <c r="AK25" s="25" t="s">
        <v>74</v>
      </c>
      <c r="AL25" s="23" t="str" cm="1">
        <f t="array" ref="AL25">_xlfn.SWITCH(AK25,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5" s="26">
        <v>1</v>
      </c>
      <c r="AN25" s="25" t="str">
        <f t="shared" si="12"/>
        <v>Sovereign</v>
      </c>
      <c r="AO25" s="27">
        <v>0.5</v>
      </c>
      <c r="AP25" s="23">
        <f>Table2[[#This Row],[Approved Amount_UA Equivalent]]/1000000</f>
        <v>15</v>
      </c>
      <c r="AQ25" s="19">
        <f t="shared" si="5"/>
        <v>19.962599999999998</v>
      </c>
      <c r="AR25" s="23" t="str">
        <f t="shared" si="6"/>
        <v>11-20</v>
      </c>
      <c r="AS25" s="23" t="str">
        <f t="shared" si="7"/>
        <v>1-20</v>
      </c>
      <c r="AT25" s="23" t="str">
        <f t="shared" si="8"/>
        <v>1-40</v>
      </c>
      <c r="AU25" s="23" t="str">
        <f t="shared" si="9"/>
        <v>&lt;1-50 Mn</v>
      </c>
      <c r="AV25" s="23">
        <f>Table2[[#This Row],[Amount]]</f>
        <v>15000000</v>
      </c>
      <c r="AW25" s="23" t="str">
        <f t="shared" si="10"/>
        <v>Apr 2015</v>
      </c>
      <c r="AX25" s="28">
        <f>IFERROR(VLOOKUP(Table2[[#This Row],[SAP Code]],[26]_16!A:B,2,FALSE),0)</f>
        <v>0</v>
      </c>
      <c r="AY25" s="28">
        <f>IFERROR(VLOOKUP(Table2[[#This Row],[SAP Code]],[26]_16!D:E,2,FALSE)/ 1000000, 0)</f>
        <v>2.9582769900000003</v>
      </c>
      <c r="AZ25" s="28">
        <f>IFERROR(VLOOKUP(Table2[[#This Row],[SAP Code]],[26]_16!G:H,2,FALSE)/ 1000000, 0)</f>
        <v>7.2417672399999997</v>
      </c>
      <c r="BA25" s="28">
        <f>IFERROR(VLOOKUP(Table2[[#This Row],[SAP Code]],[26]_16!J:K,2,FALSE)/ 1000000, 0)</f>
        <v>2.2097067400000001</v>
      </c>
      <c r="BB25" s="28">
        <f>IFERROR(VLOOKUP(Table2[[#This Row],[SAP Code]],[26]_16!M:N,2,FALSE)/ 1000000, 0)</f>
        <v>0.38359445999999997</v>
      </c>
      <c r="BC25" s="28">
        <f>IFERROR(VLOOKUP(Table2[[#This Row],[SAP Code]],[26]_16!P:Q,2,FALSE),0)</f>
        <v>2.3393698399999998</v>
      </c>
      <c r="BD25" s="28">
        <f>IFERROR(VLOOKUP(Table2[[#This Row],[SAP Code]],[26]_16!S:T,2,FALSE),0)</f>
        <v>3.7630531299999999</v>
      </c>
      <c r="BE25" s="28">
        <f>IFERROR(VLOOKUP(Table2[[#This Row],[SAP Code]],[26]_16!V:W,2,FALSE)/ 1000000, 0)</f>
        <v>1.24777929</v>
      </c>
      <c r="BF25" s="28">
        <f>IFERROR(VLOOKUP(Table2[[#This Row],[SAP Code]],[26]_16!Y:Z,2,FALSE)/ 1000000, 0)</f>
        <v>5.88274E-3</v>
      </c>
      <c r="BG25" s="28" t="str">
        <f>IFERROR(VLOOKUP(Table2[[#This Row],[SAP Code]],[26]port!$A:$AD,30,FALSE),"unknown")</f>
        <v>OnGo</v>
      </c>
      <c r="BH25" s="29" t="str">
        <f t="shared" si="11"/>
        <v>Ongoing</v>
      </c>
      <c r="BI25" s="16"/>
    </row>
    <row r="26" spans="1:61" ht="17.100000000000001" customHeight="1">
      <c r="A26" s="16" t="s">
        <v>221</v>
      </c>
      <c r="B26" s="17" t="s">
        <v>222</v>
      </c>
      <c r="C26" s="16" t="s">
        <v>227</v>
      </c>
      <c r="D26" s="16" t="s">
        <v>224</v>
      </c>
      <c r="E26" s="18">
        <v>42123</v>
      </c>
      <c r="F26" s="16" t="s">
        <v>225</v>
      </c>
      <c r="G26" s="16" t="s">
        <v>65</v>
      </c>
      <c r="H26" s="16" t="s">
        <v>132</v>
      </c>
      <c r="I26" s="16" t="s">
        <v>155</v>
      </c>
      <c r="J26" s="16" t="s">
        <v>83</v>
      </c>
      <c r="K26" s="16" t="s">
        <v>69</v>
      </c>
      <c r="L26" s="16" t="s">
        <v>85</v>
      </c>
      <c r="M26" s="19">
        <v>6000000</v>
      </c>
      <c r="N26" s="19">
        <v>6000000</v>
      </c>
      <c r="O26" s="20" t="s">
        <v>226</v>
      </c>
      <c r="P26" s="21">
        <v>2100155029766</v>
      </c>
      <c r="Q26" s="20" t="s">
        <v>87</v>
      </c>
      <c r="R26" s="16" t="str">
        <f t="shared" si="0"/>
        <v>ADF Including TSF</v>
      </c>
      <c r="S26" s="16" t="str">
        <f t="shared" si="1"/>
        <v>A</v>
      </c>
      <c r="T26" s="16" t="str">
        <f t="shared" si="13"/>
        <v>ADF Countries</v>
      </c>
      <c r="U26" s="16" t="str">
        <f t="shared" si="2"/>
        <v>Transition States</v>
      </c>
      <c r="V26" s="22" t="str">
        <f>IF(ISNUMBER(MATCH(A26, {"Gabon","Sudan","Niger","Mali","Burkina Faso","Guinea"}, 0)), "De Facto Countries", "Non-De Facto Countries")</f>
        <v>De Facto Countries</v>
      </c>
      <c r="W26" s="16" t="str">
        <f t="shared" si="14"/>
        <v>West</v>
      </c>
      <c r="X26" s="16" t="str">
        <f t="shared" si="15"/>
        <v>Agriculture</v>
      </c>
      <c r="Y26" s="23">
        <f>Table2[[#This Row],[Approved Amount_UA Equivalent]]</f>
        <v>6000000</v>
      </c>
      <c r="AD26" s="23">
        <f>SUM(Table2[[#This Row],[Feed Africa ]:[Improve Quality Of Life ]])</f>
        <v>6000000</v>
      </c>
      <c r="AE26" s="16" t="b">
        <f>Table2[[#This Row],[Total HI5]]=Table2[[#This Row],[Approved Amount_UA Equivalent]]</f>
        <v>1</v>
      </c>
      <c r="AF26" s="24">
        <v>10</v>
      </c>
      <c r="AG26" s="20" t="str">
        <f t="shared" si="3"/>
        <v>Investment Project</v>
      </c>
      <c r="AH26" s="24" t="e">
        <f>VLOOKUP(Table2[[#This Row],[SAP Code]],[25]DATA!$A:$G,7,FALSE)</f>
        <v>#N/A</v>
      </c>
      <c r="AI26" s="20" t="str">
        <f t="shared" si="4"/>
        <v>Infrastructure</v>
      </c>
      <c r="AJ26" s="25" t="s">
        <v>157</v>
      </c>
      <c r="AK26" s="25" t="s">
        <v>74</v>
      </c>
      <c r="AL26" s="23" t="str" cm="1">
        <f t="array" ref="AL26">_xlfn.SWITCH(AK26,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6" s="26">
        <v>1</v>
      </c>
      <c r="AN26" s="25" t="str">
        <f t="shared" si="12"/>
        <v>Sovereign</v>
      </c>
      <c r="AO26" s="27">
        <v>0.5</v>
      </c>
      <c r="AP26" s="23">
        <f>Table2[[#This Row],[Approved Amount_UA Equivalent]]/1000000</f>
        <v>6</v>
      </c>
      <c r="AQ26" s="19">
        <f t="shared" si="5"/>
        <v>7.9850399999999997</v>
      </c>
      <c r="AR26" s="23" t="str">
        <f t="shared" si="6"/>
        <v>1-10</v>
      </c>
      <c r="AS26" s="23" t="str">
        <f t="shared" si="7"/>
        <v>1-20</v>
      </c>
      <c r="AT26" s="23" t="str">
        <f t="shared" si="8"/>
        <v>1-40</v>
      </c>
      <c r="AU26" s="23" t="str">
        <f t="shared" si="9"/>
        <v>&lt;1-50 Mn</v>
      </c>
      <c r="AV26" s="23">
        <f>Table2[[#This Row],[Amount]]</f>
        <v>6000000</v>
      </c>
      <c r="AW26" s="23" t="str">
        <f t="shared" si="10"/>
        <v>Apr 2015</v>
      </c>
      <c r="AX26" s="28">
        <f>IFERROR(VLOOKUP(Table2[[#This Row],[SAP Code]],[26]_16!A:B,2,FALSE),0)</f>
        <v>0</v>
      </c>
      <c r="AY26" s="28">
        <v>0</v>
      </c>
      <c r="AZ26" s="28">
        <v>0</v>
      </c>
      <c r="BA26" s="28">
        <f>IFERROR(VLOOKUP(Table2[[#This Row],[SAP Code]],[26]_16!J:K,2,FALSE)/ 1000000, 0)</f>
        <v>2.2097067400000001</v>
      </c>
      <c r="BB26" s="28">
        <f>IFERROR(VLOOKUP(Table2[[#This Row],[SAP Code]],[26]_16!M:N,2,FALSE)/ 1000000, 0)</f>
        <v>0.38359445999999997</v>
      </c>
      <c r="BC26" s="28">
        <f>IFERROR(VLOOKUP(Table2[[#This Row],[SAP Code]],[26]_16!P:Q,2,FALSE),0)</f>
        <v>2.3393698399999998</v>
      </c>
      <c r="BD26" s="28">
        <f>IFERROR(VLOOKUP(Table2[[#This Row],[SAP Code]],[26]_16!S:T,2,FALSE),0)</f>
        <v>3.7630531299999999</v>
      </c>
      <c r="BE26" s="28">
        <f>IFERROR(VLOOKUP(Table2[[#This Row],[SAP Code]],[26]_16!V:W,2,FALSE)/ 1000000, 0)</f>
        <v>1.24777929</v>
      </c>
      <c r="BF26" s="28">
        <f>IFERROR(VLOOKUP(Table2[[#This Row],[SAP Code]],[26]_16!Y:Z,2,FALSE)/ 1000000, 0)</f>
        <v>5.88274E-3</v>
      </c>
      <c r="BG26" s="28" t="str">
        <f>IFERROR(VLOOKUP(Table2[[#This Row],[SAP Code]],[26]port!$A:$AD,30,FALSE),"unknown")</f>
        <v>OnGo</v>
      </c>
      <c r="BH26" s="29" t="str">
        <f t="shared" si="11"/>
        <v>Ongoing</v>
      </c>
      <c r="BI26" s="16"/>
    </row>
    <row r="27" spans="1:61" ht="17.100000000000001" customHeight="1">
      <c r="A27" s="16" t="s">
        <v>228</v>
      </c>
      <c r="B27" s="17" t="s">
        <v>229</v>
      </c>
      <c r="C27" s="16" t="s">
        <v>230</v>
      </c>
      <c r="D27" s="16" t="s">
        <v>231</v>
      </c>
      <c r="E27" s="18">
        <v>42123</v>
      </c>
      <c r="F27" s="16" t="s">
        <v>232</v>
      </c>
      <c r="G27" s="16" t="s">
        <v>113</v>
      </c>
      <c r="H27" s="16" t="s">
        <v>101</v>
      </c>
      <c r="I27" s="16" t="s">
        <v>67</v>
      </c>
      <c r="J27" s="16" t="s">
        <v>83</v>
      </c>
      <c r="K27" s="16" t="s">
        <v>69</v>
      </c>
      <c r="L27" s="16" t="s">
        <v>85</v>
      </c>
      <c r="M27" s="19">
        <v>19000000</v>
      </c>
      <c r="N27" s="19">
        <v>19000000</v>
      </c>
      <c r="O27" s="20" t="s">
        <v>233</v>
      </c>
      <c r="P27" s="21">
        <v>2100155029667</v>
      </c>
      <c r="Q27" s="20" t="s">
        <v>87</v>
      </c>
      <c r="R27" s="16" t="str">
        <f t="shared" si="0"/>
        <v>ADF Including TSF</v>
      </c>
      <c r="S27" s="16" t="str">
        <f t="shared" si="1"/>
        <v>I</v>
      </c>
      <c r="T27" s="16" t="str">
        <f t="shared" si="13"/>
        <v>ADB Countries</v>
      </c>
      <c r="U27" s="16" t="str">
        <f t="shared" si="2"/>
        <v>Non-Transition States</v>
      </c>
      <c r="V27" s="22" t="str">
        <f>IF(ISNUMBER(MATCH(A27, {"Gabon","Sudan","Niger","Mali","Burkina Faso","Guinea"}, 0)), "De Facto Countries", "Non-De Facto Countries")</f>
        <v>Non-De Facto Countries</v>
      </c>
      <c r="W27" s="16" t="str">
        <f t="shared" si="14"/>
        <v>South</v>
      </c>
      <c r="X27" s="16" t="str">
        <f t="shared" si="15"/>
        <v>Social</v>
      </c>
      <c r="Y27" s="23"/>
      <c r="AC27" s="23">
        <f>Table2[[#This Row],[Approved Amount_UA Equivalent]]</f>
        <v>19000000</v>
      </c>
      <c r="AD27" s="23">
        <f>SUM(Table2[[#This Row],[Feed Africa ]:[Improve Quality Of Life ]])</f>
        <v>19000000</v>
      </c>
      <c r="AE27" s="16" t="b">
        <f>Table2[[#This Row],[Total HI5]]=Table2[[#This Row],[Approved Amount_UA Equivalent]]</f>
        <v>1</v>
      </c>
      <c r="AF27" s="24">
        <v>21</v>
      </c>
      <c r="AG27" s="20" t="str">
        <f t="shared" si="3"/>
        <v>Policy and Result Based Op</v>
      </c>
      <c r="AH27" s="24" t="e">
        <f>VLOOKUP(Table2[[#This Row],[SAP Code]],[25]DATA!$A:$G,7,FALSE)</f>
        <v>#N/A</v>
      </c>
      <c r="AI27" s="20" t="str">
        <f t="shared" si="4"/>
        <v>Policy-Based Lending</v>
      </c>
      <c r="AJ27" s="25" t="s">
        <v>73</v>
      </c>
      <c r="AK27" s="25" t="s">
        <v>115</v>
      </c>
      <c r="AL27" s="23" t="str" cm="1">
        <f t="array" ref="AL27">_xlfn.SWITCH(AK27,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7" s="26">
        <v>1</v>
      </c>
      <c r="AN27" s="25" t="str">
        <f t="shared" si="12"/>
        <v>Sovereign</v>
      </c>
      <c r="AO27" s="27">
        <v>1</v>
      </c>
      <c r="AP27" s="23">
        <f>Table2[[#This Row],[Approved Amount_UA Equivalent]]/1000000</f>
        <v>19</v>
      </c>
      <c r="AQ27" s="19">
        <f t="shared" si="5"/>
        <v>25.285959999999999</v>
      </c>
      <c r="AR27" s="23" t="str">
        <f t="shared" si="6"/>
        <v>11-20</v>
      </c>
      <c r="AS27" s="23" t="str">
        <f t="shared" si="7"/>
        <v>1-20</v>
      </c>
      <c r="AT27" s="23" t="str">
        <f t="shared" si="8"/>
        <v>1-40</v>
      </c>
      <c r="AU27" s="23" t="str">
        <f t="shared" si="9"/>
        <v>&lt;1-50 Mn</v>
      </c>
      <c r="AV27" s="23">
        <f>Table2[[#This Row],[Amount]]</f>
        <v>19000000</v>
      </c>
      <c r="AW27" s="23" t="str">
        <f t="shared" si="10"/>
        <v>Apr 2015</v>
      </c>
      <c r="AX27" s="28">
        <f>IFERROR(VLOOKUP(Table2[[#This Row],[SAP Code]],[26]_16!A:B,2,FALSE),0)</f>
        <v>19</v>
      </c>
      <c r="AY27" s="28">
        <f>IFERROR(VLOOKUP(Table2[[#This Row],[SAP Code]],[26]_16!D:E,2,FALSE)/ 1000000, 0)</f>
        <v>0</v>
      </c>
      <c r="AZ27" s="28">
        <f>IFERROR(VLOOKUP(Table2[[#This Row],[SAP Code]],[26]_16!G:H,2,FALSE)/ 1000000, 0)</f>
        <v>0</v>
      </c>
      <c r="BA27" s="28">
        <f>IFERROR(VLOOKUP(Table2[[#This Row],[SAP Code]],[26]_16!J:K,2,FALSE)/ 1000000, 0)</f>
        <v>0</v>
      </c>
      <c r="BB27" s="28">
        <f>IFERROR(VLOOKUP(Table2[[#This Row],[SAP Code]],[26]_16!M:N,2,FALSE)/ 1000000, 0)</f>
        <v>0</v>
      </c>
      <c r="BC27" s="28">
        <f>IFERROR(VLOOKUP(Table2[[#This Row],[SAP Code]],[26]_16!P:Q,2,FALSE),0)</f>
        <v>0</v>
      </c>
      <c r="BD27" s="28">
        <f>IFERROR(VLOOKUP(Table2[[#This Row],[SAP Code]],[26]_16!S:T,2,FALSE),0)</f>
        <v>0</v>
      </c>
      <c r="BE27" s="28">
        <f>IFERROR(VLOOKUP(Table2[[#This Row],[SAP Code]],[26]_16!V:W,2,FALSE)/ 1000000, 0)</f>
        <v>0</v>
      </c>
      <c r="BF27" s="28">
        <f>IFERROR(VLOOKUP(Table2[[#This Row],[SAP Code]],[26]_16!Y:Z,2,FALSE)/ 1000000, 0)</f>
        <v>0</v>
      </c>
      <c r="BG27" s="28" t="str">
        <f>IFERROR(VLOOKUP(Table2[[#This Row],[SAP Code]],[26]port!$A:$AD,30,FALSE),"unknown")</f>
        <v>CLSD</v>
      </c>
      <c r="BH27" s="29" t="str">
        <f t="shared" si="11"/>
        <v>Number of operations completed out of the net approved of that year</v>
      </c>
      <c r="BI27" s="16"/>
    </row>
    <row r="28" spans="1:61" s="37" customFormat="1" ht="17.100000000000001" customHeight="1">
      <c r="A28" s="16" t="s">
        <v>141</v>
      </c>
      <c r="B28" s="17" t="s">
        <v>234</v>
      </c>
      <c r="C28" s="16" t="s">
        <v>235</v>
      </c>
      <c r="D28" s="16" t="s">
        <v>236</v>
      </c>
      <c r="E28" s="18">
        <v>42123</v>
      </c>
      <c r="F28" s="16" t="s">
        <v>237</v>
      </c>
      <c r="G28" s="16" t="s">
        <v>169</v>
      </c>
      <c r="H28" s="37" t="s">
        <v>213</v>
      </c>
      <c r="I28" s="16" t="s">
        <v>82</v>
      </c>
      <c r="J28" s="16" t="s">
        <v>103</v>
      </c>
      <c r="K28" s="16" t="s">
        <v>238</v>
      </c>
      <c r="L28" s="16" t="s">
        <v>70</v>
      </c>
      <c r="M28" s="19">
        <v>40000000</v>
      </c>
      <c r="N28" s="19">
        <v>28996223.241922736</v>
      </c>
      <c r="O28" s="20" t="s">
        <v>239</v>
      </c>
      <c r="P28" s="21" t="s">
        <v>147</v>
      </c>
      <c r="Q28" s="20" t="s">
        <v>87</v>
      </c>
      <c r="R28" s="16" t="str">
        <f t="shared" si="0"/>
        <v>ADB Private</v>
      </c>
      <c r="S28" s="16" t="str">
        <f t="shared" si="1"/>
        <v>F</v>
      </c>
      <c r="T28" s="16" t="str">
        <f t="shared" si="13"/>
        <v>Multinational</v>
      </c>
      <c r="U28" s="16" t="str">
        <f t="shared" si="2"/>
        <v>Multinational</v>
      </c>
      <c r="V28" s="22" t="str">
        <f>IF(ISNUMBER(MATCH(A28, {"Gabon","Sudan","Niger","Mali","Burkina Faso","Guinea"}, 0)), "De Facto Countries", "Non-De Facto Countries")</f>
        <v>Non-De Facto Countries</v>
      </c>
      <c r="W28" s="16" t="str">
        <f t="shared" si="14"/>
        <v>Multi</v>
      </c>
      <c r="X28" s="16" t="str">
        <f t="shared" si="15"/>
        <v>Power</v>
      </c>
      <c r="Y28" s="23"/>
      <c r="Z28" s="23">
        <f>Table2[[#This Row],[Approved Amount_UA Equivalent]]</f>
        <v>28996223.241922736</v>
      </c>
      <c r="AA28" s="23"/>
      <c r="AB28" s="23"/>
      <c r="AC28" s="23"/>
      <c r="AD28" s="23">
        <f>SUM(Table2[[#This Row],[Feed Africa ]:[Improve Quality Of Life ]])</f>
        <v>28996223.241922736</v>
      </c>
      <c r="AE28" s="16" t="b">
        <f>Table2[[#This Row],[Total HI5]]=Table2[[#This Row],[Approved Amount_UA Equivalent]]</f>
        <v>1</v>
      </c>
      <c r="AF28" s="24">
        <v>10</v>
      </c>
      <c r="AG28" s="20" t="str">
        <f t="shared" si="3"/>
        <v>Investment Project</v>
      </c>
      <c r="AH28" s="24" t="e">
        <f>VLOOKUP(Table2[[#This Row],[SAP Code]],[25]DATA!$A:$G,7,FALSE)</f>
        <v>#N/A</v>
      </c>
      <c r="AI28" s="20" t="str">
        <f t="shared" si="4"/>
        <v>Infrastructure</v>
      </c>
      <c r="AJ28" s="25" t="s">
        <v>89</v>
      </c>
      <c r="AK28" s="25" t="s">
        <v>107</v>
      </c>
      <c r="AL28" s="23" t="str" cm="1">
        <f t="array" ref="AL28">_xlfn.SWITCH(AK28,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8" s="26">
        <v>2</v>
      </c>
      <c r="AN28" s="25" t="str">
        <f t="shared" si="12"/>
        <v>Non-Sovereign</v>
      </c>
      <c r="AO28" s="27">
        <v>1</v>
      </c>
      <c r="AP28" s="23">
        <f>Table2[[#This Row],[Approved Amount_UA Equivalent]]/1000000</f>
        <v>28.996223241922735</v>
      </c>
      <c r="AQ28" s="19">
        <f t="shared" si="5"/>
        <v>38.589333739280455</v>
      </c>
      <c r="AR28" s="23" t="str">
        <f t="shared" si="6"/>
        <v>21-30</v>
      </c>
      <c r="AS28" s="23" t="str">
        <f t="shared" si="7"/>
        <v>21-40</v>
      </c>
      <c r="AT28" s="23" t="str">
        <f t="shared" si="8"/>
        <v>1-40</v>
      </c>
      <c r="AU28" s="23" t="str">
        <f t="shared" si="9"/>
        <v>&lt;1-50 Mn</v>
      </c>
      <c r="AV28" s="23">
        <f>Table2[[#This Row],[Amount]]</f>
        <v>40000000</v>
      </c>
      <c r="AW28" s="23" t="str">
        <f t="shared" si="10"/>
        <v>Apr 2015</v>
      </c>
      <c r="AX28" s="28">
        <f>IFERROR(VLOOKUP(Table2[[#This Row],[SAP Code]],[26]_16!A:B,2,FALSE),0)</f>
        <v>0</v>
      </c>
      <c r="AY28" s="28">
        <f>IFERROR(VLOOKUP(Table2[[#This Row],[SAP Code]],[26]_16!D:E,2,FALSE)/ 1000000, 0)</f>
        <v>0</v>
      </c>
      <c r="AZ28" s="28">
        <f>IFERROR(VLOOKUP(Table2[[#This Row],[SAP Code]],[26]_16!G:H,2,FALSE)/ 1000000, 0)</f>
        <v>0</v>
      </c>
      <c r="BA28" s="28">
        <f>IFERROR(VLOOKUP(Table2[[#This Row],[SAP Code]],[26]_16!J:K,2,FALSE)/ 1000000, 0)</f>
        <v>0</v>
      </c>
      <c r="BB28" s="28">
        <f>IFERROR(VLOOKUP(Table2[[#This Row],[SAP Code]],[26]_16!M:N,2,FALSE)/ 1000000, 0)</f>
        <v>0</v>
      </c>
      <c r="BC28" s="28">
        <f>IFERROR(VLOOKUP(Table2[[#This Row],[SAP Code]],[26]_16!P:Q,2,FALSE),0)</f>
        <v>0</v>
      </c>
      <c r="BD28" s="28">
        <f>IFERROR(VLOOKUP(Table2[[#This Row],[SAP Code]],[26]_16!S:T,2,FALSE),0)</f>
        <v>0</v>
      </c>
      <c r="BE28" s="28">
        <f>IFERROR(VLOOKUP(Table2[[#This Row],[SAP Code]],[26]_16!V:W,2,FALSE)/ 1000000, 0)</f>
        <v>0</v>
      </c>
      <c r="BF28" s="28">
        <f>IFERROR(VLOOKUP(Table2[[#This Row],[SAP Code]],[26]_16!Y:Z,2,FALSE)/ 1000000, 0)</f>
        <v>0</v>
      </c>
      <c r="BG28" s="28" t="str">
        <f>IFERROR(VLOOKUP(Table2[[#This Row],[SAP Code]],[26]port!$A:$AD,30,FALSE),"unknown")</f>
        <v>unknown</v>
      </c>
      <c r="BH28" s="29" t="str">
        <f t="shared" si="11"/>
        <v>Unknown</v>
      </c>
    </row>
    <row r="29" spans="1:61" ht="17.100000000000001" customHeight="1">
      <c r="A29" s="38" t="s">
        <v>141</v>
      </c>
      <c r="B29" s="17" t="s">
        <v>234</v>
      </c>
      <c r="C29" s="16" t="s">
        <v>240</v>
      </c>
      <c r="D29" s="16" t="s">
        <v>236</v>
      </c>
      <c r="E29" s="18">
        <v>42123</v>
      </c>
      <c r="F29" s="16" t="s">
        <v>237</v>
      </c>
      <c r="G29" s="16" t="s">
        <v>169</v>
      </c>
      <c r="H29" s="37" t="s">
        <v>213</v>
      </c>
      <c r="I29" s="16" t="s">
        <v>82</v>
      </c>
      <c r="J29" s="16" t="s">
        <v>103</v>
      </c>
      <c r="K29" s="16" t="s">
        <v>241</v>
      </c>
      <c r="L29" s="16" t="s">
        <v>70</v>
      </c>
      <c r="M29" s="19">
        <v>10000000</v>
      </c>
      <c r="N29" s="19">
        <v>7249055.810480684</v>
      </c>
      <c r="O29" s="20" t="s">
        <v>242</v>
      </c>
      <c r="P29" s="21" t="s">
        <v>243</v>
      </c>
      <c r="Q29" s="20" t="s">
        <v>87</v>
      </c>
      <c r="R29" s="16" t="str">
        <f t="shared" si="0"/>
        <v>ADB Private</v>
      </c>
      <c r="S29" s="16" t="str">
        <f t="shared" si="1"/>
        <v>F</v>
      </c>
      <c r="T29" s="16" t="str">
        <f t="shared" si="13"/>
        <v>Multinational</v>
      </c>
      <c r="U29" s="16" t="str">
        <f t="shared" si="2"/>
        <v>Multinational</v>
      </c>
      <c r="V29" s="22" t="str">
        <f>IF(ISNUMBER(MATCH(A29, {"Gabon","Sudan","Niger","Mali","Burkina Faso","Guinea"}, 0)), "De Facto Countries", "Non-De Facto Countries")</f>
        <v>Non-De Facto Countries</v>
      </c>
      <c r="W29" s="16" t="str">
        <f t="shared" si="14"/>
        <v>Multi</v>
      </c>
      <c r="X29" s="16" t="str">
        <f t="shared" si="15"/>
        <v>Power</v>
      </c>
      <c r="Y29" s="23"/>
      <c r="Z29" s="23">
        <f>Table2[[#This Row],[Approved Amount_UA Equivalent]]</f>
        <v>7249055.810480684</v>
      </c>
      <c r="AD29" s="23">
        <f>SUM(Table2[[#This Row],[Feed Africa ]:[Improve Quality Of Life ]])</f>
        <v>7249055.810480684</v>
      </c>
      <c r="AE29" s="16" t="b">
        <f>Table2[[#This Row],[Total HI5]]=Table2[[#This Row],[Approved Amount_UA Equivalent]]</f>
        <v>1</v>
      </c>
      <c r="AF29" s="24">
        <v>70</v>
      </c>
      <c r="AG29" s="20" t="str">
        <f t="shared" si="3"/>
        <v>Equity and Guarantee</v>
      </c>
      <c r="AH29" s="24" t="e">
        <f>VLOOKUP(Table2[[#This Row],[SAP Code]],[25]DATA!$A:$G,7,FALSE)</f>
        <v>#N/A</v>
      </c>
      <c r="AI29" s="20" t="str">
        <f t="shared" si="4"/>
        <v>Other Investment</v>
      </c>
      <c r="AJ29" s="25" t="s">
        <v>89</v>
      </c>
      <c r="AK29" s="25" t="s">
        <v>107</v>
      </c>
      <c r="AL29" s="23" t="str" cm="1">
        <f t="array" ref="AL29">_xlfn.SWITCH(AK29,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9" s="26">
        <v>2</v>
      </c>
      <c r="AN29" s="25" t="str">
        <f t="shared" si="12"/>
        <v>Non-Sovereign</v>
      </c>
      <c r="AO29" s="27">
        <v>1</v>
      </c>
      <c r="AP29" s="23">
        <f>Table2[[#This Row],[Approved Amount_UA Equivalent]]/1000000</f>
        <v>7.2490558104806837</v>
      </c>
      <c r="AQ29" s="19">
        <f t="shared" si="5"/>
        <v>9.6473334348201139</v>
      </c>
      <c r="AR29" s="23" t="str">
        <f t="shared" si="6"/>
        <v>1-10</v>
      </c>
      <c r="AS29" s="23" t="str">
        <f t="shared" si="7"/>
        <v>1-20</v>
      </c>
      <c r="AT29" s="23" t="str">
        <f t="shared" si="8"/>
        <v>1-40</v>
      </c>
      <c r="AU29" s="23" t="str">
        <f t="shared" si="9"/>
        <v>&lt;1-50 Mn</v>
      </c>
      <c r="AV29" s="23">
        <f>Table2[[#This Row],[Amount]]</f>
        <v>10000000</v>
      </c>
      <c r="AW29" s="23" t="str">
        <f t="shared" si="10"/>
        <v>Apr 2015</v>
      </c>
      <c r="AX29" s="28">
        <f>IFERROR(VLOOKUP(Table2[[#This Row],[SAP Code]],[26]_16!A:B,2,FALSE),0)</f>
        <v>0</v>
      </c>
      <c r="AY29" s="28">
        <f>IFERROR(VLOOKUP(Table2[[#This Row],[SAP Code]],[26]_16!D:E,2,FALSE)/ 1000000, 0)</f>
        <v>0</v>
      </c>
      <c r="AZ29" s="28">
        <f>IFERROR(VLOOKUP(Table2[[#This Row],[SAP Code]],[26]_16!G:H,2,FALSE)/ 1000000, 0)</f>
        <v>0</v>
      </c>
      <c r="BA29" s="28">
        <f>IFERROR(VLOOKUP(Table2[[#This Row],[SAP Code]],[26]_16!J:K,2,FALSE)/ 1000000, 0)</f>
        <v>0</v>
      </c>
      <c r="BB29" s="28">
        <f>IFERROR(VLOOKUP(Table2[[#This Row],[SAP Code]],[26]_16!M:N,2,FALSE)/ 1000000, 0)</f>
        <v>0</v>
      </c>
      <c r="BC29" s="28">
        <f>IFERROR(VLOOKUP(Table2[[#This Row],[SAP Code]],[26]_16!P:Q,2,FALSE),0)</f>
        <v>0</v>
      </c>
      <c r="BD29" s="28">
        <f>IFERROR(VLOOKUP(Table2[[#This Row],[SAP Code]],[26]_16!S:T,2,FALSE),0)</f>
        <v>0</v>
      </c>
      <c r="BE29" s="28">
        <f>IFERROR(VLOOKUP(Table2[[#This Row],[SAP Code]],[26]_16!V:W,2,FALSE)/ 1000000, 0)</f>
        <v>0</v>
      </c>
      <c r="BF29" s="28">
        <f>IFERROR(VLOOKUP(Table2[[#This Row],[SAP Code]],[26]_16!Y:Z,2,FALSE)/ 1000000, 0)</f>
        <v>0</v>
      </c>
      <c r="BG29" s="28" t="str">
        <f>IFERROR(VLOOKUP(Table2[[#This Row],[SAP Code]],[26]port!$A:$AD,30,FALSE),"unknown")</f>
        <v>unknown</v>
      </c>
      <c r="BH29" s="29" t="str">
        <f t="shared" si="11"/>
        <v>Unknown</v>
      </c>
      <c r="BI29" s="16"/>
    </row>
    <row r="30" spans="1:61" ht="17.100000000000001" customHeight="1">
      <c r="A30" s="16" t="s">
        <v>244</v>
      </c>
      <c r="B30" s="17" t="s">
        <v>245</v>
      </c>
      <c r="C30" s="16" t="s">
        <v>246</v>
      </c>
      <c r="D30" s="16" t="s">
        <v>247</v>
      </c>
      <c r="E30" s="18">
        <v>42137</v>
      </c>
      <c r="F30" s="16" t="s">
        <v>248</v>
      </c>
      <c r="G30" s="16" t="s">
        <v>249</v>
      </c>
      <c r="H30" s="16" t="s">
        <v>132</v>
      </c>
      <c r="I30" s="16" t="s">
        <v>250</v>
      </c>
      <c r="J30" s="16" t="s">
        <v>251</v>
      </c>
      <c r="K30" s="16" t="s">
        <v>252</v>
      </c>
      <c r="L30" s="16" t="s">
        <v>85</v>
      </c>
      <c r="M30" s="19">
        <v>3873000</v>
      </c>
      <c r="N30" s="19">
        <v>3873000</v>
      </c>
      <c r="O30" s="20" t="s">
        <v>253</v>
      </c>
      <c r="P30" s="21">
        <v>5900150000451</v>
      </c>
      <c r="Q30" s="20" t="s">
        <v>87</v>
      </c>
      <c r="R30" s="16" t="str">
        <f t="shared" si="0"/>
        <v>ADF Including TSF</v>
      </c>
      <c r="S30" s="16" t="str">
        <f t="shared" si="1"/>
        <v>K</v>
      </c>
      <c r="T30" s="16" t="str">
        <f t="shared" si="13"/>
        <v>ADF Countries</v>
      </c>
      <c r="U30" s="16" t="str">
        <f t="shared" si="2"/>
        <v>Transition States</v>
      </c>
      <c r="V30" s="22" t="str">
        <f>IF(ISNUMBER(MATCH(A30, {"Gabon","Sudan","Niger","Mali","Burkina Faso","Guinea"}, 0)), "De Facto Countries", "Non-De Facto Countries")</f>
        <v>Non-De Facto Countries</v>
      </c>
      <c r="W30" s="16" t="str">
        <f t="shared" si="14"/>
        <v>West</v>
      </c>
      <c r="X30" s="16" t="str">
        <f t="shared" si="15"/>
        <v>Multi-Sector</v>
      </c>
      <c r="Y30" s="23">
        <f>Table2[[#This Row],[Approved Amount_UA Equivalent]]/5</f>
        <v>774600</v>
      </c>
      <c r="Z30" s="23">
        <f>Table2[[#This Row],[Approved Amount_UA Equivalent]]/5</f>
        <v>774600</v>
      </c>
      <c r="AA30" s="23">
        <f>Table2[[#This Row],[Approved Amount_UA Equivalent]]/5</f>
        <v>774600</v>
      </c>
      <c r="AB30" s="23">
        <f>Table2[[#This Row],[Approved Amount_UA Equivalent]]/5</f>
        <v>774600</v>
      </c>
      <c r="AC30" s="23">
        <f>Table2[[#This Row],[Approved Amount_UA Equivalent]]/5</f>
        <v>774600</v>
      </c>
      <c r="AD30" s="23">
        <f>SUM(Table2[[#This Row],[Feed Africa ]:[Improve Quality Of Life ]])</f>
        <v>3873000</v>
      </c>
      <c r="AE30" s="16" t="b">
        <f>Table2[[#This Row],[Total HI5]]=Table2[[#This Row],[Approved Amount_UA Equivalent]]</f>
        <v>1</v>
      </c>
      <c r="AF30" s="24">
        <v>20</v>
      </c>
      <c r="AG30" s="20" t="str">
        <f t="shared" si="3"/>
        <v>Policy and Result Based Op</v>
      </c>
      <c r="AH30" s="24" t="e">
        <f>VLOOKUP(Table2[[#This Row],[SAP Code]],[25]DATA!$A:$G,7,FALSE)</f>
        <v>#N/A</v>
      </c>
      <c r="AI30" s="20" t="str">
        <f t="shared" si="4"/>
        <v>Policy-Based Lending</v>
      </c>
      <c r="AJ30" s="25" t="s">
        <v>254</v>
      </c>
      <c r="AK30" s="25" t="s">
        <v>255</v>
      </c>
      <c r="AL30" s="23" t="str" cm="1">
        <f t="array" ref="AL30">_xlfn.SWITCH(AK30,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0" s="26">
        <v>1</v>
      </c>
      <c r="AN30" s="25" t="str">
        <f t="shared" si="12"/>
        <v>Sovereign</v>
      </c>
      <c r="AO30" s="27">
        <v>0.5</v>
      </c>
      <c r="AP30" s="23">
        <f>Table2[[#This Row],[Approved Amount_UA Equivalent]]/1000000</f>
        <v>3.8730000000000002</v>
      </c>
      <c r="AQ30" s="19">
        <f t="shared" si="5"/>
        <v>5.1543433200000006</v>
      </c>
      <c r="AR30" s="23" t="str">
        <f t="shared" si="6"/>
        <v>1-10</v>
      </c>
      <c r="AS30" s="23" t="str">
        <f t="shared" si="7"/>
        <v>1-20</v>
      </c>
      <c r="AT30" s="23" t="str">
        <f t="shared" si="8"/>
        <v>1-40</v>
      </c>
      <c r="AU30" s="23" t="str">
        <f t="shared" si="9"/>
        <v>&lt;1-50 Mn</v>
      </c>
      <c r="AV30" s="23">
        <f>Table2[[#This Row],[Amount]]</f>
        <v>3873000</v>
      </c>
      <c r="AW30" s="23" t="str">
        <f t="shared" si="10"/>
        <v>May 2015</v>
      </c>
      <c r="AX30" s="28">
        <f>IFERROR(VLOOKUP(Table2[[#This Row],[SAP Code]],[26]_16!A:B,2,FALSE),0)</f>
        <v>0</v>
      </c>
      <c r="AY30" s="28">
        <f>IFERROR(VLOOKUP(Table2[[#This Row],[SAP Code]],[26]_16!D:E,2,FALSE)/ 1000000, 0)</f>
        <v>0</v>
      </c>
      <c r="AZ30" s="28">
        <f>IFERROR(VLOOKUP(Table2[[#This Row],[SAP Code]],[26]_16!G:H,2,FALSE)/ 1000000, 0)</f>
        <v>0</v>
      </c>
      <c r="BA30" s="28">
        <f>IFERROR(VLOOKUP(Table2[[#This Row],[SAP Code]],[26]_16!J:K,2,FALSE)/ 1000000, 0)</f>
        <v>0</v>
      </c>
      <c r="BB30" s="28">
        <f>IFERROR(VLOOKUP(Table2[[#This Row],[SAP Code]],[26]_16!M:N,2,FALSE)/ 1000000, 0)</f>
        <v>0</v>
      </c>
      <c r="BC30" s="28">
        <f>IFERROR(VLOOKUP(Table2[[#This Row],[SAP Code]],[26]_16!P:Q,2,FALSE),0)</f>
        <v>0</v>
      </c>
      <c r="BD30" s="28">
        <f>IFERROR(VLOOKUP(Table2[[#This Row],[SAP Code]],[26]_16!S:T,2,FALSE),0)</f>
        <v>0</v>
      </c>
      <c r="BE30" s="28">
        <f>IFERROR(VLOOKUP(Table2[[#This Row],[SAP Code]],[26]_16!V:W,2,FALSE)/ 1000000, 0)</f>
        <v>0</v>
      </c>
      <c r="BF30" s="28">
        <f>IFERROR(VLOOKUP(Table2[[#This Row],[SAP Code]],[26]_16!Y:Z,2,FALSE)/ 1000000, 0)</f>
        <v>0</v>
      </c>
      <c r="BG30" s="28" t="str">
        <f>IFERROR(VLOOKUP(Table2[[#This Row],[SAP Code]],[26]port!$A:$AD,30,FALSE),"unknown")</f>
        <v>COMP</v>
      </c>
      <c r="BH30" s="29" t="str">
        <f t="shared" si="11"/>
        <v>Number of operations completed out of the net approved of that year</v>
      </c>
      <c r="BI30" s="16"/>
    </row>
    <row r="31" spans="1:61" s="37" customFormat="1" ht="17.100000000000001" customHeight="1">
      <c r="A31" s="16" t="s">
        <v>244</v>
      </c>
      <c r="B31" s="17" t="s">
        <v>245</v>
      </c>
      <c r="C31" s="16" t="s">
        <v>256</v>
      </c>
      <c r="D31" s="16" t="s">
        <v>247</v>
      </c>
      <c r="E31" s="18">
        <v>42137</v>
      </c>
      <c r="F31" s="16" t="s">
        <v>248</v>
      </c>
      <c r="G31" s="16" t="s">
        <v>249</v>
      </c>
      <c r="H31" s="16" t="s">
        <v>132</v>
      </c>
      <c r="I31" s="16" t="s">
        <v>250</v>
      </c>
      <c r="J31" s="16" t="s">
        <v>251</v>
      </c>
      <c r="K31" s="16" t="s">
        <v>257</v>
      </c>
      <c r="L31" s="16" t="s">
        <v>85</v>
      </c>
      <c r="M31" s="19">
        <v>1127000</v>
      </c>
      <c r="N31" s="19">
        <v>1127000</v>
      </c>
      <c r="O31" s="20" t="s">
        <v>253</v>
      </c>
      <c r="P31" s="21">
        <v>5900155008401</v>
      </c>
      <c r="Q31" s="20" t="s">
        <v>87</v>
      </c>
      <c r="R31" s="16" t="str">
        <f t="shared" si="0"/>
        <v>ADF Including TSF</v>
      </c>
      <c r="S31" s="16" t="str">
        <f t="shared" si="1"/>
        <v>K</v>
      </c>
      <c r="T31" s="16" t="str">
        <f t="shared" si="13"/>
        <v>ADF Countries</v>
      </c>
      <c r="U31" s="16" t="str">
        <f t="shared" si="2"/>
        <v>Transition States</v>
      </c>
      <c r="V31" s="22" t="str">
        <f>IF(ISNUMBER(MATCH(A31, {"Gabon","Sudan","Niger","Mali","Burkina Faso","Guinea"}, 0)), "De Facto Countries", "Non-De Facto Countries")</f>
        <v>Non-De Facto Countries</v>
      </c>
      <c r="W31" s="16" t="str">
        <f t="shared" si="14"/>
        <v>West</v>
      </c>
      <c r="X31" s="16" t="str">
        <f t="shared" si="15"/>
        <v>Multi-Sector</v>
      </c>
      <c r="Y31" s="23">
        <f>Table2[[#This Row],[Approved Amount_UA Equivalent]]/5</f>
        <v>225400</v>
      </c>
      <c r="Z31" s="23">
        <f>Table2[[#This Row],[Approved Amount_UA Equivalent]]/5</f>
        <v>225400</v>
      </c>
      <c r="AA31" s="23">
        <f>Table2[[#This Row],[Approved Amount_UA Equivalent]]/5</f>
        <v>225400</v>
      </c>
      <c r="AB31" s="23">
        <f>Table2[[#This Row],[Approved Amount_UA Equivalent]]/5</f>
        <v>225400</v>
      </c>
      <c r="AC31" s="23">
        <f>Table2[[#This Row],[Approved Amount_UA Equivalent]]/5</f>
        <v>225400</v>
      </c>
      <c r="AD31" s="23">
        <f>SUM(Table2[[#This Row],[Feed Africa ]:[Improve Quality Of Life ]])</f>
        <v>1127000</v>
      </c>
      <c r="AE31" s="16" t="b">
        <f>Table2[[#This Row],[Total HI5]]=Table2[[#This Row],[Approved Amount_UA Equivalent]]</f>
        <v>1</v>
      </c>
      <c r="AF31" s="24">
        <v>20</v>
      </c>
      <c r="AG31" s="20" t="str">
        <f t="shared" si="3"/>
        <v>Policy and Result Based Op</v>
      </c>
      <c r="AH31" s="24" t="e">
        <f>VLOOKUP(Table2[[#This Row],[SAP Code]],[25]DATA!$A:$G,7,FALSE)</f>
        <v>#N/A</v>
      </c>
      <c r="AI31" s="20" t="str">
        <f t="shared" si="4"/>
        <v>Policy-Based Lending</v>
      </c>
      <c r="AJ31" s="25" t="s">
        <v>254</v>
      </c>
      <c r="AK31" s="25" t="s">
        <v>255</v>
      </c>
      <c r="AL31" s="23" t="str" cm="1">
        <f t="array" ref="AL31">_xlfn.SWITCH(AK31,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1" s="26">
        <v>1</v>
      </c>
      <c r="AN31" s="25" t="str">
        <f t="shared" si="12"/>
        <v>Sovereign</v>
      </c>
      <c r="AO31" s="27">
        <v>0.5</v>
      </c>
      <c r="AP31" s="23">
        <f>Table2[[#This Row],[Approved Amount_UA Equivalent]]/1000000</f>
        <v>1.127</v>
      </c>
      <c r="AQ31" s="19">
        <f t="shared" si="5"/>
        <v>1.4998566799999999</v>
      </c>
      <c r="AR31" s="23" t="str">
        <f t="shared" si="6"/>
        <v>1-10</v>
      </c>
      <c r="AS31" s="23" t="str">
        <f t="shared" si="7"/>
        <v>1-20</v>
      </c>
      <c r="AT31" s="23" t="str">
        <f t="shared" si="8"/>
        <v>1-40</v>
      </c>
      <c r="AU31" s="23" t="str">
        <f t="shared" si="9"/>
        <v>&lt;1-50 Mn</v>
      </c>
      <c r="AV31" s="23">
        <f>Table2[[#This Row],[Amount]]</f>
        <v>1127000</v>
      </c>
      <c r="AW31" s="23" t="str">
        <f t="shared" si="10"/>
        <v>May 2015</v>
      </c>
      <c r="AX31" s="28">
        <f>IFERROR(VLOOKUP(Table2[[#This Row],[SAP Code]],[26]_16!A:B,2,FALSE),0)</f>
        <v>0</v>
      </c>
      <c r="AY31" s="28">
        <f>IFERROR(VLOOKUP(Table2[[#This Row],[SAP Code]],[26]_16!D:E,2,FALSE)/ 1000000, 0)</f>
        <v>0</v>
      </c>
      <c r="AZ31" s="28">
        <f>IFERROR(VLOOKUP(Table2[[#This Row],[SAP Code]],[26]_16!G:H,2,FALSE)/ 1000000, 0)</f>
        <v>0</v>
      </c>
      <c r="BA31" s="28">
        <f>IFERROR(VLOOKUP(Table2[[#This Row],[SAP Code]],[26]_16!J:K,2,FALSE)/ 1000000, 0)</f>
        <v>0</v>
      </c>
      <c r="BB31" s="28">
        <f>IFERROR(VLOOKUP(Table2[[#This Row],[SAP Code]],[26]_16!M:N,2,FALSE)/ 1000000, 0)</f>
        <v>0</v>
      </c>
      <c r="BC31" s="28">
        <f>IFERROR(VLOOKUP(Table2[[#This Row],[SAP Code]],[26]_16!P:Q,2,FALSE),0)</f>
        <v>0</v>
      </c>
      <c r="BD31" s="28">
        <f>IFERROR(VLOOKUP(Table2[[#This Row],[SAP Code]],[26]_16!S:T,2,FALSE),0)</f>
        <v>0</v>
      </c>
      <c r="BE31" s="28">
        <f>IFERROR(VLOOKUP(Table2[[#This Row],[SAP Code]],[26]_16!V:W,2,FALSE)/ 1000000, 0)</f>
        <v>0</v>
      </c>
      <c r="BF31" s="28">
        <f>IFERROR(VLOOKUP(Table2[[#This Row],[SAP Code]],[26]_16!Y:Z,2,FALSE)/ 1000000, 0)</f>
        <v>0</v>
      </c>
      <c r="BG31" s="28" t="str">
        <f>IFERROR(VLOOKUP(Table2[[#This Row],[SAP Code]],[26]port!$A:$AD,30,FALSE),"unknown")</f>
        <v>COMP</v>
      </c>
      <c r="BH31" s="29" t="str">
        <f t="shared" si="11"/>
        <v>Number of operations completed out of the net approved of that year</v>
      </c>
    </row>
    <row r="32" spans="1:61" s="37" customFormat="1" ht="17.100000000000001" customHeight="1">
      <c r="A32" s="16" t="s">
        <v>203</v>
      </c>
      <c r="B32" s="17" t="s">
        <v>204</v>
      </c>
      <c r="C32" s="16" t="s">
        <v>258</v>
      </c>
      <c r="D32" s="16" t="s">
        <v>259</v>
      </c>
      <c r="E32" s="18">
        <v>42144</v>
      </c>
      <c r="F32" s="16" t="s">
        <v>207</v>
      </c>
      <c r="G32" s="16" t="s">
        <v>137</v>
      </c>
      <c r="H32" s="37" t="s">
        <v>194</v>
      </c>
      <c r="I32" s="16" t="s">
        <v>138</v>
      </c>
      <c r="J32" s="16" t="s">
        <v>179</v>
      </c>
      <c r="K32" s="16" t="s">
        <v>84</v>
      </c>
      <c r="L32" s="16" t="s">
        <v>70</v>
      </c>
      <c r="M32" s="19">
        <v>90000000</v>
      </c>
      <c r="N32" s="19">
        <v>63992264.046301961</v>
      </c>
      <c r="O32" s="20" t="s">
        <v>208</v>
      </c>
      <c r="P32" s="21">
        <v>2000130013482</v>
      </c>
      <c r="Q32" s="20" t="s">
        <v>87</v>
      </c>
      <c r="R32" s="16" t="str">
        <f t="shared" si="0"/>
        <v>ADB Public</v>
      </c>
      <c r="S32" s="16" t="str">
        <f t="shared" si="1"/>
        <v>D</v>
      </c>
      <c r="T32" s="16" t="str">
        <f t="shared" si="13"/>
        <v>ADB Countries</v>
      </c>
      <c r="U32" s="16" t="str">
        <f t="shared" si="2"/>
        <v>Non-Transition States</v>
      </c>
      <c r="V32" s="22" t="str">
        <f>IF(ISNUMBER(MATCH(A32, {"Gabon","Sudan","Niger","Mali","Burkina Faso","Guinea"}, 0)), "De Facto Countries", "Non-De Facto Countries")</f>
        <v>Non-De Facto Countries</v>
      </c>
      <c r="W32" s="16" t="str">
        <f t="shared" si="14"/>
        <v>North</v>
      </c>
      <c r="X32" s="16" t="str">
        <f t="shared" si="15"/>
        <v>Transport</v>
      </c>
      <c r="Y32" s="23"/>
      <c r="Z32" s="23"/>
      <c r="AA32" s="23"/>
      <c r="AB32" s="23">
        <f>Table2[[#This Row],[Approved Amount_UA Equivalent]]</f>
        <v>63992264.046301961</v>
      </c>
      <c r="AC32" s="23"/>
      <c r="AD32" s="23">
        <f>SUM(Table2[[#This Row],[Feed Africa ]:[Improve Quality Of Life ]])</f>
        <v>63992264.046301961</v>
      </c>
      <c r="AE32" s="16" t="b">
        <f>Table2[[#This Row],[Total HI5]]=Table2[[#This Row],[Approved Amount_UA Equivalent]]</f>
        <v>1</v>
      </c>
      <c r="AF32" s="24">
        <v>43</v>
      </c>
      <c r="AG32" s="20" t="str">
        <f t="shared" si="3"/>
        <v>Technical Assistance &amp; Study</v>
      </c>
      <c r="AH32" s="24" t="e">
        <f>VLOOKUP(Table2[[#This Row],[SAP Code]],[25]DATA!$A:$G,7,FALSE)</f>
        <v>#N/A</v>
      </c>
      <c r="AI32" s="20" t="str">
        <f t="shared" si="4"/>
        <v>Other Investment</v>
      </c>
      <c r="AJ32" s="25" t="s">
        <v>89</v>
      </c>
      <c r="AK32" s="25" t="s">
        <v>140</v>
      </c>
      <c r="AL32" s="23" t="str" cm="1">
        <f t="array" ref="AL32">_xlfn.SWITCH(AK32,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2" s="26">
        <v>1</v>
      </c>
      <c r="AN32" s="25" t="str">
        <f t="shared" si="12"/>
        <v>Sovereign</v>
      </c>
      <c r="AO32" s="27">
        <v>0.33333333333333331</v>
      </c>
      <c r="AP32" s="23">
        <f>Table2[[#This Row],[Approved Amount_UA Equivalent]]/1000000</f>
        <v>63.992264046301962</v>
      </c>
      <c r="AQ32" s="19">
        <f t="shared" si="5"/>
        <v>85.163464683380496</v>
      </c>
      <c r="AR32" s="23" t="str">
        <f t="shared" si="6"/>
        <v>61-70</v>
      </c>
      <c r="AS32" s="23" t="str">
        <f t="shared" si="7"/>
        <v>61-80</v>
      </c>
      <c r="AT32" s="23" t="str">
        <f t="shared" si="8"/>
        <v>41-80</v>
      </c>
      <c r="AU32" s="23" t="str">
        <f t="shared" si="9"/>
        <v>50-100 Mn</v>
      </c>
      <c r="AV32" s="23">
        <f>Table2[[#This Row],[Amount]]</f>
        <v>90000000</v>
      </c>
      <c r="AW32" s="23" t="str">
        <f t="shared" si="10"/>
        <v>May 2015</v>
      </c>
      <c r="AX32" s="28">
        <f>IFERROR(VLOOKUP(Table2[[#This Row],[SAP Code]],[26]_16!A:B,2,FALSE),0)</f>
        <v>0</v>
      </c>
      <c r="AY32" s="28">
        <f>IFERROR(VLOOKUP(Table2[[#This Row],[SAP Code]],[26]_16!D:E,2,FALSE)/ 1000000, 0)</f>
        <v>0</v>
      </c>
      <c r="AZ32" s="28">
        <f>IFERROR(VLOOKUP(Table2[[#This Row],[SAP Code]],[26]_16!G:H,2,FALSE)/ 1000000, 0)</f>
        <v>1.0091499999999999E-3</v>
      </c>
      <c r="BA32" s="28">
        <f>IFERROR(VLOOKUP(Table2[[#This Row],[SAP Code]],[26]_16!J:K,2,FALSE)/ 1000000, 0)</f>
        <v>0</v>
      </c>
      <c r="BB32" s="28">
        <f>IFERROR(VLOOKUP(Table2[[#This Row],[SAP Code]],[26]_16!M:N,2,FALSE)/ 1000000, 0)</f>
        <v>0</v>
      </c>
      <c r="BC32" s="28">
        <f>IFERROR(VLOOKUP(Table2[[#This Row],[SAP Code]],[26]_16!P:Q,2,FALSE),0)</f>
        <v>0</v>
      </c>
      <c r="BD32" s="28">
        <f>IFERROR(VLOOKUP(Table2[[#This Row],[SAP Code]],[26]_16!S:T,2,FALSE),0)</f>
        <v>0</v>
      </c>
      <c r="BE32" s="28">
        <f>IFERROR(VLOOKUP(Table2[[#This Row],[SAP Code]],[26]_16!V:W,2,FALSE)/ 1000000, 0)</f>
        <v>0</v>
      </c>
      <c r="BF32" s="28">
        <f>IFERROR(VLOOKUP(Table2[[#This Row],[SAP Code]],[26]_16!Y:Z,2,FALSE)/ 1000000, 0)</f>
        <v>0</v>
      </c>
      <c r="BG32" s="28" t="str">
        <f>IFERROR(VLOOKUP(Table2[[#This Row],[SAP Code]],[26]port!$A:$AD,30,FALSE),"unknown")</f>
        <v>TERM</v>
      </c>
      <c r="BH32" s="29" t="str">
        <f t="shared" si="11"/>
        <v>Number of operations Cancelled before completion</v>
      </c>
    </row>
    <row r="33" spans="1:61" s="37" customFormat="1" ht="17.100000000000001" customHeight="1">
      <c r="A33" s="16" t="s">
        <v>203</v>
      </c>
      <c r="B33" s="17" t="s">
        <v>204</v>
      </c>
      <c r="C33" s="16" t="s">
        <v>260</v>
      </c>
      <c r="D33" s="16" t="s">
        <v>259</v>
      </c>
      <c r="E33" s="18">
        <v>42144</v>
      </c>
      <c r="F33" s="16" t="s">
        <v>207</v>
      </c>
      <c r="G33" s="16" t="s">
        <v>137</v>
      </c>
      <c r="H33" s="37" t="s">
        <v>194</v>
      </c>
      <c r="I33" s="16" t="s">
        <v>138</v>
      </c>
      <c r="J33" s="16" t="s">
        <v>261</v>
      </c>
      <c r="K33" s="16" t="s">
        <v>84</v>
      </c>
      <c r="L33" s="16" t="s">
        <v>70</v>
      </c>
      <c r="M33" s="19">
        <v>50000000</v>
      </c>
      <c r="N33" s="19">
        <v>35551257.803501084</v>
      </c>
      <c r="O33" s="20" t="s">
        <v>208</v>
      </c>
      <c r="P33" s="21">
        <v>5050130000001</v>
      </c>
      <c r="Q33" s="20" t="s">
        <v>87</v>
      </c>
      <c r="R33" s="16" t="str">
        <f t="shared" si="0"/>
        <v>AGTF</v>
      </c>
      <c r="S33" s="16" t="str">
        <f t="shared" si="1"/>
        <v>D</v>
      </c>
      <c r="T33" s="16" t="str">
        <f t="shared" si="13"/>
        <v>ADB Countries</v>
      </c>
      <c r="U33" s="16" t="str">
        <f t="shared" si="2"/>
        <v>Non-Transition States</v>
      </c>
      <c r="V33" s="22" t="str">
        <f>IF(ISNUMBER(MATCH(A33, {"Gabon","Sudan","Niger","Mali","Burkina Faso","Guinea"}, 0)), "De Facto Countries", "Non-De Facto Countries")</f>
        <v>Non-De Facto Countries</v>
      </c>
      <c r="W33" s="16" t="str">
        <f t="shared" si="14"/>
        <v>North</v>
      </c>
      <c r="X33" s="16" t="str">
        <f t="shared" si="15"/>
        <v>Transport</v>
      </c>
      <c r="Y33" s="23"/>
      <c r="Z33" s="23"/>
      <c r="AA33" s="23"/>
      <c r="AB33" s="23">
        <f>Table2[[#This Row],[Approved Amount_UA Equivalent]]</f>
        <v>35551257.803501084</v>
      </c>
      <c r="AC33" s="23"/>
      <c r="AD33" s="23">
        <f>SUM(Table2[[#This Row],[Feed Africa ]:[Improve Quality Of Life ]])</f>
        <v>35551257.803501084</v>
      </c>
      <c r="AE33" s="16" t="b">
        <f>Table2[[#This Row],[Total HI5]]=Table2[[#This Row],[Approved Amount_UA Equivalent]]</f>
        <v>1</v>
      </c>
      <c r="AF33" s="24">
        <v>43</v>
      </c>
      <c r="AG33" s="20" t="str">
        <f t="shared" si="3"/>
        <v>Technical Assistance &amp; Study</v>
      </c>
      <c r="AH33" s="24" t="e">
        <f>VLOOKUP(Table2[[#This Row],[SAP Code]],[25]DATA!$A:$G,7,FALSE)</f>
        <v>#N/A</v>
      </c>
      <c r="AI33" s="20" t="str">
        <f t="shared" si="4"/>
        <v>Other Investment</v>
      </c>
      <c r="AJ33" s="25" t="s">
        <v>89</v>
      </c>
      <c r="AK33" s="25" t="s">
        <v>140</v>
      </c>
      <c r="AL33" s="23" t="str" cm="1">
        <f t="array" ref="AL33">_xlfn.SWITCH(AK33,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3" s="26">
        <v>1</v>
      </c>
      <c r="AN33" s="25" t="str">
        <f t="shared" si="12"/>
        <v>Sovereign</v>
      </c>
      <c r="AO33" s="27">
        <v>0.33333333333333331</v>
      </c>
      <c r="AP33" s="23">
        <f>Table2[[#This Row],[Approved Amount_UA Equivalent]]/1000000</f>
        <v>35.551257803501088</v>
      </c>
      <c r="AQ33" s="19">
        <f t="shared" si="5"/>
        <v>47.313035935211381</v>
      </c>
      <c r="AR33" s="23" t="str">
        <f t="shared" si="6"/>
        <v>31-40</v>
      </c>
      <c r="AS33" s="23" t="str">
        <f t="shared" si="7"/>
        <v>21-40</v>
      </c>
      <c r="AT33" s="23" t="str">
        <f t="shared" si="8"/>
        <v>1-40</v>
      </c>
      <c r="AU33" s="23" t="str">
        <f t="shared" si="9"/>
        <v>&lt;1-50 Mn</v>
      </c>
      <c r="AV33" s="23">
        <f>Table2[[#This Row],[Amount]]</f>
        <v>50000000</v>
      </c>
      <c r="AW33" s="23" t="str">
        <f t="shared" si="10"/>
        <v>May 2015</v>
      </c>
      <c r="AX33" s="28">
        <f>IFERROR(VLOOKUP(Table2[[#This Row],[SAP Code]],[26]_16!A:B,2,FALSE),0)</f>
        <v>0</v>
      </c>
      <c r="AY33" s="28">
        <f>IFERROR(VLOOKUP(Table2[[#This Row],[SAP Code]],[26]_16!D:E,2,FALSE)/ 1000000, 0)</f>
        <v>0</v>
      </c>
      <c r="AZ33" s="28">
        <f>IFERROR(VLOOKUP(Table2[[#This Row],[SAP Code]],[26]_16!G:H,2,FALSE)/ 1000000, 0)</f>
        <v>1.0091499999999999E-3</v>
      </c>
      <c r="BA33" s="28">
        <f>IFERROR(VLOOKUP(Table2[[#This Row],[SAP Code]],[26]_16!J:K,2,FALSE)/ 1000000, 0)</f>
        <v>0</v>
      </c>
      <c r="BB33" s="28">
        <f>IFERROR(VLOOKUP(Table2[[#This Row],[SAP Code]],[26]_16!M:N,2,FALSE)/ 1000000, 0)</f>
        <v>0</v>
      </c>
      <c r="BC33" s="28">
        <f>IFERROR(VLOOKUP(Table2[[#This Row],[SAP Code]],[26]_16!P:Q,2,FALSE),0)</f>
        <v>0</v>
      </c>
      <c r="BD33" s="28">
        <f>IFERROR(VLOOKUP(Table2[[#This Row],[SAP Code]],[26]_16!S:T,2,FALSE),0)</f>
        <v>0</v>
      </c>
      <c r="BE33" s="28">
        <f>IFERROR(VLOOKUP(Table2[[#This Row],[SAP Code]],[26]_16!V:W,2,FALSE)/ 1000000, 0)</f>
        <v>0</v>
      </c>
      <c r="BF33" s="28">
        <f>IFERROR(VLOOKUP(Table2[[#This Row],[SAP Code]],[26]_16!Y:Z,2,FALSE)/ 1000000, 0)</f>
        <v>0</v>
      </c>
      <c r="BG33" s="28" t="str">
        <f>IFERROR(VLOOKUP(Table2[[#This Row],[SAP Code]],[26]port!$A:$AD,30,FALSE),"unknown")</f>
        <v>TERM</v>
      </c>
      <c r="BH33" s="29" t="str">
        <f t="shared" si="11"/>
        <v>Number of operations Cancelled before completion</v>
      </c>
    </row>
    <row r="34" spans="1:61" s="37" customFormat="1" ht="17.100000000000001" customHeight="1">
      <c r="A34" s="16" t="s">
        <v>158</v>
      </c>
      <c r="B34" s="17" t="s">
        <v>262</v>
      </c>
      <c r="C34" s="16" t="s">
        <v>263</v>
      </c>
      <c r="D34" s="16" t="s">
        <v>264</v>
      </c>
      <c r="E34" s="18">
        <v>42144</v>
      </c>
      <c r="F34" s="16" t="s">
        <v>162</v>
      </c>
      <c r="G34" s="16" t="s">
        <v>113</v>
      </c>
      <c r="H34" s="16" t="s">
        <v>81</v>
      </c>
      <c r="I34" s="16" t="s">
        <v>67</v>
      </c>
      <c r="J34" s="16" t="s">
        <v>251</v>
      </c>
      <c r="K34" s="16" t="s">
        <v>257</v>
      </c>
      <c r="L34" s="16" t="s">
        <v>85</v>
      </c>
      <c r="M34" s="19">
        <v>15300000</v>
      </c>
      <c r="N34" s="19">
        <v>15300000</v>
      </c>
      <c r="O34" s="20" t="s">
        <v>265</v>
      </c>
      <c r="P34" s="21">
        <v>5900155008451</v>
      </c>
      <c r="Q34" s="20" t="s">
        <v>87</v>
      </c>
      <c r="R34" s="16" t="str">
        <f t="shared" si="0"/>
        <v>ADF Including TSF</v>
      </c>
      <c r="S34" s="16" t="str">
        <f t="shared" si="1"/>
        <v>I</v>
      </c>
      <c r="T34" s="16" t="str">
        <f t="shared" si="13"/>
        <v>ADF Countries</v>
      </c>
      <c r="U34" s="16" t="str">
        <f t="shared" si="2"/>
        <v>Transition States</v>
      </c>
      <c r="V34" s="22" t="str">
        <f>IF(ISNUMBER(MATCH(A34, {"Gabon","Sudan","Niger","Mali","Burkina Faso","Guinea"}, 0)), "De Facto Countries", "Non-De Facto Countries")</f>
        <v>De Facto Countries</v>
      </c>
      <c r="W34" s="16" t="str">
        <f t="shared" si="14"/>
        <v>East</v>
      </c>
      <c r="X34" s="16" t="str">
        <f t="shared" si="15"/>
        <v>Social</v>
      </c>
      <c r="Y34" s="23"/>
      <c r="Z34" s="23"/>
      <c r="AA34" s="23"/>
      <c r="AB34" s="23"/>
      <c r="AC34" s="23">
        <f>Table2[[#This Row],[Approved Amount_UA Equivalent]]</f>
        <v>15300000</v>
      </c>
      <c r="AD34" s="23">
        <f>SUM(Table2[[#This Row],[Feed Africa ]:[Improve Quality Of Life ]])</f>
        <v>15300000</v>
      </c>
      <c r="AE34" s="16" t="b">
        <f>Table2[[#This Row],[Total HI5]]=Table2[[#This Row],[Approved Amount_UA Equivalent]]</f>
        <v>1</v>
      </c>
      <c r="AF34" s="24">
        <v>41</v>
      </c>
      <c r="AG34" s="20" t="str">
        <f t="shared" si="3"/>
        <v>ISP and Investment Project</v>
      </c>
      <c r="AH34" s="24" t="e">
        <f>VLOOKUP(Table2[[#This Row],[SAP Code]],[25]DATA!$A:$G,7,FALSE)</f>
        <v>#N/A</v>
      </c>
      <c r="AI34" s="20" t="str">
        <f t="shared" si="4"/>
        <v>Other Investment</v>
      </c>
      <c r="AJ34" s="25" t="s">
        <v>73</v>
      </c>
      <c r="AK34" s="25" t="s">
        <v>115</v>
      </c>
      <c r="AL34" s="23" t="str" cm="1">
        <f t="array" ref="AL34">_xlfn.SWITCH(AK34,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4" s="26">
        <v>1</v>
      </c>
      <c r="AN34" s="25" t="str">
        <f t="shared" si="12"/>
        <v>Sovereign</v>
      </c>
      <c r="AO34" s="27">
        <v>1</v>
      </c>
      <c r="AP34" s="23">
        <f>Table2[[#This Row],[Approved Amount_UA Equivalent]]/1000000</f>
        <v>15.3</v>
      </c>
      <c r="AQ34" s="19">
        <f t="shared" si="5"/>
        <v>20.361851999999999</v>
      </c>
      <c r="AR34" s="23" t="str">
        <f t="shared" si="6"/>
        <v>11-20</v>
      </c>
      <c r="AS34" s="23" t="str">
        <f t="shared" si="7"/>
        <v>1-20</v>
      </c>
      <c r="AT34" s="23" t="str">
        <f t="shared" si="8"/>
        <v>1-40</v>
      </c>
      <c r="AU34" s="23" t="str">
        <f t="shared" si="9"/>
        <v>&lt;1-50 Mn</v>
      </c>
      <c r="AV34" s="23">
        <f>Table2[[#This Row],[Amount]]</f>
        <v>15300000</v>
      </c>
      <c r="AW34" s="23" t="str">
        <f t="shared" si="10"/>
        <v>May 2015</v>
      </c>
      <c r="AX34" s="28">
        <f>IFERROR(VLOOKUP(Table2[[#This Row],[SAP Code]],[26]_16!A:B,2,FALSE),0)</f>
        <v>0</v>
      </c>
      <c r="AY34" s="28">
        <f>IFERROR(VLOOKUP(Table2[[#This Row],[SAP Code]],[26]_16!D:E,2,FALSE)/ 1000000, 0)</f>
        <v>0.43969366999999998</v>
      </c>
      <c r="AZ34" s="28">
        <f>IFERROR(VLOOKUP(Table2[[#This Row],[SAP Code]],[26]_16!G:H,2,FALSE)/ 1000000, 0)</f>
        <v>1.52784367</v>
      </c>
      <c r="BA34" s="28">
        <f>IFERROR(VLOOKUP(Table2[[#This Row],[SAP Code]],[26]_16!J:K,2,FALSE)/ 1000000, 0)</f>
        <v>3.3278957599999996</v>
      </c>
      <c r="BB34" s="28">
        <f>IFERROR(VLOOKUP(Table2[[#This Row],[SAP Code]],[26]_16!M:N,2,FALSE)/ 1000000, 0)</f>
        <v>0.19495379000000002</v>
      </c>
      <c r="BC34" s="28">
        <f>IFERROR(VLOOKUP(Table2[[#This Row],[SAP Code]],[26]_16!P:Q,2,FALSE),0)</f>
        <v>1.2054789000000001</v>
      </c>
      <c r="BD34" s="28">
        <f>IFERROR(VLOOKUP(Table2[[#This Row],[SAP Code]],[26]_16!S:T,2,FALSE),0)</f>
        <v>0.46423345000000005</v>
      </c>
      <c r="BE34" s="28">
        <f>IFERROR(VLOOKUP(Table2[[#This Row],[SAP Code]],[26]_16!V:W,2,FALSE)/ 1000000, 0)</f>
        <v>0.39633619000000009</v>
      </c>
      <c r="BF34" s="28">
        <f>IFERROR(VLOOKUP(Table2[[#This Row],[SAP Code]],[26]_16!Y:Z,2,FALSE)/ 1000000, 0)</f>
        <v>0</v>
      </c>
      <c r="BG34" s="28" t="str">
        <f>IFERROR(VLOOKUP(Table2[[#This Row],[SAP Code]],[26]port!$A:$AD,30,FALSE),"unknown")</f>
        <v>OnGo</v>
      </c>
      <c r="BH34" s="29" t="str">
        <f t="shared" si="11"/>
        <v>Ongoing</v>
      </c>
    </row>
    <row r="35" spans="1:61" ht="17.100000000000001" customHeight="1">
      <c r="A35" s="16" t="s">
        <v>75</v>
      </c>
      <c r="B35" s="17" t="s">
        <v>266</v>
      </c>
      <c r="C35" s="16" t="s">
        <v>267</v>
      </c>
      <c r="D35" s="16" t="s">
        <v>268</v>
      </c>
      <c r="E35" s="18">
        <v>42144</v>
      </c>
      <c r="F35" s="16" t="s">
        <v>79</v>
      </c>
      <c r="G35" s="16" t="s">
        <v>249</v>
      </c>
      <c r="H35" s="16" t="s">
        <v>81</v>
      </c>
      <c r="I35" s="16" t="s">
        <v>250</v>
      </c>
      <c r="J35" s="16" t="s">
        <v>83</v>
      </c>
      <c r="K35" s="16" t="s">
        <v>84</v>
      </c>
      <c r="L35" s="16" t="s">
        <v>85</v>
      </c>
      <c r="M35" s="19">
        <v>50000000</v>
      </c>
      <c r="N35" s="19">
        <v>50000000</v>
      </c>
      <c r="O35" s="20" t="s">
        <v>269</v>
      </c>
      <c r="P35" s="21">
        <v>2100150033094</v>
      </c>
      <c r="Q35" s="20" t="s">
        <v>87</v>
      </c>
      <c r="R35" s="16" t="str">
        <f t="shared" si="0"/>
        <v>ADF Including TSF</v>
      </c>
      <c r="S35" s="16" t="str">
        <f t="shared" si="1"/>
        <v>K</v>
      </c>
      <c r="T35" s="16" t="s">
        <v>88</v>
      </c>
      <c r="U35" s="16" t="str">
        <f t="shared" si="2"/>
        <v>Non-Transition States</v>
      </c>
      <c r="V35" s="22" t="str">
        <f>IF(ISNUMBER(MATCH(A35, {"Gabon","Sudan","Niger","Mali","Burkina Faso","Guinea"}, 0)), "De Facto Countries", "Non-De Facto Countries")</f>
        <v>Non-De Facto Countries</v>
      </c>
      <c r="W35" s="16" t="str">
        <f t="shared" si="14"/>
        <v>East</v>
      </c>
      <c r="X35" s="16" t="str">
        <f t="shared" si="15"/>
        <v>Multi-Sector</v>
      </c>
      <c r="Y35" s="23">
        <f>Table2[[#This Row],[Approved Amount_UA Equivalent]]/5</f>
        <v>10000000</v>
      </c>
      <c r="Z35" s="23">
        <f>Table2[[#This Row],[Approved Amount_UA Equivalent]]/5</f>
        <v>10000000</v>
      </c>
      <c r="AA35" s="23">
        <f>Table2[[#This Row],[Approved Amount_UA Equivalent]]/5</f>
        <v>10000000</v>
      </c>
      <c r="AB35" s="23">
        <f>Table2[[#This Row],[Approved Amount_UA Equivalent]]/5</f>
        <v>10000000</v>
      </c>
      <c r="AC35" s="23">
        <f>Table2[[#This Row],[Approved Amount_UA Equivalent]]/5</f>
        <v>10000000</v>
      </c>
      <c r="AD35" s="23">
        <f>SUM(Table2[[#This Row],[Feed Africa ]:[Improve Quality Of Life ]])</f>
        <v>50000000</v>
      </c>
      <c r="AE35" s="16" t="b">
        <f>Table2[[#This Row],[Total HI5]]=Table2[[#This Row],[Approved Amount_UA Equivalent]]</f>
        <v>1</v>
      </c>
      <c r="AF35" s="24">
        <v>20</v>
      </c>
      <c r="AG35" s="20" t="str">
        <f t="shared" si="3"/>
        <v>Policy and Result Based Op</v>
      </c>
      <c r="AH35" s="24" t="e">
        <f>VLOOKUP(Table2[[#This Row],[SAP Code]],[25]DATA!$A:$G,7,FALSE)</f>
        <v>#N/A</v>
      </c>
      <c r="AI35" s="20" t="str">
        <f t="shared" si="4"/>
        <v>Policy-Based Lending</v>
      </c>
      <c r="AJ35" s="25" t="s">
        <v>254</v>
      </c>
      <c r="AK35" s="25" t="s">
        <v>255</v>
      </c>
      <c r="AL35" s="23" t="str" cm="1">
        <f t="array" ref="AL35">_xlfn.SWITCH(AK35,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5" s="26">
        <v>1</v>
      </c>
      <c r="AN35" s="25" t="str">
        <f t="shared" si="12"/>
        <v>Sovereign</v>
      </c>
      <c r="AO35" s="27">
        <v>1</v>
      </c>
      <c r="AP35" s="23">
        <f>Table2[[#This Row],[Approved Amount_UA Equivalent]]/1000000</f>
        <v>50</v>
      </c>
      <c r="AQ35" s="19">
        <f t="shared" si="5"/>
        <v>66.542000000000002</v>
      </c>
      <c r="AR35" s="23" t="str">
        <f t="shared" si="6"/>
        <v>41-50</v>
      </c>
      <c r="AS35" s="23" t="str">
        <f t="shared" si="7"/>
        <v>41-60</v>
      </c>
      <c r="AT35" s="23" t="str">
        <f t="shared" si="8"/>
        <v>41-80</v>
      </c>
      <c r="AU35" s="23" t="str">
        <f t="shared" si="9"/>
        <v>&lt;1-50 Mn</v>
      </c>
      <c r="AV35" s="23">
        <f>Table2[[#This Row],[Amount]]</f>
        <v>50000000</v>
      </c>
      <c r="AW35" s="23" t="str">
        <f t="shared" si="10"/>
        <v>May 2015</v>
      </c>
      <c r="AX35" s="28">
        <f>IFERROR(VLOOKUP(Table2[[#This Row],[SAP Code]],[26]_16!A:B,2,FALSE),0)</f>
        <v>50</v>
      </c>
      <c r="AY35" s="28">
        <f>IFERROR(VLOOKUP(Table2[[#This Row],[SAP Code]],[26]_16!D:E,2,FALSE)/ 1000000, 0)</f>
        <v>0</v>
      </c>
      <c r="AZ35" s="28">
        <f>IFERROR(VLOOKUP(Table2[[#This Row],[SAP Code]],[26]_16!G:H,2,FALSE)/ 1000000, 0)</f>
        <v>0</v>
      </c>
      <c r="BA35" s="28">
        <f>IFERROR(VLOOKUP(Table2[[#This Row],[SAP Code]],[26]_16!J:K,2,FALSE)/ 1000000, 0)</f>
        <v>0</v>
      </c>
      <c r="BB35" s="28">
        <f>IFERROR(VLOOKUP(Table2[[#This Row],[SAP Code]],[26]_16!M:N,2,FALSE)/ 1000000, 0)</f>
        <v>0</v>
      </c>
      <c r="BC35" s="28">
        <f>IFERROR(VLOOKUP(Table2[[#This Row],[SAP Code]],[26]_16!P:Q,2,FALSE),0)</f>
        <v>0</v>
      </c>
      <c r="BD35" s="28">
        <f>IFERROR(VLOOKUP(Table2[[#This Row],[SAP Code]],[26]_16!S:T,2,FALSE),0)</f>
        <v>0</v>
      </c>
      <c r="BE35" s="28">
        <f>IFERROR(VLOOKUP(Table2[[#This Row],[SAP Code]],[26]_16!V:W,2,FALSE)/ 1000000, 0)</f>
        <v>0</v>
      </c>
      <c r="BF35" s="28">
        <f>IFERROR(VLOOKUP(Table2[[#This Row],[SAP Code]],[26]_16!Y:Z,2,FALSE)/ 1000000, 0)</f>
        <v>0</v>
      </c>
      <c r="BG35" s="28" t="str">
        <f>IFERROR(VLOOKUP(Table2[[#This Row],[SAP Code]],[26]port!$A:$AD,30,FALSE),"unknown")</f>
        <v>COMP</v>
      </c>
      <c r="BH35" s="29" t="str">
        <f t="shared" si="11"/>
        <v>Number of operations completed out of the net approved of that year</v>
      </c>
      <c r="BI35" s="16"/>
    </row>
    <row r="36" spans="1:61" ht="17.100000000000001" customHeight="1">
      <c r="A36" s="16" t="s">
        <v>270</v>
      </c>
      <c r="B36" s="17" t="s">
        <v>271</v>
      </c>
      <c r="C36" s="16" t="s">
        <v>272</v>
      </c>
      <c r="D36" s="16" t="s">
        <v>273</v>
      </c>
      <c r="E36" s="18">
        <v>42144</v>
      </c>
      <c r="F36" s="16" t="s">
        <v>274</v>
      </c>
      <c r="G36" s="16" t="s">
        <v>65</v>
      </c>
      <c r="H36" s="16" t="s">
        <v>66</v>
      </c>
      <c r="I36" s="16" t="s">
        <v>155</v>
      </c>
      <c r="J36" s="16" t="s">
        <v>83</v>
      </c>
      <c r="K36" s="16" t="s">
        <v>69</v>
      </c>
      <c r="L36" s="16" t="s">
        <v>85</v>
      </c>
      <c r="M36" s="19">
        <v>6000000</v>
      </c>
      <c r="N36" s="19">
        <v>6000000</v>
      </c>
      <c r="O36" s="20" t="s">
        <v>275</v>
      </c>
      <c r="P36" s="21">
        <v>2100155030167</v>
      </c>
      <c r="Q36" s="20" t="s">
        <v>87</v>
      </c>
      <c r="R36" s="16" t="str">
        <f t="shared" si="0"/>
        <v>ADF Including TSF</v>
      </c>
      <c r="S36" s="16" t="str">
        <f t="shared" si="1"/>
        <v>A</v>
      </c>
      <c r="T36" s="16" t="str">
        <f t="shared" ref="T36:T94" si="16">IF(A36="Algeria","ADB Countries",IF(A36="Angola","ADB Countries",IF(A36="Benin","ADF Countries",IF(A36="Botswana","ADB Countries",IF(A36="Burkina Faso","ADF Countries",IF(A36="Burundi","ADF Countries",IF(A36="Cameroon","Blend Countries",IF(A36="Cape Verde","ADB Countries",IF(A36="Central African Republic","ADF Countries",IF(A36="Centrafrique","ADF Countries",IF(A36="Chad","ADF Countries",IF(A36="Comoros","ADF Countries",IF(A36="Congo CG","ADB Countries",IF(A36="Congo","ADB Countries",IF(A36="Côte D'Ivoire","Blend Countries",IF(A36="Dem Rep Congo","ADF Countries",IF(A36="DEMOCRATIC REPUBLIC OF THE CONGO","ADF Countries",IF(A36="Djibouti","ADF Countries",IF(A36="Egypt","ADB Countries",IF(A36="Eq Guinea","ADB Countries",IF(A36="Equatorial Guinea","ADB Countries",IF(A36="Eritrea","ADF Countries",IF(A36="Swaziland","ADB Countries",IF(A36="Eswatini","ADB Countries",IF(A36="Ethiopia","ADF Countries",IF(A36="Gabon","ADB Countries",IF(A36="Gambia","ADF Countries",IF(A36="Ghana","ADF Countries",IF(A36="Guinea","ADF Countries",IF(A36="Guinea-Bissau","ADF Countries",IF(A36="Kenya","Blend Countries",IF(A36="Lesotho","ADF Countries",IF(A36="Liberia","ADF Countries",IF(A36="Libya","ADB Countries",IF(A36="Madagascar","ADF Countries",IF(A36="Malawi","ADF Countries",IF(A36="Mali","ADF Countries",IF(A36="Mauritania","ADF Countries",IF(A36="Mauritius","ADB Countries",IF(A36="Morocco","ADB Countries",IF(A36="Mozambique","ADF Countries",IF(OR(A36="Multi",A36="Multinational",A36="Multi-Countries"),"Multinational",IF(A36="Namibia","ADB Countries",IF(A36="Niger","ADF Countries",IF(A36="Nigeria","ADB Countries",IF(A36="Rwanda","ADF Countries",IF(A36="Sao Tome &amp; Principe","ADF Countries",IF(A36="Sao Tome","ADF Countries",IF(A36="Senegal","Blend Countries",IF(A36="Seychelles","ADB Countries",IF(A36="Sierra Leone","ADF Countries",IF(A36="Somalia","ADF Countries",IF(A36="South Africa","ADB Countries",IF(A36="South Sudan","ADF Countries",IF(A36="Sudan","ADF Countries",IF(A36="Tanzania","Blend Countries",IF(A36="Togo","ADF Countries",IF(A36="Tunisia","ADB Countries",IF(A36="Uganda","ADF Countries",IF(A36="Zambia","Blend Countries",IF(A36="Zimbabwe","ADF Countries","")))))))))))))))))))))))))))))))))))))))))))))))))))))))))))))</f>
        <v>ADF Countries</v>
      </c>
      <c r="U36" s="16" t="str">
        <f t="shared" si="2"/>
        <v>Transition States</v>
      </c>
      <c r="V36" s="22" t="str">
        <f>IF(ISNUMBER(MATCH(A36, {"Gabon","Sudan","Niger","Mali","Burkina Faso","Guinea"}, 0)), "De Facto Countries", "Non-De Facto Countries")</f>
        <v>Non-De Facto Countries</v>
      </c>
      <c r="W36" s="16" t="str">
        <f t="shared" si="14"/>
        <v>Central</v>
      </c>
      <c r="X36" s="16" t="str">
        <f t="shared" si="15"/>
        <v>Agriculture</v>
      </c>
      <c r="Y36" s="23">
        <f>Table2[[#This Row],[Approved Amount_UA Equivalent]]</f>
        <v>6000000</v>
      </c>
      <c r="AD36" s="23">
        <f>SUM(Table2[[#This Row],[Feed Africa ]:[Improve Quality Of Life ]])</f>
        <v>6000000</v>
      </c>
      <c r="AE36" s="16" t="b">
        <f>Table2[[#This Row],[Total HI5]]=Table2[[#This Row],[Approved Amount_UA Equivalent]]</f>
        <v>1</v>
      </c>
      <c r="AF36" s="24">
        <v>41</v>
      </c>
      <c r="AG36" s="20" t="str">
        <f t="shared" si="3"/>
        <v>ISP and Investment Project</v>
      </c>
      <c r="AH36" s="24" t="e">
        <f>VLOOKUP(Table2[[#This Row],[SAP Code]],[25]DATA!$A:$G,7,FALSE)</f>
        <v>#N/A</v>
      </c>
      <c r="AI36" s="20" t="str">
        <f t="shared" si="4"/>
        <v>Infrastructure</v>
      </c>
      <c r="AJ36" s="25" t="s">
        <v>157</v>
      </c>
      <c r="AK36" s="25" t="s">
        <v>74</v>
      </c>
      <c r="AL36" s="23" t="str" cm="1">
        <f t="array" ref="AL36">_xlfn.SWITCH(AK36,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6" s="26">
        <v>1</v>
      </c>
      <c r="AN36" s="25" t="str">
        <f t="shared" si="12"/>
        <v>Sovereign</v>
      </c>
      <c r="AO36" s="27">
        <v>1</v>
      </c>
      <c r="AP36" s="23">
        <f>Table2[[#This Row],[Approved Amount_UA Equivalent]]/1000000</f>
        <v>6</v>
      </c>
      <c r="AQ36" s="19">
        <f t="shared" si="5"/>
        <v>7.9850399999999997</v>
      </c>
      <c r="AR36" s="23" t="str">
        <f t="shared" si="6"/>
        <v>1-10</v>
      </c>
      <c r="AS36" s="23" t="str">
        <f t="shared" si="7"/>
        <v>1-20</v>
      </c>
      <c r="AT36" s="23" t="str">
        <f t="shared" si="8"/>
        <v>1-40</v>
      </c>
      <c r="AU36" s="23" t="str">
        <f t="shared" si="9"/>
        <v>&lt;1-50 Mn</v>
      </c>
      <c r="AV36" s="23">
        <f>Table2[[#This Row],[Amount]]</f>
        <v>6000000</v>
      </c>
      <c r="AW36" s="23" t="str">
        <f t="shared" si="10"/>
        <v>May 2015</v>
      </c>
      <c r="AX36" s="28">
        <f>IFERROR(VLOOKUP(Table2[[#This Row],[SAP Code]],[26]_16!A:B,2,FALSE),0)</f>
        <v>0</v>
      </c>
      <c r="AY36" s="28">
        <f>IFERROR(VLOOKUP(Table2[[#This Row],[SAP Code]],[26]_16!D:E,2,FALSE)/ 1000000, 0)</f>
        <v>0.35051294</v>
      </c>
      <c r="AZ36" s="28">
        <f>IFERROR(VLOOKUP(Table2[[#This Row],[SAP Code]],[26]_16!G:H,2,FALSE)/ 1000000, 0)</f>
        <v>0.49863346000000003</v>
      </c>
      <c r="BA36" s="28">
        <f>IFERROR(VLOOKUP(Table2[[#This Row],[SAP Code]],[26]_16!J:K,2,FALSE)/ 1000000, 0)</f>
        <v>1.2225461899999999</v>
      </c>
      <c r="BB36" s="28">
        <f>IFERROR(VLOOKUP(Table2[[#This Row],[SAP Code]],[26]_16!M:N,2,FALSE)/ 1000000, 0)</f>
        <v>1.33021561</v>
      </c>
      <c r="BC36" s="28">
        <f>IFERROR(VLOOKUP(Table2[[#This Row],[SAP Code]],[26]_16!P:Q,2,FALSE),0)</f>
        <v>1.0348482299999999</v>
      </c>
      <c r="BD36" s="28">
        <f>IFERROR(VLOOKUP(Table2[[#This Row],[SAP Code]],[26]_16!S:T,2,FALSE),0)</f>
        <v>1.4333666700000001</v>
      </c>
      <c r="BE36" s="28">
        <f>IFERROR(VLOOKUP(Table2[[#This Row],[SAP Code]],[26]_16!V:W,2,FALSE)/ 1000000, 0)</f>
        <v>0.12845867999999999</v>
      </c>
      <c r="BF36" s="28">
        <f>IFERROR(VLOOKUP(Table2[[#This Row],[SAP Code]],[26]_16!Y:Z,2,FALSE)/ 1000000, 0)</f>
        <v>0</v>
      </c>
      <c r="BG36" s="28" t="str">
        <f>IFERROR(VLOOKUP(Table2[[#This Row],[SAP Code]],[26]port!$A:$AD,30,FALSE),"unknown")</f>
        <v>CLSD</v>
      </c>
      <c r="BH36" s="29" t="str">
        <f t="shared" si="11"/>
        <v>Number of operations completed out of the net approved of that year</v>
      </c>
      <c r="BI36" s="16"/>
    </row>
    <row r="37" spans="1:61" ht="17.100000000000001" customHeight="1">
      <c r="A37" s="16" t="s">
        <v>117</v>
      </c>
      <c r="B37" s="17" t="s">
        <v>271</v>
      </c>
      <c r="C37" s="16" t="s">
        <v>276</v>
      </c>
      <c r="D37" s="16" t="s">
        <v>273</v>
      </c>
      <c r="E37" s="18">
        <v>42144</v>
      </c>
      <c r="F37" s="16" t="s">
        <v>121</v>
      </c>
      <c r="G37" s="16" t="s">
        <v>65</v>
      </c>
      <c r="H37" s="16" t="s">
        <v>81</v>
      </c>
      <c r="I37" s="16" t="s">
        <v>155</v>
      </c>
      <c r="J37" s="16" t="s">
        <v>83</v>
      </c>
      <c r="K37" s="16" t="s">
        <v>84</v>
      </c>
      <c r="L37" s="16" t="s">
        <v>85</v>
      </c>
      <c r="M37" s="19">
        <v>5000000</v>
      </c>
      <c r="N37" s="19">
        <v>5000000</v>
      </c>
      <c r="O37" s="20" t="s">
        <v>277</v>
      </c>
      <c r="P37" s="21">
        <v>2100150033495</v>
      </c>
      <c r="Q37" s="20" t="s">
        <v>87</v>
      </c>
      <c r="R37" s="16" t="str">
        <f t="shared" si="0"/>
        <v>ADF Including TSF</v>
      </c>
      <c r="S37" s="16" t="str">
        <f t="shared" si="1"/>
        <v>A</v>
      </c>
      <c r="T37" s="16" t="str">
        <f t="shared" si="16"/>
        <v>ADF Countries</v>
      </c>
      <c r="U37" s="16" t="str">
        <f t="shared" si="2"/>
        <v>Non-Transition States</v>
      </c>
      <c r="V37" s="22" t="str">
        <f>IF(ISNUMBER(MATCH(A37, {"Gabon","Sudan","Niger","Mali","Burkina Faso","Guinea"}, 0)), "De Facto Countries", "Non-De Facto Countries")</f>
        <v>Non-De Facto Countries</v>
      </c>
      <c r="W37" s="16" t="str">
        <f t="shared" si="14"/>
        <v>East</v>
      </c>
      <c r="X37" s="16" t="str">
        <f t="shared" si="15"/>
        <v>Agriculture</v>
      </c>
      <c r="Y37" s="23">
        <f>Table2[[#This Row],[Approved Amount_UA Equivalent]]</f>
        <v>5000000</v>
      </c>
      <c r="AD37" s="23">
        <f>SUM(Table2[[#This Row],[Feed Africa ]:[Improve Quality Of Life ]])</f>
        <v>5000000</v>
      </c>
      <c r="AE37" s="16" t="b">
        <f>Table2[[#This Row],[Total HI5]]=Table2[[#This Row],[Approved Amount_UA Equivalent]]</f>
        <v>1</v>
      </c>
      <c r="AF37" s="24">
        <v>10</v>
      </c>
      <c r="AG37" s="20" t="str">
        <f t="shared" si="3"/>
        <v>Investment Project</v>
      </c>
      <c r="AH37" s="24" t="e">
        <f>VLOOKUP(Table2[[#This Row],[SAP Code]],[25]DATA!$A:$G,7,FALSE)</f>
        <v>#N/A</v>
      </c>
      <c r="AI37" s="20" t="str">
        <f t="shared" si="4"/>
        <v>Infrastructure</v>
      </c>
      <c r="AJ37" s="25" t="s">
        <v>157</v>
      </c>
      <c r="AK37" s="25" t="s">
        <v>74</v>
      </c>
      <c r="AL37" s="23" t="str" cm="1">
        <f t="array" ref="AL37">_xlfn.SWITCH(AK37,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7" s="26">
        <v>1</v>
      </c>
      <c r="AN37" s="25" t="str">
        <f t="shared" si="12"/>
        <v>Sovereign</v>
      </c>
      <c r="AO37" s="27">
        <v>1</v>
      </c>
      <c r="AP37" s="23">
        <f>Table2[[#This Row],[Approved Amount_UA Equivalent]]/1000000</f>
        <v>5</v>
      </c>
      <c r="AQ37" s="19">
        <f t="shared" si="5"/>
        <v>6.6542000000000003</v>
      </c>
      <c r="AR37" s="23" t="str">
        <f t="shared" si="6"/>
        <v>1-10</v>
      </c>
      <c r="AS37" s="23" t="str">
        <f t="shared" si="7"/>
        <v>1-20</v>
      </c>
      <c r="AT37" s="23" t="str">
        <f t="shared" si="8"/>
        <v>1-40</v>
      </c>
      <c r="AU37" s="23" t="str">
        <f t="shared" si="9"/>
        <v>&lt;1-50 Mn</v>
      </c>
      <c r="AV37" s="23">
        <f>Table2[[#This Row],[Amount]]</f>
        <v>5000000</v>
      </c>
      <c r="AW37" s="23" t="str">
        <f t="shared" si="10"/>
        <v>May 2015</v>
      </c>
      <c r="AX37" s="28">
        <f>IFERROR(VLOOKUP(Table2[[#This Row],[SAP Code]],[26]_16!A:B,2,FALSE),0)</f>
        <v>0</v>
      </c>
      <c r="AY37" s="28">
        <f>IFERROR(VLOOKUP(Table2[[#This Row],[SAP Code]],[26]_16!D:E,2,FALSE)/ 1000000, 0)</f>
        <v>0.2381289</v>
      </c>
      <c r="AZ37" s="28">
        <f>IFERROR(VLOOKUP(Table2[[#This Row],[SAP Code]],[26]_16!G:H,2,FALSE)/ 1000000, 0)</f>
        <v>0.49173524000000007</v>
      </c>
      <c r="BA37" s="28">
        <f>IFERROR(VLOOKUP(Table2[[#This Row],[SAP Code]],[26]_16!J:K,2,FALSE)/ 1000000, 0)</f>
        <v>1.1663108799999999</v>
      </c>
      <c r="BB37" s="28">
        <f>IFERROR(VLOOKUP(Table2[[#This Row],[SAP Code]],[26]_16!M:N,2,FALSE)/ 1000000, 0)</f>
        <v>2.0949883900000001</v>
      </c>
      <c r="BC37" s="28">
        <f>IFERROR(VLOOKUP(Table2[[#This Row],[SAP Code]],[26]_16!P:Q,2,FALSE),0)</f>
        <v>0.51594677</v>
      </c>
      <c r="BD37" s="28">
        <f>IFERROR(VLOOKUP(Table2[[#This Row],[SAP Code]],[26]_16!S:T,2,FALSE),0)</f>
        <v>0.42660467000000002</v>
      </c>
      <c r="BE37" s="28">
        <f>IFERROR(VLOOKUP(Table2[[#This Row],[SAP Code]],[26]_16!V:W,2,FALSE)/ 1000000, 0)</f>
        <v>6.5748570000000006E-2</v>
      </c>
      <c r="BF37" s="28">
        <f>IFERROR(VLOOKUP(Table2[[#This Row],[SAP Code]],[26]_16!Y:Z,2,FALSE)/ 1000000, 0)</f>
        <v>0</v>
      </c>
      <c r="BG37" s="28" t="str">
        <f>IFERROR(VLOOKUP(Table2[[#This Row],[SAP Code]],[26]port!$A:$AD,30,FALSE),"unknown")</f>
        <v>CLSD</v>
      </c>
      <c r="BH37" s="29" t="str">
        <f t="shared" si="11"/>
        <v>Number of operations completed out of the net approved of that year</v>
      </c>
      <c r="BI37" s="16"/>
    </row>
    <row r="38" spans="1:61" ht="17.100000000000001" customHeight="1">
      <c r="A38" s="16" t="s">
        <v>141</v>
      </c>
      <c r="B38" s="17" t="s">
        <v>271</v>
      </c>
      <c r="C38" s="16" t="s">
        <v>278</v>
      </c>
      <c r="D38" s="16" t="s">
        <v>273</v>
      </c>
      <c r="E38" s="18">
        <v>42144</v>
      </c>
      <c r="F38" s="16" t="s">
        <v>279</v>
      </c>
      <c r="G38" s="16" t="s">
        <v>65</v>
      </c>
      <c r="H38" s="37" t="s">
        <v>213</v>
      </c>
      <c r="I38" s="16" t="s">
        <v>155</v>
      </c>
      <c r="J38" s="16" t="s">
        <v>124</v>
      </c>
      <c r="K38" s="16" t="s">
        <v>69</v>
      </c>
      <c r="L38" s="16" t="s">
        <v>70</v>
      </c>
      <c r="M38" s="19">
        <v>8100000</v>
      </c>
      <c r="N38" s="19">
        <v>5759303.7641671766</v>
      </c>
      <c r="O38" s="20" t="s">
        <v>280</v>
      </c>
      <c r="P38" s="21">
        <v>5550155000801</v>
      </c>
      <c r="Q38" s="20" t="s">
        <v>87</v>
      </c>
      <c r="R38" s="16" t="str">
        <f t="shared" si="0"/>
        <v>GEF</v>
      </c>
      <c r="S38" s="16" t="str">
        <f t="shared" si="1"/>
        <v>A</v>
      </c>
      <c r="T38" s="16" t="str">
        <f t="shared" si="16"/>
        <v>Multinational</v>
      </c>
      <c r="U38" s="16" t="str">
        <f t="shared" si="2"/>
        <v>Multinational</v>
      </c>
      <c r="V38" s="22" t="str">
        <f>IF(ISNUMBER(MATCH(A38, {"Gabon","Sudan","Niger","Mali","Burkina Faso","Guinea"}, 0)), "De Facto Countries", "Non-De Facto Countries")</f>
        <v>Non-De Facto Countries</v>
      </c>
      <c r="W38" s="16" t="str">
        <f t="shared" si="14"/>
        <v>Multi</v>
      </c>
      <c r="X38" s="16" t="str">
        <f t="shared" si="15"/>
        <v>Agriculture</v>
      </c>
      <c r="Y38" s="23">
        <f>Table2[[#This Row],[Approved Amount_UA Equivalent]]</f>
        <v>5759303.7641671766</v>
      </c>
      <c r="AD38" s="23">
        <f>SUM(Table2[[#This Row],[Feed Africa ]:[Improve Quality Of Life ]])</f>
        <v>5759303.7641671766</v>
      </c>
      <c r="AE38" s="16" t="b">
        <f>Table2[[#This Row],[Total HI5]]=Table2[[#This Row],[Approved Amount_UA Equivalent]]</f>
        <v>1</v>
      </c>
      <c r="AF38" s="24">
        <v>41</v>
      </c>
      <c r="AG38" s="20" t="str">
        <f t="shared" si="3"/>
        <v>ISP and Investment Project</v>
      </c>
      <c r="AH38" s="24" t="e">
        <f>VLOOKUP(Table2[[#This Row],[SAP Code]],[25]DATA!$A:$G,7,FALSE)</f>
        <v>#N/A</v>
      </c>
      <c r="AI38" s="20" t="str">
        <f t="shared" si="4"/>
        <v>Infrastructure</v>
      </c>
      <c r="AJ38" s="25" t="s">
        <v>157</v>
      </c>
      <c r="AK38" s="25" t="s">
        <v>74</v>
      </c>
      <c r="AL38" s="23" t="str" cm="1">
        <f t="array" ref="AL38">_xlfn.SWITCH(AK38,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8" s="26">
        <v>1</v>
      </c>
      <c r="AN38" s="25" t="str">
        <f t="shared" si="12"/>
        <v>Sovereign</v>
      </c>
      <c r="AO38" s="27">
        <v>1</v>
      </c>
      <c r="AP38" s="23">
        <f>Table2[[#This Row],[Approved Amount_UA Equivalent]]/1000000</f>
        <v>5.7593037641671767</v>
      </c>
      <c r="AQ38" s="19">
        <f t="shared" si="5"/>
        <v>7.6647118215042456</v>
      </c>
      <c r="AR38" s="23" t="str">
        <f t="shared" si="6"/>
        <v>1-10</v>
      </c>
      <c r="AS38" s="23" t="str">
        <f t="shared" si="7"/>
        <v>1-20</v>
      </c>
      <c r="AT38" s="23" t="str">
        <f t="shared" si="8"/>
        <v>1-40</v>
      </c>
      <c r="AU38" s="23" t="str">
        <f t="shared" si="9"/>
        <v>&lt;1-50 Mn</v>
      </c>
      <c r="AV38" s="23">
        <f>Table2[[#This Row],[Amount]]</f>
        <v>8100000</v>
      </c>
      <c r="AW38" s="23" t="str">
        <f t="shared" si="10"/>
        <v>May 2015</v>
      </c>
      <c r="AX38" s="28">
        <f>IFERROR(VLOOKUP(Table2[[#This Row],[SAP Code]],[26]_16!A:B,2,FALSE),0)</f>
        <v>0</v>
      </c>
      <c r="AY38" s="28">
        <f>IFERROR(VLOOKUP(Table2[[#This Row],[SAP Code]],[26]_16!D:E,2,FALSE)/ 1000000, 0)</f>
        <v>0.39142835999999998</v>
      </c>
      <c r="AZ38" s="28">
        <f>IFERROR(VLOOKUP(Table2[[#This Row],[SAP Code]],[26]_16!G:H,2,FALSE)/ 1000000, 0)</f>
        <v>0.57677307000000011</v>
      </c>
      <c r="BA38" s="28">
        <f>IFERROR(VLOOKUP(Table2[[#This Row],[SAP Code]],[26]_16!J:K,2,FALSE)/ 1000000, 0)</f>
        <v>1.1850018500000001</v>
      </c>
      <c r="BB38" s="28">
        <f>IFERROR(VLOOKUP(Table2[[#This Row],[SAP Code]],[26]_16!M:N,2,FALSE)/ 1000000, 0)</f>
        <v>2.1340315899999998</v>
      </c>
      <c r="BC38" s="28">
        <f>IFERROR(VLOOKUP(Table2[[#This Row],[SAP Code]],[26]_16!P:Q,2,FALSE),0)</f>
        <v>0.88256672999999985</v>
      </c>
      <c r="BD38" s="28">
        <f>IFERROR(VLOOKUP(Table2[[#This Row],[SAP Code]],[26]_16!S:T,2,FALSE),0)</f>
        <v>0.95392650999999995</v>
      </c>
      <c r="BE38" s="28">
        <f>IFERROR(VLOOKUP(Table2[[#This Row],[SAP Code]],[26]_16!V:W,2,FALSE)/ 1000000, 0)</f>
        <v>4.80899E-3</v>
      </c>
      <c r="BF38" s="28">
        <f>IFERROR(VLOOKUP(Table2[[#This Row],[SAP Code]],[26]_16!Y:Z,2,FALSE)/ 1000000, 0)</f>
        <v>0</v>
      </c>
      <c r="BG38" s="28" t="str">
        <f>IFERROR(VLOOKUP(Table2[[#This Row],[SAP Code]],[26]port!$A:$AD,30,FALSE),"unknown")</f>
        <v>OnGo</v>
      </c>
      <c r="BH38" s="29" t="str">
        <f t="shared" si="11"/>
        <v>Ongoing</v>
      </c>
      <c r="BI38" s="16"/>
    </row>
    <row r="39" spans="1:61" ht="17.100000000000001" customHeight="1">
      <c r="A39" s="16" t="s">
        <v>281</v>
      </c>
      <c r="B39" s="17" t="s">
        <v>282</v>
      </c>
      <c r="C39" s="16" t="s">
        <v>283</v>
      </c>
      <c r="D39" s="16" t="s">
        <v>284</v>
      </c>
      <c r="E39" s="18">
        <v>42150</v>
      </c>
      <c r="F39" s="16" t="s">
        <v>285</v>
      </c>
      <c r="G39" s="16" t="s">
        <v>249</v>
      </c>
      <c r="H39" s="16" t="s">
        <v>81</v>
      </c>
      <c r="I39" s="16" t="s">
        <v>250</v>
      </c>
      <c r="J39" s="16" t="s">
        <v>83</v>
      </c>
      <c r="K39" s="16" t="s">
        <v>69</v>
      </c>
      <c r="L39" s="16" t="s">
        <v>85</v>
      </c>
      <c r="M39" s="19">
        <v>1173000</v>
      </c>
      <c r="N39" s="19">
        <v>1173000</v>
      </c>
      <c r="O39" s="20" t="s">
        <v>286</v>
      </c>
      <c r="P39" s="21">
        <v>2100155029867</v>
      </c>
      <c r="Q39" s="20" t="s">
        <v>72</v>
      </c>
      <c r="R39" s="16" t="str">
        <f t="shared" si="0"/>
        <v>ADF Including TSF</v>
      </c>
      <c r="S39" s="16" t="str">
        <f t="shared" si="1"/>
        <v>K</v>
      </c>
      <c r="T39" s="16" t="str">
        <f t="shared" si="16"/>
        <v>ADF Countries</v>
      </c>
      <c r="U39" s="16" t="str">
        <f t="shared" si="2"/>
        <v>Non-Transition States</v>
      </c>
      <c r="V39" s="22" t="str">
        <f>IF(ISNUMBER(MATCH(A39, {"Gabon","Sudan","Niger","Mali","Burkina Faso","Guinea"}, 0)), "De Facto Countries", "Non-De Facto Countries")</f>
        <v>Non-De Facto Countries</v>
      </c>
      <c r="W39" s="16" t="str">
        <f t="shared" si="14"/>
        <v>East</v>
      </c>
      <c r="X39" s="16" t="str">
        <f t="shared" si="15"/>
        <v>Multi-Sector</v>
      </c>
      <c r="Y39" s="23">
        <f>Table2[[#This Row],[Approved Amount_UA Equivalent]]/5</f>
        <v>234600</v>
      </c>
      <c r="Z39" s="23">
        <f>Table2[[#This Row],[Approved Amount_UA Equivalent]]/5</f>
        <v>234600</v>
      </c>
      <c r="AA39" s="23">
        <f>Table2[[#This Row],[Approved Amount_UA Equivalent]]/5</f>
        <v>234600</v>
      </c>
      <c r="AB39" s="23">
        <f>Table2[[#This Row],[Approved Amount_UA Equivalent]]/5</f>
        <v>234600</v>
      </c>
      <c r="AC39" s="23">
        <f>Table2[[#This Row],[Approved Amount_UA Equivalent]]/5</f>
        <v>234600</v>
      </c>
      <c r="AD39" s="23">
        <f>SUM(Table2[[#This Row],[Feed Africa ]:[Improve Quality Of Life ]])</f>
        <v>1173000</v>
      </c>
      <c r="AE39" s="16" t="b">
        <f>Table2[[#This Row],[Total HI5]]=Table2[[#This Row],[Approved Amount_UA Equivalent]]</f>
        <v>1</v>
      </c>
      <c r="AF39" s="24">
        <v>41</v>
      </c>
      <c r="AG39" s="20" t="str">
        <f t="shared" si="3"/>
        <v>ISP and Investment Project</v>
      </c>
      <c r="AH39" s="24" t="e">
        <f>VLOOKUP(Table2[[#This Row],[SAP Code]],[25]DATA!$A:$G,7,FALSE)</f>
        <v>#N/A</v>
      </c>
      <c r="AI39" s="20" t="str">
        <f t="shared" si="4"/>
        <v>Other Investment</v>
      </c>
      <c r="AJ39" s="25" t="s">
        <v>254</v>
      </c>
      <c r="AK39" s="25" t="s">
        <v>255</v>
      </c>
      <c r="AL39" s="23" t="str" cm="1">
        <f t="array" ref="AL39">_xlfn.SWITCH(AK39,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9" s="26">
        <v>1</v>
      </c>
      <c r="AN39" s="25" t="str">
        <f t="shared" si="12"/>
        <v>Sovereign</v>
      </c>
      <c r="AO39" s="27">
        <v>1</v>
      </c>
      <c r="AP39" s="23">
        <f>Table2[[#This Row],[Approved Amount_UA Equivalent]]/1000000</f>
        <v>1.173</v>
      </c>
      <c r="AQ39" s="19">
        <f t="shared" si="5"/>
        <v>1.56107532</v>
      </c>
      <c r="AR39" s="23" t="str">
        <f t="shared" si="6"/>
        <v>1-10</v>
      </c>
      <c r="AS39" s="23" t="str">
        <f t="shared" si="7"/>
        <v>1-20</v>
      </c>
      <c r="AT39" s="23" t="str">
        <f t="shared" si="8"/>
        <v>1-40</v>
      </c>
      <c r="AU39" s="23" t="str">
        <f t="shared" si="9"/>
        <v>&lt;1-50 Mn</v>
      </c>
      <c r="AV39" s="23">
        <f>Table2[[#This Row],[Amount]]</f>
        <v>1173000</v>
      </c>
      <c r="AW39" s="23" t="str">
        <f t="shared" si="10"/>
        <v>May 2015</v>
      </c>
      <c r="AX39" s="28">
        <f>IFERROR(VLOOKUP(Table2[[#This Row],[SAP Code]],[26]_16!A:B,2,FALSE),0)</f>
        <v>0.12587134999999999</v>
      </c>
      <c r="AY39" s="28">
        <f>IFERROR(VLOOKUP(Table2[[#This Row],[SAP Code]],[26]_16!D:E,2,FALSE)/ 1000000, 0)</f>
        <v>8.3328390000000002E-2</v>
      </c>
      <c r="AZ39" s="28">
        <f>IFERROR(VLOOKUP(Table2[[#This Row],[SAP Code]],[26]_16!G:H,2,FALSE)/ 1000000, 0)</f>
        <v>0.33549133000000003</v>
      </c>
      <c r="BA39" s="28">
        <f>IFERROR(VLOOKUP(Table2[[#This Row],[SAP Code]],[26]_16!J:K,2,FALSE)/ 1000000, 0)</f>
        <v>6.5353720000000004E-2</v>
      </c>
      <c r="BB39" s="28">
        <f>IFERROR(VLOOKUP(Table2[[#This Row],[SAP Code]],[26]_16!M:N,2,FALSE)/ 1000000, 0)</f>
        <v>0.15406710999999998</v>
      </c>
      <c r="BC39" s="28">
        <f>IFERROR(VLOOKUP(Table2[[#This Row],[SAP Code]],[26]_16!P:Q,2,FALSE),0)</f>
        <v>7.4453399999999999E-3</v>
      </c>
      <c r="BD39" s="28">
        <f>IFERROR(VLOOKUP(Table2[[#This Row],[SAP Code]],[26]_16!S:T,2,FALSE),0)</f>
        <v>0.34238261999999997</v>
      </c>
      <c r="BE39" s="28">
        <f>IFERROR(VLOOKUP(Table2[[#This Row],[SAP Code]],[26]_16!V:W,2,FALSE)/ 1000000, 0)</f>
        <v>2.5093839999999999E-2</v>
      </c>
      <c r="BF39" s="28">
        <f>IFERROR(VLOOKUP(Table2[[#This Row],[SAP Code]],[26]_16!Y:Z,2,FALSE)/ 1000000, 0)</f>
        <v>7.1002999999999995E-4</v>
      </c>
      <c r="BG39" s="28" t="str">
        <f>IFERROR(VLOOKUP(Table2[[#This Row],[SAP Code]],[26]port!$A:$AD,30,FALSE),"unknown")</f>
        <v>COMP</v>
      </c>
      <c r="BH39" s="29" t="str">
        <f t="shared" si="11"/>
        <v>Number of operations completed out of the net approved of that year</v>
      </c>
      <c r="BI39" s="16"/>
    </row>
    <row r="40" spans="1:61" ht="17.100000000000001" customHeight="1">
      <c r="A40" s="16" t="s">
        <v>141</v>
      </c>
      <c r="B40" s="17" t="s">
        <v>287</v>
      </c>
      <c r="C40" s="16" t="s">
        <v>288</v>
      </c>
      <c r="D40" s="16" t="s">
        <v>289</v>
      </c>
      <c r="E40" s="18">
        <v>42150</v>
      </c>
      <c r="F40" s="16" t="s">
        <v>290</v>
      </c>
      <c r="G40" s="16" t="s">
        <v>291</v>
      </c>
      <c r="H40" s="37" t="s">
        <v>213</v>
      </c>
      <c r="I40" s="16" t="s">
        <v>82</v>
      </c>
      <c r="J40" s="16" t="s">
        <v>83</v>
      </c>
      <c r="K40" s="16" t="s">
        <v>69</v>
      </c>
      <c r="L40" s="16" t="s">
        <v>85</v>
      </c>
      <c r="M40" s="19">
        <v>8300000</v>
      </c>
      <c r="N40" s="19">
        <v>8300000</v>
      </c>
      <c r="O40" s="20" t="s">
        <v>292</v>
      </c>
      <c r="P40" s="21">
        <v>2100155029817</v>
      </c>
      <c r="Q40" s="20" t="s">
        <v>72</v>
      </c>
      <c r="R40" s="16" t="str">
        <f t="shared" si="0"/>
        <v>ADF Including TSF</v>
      </c>
      <c r="S40" s="16" t="str">
        <f t="shared" si="1"/>
        <v>F</v>
      </c>
      <c r="T40" s="16" t="str">
        <f t="shared" si="16"/>
        <v>Multinational</v>
      </c>
      <c r="U40" s="16" t="str">
        <f t="shared" si="2"/>
        <v>Multinational</v>
      </c>
      <c r="V40" s="22" t="str">
        <f>IF(ISNUMBER(MATCH(A40, {"Gabon","Sudan","Niger","Mali","Burkina Faso","Guinea"}, 0)), "De Facto Countries", "Non-De Facto Countries")</f>
        <v>Non-De Facto Countries</v>
      </c>
      <c r="W40" s="16" t="str">
        <f t="shared" si="14"/>
        <v>Multi</v>
      </c>
      <c r="X40" s="16" t="str">
        <f t="shared" si="15"/>
        <v>Power</v>
      </c>
      <c r="Y40" s="23"/>
      <c r="Z40" s="23">
        <f>Table2[[#This Row],[Approved Amount_UA Equivalent]]</f>
        <v>8300000</v>
      </c>
      <c r="AD40" s="23">
        <f>SUM(Table2[[#This Row],[Feed Africa ]:[Improve Quality Of Life ]])</f>
        <v>8300000</v>
      </c>
      <c r="AE40" s="16" t="b">
        <f>Table2[[#This Row],[Total HI5]]=Table2[[#This Row],[Approved Amount_UA Equivalent]]</f>
        <v>1</v>
      </c>
      <c r="AF40" s="24">
        <v>41</v>
      </c>
      <c r="AG40" s="20" t="str">
        <f t="shared" si="3"/>
        <v>ISP and Investment Project</v>
      </c>
      <c r="AH40" s="24" t="e">
        <f>VLOOKUP(Table2[[#This Row],[SAP Code]],[25]DATA!$A:$G,7,FALSE)</f>
        <v>#N/A</v>
      </c>
      <c r="AI40" s="20" t="str">
        <f t="shared" si="4"/>
        <v>Infrastructure</v>
      </c>
      <c r="AJ40" s="25" t="s">
        <v>89</v>
      </c>
      <c r="AK40" s="25" t="s">
        <v>293</v>
      </c>
      <c r="AL40" s="23" t="str" cm="1">
        <f t="array" ref="AL40">_xlfn.SWITCH(AK40,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40" s="26">
        <v>1</v>
      </c>
      <c r="AN40" s="25" t="str">
        <f t="shared" si="12"/>
        <v>Sovereign</v>
      </c>
      <c r="AO40" s="27">
        <v>1</v>
      </c>
      <c r="AP40" s="23">
        <f>Table2[[#This Row],[Approved Amount_UA Equivalent]]/1000000</f>
        <v>8.3000000000000007</v>
      </c>
      <c r="AQ40" s="19">
        <f t="shared" si="5"/>
        <v>11.045972000000001</v>
      </c>
      <c r="AR40" s="23" t="str">
        <f t="shared" si="6"/>
        <v>1-10</v>
      </c>
      <c r="AS40" s="23" t="str">
        <f t="shared" si="7"/>
        <v>1-20</v>
      </c>
      <c r="AT40" s="23" t="str">
        <f t="shared" si="8"/>
        <v>1-40</v>
      </c>
      <c r="AU40" s="23" t="str">
        <f t="shared" si="9"/>
        <v>&lt;1-50 Mn</v>
      </c>
      <c r="AV40" s="23">
        <f>Table2[[#This Row],[Amount]]</f>
        <v>8300000</v>
      </c>
      <c r="AW40" s="23" t="str">
        <f t="shared" si="10"/>
        <v>May 2015</v>
      </c>
      <c r="AX40" s="28">
        <f>IFERROR(VLOOKUP(Table2[[#This Row],[SAP Code]],[26]_16!A:B,2,FALSE),0)</f>
        <v>0</v>
      </c>
      <c r="AY40" s="28">
        <f>IFERROR(VLOOKUP(Table2[[#This Row],[SAP Code]],[26]_16!D:E,2,FALSE)/ 1000000, 0)</f>
        <v>0.86335147999999995</v>
      </c>
      <c r="AZ40" s="28">
        <f>IFERROR(VLOOKUP(Table2[[#This Row],[SAP Code]],[26]_16!G:H,2,FALSE)/ 1000000, 0)</f>
        <v>2.37415406</v>
      </c>
      <c r="BA40" s="28">
        <f>IFERROR(VLOOKUP(Table2[[#This Row],[SAP Code]],[26]_16!J:K,2,FALSE)/ 1000000, 0)</f>
        <v>1.2321239399999999</v>
      </c>
      <c r="BB40" s="28">
        <f>IFERROR(VLOOKUP(Table2[[#This Row],[SAP Code]],[26]_16!M:N,2,FALSE)/ 1000000, 0)</f>
        <v>1.5353219</v>
      </c>
      <c r="BC40" s="28">
        <f>IFERROR(VLOOKUP(Table2[[#This Row],[SAP Code]],[26]_16!P:Q,2,FALSE),0)</f>
        <v>5.2599019999999996E-2</v>
      </c>
      <c r="BD40" s="28">
        <f>IFERROR(VLOOKUP(Table2[[#This Row],[SAP Code]],[26]_16!S:T,2,FALSE),0)</f>
        <v>1.6271470000000003E-2</v>
      </c>
      <c r="BE40" s="28">
        <f>IFERROR(VLOOKUP(Table2[[#This Row],[SAP Code]],[26]_16!V:W,2,FALSE)/ 1000000, 0)</f>
        <v>0.39671797999999997</v>
      </c>
      <c r="BF40" s="28">
        <f>IFERROR(VLOOKUP(Table2[[#This Row],[SAP Code]],[26]_16!Y:Z,2,FALSE)/ 1000000, 0)</f>
        <v>0.21588673999999999</v>
      </c>
      <c r="BG40" s="28" t="str">
        <f>IFERROR(VLOOKUP(Table2[[#This Row],[SAP Code]],[26]port!$A:$AD,30,FALSE),"unknown")</f>
        <v>OnGo</v>
      </c>
      <c r="BH40" s="29" t="str">
        <f t="shared" si="11"/>
        <v>Ongoing</v>
      </c>
      <c r="BI40" s="16"/>
    </row>
    <row r="41" spans="1:61" ht="17.100000000000001" customHeight="1">
      <c r="A41" s="16" t="s">
        <v>228</v>
      </c>
      <c r="B41" s="17" t="s">
        <v>294</v>
      </c>
      <c r="C41" s="16" t="s">
        <v>295</v>
      </c>
      <c r="D41" s="16" t="s">
        <v>296</v>
      </c>
      <c r="E41" s="18">
        <v>42151</v>
      </c>
      <c r="F41" s="16" t="s">
        <v>297</v>
      </c>
      <c r="G41" s="16" t="s">
        <v>137</v>
      </c>
      <c r="H41" s="16" t="s">
        <v>101</v>
      </c>
      <c r="I41" s="16" t="s">
        <v>138</v>
      </c>
      <c r="J41" s="16" t="s">
        <v>188</v>
      </c>
      <c r="K41" s="16" t="s">
        <v>69</v>
      </c>
      <c r="L41" s="16" t="s">
        <v>85</v>
      </c>
      <c r="M41" s="19">
        <v>1180000</v>
      </c>
      <c r="N41" s="19">
        <v>1180000</v>
      </c>
      <c r="O41" s="20" t="s">
        <v>298</v>
      </c>
      <c r="P41" s="21">
        <v>5500155009003</v>
      </c>
      <c r="Q41" s="20" t="s">
        <v>72</v>
      </c>
      <c r="R41" s="16" t="str">
        <f t="shared" si="0"/>
        <v>MICTAF</v>
      </c>
      <c r="S41" s="16" t="str">
        <f t="shared" si="1"/>
        <v>D</v>
      </c>
      <c r="T41" s="16" t="str">
        <f t="shared" si="16"/>
        <v>ADB Countries</v>
      </c>
      <c r="U41" s="16" t="str">
        <f t="shared" si="2"/>
        <v>Non-Transition States</v>
      </c>
      <c r="V41" s="22" t="str">
        <f>IF(ISNUMBER(MATCH(A41, {"Gabon","Sudan","Niger","Mali","Burkina Faso","Guinea"}, 0)), "De Facto Countries", "Non-De Facto Countries")</f>
        <v>Non-De Facto Countries</v>
      </c>
      <c r="W41" s="16" t="str">
        <f t="shared" si="14"/>
        <v>South</v>
      </c>
      <c r="X41" s="16" t="str">
        <f t="shared" si="15"/>
        <v>Transport</v>
      </c>
      <c r="Y41" s="23"/>
      <c r="AB41" s="23">
        <f>Table2[[#This Row],[Approved Amount_UA Equivalent]]</f>
        <v>1180000</v>
      </c>
      <c r="AD41" s="23">
        <f>SUM(Table2[[#This Row],[Feed Africa ]:[Improve Quality Of Life ]])</f>
        <v>1180000</v>
      </c>
      <c r="AE41" s="16" t="b">
        <f>Table2[[#This Row],[Total HI5]]=Table2[[#This Row],[Approved Amount_UA Equivalent]]</f>
        <v>1</v>
      </c>
      <c r="AF41" s="24">
        <v>43</v>
      </c>
      <c r="AG41" s="20" t="str">
        <f t="shared" si="3"/>
        <v>Technical Assistance &amp; Study</v>
      </c>
      <c r="AH41" s="24" t="e">
        <f>VLOOKUP(Table2[[#This Row],[SAP Code]],[25]DATA!$A:$G,7,FALSE)</f>
        <v>#N/A</v>
      </c>
      <c r="AI41" s="20" t="str">
        <f t="shared" si="4"/>
        <v>Other Investment</v>
      </c>
      <c r="AJ41" s="25" t="s">
        <v>89</v>
      </c>
      <c r="AK41" s="25" t="s">
        <v>140</v>
      </c>
      <c r="AL41" s="23" t="str" cm="1">
        <f t="array" ref="AL41">_xlfn.SWITCH(AK41,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1" s="26">
        <v>1</v>
      </c>
      <c r="AN41" s="25" t="str">
        <f t="shared" si="12"/>
        <v>Sovereign</v>
      </c>
      <c r="AO41" s="27">
        <v>1</v>
      </c>
      <c r="AP41" s="23">
        <f>Table2[[#This Row],[Approved Amount_UA Equivalent]]/1000000</f>
        <v>1.18</v>
      </c>
      <c r="AQ41" s="19">
        <f t="shared" si="5"/>
        <v>1.5703912</v>
      </c>
      <c r="AR41" s="23" t="str">
        <f t="shared" si="6"/>
        <v>1-10</v>
      </c>
      <c r="AS41" s="23" t="str">
        <f t="shared" si="7"/>
        <v>1-20</v>
      </c>
      <c r="AT41" s="23" t="str">
        <f t="shared" si="8"/>
        <v>1-40</v>
      </c>
      <c r="AU41" s="23" t="str">
        <f t="shared" si="9"/>
        <v>&lt;1-50 Mn</v>
      </c>
      <c r="AV41" s="23">
        <f>Table2[[#This Row],[Amount]]</f>
        <v>1180000</v>
      </c>
      <c r="AW41" s="23" t="str">
        <f t="shared" si="10"/>
        <v>May 2015</v>
      </c>
      <c r="AX41" s="28">
        <f>IFERROR(VLOOKUP(Table2[[#This Row],[SAP Code]],[26]_16!A:B,2,FALSE),0)</f>
        <v>0</v>
      </c>
      <c r="AY41" s="28">
        <f>IFERROR(VLOOKUP(Table2[[#This Row],[SAP Code]],[26]_16!D:E,2,FALSE)/ 1000000, 0)</f>
        <v>0</v>
      </c>
      <c r="AZ41" s="28">
        <f>IFERROR(VLOOKUP(Table2[[#This Row],[SAP Code]],[26]_16!G:H,2,FALSE)/ 1000000, 0)</f>
        <v>0</v>
      </c>
      <c r="BA41" s="28">
        <f>IFERROR(VLOOKUP(Table2[[#This Row],[SAP Code]],[26]_16!J:K,2,FALSE)/ 1000000, 0)</f>
        <v>0.62114142999999988</v>
      </c>
      <c r="BB41" s="28">
        <f>IFERROR(VLOOKUP(Table2[[#This Row],[SAP Code]],[26]_16!M:N,2,FALSE)/ 1000000, 0)</f>
        <v>0.47280006000000002</v>
      </c>
      <c r="BC41" s="28">
        <f>IFERROR(VLOOKUP(Table2[[#This Row],[SAP Code]],[26]_16!P:Q,2,FALSE),0)</f>
        <v>2.6803309999999997E-2</v>
      </c>
      <c r="BD41" s="28">
        <f>IFERROR(VLOOKUP(Table2[[#This Row],[SAP Code]],[26]_16!S:T,2,FALSE),0)</f>
        <v>0</v>
      </c>
      <c r="BE41" s="28">
        <f>IFERROR(VLOOKUP(Table2[[#This Row],[SAP Code]],[26]_16!V:W,2,FALSE)/ 1000000, 0)</f>
        <v>0</v>
      </c>
      <c r="BF41" s="28">
        <f>IFERROR(VLOOKUP(Table2[[#This Row],[SAP Code]],[26]_16!Y:Z,2,FALSE)/ 1000000, 0)</f>
        <v>0</v>
      </c>
      <c r="BG41" s="28" t="str">
        <f>IFERROR(VLOOKUP(Table2[[#This Row],[SAP Code]],[26]port!$A:$AD,30,FALSE),"unknown")</f>
        <v>CLSD</v>
      </c>
      <c r="BH41" s="29" t="str">
        <f t="shared" si="11"/>
        <v>Number of operations completed out of the net approved of that year</v>
      </c>
      <c r="BI41" s="16"/>
    </row>
    <row r="42" spans="1:61" ht="17.100000000000001" customHeight="1">
      <c r="A42" s="16" t="s">
        <v>299</v>
      </c>
      <c r="B42" s="17" t="s">
        <v>300</v>
      </c>
      <c r="C42" s="16" t="s">
        <v>301</v>
      </c>
      <c r="D42" s="16" t="s">
        <v>302</v>
      </c>
      <c r="E42" s="18">
        <v>42158</v>
      </c>
      <c r="F42" s="16" t="s">
        <v>303</v>
      </c>
      <c r="G42" s="16" t="s">
        <v>137</v>
      </c>
      <c r="H42" s="16" t="s">
        <v>132</v>
      </c>
      <c r="I42" s="16" t="s">
        <v>138</v>
      </c>
      <c r="J42" s="16" t="s">
        <v>83</v>
      </c>
      <c r="K42" s="16" t="s">
        <v>304</v>
      </c>
      <c r="L42" s="16" t="s">
        <v>85</v>
      </c>
      <c r="M42" s="19">
        <v>11530000</v>
      </c>
      <c r="N42" s="19">
        <v>11530000</v>
      </c>
      <c r="O42" s="20" t="s">
        <v>305</v>
      </c>
      <c r="P42" s="21">
        <v>2100150033398</v>
      </c>
      <c r="Q42" s="20" t="s">
        <v>72</v>
      </c>
      <c r="R42" s="16" t="str">
        <f t="shared" si="0"/>
        <v>ADF Including TSF</v>
      </c>
      <c r="S42" s="16" t="str">
        <f t="shared" si="1"/>
        <v>D</v>
      </c>
      <c r="T42" s="16" t="str">
        <f t="shared" si="16"/>
        <v>ADF Countries</v>
      </c>
      <c r="U42" s="16" t="str">
        <f t="shared" si="2"/>
        <v>Non-Transition States</v>
      </c>
      <c r="V42" s="22" t="str">
        <f>IF(ISNUMBER(MATCH(A42, {"Gabon","Sudan","Niger","Mali","Burkina Faso","Guinea"}, 0)), "De Facto Countries", "Non-De Facto Countries")</f>
        <v>Non-De Facto Countries</v>
      </c>
      <c r="W42" s="16" t="str">
        <f t="shared" si="14"/>
        <v>West</v>
      </c>
      <c r="X42" s="16" t="str">
        <f t="shared" si="15"/>
        <v>Transport</v>
      </c>
      <c r="Y42" s="23"/>
      <c r="AB42" s="23">
        <f>Table2[[#This Row],[Approved Amount_UA Equivalent]]</f>
        <v>11530000</v>
      </c>
      <c r="AD42" s="23">
        <f>SUM(Table2[[#This Row],[Feed Africa ]:[Improve Quality Of Life ]])</f>
        <v>11530000</v>
      </c>
      <c r="AE42" s="16" t="b">
        <f>Table2[[#This Row],[Total HI5]]=Table2[[#This Row],[Approved Amount_UA Equivalent]]</f>
        <v>1</v>
      </c>
      <c r="AF42" s="24">
        <v>10</v>
      </c>
      <c r="AG42" s="20" t="str">
        <f t="shared" si="3"/>
        <v>Investment Project</v>
      </c>
      <c r="AH42" s="24" t="e">
        <f>VLOOKUP(Table2[[#This Row],[SAP Code]],[25]DATA!$A:$G,7,FALSE)</f>
        <v>#N/A</v>
      </c>
      <c r="AI42" s="20" t="str">
        <f t="shared" si="4"/>
        <v>Infrastructure</v>
      </c>
      <c r="AJ42" s="25" t="s">
        <v>89</v>
      </c>
      <c r="AK42" s="25" t="s">
        <v>140</v>
      </c>
      <c r="AL42" s="23" t="str" cm="1">
        <f t="array" ref="AL42">_xlfn.SWITCH(AK42,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2" s="26">
        <v>1</v>
      </c>
      <c r="AN42" s="25" t="str">
        <f t="shared" si="12"/>
        <v>Sovereign</v>
      </c>
      <c r="AO42" s="27">
        <v>1</v>
      </c>
      <c r="AP42" s="23">
        <f>Table2[[#This Row],[Approved Amount_UA Equivalent]]/1000000</f>
        <v>11.53</v>
      </c>
      <c r="AQ42" s="19">
        <f t="shared" si="5"/>
        <v>15.344585200000001</v>
      </c>
      <c r="AR42" s="23" t="str">
        <f t="shared" si="6"/>
        <v>11-20</v>
      </c>
      <c r="AS42" s="23" t="str">
        <f t="shared" si="7"/>
        <v>1-20</v>
      </c>
      <c r="AT42" s="23" t="str">
        <f t="shared" si="8"/>
        <v>1-40</v>
      </c>
      <c r="AU42" s="23" t="str">
        <f t="shared" si="9"/>
        <v>&lt;1-50 Mn</v>
      </c>
      <c r="AV42" s="23">
        <f>Table2[[#This Row],[Amount]]</f>
        <v>11530000</v>
      </c>
      <c r="AW42" s="23" t="str">
        <f t="shared" si="10"/>
        <v>Jun 2015</v>
      </c>
      <c r="AX42" s="28">
        <f>IFERROR(VLOOKUP(Table2[[#This Row],[SAP Code]],[26]_16!A:B,2,FALSE),0)</f>
        <v>0</v>
      </c>
      <c r="AY42" s="28">
        <f>IFERROR(VLOOKUP(Table2[[#This Row],[SAP Code]],[26]_16!D:E,2,FALSE)/ 1000000, 0)</f>
        <v>0</v>
      </c>
      <c r="AZ42" s="28">
        <f>IFERROR(VLOOKUP(Table2[[#This Row],[SAP Code]],[26]_16!G:H,2,FALSE)/ 1000000, 0)</f>
        <v>1.1109001099999998</v>
      </c>
      <c r="BA42" s="28">
        <f>IFERROR(VLOOKUP(Table2[[#This Row],[SAP Code]],[26]_16!J:K,2,FALSE)/ 1000000, 0)</f>
        <v>3.3164615699999991</v>
      </c>
      <c r="BB42" s="28">
        <f>IFERROR(VLOOKUP(Table2[[#This Row],[SAP Code]],[26]_16!M:N,2,FALSE)/ 1000000, 0)</f>
        <v>0</v>
      </c>
      <c r="BC42" s="28">
        <f>IFERROR(VLOOKUP(Table2[[#This Row],[SAP Code]],[26]_16!P:Q,2,FALSE),0)</f>
        <v>0</v>
      </c>
      <c r="BD42" s="28">
        <f>IFERROR(VLOOKUP(Table2[[#This Row],[SAP Code]],[26]_16!S:T,2,FALSE),0)</f>
        <v>0.62234992999999994</v>
      </c>
      <c r="BE42" s="28">
        <f>IFERROR(VLOOKUP(Table2[[#This Row],[SAP Code]],[26]_16!V:W,2,FALSE)/ 1000000, 0)</f>
        <v>0.40133579999999996</v>
      </c>
      <c r="BF42" s="28">
        <f>IFERROR(VLOOKUP(Table2[[#This Row],[SAP Code]],[26]_16!Y:Z,2,FALSE)/ 1000000, 0)</f>
        <v>0.1814491</v>
      </c>
      <c r="BG42" s="28" t="str">
        <f>IFERROR(VLOOKUP(Table2[[#This Row],[SAP Code]],[26]port!$A:$AD,30,FALSE),"unknown")</f>
        <v>TERM</v>
      </c>
      <c r="BH42" s="29" t="str">
        <f t="shared" si="11"/>
        <v>Number of operations Cancelled before completion</v>
      </c>
      <c r="BI42" s="16"/>
    </row>
    <row r="43" spans="1:61" ht="17.100000000000001" customHeight="1">
      <c r="A43" s="16" t="s">
        <v>270</v>
      </c>
      <c r="B43" s="17" t="s">
        <v>306</v>
      </c>
      <c r="C43" s="16" t="s">
        <v>307</v>
      </c>
      <c r="D43" s="16" t="s">
        <v>308</v>
      </c>
      <c r="E43" s="18">
        <v>42158</v>
      </c>
      <c r="F43" s="16" t="s">
        <v>274</v>
      </c>
      <c r="G43" s="16" t="s">
        <v>249</v>
      </c>
      <c r="H43" s="16" t="s">
        <v>66</v>
      </c>
      <c r="I43" s="16" t="s">
        <v>250</v>
      </c>
      <c r="J43" s="16" t="s">
        <v>83</v>
      </c>
      <c r="K43" s="16" t="s">
        <v>69</v>
      </c>
      <c r="L43" s="16" t="s">
        <v>85</v>
      </c>
      <c r="M43" s="19">
        <v>38000000</v>
      </c>
      <c r="N43" s="19">
        <v>38000000</v>
      </c>
      <c r="O43" s="20" t="s">
        <v>309</v>
      </c>
      <c r="P43" s="21">
        <v>2100155029868</v>
      </c>
      <c r="Q43" s="20" t="s">
        <v>87</v>
      </c>
      <c r="R43" s="16" t="str">
        <f t="shared" si="0"/>
        <v>ADF Including TSF</v>
      </c>
      <c r="S43" s="16" t="str">
        <f t="shared" si="1"/>
        <v>K</v>
      </c>
      <c r="T43" s="16" t="str">
        <f t="shared" si="16"/>
        <v>ADF Countries</v>
      </c>
      <c r="U43" s="16" t="str">
        <f t="shared" si="2"/>
        <v>Transition States</v>
      </c>
      <c r="V43" s="22" t="str">
        <f>IF(ISNUMBER(MATCH(A43, {"Gabon","Sudan","Niger","Mali","Burkina Faso","Guinea"}, 0)), "De Facto Countries", "Non-De Facto Countries")</f>
        <v>Non-De Facto Countries</v>
      </c>
      <c r="W43" s="16" t="str">
        <f t="shared" si="14"/>
        <v>Central</v>
      </c>
      <c r="X43" s="16" t="str">
        <f t="shared" si="15"/>
        <v>Multi-Sector</v>
      </c>
      <c r="Y43" s="23">
        <f>Table2[[#This Row],[Approved Amount_UA Equivalent]]/5</f>
        <v>7600000</v>
      </c>
      <c r="Z43" s="23">
        <f>Table2[[#This Row],[Approved Amount_UA Equivalent]]/5</f>
        <v>7600000</v>
      </c>
      <c r="AA43" s="23">
        <f>Table2[[#This Row],[Approved Amount_UA Equivalent]]/5</f>
        <v>7600000</v>
      </c>
      <c r="AB43" s="23">
        <f>Table2[[#This Row],[Approved Amount_UA Equivalent]]/5</f>
        <v>7600000</v>
      </c>
      <c r="AC43" s="23">
        <f>Table2[[#This Row],[Approved Amount_UA Equivalent]]/5</f>
        <v>7600000</v>
      </c>
      <c r="AD43" s="23">
        <f>SUM(Table2[[#This Row],[Feed Africa ]:[Improve Quality Of Life ]])</f>
        <v>38000000</v>
      </c>
      <c r="AE43" s="16" t="b">
        <f>Table2[[#This Row],[Total HI5]]=Table2[[#This Row],[Approved Amount_UA Equivalent]]</f>
        <v>1</v>
      </c>
      <c r="AF43" s="24">
        <v>41</v>
      </c>
      <c r="AG43" s="20" t="str">
        <f t="shared" si="3"/>
        <v>ISP and Investment Project</v>
      </c>
      <c r="AH43" s="24" t="e">
        <f>VLOOKUP(Table2[[#This Row],[SAP Code]],[25]DATA!$A:$G,7,FALSE)</f>
        <v>#N/A</v>
      </c>
      <c r="AI43" s="20" t="str">
        <f t="shared" si="4"/>
        <v>Other Investment</v>
      </c>
      <c r="AJ43" s="25" t="s">
        <v>254</v>
      </c>
      <c r="AK43" s="25" t="s">
        <v>255</v>
      </c>
      <c r="AL43" s="23" t="str" cm="1">
        <f t="array" ref="AL43">_xlfn.SWITCH(AK43,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3" s="26">
        <v>1</v>
      </c>
      <c r="AN43" s="25" t="str">
        <f t="shared" si="12"/>
        <v>Sovereign</v>
      </c>
      <c r="AO43" s="27">
        <v>1</v>
      </c>
      <c r="AP43" s="23">
        <f>Table2[[#This Row],[Approved Amount_UA Equivalent]]/1000000</f>
        <v>38</v>
      </c>
      <c r="AQ43" s="19">
        <f t="shared" si="5"/>
        <v>50.571919999999999</v>
      </c>
      <c r="AR43" s="23" t="str">
        <f t="shared" si="6"/>
        <v>31-40</v>
      </c>
      <c r="AS43" s="23" t="str">
        <f t="shared" si="7"/>
        <v>21-40</v>
      </c>
      <c r="AT43" s="23" t="str">
        <f t="shared" si="8"/>
        <v>1-40</v>
      </c>
      <c r="AU43" s="23" t="str">
        <f t="shared" si="9"/>
        <v>&lt;1-50 Mn</v>
      </c>
      <c r="AV43" s="23">
        <f>Table2[[#This Row],[Amount]]</f>
        <v>38000000</v>
      </c>
      <c r="AW43" s="23" t="str">
        <f t="shared" si="10"/>
        <v>Jun 2015</v>
      </c>
      <c r="AX43" s="28">
        <f>IFERROR(VLOOKUP(Table2[[#This Row],[SAP Code]],[26]_16!A:B,2,FALSE),0)</f>
        <v>0</v>
      </c>
      <c r="AY43" s="28">
        <f>IFERROR(VLOOKUP(Table2[[#This Row],[SAP Code]],[26]_16!D:E,2,FALSE)/ 1000000, 0)</f>
        <v>6.8916721800000005</v>
      </c>
      <c r="AZ43" s="28">
        <f>IFERROR(VLOOKUP(Table2[[#This Row],[SAP Code]],[26]_16!G:H,2,FALSE)/ 1000000, 0)</f>
        <v>13.668144379999999</v>
      </c>
      <c r="BA43" s="28">
        <f>IFERROR(VLOOKUP(Table2[[#This Row],[SAP Code]],[26]_16!J:K,2,FALSE)/ 1000000, 0)</f>
        <v>4.3133563800000001</v>
      </c>
      <c r="BB43" s="28">
        <f>IFERROR(VLOOKUP(Table2[[#This Row],[SAP Code]],[26]_16!M:N,2,FALSE)/ 1000000, 0)</f>
        <v>5.0348788300000002</v>
      </c>
      <c r="BC43" s="28">
        <f>IFERROR(VLOOKUP(Table2[[#This Row],[SAP Code]],[26]_16!P:Q,2,FALSE),0)</f>
        <v>1.6201408500000001</v>
      </c>
      <c r="BD43" s="28">
        <f>IFERROR(VLOOKUP(Table2[[#This Row],[SAP Code]],[26]_16!S:T,2,FALSE),0)</f>
        <v>2.1551730600000001</v>
      </c>
      <c r="BE43" s="28">
        <f>IFERROR(VLOOKUP(Table2[[#This Row],[SAP Code]],[26]_16!V:W,2,FALSE)/ 1000000, 0)</f>
        <v>2.2829096099999999</v>
      </c>
      <c r="BF43" s="28">
        <f>IFERROR(VLOOKUP(Table2[[#This Row],[SAP Code]],[26]_16!Y:Z,2,FALSE)/ 1000000, 0)</f>
        <v>1.6171701999999999</v>
      </c>
      <c r="BG43" s="28" t="str">
        <f>IFERROR(VLOOKUP(Table2[[#This Row],[SAP Code]],[26]port!$A:$AD,30,FALSE),"unknown")</f>
        <v>COMP</v>
      </c>
      <c r="BH43" s="29" t="str">
        <f t="shared" si="11"/>
        <v>Number of operations completed out of the net approved of that year</v>
      </c>
      <c r="BI43" s="16"/>
    </row>
    <row r="44" spans="1:61" ht="17.100000000000001" customHeight="1">
      <c r="A44" s="16" t="s">
        <v>310</v>
      </c>
      <c r="B44" s="17" t="s">
        <v>311</v>
      </c>
      <c r="C44" s="16" t="s">
        <v>312</v>
      </c>
      <c r="D44" s="16" t="s">
        <v>313</v>
      </c>
      <c r="E44" s="18">
        <v>42158</v>
      </c>
      <c r="F44" s="16" t="s">
        <v>314</v>
      </c>
      <c r="G44" s="16" t="s">
        <v>100</v>
      </c>
      <c r="H44" s="16" t="s">
        <v>132</v>
      </c>
      <c r="I44" s="16" t="s">
        <v>102</v>
      </c>
      <c r="J44" s="16" t="s">
        <v>103</v>
      </c>
      <c r="K44" s="16" t="s">
        <v>104</v>
      </c>
      <c r="L44" s="16" t="s">
        <v>70</v>
      </c>
      <c r="M44" s="19">
        <v>50000000</v>
      </c>
      <c r="N44" s="19">
        <v>35958288.385472849</v>
      </c>
      <c r="O44" s="20" t="s">
        <v>315</v>
      </c>
      <c r="P44" s="21">
        <v>2000130013630</v>
      </c>
      <c r="Q44" s="20" t="s">
        <v>87</v>
      </c>
      <c r="R44" s="16" t="str">
        <f t="shared" si="0"/>
        <v>ADB Private</v>
      </c>
      <c r="S44" s="16" t="str">
        <f t="shared" si="1"/>
        <v>H</v>
      </c>
      <c r="T44" s="16" t="str">
        <f t="shared" si="16"/>
        <v>ADF Countries</v>
      </c>
      <c r="U44" s="16" t="str">
        <f t="shared" si="2"/>
        <v>Non-Transition States</v>
      </c>
      <c r="V44" s="22" t="str">
        <f>IF(ISNUMBER(MATCH(A44, {"Gabon","Sudan","Niger","Mali","Burkina Faso","Guinea"}, 0)), "De Facto Countries", "Non-De Facto Countries")</f>
        <v>Non-De Facto Countries</v>
      </c>
      <c r="W44" s="16" t="str">
        <f t="shared" si="14"/>
        <v>West</v>
      </c>
      <c r="X44" s="16" t="str">
        <f t="shared" si="15"/>
        <v>Finance</v>
      </c>
      <c r="Y44" s="23"/>
      <c r="AA44" s="23">
        <f>Table2[[#This Row],[Approved Amount_UA Equivalent]]</f>
        <v>35958288.385472849</v>
      </c>
      <c r="AD44" s="23">
        <f>SUM(Table2[[#This Row],[Feed Africa ]:[Improve Quality Of Life ]])</f>
        <v>35958288.385472849</v>
      </c>
      <c r="AE44" s="16" t="b">
        <f>Table2[[#This Row],[Total HI5]]=Table2[[#This Row],[Approved Amount_UA Equivalent]]</f>
        <v>1</v>
      </c>
      <c r="AF44" s="24">
        <v>10</v>
      </c>
      <c r="AG44" s="20" t="str">
        <f t="shared" si="3"/>
        <v>Investment Project</v>
      </c>
      <c r="AH44" s="24" t="e">
        <f>VLOOKUP(Table2[[#This Row],[SAP Code]],[25]DATA!$A:$G,7,FALSE)</f>
        <v>#N/A</v>
      </c>
      <c r="AI44" s="20" t="str">
        <f t="shared" si="4"/>
        <v>Other Investment</v>
      </c>
      <c r="AJ44" s="25" t="s">
        <v>106</v>
      </c>
      <c r="AK44" s="25" t="s">
        <v>107</v>
      </c>
      <c r="AL44" s="23" t="str" cm="1">
        <f t="array" ref="AL44">_xlfn.SWITCH(AK44,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4" s="26">
        <v>2</v>
      </c>
      <c r="AN44" s="25" t="str">
        <f t="shared" si="12"/>
        <v>Non-Sovereign</v>
      </c>
      <c r="AO44" s="27">
        <v>1</v>
      </c>
      <c r="AP44" s="23">
        <f>Table2[[#This Row],[Approved Amount_UA Equivalent]]/1000000</f>
        <v>35.958288385472848</v>
      </c>
      <c r="AQ44" s="19">
        <f t="shared" si="5"/>
        <v>47.854728514922684</v>
      </c>
      <c r="AR44" s="23" t="str">
        <f t="shared" si="6"/>
        <v>31-40</v>
      </c>
      <c r="AS44" s="23" t="str">
        <f t="shared" si="7"/>
        <v>21-40</v>
      </c>
      <c r="AT44" s="23" t="str">
        <f t="shared" si="8"/>
        <v>1-40</v>
      </c>
      <c r="AU44" s="23" t="str">
        <f t="shared" si="9"/>
        <v>&lt;1-50 Mn</v>
      </c>
      <c r="AV44" s="23">
        <f>Table2[[#This Row],[Amount]]</f>
        <v>50000000</v>
      </c>
      <c r="AW44" s="23" t="str">
        <f t="shared" si="10"/>
        <v>Jun 2015</v>
      </c>
      <c r="AX44" s="28">
        <f>IFERROR(VLOOKUP(Table2[[#This Row],[SAP Code]],[26]_16!A:B,2,FALSE),0)</f>
        <v>0</v>
      </c>
      <c r="AY44" s="28">
        <f>IFERROR(VLOOKUP(Table2[[#This Row],[SAP Code]],[26]_16!D:E,2,FALSE)/ 1000000, 0)</f>
        <v>0</v>
      </c>
      <c r="AZ44" s="28">
        <f>IFERROR(VLOOKUP(Table2[[#This Row],[SAP Code]],[26]_16!G:H,2,FALSE)/ 1000000, 0)</f>
        <v>0</v>
      </c>
      <c r="BA44" s="28">
        <f>IFERROR(VLOOKUP(Table2[[#This Row],[SAP Code]],[26]_16!J:K,2,FALSE)/ 1000000, 0)</f>
        <v>0</v>
      </c>
      <c r="BB44" s="28">
        <f>IFERROR(VLOOKUP(Table2[[#This Row],[SAP Code]],[26]_16!M:N,2,FALSE)/ 1000000, 0)</f>
        <v>0</v>
      </c>
      <c r="BC44" s="28">
        <f>IFERROR(VLOOKUP(Table2[[#This Row],[SAP Code]],[26]_16!P:Q,2,FALSE),0)</f>
        <v>0</v>
      </c>
      <c r="BD44" s="28">
        <f>IFERROR(VLOOKUP(Table2[[#This Row],[SAP Code]],[26]_16!S:T,2,FALSE),0)</f>
        <v>0</v>
      </c>
      <c r="BE44" s="28">
        <f>IFERROR(VLOOKUP(Table2[[#This Row],[SAP Code]],[26]_16!V:W,2,FALSE)/ 1000000, 0)</f>
        <v>0</v>
      </c>
      <c r="BF44" s="28">
        <f>IFERROR(VLOOKUP(Table2[[#This Row],[SAP Code]],[26]_16!Y:Z,2,FALSE)/ 1000000, 0)</f>
        <v>0</v>
      </c>
      <c r="BG44" s="28" t="str">
        <f>IFERROR(VLOOKUP(Table2[[#This Row],[SAP Code]],[26]port!$A:$AD,30,FALSE),"unknown")</f>
        <v>unknown</v>
      </c>
      <c r="BH44" s="29" t="str">
        <f t="shared" si="11"/>
        <v>Unknown</v>
      </c>
      <c r="BI44" s="16"/>
    </row>
    <row r="45" spans="1:61" ht="17.100000000000001" customHeight="1">
      <c r="A45" s="16" t="s">
        <v>316</v>
      </c>
      <c r="B45" s="17" t="s">
        <v>317</v>
      </c>
      <c r="C45" s="16" t="s">
        <v>318</v>
      </c>
      <c r="D45" s="16" t="s">
        <v>319</v>
      </c>
      <c r="E45" s="18">
        <v>42158</v>
      </c>
      <c r="F45" s="16" t="s">
        <v>320</v>
      </c>
      <c r="G45" s="16" t="s">
        <v>137</v>
      </c>
      <c r="H45" s="16" t="s">
        <v>132</v>
      </c>
      <c r="I45" s="16" t="s">
        <v>138</v>
      </c>
      <c r="J45" s="16" t="s">
        <v>83</v>
      </c>
      <c r="K45" s="16" t="s">
        <v>304</v>
      </c>
      <c r="L45" s="16" t="s">
        <v>85</v>
      </c>
      <c r="M45" s="19">
        <v>31177000</v>
      </c>
      <c r="N45" s="19">
        <v>31177000</v>
      </c>
      <c r="O45" s="20" t="s">
        <v>321</v>
      </c>
      <c r="P45" s="21">
        <v>2100150033395</v>
      </c>
      <c r="Q45" s="20" t="s">
        <v>72</v>
      </c>
      <c r="R45" s="16" t="str">
        <f t="shared" si="0"/>
        <v>ADF Including TSF</v>
      </c>
      <c r="S45" s="16" t="str">
        <f t="shared" si="1"/>
        <v>D</v>
      </c>
      <c r="T45" s="16" t="str">
        <f t="shared" si="16"/>
        <v>Blend Countries</v>
      </c>
      <c r="U45" s="16" t="str">
        <f t="shared" si="2"/>
        <v>Non-Transition States</v>
      </c>
      <c r="V45" s="22" t="str">
        <f>IF(ISNUMBER(MATCH(A45, {"Gabon","Sudan","Niger","Mali","Burkina Faso","Guinea"}, 0)), "De Facto Countries", "Non-De Facto Countries")</f>
        <v>Non-De Facto Countries</v>
      </c>
      <c r="W45" s="16" t="str">
        <f t="shared" si="14"/>
        <v>West</v>
      </c>
      <c r="X45" s="16" t="str">
        <f t="shared" si="15"/>
        <v>Transport</v>
      </c>
      <c r="Y45" s="23"/>
      <c r="AB45" s="23">
        <f>Table2[[#This Row],[Approved Amount_UA Equivalent]]</f>
        <v>31177000</v>
      </c>
      <c r="AD45" s="23">
        <f>SUM(Table2[[#This Row],[Feed Africa ]:[Improve Quality Of Life ]])</f>
        <v>31177000</v>
      </c>
      <c r="AE45" s="16" t="b">
        <f>Table2[[#This Row],[Total HI5]]=Table2[[#This Row],[Approved Amount_UA Equivalent]]</f>
        <v>1</v>
      </c>
      <c r="AF45" s="24">
        <v>10</v>
      </c>
      <c r="AG45" s="20" t="str">
        <f t="shared" si="3"/>
        <v>Investment Project</v>
      </c>
      <c r="AH45" s="24" t="e">
        <f>VLOOKUP(Table2[[#This Row],[SAP Code]],[25]DATA!$A:$G,7,FALSE)</f>
        <v>#N/A</v>
      </c>
      <c r="AI45" s="20" t="str">
        <f t="shared" si="4"/>
        <v>Infrastructure</v>
      </c>
      <c r="AJ45" s="25" t="s">
        <v>89</v>
      </c>
      <c r="AK45" s="25" t="s">
        <v>140</v>
      </c>
      <c r="AL45" s="23" t="str" cm="1">
        <f t="array" ref="AL45">_xlfn.SWITCH(AK45,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5" s="26">
        <v>1</v>
      </c>
      <c r="AN45" s="25" t="str">
        <f t="shared" si="12"/>
        <v>Sovereign</v>
      </c>
      <c r="AO45" s="27">
        <v>1</v>
      </c>
      <c r="AP45" s="23">
        <f>Table2[[#This Row],[Approved Amount_UA Equivalent]]/1000000</f>
        <v>31.177</v>
      </c>
      <c r="AQ45" s="19">
        <f t="shared" si="5"/>
        <v>41.491598680000003</v>
      </c>
      <c r="AR45" s="23" t="str">
        <f t="shared" si="6"/>
        <v>31-40</v>
      </c>
      <c r="AS45" s="23" t="str">
        <f t="shared" si="7"/>
        <v>21-40</v>
      </c>
      <c r="AT45" s="23" t="str">
        <f t="shared" si="8"/>
        <v>1-40</v>
      </c>
      <c r="AU45" s="23" t="str">
        <f t="shared" si="9"/>
        <v>&lt;1-50 Mn</v>
      </c>
      <c r="AV45" s="23">
        <f>Table2[[#This Row],[Amount]]</f>
        <v>31177000</v>
      </c>
      <c r="AW45" s="23" t="str">
        <f t="shared" si="10"/>
        <v>Jun 2015</v>
      </c>
      <c r="AX45" s="28">
        <f>IFERROR(VLOOKUP(Table2[[#This Row],[SAP Code]],[26]_16!A:B,2,FALSE),0)</f>
        <v>0</v>
      </c>
      <c r="AY45" s="28">
        <f>IFERROR(VLOOKUP(Table2[[#This Row],[SAP Code]],[26]_16!D:E,2,FALSE)/ 1000000, 0)</f>
        <v>0</v>
      </c>
      <c r="AZ45" s="28">
        <f>IFERROR(VLOOKUP(Table2[[#This Row],[SAP Code]],[26]_16!G:H,2,FALSE)/ 1000000, 0)</f>
        <v>4.7294746599999993</v>
      </c>
      <c r="BA45" s="28">
        <f>IFERROR(VLOOKUP(Table2[[#This Row],[SAP Code]],[26]_16!J:K,2,FALSE)/ 1000000, 0)</f>
        <v>3.4385039299999995</v>
      </c>
      <c r="BB45" s="28">
        <f>IFERROR(VLOOKUP(Table2[[#This Row],[SAP Code]],[26]_16!M:N,2,FALSE)/ 1000000, 0)</f>
        <v>2.7387419700000013</v>
      </c>
      <c r="BC45" s="28">
        <f>IFERROR(VLOOKUP(Table2[[#This Row],[SAP Code]],[26]_16!P:Q,2,FALSE),0)</f>
        <v>0.38502451999999998</v>
      </c>
      <c r="BD45" s="28">
        <f>IFERROR(VLOOKUP(Table2[[#This Row],[SAP Code]],[26]_16!S:T,2,FALSE),0)</f>
        <v>4.0907842899999993</v>
      </c>
      <c r="BE45" s="28">
        <f>IFERROR(VLOOKUP(Table2[[#This Row],[SAP Code]],[26]_16!V:W,2,FALSE)/ 1000000, 0)</f>
        <v>0.77593789000000013</v>
      </c>
      <c r="BF45" s="28">
        <f>IFERROR(VLOOKUP(Table2[[#This Row],[SAP Code]],[26]_16!Y:Z,2,FALSE)/ 1000000, 0)</f>
        <v>2.09360122</v>
      </c>
      <c r="BG45" s="28" t="str">
        <f>IFERROR(VLOOKUP(Table2[[#This Row],[SAP Code]],[26]port!$A:$AD,30,FALSE),"unknown")</f>
        <v>OnGo</v>
      </c>
      <c r="BH45" s="29" t="str">
        <f t="shared" si="11"/>
        <v>Ongoing</v>
      </c>
      <c r="BI45" s="16"/>
    </row>
    <row r="46" spans="1:61" ht="17.100000000000001" customHeight="1">
      <c r="A46" s="16" t="s">
        <v>322</v>
      </c>
      <c r="B46" s="17" t="s">
        <v>317</v>
      </c>
      <c r="C46" s="16" t="s">
        <v>323</v>
      </c>
      <c r="D46" s="16" t="s">
        <v>319</v>
      </c>
      <c r="E46" s="18">
        <v>42158</v>
      </c>
      <c r="F46" s="16" t="s">
        <v>324</v>
      </c>
      <c r="G46" s="16" t="s">
        <v>137</v>
      </c>
      <c r="H46" s="16" t="s">
        <v>132</v>
      </c>
      <c r="I46" s="16" t="s">
        <v>138</v>
      </c>
      <c r="J46" s="16" t="s">
        <v>83</v>
      </c>
      <c r="K46" s="16" t="s">
        <v>304</v>
      </c>
      <c r="L46" s="16" t="s">
        <v>85</v>
      </c>
      <c r="M46" s="19">
        <v>24805000</v>
      </c>
      <c r="N46" s="19">
        <v>24805000</v>
      </c>
      <c r="O46" s="20" t="s">
        <v>325</v>
      </c>
      <c r="P46" s="21">
        <v>2100150033397</v>
      </c>
      <c r="Q46" s="20" t="s">
        <v>72</v>
      </c>
      <c r="R46" s="16" t="str">
        <f t="shared" si="0"/>
        <v>ADF Including TSF</v>
      </c>
      <c r="S46" s="16" t="str">
        <f t="shared" si="1"/>
        <v>D</v>
      </c>
      <c r="T46" s="16" t="str">
        <f t="shared" si="16"/>
        <v>ADF Countries</v>
      </c>
      <c r="U46" s="16" t="str">
        <f t="shared" si="2"/>
        <v>Transition States</v>
      </c>
      <c r="V46" s="22" t="str">
        <f>IF(ISNUMBER(MATCH(A46, {"Gabon","Sudan","Niger","Mali","Burkina Faso","Guinea"}, 0)), "De Facto Countries", "Non-De Facto Countries")</f>
        <v>Non-De Facto Countries</v>
      </c>
      <c r="W46" s="16" t="str">
        <f t="shared" si="14"/>
        <v>West</v>
      </c>
      <c r="X46" s="16" t="str">
        <f t="shared" si="15"/>
        <v>Transport</v>
      </c>
      <c r="Y46" s="23"/>
      <c r="AB46" s="23">
        <f>Table2[[#This Row],[Approved Amount_UA Equivalent]]</f>
        <v>24805000</v>
      </c>
      <c r="AD46" s="23">
        <f>SUM(Table2[[#This Row],[Feed Africa ]:[Improve Quality Of Life ]])</f>
        <v>24805000</v>
      </c>
      <c r="AE46" s="16" t="b">
        <f>Table2[[#This Row],[Total HI5]]=Table2[[#This Row],[Approved Amount_UA Equivalent]]</f>
        <v>1</v>
      </c>
      <c r="AF46" s="24">
        <v>10</v>
      </c>
      <c r="AG46" s="20" t="str">
        <f t="shared" si="3"/>
        <v>Investment Project</v>
      </c>
      <c r="AH46" s="24" t="e">
        <f>VLOOKUP(Table2[[#This Row],[SAP Code]],[25]DATA!$A:$G,7,FALSE)</f>
        <v>#N/A</v>
      </c>
      <c r="AI46" s="20" t="str">
        <f t="shared" si="4"/>
        <v>Infrastructure</v>
      </c>
      <c r="AJ46" s="25" t="s">
        <v>89</v>
      </c>
      <c r="AK46" s="25" t="s">
        <v>140</v>
      </c>
      <c r="AL46" s="23" t="str" cm="1">
        <f t="array" ref="AL46">_xlfn.SWITCH(AK46,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6" s="26">
        <v>1</v>
      </c>
      <c r="AN46" s="25" t="str">
        <f t="shared" si="12"/>
        <v>Sovereign</v>
      </c>
      <c r="AO46" s="27">
        <v>1</v>
      </c>
      <c r="AP46" s="23">
        <f>Table2[[#This Row],[Approved Amount_UA Equivalent]]/1000000</f>
        <v>24.805</v>
      </c>
      <c r="AQ46" s="19">
        <f t="shared" si="5"/>
        <v>33.0114862</v>
      </c>
      <c r="AR46" s="23" t="str">
        <f t="shared" si="6"/>
        <v>21-30</v>
      </c>
      <c r="AS46" s="23" t="str">
        <f t="shared" si="7"/>
        <v>21-40</v>
      </c>
      <c r="AT46" s="23" t="str">
        <f t="shared" si="8"/>
        <v>1-40</v>
      </c>
      <c r="AU46" s="23" t="str">
        <f t="shared" si="9"/>
        <v>&lt;1-50 Mn</v>
      </c>
      <c r="AV46" s="23">
        <f>Table2[[#This Row],[Amount]]</f>
        <v>24805000</v>
      </c>
      <c r="AW46" s="23" t="str">
        <f t="shared" si="10"/>
        <v>Jun 2015</v>
      </c>
      <c r="AX46" s="28">
        <f>IFERROR(VLOOKUP(Table2[[#This Row],[SAP Code]],[26]_16!A:B,2,FALSE),0)</f>
        <v>0</v>
      </c>
      <c r="AY46" s="28">
        <f>IFERROR(VLOOKUP(Table2[[#This Row],[SAP Code]],[26]_16!D:E,2,FALSE)/ 1000000, 0)</f>
        <v>0</v>
      </c>
      <c r="AZ46" s="28">
        <f>IFERROR(VLOOKUP(Table2[[#This Row],[SAP Code]],[26]_16!G:H,2,FALSE)/ 1000000, 0)</f>
        <v>0</v>
      </c>
      <c r="BA46" s="28">
        <f>IFERROR(VLOOKUP(Table2[[#This Row],[SAP Code]],[26]_16!J:K,2,FALSE)/ 1000000, 0)</f>
        <v>10.59022697</v>
      </c>
      <c r="BB46" s="28">
        <f>IFERROR(VLOOKUP(Table2[[#This Row],[SAP Code]],[26]_16!M:N,2,FALSE)/ 1000000, 0)</f>
        <v>3.3902954499999995</v>
      </c>
      <c r="BC46" s="28">
        <f>IFERROR(VLOOKUP(Table2[[#This Row],[SAP Code]],[26]_16!P:Q,2,FALSE),0)</f>
        <v>2.1357010000000003E-2</v>
      </c>
      <c r="BD46" s="28">
        <f>IFERROR(VLOOKUP(Table2[[#This Row],[SAP Code]],[26]_16!S:T,2,FALSE),0)</f>
        <v>5.0662357300000007</v>
      </c>
      <c r="BE46" s="28">
        <f>IFERROR(VLOOKUP(Table2[[#This Row],[SAP Code]],[26]_16!V:W,2,FALSE)/ 1000000, 0)</f>
        <v>1.6256494699999999</v>
      </c>
      <c r="BF46" s="28">
        <f>IFERROR(VLOOKUP(Table2[[#This Row],[SAP Code]],[26]_16!Y:Z,2,FALSE)/ 1000000, 0)</f>
        <v>0</v>
      </c>
      <c r="BG46" s="28" t="str">
        <f>IFERROR(VLOOKUP(Table2[[#This Row],[SAP Code]],[26]port!$A:$AD,30,FALSE),"unknown")</f>
        <v>OnGo</v>
      </c>
      <c r="BH46" s="29" t="str">
        <f t="shared" si="11"/>
        <v>Ongoing</v>
      </c>
      <c r="BI46" s="16"/>
    </row>
    <row r="47" spans="1:61" ht="17.100000000000001" customHeight="1">
      <c r="A47" s="16" t="s">
        <v>326</v>
      </c>
      <c r="B47" s="17" t="s">
        <v>317</v>
      </c>
      <c r="C47" s="16" t="s">
        <v>327</v>
      </c>
      <c r="D47" s="16" t="s">
        <v>319</v>
      </c>
      <c r="E47" s="18">
        <v>42158</v>
      </c>
      <c r="F47" s="16" t="s">
        <v>328</v>
      </c>
      <c r="G47" s="16" t="s">
        <v>137</v>
      </c>
      <c r="H47" s="16" t="s">
        <v>132</v>
      </c>
      <c r="I47" s="16" t="s">
        <v>138</v>
      </c>
      <c r="J47" s="16" t="s">
        <v>83</v>
      </c>
      <c r="K47" s="16" t="s">
        <v>304</v>
      </c>
      <c r="L47" s="16" t="s">
        <v>85</v>
      </c>
      <c r="M47" s="19">
        <v>9774000</v>
      </c>
      <c r="N47" s="19">
        <v>9774000</v>
      </c>
      <c r="O47" s="20" t="s">
        <v>329</v>
      </c>
      <c r="P47" s="21">
        <v>2100150033396</v>
      </c>
      <c r="Q47" s="20" t="s">
        <v>72</v>
      </c>
      <c r="R47" s="16" t="str">
        <f t="shared" si="0"/>
        <v>ADF Including TSF</v>
      </c>
      <c r="S47" s="16" t="str">
        <f t="shared" si="1"/>
        <v>D</v>
      </c>
      <c r="T47" s="16" t="str">
        <f t="shared" si="16"/>
        <v>ADF Countries</v>
      </c>
      <c r="U47" s="16" t="str">
        <f t="shared" si="2"/>
        <v>Transition States</v>
      </c>
      <c r="V47" s="22" t="str">
        <f>IF(ISNUMBER(MATCH(A47, {"Gabon","Sudan","Niger","Mali","Burkina Faso","Guinea"}, 0)), "De Facto Countries", "Non-De Facto Countries")</f>
        <v>De Facto Countries</v>
      </c>
      <c r="W47" s="16" t="str">
        <f t="shared" si="14"/>
        <v>West</v>
      </c>
      <c r="X47" s="16" t="str">
        <f t="shared" si="15"/>
        <v>Transport</v>
      </c>
      <c r="Y47" s="23"/>
      <c r="AB47" s="23">
        <f>Table2[[#This Row],[Approved Amount_UA Equivalent]]</f>
        <v>9774000</v>
      </c>
      <c r="AD47" s="23">
        <f>SUM(Table2[[#This Row],[Feed Africa ]:[Improve Quality Of Life ]])</f>
        <v>9774000</v>
      </c>
      <c r="AE47" s="16" t="b">
        <f>Table2[[#This Row],[Total HI5]]=Table2[[#This Row],[Approved Amount_UA Equivalent]]</f>
        <v>1</v>
      </c>
      <c r="AF47" s="24">
        <v>10</v>
      </c>
      <c r="AG47" s="20" t="str">
        <f t="shared" si="3"/>
        <v>Investment Project</v>
      </c>
      <c r="AH47" s="24" t="e">
        <f>VLOOKUP(Table2[[#This Row],[SAP Code]],[25]DATA!$A:$G,7,FALSE)</f>
        <v>#N/A</v>
      </c>
      <c r="AI47" s="20" t="str">
        <f t="shared" si="4"/>
        <v>Infrastructure</v>
      </c>
      <c r="AJ47" s="25" t="s">
        <v>89</v>
      </c>
      <c r="AK47" s="25" t="s">
        <v>140</v>
      </c>
      <c r="AL47" s="23" t="str" cm="1">
        <f t="array" ref="AL47">_xlfn.SWITCH(AK47,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7" s="26">
        <v>1</v>
      </c>
      <c r="AN47" s="25" t="str">
        <f t="shared" si="12"/>
        <v>Sovereign</v>
      </c>
      <c r="AO47" s="27">
        <v>1</v>
      </c>
      <c r="AP47" s="23">
        <f>Table2[[#This Row],[Approved Amount_UA Equivalent]]/1000000</f>
        <v>9.7739999999999991</v>
      </c>
      <c r="AQ47" s="19">
        <f t="shared" si="5"/>
        <v>13.00763016</v>
      </c>
      <c r="AR47" s="23" t="str">
        <f t="shared" si="6"/>
        <v>1-10</v>
      </c>
      <c r="AS47" s="23" t="str">
        <f t="shared" si="7"/>
        <v>1-20</v>
      </c>
      <c r="AT47" s="23" t="str">
        <f t="shared" si="8"/>
        <v>1-40</v>
      </c>
      <c r="AU47" s="23" t="str">
        <f t="shared" si="9"/>
        <v>&lt;1-50 Mn</v>
      </c>
      <c r="AV47" s="23">
        <f>Table2[[#This Row],[Amount]]</f>
        <v>9774000</v>
      </c>
      <c r="AW47" s="23" t="str">
        <f t="shared" si="10"/>
        <v>Jun 2015</v>
      </c>
      <c r="AX47" s="28">
        <f>IFERROR(VLOOKUP(Table2[[#This Row],[SAP Code]],[26]_16!A:B,2,FALSE),0)</f>
        <v>0</v>
      </c>
      <c r="AY47" s="28">
        <f>IFERROR(VLOOKUP(Table2[[#This Row],[SAP Code]],[26]_16!D:E,2,FALSE)/ 1000000, 0)</f>
        <v>0</v>
      </c>
      <c r="AZ47" s="28">
        <f>IFERROR(VLOOKUP(Table2[[#This Row],[SAP Code]],[26]_16!G:H,2,FALSE)/ 1000000, 0)</f>
        <v>4.6069690000000003E-2</v>
      </c>
      <c r="BA47" s="28">
        <f>IFERROR(VLOOKUP(Table2[[#This Row],[SAP Code]],[26]_16!J:K,2,FALSE)/ 1000000, 0)</f>
        <v>2.2717678800000005</v>
      </c>
      <c r="BB47" s="28">
        <f>IFERROR(VLOOKUP(Table2[[#This Row],[SAP Code]],[26]_16!M:N,2,FALSE)/ 1000000, 0)</f>
        <v>1.0491240000000001E-2</v>
      </c>
      <c r="BC47" s="28">
        <f>IFERROR(VLOOKUP(Table2[[#This Row],[SAP Code]],[26]_16!P:Q,2,FALSE),0)</f>
        <v>0</v>
      </c>
      <c r="BD47" s="28">
        <f>IFERROR(VLOOKUP(Table2[[#This Row],[SAP Code]],[26]_16!S:T,2,FALSE),0)</f>
        <v>0</v>
      </c>
      <c r="BE47" s="28">
        <f>IFERROR(VLOOKUP(Table2[[#This Row],[SAP Code]],[26]_16!V:W,2,FALSE)/ 1000000, 0)</f>
        <v>0</v>
      </c>
      <c r="BF47" s="28">
        <f>IFERROR(VLOOKUP(Table2[[#This Row],[SAP Code]],[26]_16!Y:Z,2,FALSE)/ 1000000, 0)</f>
        <v>2.284536590000001</v>
      </c>
      <c r="BG47" s="28" t="str">
        <f>IFERROR(VLOOKUP(Table2[[#This Row],[SAP Code]],[26]port!$A:$AD,30,FALSE),"unknown")</f>
        <v>OnGo</v>
      </c>
      <c r="BH47" s="29" t="str">
        <f t="shared" si="11"/>
        <v>Ongoing</v>
      </c>
      <c r="BI47" s="16"/>
    </row>
    <row r="48" spans="1:61" ht="17.100000000000001" customHeight="1">
      <c r="A48" s="16" t="s">
        <v>330</v>
      </c>
      <c r="B48" s="17" t="s">
        <v>331</v>
      </c>
      <c r="C48" s="16" t="s">
        <v>332</v>
      </c>
      <c r="D48" s="16" t="s">
        <v>333</v>
      </c>
      <c r="E48" s="18">
        <v>42165</v>
      </c>
      <c r="F48" s="16" t="s">
        <v>334</v>
      </c>
      <c r="G48" s="16" t="s">
        <v>65</v>
      </c>
      <c r="H48" s="16" t="s">
        <v>101</v>
      </c>
      <c r="I48" s="16" t="s">
        <v>155</v>
      </c>
      <c r="J48" s="16" t="s">
        <v>83</v>
      </c>
      <c r="K48" s="16" t="s">
        <v>84</v>
      </c>
      <c r="L48" s="16" t="s">
        <v>85</v>
      </c>
      <c r="M48" s="19">
        <v>11500000</v>
      </c>
      <c r="N48" s="19">
        <v>11500000</v>
      </c>
      <c r="O48" s="20" t="s">
        <v>335</v>
      </c>
      <c r="P48" s="21">
        <v>2100150033195</v>
      </c>
      <c r="Q48" s="20" t="s">
        <v>87</v>
      </c>
      <c r="R48" s="16" t="str">
        <f t="shared" si="0"/>
        <v>ADF Including TSF</v>
      </c>
      <c r="S48" s="16" t="str">
        <f t="shared" si="1"/>
        <v>A</v>
      </c>
      <c r="T48" s="16" t="str">
        <f t="shared" si="16"/>
        <v>ADF Countries</v>
      </c>
      <c r="U48" s="16" t="str">
        <f t="shared" si="2"/>
        <v>Non-Transition States</v>
      </c>
      <c r="V48" s="22" t="str">
        <f>IF(ISNUMBER(MATCH(A48, {"Gabon","Sudan","Niger","Mali","Burkina Faso","Guinea"}, 0)), "De Facto Countries", "Non-De Facto Countries")</f>
        <v>Non-De Facto Countries</v>
      </c>
      <c r="W48" s="16" t="str">
        <f t="shared" si="14"/>
        <v>South</v>
      </c>
      <c r="X48" s="16" t="str">
        <f t="shared" si="15"/>
        <v>Agriculture</v>
      </c>
      <c r="Y48" s="23">
        <f>Table2[[#This Row],[Approved Amount_UA Equivalent]]</f>
        <v>11500000</v>
      </c>
      <c r="AD48" s="23">
        <f>SUM(Table2[[#This Row],[Feed Africa ]:[Improve Quality Of Life ]])</f>
        <v>11500000</v>
      </c>
      <c r="AE48" s="16" t="b">
        <f>Table2[[#This Row],[Total HI5]]=Table2[[#This Row],[Approved Amount_UA Equivalent]]</f>
        <v>1</v>
      </c>
      <c r="AF48" s="24">
        <v>10</v>
      </c>
      <c r="AG48" s="20" t="str">
        <f t="shared" si="3"/>
        <v>Investment Project</v>
      </c>
      <c r="AH48" s="24" t="e">
        <f>VLOOKUP(Table2[[#This Row],[SAP Code]],[25]DATA!$A:$G,7,FALSE)</f>
        <v>#N/A</v>
      </c>
      <c r="AI48" s="20" t="str">
        <f t="shared" si="4"/>
        <v>Infrastructure</v>
      </c>
      <c r="AJ48" s="25" t="s">
        <v>157</v>
      </c>
      <c r="AK48" s="25" t="s">
        <v>74</v>
      </c>
      <c r="AL48" s="23" t="str" cm="1">
        <f t="array" ref="AL48">_xlfn.SWITCH(AK48,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8" s="26">
        <v>1</v>
      </c>
      <c r="AN48" s="25" t="str">
        <f t="shared" si="12"/>
        <v>Sovereign</v>
      </c>
      <c r="AO48" s="27">
        <v>0.5</v>
      </c>
      <c r="AP48" s="23">
        <f>Table2[[#This Row],[Approved Amount_UA Equivalent]]/1000000</f>
        <v>11.5</v>
      </c>
      <c r="AQ48" s="19">
        <f t="shared" si="5"/>
        <v>15.30466</v>
      </c>
      <c r="AR48" s="23" t="str">
        <f t="shared" si="6"/>
        <v>11-20</v>
      </c>
      <c r="AS48" s="23" t="str">
        <f t="shared" si="7"/>
        <v>1-20</v>
      </c>
      <c r="AT48" s="23" t="str">
        <f t="shared" si="8"/>
        <v>1-40</v>
      </c>
      <c r="AU48" s="23" t="str">
        <f t="shared" si="9"/>
        <v>&lt;1-50 Mn</v>
      </c>
      <c r="AV48" s="23">
        <f>Table2[[#This Row],[Amount]]</f>
        <v>11500000</v>
      </c>
      <c r="AW48" s="23" t="str">
        <f t="shared" si="10"/>
        <v>Jun 2015</v>
      </c>
      <c r="AX48" s="28">
        <f>IFERROR(VLOOKUP(Table2[[#This Row],[SAP Code]],[26]_16!A:B,2,FALSE),0)</f>
        <v>0</v>
      </c>
      <c r="AY48" s="28">
        <f>IFERROR(VLOOKUP(Table2[[#This Row],[SAP Code]],[26]_16!D:E,2,FALSE)/ 1000000, 0)</f>
        <v>0.60480529999999988</v>
      </c>
      <c r="AZ48" s="28">
        <f>IFERROR(VLOOKUP(Table2[[#This Row],[SAP Code]],[26]_16!G:H,2,FALSE)/ 1000000, 0)</f>
        <v>1.7990586300000002</v>
      </c>
      <c r="BA48" s="28">
        <f>IFERROR(VLOOKUP(Table2[[#This Row],[SAP Code]],[26]_16!J:K,2,FALSE)/ 1000000, 0)</f>
        <v>2.7038860700000003</v>
      </c>
      <c r="BB48" s="28">
        <f>IFERROR(VLOOKUP(Table2[[#This Row],[SAP Code]],[26]_16!M:N,2,FALSE)/ 1000000, 0)</f>
        <v>2.8336846199999997</v>
      </c>
      <c r="BC48" s="28">
        <f>IFERROR(VLOOKUP(Table2[[#This Row],[SAP Code]],[26]_16!P:Q,2,FALSE),0)</f>
        <v>1.9056958500000001</v>
      </c>
      <c r="BD48" s="28">
        <f>IFERROR(VLOOKUP(Table2[[#This Row],[SAP Code]],[26]_16!S:T,2,FALSE),0)</f>
        <v>0.67485940000000011</v>
      </c>
      <c r="BE48" s="28">
        <f>IFERROR(VLOOKUP(Table2[[#This Row],[SAP Code]],[26]_16!V:W,2,FALSE)/ 1000000, 0)</f>
        <v>0.94941103999999998</v>
      </c>
      <c r="BF48" s="28">
        <f>IFERROR(VLOOKUP(Table2[[#This Row],[SAP Code]],[26]_16!Y:Z,2,FALSE)/ 1000000, 0)</f>
        <v>0.78636004999999998</v>
      </c>
      <c r="BG48" s="28" t="str">
        <f>IFERROR(VLOOKUP(Table2[[#This Row],[SAP Code]],[26]port!$A:$AD,30,FALSE),"unknown")</f>
        <v>OnGo</v>
      </c>
      <c r="BH48" s="29" t="str">
        <f t="shared" si="11"/>
        <v>Ongoing</v>
      </c>
      <c r="BI48" s="16"/>
    </row>
    <row r="49" spans="1:61" ht="17.100000000000001" customHeight="1">
      <c r="A49" s="16" t="s">
        <v>330</v>
      </c>
      <c r="B49" s="17" t="s">
        <v>331</v>
      </c>
      <c r="C49" s="16" t="s">
        <v>336</v>
      </c>
      <c r="D49" s="16" t="s">
        <v>333</v>
      </c>
      <c r="E49" s="18">
        <v>42165</v>
      </c>
      <c r="F49" s="16" t="s">
        <v>334</v>
      </c>
      <c r="G49" s="16" t="s">
        <v>65</v>
      </c>
      <c r="H49" s="16" t="s">
        <v>101</v>
      </c>
      <c r="I49" s="16" t="s">
        <v>155</v>
      </c>
      <c r="J49" s="16" t="s">
        <v>124</v>
      </c>
      <c r="K49" s="16" t="s">
        <v>69</v>
      </c>
      <c r="L49" s="16" t="s">
        <v>70</v>
      </c>
      <c r="M49" s="19">
        <v>3503000</v>
      </c>
      <c r="N49" s="19">
        <v>2519237.6842862279</v>
      </c>
      <c r="O49" s="20" t="s">
        <v>335</v>
      </c>
      <c r="P49" s="21">
        <v>5550155000651</v>
      </c>
      <c r="Q49" s="20" t="s">
        <v>87</v>
      </c>
      <c r="R49" s="16" t="str">
        <f t="shared" si="0"/>
        <v>GEF</v>
      </c>
      <c r="S49" s="16" t="str">
        <f t="shared" si="1"/>
        <v>A</v>
      </c>
      <c r="T49" s="16" t="str">
        <f t="shared" si="16"/>
        <v>ADF Countries</v>
      </c>
      <c r="U49" s="16" t="str">
        <f t="shared" si="2"/>
        <v>Non-Transition States</v>
      </c>
      <c r="V49" s="22" t="str">
        <f>IF(ISNUMBER(MATCH(A49, {"Gabon","Sudan","Niger","Mali","Burkina Faso","Guinea"}, 0)), "De Facto Countries", "Non-De Facto Countries")</f>
        <v>Non-De Facto Countries</v>
      </c>
      <c r="W49" s="16" t="str">
        <f t="shared" si="14"/>
        <v>South</v>
      </c>
      <c r="X49" s="16" t="str">
        <f t="shared" si="15"/>
        <v>Agriculture</v>
      </c>
      <c r="Y49" s="23">
        <f>Table2[[#This Row],[Approved Amount_UA Equivalent]]</f>
        <v>2519237.6842862279</v>
      </c>
      <c r="AD49" s="23">
        <f>SUM(Table2[[#This Row],[Feed Africa ]:[Improve Quality Of Life ]])</f>
        <v>2519237.6842862279</v>
      </c>
      <c r="AE49" s="16" t="b">
        <f>Table2[[#This Row],[Total HI5]]=Table2[[#This Row],[Approved Amount_UA Equivalent]]</f>
        <v>1</v>
      </c>
      <c r="AF49" s="24">
        <v>10</v>
      </c>
      <c r="AG49" s="20" t="str">
        <f t="shared" si="3"/>
        <v>Investment Project</v>
      </c>
      <c r="AH49" s="24" t="e">
        <f>VLOOKUP(Table2[[#This Row],[SAP Code]],[25]DATA!$A:$G,7,FALSE)</f>
        <v>#N/A</v>
      </c>
      <c r="AI49" s="20" t="str">
        <f t="shared" si="4"/>
        <v>Infrastructure</v>
      </c>
      <c r="AJ49" s="25" t="s">
        <v>157</v>
      </c>
      <c r="AK49" s="25" t="s">
        <v>74</v>
      </c>
      <c r="AL49" s="23" t="str" cm="1">
        <f t="array" ref="AL49">_xlfn.SWITCH(AK49,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9" s="26">
        <v>1</v>
      </c>
      <c r="AN49" s="25" t="str">
        <f t="shared" si="12"/>
        <v>Sovereign</v>
      </c>
      <c r="AO49" s="27">
        <v>0.5</v>
      </c>
      <c r="AP49" s="23">
        <f>Table2[[#This Row],[Approved Amount_UA Equivalent]]/1000000</f>
        <v>2.5192376842862281</v>
      </c>
      <c r="AQ49" s="19">
        <f t="shared" si="5"/>
        <v>3.352702279755484</v>
      </c>
      <c r="AR49" s="23" t="str">
        <f t="shared" si="6"/>
        <v>1-10</v>
      </c>
      <c r="AS49" s="23" t="str">
        <f t="shared" si="7"/>
        <v>1-20</v>
      </c>
      <c r="AT49" s="23" t="str">
        <f t="shared" si="8"/>
        <v>1-40</v>
      </c>
      <c r="AU49" s="23" t="str">
        <f t="shared" si="9"/>
        <v>&lt;1-50 Mn</v>
      </c>
      <c r="AV49" s="23">
        <f>Table2[[#This Row],[Amount]]</f>
        <v>3503000</v>
      </c>
      <c r="AW49" s="23" t="str">
        <f t="shared" si="10"/>
        <v>Jun 2015</v>
      </c>
      <c r="AX49" s="28">
        <f>IFERROR(VLOOKUP(Table2[[#This Row],[SAP Code]],[26]_16!A:B,2,FALSE),0)</f>
        <v>0</v>
      </c>
      <c r="AY49" s="28">
        <v>0</v>
      </c>
      <c r="AZ49" s="28">
        <v>0</v>
      </c>
      <c r="BA49" s="28">
        <f>IFERROR(VLOOKUP(Table2[[#This Row],[SAP Code]],[26]_16!J:K,2,FALSE)/ 1000000, 0)</f>
        <v>2.7038860700000003</v>
      </c>
      <c r="BB49" s="28">
        <f>IFERROR(VLOOKUP(Table2[[#This Row],[SAP Code]],[26]_16!M:N,2,FALSE)/ 1000000, 0)</f>
        <v>2.8336846199999997</v>
      </c>
      <c r="BC49" s="28">
        <f>IFERROR(VLOOKUP(Table2[[#This Row],[SAP Code]],[26]_16!P:Q,2,FALSE),0)</f>
        <v>1.9056958500000001</v>
      </c>
      <c r="BD49" s="28">
        <f>IFERROR(VLOOKUP(Table2[[#This Row],[SAP Code]],[26]_16!S:T,2,FALSE),0)</f>
        <v>0.67485940000000011</v>
      </c>
      <c r="BE49" s="28">
        <f>IFERROR(VLOOKUP(Table2[[#This Row],[SAP Code]],[26]_16!V:W,2,FALSE)/ 1000000, 0)</f>
        <v>0.94941103999999998</v>
      </c>
      <c r="BF49" s="28">
        <f>IFERROR(VLOOKUP(Table2[[#This Row],[SAP Code]],[26]_16!Y:Z,2,FALSE)/ 1000000, 0)</f>
        <v>0.78636004999999998</v>
      </c>
      <c r="BG49" s="28" t="str">
        <f>IFERROR(VLOOKUP(Table2[[#This Row],[SAP Code]],[26]port!$A:$AD,30,FALSE),"unknown")</f>
        <v>OnGo</v>
      </c>
      <c r="BH49" s="29" t="str">
        <f t="shared" si="11"/>
        <v>Ongoing</v>
      </c>
      <c r="BI49" s="16"/>
    </row>
    <row r="50" spans="1:61" ht="17.100000000000001" customHeight="1">
      <c r="A50" s="16" t="s">
        <v>337</v>
      </c>
      <c r="B50" s="17" t="s">
        <v>338</v>
      </c>
      <c r="C50" s="16" t="s">
        <v>339</v>
      </c>
      <c r="D50" s="16" t="s">
        <v>340</v>
      </c>
      <c r="E50" s="18">
        <v>42166</v>
      </c>
      <c r="F50" s="16" t="s">
        <v>341</v>
      </c>
      <c r="G50" s="16" t="s">
        <v>113</v>
      </c>
      <c r="H50" s="16" t="s">
        <v>66</v>
      </c>
      <c r="I50" s="16" t="s">
        <v>67</v>
      </c>
      <c r="J50" s="16" t="s">
        <v>68</v>
      </c>
      <c r="K50" s="16" t="s">
        <v>69</v>
      </c>
      <c r="L50" s="16" t="s">
        <v>70</v>
      </c>
      <c r="M50" s="19">
        <v>1000000</v>
      </c>
      <c r="N50" s="19">
        <v>719165.76770945697</v>
      </c>
      <c r="O50" s="20" t="s">
        <v>342</v>
      </c>
      <c r="P50" s="21">
        <v>5000199003968</v>
      </c>
      <c r="Q50" s="20" t="s">
        <v>72</v>
      </c>
      <c r="R50" s="16" t="str">
        <f t="shared" si="0"/>
        <v>OTHERS</v>
      </c>
      <c r="S50" s="16" t="str">
        <f t="shared" si="1"/>
        <v>I</v>
      </c>
      <c r="T50" s="16" t="str">
        <f t="shared" si="16"/>
        <v>ADF Countries</v>
      </c>
      <c r="U50" s="16" t="str">
        <f t="shared" si="2"/>
        <v>Transition States</v>
      </c>
      <c r="V50" s="22" t="str">
        <f>IF(ISNUMBER(MATCH(A50, {"Gabon","Sudan","Niger","Mali","Burkina Faso","Guinea"}, 0)), "De Facto Countries", "Non-De Facto Countries")</f>
        <v>Non-De Facto Countries</v>
      </c>
      <c r="W50" s="16" t="str">
        <f t="shared" si="14"/>
        <v>South</v>
      </c>
      <c r="X50" s="16" t="str">
        <f t="shared" si="15"/>
        <v>Social</v>
      </c>
      <c r="Y50" s="23"/>
      <c r="AC50" s="23">
        <f>Table2[[#This Row],[Approved Amount_UA Equivalent]]</f>
        <v>719165.76770945697</v>
      </c>
      <c r="AD50" s="23">
        <f>SUM(Table2[[#This Row],[Feed Africa ]:[Improve Quality Of Life ]])</f>
        <v>719165.76770945697</v>
      </c>
      <c r="AE50" s="16" t="b">
        <f>Table2[[#This Row],[Total HI5]]=Table2[[#This Row],[Approved Amount_UA Equivalent]]</f>
        <v>1</v>
      </c>
      <c r="AF50" s="24">
        <v>50</v>
      </c>
      <c r="AG50" s="20" t="str">
        <f t="shared" si="3"/>
        <v>Emergency Assistance</v>
      </c>
      <c r="AH50" s="24" t="e">
        <f>VLOOKUP(Table2[[#This Row],[SAP Code]],[25]DATA!$A:$G,7,FALSE)</f>
        <v>#N/A</v>
      </c>
      <c r="AI50" s="20" t="str">
        <f t="shared" si="4"/>
        <v>Other Investment</v>
      </c>
      <c r="AJ50" s="25" t="s">
        <v>73</v>
      </c>
      <c r="AK50" s="25" t="s">
        <v>115</v>
      </c>
      <c r="AL50" s="23" t="str" cm="1">
        <f t="array" ref="AL50">_xlfn.SWITCH(AK50,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0" s="26">
        <v>1</v>
      </c>
      <c r="AN50" s="25" t="str">
        <f t="shared" si="12"/>
        <v>Sovereign</v>
      </c>
      <c r="AO50" s="27">
        <v>1</v>
      </c>
      <c r="AP50" s="23">
        <f>Table2[[#This Row],[Approved Amount_UA Equivalent]]/1000000</f>
        <v>0.71916576770945695</v>
      </c>
      <c r="AQ50" s="19">
        <f t="shared" si="5"/>
        <v>0.95709457029845368</v>
      </c>
      <c r="AR50" s="23" t="str">
        <f t="shared" si="6"/>
        <v>1-10</v>
      </c>
      <c r="AS50" s="23" t="str">
        <f t="shared" si="7"/>
        <v>1-20</v>
      </c>
      <c r="AT50" s="23" t="str">
        <f t="shared" si="8"/>
        <v>1-40</v>
      </c>
      <c r="AU50" s="23" t="str">
        <f t="shared" si="9"/>
        <v>&lt;1-50 Mn</v>
      </c>
      <c r="AV50" s="23">
        <f>Table2[[#This Row],[Amount]]</f>
        <v>1000000</v>
      </c>
      <c r="AW50" s="23" t="str">
        <f t="shared" si="10"/>
        <v>Jun 2015</v>
      </c>
      <c r="AX50" s="28">
        <f>IFERROR(VLOOKUP(Table2[[#This Row],[SAP Code]],[26]_16!A:B,2,FALSE),0)</f>
        <v>0</v>
      </c>
      <c r="AY50" s="28">
        <f>IFERROR(VLOOKUP(Table2[[#This Row],[SAP Code]],[26]_16!D:E,2,FALSE)/ 1000000, 0)</f>
        <v>0</v>
      </c>
      <c r="AZ50" s="28">
        <f>IFERROR(VLOOKUP(Table2[[#This Row],[SAP Code]],[26]_16!G:H,2,FALSE)/ 1000000, 0)</f>
        <v>0</v>
      </c>
      <c r="BA50" s="28">
        <f>IFERROR(VLOOKUP(Table2[[#This Row],[SAP Code]],[26]_16!J:K,2,FALSE)/ 1000000, 0)</f>
        <v>0</v>
      </c>
      <c r="BB50" s="28">
        <f>IFERROR(VLOOKUP(Table2[[#This Row],[SAP Code]],[26]_16!M:N,2,FALSE)/ 1000000, 0)</f>
        <v>0</v>
      </c>
      <c r="BC50" s="28">
        <f>IFERROR(VLOOKUP(Table2[[#This Row],[SAP Code]],[26]_16!P:Q,2,FALSE),0)</f>
        <v>0</v>
      </c>
      <c r="BD50" s="28">
        <f>IFERROR(VLOOKUP(Table2[[#This Row],[SAP Code]],[26]_16!S:T,2,FALSE),0)</f>
        <v>0</v>
      </c>
      <c r="BE50" s="28">
        <f>IFERROR(VLOOKUP(Table2[[#This Row],[SAP Code]],[26]_16!V:W,2,FALSE)/ 1000000, 0)</f>
        <v>0</v>
      </c>
      <c r="BF50" s="28">
        <f>IFERROR(VLOOKUP(Table2[[#This Row],[SAP Code]],[26]_16!Y:Z,2,FALSE)/ 1000000, 0)</f>
        <v>0</v>
      </c>
      <c r="BG50" s="28" t="str">
        <f>IFERROR(VLOOKUP(Table2[[#This Row],[SAP Code]],[26]port!$A:$AD,30,FALSE),"unknown")</f>
        <v>COMP</v>
      </c>
      <c r="BH50" s="29" t="str">
        <f t="shared" si="11"/>
        <v>Number of operations completed out of the net approved of that year</v>
      </c>
      <c r="BI50" s="16"/>
    </row>
    <row r="51" spans="1:61" ht="17.100000000000001" customHeight="1">
      <c r="A51" s="16" t="s">
        <v>343</v>
      </c>
      <c r="B51" s="17" t="s">
        <v>344</v>
      </c>
      <c r="C51" s="16" t="s">
        <v>345</v>
      </c>
      <c r="D51" s="16" t="s">
        <v>346</v>
      </c>
      <c r="E51" s="18">
        <v>42170</v>
      </c>
      <c r="F51" s="16" t="s">
        <v>347</v>
      </c>
      <c r="G51" s="16" t="s">
        <v>100</v>
      </c>
      <c r="H51" s="16" t="s">
        <v>348</v>
      </c>
      <c r="I51" s="16" t="s">
        <v>102</v>
      </c>
      <c r="J51" s="16" t="s">
        <v>103</v>
      </c>
      <c r="K51" s="16" t="s">
        <v>104</v>
      </c>
      <c r="L51" s="16" t="s">
        <v>349</v>
      </c>
      <c r="M51" s="19">
        <v>1000000000</v>
      </c>
      <c r="N51" s="19">
        <v>3618448.6313996017</v>
      </c>
      <c r="O51" s="20" t="s">
        <v>350</v>
      </c>
      <c r="P51" s="21">
        <v>2000130013631</v>
      </c>
      <c r="Q51" s="20" t="s">
        <v>72</v>
      </c>
      <c r="R51" s="16" t="str">
        <f t="shared" si="0"/>
        <v>ADB Private</v>
      </c>
      <c r="S51" s="16" t="str">
        <f t="shared" si="1"/>
        <v>H</v>
      </c>
      <c r="T51" s="16" t="str">
        <f t="shared" si="16"/>
        <v>ADB Countries</v>
      </c>
      <c r="U51" s="16" t="str">
        <f t="shared" si="2"/>
        <v>Non-Transition States</v>
      </c>
      <c r="V51" s="22" t="str">
        <f>IF(ISNUMBER(MATCH(A51, {"Gabon","Sudan","Niger","Mali","Burkina Faso","Guinea"}, 0)), "De Facto Countries", "Non-De Facto Countries")</f>
        <v>Non-De Facto Countries</v>
      </c>
      <c r="W51" s="16" t="str">
        <f t="shared" si="14"/>
        <v>Nigeria</v>
      </c>
      <c r="X51" s="16" t="str">
        <f t="shared" si="15"/>
        <v>Finance</v>
      </c>
      <c r="Y51" s="23"/>
      <c r="AA51" s="23">
        <f>Table2[[#This Row],[Approved Amount_UA Equivalent]]</f>
        <v>3618448.6313996017</v>
      </c>
      <c r="AD51" s="23">
        <f>SUM(Table2[[#This Row],[Feed Africa ]:[Improve Quality Of Life ]])</f>
        <v>3618448.6313996017</v>
      </c>
      <c r="AE51" s="16" t="b">
        <f>Table2[[#This Row],[Total HI5]]=Table2[[#This Row],[Approved Amount_UA Equivalent]]</f>
        <v>1</v>
      </c>
      <c r="AF51" s="24">
        <v>11</v>
      </c>
      <c r="AG51" s="20" t="str">
        <f t="shared" si="3"/>
        <v>Line of Credit</v>
      </c>
      <c r="AH51" s="24" t="e">
        <f>VLOOKUP(Table2[[#This Row],[SAP Code]],[25]DATA!$A:$G,7,FALSE)</f>
        <v>#N/A</v>
      </c>
      <c r="AI51" s="20" t="str">
        <f t="shared" si="4"/>
        <v>Other Investment</v>
      </c>
      <c r="AJ51" s="25" t="s">
        <v>106</v>
      </c>
      <c r="AK51" s="25" t="s">
        <v>107</v>
      </c>
      <c r="AL51" s="23" t="str" cm="1">
        <f t="array" ref="AL51">_xlfn.SWITCH(AK51,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1" s="26">
        <v>2</v>
      </c>
      <c r="AN51" s="25" t="str">
        <f t="shared" si="12"/>
        <v>Non-Sovereign</v>
      </c>
      <c r="AO51" s="27">
        <v>1</v>
      </c>
      <c r="AP51" s="23">
        <f>Table2[[#This Row],[Approved Amount_UA Equivalent]]/1000000</f>
        <v>3.6184486313996018</v>
      </c>
      <c r="AQ51" s="19">
        <f t="shared" si="5"/>
        <v>4.8155761766118461</v>
      </c>
      <c r="AR51" s="23" t="str">
        <f t="shared" si="6"/>
        <v>1-10</v>
      </c>
      <c r="AS51" s="23" t="str">
        <f t="shared" si="7"/>
        <v>1-20</v>
      </c>
      <c r="AT51" s="23" t="str">
        <f t="shared" si="8"/>
        <v>1-40</v>
      </c>
      <c r="AU51" s="23" t="str">
        <f t="shared" si="9"/>
        <v>&lt;1-50 Mn</v>
      </c>
      <c r="AV51" s="23">
        <f>Table2[[#This Row],[Amount]]</f>
        <v>1000000000</v>
      </c>
      <c r="AW51" s="23" t="str">
        <f t="shared" si="10"/>
        <v>Jun 2015</v>
      </c>
      <c r="AX51" s="28">
        <f>IFERROR(VLOOKUP(Table2[[#This Row],[SAP Code]],[26]_16!A:B,2,FALSE),0)</f>
        <v>0</v>
      </c>
      <c r="AY51" s="28">
        <f>IFERROR(VLOOKUP(Table2[[#This Row],[SAP Code]],[26]_16!D:E,2,FALSE)/ 1000000, 0)</f>
        <v>2.3904172999999997</v>
      </c>
      <c r="AZ51" s="28">
        <f>IFERROR(VLOOKUP(Table2[[#This Row],[SAP Code]],[26]_16!G:H,2,FALSE)/ 1000000, 0)</f>
        <v>0</v>
      </c>
      <c r="BA51" s="28">
        <f>IFERROR(VLOOKUP(Table2[[#This Row],[SAP Code]],[26]_16!J:K,2,FALSE)/ 1000000, 0)</f>
        <v>0</v>
      </c>
      <c r="BB51" s="28">
        <f>IFERROR(VLOOKUP(Table2[[#This Row],[SAP Code]],[26]_16!M:N,2,FALSE)/ 1000000, 0)</f>
        <v>0</v>
      </c>
      <c r="BC51" s="28">
        <f>IFERROR(VLOOKUP(Table2[[#This Row],[SAP Code]],[26]_16!P:Q,2,FALSE),0)</f>
        <v>0</v>
      </c>
      <c r="BD51" s="28">
        <f>IFERROR(VLOOKUP(Table2[[#This Row],[SAP Code]],[26]_16!S:T,2,FALSE),0)</f>
        <v>0</v>
      </c>
      <c r="BE51" s="28">
        <f>IFERROR(VLOOKUP(Table2[[#This Row],[SAP Code]],[26]_16!V:W,2,FALSE)/ 1000000, 0)</f>
        <v>0</v>
      </c>
      <c r="BF51" s="28">
        <f>IFERROR(VLOOKUP(Table2[[#This Row],[SAP Code]],[26]_16!Y:Z,2,FALSE)/ 1000000, 0)</f>
        <v>0</v>
      </c>
      <c r="BG51" s="28" t="str">
        <f>IFERROR(VLOOKUP(Table2[[#This Row],[SAP Code]],[26]port!$A:$AD,30,FALSE),"unknown")</f>
        <v>TERM</v>
      </c>
      <c r="BH51" s="29" t="str">
        <f t="shared" si="11"/>
        <v>Number of operations Cancelled before completion</v>
      </c>
      <c r="BI51" s="16"/>
    </row>
    <row r="52" spans="1:61" ht="17.100000000000001" customHeight="1">
      <c r="A52" s="16" t="s">
        <v>351</v>
      </c>
      <c r="B52" s="17" t="s">
        <v>352</v>
      </c>
      <c r="C52" s="16" t="s">
        <v>353</v>
      </c>
      <c r="D52" s="16" t="s">
        <v>354</v>
      </c>
      <c r="E52" s="18">
        <v>42170</v>
      </c>
      <c r="F52" s="16" t="s">
        <v>355</v>
      </c>
      <c r="G52" s="16" t="s">
        <v>100</v>
      </c>
      <c r="H52" s="16" t="s">
        <v>81</v>
      </c>
      <c r="I52" s="16" t="s">
        <v>102</v>
      </c>
      <c r="J52" s="16" t="s">
        <v>103</v>
      </c>
      <c r="K52" s="16" t="s">
        <v>104</v>
      </c>
      <c r="L52" s="16" t="s">
        <v>70</v>
      </c>
      <c r="M52" s="19">
        <v>6000000</v>
      </c>
      <c r="N52" s="19">
        <v>4314994.606256742</v>
      </c>
      <c r="O52" s="20" t="s">
        <v>356</v>
      </c>
      <c r="P52" s="21">
        <v>2000130013833</v>
      </c>
      <c r="Q52" s="20" t="s">
        <v>72</v>
      </c>
      <c r="R52" s="16" t="str">
        <f t="shared" si="0"/>
        <v>ADB Private</v>
      </c>
      <c r="S52" s="16" t="str">
        <f t="shared" si="1"/>
        <v>H</v>
      </c>
      <c r="T52" s="16" t="str">
        <f t="shared" si="16"/>
        <v>ADF Countries</v>
      </c>
      <c r="U52" s="16" t="str">
        <f t="shared" si="2"/>
        <v>Non-Transition States</v>
      </c>
      <c r="V52" s="22" t="str">
        <f>IF(ISNUMBER(MATCH(A52, {"Gabon","Sudan","Niger","Mali","Burkina Faso","Guinea"}, 0)), "De Facto Countries", "Non-De Facto Countries")</f>
        <v>Non-De Facto Countries</v>
      </c>
      <c r="W52" s="16" t="str">
        <f t="shared" si="14"/>
        <v>East</v>
      </c>
      <c r="X52" s="16" t="str">
        <f t="shared" si="15"/>
        <v>Finance</v>
      </c>
      <c r="Y52" s="23"/>
      <c r="AA52" s="23">
        <f>Table2[[#This Row],[Approved Amount_UA Equivalent]]</f>
        <v>4314994.606256742</v>
      </c>
      <c r="AD52" s="23">
        <f>SUM(Table2[[#This Row],[Feed Africa ]:[Improve Quality Of Life ]])</f>
        <v>4314994.606256742</v>
      </c>
      <c r="AE52" s="16" t="b">
        <f>Table2[[#This Row],[Total HI5]]=Table2[[#This Row],[Approved Amount_UA Equivalent]]</f>
        <v>1</v>
      </c>
      <c r="AF52" s="24">
        <v>11</v>
      </c>
      <c r="AG52" s="20" t="str">
        <f t="shared" si="3"/>
        <v>Line of Credit</v>
      </c>
      <c r="AH52" s="24" t="e">
        <f>VLOOKUP(Table2[[#This Row],[SAP Code]],[25]DATA!$A:$G,7,FALSE)</f>
        <v>#N/A</v>
      </c>
      <c r="AI52" s="20" t="str">
        <f t="shared" si="4"/>
        <v>Other Investment</v>
      </c>
      <c r="AJ52" s="25" t="s">
        <v>106</v>
      </c>
      <c r="AK52" s="25" t="s">
        <v>107</v>
      </c>
      <c r="AL52" s="23" t="str" cm="1">
        <f t="array" ref="AL52">_xlfn.SWITCH(AK52,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2" s="26">
        <v>2</v>
      </c>
      <c r="AN52" s="25" t="str">
        <f t="shared" si="12"/>
        <v>Non-Sovereign</v>
      </c>
      <c r="AO52" s="27">
        <v>1</v>
      </c>
      <c r="AP52" s="23">
        <f>Table2[[#This Row],[Approved Amount_UA Equivalent]]/1000000</f>
        <v>4.3149946062567421</v>
      </c>
      <c r="AQ52" s="19">
        <f t="shared" si="5"/>
        <v>5.7425674217907225</v>
      </c>
      <c r="AR52" s="23" t="str">
        <f t="shared" si="6"/>
        <v>1-10</v>
      </c>
      <c r="AS52" s="23" t="str">
        <f t="shared" si="7"/>
        <v>1-20</v>
      </c>
      <c r="AT52" s="23" t="str">
        <f t="shared" si="8"/>
        <v>1-40</v>
      </c>
      <c r="AU52" s="23" t="str">
        <f t="shared" si="9"/>
        <v>&lt;1-50 Mn</v>
      </c>
      <c r="AV52" s="23">
        <f>Table2[[#This Row],[Amount]]</f>
        <v>6000000</v>
      </c>
      <c r="AW52" s="23" t="str">
        <f t="shared" si="10"/>
        <v>Jun 2015</v>
      </c>
      <c r="AX52" s="28">
        <f>IFERROR(VLOOKUP(Table2[[#This Row],[SAP Code]],[26]_16!A:B,2,FALSE),0)</f>
        <v>2.16149229</v>
      </c>
      <c r="AY52" s="28">
        <f>IFERROR(VLOOKUP(Table2[[#This Row],[SAP Code]],[26]_16!D:E,2,FALSE)/ 1000000, 0)</f>
        <v>2.13371266</v>
      </c>
      <c r="AZ52" s="28">
        <f>IFERROR(VLOOKUP(Table2[[#This Row],[SAP Code]],[26]_16!G:H,2,FALSE)/ 1000000, 0)</f>
        <v>0</v>
      </c>
      <c r="BA52" s="28">
        <f>IFERROR(VLOOKUP(Table2[[#This Row],[SAP Code]],[26]_16!J:K,2,FALSE)/ 1000000, 0)</f>
        <v>0</v>
      </c>
      <c r="BB52" s="28">
        <f>IFERROR(VLOOKUP(Table2[[#This Row],[SAP Code]],[26]_16!M:N,2,FALSE)/ 1000000, 0)</f>
        <v>0</v>
      </c>
      <c r="BC52" s="28">
        <f>IFERROR(VLOOKUP(Table2[[#This Row],[SAP Code]],[26]_16!P:Q,2,FALSE),0)</f>
        <v>0</v>
      </c>
      <c r="BD52" s="28">
        <f>IFERROR(VLOOKUP(Table2[[#This Row],[SAP Code]],[26]_16!S:T,2,FALSE),0)</f>
        <v>0</v>
      </c>
      <c r="BE52" s="28">
        <f>IFERROR(VLOOKUP(Table2[[#This Row],[SAP Code]],[26]_16!V:W,2,FALSE)/ 1000000, 0)</f>
        <v>0</v>
      </c>
      <c r="BF52" s="28">
        <f>IFERROR(VLOOKUP(Table2[[#This Row],[SAP Code]],[26]_16!Y:Z,2,FALSE)/ 1000000, 0)</f>
        <v>0</v>
      </c>
      <c r="BG52" s="28" t="str">
        <f>IFERROR(VLOOKUP(Table2[[#This Row],[SAP Code]],[26]port!$A:$AD,30,FALSE),"unknown")</f>
        <v>COMP</v>
      </c>
      <c r="BH52" s="29" t="str">
        <f t="shared" si="11"/>
        <v>Number of operations completed out of the net approved of that year</v>
      </c>
      <c r="BI52" s="16"/>
    </row>
    <row r="53" spans="1:61" ht="17.100000000000001" customHeight="1">
      <c r="A53" s="16" t="s">
        <v>203</v>
      </c>
      <c r="B53" s="17" t="s">
        <v>357</v>
      </c>
      <c r="C53" s="16" t="s">
        <v>358</v>
      </c>
      <c r="D53" s="16" t="s">
        <v>359</v>
      </c>
      <c r="E53" s="18">
        <v>42172</v>
      </c>
      <c r="F53" s="16" t="s">
        <v>207</v>
      </c>
      <c r="G53" s="16" t="s">
        <v>65</v>
      </c>
      <c r="H53" s="37" t="s">
        <v>194</v>
      </c>
      <c r="I53" s="16" t="s">
        <v>155</v>
      </c>
      <c r="J53" s="16" t="s">
        <v>179</v>
      </c>
      <c r="K53" s="16" t="s">
        <v>84</v>
      </c>
      <c r="L53" s="16" t="s">
        <v>195</v>
      </c>
      <c r="M53" s="19">
        <v>50200000</v>
      </c>
      <c r="N53" s="19">
        <v>39603960.396039605</v>
      </c>
      <c r="O53" s="20" t="s">
        <v>360</v>
      </c>
      <c r="P53" s="21">
        <v>2000130013730</v>
      </c>
      <c r="Q53" s="20" t="s">
        <v>87</v>
      </c>
      <c r="R53" s="16" t="str">
        <f t="shared" si="0"/>
        <v>ADB Public</v>
      </c>
      <c r="S53" s="16" t="str">
        <f t="shared" si="1"/>
        <v>A</v>
      </c>
      <c r="T53" s="16" t="str">
        <f t="shared" si="16"/>
        <v>ADB Countries</v>
      </c>
      <c r="U53" s="16" t="str">
        <f t="shared" si="2"/>
        <v>Non-Transition States</v>
      </c>
      <c r="V53" s="22" t="str">
        <f>IF(ISNUMBER(MATCH(A53, {"Gabon","Sudan","Niger","Mali","Burkina Faso","Guinea"}, 0)), "De Facto Countries", "Non-De Facto Countries")</f>
        <v>Non-De Facto Countries</v>
      </c>
      <c r="W53" s="16" t="str">
        <f t="shared" si="14"/>
        <v>North</v>
      </c>
      <c r="X53" s="16" t="str">
        <f t="shared" si="15"/>
        <v>Agriculture</v>
      </c>
      <c r="Y53" s="23">
        <f>Table2[[#This Row],[Approved Amount_UA Equivalent]]</f>
        <v>39603960.396039605</v>
      </c>
      <c r="AD53" s="23">
        <f>SUM(Table2[[#This Row],[Feed Africa ]:[Improve Quality Of Life ]])</f>
        <v>39603960.396039605</v>
      </c>
      <c r="AE53" s="16" t="b">
        <f>Table2[[#This Row],[Total HI5]]=Table2[[#This Row],[Approved Amount_UA Equivalent]]</f>
        <v>1</v>
      </c>
      <c r="AF53" s="24">
        <v>10</v>
      </c>
      <c r="AG53" s="20" t="str">
        <f t="shared" si="3"/>
        <v>Investment Project</v>
      </c>
      <c r="AH53" s="24" t="e">
        <f>VLOOKUP(Table2[[#This Row],[SAP Code]],[25]DATA!$A:$G,7,FALSE)</f>
        <v>#N/A</v>
      </c>
      <c r="AI53" s="20" t="str">
        <f t="shared" si="4"/>
        <v>Infrastructure</v>
      </c>
      <c r="AJ53" s="25" t="s">
        <v>157</v>
      </c>
      <c r="AK53" s="25" t="s">
        <v>74</v>
      </c>
      <c r="AL53" s="23" t="str" cm="1">
        <f t="array" ref="AL53">_xlfn.SWITCH(AK53,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3" s="26">
        <v>1</v>
      </c>
      <c r="AN53" s="25" t="str">
        <f t="shared" si="12"/>
        <v>Sovereign</v>
      </c>
      <c r="AO53" s="27">
        <v>1</v>
      </c>
      <c r="AP53" s="23">
        <f>Table2[[#This Row],[Approved Amount_UA Equivalent]]/1000000</f>
        <v>39.603960396039604</v>
      </c>
      <c r="AQ53" s="19">
        <f t="shared" si="5"/>
        <v>52.706534653465347</v>
      </c>
      <c r="AR53" s="23" t="str">
        <f t="shared" si="6"/>
        <v>31-40</v>
      </c>
      <c r="AS53" s="23" t="str">
        <f t="shared" si="7"/>
        <v>21-40</v>
      </c>
      <c r="AT53" s="23" t="str">
        <f t="shared" si="8"/>
        <v>1-40</v>
      </c>
      <c r="AU53" s="23" t="str">
        <f t="shared" si="9"/>
        <v>&lt;1-50 Mn</v>
      </c>
      <c r="AV53" s="23">
        <f>Table2[[#This Row],[Amount]]</f>
        <v>50200000</v>
      </c>
      <c r="AW53" s="23" t="str">
        <f t="shared" si="10"/>
        <v>Jun 2015</v>
      </c>
      <c r="AX53" s="28">
        <f>IFERROR(VLOOKUP(Table2[[#This Row],[SAP Code]],[26]_16!A:B,2,FALSE),0)</f>
        <v>0</v>
      </c>
      <c r="AY53" s="28">
        <f>IFERROR(VLOOKUP(Table2[[#This Row],[SAP Code]],[26]_16!D:E,2,FALSE)/ 1000000, 0)</f>
        <v>4.3527983399999997</v>
      </c>
      <c r="AZ53" s="28">
        <f>IFERROR(VLOOKUP(Table2[[#This Row],[SAP Code]],[26]_16!G:H,2,FALSE)/ 1000000, 0)</f>
        <v>0</v>
      </c>
      <c r="BA53" s="28">
        <f>IFERROR(VLOOKUP(Table2[[#This Row],[SAP Code]],[26]_16!J:K,2,FALSE)/ 1000000, 0)</f>
        <v>0.89568431999999987</v>
      </c>
      <c r="BB53" s="28">
        <f>IFERROR(VLOOKUP(Table2[[#This Row],[SAP Code]],[26]_16!M:N,2,FALSE)/ 1000000, 0)</f>
        <v>7.6709063900000007</v>
      </c>
      <c r="BC53" s="28">
        <f>IFERROR(VLOOKUP(Table2[[#This Row],[SAP Code]],[26]_16!P:Q,2,FALSE),0)</f>
        <v>8.3506324799999998</v>
      </c>
      <c r="BD53" s="28">
        <f>IFERROR(VLOOKUP(Table2[[#This Row],[SAP Code]],[26]_16!S:T,2,FALSE),0)</f>
        <v>5.0873245700000007</v>
      </c>
      <c r="BE53" s="28">
        <f>IFERROR(VLOOKUP(Table2[[#This Row],[SAP Code]],[26]_16!V:W,2,FALSE)/ 1000000, 0)</f>
        <v>4.4568335399999999</v>
      </c>
      <c r="BF53" s="28">
        <f>IFERROR(VLOOKUP(Table2[[#This Row],[SAP Code]],[26]_16!Y:Z,2,FALSE)/ 1000000, 0)</f>
        <v>0</v>
      </c>
      <c r="BG53" s="28" t="str">
        <f>IFERROR(VLOOKUP(Table2[[#This Row],[SAP Code]],[26]port!$A:$AD,30,FALSE),"unknown")</f>
        <v>OnGo</v>
      </c>
      <c r="BH53" s="29" t="str">
        <f t="shared" si="11"/>
        <v>Ongoing</v>
      </c>
      <c r="BI53" s="16"/>
    </row>
    <row r="54" spans="1:61" ht="17.100000000000001" customHeight="1">
      <c r="A54" s="38" t="s">
        <v>158</v>
      </c>
      <c r="B54" s="17" t="s">
        <v>361</v>
      </c>
      <c r="C54" s="16" t="s">
        <v>362</v>
      </c>
      <c r="D54" s="16" t="s">
        <v>363</v>
      </c>
      <c r="E54" s="18">
        <v>42172</v>
      </c>
      <c r="F54" s="16" t="s">
        <v>162</v>
      </c>
      <c r="G54" s="16" t="s">
        <v>65</v>
      </c>
      <c r="H54" s="16" t="s">
        <v>81</v>
      </c>
      <c r="I54" s="16" t="s">
        <v>155</v>
      </c>
      <c r="J54" s="16" t="s">
        <v>83</v>
      </c>
      <c r="K54" s="16" t="s">
        <v>69</v>
      </c>
      <c r="L54" s="16" t="s">
        <v>85</v>
      </c>
      <c r="M54" s="19">
        <v>10000000</v>
      </c>
      <c r="N54" s="19">
        <v>10000000</v>
      </c>
      <c r="O54" s="20" t="s">
        <v>364</v>
      </c>
      <c r="P54" s="21">
        <v>2100155030121</v>
      </c>
      <c r="Q54" s="20" t="s">
        <v>87</v>
      </c>
      <c r="R54" s="16" t="str">
        <f t="shared" si="0"/>
        <v>ADF Including TSF</v>
      </c>
      <c r="S54" s="16" t="str">
        <f t="shared" si="1"/>
        <v>A</v>
      </c>
      <c r="T54" s="16" t="str">
        <f t="shared" si="16"/>
        <v>ADF Countries</v>
      </c>
      <c r="U54" s="16" t="str">
        <f t="shared" si="2"/>
        <v>Transition States</v>
      </c>
      <c r="V54" s="22" t="str">
        <f>IF(ISNUMBER(MATCH(A54, {"Gabon","Sudan","Niger","Mali","Burkina Faso","Guinea"}, 0)), "De Facto Countries", "Non-De Facto Countries")</f>
        <v>De Facto Countries</v>
      </c>
      <c r="W54" s="16" t="str">
        <f t="shared" si="14"/>
        <v>East</v>
      </c>
      <c r="X54" s="16" t="str">
        <f t="shared" si="15"/>
        <v>Agriculture</v>
      </c>
      <c r="Y54" s="23">
        <f>Table2[[#This Row],[Approved Amount_UA Equivalent]]</f>
        <v>10000000</v>
      </c>
      <c r="AD54" s="23">
        <f>SUM(Table2[[#This Row],[Feed Africa ]:[Improve Quality Of Life ]])</f>
        <v>10000000</v>
      </c>
      <c r="AE54" s="16" t="b">
        <f>Table2[[#This Row],[Total HI5]]=Table2[[#This Row],[Approved Amount_UA Equivalent]]</f>
        <v>1</v>
      </c>
      <c r="AF54" s="24">
        <v>41</v>
      </c>
      <c r="AG54" s="20" t="str">
        <f t="shared" si="3"/>
        <v>ISP and Investment Project</v>
      </c>
      <c r="AH54" s="24" t="e">
        <f>VLOOKUP(Table2[[#This Row],[SAP Code]],[25]DATA!$A:$G,7,FALSE)</f>
        <v>#N/A</v>
      </c>
      <c r="AI54" s="20" t="str">
        <f t="shared" si="4"/>
        <v>Infrastructure</v>
      </c>
      <c r="AJ54" s="25" t="s">
        <v>157</v>
      </c>
      <c r="AK54" s="25" t="s">
        <v>74</v>
      </c>
      <c r="AL54" s="23" t="str" cm="1">
        <f t="array" ref="AL54">_xlfn.SWITCH(AK54,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4" s="26">
        <v>1</v>
      </c>
      <c r="AN54" s="25" t="str">
        <f t="shared" si="12"/>
        <v>Sovereign</v>
      </c>
      <c r="AO54" s="27">
        <v>1</v>
      </c>
      <c r="AP54" s="23">
        <f>Table2[[#This Row],[Approved Amount_UA Equivalent]]/1000000</f>
        <v>10</v>
      </c>
      <c r="AQ54" s="19">
        <f t="shared" si="5"/>
        <v>13.308400000000001</v>
      </c>
      <c r="AR54" s="23" t="str">
        <f t="shared" si="6"/>
        <v>1-10</v>
      </c>
      <c r="AS54" s="23" t="str">
        <f t="shared" si="7"/>
        <v>1-20</v>
      </c>
      <c r="AT54" s="23" t="str">
        <f t="shared" si="8"/>
        <v>1-40</v>
      </c>
      <c r="AU54" s="23" t="str">
        <f t="shared" si="9"/>
        <v>&lt;1-50 Mn</v>
      </c>
      <c r="AV54" s="23">
        <f>Table2[[#This Row],[Amount]]</f>
        <v>10000000</v>
      </c>
      <c r="AW54" s="23" t="str">
        <f t="shared" si="10"/>
        <v>Jun 2015</v>
      </c>
      <c r="AX54" s="28">
        <f>IFERROR(VLOOKUP(Table2[[#This Row],[SAP Code]],[26]_16!A:B,2,FALSE),0)</f>
        <v>0</v>
      </c>
      <c r="AY54" s="28">
        <f>IFERROR(VLOOKUP(Table2[[#This Row],[SAP Code]],[26]_16!D:E,2,FALSE)/ 1000000, 0)</f>
        <v>0.38053803000000003</v>
      </c>
      <c r="AZ54" s="28">
        <f>IFERROR(VLOOKUP(Table2[[#This Row],[SAP Code]],[26]_16!G:H,2,FALSE)/ 1000000, 0)</f>
        <v>0</v>
      </c>
      <c r="BA54" s="28">
        <f>IFERROR(VLOOKUP(Table2[[#This Row],[SAP Code]],[26]_16!J:K,2,FALSE)/ 1000000, 0)</f>
        <v>0.22161800000000001</v>
      </c>
      <c r="BB54" s="28">
        <f>IFERROR(VLOOKUP(Table2[[#This Row],[SAP Code]],[26]_16!M:N,2,FALSE)/ 1000000, 0)</f>
        <v>0.27994335999999997</v>
      </c>
      <c r="BC54" s="28">
        <f>IFERROR(VLOOKUP(Table2[[#This Row],[SAP Code]],[26]_16!P:Q,2,FALSE),0)</f>
        <v>0.48520859999999999</v>
      </c>
      <c r="BD54" s="28">
        <f>IFERROR(VLOOKUP(Table2[[#This Row],[SAP Code]],[26]_16!S:T,2,FALSE),0)</f>
        <v>5.9888530000000002E-2</v>
      </c>
      <c r="BE54" s="28">
        <f>IFERROR(VLOOKUP(Table2[[#This Row],[SAP Code]],[26]_16!V:W,2,FALSE)/ 1000000, 0)</f>
        <v>0.31344187000000001</v>
      </c>
      <c r="BF54" s="28">
        <f>IFERROR(VLOOKUP(Table2[[#This Row],[SAP Code]],[26]_16!Y:Z,2,FALSE)/ 1000000, 0)</f>
        <v>0.63779964999999972</v>
      </c>
      <c r="BG54" s="28" t="str">
        <f>IFERROR(VLOOKUP(Table2[[#This Row],[SAP Code]],[26]port!$A:$AD,30,FALSE),"unknown")</f>
        <v>OnGo</v>
      </c>
      <c r="BH54" s="29" t="str">
        <f t="shared" si="11"/>
        <v>Ongoing</v>
      </c>
      <c r="BI54" s="16"/>
    </row>
    <row r="55" spans="1:61" ht="17.100000000000001" customHeight="1">
      <c r="A55" s="16" t="s">
        <v>365</v>
      </c>
      <c r="B55" s="17" t="s">
        <v>361</v>
      </c>
      <c r="C55" s="16" t="s">
        <v>366</v>
      </c>
      <c r="D55" s="16" t="s">
        <v>363</v>
      </c>
      <c r="E55" s="18">
        <v>42172</v>
      </c>
      <c r="F55" s="16" t="s">
        <v>367</v>
      </c>
      <c r="G55" s="16" t="s">
        <v>65</v>
      </c>
      <c r="H55" s="16" t="s">
        <v>81</v>
      </c>
      <c r="I55" s="16" t="s">
        <v>155</v>
      </c>
      <c r="J55" s="16" t="s">
        <v>83</v>
      </c>
      <c r="K55" s="16" t="s">
        <v>84</v>
      </c>
      <c r="L55" s="16" t="s">
        <v>85</v>
      </c>
      <c r="M55" s="19">
        <v>11500000</v>
      </c>
      <c r="N55" s="19">
        <v>11500000</v>
      </c>
      <c r="O55" s="20" t="s">
        <v>368</v>
      </c>
      <c r="P55" s="21">
        <v>2100150033443</v>
      </c>
      <c r="Q55" s="20" t="s">
        <v>87</v>
      </c>
      <c r="R55" s="16" t="str">
        <f t="shared" si="0"/>
        <v>ADF Including TSF</v>
      </c>
      <c r="S55" s="16" t="str">
        <f t="shared" si="1"/>
        <v>A</v>
      </c>
      <c r="T55" s="16" t="str">
        <f t="shared" si="16"/>
        <v>ADF Countries</v>
      </c>
      <c r="U55" s="16" t="str">
        <f t="shared" si="2"/>
        <v>Transition States</v>
      </c>
      <c r="V55" s="22" t="str">
        <f>IF(ISNUMBER(MATCH(A55, {"Gabon","Sudan","Niger","Mali","Burkina Faso","Guinea"}, 0)), "De Facto Countries", "Non-De Facto Countries")</f>
        <v>Non-De Facto Countries</v>
      </c>
      <c r="W55" s="16" t="str">
        <f t="shared" si="14"/>
        <v>East</v>
      </c>
      <c r="X55" s="16" t="str">
        <f t="shared" si="15"/>
        <v>Agriculture</v>
      </c>
      <c r="Y55" s="23">
        <f>Table2[[#This Row],[Approved Amount_UA Equivalent]]</f>
        <v>11500000</v>
      </c>
      <c r="AD55" s="23">
        <f>SUM(Table2[[#This Row],[Feed Africa ]:[Improve Quality Of Life ]])</f>
        <v>11500000</v>
      </c>
      <c r="AE55" s="16" t="b">
        <f>Table2[[#This Row],[Total HI5]]=Table2[[#This Row],[Approved Amount_UA Equivalent]]</f>
        <v>1</v>
      </c>
      <c r="AF55" s="24">
        <v>10</v>
      </c>
      <c r="AG55" s="20" t="str">
        <f t="shared" si="3"/>
        <v>Investment Project</v>
      </c>
      <c r="AH55" s="24" t="e">
        <f>VLOOKUP(Table2[[#This Row],[SAP Code]],[25]DATA!$A:$G,7,FALSE)</f>
        <v>#N/A</v>
      </c>
      <c r="AI55" s="20" t="str">
        <f t="shared" si="4"/>
        <v>Infrastructure</v>
      </c>
      <c r="AJ55" s="25" t="s">
        <v>157</v>
      </c>
      <c r="AK55" s="25" t="s">
        <v>74</v>
      </c>
      <c r="AL55" s="23" t="str" cm="1">
        <f t="array" ref="AL55">_xlfn.SWITCH(AK55,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5" s="26">
        <v>1</v>
      </c>
      <c r="AN55" s="25" t="str">
        <f t="shared" si="12"/>
        <v>Sovereign</v>
      </c>
      <c r="AO55" s="27">
        <v>1</v>
      </c>
      <c r="AP55" s="23">
        <f>Table2[[#This Row],[Approved Amount_UA Equivalent]]/1000000</f>
        <v>11.5</v>
      </c>
      <c r="AQ55" s="19">
        <f t="shared" si="5"/>
        <v>15.30466</v>
      </c>
      <c r="AR55" s="23" t="str">
        <f t="shared" si="6"/>
        <v>11-20</v>
      </c>
      <c r="AS55" s="23" t="str">
        <f t="shared" si="7"/>
        <v>1-20</v>
      </c>
      <c r="AT55" s="23" t="str">
        <f t="shared" si="8"/>
        <v>1-40</v>
      </c>
      <c r="AU55" s="23" t="str">
        <f t="shared" si="9"/>
        <v>&lt;1-50 Mn</v>
      </c>
      <c r="AV55" s="23">
        <f>Table2[[#This Row],[Amount]]</f>
        <v>11500000</v>
      </c>
      <c r="AW55" s="23" t="str">
        <f t="shared" si="10"/>
        <v>Jun 2015</v>
      </c>
      <c r="AX55" s="28">
        <f>IFERROR(VLOOKUP(Table2[[#This Row],[SAP Code]],[26]_16!A:B,2,FALSE),0)</f>
        <v>0</v>
      </c>
      <c r="AY55" s="28">
        <f>IFERROR(VLOOKUP(Table2[[#This Row],[SAP Code]],[26]_16!D:E,2,FALSE)/ 1000000, 0)</f>
        <v>0.4414671</v>
      </c>
      <c r="AZ55" s="28">
        <f>IFERROR(VLOOKUP(Table2[[#This Row],[SAP Code]],[26]_16!G:H,2,FALSE)/ 1000000, 0)</f>
        <v>0.14573396000000002</v>
      </c>
      <c r="BA55" s="28">
        <f>IFERROR(VLOOKUP(Table2[[#This Row],[SAP Code]],[26]_16!J:K,2,FALSE)/ 1000000, 0)</f>
        <v>0.38413632000000003</v>
      </c>
      <c r="BB55" s="28">
        <f>IFERROR(VLOOKUP(Table2[[#This Row],[SAP Code]],[26]_16!M:N,2,FALSE)/ 1000000, 0)</f>
        <v>0.42477630999999999</v>
      </c>
      <c r="BC55" s="28">
        <f>IFERROR(VLOOKUP(Table2[[#This Row],[SAP Code]],[26]_16!P:Q,2,FALSE),0)</f>
        <v>1.71972905</v>
      </c>
      <c r="BD55" s="28">
        <f>IFERROR(VLOOKUP(Table2[[#This Row],[SAP Code]],[26]_16!S:T,2,FALSE),0)</f>
        <v>3.4275811200000006</v>
      </c>
      <c r="BE55" s="28">
        <f>IFERROR(VLOOKUP(Table2[[#This Row],[SAP Code]],[26]_16!V:W,2,FALSE)/ 1000000, 0)</f>
        <v>2.9867066399999995</v>
      </c>
      <c r="BF55" s="28">
        <f>IFERROR(VLOOKUP(Table2[[#This Row],[SAP Code]],[26]_16!Y:Z,2,FALSE)/ 1000000, 0)</f>
        <v>1.3258154700000002</v>
      </c>
      <c r="BG55" s="28" t="str">
        <f>IFERROR(VLOOKUP(Table2[[#This Row],[SAP Code]],[26]port!$A:$AD,30,FALSE),"unknown")</f>
        <v>OnGo</v>
      </c>
      <c r="BH55" s="29" t="str">
        <f t="shared" si="11"/>
        <v>Ongoing</v>
      </c>
      <c r="BI55" s="16"/>
    </row>
    <row r="56" spans="1:61" ht="17.100000000000001" customHeight="1">
      <c r="A56" s="16" t="s">
        <v>369</v>
      </c>
      <c r="B56" s="17" t="s">
        <v>370</v>
      </c>
      <c r="C56" s="16" t="s">
        <v>371</v>
      </c>
      <c r="D56" s="16" t="s">
        <v>372</v>
      </c>
      <c r="E56" s="18">
        <v>42179</v>
      </c>
      <c r="F56" s="16" t="s">
        <v>373</v>
      </c>
      <c r="G56" s="16" t="s">
        <v>113</v>
      </c>
      <c r="H56" s="16" t="s">
        <v>66</v>
      </c>
      <c r="I56" s="16" t="s">
        <v>67</v>
      </c>
      <c r="J56" s="16" t="s">
        <v>83</v>
      </c>
      <c r="K56" s="16" t="s">
        <v>69</v>
      </c>
      <c r="L56" s="16" t="s">
        <v>85</v>
      </c>
      <c r="M56" s="19">
        <v>9550000</v>
      </c>
      <c r="N56" s="19">
        <v>9550000</v>
      </c>
      <c r="O56" s="20" t="s">
        <v>374</v>
      </c>
      <c r="P56" s="21">
        <v>2100155030016</v>
      </c>
      <c r="Q56" s="20" t="s">
        <v>87</v>
      </c>
      <c r="R56" s="16" t="str">
        <f t="shared" si="0"/>
        <v>ADF Including TSF</v>
      </c>
      <c r="S56" s="16" t="str">
        <f t="shared" si="1"/>
        <v>I</v>
      </c>
      <c r="T56" s="16" t="str">
        <f t="shared" si="16"/>
        <v>ADF Countries</v>
      </c>
      <c r="U56" s="16" t="str">
        <f t="shared" si="2"/>
        <v>Transition States</v>
      </c>
      <c r="V56" s="22" t="str">
        <f>IF(ISNUMBER(MATCH(A56, {"Gabon","Sudan","Niger","Mali","Burkina Faso","Guinea"}, 0)), "De Facto Countries", "Non-De Facto Countries")</f>
        <v>Non-De Facto Countries</v>
      </c>
      <c r="W56" s="16" t="str">
        <f t="shared" si="14"/>
        <v>Central</v>
      </c>
      <c r="X56" s="16" t="str">
        <f t="shared" si="15"/>
        <v>Social</v>
      </c>
      <c r="Y56" s="23"/>
      <c r="AC56" s="23">
        <f>Table2[[#This Row],[Approved Amount_UA Equivalent]]</f>
        <v>9550000</v>
      </c>
      <c r="AD56" s="23">
        <f>SUM(Table2[[#This Row],[Feed Africa ]:[Improve Quality Of Life ]])</f>
        <v>9550000</v>
      </c>
      <c r="AE56" s="16" t="b">
        <f>Table2[[#This Row],[Total HI5]]=Table2[[#This Row],[Approved Amount_UA Equivalent]]</f>
        <v>1</v>
      </c>
      <c r="AF56" s="24">
        <v>40</v>
      </c>
      <c r="AG56" s="20" t="str">
        <f t="shared" si="3"/>
        <v>ISP and Investment Project</v>
      </c>
      <c r="AH56" s="24" t="e">
        <f>VLOOKUP(Table2[[#This Row],[SAP Code]],[25]DATA!$A:$G,7,FALSE)</f>
        <v>#N/A</v>
      </c>
      <c r="AI56" s="20" t="str">
        <f t="shared" si="4"/>
        <v>Other Investment</v>
      </c>
      <c r="AJ56" s="25" t="s">
        <v>73</v>
      </c>
      <c r="AK56" s="25" t="s">
        <v>115</v>
      </c>
      <c r="AL56" s="23" t="str" cm="1">
        <f t="array" ref="AL56">_xlfn.SWITCH(AK56,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6" s="26">
        <v>1</v>
      </c>
      <c r="AN56" s="25" t="str">
        <f t="shared" si="12"/>
        <v>Sovereign</v>
      </c>
      <c r="AO56" s="27">
        <v>0.33333333333333331</v>
      </c>
      <c r="AP56" s="23">
        <f>Table2[[#This Row],[Approved Amount_UA Equivalent]]/1000000</f>
        <v>9.5500000000000007</v>
      </c>
      <c r="AQ56" s="19">
        <f t="shared" si="5"/>
        <v>12.709522</v>
      </c>
      <c r="AR56" s="23" t="str">
        <f t="shared" si="6"/>
        <v>1-10</v>
      </c>
      <c r="AS56" s="23" t="str">
        <f t="shared" si="7"/>
        <v>1-20</v>
      </c>
      <c r="AT56" s="23" t="str">
        <f t="shared" si="8"/>
        <v>1-40</v>
      </c>
      <c r="AU56" s="23" t="str">
        <f t="shared" si="9"/>
        <v>&lt;1-50 Mn</v>
      </c>
      <c r="AV56" s="23">
        <f>Table2[[#This Row],[Amount]]</f>
        <v>9550000</v>
      </c>
      <c r="AW56" s="23" t="str">
        <f t="shared" si="10"/>
        <v>Jun 2015</v>
      </c>
      <c r="AX56" s="28">
        <f>IFERROR(VLOOKUP(Table2[[#This Row],[SAP Code]],[26]_16!A:B,2,FALSE),0)</f>
        <v>0</v>
      </c>
      <c r="AY56" s="28">
        <f>IFERROR(VLOOKUP(Table2[[#This Row],[SAP Code]],[26]_16!D:E,2,FALSE)/ 1000000, 0)</f>
        <v>2.6335639400000002</v>
      </c>
      <c r="AZ56" s="28">
        <f>IFERROR(VLOOKUP(Table2[[#This Row],[SAP Code]],[26]_16!G:H,2,FALSE)/ 1000000, 0)</f>
        <v>7.5214973000000018</v>
      </c>
      <c r="BA56" s="28">
        <f>IFERROR(VLOOKUP(Table2[[#This Row],[SAP Code]],[26]_16!J:K,2,FALSE)/ 1000000, 0)</f>
        <v>1.9449726800000005</v>
      </c>
      <c r="BB56" s="28">
        <f>IFERROR(VLOOKUP(Table2[[#This Row],[SAP Code]],[26]_16!M:N,2,FALSE)/ 1000000, 0)</f>
        <v>1.01490901</v>
      </c>
      <c r="BC56" s="28">
        <f>IFERROR(VLOOKUP(Table2[[#This Row],[SAP Code]],[26]_16!P:Q,2,FALSE),0)</f>
        <v>0.9324870500000001</v>
      </c>
      <c r="BD56" s="28">
        <f>IFERROR(VLOOKUP(Table2[[#This Row],[SAP Code]],[26]_16!S:T,2,FALSE),0)</f>
        <v>0.69958567999999999</v>
      </c>
      <c r="BE56" s="28">
        <f>IFERROR(VLOOKUP(Table2[[#This Row],[SAP Code]],[26]_16!V:W,2,FALSE)/ 1000000, 0)</f>
        <v>0</v>
      </c>
      <c r="BF56" s="28">
        <f>IFERROR(VLOOKUP(Table2[[#This Row],[SAP Code]],[26]_16!Y:Z,2,FALSE)/ 1000000, 0)</f>
        <v>0</v>
      </c>
      <c r="BG56" s="28" t="str">
        <f>IFERROR(VLOOKUP(Table2[[#This Row],[SAP Code]],[26]port!$A:$AD,30,FALSE),"unknown")</f>
        <v>CLSD</v>
      </c>
      <c r="BH56" s="29" t="str">
        <f t="shared" si="11"/>
        <v>Number of operations completed out of the net approved of that year</v>
      </c>
      <c r="BI56" s="16"/>
    </row>
    <row r="57" spans="1:61" ht="17.100000000000001" customHeight="1">
      <c r="A57" s="16" t="s">
        <v>369</v>
      </c>
      <c r="B57" s="17" t="s">
        <v>375</v>
      </c>
      <c r="C57" s="16" t="s">
        <v>376</v>
      </c>
      <c r="D57" s="16" t="s">
        <v>372</v>
      </c>
      <c r="E57" s="18">
        <v>42179</v>
      </c>
      <c r="F57" s="16" t="s">
        <v>373</v>
      </c>
      <c r="G57" s="16" t="s">
        <v>113</v>
      </c>
      <c r="H57" s="16" t="s">
        <v>66</v>
      </c>
      <c r="I57" s="16" t="s">
        <v>67</v>
      </c>
      <c r="J57" s="16" t="s">
        <v>377</v>
      </c>
      <c r="K57" s="16" t="s">
        <v>69</v>
      </c>
      <c r="L57" s="16" t="s">
        <v>195</v>
      </c>
      <c r="M57" s="19">
        <v>570000</v>
      </c>
      <c r="N57" s="19">
        <v>449686.40290323854</v>
      </c>
      <c r="O57" s="20" t="s">
        <v>374</v>
      </c>
      <c r="P57" s="21">
        <v>5800155001501</v>
      </c>
      <c r="Q57" s="20" t="s">
        <v>87</v>
      </c>
      <c r="R57" s="16" t="str">
        <f t="shared" si="0"/>
        <v>OTHERS</v>
      </c>
      <c r="S57" s="16" t="str">
        <f t="shared" si="1"/>
        <v>I</v>
      </c>
      <c r="T57" s="16" t="str">
        <f t="shared" si="16"/>
        <v>ADF Countries</v>
      </c>
      <c r="U57" s="16" t="str">
        <f t="shared" si="2"/>
        <v>Transition States</v>
      </c>
      <c r="V57" s="22" t="str">
        <f>IF(ISNUMBER(MATCH(A57, {"Gabon","Sudan","Niger","Mali","Burkina Faso","Guinea"}, 0)), "De Facto Countries", "Non-De Facto Countries")</f>
        <v>Non-De Facto Countries</v>
      </c>
      <c r="W57" s="16" t="str">
        <f t="shared" si="14"/>
        <v>Central</v>
      </c>
      <c r="X57" s="16" t="str">
        <f t="shared" si="15"/>
        <v>Social</v>
      </c>
      <c r="Y57" s="23"/>
      <c r="AC57" s="23">
        <f>Table2[[#This Row],[Approved Amount_UA Equivalent]]</f>
        <v>449686.40290323854</v>
      </c>
      <c r="AD57" s="23">
        <f>SUM(Table2[[#This Row],[Feed Africa ]:[Improve Quality Of Life ]])</f>
        <v>449686.40290323854</v>
      </c>
      <c r="AE57" s="16" t="b">
        <f>Table2[[#This Row],[Total HI5]]=Table2[[#This Row],[Approved Amount_UA Equivalent]]</f>
        <v>1</v>
      </c>
      <c r="AF57" s="24">
        <v>40</v>
      </c>
      <c r="AG57" s="20" t="str">
        <f t="shared" si="3"/>
        <v>ISP and Investment Project</v>
      </c>
      <c r="AH57" s="24" t="e">
        <f>VLOOKUP(Table2[[#This Row],[SAP Code]],[25]DATA!$A:$G,7,FALSE)</f>
        <v>#N/A</v>
      </c>
      <c r="AI57" s="20" t="str">
        <f t="shared" si="4"/>
        <v>Other Investment</v>
      </c>
      <c r="AJ57" s="25" t="s">
        <v>73</v>
      </c>
      <c r="AK57" s="25" t="s">
        <v>115</v>
      </c>
      <c r="AL57" s="23" t="str" cm="1">
        <f t="array" ref="AL57">_xlfn.SWITCH(AK57,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7" s="26">
        <v>1</v>
      </c>
      <c r="AN57" s="25" t="str">
        <f t="shared" si="12"/>
        <v>Sovereign</v>
      </c>
      <c r="AO57" s="27">
        <v>0.33333333333333331</v>
      </c>
      <c r="AP57" s="23">
        <f>Table2[[#This Row],[Approved Amount_UA Equivalent]]/1000000</f>
        <v>0.44968640290323852</v>
      </c>
      <c r="AQ57" s="19">
        <f t="shared" si="5"/>
        <v>0.598460652439746</v>
      </c>
      <c r="AR57" s="23" t="str">
        <f t="shared" si="6"/>
        <v>1-10</v>
      </c>
      <c r="AS57" s="23" t="str">
        <f t="shared" si="7"/>
        <v>1-20</v>
      </c>
      <c r="AT57" s="23" t="str">
        <f t="shared" si="8"/>
        <v>1-40</v>
      </c>
      <c r="AU57" s="23" t="str">
        <f t="shared" si="9"/>
        <v>&lt;1-50 Mn</v>
      </c>
      <c r="AV57" s="23">
        <f>Table2[[#This Row],[Amount]]</f>
        <v>570000</v>
      </c>
      <c r="AW57" s="23" t="str">
        <f t="shared" si="10"/>
        <v>Jun 2015</v>
      </c>
      <c r="AX57" s="28">
        <f>IFERROR(VLOOKUP(Table2[[#This Row],[SAP Code]],[26]_16!A:B,2,FALSE),0)</f>
        <v>0</v>
      </c>
      <c r="AY57" s="28">
        <v>0</v>
      </c>
      <c r="AZ57" s="28">
        <f>IFERROR(VLOOKUP(Table2[[#This Row],[SAP Code]],[26]_16!G:H,2,FALSE)/ 1000000, 0)</f>
        <v>7.5214973000000018</v>
      </c>
      <c r="BA57" s="28">
        <v>0</v>
      </c>
      <c r="BB57" s="28">
        <f>IFERROR(VLOOKUP(Table2[[#This Row],[SAP Code]],[26]_16!M:N,2,FALSE)/ 1000000, 0)</f>
        <v>1.01490901</v>
      </c>
      <c r="BC57" s="28">
        <v>0</v>
      </c>
      <c r="BD57" s="28">
        <v>0</v>
      </c>
      <c r="BE57" s="28">
        <f>IFERROR(VLOOKUP(Table2[[#This Row],[SAP Code]],[26]_16!V:W,2,FALSE)/ 1000000, 0)</f>
        <v>0</v>
      </c>
      <c r="BF57" s="28">
        <f>IFERROR(VLOOKUP(Table2[[#This Row],[SAP Code]],[26]_16!Y:Z,2,FALSE)/ 1000000, 0)</f>
        <v>0</v>
      </c>
      <c r="BG57" s="28" t="str">
        <f>IFERROR(VLOOKUP(Table2[[#This Row],[SAP Code]],[26]port!$A:$AD,30,FALSE),"unknown")</f>
        <v>CLSD</v>
      </c>
      <c r="BH57" s="29" t="str">
        <f t="shared" si="11"/>
        <v>Number of operations completed out of the net approved of that year</v>
      </c>
      <c r="BI57" s="16"/>
    </row>
    <row r="58" spans="1:61" ht="17.100000000000001" customHeight="1">
      <c r="A58" s="16" t="s">
        <v>369</v>
      </c>
      <c r="B58" s="17" t="s">
        <v>378</v>
      </c>
      <c r="C58" s="16" t="s">
        <v>379</v>
      </c>
      <c r="D58" s="16" t="s">
        <v>372</v>
      </c>
      <c r="E58" s="18">
        <v>42179</v>
      </c>
      <c r="F58" s="16" t="s">
        <v>373</v>
      </c>
      <c r="G58" s="16" t="s">
        <v>113</v>
      </c>
      <c r="H58" s="16" t="s">
        <v>66</v>
      </c>
      <c r="I58" s="16" t="s">
        <v>67</v>
      </c>
      <c r="J58" s="16" t="s">
        <v>251</v>
      </c>
      <c r="K58" s="16" t="s">
        <v>257</v>
      </c>
      <c r="L58" s="16" t="s">
        <v>85</v>
      </c>
      <c r="M58" s="19">
        <v>5000000</v>
      </c>
      <c r="N58" s="19">
        <v>5000000</v>
      </c>
      <c r="O58" s="20" t="s">
        <v>374</v>
      </c>
      <c r="P58" s="21">
        <v>5900155008551</v>
      </c>
      <c r="Q58" s="20" t="s">
        <v>87</v>
      </c>
      <c r="R58" s="16" t="str">
        <f t="shared" si="0"/>
        <v>ADF Including TSF</v>
      </c>
      <c r="S58" s="16" t="str">
        <f t="shared" si="1"/>
        <v>I</v>
      </c>
      <c r="T58" s="16" t="str">
        <f t="shared" si="16"/>
        <v>ADF Countries</v>
      </c>
      <c r="U58" s="16" t="str">
        <f t="shared" si="2"/>
        <v>Transition States</v>
      </c>
      <c r="V58" s="22" t="str">
        <f>IF(ISNUMBER(MATCH(A58, {"Gabon","Sudan","Niger","Mali","Burkina Faso","Guinea"}, 0)), "De Facto Countries", "Non-De Facto Countries")</f>
        <v>Non-De Facto Countries</v>
      </c>
      <c r="W58" s="16" t="str">
        <f t="shared" si="14"/>
        <v>Central</v>
      </c>
      <c r="X58" s="16" t="str">
        <f t="shared" si="15"/>
        <v>Social</v>
      </c>
      <c r="Y58" s="23"/>
      <c r="AC58" s="23">
        <f>Table2[[#This Row],[Approved Amount_UA Equivalent]]</f>
        <v>5000000</v>
      </c>
      <c r="AD58" s="23">
        <f>SUM(Table2[[#This Row],[Feed Africa ]:[Improve Quality Of Life ]])</f>
        <v>5000000</v>
      </c>
      <c r="AE58" s="16" t="b">
        <f>Table2[[#This Row],[Total HI5]]=Table2[[#This Row],[Approved Amount_UA Equivalent]]</f>
        <v>1</v>
      </c>
      <c r="AF58" s="24">
        <v>40</v>
      </c>
      <c r="AG58" s="20" t="str">
        <f t="shared" si="3"/>
        <v>ISP and Investment Project</v>
      </c>
      <c r="AH58" s="24" t="e">
        <f>VLOOKUP(Table2[[#This Row],[SAP Code]],[25]DATA!$A:$G,7,FALSE)</f>
        <v>#N/A</v>
      </c>
      <c r="AI58" s="20" t="str">
        <f t="shared" si="4"/>
        <v>Other Investment</v>
      </c>
      <c r="AJ58" s="25" t="s">
        <v>73</v>
      </c>
      <c r="AK58" s="25" t="s">
        <v>115</v>
      </c>
      <c r="AL58" s="23" t="str" cm="1">
        <f t="array" ref="AL58">_xlfn.SWITCH(AK58,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8" s="26">
        <v>1</v>
      </c>
      <c r="AN58" s="25" t="str">
        <f t="shared" si="12"/>
        <v>Sovereign</v>
      </c>
      <c r="AO58" s="27">
        <v>0.33333333333333331</v>
      </c>
      <c r="AP58" s="23">
        <f>Table2[[#This Row],[Approved Amount_UA Equivalent]]/1000000</f>
        <v>5</v>
      </c>
      <c r="AQ58" s="19">
        <f t="shared" si="5"/>
        <v>6.6542000000000003</v>
      </c>
      <c r="AR58" s="23" t="str">
        <f t="shared" si="6"/>
        <v>1-10</v>
      </c>
      <c r="AS58" s="23" t="str">
        <f t="shared" si="7"/>
        <v>1-20</v>
      </c>
      <c r="AT58" s="23" t="str">
        <f t="shared" si="8"/>
        <v>1-40</v>
      </c>
      <c r="AU58" s="23" t="str">
        <f t="shared" si="9"/>
        <v>&lt;1-50 Mn</v>
      </c>
      <c r="AV58" s="23">
        <f>Table2[[#This Row],[Amount]]</f>
        <v>5000000</v>
      </c>
      <c r="AW58" s="23" t="str">
        <f t="shared" si="10"/>
        <v>Jun 2015</v>
      </c>
      <c r="AX58" s="28">
        <f>IFERROR(VLOOKUP(Table2[[#This Row],[SAP Code]],[26]_16!A:B,2,FALSE),0)</f>
        <v>0</v>
      </c>
      <c r="AY58" s="28">
        <v>0</v>
      </c>
      <c r="AZ58" s="28">
        <f>IFERROR(VLOOKUP(Table2[[#This Row],[SAP Code]],[26]_16!G:H,2,FALSE)/ 1000000, 0)</f>
        <v>7.5214973000000018</v>
      </c>
      <c r="BA58" s="28">
        <v>0</v>
      </c>
      <c r="BB58" s="28">
        <v>0</v>
      </c>
      <c r="BC58" s="28">
        <v>0</v>
      </c>
      <c r="BD58" s="28">
        <v>0</v>
      </c>
      <c r="BE58" s="28">
        <v>0</v>
      </c>
      <c r="BF58" s="28">
        <v>0</v>
      </c>
      <c r="BG58" s="28" t="str">
        <f>IFERROR(VLOOKUP(Table2[[#This Row],[SAP Code]],[26]port!$A:$AD,30,FALSE),"unknown")</f>
        <v>CLSD</v>
      </c>
      <c r="BH58" s="29" t="str">
        <f t="shared" si="11"/>
        <v>Number of operations completed out of the net approved of that year</v>
      </c>
      <c r="BI58" s="16"/>
    </row>
    <row r="59" spans="1:61" ht="17.100000000000001" customHeight="1">
      <c r="A59" s="16" t="s">
        <v>95</v>
      </c>
      <c r="B59" s="17" t="s">
        <v>380</v>
      </c>
      <c r="C59" s="16" t="s">
        <v>381</v>
      </c>
      <c r="D59" s="16" t="s">
        <v>382</v>
      </c>
      <c r="E59" s="18">
        <v>42179</v>
      </c>
      <c r="F59" s="16" t="s">
        <v>383</v>
      </c>
      <c r="G59" s="16" t="s">
        <v>122</v>
      </c>
      <c r="H59" s="16" t="s">
        <v>101</v>
      </c>
      <c r="I59" s="16" t="s">
        <v>123</v>
      </c>
      <c r="J59" s="16" t="s">
        <v>179</v>
      </c>
      <c r="K59" s="16" t="s">
        <v>84</v>
      </c>
      <c r="L59" s="16" t="s">
        <v>70</v>
      </c>
      <c r="M59" s="19">
        <v>50000000</v>
      </c>
      <c r="N59" s="19">
        <v>35958288.385472849</v>
      </c>
      <c r="O59" s="20" t="s">
        <v>384</v>
      </c>
      <c r="P59" s="21">
        <v>2000130013680</v>
      </c>
      <c r="Q59" s="20" t="s">
        <v>87</v>
      </c>
      <c r="R59" s="16" t="str">
        <f t="shared" si="0"/>
        <v>ADB Public</v>
      </c>
      <c r="S59" s="16" t="str">
        <f t="shared" si="1"/>
        <v>E</v>
      </c>
      <c r="T59" s="16" t="str">
        <f t="shared" si="16"/>
        <v>Blend Countries</v>
      </c>
      <c r="U59" s="16" t="str">
        <f t="shared" si="2"/>
        <v>Non-Transition States</v>
      </c>
      <c r="V59" s="22" t="str">
        <f>IF(ISNUMBER(MATCH(A59, {"Gabon","Sudan","Niger","Mali","Burkina Faso","Guinea"}, 0)), "De Facto Countries", "Non-De Facto Countries")</f>
        <v>Non-De Facto Countries</v>
      </c>
      <c r="W59" s="16" t="str">
        <f t="shared" si="14"/>
        <v>South</v>
      </c>
      <c r="X59" s="16" t="str">
        <f t="shared" si="15"/>
        <v>WASH Sector</v>
      </c>
      <c r="Y59" s="23">
        <f>Table2[[#This Row],[Approved Amount_UA Equivalent]]*0.03</f>
        <v>1078748.6515641855</v>
      </c>
      <c r="Z59" s="23">
        <f>Table2[[#This Row],[Approved Amount_UA Equivalent]]*0.01</f>
        <v>359582.88385472848</v>
      </c>
      <c r="AC59" s="23">
        <f>Table2[[#This Row],[Approved Amount_UA Equivalent]]*0.96</f>
        <v>34519956.850053936</v>
      </c>
      <c r="AD59" s="23">
        <f>SUM(Table2[[#This Row],[Feed Africa ]:[Improve Quality Of Life ]])</f>
        <v>35958288.385472849</v>
      </c>
      <c r="AE59" s="16" t="b">
        <f>Table2[[#This Row],[Total HI5]]=Table2[[#This Row],[Approved Amount_UA Equivalent]]</f>
        <v>1</v>
      </c>
      <c r="AF59" s="24">
        <v>10</v>
      </c>
      <c r="AG59" s="20" t="str">
        <f t="shared" si="3"/>
        <v>Investment Project</v>
      </c>
      <c r="AH59" s="24" t="e">
        <f>VLOOKUP(Table2[[#This Row],[SAP Code]],[25]DATA!$A:$G,7,FALSE)</f>
        <v>#N/A</v>
      </c>
      <c r="AI59" s="20" t="str">
        <f t="shared" si="4"/>
        <v>Infrastructure</v>
      </c>
      <c r="AJ59" s="25" t="s">
        <v>89</v>
      </c>
      <c r="AK59" s="25" t="s">
        <v>126</v>
      </c>
      <c r="AL59" s="23" t="str" cm="1">
        <f t="array" ref="AL59">_xlfn.SWITCH(AK59,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9" s="26">
        <v>1</v>
      </c>
      <c r="AN59" s="25" t="str">
        <f t="shared" si="12"/>
        <v>Sovereign</v>
      </c>
      <c r="AO59" s="27">
        <v>1</v>
      </c>
      <c r="AP59" s="23">
        <f>Table2[[#This Row],[Approved Amount_UA Equivalent]]/1000000</f>
        <v>35.958288385472848</v>
      </c>
      <c r="AQ59" s="19">
        <f t="shared" si="5"/>
        <v>47.854728514922684</v>
      </c>
      <c r="AR59" s="23" t="str">
        <f t="shared" si="6"/>
        <v>31-40</v>
      </c>
      <c r="AS59" s="23" t="str">
        <f t="shared" si="7"/>
        <v>21-40</v>
      </c>
      <c r="AT59" s="23" t="str">
        <f t="shared" si="8"/>
        <v>1-40</v>
      </c>
      <c r="AU59" s="23" t="str">
        <f t="shared" si="9"/>
        <v>&lt;1-50 Mn</v>
      </c>
      <c r="AV59" s="23">
        <f>Table2[[#This Row],[Amount]]</f>
        <v>50000000</v>
      </c>
      <c r="AW59" s="23" t="str">
        <f t="shared" si="10"/>
        <v>Jun 2015</v>
      </c>
      <c r="AX59" s="28">
        <f>IFERROR(VLOOKUP(Table2[[#This Row],[SAP Code]],[26]_16!A:B,2,FALSE),0)</f>
        <v>0</v>
      </c>
      <c r="AY59" s="28">
        <f>IFERROR(VLOOKUP(Table2[[#This Row],[SAP Code]],[26]_16!D:E,2,FALSE)/ 1000000, 0)</f>
        <v>0.50327429999999995</v>
      </c>
      <c r="AZ59" s="28">
        <f>IFERROR(VLOOKUP(Table2[[#This Row],[SAP Code]],[26]_16!G:H,2,FALSE)/ 1000000, 0)</f>
        <v>1.16861982</v>
      </c>
      <c r="BA59" s="28">
        <f>IFERROR(VLOOKUP(Table2[[#This Row],[SAP Code]],[26]_16!J:K,2,FALSE)/ 1000000, 0)</f>
        <v>2.5300493099999999</v>
      </c>
      <c r="BB59" s="28">
        <f>IFERROR(VLOOKUP(Table2[[#This Row],[SAP Code]],[26]_16!M:N,2,FALSE)/ 1000000, 0)</f>
        <v>7.0632587500000028</v>
      </c>
      <c r="BC59" s="28">
        <f>IFERROR(VLOOKUP(Table2[[#This Row],[SAP Code]],[26]_16!P:Q,2,FALSE),0)</f>
        <v>5.0267182199999993</v>
      </c>
      <c r="BD59" s="28">
        <f>IFERROR(VLOOKUP(Table2[[#This Row],[SAP Code]],[26]_16!S:T,2,FALSE),0)</f>
        <v>7.86840048</v>
      </c>
      <c r="BE59" s="28">
        <f>IFERROR(VLOOKUP(Table2[[#This Row],[SAP Code]],[26]_16!V:W,2,FALSE)/ 1000000, 0)</f>
        <v>5.4022929199999981</v>
      </c>
      <c r="BF59" s="28">
        <f>IFERROR(VLOOKUP(Table2[[#This Row],[SAP Code]],[26]_16!Y:Z,2,FALSE)/ 1000000, 0)</f>
        <v>1.02778992</v>
      </c>
      <c r="BG59" s="28" t="str">
        <f>IFERROR(VLOOKUP(Table2[[#This Row],[SAP Code]],[26]port!$A:$AD,30,FALSE),"unknown")</f>
        <v>OnGo</v>
      </c>
      <c r="BH59" s="29" t="str">
        <f t="shared" si="11"/>
        <v>Ongoing</v>
      </c>
      <c r="BI59" s="16"/>
    </row>
    <row r="60" spans="1:61" ht="17.100000000000001" customHeight="1">
      <c r="A60" s="16" t="s">
        <v>385</v>
      </c>
      <c r="B60" s="17" t="s">
        <v>386</v>
      </c>
      <c r="C60" s="16" t="s">
        <v>387</v>
      </c>
      <c r="D60" s="16" t="s">
        <v>388</v>
      </c>
      <c r="E60" s="18">
        <v>42186</v>
      </c>
      <c r="F60" s="16" t="s">
        <v>389</v>
      </c>
      <c r="G60" s="16" t="s">
        <v>249</v>
      </c>
      <c r="H60" s="16" t="s">
        <v>66</v>
      </c>
      <c r="I60" s="16" t="s">
        <v>250</v>
      </c>
      <c r="J60" s="16" t="s">
        <v>179</v>
      </c>
      <c r="K60" s="16" t="s">
        <v>84</v>
      </c>
      <c r="L60" s="16" t="s">
        <v>195</v>
      </c>
      <c r="M60" s="19">
        <v>19013250</v>
      </c>
      <c r="N60" s="19">
        <v>15126617.022292234</v>
      </c>
      <c r="O60" s="20" t="s">
        <v>390</v>
      </c>
      <c r="P60" s="21">
        <v>2000130013732</v>
      </c>
      <c r="Q60" s="20" t="s">
        <v>87</v>
      </c>
      <c r="R60" s="16" t="str">
        <f t="shared" si="0"/>
        <v>ADB Public</v>
      </c>
      <c r="S60" s="16" t="str">
        <f t="shared" si="1"/>
        <v>K</v>
      </c>
      <c r="T60" s="16" t="str">
        <f t="shared" si="16"/>
        <v>ADB Countries</v>
      </c>
      <c r="U60" s="16" t="str">
        <f t="shared" si="2"/>
        <v>Non-Transition States</v>
      </c>
      <c r="V60" s="22" t="str">
        <f>IF(ISNUMBER(MATCH(A60, {"Gabon","Sudan","Niger","Mali","Burkina Faso","Guinea"}, 0)), "De Facto Countries", "Non-De Facto Countries")</f>
        <v>Non-De Facto Countries</v>
      </c>
      <c r="W60" s="16" t="str">
        <f t="shared" si="14"/>
        <v>Central</v>
      </c>
      <c r="X60" s="16" t="str">
        <f t="shared" si="15"/>
        <v>Multi-Sector</v>
      </c>
      <c r="Y60" s="23">
        <f>Table2[[#This Row],[Approved Amount_UA Equivalent]]/5</f>
        <v>3025323.4044584469</v>
      </c>
      <c r="Z60" s="23">
        <f>Table2[[#This Row],[Approved Amount_UA Equivalent]]/5</f>
        <v>3025323.4044584469</v>
      </c>
      <c r="AA60" s="23">
        <f>Table2[[#This Row],[Approved Amount_UA Equivalent]]/5</f>
        <v>3025323.4044584469</v>
      </c>
      <c r="AB60" s="23">
        <f>Table2[[#This Row],[Approved Amount_UA Equivalent]]/5</f>
        <v>3025323.4044584469</v>
      </c>
      <c r="AC60" s="23">
        <f>Table2[[#This Row],[Approved Amount_UA Equivalent]]/5</f>
        <v>3025323.4044584469</v>
      </c>
      <c r="AD60" s="23">
        <f>SUM(Table2[[#This Row],[Feed Africa ]:[Improve Quality Of Life ]])</f>
        <v>15126617.022292234</v>
      </c>
      <c r="AE60" s="16" t="b">
        <f>Table2[[#This Row],[Total HI5]]=Table2[[#This Row],[Approved Amount_UA Equivalent]]</f>
        <v>1</v>
      </c>
      <c r="AF60" s="24">
        <v>10</v>
      </c>
      <c r="AG60" s="20" t="str">
        <f t="shared" si="3"/>
        <v>Investment Project</v>
      </c>
      <c r="AH60" s="24" t="e">
        <f>VLOOKUP(Table2[[#This Row],[SAP Code]],[25]DATA!$A:$G,7,FALSE)</f>
        <v>#N/A</v>
      </c>
      <c r="AI60" s="20" t="str">
        <f t="shared" si="4"/>
        <v>Other Investment</v>
      </c>
      <c r="AJ60" s="25" t="s">
        <v>254</v>
      </c>
      <c r="AK60" s="25" t="s">
        <v>255</v>
      </c>
      <c r="AL60" s="23" t="str" cm="1">
        <f t="array" ref="AL60">_xlfn.SWITCH(AK60,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0" s="26">
        <v>1</v>
      </c>
      <c r="AN60" s="25" t="str">
        <f t="shared" si="12"/>
        <v>Sovereign</v>
      </c>
      <c r="AO60" s="27">
        <v>1</v>
      </c>
      <c r="AP60" s="23">
        <f>Table2[[#This Row],[Approved Amount_UA Equivalent]]/1000000</f>
        <v>15.126617022292233</v>
      </c>
      <c r="AQ60" s="19">
        <f t="shared" si="5"/>
        <v>20.131106997947398</v>
      </c>
      <c r="AR60" s="23" t="str">
        <f t="shared" si="6"/>
        <v>11-20</v>
      </c>
      <c r="AS60" s="23" t="str">
        <f t="shared" si="7"/>
        <v>1-20</v>
      </c>
      <c r="AT60" s="23" t="str">
        <f t="shared" si="8"/>
        <v>1-40</v>
      </c>
      <c r="AU60" s="23" t="str">
        <f t="shared" si="9"/>
        <v>&lt;1-50 Mn</v>
      </c>
      <c r="AV60" s="23">
        <f>Table2[[#This Row],[Amount]]</f>
        <v>19013250</v>
      </c>
      <c r="AW60" s="23" t="str">
        <f t="shared" si="10"/>
        <v>Jul 2015</v>
      </c>
      <c r="AX60" s="28">
        <f>IFERROR(VLOOKUP(Table2[[#This Row],[SAP Code]],[26]_16!A:B,2,FALSE),0)</f>
        <v>0</v>
      </c>
      <c r="AY60" s="28">
        <f>IFERROR(VLOOKUP(Table2[[#This Row],[SAP Code]],[26]_16!D:E,2,FALSE)/ 1000000, 0)</f>
        <v>0</v>
      </c>
      <c r="AZ60" s="28">
        <f>IFERROR(VLOOKUP(Table2[[#This Row],[SAP Code]],[26]_16!G:H,2,FALSE)/ 1000000, 0)</f>
        <v>0.19722901000000001</v>
      </c>
      <c r="BA60" s="28">
        <f>IFERROR(VLOOKUP(Table2[[#This Row],[SAP Code]],[26]_16!J:K,2,FALSE)/ 1000000, 0)</f>
        <v>0.27634210999999997</v>
      </c>
      <c r="BB60" s="28">
        <f>IFERROR(VLOOKUP(Table2[[#This Row],[SAP Code]],[26]_16!M:N,2,FALSE)/ 1000000, 0)</f>
        <v>2.69694879</v>
      </c>
      <c r="BC60" s="28">
        <f>IFERROR(VLOOKUP(Table2[[#This Row],[SAP Code]],[26]_16!P:Q,2,FALSE),0)</f>
        <v>3.1289377399999996</v>
      </c>
      <c r="BD60" s="28">
        <f>IFERROR(VLOOKUP(Table2[[#This Row],[SAP Code]],[26]_16!S:T,2,FALSE),0)</f>
        <v>1.3545680699999998</v>
      </c>
      <c r="BE60" s="28">
        <f>IFERROR(VLOOKUP(Table2[[#This Row],[SAP Code]],[26]_16!V:W,2,FALSE)/ 1000000, 0)</f>
        <v>0.85020992000000017</v>
      </c>
      <c r="BF60" s="28">
        <f>IFERROR(VLOOKUP(Table2[[#This Row],[SAP Code]],[26]_16!Y:Z,2,FALSE)/ 1000000, 0)</f>
        <v>7.0114499999999998E-3</v>
      </c>
      <c r="BG60" s="28" t="str">
        <f>IFERROR(VLOOKUP(Table2[[#This Row],[SAP Code]],[26]port!$A:$AD,30,FALSE),"unknown")</f>
        <v>OnGo</v>
      </c>
      <c r="BH60" s="29" t="str">
        <f t="shared" si="11"/>
        <v>Ongoing</v>
      </c>
      <c r="BI60" s="16"/>
    </row>
    <row r="61" spans="1:61" ht="17.100000000000001" customHeight="1">
      <c r="A61" s="16" t="s">
        <v>244</v>
      </c>
      <c r="B61" s="17" t="s">
        <v>391</v>
      </c>
      <c r="C61" s="16" t="s">
        <v>392</v>
      </c>
      <c r="D61" s="16" t="s">
        <v>393</v>
      </c>
      <c r="E61" s="18">
        <v>42186</v>
      </c>
      <c r="F61" s="16" t="s">
        <v>394</v>
      </c>
      <c r="G61" s="16" t="s">
        <v>249</v>
      </c>
      <c r="H61" s="16" t="s">
        <v>132</v>
      </c>
      <c r="I61" s="16" t="s">
        <v>250</v>
      </c>
      <c r="J61" s="16" t="s">
        <v>251</v>
      </c>
      <c r="K61" s="16" t="s">
        <v>257</v>
      </c>
      <c r="L61" s="16" t="s">
        <v>85</v>
      </c>
      <c r="M61" s="19">
        <v>5000000</v>
      </c>
      <c r="N61" s="19">
        <v>5000000</v>
      </c>
      <c r="O61" s="20" t="s">
        <v>395</v>
      </c>
      <c r="P61" s="21">
        <v>5900155008601</v>
      </c>
      <c r="Q61" s="20" t="s">
        <v>72</v>
      </c>
      <c r="R61" s="16" t="str">
        <f t="shared" si="0"/>
        <v>ADF Including TSF</v>
      </c>
      <c r="S61" s="16" t="str">
        <f t="shared" si="1"/>
        <v>K</v>
      </c>
      <c r="T61" s="16" t="str">
        <f t="shared" si="16"/>
        <v>ADF Countries</v>
      </c>
      <c r="U61" s="16" t="str">
        <f t="shared" si="2"/>
        <v>Transition States</v>
      </c>
      <c r="V61" s="22" t="str">
        <f>IF(ISNUMBER(MATCH(A61, {"Gabon","Sudan","Niger","Mali","Burkina Faso","Guinea"}, 0)), "De Facto Countries", "Non-De Facto Countries")</f>
        <v>Non-De Facto Countries</v>
      </c>
      <c r="W61" s="16" t="str">
        <f t="shared" si="14"/>
        <v>West</v>
      </c>
      <c r="X61" s="16" t="str">
        <f t="shared" si="15"/>
        <v>Multi-Sector</v>
      </c>
      <c r="Y61" s="23">
        <f>Table2[[#This Row],[Approved Amount_UA Equivalent]]/5</f>
        <v>1000000</v>
      </c>
      <c r="Z61" s="23">
        <f>Table2[[#This Row],[Approved Amount_UA Equivalent]]/5</f>
        <v>1000000</v>
      </c>
      <c r="AA61" s="23">
        <f>Table2[[#This Row],[Approved Amount_UA Equivalent]]/5</f>
        <v>1000000</v>
      </c>
      <c r="AB61" s="23">
        <f>Table2[[#This Row],[Approved Amount_UA Equivalent]]/5</f>
        <v>1000000</v>
      </c>
      <c r="AC61" s="23">
        <f>Table2[[#This Row],[Approved Amount_UA Equivalent]]/5</f>
        <v>1000000</v>
      </c>
      <c r="AD61" s="23">
        <f>SUM(Table2[[#This Row],[Feed Africa ]:[Improve Quality Of Life ]])</f>
        <v>5000000</v>
      </c>
      <c r="AE61" s="16" t="b">
        <f>Table2[[#This Row],[Total HI5]]=Table2[[#This Row],[Approved Amount_UA Equivalent]]</f>
        <v>1</v>
      </c>
      <c r="AF61" s="24">
        <v>40</v>
      </c>
      <c r="AG61" s="20" t="str">
        <f t="shared" si="3"/>
        <v>ISP and Investment Project</v>
      </c>
      <c r="AH61" s="24" t="e">
        <f>VLOOKUP(Table2[[#This Row],[SAP Code]],[25]DATA!$A:$G,7,FALSE)</f>
        <v>#N/A</v>
      </c>
      <c r="AI61" s="20" t="str">
        <f t="shared" si="4"/>
        <v>Other Investment</v>
      </c>
      <c r="AJ61" s="25" t="s">
        <v>254</v>
      </c>
      <c r="AK61" s="25" t="s">
        <v>255</v>
      </c>
      <c r="AL61" s="23" t="str" cm="1">
        <f t="array" ref="AL61">_xlfn.SWITCH(AK61,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1" s="26">
        <v>1</v>
      </c>
      <c r="AN61" s="25" t="str">
        <f t="shared" si="12"/>
        <v>Sovereign</v>
      </c>
      <c r="AO61" s="27">
        <v>1</v>
      </c>
      <c r="AP61" s="23">
        <f>Table2[[#This Row],[Approved Amount_UA Equivalent]]/1000000</f>
        <v>5</v>
      </c>
      <c r="AQ61" s="19">
        <f t="shared" si="5"/>
        <v>6.6542000000000003</v>
      </c>
      <c r="AR61" s="23" t="str">
        <f t="shared" si="6"/>
        <v>1-10</v>
      </c>
      <c r="AS61" s="23" t="str">
        <f t="shared" si="7"/>
        <v>1-20</v>
      </c>
      <c r="AT61" s="23" t="str">
        <f t="shared" si="8"/>
        <v>1-40</v>
      </c>
      <c r="AU61" s="23" t="str">
        <f t="shared" si="9"/>
        <v>&lt;1-50 Mn</v>
      </c>
      <c r="AV61" s="23">
        <f>Table2[[#This Row],[Amount]]</f>
        <v>5000000</v>
      </c>
      <c r="AW61" s="23" t="str">
        <f t="shared" si="10"/>
        <v>Jul 2015</v>
      </c>
      <c r="AX61" s="28">
        <f>IFERROR(VLOOKUP(Table2[[#This Row],[SAP Code]],[26]_16!A:B,2,FALSE),0)</f>
        <v>0</v>
      </c>
      <c r="AY61" s="28">
        <f>IFERROR(VLOOKUP(Table2[[#This Row],[SAP Code]],[26]_16!D:E,2,FALSE)/ 1000000, 0)</f>
        <v>0</v>
      </c>
      <c r="AZ61" s="28">
        <f>IFERROR(VLOOKUP(Table2[[#This Row],[SAP Code]],[26]_16!G:H,2,FALSE)/ 1000000, 0)</f>
        <v>0.57647722000000001</v>
      </c>
      <c r="BA61" s="28">
        <f>IFERROR(VLOOKUP(Table2[[#This Row],[SAP Code]],[26]_16!J:K,2,FALSE)/ 1000000, 0)</f>
        <v>0.38399146999999995</v>
      </c>
      <c r="BB61" s="28">
        <f>IFERROR(VLOOKUP(Table2[[#This Row],[SAP Code]],[26]_16!M:N,2,FALSE)/ 1000000, 0)</f>
        <v>9.51749E-3</v>
      </c>
      <c r="BC61" s="28">
        <f>IFERROR(VLOOKUP(Table2[[#This Row],[SAP Code]],[26]_16!P:Q,2,FALSE),0)</f>
        <v>0</v>
      </c>
      <c r="BD61" s="28">
        <f>IFERROR(VLOOKUP(Table2[[#This Row],[SAP Code]],[26]_16!S:T,2,FALSE),0)</f>
        <v>0</v>
      </c>
      <c r="BE61" s="28">
        <f>IFERROR(VLOOKUP(Table2[[#This Row],[SAP Code]],[26]_16!V:W,2,FALSE)/ 1000000, 0)</f>
        <v>8.2790799999999984E-2</v>
      </c>
      <c r="BF61" s="28">
        <f>IFERROR(VLOOKUP(Table2[[#This Row],[SAP Code]],[26]_16!Y:Z,2,FALSE)/ 1000000, 0)</f>
        <v>0</v>
      </c>
      <c r="BG61" s="28" t="str">
        <f>IFERROR(VLOOKUP(Table2[[#This Row],[SAP Code]],[26]port!$A:$AD,30,FALSE),"unknown")</f>
        <v>OnGo</v>
      </c>
      <c r="BH61" s="29" t="str">
        <f t="shared" si="11"/>
        <v>Ongoing</v>
      </c>
      <c r="BI61" s="16"/>
    </row>
    <row r="62" spans="1:61" ht="17.100000000000001" customHeight="1">
      <c r="A62" s="16" t="s">
        <v>91</v>
      </c>
      <c r="B62" s="17" t="s">
        <v>396</v>
      </c>
      <c r="C62" s="16" t="s">
        <v>397</v>
      </c>
      <c r="D62" s="16" t="s">
        <v>398</v>
      </c>
      <c r="E62" s="18">
        <v>42186</v>
      </c>
      <c r="F62" s="16" t="s">
        <v>93</v>
      </c>
      <c r="G62" s="16" t="s">
        <v>113</v>
      </c>
      <c r="H62" s="16" t="s">
        <v>81</v>
      </c>
      <c r="I62" s="16" t="s">
        <v>67</v>
      </c>
      <c r="J62" s="16" t="s">
        <v>83</v>
      </c>
      <c r="K62" s="16" t="s">
        <v>84</v>
      </c>
      <c r="L62" s="16" t="s">
        <v>85</v>
      </c>
      <c r="M62" s="19">
        <v>41000000</v>
      </c>
      <c r="N62" s="19">
        <v>41000000</v>
      </c>
      <c r="O62" s="20" t="s">
        <v>399</v>
      </c>
      <c r="P62" s="21">
        <v>2100150033295</v>
      </c>
      <c r="Q62" s="20" t="s">
        <v>87</v>
      </c>
      <c r="R62" s="16" t="str">
        <f t="shared" si="0"/>
        <v>ADF Including TSF</v>
      </c>
      <c r="S62" s="16" t="str">
        <f t="shared" si="1"/>
        <v>I</v>
      </c>
      <c r="T62" s="16" t="str">
        <f t="shared" si="16"/>
        <v>Blend Countries</v>
      </c>
      <c r="U62" s="16" t="str">
        <f t="shared" si="2"/>
        <v>Non-Transition States</v>
      </c>
      <c r="V62" s="22" t="str">
        <f>IF(ISNUMBER(MATCH(A62, {"Gabon","Sudan","Niger","Mali","Burkina Faso","Guinea"}, 0)), "De Facto Countries", "Non-De Facto Countries")</f>
        <v>Non-De Facto Countries</v>
      </c>
      <c r="W62" s="16" t="str">
        <f t="shared" si="14"/>
        <v>East</v>
      </c>
      <c r="X62" s="16" t="str">
        <f t="shared" si="15"/>
        <v>Social</v>
      </c>
      <c r="Y62" s="23"/>
      <c r="AC62" s="23">
        <f>Table2[[#This Row],[Approved Amount_UA Equivalent]]</f>
        <v>41000000</v>
      </c>
      <c r="AD62" s="23">
        <f>SUM(Table2[[#This Row],[Feed Africa ]:[Improve Quality Of Life ]])</f>
        <v>41000000</v>
      </c>
      <c r="AE62" s="16" t="b">
        <f>Table2[[#This Row],[Total HI5]]=Table2[[#This Row],[Approved Amount_UA Equivalent]]</f>
        <v>1</v>
      </c>
      <c r="AF62" s="24">
        <v>10</v>
      </c>
      <c r="AG62" s="20" t="str">
        <f t="shared" si="3"/>
        <v>Investment Project</v>
      </c>
      <c r="AH62" s="24" t="e">
        <f>VLOOKUP(Table2[[#This Row],[SAP Code]],[25]DATA!$A:$G,7,FALSE)</f>
        <v>#N/A</v>
      </c>
      <c r="AI62" s="20" t="str">
        <f t="shared" si="4"/>
        <v>Other Investment</v>
      </c>
      <c r="AJ62" s="25" t="s">
        <v>73</v>
      </c>
      <c r="AK62" s="25" t="s">
        <v>115</v>
      </c>
      <c r="AL62" s="23" t="str" cm="1">
        <f t="array" ref="AL62">_xlfn.SWITCH(AK62,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2" s="26">
        <v>1</v>
      </c>
      <c r="AN62" s="25" t="str">
        <f t="shared" si="12"/>
        <v>Sovereign</v>
      </c>
      <c r="AO62" s="27">
        <v>1</v>
      </c>
      <c r="AP62" s="23">
        <f>Table2[[#This Row],[Approved Amount_UA Equivalent]]/1000000</f>
        <v>41</v>
      </c>
      <c r="AQ62" s="19">
        <f t="shared" si="5"/>
        <v>54.564439999999998</v>
      </c>
      <c r="AR62" s="23" t="str">
        <f t="shared" si="6"/>
        <v>41-50</v>
      </c>
      <c r="AS62" s="23" t="str">
        <f t="shared" si="7"/>
        <v>41-60</v>
      </c>
      <c r="AT62" s="23" t="str">
        <f t="shared" si="8"/>
        <v>41-80</v>
      </c>
      <c r="AU62" s="23" t="str">
        <f t="shared" si="9"/>
        <v>&lt;1-50 Mn</v>
      </c>
      <c r="AV62" s="23">
        <f>Table2[[#This Row],[Amount]]</f>
        <v>41000000</v>
      </c>
      <c r="AW62" s="23" t="str">
        <f t="shared" si="10"/>
        <v>Jul 2015</v>
      </c>
      <c r="AX62" s="28">
        <f>IFERROR(VLOOKUP(Table2[[#This Row],[SAP Code]],[26]_16!A:B,2,FALSE),0)</f>
        <v>0</v>
      </c>
      <c r="AY62" s="28">
        <f>IFERROR(VLOOKUP(Table2[[#This Row],[SAP Code]],[26]_16!D:E,2,FALSE)/ 1000000, 0)</f>
        <v>0.92768603000000005</v>
      </c>
      <c r="AZ62" s="28">
        <f>IFERROR(VLOOKUP(Table2[[#This Row],[SAP Code]],[26]_16!G:H,2,FALSE)/ 1000000, 0)</f>
        <v>3.0962471999999996</v>
      </c>
      <c r="BA62" s="28">
        <f>IFERROR(VLOOKUP(Table2[[#This Row],[SAP Code]],[26]_16!J:K,2,FALSE)/ 1000000, 0)</f>
        <v>9.2892817099999974</v>
      </c>
      <c r="BB62" s="28">
        <f>IFERROR(VLOOKUP(Table2[[#This Row],[SAP Code]],[26]_16!M:N,2,FALSE)/ 1000000, 0)</f>
        <v>6.8726111899999989</v>
      </c>
      <c r="BC62" s="28">
        <f>IFERROR(VLOOKUP(Table2[[#This Row],[SAP Code]],[26]_16!P:Q,2,FALSE),0)</f>
        <v>3.1620789099999995</v>
      </c>
      <c r="BD62" s="28">
        <f>IFERROR(VLOOKUP(Table2[[#This Row],[SAP Code]],[26]_16!S:T,2,FALSE),0)</f>
        <v>4.2893015200000013</v>
      </c>
      <c r="BE62" s="28">
        <f>IFERROR(VLOOKUP(Table2[[#This Row],[SAP Code]],[26]_16!V:W,2,FALSE)/ 1000000, 0)</f>
        <v>4.6546252099999998</v>
      </c>
      <c r="BF62" s="28">
        <f>IFERROR(VLOOKUP(Table2[[#This Row],[SAP Code]],[26]_16!Y:Z,2,FALSE)/ 1000000, 0)</f>
        <v>1.2193321800000001</v>
      </c>
      <c r="BG62" s="28" t="str">
        <f>IFERROR(VLOOKUP(Table2[[#This Row],[SAP Code]],[26]port!$A:$AD,30,FALSE),"unknown")</f>
        <v>OnGo</v>
      </c>
      <c r="BH62" s="29" t="str">
        <f t="shared" si="11"/>
        <v>Ongoing</v>
      </c>
      <c r="BI62" s="16"/>
    </row>
    <row r="63" spans="1:61" ht="17.100000000000001" customHeight="1">
      <c r="A63" s="16" t="s">
        <v>141</v>
      </c>
      <c r="B63" s="17" t="s">
        <v>400</v>
      </c>
      <c r="C63" s="16" t="s">
        <v>401</v>
      </c>
      <c r="D63" s="16" t="s">
        <v>402</v>
      </c>
      <c r="E63" s="18">
        <v>42191</v>
      </c>
      <c r="F63" s="16" t="s">
        <v>403</v>
      </c>
      <c r="G63" s="16" t="s">
        <v>137</v>
      </c>
      <c r="H63" s="16" t="s">
        <v>132</v>
      </c>
      <c r="I63" s="16" t="s">
        <v>138</v>
      </c>
      <c r="J63" s="16" t="s">
        <v>83</v>
      </c>
      <c r="K63" s="16" t="s">
        <v>69</v>
      </c>
      <c r="L63" s="16" t="s">
        <v>85</v>
      </c>
      <c r="M63" s="19">
        <v>3042000</v>
      </c>
      <c r="N63" s="19">
        <v>3042000</v>
      </c>
      <c r="O63" s="20" t="s">
        <v>404</v>
      </c>
      <c r="P63" s="21">
        <v>2100155030122</v>
      </c>
      <c r="Q63" s="20" t="s">
        <v>72</v>
      </c>
      <c r="R63" s="16" t="str">
        <f t="shared" si="0"/>
        <v>ADF Including TSF</v>
      </c>
      <c r="S63" s="16" t="str">
        <f t="shared" si="1"/>
        <v>D</v>
      </c>
      <c r="T63" s="16" t="str">
        <f t="shared" si="16"/>
        <v>Multinational</v>
      </c>
      <c r="U63" s="16" t="str">
        <f t="shared" si="2"/>
        <v>Multinational</v>
      </c>
      <c r="V63" s="22" t="str">
        <f>IF(ISNUMBER(MATCH(A63, {"Gabon","Sudan","Niger","Mali","Burkina Faso","Guinea"}, 0)), "De Facto Countries", "Non-De Facto Countries")</f>
        <v>Non-De Facto Countries</v>
      </c>
      <c r="W63" s="16" t="str">
        <f t="shared" si="14"/>
        <v>Multi</v>
      </c>
      <c r="X63" s="16" t="str">
        <f t="shared" si="15"/>
        <v>Transport</v>
      </c>
      <c r="Y63" s="23"/>
      <c r="AB63" s="23">
        <f>Table2[[#This Row],[Approved Amount_UA Equivalent]]</f>
        <v>3042000</v>
      </c>
      <c r="AD63" s="23">
        <f>SUM(Table2[[#This Row],[Feed Africa ]:[Improve Quality Of Life ]])</f>
        <v>3042000</v>
      </c>
      <c r="AE63" s="16" t="b">
        <f>Table2[[#This Row],[Total HI5]]=Table2[[#This Row],[Approved Amount_UA Equivalent]]</f>
        <v>1</v>
      </c>
      <c r="AF63" s="24">
        <v>40</v>
      </c>
      <c r="AG63" s="20" t="str">
        <f t="shared" si="3"/>
        <v>ISP and Investment Project</v>
      </c>
      <c r="AH63" s="24" t="e">
        <f>VLOOKUP(Table2[[#This Row],[SAP Code]],[25]DATA!$A:$G,7,FALSE)</f>
        <v>#N/A</v>
      </c>
      <c r="AI63" s="20" t="str">
        <f t="shared" si="4"/>
        <v>Infrastructure</v>
      </c>
      <c r="AJ63" s="25" t="s">
        <v>89</v>
      </c>
      <c r="AK63" s="25" t="s">
        <v>140</v>
      </c>
      <c r="AL63" s="23" t="str" cm="1">
        <f t="array" ref="AL63">_xlfn.SWITCH(AK63,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3" s="26">
        <v>1</v>
      </c>
      <c r="AN63" s="25" t="str">
        <f t="shared" si="12"/>
        <v>Sovereign</v>
      </c>
      <c r="AO63" s="27">
        <v>1</v>
      </c>
      <c r="AP63" s="23">
        <f>Table2[[#This Row],[Approved Amount_UA Equivalent]]/1000000</f>
        <v>3.0419999999999998</v>
      </c>
      <c r="AQ63" s="19">
        <f t="shared" si="5"/>
        <v>4.0484152800000004</v>
      </c>
      <c r="AR63" s="23" t="str">
        <f t="shared" si="6"/>
        <v>1-10</v>
      </c>
      <c r="AS63" s="23" t="str">
        <f t="shared" si="7"/>
        <v>1-20</v>
      </c>
      <c r="AT63" s="23" t="str">
        <f t="shared" si="8"/>
        <v>1-40</v>
      </c>
      <c r="AU63" s="23" t="str">
        <f t="shared" si="9"/>
        <v>&lt;1-50 Mn</v>
      </c>
      <c r="AV63" s="23">
        <f>Table2[[#This Row],[Amount]]</f>
        <v>3042000</v>
      </c>
      <c r="AW63" s="23" t="str">
        <f t="shared" si="10"/>
        <v>Jul 2015</v>
      </c>
      <c r="AX63" s="28">
        <f>IFERROR(VLOOKUP(Table2[[#This Row],[SAP Code]],[26]_16!A:B,2,FALSE),0)</f>
        <v>0</v>
      </c>
      <c r="AY63" s="28">
        <f>IFERROR(VLOOKUP(Table2[[#This Row],[SAP Code]],[26]_16!D:E,2,FALSE)/ 1000000, 0)</f>
        <v>0</v>
      </c>
      <c r="AZ63" s="28">
        <f>IFERROR(VLOOKUP(Table2[[#This Row],[SAP Code]],[26]_16!G:H,2,FALSE)/ 1000000, 0)</f>
        <v>0.62277758999999999</v>
      </c>
      <c r="BA63" s="28">
        <f>IFERROR(VLOOKUP(Table2[[#This Row],[SAP Code]],[26]_16!J:K,2,FALSE)/ 1000000, 0)</f>
        <v>0.64953072999999995</v>
      </c>
      <c r="BB63" s="28">
        <f>IFERROR(VLOOKUP(Table2[[#This Row],[SAP Code]],[26]_16!M:N,2,FALSE)/ 1000000, 0)</f>
        <v>0</v>
      </c>
      <c r="BC63" s="28">
        <f>IFERROR(VLOOKUP(Table2[[#This Row],[SAP Code]],[26]_16!P:Q,2,FALSE),0)</f>
        <v>0</v>
      </c>
      <c r="BD63" s="28">
        <f>IFERROR(VLOOKUP(Table2[[#This Row],[SAP Code]],[26]_16!S:T,2,FALSE),0)</f>
        <v>0</v>
      </c>
      <c r="BE63" s="28">
        <f>IFERROR(VLOOKUP(Table2[[#This Row],[SAP Code]],[26]_16!V:W,2,FALSE)/ 1000000, 0)</f>
        <v>0</v>
      </c>
      <c r="BF63" s="28">
        <f>IFERROR(VLOOKUP(Table2[[#This Row],[SAP Code]],[26]_16!Y:Z,2,FALSE)/ 1000000, 0)</f>
        <v>0</v>
      </c>
      <c r="BG63" s="28" t="str">
        <f>IFERROR(VLOOKUP(Table2[[#This Row],[SAP Code]],[26]port!$A:$AD,30,FALSE),"unknown")</f>
        <v>OnGo</v>
      </c>
      <c r="BH63" s="29" t="str">
        <f t="shared" si="11"/>
        <v>Ongoing</v>
      </c>
      <c r="BI63" s="16"/>
    </row>
    <row r="64" spans="1:61" ht="17.100000000000001" customHeight="1">
      <c r="A64" s="16" t="s">
        <v>141</v>
      </c>
      <c r="B64" s="17" t="s">
        <v>400</v>
      </c>
      <c r="C64" s="16" t="s">
        <v>405</v>
      </c>
      <c r="D64" s="16" t="s">
        <v>402</v>
      </c>
      <c r="E64" s="18">
        <v>42191</v>
      </c>
      <c r="F64" s="16" t="s">
        <v>406</v>
      </c>
      <c r="G64" s="16" t="s">
        <v>137</v>
      </c>
      <c r="H64" s="16" t="s">
        <v>132</v>
      </c>
      <c r="I64" s="16" t="s">
        <v>138</v>
      </c>
      <c r="J64" s="16" t="s">
        <v>83</v>
      </c>
      <c r="K64" s="16" t="s">
        <v>69</v>
      </c>
      <c r="L64" s="16" t="s">
        <v>85</v>
      </c>
      <c r="M64" s="19">
        <v>2957000</v>
      </c>
      <c r="N64" s="19">
        <v>2957000</v>
      </c>
      <c r="O64" s="20" t="s">
        <v>407</v>
      </c>
      <c r="P64" s="21">
        <v>2100155030168</v>
      </c>
      <c r="Q64" s="20" t="s">
        <v>72</v>
      </c>
      <c r="R64" s="16" t="str">
        <f t="shared" si="0"/>
        <v>ADF Including TSF</v>
      </c>
      <c r="S64" s="16" t="str">
        <f t="shared" si="1"/>
        <v>D</v>
      </c>
      <c r="T64" s="16" t="str">
        <f t="shared" si="16"/>
        <v>Multinational</v>
      </c>
      <c r="U64" s="16" t="str">
        <f t="shared" si="2"/>
        <v>Multinational</v>
      </c>
      <c r="V64" s="22" t="str">
        <f>IF(ISNUMBER(MATCH(A64, {"Gabon","Sudan","Niger","Mali","Burkina Faso","Guinea"}, 0)), "De Facto Countries", "Non-De Facto Countries")</f>
        <v>Non-De Facto Countries</v>
      </c>
      <c r="W64" s="16" t="str">
        <f t="shared" si="14"/>
        <v>Multi</v>
      </c>
      <c r="X64" s="16" t="str">
        <f t="shared" si="15"/>
        <v>Transport</v>
      </c>
      <c r="Y64" s="23"/>
      <c r="AB64" s="23">
        <f>Table2[[#This Row],[Approved Amount_UA Equivalent]]</f>
        <v>2957000</v>
      </c>
      <c r="AD64" s="23">
        <f>SUM(Table2[[#This Row],[Feed Africa ]:[Improve Quality Of Life ]])</f>
        <v>2957000</v>
      </c>
      <c r="AE64" s="16" t="b">
        <f>Table2[[#This Row],[Total HI5]]=Table2[[#This Row],[Approved Amount_UA Equivalent]]</f>
        <v>1</v>
      </c>
      <c r="AF64" s="24">
        <v>40</v>
      </c>
      <c r="AG64" s="20" t="str">
        <f t="shared" si="3"/>
        <v>ISP and Investment Project</v>
      </c>
      <c r="AH64" s="24" t="e">
        <f>VLOOKUP(Table2[[#This Row],[SAP Code]],[25]DATA!$A:$G,7,FALSE)</f>
        <v>#N/A</v>
      </c>
      <c r="AI64" s="20" t="str">
        <f t="shared" si="4"/>
        <v>Infrastructure</v>
      </c>
      <c r="AJ64" s="25" t="s">
        <v>89</v>
      </c>
      <c r="AK64" s="25" t="s">
        <v>140</v>
      </c>
      <c r="AL64" s="23" t="str" cm="1">
        <f t="array" ref="AL64">_xlfn.SWITCH(AK64,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4" s="26">
        <v>1</v>
      </c>
      <c r="AN64" s="25" t="str">
        <f t="shared" si="12"/>
        <v>Sovereign</v>
      </c>
      <c r="AO64" s="27">
        <v>1</v>
      </c>
      <c r="AP64" s="23">
        <f>Table2[[#This Row],[Approved Amount_UA Equivalent]]/1000000</f>
        <v>2.9569999999999999</v>
      </c>
      <c r="AQ64" s="19">
        <f t="shared" si="5"/>
        <v>3.9352938799999997</v>
      </c>
      <c r="AR64" s="23" t="str">
        <f t="shared" si="6"/>
        <v>1-10</v>
      </c>
      <c r="AS64" s="23" t="str">
        <f t="shared" si="7"/>
        <v>1-20</v>
      </c>
      <c r="AT64" s="23" t="str">
        <f t="shared" si="8"/>
        <v>1-40</v>
      </c>
      <c r="AU64" s="23" t="str">
        <f t="shared" si="9"/>
        <v>&lt;1-50 Mn</v>
      </c>
      <c r="AV64" s="23">
        <f>Table2[[#This Row],[Amount]]</f>
        <v>2957000</v>
      </c>
      <c r="AW64" s="23" t="str">
        <f t="shared" si="10"/>
        <v>Jul 2015</v>
      </c>
      <c r="AX64" s="28">
        <f>IFERROR(VLOOKUP(Table2[[#This Row],[SAP Code]],[26]_16!A:B,2,FALSE),0)</f>
        <v>0</v>
      </c>
      <c r="AY64" s="28">
        <f>IFERROR(VLOOKUP(Table2[[#This Row],[SAP Code]],[26]_16!D:E,2,FALSE)/ 1000000, 0)</f>
        <v>4.3911579999999999E-2</v>
      </c>
      <c r="AZ64" s="28">
        <f>IFERROR(VLOOKUP(Table2[[#This Row],[SAP Code]],[26]_16!G:H,2,FALSE)/ 1000000, 0)</f>
        <v>0</v>
      </c>
      <c r="BA64" s="28">
        <f>IFERROR(VLOOKUP(Table2[[#This Row],[SAP Code]],[26]_16!J:K,2,FALSE)/ 1000000, 0)</f>
        <v>0</v>
      </c>
      <c r="BB64" s="28">
        <f>IFERROR(VLOOKUP(Table2[[#This Row],[SAP Code]],[26]_16!M:N,2,FALSE)/ 1000000, 0)</f>
        <v>0</v>
      </c>
      <c r="BC64" s="28">
        <f>IFERROR(VLOOKUP(Table2[[#This Row],[SAP Code]],[26]_16!P:Q,2,FALSE),0)</f>
        <v>0</v>
      </c>
      <c r="BD64" s="28">
        <f>IFERROR(VLOOKUP(Table2[[#This Row],[SAP Code]],[26]_16!S:T,2,FALSE),0)</f>
        <v>5.3729890000000002E-2</v>
      </c>
      <c r="BE64" s="28">
        <f>IFERROR(VLOOKUP(Table2[[#This Row],[SAP Code]],[26]_16!V:W,2,FALSE)/ 1000000, 0)</f>
        <v>0</v>
      </c>
      <c r="BF64" s="28">
        <f>IFERROR(VLOOKUP(Table2[[#This Row],[SAP Code]],[26]_16!Y:Z,2,FALSE)/ 1000000, 0)</f>
        <v>0</v>
      </c>
      <c r="BG64" s="28" t="str">
        <f>IFERROR(VLOOKUP(Table2[[#This Row],[SAP Code]],[26]port!$A:$AD,30,FALSE),"unknown")</f>
        <v>OnGo</v>
      </c>
      <c r="BH64" s="29" t="str">
        <f t="shared" si="11"/>
        <v>Ongoing</v>
      </c>
      <c r="BI64" s="16"/>
    </row>
    <row r="65" spans="1:61" ht="17.100000000000001" customHeight="1">
      <c r="A65" s="16" t="s">
        <v>141</v>
      </c>
      <c r="B65" s="17" t="s">
        <v>400</v>
      </c>
      <c r="C65" s="16" t="s">
        <v>408</v>
      </c>
      <c r="D65" s="16" t="s">
        <v>402</v>
      </c>
      <c r="E65" s="18">
        <v>42191</v>
      </c>
      <c r="F65" s="16" t="s">
        <v>409</v>
      </c>
      <c r="G65" s="16" t="s">
        <v>137</v>
      </c>
      <c r="H65" s="16" t="s">
        <v>66</v>
      </c>
      <c r="I65" s="16" t="s">
        <v>138</v>
      </c>
      <c r="J65" s="16" t="s">
        <v>83</v>
      </c>
      <c r="K65" s="16" t="s">
        <v>69</v>
      </c>
      <c r="L65" s="16" t="s">
        <v>85</v>
      </c>
      <c r="M65" s="19">
        <v>2000000</v>
      </c>
      <c r="N65" s="19">
        <v>2000000</v>
      </c>
      <c r="O65" s="20" t="s">
        <v>410</v>
      </c>
      <c r="P65" s="21">
        <v>2100155030123</v>
      </c>
      <c r="Q65" s="20" t="s">
        <v>72</v>
      </c>
      <c r="R65" s="16" t="str">
        <f t="shared" si="0"/>
        <v>ADF Including TSF</v>
      </c>
      <c r="S65" s="16" t="str">
        <f t="shared" si="1"/>
        <v>D</v>
      </c>
      <c r="T65" s="16" t="str">
        <f t="shared" si="16"/>
        <v>Multinational</v>
      </c>
      <c r="U65" s="16" t="str">
        <f t="shared" si="2"/>
        <v>Multinational</v>
      </c>
      <c r="V65" s="22" t="str">
        <f>IF(ISNUMBER(MATCH(A65, {"Gabon","Sudan","Niger","Mali","Burkina Faso","Guinea"}, 0)), "De Facto Countries", "Non-De Facto Countries")</f>
        <v>Non-De Facto Countries</v>
      </c>
      <c r="W65" s="16" t="str">
        <f t="shared" si="14"/>
        <v>Multi</v>
      </c>
      <c r="X65" s="16" t="str">
        <f t="shared" si="15"/>
        <v>Transport</v>
      </c>
      <c r="Y65" s="23"/>
      <c r="AB65" s="23">
        <f>Table2[[#This Row],[Approved Amount_UA Equivalent]]</f>
        <v>2000000</v>
      </c>
      <c r="AD65" s="23">
        <f>SUM(Table2[[#This Row],[Feed Africa ]:[Improve Quality Of Life ]])</f>
        <v>2000000</v>
      </c>
      <c r="AE65" s="16" t="b">
        <f>Table2[[#This Row],[Total HI5]]=Table2[[#This Row],[Approved Amount_UA Equivalent]]</f>
        <v>1</v>
      </c>
      <c r="AF65" s="24">
        <v>40</v>
      </c>
      <c r="AG65" s="20" t="str">
        <f t="shared" si="3"/>
        <v>ISP and Investment Project</v>
      </c>
      <c r="AH65" s="24" t="e">
        <f>VLOOKUP(Table2[[#This Row],[SAP Code]],[25]DATA!$A:$G,7,FALSE)</f>
        <v>#N/A</v>
      </c>
      <c r="AI65" s="20" t="str">
        <f t="shared" si="4"/>
        <v>Infrastructure</v>
      </c>
      <c r="AJ65" s="25" t="s">
        <v>89</v>
      </c>
      <c r="AK65" s="25" t="s">
        <v>140</v>
      </c>
      <c r="AL65" s="23" t="str" cm="1">
        <f t="array" ref="AL65">_xlfn.SWITCH(AK65,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5" s="26">
        <v>1</v>
      </c>
      <c r="AN65" s="25" t="str">
        <f t="shared" si="12"/>
        <v>Sovereign</v>
      </c>
      <c r="AO65" s="27">
        <v>1</v>
      </c>
      <c r="AP65" s="23">
        <f>Table2[[#This Row],[Approved Amount_UA Equivalent]]/1000000</f>
        <v>2</v>
      </c>
      <c r="AQ65" s="19">
        <f t="shared" si="5"/>
        <v>2.66168</v>
      </c>
      <c r="AR65" s="23" t="str">
        <f t="shared" si="6"/>
        <v>1-10</v>
      </c>
      <c r="AS65" s="23" t="str">
        <f t="shared" si="7"/>
        <v>1-20</v>
      </c>
      <c r="AT65" s="23" t="str">
        <f t="shared" si="8"/>
        <v>1-40</v>
      </c>
      <c r="AU65" s="23" t="str">
        <f t="shared" si="9"/>
        <v>&lt;1-50 Mn</v>
      </c>
      <c r="AV65" s="23">
        <f>Table2[[#This Row],[Amount]]</f>
        <v>2000000</v>
      </c>
      <c r="AW65" s="23" t="str">
        <f t="shared" si="10"/>
        <v>Jul 2015</v>
      </c>
      <c r="AX65" s="28">
        <f>IFERROR(VLOOKUP(Table2[[#This Row],[SAP Code]],[26]_16!A:B,2,FALSE),0)</f>
        <v>0</v>
      </c>
      <c r="AY65" s="28">
        <f>IFERROR(VLOOKUP(Table2[[#This Row],[SAP Code]],[26]_16!D:E,2,FALSE)/ 1000000, 0)</f>
        <v>9.1075299999999998E-2</v>
      </c>
      <c r="AZ65" s="28">
        <f>IFERROR(VLOOKUP(Table2[[#This Row],[SAP Code]],[26]_16!G:H,2,FALSE)/ 1000000, 0)</f>
        <v>1.8350889999999998E-2</v>
      </c>
      <c r="BA65" s="28">
        <f>IFERROR(VLOOKUP(Table2[[#This Row],[SAP Code]],[26]_16!J:K,2,FALSE)/ 1000000, 0)</f>
        <v>0.15177431</v>
      </c>
      <c r="BB65" s="28">
        <f>IFERROR(VLOOKUP(Table2[[#This Row],[SAP Code]],[26]_16!M:N,2,FALSE)/ 1000000, 0)</f>
        <v>0.38313288000000001</v>
      </c>
      <c r="BC65" s="28">
        <f>IFERROR(VLOOKUP(Table2[[#This Row],[SAP Code]],[26]_16!P:Q,2,FALSE),0)</f>
        <v>0.28559326000000002</v>
      </c>
      <c r="BD65" s="28">
        <f>IFERROR(VLOOKUP(Table2[[#This Row],[SAP Code]],[26]_16!S:T,2,FALSE),0)</f>
        <v>1.9995789999999999E-2</v>
      </c>
      <c r="BE65" s="28">
        <f>IFERROR(VLOOKUP(Table2[[#This Row],[SAP Code]],[26]_16!V:W,2,FALSE)/ 1000000, 0)</f>
        <v>0</v>
      </c>
      <c r="BF65" s="28">
        <f>IFERROR(VLOOKUP(Table2[[#This Row],[SAP Code]],[26]_16!Y:Z,2,FALSE)/ 1000000, 0)</f>
        <v>0.30025979999999997</v>
      </c>
      <c r="BG65" s="28" t="str">
        <f>IFERROR(VLOOKUP(Table2[[#This Row],[SAP Code]],[26]port!$A:$AD,30,FALSE),"unknown")</f>
        <v>OnGo</v>
      </c>
      <c r="BH65" s="29" t="str">
        <f t="shared" si="11"/>
        <v>Ongoing</v>
      </c>
      <c r="BI65" s="16"/>
    </row>
    <row r="66" spans="1:61" ht="17.100000000000001" customHeight="1">
      <c r="A66" s="16" t="s">
        <v>411</v>
      </c>
      <c r="B66" s="17" t="s">
        <v>412</v>
      </c>
      <c r="C66" s="16" t="s">
        <v>413</v>
      </c>
      <c r="D66" s="16" t="s">
        <v>414</v>
      </c>
      <c r="E66" s="18">
        <v>42193</v>
      </c>
      <c r="F66" s="16" t="s">
        <v>248</v>
      </c>
      <c r="G66" s="16" t="s">
        <v>80</v>
      </c>
      <c r="H66" s="16" t="s">
        <v>132</v>
      </c>
      <c r="I66" s="16" t="s">
        <v>82</v>
      </c>
      <c r="J66" s="16" t="s">
        <v>83</v>
      </c>
      <c r="K66" s="16" t="s">
        <v>84</v>
      </c>
      <c r="L66" s="16" t="s">
        <v>85</v>
      </c>
      <c r="M66" s="19">
        <v>7180000</v>
      </c>
      <c r="N66" s="19">
        <v>7180000</v>
      </c>
      <c r="O66" s="20" t="s">
        <v>415</v>
      </c>
      <c r="P66" s="21">
        <v>2100150033493</v>
      </c>
      <c r="Q66" s="20" t="s">
        <v>87</v>
      </c>
      <c r="R66" s="16" t="str">
        <f t="shared" ref="R66:R129" si="17">IF(J66="ADB","ADB Public",IF(J66="ADB Private Sector","ADB Private",IF(J66="ADF","ADF Including TSF",IF(J66="Africa Growing Together Fund (AGTF)","AGTF",IF(J66="Climate Investment Funds (CIF)","CIF",IF(J66="Climate Investment Funds (CIF) - CTF","CIF",IF(J66="Climate Investment Funds (CIF) - SCF - FIP","CIF",IF(J66="Climate Investment Funds (CIF) - SCF - SREP","CIF",IF(J66="ClimDev-Africa Special Fund (CDSF)","ClimDev",IF(J66="Global Environment Facility (GEF)","GEF",IF(J66="Multi-Donor Trust Fund for Zimbabwe (ZIM-FUND)","ZimFund",IF(J66="NTF","NTF",IF(J66="Sustainable Energy Fund for Africa (SEFA)","SEFA",IF(J66="Technical Assistance Fund for Middle Income Countries (MIC-TAF)","MICTAF",IF(J66="Transition Support Facility (TSF)","ADF Including TSF",IF(J66="Transition Support Facility (TSF) - ACW (Pillar II)","ADF Including TSF",IF(J66="Transition Support Facility (TSF) - SSW","ADF Including TSF",IF(J66="Transition Support Facility (TSF) - SSW (Pillar I)","ADF Including TSF",IF(J66="Transition Support Facility (TSF) - SSW (Pillar I) - SIF","ADF Including TSF",IF(J66="Transition Support Facility (TSF) - SSW (Pillar I) - Unallocated Reserve","ADF Including TSF",IF(J66="Transition Support Facility (TSF) - SSW (Pillar I) - Unallocated Reserves","ADF Including TSF",IF(J66="Transition Support Facility (TSF) - TSW (Pillar III)","ADF Including TSF",IF(J66="Transition Support Facility (TSF) - Unallocated Reserves","ADF Including TSF","OTHERS")))))))))))))))))))))))</f>
        <v>ADF Including TSF</v>
      </c>
      <c r="S66" s="16" t="str">
        <f t="shared" ref="S66:S129" si="18">MID(O66, 6,1)</f>
        <v>F</v>
      </c>
      <c r="T66" s="16" t="str">
        <f t="shared" si="16"/>
        <v>ADF Countries</v>
      </c>
      <c r="U66" s="16" t="str">
        <f t="shared" ref="U66:U129" si="19">IF(A66="Algeria","Non-Transition States",
IF(A66="Angola","Non-Transition States",
IF(A66="Benin","Non-Transition States",
IF(A66="Botswana","Non-Transition States",
IF(A66="Burkina Faso","Transition States",
IF(A66="Burundi","Transition States",
IF(A66="Cameroon","Non-Transition States",
IF(A66="Cape Verde","Non-Transition States",
IF(A66="Central African Republic","Transition States",
IF(A66="Centrafrique","Transition States",
IF(A66="Chad","Transition States",
IF(A66="Comoros","Transition States",
IF(A66="Congo CG","Non-Transition States",
IF(A66="Congo","Non-Transition States",
IF(A66="Côte D'Ivoire","Non-Transition States",
IF(A66="Dem Rep Congo","Transition States",
IF(A66="DEMOCRATIC REPUBLIC OF THE CONGO","Transition States",
IF(A66="Djibouti","Transition States",
IF(A66="Egypt","Non-Transition States",
IF(A66="Eq Guinea","Non-Transition States",
IF(A66="Equatorial Guinea","Non-Transition States",
IF(A66="Eritrea","Transition States",
IF(A66="Swaziland","Non-Transition States",
IF(A66="Eswatini","Non-Transition States",
IF(A66="Ethiopia","Non-Transition States",
IF(A66="Gabon","Non-Transition States",
IF(A66="Gambia","Transition States",
IF(A66="Ghana","Non-Transition States",
IF(A66="Guinea","Transition States",
IF(A66="Guinea-Bissau","Transition States",
IF(A66="Kenya","Non-Transition States",
IF(A66="Lesotho","Non-Transition States",
IF(A66="Liberia","Transition States",
IF(A66="Libya","Non-Transition States",
IF(A66="Madagascar","Transition States",
IF(A66="Malawi","Non-Transition States",
IF(A66="Mali","Transition States",
IF(A66="Mauritania","Non-Transition States",
IF(A66="Mauritius","Non-Transition States",
IF(A66="Morocco","Non-Transition States",
IF(A66="Mozambique","Transition States",
IF(A66="Multi","Multinational",
IF(A66="Multinational","Multinational",
IF(A66="Namibia","Non-Transition States",
IF(A66="Niger","Transition States",
IF(A66="Nigeria","Non-Transition States",
IF(A66="Rwanda","Non-Transition States",
IF(A66="Sao Tome &amp; Principe","Non-Transition States",
IF(A66="Sao Tome","Non-Transition States",
IF(A66="Senegal","Non-Transition States",
IF(A66="Seychelles","Non-Transition States",
IF(A66="Sierra Leone","Transition States",
IF(A66="Somalia","Transition States",
IF(A66="South Africa","Non-Transition States",
IF(A66="South Sudan","Transition States",
IF(A66="Sudan","Transition States",
IF(A66="Tanzania","Non-Transition States",
IF(A66="Togo","Transition States",
IF(A66="Tunisia","Non-Transition States",
IF(A66="Uganda","Non-Transition States",
IF(A66="Zambia","Non-Transition States",
IF(A66="Zimbabwe","Transition States",
IF(A66="Multi-Countries","Multinational","")))))))))))))))))))))))))))))))))))))))))))))))))))))))))))))))</f>
        <v>Transition States</v>
      </c>
      <c r="V66" s="22" t="str">
        <f>IF(ISNUMBER(MATCH(A66, {"Gabon","Sudan","Niger","Mali","Burkina Faso","Guinea"}, 0)), "De Facto Countries", "Non-De Facto Countries")</f>
        <v>Non-De Facto Countries</v>
      </c>
      <c r="W66" s="16" t="str">
        <f t="shared" si="14"/>
        <v>West</v>
      </c>
      <c r="X66" s="16" t="str">
        <f t="shared" si="15"/>
        <v>Power</v>
      </c>
      <c r="Y66" s="23"/>
      <c r="Z66" s="23">
        <f>Table2[[#This Row],[Approved Amount_UA Equivalent]]</f>
        <v>7180000</v>
      </c>
      <c r="AD66" s="23">
        <f>SUM(Table2[[#This Row],[Feed Africa ]:[Improve Quality Of Life ]])</f>
        <v>7180000</v>
      </c>
      <c r="AE66" s="16" t="b">
        <f>Table2[[#This Row],[Total HI5]]=Table2[[#This Row],[Approved Amount_UA Equivalent]]</f>
        <v>1</v>
      </c>
      <c r="AF66" s="24">
        <v>10</v>
      </c>
      <c r="AG66" s="20" t="str">
        <f t="shared" ref="AG66:AG129" si="20">IF(AF66=10,"Investment Project",IF(AF66=11,"Line of Credit",IF(AF66=12,"Investment Project",IF(AF66=13,"Investment Project",IF(AF66=20,"Policy and Result Based Op",IF(AF66=21,"Policy and Result Based Op",IF(AF66=22,"Restructuring",IF(AF66=23,"Policy and Result Based Op",IF(AF66=32,"Technical Assistance &amp; Study",IF(AF66=40,"ISP and Investment Project",IF(AF66=41,"ISP and Investment Project",IF(AF66=42,"Investment Project",IF(AF66=43,"Technical Assistance &amp; Study",IF(AF66=44,"Institutional Support",IF(AF66=46,"Institutional Support",IF(AF66=50,"Emergency Assistance",IF(AF66=51,"Emergency Assistance",IF(AF66=70,"Equity and Guarantee",IF(AF66=75,"Equity and Guarantee",IF(AF66=82,"Micro Financing",IF(AF66=83,"Policy and Result Based Op",IF(AF66=84,"ISP and Investment Project",IF(AF66=85,"ISP and Investment Project",IF(AF66=86,"Technical Assistance &amp; Study",IF(AF66=90,"Investment Project",IF(AF66=30,"Investment Project",""))))))))))))))))))))))))))</f>
        <v>Investment Project</v>
      </c>
      <c r="AH66" s="24" t="e">
        <f>VLOOKUP(Table2[[#This Row],[SAP Code]],[25]DATA!$A:$G,7,FALSE)</f>
        <v>#N/A</v>
      </c>
      <c r="AI66" s="20" t="str">
        <f t="shared" ref="AI66:AI129" si="21">IF(AG66="Policy and Result Based Op","Policy-Based Lending",
IF(AND(X66="Agriculture",OR(AG66="ISP and Investment Project",AG66="Investment Project")),"Infrastructure",
IF(AND(X66="Environment",OR(AG66="ISP and Investment Project",AG66="Investment Project")),"Infrastructure",
IF(AND(X66="ICT",OR(AG66="ISP and Investment Project",AG66="Investment Project")),"Infrastructure",
IF(AND(X66="Power",OR(AG66="ISP and Investment Project",AG66="Investment Project")),"Infrastructure",
IF(AND(X66="Transport",OR(AG66="ISP and Investment Project",AG66="Investment Project")),"Infrastructure",
IF(AND(X66="Urban Developm.",OR(AG66="ISP and Investment Project",AG66="Investment Project")),"Infrastructure",
IF(AND(X66="WASH Sector",OR(AG66="ISP and Investment Project",AG66="Investment Project")),"Infrastructure","Other Investment"))))))))</f>
        <v>Infrastructure</v>
      </c>
      <c r="AJ66" s="25" t="s">
        <v>89</v>
      </c>
      <c r="AK66" s="25" t="s">
        <v>90</v>
      </c>
      <c r="AL66" s="23" t="str" cm="1">
        <f t="array" ref="AL66">_xlfn.SWITCH(AK66,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6" s="26">
        <v>1</v>
      </c>
      <c r="AN66" s="25" t="str">
        <f t="shared" si="12"/>
        <v>Sovereign</v>
      </c>
      <c r="AO66" s="27">
        <v>0.5</v>
      </c>
      <c r="AP66" s="23">
        <f>Table2[[#This Row],[Approved Amount_UA Equivalent]]/1000000</f>
        <v>7.18</v>
      </c>
      <c r="AQ66" s="19">
        <f t="shared" ref="AQ66:AQ129" si="22">(N66*1.33084)/1000000</f>
        <v>9.5554311999999992</v>
      </c>
      <c r="AR66" s="23" t="str">
        <f t="shared" ref="AR66:AR129" si="23">ROUNDUP(AP66/10,0)*10-9&amp;"-"&amp;ROUNDUP(AP66/10,0)*10</f>
        <v>1-10</v>
      </c>
      <c r="AS66" s="23" t="str">
        <f t="shared" ref="AS66:AS129" si="24">ROUNDUP(AP66/20,0)*20-19&amp;"-"&amp;ROUNDUP(AP66/20,0)*20</f>
        <v>1-20</v>
      </c>
      <c r="AT66" s="23" t="str">
        <f t="shared" ref="AT66:AT129" si="25">ROUNDUP(AP66/40,0)*40-39&amp;"-"&amp;ROUNDUP(AP66/40,0)*40</f>
        <v>1-40</v>
      </c>
      <c r="AU66" s="23" t="str">
        <f t="shared" ref="AU66:AU129" si="26">IF(AP66&lt;=50,"&lt;1-50 Mn",IF(AP66&lt;=100,"50-100 Mn",IF(AP66&lt;=200,"100-200 Mn",IF(AP66&lt;=300,"100-300 Mn","&gt;300 Mn"))))</f>
        <v>&lt;1-50 Mn</v>
      </c>
      <c r="AV66" s="23">
        <f>Table2[[#This Row],[Amount]]</f>
        <v>7180000</v>
      </c>
      <c r="AW66" s="23" t="str">
        <f t="shared" ref="AW66:AW129" si="27">TEXT(E66, "mmm yyyy")</f>
        <v>Jul 2015</v>
      </c>
      <c r="AX66" s="28">
        <f>IFERROR(VLOOKUP(Table2[[#This Row],[SAP Code]],[26]_16!A:B,2,FALSE),0)</f>
        <v>0</v>
      </c>
      <c r="AY66" s="28">
        <f>IFERROR(VLOOKUP(Table2[[#This Row],[SAP Code]],[26]_16!D:E,2,FALSE)/ 1000000, 0)</f>
        <v>9.2479640000000016E-2</v>
      </c>
      <c r="AZ66" s="28">
        <f>IFERROR(VLOOKUP(Table2[[#This Row],[SAP Code]],[26]_16!G:H,2,FALSE)/ 1000000, 0)</f>
        <v>2.1320594600000002</v>
      </c>
      <c r="BA66" s="28">
        <f>IFERROR(VLOOKUP(Table2[[#This Row],[SAP Code]],[26]_16!J:K,2,FALSE)/ 1000000, 0)</f>
        <v>1.3390012499999999</v>
      </c>
      <c r="BB66" s="28">
        <f>IFERROR(VLOOKUP(Table2[[#This Row],[SAP Code]],[26]_16!M:N,2,FALSE)/ 1000000, 0)</f>
        <v>1.9599786599999998</v>
      </c>
      <c r="BC66" s="28">
        <f>IFERROR(VLOOKUP(Table2[[#This Row],[SAP Code]],[26]_16!P:Q,2,FALSE),0)</f>
        <v>2.0473714599999999</v>
      </c>
      <c r="BD66" s="28">
        <f>IFERROR(VLOOKUP(Table2[[#This Row],[SAP Code]],[26]_16!S:T,2,FALSE),0)</f>
        <v>1.99826718</v>
      </c>
      <c r="BE66" s="28">
        <f>IFERROR(VLOOKUP(Table2[[#This Row],[SAP Code]],[26]_16!V:W,2,FALSE)/ 1000000, 0)</f>
        <v>0.92684641000000001</v>
      </c>
      <c r="BF66" s="28">
        <f>IFERROR(VLOOKUP(Table2[[#This Row],[SAP Code]],[26]_16!Y:Z,2,FALSE)/ 1000000, 0)</f>
        <v>5.1005729999999999E-2</v>
      </c>
      <c r="BG66" s="28" t="str">
        <f>IFERROR(VLOOKUP(Table2[[#This Row],[SAP Code]],[26]port!$A:$AD,30,FALSE),"unknown")</f>
        <v>OnGo</v>
      </c>
      <c r="BH66" s="29" t="str">
        <f t="shared" ref="BH66:BH129" si="28">IF(BG66="ABAN", "Number of operations Cancelled before completion",
IF(OR(BG66="APVD", BG66="OnGo"), "Ongoing",
IF(OR(BG66="CLSD", BG66="COMP"), "Number of operations completed out of the net approved of that year",
IF(BG66="TERM", "Number of operations Cancelled before completion",
IF(BG66="unknown", "Unknown", "Not Defined")))))</f>
        <v>Ongoing</v>
      </c>
      <c r="BI66" s="16"/>
    </row>
    <row r="67" spans="1:61" ht="17.100000000000001" customHeight="1">
      <c r="A67" s="16" t="s">
        <v>411</v>
      </c>
      <c r="B67" s="17" t="s">
        <v>412</v>
      </c>
      <c r="C67" s="16" t="s">
        <v>416</v>
      </c>
      <c r="D67" s="16" t="s">
        <v>414</v>
      </c>
      <c r="E67" s="18">
        <v>42193</v>
      </c>
      <c r="F67" s="16" t="s">
        <v>248</v>
      </c>
      <c r="G67" s="16" t="s">
        <v>80</v>
      </c>
      <c r="H67" s="16" t="s">
        <v>132</v>
      </c>
      <c r="I67" s="16" t="s">
        <v>82</v>
      </c>
      <c r="J67" s="16" t="s">
        <v>83</v>
      </c>
      <c r="K67" s="16" t="s">
        <v>69</v>
      </c>
      <c r="L67" s="16" t="s">
        <v>85</v>
      </c>
      <c r="M67" s="19">
        <v>6120000</v>
      </c>
      <c r="N67" s="19">
        <v>6120000</v>
      </c>
      <c r="O67" s="20" t="s">
        <v>415</v>
      </c>
      <c r="P67" s="21">
        <v>2100155030166</v>
      </c>
      <c r="Q67" s="20" t="s">
        <v>87</v>
      </c>
      <c r="R67" s="16" t="str">
        <f t="shared" si="17"/>
        <v>ADF Including TSF</v>
      </c>
      <c r="S67" s="16" t="str">
        <f t="shared" si="18"/>
        <v>F</v>
      </c>
      <c r="T67" s="16" t="str">
        <f t="shared" si="16"/>
        <v>ADF Countries</v>
      </c>
      <c r="U67" s="16" t="str">
        <f t="shared" si="19"/>
        <v>Transition States</v>
      </c>
      <c r="V67" s="22" t="str">
        <f>IF(ISNUMBER(MATCH(A67, {"Gabon","Sudan","Niger","Mali","Burkina Faso","Guinea"}, 0)), "De Facto Countries", "Non-De Facto Countries")</f>
        <v>Non-De Facto Countries</v>
      </c>
      <c r="W67" s="16" t="str">
        <f t="shared" si="14"/>
        <v>West</v>
      </c>
      <c r="X67" s="16" t="str">
        <f t="shared" si="15"/>
        <v>Power</v>
      </c>
      <c r="Y67" s="23"/>
      <c r="Z67" s="23">
        <f>Table2[[#This Row],[Approved Amount_UA Equivalent]]</f>
        <v>6120000</v>
      </c>
      <c r="AD67" s="23">
        <f>SUM(Table2[[#This Row],[Feed Africa ]:[Improve Quality Of Life ]])</f>
        <v>6120000</v>
      </c>
      <c r="AE67" s="16" t="b">
        <f>Table2[[#This Row],[Total HI5]]=Table2[[#This Row],[Approved Amount_UA Equivalent]]</f>
        <v>1</v>
      </c>
      <c r="AF67" s="24">
        <v>10</v>
      </c>
      <c r="AG67" s="20" t="str">
        <f t="shared" si="20"/>
        <v>Investment Project</v>
      </c>
      <c r="AH67" s="24" t="e">
        <f>VLOOKUP(Table2[[#This Row],[SAP Code]],[25]DATA!$A:$G,7,FALSE)</f>
        <v>#N/A</v>
      </c>
      <c r="AI67" s="20" t="str">
        <f t="shared" si="21"/>
        <v>Infrastructure</v>
      </c>
      <c r="AJ67" s="25" t="s">
        <v>89</v>
      </c>
      <c r="AK67" s="25" t="s">
        <v>90</v>
      </c>
      <c r="AL67" s="23" t="str" cm="1">
        <f t="array" ref="AL67">_xlfn.SWITCH(AK67,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7" s="26">
        <v>1</v>
      </c>
      <c r="AN67" s="25" t="str">
        <f t="shared" ref="AN67:AN130" si="29">IF(AM67=1,"Sovereign",IF(AM67&gt;=2,"Non-Sovereign",""))</f>
        <v>Sovereign</v>
      </c>
      <c r="AO67" s="27">
        <v>0.5</v>
      </c>
      <c r="AP67" s="23">
        <f>Table2[[#This Row],[Approved Amount_UA Equivalent]]/1000000</f>
        <v>6.12</v>
      </c>
      <c r="AQ67" s="19">
        <f t="shared" si="22"/>
        <v>8.1447407999999992</v>
      </c>
      <c r="AR67" s="23" t="str">
        <f t="shared" si="23"/>
        <v>1-10</v>
      </c>
      <c r="AS67" s="23" t="str">
        <f t="shared" si="24"/>
        <v>1-20</v>
      </c>
      <c r="AT67" s="23" t="str">
        <f t="shared" si="25"/>
        <v>1-40</v>
      </c>
      <c r="AU67" s="23" t="str">
        <f t="shared" si="26"/>
        <v>&lt;1-50 Mn</v>
      </c>
      <c r="AV67" s="23">
        <f>Table2[[#This Row],[Amount]]</f>
        <v>6120000</v>
      </c>
      <c r="AW67" s="23" t="str">
        <f t="shared" si="27"/>
        <v>Jul 2015</v>
      </c>
      <c r="AX67" s="28">
        <f>IFERROR(VLOOKUP(Table2[[#This Row],[SAP Code]],[26]_16!A:B,2,FALSE),0)</f>
        <v>0</v>
      </c>
      <c r="AY67" s="28">
        <v>0</v>
      </c>
      <c r="AZ67" s="28">
        <v>0</v>
      </c>
      <c r="BA67" s="28">
        <f>IFERROR(VLOOKUP(Table2[[#This Row],[SAP Code]],[26]_16!J:K,2,FALSE)/ 1000000, 0)</f>
        <v>1.3390012499999999</v>
      </c>
      <c r="BB67" s="28">
        <f>IFERROR(VLOOKUP(Table2[[#This Row],[SAP Code]],[26]_16!M:N,2,FALSE)/ 1000000, 0)</f>
        <v>1.9599786599999998</v>
      </c>
      <c r="BC67" s="28">
        <f>IFERROR(VLOOKUP(Table2[[#This Row],[SAP Code]],[26]_16!P:Q,2,FALSE),0)</f>
        <v>2.0473714599999999</v>
      </c>
      <c r="BD67" s="28">
        <f>IFERROR(VLOOKUP(Table2[[#This Row],[SAP Code]],[26]_16!S:T,2,FALSE),0)</f>
        <v>1.99826718</v>
      </c>
      <c r="BE67" s="28">
        <f>IFERROR(VLOOKUP(Table2[[#This Row],[SAP Code]],[26]_16!V:W,2,FALSE)/ 1000000, 0)</f>
        <v>0.92684641000000001</v>
      </c>
      <c r="BF67" s="28">
        <f>IFERROR(VLOOKUP(Table2[[#This Row],[SAP Code]],[26]_16!Y:Z,2,FALSE)/ 1000000, 0)</f>
        <v>5.1005729999999999E-2</v>
      </c>
      <c r="BG67" s="28" t="str">
        <f>IFERROR(VLOOKUP(Table2[[#This Row],[SAP Code]],[26]port!$A:$AD,30,FALSE),"unknown")</f>
        <v>OnGo</v>
      </c>
      <c r="BH67" s="29" t="str">
        <f t="shared" si="28"/>
        <v>Ongoing</v>
      </c>
      <c r="BI67" s="16"/>
    </row>
    <row r="68" spans="1:61" ht="17.100000000000001" customHeight="1">
      <c r="A68" s="16" t="s">
        <v>417</v>
      </c>
      <c r="B68" s="17" t="s">
        <v>418</v>
      </c>
      <c r="C68" s="16" t="s">
        <v>419</v>
      </c>
      <c r="D68" s="16" t="s">
        <v>420</v>
      </c>
      <c r="E68" s="18">
        <v>42193</v>
      </c>
      <c r="F68" s="16" t="s">
        <v>421</v>
      </c>
      <c r="G68" s="16" t="s">
        <v>249</v>
      </c>
      <c r="H68" s="37" t="s">
        <v>194</v>
      </c>
      <c r="I68" s="16" t="s">
        <v>102</v>
      </c>
      <c r="J68" s="16" t="s">
        <v>179</v>
      </c>
      <c r="K68" s="16" t="s">
        <v>84</v>
      </c>
      <c r="L68" s="16" t="s">
        <v>70</v>
      </c>
      <c r="M68" s="19">
        <v>112500000</v>
      </c>
      <c r="N68" s="19">
        <v>79992036.348381311</v>
      </c>
      <c r="O68" s="20" t="s">
        <v>422</v>
      </c>
      <c r="P68" s="21">
        <v>2000130013832</v>
      </c>
      <c r="Q68" s="20" t="s">
        <v>87</v>
      </c>
      <c r="R68" s="16" t="str">
        <f t="shared" si="17"/>
        <v>ADB Public</v>
      </c>
      <c r="S68" s="16" t="str">
        <f t="shared" si="18"/>
        <v>H</v>
      </c>
      <c r="T68" s="16" t="str">
        <f t="shared" si="16"/>
        <v>ADB Countries</v>
      </c>
      <c r="U68" s="16" t="str">
        <f t="shared" si="19"/>
        <v>Non-Transition States</v>
      </c>
      <c r="V68" s="22" t="str">
        <f>IF(ISNUMBER(MATCH(A68, {"Gabon","Sudan","Niger","Mali","Burkina Faso","Guinea"}, 0)), "De Facto Countries", "Non-De Facto Countries")</f>
        <v>Non-De Facto Countries</v>
      </c>
      <c r="W68" s="16" t="str">
        <f t="shared" ref="W68:W131" si="30">IF(A68="Algeria","North",IF(A68="Angola","South",IF(A68="Benin","West",IF(A68="Botswana","South",IF(A68="Burkina Faso","West",IF(A68="Burundi","East",IF(A68="Cameroon","Central",IF(A68="Cape Verde","West",IF(A68="Central African Republic","Central",IF(A68="Chad","Central",IF(A68="Comoros","East",IF(A68="Congo CG","Central",IF(A68="Côte D'Ivoire","West",IF(A68="Dem Rep Congo","Central",IF(A68="Djibouti","East",IF(A68="Egypt","North",IF(A68="Equatorial Guinea","Central",IF(A68="Eritrea","East",IF(A68="Eswatini","South",IF(A68="Ethiopia","East",IF(A68="Gabon","Central",IF(A68="Gambia","West",IF(A68="Ghana","West",IF(A68="Guinea","West",IF(A68="Guinea-Bissau","West",IF(A68="Kenya","East",IF(A68="Lesotho","South",IF(A68="Liberia","West",IF(A68="Libya","North",IF(A68="Madagascar","South",IF(A68="Malawi","South",IF(A68="Mali","West",IF(A68="Mauritania","North",IF(A68="Mauritius","South",IF(A68="Morocco","North",IF(A68="Mozambique","South",IF(A68="Multinational","Multi",IF(A68="Namibia","South",IF(A68="Niger","West",IF(A68="Nigeria","Nigeria",IF(A68="Rwanda","East",IF(A68="Sao Tome &amp; Principe","South",IF(A68="Senegal","West",IF(A68="Seychelles","East",IF(A68="Sierra Leone","West",IF(A68="Somalia","East",IF(A68="South Africa","South",IF(A68="South Sudan","East",IF(A68="Sudan","East",IF(A68="Tanzania","East",IF(A68="Togo","West",IF(A68="Tunisia","North",IF(A68="Uganda","East",IF(A68="Zambia","South",IF(A68="Zimbabwe","South","Not Listed")))))))))))))))))))))))))))))))))))))))))))))))))))))))</f>
        <v>North</v>
      </c>
      <c r="X68" s="16" t="str">
        <f t="shared" ref="X68:X131" si="31">IF(MID(O68,6,1)="A","Agriculture",IF(MID(O68,6,1)="B","Industry",IF(MID(O68,6,1)="C","Environment",IF(MID(O68,6,1)="D","Transport",IF(MID(O68,6,1)="E","WASH Sector",IF(MID(O68,6,1)="F","Power",IF(MID(O68,6,1)="G","ICT",IF(MID(O68,6,1)="H","Finance",IF(MID(O68,6,1)="I","Social",IF(MID(O68,6,1)="J","Urban Developm.",IF(MID(O68,6,1)="K","Multi-Sector","")))))))))))</f>
        <v>Finance</v>
      </c>
      <c r="Y68" s="23"/>
      <c r="AA68" s="23">
        <f>Table2[[#This Row],[Approved Amount_UA Equivalent]]</f>
        <v>79992036.348381311</v>
      </c>
      <c r="AD68" s="23">
        <f>SUM(Table2[[#This Row],[Feed Africa ]:[Improve Quality Of Life ]])</f>
        <v>79992036.348381311</v>
      </c>
      <c r="AE68" s="16" t="b">
        <f>Table2[[#This Row],[Total HI5]]=Table2[[#This Row],[Approved Amount_UA Equivalent]]</f>
        <v>1</v>
      </c>
      <c r="AF68" s="24">
        <v>20</v>
      </c>
      <c r="AG68" s="20" t="str">
        <f t="shared" si="20"/>
        <v>Policy and Result Based Op</v>
      </c>
      <c r="AH68" s="24" t="e">
        <f>VLOOKUP(Table2[[#This Row],[SAP Code]],[25]DATA!$A:$G,7,FALSE)</f>
        <v>#N/A</v>
      </c>
      <c r="AI68" s="20" t="str">
        <f t="shared" si="21"/>
        <v>Policy-Based Lending</v>
      </c>
      <c r="AJ68" s="25" t="s">
        <v>106</v>
      </c>
      <c r="AK68" s="25" t="s">
        <v>255</v>
      </c>
      <c r="AL68" s="23" t="str" cm="1">
        <f t="array" ref="AL68">_xlfn.SWITCH(AK68,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8" s="26">
        <v>1</v>
      </c>
      <c r="AN68" s="25" t="str">
        <f t="shared" si="29"/>
        <v>Sovereign</v>
      </c>
      <c r="AO68" s="27">
        <v>1</v>
      </c>
      <c r="AP68" s="23">
        <f>Table2[[#This Row],[Approved Amount_UA Equivalent]]/1000000</f>
        <v>79.992036348381305</v>
      </c>
      <c r="AQ68" s="19">
        <f t="shared" si="22"/>
        <v>106.45660165387979</v>
      </c>
      <c r="AR68" s="23" t="str">
        <f t="shared" si="23"/>
        <v>71-80</v>
      </c>
      <c r="AS68" s="23" t="str">
        <f t="shared" si="24"/>
        <v>61-80</v>
      </c>
      <c r="AT68" s="23" t="str">
        <f t="shared" si="25"/>
        <v>41-80</v>
      </c>
      <c r="AU68" s="23" t="str">
        <f t="shared" si="26"/>
        <v>50-100 Mn</v>
      </c>
      <c r="AV68" s="23">
        <f>Table2[[#This Row],[Amount]]</f>
        <v>112500000</v>
      </c>
      <c r="AW68" s="23" t="str">
        <f t="shared" si="27"/>
        <v>Jul 2015</v>
      </c>
      <c r="AX68" s="28">
        <f>IFERROR(VLOOKUP(Table2[[#This Row],[SAP Code]],[26]_16!A:B,2,FALSE),0)</f>
        <v>79.664065489999999</v>
      </c>
      <c r="AY68" s="28">
        <f>IFERROR(VLOOKUP(Table2[[#This Row],[SAP Code]],[26]_16!D:E,2,FALSE)/ 1000000, 0)</f>
        <v>0</v>
      </c>
      <c r="AZ68" s="28">
        <f>IFERROR(VLOOKUP(Table2[[#This Row],[SAP Code]],[26]_16!G:H,2,FALSE)/ 1000000, 0)</f>
        <v>0</v>
      </c>
      <c r="BA68" s="28">
        <f>IFERROR(VLOOKUP(Table2[[#This Row],[SAP Code]],[26]_16!J:K,2,FALSE)/ 1000000, 0)</f>
        <v>0</v>
      </c>
      <c r="BB68" s="28">
        <f>IFERROR(VLOOKUP(Table2[[#This Row],[SAP Code]],[26]_16!M:N,2,FALSE)/ 1000000, 0)</f>
        <v>0</v>
      </c>
      <c r="BC68" s="28">
        <f>IFERROR(VLOOKUP(Table2[[#This Row],[SAP Code]],[26]_16!P:Q,2,FALSE),0)</f>
        <v>0</v>
      </c>
      <c r="BD68" s="28">
        <f>IFERROR(VLOOKUP(Table2[[#This Row],[SAP Code]],[26]_16!S:T,2,FALSE),0)</f>
        <v>0</v>
      </c>
      <c r="BE68" s="28">
        <f>IFERROR(VLOOKUP(Table2[[#This Row],[SAP Code]],[26]_16!V:W,2,FALSE)/ 1000000, 0)</f>
        <v>0</v>
      </c>
      <c r="BF68" s="28">
        <f>IFERROR(VLOOKUP(Table2[[#This Row],[SAP Code]],[26]_16!Y:Z,2,FALSE)/ 1000000, 0)</f>
        <v>0</v>
      </c>
      <c r="BG68" s="28" t="str">
        <f>IFERROR(VLOOKUP(Table2[[#This Row],[SAP Code]],[26]port!$A:$AD,30,FALSE),"unknown")</f>
        <v>COMP</v>
      </c>
      <c r="BH68" s="29" t="str">
        <f t="shared" si="28"/>
        <v>Number of operations completed out of the net approved of that year</v>
      </c>
      <c r="BI68" s="16"/>
    </row>
    <row r="69" spans="1:61" ht="17.100000000000001" customHeight="1">
      <c r="A69" s="16" t="s">
        <v>141</v>
      </c>
      <c r="B69" s="17" t="s">
        <v>423</v>
      </c>
      <c r="C69" s="16" t="s">
        <v>424</v>
      </c>
      <c r="D69" s="16" t="s">
        <v>425</v>
      </c>
      <c r="E69" s="18">
        <v>42193</v>
      </c>
      <c r="F69" s="16" t="s">
        <v>426</v>
      </c>
      <c r="G69" s="16" t="s">
        <v>169</v>
      </c>
      <c r="H69" s="37" t="s">
        <v>213</v>
      </c>
      <c r="I69" s="16" t="s">
        <v>102</v>
      </c>
      <c r="J69" s="16" t="s">
        <v>103</v>
      </c>
      <c r="K69" s="16" t="s">
        <v>241</v>
      </c>
      <c r="L69" s="16" t="s">
        <v>70</v>
      </c>
      <c r="M69" s="19">
        <v>45000000</v>
      </c>
      <c r="N69" s="19">
        <v>31996814.539352525</v>
      </c>
      <c r="O69" s="20" t="s">
        <v>427</v>
      </c>
      <c r="P69" s="21" t="s">
        <v>243</v>
      </c>
      <c r="Q69" s="20" t="s">
        <v>87</v>
      </c>
      <c r="R69" s="16" t="str">
        <f t="shared" si="17"/>
        <v>ADB Private</v>
      </c>
      <c r="S69" s="16" t="str">
        <f t="shared" si="18"/>
        <v>H</v>
      </c>
      <c r="T69" s="16" t="str">
        <f t="shared" si="16"/>
        <v>Multinational</v>
      </c>
      <c r="U69" s="16" t="str">
        <f t="shared" si="19"/>
        <v>Multinational</v>
      </c>
      <c r="V69" s="22" t="str">
        <f>IF(ISNUMBER(MATCH(A69, {"Gabon","Sudan","Niger","Mali","Burkina Faso","Guinea"}, 0)), "De Facto Countries", "Non-De Facto Countries")</f>
        <v>Non-De Facto Countries</v>
      </c>
      <c r="W69" s="16" t="str">
        <f t="shared" si="30"/>
        <v>Multi</v>
      </c>
      <c r="X69" s="16" t="str">
        <f t="shared" si="31"/>
        <v>Finance</v>
      </c>
      <c r="Y69" s="23"/>
      <c r="AA69" s="23">
        <f>Table2[[#This Row],[Approved Amount_UA Equivalent]]</f>
        <v>31996814.539352525</v>
      </c>
      <c r="AD69" s="23">
        <f>SUM(Table2[[#This Row],[Feed Africa ]:[Improve Quality Of Life ]])</f>
        <v>31996814.539352525</v>
      </c>
      <c r="AE69" s="16" t="b">
        <f>Table2[[#This Row],[Total HI5]]=Table2[[#This Row],[Approved Amount_UA Equivalent]]</f>
        <v>1</v>
      </c>
      <c r="AF69" s="24">
        <v>70</v>
      </c>
      <c r="AG69" s="20" t="str">
        <f t="shared" si="20"/>
        <v>Equity and Guarantee</v>
      </c>
      <c r="AH69" s="24" t="e">
        <f>VLOOKUP(Table2[[#This Row],[SAP Code]],[25]DATA!$A:$G,7,FALSE)</f>
        <v>#N/A</v>
      </c>
      <c r="AI69" s="20" t="str">
        <f t="shared" si="21"/>
        <v>Other Investment</v>
      </c>
      <c r="AJ69" s="25" t="s">
        <v>106</v>
      </c>
      <c r="AK69" s="25" t="s">
        <v>107</v>
      </c>
      <c r="AL69" s="23" t="str" cm="1">
        <f t="array" ref="AL69">_xlfn.SWITCH(AK69,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9" s="26">
        <v>2</v>
      </c>
      <c r="AN69" s="25" t="str">
        <f t="shared" si="29"/>
        <v>Non-Sovereign</v>
      </c>
      <c r="AO69" s="27">
        <v>1</v>
      </c>
      <c r="AP69" s="23">
        <f>Table2[[#This Row],[Approved Amount_UA Equivalent]]/1000000</f>
        <v>31.996814539352524</v>
      </c>
      <c r="AQ69" s="19">
        <f t="shared" si="22"/>
        <v>42.582640661551913</v>
      </c>
      <c r="AR69" s="23" t="str">
        <f t="shared" si="23"/>
        <v>31-40</v>
      </c>
      <c r="AS69" s="23" t="str">
        <f t="shared" si="24"/>
        <v>21-40</v>
      </c>
      <c r="AT69" s="23" t="str">
        <f t="shared" si="25"/>
        <v>1-40</v>
      </c>
      <c r="AU69" s="23" t="str">
        <f t="shared" si="26"/>
        <v>&lt;1-50 Mn</v>
      </c>
      <c r="AV69" s="23">
        <f>Table2[[#This Row],[Amount]]</f>
        <v>45000000</v>
      </c>
      <c r="AW69" s="23" t="str">
        <f t="shared" si="27"/>
        <v>Jul 2015</v>
      </c>
      <c r="AX69" s="28">
        <f>IFERROR(VLOOKUP(Table2[[#This Row],[SAP Code]],[26]_16!A:B,2,FALSE),0)</f>
        <v>0</v>
      </c>
      <c r="AY69" s="28">
        <f>IFERROR(VLOOKUP(Table2[[#This Row],[SAP Code]],[26]_16!D:E,2,FALSE)/ 1000000, 0)</f>
        <v>0</v>
      </c>
      <c r="AZ69" s="28">
        <f>IFERROR(VLOOKUP(Table2[[#This Row],[SAP Code]],[26]_16!G:H,2,FALSE)/ 1000000, 0)</f>
        <v>0</v>
      </c>
      <c r="BA69" s="28">
        <f>IFERROR(VLOOKUP(Table2[[#This Row],[SAP Code]],[26]_16!J:K,2,FALSE)/ 1000000, 0)</f>
        <v>0</v>
      </c>
      <c r="BB69" s="28">
        <f>IFERROR(VLOOKUP(Table2[[#This Row],[SAP Code]],[26]_16!M:N,2,FALSE)/ 1000000, 0)</f>
        <v>0</v>
      </c>
      <c r="BC69" s="28">
        <f>IFERROR(VLOOKUP(Table2[[#This Row],[SAP Code]],[26]_16!P:Q,2,FALSE),0)</f>
        <v>0</v>
      </c>
      <c r="BD69" s="28">
        <f>IFERROR(VLOOKUP(Table2[[#This Row],[SAP Code]],[26]_16!S:T,2,FALSE),0)</f>
        <v>0</v>
      </c>
      <c r="BE69" s="28">
        <f>IFERROR(VLOOKUP(Table2[[#This Row],[SAP Code]],[26]_16!V:W,2,FALSE)/ 1000000, 0)</f>
        <v>0</v>
      </c>
      <c r="BF69" s="28">
        <f>IFERROR(VLOOKUP(Table2[[#This Row],[SAP Code]],[26]_16!Y:Z,2,FALSE)/ 1000000, 0)</f>
        <v>0</v>
      </c>
      <c r="BG69" s="28" t="str">
        <f>IFERROR(VLOOKUP(Table2[[#This Row],[SAP Code]],[26]port!$A:$AD,30,FALSE),"unknown")</f>
        <v>unknown</v>
      </c>
      <c r="BH69" s="29" t="str">
        <f t="shared" si="28"/>
        <v>Unknown</v>
      </c>
      <c r="BI69" s="16"/>
    </row>
    <row r="70" spans="1:61" ht="17.100000000000001" customHeight="1">
      <c r="A70" s="16" t="s">
        <v>141</v>
      </c>
      <c r="B70" s="17" t="s">
        <v>428</v>
      </c>
      <c r="C70" s="16" t="s">
        <v>429</v>
      </c>
      <c r="D70" s="16" t="s">
        <v>430</v>
      </c>
      <c r="E70" s="18">
        <v>42193</v>
      </c>
      <c r="F70" s="16" t="s">
        <v>431</v>
      </c>
      <c r="G70" s="16" t="s">
        <v>169</v>
      </c>
      <c r="H70" s="37" t="s">
        <v>213</v>
      </c>
      <c r="I70" s="16" t="s">
        <v>250</v>
      </c>
      <c r="J70" s="16" t="s">
        <v>103</v>
      </c>
      <c r="K70" s="16" t="s">
        <v>241</v>
      </c>
      <c r="L70" s="16" t="s">
        <v>195</v>
      </c>
      <c r="M70" s="19">
        <v>20000000</v>
      </c>
      <c r="N70" s="19">
        <v>15911658.472162554</v>
      </c>
      <c r="O70" s="20" t="s">
        <v>432</v>
      </c>
      <c r="P70" s="21" t="s">
        <v>243</v>
      </c>
      <c r="Q70" s="20" t="s">
        <v>87</v>
      </c>
      <c r="R70" s="16" t="str">
        <f t="shared" si="17"/>
        <v>ADB Private</v>
      </c>
      <c r="S70" s="16" t="str">
        <f t="shared" si="18"/>
        <v>K</v>
      </c>
      <c r="T70" s="16" t="str">
        <f t="shared" si="16"/>
        <v>Multinational</v>
      </c>
      <c r="U70" s="16" t="str">
        <f t="shared" si="19"/>
        <v>Multinational</v>
      </c>
      <c r="V70" s="22" t="str">
        <f>IF(ISNUMBER(MATCH(A70, {"Gabon","Sudan","Niger","Mali","Burkina Faso","Guinea"}, 0)), "De Facto Countries", "Non-De Facto Countries")</f>
        <v>Non-De Facto Countries</v>
      </c>
      <c r="W70" s="16" t="str">
        <f t="shared" si="30"/>
        <v>Multi</v>
      </c>
      <c r="X70" s="16" t="str">
        <f t="shared" si="31"/>
        <v>Multi-Sector</v>
      </c>
      <c r="Y70" s="23">
        <f>Table2[[#This Row],[Approved Amount_UA Equivalent]]/5</f>
        <v>3182331.694432511</v>
      </c>
      <c r="Z70" s="23">
        <f>Table2[[#This Row],[Approved Amount_UA Equivalent]]/5</f>
        <v>3182331.694432511</v>
      </c>
      <c r="AA70" s="23">
        <f>Table2[[#This Row],[Approved Amount_UA Equivalent]]/5</f>
        <v>3182331.694432511</v>
      </c>
      <c r="AB70" s="23">
        <f>Table2[[#This Row],[Approved Amount_UA Equivalent]]/5</f>
        <v>3182331.694432511</v>
      </c>
      <c r="AC70" s="23">
        <f>Table2[[#This Row],[Approved Amount_UA Equivalent]]/5</f>
        <v>3182331.694432511</v>
      </c>
      <c r="AD70" s="23">
        <f>SUM(Table2[[#This Row],[Feed Africa ]:[Improve Quality Of Life ]])</f>
        <v>15911658.472162556</v>
      </c>
      <c r="AE70" s="16" t="b">
        <f>Table2[[#This Row],[Total HI5]]=Table2[[#This Row],[Approved Amount_UA Equivalent]]</f>
        <v>1</v>
      </c>
      <c r="AF70" s="24">
        <v>70</v>
      </c>
      <c r="AG70" s="20" t="str">
        <f t="shared" si="20"/>
        <v>Equity and Guarantee</v>
      </c>
      <c r="AH70" s="24" t="e">
        <f>VLOOKUP(Table2[[#This Row],[SAP Code]],[25]DATA!$A:$G,7,FALSE)</f>
        <v>#N/A</v>
      </c>
      <c r="AI70" s="20" t="str">
        <f t="shared" si="21"/>
        <v>Other Investment</v>
      </c>
      <c r="AJ70" s="25" t="s">
        <v>254</v>
      </c>
      <c r="AK70" s="25" t="s">
        <v>107</v>
      </c>
      <c r="AL70" s="23" t="str" cm="1">
        <f t="array" ref="AL70">_xlfn.SWITCH(AK70,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0" s="26">
        <v>2</v>
      </c>
      <c r="AN70" s="25" t="str">
        <f t="shared" si="29"/>
        <v>Non-Sovereign</v>
      </c>
      <c r="AO70" s="27">
        <v>1</v>
      </c>
      <c r="AP70" s="23">
        <f>Table2[[#This Row],[Approved Amount_UA Equivalent]]/1000000</f>
        <v>15.911658472162554</v>
      </c>
      <c r="AQ70" s="19">
        <f t="shared" si="22"/>
        <v>21.175871561092812</v>
      </c>
      <c r="AR70" s="23" t="str">
        <f t="shared" si="23"/>
        <v>11-20</v>
      </c>
      <c r="AS70" s="23" t="str">
        <f t="shared" si="24"/>
        <v>1-20</v>
      </c>
      <c r="AT70" s="23" t="str">
        <f t="shared" si="25"/>
        <v>1-40</v>
      </c>
      <c r="AU70" s="23" t="str">
        <f t="shared" si="26"/>
        <v>&lt;1-50 Mn</v>
      </c>
      <c r="AV70" s="23">
        <f>Table2[[#This Row],[Amount]]</f>
        <v>20000000</v>
      </c>
      <c r="AW70" s="23" t="str">
        <f t="shared" si="27"/>
        <v>Jul 2015</v>
      </c>
      <c r="AX70" s="28">
        <f>IFERROR(VLOOKUP(Table2[[#This Row],[SAP Code]],[26]_16!A:B,2,FALSE),0)</f>
        <v>0</v>
      </c>
      <c r="AY70" s="28">
        <f>IFERROR(VLOOKUP(Table2[[#This Row],[SAP Code]],[26]_16!D:E,2,FALSE)/ 1000000, 0)</f>
        <v>0</v>
      </c>
      <c r="AZ70" s="28">
        <f>IFERROR(VLOOKUP(Table2[[#This Row],[SAP Code]],[26]_16!G:H,2,FALSE)/ 1000000, 0)</f>
        <v>0</v>
      </c>
      <c r="BA70" s="28">
        <f>IFERROR(VLOOKUP(Table2[[#This Row],[SAP Code]],[26]_16!J:K,2,FALSE)/ 1000000, 0)</f>
        <v>0</v>
      </c>
      <c r="BB70" s="28">
        <f>IFERROR(VLOOKUP(Table2[[#This Row],[SAP Code]],[26]_16!M:N,2,FALSE)/ 1000000, 0)</f>
        <v>0</v>
      </c>
      <c r="BC70" s="28">
        <f>IFERROR(VLOOKUP(Table2[[#This Row],[SAP Code]],[26]_16!P:Q,2,FALSE),0)</f>
        <v>0</v>
      </c>
      <c r="BD70" s="28">
        <f>IFERROR(VLOOKUP(Table2[[#This Row],[SAP Code]],[26]_16!S:T,2,FALSE),0)</f>
        <v>0</v>
      </c>
      <c r="BE70" s="28">
        <f>IFERROR(VLOOKUP(Table2[[#This Row],[SAP Code]],[26]_16!V:W,2,FALSE)/ 1000000, 0)</f>
        <v>0</v>
      </c>
      <c r="BF70" s="28">
        <f>IFERROR(VLOOKUP(Table2[[#This Row],[SAP Code]],[26]_16!Y:Z,2,FALSE)/ 1000000, 0)</f>
        <v>0</v>
      </c>
      <c r="BG70" s="28" t="str">
        <f>IFERROR(VLOOKUP(Table2[[#This Row],[SAP Code]],[26]port!$A:$AD,30,FALSE),"unknown")</f>
        <v>unknown</v>
      </c>
      <c r="BH70" s="29" t="str">
        <f t="shared" si="28"/>
        <v>Unknown</v>
      </c>
      <c r="BI70" s="16"/>
    </row>
    <row r="71" spans="1:61" ht="17.100000000000001" customHeight="1">
      <c r="A71" s="16" t="s">
        <v>60</v>
      </c>
      <c r="B71" s="17" t="s">
        <v>433</v>
      </c>
      <c r="C71" s="16" t="s">
        <v>434</v>
      </c>
      <c r="D71" s="16" t="s">
        <v>435</v>
      </c>
      <c r="E71" s="18">
        <v>42194</v>
      </c>
      <c r="F71" s="16" t="s">
        <v>436</v>
      </c>
      <c r="G71" s="16" t="s">
        <v>137</v>
      </c>
      <c r="H71" s="16" t="s">
        <v>66</v>
      </c>
      <c r="I71" s="16" t="s">
        <v>437</v>
      </c>
      <c r="J71" s="16" t="s">
        <v>179</v>
      </c>
      <c r="K71" s="16" t="s">
        <v>84</v>
      </c>
      <c r="L71" s="16" t="s">
        <v>195</v>
      </c>
      <c r="M71" s="19">
        <v>37304000</v>
      </c>
      <c r="N71" s="19">
        <v>29678425.382277597</v>
      </c>
      <c r="O71" s="20" t="s">
        <v>438</v>
      </c>
      <c r="P71" s="21">
        <v>2000130013831</v>
      </c>
      <c r="Q71" s="20" t="s">
        <v>87</v>
      </c>
      <c r="R71" s="16" t="str">
        <f t="shared" si="17"/>
        <v>ADB Public</v>
      </c>
      <c r="S71" s="16" t="str">
        <f t="shared" si="18"/>
        <v>G</v>
      </c>
      <c r="T71" s="16" t="str">
        <f t="shared" si="16"/>
        <v>Blend Countries</v>
      </c>
      <c r="U71" s="16" t="str">
        <f t="shared" si="19"/>
        <v>Non-Transition States</v>
      </c>
      <c r="V71" s="22" t="str">
        <f>IF(ISNUMBER(MATCH(A71, {"Gabon","Sudan","Niger","Mali","Burkina Faso","Guinea"}, 0)), "De Facto Countries", "Non-De Facto Countries")</f>
        <v>Non-De Facto Countries</v>
      </c>
      <c r="W71" s="16" t="str">
        <f t="shared" si="30"/>
        <v>Central</v>
      </c>
      <c r="X71" s="16" t="str">
        <f t="shared" si="31"/>
        <v>ICT</v>
      </c>
      <c r="Y71" s="23"/>
      <c r="AB71" s="23">
        <f>Table2[[#This Row],[Approved Amount_UA Equivalent]]/2</f>
        <v>14839212.691138798</v>
      </c>
      <c r="AC71" s="23">
        <f>Table2[[#This Row],[Approved Amount_UA Equivalent]]/2</f>
        <v>14839212.691138798</v>
      </c>
      <c r="AD71" s="23">
        <f>SUM(Table2[[#This Row],[Feed Africa ]:[Improve Quality Of Life ]])</f>
        <v>29678425.382277597</v>
      </c>
      <c r="AE71" s="16" t="b">
        <f>Table2[[#This Row],[Total HI5]]=Table2[[#This Row],[Approved Amount_UA Equivalent]]</f>
        <v>1</v>
      </c>
      <c r="AF71" s="24">
        <v>10</v>
      </c>
      <c r="AG71" s="20" t="str">
        <f t="shared" si="20"/>
        <v>Investment Project</v>
      </c>
      <c r="AH71" s="24" t="e">
        <f>VLOOKUP(Table2[[#This Row],[SAP Code]],[25]DATA!$A:$G,7,FALSE)</f>
        <v>#N/A</v>
      </c>
      <c r="AI71" s="20" t="str">
        <f t="shared" si="21"/>
        <v>Infrastructure</v>
      </c>
      <c r="AJ71" s="25" t="s">
        <v>89</v>
      </c>
      <c r="AK71" s="25" t="s">
        <v>140</v>
      </c>
      <c r="AL71" s="23" t="str" cm="1">
        <f t="array" ref="AL71">_xlfn.SWITCH(AK71,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1" s="26">
        <v>1</v>
      </c>
      <c r="AN71" s="25" t="str">
        <f t="shared" si="29"/>
        <v>Sovereign</v>
      </c>
      <c r="AO71" s="27">
        <v>0.5</v>
      </c>
      <c r="AP71" s="23">
        <f>Table2[[#This Row],[Approved Amount_UA Equivalent]]/1000000</f>
        <v>29.678425382277595</v>
      </c>
      <c r="AQ71" s="19">
        <f t="shared" si="22"/>
        <v>39.497235635750314</v>
      </c>
      <c r="AR71" s="23" t="str">
        <f t="shared" si="23"/>
        <v>21-30</v>
      </c>
      <c r="AS71" s="23" t="str">
        <f t="shared" si="24"/>
        <v>21-40</v>
      </c>
      <c r="AT71" s="23" t="str">
        <f t="shared" si="25"/>
        <v>1-40</v>
      </c>
      <c r="AU71" s="23" t="str">
        <f t="shared" si="26"/>
        <v>&lt;1-50 Mn</v>
      </c>
      <c r="AV71" s="23">
        <f>Table2[[#This Row],[Amount]]</f>
        <v>37304000</v>
      </c>
      <c r="AW71" s="23" t="str">
        <f t="shared" si="27"/>
        <v>Jul 2015</v>
      </c>
      <c r="AX71" s="28">
        <f>IFERROR(VLOOKUP(Table2[[#This Row],[SAP Code]],[26]_16!A:B,2,FALSE),0)</f>
        <v>0</v>
      </c>
      <c r="AY71" s="28">
        <f>IFERROR(VLOOKUP(Table2[[#This Row],[SAP Code]],[26]_16!D:E,2,FALSE)/ 1000000, 0)</f>
        <v>0.21892623</v>
      </c>
      <c r="AZ71" s="28">
        <f>IFERROR(VLOOKUP(Table2[[#This Row],[SAP Code]],[26]_16!G:H,2,FALSE)/ 1000000, 0)</f>
        <v>0.21366726999999999</v>
      </c>
      <c r="BA71" s="28">
        <f>IFERROR(VLOOKUP(Table2[[#This Row],[SAP Code]],[26]_16!J:K,2,FALSE)/ 1000000, 0)</f>
        <v>0.54484578999999989</v>
      </c>
      <c r="BB71" s="28">
        <f>IFERROR(VLOOKUP(Table2[[#This Row],[SAP Code]],[26]_16!M:N,2,FALSE)/ 1000000, 0)</f>
        <v>3.9567489000000005</v>
      </c>
      <c r="BC71" s="28">
        <f>IFERROR(VLOOKUP(Table2[[#This Row],[SAP Code]],[26]_16!P:Q,2,FALSE),0)</f>
        <v>1.9586896699999996</v>
      </c>
      <c r="BD71" s="28">
        <f>IFERROR(VLOOKUP(Table2[[#This Row],[SAP Code]],[26]_16!S:T,2,FALSE),0)</f>
        <v>4.5659743500000003</v>
      </c>
      <c r="BE71" s="28">
        <f>IFERROR(VLOOKUP(Table2[[#This Row],[SAP Code]],[26]_16!V:W,2,FALSE)/ 1000000, 0)</f>
        <v>3.0144244399999995</v>
      </c>
      <c r="BF71" s="28">
        <f>IFERROR(VLOOKUP(Table2[[#This Row],[SAP Code]],[26]_16!Y:Z,2,FALSE)/ 1000000, 0)</f>
        <v>7.3090289999999988E-2</v>
      </c>
      <c r="BG71" s="28" t="str">
        <f>IFERROR(VLOOKUP(Table2[[#This Row],[SAP Code]],[26]port!$A:$AD,30,FALSE),"unknown")</f>
        <v>COMP</v>
      </c>
      <c r="BH71" s="29" t="str">
        <f t="shared" si="28"/>
        <v>Number of operations completed out of the net approved of that year</v>
      </c>
      <c r="BI71" s="16"/>
    </row>
    <row r="72" spans="1:61" ht="17.100000000000001" customHeight="1">
      <c r="A72" s="16" t="s">
        <v>60</v>
      </c>
      <c r="B72" s="17" t="s">
        <v>433</v>
      </c>
      <c r="C72" s="16" t="s">
        <v>439</v>
      </c>
      <c r="D72" s="16" t="s">
        <v>435</v>
      </c>
      <c r="E72" s="18">
        <v>42194</v>
      </c>
      <c r="F72" s="16" t="s">
        <v>436</v>
      </c>
      <c r="G72" s="16" t="s">
        <v>137</v>
      </c>
      <c r="H72" s="16" t="s">
        <v>66</v>
      </c>
      <c r="I72" s="16" t="s">
        <v>437</v>
      </c>
      <c r="J72" s="16" t="s">
        <v>124</v>
      </c>
      <c r="K72" s="16" t="s">
        <v>69</v>
      </c>
      <c r="L72" s="16" t="s">
        <v>70</v>
      </c>
      <c r="M72" s="19">
        <v>1726484</v>
      </c>
      <c r="N72" s="19">
        <v>1227599.7411813224</v>
      </c>
      <c r="O72" s="20" t="s">
        <v>438</v>
      </c>
      <c r="P72" s="21">
        <v>5550155000751</v>
      </c>
      <c r="Q72" s="20" t="s">
        <v>87</v>
      </c>
      <c r="R72" s="16" t="str">
        <f t="shared" si="17"/>
        <v>GEF</v>
      </c>
      <c r="S72" s="16" t="str">
        <f t="shared" si="18"/>
        <v>G</v>
      </c>
      <c r="T72" s="16" t="str">
        <f t="shared" si="16"/>
        <v>Blend Countries</v>
      </c>
      <c r="U72" s="16" t="str">
        <f t="shared" si="19"/>
        <v>Non-Transition States</v>
      </c>
      <c r="V72" s="22" t="str">
        <f>IF(ISNUMBER(MATCH(A72, {"Gabon","Sudan","Niger","Mali","Burkina Faso","Guinea"}, 0)), "De Facto Countries", "Non-De Facto Countries")</f>
        <v>Non-De Facto Countries</v>
      </c>
      <c r="W72" s="16" t="str">
        <f t="shared" si="30"/>
        <v>Central</v>
      </c>
      <c r="X72" s="16" t="str">
        <f t="shared" si="31"/>
        <v>ICT</v>
      </c>
      <c r="Y72" s="23"/>
      <c r="AB72" s="23">
        <f>Table2[[#This Row],[Approved Amount_UA Equivalent]]/2</f>
        <v>613799.87059066119</v>
      </c>
      <c r="AC72" s="23">
        <f>Table2[[#This Row],[Approved Amount_UA Equivalent]]/2</f>
        <v>613799.87059066119</v>
      </c>
      <c r="AD72" s="23">
        <f>SUM(Table2[[#This Row],[Feed Africa ]:[Improve Quality Of Life ]])</f>
        <v>1227599.7411813224</v>
      </c>
      <c r="AE72" s="16" t="b">
        <f>Table2[[#This Row],[Total HI5]]=Table2[[#This Row],[Approved Amount_UA Equivalent]]</f>
        <v>1</v>
      </c>
      <c r="AF72" s="24">
        <v>10</v>
      </c>
      <c r="AG72" s="20" t="str">
        <f t="shared" si="20"/>
        <v>Investment Project</v>
      </c>
      <c r="AH72" s="24" t="e">
        <f>VLOOKUP(Table2[[#This Row],[SAP Code]],[25]DATA!$A:$G,7,FALSE)</f>
        <v>#N/A</v>
      </c>
      <c r="AI72" s="20" t="str">
        <f t="shared" si="21"/>
        <v>Infrastructure</v>
      </c>
      <c r="AJ72" s="25" t="s">
        <v>89</v>
      </c>
      <c r="AK72" s="25" t="s">
        <v>140</v>
      </c>
      <c r="AL72" s="23" t="str" cm="1">
        <f t="array" ref="AL72">_xlfn.SWITCH(AK72,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2" s="26">
        <v>1</v>
      </c>
      <c r="AN72" s="25" t="str">
        <f t="shared" si="29"/>
        <v>Sovereign</v>
      </c>
      <c r="AO72" s="27">
        <v>0.5</v>
      </c>
      <c r="AP72" s="23">
        <f>Table2[[#This Row],[Approved Amount_UA Equivalent]]/1000000</f>
        <v>1.2275997411813224</v>
      </c>
      <c r="AQ72" s="19">
        <f t="shared" si="22"/>
        <v>1.6337388395537511</v>
      </c>
      <c r="AR72" s="23" t="str">
        <f t="shared" si="23"/>
        <v>1-10</v>
      </c>
      <c r="AS72" s="23" t="str">
        <f t="shared" si="24"/>
        <v>1-20</v>
      </c>
      <c r="AT72" s="23" t="str">
        <f t="shared" si="25"/>
        <v>1-40</v>
      </c>
      <c r="AU72" s="23" t="str">
        <f t="shared" si="26"/>
        <v>&lt;1-50 Mn</v>
      </c>
      <c r="AV72" s="23">
        <f>Table2[[#This Row],[Amount]]</f>
        <v>1726484</v>
      </c>
      <c r="AW72" s="23" t="str">
        <f t="shared" si="27"/>
        <v>Jul 2015</v>
      </c>
      <c r="AX72" s="28">
        <f>IFERROR(VLOOKUP(Table2[[#This Row],[SAP Code]],[26]_16!A:B,2,FALSE),0)</f>
        <v>0</v>
      </c>
      <c r="AY72" s="28">
        <v>0</v>
      </c>
      <c r="AZ72" s="28">
        <v>0</v>
      </c>
      <c r="BA72" s="28">
        <f>IFERROR(VLOOKUP(Table2[[#This Row],[SAP Code]],[26]_16!J:K,2,FALSE)/ 1000000, 0)</f>
        <v>0.54484578999999989</v>
      </c>
      <c r="BB72" s="28">
        <f>IFERROR(VLOOKUP(Table2[[#This Row],[SAP Code]],[26]_16!M:N,2,FALSE)/ 1000000, 0)</f>
        <v>3.9567489000000005</v>
      </c>
      <c r="BC72" s="28">
        <f>IFERROR(VLOOKUP(Table2[[#This Row],[SAP Code]],[26]_16!P:Q,2,FALSE),0)</f>
        <v>1.9586896699999996</v>
      </c>
      <c r="BD72" s="28">
        <f>IFERROR(VLOOKUP(Table2[[#This Row],[SAP Code]],[26]_16!S:T,2,FALSE),0)</f>
        <v>4.5659743500000003</v>
      </c>
      <c r="BE72" s="28">
        <f>IFERROR(VLOOKUP(Table2[[#This Row],[SAP Code]],[26]_16!V:W,2,FALSE)/ 1000000, 0)</f>
        <v>3.0144244399999995</v>
      </c>
      <c r="BF72" s="28">
        <f>IFERROR(VLOOKUP(Table2[[#This Row],[SAP Code]],[26]_16!Y:Z,2,FALSE)/ 1000000, 0)</f>
        <v>7.3090289999999988E-2</v>
      </c>
      <c r="BG72" s="28" t="str">
        <f>IFERROR(VLOOKUP(Table2[[#This Row],[SAP Code]],[26]port!$A:$AD,30,FALSE),"unknown")</f>
        <v>COMP</v>
      </c>
      <c r="BH72" s="29" t="str">
        <f t="shared" si="28"/>
        <v>Number of operations completed out of the net approved of that year</v>
      </c>
      <c r="BI72" s="16"/>
    </row>
    <row r="73" spans="1:61" ht="17.100000000000001" customHeight="1">
      <c r="A73" s="16" t="s">
        <v>60</v>
      </c>
      <c r="B73" s="31" t="s">
        <v>440</v>
      </c>
      <c r="C73" s="32" t="s">
        <v>441</v>
      </c>
      <c r="D73" s="32" t="s">
        <v>442</v>
      </c>
      <c r="E73" s="33">
        <v>42194</v>
      </c>
      <c r="F73" s="32" t="s">
        <v>436</v>
      </c>
      <c r="G73" s="32" t="s">
        <v>100</v>
      </c>
      <c r="H73" s="32" t="s">
        <v>66</v>
      </c>
      <c r="I73" s="32" t="s">
        <v>102</v>
      </c>
      <c r="J73" s="32" t="s">
        <v>179</v>
      </c>
      <c r="K73" s="32" t="s">
        <v>443</v>
      </c>
      <c r="L73" s="32" t="s">
        <v>195</v>
      </c>
      <c r="M73" s="34">
        <v>166666666.66666666</v>
      </c>
      <c r="N73" s="34">
        <v>132597153.93468799</v>
      </c>
      <c r="O73" s="35" t="s">
        <v>444</v>
      </c>
      <c r="P73" s="36">
        <v>2000140000401</v>
      </c>
      <c r="Q73" s="35" t="s">
        <v>87</v>
      </c>
      <c r="R73" s="16" t="str">
        <f t="shared" si="17"/>
        <v>ADB Public</v>
      </c>
      <c r="S73" s="16" t="str">
        <f t="shared" si="18"/>
        <v>H</v>
      </c>
      <c r="T73" s="16" t="str">
        <f t="shared" si="16"/>
        <v>Blend Countries</v>
      </c>
      <c r="U73" s="16" t="str">
        <f t="shared" si="19"/>
        <v>Non-Transition States</v>
      </c>
      <c r="V73" s="22" t="str">
        <f>IF(ISNUMBER(MATCH(A73, {"Gabon","Sudan","Niger","Mali","Burkina Faso","Guinea"}, 0)), "De Facto Countries", "Non-De Facto Countries")</f>
        <v>Non-De Facto Countries</v>
      </c>
      <c r="W73" s="16" t="str">
        <f t="shared" si="30"/>
        <v>Central</v>
      </c>
      <c r="X73" s="16" t="str">
        <f t="shared" si="31"/>
        <v>Finance</v>
      </c>
      <c r="Y73" s="23"/>
      <c r="AA73" s="23">
        <f>Table2[[#This Row],[Approved Amount_UA Equivalent]]</f>
        <v>132597153.93468799</v>
      </c>
      <c r="AD73" s="23">
        <f>SUM(Table2[[#This Row],[Feed Africa ]:[Improve Quality Of Life ]])</f>
        <v>132597153.93468799</v>
      </c>
      <c r="AE73" s="16" t="b">
        <f>Table2[[#This Row],[Total HI5]]=Table2[[#This Row],[Approved Amount_UA Equivalent]]</f>
        <v>1</v>
      </c>
      <c r="AF73" s="24">
        <v>70</v>
      </c>
      <c r="AG73" s="20" t="str">
        <f t="shared" si="20"/>
        <v>Equity and Guarantee</v>
      </c>
      <c r="AH73" s="24" t="e">
        <f>VLOOKUP(Table2[[#This Row],[SAP Code]],[25]DATA!$A:$G,7,FALSE)</f>
        <v>#N/A</v>
      </c>
      <c r="AI73" s="20" t="str">
        <f t="shared" si="21"/>
        <v>Other Investment</v>
      </c>
      <c r="AJ73" s="25" t="s">
        <v>106</v>
      </c>
      <c r="AK73" s="25" t="s">
        <v>107</v>
      </c>
      <c r="AL73" s="23" t="str" cm="1">
        <f t="array" ref="AL73">_xlfn.SWITCH(AK73,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3" s="26">
        <v>1</v>
      </c>
      <c r="AN73" s="25" t="str">
        <f t="shared" si="29"/>
        <v>Sovereign</v>
      </c>
      <c r="AO73" s="27">
        <v>1</v>
      </c>
      <c r="AP73" s="23">
        <f>Table2[[#This Row],[Approved Amount_UA Equivalent]]/1000000</f>
        <v>132.59715393468798</v>
      </c>
      <c r="AQ73" s="34">
        <f t="shared" si="22"/>
        <v>176.46559634244016</v>
      </c>
      <c r="AR73" s="23" t="str">
        <f t="shared" si="23"/>
        <v>131-140</v>
      </c>
      <c r="AS73" s="23" t="str">
        <f t="shared" si="24"/>
        <v>121-140</v>
      </c>
      <c r="AT73" s="23" t="str">
        <f t="shared" si="25"/>
        <v>121-160</v>
      </c>
      <c r="AU73" s="23" t="str">
        <f t="shared" si="26"/>
        <v>100-200 Mn</v>
      </c>
      <c r="AV73" s="23">
        <f>Table2[[#This Row],[Amount]]</f>
        <v>166666666.66666666</v>
      </c>
      <c r="AW73" s="23" t="str">
        <f t="shared" si="27"/>
        <v>Jul 2015</v>
      </c>
      <c r="AX73" s="28">
        <f>IFERROR(VLOOKUP(Table2[[#This Row],[SAP Code]],[26]_16!A:B,2,FALSE),0)</f>
        <v>0</v>
      </c>
      <c r="AY73" s="28">
        <f>IFERROR(VLOOKUP(Table2[[#This Row],[SAP Code]],[26]_16!D:E,2,FALSE)/ 1000000, 0)</f>
        <v>0</v>
      </c>
      <c r="AZ73" s="28">
        <f>IFERROR(VLOOKUP(Table2[[#This Row],[SAP Code]],[26]_16!G:H,2,FALSE)/ 1000000, 0)</f>
        <v>0</v>
      </c>
      <c r="BA73" s="28">
        <f>IFERROR(VLOOKUP(Table2[[#This Row],[SAP Code]],[26]_16!J:K,2,FALSE)/ 1000000, 0)</f>
        <v>0</v>
      </c>
      <c r="BB73" s="28">
        <f>IFERROR(VLOOKUP(Table2[[#This Row],[SAP Code]],[26]_16!M:N,2,FALSE)/ 1000000, 0)</f>
        <v>0</v>
      </c>
      <c r="BC73" s="28">
        <f>IFERROR(VLOOKUP(Table2[[#This Row],[SAP Code]],[26]_16!P:Q,2,FALSE),0)</f>
        <v>0</v>
      </c>
      <c r="BD73" s="28">
        <f>IFERROR(VLOOKUP(Table2[[#This Row],[SAP Code]],[26]_16!S:T,2,FALSE),0)</f>
        <v>0</v>
      </c>
      <c r="BE73" s="28">
        <f>IFERROR(VLOOKUP(Table2[[#This Row],[SAP Code]],[26]_16!V:W,2,FALSE)/ 1000000, 0)</f>
        <v>0</v>
      </c>
      <c r="BF73" s="28">
        <f>IFERROR(VLOOKUP(Table2[[#This Row],[SAP Code]],[26]_16!Y:Z,2,FALSE)/ 1000000, 0)</f>
        <v>0</v>
      </c>
      <c r="BG73" s="28" t="str">
        <f>IFERROR(VLOOKUP(Table2[[#This Row],[SAP Code]],[26]port!$A:$AD,30,FALSE),"unknown")</f>
        <v>APVD</v>
      </c>
      <c r="BH73" s="29" t="str">
        <f t="shared" si="28"/>
        <v>Ongoing</v>
      </c>
      <c r="BI73" s="16"/>
    </row>
    <row r="74" spans="1:61" ht="17.100000000000001" customHeight="1">
      <c r="A74" s="16" t="s">
        <v>60</v>
      </c>
      <c r="B74" s="31" t="s">
        <v>440</v>
      </c>
      <c r="C74" s="32" t="s">
        <v>441</v>
      </c>
      <c r="D74" s="32" t="s">
        <v>442</v>
      </c>
      <c r="E74" s="33">
        <v>42194</v>
      </c>
      <c r="F74" s="32" t="s">
        <v>436</v>
      </c>
      <c r="G74" s="32" t="s">
        <v>100</v>
      </c>
      <c r="H74" s="32" t="s">
        <v>66</v>
      </c>
      <c r="I74" s="32" t="s">
        <v>102</v>
      </c>
      <c r="J74" s="32" t="s">
        <v>179</v>
      </c>
      <c r="K74" s="32" t="s">
        <v>443</v>
      </c>
      <c r="L74" s="32" t="s">
        <v>195</v>
      </c>
      <c r="M74" s="34">
        <v>166666666.66666666</v>
      </c>
      <c r="N74" s="34">
        <v>132597153.93468799</v>
      </c>
      <c r="O74" s="35" t="s">
        <v>445</v>
      </c>
      <c r="P74" s="36">
        <v>2000140000402</v>
      </c>
      <c r="Q74" s="35" t="s">
        <v>87</v>
      </c>
      <c r="R74" s="16" t="str">
        <f t="shared" si="17"/>
        <v>ADB Public</v>
      </c>
      <c r="S74" s="16" t="str">
        <f t="shared" si="18"/>
        <v>H</v>
      </c>
      <c r="T74" s="16" t="str">
        <f t="shared" si="16"/>
        <v>Blend Countries</v>
      </c>
      <c r="U74" s="16" t="str">
        <f t="shared" si="19"/>
        <v>Non-Transition States</v>
      </c>
      <c r="V74" s="22" t="str">
        <f>IF(ISNUMBER(MATCH(A74, {"Gabon","Sudan","Niger","Mali","Burkina Faso","Guinea"}, 0)), "De Facto Countries", "Non-De Facto Countries")</f>
        <v>Non-De Facto Countries</v>
      </c>
      <c r="W74" s="16" t="str">
        <f t="shared" si="30"/>
        <v>Central</v>
      </c>
      <c r="X74" s="16" t="str">
        <f t="shared" si="31"/>
        <v>Finance</v>
      </c>
      <c r="Y74" s="23"/>
      <c r="AA74" s="23">
        <f>Table2[[#This Row],[Approved Amount_UA Equivalent]]</f>
        <v>132597153.93468799</v>
      </c>
      <c r="AD74" s="23">
        <f>SUM(Table2[[#This Row],[Feed Africa ]:[Improve Quality Of Life ]])</f>
        <v>132597153.93468799</v>
      </c>
      <c r="AE74" s="16" t="b">
        <f>Table2[[#This Row],[Total HI5]]=Table2[[#This Row],[Approved Amount_UA Equivalent]]</f>
        <v>1</v>
      </c>
      <c r="AF74" s="24">
        <v>70</v>
      </c>
      <c r="AG74" s="20" t="str">
        <f t="shared" si="20"/>
        <v>Equity and Guarantee</v>
      </c>
      <c r="AH74" s="24" t="e">
        <f>VLOOKUP(Table2[[#This Row],[SAP Code]],[25]DATA!$A:$G,7,FALSE)</f>
        <v>#N/A</v>
      </c>
      <c r="AI74" s="20" t="str">
        <f t="shared" si="21"/>
        <v>Other Investment</v>
      </c>
      <c r="AJ74" s="25" t="s">
        <v>106</v>
      </c>
      <c r="AK74" s="25" t="s">
        <v>107</v>
      </c>
      <c r="AL74" s="23" t="str" cm="1">
        <f t="array" ref="AL74">_xlfn.SWITCH(AK74,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4" s="26">
        <v>1</v>
      </c>
      <c r="AN74" s="25" t="str">
        <f t="shared" si="29"/>
        <v>Sovereign</v>
      </c>
      <c r="AO74" s="27">
        <v>1</v>
      </c>
      <c r="AP74" s="23">
        <f>Table2[[#This Row],[Approved Amount_UA Equivalent]]/1000000</f>
        <v>132.59715393468798</v>
      </c>
      <c r="AQ74" s="34">
        <f t="shared" si="22"/>
        <v>176.46559634244016</v>
      </c>
      <c r="AR74" s="23" t="str">
        <f t="shared" si="23"/>
        <v>131-140</v>
      </c>
      <c r="AS74" s="23" t="str">
        <f t="shared" si="24"/>
        <v>121-140</v>
      </c>
      <c r="AT74" s="23" t="str">
        <f t="shared" si="25"/>
        <v>121-160</v>
      </c>
      <c r="AU74" s="23" t="str">
        <f t="shared" si="26"/>
        <v>100-200 Mn</v>
      </c>
      <c r="AV74" s="23">
        <f>Table2[[#This Row],[Amount]]</f>
        <v>166666666.66666666</v>
      </c>
      <c r="AW74" s="23" t="str">
        <f t="shared" si="27"/>
        <v>Jul 2015</v>
      </c>
      <c r="AX74" s="28">
        <f>IFERROR(VLOOKUP(Table2[[#This Row],[SAP Code]],[26]_16!A:B,2,FALSE),0)</f>
        <v>0</v>
      </c>
      <c r="AY74" s="28">
        <f>IFERROR(VLOOKUP(Table2[[#This Row],[SAP Code]],[26]_16!D:E,2,FALSE)/ 1000000, 0)</f>
        <v>0</v>
      </c>
      <c r="AZ74" s="28">
        <f>IFERROR(VLOOKUP(Table2[[#This Row],[SAP Code]],[26]_16!G:H,2,FALSE)/ 1000000, 0)</f>
        <v>0</v>
      </c>
      <c r="BA74" s="28">
        <f>IFERROR(VLOOKUP(Table2[[#This Row],[SAP Code]],[26]_16!J:K,2,FALSE)/ 1000000, 0)</f>
        <v>0</v>
      </c>
      <c r="BB74" s="28">
        <f>IFERROR(VLOOKUP(Table2[[#This Row],[SAP Code]],[26]_16!M:N,2,FALSE)/ 1000000, 0)</f>
        <v>0</v>
      </c>
      <c r="BC74" s="28">
        <f>IFERROR(VLOOKUP(Table2[[#This Row],[SAP Code]],[26]_16!P:Q,2,FALSE),0)</f>
        <v>0</v>
      </c>
      <c r="BD74" s="28">
        <f>IFERROR(VLOOKUP(Table2[[#This Row],[SAP Code]],[26]_16!S:T,2,FALSE),0)</f>
        <v>0</v>
      </c>
      <c r="BE74" s="28">
        <f>IFERROR(VLOOKUP(Table2[[#This Row],[SAP Code]],[26]_16!V:W,2,FALSE)/ 1000000, 0)</f>
        <v>0</v>
      </c>
      <c r="BF74" s="28">
        <f>IFERROR(VLOOKUP(Table2[[#This Row],[SAP Code]],[26]_16!Y:Z,2,FALSE)/ 1000000, 0)</f>
        <v>0</v>
      </c>
      <c r="BG74" s="28" t="str">
        <f>IFERROR(VLOOKUP(Table2[[#This Row],[SAP Code]],[26]port!$A:$AD,30,FALSE),"unknown")</f>
        <v>APVD</v>
      </c>
      <c r="BH74" s="29" t="str">
        <f t="shared" si="28"/>
        <v>Ongoing</v>
      </c>
      <c r="BI74" s="16"/>
    </row>
    <row r="75" spans="1:61" ht="17.100000000000001" customHeight="1">
      <c r="A75" s="16" t="s">
        <v>60</v>
      </c>
      <c r="B75" s="31" t="s">
        <v>440</v>
      </c>
      <c r="C75" s="32" t="s">
        <v>441</v>
      </c>
      <c r="D75" s="32" t="s">
        <v>442</v>
      </c>
      <c r="E75" s="33">
        <v>42194</v>
      </c>
      <c r="F75" s="32" t="s">
        <v>436</v>
      </c>
      <c r="G75" s="32" t="s">
        <v>100</v>
      </c>
      <c r="H75" s="32" t="s">
        <v>66</v>
      </c>
      <c r="I75" s="32" t="s">
        <v>102</v>
      </c>
      <c r="J75" s="32" t="s">
        <v>179</v>
      </c>
      <c r="K75" s="32" t="s">
        <v>443</v>
      </c>
      <c r="L75" s="32" t="s">
        <v>195</v>
      </c>
      <c r="M75" s="34">
        <v>166666666.66666666</v>
      </c>
      <c r="N75" s="34">
        <v>132597153.93468799</v>
      </c>
      <c r="O75" s="35" t="s">
        <v>446</v>
      </c>
      <c r="P75" s="36">
        <v>2000140000403</v>
      </c>
      <c r="Q75" s="35" t="s">
        <v>87</v>
      </c>
      <c r="R75" s="16" t="str">
        <f t="shared" si="17"/>
        <v>ADB Public</v>
      </c>
      <c r="S75" s="16" t="str">
        <f t="shared" si="18"/>
        <v>H</v>
      </c>
      <c r="T75" s="16" t="str">
        <f t="shared" si="16"/>
        <v>Blend Countries</v>
      </c>
      <c r="U75" s="16" t="str">
        <f t="shared" si="19"/>
        <v>Non-Transition States</v>
      </c>
      <c r="V75" s="22" t="str">
        <f>IF(ISNUMBER(MATCH(A75, {"Gabon","Sudan","Niger","Mali","Burkina Faso","Guinea"}, 0)), "De Facto Countries", "Non-De Facto Countries")</f>
        <v>Non-De Facto Countries</v>
      </c>
      <c r="W75" s="16" t="str">
        <f t="shared" si="30"/>
        <v>Central</v>
      </c>
      <c r="X75" s="16" t="str">
        <f t="shared" si="31"/>
        <v>Finance</v>
      </c>
      <c r="Y75" s="23"/>
      <c r="AA75" s="23">
        <f>Table2[[#This Row],[Approved Amount_UA Equivalent]]</f>
        <v>132597153.93468799</v>
      </c>
      <c r="AD75" s="23">
        <f>SUM(Table2[[#This Row],[Feed Africa ]:[Improve Quality Of Life ]])</f>
        <v>132597153.93468799</v>
      </c>
      <c r="AE75" s="16" t="b">
        <f>Table2[[#This Row],[Total HI5]]=Table2[[#This Row],[Approved Amount_UA Equivalent]]</f>
        <v>1</v>
      </c>
      <c r="AF75" s="24">
        <v>70</v>
      </c>
      <c r="AG75" s="20" t="str">
        <f t="shared" si="20"/>
        <v>Equity and Guarantee</v>
      </c>
      <c r="AH75" s="24" t="e">
        <f>VLOOKUP(Table2[[#This Row],[SAP Code]],[25]DATA!$A:$G,7,FALSE)</f>
        <v>#N/A</v>
      </c>
      <c r="AI75" s="20" t="str">
        <f t="shared" si="21"/>
        <v>Other Investment</v>
      </c>
      <c r="AJ75" s="25" t="s">
        <v>106</v>
      </c>
      <c r="AK75" s="25" t="s">
        <v>107</v>
      </c>
      <c r="AL75" s="23" t="str" cm="1">
        <f t="array" ref="AL75">_xlfn.SWITCH(AK75,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5" s="26">
        <v>1</v>
      </c>
      <c r="AN75" s="25" t="str">
        <f t="shared" si="29"/>
        <v>Sovereign</v>
      </c>
      <c r="AO75" s="27">
        <v>1</v>
      </c>
      <c r="AP75" s="23">
        <f>Table2[[#This Row],[Approved Amount_UA Equivalent]]/1000000</f>
        <v>132.59715393468798</v>
      </c>
      <c r="AQ75" s="34">
        <f t="shared" si="22"/>
        <v>176.46559634244016</v>
      </c>
      <c r="AR75" s="23" t="str">
        <f t="shared" si="23"/>
        <v>131-140</v>
      </c>
      <c r="AS75" s="23" t="str">
        <f t="shared" si="24"/>
        <v>121-140</v>
      </c>
      <c r="AT75" s="23" t="str">
        <f t="shared" si="25"/>
        <v>121-160</v>
      </c>
      <c r="AU75" s="23" t="str">
        <f t="shared" si="26"/>
        <v>100-200 Mn</v>
      </c>
      <c r="AV75" s="23">
        <f>Table2[[#This Row],[Amount]]</f>
        <v>166666666.66666666</v>
      </c>
      <c r="AW75" s="23" t="str">
        <f t="shared" si="27"/>
        <v>Jul 2015</v>
      </c>
      <c r="AX75" s="28">
        <f>IFERROR(VLOOKUP(Table2[[#This Row],[SAP Code]],[26]_16!A:B,2,FALSE),0)</f>
        <v>0</v>
      </c>
      <c r="AY75" s="28">
        <f>IFERROR(VLOOKUP(Table2[[#This Row],[SAP Code]],[26]_16!D:E,2,FALSE)/ 1000000, 0)</f>
        <v>0</v>
      </c>
      <c r="AZ75" s="28">
        <f>IFERROR(VLOOKUP(Table2[[#This Row],[SAP Code]],[26]_16!G:H,2,FALSE)/ 1000000, 0)</f>
        <v>0</v>
      </c>
      <c r="BA75" s="28">
        <f>IFERROR(VLOOKUP(Table2[[#This Row],[SAP Code]],[26]_16!J:K,2,FALSE)/ 1000000, 0)</f>
        <v>0</v>
      </c>
      <c r="BB75" s="28">
        <f>IFERROR(VLOOKUP(Table2[[#This Row],[SAP Code]],[26]_16!M:N,2,FALSE)/ 1000000, 0)</f>
        <v>0</v>
      </c>
      <c r="BC75" s="28">
        <f>IFERROR(VLOOKUP(Table2[[#This Row],[SAP Code]],[26]_16!P:Q,2,FALSE),0)</f>
        <v>0</v>
      </c>
      <c r="BD75" s="28">
        <f>IFERROR(VLOOKUP(Table2[[#This Row],[SAP Code]],[26]_16!S:T,2,FALSE),0)</f>
        <v>0</v>
      </c>
      <c r="BE75" s="28">
        <f>IFERROR(VLOOKUP(Table2[[#This Row],[SAP Code]],[26]_16!V:W,2,FALSE)/ 1000000, 0)</f>
        <v>0</v>
      </c>
      <c r="BF75" s="28">
        <f>IFERROR(VLOOKUP(Table2[[#This Row],[SAP Code]],[26]_16!Y:Z,2,FALSE)/ 1000000, 0)</f>
        <v>0</v>
      </c>
      <c r="BG75" s="28" t="str">
        <f>IFERROR(VLOOKUP(Table2[[#This Row],[SAP Code]],[26]port!$A:$AD,30,FALSE),"unknown")</f>
        <v>APVD</v>
      </c>
      <c r="BH75" s="29" t="str">
        <f t="shared" si="28"/>
        <v>Ongoing</v>
      </c>
      <c r="BI75" s="16"/>
    </row>
    <row r="76" spans="1:61" ht="17.100000000000001" customHeight="1">
      <c r="A76" s="16" t="s">
        <v>337</v>
      </c>
      <c r="B76" s="17" t="s">
        <v>447</v>
      </c>
      <c r="C76" s="16" t="s">
        <v>448</v>
      </c>
      <c r="D76" s="16" t="s">
        <v>449</v>
      </c>
      <c r="E76" s="18">
        <v>42194</v>
      </c>
      <c r="F76" s="16" t="s">
        <v>450</v>
      </c>
      <c r="G76" s="16" t="s">
        <v>249</v>
      </c>
      <c r="H76" s="16" t="s">
        <v>66</v>
      </c>
      <c r="I76" s="16" t="s">
        <v>250</v>
      </c>
      <c r="J76" s="16" t="s">
        <v>83</v>
      </c>
      <c r="K76" s="16" t="s">
        <v>84</v>
      </c>
      <c r="L76" s="16" t="s">
        <v>85</v>
      </c>
      <c r="M76" s="19">
        <v>4000000</v>
      </c>
      <c r="N76" s="19">
        <v>4000000</v>
      </c>
      <c r="O76" s="20" t="s">
        <v>451</v>
      </c>
      <c r="P76" s="21">
        <v>2100150033394</v>
      </c>
      <c r="Q76" s="20" t="s">
        <v>72</v>
      </c>
      <c r="R76" s="16" t="str">
        <f t="shared" si="17"/>
        <v>ADF Including TSF</v>
      </c>
      <c r="S76" s="16" t="str">
        <f t="shared" si="18"/>
        <v>K</v>
      </c>
      <c r="T76" s="16" t="str">
        <f t="shared" si="16"/>
        <v>ADF Countries</v>
      </c>
      <c r="U76" s="16" t="str">
        <f t="shared" si="19"/>
        <v>Transition States</v>
      </c>
      <c r="V76" s="22" t="str">
        <f>IF(ISNUMBER(MATCH(A76, {"Gabon","Sudan","Niger","Mali","Burkina Faso","Guinea"}, 0)), "De Facto Countries", "Non-De Facto Countries")</f>
        <v>Non-De Facto Countries</v>
      </c>
      <c r="W76" s="16" t="str">
        <f t="shared" si="30"/>
        <v>South</v>
      </c>
      <c r="X76" s="16" t="str">
        <f t="shared" si="31"/>
        <v>Multi-Sector</v>
      </c>
      <c r="Y76" s="23">
        <f>Table2[[#This Row],[Approved Amount_UA Equivalent]]/5</f>
        <v>800000</v>
      </c>
      <c r="Z76" s="23">
        <f>Table2[[#This Row],[Approved Amount_UA Equivalent]]/5</f>
        <v>800000</v>
      </c>
      <c r="AA76" s="23">
        <f>Table2[[#This Row],[Approved Amount_UA Equivalent]]/5</f>
        <v>800000</v>
      </c>
      <c r="AB76" s="23">
        <f>Table2[[#This Row],[Approved Amount_UA Equivalent]]/5</f>
        <v>800000</v>
      </c>
      <c r="AC76" s="23">
        <f>Table2[[#This Row],[Approved Amount_UA Equivalent]]/5</f>
        <v>800000</v>
      </c>
      <c r="AD76" s="23">
        <f>SUM(Table2[[#This Row],[Feed Africa ]:[Improve Quality Of Life ]])</f>
        <v>4000000</v>
      </c>
      <c r="AE76" s="16" t="b">
        <f>Table2[[#This Row],[Total HI5]]=Table2[[#This Row],[Approved Amount_UA Equivalent]]</f>
        <v>1</v>
      </c>
      <c r="AF76" s="24">
        <v>10</v>
      </c>
      <c r="AG76" s="20" t="str">
        <f t="shared" si="20"/>
        <v>Investment Project</v>
      </c>
      <c r="AH76" s="24" t="e">
        <f>VLOOKUP(Table2[[#This Row],[SAP Code]],[25]DATA!$A:$G,7,FALSE)</f>
        <v>#N/A</v>
      </c>
      <c r="AI76" s="20" t="str">
        <f t="shared" si="21"/>
        <v>Other Investment</v>
      </c>
      <c r="AJ76" s="25" t="s">
        <v>254</v>
      </c>
      <c r="AK76" s="25" t="s">
        <v>255</v>
      </c>
      <c r="AL76" s="23" t="str" cm="1">
        <f t="array" ref="AL76">_xlfn.SWITCH(AK76,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76" s="26">
        <v>1</v>
      </c>
      <c r="AN76" s="25" t="str">
        <f t="shared" si="29"/>
        <v>Sovereign</v>
      </c>
      <c r="AO76" s="27">
        <v>0.5</v>
      </c>
      <c r="AP76" s="23">
        <f>Table2[[#This Row],[Approved Amount_UA Equivalent]]/1000000</f>
        <v>4</v>
      </c>
      <c r="AQ76" s="19">
        <f t="shared" si="22"/>
        <v>5.3233600000000001</v>
      </c>
      <c r="AR76" s="23" t="str">
        <f t="shared" si="23"/>
        <v>1-10</v>
      </c>
      <c r="AS76" s="23" t="str">
        <f t="shared" si="24"/>
        <v>1-20</v>
      </c>
      <c r="AT76" s="23" t="str">
        <f t="shared" si="25"/>
        <v>1-40</v>
      </c>
      <c r="AU76" s="23" t="str">
        <f t="shared" si="26"/>
        <v>&lt;1-50 Mn</v>
      </c>
      <c r="AV76" s="23">
        <f>Table2[[#This Row],[Amount]]</f>
        <v>4000000</v>
      </c>
      <c r="AW76" s="23" t="str">
        <f t="shared" si="27"/>
        <v>Jul 2015</v>
      </c>
      <c r="AX76" s="28">
        <f>IFERROR(VLOOKUP(Table2[[#This Row],[SAP Code]],[26]_16!A:B,2,FALSE),0)</f>
        <v>0</v>
      </c>
      <c r="AY76" s="28">
        <f>IFERROR(VLOOKUP(Table2[[#This Row],[SAP Code]],[26]_16!D:E,2,FALSE)/ 1000000, 0)</f>
        <v>5.2267729999999998E-2</v>
      </c>
      <c r="AZ76" s="28">
        <f>IFERROR(VLOOKUP(Table2[[#This Row],[SAP Code]],[26]_16!G:H,2,FALSE)/ 1000000, 0)</f>
        <v>0.15841494</v>
      </c>
      <c r="BA76" s="28">
        <f>IFERROR(VLOOKUP(Table2[[#This Row],[SAP Code]],[26]_16!J:K,2,FALSE)/ 1000000, 0)</f>
        <v>0.93556123000000002</v>
      </c>
      <c r="BB76" s="28">
        <f>IFERROR(VLOOKUP(Table2[[#This Row],[SAP Code]],[26]_16!M:N,2,FALSE)/ 1000000, 0)</f>
        <v>0.82592322000000007</v>
      </c>
      <c r="BC76" s="28">
        <f>IFERROR(VLOOKUP(Table2[[#This Row],[SAP Code]],[26]_16!P:Q,2,FALSE),0)</f>
        <v>0.5793123400000002</v>
      </c>
      <c r="BD76" s="28">
        <f>IFERROR(VLOOKUP(Table2[[#This Row],[SAP Code]],[26]_16!S:T,2,FALSE),0)</f>
        <v>0.52071699999999999</v>
      </c>
      <c r="BE76" s="28">
        <f>IFERROR(VLOOKUP(Table2[[#This Row],[SAP Code]],[26]_16!V:W,2,FALSE)/ 1000000, 0)</f>
        <v>0</v>
      </c>
      <c r="BF76" s="28">
        <f>IFERROR(VLOOKUP(Table2[[#This Row],[SAP Code]],[26]_16!Y:Z,2,FALSE)/ 1000000, 0)</f>
        <v>0</v>
      </c>
      <c r="BG76" s="28" t="str">
        <f>IFERROR(VLOOKUP(Table2[[#This Row],[SAP Code]],[26]port!$A:$AD,30,FALSE),"unknown")</f>
        <v>COMP</v>
      </c>
      <c r="BH76" s="29" t="str">
        <f t="shared" si="28"/>
        <v>Number of operations completed out of the net approved of that year</v>
      </c>
      <c r="BI76" s="16"/>
    </row>
    <row r="77" spans="1:61" ht="17.100000000000001" customHeight="1">
      <c r="A77" s="16" t="s">
        <v>337</v>
      </c>
      <c r="B77" s="17" t="s">
        <v>447</v>
      </c>
      <c r="C77" s="16" t="s">
        <v>452</v>
      </c>
      <c r="D77" s="16" t="s">
        <v>449</v>
      </c>
      <c r="E77" s="18">
        <v>42194</v>
      </c>
      <c r="F77" s="16" t="s">
        <v>450</v>
      </c>
      <c r="G77" s="16" t="s">
        <v>249</v>
      </c>
      <c r="H77" s="16" t="s">
        <v>66</v>
      </c>
      <c r="I77" s="16" t="s">
        <v>250</v>
      </c>
      <c r="J77" s="16" t="s">
        <v>251</v>
      </c>
      <c r="K77" s="16" t="s">
        <v>252</v>
      </c>
      <c r="L77" s="16" t="s">
        <v>85</v>
      </c>
      <c r="M77" s="19">
        <v>3000000</v>
      </c>
      <c r="N77" s="19">
        <v>3000000</v>
      </c>
      <c r="O77" s="20" t="s">
        <v>451</v>
      </c>
      <c r="P77" s="21">
        <v>5900150000501</v>
      </c>
      <c r="Q77" s="20" t="s">
        <v>72</v>
      </c>
      <c r="R77" s="16" t="str">
        <f t="shared" si="17"/>
        <v>ADF Including TSF</v>
      </c>
      <c r="S77" s="16" t="str">
        <f t="shared" si="18"/>
        <v>K</v>
      </c>
      <c r="T77" s="16" t="str">
        <f t="shared" si="16"/>
        <v>ADF Countries</v>
      </c>
      <c r="U77" s="16" t="str">
        <f t="shared" si="19"/>
        <v>Transition States</v>
      </c>
      <c r="V77" s="22" t="str">
        <f>IF(ISNUMBER(MATCH(A77, {"Gabon","Sudan","Niger","Mali","Burkina Faso","Guinea"}, 0)), "De Facto Countries", "Non-De Facto Countries")</f>
        <v>Non-De Facto Countries</v>
      </c>
      <c r="W77" s="16" t="str">
        <f t="shared" si="30"/>
        <v>South</v>
      </c>
      <c r="X77" s="16" t="str">
        <f t="shared" si="31"/>
        <v>Multi-Sector</v>
      </c>
      <c r="Y77" s="23">
        <f>Table2[[#This Row],[Approved Amount_UA Equivalent]]/5</f>
        <v>600000</v>
      </c>
      <c r="Z77" s="23">
        <f>Table2[[#This Row],[Approved Amount_UA Equivalent]]/5</f>
        <v>600000</v>
      </c>
      <c r="AA77" s="23">
        <f>Table2[[#This Row],[Approved Amount_UA Equivalent]]/5</f>
        <v>600000</v>
      </c>
      <c r="AB77" s="23">
        <f>Table2[[#This Row],[Approved Amount_UA Equivalent]]/5</f>
        <v>600000</v>
      </c>
      <c r="AC77" s="23">
        <f>Table2[[#This Row],[Approved Amount_UA Equivalent]]/5</f>
        <v>600000</v>
      </c>
      <c r="AD77" s="23">
        <f>SUM(Table2[[#This Row],[Feed Africa ]:[Improve Quality Of Life ]])</f>
        <v>3000000</v>
      </c>
      <c r="AE77" s="16" t="b">
        <f>Table2[[#This Row],[Total HI5]]=Table2[[#This Row],[Approved Amount_UA Equivalent]]</f>
        <v>1</v>
      </c>
      <c r="AF77" s="24">
        <v>10</v>
      </c>
      <c r="AG77" s="20" t="str">
        <f t="shared" si="20"/>
        <v>Investment Project</v>
      </c>
      <c r="AH77" s="24" t="e">
        <f>VLOOKUP(Table2[[#This Row],[SAP Code]],[25]DATA!$A:$G,7,FALSE)</f>
        <v>#N/A</v>
      </c>
      <c r="AI77" s="20" t="str">
        <f t="shared" si="21"/>
        <v>Other Investment</v>
      </c>
      <c r="AJ77" s="25" t="s">
        <v>254</v>
      </c>
      <c r="AK77" s="25" t="s">
        <v>255</v>
      </c>
      <c r="AL77" s="23" t="str" cm="1">
        <f t="array" ref="AL77">_xlfn.SWITCH(AK77,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77" s="26">
        <v>1</v>
      </c>
      <c r="AN77" s="25" t="str">
        <f t="shared" si="29"/>
        <v>Sovereign</v>
      </c>
      <c r="AO77" s="27">
        <v>0.5</v>
      </c>
      <c r="AP77" s="23">
        <f>Table2[[#This Row],[Approved Amount_UA Equivalent]]/1000000</f>
        <v>3</v>
      </c>
      <c r="AQ77" s="19">
        <f t="shared" si="22"/>
        <v>3.9925199999999998</v>
      </c>
      <c r="AR77" s="23" t="str">
        <f t="shared" si="23"/>
        <v>1-10</v>
      </c>
      <c r="AS77" s="23" t="str">
        <f t="shared" si="24"/>
        <v>1-20</v>
      </c>
      <c r="AT77" s="23" t="str">
        <f t="shared" si="25"/>
        <v>1-40</v>
      </c>
      <c r="AU77" s="23" t="str">
        <f t="shared" si="26"/>
        <v>&lt;1-50 Mn</v>
      </c>
      <c r="AV77" s="23">
        <f>Table2[[#This Row],[Amount]]</f>
        <v>3000000</v>
      </c>
      <c r="AW77" s="23" t="str">
        <f t="shared" si="27"/>
        <v>Jul 2015</v>
      </c>
      <c r="AX77" s="28">
        <f>IFERROR(VLOOKUP(Table2[[#This Row],[SAP Code]],[26]_16!A:B,2,FALSE),0)</f>
        <v>0</v>
      </c>
      <c r="AY77" s="28">
        <v>0</v>
      </c>
      <c r="AZ77" s="28">
        <v>0</v>
      </c>
      <c r="BA77" s="28">
        <f>IFERROR(VLOOKUP(Table2[[#This Row],[SAP Code]],[26]_16!J:K,2,FALSE)/ 1000000, 0)</f>
        <v>0.93556123000000002</v>
      </c>
      <c r="BB77" s="28">
        <f>IFERROR(VLOOKUP(Table2[[#This Row],[SAP Code]],[26]_16!M:N,2,FALSE)/ 1000000, 0)</f>
        <v>0.82592322000000007</v>
      </c>
      <c r="BC77" s="28">
        <f>IFERROR(VLOOKUP(Table2[[#This Row],[SAP Code]],[26]_16!P:Q,2,FALSE),0)</f>
        <v>0.5793123400000002</v>
      </c>
      <c r="BD77" s="28">
        <f>IFERROR(VLOOKUP(Table2[[#This Row],[SAP Code]],[26]_16!S:T,2,FALSE),0)</f>
        <v>0.52071699999999999</v>
      </c>
      <c r="BE77" s="28">
        <f>IFERROR(VLOOKUP(Table2[[#This Row],[SAP Code]],[26]_16!V:W,2,FALSE)/ 1000000, 0)</f>
        <v>0</v>
      </c>
      <c r="BF77" s="28">
        <f>IFERROR(VLOOKUP(Table2[[#This Row],[SAP Code]],[26]_16!Y:Z,2,FALSE)/ 1000000, 0)</f>
        <v>0</v>
      </c>
      <c r="BG77" s="28" t="str">
        <f>IFERROR(VLOOKUP(Table2[[#This Row],[SAP Code]],[26]port!$A:$AD,30,FALSE),"unknown")</f>
        <v>COMP</v>
      </c>
      <c r="BH77" s="29" t="str">
        <f t="shared" si="28"/>
        <v>Number of operations completed out of the net approved of that year</v>
      </c>
      <c r="BI77" s="16"/>
    </row>
    <row r="78" spans="1:61" ht="17.100000000000001" customHeight="1">
      <c r="A78" s="16" t="s">
        <v>453</v>
      </c>
      <c r="B78" s="17" t="s">
        <v>454</v>
      </c>
      <c r="C78" s="16" t="s">
        <v>455</v>
      </c>
      <c r="D78" s="16" t="s">
        <v>456</v>
      </c>
      <c r="E78" s="18">
        <v>42194</v>
      </c>
      <c r="F78" s="16" t="s">
        <v>457</v>
      </c>
      <c r="G78" s="16" t="s">
        <v>100</v>
      </c>
      <c r="H78" s="16" t="s">
        <v>101</v>
      </c>
      <c r="I78" s="16" t="s">
        <v>102</v>
      </c>
      <c r="J78" s="16" t="s">
        <v>179</v>
      </c>
      <c r="K78" s="16" t="s">
        <v>104</v>
      </c>
      <c r="L78" s="16" t="s">
        <v>458</v>
      </c>
      <c r="M78" s="19">
        <v>4500000000</v>
      </c>
      <c r="N78" s="19">
        <v>262305019.93518153</v>
      </c>
      <c r="O78" s="20" t="s">
        <v>459</v>
      </c>
      <c r="P78" s="21">
        <v>2000130014230</v>
      </c>
      <c r="Q78" s="20" t="s">
        <v>87</v>
      </c>
      <c r="R78" s="16" t="str">
        <f t="shared" si="17"/>
        <v>ADB Public</v>
      </c>
      <c r="S78" s="16" t="str">
        <f t="shared" si="18"/>
        <v>H</v>
      </c>
      <c r="T78" s="16" t="str">
        <f t="shared" si="16"/>
        <v>ADB Countries</v>
      </c>
      <c r="U78" s="16" t="str">
        <f t="shared" si="19"/>
        <v>Non-Transition States</v>
      </c>
      <c r="V78" s="22" t="str">
        <f>IF(ISNUMBER(MATCH(A78, {"Gabon","Sudan","Niger","Mali","Burkina Faso","Guinea"}, 0)), "De Facto Countries", "Non-De Facto Countries")</f>
        <v>Non-De Facto Countries</v>
      </c>
      <c r="W78" s="16" t="str">
        <f t="shared" si="30"/>
        <v>South</v>
      </c>
      <c r="X78" s="16" t="str">
        <f t="shared" si="31"/>
        <v>Finance</v>
      </c>
      <c r="Y78" s="23"/>
      <c r="AA78" s="23">
        <f>Table2[[#This Row],[Approved Amount_UA Equivalent]]</f>
        <v>262305019.93518153</v>
      </c>
      <c r="AD78" s="23">
        <f>SUM(Table2[[#This Row],[Feed Africa ]:[Improve Quality Of Life ]])</f>
        <v>262305019.93518153</v>
      </c>
      <c r="AE78" s="16" t="b">
        <f>Table2[[#This Row],[Total HI5]]=Table2[[#This Row],[Approved Amount_UA Equivalent]]</f>
        <v>1</v>
      </c>
      <c r="AF78" s="24">
        <v>11</v>
      </c>
      <c r="AG78" s="20" t="str">
        <f t="shared" si="20"/>
        <v>Line of Credit</v>
      </c>
      <c r="AH78" s="24" t="e">
        <f>VLOOKUP(Table2[[#This Row],[SAP Code]],[25]DATA!$A:$G,7,FALSE)</f>
        <v>#N/A</v>
      </c>
      <c r="AI78" s="20" t="str">
        <f t="shared" si="21"/>
        <v>Other Investment</v>
      </c>
      <c r="AJ78" s="25" t="s">
        <v>106</v>
      </c>
      <c r="AK78" s="25" t="s">
        <v>107</v>
      </c>
      <c r="AL78" s="23" t="str" cm="1">
        <f t="array" ref="AL78">_xlfn.SWITCH(AK78,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8" s="26">
        <v>1</v>
      </c>
      <c r="AN78" s="25" t="str">
        <f t="shared" si="29"/>
        <v>Sovereign</v>
      </c>
      <c r="AO78" s="27">
        <v>1</v>
      </c>
      <c r="AP78" s="23">
        <f>Table2[[#This Row],[Approved Amount_UA Equivalent]]/1000000</f>
        <v>262.30501993518152</v>
      </c>
      <c r="AQ78" s="19">
        <f t="shared" si="22"/>
        <v>349.08601273053699</v>
      </c>
      <c r="AR78" s="23" t="str">
        <f t="shared" si="23"/>
        <v>261-270</v>
      </c>
      <c r="AS78" s="23" t="str">
        <f t="shared" si="24"/>
        <v>261-280</v>
      </c>
      <c r="AT78" s="23" t="str">
        <f t="shared" si="25"/>
        <v>241-280</v>
      </c>
      <c r="AU78" s="23" t="str">
        <f t="shared" si="26"/>
        <v>100-300 Mn</v>
      </c>
      <c r="AV78" s="23">
        <f>Table2[[#This Row],[Amount]]</f>
        <v>4500000000</v>
      </c>
      <c r="AW78" s="23" t="str">
        <f t="shared" si="27"/>
        <v>Jul 2015</v>
      </c>
      <c r="AX78" s="28">
        <f>IFERROR(VLOOKUP(Table2[[#This Row],[SAP Code]],[26]_16!A:B,2,FALSE),0)</f>
        <v>0</v>
      </c>
      <c r="AY78" s="28">
        <f>IFERROR(VLOOKUP(Table2[[#This Row],[SAP Code]],[26]_16!D:E,2,FALSE)/ 1000000, 0)</f>
        <v>128.75182828000001</v>
      </c>
      <c r="AZ78" s="28">
        <f>IFERROR(VLOOKUP(Table2[[#This Row],[SAP Code]],[26]_16!G:H,2,FALSE)/ 1000000, 0)</f>
        <v>83.296020380000002</v>
      </c>
      <c r="BA78" s="28">
        <f>IFERROR(VLOOKUP(Table2[[#This Row],[SAP Code]],[26]_16!J:K,2,FALSE)/ 1000000, 0)</f>
        <v>0</v>
      </c>
      <c r="BB78" s="28">
        <f>IFERROR(VLOOKUP(Table2[[#This Row],[SAP Code]],[26]_16!M:N,2,FALSE)/ 1000000, 0)</f>
        <v>0</v>
      </c>
      <c r="BC78" s="28">
        <f>IFERROR(VLOOKUP(Table2[[#This Row],[SAP Code]],[26]_16!P:Q,2,FALSE),0)</f>
        <v>20.839672069999999</v>
      </c>
      <c r="BD78" s="28">
        <f>IFERROR(VLOOKUP(Table2[[#This Row],[SAP Code]],[26]_16!S:T,2,FALSE),0)</f>
        <v>0</v>
      </c>
      <c r="BE78" s="28">
        <f>IFERROR(VLOOKUP(Table2[[#This Row],[SAP Code]],[26]_16!V:W,2,FALSE)/ 1000000, 0)</f>
        <v>0</v>
      </c>
      <c r="BF78" s="28">
        <f>IFERROR(VLOOKUP(Table2[[#This Row],[SAP Code]],[26]_16!Y:Z,2,FALSE)/ 1000000, 0)</f>
        <v>0</v>
      </c>
      <c r="BG78" s="28" t="str">
        <f>IFERROR(VLOOKUP(Table2[[#This Row],[SAP Code]],[26]port!$A:$AD,30,FALSE),"unknown")</f>
        <v>OnGo</v>
      </c>
      <c r="BH78" s="29" t="str">
        <f t="shared" si="28"/>
        <v>Ongoing</v>
      </c>
      <c r="BI78" s="16"/>
    </row>
    <row r="79" spans="1:61" ht="17.100000000000001" customHeight="1">
      <c r="A79" s="16" t="s">
        <v>141</v>
      </c>
      <c r="B79" s="17" t="s">
        <v>460</v>
      </c>
      <c r="C79" s="16" t="s">
        <v>461</v>
      </c>
      <c r="D79" s="16" t="s">
        <v>462</v>
      </c>
      <c r="E79" s="18">
        <v>42194</v>
      </c>
      <c r="F79" s="16" t="s">
        <v>463</v>
      </c>
      <c r="G79" s="16" t="s">
        <v>169</v>
      </c>
      <c r="H79" s="37" t="s">
        <v>213</v>
      </c>
      <c r="I79" s="16" t="s">
        <v>155</v>
      </c>
      <c r="J79" s="16" t="s">
        <v>124</v>
      </c>
      <c r="K79" s="16" t="s">
        <v>241</v>
      </c>
      <c r="L79" s="16" t="s">
        <v>70</v>
      </c>
      <c r="M79" s="19">
        <v>12000000</v>
      </c>
      <c r="N79" s="19">
        <v>8532483.877160674</v>
      </c>
      <c r="O79" s="20" t="s">
        <v>464</v>
      </c>
      <c r="P79" s="21" t="s">
        <v>243</v>
      </c>
      <c r="Q79" s="20" t="s">
        <v>72</v>
      </c>
      <c r="R79" s="16" t="str">
        <f t="shared" si="17"/>
        <v>GEF</v>
      </c>
      <c r="S79" s="16" t="str">
        <f t="shared" si="18"/>
        <v>A</v>
      </c>
      <c r="T79" s="16" t="str">
        <f t="shared" si="16"/>
        <v>Multinational</v>
      </c>
      <c r="U79" s="16" t="str">
        <f t="shared" si="19"/>
        <v>Multinational</v>
      </c>
      <c r="V79" s="22" t="str">
        <f>IF(ISNUMBER(MATCH(A79, {"Gabon","Sudan","Niger","Mali","Burkina Faso","Guinea"}, 0)), "De Facto Countries", "Non-De Facto Countries")</f>
        <v>Non-De Facto Countries</v>
      </c>
      <c r="W79" s="16" t="str">
        <f t="shared" si="30"/>
        <v>Multi</v>
      </c>
      <c r="X79" s="16" t="str">
        <f t="shared" si="31"/>
        <v>Agriculture</v>
      </c>
      <c r="Y79" s="23">
        <f>Table2[[#This Row],[Approved Amount_UA Equivalent]]</f>
        <v>8532483.877160674</v>
      </c>
      <c r="AD79" s="23">
        <f>SUM(Table2[[#This Row],[Feed Africa ]:[Improve Quality Of Life ]])</f>
        <v>8532483.877160674</v>
      </c>
      <c r="AE79" s="16" t="b">
        <f>Table2[[#This Row],[Total HI5]]=Table2[[#This Row],[Approved Amount_UA Equivalent]]</f>
        <v>1</v>
      </c>
      <c r="AF79" s="24">
        <v>70</v>
      </c>
      <c r="AG79" s="20" t="str">
        <f t="shared" si="20"/>
        <v>Equity and Guarantee</v>
      </c>
      <c r="AH79" s="24" t="e">
        <f>VLOOKUP(Table2[[#This Row],[SAP Code]],[25]DATA!$A:$G,7,FALSE)</f>
        <v>#N/A</v>
      </c>
      <c r="AI79" s="20" t="str">
        <f t="shared" si="21"/>
        <v>Other Investment</v>
      </c>
      <c r="AJ79" s="25" t="s">
        <v>157</v>
      </c>
      <c r="AK79" s="25" t="s">
        <v>107</v>
      </c>
      <c r="AL79" s="23" t="str" cm="1">
        <f t="array" ref="AL79">_xlfn.SWITCH(AK79,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9" s="26">
        <v>1</v>
      </c>
      <c r="AN79" s="25" t="str">
        <f t="shared" si="29"/>
        <v>Sovereign</v>
      </c>
      <c r="AO79" s="27">
        <v>1</v>
      </c>
      <c r="AP79" s="23">
        <f>Table2[[#This Row],[Approved Amount_UA Equivalent]]/1000000</f>
        <v>8.5324838771606739</v>
      </c>
      <c r="AQ79" s="19">
        <f t="shared" si="22"/>
        <v>11.355370843080511</v>
      </c>
      <c r="AR79" s="23" t="str">
        <f t="shared" si="23"/>
        <v>1-10</v>
      </c>
      <c r="AS79" s="23" t="str">
        <f t="shared" si="24"/>
        <v>1-20</v>
      </c>
      <c r="AT79" s="23" t="str">
        <f t="shared" si="25"/>
        <v>1-40</v>
      </c>
      <c r="AU79" s="23" t="str">
        <f t="shared" si="26"/>
        <v>&lt;1-50 Mn</v>
      </c>
      <c r="AV79" s="23">
        <f>Table2[[#This Row],[Amount]]</f>
        <v>12000000</v>
      </c>
      <c r="AW79" s="23" t="str">
        <f t="shared" si="27"/>
        <v>Jul 2015</v>
      </c>
      <c r="AX79" s="28">
        <f>IFERROR(VLOOKUP(Table2[[#This Row],[SAP Code]],[26]_16!A:B,2,FALSE),0)</f>
        <v>0</v>
      </c>
      <c r="AY79" s="28">
        <f>IFERROR(VLOOKUP(Table2[[#This Row],[SAP Code]],[26]_16!D:E,2,FALSE)/ 1000000, 0)</f>
        <v>0</v>
      </c>
      <c r="AZ79" s="28">
        <f>IFERROR(VLOOKUP(Table2[[#This Row],[SAP Code]],[26]_16!G:H,2,FALSE)/ 1000000, 0)</f>
        <v>0</v>
      </c>
      <c r="BA79" s="28">
        <f>IFERROR(VLOOKUP(Table2[[#This Row],[SAP Code]],[26]_16!J:K,2,FALSE)/ 1000000, 0)</f>
        <v>0</v>
      </c>
      <c r="BB79" s="28">
        <f>IFERROR(VLOOKUP(Table2[[#This Row],[SAP Code]],[26]_16!M:N,2,FALSE)/ 1000000, 0)</f>
        <v>0</v>
      </c>
      <c r="BC79" s="28">
        <f>IFERROR(VLOOKUP(Table2[[#This Row],[SAP Code]],[26]_16!P:Q,2,FALSE),0)</f>
        <v>0</v>
      </c>
      <c r="BD79" s="28">
        <f>IFERROR(VLOOKUP(Table2[[#This Row],[SAP Code]],[26]_16!S:T,2,FALSE),0)</f>
        <v>0</v>
      </c>
      <c r="BE79" s="28">
        <f>IFERROR(VLOOKUP(Table2[[#This Row],[SAP Code]],[26]_16!V:W,2,FALSE)/ 1000000, 0)</f>
        <v>0</v>
      </c>
      <c r="BF79" s="28">
        <f>IFERROR(VLOOKUP(Table2[[#This Row],[SAP Code]],[26]_16!Y:Z,2,FALSE)/ 1000000, 0)</f>
        <v>0</v>
      </c>
      <c r="BG79" s="28" t="str">
        <f>IFERROR(VLOOKUP(Table2[[#This Row],[SAP Code]],[26]port!$A:$AD,30,FALSE),"unknown")</f>
        <v>unknown</v>
      </c>
      <c r="BH79" s="29" t="str">
        <f t="shared" si="28"/>
        <v>Unknown</v>
      </c>
      <c r="BI79" s="16"/>
    </row>
    <row r="80" spans="1:61" ht="17.100000000000001" customHeight="1">
      <c r="A80" s="16" t="s">
        <v>221</v>
      </c>
      <c r="B80" s="17" t="s">
        <v>465</v>
      </c>
      <c r="C80" s="16" t="s">
        <v>466</v>
      </c>
      <c r="D80" s="16" t="s">
        <v>467</v>
      </c>
      <c r="E80" s="18">
        <v>42195</v>
      </c>
      <c r="F80" s="16" t="s">
        <v>225</v>
      </c>
      <c r="G80" s="16" t="s">
        <v>468</v>
      </c>
      <c r="H80" s="16" t="s">
        <v>132</v>
      </c>
      <c r="I80" s="16" t="s">
        <v>82</v>
      </c>
      <c r="J80" s="16" t="s">
        <v>83</v>
      </c>
      <c r="K80" s="16" t="s">
        <v>69</v>
      </c>
      <c r="L80" s="16" t="s">
        <v>85</v>
      </c>
      <c r="M80" s="19">
        <v>20000000</v>
      </c>
      <c r="N80" s="19">
        <v>20000000</v>
      </c>
      <c r="O80" s="20" t="s">
        <v>469</v>
      </c>
      <c r="P80" s="21">
        <v>2100155030119</v>
      </c>
      <c r="Q80" s="20" t="s">
        <v>87</v>
      </c>
      <c r="R80" s="16" t="str">
        <f t="shared" si="17"/>
        <v>ADF Including TSF</v>
      </c>
      <c r="S80" s="16" t="str">
        <f t="shared" si="18"/>
        <v>F</v>
      </c>
      <c r="T80" s="16" t="str">
        <f t="shared" si="16"/>
        <v>ADF Countries</v>
      </c>
      <c r="U80" s="16" t="str">
        <f t="shared" si="19"/>
        <v>Transition States</v>
      </c>
      <c r="V80" s="22" t="str">
        <f>IF(ISNUMBER(MATCH(A80, {"Gabon","Sudan","Niger","Mali","Burkina Faso","Guinea"}, 0)), "De Facto Countries", "Non-De Facto Countries")</f>
        <v>De Facto Countries</v>
      </c>
      <c r="W80" s="16" t="str">
        <f t="shared" si="30"/>
        <v>West</v>
      </c>
      <c r="X80" s="16" t="str">
        <f t="shared" si="31"/>
        <v>Power</v>
      </c>
      <c r="Y80" s="23"/>
      <c r="Z80" s="23">
        <f>Table2[[#This Row],[Approved Amount_UA Equivalent]]</f>
        <v>20000000</v>
      </c>
      <c r="AD80" s="23">
        <f>SUM(Table2[[#This Row],[Feed Africa ]:[Improve Quality Of Life ]])</f>
        <v>20000000</v>
      </c>
      <c r="AE80" s="16" t="b">
        <f>Table2[[#This Row],[Total HI5]]=Table2[[#This Row],[Approved Amount_UA Equivalent]]</f>
        <v>1</v>
      </c>
      <c r="AF80" s="24">
        <v>21</v>
      </c>
      <c r="AG80" s="20" t="str">
        <f t="shared" si="20"/>
        <v>Policy and Result Based Op</v>
      </c>
      <c r="AH80" s="24" t="e">
        <f>VLOOKUP(Table2[[#This Row],[SAP Code]],[25]DATA!$A:$G,7,FALSE)</f>
        <v>#N/A</v>
      </c>
      <c r="AI80" s="20" t="str">
        <f t="shared" si="21"/>
        <v>Policy-Based Lending</v>
      </c>
      <c r="AJ80" s="25" t="s">
        <v>89</v>
      </c>
      <c r="AK80" s="25" t="s">
        <v>255</v>
      </c>
      <c r="AL80" s="23" t="str" cm="1">
        <f t="array" ref="AL80">_xlfn.SWITCH(AK80,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80" s="26">
        <v>1</v>
      </c>
      <c r="AN80" s="25" t="str">
        <f t="shared" si="29"/>
        <v>Sovereign</v>
      </c>
      <c r="AO80" s="27">
        <v>1</v>
      </c>
      <c r="AP80" s="23">
        <f>Table2[[#This Row],[Approved Amount_UA Equivalent]]/1000000</f>
        <v>20</v>
      </c>
      <c r="AQ80" s="19">
        <f t="shared" si="22"/>
        <v>26.616800000000001</v>
      </c>
      <c r="AR80" s="23" t="str">
        <f t="shared" si="23"/>
        <v>11-20</v>
      </c>
      <c r="AS80" s="23" t="str">
        <f t="shared" si="24"/>
        <v>1-20</v>
      </c>
      <c r="AT80" s="23" t="str">
        <f t="shared" si="25"/>
        <v>1-40</v>
      </c>
      <c r="AU80" s="23" t="str">
        <f t="shared" si="26"/>
        <v>&lt;1-50 Mn</v>
      </c>
      <c r="AV80" s="23">
        <f>Table2[[#This Row],[Amount]]</f>
        <v>20000000</v>
      </c>
      <c r="AW80" s="23" t="str">
        <f t="shared" si="27"/>
        <v>Jul 2015</v>
      </c>
      <c r="AX80" s="28">
        <f>IFERROR(VLOOKUP(Table2[[#This Row],[SAP Code]],[26]_16!A:B,2,FALSE),0)</f>
        <v>20</v>
      </c>
      <c r="AY80" s="28">
        <f>IFERROR(VLOOKUP(Table2[[#This Row],[SAP Code]],[26]_16!D:E,2,FALSE)/ 1000000, 0)</f>
        <v>0</v>
      </c>
      <c r="AZ80" s="28">
        <f>IFERROR(VLOOKUP(Table2[[#This Row],[SAP Code]],[26]_16!G:H,2,FALSE)/ 1000000, 0)</f>
        <v>0</v>
      </c>
      <c r="BA80" s="28">
        <f>IFERROR(VLOOKUP(Table2[[#This Row],[SAP Code]],[26]_16!J:K,2,FALSE)/ 1000000, 0)</f>
        <v>0</v>
      </c>
      <c r="BB80" s="28">
        <f>IFERROR(VLOOKUP(Table2[[#This Row],[SAP Code]],[26]_16!M:N,2,FALSE)/ 1000000, 0)</f>
        <v>0</v>
      </c>
      <c r="BC80" s="28">
        <f>IFERROR(VLOOKUP(Table2[[#This Row],[SAP Code]],[26]_16!P:Q,2,FALSE),0)</f>
        <v>0</v>
      </c>
      <c r="BD80" s="28">
        <f>IFERROR(VLOOKUP(Table2[[#This Row],[SAP Code]],[26]_16!S:T,2,FALSE),0)</f>
        <v>0</v>
      </c>
      <c r="BE80" s="28">
        <f>IFERROR(VLOOKUP(Table2[[#This Row],[SAP Code]],[26]_16!V:W,2,FALSE)/ 1000000, 0)</f>
        <v>0</v>
      </c>
      <c r="BF80" s="28">
        <f>IFERROR(VLOOKUP(Table2[[#This Row],[SAP Code]],[26]_16!Y:Z,2,FALSE)/ 1000000, 0)</f>
        <v>0</v>
      </c>
      <c r="BG80" s="28" t="str">
        <f>IFERROR(VLOOKUP(Table2[[#This Row],[SAP Code]],[26]port!$A:$AD,30,FALSE),"unknown")</f>
        <v>CLSD</v>
      </c>
      <c r="BH80" s="29" t="str">
        <f t="shared" si="28"/>
        <v>Number of operations completed out of the net approved of that year</v>
      </c>
      <c r="BI80" s="16"/>
    </row>
    <row r="81" spans="1:61" ht="17.100000000000001" customHeight="1">
      <c r="A81" s="16" t="s">
        <v>316</v>
      </c>
      <c r="B81" s="17" t="s">
        <v>470</v>
      </c>
      <c r="C81" s="16" t="s">
        <v>471</v>
      </c>
      <c r="D81" s="16" t="s">
        <v>472</v>
      </c>
      <c r="E81" s="18">
        <v>42195</v>
      </c>
      <c r="F81" s="16" t="s">
        <v>473</v>
      </c>
      <c r="G81" s="16" t="s">
        <v>100</v>
      </c>
      <c r="H81" s="16" t="s">
        <v>132</v>
      </c>
      <c r="I81" s="16" t="s">
        <v>155</v>
      </c>
      <c r="J81" s="16" t="s">
        <v>103</v>
      </c>
      <c r="K81" s="16" t="s">
        <v>474</v>
      </c>
      <c r="L81" s="16" t="s">
        <v>195</v>
      </c>
      <c r="M81" s="19">
        <v>100000000</v>
      </c>
      <c r="N81" s="19">
        <v>79558292.360812768</v>
      </c>
      <c r="O81" s="20" t="s">
        <v>475</v>
      </c>
      <c r="P81" s="21">
        <v>2000120004219</v>
      </c>
      <c r="Q81" s="20" t="s">
        <v>87</v>
      </c>
      <c r="R81" s="16" t="str">
        <f t="shared" si="17"/>
        <v>ADB Private</v>
      </c>
      <c r="S81" s="16" t="str">
        <f t="shared" si="18"/>
        <v>A</v>
      </c>
      <c r="T81" s="16" t="str">
        <f t="shared" si="16"/>
        <v>Blend Countries</v>
      </c>
      <c r="U81" s="16" t="str">
        <f t="shared" si="19"/>
        <v>Non-Transition States</v>
      </c>
      <c r="V81" s="22" t="str">
        <f>IF(ISNUMBER(MATCH(A81, {"Gabon","Sudan","Niger","Mali","Burkina Faso","Guinea"}, 0)), "De Facto Countries", "Non-De Facto Countries")</f>
        <v>Non-De Facto Countries</v>
      </c>
      <c r="W81" s="16" t="str">
        <f t="shared" si="30"/>
        <v>West</v>
      </c>
      <c r="X81" s="16" t="str">
        <f t="shared" si="31"/>
        <v>Agriculture</v>
      </c>
      <c r="Y81" s="23">
        <f>Table2[[#This Row],[Approved Amount_UA Equivalent]]</f>
        <v>79558292.360812768</v>
      </c>
      <c r="AD81" s="23">
        <f>SUM(Table2[[#This Row],[Feed Africa ]:[Improve Quality Of Life ]])</f>
        <v>79558292.360812768</v>
      </c>
      <c r="AE81" s="16" t="b">
        <f>Table2[[#This Row],[Total HI5]]=Table2[[#This Row],[Approved Amount_UA Equivalent]]</f>
        <v>1</v>
      </c>
      <c r="AF81" s="24">
        <v>10</v>
      </c>
      <c r="AG81" s="20" t="str">
        <f t="shared" si="20"/>
        <v>Investment Project</v>
      </c>
      <c r="AH81" s="24" t="e">
        <f>VLOOKUP(Table2[[#This Row],[SAP Code]],[25]DATA!$A:$G,7,FALSE)</f>
        <v>#N/A</v>
      </c>
      <c r="AI81" s="20" t="str">
        <f t="shared" si="21"/>
        <v>Infrastructure</v>
      </c>
      <c r="AJ81" s="25" t="s">
        <v>157</v>
      </c>
      <c r="AK81" s="25" t="s">
        <v>107</v>
      </c>
      <c r="AL81" s="23" t="str" cm="1">
        <f t="array" ref="AL81">_xlfn.SWITCH(AK81,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1" s="26">
        <v>2</v>
      </c>
      <c r="AN81" s="25" t="str">
        <f t="shared" si="29"/>
        <v>Non-Sovereign</v>
      </c>
      <c r="AO81" s="27">
        <v>1</v>
      </c>
      <c r="AP81" s="23">
        <f>Table2[[#This Row],[Approved Amount_UA Equivalent]]/1000000</f>
        <v>79.558292360812771</v>
      </c>
      <c r="AQ81" s="19">
        <f t="shared" si="22"/>
        <v>105.87935780546405</v>
      </c>
      <c r="AR81" s="23" t="str">
        <f t="shared" si="23"/>
        <v>71-80</v>
      </c>
      <c r="AS81" s="23" t="str">
        <f t="shared" si="24"/>
        <v>61-80</v>
      </c>
      <c r="AT81" s="23" t="str">
        <f t="shared" si="25"/>
        <v>41-80</v>
      </c>
      <c r="AU81" s="23" t="str">
        <f t="shared" si="26"/>
        <v>50-100 Mn</v>
      </c>
      <c r="AV81" s="23">
        <f>Table2[[#This Row],[Amount]]</f>
        <v>100000000</v>
      </c>
      <c r="AW81" s="23" t="str">
        <f t="shared" si="27"/>
        <v>Jul 2015</v>
      </c>
      <c r="AX81" s="28">
        <f>IFERROR(VLOOKUP(Table2[[#This Row],[SAP Code]],[26]_16!A:B,2,FALSE),0)</f>
        <v>43.303122370000004</v>
      </c>
      <c r="AY81" s="28">
        <f>IFERROR(VLOOKUP(Table2[[#This Row],[SAP Code]],[26]_16!D:E,2,FALSE)/ 1000000, 0)</f>
        <v>35.418097240000002</v>
      </c>
      <c r="AZ81" s="28">
        <f>IFERROR(VLOOKUP(Table2[[#This Row],[SAP Code]],[26]_16!G:H,2,FALSE)/ 1000000, 0)</f>
        <v>0</v>
      </c>
      <c r="BA81" s="28">
        <f>IFERROR(VLOOKUP(Table2[[#This Row],[SAP Code]],[26]_16!J:K,2,FALSE)/ 1000000, 0)</f>
        <v>0</v>
      </c>
      <c r="BB81" s="28">
        <f>IFERROR(VLOOKUP(Table2[[#This Row],[SAP Code]],[26]_16!M:N,2,FALSE)/ 1000000, 0)</f>
        <v>0</v>
      </c>
      <c r="BC81" s="28">
        <f>IFERROR(VLOOKUP(Table2[[#This Row],[SAP Code]],[26]_16!P:Q,2,FALSE),0)</f>
        <v>0</v>
      </c>
      <c r="BD81" s="28">
        <f>IFERROR(VLOOKUP(Table2[[#This Row],[SAP Code]],[26]_16!S:T,2,FALSE),0)</f>
        <v>0</v>
      </c>
      <c r="BE81" s="28">
        <f>IFERROR(VLOOKUP(Table2[[#This Row],[SAP Code]],[26]_16!V:W,2,FALSE)/ 1000000, 0)</f>
        <v>0</v>
      </c>
      <c r="BF81" s="28">
        <f>IFERROR(VLOOKUP(Table2[[#This Row],[SAP Code]],[26]_16!Y:Z,2,FALSE)/ 1000000, 0)</f>
        <v>0</v>
      </c>
      <c r="BG81" s="28" t="str">
        <f>IFERROR(VLOOKUP(Table2[[#This Row],[SAP Code]],[26]port!$A:$AD,30,FALSE),"unknown")</f>
        <v>TERM</v>
      </c>
      <c r="BH81" s="29" t="str">
        <f t="shared" si="28"/>
        <v>Number of operations Cancelled before completion</v>
      </c>
      <c r="BI81" s="16"/>
    </row>
    <row r="82" spans="1:61" ht="17.100000000000001" customHeight="1">
      <c r="A82" s="16" t="s">
        <v>316</v>
      </c>
      <c r="B82" s="17" t="s">
        <v>470</v>
      </c>
      <c r="C82" s="16" t="s">
        <v>471</v>
      </c>
      <c r="D82" s="16" t="s">
        <v>472</v>
      </c>
      <c r="E82" s="18">
        <v>42195</v>
      </c>
      <c r="F82" s="16" t="s">
        <v>473</v>
      </c>
      <c r="G82" s="16" t="s">
        <v>100</v>
      </c>
      <c r="H82" s="16" t="s">
        <v>132</v>
      </c>
      <c r="I82" s="16" t="s">
        <v>155</v>
      </c>
      <c r="J82" s="16" t="s">
        <v>103</v>
      </c>
      <c r="K82" s="16" t="s">
        <v>476</v>
      </c>
      <c r="L82" s="16" t="s">
        <v>195</v>
      </c>
      <c r="M82" s="19">
        <v>100000000</v>
      </c>
      <c r="N82" s="19">
        <v>79558292.360812768</v>
      </c>
      <c r="O82" s="20" t="s">
        <v>477</v>
      </c>
      <c r="P82" s="21">
        <v>2000120004519</v>
      </c>
      <c r="Q82" s="20" t="s">
        <v>87</v>
      </c>
      <c r="R82" s="16" t="str">
        <f t="shared" si="17"/>
        <v>ADB Private</v>
      </c>
      <c r="S82" s="16" t="str">
        <f t="shared" si="18"/>
        <v>A</v>
      </c>
      <c r="T82" s="16" t="str">
        <f t="shared" si="16"/>
        <v>Blend Countries</v>
      </c>
      <c r="U82" s="16" t="str">
        <f t="shared" si="19"/>
        <v>Non-Transition States</v>
      </c>
      <c r="V82" s="22" t="str">
        <f>IF(ISNUMBER(MATCH(A82, {"Gabon","Sudan","Niger","Mali","Burkina Faso","Guinea"}, 0)), "De Facto Countries", "Non-De Facto Countries")</f>
        <v>Non-De Facto Countries</v>
      </c>
      <c r="W82" s="16" t="str">
        <f t="shared" si="30"/>
        <v>West</v>
      </c>
      <c r="X82" s="16" t="str">
        <f t="shared" si="31"/>
        <v>Agriculture</v>
      </c>
      <c r="Y82" s="23">
        <f>Table2[[#This Row],[Approved Amount_UA Equivalent]]</f>
        <v>79558292.360812768</v>
      </c>
      <c r="AD82" s="23">
        <f>SUM(Table2[[#This Row],[Feed Africa ]:[Improve Quality Of Life ]])</f>
        <v>79558292.360812768</v>
      </c>
      <c r="AE82" s="16" t="b">
        <f>Table2[[#This Row],[Total HI5]]=Table2[[#This Row],[Approved Amount_UA Equivalent]]</f>
        <v>1</v>
      </c>
      <c r="AF82" s="24">
        <v>10</v>
      </c>
      <c r="AG82" s="20" t="str">
        <f t="shared" si="20"/>
        <v>Investment Project</v>
      </c>
      <c r="AH82" s="24" t="e">
        <f>VLOOKUP(Table2[[#This Row],[SAP Code]],[25]DATA!$A:$G,7,FALSE)</f>
        <v>#N/A</v>
      </c>
      <c r="AI82" s="20" t="str">
        <f t="shared" si="21"/>
        <v>Infrastructure</v>
      </c>
      <c r="AJ82" s="25" t="s">
        <v>157</v>
      </c>
      <c r="AK82" s="25" t="s">
        <v>107</v>
      </c>
      <c r="AL82" s="23" t="str" cm="1">
        <f t="array" ref="AL82">_xlfn.SWITCH(AK82,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2" s="26">
        <v>2</v>
      </c>
      <c r="AN82" s="25" t="str">
        <f t="shared" si="29"/>
        <v>Non-Sovereign</v>
      </c>
      <c r="AO82" s="27">
        <v>1</v>
      </c>
      <c r="AP82" s="23">
        <f>Table2[[#This Row],[Approved Amount_UA Equivalent]]/1000000</f>
        <v>79.558292360812771</v>
      </c>
      <c r="AQ82" s="19">
        <f t="shared" si="22"/>
        <v>105.87935780546405</v>
      </c>
      <c r="AR82" s="23" t="str">
        <f t="shared" si="23"/>
        <v>71-80</v>
      </c>
      <c r="AS82" s="23" t="str">
        <f t="shared" si="24"/>
        <v>61-80</v>
      </c>
      <c r="AT82" s="23" t="str">
        <f t="shared" si="25"/>
        <v>41-80</v>
      </c>
      <c r="AU82" s="23" t="str">
        <f t="shared" si="26"/>
        <v>50-100 Mn</v>
      </c>
      <c r="AV82" s="23">
        <f>Table2[[#This Row],[Amount]]</f>
        <v>100000000</v>
      </c>
      <c r="AW82" s="23" t="str">
        <f t="shared" si="27"/>
        <v>Jul 2015</v>
      </c>
      <c r="AX82" s="28">
        <f>IFERROR(VLOOKUP(Table2[[#This Row],[SAP Code]],[26]_16!A:B,2,FALSE),0)</f>
        <v>0</v>
      </c>
      <c r="AY82" s="28">
        <f>IFERROR(VLOOKUP(Table2[[#This Row],[SAP Code]],[26]_16!D:E,2,FALSE)/ 1000000, 0)</f>
        <v>0</v>
      </c>
      <c r="AZ82" s="28">
        <f>IFERROR(VLOOKUP(Table2[[#This Row],[SAP Code]],[26]_16!G:H,2,FALSE)/ 1000000, 0)</f>
        <v>0</v>
      </c>
      <c r="BA82" s="28">
        <f>IFERROR(VLOOKUP(Table2[[#This Row],[SAP Code]],[26]_16!J:K,2,FALSE)/ 1000000, 0)</f>
        <v>0</v>
      </c>
      <c r="BB82" s="28">
        <f>IFERROR(VLOOKUP(Table2[[#This Row],[SAP Code]],[26]_16!M:N,2,FALSE)/ 1000000, 0)</f>
        <v>0</v>
      </c>
      <c r="BC82" s="28">
        <f>IFERROR(VLOOKUP(Table2[[#This Row],[SAP Code]],[26]_16!P:Q,2,FALSE),0)</f>
        <v>0</v>
      </c>
      <c r="BD82" s="28">
        <f>IFERROR(VLOOKUP(Table2[[#This Row],[SAP Code]],[26]_16!S:T,2,FALSE),0)</f>
        <v>0</v>
      </c>
      <c r="BE82" s="28">
        <f>IFERROR(VLOOKUP(Table2[[#This Row],[SAP Code]],[26]_16!V:W,2,FALSE)/ 1000000, 0)</f>
        <v>0</v>
      </c>
      <c r="BF82" s="28">
        <f>IFERROR(VLOOKUP(Table2[[#This Row],[SAP Code]],[26]_16!Y:Z,2,FALSE)/ 1000000, 0)</f>
        <v>0</v>
      </c>
      <c r="BG82" s="28" t="str">
        <f>IFERROR(VLOOKUP(Table2[[#This Row],[SAP Code]],[26]port!$A:$AD,30,FALSE),"unknown")</f>
        <v>unknown</v>
      </c>
      <c r="BH82" s="29" t="str">
        <f t="shared" si="28"/>
        <v>Unknown</v>
      </c>
      <c r="BI82" s="16"/>
    </row>
    <row r="83" spans="1:61" ht="17.100000000000001" customHeight="1">
      <c r="A83" s="16" t="s">
        <v>365</v>
      </c>
      <c r="B83" s="17" t="s">
        <v>478</v>
      </c>
      <c r="C83" s="16" t="s">
        <v>479</v>
      </c>
      <c r="D83" s="16" t="s">
        <v>480</v>
      </c>
      <c r="E83" s="18">
        <v>42195</v>
      </c>
      <c r="F83" s="16" t="s">
        <v>367</v>
      </c>
      <c r="G83" s="16" t="s">
        <v>113</v>
      </c>
      <c r="H83" s="16" t="s">
        <v>81</v>
      </c>
      <c r="I83" s="16" t="s">
        <v>67</v>
      </c>
      <c r="J83" s="16" t="s">
        <v>83</v>
      </c>
      <c r="K83" s="16" t="s">
        <v>84</v>
      </c>
      <c r="L83" s="16" t="s">
        <v>85</v>
      </c>
      <c r="M83" s="19">
        <v>7500000</v>
      </c>
      <c r="N83" s="19">
        <v>7500000</v>
      </c>
      <c r="O83" s="20" t="s">
        <v>481</v>
      </c>
      <c r="P83" s="21">
        <v>2100150033693</v>
      </c>
      <c r="Q83" s="20" t="s">
        <v>72</v>
      </c>
      <c r="R83" s="16" t="str">
        <f t="shared" si="17"/>
        <v>ADF Including TSF</v>
      </c>
      <c r="S83" s="16" t="str">
        <f t="shared" si="18"/>
        <v>I</v>
      </c>
      <c r="T83" s="16" t="str">
        <f t="shared" si="16"/>
        <v>ADF Countries</v>
      </c>
      <c r="U83" s="16" t="str">
        <f t="shared" si="19"/>
        <v>Transition States</v>
      </c>
      <c r="V83" s="22" t="str">
        <f>IF(ISNUMBER(MATCH(A83, {"Gabon","Sudan","Niger","Mali","Burkina Faso","Guinea"}, 0)), "De Facto Countries", "Non-De Facto Countries")</f>
        <v>Non-De Facto Countries</v>
      </c>
      <c r="W83" s="16" t="str">
        <f t="shared" si="30"/>
        <v>East</v>
      </c>
      <c r="X83" s="16" t="str">
        <f t="shared" si="31"/>
        <v>Social</v>
      </c>
      <c r="Y83" s="23"/>
      <c r="AC83" s="23">
        <f>Table2[[#This Row],[Approved Amount_UA Equivalent]]</f>
        <v>7500000</v>
      </c>
      <c r="AD83" s="23">
        <f>SUM(Table2[[#This Row],[Feed Africa ]:[Improve Quality Of Life ]])</f>
        <v>7500000</v>
      </c>
      <c r="AE83" s="16" t="b">
        <f>Table2[[#This Row],[Total HI5]]=Table2[[#This Row],[Approved Amount_UA Equivalent]]</f>
        <v>1</v>
      </c>
      <c r="AF83" s="24">
        <v>10</v>
      </c>
      <c r="AG83" s="20" t="str">
        <f t="shared" si="20"/>
        <v>Investment Project</v>
      </c>
      <c r="AH83" s="24" t="e">
        <f>VLOOKUP(Table2[[#This Row],[SAP Code]],[25]DATA!$A:$G,7,FALSE)</f>
        <v>#N/A</v>
      </c>
      <c r="AI83" s="20" t="str">
        <f t="shared" si="21"/>
        <v>Other Investment</v>
      </c>
      <c r="AJ83" s="25" t="s">
        <v>73</v>
      </c>
      <c r="AK83" s="25" t="s">
        <v>115</v>
      </c>
      <c r="AL83" s="23" t="str" cm="1">
        <f t="array" ref="AL83">_xlfn.SWITCH(AK83,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 s="26">
        <v>1</v>
      </c>
      <c r="AN83" s="25" t="str">
        <f t="shared" si="29"/>
        <v>Sovereign</v>
      </c>
      <c r="AO83" s="27">
        <v>1</v>
      </c>
      <c r="AP83" s="23">
        <f>Table2[[#This Row],[Approved Amount_UA Equivalent]]/1000000</f>
        <v>7.5</v>
      </c>
      <c r="AQ83" s="19">
        <f t="shared" si="22"/>
        <v>9.9812999999999992</v>
      </c>
      <c r="AR83" s="23" t="str">
        <f t="shared" si="23"/>
        <v>1-10</v>
      </c>
      <c r="AS83" s="23" t="str">
        <f t="shared" si="24"/>
        <v>1-20</v>
      </c>
      <c r="AT83" s="23" t="str">
        <f t="shared" si="25"/>
        <v>1-40</v>
      </c>
      <c r="AU83" s="23" t="str">
        <f t="shared" si="26"/>
        <v>&lt;1-50 Mn</v>
      </c>
      <c r="AV83" s="23">
        <f>Table2[[#This Row],[Amount]]</f>
        <v>7500000</v>
      </c>
      <c r="AW83" s="23" t="str">
        <f t="shared" si="27"/>
        <v>Jul 2015</v>
      </c>
      <c r="AX83" s="28">
        <f>IFERROR(VLOOKUP(Table2[[#This Row],[SAP Code]],[26]_16!A:B,2,FALSE),0)</f>
        <v>0</v>
      </c>
      <c r="AY83" s="28">
        <f>IFERROR(VLOOKUP(Table2[[#This Row],[SAP Code]],[26]_16!D:E,2,FALSE)/ 1000000, 0)</f>
        <v>0.16223801000000002</v>
      </c>
      <c r="AZ83" s="28">
        <f>IFERROR(VLOOKUP(Table2[[#This Row],[SAP Code]],[26]_16!G:H,2,FALSE)/ 1000000, 0)</f>
        <v>7.8274350000000006E-2</v>
      </c>
      <c r="BA83" s="28">
        <f>IFERROR(VLOOKUP(Table2[[#This Row],[SAP Code]],[26]_16!J:K,2,FALSE)/ 1000000, 0)</f>
        <v>0.29525460000000003</v>
      </c>
      <c r="BB83" s="28">
        <f>IFERROR(VLOOKUP(Table2[[#This Row],[SAP Code]],[26]_16!M:N,2,FALSE)/ 1000000, 0)</f>
        <v>0.90337628000000014</v>
      </c>
      <c r="BC83" s="28">
        <f>IFERROR(VLOOKUP(Table2[[#This Row],[SAP Code]],[26]_16!P:Q,2,FALSE),0)</f>
        <v>0.20729343</v>
      </c>
      <c r="BD83" s="28">
        <f>IFERROR(VLOOKUP(Table2[[#This Row],[SAP Code]],[26]_16!S:T,2,FALSE),0)</f>
        <v>0.39027033000000011</v>
      </c>
      <c r="BE83" s="28">
        <f>IFERROR(VLOOKUP(Table2[[#This Row],[SAP Code]],[26]_16!V:W,2,FALSE)/ 1000000, 0)</f>
        <v>2.2507181399999996</v>
      </c>
      <c r="BF83" s="28">
        <f>IFERROR(VLOOKUP(Table2[[#This Row],[SAP Code]],[26]_16!Y:Z,2,FALSE)/ 1000000, 0)</f>
        <v>0.72363407000000002</v>
      </c>
      <c r="BG83" s="28" t="str">
        <f>IFERROR(VLOOKUP(Table2[[#This Row],[SAP Code]],[26]port!$A:$AD,30,FALSE),"unknown")</f>
        <v>OnGo</v>
      </c>
      <c r="BH83" s="29" t="str">
        <f t="shared" si="28"/>
        <v>Ongoing</v>
      </c>
      <c r="BI83" s="16"/>
    </row>
    <row r="84" spans="1:61" ht="17.100000000000001" customHeight="1">
      <c r="A84" s="16" t="s">
        <v>203</v>
      </c>
      <c r="B84" s="17" t="s">
        <v>482</v>
      </c>
      <c r="C84" s="16" t="s">
        <v>483</v>
      </c>
      <c r="D84" s="16" t="s">
        <v>484</v>
      </c>
      <c r="E84" s="18">
        <v>42195</v>
      </c>
      <c r="F84" s="16" t="s">
        <v>207</v>
      </c>
      <c r="G84" s="16" t="s">
        <v>100</v>
      </c>
      <c r="H84" s="37" t="s">
        <v>194</v>
      </c>
      <c r="I84" s="16" t="s">
        <v>102</v>
      </c>
      <c r="J84" s="16" t="s">
        <v>188</v>
      </c>
      <c r="K84" s="16" t="s">
        <v>69</v>
      </c>
      <c r="L84" s="16" t="s">
        <v>85</v>
      </c>
      <c r="M84" s="19">
        <v>891595</v>
      </c>
      <c r="N84" s="19">
        <v>891595</v>
      </c>
      <c r="O84" s="20" t="s">
        <v>485</v>
      </c>
      <c r="P84" s="21">
        <v>5500155009351</v>
      </c>
      <c r="Q84" s="20" t="s">
        <v>72</v>
      </c>
      <c r="R84" s="16" t="str">
        <f t="shared" si="17"/>
        <v>MICTAF</v>
      </c>
      <c r="S84" s="16" t="str">
        <f t="shared" si="18"/>
        <v>H</v>
      </c>
      <c r="T84" s="16" t="str">
        <f t="shared" si="16"/>
        <v>ADB Countries</v>
      </c>
      <c r="U84" s="16" t="str">
        <f t="shared" si="19"/>
        <v>Non-Transition States</v>
      </c>
      <c r="V84" s="22" t="str">
        <f>IF(ISNUMBER(MATCH(A84, {"Gabon","Sudan","Niger","Mali","Burkina Faso","Guinea"}, 0)), "De Facto Countries", "Non-De Facto Countries")</f>
        <v>Non-De Facto Countries</v>
      </c>
      <c r="W84" s="16" t="str">
        <f t="shared" si="30"/>
        <v>North</v>
      </c>
      <c r="X84" s="16" t="str">
        <f t="shared" si="31"/>
        <v>Finance</v>
      </c>
      <c r="Y84" s="23"/>
      <c r="AA84" s="23">
        <f>Table2[[#This Row],[Approved Amount_UA Equivalent]]</f>
        <v>891595</v>
      </c>
      <c r="AD84" s="23">
        <f>SUM(Table2[[#This Row],[Feed Africa ]:[Improve Quality Of Life ]])</f>
        <v>891595</v>
      </c>
      <c r="AE84" s="16" t="b">
        <f>Table2[[#This Row],[Total HI5]]=Table2[[#This Row],[Approved Amount_UA Equivalent]]</f>
        <v>1</v>
      </c>
      <c r="AF84" s="24">
        <v>43</v>
      </c>
      <c r="AG84" s="20" t="str">
        <f t="shared" si="20"/>
        <v>Technical Assistance &amp; Study</v>
      </c>
      <c r="AH84" s="24" t="e">
        <f>VLOOKUP(Table2[[#This Row],[SAP Code]],[25]DATA!$A:$G,7,FALSE)</f>
        <v>#N/A</v>
      </c>
      <c r="AI84" s="20" t="str">
        <f t="shared" si="21"/>
        <v>Other Investment</v>
      </c>
      <c r="AJ84" s="25" t="s">
        <v>106</v>
      </c>
      <c r="AK84" s="25" t="s">
        <v>107</v>
      </c>
      <c r="AL84" s="23" t="str" cm="1">
        <f t="array" ref="AL84">_xlfn.SWITCH(AK84,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4" s="26">
        <v>1</v>
      </c>
      <c r="AN84" s="25" t="str">
        <f t="shared" si="29"/>
        <v>Sovereign</v>
      </c>
      <c r="AO84" s="27">
        <v>1</v>
      </c>
      <c r="AP84" s="23">
        <f>Table2[[#This Row],[Approved Amount_UA Equivalent]]/1000000</f>
        <v>0.89159500000000003</v>
      </c>
      <c r="AQ84" s="19">
        <f t="shared" si="22"/>
        <v>1.1865702897999999</v>
      </c>
      <c r="AR84" s="23" t="str">
        <f t="shared" si="23"/>
        <v>1-10</v>
      </c>
      <c r="AS84" s="23" t="str">
        <f t="shared" si="24"/>
        <v>1-20</v>
      </c>
      <c r="AT84" s="23" t="str">
        <f t="shared" si="25"/>
        <v>1-40</v>
      </c>
      <c r="AU84" s="23" t="str">
        <f t="shared" si="26"/>
        <v>&lt;1-50 Mn</v>
      </c>
      <c r="AV84" s="23">
        <f>Table2[[#This Row],[Amount]]</f>
        <v>891595</v>
      </c>
      <c r="AW84" s="23" t="str">
        <f t="shared" si="27"/>
        <v>Jul 2015</v>
      </c>
      <c r="AX84" s="28">
        <f>IFERROR(VLOOKUP(Table2[[#This Row],[SAP Code]],[26]_16!A:B,2,FALSE),0)</f>
        <v>0</v>
      </c>
      <c r="AY84" s="28">
        <f>IFERROR(VLOOKUP(Table2[[#This Row],[SAP Code]],[26]_16!D:E,2,FALSE)/ 1000000, 0)</f>
        <v>0</v>
      </c>
      <c r="AZ84" s="28">
        <f>IFERROR(VLOOKUP(Table2[[#This Row],[SAP Code]],[26]_16!G:H,2,FALSE)/ 1000000, 0)</f>
        <v>3.2001090000000003E-2</v>
      </c>
      <c r="BA84" s="28">
        <f>IFERROR(VLOOKUP(Table2[[#This Row],[SAP Code]],[26]_16!J:K,2,FALSE)/ 1000000, 0)</f>
        <v>8.6956220000000001E-2</v>
      </c>
      <c r="BB84" s="28">
        <f>IFERROR(VLOOKUP(Table2[[#This Row],[SAP Code]],[26]_16!M:N,2,FALSE)/ 1000000, 0)</f>
        <v>0.10225457</v>
      </c>
      <c r="BC84" s="28">
        <f>IFERROR(VLOOKUP(Table2[[#This Row],[SAP Code]],[26]_16!P:Q,2,FALSE),0)</f>
        <v>9.9967070000000005E-2</v>
      </c>
      <c r="BD84" s="28">
        <f>IFERROR(VLOOKUP(Table2[[#This Row],[SAP Code]],[26]_16!S:T,2,FALSE),0)</f>
        <v>0</v>
      </c>
      <c r="BE84" s="28">
        <f>IFERROR(VLOOKUP(Table2[[#This Row],[SAP Code]],[26]_16!V:W,2,FALSE)/ 1000000, 0)</f>
        <v>0</v>
      </c>
      <c r="BF84" s="28">
        <f>IFERROR(VLOOKUP(Table2[[#This Row],[SAP Code]],[26]_16!Y:Z,2,FALSE)/ 1000000, 0)</f>
        <v>0</v>
      </c>
      <c r="BG84" s="28" t="str">
        <f>IFERROR(VLOOKUP(Table2[[#This Row],[SAP Code]],[26]port!$A:$AD,30,FALSE),"unknown")</f>
        <v>COMP</v>
      </c>
      <c r="BH84" s="29" t="str">
        <f t="shared" si="28"/>
        <v>Number of operations completed out of the net approved of that year</v>
      </c>
      <c r="BI84" s="16"/>
    </row>
    <row r="85" spans="1:61" ht="17.100000000000001" customHeight="1">
      <c r="A85" s="16" t="s">
        <v>141</v>
      </c>
      <c r="B85" s="17" t="s">
        <v>486</v>
      </c>
      <c r="C85" s="16" t="s">
        <v>487</v>
      </c>
      <c r="D85" s="16" t="s">
        <v>484</v>
      </c>
      <c r="E85" s="18">
        <v>42195</v>
      </c>
      <c r="F85" s="16" t="s">
        <v>488</v>
      </c>
      <c r="G85" s="16" t="s">
        <v>100</v>
      </c>
      <c r="H85" s="37" t="s">
        <v>213</v>
      </c>
      <c r="I85" s="16" t="s">
        <v>102</v>
      </c>
      <c r="J85" s="16" t="s">
        <v>103</v>
      </c>
      <c r="K85" s="16" t="s">
        <v>201</v>
      </c>
      <c r="L85" s="16" t="s">
        <v>70</v>
      </c>
      <c r="M85" s="19">
        <v>100000000</v>
      </c>
      <c r="N85" s="19">
        <v>71104032.309672281</v>
      </c>
      <c r="O85" s="20" t="s">
        <v>489</v>
      </c>
      <c r="P85" s="21" t="s">
        <v>147</v>
      </c>
      <c r="Q85" s="20" t="s">
        <v>72</v>
      </c>
      <c r="R85" s="16" t="str">
        <f t="shared" si="17"/>
        <v>ADB Private</v>
      </c>
      <c r="S85" s="16" t="str">
        <f t="shared" si="18"/>
        <v>H</v>
      </c>
      <c r="T85" s="16" t="str">
        <f t="shared" si="16"/>
        <v>Multinational</v>
      </c>
      <c r="U85" s="16" t="str">
        <f t="shared" si="19"/>
        <v>Multinational</v>
      </c>
      <c r="V85" s="22" t="str">
        <f>IF(ISNUMBER(MATCH(A85, {"Gabon","Sudan","Niger","Mali","Burkina Faso","Guinea"}, 0)), "De Facto Countries", "Non-De Facto Countries")</f>
        <v>Non-De Facto Countries</v>
      </c>
      <c r="W85" s="16" t="str">
        <f t="shared" si="30"/>
        <v>Multi</v>
      </c>
      <c r="X85" s="16" t="str">
        <f t="shared" si="31"/>
        <v>Finance</v>
      </c>
      <c r="Y85" s="23"/>
      <c r="AA85" s="23">
        <f>Table2[[#This Row],[Approved Amount_UA Equivalent]]</f>
        <v>71104032.309672281</v>
      </c>
      <c r="AD85" s="23">
        <f>SUM(Table2[[#This Row],[Feed Africa ]:[Improve Quality Of Life ]])</f>
        <v>71104032.309672281</v>
      </c>
      <c r="AE85" s="16" t="b">
        <f>Table2[[#This Row],[Total HI5]]=Table2[[#This Row],[Approved Amount_UA Equivalent]]</f>
        <v>1</v>
      </c>
      <c r="AF85" s="24">
        <v>70</v>
      </c>
      <c r="AG85" s="20" t="str">
        <f t="shared" si="20"/>
        <v>Equity and Guarantee</v>
      </c>
      <c r="AH85" s="24" t="e">
        <f>VLOOKUP(Table2[[#This Row],[SAP Code]],[25]DATA!$A:$G,7,FALSE)</f>
        <v>#N/A</v>
      </c>
      <c r="AI85" s="20" t="str">
        <f t="shared" si="21"/>
        <v>Other Investment</v>
      </c>
      <c r="AJ85" s="25" t="s">
        <v>106</v>
      </c>
      <c r="AK85" s="25" t="s">
        <v>107</v>
      </c>
      <c r="AL85" s="23" t="str" cm="1">
        <f t="array" ref="AL85">_xlfn.SWITCH(AK85,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5" s="26">
        <v>2</v>
      </c>
      <c r="AN85" s="25" t="str">
        <f t="shared" si="29"/>
        <v>Non-Sovereign</v>
      </c>
      <c r="AO85" s="27">
        <v>1</v>
      </c>
      <c r="AP85" s="23">
        <f>Table2[[#This Row],[Approved Amount_UA Equivalent]]/1000000</f>
        <v>71.104032309672277</v>
      </c>
      <c r="AQ85" s="19">
        <f t="shared" si="22"/>
        <v>94.628090359004261</v>
      </c>
      <c r="AR85" s="23" t="str">
        <f t="shared" si="23"/>
        <v>71-80</v>
      </c>
      <c r="AS85" s="23" t="str">
        <f t="shared" si="24"/>
        <v>61-80</v>
      </c>
      <c r="AT85" s="23" t="str">
        <f t="shared" si="25"/>
        <v>41-80</v>
      </c>
      <c r="AU85" s="23" t="str">
        <f t="shared" si="26"/>
        <v>50-100 Mn</v>
      </c>
      <c r="AV85" s="23">
        <f>Table2[[#This Row],[Amount]]</f>
        <v>100000000</v>
      </c>
      <c r="AW85" s="23" t="str">
        <f t="shared" si="27"/>
        <v>Jul 2015</v>
      </c>
      <c r="AX85" s="28">
        <f>IFERROR(VLOOKUP(Table2[[#This Row],[SAP Code]],[26]_16!A:B,2,FALSE),0)</f>
        <v>0</v>
      </c>
      <c r="AY85" s="28">
        <f>IFERROR(VLOOKUP(Table2[[#This Row],[SAP Code]],[26]_16!D:E,2,FALSE)/ 1000000, 0)</f>
        <v>0</v>
      </c>
      <c r="AZ85" s="28">
        <f>IFERROR(VLOOKUP(Table2[[#This Row],[SAP Code]],[26]_16!G:H,2,FALSE)/ 1000000, 0)</f>
        <v>0</v>
      </c>
      <c r="BA85" s="28">
        <f>IFERROR(VLOOKUP(Table2[[#This Row],[SAP Code]],[26]_16!J:K,2,FALSE)/ 1000000, 0)</f>
        <v>0</v>
      </c>
      <c r="BB85" s="28">
        <f>IFERROR(VLOOKUP(Table2[[#This Row],[SAP Code]],[26]_16!M:N,2,FALSE)/ 1000000, 0)</f>
        <v>0</v>
      </c>
      <c r="BC85" s="28">
        <f>IFERROR(VLOOKUP(Table2[[#This Row],[SAP Code]],[26]_16!P:Q,2,FALSE),0)</f>
        <v>0</v>
      </c>
      <c r="BD85" s="28">
        <f>IFERROR(VLOOKUP(Table2[[#This Row],[SAP Code]],[26]_16!S:T,2,FALSE),0)</f>
        <v>0</v>
      </c>
      <c r="BE85" s="28">
        <f>IFERROR(VLOOKUP(Table2[[#This Row],[SAP Code]],[26]_16!V:W,2,FALSE)/ 1000000, 0)</f>
        <v>0</v>
      </c>
      <c r="BF85" s="28">
        <f>IFERROR(VLOOKUP(Table2[[#This Row],[SAP Code]],[26]_16!Y:Z,2,FALSE)/ 1000000, 0)</f>
        <v>0</v>
      </c>
      <c r="BG85" s="28" t="str">
        <f>IFERROR(VLOOKUP(Table2[[#This Row],[SAP Code]],[26]port!$A:$AD,30,FALSE),"unknown")</f>
        <v>unknown</v>
      </c>
      <c r="BH85" s="29" t="str">
        <f t="shared" si="28"/>
        <v>Unknown</v>
      </c>
      <c r="BI85" s="16"/>
    </row>
    <row r="86" spans="1:61" ht="17.100000000000001" customHeight="1">
      <c r="A86" s="16" t="s">
        <v>95</v>
      </c>
      <c r="B86" s="17" t="s">
        <v>490</v>
      </c>
      <c r="C86" s="16" t="s">
        <v>491</v>
      </c>
      <c r="D86" s="16" t="s">
        <v>492</v>
      </c>
      <c r="E86" s="18">
        <v>42195</v>
      </c>
      <c r="F86" s="16" t="s">
        <v>383</v>
      </c>
      <c r="G86" s="16" t="s">
        <v>137</v>
      </c>
      <c r="H86" s="16" t="s">
        <v>101</v>
      </c>
      <c r="I86" s="16" t="s">
        <v>138</v>
      </c>
      <c r="J86" s="16" t="s">
        <v>179</v>
      </c>
      <c r="K86" s="16" t="s">
        <v>84</v>
      </c>
      <c r="L86" s="16" t="s">
        <v>70</v>
      </c>
      <c r="M86" s="19">
        <v>193000000</v>
      </c>
      <c r="N86" s="19">
        <v>137230782.35766751</v>
      </c>
      <c r="O86" s="20" t="s">
        <v>493</v>
      </c>
      <c r="P86" s="21">
        <v>2000130013830</v>
      </c>
      <c r="Q86" s="20" t="s">
        <v>87</v>
      </c>
      <c r="R86" s="16" t="str">
        <f t="shared" si="17"/>
        <v>ADB Public</v>
      </c>
      <c r="S86" s="16" t="str">
        <f t="shared" si="18"/>
        <v>D</v>
      </c>
      <c r="T86" s="16" t="str">
        <f t="shared" si="16"/>
        <v>Blend Countries</v>
      </c>
      <c r="U86" s="16" t="str">
        <f t="shared" si="19"/>
        <v>Non-Transition States</v>
      </c>
      <c r="V86" s="22" t="str">
        <f>IF(ISNUMBER(MATCH(A86, {"Gabon","Sudan","Niger","Mali","Burkina Faso","Guinea"}, 0)), "De Facto Countries", "Non-De Facto Countries")</f>
        <v>Non-De Facto Countries</v>
      </c>
      <c r="W86" s="16" t="str">
        <f t="shared" si="30"/>
        <v>South</v>
      </c>
      <c r="X86" s="16" t="str">
        <f t="shared" si="31"/>
        <v>Transport</v>
      </c>
      <c r="Y86" s="23"/>
      <c r="AB86" s="23">
        <f>Table2[[#This Row],[Approved Amount_UA Equivalent]]</f>
        <v>137230782.35766751</v>
      </c>
      <c r="AD86" s="23">
        <f>SUM(Table2[[#This Row],[Feed Africa ]:[Improve Quality Of Life ]])</f>
        <v>137230782.35766751</v>
      </c>
      <c r="AE86" s="16" t="b">
        <f>Table2[[#This Row],[Total HI5]]=Table2[[#This Row],[Approved Amount_UA Equivalent]]</f>
        <v>1</v>
      </c>
      <c r="AF86" s="24">
        <v>10</v>
      </c>
      <c r="AG86" s="20" t="str">
        <f t="shared" si="20"/>
        <v>Investment Project</v>
      </c>
      <c r="AH86" s="24" t="e">
        <f>VLOOKUP(Table2[[#This Row],[SAP Code]],[25]DATA!$A:$G,7,FALSE)</f>
        <v>#N/A</v>
      </c>
      <c r="AI86" s="20" t="str">
        <f t="shared" si="21"/>
        <v>Infrastructure</v>
      </c>
      <c r="AJ86" s="25" t="s">
        <v>89</v>
      </c>
      <c r="AK86" s="25" t="s">
        <v>140</v>
      </c>
      <c r="AL86" s="23" t="str" cm="1">
        <f t="array" ref="AL86">_xlfn.SWITCH(AK86,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6" s="26">
        <v>1</v>
      </c>
      <c r="AN86" s="25" t="str">
        <f t="shared" si="29"/>
        <v>Sovereign</v>
      </c>
      <c r="AO86" s="27">
        <v>0.5</v>
      </c>
      <c r="AP86" s="23">
        <f>Table2[[#This Row],[Approved Amount_UA Equivalent]]/1000000</f>
        <v>137.23078235766749</v>
      </c>
      <c r="AQ86" s="19">
        <f t="shared" si="22"/>
        <v>182.63221439287824</v>
      </c>
      <c r="AR86" s="23" t="str">
        <f t="shared" si="23"/>
        <v>131-140</v>
      </c>
      <c r="AS86" s="23" t="str">
        <f t="shared" si="24"/>
        <v>121-140</v>
      </c>
      <c r="AT86" s="23" t="str">
        <f t="shared" si="25"/>
        <v>121-160</v>
      </c>
      <c r="AU86" s="23" t="str">
        <f t="shared" si="26"/>
        <v>100-200 Mn</v>
      </c>
      <c r="AV86" s="23">
        <f>Table2[[#This Row],[Amount]]</f>
        <v>193000000</v>
      </c>
      <c r="AW86" s="23" t="str">
        <f t="shared" si="27"/>
        <v>Jul 2015</v>
      </c>
      <c r="AX86" s="28">
        <f>IFERROR(VLOOKUP(Table2[[#This Row],[SAP Code]],[26]_16!A:B,2,FALSE),0)</f>
        <v>0</v>
      </c>
      <c r="AY86" s="28">
        <f>IFERROR(VLOOKUP(Table2[[#This Row],[SAP Code]],[26]_16!D:E,2,FALSE)/ 1000000, 0)</f>
        <v>2.3919669999999997E-2</v>
      </c>
      <c r="AZ86" s="28">
        <f>IFERROR(VLOOKUP(Table2[[#This Row],[SAP Code]],[26]_16!G:H,2,FALSE)/ 1000000, 0)</f>
        <v>0.23019971</v>
      </c>
      <c r="BA86" s="28">
        <f>IFERROR(VLOOKUP(Table2[[#This Row],[SAP Code]],[26]_16!J:K,2,FALSE)/ 1000000, 0)</f>
        <v>16.773623130000001</v>
      </c>
      <c r="BB86" s="28">
        <f>IFERROR(VLOOKUP(Table2[[#This Row],[SAP Code]],[26]_16!M:N,2,FALSE)/ 1000000, 0)</f>
        <v>8.3676692500000005</v>
      </c>
      <c r="BC86" s="28">
        <f>IFERROR(VLOOKUP(Table2[[#This Row],[SAP Code]],[26]_16!P:Q,2,FALSE),0)</f>
        <v>16.0730638</v>
      </c>
      <c r="BD86" s="28">
        <f>IFERROR(VLOOKUP(Table2[[#This Row],[SAP Code]],[26]_16!S:T,2,FALSE),0)</f>
        <v>23.47215959</v>
      </c>
      <c r="BE86" s="28">
        <f>IFERROR(VLOOKUP(Table2[[#This Row],[SAP Code]],[26]_16!V:W,2,FALSE)/ 1000000, 0)</f>
        <v>26.269508430000002</v>
      </c>
      <c r="BF86" s="28">
        <f>IFERROR(VLOOKUP(Table2[[#This Row],[SAP Code]],[26]_16!Y:Z,2,FALSE)/ 1000000, 0)</f>
        <v>8.3431747499999993</v>
      </c>
      <c r="BG86" s="28" t="str">
        <f>IFERROR(VLOOKUP(Table2[[#This Row],[SAP Code]],[26]port!$A:$AD,30,FALSE),"unknown")</f>
        <v>OnGo</v>
      </c>
      <c r="BH86" s="29" t="str">
        <f t="shared" si="28"/>
        <v>Ongoing</v>
      </c>
      <c r="BI86" s="16"/>
    </row>
    <row r="87" spans="1:61" ht="17.100000000000001" customHeight="1">
      <c r="A87" s="16" t="s">
        <v>95</v>
      </c>
      <c r="B87" s="17" t="s">
        <v>490</v>
      </c>
      <c r="C87" s="16" t="s">
        <v>494</v>
      </c>
      <c r="D87" s="16" t="s">
        <v>492</v>
      </c>
      <c r="E87" s="18">
        <v>42195</v>
      </c>
      <c r="F87" s="16" t="s">
        <v>383</v>
      </c>
      <c r="G87" s="16" t="s">
        <v>137</v>
      </c>
      <c r="H87" s="16" t="s">
        <v>101</v>
      </c>
      <c r="I87" s="16" t="s">
        <v>138</v>
      </c>
      <c r="J87" s="16" t="s">
        <v>261</v>
      </c>
      <c r="K87" s="16" t="s">
        <v>84</v>
      </c>
      <c r="L87" s="16" t="s">
        <v>70</v>
      </c>
      <c r="M87" s="19">
        <v>50000000</v>
      </c>
      <c r="N87" s="19">
        <v>35552016.154836141</v>
      </c>
      <c r="O87" s="20" t="s">
        <v>493</v>
      </c>
      <c r="P87" s="21">
        <v>5050130000051</v>
      </c>
      <c r="Q87" s="20" t="s">
        <v>87</v>
      </c>
      <c r="R87" s="16" t="str">
        <f t="shared" si="17"/>
        <v>AGTF</v>
      </c>
      <c r="S87" s="16" t="str">
        <f t="shared" si="18"/>
        <v>D</v>
      </c>
      <c r="T87" s="16" t="str">
        <f t="shared" si="16"/>
        <v>Blend Countries</v>
      </c>
      <c r="U87" s="16" t="str">
        <f t="shared" si="19"/>
        <v>Non-Transition States</v>
      </c>
      <c r="V87" s="22" t="str">
        <f>IF(ISNUMBER(MATCH(A87, {"Gabon","Sudan","Niger","Mali","Burkina Faso","Guinea"}, 0)), "De Facto Countries", "Non-De Facto Countries")</f>
        <v>Non-De Facto Countries</v>
      </c>
      <c r="W87" s="16" t="str">
        <f t="shared" si="30"/>
        <v>South</v>
      </c>
      <c r="X87" s="16" t="str">
        <f t="shared" si="31"/>
        <v>Transport</v>
      </c>
      <c r="Y87" s="23"/>
      <c r="AB87" s="23">
        <f>Table2[[#This Row],[Approved Amount_UA Equivalent]]</f>
        <v>35552016.154836141</v>
      </c>
      <c r="AD87" s="23">
        <f>SUM(Table2[[#This Row],[Feed Africa ]:[Improve Quality Of Life ]])</f>
        <v>35552016.154836141</v>
      </c>
      <c r="AE87" s="16" t="b">
        <f>Table2[[#This Row],[Total HI5]]=Table2[[#This Row],[Approved Amount_UA Equivalent]]</f>
        <v>1</v>
      </c>
      <c r="AF87" s="24">
        <v>10</v>
      </c>
      <c r="AG87" s="20" t="str">
        <f t="shared" si="20"/>
        <v>Investment Project</v>
      </c>
      <c r="AH87" s="24" t="e">
        <f>VLOOKUP(Table2[[#This Row],[SAP Code]],[25]DATA!$A:$G,7,FALSE)</f>
        <v>#N/A</v>
      </c>
      <c r="AI87" s="20" t="str">
        <f t="shared" si="21"/>
        <v>Infrastructure</v>
      </c>
      <c r="AJ87" s="25" t="s">
        <v>89</v>
      </c>
      <c r="AK87" s="25" t="s">
        <v>140</v>
      </c>
      <c r="AL87" s="23" t="str" cm="1">
        <f t="array" ref="AL87">_xlfn.SWITCH(AK87,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7" s="26">
        <v>1</v>
      </c>
      <c r="AN87" s="25" t="str">
        <f t="shared" si="29"/>
        <v>Sovereign</v>
      </c>
      <c r="AO87" s="27">
        <v>0.5</v>
      </c>
      <c r="AP87" s="23">
        <f>Table2[[#This Row],[Approved Amount_UA Equivalent]]/1000000</f>
        <v>35.552016154836139</v>
      </c>
      <c r="AQ87" s="19">
        <f t="shared" si="22"/>
        <v>47.314045179502131</v>
      </c>
      <c r="AR87" s="23" t="str">
        <f t="shared" si="23"/>
        <v>31-40</v>
      </c>
      <c r="AS87" s="23" t="str">
        <f t="shared" si="24"/>
        <v>21-40</v>
      </c>
      <c r="AT87" s="23" t="str">
        <f t="shared" si="25"/>
        <v>1-40</v>
      </c>
      <c r="AU87" s="23" t="str">
        <f t="shared" si="26"/>
        <v>&lt;1-50 Mn</v>
      </c>
      <c r="AV87" s="23">
        <f>Table2[[#This Row],[Amount]]</f>
        <v>50000000</v>
      </c>
      <c r="AW87" s="23" t="str">
        <f t="shared" si="27"/>
        <v>Jul 2015</v>
      </c>
      <c r="AX87" s="28">
        <f>IFERROR(VLOOKUP(Table2[[#This Row],[SAP Code]],[26]_16!A:B,2,FALSE),0)</f>
        <v>0</v>
      </c>
      <c r="AY87" s="28">
        <f>IFERROR(VLOOKUP(Table2[[#This Row],[SAP Code]],[26]_16!D:E,2,FALSE)/ 1000000, 0)</f>
        <v>2.3919669999999997E-2</v>
      </c>
      <c r="AZ87" s="28">
        <v>0</v>
      </c>
      <c r="BA87" s="28">
        <f>IFERROR(VLOOKUP(Table2[[#This Row],[SAP Code]],[26]_16!J:K,2,FALSE)/ 1000000, 0)</f>
        <v>16.773623130000001</v>
      </c>
      <c r="BB87" s="28">
        <f>IFERROR(VLOOKUP(Table2[[#This Row],[SAP Code]],[26]_16!M:N,2,FALSE)/ 1000000, 0)</f>
        <v>8.3676692500000005</v>
      </c>
      <c r="BC87" s="28">
        <f>IFERROR(VLOOKUP(Table2[[#This Row],[SAP Code]],[26]_16!P:Q,2,FALSE),0)</f>
        <v>16.0730638</v>
      </c>
      <c r="BD87" s="28">
        <f>IFERROR(VLOOKUP(Table2[[#This Row],[SAP Code]],[26]_16!S:T,2,FALSE),0)</f>
        <v>23.47215959</v>
      </c>
      <c r="BE87" s="28">
        <f>IFERROR(VLOOKUP(Table2[[#This Row],[SAP Code]],[26]_16!V:W,2,FALSE)/ 1000000, 0)</f>
        <v>26.269508430000002</v>
      </c>
      <c r="BF87" s="28">
        <f>IFERROR(VLOOKUP(Table2[[#This Row],[SAP Code]],[26]_16!Y:Z,2,FALSE)/ 1000000, 0)</f>
        <v>8.3431747499999993</v>
      </c>
      <c r="BG87" s="28" t="str">
        <f>IFERROR(VLOOKUP(Table2[[#This Row],[SAP Code]],[26]port!$A:$AD,30,FALSE),"unknown")</f>
        <v>OnGo</v>
      </c>
      <c r="BH87" s="29" t="str">
        <f t="shared" si="28"/>
        <v>Ongoing</v>
      </c>
      <c r="BI87" s="16"/>
    </row>
    <row r="88" spans="1:61" ht="17.100000000000001" customHeight="1">
      <c r="A88" s="16" t="s">
        <v>495</v>
      </c>
      <c r="B88" s="17" t="s">
        <v>496</v>
      </c>
      <c r="C88" s="16" t="s">
        <v>497</v>
      </c>
      <c r="D88" s="16" t="s">
        <v>498</v>
      </c>
      <c r="E88" s="18">
        <v>42195</v>
      </c>
      <c r="F88" s="16" t="s">
        <v>499</v>
      </c>
      <c r="G88" s="16" t="s">
        <v>249</v>
      </c>
      <c r="H88" s="16" t="s">
        <v>101</v>
      </c>
      <c r="I88" s="16" t="s">
        <v>250</v>
      </c>
      <c r="J88" s="16" t="s">
        <v>83</v>
      </c>
      <c r="K88" s="16" t="s">
        <v>69</v>
      </c>
      <c r="L88" s="16" t="s">
        <v>85</v>
      </c>
      <c r="M88" s="19">
        <v>2000000</v>
      </c>
      <c r="N88" s="19">
        <v>2000000</v>
      </c>
      <c r="O88" s="20" t="s">
        <v>500</v>
      </c>
      <c r="P88" s="21">
        <v>2100155030120</v>
      </c>
      <c r="Q88" s="20" t="s">
        <v>72</v>
      </c>
      <c r="R88" s="16" t="str">
        <f t="shared" si="17"/>
        <v>ADF Including TSF</v>
      </c>
      <c r="S88" s="16" t="str">
        <f t="shared" si="18"/>
        <v>K</v>
      </c>
      <c r="T88" s="16" t="str">
        <f t="shared" si="16"/>
        <v>ADF Countries</v>
      </c>
      <c r="U88" s="16" t="str">
        <f t="shared" si="19"/>
        <v>Transition States</v>
      </c>
      <c r="V88" s="22" t="str">
        <f>IF(ISNUMBER(MATCH(A88, {"Gabon","Sudan","Niger","Mali","Burkina Faso","Guinea"}, 0)), "De Facto Countries", "Non-De Facto Countries")</f>
        <v>Non-De Facto Countries</v>
      </c>
      <c r="W88" s="16" t="str">
        <f t="shared" si="30"/>
        <v>South</v>
      </c>
      <c r="X88" s="16" t="str">
        <f t="shared" si="31"/>
        <v>Multi-Sector</v>
      </c>
      <c r="Y88" s="23">
        <f>Table2[[#This Row],[Approved Amount_UA Equivalent]]/5</f>
        <v>400000</v>
      </c>
      <c r="Z88" s="23">
        <f>Table2[[#This Row],[Approved Amount_UA Equivalent]]/5</f>
        <v>400000</v>
      </c>
      <c r="AA88" s="23">
        <f>Table2[[#This Row],[Approved Amount_UA Equivalent]]/5</f>
        <v>400000</v>
      </c>
      <c r="AB88" s="23">
        <f>Table2[[#This Row],[Approved Amount_UA Equivalent]]/5</f>
        <v>400000</v>
      </c>
      <c r="AC88" s="23">
        <f>Table2[[#This Row],[Approved Amount_UA Equivalent]]/5</f>
        <v>400000</v>
      </c>
      <c r="AD88" s="23">
        <f>SUM(Table2[[#This Row],[Feed Africa ]:[Improve Quality Of Life ]])</f>
        <v>2000000</v>
      </c>
      <c r="AE88" s="16" t="b">
        <f>Table2[[#This Row],[Total HI5]]=Table2[[#This Row],[Approved Amount_UA Equivalent]]</f>
        <v>1</v>
      </c>
      <c r="AF88" s="24">
        <v>41</v>
      </c>
      <c r="AG88" s="20" t="str">
        <f t="shared" si="20"/>
        <v>ISP and Investment Project</v>
      </c>
      <c r="AH88" s="24" t="e">
        <f>VLOOKUP(Table2[[#This Row],[SAP Code]],[25]DATA!$A:$G,7,FALSE)</f>
        <v>#N/A</v>
      </c>
      <c r="AI88" s="20" t="str">
        <f t="shared" si="21"/>
        <v>Other Investment</v>
      </c>
      <c r="AJ88" s="25" t="s">
        <v>254</v>
      </c>
      <c r="AK88" s="25" t="s">
        <v>255</v>
      </c>
      <c r="AL88" s="23" t="str" cm="1">
        <f t="array" ref="AL88">_xlfn.SWITCH(AK88,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88" s="26">
        <v>1</v>
      </c>
      <c r="AN88" s="25" t="str">
        <f t="shared" si="29"/>
        <v>Sovereign</v>
      </c>
      <c r="AO88" s="27">
        <v>1</v>
      </c>
      <c r="AP88" s="23">
        <f>Table2[[#This Row],[Approved Amount_UA Equivalent]]/1000000</f>
        <v>2</v>
      </c>
      <c r="AQ88" s="19">
        <f t="shared" si="22"/>
        <v>2.66168</v>
      </c>
      <c r="AR88" s="23" t="str">
        <f t="shared" si="23"/>
        <v>1-10</v>
      </c>
      <c r="AS88" s="23" t="str">
        <f t="shared" si="24"/>
        <v>1-20</v>
      </c>
      <c r="AT88" s="23" t="str">
        <f t="shared" si="25"/>
        <v>1-40</v>
      </c>
      <c r="AU88" s="23" t="str">
        <f t="shared" si="26"/>
        <v>&lt;1-50 Mn</v>
      </c>
      <c r="AV88" s="23">
        <f>Table2[[#This Row],[Amount]]</f>
        <v>2000000</v>
      </c>
      <c r="AW88" s="23" t="str">
        <f t="shared" si="27"/>
        <v>Jul 2015</v>
      </c>
      <c r="AX88" s="28">
        <f>IFERROR(VLOOKUP(Table2[[#This Row],[SAP Code]],[26]_16!A:B,2,FALSE),0)</f>
        <v>0.30547625</v>
      </c>
      <c r="AY88" s="28">
        <f>IFERROR(VLOOKUP(Table2[[#This Row],[SAP Code]],[26]_16!D:E,2,FALSE)/ 1000000, 0)</f>
        <v>0.66252353000000008</v>
      </c>
      <c r="AZ88" s="28">
        <f>IFERROR(VLOOKUP(Table2[[#This Row],[SAP Code]],[26]_16!G:H,2,FALSE)/ 1000000, 0)</f>
        <v>0.69740611999999991</v>
      </c>
      <c r="BA88" s="28">
        <f>IFERROR(VLOOKUP(Table2[[#This Row],[SAP Code]],[26]_16!J:K,2,FALSE)/ 1000000, 0)</f>
        <v>0.17137766000000004</v>
      </c>
      <c r="BB88" s="28">
        <f>IFERROR(VLOOKUP(Table2[[#This Row],[SAP Code]],[26]_16!M:N,2,FALSE)/ 1000000, 0)</f>
        <v>0.16252538</v>
      </c>
      <c r="BC88" s="28">
        <f>IFERROR(VLOOKUP(Table2[[#This Row],[SAP Code]],[26]_16!P:Q,2,FALSE),0)</f>
        <v>0</v>
      </c>
      <c r="BD88" s="28">
        <f>IFERROR(VLOOKUP(Table2[[#This Row],[SAP Code]],[26]_16!S:T,2,FALSE),0)</f>
        <v>0</v>
      </c>
      <c r="BE88" s="28">
        <f>IFERROR(VLOOKUP(Table2[[#This Row],[SAP Code]],[26]_16!V:W,2,FALSE)/ 1000000, 0)</f>
        <v>0</v>
      </c>
      <c r="BF88" s="28">
        <f>IFERROR(VLOOKUP(Table2[[#This Row],[SAP Code]],[26]_16!Y:Z,2,FALSE)/ 1000000, 0)</f>
        <v>0</v>
      </c>
      <c r="BG88" s="28" t="str">
        <f>IFERROR(VLOOKUP(Table2[[#This Row],[SAP Code]],[26]port!$A:$AD,30,FALSE),"unknown")</f>
        <v>CLSD</v>
      </c>
      <c r="BH88" s="29" t="str">
        <f t="shared" si="28"/>
        <v>Number of operations completed out of the net approved of that year</v>
      </c>
      <c r="BI88" s="16"/>
    </row>
    <row r="89" spans="1:61" ht="17.100000000000001" customHeight="1">
      <c r="A89" s="16" t="s">
        <v>365</v>
      </c>
      <c r="B89" s="17" t="s">
        <v>501</v>
      </c>
      <c r="C89" s="16" t="s">
        <v>502</v>
      </c>
      <c r="D89" s="16" t="s">
        <v>503</v>
      </c>
      <c r="E89" s="18">
        <v>42222</v>
      </c>
      <c r="F89" s="16" t="s">
        <v>504</v>
      </c>
      <c r="G89" s="16" t="s">
        <v>113</v>
      </c>
      <c r="H89" s="16" t="s">
        <v>81</v>
      </c>
      <c r="I89" s="16" t="s">
        <v>67</v>
      </c>
      <c r="J89" s="16" t="s">
        <v>68</v>
      </c>
      <c r="K89" s="16" t="s">
        <v>69</v>
      </c>
      <c r="L89" s="16" t="s">
        <v>70</v>
      </c>
      <c r="M89" s="19">
        <v>1000000</v>
      </c>
      <c r="N89" s="19">
        <v>717000.07170000719</v>
      </c>
      <c r="O89" s="20" t="s">
        <v>505</v>
      </c>
      <c r="P89" s="21">
        <v>5000199004018</v>
      </c>
      <c r="Q89" s="20" t="s">
        <v>72</v>
      </c>
      <c r="R89" s="16" t="str">
        <f t="shared" si="17"/>
        <v>OTHERS</v>
      </c>
      <c r="S89" s="16" t="str">
        <f t="shared" si="18"/>
        <v>I</v>
      </c>
      <c r="T89" s="16" t="str">
        <f t="shared" si="16"/>
        <v>ADF Countries</v>
      </c>
      <c r="U89" s="16" t="str">
        <f t="shared" si="19"/>
        <v>Transition States</v>
      </c>
      <c r="V89" s="22" t="str">
        <f>IF(ISNUMBER(MATCH(A89, {"Gabon","Sudan","Niger","Mali","Burkina Faso","Guinea"}, 0)), "De Facto Countries", "Non-De Facto Countries")</f>
        <v>Non-De Facto Countries</v>
      </c>
      <c r="W89" s="16" t="str">
        <f t="shared" si="30"/>
        <v>East</v>
      </c>
      <c r="X89" s="16" t="str">
        <f t="shared" si="31"/>
        <v>Social</v>
      </c>
      <c r="Y89" s="23"/>
      <c r="AC89" s="23">
        <f>Table2[[#This Row],[Approved Amount_UA Equivalent]]</f>
        <v>717000.07170000719</v>
      </c>
      <c r="AD89" s="23">
        <f>SUM(Table2[[#This Row],[Feed Africa ]:[Improve Quality Of Life ]])</f>
        <v>717000.07170000719</v>
      </c>
      <c r="AE89" s="16" t="b">
        <f>Table2[[#This Row],[Total HI5]]=Table2[[#This Row],[Approved Amount_UA Equivalent]]</f>
        <v>1</v>
      </c>
      <c r="AF89" s="24">
        <v>50</v>
      </c>
      <c r="AG89" s="20" t="str">
        <f t="shared" si="20"/>
        <v>Emergency Assistance</v>
      </c>
      <c r="AH89" s="24" t="e">
        <f>VLOOKUP(Table2[[#This Row],[SAP Code]],[25]DATA!$A:$G,7,FALSE)</f>
        <v>#N/A</v>
      </c>
      <c r="AI89" s="20" t="str">
        <f t="shared" si="21"/>
        <v>Other Investment</v>
      </c>
      <c r="AJ89" s="25" t="s">
        <v>73</v>
      </c>
      <c r="AK89" s="25" t="s">
        <v>115</v>
      </c>
      <c r="AL89" s="23" t="str" cm="1">
        <f t="array" ref="AL89">_xlfn.SWITCH(AK89,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9" s="26">
        <v>1</v>
      </c>
      <c r="AN89" s="25" t="str">
        <f t="shared" si="29"/>
        <v>Sovereign</v>
      </c>
      <c r="AO89" s="27">
        <v>1</v>
      </c>
      <c r="AP89" s="23">
        <f>Table2[[#This Row],[Approved Amount_UA Equivalent]]/1000000</f>
        <v>0.71700007170000724</v>
      </c>
      <c r="AQ89" s="19">
        <f t="shared" si="22"/>
        <v>0.9542123754212376</v>
      </c>
      <c r="AR89" s="23" t="str">
        <f t="shared" si="23"/>
        <v>1-10</v>
      </c>
      <c r="AS89" s="23" t="str">
        <f t="shared" si="24"/>
        <v>1-20</v>
      </c>
      <c r="AT89" s="23" t="str">
        <f t="shared" si="25"/>
        <v>1-40</v>
      </c>
      <c r="AU89" s="23" t="str">
        <f t="shared" si="26"/>
        <v>&lt;1-50 Mn</v>
      </c>
      <c r="AV89" s="23">
        <f>Table2[[#This Row],[Amount]]</f>
        <v>1000000</v>
      </c>
      <c r="AW89" s="23" t="str">
        <f t="shared" si="27"/>
        <v>Aug 2015</v>
      </c>
      <c r="AX89" s="28">
        <f>IFERROR(VLOOKUP(Table2[[#This Row],[SAP Code]],[26]_16!A:B,2,FALSE),0)</f>
        <v>0</v>
      </c>
      <c r="AY89" s="28">
        <f>IFERROR(VLOOKUP(Table2[[#This Row],[SAP Code]],[26]_16!D:E,2,FALSE)/ 1000000, 0)</f>
        <v>0</v>
      </c>
      <c r="AZ89" s="28">
        <f>IFERROR(VLOOKUP(Table2[[#This Row],[SAP Code]],[26]_16!G:H,2,FALSE)/ 1000000, 0)</f>
        <v>0</v>
      </c>
      <c r="BA89" s="28">
        <f>IFERROR(VLOOKUP(Table2[[#This Row],[SAP Code]],[26]_16!J:K,2,FALSE)/ 1000000, 0)</f>
        <v>0</v>
      </c>
      <c r="BB89" s="28">
        <f>IFERROR(VLOOKUP(Table2[[#This Row],[SAP Code]],[26]_16!M:N,2,FALSE)/ 1000000, 0)</f>
        <v>0</v>
      </c>
      <c r="BC89" s="28">
        <f>IFERROR(VLOOKUP(Table2[[#This Row],[SAP Code]],[26]_16!P:Q,2,FALSE),0)</f>
        <v>0</v>
      </c>
      <c r="BD89" s="28">
        <f>IFERROR(VLOOKUP(Table2[[#This Row],[SAP Code]],[26]_16!S:T,2,FALSE),0)</f>
        <v>0</v>
      </c>
      <c r="BE89" s="28">
        <f>IFERROR(VLOOKUP(Table2[[#This Row],[SAP Code]],[26]_16!V:W,2,FALSE)/ 1000000, 0)</f>
        <v>0</v>
      </c>
      <c r="BF89" s="28">
        <f>IFERROR(VLOOKUP(Table2[[#This Row],[SAP Code]],[26]_16!Y:Z,2,FALSE)/ 1000000, 0)</f>
        <v>0</v>
      </c>
      <c r="BG89" s="28" t="str">
        <f>IFERROR(VLOOKUP(Table2[[#This Row],[SAP Code]],[26]port!$A:$AD,30,FALSE),"unknown")</f>
        <v>COMP</v>
      </c>
      <c r="BH89" s="29" t="str">
        <f t="shared" si="28"/>
        <v>Number of operations completed out of the net approved of that year</v>
      </c>
      <c r="BI89" s="16"/>
    </row>
    <row r="90" spans="1:61" ht="17.100000000000001" customHeight="1">
      <c r="A90" s="16" t="s">
        <v>158</v>
      </c>
      <c r="B90" s="17" t="s">
        <v>506</v>
      </c>
      <c r="C90" s="16" t="s">
        <v>507</v>
      </c>
      <c r="D90" s="16" t="s">
        <v>508</v>
      </c>
      <c r="E90" s="18">
        <v>42256</v>
      </c>
      <c r="F90" s="16" t="s">
        <v>162</v>
      </c>
      <c r="G90" s="16" t="s">
        <v>122</v>
      </c>
      <c r="H90" s="16" t="s">
        <v>81</v>
      </c>
      <c r="I90" s="16" t="s">
        <v>123</v>
      </c>
      <c r="J90" s="16" t="s">
        <v>377</v>
      </c>
      <c r="K90" s="16" t="s">
        <v>69</v>
      </c>
      <c r="L90" s="16" t="s">
        <v>195</v>
      </c>
      <c r="M90" s="19">
        <v>800000</v>
      </c>
      <c r="N90" s="19">
        <v>639120.57009554841</v>
      </c>
      <c r="O90" s="20" t="s">
        <v>509</v>
      </c>
      <c r="P90" s="21">
        <v>5800155001551</v>
      </c>
      <c r="Q90" s="20" t="s">
        <v>87</v>
      </c>
      <c r="R90" s="16" t="str">
        <f t="shared" si="17"/>
        <v>OTHERS</v>
      </c>
      <c r="S90" s="16" t="str">
        <f t="shared" si="18"/>
        <v>E</v>
      </c>
      <c r="T90" s="16" t="str">
        <f t="shared" si="16"/>
        <v>ADF Countries</v>
      </c>
      <c r="U90" s="16" t="str">
        <f t="shared" si="19"/>
        <v>Transition States</v>
      </c>
      <c r="V90" s="22" t="str">
        <f>IF(ISNUMBER(MATCH(A90, {"Gabon","Sudan","Niger","Mali","Burkina Faso","Guinea"}, 0)), "De Facto Countries", "Non-De Facto Countries")</f>
        <v>De Facto Countries</v>
      </c>
      <c r="W90" s="16" t="str">
        <f t="shared" si="30"/>
        <v>East</v>
      </c>
      <c r="X90" s="16" t="str">
        <f t="shared" si="31"/>
        <v>WASH Sector</v>
      </c>
      <c r="Y90" s="23">
        <f>Table2[[#This Row],[Approved Amount_UA Equivalent]]*0.03</f>
        <v>19173.61710286645</v>
      </c>
      <c r="Z90" s="23">
        <f>Table2[[#This Row],[Approved Amount_UA Equivalent]]*0.01</f>
        <v>6391.2057009554846</v>
      </c>
      <c r="AC90" s="23">
        <f>Table2[[#This Row],[Approved Amount_UA Equivalent]]*0.96</f>
        <v>613555.74729172641</v>
      </c>
      <c r="AD90" s="23">
        <f>SUM(Table2[[#This Row],[Feed Africa ]:[Improve Quality Of Life ]])</f>
        <v>639120.57009554829</v>
      </c>
      <c r="AE90" s="16" t="b">
        <f>Table2[[#This Row],[Total HI5]]=Table2[[#This Row],[Approved Amount_UA Equivalent]]</f>
        <v>1</v>
      </c>
      <c r="AF90" s="24">
        <v>41</v>
      </c>
      <c r="AG90" s="20" t="str">
        <f t="shared" si="20"/>
        <v>ISP and Investment Project</v>
      </c>
      <c r="AH90" s="24" t="e">
        <f>VLOOKUP(Table2[[#This Row],[SAP Code]],[25]DATA!$A:$G,7,FALSE)</f>
        <v>#N/A</v>
      </c>
      <c r="AI90" s="20" t="str">
        <f t="shared" si="21"/>
        <v>Infrastructure</v>
      </c>
      <c r="AJ90" s="25" t="s">
        <v>89</v>
      </c>
      <c r="AK90" s="25" t="s">
        <v>126</v>
      </c>
      <c r="AL90" s="23" t="str" cm="1">
        <f t="array" ref="AL90">_xlfn.SWITCH(AK90,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0" s="26">
        <v>1</v>
      </c>
      <c r="AN90" s="25" t="str">
        <f t="shared" si="29"/>
        <v>Sovereign</v>
      </c>
      <c r="AO90" s="27">
        <v>0.5</v>
      </c>
      <c r="AP90" s="23">
        <f>Table2[[#This Row],[Approved Amount_UA Equivalent]]/1000000</f>
        <v>0.63912057009554846</v>
      </c>
      <c r="AQ90" s="19">
        <f t="shared" si="22"/>
        <v>0.8505672195059597</v>
      </c>
      <c r="AR90" s="23" t="str">
        <f t="shared" si="23"/>
        <v>1-10</v>
      </c>
      <c r="AS90" s="23" t="str">
        <f t="shared" si="24"/>
        <v>1-20</v>
      </c>
      <c r="AT90" s="23" t="str">
        <f t="shared" si="25"/>
        <v>1-40</v>
      </c>
      <c r="AU90" s="23" t="str">
        <f t="shared" si="26"/>
        <v>&lt;1-50 Mn</v>
      </c>
      <c r="AV90" s="23">
        <f>Table2[[#This Row],[Amount]]</f>
        <v>800000</v>
      </c>
      <c r="AW90" s="23" t="str">
        <f t="shared" si="27"/>
        <v>Sep 2015</v>
      </c>
      <c r="AX90" s="28">
        <f>IFERROR(VLOOKUP(Table2[[#This Row],[SAP Code]],[26]_16!A:B,2,FALSE),0)</f>
        <v>0</v>
      </c>
      <c r="AY90" s="28">
        <f>IFERROR(VLOOKUP(Table2[[#This Row],[SAP Code]],[26]_16!D:E,2,FALSE)/ 1000000, 0)</f>
        <v>0.47089509000000002</v>
      </c>
      <c r="AZ90" s="28">
        <f>IFERROR(VLOOKUP(Table2[[#This Row],[SAP Code]],[26]_16!G:H,2,FALSE)/ 1000000, 0)</f>
        <v>0.71829452000000005</v>
      </c>
      <c r="BA90" s="28">
        <f>IFERROR(VLOOKUP(Table2[[#This Row],[SAP Code]],[26]_16!J:K,2,FALSE)/ 1000000, 0)</f>
        <v>3.0053250999999994</v>
      </c>
      <c r="BB90" s="28">
        <f>IFERROR(VLOOKUP(Table2[[#This Row],[SAP Code]],[26]_16!M:N,2,FALSE)/ 1000000, 0)</f>
        <v>1.9900042</v>
      </c>
      <c r="BC90" s="28">
        <f>IFERROR(VLOOKUP(Table2[[#This Row],[SAP Code]],[26]_16!P:Q,2,FALSE),0)</f>
        <v>4.8396828799999998</v>
      </c>
      <c r="BD90" s="28">
        <f>IFERROR(VLOOKUP(Table2[[#This Row],[SAP Code]],[26]_16!S:T,2,FALSE),0)</f>
        <v>2.0296274300000001</v>
      </c>
      <c r="BE90" s="28">
        <f>IFERROR(VLOOKUP(Table2[[#This Row],[SAP Code]],[26]_16!V:W,2,FALSE)/ 1000000, 0)</f>
        <v>1.3665372900000001</v>
      </c>
      <c r="BF90" s="28">
        <f>IFERROR(VLOOKUP(Table2[[#This Row],[SAP Code]],[26]_16!Y:Z,2,FALSE)/ 1000000, 0)</f>
        <v>2.1300110000000001E-2</v>
      </c>
      <c r="BG90" s="28" t="str">
        <f>IFERROR(VLOOKUP(Table2[[#This Row],[SAP Code]],[26]port!$A:$AD,30,FALSE),"unknown")</f>
        <v>OnGo</v>
      </c>
      <c r="BH90" s="29" t="str">
        <f t="shared" si="28"/>
        <v>Ongoing</v>
      </c>
      <c r="BI90" s="16"/>
    </row>
    <row r="91" spans="1:61" ht="17.100000000000001" customHeight="1">
      <c r="A91" s="16" t="s">
        <v>158</v>
      </c>
      <c r="B91" s="17" t="s">
        <v>506</v>
      </c>
      <c r="C91" s="16" t="s">
        <v>510</v>
      </c>
      <c r="D91" s="16" t="s">
        <v>508</v>
      </c>
      <c r="E91" s="18">
        <v>42256</v>
      </c>
      <c r="F91" s="16" t="s">
        <v>162</v>
      </c>
      <c r="G91" s="16" t="s">
        <v>122</v>
      </c>
      <c r="H91" s="16" t="s">
        <v>81</v>
      </c>
      <c r="I91" s="16" t="s">
        <v>123</v>
      </c>
      <c r="J91" s="16" t="s">
        <v>251</v>
      </c>
      <c r="K91" s="16" t="s">
        <v>257</v>
      </c>
      <c r="L91" s="16" t="s">
        <v>85</v>
      </c>
      <c r="M91" s="19">
        <v>15000000</v>
      </c>
      <c r="N91" s="19">
        <v>15000000</v>
      </c>
      <c r="O91" s="20" t="s">
        <v>509</v>
      </c>
      <c r="P91" s="21">
        <v>5900155008851</v>
      </c>
      <c r="Q91" s="20" t="s">
        <v>87</v>
      </c>
      <c r="R91" s="16" t="str">
        <f t="shared" si="17"/>
        <v>ADF Including TSF</v>
      </c>
      <c r="S91" s="16" t="str">
        <f t="shared" si="18"/>
        <v>E</v>
      </c>
      <c r="T91" s="16" t="str">
        <f t="shared" si="16"/>
        <v>ADF Countries</v>
      </c>
      <c r="U91" s="16" t="str">
        <f t="shared" si="19"/>
        <v>Transition States</v>
      </c>
      <c r="V91" s="22" t="str">
        <f>IF(ISNUMBER(MATCH(A91, {"Gabon","Sudan","Niger","Mali","Burkina Faso","Guinea"}, 0)), "De Facto Countries", "Non-De Facto Countries")</f>
        <v>De Facto Countries</v>
      </c>
      <c r="W91" s="16" t="str">
        <f t="shared" si="30"/>
        <v>East</v>
      </c>
      <c r="X91" s="16" t="str">
        <f t="shared" si="31"/>
        <v>WASH Sector</v>
      </c>
      <c r="Y91" s="23">
        <f>Table2[[#This Row],[Approved Amount_UA Equivalent]]*0.03</f>
        <v>450000</v>
      </c>
      <c r="Z91" s="23">
        <f>Table2[[#This Row],[Approved Amount_UA Equivalent]]*0.01</f>
        <v>150000</v>
      </c>
      <c r="AC91" s="23">
        <f>Table2[[#This Row],[Approved Amount_UA Equivalent]]*0.96</f>
        <v>14400000</v>
      </c>
      <c r="AD91" s="23">
        <f>SUM(Table2[[#This Row],[Feed Africa ]:[Improve Quality Of Life ]])</f>
        <v>15000000</v>
      </c>
      <c r="AE91" s="16" t="b">
        <f>Table2[[#This Row],[Total HI5]]=Table2[[#This Row],[Approved Amount_UA Equivalent]]</f>
        <v>1</v>
      </c>
      <c r="AF91" s="24">
        <v>41</v>
      </c>
      <c r="AG91" s="20" t="str">
        <f t="shared" si="20"/>
        <v>ISP and Investment Project</v>
      </c>
      <c r="AH91" s="24" t="e">
        <f>VLOOKUP(Table2[[#This Row],[SAP Code]],[25]DATA!$A:$G,7,FALSE)</f>
        <v>#N/A</v>
      </c>
      <c r="AI91" s="20" t="str">
        <f t="shared" si="21"/>
        <v>Infrastructure</v>
      </c>
      <c r="AJ91" s="25" t="s">
        <v>89</v>
      </c>
      <c r="AK91" s="25" t="s">
        <v>126</v>
      </c>
      <c r="AL91" s="23" t="str" cm="1">
        <f t="array" ref="AL91">_xlfn.SWITCH(AK91,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1" s="26">
        <v>1</v>
      </c>
      <c r="AN91" s="25" t="str">
        <f t="shared" si="29"/>
        <v>Sovereign</v>
      </c>
      <c r="AO91" s="27">
        <v>0.5</v>
      </c>
      <c r="AP91" s="23">
        <f>Table2[[#This Row],[Approved Amount_UA Equivalent]]/1000000</f>
        <v>15</v>
      </c>
      <c r="AQ91" s="19">
        <f t="shared" si="22"/>
        <v>19.962599999999998</v>
      </c>
      <c r="AR91" s="23" t="str">
        <f t="shared" si="23"/>
        <v>11-20</v>
      </c>
      <c r="AS91" s="23" t="str">
        <f t="shared" si="24"/>
        <v>1-20</v>
      </c>
      <c r="AT91" s="23" t="str">
        <f t="shared" si="25"/>
        <v>1-40</v>
      </c>
      <c r="AU91" s="23" t="str">
        <f t="shared" si="26"/>
        <v>&lt;1-50 Mn</v>
      </c>
      <c r="AV91" s="23">
        <f>Table2[[#This Row],[Amount]]</f>
        <v>15000000</v>
      </c>
      <c r="AW91" s="23" t="str">
        <f t="shared" si="27"/>
        <v>Sep 2015</v>
      </c>
      <c r="AX91" s="28">
        <f>IFERROR(VLOOKUP(Table2[[#This Row],[SAP Code]],[26]_16!A:B,2,FALSE),0)</f>
        <v>0</v>
      </c>
      <c r="AY91" s="28">
        <v>0</v>
      </c>
      <c r="AZ91" s="28">
        <v>0</v>
      </c>
      <c r="BA91" s="28">
        <f>IFERROR(VLOOKUP(Table2[[#This Row],[SAP Code]],[26]_16!J:K,2,FALSE)/ 1000000, 0)</f>
        <v>3.0053250999999994</v>
      </c>
      <c r="BB91" s="28">
        <f>IFERROR(VLOOKUP(Table2[[#This Row],[SAP Code]],[26]_16!M:N,2,FALSE)/ 1000000, 0)</f>
        <v>1.9900042</v>
      </c>
      <c r="BC91" s="28">
        <f>IFERROR(VLOOKUP(Table2[[#This Row],[SAP Code]],[26]_16!P:Q,2,FALSE),0)</f>
        <v>4.8396828799999998</v>
      </c>
      <c r="BD91" s="28">
        <f>IFERROR(VLOOKUP(Table2[[#This Row],[SAP Code]],[26]_16!S:T,2,FALSE),0)</f>
        <v>2.0296274300000001</v>
      </c>
      <c r="BE91" s="28">
        <f>IFERROR(VLOOKUP(Table2[[#This Row],[SAP Code]],[26]_16!V:W,2,FALSE)/ 1000000, 0)</f>
        <v>1.3665372900000001</v>
      </c>
      <c r="BF91" s="28">
        <f>IFERROR(VLOOKUP(Table2[[#This Row],[SAP Code]],[26]_16!Y:Z,2,FALSE)/ 1000000, 0)</f>
        <v>2.1300110000000001E-2</v>
      </c>
      <c r="BG91" s="28" t="str">
        <f>IFERROR(VLOOKUP(Table2[[#This Row],[SAP Code]],[26]port!$A:$AD,30,FALSE),"unknown")</f>
        <v>OnGo</v>
      </c>
      <c r="BH91" s="29" t="str">
        <f t="shared" si="28"/>
        <v>Ongoing</v>
      </c>
      <c r="BI91" s="16"/>
    </row>
    <row r="92" spans="1:61" ht="17.100000000000001" customHeight="1">
      <c r="A92" s="38" t="s">
        <v>511</v>
      </c>
      <c r="B92" s="17" t="s">
        <v>512</v>
      </c>
      <c r="C92" s="16" t="s">
        <v>513</v>
      </c>
      <c r="D92" s="16" t="s">
        <v>514</v>
      </c>
      <c r="E92" s="18">
        <v>42257</v>
      </c>
      <c r="F92" s="16" t="s">
        <v>232</v>
      </c>
      <c r="G92" s="16" t="s">
        <v>249</v>
      </c>
      <c r="H92" s="16" t="s">
        <v>101</v>
      </c>
      <c r="I92" s="16" t="s">
        <v>250</v>
      </c>
      <c r="J92" s="16" t="s">
        <v>83</v>
      </c>
      <c r="K92" s="16" t="s">
        <v>69</v>
      </c>
      <c r="L92" s="16" t="s">
        <v>85</v>
      </c>
      <c r="M92" s="19">
        <v>1860000</v>
      </c>
      <c r="N92" s="19">
        <v>1860000</v>
      </c>
      <c r="O92" s="20" t="s">
        <v>515</v>
      </c>
      <c r="P92" s="21">
        <v>2100155030616</v>
      </c>
      <c r="Q92" s="20" t="s">
        <v>72</v>
      </c>
      <c r="R92" s="16" t="str">
        <f t="shared" si="17"/>
        <v>ADF Including TSF</v>
      </c>
      <c r="S92" s="16" t="str">
        <f t="shared" si="18"/>
        <v>K</v>
      </c>
      <c r="T92" s="16" t="str">
        <f t="shared" si="16"/>
        <v>ADF Countries</v>
      </c>
      <c r="U92" s="16" t="str">
        <f t="shared" si="19"/>
        <v>Non-Transition States</v>
      </c>
      <c r="V92" s="22" t="str">
        <f>IF(ISNUMBER(MATCH(A92, {"Gabon","Sudan","Niger","Mali","Burkina Faso","Guinea"}, 0)), "De Facto Countries", "Non-De Facto Countries")</f>
        <v>Non-De Facto Countries</v>
      </c>
      <c r="W92" s="16" t="str">
        <f t="shared" si="30"/>
        <v>South</v>
      </c>
      <c r="X92" s="16" t="str">
        <f t="shared" si="31"/>
        <v>Multi-Sector</v>
      </c>
      <c r="Y92" s="23">
        <f>Table2[[#This Row],[Approved Amount_UA Equivalent]]/5</f>
        <v>372000</v>
      </c>
      <c r="Z92" s="23">
        <f>Table2[[#This Row],[Approved Amount_UA Equivalent]]/5</f>
        <v>372000</v>
      </c>
      <c r="AA92" s="23">
        <f>Table2[[#This Row],[Approved Amount_UA Equivalent]]/5</f>
        <v>372000</v>
      </c>
      <c r="AB92" s="23">
        <f>Table2[[#This Row],[Approved Amount_UA Equivalent]]/5</f>
        <v>372000</v>
      </c>
      <c r="AC92" s="23">
        <f>Table2[[#This Row],[Approved Amount_UA Equivalent]]/5</f>
        <v>372000</v>
      </c>
      <c r="AD92" s="23">
        <f>SUM(Table2[[#This Row],[Feed Africa ]:[Improve Quality Of Life ]])</f>
        <v>1860000</v>
      </c>
      <c r="AE92" s="16" t="b">
        <f>Table2[[#This Row],[Total HI5]]=Table2[[#This Row],[Approved Amount_UA Equivalent]]</f>
        <v>1</v>
      </c>
      <c r="AF92" s="24">
        <v>41</v>
      </c>
      <c r="AG92" s="20" t="str">
        <f t="shared" si="20"/>
        <v>ISP and Investment Project</v>
      </c>
      <c r="AH92" s="24" t="e">
        <f>VLOOKUP(Table2[[#This Row],[SAP Code]],[25]DATA!$A:$G,7,FALSE)</f>
        <v>#N/A</v>
      </c>
      <c r="AI92" s="20" t="str">
        <f t="shared" si="21"/>
        <v>Other Investment</v>
      </c>
      <c r="AJ92" s="25" t="s">
        <v>254</v>
      </c>
      <c r="AK92" s="25" t="s">
        <v>255</v>
      </c>
      <c r="AL92" s="23" t="str" cm="1">
        <f t="array" ref="AL92">_xlfn.SWITCH(AK92,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92" s="26">
        <v>1</v>
      </c>
      <c r="AN92" s="25" t="str">
        <f t="shared" si="29"/>
        <v>Sovereign</v>
      </c>
      <c r="AO92" s="27">
        <v>1</v>
      </c>
      <c r="AP92" s="23">
        <f>Table2[[#This Row],[Approved Amount_UA Equivalent]]/1000000</f>
        <v>1.86</v>
      </c>
      <c r="AQ92" s="19">
        <f t="shared" si="22"/>
        <v>2.4753623999999999</v>
      </c>
      <c r="AR92" s="23" t="str">
        <f t="shared" si="23"/>
        <v>1-10</v>
      </c>
      <c r="AS92" s="23" t="str">
        <f t="shared" si="24"/>
        <v>1-20</v>
      </c>
      <c r="AT92" s="23" t="str">
        <f t="shared" si="25"/>
        <v>1-40</v>
      </c>
      <c r="AU92" s="23" t="str">
        <f t="shared" si="26"/>
        <v>&lt;1-50 Mn</v>
      </c>
      <c r="AV92" s="23">
        <f>Table2[[#This Row],[Amount]]</f>
        <v>1860000</v>
      </c>
      <c r="AW92" s="23" t="str">
        <f t="shared" si="27"/>
        <v>Sep 2015</v>
      </c>
      <c r="AX92" s="28">
        <f>IFERROR(VLOOKUP(Table2[[#This Row],[SAP Code]],[26]_16!A:B,2,FALSE),0)</f>
        <v>0</v>
      </c>
      <c r="AY92" s="28">
        <f>IFERROR(VLOOKUP(Table2[[#This Row],[SAP Code]],[26]_16!D:E,2,FALSE)/ 1000000, 0)</f>
        <v>0.35827839</v>
      </c>
      <c r="AZ92" s="28">
        <f>IFERROR(VLOOKUP(Table2[[#This Row],[SAP Code]],[26]_16!G:H,2,FALSE)/ 1000000, 0)</f>
        <v>0.64547047000000002</v>
      </c>
      <c r="BA92" s="28">
        <f>IFERROR(VLOOKUP(Table2[[#This Row],[SAP Code]],[26]_16!J:K,2,FALSE)/ 1000000, 0)</f>
        <v>0.7870323600000001</v>
      </c>
      <c r="BB92" s="28">
        <f>IFERROR(VLOOKUP(Table2[[#This Row],[SAP Code]],[26]_16!M:N,2,FALSE)/ 1000000, 0)</f>
        <v>6.9087120000000002E-2</v>
      </c>
      <c r="BC92" s="28">
        <f>IFERROR(VLOOKUP(Table2[[#This Row],[SAP Code]],[26]_16!P:Q,2,FALSE),0)</f>
        <v>0</v>
      </c>
      <c r="BD92" s="28">
        <f>IFERROR(VLOOKUP(Table2[[#This Row],[SAP Code]],[26]_16!S:T,2,FALSE),0)</f>
        <v>0</v>
      </c>
      <c r="BE92" s="28">
        <f>IFERROR(VLOOKUP(Table2[[#This Row],[SAP Code]],[26]_16!V:W,2,FALSE)/ 1000000, 0)</f>
        <v>0</v>
      </c>
      <c r="BF92" s="28">
        <f>IFERROR(VLOOKUP(Table2[[#This Row],[SAP Code]],[26]_16!Y:Z,2,FALSE)/ 1000000, 0)</f>
        <v>0</v>
      </c>
      <c r="BG92" s="28" t="str">
        <f>IFERROR(VLOOKUP(Table2[[#This Row],[SAP Code]],[26]port!$A:$AD,30,FALSE),"unknown")</f>
        <v>CLSD</v>
      </c>
      <c r="BH92" s="29" t="str">
        <f t="shared" si="28"/>
        <v>Number of operations completed out of the net approved of that year</v>
      </c>
      <c r="BI92" s="16"/>
    </row>
    <row r="93" spans="1:61" ht="17.100000000000001" customHeight="1">
      <c r="A93" s="16" t="s">
        <v>337</v>
      </c>
      <c r="B93" s="17" t="s">
        <v>516</v>
      </c>
      <c r="C93" s="16" t="s">
        <v>517</v>
      </c>
      <c r="D93" s="16" t="s">
        <v>518</v>
      </c>
      <c r="E93" s="18">
        <v>42258</v>
      </c>
      <c r="F93" s="16" t="s">
        <v>341</v>
      </c>
      <c r="G93" s="16" t="s">
        <v>65</v>
      </c>
      <c r="H93" s="16" t="s">
        <v>66</v>
      </c>
      <c r="I93" s="16" t="s">
        <v>67</v>
      </c>
      <c r="J93" s="16" t="s">
        <v>68</v>
      </c>
      <c r="K93" s="16" t="s">
        <v>69</v>
      </c>
      <c r="L93" s="16" t="s">
        <v>70</v>
      </c>
      <c r="M93" s="19">
        <v>1000000</v>
      </c>
      <c r="N93" s="19">
        <v>712352.18692121387</v>
      </c>
      <c r="O93" s="20" t="s">
        <v>519</v>
      </c>
      <c r="P93" s="21">
        <v>5000199004068</v>
      </c>
      <c r="Q93" s="20" t="s">
        <v>72</v>
      </c>
      <c r="R93" s="16" t="str">
        <f t="shared" si="17"/>
        <v>OTHERS</v>
      </c>
      <c r="S93" s="16" t="str">
        <f t="shared" si="18"/>
        <v>I</v>
      </c>
      <c r="T93" s="16" t="str">
        <f t="shared" si="16"/>
        <v>ADF Countries</v>
      </c>
      <c r="U93" s="16" t="str">
        <f t="shared" si="19"/>
        <v>Transition States</v>
      </c>
      <c r="V93" s="22" t="str">
        <f>IF(ISNUMBER(MATCH(A93, {"Gabon","Sudan","Niger","Mali","Burkina Faso","Guinea"}, 0)), "De Facto Countries", "Non-De Facto Countries")</f>
        <v>Non-De Facto Countries</v>
      </c>
      <c r="W93" s="16" t="str">
        <f t="shared" si="30"/>
        <v>South</v>
      </c>
      <c r="X93" s="16" t="str">
        <f t="shared" si="31"/>
        <v>Social</v>
      </c>
      <c r="Y93" s="23"/>
      <c r="AC93" s="23">
        <f>Table2[[#This Row],[Approved Amount_UA Equivalent]]</f>
        <v>712352.18692121387</v>
      </c>
      <c r="AD93" s="23">
        <f>SUM(Table2[[#This Row],[Feed Africa ]:[Improve Quality Of Life ]])</f>
        <v>712352.18692121387</v>
      </c>
      <c r="AE93" s="16" t="b">
        <f>Table2[[#This Row],[Total HI5]]=Table2[[#This Row],[Approved Amount_UA Equivalent]]</f>
        <v>1</v>
      </c>
      <c r="AF93" s="24">
        <v>50</v>
      </c>
      <c r="AG93" s="20" t="str">
        <f t="shared" si="20"/>
        <v>Emergency Assistance</v>
      </c>
      <c r="AH93" s="24" t="e">
        <f>VLOOKUP(Table2[[#This Row],[SAP Code]],[25]DATA!$A:$G,7,FALSE)</f>
        <v>#N/A</v>
      </c>
      <c r="AI93" s="20" t="str">
        <f t="shared" si="21"/>
        <v>Other Investment</v>
      </c>
      <c r="AJ93" s="25" t="s">
        <v>73</v>
      </c>
      <c r="AK93" s="25" t="s">
        <v>74</v>
      </c>
      <c r="AL93" s="23" t="str" cm="1">
        <f t="array" ref="AL93">_xlfn.SWITCH(AK93,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3" s="26">
        <v>1</v>
      </c>
      <c r="AN93" s="25" t="str">
        <f t="shared" si="29"/>
        <v>Sovereign</v>
      </c>
      <c r="AO93" s="27">
        <v>1</v>
      </c>
      <c r="AP93" s="23">
        <f>Table2[[#This Row],[Approved Amount_UA Equivalent]]/1000000</f>
        <v>0.71235218692121383</v>
      </c>
      <c r="AQ93" s="19">
        <f t="shared" si="22"/>
        <v>0.94802678444222821</v>
      </c>
      <c r="AR93" s="23" t="str">
        <f t="shared" si="23"/>
        <v>1-10</v>
      </c>
      <c r="AS93" s="23" t="str">
        <f t="shared" si="24"/>
        <v>1-20</v>
      </c>
      <c r="AT93" s="23" t="str">
        <f t="shared" si="25"/>
        <v>1-40</v>
      </c>
      <c r="AU93" s="23" t="str">
        <f t="shared" si="26"/>
        <v>&lt;1-50 Mn</v>
      </c>
      <c r="AV93" s="23">
        <f>Table2[[#This Row],[Amount]]</f>
        <v>1000000</v>
      </c>
      <c r="AW93" s="23" t="str">
        <f t="shared" si="27"/>
        <v>Sep 2015</v>
      </c>
      <c r="AX93" s="28">
        <f>IFERROR(VLOOKUP(Table2[[#This Row],[SAP Code]],[26]_16!A:B,2,FALSE),0)</f>
        <v>0</v>
      </c>
      <c r="AY93" s="28">
        <f>IFERROR(VLOOKUP(Table2[[#This Row],[SAP Code]],[26]_16!D:E,2,FALSE)/ 1000000, 0)</f>
        <v>0</v>
      </c>
      <c r="AZ93" s="28">
        <f>IFERROR(VLOOKUP(Table2[[#This Row],[SAP Code]],[26]_16!G:H,2,FALSE)/ 1000000, 0)</f>
        <v>0</v>
      </c>
      <c r="BA93" s="28">
        <f>IFERROR(VLOOKUP(Table2[[#This Row],[SAP Code]],[26]_16!J:K,2,FALSE)/ 1000000, 0)</f>
        <v>0</v>
      </c>
      <c r="BB93" s="28">
        <f>IFERROR(VLOOKUP(Table2[[#This Row],[SAP Code]],[26]_16!M:N,2,FALSE)/ 1000000, 0)</f>
        <v>0</v>
      </c>
      <c r="BC93" s="28">
        <f>IFERROR(VLOOKUP(Table2[[#This Row],[SAP Code]],[26]_16!P:Q,2,FALSE),0)</f>
        <v>0</v>
      </c>
      <c r="BD93" s="28">
        <f>IFERROR(VLOOKUP(Table2[[#This Row],[SAP Code]],[26]_16!S:T,2,FALSE),0)</f>
        <v>0</v>
      </c>
      <c r="BE93" s="28">
        <f>IFERROR(VLOOKUP(Table2[[#This Row],[SAP Code]],[26]_16!V:W,2,FALSE)/ 1000000, 0)</f>
        <v>0</v>
      </c>
      <c r="BF93" s="28">
        <f>IFERROR(VLOOKUP(Table2[[#This Row],[SAP Code]],[26]_16!Y:Z,2,FALSE)/ 1000000, 0)</f>
        <v>0</v>
      </c>
      <c r="BG93" s="28" t="str">
        <f>IFERROR(VLOOKUP(Table2[[#This Row],[SAP Code]],[26]port!$A:$AD,30,FALSE),"unknown")</f>
        <v>COMP</v>
      </c>
      <c r="BH93" s="29" t="str">
        <f t="shared" si="28"/>
        <v>Number of operations completed out of the net approved of that year</v>
      </c>
      <c r="BI93" s="16"/>
    </row>
    <row r="94" spans="1:61" ht="17.100000000000001" customHeight="1">
      <c r="A94" s="16" t="s">
        <v>417</v>
      </c>
      <c r="B94" s="17" t="s">
        <v>520</v>
      </c>
      <c r="C94" s="16" t="s">
        <v>521</v>
      </c>
      <c r="D94" s="16" t="s">
        <v>522</v>
      </c>
      <c r="E94" s="18">
        <v>42263</v>
      </c>
      <c r="F94" s="16" t="s">
        <v>523</v>
      </c>
      <c r="G94" s="16" t="s">
        <v>137</v>
      </c>
      <c r="H94" s="37" t="s">
        <v>194</v>
      </c>
      <c r="I94" s="16" t="s">
        <v>138</v>
      </c>
      <c r="J94" s="16" t="s">
        <v>179</v>
      </c>
      <c r="K94" s="16" t="s">
        <v>84</v>
      </c>
      <c r="L94" s="16" t="s">
        <v>195</v>
      </c>
      <c r="M94" s="19">
        <v>112860000</v>
      </c>
      <c r="N94" s="19">
        <v>90163934.426229507</v>
      </c>
      <c r="O94" s="20" t="s">
        <v>524</v>
      </c>
      <c r="P94" s="21">
        <v>2000130014083</v>
      </c>
      <c r="Q94" s="20" t="s">
        <v>87</v>
      </c>
      <c r="R94" s="16" t="str">
        <f t="shared" si="17"/>
        <v>ADB Public</v>
      </c>
      <c r="S94" s="16" t="str">
        <f t="shared" si="18"/>
        <v>D</v>
      </c>
      <c r="T94" s="16" t="str">
        <f t="shared" si="16"/>
        <v>ADB Countries</v>
      </c>
      <c r="U94" s="16" t="str">
        <f t="shared" si="19"/>
        <v>Non-Transition States</v>
      </c>
      <c r="V94" s="22" t="str">
        <f>IF(ISNUMBER(MATCH(A94, {"Gabon","Sudan","Niger","Mali","Burkina Faso","Guinea"}, 0)), "De Facto Countries", "Non-De Facto Countries")</f>
        <v>Non-De Facto Countries</v>
      </c>
      <c r="W94" s="16" t="str">
        <f t="shared" si="30"/>
        <v>North</v>
      </c>
      <c r="X94" s="16" t="str">
        <f t="shared" si="31"/>
        <v>Transport</v>
      </c>
      <c r="Y94" s="23"/>
      <c r="AB94" s="23">
        <f>Table2[[#This Row],[Approved Amount_UA Equivalent]]</f>
        <v>90163934.426229507</v>
      </c>
      <c r="AD94" s="23">
        <f>SUM(Table2[[#This Row],[Feed Africa ]:[Improve Quality Of Life ]])</f>
        <v>90163934.426229507</v>
      </c>
      <c r="AE94" s="16" t="b">
        <f>Table2[[#This Row],[Total HI5]]=Table2[[#This Row],[Approved Amount_UA Equivalent]]</f>
        <v>1</v>
      </c>
      <c r="AF94" s="24">
        <v>10</v>
      </c>
      <c r="AG94" s="20" t="str">
        <f t="shared" si="20"/>
        <v>Investment Project</v>
      </c>
      <c r="AH94" s="24" t="e">
        <f>VLOOKUP(Table2[[#This Row],[SAP Code]],[25]DATA!$A:$G,7,FALSE)</f>
        <v>#N/A</v>
      </c>
      <c r="AI94" s="20" t="str">
        <f t="shared" si="21"/>
        <v>Infrastructure</v>
      </c>
      <c r="AJ94" s="25" t="s">
        <v>89</v>
      </c>
      <c r="AK94" s="25" t="s">
        <v>140</v>
      </c>
      <c r="AL94" s="23" t="str" cm="1">
        <f t="array" ref="AL94">_xlfn.SWITCH(AK94,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4" s="26">
        <v>1</v>
      </c>
      <c r="AN94" s="25" t="str">
        <f t="shared" si="29"/>
        <v>Sovereign</v>
      </c>
      <c r="AO94" s="27">
        <v>1</v>
      </c>
      <c r="AP94" s="23">
        <f>Table2[[#This Row],[Approved Amount_UA Equivalent]]/1000000</f>
        <v>90.163934426229503</v>
      </c>
      <c r="AQ94" s="19">
        <f t="shared" si="22"/>
        <v>119.99377049180328</v>
      </c>
      <c r="AR94" s="23" t="str">
        <f t="shared" si="23"/>
        <v>91-100</v>
      </c>
      <c r="AS94" s="23" t="str">
        <f t="shared" si="24"/>
        <v>81-100</v>
      </c>
      <c r="AT94" s="23" t="str">
        <f t="shared" si="25"/>
        <v>81-120</v>
      </c>
      <c r="AU94" s="23" t="str">
        <f t="shared" si="26"/>
        <v>50-100 Mn</v>
      </c>
      <c r="AV94" s="23">
        <f>Table2[[#This Row],[Amount]]</f>
        <v>112860000</v>
      </c>
      <c r="AW94" s="23" t="str">
        <f t="shared" si="27"/>
        <v>Sep 2015</v>
      </c>
      <c r="AX94" s="28">
        <f>IFERROR(VLOOKUP(Table2[[#This Row],[SAP Code]],[26]_16!A:B,2,FALSE),0)</f>
        <v>0</v>
      </c>
      <c r="AY94" s="28">
        <f>IFERROR(VLOOKUP(Table2[[#This Row],[SAP Code]],[26]_16!D:E,2,FALSE)/ 1000000, 0)</f>
        <v>0</v>
      </c>
      <c r="AZ94" s="28">
        <f>IFERROR(VLOOKUP(Table2[[#This Row],[SAP Code]],[26]_16!G:H,2,FALSE)/ 1000000, 0)</f>
        <v>19.150361380000003</v>
      </c>
      <c r="BA94" s="28">
        <f>IFERROR(VLOOKUP(Table2[[#This Row],[SAP Code]],[26]_16!J:K,2,FALSE)/ 1000000, 0)</f>
        <v>6.1936708300000003</v>
      </c>
      <c r="BB94" s="28">
        <f>IFERROR(VLOOKUP(Table2[[#This Row],[SAP Code]],[26]_16!M:N,2,FALSE)/ 1000000, 0)</f>
        <v>7.00556366</v>
      </c>
      <c r="BC94" s="28">
        <f>IFERROR(VLOOKUP(Table2[[#This Row],[SAP Code]],[26]_16!P:Q,2,FALSE),0)</f>
        <v>8.729313809999999</v>
      </c>
      <c r="BD94" s="28">
        <f>IFERROR(VLOOKUP(Table2[[#This Row],[SAP Code]],[26]_16!S:T,2,FALSE),0)</f>
        <v>10.79663358</v>
      </c>
      <c r="BE94" s="28">
        <f>IFERROR(VLOOKUP(Table2[[#This Row],[SAP Code]],[26]_16!V:W,2,FALSE)/ 1000000, 0)</f>
        <v>22.85501957999999</v>
      </c>
      <c r="BF94" s="28">
        <f>IFERROR(VLOOKUP(Table2[[#This Row],[SAP Code]],[26]_16!Y:Z,2,FALSE)/ 1000000, 0)</f>
        <v>8.357656630000001</v>
      </c>
      <c r="BG94" s="28" t="str">
        <f>IFERROR(VLOOKUP(Table2[[#This Row],[SAP Code]],[26]port!$A:$AD,30,FALSE),"unknown")</f>
        <v>OnGo</v>
      </c>
      <c r="BH94" s="29" t="str">
        <f t="shared" si="28"/>
        <v>Ongoing</v>
      </c>
      <c r="BI94" s="16"/>
    </row>
    <row r="95" spans="1:61" ht="17.100000000000001" customHeight="1">
      <c r="A95" s="16" t="s">
        <v>75</v>
      </c>
      <c r="B95" s="17" t="s">
        <v>525</v>
      </c>
      <c r="C95" s="16" t="s">
        <v>526</v>
      </c>
      <c r="D95" s="16" t="s">
        <v>527</v>
      </c>
      <c r="E95" s="18">
        <v>42263</v>
      </c>
      <c r="F95" s="16" t="s">
        <v>79</v>
      </c>
      <c r="G95" s="16" t="s">
        <v>122</v>
      </c>
      <c r="H95" s="16" t="s">
        <v>81</v>
      </c>
      <c r="I95" s="16" t="s">
        <v>123</v>
      </c>
      <c r="J95" s="16" t="s">
        <v>179</v>
      </c>
      <c r="K95" s="16" t="s">
        <v>84</v>
      </c>
      <c r="L95" s="16" t="s">
        <v>70</v>
      </c>
      <c r="M95" s="19">
        <v>143647000</v>
      </c>
      <c r="N95" s="19">
        <v>102327254.59467161</v>
      </c>
      <c r="O95" s="20" t="s">
        <v>528</v>
      </c>
      <c r="P95" s="21">
        <v>2000130014084</v>
      </c>
      <c r="Q95" s="20" t="s">
        <v>87</v>
      </c>
      <c r="R95" s="16" t="str">
        <f t="shared" si="17"/>
        <v>ADB Public</v>
      </c>
      <c r="S95" s="16" t="str">
        <f t="shared" si="18"/>
        <v>E</v>
      </c>
      <c r="T95" s="16" t="s">
        <v>88</v>
      </c>
      <c r="U95" s="16" t="str">
        <f t="shared" si="19"/>
        <v>Non-Transition States</v>
      </c>
      <c r="V95" s="22" t="str">
        <f>IF(ISNUMBER(MATCH(A95, {"Gabon","Sudan","Niger","Mali","Burkina Faso","Guinea"}, 0)), "De Facto Countries", "Non-De Facto Countries")</f>
        <v>Non-De Facto Countries</v>
      </c>
      <c r="W95" s="16" t="str">
        <f t="shared" si="30"/>
        <v>East</v>
      </c>
      <c r="X95" s="16" t="str">
        <f t="shared" si="31"/>
        <v>WASH Sector</v>
      </c>
      <c r="Y95" s="23">
        <f>Table2[[#This Row],[Approved Amount_UA Equivalent]]*0.03</f>
        <v>3069817.6378401481</v>
      </c>
      <c r="Z95" s="23">
        <f>Table2[[#This Row],[Approved Amount_UA Equivalent]]*0.01</f>
        <v>1023272.5459467161</v>
      </c>
      <c r="AC95" s="23">
        <f>Table2[[#This Row],[Approved Amount_UA Equivalent]]*0.96</f>
        <v>98234164.410884738</v>
      </c>
      <c r="AD95" s="23">
        <f>SUM(Table2[[#This Row],[Feed Africa ]:[Improve Quality Of Life ]])</f>
        <v>102327254.59467161</v>
      </c>
      <c r="AE95" s="16" t="b">
        <f>Table2[[#This Row],[Total HI5]]=Table2[[#This Row],[Approved Amount_UA Equivalent]]</f>
        <v>1</v>
      </c>
      <c r="AF95" s="24">
        <v>10</v>
      </c>
      <c r="AG95" s="20" t="str">
        <f t="shared" si="20"/>
        <v>Investment Project</v>
      </c>
      <c r="AH95" s="24" t="e">
        <f>VLOOKUP(Table2[[#This Row],[SAP Code]],[25]DATA!$A:$G,7,FALSE)</f>
        <v>#N/A</v>
      </c>
      <c r="AI95" s="20" t="str">
        <f t="shared" si="21"/>
        <v>Infrastructure</v>
      </c>
      <c r="AJ95" s="25" t="s">
        <v>89</v>
      </c>
      <c r="AK95" s="25" t="s">
        <v>126</v>
      </c>
      <c r="AL95" s="23" t="str" cm="1">
        <f t="array" ref="AL95">_xlfn.SWITCH(AK95,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5" s="26">
        <v>1</v>
      </c>
      <c r="AN95" s="25" t="str">
        <f t="shared" si="29"/>
        <v>Sovereign</v>
      </c>
      <c r="AO95" s="27">
        <v>0.33333333333333331</v>
      </c>
      <c r="AP95" s="23">
        <f>Table2[[#This Row],[Approved Amount_UA Equivalent]]/1000000</f>
        <v>102.3272545946716</v>
      </c>
      <c r="AQ95" s="19">
        <f t="shared" si="22"/>
        <v>136.18120350477275</v>
      </c>
      <c r="AR95" s="23" t="str">
        <f t="shared" si="23"/>
        <v>101-110</v>
      </c>
      <c r="AS95" s="23" t="str">
        <f t="shared" si="24"/>
        <v>101-120</v>
      </c>
      <c r="AT95" s="23" t="str">
        <f t="shared" si="25"/>
        <v>81-120</v>
      </c>
      <c r="AU95" s="23" t="str">
        <f t="shared" si="26"/>
        <v>100-200 Mn</v>
      </c>
      <c r="AV95" s="23">
        <f>Table2[[#This Row],[Amount]]</f>
        <v>143647000</v>
      </c>
      <c r="AW95" s="23" t="str">
        <f t="shared" si="27"/>
        <v>Sep 2015</v>
      </c>
      <c r="AX95" s="28">
        <f>IFERROR(VLOOKUP(Table2[[#This Row],[SAP Code]],[26]_16!A:B,2,FALSE),0)</f>
        <v>0</v>
      </c>
      <c r="AY95" s="28">
        <f>IFERROR(VLOOKUP(Table2[[#This Row],[SAP Code]],[26]_16!D:E,2,FALSE)/ 1000000, 0)</f>
        <v>0.7142653699999999</v>
      </c>
      <c r="AZ95" s="28">
        <f>IFERROR(VLOOKUP(Table2[[#This Row],[SAP Code]],[26]_16!G:H,2,FALSE)/ 1000000, 0)</f>
        <v>3.4220495299999993</v>
      </c>
      <c r="BA95" s="28">
        <f>IFERROR(VLOOKUP(Table2[[#This Row],[SAP Code]],[26]_16!J:K,2,FALSE)/ 1000000, 0)</f>
        <v>14.775366829999998</v>
      </c>
      <c r="BB95" s="28">
        <v>0</v>
      </c>
      <c r="BC95" s="28">
        <v>0</v>
      </c>
      <c r="BD95" s="28">
        <v>0</v>
      </c>
      <c r="BE95" s="28">
        <v>0</v>
      </c>
      <c r="BF95" s="28">
        <f>IFERROR(VLOOKUP(Table2[[#This Row],[SAP Code]],[26]_16!Y:Z,2,FALSE)/ 1000000, 0)</f>
        <v>9.7985662599999994</v>
      </c>
      <c r="BG95" s="28" t="str">
        <f>IFERROR(VLOOKUP(Table2[[#This Row],[SAP Code]],[26]port!$A:$AD,30,FALSE),"unknown")</f>
        <v>OnGo</v>
      </c>
      <c r="BH95" s="29" t="str">
        <f t="shared" si="28"/>
        <v>Ongoing</v>
      </c>
      <c r="BI95" s="16"/>
    </row>
    <row r="96" spans="1:61" ht="17.100000000000001" customHeight="1">
      <c r="A96" s="16" t="s">
        <v>75</v>
      </c>
      <c r="B96" s="17" t="s">
        <v>525</v>
      </c>
      <c r="C96" s="16" t="s">
        <v>529</v>
      </c>
      <c r="D96" s="16" t="s">
        <v>527</v>
      </c>
      <c r="E96" s="18">
        <v>42263</v>
      </c>
      <c r="F96" s="16" t="s">
        <v>79</v>
      </c>
      <c r="G96" s="16" t="s">
        <v>122</v>
      </c>
      <c r="H96" s="16" t="s">
        <v>81</v>
      </c>
      <c r="I96" s="16" t="s">
        <v>123</v>
      </c>
      <c r="J96" s="16" t="s">
        <v>83</v>
      </c>
      <c r="K96" s="16" t="s">
        <v>84</v>
      </c>
      <c r="L96" s="16" t="s">
        <v>85</v>
      </c>
      <c r="M96" s="19">
        <v>18000000</v>
      </c>
      <c r="N96" s="19">
        <v>18000000</v>
      </c>
      <c r="O96" s="20" t="s">
        <v>528</v>
      </c>
      <c r="P96" s="21">
        <v>2100150033744</v>
      </c>
      <c r="Q96" s="20" t="s">
        <v>87</v>
      </c>
      <c r="R96" s="16" t="str">
        <f t="shared" si="17"/>
        <v>ADF Including TSF</v>
      </c>
      <c r="S96" s="16" t="str">
        <f t="shared" si="18"/>
        <v>E</v>
      </c>
      <c r="T96" s="16" t="s">
        <v>88</v>
      </c>
      <c r="U96" s="16" t="str">
        <f t="shared" si="19"/>
        <v>Non-Transition States</v>
      </c>
      <c r="V96" s="22" t="str">
        <f>IF(ISNUMBER(MATCH(A96, {"Gabon","Sudan","Niger","Mali","Burkina Faso","Guinea"}, 0)), "De Facto Countries", "Non-De Facto Countries")</f>
        <v>Non-De Facto Countries</v>
      </c>
      <c r="W96" s="16" t="str">
        <f t="shared" si="30"/>
        <v>East</v>
      </c>
      <c r="X96" s="16" t="str">
        <f t="shared" si="31"/>
        <v>WASH Sector</v>
      </c>
      <c r="Y96" s="23">
        <f>Table2[[#This Row],[Approved Amount_UA Equivalent]]*0.03</f>
        <v>540000</v>
      </c>
      <c r="Z96" s="23">
        <f>Table2[[#This Row],[Approved Amount_UA Equivalent]]*0.01</f>
        <v>180000</v>
      </c>
      <c r="AC96" s="23">
        <f>Table2[[#This Row],[Approved Amount_UA Equivalent]]*0.96</f>
        <v>17280000</v>
      </c>
      <c r="AD96" s="23">
        <f>SUM(Table2[[#This Row],[Feed Africa ]:[Improve Quality Of Life ]])</f>
        <v>18000000</v>
      </c>
      <c r="AE96" s="16" t="b">
        <f>Table2[[#This Row],[Total HI5]]=Table2[[#This Row],[Approved Amount_UA Equivalent]]</f>
        <v>1</v>
      </c>
      <c r="AF96" s="24">
        <v>10</v>
      </c>
      <c r="AG96" s="20" t="str">
        <f t="shared" si="20"/>
        <v>Investment Project</v>
      </c>
      <c r="AH96" s="24" t="e">
        <f>VLOOKUP(Table2[[#This Row],[SAP Code]],[25]DATA!$A:$G,7,FALSE)</f>
        <v>#N/A</v>
      </c>
      <c r="AI96" s="20" t="str">
        <f t="shared" si="21"/>
        <v>Infrastructure</v>
      </c>
      <c r="AJ96" s="25" t="s">
        <v>89</v>
      </c>
      <c r="AK96" s="25" t="s">
        <v>126</v>
      </c>
      <c r="AL96" s="23" t="str" cm="1">
        <f t="array" ref="AL96">_xlfn.SWITCH(AK96,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6" s="26">
        <v>1</v>
      </c>
      <c r="AN96" s="25" t="str">
        <f t="shared" si="29"/>
        <v>Sovereign</v>
      </c>
      <c r="AO96" s="27">
        <v>0.33333333333333331</v>
      </c>
      <c r="AP96" s="23">
        <f>Table2[[#This Row],[Approved Amount_UA Equivalent]]/1000000</f>
        <v>18</v>
      </c>
      <c r="AQ96" s="19">
        <f t="shared" si="22"/>
        <v>23.955120000000001</v>
      </c>
      <c r="AR96" s="23" t="str">
        <f t="shared" si="23"/>
        <v>11-20</v>
      </c>
      <c r="AS96" s="23" t="str">
        <f t="shared" si="24"/>
        <v>1-20</v>
      </c>
      <c r="AT96" s="23" t="str">
        <f t="shared" si="25"/>
        <v>1-40</v>
      </c>
      <c r="AU96" s="23" t="str">
        <f t="shared" si="26"/>
        <v>&lt;1-50 Mn</v>
      </c>
      <c r="AV96" s="23">
        <f>Table2[[#This Row],[Amount]]</f>
        <v>18000000</v>
      </c>
      <c r="AW96" s="23" t="str">
        <f t="shared" si="27"/>
        <v>Sep 2015</v>
      </c>
      <c r="AX96" s="28">
        <f>IFERROR(VLOOKUP(Table2[[#This Row],[SAP Code]],[26]_16!A:B,2,FALSE),0)</f>
        <v>0</v>
      </c>
      <c r="AY96" s="28">
        <v>0</v>
      </c>
      <c r="AZ96" s="28">
        <f>IFERROR(VLOOKUP(Table2[[#This Row],[SAP Code]],[26]_16!G:H,2,FALSE)/ 1000000, 0)</f>
        <v>3.4220495299999993</v>
      </c>
      <c r="BA96" s="28">
        <v>0</v>
      </c>
      <c r="BB96" s="28">
        <f>IFERROR(VLOOKUP(Table2[[#This Row],[SAP Code]],[26]_16!M:N,2,FALSE)/ 1000000, 0)</f>
        <v>25.634707600000006</v>
      </c>
      <c r="BC96" s="28">
        <f>IFERROR(VLOOKUP(Table2[[#This Row],[SAP Code]],[26]_16!P:Q,2,FALSE),0)</f>
        <v>32.517905040000009</v>
      </c>
      <c r="BD96" s="28">
        <f>IFERROR(VLOOKUP(Table2[[#This Row],[SAP Code]],[26]_16!S:T,2,FALSE),0)</f>
        <v>28.106462650000001</v>
      </c>
      <c r="BE96" s="28">
        <f>IFERROR(VLOOKUP(Table2[[#This Row],[SAP Code]],[26]_16!V:W,2,FALSE)/ 1000000, 0)</f>
        <v>28.078434419999994</v>
      </c>
      <c r="BF96" s="28">
        <v>0</v>
      </c>
      <c r="BG96" s="28" t="str">
        <f>IFERROR(VLOOKUP(Table2[[#This Row],[SAP Code]],[26]port!$A:$AD,30,FALSE),"unknown")</f>
        <v>OnGo</v>
      </c>
      <c r="BH96" s="29" t="str">
        <f t="shared" si="28"/>
        <v>Ongoing</v>
      </c>
      <c r="BI96" s="16"/>
    </row>
    <row r="97" spans="1:61" ht="17.100000000000001" customHeight="1">
      <c r="A97" s="16" t="s">
        <v>75</v>
      </c>
      <c r="B97" s="17" t="s">
        <v>525</v>
      </c>
      <c r="C97" s="16" t="s">
        <v>530</v>
      </c>
      <c r="D97" s="16" t="s">
        <v>527</v>
      </c>
      <c r="E97" s="18">
        <v>42263</v>
      </c>
      <c r="F97" s="16" t="s">
        <v>79</v>
      </c>
      <c r="G97" s="16" t="s">
        <v>122</v>
      </c>
      <c r="H97" s="16" t="s">
        <v>81</v>
      </c>
      <c r="I97" s="16" t="s">
        <v>123</v>
      </c>
      <c r="J97" s="16" t="s">
        <v>261</v>
      </c>
      <c r="K97" s="16" t="s">
        <v>84</v>
      </c>
      <c r="L97" s="16" t="s">
        <v>70</v>
      </c>
      <c r="M97" s="19">
        <v>42000000</v>
      </c>
      <c r="N97" s="19">
        <v>29918791.850690983</v>
      </c>
      <c r="O97" s="20" t="s">
        <v>528</v>
      </c>
      <c r="P97" s="21">
        <v>5050130000101</v>
      </c>
      <c r="Q97" s="20" t="s">
        <v>87</v>
      </c>
      <c r="R97" s="16" t="str">
        <f t="shared" si="17"/>
        <v>AGTF</v>
      </c>
      <c r="S97" s="16" t="str">
        <f t="shared" si="18"/>
        <v>E</v>
      </c>
      <c r="T97" s="16" t="s">
        <v>88</v>
      </c>
      <c r="U97" s="16" t="str">
        <f t="shared" si="19"/>
        <v>Non-Transition States</v>
      </c>
      <c r="V97" s="22" t="str">
        <f>IF(ISNUMBER(MATCH(A97, {"Gabon","Sudan","Niger","Mali","Burkina Faso","Guinea"}, 0)), "De Facto Countries", "Non-De Facto Countries")</f>
        <v>Non-De Facto Countries</v>
      </c>
      <c r="W97" s="16" t="str">
        <f t="shared" si="30"/>
        <v>East</v>
      </c>
      <c r="X97" s="16" t="str">
        <f t="shared" si="31"/>
        <v>WASH Sector</v>
      </c>
      <c r="Y97" s="23">
        <f>Table2[[#This Row],[Approved Amount_UA Equivalent]]*0.03</f>
        <v>897563.75552072946</v>
      </c>
      <c r="Z97" s="23">
        <f>Table2[[#This Row],[Approved Amount_UA Equivalent]]*0.01</f>
        <v>299187.91850690986</v>
      </c>
      <c r="AC97" s="23">
        <f>Table2[[#This Row],[Approved Amount_UA Equivalent]]*0.96</f>
        <v>28722040.176663343</v>
      </c>
      <c r="AD97" s="23">
        <f>SUM(Table2[[#This Row],[Feed Africa ]:[Improve Quality Of Life ]])</f>
        <v>29918791.850690983</v>
      </c>
      <c r="AE97" s="16" t="b">
        <f>Table2[[#This Row],[Total HI5]]=Table2[[#This Row],[Approved Amount_UA Equivalent]]</f>
        <v>1</v>
      </c>
      <c r="AF97" s="24">
        <v>10</v>
      </c>
      <c r="AG97" s="20" t="str">
        <f t="shared" si="20"/>
        <v>Investment Project</v>
      </c>
      <c r="AH97" s="24" t="e">
        <f>VLOOKUP(Table2[[#This Row],[SAP Code]],[25]DATA!$A:$G,7,FALSE)</f>
        <v>#N/A</v>
      </c>
      <c r="AI97" s="20" t="str">
        <f t="shared" si="21"/>
        <v>Infrastructure</v>
      </c>
      <c r="AJ97" s="25" t="s">
        <v>89</v>
      </c>
      <c r="AK97" s="25" t="s">
        <v>126</v>
      </c>
      <c r="AL97" s="23" t="str" cm="1">
        <f t="array" ref="AL97">_xlfn.SWITCH(AK97,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7" s="26">
        <v>1</v>
      </c>
      <c r="AN97" s="25" t="str">
        <f t="shared" si="29"/>
        <v>Sovereign</v>
      </c>
      <c r="AO97" s="27">
        <v>0.33333333333333331</v>
      </c>
      <c r="AP97" s="23">
        <f>Table2[[#This Row],[Approved Amount_UA Equivalent]]/1000000</f>
        <v>29.918791850690983</v>
      </c>
      <c r="AQ97" s="19">
        <f t="shared" si="22"/>
        <v>39.817124946573585</v>
      </c>
      <c r="AR97" s="23" t="str">
        <f t="shared" si="23"/>
        <v>21-30</v>
      </c>
      <c r="AS97" s="23" t="str">
        <f t="shared" si="24"/>
        <v>21-40</v>
      </c>
      <c r="AT97" s="23" t="str">
        <f t="shared" si="25"/>
        <v>1-40</v>
      </c>
      <c r="AU97" s="23" t="str">
        <f t="shared" si="26"/>
        <v>&lt;1-50 Mn</v>
      </c>
      <c r="AV97" s="23">
        <f>Table2[[#This Row],[Amount]]</f>
        <v>42000000</v>
      </c>
      <c r="AW97" s="23" t="str">
        <f t="shared" si="27"/>
        <v>Sep 2015</v>
      </c>
      <c r="AX97" s="28">
        <f>IFERROR(VLOOKUP(Table2[[#This Row],[SAP Code]],[26]_16!A:B,2,FALSE),0)</f>
        <v>0</v>
      </c>
      <c r="AY97" s="28">
        <v>0</v>
      </c>
      <c r="AZ97" s="28">
        <f>IFERROR(VLOOKUP(Table2[[#This Row],[SAP Code]],[26]_16!G:H,2,FALSE)/ 1000000, 0)</f>
        <v>3.4220495299999993</v>
      </c>
      <c r="BA97" s="28">
        <v>0</v>
      </c>
      <c r="BB97" s="28">
        <v>0</v>
      </c>
      <c r="BC97" s="28">
        <v>0</v>
      </c>
      <c r="BD97" s="28">
        <v>0</v>
      </c>
      <c r="BE97" s="28">
        <v>0</v>
      </c>
      <c r="BF97" s="28">
        <f>IFERROR(VLOOKUP(Table2[[#This Row],[SAP Code]],[26]_16!Y:Z,2,FALSE)/ 1000000, 0)</f>
        <v>9.7985662599999994</v>
      </c>
      <c r="BG97" s="28" t="str">
        <f>IFERROR(VLOOKUP(Table2[[#This Row],[SAP Code]],[26]port!$A:$AD,30,FALSE),"unknown")</f>
        <v>OnGo</v>
      </c>
      <c r="BH97" s="29" t="str">
        <f t="shared" si="28"/>
        <v>Ongoing</v>
      </c>
      <c r="BI97" s="16"/>
    </row>
    <row r="98" spans="1:61" ht="17.100000000000001" customHeight="1">
      <c r="A98" s="16" t="s">
        <v>117</v>
      </c>
      <c r="B98" s="17" t="s">
        <v>531</v>
      </c>
      <c r="C98" s="16" t="s">
        <v>532</v>
      </c>
      <c r="D98" s="16" t="s">
        <v>533</v>
      </c>
      <c r="E98" s="18">
        <v>42263</v>
      </c>
      <c r="F98" s="16" t="s">
        <v>121</v>
      </c>
      <c r="G98" s="16" t="s">
        <v>80</v>
      </c>
      <c r="H98" s="16" t="s">
        <v>81</v>
      </c>
      <c r="I98" s="16" t="s">
        <v>82</v>
      </c>
      <c r="J98" s="16" t="s">
        <v>179</v>
      </c>
      <c r="K98" s="16" t="s">
        <v>84</v>
      </c>
      <c r="L98" s="16" t="s">
        <v>70</v>
      </c>
      <c r="M98" s="19">
        <v>100000000</v>
      </c>
      <c r="N98" s="19">
        <v>71235218.692121387</v>
      </c>
      <c r="O98" s="20" t="s">
        <v>534</v>
      </c>
      <c r="P98" s="21">
        <v>2000130014082</v>
      </c>
      <c r="Q98" s="20" t="s">
        <v>87</v>
      </c>
      <c r="R98" s="16" t="str">
        <f t="shared" si="17"/>
        <v>ADB Public</v>
      </c>
      <c r="S98" s="16" t="str">
        <f t="shared" si="18"/>
        <v>F</v>
      </c>
      <c r="T98" s="16" t="str">
        <f t="shared" ref="T98:T110" si="32">IF(A98="Algeria","ADB Countries",IF(A98="Angola","ADB Countries",IF(A98="Benin","ADF Countries",IF(A98="Botswana","ADB Countries",IF(A98="Burkina Faso","ADF Countries",IF(A98="Burundi","ADF Countries",IF(A98="Cameroon","Blend Countries",IF(A98="Cape Verde","ADB Countries",IF(A98="Central African Republic","ADF Countries",IF(A98="Centrafrique","ADF Countries",IF(A98="Chad","ADF Countries",IF(A98="Comoros","ADF Countries",IF(A98="Congo CG","ADB Countries",IF(A98="Congo","ADB Countries",IF(A98="Côte D'Ivoire","Blend Countries",IF(A98="Dem Rep Congo","ADF Countries",IF(A98="DEMOCRATIC REPUBLIC OF THE CONGO","ADF Countries",IF(A98="Djibouti","ADF Countries",IF(A98="Egypt","ADB Countries",IF(A98="Eq Guinea","ADB Countries",IF(A98="Equatorial Guinea","ADB Countries",IF(A98="Eritrea","ADF Countries",IF(A98="Swaziland","ADB Countries",IF(A98="Eswatini","ADB Countries",IF(A98="Ethiopia","ADF Countries",IF(A98="Gabon","ADB Countries",IF(A98="Gambia","ADF Countries",IF(A98="Ghana","ADF Countries",IF(A98="Guinea","ADF Countries",IF(A98="Guinea-Bissau","ADF Countries",IF(A98="Kenya","Blend Countries",IF(A98="Lesotho","ADF Countries",IF(A98="Liberia","ADF Countries",IF(A98="Libya","ADB Countries",IF(A98="Madagascar","ADF Countries",IF(A98="Malawi","ADF Countries",IF(A98="Mali","ADF Countries",IF(A98="Mauritania","ADF Countries",IF(A98="Mauritius","ADB Countries",IF(A98="Morocco","ADB Countries",IF(A98="Mozambique","ADF Countries",IF(OR(A98="Multi",A98="Multinational",A98="Multi-Countries"),"Multinational",IF(A98="Namibia","ADB Countries",IF(A98="Niger","ADF Countries",IF(A98="Nigeria","ADB Countries",IF(A98="Rwanda","ADF Countries",IF(A98="Sao Tome &amp; Principe","ADF Countries",IF(A98="Sao Tome","ADF Countries",IF(A98="Senegal","Blend Countries",IF(A98="Seychelles","ADB Countries",IF(A98="Sierra Leone","ADF Countries",IF(A98="Somalia","ADF Countries",IF(A98="South Africa","ADB Countries",IF(A98="South Sudan","ADF Countries",IF(A98="Sudan","ADF Countries",IF(A98="Tanzania","Blend Countries",IF(A98="Togo","ADF Countries",IF(A98="Tunisia","ADB Countries",IF(A98="Uganda","ADF Countries",IF(A98="Zambia","Blend Countries",IF(A98="Zimbabwe","ADF Countries","")))))))))))))))))))))))))))))))))))))))))))))))))))))))))))))</f>
        <v>ADF Countries</v>
      </c>
      <c r="U98" s="16" t="str">
        <f t="shared" si="19"/>
        <v>Non-Transition States</v>
      </c>
      <c r="V98" s="22" t="str">
        <f>IF(ISNUMBER(MATCH(A98, {"Gabon","Sudan","Niger","Mali","Burkina Faso","Guinea"}, 0)), "De Facto Countries", "Non-De Facto Countries")</f>
        <v>Non-De Facto Countries</v>
      </c>
      <c r="W98" s="16" t="str">
        <f t="shared" si="30"/>
        <v>East</v>
      </c>
      <c r="X98" s="16" t="str">
        <f t="shared" si="31"/>
        <v>Power</v>
      </c>
      <c r="Y98" s="23"/>
      <c r="Z98" s="23">
        <f>Table2[[#This Row],[Approved Amount_UA Equivalent]]</f>
        <v>71235218.692121387</v>
      </c>
      <c r="AD98" s="23">
        <f>SUM(Table2[[#This Row],[Feed Africa ]:[Improve Quality Of Life ]])</f>
        <v>71235218.692121387</v>
      </c>
      <c r="AE98" s="16" t="b">
        <f>Table2[[#This Row],[Total HI5]]=Table2[[#This Row],[Approved Amount_UA Equivalent]]</f>
        <v>1</v>
      </c>
      <c r="AF98" s="24">
        <v>10</v>
      </c>
      <c r="AG98" s="20" t="str">
        <f t="shared" si="20"/>
        <v>Investment Project</v>
      </c>
      <c r="AH98" s="24" t="e">
        <f>VLOOKUP(Table2[[#This Row],[SAP Code]],[25]DATA!$A:$G,7,FALSE)</f>
        <v>#N/A</v>
      </c>
      <c r="AI98" s="20" t="str">
        <f t="shared" si="21"/>
        <v>Infrastructure</v>
      </c>
      <c r="AJ98" s="25" t="s">
        <v>89</v>
      </c>
      <c r="AK98" s="25" t="s">
        <v>90</v>
      </c>
      <c r="AL98" s="23" t="str" cm="1">
        <f t="array" ref="AL98">_xlfn.SWITCH(AK98,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8" s="26">
        <v>1</v>
      </c>
      <c r="AN98" s="25" t="str">
        <f t="shared" si="29"/>
        <v>Sovereign</v>
      </c>
      <c r="AO98" s="27">
        <v>0.5</v>
      </c>
      <c r="AP98" s="23">
        <f>Table2[[#This Row],[Approved Amount_UA Equivalent]]/1000000</f>
        <v>71.235218692121393</v>
      </c>
      <c r="AQ98" s="19">
        <f t="shared" si="22"/>
        <v>94.802678444222821</v>
      </c>
      <c r="AR98" s="23" t="str">
        <f t="shared" si="23"/>
        <v>71-80</v>
      </c>
      <c r="AS98" s="23" t="str">
        <f t="shared" si="24"/>
        <v>61-80</v>
      </c>
      <c r="AT98" s="23" t="str">
        <f t="shared" si="25"/>
        <v>41-80</v>
      </c>
      <c r="AU98" s="23" t="str">
        <f t="shared" si="26"/>
        <v>50-100 Mn</v>
      </c>
      <c r="AV98" s="23">
        <f>Table2[[#This Row],[Amount]]</f>
        <v>100000000</v>
      </c>
      <c r="AW98" s="23" t="str">
        <f t="shared" si="27"/>
        <v>Sep 2015</v>
      </c>
      <c r="AX98" s="28">
        <f>IFERROR(VLOOKUP(Table2[[#This Row],[SAP Code]],[26]_16!A:B,2,FALSE),0)</f>
        <v>0</v>
      </c>
      <c r="AY98" s="28">
        <f>IFERROR(VLOOKUP(Table2[[#This Row],[SAP Code]],[26]_16!D:E,2,FALSE)/ 1000000, 0)</f>
        <v>0.12165055999999999</v>
      </c>
      <c r="AZ98" s="28">
        <f>IFERROR(VLOOKUP(Table2[[#This Row],[SAP Code]],[26]_16!G:H,2,FALSE)/ 1000000, 0)</f>
        <v>0.38986347000000005</v>
      </c>
      <c r="BA98" s="28">
        <f>IFERROR(VLOOKUP(Table2[[#This Row],[SAP Code]],[26]_16!J:K,2,FALSE)/ 1000000, 0)</f>
        <v>2.8960392100000005</v>
      </c>
      <c r="BB98" s="28">
        <f>IFERROR(VLOOKUP(Table2[[#This Row],[SAP Code]],[26]_16!M:N,2,FALSE)/ 1000000, 0)</f>
        <v>7.1836363999999993</v>
      </c>
      <c r="BC98" s="28">
        <f>IFERROR(VLOOKUP(Table2[[#This Row],[SAP Code]],[26]_16!P:Q,2,FALSE),0)</f>
        <v>9.8836445000000008</v>
      </c>
      <c r="BD98" s="28">
        <f>IFERROR(VLOOKUP(Table2[[#This Row],[SAP Code]],[26]_16!S:T,2,FALSE),0)</f>
        <v>19.191341129999998</v>
      </c>
      <c r="BE98" s="28">
        <f>IFERROR(VLOOKUP(Table2[[#This Row],[SAP Code]],[26]_16!V:W,2,FALSE)/ 1000000, 0)</f>
        <v>16.998376929999999</v>
      </c>
      <c r="BF98" s="28">
        <f>IFERROR(VLOOKUP(Table2[[#This Row],[SAP Code]],[26]_16!Y:Z,2,FALSE)/ 1000000, 0)</f>
        <v>7.0297607599999985</v>
      </c>
      <c r="BG98" s="28" t="str">
        <f>IFERROR(VLOOKUP(Table2[[#This Row],[SAP Code]],[26]port!$A:$AD,30,FALSE),"unknown")</f>
        <v>OnGo</v>
      </c>
      <c r="BH98" s="29" t="str">
        <f t="shared" si="28"/>
        <v>Ongoing</v>
      </c>
      <c r="BI98" s="16"/>
    </row>
    <row r="99" spans="1:61" ht="17.100000000000001" customHeight="1">
      <c r="A99" s="16" t="s">
        <v>117</v>
      </c>
      <c r="B99" s="17" t="s">
        <v>531</v>
      </c>
      <c r="C99" s="16" t="s">
        <v>535</v>
      </c>
      <c r="D99" s="16" t="s">
        <v>533</v>
      </c>
      <c r="E99" s="18">
        <v>42263</v>
      </c>
      <c r="F99" s="16" t="s">
        <v>121</v>
      </c>
      <c r="G99" s="16" t="s">
        <v>80</v>
      </c>
      <c r="H99" s="16" t="s">
        <v>81</v>
      </c>
      <c r="I99" s="16" t="s">
        <v>82</v>
      </c>
      <c r="J99" s="16" t="s">
        <v>536</v>
      </c>
      <c r="K99" s="16" t="s">
        <v>69</v>
      </c>
      <c r="L99" s="16" t="s">
        <v>195</v>
      </c>
      <c r="M99" s="19">
        <v>11205000</v>
      </c>
      <c r="N99" s="19">
        <v>8951682.4849007763</v>
      </c>
      <c r="O99" s="20" t="s">
        <v>534</v>
      </c>
      <c r="P99" s="21">
        <v>5580155000102</v>
      </c>
      <c r="Q99" s="20" t="s">
        <v>87</v>
      </c>
      <c r="R99" s="16" t="str">
        <f t="shared" si="17"/>
        <v>OTHERS</v>
      </c>
      <c r="S99" s="16" t="str">
        <f t="shared" si="18"/>
        <v>F</v>
      </c>
      <c r="T99" s="16" t="str">
        <f t="shared" si="32"/>
        <v>ADF Countries</v>
      </c>
      <c r="U99" s="16" t="str">
        <f t="shared" si="19"/>
        <v>Non-Transition States</v>
      </c>
      <c r="V99" s="22" t="str">
        <f>IF(ISNUMBER(MATCH(A99, {"Gabon","Sudan","Niger","Mali","Burkina Faso","Guinea"}, 0)), "De Facto Countries", "Non-De Facto Countries")</f>
        <v>Non-De Facto Countries</v>
      </c>
      <c r="W99" s="16" t="str">
        <f t="shared" si="30"/>
        <v>East</v>
      </c>
      <c r="X99" s="16" t="str">
        <f t="shared" si="31"/>
        <v>Power</v>
      </c>
      <c r="Y99" s="23"/>
      <c r="Z99" s="23">
        <f>Table2[[#This Row],[Approved Amount_UA Equivalent]]</f>
        <v>8951682.4849007763</v>
      </c>
      <c r="AD99" s="23">
        <f>SUM(Table2[[#This Row],[Feed Africa ]:[Improve Quality Of Life ]])</f>
        <v>8951682.4849007763</v>
      </c>
      <c r="AE99" s="16" t="b">
        <f>Table2[[#This Row],[Total HI5]]=Table2[[#This Row],[Approved Amount_UA Equivalent]]</f>
        <v>1</v>
      </c>
      <c r="AF99" s="24">
        <v>10</v>
      </c>
      <c r="AG99" s="20" t="str">
        <f t="shared" si="20"/>
        <v>Investment Project</v>
      </c>
      <c r="AH99" s="24" t="e">
        <f>VLOOKUP(Table2[[#This Row],[SAP Code]],[25]DATA!$A:$G,7,FALSE)</f>
        <v>#N/A</v>
      </c>
      <c r="AI99" s="20" t="str">
        <f t="shared" si="21"/>
        <v>Infrastructure</v>
      </c>
      <c r="AJ99" s="25" t="s">
        <v>89</v>
      </c>
      <c r="AK99" s="25" t="s">
        <v>90</v>
      </c>
      <c r="AL99" s="23" t="str" cm="1">
        <f t="array" ref="AL99">_xlfn.SWITCH(AK99,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9" s="26">
        <v>1</v>
      </c>
      <c r="AN99" s="25" t="str">
        <f t="shared" si="29"/>
        <v>Sovereign</v>
      </c>
      <c r="AO99" s="27">
        <v>0.5</v>
      </c>
      <c r="AP99" s="23">
        <f>Table2[[#This Row],[Approved Amount_UA Equivalent]]/1000000</f>
        <v>8.9516824849007754</v>
      </c>
      <c r="AQ99" s="19">
        <f t="shared" si="22"/>
        <v>11.913257118205349</v>
      </c>
      <c r="AR99" s="23" t="str">
        <f t="shared" si="23"/>
        <v>1-10</v>
      </c>
      <c r="AS99" s="23" t="str">
        <f t="shared" si="24"/>
        <v>1-20</v>
      </c>
      <c r="AT99" s="23" t="str">
        <f t="shared" si="25"/>
        <v>1-40</v>
      </c>
      <c r="AU99" s="23" t="str">
        <f t="shared" si="26"/>
        <v>&lt;1-50 Mn</v>
      </c>
      <c r="AV99" s="23">
        <f>Table2[[#This Row],[Amount]]</f>
        <v>11205000</v>
      </c>
      <c r="AW99" s="23" t="str">
        <f t="shared" si="27"/>
        <v>Sep 2015</v>
      </c>
      <c r="AX99" s="28">
        <f>IFERROR(VLOOKUP(Table2[[#This Row],[SAP Code]],[26]_16!A:B,2,FALSE),0)</f>
        <v>0</v>
      </c>
      <c r="AY99" s="28">
        <v>0</v>
      </c>
      <c r="AZ99" s="28">
        <v>0</v>
      </c>
      <c r="BA99" s="28">
        <f>IFERROR(VLOOKUP(Table2[[#This Row],[SAP Code]],[26]_16!J:K,2,FALSE)/ 1000000, 0)</f>
        <v>2.8960392100000005</v>
      </c>
      <c r="BB99" s="28">
        <f>IFERROR(VLOOKUP(Table2[[#This Row],[SAP Code]],[26]_16!M:N,2,FALSE)/ 1000000, 0)</f>
        <v>7.1836363999999993</v>
      </c>
      <c r="BC99" s="28">
        <f>IFERROR(VLOOKUP(Table2[[#This Row],[SAP Code]],[26]_16!P:Q,2,FALSE),0)</f>
        <v>9.8836445000000008</v>
      </c>
      <c r="BD99" s="28">
        <f>IFERROR(VLOOKUP(Table2[[#This Row],[SAP Code]],[26]_16!S:T,2,FALSE),0)</f>
        <v>19.191341129999998</v>
      </c>
      <c r="BE99" s="28">
        <f>IFERROR(VLOOKUP(Table2[[#This Row],[SAP Code]],[26]_16!V:W,2,FALSE)/ 1000000, 0)</f>
        <v>16.998376929999999</v>
      </c>
      <c r="BF99" s="28">
        <f>IFERROR(VLOOKUP(Table2[[#This Row],[SAP Code]],[26]_16!Y:Z,2,FALSE)/ 1000000, 0)</f>
        <v>7.0297607599999985</v>
      </c>
      <c r="BG99" s="28" t="str">
        <f>IFERROR(VLOOKUP(Table2[[#This Row],[SAP Code]],[26]port!$A:$AD,30,FALSE),"unknown")</f>
        <v>OnGo</v>
      </c>
      <c r="BH99" s="29" t="str">
        <f t="shared" si="28"/>
        <v>Ongoing</v>
      </c>
      <c r="BI99" s="16"/>
    </row>
    <row r="100" spans="1:61" ht="17.100000000000001" customHeight="1">
      <c r="A100" s="16" t="s">
        <v>369</v>
      </c>
      <c r="B100" s="17" t="s">
        <v>537</v>
      </c>
      <c r="C100" s="16" t="s">
        <v>538</v>
      </c>
      <c r="D100" s="16" t="s">
        <v>539</v>
      </c>
      <c r="E100" s="18">
        <v>42270</v>
      </c>
      <c r="F100" s="16" t="s">
        <v>373</v>
      </c>
      <c r="G100" s="16" t="s">
        <v>249</v>
      </c>
      <c r="H100" s="16" t="s">
        <v>66</v>
      </c>
      <c r="I100" s="16" t="s">
        <v>250</v>
      </c>
      <c r="J100" s="16" t="s">
        <v>83</v>
      </c>
      <c r="K100" s="16" t="s">
        <v>69</v>
      </c>
      <c r="L100" s="16" t="s">
        <v>85</v>
      </c>
      <c r="M100" s="19">
        <v>5000000</v>
      </c>
      <c r="N100" s="19">
        <v>5000000</v>
      </c>
      <c r="O100" s="20" t="s">
        <v>540</v>
      </c>
      <c r="P100" s="21">
        <v>2100155030567</v>
      </c>
      <c r="Q100" s="20" t="s">
        <v>87</v>
      </c>
      <c r="R100" s="16" t="str">
        <f t="shared" si="17"/>
        <v>ADF Including TSF</v>
      </c>
      <c r="S100" s="16" t="str">
        <f t="shared" si="18"/>
        <v>K</v>
      </c>
      <c r="T100" s="16" t="str">
        <f t="shared" si="32"/>
        <v>ADF Countries</v>
      </c>
      <c r="U100" s="16" t="str">
        <f t="shared" si="19"/>
        <v>Transition States</v>
      </c>
      <c r="V100" s="22" t="str">
        <f>IF(ISNUMBER(MATCH(A100, {"Gabon","Sudan","Niger","Mali","Burkina Faso","Guinea"}, 0)), "De Facto Countries", "Non-De Facto Countries")</f>
        <v>Non-De Facto Countries</v>
      </c>
      <c r="W100" s="16" t="str">
        <f t="shared" si="30"/>
        <v>Central</v>
      </c>
      <c r="X100" s="16" t="str">
        <f t="shared" si="31"/>
        <v>Multi-Sector</v>
      </c>
      <c r="Y100" s="23">
        <f>Table2[[#This Row],[Approved Amount_UA Equivalent]]/5</f>
        <v>1000000</v>
      </c>
      <c r="Z100" s="23">
        <f>Table2[[#This Row],[Approved Amount_UA Equivalent]]/5</f>
        <v>1000000</v>
      </c>
      <c r="AA100" s="23">
        <f>Table2[[#This Row],[Approved Amount_UA Equivalent]]/5</f>
        <v>1000000</v>
      </c>
      <c r="AB100" s="23">
        <f>Table2[[#This Row],[Approved Amount_UA Equivalent]]/5</f>
        <v>1000000</v>
      </c>
      <c r="AC100" s="23">
        <f>Table2[[#This Row],[Approved Amount_UA Equivalent]]/5</f>
        <v>1000000</v>
      </c>
      <c r="AD100" s="23">
        <f>SUM(Table2[[#This Row],[Feed Africa ]:[Improve Quality Of Life ]])</f>
        <v>5000000</v>
      </c>
      <c r="AE100" s="16" t="b">
        <f>Table2[[#This Row],[Total HI5]]=Table2[[#This Row],[Approved Amount_UA Equivalent]]</f>
        <v>1</v>
      </c>
      <c r="AF100" s="24">
        <v>20</v>
      </c>
      <c r="AG100" s="20" t="str">
        <f t="shared" si="20"/>
        <v>Policy and Result Based Op</v>
      </c>
      <c r="AH100" s="24" t="e">
        <f>VLOOKUP(Table2[[#This Row],[SAP Code]],[25]DATA!$A:$G,7,FALSE)</f>
        <v>#N/A</v>
      </c>
      <c r="AI100" s="20" t="str">
        <f t="shared" si="21"/>
        <v>Policy-Based Lending</v>
      </c>
      <c r="AJ100" s="25" t="s">
        <v>254</v>
      </c>
      <c r="AK100" s="25" t="s">
        <v>255</v>
      </c>
      <c r="AL100" s="23" t="str" cm="1">
        <f t="array" ref="AL100">_xlfn.SWITCH(AK100,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0" s="26">
        <v>1</v>
      </c>
      <c r="AN100" s="25" t="str">
        <f t="shared" si="29"/>
        <v>Sovereign</v>
      </c>
      <c r="AO100" s="27">
        <v>0.5</v>
      </c>
      <c r="AP100" s="23">
        <f>Table2[[#This Row],[Approved Amount_UA Equivalent]]/1000000</f>
        <v>5</v>
      </c>
      <c r="AQ100" s="19">
        <f t="shared" si="22"/>
        <v>6.6542000000000003</v>
      </c>
      <c r="AR100" s="23" t="str">
        <f t="shared" si="23"/>
        <v>1-10</v>
      </c>
      <c r="AS100" s="23" t="str">
        <f t="shared" si="24"/>
        <v>1-20</v>
      </c>
      <c r="AT100" s="23" t="str">
        <f t="shared" si="25"/>
        <v>1-40</v>
      </c>
      <c r="AU100" s="23" t="str">
        <f t="shared" si="26"/>
        <v>&lt;1-50 Mn</v>
      </c>
      <c r="AV100" s="23">
        <f>Table2[[#This Row],[Amount]]</f>
        <v>5000000</v>
      </c>
      <c r="AW100" s="23" t="str">
        <f t="shared" si="27"/>
        <v>Sep 2015</v>
      </c>
      <c r="AX100" s="28">
        <f>IFERROR(VLOOKUP(Table2[[#This Row],[SAP Code]],[26]_16!A:B,2,FALSE),0)</f>
        <v>5</v>
      </c>
      <c r="AY100" s="28">
        <f>IFERROR(VLOOKUP(Table2[[#This Row],[SAP Code]],[26]_16!D:E,2,FALSE)/ 1000000, 0)</f>
        <v>0</v>
      </c>
      <c r="AZ100" s="28">
        <f>IFERROR(VLOOKUP(Table2[[#This Row],[SAP Code]],[26]_16!G:H,2,FALSE)/ 1000000, 0)</f>
        <v>0</v>
      </c>
      <c r="BA100" s="28">
        <f>IFERROR(VLOOKUP(Table2[[#This Row],[SAP Code]],[26]_16!J:K,2,FALSE)/ 1000000, 0)</f>
        <v>0</v>
      </c>
      <c r="BB100" s="28">
        <f>IFERROR(VLOOKUP(Table2[[#This Row],[SAP Code]],[26]_16!M:N,2,FALSE)/ 1000000, 0)</f>
        <v>0</v>
      </c>
      <c r="BC100" s="28">
        <f>IFERROR(VLOOKUP(Table2[[#This Row],[SAP Code]],[26]_16!P:Q,2,FALSE),0)</f>
        <v>0</v>
      </c>
      <c r="BD100" s="28">
        <f>IFERROR(VLOOKUP(Table2[[#This Row],[SAP Code]],[26]_16!S:T,2,FALSE),0)</f>
        <v>0</v>
      </c>
      <c r="BE100" s="28">
        <f>IFERROR(VLOOKUP(Table2[[#This Row],[SAP Code]],[26]_16!V:W,2,FALSE)/ 1000000, 0)</f>
        <v>0</v>
      </c>
      <c r="BF100" s="28">
        <f>IFERROR(VLOOKUP(Table2[[#This Row],[SAP Code]],[26]_16!Y:Z,2,FALSE)/ 1000000, 0)</f>
        <v>0</v>
      </c>
      <c r="BG100" s="28" t="str">
        <f>IFERROR(VLOOKUP(Table2[[#This Row],[SAP Code]],[26]port!$A:$AD,30,FALSE),"unknown")</f>
        <v>COMP</v>
      </c>
      <c r="BH100" s="29" t="str">
        <f t="shared" si="28"/>
        <v>Number of operations completed out of the net approved of that year</v>
      </c>
      <c r="BI100" s="16"/>
    </row>
    <row r="101" spans="1:61" ht="17.100000000000001" customHeight="1">
      <c r="A101" s="16" t="s">
        <v>369</v>
      </c>
      <c r="B101" s="17" t="s">
        <v>541</v>
      </c>
      <c r="C101" s="16" t="s">
        <v>542</v>
      </c>
      <c r="D101" s="16" t="s">
        <v>539</v>
      </c>
      <c r="E101" s="18">
        <v>42270</v>
      </c>
      <c r="F101" s="16" t="s">
        <v>373</v>
      </c>
      <c r="G101" s="16" t="s">
        <v>249</v>
      </c>
      <c r="H101" s="16" t="s">
        <v>66</v>
      </c>
      <c r="I101" s="16" t="s">
        <v>250</v>
      </c>
      <c r="J101" s="16" t="s">
        <v>251</v>
      </c>
      <c r="K101" s="16" t="s">
        <v>257</v>
      </c>
      <c r="L101" s="16" t="s">
        <v>85</v>
      </c>
      <c r="M101" s="19">
        <v>2360000</v>
      </c>
      <c r="N101" s="19">
        <v>2360000</v>
      </c>
      <c r="O101" s="20" t="s">
        <v>540</v>
      </c>
      <c r="P101" s="21">
        <v>5900155008901</v>
      </c>
      <c r="Q101" s="20" t="s">
        <v>87</v>
      </c>
      <c r="R101" s="16" t="str">
        <f t="shared" si="17"/>
        <v>ADF Including TSF</v>
      </c>
      <c r="S101" s="16" t="str">
        <f t="shared" si="18"/>
        <v>K</v>
      </c>
      <c r="T101" s="16" t="str">
        <f t="shared" si="32"/>
        <v>ADF Countries</v>
      </c>
      <c r="U101" s="16" t="str">
        <f t="shared" si="19"/>
        <v>Transition States</v>
      </c>
      <c r="V101" s="22" t="str">
        <f>IF(ISNUMBER(MATCH(A101, {"Gabon","Sudan","Niger","Mali","Burkina Faso","Guinea"}, 0)), "De Facto Countries", "Non-De Facto Countries")</f>
        <v>Non-De Facto Countries</v>
      </c>
      <c r="W101" s="16" t="str">
        <f t="shared" si="30"/>
        <v>Central</v>
      </c>
      <c r="X101" s="16" t="str">
        <f t="shared" si="31"/>
        <v>Multi-Sector</v>
      </c>
      <c r="Y101" s="23">
        <f>Table2[[#This Row],[Approved Amount_UA Equivalent]]/5</f>
        <v>472000</v>
      </c>
      <c r="Z101" s="23">
        <f>Table2[[#This Row],[Approved Amount_UA Equivalent]]/5</f>
        <v>472000</v>
      </c>
      <c r="AA101" s="23">
        <f>Table2[[#This Row],[Approved Amount_UA Equivalent]]/5</f>
        <v>472000</v>
      </c>
      <c r="AB101" s="23">
        <f>Table2[[#This Row],[Approved Amount_UA Equivalent]]/5</f>
        <v>472000</v>
      </c>
      <c r="AC101" s="23">
        <f>Table2[[#This Row],[Approved Amount_UA Equivalent]]/5</f>
        <v>472000</v>
      </c>
      <c r="AD101" s="23">
        <f>SUM(Table2[[#This Row],[Feed Africa ]:[Improve Quality Of Life ]])</f>
        <v>2360000</v>
      </c>
      <c r="AE101" s="16" t="b">
        <f>Table2[[#This Row],[Total HI5]]=Table2[[#This Row],[Approved Amount_UA Equivalent]]</f>
        <v>1</v>
      </c>
      <c r="AF101" s="24">
        <v>20</v>
      </c>
      <c r="AG101" s="20" t="str">
        <f t="shared" si="20"/>
        <v>Policy and Result Based Op</v>
      </c>
      <c r="AH101" s="24" t="e">
        <f>VLOOKUP(Table2[[#This Row],[SAP Code]],[25]DATA!$A:$G,7,FALSE)</f>
        <v>#N/A</v>
      </c>
      <c r="AI101" s="20" t="str">
        <f t="shared" si="21"/>
        <v>Policy-Based Lending</v>
      </c>
      <c r="AJ101" s="25" t="s">
        <v>254</v>
      </c>
      <c r="AK101" s="25" t="s">
        <v>255</v>
      </c>
      <c r="AL101" s="23" t="str" cm="1">
        <f t="array" ref="AL101">_xlfn.SWITCH(AK101,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1" s="26">
        <v>1</v>
      </c>
      <c r="AN101" s="25" t="str">
        <f t="shared" si="29"/>
        <v>Sovereign</v>
      </c>
      <c r="AO101" s="27">
        <v>0.5</v>
      </c>
      <c r="AP101" s="23">
        <f>Table2[[#This Row],[Approved Amount_UA Equivalent]]/1000000</f>
        <v>2.36</v>
      </c>
      <c r="AQ101" s="19">
        <f t="shared" si="22"/>
        <v>3.1407824</v>
      </c>
      <c r="AR101" s="23" t="str">
        <f t="shared" si="23"/>
        <v>1-10</v>
      </c>
      <c r="AS101" s="23" t="str">
        <f t="shared" si="24"/>
        <v>1-20</v>
      </c>
      <c r="AT101" s="23" t="str">
        <f t="shared" si="25"/>
        <v>1-40</v>
      </c>
      <c r="AU101" s="23" t="str">
        <f t="shared" si="26"/>
        <v>&lt;1-50 Mn</v>
      </c>
      <c r="AV101" s="23">
        <f>Table2[[#This Row],[Amount]]</f>
        <v>2360000</v>
      </c>
      <c r="AW101" s="23" t="str">
        <f t="shared" si="27"/>
        <v>Sep 2015</v>
      </c>
      <c r="AX101" s="28">
        <v>0</v>
      </c>
      <c r="AY101" s="28">
        <f>IFERROR(VLOOKUP(Table2[[#This Row],[SAP Code]],[26]_16!D:E,2,FALSE)/ 1000000, 0)</f>
        <v>0</v>
      </c>
      <c r="AZ101" s="28">
        <f>IFERROR(VLOOKUP(Table2[[#This Row],[SAP Code]],[26]_16!G:H,2,FALSE)/ 1000000, 0)</f>
        <v>0</v>
      </c>
      <c r="BA101" s="28">
        <f>IFERROR(VLOOKUP(Table2[[#This Row],[SAP Code]],[26]_16!J:K,2,FALSE)/ 1000000, 0)</f>
        <v>0</v>
      </c>
      <c r="BB101" s="28">
        <f>IFERROR(VLOOKUP(Table2[[#This Row],[SAP Code]],[26]_16!M:N,2,FALSE)/ 1000000, 0)</f>
        <v>0</v>
      </c>
      <c r="BC101" s="28">
        <f>IFERROR(VLOOKUP(Table2[[#This Row],[SAP Code]],[26]_16!P:Q,2,FALSE),0)</f>
        <v>0</v>
      </c>
      <c r="BD101" s="28">
        <f>IFERROR(VLOOKUP(Table2[[#This Row],[SAP Code]],[26]_16!S:T,2,FALSE),0)</f>
        <v>0</v>
      </c>
      <c r="BE101" s="28">
        <f>IFERROR(VLOOKUP(Table2[[#This Row],[SAP Code]],[26]_16!V:W,2,FALSE)/ 1000000, 0)</f>
        <v>0</v>
      </c>
      <c r="BF101" s="28">
        <f>IFERROR(VLOOKUP(Table2[[#This Row],[SAP Code]],[26]_16!Y:Z,2,FALSE)/ 1000000, 0)</f>
        <v>0</v>
      </c>
      <c r="BG101" s="28" t="str">
        <f>IFERROR(VLOOKUP(Table2[[#This Row],[SAP Code]],[26]port!$A:$AD,30,FALSE),"unknown")</f>
        <v>COMP</v>
      </c>
      <c r="BH101" s="29" t="str">
        <f t="shared" si="28"/>
        <v>Number of operations completed out of the net approved of that year</v>
      </c>
      <c r="BI101" s="16"/>
    </row>
    <row r="102" spans="1:61" ht="17.100000000000001" customHeight="1">
      <c r="A102" s="16" t="s">
        <v>543</v>
      </c>
      <c r="B102" s="17" t="s">
        <v>544</v>
      </c>
      <c r="C102" s="16" t="s">
        <v>545</v>
      </c>
      <c r="D102" s="16" t="s">
        <v>546</v>
      </c>
      <c r="E102" s="18">
        <v>42270</v>
      </c>
      <c r="F102" s="16" t="s">
        <v>547</v>
      </c>
      <c r="G102" s="16" t="s">
        <v>249</v>
      </c>
      <c r="H102" s="16" t="s">
        <v>132</v>
      </c>
      <c r="I102" s="16" t="s">
        <v>250</v>
      </c>
      <c r="J102" s="16" t="s">
        <v>83</v>
      </c>
      <c r="K102" s="16" t="s">
        <v>69</v>
      </c>
      <c r="L102" s="16" t="s">
        <v>85</v>
      </c>
      <c r="M102" s="19">
        <v>2000000</v>
      </c>
      <c r="N102" s="19">
        <v>2000000</v>
      </c>
      <c r="O102" s="20" t="s">
        <v>548</v>
      </c>
      <c r="P102" s="21">
        <v>2100155030566</v>
      </c>
      <c r="Q102" s="20" t="s">
        <v>72</v>
      </c>
      <c r="R102" s="16" t="str">
        <f t="shared" si="17"/>
        <v>ADF Including TSF</v>
      </c>
      <c r="S102" s="16" t="str">
        <f t="shared" si="18"/>
        <v>K</v>
      </c>
      <c r="T102" s="16" t="str">
        <f t="shared" si="32"/>
        <v>ADF Countries</v>
      </c>
      <c r="U102" s="16" t="str">
        <f t="shared" si="19"/>
        <v>Transition States</v>
      </c>
      <c r="V102" s="22" t="str">
        <f>IF(ISNUMBER(MATCH(A102, {"Gabon","Sudan","Niger","Mali","Burkina Faso","Guinea"}, 0)), "De Facto Countries", "Non-De Facto Countries")</f>
        <v>Non-De Facto Countries</v>
      </c>
      <c r="W102" s="16" t="str">
        <f t="shared" si="30"/>
        <v>West</v>
      </c>
      <c r="X102" s="16" t="str">
        <f t="shared" si="31"/>
        <v>Multi-Sector</v>
      </c>
      <c r="Y102" s="23">
        <f>Table2[[#This Row],[Approved Amount_UA Equivalent]]/5</f>
        <v>400000</v>
      </c>
      <c r="Z102" s="23">
        <f>Table2[[#This Row],[Approved Amount_UA Equivalent]]/5</f>
        <v>400000</v>
      </c>
      <c r="AA102" s="23">
        <f>Table2[[#This Row],[Approved Amount_UA Equivalent]]/5</f>
        <v>400000</v>
      </c>
      <c r="AB102" s="23">
        <f>Table2[[#This Row],[Approved Amount_UA Equivalent]]/5</f>
        <v>400000</v>
      </c>
      <c r="AC102" s="23">
        <f>Table2[[#This Row],[Approved Amount_UA Equivalent]]/5</f>
        <v>400000</v>
      </c>
      <c r="AD102" s="23">
        <f>SUM(Table2[[#This Row],[Feed Africa ]:[Improve Quality Of Life ]])</f>
        <v>2000000</v>
      </c>
      <c r="AE102" s="16" t="b">
        <f>Table2[[#This Row],[Total HI5]]=Table2[[#This Row],[Approved Amount_UA Equivalent]]</f>
        <v>1</v>
      </c>
      <c r="AF102" s="24">
        <v>40</v>
      </c>
      <c r="AG102" s="20" t="str">
        <f t="shared" si="20"/>
        <v>ISP and Investment Project</v>
      </c>
      <c r="AH102" s="24" t="e">
        <f>VLOOKUP(Table2[[#This Row],[SAP Code]],[25]DATA!$A:$G,7,FALSE)</f>
        <v>#N/A</v>
      </c>
      <c r="AI102" s="20" t="str">
        <f t="shared" si="21"/>
        <v>Other Investment</v>
      </c>
      <c r="AJ102" s="25" t="s">
        <v>254</v>
      </c>
      <c r="AK102" s="25" t="s">
        <v>255</v>
      </c>
      <c r="AL102" s="23" t="str" cm="1">
        <f t="array" ref="AL102">_xlfn.SWITCH(AK102,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2" s="26">
        <v>1</v>
      </c>
      <c r="AN102" s="25" t="str">
        <f t="shared" si="29"/>
        <v>Sovereign</v>
      </c>
      <c r="AO102" s="27">
        <v>1</v>
      </c>
      <c r="AP102" s="23">
        <f>Table2[[#This Row],[Approved Amount_UA Equivalent]]/1000000</f>
        <v>2</v>
      </c>
      <c r="AQ102" s="19">
        <f t="shared" si="22"/>
        <v>2.66168</v>
      </c>
      <c r="AR102" s="23" t="str">
        <f t="shared" si="23"/>
        <v>1-10</v>
      </c>
      <c r="AS102" s="23" t="str">
        <f t="shared" si="24"/>
        <v>1-20</v>
      </c>
      <c r="AT102" s="23" t="str">
        <f t="shared" si="25"/>
        <v>1-40</v>
      </c>
      <c r="AU102" s="23" t="str">
        <f t="shared" si="26"/>
        <v>&lt;1-50 Mn</v>
      </c>
      <c r="AV102" s="23">
        <f>Table2[[#This Row],[Amount]]</f>
        <v>2000000</v>
      </c>
      <c r="AW102" s="23" t="str">
        <f t="shared" si="27"/>
        <v>Sep 2015</v>
      </c>
      <c r="AX102" s="28">
        <f>IFERROR(VLOOKUP(Table2[[#This Row],[SAP Code]],[26]_16!A:B,2,FALSE),0)</f>
        <v>0</v>
      </c>
      <c r="AY102" s="28">
        <f>IFERROR(VLOOKUP(Table2[[#This Row],[SAP Code]],[26]_16!D:E,2,FALSE)/ 1000000, 0)</f>
        <v>0.75428166000000008</v>
      </c>
      <c r="AZ102" s="28">
        <f>IFERROR(VLOOKUP(Table2[[#This Row],[SAP Code]],[26]_16!G:H,2,FALSE)/ 1000000, 0)</f>
        <v>0</v>
      </c>
      <c r="BA102" s="28">
        <f>IFERROR(VLOOKUP(Table2[[#This Row],[SAP Code]],[26]_16!J:K,2,FALSE)/ 1000000, 0)</f>
        <v>0.10106886999999999</v>
      </c>
      <c r="BB102" s="28">
        <f>IFERROR(VLOOKUP(Table2[[#This Row],[SAP Code]],[26]_16!M:N,2,FALSE)/ 1000000, 0)</f>
        <v>0</v>
      </c>
      <c r="BC102" s="28">
        <f>IFERROR(VLOOKUP(Table2[[#This Row],[SAP Code]],[26]_16!P:Q,2,FALSE),0)</f>
        <v>0.35258196000000003</v>
      </c>
      <c r="BD102" s="28">
        <f>IFERROR(VLOOKUP(Table2[[#This Row],[SAP Code]],[26]_16!S:T,2,FALSE),0)</f>
        <v>0.30766958</v>
      </c>
      <c r="BE102" s="28">
        <f>IFERROR(VLOOKUP(Table2[[#This Row],[SAP Code]],[26]_16!V:W,2,FALSE)/ 1000000, 0)</f>
        <v>0.36526478000000001</v>
      </c>
      <c r="BF102" s="28">
        <f>IFERROR(VLOOKUP(Table2[[#This Row],[SAP Code]],[26]_16!Y:Z,2,FALSE)/ 1000000, 0)</f>
        <v>0</v>
      </c>
      <c r="BG102" s="28" t="str">
        <f>IFERROR(VLOOKUP(Table2[[#This Row],[SAP Code]],[26]port!$A:$AD,30,FALSE),"unknown")</f>
        <v>OnGo</v>
      </c>
      <c r="BH102" s="29" t="str">
        <f t="shared" si="28"/>
        <v>Ongoing</v>
      </c>
      <c r="BI102" s="16"/>
    </row>
    <row r="103" spans="1:61" ht="17.100000000000001" customHeight="1">
      <c r="A103" s="16" t="s">
        <v>337</v>
      </c>
      <c r="B103" s="17" t="s">
        <v>549</v>
      </c>
      <c r="C103" s="16" t="s">
        <v>550</v>
      </c>
      <c r="D103" s="16" t="s">
        <v>551</v>
      </c>
      <c r="E103" s="18">
        <v>42270</v>
      </c>
      <c r="F103" s="16" t="s">
        <v>450</v>
      </c>
      <c r="G103" s="16" t="s">
        <v>65</v>
      </c>
      <c r="H103" s="16" t="s">
        <v>66</v>
      </c>
      <c r="I103" s="16" t="s">
        <v>155</v>
      </c>
      <c r="J103" s="16" t="s">
        <v>83</v>
      </c>
      <c r="K103" s="16" t="s">
        <v>84</v>
      </c>
      <c r="L103" s="16" t="s">
        <v>85</v>
      </c>
      <c r="M103" s="19">
        <v>16610000</v>
      </c>
      <c r="N103" s="19">
        <v>16610000</v>
      </c>
      <c r="O103" s="20" t="s">
        <v>552</v>
      </c>
      <c r="P103" s="21">
        <v>2100150033793</v>
      </c>
      <c r="Q103" s="20" t="s">
        <v>87</v>
      </c>
      <c r="R103" s="16" t="str">
        <f t="shared" si="17"/>
        <v>ADF Including TSF</v>
      </c>
      <c r="S103" s="16" t="str">
        <f t="shared" si="18"/>
        <v>A</v>
      </c>
      <c r="T103" s="16" t="str">
        <f t="shared" si="32"/>
        <v>ADF Countries</v>
      </c>
      <c r="U103" s="16" t="str">
        <f t="shared" si="19"/>
        <v>Transition States</v>
      </c>
      <c r="V103" s="22" t="str">
        <f>IF(ISNUMBER(MATCH(A103, {"Gabon","Sudan","Niger","Mali","Burkina Faso","Guinea"}, 0)), "De Facto Countries", "Non-De Facto Countries")</f>
        <v>Non-De Facto Countries</v>
      </c>
      <c r="W103" s="16" t="str">
        <f t="shared" si="30"/>
        <v>South</v>
      </c>
      <c r="X103" s="16" t="str">
        <f t="shared" si="31"/>
        <v>Agriculture</v>
      </c>
      <c r="Y103" s="23">
        <f>Table2[[#This Row],[Approved Amount_UA Equivalent]]</f>
        <v>16610000</v>
      </c>
      <c r="AD103" s="23">
        <f>SUM(Table2[[#This Row],[Feed Africa ]:[Improve Quality Of Life ]])</f>
        <v>16610000</v>
      </c>
      <c r="AE103" s="16" t="b">
        <f>Table2[[#This Row],[Total HI5]]=Table2[[#This Row],[Approved Amount_UA Equivalent]]</f>
        <v>1</v>
      </c>
      <c r="AF103" s="24">
        <v>10</v>
      </c>
      <c r="AG103" s="20" t="str">
        <f t="shared" si="20"/>
        <v>Investment Project</v>
      </c>
      <c r="AH103" s="24" t="e">
        <f>VLOOKUP(Table2[[#This Row],[SAP Code]],[25]DATA!$A:$G,7,FALSE)</f>
        <v>#N/A</v>
      </c>
      <c r="AI103" s="20" t="str">
        <f t="shared" si="21"/>
        <v>Infrastructure</v>
      </c>
      <c r="AJ103" s="25" t="s">
        <v>157</v>
      </c>
      <c r="AK103" s="25" t="s">
        <v>74</v>
      </c>
      <c r="AL103" s="23" t="str" cm="1">
        <f t="array" ref="AL103">_xlfn.SWITCH(AK103,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3" s="26">
        <v>1</v>
      </c>
      <c r="AN103" s="25" t="str">
        <f t="shared" si="29"/>
        <v>Sovereign</v>
      </c>
      <c r="AO103" s="27">
        <v>0.5</v>
      </c>
      <c r="AP103" s="23">
        <f>Table2[[#This Row],[Approved Amount_UA Equivalent]]/1000000</f>
        <v>16.61</v>
      </c>
      <c r="AQ103" s="19">
        <f t="shared" si="22"/>
        <v>22.105252400000001</v>
      </c>
      <c r="AR103" s="23" t="str">
        <f t="shared" si="23"/>
        <v>11-20</v>
      </c>
      <c r="AS103" s="23" t="str">
        <f t="shared" si="24"/>
        <v>1-20</v>
      </c>
      <c r="AT103" s="23" t="str">
        <f t="shared" si="25"/>
        <v>1-40</v>
      </c>
      <c r="AU103" s="23" t="str">
        <f t="shared" si="26"/>
        <v>&lt;1-50 Mn</v>
      </c>
      <c r="AV103" s="23">
        <f>Table2[[#This Row],[Amount]]</f>
        <v>16610000</v>
      </c>
      <c r="AW103" s="23" t="str">
        <f t="shared" si="27"/>
        <v>Sep 2015</v>
      </c>
      <c r="AX103" s="28">
        <f>IFERROR(VLOOKUP(Table2[[#This Row],[SAP Code]],[26]_16!A:B,2,FALSE),0)</f>
        <v>0</v>
      </c>
      <c r="AY103" s="28">
        <f>IFERROR(VLOOKUP(Table2[[#This Row],[SAP Code]],[26]_16!D:E,2,FALSE)/ 1000000, 0)</f>
        <v>0.1750767</v>
      </c>
      <c r="AZ103" s="28">
        <f>IFERROR(VLOOKUP(Table2[[#This Row],[SAP Code]],[26]_16!G:H,2,FALSE)/ 1000000, 0)</f>
        <v>0.75948328000000009</v>
      </c>
      <c r="BA103" s="28">
        <f>IFERROR(VLOOKUP(Table2[[#This Row],[SAP Code]],[26]_16!J:K,2,FALSE)/ 1000000, 0)</f>
        <v>1.3954703400000004</v>
      </c>
      <c r="BB103" s="28">
        <f>IFERROR(VLOOKUP(Table2[[#This Row],[SAP Code]],[26]_16!M:N,2,FALSE)/ 1000000, 0)</f>
        <v>5.8038703999999992</v>
      </c>
      <c r="BC103" s="28">
        <f>IFERROR(VLOOKUP(Table2[[#This Row],[SAP Code]],[26]_16!P:Q,2,FALSE),0)</f>
        <v>2.1150473200000004</v>
      </c>
      <c r="BD103" s="28">
        <f>IFERROR(VLOOKUP(Table2[[#This Row],[SAP Code]],[26]_16!S:T,2,FALSE),0)</f>
        <v>4.6574223400000001</v>
      </c>
      <c r="BE103" s="28">
        <f>IFERROR(VLOOKUP(Table2[[#This Row],[SAP Code]],[26]_16!V:W,2,FALSE)/ 1000000, 0)</f>
        <v>3.4702671799999996</v>
      </c>
      <c r="BF103" s="28">
        <f>IFERROR(VLOOKUP(Table2[[#This Row],[SAP Code]],[26]_16!Y:Z,2,FALSE)/ 1000000, 0)</f>
        <v>0.68928492000000008</v>
      </c>
      <c r="BG103" s="28" t="str">
        <f>IFERROR(VLOOKUP(Table2[[#This Row],[SAP Code]],[26]port!$A:$AD,30,FALSE),"unknown")</f>
        <v>OnGo</v>
      </c>
      <c r="BH103" s="29" t="str">
        <f t="shared" si="28"/>
        <v>Ongoing</v>
      </c>
      <c r="BI103" s="16"/>
    </row>
    <row r="104" spans="1:61" ht="17.100000000000001" customHeight="1">
      <c r="A104" s="16" t="s">
        <v>337</v>
      </c>
      <c r="B104" s="17" t="s">
        <v>549</v>
      </c>
      <c r="C104" s="16" t="s">
        <v>553</v>
      </c>
      <c r="D104" s="16" t="s">
        <v>551</v>
      </c>
      <c r="E104" s="18">
        <v>42270</v>
      </c>
      <c r="F104" s="16" t="s">
        <v>450</v>
      </c>
      <c r="G104" s="16" t="s">
        <v>65</v>
      </c>
      <c r="H104" s="16" t="s">
        <v>66</v>
      </c>
      <c r="I104" s="16" t="s">
        <v>155</v>
      </c>
      <c r="J104" s="16" t="s">
        <v>251</v>
      </c>
      <c r="K104" s="16" t="s">
        <v>252</v>
      </c>
      <c r="L104" s="16" t="s">
        <v>85</v>
      </c>
      <c r="M104" s="19">
        <v>8000000</v>
      </c>
      <c r="N104" s="19">
        <v>8000000</v>
      </c>
      <c r="O104" s="20" t="s">
        <v>552</v>
      </c>
      <c r="P104" s="21">
        <v>5900150000551</v>
      </c>
      <c r="Q104" s="20" t="s">
        <v>87</v>
      </c>
      <c r="R104" s="16" t="str">
        <f t="shared" si="17"/>
        <v>ADF Including TSF</v>
      </c>
      <c r="S104" s="16" t="str">
        <f t="shared" si="18"/>
        <v>A</v>
      </c>
      <c r="T104" s="16" t="str">
        <f t="shared" si="32"/>
        <v>ADF Countries</v>
      </c>
      <c r="U104" s="16" t="str">
        <f t="shared" si="19"/>
        <v>Transition States</v>
      </c>
      <c r="V104" s="22" t="str">
        <f>IF(ISNUMBER(MATCH(A104, {"Gabon","Sudan","Niger","Mali","Burkina Faso","Guinea"}, 0)), "De Facto Countries", "Non-De Facto Countries")</f>
        <v>Non-De Facto Countries</v>
      </c>
      <c r="W104" s="16" t="str">
        <f t="shared" si="30"/>
        <v>South</v>
      </c>
      <c r="X104" s="16" t="str">
        <f t="shared" si="31"/>
        <v>Agriculture</v>
      </c>
      <c r="Y104" s="23">
        <f>Table2[[#This Row],[Approved Amount_UA Equivalent]]</f>
        <v>8000000</v>
      </c>
      <c r="AD104" s="23">
        <f>SUM(Table2[[#This Row],[Feed Africa ]:[Improve Quality Of Life ]])</f>
        <v>8000000</v>
      </c>
      <c r="AE104" s="16" t="b">
        <f>Table2[[#This Row],[Total HI5]]=Table2[[#This Row],[Approved Amount_UA Equivalent]]</f>
        <v>1</v>
      </c>
      <c r="AF104" s="24">
        <v>10</v>
      </c>
      <c r="AG104" s="20" t="str">
        <f t="shared" si="20"/>
        <v>Investment Project</v>
      </c>
      <c r="AH104" s="24" t="e">
        <f>VLOOKUP(Table2[[#This Row],[SAP Code]],[25]DATA!$A:$G,7,FALSE)</f>
        <v>#N/A</v>
      </c>
      <c r="AI104" s="20" t="str">
        <f t="shared" si="21"/>
        <v>Infrastructure</v>
      </c>
      <c r="AJ104" s="25" t="s">
        <v>157</v>
      </c>
      <c r="AK104" s="25" t="s">
        <v>74</v>
      </c>
      <c r="AL104" s="23" t="str" cm="1">
        <f t="array" ref="AL104">_xlfn.SWITCH(AK104,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4" s="26">
        <v>1</v>
      </c>
      <c r="AN104" s="25" t="str">
        <f t="shared" si="29"/>
        <v>Sovereign</v>
      </c>
      <c r="AO104" s="27">
        <v>0.5</v>
      </c>
      <c r="AP104" s="23">
        <f>Table2[[#This Row],[Approved Amount_UA Equivalent]]/1000000</f>
        <v>8</v>
      </c>
      <c r="AQ104" s="19">
        <f t="shared" si="22"/>
        <v>10.64672</v>
      </c>
      <c r="AR104" s="23" t="str">
        <f t="shared" si="23"/>
        <v>1-10</v>
      </c>
      <c r="AS104" s="23" t="str">
        <f t="shared" si="24"/>
        <v>1-20</v>
      </c>
      <c r="AT104" s="23" t="str">
        <f t="shared" si="25"/>
        <v>1-40</v>
      </c>
      <c r="AU104" s="23" t="str">
        <f t="shared" si="26"/>
        <v>&lt;1-50 Mn</v>
      </c>
      <c r="AV104" s="23">
        <f>Table2[[#This Row],[Amount]]</f>
        <v>8000000</v>
      </c>
      <c r="AW104" s="23" t="str">
        <f t="shared" si="27"/>
        <v>Sep 2015</v>
      </c>
      <c r="AX104" s="28">
        <f>IFERROR(VLOOKUP(Table2[[#This Row],[SAP Code]],[26]_16!A:B,2,FALSE),0)</f>
        <v>0</v>
      </c>
      <c r="AY104" s="28">
        <v>0</v>
      </c>
      <c r="AZ104" s="28">
        <v>0</v>
      </c>
      <c r="BA104" s="28">
        <f>IFERROR(VLOOKUP(Table2[[#This Row],[SAP Code]],[26]_16!J:K,2,FALSE)/ 1000000, 0)</f>
        <v>1.3954703400000004</v>
      </c>
      <c r="BB104" s="28">
        <f>IFERROR(VLOOKUP(Table2[[#This Row],[SAP Code]],[26]_16!M:N,2,FALSE)/ 1000000, 0)</f>
        <v>5.8038703999999992</v>
      </c>
      <c r="BC104" s="28">
        <f>IFERROR(VLOOKUP(Table2[[#This Row],[SAP Code]],[26]_16!P:Q,2,FALSE),0)</f>
        <v>2.1150473200000004</v>
      </c>
      <c r="BD104" s="28">
        <f>IFERROR(VLOOKUP(Table2[[#This Row],[SAP Code]],[26]_16!S:T,2,FALSE),0)</f>
        <v>4.6574223400000001</v>
      </c>
      <c r="BE104" s="28">
        <f>IFERROR(VLOOKUP(Table2[[#This Row],[SAP Code]],[26]_16!V:W,2,FALSE)/ 1000000, 0)</f>
        <v>3.4702671799999996</v>
      </c>
      <c r="BF104" s="28">
        <f>IFERROR(VLOOKUP(Table2[[#This Row],[SAP Code]],[26]_16!Y:Z,2,FALSE)/ 1000000, 0)</f>
        <v>0.68928492000000008</v>
      </c>
      <c r="BG104" s="28" t="str">
        <f>IFERROR(VLOOKUP(Table2[[#This Row],[SAP Code]],[26]port!$A:$AD,30,FALSE),"unknown")</f>
        <v>OnGo</v>
      </c>
      <c r="BH104" s="29" t="str">
        <f t="shared" si="28"/>
        <v>Ongoing</v>
      </c>
      <c r="BI104" s="16"/>
    </row>
    <row r="105" spans="1:61" ht="17.100000000000001" customHeight="1">
      <c r="A105" s="16" t="s">
        <v>181</v>
      </c>
      <c r="B105" s="17" t="s">
        <v>554</v>
      </c>
      <c r="C105" s="16" t="s">
        <v>555</v>
      </c>
      <c r="D105" s="16" t="s">
        <v>556</v>
      </c>
      <c r="E105" s="18">
        <v>42270</v>
      </c>
      <c r="F105" s="16" t="s">
        <v>185</v>
      </c>
      <c r="G105" s="16" t="s">
        <v>249</v>
      </c>
      <c r="H105" s="16" t="s">
        <v>81</v>
      </c>
      <c r="I105" s="16" t="s">
        <v>250</v>
      </c>
      <c r="J105" s="16" t="s">
        <v>179</v>
      </c>
      <c r="K105" s="16" t="s">
        <v>84</v>
      </c>
      <c r="L105" s="16" t="s">
        <v>70</v>
      </c>
      <c r="M105" s="19">
        <v>10000000</v>
      </c>
      <c r="N105" s="19">
        <v>7123521.8692121385</v>
      </c>
      <c r="O105" s="20" t="s">
        <v>557</v>
      </c>
      <c r="P105" s="21">
        <v>2000130014130</v>
      </c>
      <c r="Q105" s="20" t="s">
        <v>87</v>
      </c>
      <c r="R105" s="16" t="str">
        <f t="shared" si="17"/>
        <v>ADB Public</v>
      </c>
      <c r="S105" s="16" t="str">
        <f t="shared" si="18"/>
        <v>K</v>
      </c>
      <c r="T105" s="16" t="str">
        <f t="shared" si="32"/>
        <v>ADB Countries</v>
      </c>
      <c r="U105" s="16" t="str">
        <f t="shared" si="19"/>
        <v>Non-Transition States</v>
      </c>
      <c r="V105" s="22" t="str">
        <f>IF(ISNUMBER(MATCH(A105, {"Gabon","Sudan","Niger","Mali","Burkina Faso","Guinea"}, 0)), "De Facto Countries", "Non-De Facto Countries")</f>
        <v>Non-De Facto Countries</v>
      </c>
      <c r="W105" s="16" t="str">
        <f t="shared" si="30"/>
        <v>East</v>
      </c>
      <c r="X105" s="16" t="str">
        <f t="shared" si="31"/>
        <v>Multi-Sector</v>
      </c>
      <c r="Y105" s="23">
        <f>Table2[[#This Row],[Approved Amount_UA Equivalent]]/5</f>
        <v>1424704.3738424277</v>
      </c>
      <c r="Z105" s="23">
        <f>Table2[[#This Row],[Approved Amount_UA Equivalent]]/5</f>
        <v>1424704.3738424277</v>
      </c>
      <c r="AA105" s="23">
        <f>Table2[[#This Row],[Approved Amount_UA Equivalent]]/5</f>
        <v>1424704.3738424277</v>
      </c>
      <c r="AB105" s="23">
        <f>Table2[[#This Row],[Approved Amount_UA Equivalent]]/5</f>
        <v>1424704.3738424277</v>
      </c>
      <c r="AC105" s="23">
        <f>Table2[[#This Row],[Approved Amount_UA Equivalent]]/5</f>
        <v>1424704.3738424277</v>
      </c>
      <c r="AD105" s="23">
        <f>SUM(Table2[[#This Row],[Feed Africa ]:[Improve Quality Of Life ]])</f>
        <v>7123521.8692121385</v>
      </c>
      <c r="AE105" s="16" t="b">
        <f>Table2[[#This Row],[Total HI5]]=Table2[[#This Row],[Approved Amount_UA Equivalent]]</f>
        <v>1</v>
      </c>
      <c r="AF105" s="24">
        <v>20</v>
      </c>
      <c r="AG105" s="20" t="str">
        <f t="shared" si="20"/>
        <v>Policy and Result Based Op</v>
      </c>
      <c r="AH105" s="24" t="e">
        <f>VLOOKUP(Table2[[#This Row],[SAP Code]],[25]DATA!$A:$G,7,FALSE)</f>
        <v>#N/A</v>
      </c>
      <c r="AI105" s="20" t="str">
        <f t="shared" si="21"/>
        <v>Policy-Based Lending</v>
      </c>
      <c r="AJ105" s="25" t="s">
        <v>254</v>
      </c>
      <c r="AK105" s="25" t="s">
        <v>255</v>
      </c>
      <c r="AL105" s="23" t="str" cm="1">
        <f t="array" ref="AL105">_xlfn.SWITCH(AK105,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5" s="26">
        <v>1</v>
      </c>
      <c r="AN105" s="25" t="str">
        <f t="shared" si="29"/>
        <v>Sovereign</v>
      </c>
      <c r="AO105" s="27">
        <v>1</v>
      </c>
      <c r="AP105" s="23">
        <f>Table2[[#This Row],[Approved Amount_UA Equivalent]]/1000000</f>
        <v>7.123521869212138</v>
      </c>
      <c r="AQ105" s="19">
        <f t="shared" si="22"/>
        <v>9.4802678444222828</v>
      </c>
      <c r="AR105" s="23" t="str">
        <f t="shared" si="23"/>
        <v>1-10</v>
      </c>
      <c r="AS105" s="23" t="str">
        <f t="shared" si="24"/>
        <v>1-20</v>
      </c>
      <c r="AT105" s="23" t="str">
        <f t="shared" si="25"/>
        <v>1-40</v>
      </c>
      <c r="AU105" s="23" t="str">
        <f t="shared" si="26"/>
        <v>&lt;1-50 Mn</v>
      </c>
      <c r="AV105" s="23">
        <f>Table2[[#This Row],[Amount]]</f>
        <v>10000000</v>
      </c>
      <c r="AW105" s="23" t="str">
        <f t="shared" si="27"/>
        <v>Sep 2015</v>
      </c>
      <c r="AX105" s="28">
        <f>IFERROR(VLOOKUP(Table2[[#This Row],[SAP Code]],[26]_16!A:B,2,FALSE),0)</f>
        <v>0</v>
      </c>
      <c r="AY105" s="28">
        <f>IFERROR(VLOOKUP(Table2[[#This Row],[SAP Code]],[26]_16!D:E,2,FALSE)/ 1000000, 0)</f>
        <v>7.1167792300000006</v>
      </c>
      <c r="AZ105" s="28">
        <f>IFERROR(VLOOKUP(Table2[[#This Row],[SAP Code]],[26]_16!G:H,2,FALSE)/ 1000000, 0)</f>
        <v>0</v>
      </c>
      <c r="BA105" s="28">
        <f>IFERROR(VLOOKUP(Table2[[#This Row],[SAP Code]],[26]_16!J:K,2,FALSE)/ 1000000, 0)</f>
        <v>0</v>
      </c>
      <c r="BB105" s="28">
        <f>IFERROR(VLOOKUP(Table2[[#This Row],[SAP Code]],[26]_16!M:N,2,FALSE)/ 1000000, 0)</f>
        <v>0</v>
      </c>
      <c r="BC105" s="28">
        <f>IFERROR(VLOOKUP(Table2[[#This Row],[SAP Code]],[26]_16!P:Q,2,FALSE),0)</f>
        <v>0</v>
      </c>
      <c r="BD105" s="28">
        <f>IFERROR(VLOOKUP(Table2[[#This Row],[SAP Code]],[26]_16!S:T,2,FALSE),0)</f>
        <v>0</v>
      </c>
      <c r="BE105" s="28">
        <f>IFERROR(VLOOKUP(Table2[[#This Row],[SAP Code]],[26]_16!V:W,2,FALSE)/ 1000000, 0)</f>
        <v>0</v>
      </c>
      <c r="BF105" s="28">
        <f>IFERROR(VLOOKUP(Table2[[#This Row],[SAP Code]],[26]_16!Y:Z,2,FALSE)/ 1000000, 0)</f>
        <v>0</v>
      </c>
      <c r="BG105" s="28" t="str">
        <f>IFERROR(VLOOKUP(Table2[[#This Row],[SAP Code]],[26]port!$A:$AD,30,FALSE),"unknown")</f>
        <v>COMP</v>
      </c>
      <c r="BH105" s="29" t="str">
        <f t="shared" si="28"/>
        <v>Number of operations completed out of the net approved of that year</v>
      </c>
      <c r="BI105" s="16"/>
    </row>
    <row r="106" spans="1:61" ht="17.100000000000001" customHeight="1">
      <c r="A106" s="16" t="s">
        <v>299</v>
      </c>
      <c r="B106" s="17" t="s">
        <v>558</v>
      </c>
      <c r="C106" s="16" t="s">
        <v>559</v>
      </c>
      <c r="D106" s="16" t="s">
        <v>560</v>
      </c>
      <c r="E106" s="18">
        <v>42270</v>
      </c>
      <c r="F106" s="16" t="s">
        <v>303</v>
      </c>
      <c r="G106" s="16" t="s">
        <v>100</v>
      </c>
      <c r="H106" s="16" t="s">
        <v>132</v>
      </c>
      <c r="I106" s="16" t="s">
        <v>102</v>
      </c>
      <c r="J106" s="16" t="s">
        <v>83</v>
      </c>
      <c r="K106" s="16" t="s">
        <v>84</v>
      </c>
      <c r="L106" s="16" t="s">
        <v>85</v>
      </c>
      <c r="M106" s="19">
        <v>4970000</v>
      </c>
      <c r="N106" s="19">
        <v>4970000</v>
      </c>
      <c r="O106" s="20" t="s">
        <v>561</v>
      </c>
      <c r="P106" s="21">
        <v>2100150033951</v>
      </c>
      <c r="Q106" s="20" t="s">
        <v>87</v>
      </c>
      <c r="R106" s="16" t="str">
        <f t="shared" si="17"/>
        <v>ADF Including TSF</v>
      </c>
      <c r="S106" s="16" t="str">
        <f t="shared" si="18"/>
        <v>H</v>
      </c>
      <c r="T106" s="16" t="str">
        <f t="shared" si="32"/>
        <v>ADF Countries</v>
      </c>
      <c r="U106" s="16" t="str">
        <f t="shared" si="19"/>
        <v>Non-Transition States</v>
      </c>
      <c r="V106" s="22" t="str">
        <f>IF(ISNUMBER(MATCH(A106, {"Gabon","Sudan","Niger","Mali","Burkina Faso","Guinea"}, 0)), "De Facto Countries", "Non-De Facto Countries")</f>
        <v>Non-De Facto Countries</v>
      </c>
      <c r="W106" s="16" t="str">
        <f t="shared" si="30"/>
        <v>West</v>
      </c>
      <c r="X106" s="16" t="str">
        <f t="shared" si="31"/>
        <v>Finance</v>
      </c>
      <c r="Y106" s="23"/>
      <c r="AA106" s="23">
        <f>Table2[[#This Row],[Approved Amount_UA Equivalent]]</f>
        <v>4970000</v>
      </c>
      <c r="AD106" s="23">
        <f>SUM(Table2[[#This Row],[Feed Africa ]:[Improve Quality Of Life ]])</f>
        <v>4970000</v>
      </c>
      <c r="AE106" s="16" t="b">
        <f>Table2[[#This Row],[Total HI5]]=Table2[[#This Row],[Approved Amount_UA Equivalent]]</f>
        <v>1</v>
      </c>
      <c r="AF106" s="24">
        <v>10</v>
      </c>
      <c r="AG106" s="20" t="str">
        <f t="shared" si="20"/>
        <v>Investment Project</v>
      </c>
      <c r="AH106" s="24" t="e">
        <f>VLOOKUP(Table2[[#This Row],[SAP Code]],[25]DATA!$A:$G,7,FALSE)</f>
        <v>#N/A</v>
      </c>
      <c r="AI106" s="20" t="str">
        <f t="shared" si="21"/>
        <v>Other Investment</v>
      </c>
      <c r="AJ106" s="25" t="s">
        <v>106</v>
      </c>
      <c r="AK106" s="25" t="s">
        <v>107</v>
      </c>
      <c r="AL106" s="23" t="str" cm="1">
        <f t="array" ref="AL106">_xlfn.SWITCH(AK106,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6" s="26">
        <v>1</v>
      </c>
      <c r="AN106" s="25" t="str">
        <f t="shared" si="29"/>
        <v>Sovereign</v>
      </c>
      <c r="AO106" s="27">
        <v>1</v>
      </c>
      <c r="AP106" s="23">
        <f>Table2[[#This Row],[Approved Amount_UA Equivalent]]/1000000</f>
        <v>4.97</v>
      </c>
      <c r="AQ106" s="19">
        <f t="shared" si="22"/>
        <v>6.6142747999999996</v>
      </c>
      <c r="AR106" s="23" t="str">
        <f t="shared" si="23"/>
        <v>1-10</v>
      </c>
      <c r="AS106" s="23" t="str">
        <f t="shared" si="24"/>
        <v>1-20</v>
      </c>
      <c r="AT106" s="23" t="str">
        <f t="shared" si="25"/>
        <v>1-40</v>
      </c>
      <c r="AU106" s="23" t="str">
        <f t="shared" si="26"/>
        <v>&lt;1-50 Mn</v>
      </c>
      <c r="AV106" s="23">
        <f>Table2[[#This Row],[Amount]]</f>
        <v>4970000</v>
      </c>
      <c r="AW106" s="23" t="str">
        <f t="shared" si="27"/>
        <v>Sep 2015</v>
      </c>
      <c r="AX106" s="28">
        <f>IFERROR(VLOOKUP(Table2[[#This Row],[SAP Code]],[26]_16!A:B,2,FALSE),0)</f>
        <v>0</v>
      </c>
      <c r="AY106" s="28">
        <f>IFERROR(VLOOKUP(Table2[[#This Row],[SAP Code]],[26]_16!D:E,2,FALSE)/ 1000000, 0)</f>
        <v>0</v>
      </c>
      <c r="AZ106" s="28">
        <f>IFERROR(VLOOKUP(Table2[[#This Row],[SAP Code]],[26]_16!G:H,2,FALSE)/ 1000000, 0)</f>
        <v>4.97</v>
      </c>
      <c r="BA106" s="28">
        <f>IFERROR(VLOOKUP(Table2[[#This Row],[SAP Code]],[26]_16!J:K,2,FALSE)/ 1000000, 0)</f>
        <v>0</v>
      </c>
      <c r="BB106" s="28">
        <f>IFERROR(VLOOKUP(Table2[[#This Row],[SAP Code]],[26]_16!M:N,2,FALSE)/ 1000000, 0)</f>
        <v>0</v>
      </c>
      <c r="BC106" s="28">
        <f>IFERROR(VLOOKUP(Table2[[#This Row],[SAP Code]],[26]_16!P:Q,2,FALSE),0)</f>
        <v>0</v>
      </c>
      <c r="BD106" s="28">
        <f>IFERROR(VLOOKUP(Table2[[#This Row],[SAP Code]],[26]_16!S:T,2,FALSE),0)</f>
        <v>0</v>
      </c>
      <c r="BE106" s="28">
        <f>IFERROR(VLOOKUP(Table2[[#This Row],[SAP Code]],[26]_16!V:W,2,FALSE)/ 1000000, 0)</f>
        <v>0</v>
      </c>
      <c r="BF106" s="28">
        <f>IFERROR(VLOOKUP(Table2[[#This Row],[SAP Code]],[26]_16!Y:Z,2,FALSE)/ 1000000, 0)</f>
        <v>0</v>
      </c>
      <c r="BG106" s="28" t="str">
        <f>IFERROR(VLOOKUP(Table2[[#This Row],[SAP Code]],[26]port!$A:$AD,30,FALSE),"unknown")</f>
        <v>COMP</v>
      </c>
      <c r="BH106" s="29" t="str">
        <f t="shared" si="28"/>
        <v>Number of operations completed out of the net approved of that year</v>
      </c>
      <c r="BI106" s="16"/>
    </row>
    <row r="107" spans="1:61" ht="17.100000000000001" customHeight="1">
      <c r="A107" s="16" t="s">
        <v>316</v>
      </c>
      <c r="B107" s="17" t="s">
        <v>558</v>
      </c>
      <c r="C107" s="16" t="s">
        <v>562</v>
      </c>
      <c r="D107" s="16" t="s">
        <v>560</v>
      </c>
      <c r="E107" s="18">
        <v>42270</v>
      </c>
      <c r="F107" s="16" t="s">
        <v>320</v>
      </c>
      <c r="G107" s="16" t="s">
        <v>100</v>
      </c>
      <c r="H107" s="16" t="s">
        <v>132</v>
      </c>
      <c r="I107" s="16" t="s">
        <v>102</v>
      </c>
      <c r="J107" s="16" t="s">
        <v>83</v>
      </c>
      <c r="K107" s="16" t="s">
        <v>84</v>
      </c>
      <c r="L107" s="16" t="s">
        <v>85</v>
      </c>
      <c r="M107" s="19">
        <v>9930000</v>
      </c>
      <c r="N107" s="19">
        <v>9930000</v>
      </c>
      <c r="O107" s="20" t="s">
        <v>563</v>
      </c>
      <c r="P107" s="21">
        <v>2100150033993</v>
      </c>
      <c r="Q107" s="20" t="s">
        <v>87</v>
      </c>
      <c r="R107" s="16" t="str">
        <f t="shared" si="17"/>
        <v>ADF Including TSF</v>
      </c>
      <c r="S107" s="16" t="str">
        <f t="shared" si="18"/>
        <v>H</v>
      </c>
      <c r="T107" s="16" t="str">
        <f t="shared" si="32"/>
        <v>Blend Countries</v>
      </c>
      <c r="U107" s="16" t="str">
        <f t="shared" si="19"/>
        <v>Non-Transition States</v>
      </c>
      <c r="V107" s="22" t="str">
        <f>IF(ISNUMBER(MATCH(A107, {"Gabon","Sudan","Niger","Mali","Burkina Faso","Guinea"}, 0)), "De Facto Countries", "Non-De Facto Countries")</f>
        <v>Non-De Facto Countries</v>
      </c>
      <c r="W107" s="16" t="str">
        <f t="shared" si="30"/>
        <v>West</v>
      </c>
      <c r="X107" s="16" t="str">
        <f t="shared" si="31"/>
        <v>Finance</v>
      </c>
      <c r="Y107" s="23"/>
      <c r="AA107" s="23">
        <f>Table2[[#This Row],[Approved Amount_UA Equivalent]]</f>
        <v>9930000</v>
      </c>
      <c r="AD107" s="23">
        <f>SUM(Table2[[#This Row],[Feed Africa ]:[Improve Quality Of Life ]])</f>
        <v>9930000</v>
      </c>
      <c r="AE107" s="16" t="b">
        <f>Table2[[#This Row],[Total HI5]]=Table2[[#This Row],[Approved Amount_UA Equivalent]]</f>
        <v>1</v>
      </c>
      <c r="AF107" s="24">
        <v>10</v>
      </c>
      <c r="AG107" s="20" t="str">
        <f t="shared" si="20"/>
        <v>Investment Project</v>
      </c>
      <c r="AH107" s="24" t="e">
        <f>VLOOKUP(Table2[[#This Row],[SAP Code]],[25]DATA!$A:$G,7,FALSE)</f>
        <v>#N/A</v>
      </c>
      <c r="AI107" s="20" t="str">
        <f t="shared" si="21"/>
        <v>Other Investment</v>
      </c>
      <c r="AJ107" s="25" t="s">
        <v>106</v>
      </c>
      <c r="AK107" s="25" t="s">
        <v>107</v>
      </c>
      <c r="AL107" s="23" t="str" cm="1">
        <f t="array" ref="AL107">_xlfn.SWITCH(AK107,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7" s="26">
        <v>1</v>
      </c>
      <c r="AN107" s="25" t="str">
        <f t="shared" si="29"/>
        <v>Sovereign</v>
      </c>
      <c r="AO107" s="27">
        <v>1</v>
      </c>
      <c r="AP107" s="23">
        <f>Table2[[#This Row],[Approved Amount_UA Equivalent]]/1000000</f>
        <v>9.93</v>
      </c>
      <c r="AQ107" s="19">
        <f t="shared" si="22"/>
        <v>13.215241200000001</v>
      </c>
      <c r="AR107" s="23" t="str">
        <f t="shared" si="23"/>
        <v>1-10</v>
      </c>
      <c r="AS107" s="23" t="str">
        <f t="shared" si="24"/>
        <v>1-20</v>
      </c>
      <c r="AT107" s="23" t="str">
        <f t="shared" si="25"/>
        <v>1-40</v>
      </c>
      <c r="AU107" s="23" t="str">
        <f t="shared" si="26"/>
        <v>&lt;1-50 Mn</v>
      </c>
      <c r="AV107" s="23">
        <f>Table2[[#This Row],[Amount]]</f>
        <v>9930000</v>
      </c>
      <c r="AW107" s="23" t="str">
        <f t="shared" si="27"/>
        <v>Sep 2015</v>
      </c>
      <c r="AX107" s="28">
        <f>IFERROR(VLOOKUP(Table2[[#This Row],[SAP Code]],[26]_16!A:B,2,FALSE),0)</f>
        <v>0</v>
      </c>
      <c r="AY107" s="28">
        <f>IFERROR(VLOOKUP(Table2[[#This Row],[SAP Code]],[26]_16!D:E,2,FALSE)/ 1000000, 0)</f>
        <v>0</v>
      </c>
      <c r="AZ107" s="28">
        <f>IFERROR(VLOOKUP(Table2[[#This Row],[SAP Code]],[26]_16!G:H,2,FALSE)/ 1000000, 0)</f>
        <v>9.93</v>
      </c>
      <c r="BA107" s="28">
        <f>IFERROR(VLOOKUP(Table2[[#This Row],[SAP Code]],[26]_16!J:K,2,FALSE)/ 1000000, 0)</f>
        <v>0</v>
      </c>
      <c r="BB107" s="28">
        <f>IFERROR(VLOOKUP(Table2[[#This Row],[SAP Code]],[26]_16!M:N,2,FALSE)/ 1000000, 0)</f>
        <v>0</v>
      </c>
      <c r="BC107" s="28">
        <f>IFERROR(VLOOKUP(Table2[[#This Row],[SAP Code]],[26]_16!P:Q,2,FALSE),0)</f>
        <v>0</v>
      </c>
      <c r="BD107" s="28">
        <f>IFERROR(VLOOKUP(Table2[[#This Row],[SAP Code]],[26]_16!S:T,2,FALSE),0)</f>
        <v>0</v>
      </c>
      <c r="BE107" s="28">
        <f>IFERROR(VLOOKUP(Table2[[#This Row],[SAP Code]],[26]_16!V:W,2,FALSE)/ 1000000, 0)</f>
        <v>0</v>
      </c>
      <c r="BF107" s="28">
        <f>IFERROR(VLOOKUP(Table2[[#This Row],[SAP Code]],[26]_16!Y:Z,2,FALSE)/ 1000000, 0)</f>
        <v>0</v>
      </c>
      <c r="BG107" s="28" t="str">
        <f>IFERROR(VLOOKUP(Table2[[#This Row],[SAP Code]],[26]port!$A:$AD,30,FALSE),"unknown")</f>
        <v>COMP</v>
      </c>
      <c r="BH107" s="29" t="str">
        <f t="shared" si="28"/>
        <v>Number of operations completed out of the net approved of that year</v>
      </c>
      <c r="BI107" s="16"/>
    </row>
    <row r="108" spans="1:61" ht="17.100000000000001" customHeight="1">
      <c r="A108" s="16" t="s">
        <v>281</v>
      </c>
      <c r="B108" s="17" t="s">
        <v>558</v>
      </c>
      <c r="C108" s="16" t="s">
        <v>564</v>
      </c>
      <c r="D108" s="16" t="s">
        <v>560</v>
      </c>
      <c r="E108" s="18">
        <v>42270</v>
      </c>
      <c r="F108" s="16" t="s">
        <v>285</v>
      </c>
      <c r="G108" s="16" t="s">
        <v>100</v>
      </c>
      <c r="H108" s="16" t="s">
        <v>81</v>
      </c>
      <c r="I108" s="16" t="s">
        <v>102</v>
      </c>
      <c r="J108" s="16" t="s">
        <v>83</v>
      </c>
      <c r="K108" s="16" t="s">
        <v>84</v>
      </c>
      <c r="L108" s="16" t="s">
        <v>85</v>
      </c>
      <c r="M108" s="19">
        <v>4970000</v>
      </c>
      <c r="N108" s="19">
        <v>4970000</v>
      </c>
      <c r="O108" s="20" t="s">
        <v>565</v>
      </c>
      <c r="P108" s="21">
        <v>2100150033952</v>
      </c>
      <c r="Q108" s="20" t="s">
        <v>87</v>
      </c>
      <c r="R108" s="16" t="str">
        <f t="shared" si="17"/>
        <v>ADF Including TSF</v>
      </c>
      <c r="S108" s="16" t="str">
        <f t="shared" si="18"/>
        <v>H</v>
      </c>
      <c r="T108" s="16" t="str">
        <f t="shared" si="32"/>
        <v>ADF Countries</v>
      </c>
      <c r="U108" s="16" t="str">
        <f t="shared" si="19"/>
        <v>Non-Transition States</v>
      </c>
      <c r="V108" s="22" t="str">
        <f>IF(ISNUMBER(MATCH(A108, {"Gabon","Sudan","Niger","Mali","Burkina Faso","Guinea"}, 0)), "De Facto Countries", "Non-De Facto Countries")</f>
        <v>Non-De Facto Countries</v>
      </c>
      <c r="W108" s="16" t="str">
        <f t="shared" si="30"/>
        <v>East</v>
      </c>
      <c r="X108" s="16" t="str">
        <f t="shared" si="31"/>
        <v>Finance</v>
      </c>
      <c r="Y108" s="23"/>
      <c r="AA108" s="23">
        <f>Table2[[#This Row],[Approved Amount_UA Equivalent]]</f>
        <v>4970000</v>
      </c>
      <c r="AD108" s="23">
        <f>SUM(Table2[[#This Row],[Feed Africa ]:[Improve Quality Of Life ]])</f>
        <v>4970000</v>
      </c>
      <c r="AE108" s="16" t="b">
        <f>Table2[[#This Row],[Total HI5]]=Table2[[#This Row],[Approved Amount_UA Equivalent]]</f>
        <v>1</v>
      </c>
      <c r="AF108" s="24">
        <v>10</v>
      </c>
      <c r="AG108" s="20" t="str">
        <f t="shared" si="20"/>
        <v>Investment Project</v>
      </c>
      <c r="AH108" s="24" t="e">
        <f>VLOOKUP(Table2[[#This Row],[SAP Code]],[25]DATA!$A:$G,7,FALSE)</f>
        <v>#N/A</v>
      </c>
      <c r="AI108" s="20" t="str">
        <f t="shared" si="21"/>
        <v>Other Investment</v>
      </c>
      <c r="AJ108" s="25" t="s">
        <v>106</v>
      </c>
      <c r="AK108" s="25" t="s">
        <v>107</v>
      </c>
      <c r="AL108" s="23" t="str" cm="1">
        <f t="array" ref="AL108">_xlfn.SWITCH(AK108,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8" s="26">
        <v>1</v>
      </c>
      <c r="AN108" s="25" t="str">
        <f t="shared" si="29"/>
        <v>Sovereign</v>
      </c>
      <c r="AO108" s="27">
        <v>1</v>
      </c>
      <c r="AP108" s="23">
        <f>Table2[[#This Row],[Approved Amount_UA Equivalent]]/1000000</f>
        <v>4.97</v>
      </c>
      <c r="AQ108" s="19">
        <f t="shared" si="22"/>
        <v>6.6142747999999996</v>
      </c>
      <c r="AR108" s="23" t="str">
        <f t="shared" si="23"/>
        <v>1-10</v>
      </c>
      <c r="AS108" s="23" t="str">
        <f t="shared" si="24"/>
        <v>1-20</v>
      </c>
      <c r="AT108" s="23" t="str">
        <f t="shared" si="25"/>
        <v>1-40</v>
      </c>
      <c r="AU108" s="23" t="str">
        <f t="shared" si="26"/>
        <v>&lt;1-50 Mn</v>
      </c>
      <c r="AV108" s="23">
        <f>Table2[[#This Row],[Amount]]</f>
        <v>4970000</v>
      </c>
      <c r="AW108" s="23" t="str">
        <f t="shared" si="27"/>
        <v>Sep 2015</v>
      </c>
      <c r="AX108" s="28">
        <f>IFERROR(VLOOKUP(Table2[[#This Row],[SAP Code]],[26]_16!A:B,2,FALSE),0)</f>
        <v>0</v>
      </c>
      <c r="AY108" s="28">
        <f>IFERROR(VLOOKUP(Table2[[#This Row],[SAP Code]],[26]_16!D:E,2,FALSE)/ 1000000, 0)</f>
        <v>4.97</v>
      </c>
      <c r="AZ108" s="28">
        <f>IFERROR(VLOOKUP(Table2[[#This Row],[SAP Code]],[26]_16!G:H,2,FALSE)/ 1000000, 0)</f>
        <v>0</v>
      </c>
      <c r="BA108" s="28">
        <f>IFERROR(VLOOKUP(Table2[[#This Row],[SAP Code]],[26]_16!J:K,2,FALSE)/ 1000000, 0)</f>
        <v>0</v>
      </c>
      <c r="BB108" s="28">
        <f>IFERROR(VLOOKUP(Table2[[#This Row],[SAP Code]],[26]_16!M:N,2,FALSE)/ 1000000, 0)</f>
        <v>0</v>
      </c>
      <c r="BC108" s="28">
        <f>IFERROR(VLOOKUP(Table2[[#This Row],[SAP Code]],[26]_16!P:Q,2,FALSE),0)</f>
        <v>0</v>
      </c>
      <c r="BD108" s="28">
        <f>IFERROR(VLOOKUP(Table2[[#This Row],[SAP Code]],[26]_16!S:T,2,FALSE),0)</f>
        <v>0</v>
      </c>
      <c r="BE108" s="28">
        <f>IFERROR(VLOOKUP(Table2[[#This Row],[SAP Code]],[26]_16!V:W,2,FALSE)/ 1000000, 0)</f>
        <v>0</v>
      </c>
      <c r="BF108" s="28">
        <f>IFERROR(VLOOKUP(Table2[[#This Row],[SAP Code]],[26]_16!Y:Z,2,FALSE)/ 1000000, 0)</f>
        <v>0</v>
      </c>
      <c r="BG108" s="28" t="str">
        <f>IFERROR(VLOOKUP(Table2[[#This Row],[SAP Code]],[26]port!$A:$AD,30,FALSE),"unknown")</f>
        <v>COMP</v>
      </c>
      <c r="BH108" s="29" t="str">
        <f t="shared" si="28"/>
        <v>Number of operations completed out of the net approved of that year</v>
      </c>
      <c r="BI108" s="16"/>
    </row>
    <row r="109" spans="1:61" ht="17.100000000000001" customHeight="1">
      <c r="A109" s="16" t="s">
        <v>316</v>
      </c>
      <c r="B109" s="17" t="s">
        <v>566</v>
      </c>
      <c r="C109" s="16" t="s">
        <v>567</v>
      </c>
      <c r="D109" s="16" t="s">
        <v>568</v>
      </c>
      <c r="E109" s="18">
        <v>42277</v>
      </c>
      <c r="F109" s="16" t="s">
        <v>320</v>
      </c>
      <c r="G109" s="16" t="s">
        <v>249</v>
      </c>
      <c r="H109" s="16" t="s">
        <v>132</v>
      </c>
      <c r="I109" s="16" t="s">
        <v>250</v>
      </c>
      <c r="J109" s="16" t="s">
        <v>83</v>
      </c>
      <c r="K109" s="16" t="s">
        <v>69</v>
      </c>
      <c r="L109" s="16" t="s">
        <v>85</v>
      </c>
      <c r="M109" s="19">
        <v>10000000</v>
      </c>
      <c r="N109" s="19">
        <v>10000000</v>
      </c>
      <c r="O109" s="20" t="s">
        <v>569</v>
      </c>
      <c r="P109" s="21">
        <v>2100155030620</v>
      </c>
      <c r="Q109" s="20" t="s">
        <v>87</v>
      </c>
      <c r="R109" s="16" t="str">
        <f t="shared" si="17"/>
        <v>ADF Including TSF</v>
      </c>
      <c r="S109" s="16" t="str">
        <f t="shared" si="18"/>
        <v>K</v>
      </c>
      <c r="T109" s="16" t="str">
        <f t="shared" si="32"/>
        <v>Blend Countries</v>
      </c>
      <c r="U109" s="16" t="str">
        <f t="shared" si="19"/>
        <v>Non-Transition States</v>
      </c>
      <c r="V109" s="22" t="str">
        <f>IF(ISNUMBER(MATCH(A109, {"Gabon","Sudan","Niger","Mali","Burkina Faso","Guinea"}, 0)), "De Facto Countries", "Non-De Facto Countries")</f>
        <v>Non-De Facto Countries</v>
      </c>
      <c r="W109" s="16" t="str">
        <f t="shared" si="30"/>
        <v>West</v>
      </c>
      <c r="X109" s="16" t="str">
        <f t="shared" si="31"/>
        <v>Multi-Sector</v>
      </c>
      <c r="Y109" s="23">
        <f>Table2[[#This Row],[Approved Amount_UA Equivalent]]/5</f>
        <v>2000000</v>
      </c>
      <c r="Z109" s="23">
        <f>Table2[[#This Row],[Approved Amount_UA Equivalent]]/5</f>
        <v>2000000</v>
      </c>
      <c r="AA109" s="23">
        <f>Table2[[#This Row],[Approved Amount_UA Equivalent]]/5</f>
        <v>2000000</v>
      </c>
      <c r="AB109" s="23">
        <f>Table2[[#This Row],[Approved Amount_UA Equivalent]]/5</f>
        <v>2000000</v>
      </c>
      <c r="AC109" s="23">
        <f>Table2[[#This Row],[Approved Amount_UA Equivalent]]/5</f>
        <v>2000000</v>
      </c>
      <c r="AD109" s="23">
        <f>SUM(Table2[[#This Row],[Feed Africa ]:[Improve Quality Of Life ]])</f>
        <v>10000000</v>
      </c>
      <c r="AE109" s="16" t="b">
        <f>Table2[[#This Row],[Total HI5]]=Table2[[#This Row],[Approved Amount_UA Equivalent]]</f>
        <v>1</v>
      </c>
      <c r="AF109" s="24">
        <v>40</v>
      </c>
      <c r="AG109" s="20" t="str">
        <f t="shared" si="20"/>
        <v>ISP and Investment Project</v>
      </c>
      <c r="AH109" s="24" t="e">
        <f>VLOOKUP(Table2[[#This Row],[SAP Code]],[25]DATA!$A:$G,7,FALSE)</f>
        <v>#N/A</v>
      </c>
      <c r="AI109" s="20" t="str">
        <f t="shared" si="21"/>
        <v>Other Investment</v>
      </c>
      <c r="AJ109" s="25" t="s">
        <v>254</v>
      </c>
      <c r="AK109" s="25" t="s">
        <v>255</v>
      </c>
      <c r="AL109" s="23" t="str" cm="1">
        <f t="array" ref="AL109">_xlfn.SWITCH(AK109,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9" s="26">
        <v>1</v>
      </c>
      <c r="AN109" s="25" t="str">
        <f t="shared" si="29"/>
        <v>Sovereign</v>
      </c>
      <c r="AO109" s="27">
        <v>1</v>
      </c>
      <c r="AP109" s="23">
        <f>Table2[[#This Row],[Approved Amount_UA Equivalent]]/1000000</f>
        <v>10</v>
      </c>
      <c r="AQ109" s="19">
        <f t="shared" si="22"/>
        <v>13.308400000000001</v>
      </c>
      <c r="AR109" s="23" t="str">
        <f t="shared" si="23"/>
        <v>1-10</v>
      </c>
      <c r="AS109" s="23" t="str">
        <f t="shared" si="24"/>
        <v>1-20</v>
      </c>
      <c r="AT109" s="23" t="str">
        <f t="shared" si="25"/>
        <v>1-40</v>
      </c>
      <c r="AU109" s="23" t="str">
        <f t="shared" si="26"/>
        <v>&lt;1-50 Mn</v>
      </c>
      <c r="AV109" s="23">
        <f>Table2[[#This Row],[Amount]]</f>
        <v>10000000</v>
      </c>
      <c r="AW109" s="23" t="str">
        <f t="shared" si="27"/>
        <v>Sep 2015</v>
      </c>
      <c r="AX109" s="28">
        <f>IFERROR(VLOOKUP(Table2[[#This Row],[SAP Code]],[26]_16!A:B,2,FALSE),0)</f>
        <v>0</v>
      </c>
      <c r="AY109" s="28">
        <f>IFERROR(VLOOKUP(Table2[[#This Row],[SAP Code]],[26]_16!D:E,2,FALSE)/ 1000000, 0)</f>
        <v>0.15620887999999999</v>
      </c>
      <c r="AZ109" s="28">
        <f>IFERROR(VLOOKUP(Table2[[#This Row],[SAP Code]],[26]_16!G:H,2,FALSE)/ 1000000, 0)</f>
        <v>0.30612250000000002</v>
      </c>
      <c r="BA109" s="28">
        <f>IFERROR(VLOOKUP(Table2[[#This Row],[SAP Code]],[26]_16!J:K,2,FALSE)/ 1000000, 0)</f>
        <v>1.8722475700000005</v>
      </c>
      <c r="BB109" s="28">
        <f>IFERROR(VLOOKUP(Table2[[#This Row],[SAP Code]],[26]_16!M:N,2,FALSE)/ 1000000, 0)</f>
        <v>1.60095374</v>
      </c>
      <c r="BC109" s="28">
        <f>IFERROR(VLOOKUP(Table2[[#This Row],[SAP Code]],[26]_16!P:Q,2,FALSE),0)</f>
        <v>1.54857475</v>
      </c>
      <c r="BD109" s="28">
        <f>IFERROR(VLOOKUP(Table2[[#This Row],[SAP Code]],[26]_16!S:T,2,FALSE),0)</f>
        <v>1.8336184599999994</v>
      </c>
      <c r="BE109" s="28">
        <f>IFERROR(VLOOKUP(Table2[[#This Row],[SAP Code]],[26]_16!V:W,2,FALSE)/ 1000000, 0)</f>
        <v>0.74156921000000009</v>
      </c>
      <c r="BF109" s="28">
        <f>IFERROR(VLOOKUP(Table2[[#This Row],[SAP Code]],[26]_16!Y:Z,2,FALSE)/ 1000000, 0)</f>
        <v>0.72482984999999989</v>
      </c>
      <c r="BG109" s="28" t="str">
        <f>IFERROR(VLOOKUP(Table2[[#This Row],[SAP Code]],[26]port!$A:$AD,30,FALSE),"unknown")</f>
        <v>COMP</v>
      </c>
      <c r="BH109" s="29" t="str">
        <f t="shared" si="28"/>
        <v>Number of operations completed out of the net approved of that year</v>
      </c>
      <c r="BI109" s="16"/>
    </row>
    <row r="110" spans="1:61" ht="17.100000000000001" customHeight="1">
      <c r="A110" s="16" t="s">
        <v>310</v>
      </c>
      <c r="B110" s="17" t="s">
        <v>570</v>
      </c>
      <c r="C110" s="16" t="s">
        <v>571</v>
      </c>
      <c r="D110" s="16" t="s">
        <v>572</v>
      </c>
      <c r="E110" s="18">
        <v>42277</v>
      </c>
      <c r="F110" s="16" t="s">
        <v>573</v>
      </c>
      <c r="G110" s="16" t="s">
        <v>169</v>
      </c>
      <c r="H110" s="16" t="s">
        <v>132</v>
      </c>
      <c r="I110" s="16" t="s">
        <v>138</v>
      </c>
      <c r="J110" s="16" t="s">
        <v>103</v>
      </c>
      <c r="K110" s="16" t="s">
        <v>84</v>
      </c>
      <c r="L110" s="16" t="s">
        <v>70</v>
      </c>
      <c r="M110" s="19">
        <v>120000000</v>
      </c>
      <c r="N110" s="19">
        <v>85482262.430545673</v>
      </c>
      <c r="O110" s="20" t="s">
        <v>574</v>
      </c>
      <c r="P110" s="21">
        <v>2000120004369</v>
      </c>
      <c r="Q110" s="20" t="s">
        <v>87</v>
      </c>
      <c r="R110" s="16" t="str">
        <f t="shared" si="17"/>
        <v>ADB Private</v>
      </c>
      <c r="S110" s="16" t="str">
        <f t="shared" si="18"/>
        <v>D</v>
      </c>
      <c r="T110" s="16" t="str">
        <f t="shared" si="32"/>
        <v>ADF Countries</v>
      </c>
      <c r="U110" s="16" t="str">
        <f t="shared" si="19"/>
        <v>Non-Transition States</v>
      </c>
      <c r="V110" s="22" t="str">
        <f>IF(ISNUMBER(MATCH(A110, {"Gabon","Sudan","Niger","Mali","Burkina Faso","Guinea"}, 0)), "De Facto Countries", "Non-De Facto Countries")</f>
        <v>Non-De Facto Countries</v>
      </c>
      <c r="W110" s="16" t="str">
        <f t="shared" si="30"/>
        <v>West</v>
      </c>
      <c r="X110" s="16" t="str">
        <f t="shared" si="31"/>
        <v>Transport</v>
      </c>
      <c r="Y110" s="23"/>
      <c r="AB110" s="23">
        <f>Table2[[#This Row],[Approved Amount_UA Equivalent]]</f>
        <v>85482262.430545673</v>
      </c>
      <c r="AD110" s="23">
        <f>SUM(Table2[[#This Row],[Feed Africa ]:[Improve Quality Of Life ]])</f>
        <v>85482262.430545673</v>
      </c>
      <c r="AE110" s="16" t="b">
        <f>Table2[[#This Row],[Total HI5]]=Table2[[#This Row],[Approved Amount_UA Equivalent]]</f>
        <v>1</v>
      </c>
      <c r="AF110" s="24">
        <v>10</v>
      </c>
      <c r="AG110" s="20" t="str">
        <f t="shared" si="20"/>
        <v>Investment Project</v>
      </c>
      <c r="AH110" s="24" t="e">
        <f>VLOOKUP(Table2[[#This Row],[SAP Code]],[25]DATA!$A:$G,7,FALSE)</f>
        <v>#N/A</v>
      </c>
      <c r="AI110" s="20" t="str">
        <f t="shared" si="21"/>
        <v>Infrastructure</v>
      </c>
      <c r="AJ110" s="25" t="s">
        <v>89</v>
      </c>
      <c r="AK110" s="25" t="s">
        <v>107</v>
      </c>
      <c r="AL110" s="23" t="str" cm="1">
        <f t="array" ref="AL110">_xlfn.SWITCH(AK110,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0" s="26">
        <v>2</v>
      </c>
      <c r="AN110" s="25" t="str">
        <f t="shared" si="29"/>
        <v>Non-Sovereign</v>
      </c>
      <c r="AO110" s="27">
        <v>1</v>
      </c>
      <c r="AP110" s="23">
        <f>Table2[[#This Row],[Approved Amount_UA Equivalent]]/1000000</f>
        <v>85.482262430545674</v>
      </c>
      <c r="AQ110" s="19">
        <f t="shared" si="22"/>
        <v>113.76321413306739</v>
      </c>
      <c r="AR110" s="23" t="str">
        <f t="shared" si="23"/>
        <v>81-90</v>
      </c>
      <c r="AS110" s="23" t="str">
        <f t="shared" si="24"/>
        <v>81-100</v>
      </c>
      <c r="AT110" s="23" t="str">
        <f t="shared" si="25"/>
        <v>81-120</v>
      </c>
      <c r="AU110" s="23" t="str">
        <f t="shared" si="26"/>
        <v>50-100 Mn</v>
      </c>
      <c r="AV110" s="23">
        <f>Table2[[#This Row],[Amount]]</f>
        <v>120000000</v>
      </c>
      <c r="AW110" s="23" t="str">
        <f t="shared" si="27"/>
        <v>Sep 2015</v>
      </c>
      <c r="AX110" s="28">
        <f>IFERROR(VLOOKUP(Table2[[#This Row],[SAP Code]],[26]_16!A:B,2,FALSE),0)</f>
        <v>0</v>
      </c>
      <c r="AY110" s="28">
        <f>IFERROR(VLOOKUP(Table2[[#This Row],[SAP Code]],[26]_16!D:E,2,FALSE)/ 1000000, 0)</f>
        <v>0</v>
      </c>
      <c r="AZ110" s="28">
        <f>IFERROR(VLOOKUP(Table2[[#This Row],[SAP Code]],[26]_16!G:H,2,FALSE)/ 1000000, 0)</f>
        <v>56.634565090000002</v>
      </c>
      <c r="BA110" s="28">
        <f>IFERROR(VLOOKUP(Table2[[#This Row],[SAP Code]],[26]_16!J:K,2,FALSE)/ 1000000, 0)</f>
        <v>28.334947039999999</v>
      </c>
      <c r="BB110" s="28">
        <f>IFERROR(VLOOKUP(Table2[[#This Row],[SAP Code]],[26]_16!M:N,2,FALSE)/ 1000000, 0)</f>
        <v>0</v>
      </c>
      <c r="BC110" s="28">
        <f>IFERROR(VLOOKUP(Table2[[#This Row],[SAP Code]],[26]_16!P:Q,2,FALSE),0)</f>
        <v>0</v>
      </c>
      <c r="BD110" s="28">
        <f>IFERROR(VLOOKUP(Table2[[#This Row],[SAP Code]],[26]_16!S:T,2,FALSE),0)</f>
        <v>0</v>
      </c>
      <c r="BE110" s="28">
        <f>IFERROR(VLOOKUP(Table2[[#This Row],[SAP Code]],[26]_16!V:W,2,FALSE)/ 1000000, 0)</f>
        <v>0</v>
      </c>
      <c r="BF110" s="28">
        <f>IFERROR(VLOOKUP(Table2[[#This Row],[SAP Code]],[26]_16!Y:Z,2,FALSE)/ 1000000, 0)</f>
        <v>0</v>
      </c>
      <c r="BG110" s="28" t="str">
        <f>IFERROR(VLOOKUP(Table2[[#This Row],[SAP Code]],[26]port!$A:$AD,30,FALSE),"unknown")</f>
        <v>OnGo</v>
      </c>
      <c r="BH110" s="29" t="str">
        <f t="shared" si="28"/>
        <v>Ongoing</v>
      </c>
      <c r="BI110" s="16"/>
    </row>
    <row r="111" spans="1:61" ht="17.100000000000001" customHeight="1">
      <c r="A111" s="16" t="s">
        <v>75</v>
      </c>
      <c r="B111" s="17" t="s">
        <v>575</v>
      </c>
      <c r="C111" s="16" t="s">
        <v>576</v>
      </c>
      <c r="D111" s="16" t="s">
        <v>577</v>
      </c>
      <c r="E111" s="18">
        <v>42277</v>
      </c>
      <c r="F111" s="16" t="s">
        <v>79</v>
      </c>
      <c r="G111" s="16" t="s">
        <v>137</v>
      </c>
      <c r="H111" s="16" t="s">
        <v>81</v>
      </c>
      <c r="I111" s="16" t="s">
        <v>138</v>
      </c>
      <c r="J111" s="16" t="s">
        <v>179</v>
      </c>
      <c r="K111" s="16" t="s">
        <v>84</v>
      </c>
      <c r="L111" s="16" t="s">
        <v>70</v>
      </c>
      <c r="M111" s="19">
        <v>97420000</v>
      </c>
      <c r="N111" s="19">
        <v>69397350.04986465</v>
      </c>
      <c r="O111" s="20" t="s">
        <v>578</v>
      </c>
      <c r="P111" s="21">
        <v>2000130014182</v>
      </c>
      <c r="Q111" s="20" t="s">
        <v>87</v>
      </c>
      <c r="R111" s="16" t="str">
        <f t="shared" si="17"/>
        <v>ADB Public</v>
      </c>
      <c r="S111" s="16" t="str">
        <f t="shared" si="18"/>
        <v>D</v>
      </c>
      <c r="T111" s="16" t="s">
        <v>88</v>
      </c>
      <c r="U111" s="16" t="str">
        <f t="shared" si="19"/>
        <v>Non-Transition States</v>
      </c>
      <c r="V111" s="22" t="str">
        <f>IF(ISNUMBER(MATCH(A111, {"Gabon","Sudan","Niger","Mali","Burkina Faso","Guinea"}, 0)), "De Facto Countries", "Non-De Facto Countries")</f>
        <v>Non-De Facto Countries</v>
      </c>
      <c r="W111" s="16" t="str">
        <f t="shared" si="30"/>
        <v>East</v>
      </c>
      <c r="X111" s="16" t="str">
        <f t="shared" si="31"/>
        <v>Transport</v>
      </c>
      <c r="Y111" s="23"/>
      <c r="AB111" s="23">
        <f>Table2[[#This Row],[Approved Amount_UA Equivalent]]</f>
        <v>69397350.04986465</v>
      </c>
      <c r="AD111" s="23">
        <f>SUM(Table2[[#This Row],[Feed Africa ]:[Improve Quality Of Life ]])</f>
        <v>69397350.04986465</v>
      </c>
      <c r="AE111" s="16" t="b">
        <f>Table2[[#This Row],[Total HI5]]=Table2[[#This Row],[Approved Amount_UA Equivalent]]</f>
        <v>1</v>
      </c>
      <c r="AF111" s="24">
        <v>10</v>
      </c>
      <c r="AG111" s="20" t="str">
        <f t="shared" si="20"/>
        <v>Investment Project</v>
      </c>
      <c r="AH111" s="24" t="e">
        <f>VLOOKUP(Table2[[#This Row],[SAP Code]],[25]DATA!$A:$G,7,FALSE)</f>
        <v>#N/A</v>
      </c>
      <c r="AI111" s="20" t="str">
        <f t="shared" si="21"/>
        <v>Infrastructure</v>
      </c>
      <c r="AJ111" s="25" t="s">
        <v>89</v>
      </c>
      <c r="AK111" s="25" t="s">
        <v>140</v>
      </c>
      <c r="AL111" s="23" t="str" cm="1">
        <f t="array" ref="AL111">_xlfn.SWITCH(AK111,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1" s="26">
        <v>1</v>
      </c>
      <c r="AN111" s="25" t="str">
        <f t="shared" si="29"/>
        <v>Sovereign</v>
      </c>
      <c r="AO111" s="27">
        <v>0.5</v>
      </c>
      <c r="AP111" s="23">
        <f>Table2[[#This Row],[Approved Amount_UA Equivalent]]/1000000</f>
        <v>69.397350049864656</v>
      </c>
      <c r="AQ111" s="19">
        <f t="shared" si="22"/>
        <v>92.356769340361879</v>
      </c>
      <c r="AR111" s="23" t="str">
        <f t="shared" si="23"/>
        <v>61-70</v>
      </c>
      <c r="AS111" s="23" t="str">
        <f t="shared" si="24"/>
        <v>61-80</v>
      </c>
      <c r="AT111" s="23" t="str">
        <f t="shared" si="25"/>
        <v>41-80</v>
      </c>
      <c r="AU111" s="23" t="str">
        <f t="shared" si="26"/>
        <v>50-100 Mn</v>
      </c>
      <c r="AV111" s="23">
        <f>Table2[[#This Row],[Amount]]</f>
        <v>97420000</v>
      </c>
      <c r="AW111" s="23" t="str">
        <f t="shared" si="27"/>
        <v>Sep 2015</v>
      </c>
      <c r="AX111" s="28">
        <f>IFERROR(VLOOKUP(Table2[[#This Row],[SAP Code]],[26]_16!A:B,2,FALSE),0)</f>
        <v>0</v>
      </c>
      <c r="AY111" s="28">
        <f>IFERROR(VLOOKUP(Table2[[#This Row],[SAP Code]],[26]_16!D:E,2,FALSE)/ 1000000, 0)</f>
        <v>0.35691074</v>
      </c>
      <c r="AZ111" s="28">
        <f>IFERROR(VLOOKUP(Table2[[#This Row],[SAP Code]],[26]_16!G:H,2,FALSE)/ 1000000, 0)</f>
        <v>0.67771349999999997</v>
      </c>
      <c r="BA111" s="28">
        <f>IFERROR(VLOOKUP(Table2[[#This Row],[SAP Code]],[26]_16!J:K,2,FALSE)/ 1000000, 0)</f>
        <v>3.2387295399999996</v>
      </c>
      <c r="BB111" s="28">
        <f>IFERROR(VLOOKUP(Table2[[#This Row],[SAP Code]],[26]_16!M:N,2,FALSE)/ 1000000, 0)</f>
        <v>10.06526515</v>
      </c>
      <c r="BC111" s="28">
        <f>IFERROR(VLOOKUP(Table2[[#This Row],[SAP Code]],[26]_16!P:Q,2,FALSE),0)</f>
        <v>8.1908136200000019</v>
      </c>
      <c r="BD111" s="28">
        <f>IFERROR(VLOOKUP(Table2[[#This Row],[SAP Code]],[26]_16!S:T,2,FALSE),0)</f>
        <v>22.578945869999998</v>
      </c>
      <c r="BE111" s="28">
        <f>IFERROR(VLOOKUP(Table2[[#This Row],[SAP Code]],[26]_16!V:W,2,FALSE)/ 1000000, 0)</f>
        <v>28.564680499999998</v>
      </c>
      <c r="BF111" s="28">
        <f>IFERROR(VLOOKUP(Table2[[#This Row],[SAP Code]],[26]_16!Y:Z,2,FALSE)/ 1000000, 0)</f>
        <v>12.38165601</v>
      </c>
      <c r="BG111" s="28" t="str">
        <f>IFERROR(VLOOKUP(Table2[[#This Row],[SAP Code]],[26]port!$A:$AD,30,FALSE),"unknown")</f>
        <v>OnGo</v>
      </c>
      <c r="BH111" s="29" t="str">
        <f t="shared" si="28"/>
        <v>Ongoing</v>
      </c>
      <c r="BI111" s="16"/>
    </row>
    <row r="112" spans="1:61" ht="17.100000000000001" customHeight="1">
      <c r="A112" s="16" t="s">
        <v>75</v>
      </c>
      <c r="B112" s="17" t="s">
        <v>579</v>
      </c>
      <c r="C112" s="16" t="s">
        <v>580</v>
      </c>
      <c r="D112" s="16" t="s">
        <v>577</v>
      </c>
      <c r="E112" s="18">
        <v>42277</v>
      </c>
      <c r="F112" s="16" t="s">
        <v>79</v>
      </c>
      <c r="G112" s="16" t="s">
        <v>137</v>
      </c>
      <c r="H112" s="16" t="s">
        <v>81</v>
      </c>
      <c r="I112" s="16" t="s">
        <v>138</v>
      </c>
      <c r="J112" s="16" t="s">
        <v>261</v>
      </c>
      <c r="K112" s="16" t="s">
        <v>84</v>
      </c>
      <c r="L112" s="16" t="s">
        <v>70</v>
      </c>
      <c r="M112" s="19">
        <v>44290563</v>
      </c>
      <c r="N112" s="19">
        <v>31550479.413021799</v>
      </c>
      <c r="O112" s="20" t="s">
        <v>578</v>
      </c>
      <c r="P112" s="21">
        <v>5050130000102</v>
      </c>
      <c r="Q112" s="20" t="s">
        <v>87</v>
      </c>
      <c r="R112" s="16" t="str">
        <f t="shared" si="17"/>
        <v>AGTF</v>
      </c>
      <c r="S112" s="16" t="str">
        <f t="shared" si="18"/>
        <v>D</v>
      </c>
      <c r="T112" s="16" t="s">
        <v>88</v>
      </c>
      <c r="U112" s="16" t="str">
        <f t="shared" si="19"/>
        <v>Non-Transition States</v>
      </c>
      <c r="V112" s="22" t="str">
        <f>IF(ISNUMBER(MATCH(A112, {"Gabon","Sudan","Niger","Mali","Burkina Faso","Guinea"}, 0)), "De Facto Countries", "Non-De Facto Countries")</f>
        <v>Non-De Facto Countries</v>
      </c>
      <c r="W112" s="16" t="str">
        <f t="shared" si="30"/>
        <v>East</v>
      </c>
      <c r="X112" s="16" t="str">
        <f t="shared" si="31"/>
        <v>Transport</v>
      </c>
      <c r="Y112" s="23"/>
      <c r="AB112" s="23">
        <f>Table2[[#This Row],[Approved Amount_UA Equivalent]]</f>
        <v>31550479.413021799</v>
      </c>
      <c r="AD112" s="23">
        <f>SUM(Table2[[#This Row],[Feed Africa ]:[Improve Quality Of Life ]])</f>
        <v>31550479.413021799</v>
      </c>
      <c r="AE112" s="16" t="b">
        <f>Table2[[#This Row],[Total HI5]]=Table2[[#This Row],[Approved Amount_UA Equivalent]]</f>
        <v>1</v>
      </c>
      <c r="AF112" s="24">
        <v>10</v>
      </c>
      <c r="AG112" s="20" t="str">
        <f t="shared" si="20"/>
        <v>Investment Project</v>
      </c>
      <c r="AH112" s="24" t="e">
        <f>VLOOKUP(Table2[[#This Row],[SAP Code]],[25]DATA!$A:$G,7,FALSE)</f>
        <v>#N/A</v>
      </c>
      <c r="AI112" s="20" t="str">
        <f t="shared" si="21"/>
        <v>Infrastructure</v>
      </c>
      <c r="AJ112" s="25" t="s">
        <v>89</v>
      </c>
      <c r="AK112" s="25" t="s">
        <v>140</v>
      </c>
      <c r="AL112" s="23" t="str" cm="1">
        <f t="array" ref="AL112">_xlfn.SWITCH(AK112,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2" s="26">
        <v>1</v>
      </c>
      <c r="AN112" s="25" t="str">
        <f t="shared" si="29"/>
        <v>Sovereign</v>
      </c>
      <c r="AO112" s="27">
        <v>0.5</v>
      </c>
      <c r="AP112" s="23">
        <f>Table2[[#This Row],[Approved Amount_UA Equivalent]]/1000000</f>
        <v>31.550479413021801</v>
      </c>
      <c r="AQ112" s="19">
        <f t="shared" si="22"/>
        <v>41.988640022025933</v>
      </c>
      <c r="AR112" s="23" t="str">
        <f t="shared" si="23"/>
        <v>31-40</v>
      </c>
      <c r="AS112" s="23" t="str">
        <f t="shared" si="24"/>
        <v>21-40</v>
      </c>
      <c r="AT112" s="23" t="str">
        <f t="shared" si="25"/>
        <v>1-40</v>
      </c>
      <c r="AU112" s="23" t="str">
        <f t="shared" si="26"/>
        <v>&lt;1-50 Mn</v>
      </c>
      <c r="AV112" s="23">
        <f>Table2[[#This Row],[Amount]]</f>
        <v>44290563</v>
      </c>
      <c r="AW112" s="23" t="str">
        <f t="shared" si="27"/>
        <v>Sep 2015</v>
      </c>
      <c r="AX112" s="28">
        <f>IFERROR(VLOOKUP(Table2[[#This Row],[SAP Code]],[26]_16!A:B,2,FALSE),0)</f>
        <v>0</v>
      </c>
      <c r="AY112" s="28">
        <v>0</v>
      </c>
      <c r="AZ112" s="28">
        <v>0</v>
      </c>
      <c r="BA112" s="28">
        <f>IFERROR(VLOOKUP(Table2[[#This Row],[SAP Code]],[26]_16!J:K,2,FALSE)/ 1000000, 0)</f>
        <v>3.2387295399999996</v>
      </c>
      <c r="BB112" s="28">
        <f>IFERROR(VLOOKUP(Table2[[#This Row],[SAP Code]],[26]_16!M:N,2,FALSE)/ 1000000, 0)</f>
        <v>10.06526515</v>
      </c>
      <c r="BC112" s="28">
        <f>IFERROR(VLOOKUP(Table2[[#This Row],[SAP Code]],[26]_16!P:Q,2,FALSE),0)</f>
        <v>8.1908136200000019</v>
      </c>
      <c r="BD112" s="28">
        <f>IFERROR(VLOOKUP(Table2[[#This Row],[SAP Code]],[26]_16!S:T,2,FALSE),0)</f>
        <v>22.578945869999998</v>
      </c>
      <c r="BE112" s="28">
        <f>IFERROR(VLOOKUP(Table2[[#This Row],[SAP Code]],[26]_16!V:W,2,FALSE)/ 1000000, 0)</f>
        <v>28.564680499999998</v>
      </c>
      <c r="BF112" s="28">
        <f>IFERROR(VLOOKUP(Table2[[#This Row],[SAP Code]],[26]_16!Y:Z,2,FALSE)/ 1000000, 0)</f>
        <v>12.38165601</v>
      </c>
      <c r="BG112" s="28" t="str">
        <f>IFERROR(VLOOKUP(Table2[[#This Row],[SAP Code]],[26]port!$A:$AD,30,FALSE),"unknown")</f>
        <v>OnGo</v>
      </c>
      <c r="BH112" s="29" t="str">
        <f t="shared" si="28"/>
        <v>Ongoing</v>
      </c>
      <c r="BI112" s="16"/>
    </row>
    <row r="113" spans="1:61" ht="17.100000000000001" customHeight="1">
      <c r="A113" s="16" t="s">
        <v>543</v>
      </c>
      <c r="B113" s="17" t="s">
        <v>581</v>
      </c>
      <c r="C113" s="16" t="s">
        <v>582</v>
      </c>
      <c r="D113" s="16" t="s">
        <v>583</v>
      </c>
      <c r="E113" s="18">
        <v>42277</v>
      </c>
      <c r="F113" s="16" t="s">
        <v>584</v>
      </c>
      <c r="G113" s="16" t="s">
        <v>80</v>
      </c>
      <c r="H113" s="16" t="s">
        <v>132</v>
      </c>
      <c r="I113" s="16" t="s">
        <v>82</v>
      </c>
      <c r="J113" s="16" t="s">
        <v>83</v>
      </c>
      <c r="K113" s="16" t="s">
        <v>84</v>
      </c>
      <c r="L113" s="16" t="s">
        <v>85</v>
      </c>
      <c r="M113" s="19">
        <v>3000000</v>
      </c>
      <c r="N113" s="19">
        <v>3000000</v>
      </c>
      <c r="O113" s="20" t="s">
        <v>585</v>
      </c>
      <c r="P113" s="21">
        <v>2100150033947</v>
      </c>
      <c r="Q113" s="20" t="s">
        <v>87</v>
      </c>
      <c r="R113" s="16" t="str">
        <f t="shared" si="17"/>
        <v>ADF Including TSF</v>
      </c>
      <c r="S113" s="16" t="str">
        <f t="shared" si="18"/>
        <v>F</v>
      </c>
      <c r="T113" s="16" t="str">
        <f t="shared" ref="T113:T155" si="33">IF(A113="Algeria","ADB Countries",IF(A113="Angola","ADB Countries",IF(A113="Benin","ADF Countries",IF(A113="Botswana","ADB Countries",IF(A113="Burkina Faso","ADF Countries",IF(A113="Burundi","ADF Countries",IF(A113="Cameroon","Blend Countries",IF(A113="Cape Verde","ADB Countries",IF(A113="Central African Republic","ADF Countries",IF(A113="Centrafrique","ADF Countries",IF(A113="Chad","ADF Countries",IF(A113="Comoros","ADF Countries",IF(A113="Congo CG","ADB Countries",IF(A113="Congo","ADB Countries",IF(A113="Côte D'Ivoire","Blend Countries",IF(A113="Dem Rep Congo","ADF Countries",IF(A113="DEMOCRATIC REPUBLIC OF THE CONGO","ADF Countries",IF(A113="Djibouti","ADF Countries",IF(A113="Egypt","ADB Countries",IF(A113="Eq Guinea","ADB Countries",IF(A113="Equatorial Guinea","ADB Countries",IF(A113="Eritrea","ADF Countries",IF(A113="Swaziland","ADB Countries",IF(A113="Eswatini","ADB Countries",IF(A113="Ethiopia","ADF Countries",IF(A113="Gabon","ADB Countries",IF(A113="Gambia","ADF Countries",IF(A113="Ghana","ADF Countries",IF(A113="Guinea","ADF Countries",IF(A113="Guinea-Bissau","ADF Countries",IF(A113="Kenya","Blend Countries",IF(A113="Lesotho","ADF Countries",IF(A113="Liberia","ADF Countries",IF(A113="Libya","ADB Countries",IF(A113="Madagascar","ADF Countries",IF(A113="Malawi","ADF Countries",IF(A113="Mali","ADF Countries",IF(A113="Mauritania","ADF Countries",IF(A113="Mauritius","ADB Countries",IF(A113="Morocco","ADB Countries",IF(A113="Mozambique","ADF Countries",IF(OR(A113="Multi",A113="Multinational",A113="Multi-Countries"),"Multinational",IF(A113="Namibia","ADB Countries",IF(A113="Niger","ADF Countries",IF(A113="Nigeria","ADB Countries",IF(A113="Rwanda","ADF Countries",IF(A113="Sao Tome &amp; Principe","ADF Countries",IF(A113="Sao Tome","ADF Countries",IF(A113="Senegal","Blend Countries",IF(A113="Seychelles","ADB Countries",IF(A113="Sierra Leone","ADF Countries",IF(A113="Somalia","ADF Countries",IF(A113="South Africa","ADB Countries",IF(A113="South Sudan","ADF Countries",IF(A113="Sudan","ADF Countries",IF(A113="Tanzania","Blend Countries",IF(A113="Togo","ADF Countries",IF(A113="Tunisia","ADB Countries",IF(A113="Uganda","ADF Countries",IF(A113="Zambia","Blend Countries",IF(A113="Zimbabwe","ADF Countries","")))))))))))))))))))))))))))))))))))))))))))))))))))))))))))))</f>
        <v>ADF Countries</v>
      </c>
      <c r="U113" s="16" t="str">
        <f t="shared" si="19"/>
        <v>Transition States</v>
      </c>
      <c r="V113" s="22" t="str">
        <f>IF(ISNUMBER(MATCH(A113, {"Gabon","Sudan","Niger","Mali","Burkina Faso","Guinea"}, 0)), "De Facto Countries", "Non-De Facto Countries")</f>
        <v>Non-De Facto Countries</v>
      </c>
      <c r="W113" s="16" t="str">
        <f t="shared" si="30"/>
        <v>West</v>
      </c>
      <c r="X113" s="16" t="str">
        <f t="shared" si="31"/>
        <v>Power</v>
      </c>
      <c r="Y113" s="23"/>
      <c r="Z113" s="23">
        <f>Table2[[#This Row],[Approved Amount_UA Equivalent]]</f>
        <v>3000000</v>
      </c>
      <c r="AD113" s="23">
        <f>SUM(Table2[[#This Row],[Feed Africa ]:[Improve Quality Of Life ]])</f>
        <v>3000000</v>
      </c>
      <c r="AE113" s="16" t="b">
        <f>Table2[[#This Row],[Total HI5]]=Table2[[#This Row],[Approved Amount_UA Equivalent]]</f>
        <v>1</v>
      </c>
      <c r="AF113" s="24">
        <v>10</v>
      </c>
      <c r="AG113" s="20" t="str">
        <f t="shared" si="20"/>
        <v>Investment Project</v>
      </c>
      <c r="AH113" s="24" t="e">
        <f>VLOOKUP(Table2[[#This Row],[SAP Code]],[25]DATA!$A:$G,7,FALSE)</f>
        <v>#N/A</v>
      </c>
      <c r="AI113" s="20" t="str">
        <f t="shared" si="21"/>
        <v>Infrastructure</v>
      </c>
      <c r="AJ113" s="25" t="s">
        <v>89</v>
      </c>
      <c r="AK113" s="25" t="s">
        <v>90</v>
      </c>
      <c r="AL113" s="23" t="str" cm="1">
        <f t="array" ref="AL113">_xlfn.SWITCH(AK113,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3" s="26">
        <v>1</v>
      </c>
      <c r="AN113" s="25" t="str">
        <f t="shared" si="29"/>
        <v>Sovereign</v>
      </c>
      <c r="AO113" s="27">
        <v>0.5</v>
      </c>
      <c r="AP113" s="23">
        <f>Table2[[#This Row],[Approved Amount_UA Equivalent]]/1000000</f>
        <v>3</v>
      </c>
      <c r="AQ113" s="19">
        <f t="shared" si="22"/>
        <v>3.9925199999999998</v>
      </c>
      <c r="AR113" s="23" t="str">
        <f t="shared" si="23"/>
        <v>1-10</v>
      </c>
      <c r="AS113" s="23" t="str">
        <f t="shared" si="24"/>
        <v>1-20</v>
      </c>
      <c r="AT113" s="23" t="str">
        <f t="shared" si="25"/>
        <v>1-40</v>
      </c>
      <c r="AU113" s="23" t="str">
        <f t="shared" si="26"/>
        <v>&lt;1-50 Mn</v>
      </c>
      <c r="AV113" s="23">
        <f>Table2[[#This Row],[Amount]]</f>
        <v>3000000</v>
      </c>
      <c r="AW113" s="23" t="str">
        <f t="shared" si="27"/>
        <v>Sep 2015</v>
      </c>
      <c r="AX113" s="28">
        <f>IFERROR(VLOOKUP(Table2[[#This Row],[SAP Code]],[26]_16!A:B,2,FALSE),0)</f>
        <v>0</v>
      </c>
      <c r="AY113" s="28">
        <f>IFERROR(VLOOKUP(Table2[[#This Row],[SAP Code]],[26]_16!D:E,2,FALSE)/ 1000000, 0)</f>
        <v>0</v>
      </c>
      <c r="AZ113" s="28">
        <f>IFERROR(VLOOKUP(Table2[[#This Row],[SAP Code]],[26]_16!G:H,2,FALSE)/ 1000000, 0)</f>
        <v>9.7123910000000008E-2</v>
      </c>
      <c r="BA113" s="28">
        <f>IFERROR(VLOOKUP(Table2[[#This Row],[SAP Code]],[26]_16!J:K,2,FALSE)/ 1000000, 0)</f>
        <v>0.12453754999999998</v>
      </c>
      <c r="BB113" s="28">
        <f>IFERROR(VLOOKUP(Table2[[#This Row],[SAP Code]],[26]_16!M:N,2,FALSE)/ 1000000, 0)</f>
        <v>0.33555020000000002</v>
      </c>
      <c r="BC113" s="28">
        <f>IFERROR(VLOOKUP(Table2[[#This Row],[SAP Code]],[26]_16!P:Q,2,FALSE),0)</f>
        <v>0.25364720000000002</v>
      </c>
      <c r="BD113" s="28">
        <f>IFERROR(VLOOKUP(Table2[[#This Row],[SAP Code]],[26]_16!S:T,2,FALSE),0)</f>
        <v>0</v>
      </c>
      <c r="BE113" s="28">
        <f>IFERROR(VLOOKUP(Table2[[#This Row],[SAP Code]],[26]_16!V:W,2,FALSE)/ 1000000, 0)</f>
        <v>2.7670210000000001E-2</v>
      </c>
      <c r="BF113" s="28">
        <f>IFERROR(VLOOKUP(Table2[[#This Row],[SAP Code]],[26]_16!Y:Z,2,FALSE)/ 1000000, 0)</f>
        <v>0.41860041000000003</v>
      </c>
      <c r="BG113" s="28" t="str">
        <f>IFERROR(VLOOKUP(Table2[[#This Row],[SAP Code]],[26]port!$A:$AD,30,FALSE),"unknown")</f>
        <v>OnGo</v>
      </c>
      <c r="BH113" s="29" t="str">
        <f t="shared" si="28"/>
        <v>Ongoing</v>
      </c>
      <c r="BI113" s="16"/>
    </row>
    <row r="114" spans="1:61" ht="17.100000000000001" customHeight="1">
      <c r="A114" s="16" t="s">
        <v>543</v>
      </c>
      <c r="B114" s="17" t="s">
        <v>581</v>
      </c>
      <c r="C114" s="16" t="s">
        <v>586</v>
      </c>
      <c r="D114" s="16" t="s">
        <v>583</v>
      </c>
      <c r="E114" s="18">
        <v>42277</v>
      </c>
      <c r="F114" s="16" t="s">
        <v>584</v>
      </c>
      <c r="G114" s="16" t="s">
        <v>80</v>
      </c>
      <c r="H114" s="16" t="s">
        <v>132</v>
      </c>
      <c r="I114" s="16" t="s">
        <v>82</v>
      </c>
      <c r="J114" s="16" t="s">
        <v>83</v>
      </c>
      <c r="K114" s="16" t="s">
        <v>69</v>
      </c>
      <c r="L114" s="16" t="s">
        <v>85</v>
      </c>
      <c r="M114" s="19">
        <v>750000</v>
      </c>
      <c r="N114" s="19">
        <v>750000</v>
      </c>
      <c r="O114" s="20" t="s">
        <v>585</v>
      </c>
      <c r="P114" s="21">
        <v>2100155030769</v>
      </c>
      <c r="Q114" s="20" t="s">
        <v>87</v>
      </c>
      <c r="R114" s="16" t="str">
        <f t="shared" si="17"/>
        <v>ADF Including TSF</v>
      </c>
      <c r="S114" s="16" t="str">
        <f t="shared" si="18"/>
        <v>F</v>
      </c>
      <c r="T114" s="16" t="str">
        <f t="shared" si="33"/>
        <v>ADF Countries</v>
      </c>
      <c r="U114" s="16" t="str">
        <f t="shared" si="19"/>
        <v>Transition States</v>
      </c>
      <c r="V114" s="22" t="str">
        <f>IF(ISNUMBER(MATCH(A114, {"Gabon","Sudan","Niger","Mali","Burkina Faso","Guinea"}, 0)), "De Facto Countries", "Non-De Facto Countries")</f>
        <v>Non-De Facto Countries</v>
      </c>
      <c r="W114" s="16" t="str">
        <f t="shared" si="30"/>
        <v>West</v>
      </c>
      <c r="X114" s="16" t="str">
        <f t="shared" si="31"/>
        <v>Power</v>
      </c>
      <c r="Y114" s="23"/>
      <c r="Z114" s="23">
        <f>Table2[[#This Row],[Approved Amount_UA Equivalent]]</f>
        <v>750000</v>
      </c>
      <c r="AD114" s="23">
        <f>SUM(Table2[[#This Row],[Feed Africa ]:[Improve Quality Of Life ]])</f>
        <v>750000</v>
      </c>
      <c r="AE114" s="16" t="b">
        <f>Table2[[#This Row],[Total HI5]]=Table2[[#This Row],[Approved Amount_UA Equivalent]]</f>
        <v>1</v>
      </c>
      <c r="AF114" s="24">
        <v>10</v>
      </c>
      <c r="AG114" s="20" t="str">
        <f t="shared" si="20"/>
        <v>Investment Project</v>
      </c>
      <c r="AH114" s="24" t="e">
        <f>VLOOKUP(Table2[[#This Row],[SAP Code]],[25]DATA!$A:$G,7,FALSE)</f>
        <v>#N/A</v>
      </c>
      <c r="AI114" s="20" t="str">
        <f t="shared" si="21"/>
        <v>Infrastructure</v>
      </c>
      <c r="AJ114" s="25" t="s">
        <v>89</v>
      </c>
      <c r="AK114" s="25" t="s">
        <v>90</v>
      </c>
      <c r="AL114" s="23" t="str" cm="1">
        <f t="array" ref="AL114">_xlfn.SWITCH(AK114,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4" s="26">
        <v>1</v>
      </c>
      <c r="AN114" s="25" t="str">
        <f t="shared" si="29"/>
        <v>Sovereign</v>
      </c>
      <c r="AO114" s="27">
        <v>0.5</v>
      </c>
      <c r="AP114" s="23">
        <f>Table2[[#This Row],[Approved Amount_UA Equivalent]]/1000000</f>
        <v>0.75</v>
      </c>
      <c r="AQ114" s="19">
        <f t="shared" si="22"/>
        <v>0.99812999999999996</v>
      </c>
      <c r="AR114" s="23" t="str">
        <f t="shared" si="23"/>
        <v>1-10</v>
      </c>
      <c r="AS114" s="23" t="str">
        <f t="shared" si="24"/>
        <v>1-20</v>
      </c>
      <c r="AT114" s="23" t="str">
        <f t="shared" si="25"/>
        <v>1-40</v>
      </c>
      <c r="AU114" s="23" t="str">
        <f t="shared" si="26"/>
        <v>&lt;1-50 Mn</v>
      </c>
      <c r="AV114" s="23">
        <f>Table2[[#This Row],[Amount]]</f>
        <v>750000</v>
      </c>
      <c r="AW114" s="23" t="str">
        <f t="shared" si="27"/>
        <v>Sep 2015</v>
      </c>
      <c r="AX114" s="28">
        <f>IFERROR(VLOOKUP(Table2[[#This Row],[SAP Code]],[26]_16!A:B,2,FALSE),0)</f>
        <v>0</v>
      </c>
      <c r="AY114" s="28">
        <f>IFERROR(VLOOKUP(Table2[[#This Row],[SAP Code]],[26]_16!D:E,2,FALSE)/ 1000000, 0)</f>
        <v>0</v>
      </c>
      <c r="AZ114" s="28">
        <v>0</v>
      </c>
      <c r="BA114" s="28">
        <f>IFERROR(VLOOKUP(Table2[[#This Row],[SAP Code]],[26]_16!J:K,2,FALSE)/ 1000000, 0)</f>
        <v>0.12453754999999998</v>
      </c>
      <c r="BB114" s="28">
        <f>IFERROR(VLOOKUP(Table2[[#This Row],[SAP Code]],[26]_16!M:N,2,FALSE)/ 1000000, 0)</f>
        <v>0.33555020000000002</v>
      </c>
      <c r="BC114" s="28">
        <f>IFERROR(VLOOKUP(Table2[[#This Row],[SAP Code]],[26]_16!P:Q,2,FALSE),0)</f>
        <v>0.25364720000000002</v>
      </c>
      <c r="BD114" s="28">
        <f>IFERROR(VLOOKUP(Table2[[#This Row],[SAP Code]],[26]_16!S:T,2,FALSE),0)</f>
        <v>0</v>
      </c>
      <c r="BE114" s="28">
        <f>IFERROR(VLOOKUP(Table2[[#This Row],[SAP Code]],[26]_16!V:W,2,FALSE)/ 1000000, 0)</f>
        <v>2.7670210000000001E-2</v>
      </c>
      <c r="BF114" s="28">
        <f>IFERROR(VLOOKUP(Table2[[#This Row],[SAP Code]],[26]_16!Y:Z,2,FALSE)/ 1000000, 0)</f>
        <v>0.41860041000000003</v>
      </c>
      <c r="BG114" s="28" t="str">
        <f>IFERROR(VLOOKUP(Table2[[#This Row],[SAP Code]],[26]port!$A:$AD,30,FALSE),"unknown")</f>
        <v>OnGo</v>
      </c>
      <c r="BH114" s="29" t="str">
        <f t="shared" si="28"/>
        <v>Ongoing</v>
      </c>
      <c r="BI114" s="16"/>
    </row>
    <row r="115" spans="1:61" ht="17.100000000000001" customHeight="1">
      <c r="A115" s="16" t="s">
        <v>326</v>
      </c>
      <c r="B115" s="17" t="s">
        <v>581</v>
      </c>
      <c r="C115" s="16" t="s">
        <v>587</v>
      </c>
      <c r="D115" s="16" t="s">
        <v>583</v>
      </c>
      <c r="E115" s="18">
        <v>42277</v>
      </c>
      <c r="F115" s="16" t="s">
        <v>328</v>
      </c>
      <c r="G115" s="16" t="s">
        <v>80</v>
      </c>
      <c r="H115" s="16" t="s">
        <v>132</v>
      </c>
      <c r="I115" s="16" t="s">
        <v>82</v>
      </c>
      <c r="J115" s="16" t="s">
        <v>83</v>
      </c>
      <c r="K115" s="16" t="s">
        <v>84</v>
      </c>
      <c r="L115" s="16" t="s">
        <v>85</v>
      </c>
      <c r="M115" s="19">
        <v>46250000</v>
      </c>
      <c r="N115" s="19">
        <v>46250000</v>
      </c>
      <c r="O115" s="20" t="s">
        <v>588</v>
      </c>
      <c r="P115" s="21">
        <v>2100150033944</v>
      </c>
      <c r="Q115" s="20" t="s">
        <v>87</v>
      </c>
      <c r="R115" s="16" t="str">
        <f t="shared" si="17"/>
        <v>ADF Including TSF</v>
      </c>
      <c r="S115" s="16" t="str">
        <f t="shared" si="18"/>
        <v>F</v>
      </c>
      <c r="T115" s="16" t="str">
        <f t="shared" si="33"/>
        <v>ADF Countries</v>
      </c>
      <c r="U115" s="16" t="str">
        <f t="shared" si="19"/>
        <v>Transition States</v>
      </c>
      <c r="V115" s="22" t="str">
        <f>IF(ISNUMBER(MATCH(A115, {"Gabon","Sudan","Niger","Mali","Burkina Faso","Guinea"}, 0)), "De Facto Countries", "Non-De Facto Countries")</f>
        <v>De Facto Countries</v>
      </c>
      <c r="W115" s="16" t="str">
        <f t="shared" si="30"/>
        <v>West</v>
      </c>
      <c r="X115" s="16" t="str">
        <f t="shared" si="31"/>
        <v>Power</v>
      </c>
      <c r="Y115" s="23"/>
      <c r="Z115" s="23">
        <f>Table2[[#This Row],[Approved Amount_UA Equivalent]]</f>
        <v>46250000</v>
      </c>
      <c r="AD115" s="23">
        <f>SUM(Table2[[#This Row],[Feed Africa ]:[Improve Quality Of Life ]])</f>
        <v>46250000</v>
      </c>
      <c r="AE115" s="16" t="b">
        <f>Table2[[#This Row],[Total HI5]]=Table2[[#This Row],[Approved Amount_UA Equivalent]]</f>
        <v>1</v>
      </c>
      <c r="AF115" s="24">
        <v>10</v>
      </c>
      <c r="AG115" s="20" t="str">
        <f t="shared" si="20"/>
        <v>Investment Project</v>
      </c>
      <c r="AH115" s="24" t="e">
        <f>VLOOKUP(Table2[[#This Row],[SAP Code]],[25]DATA!$A:$G,7,FALSE)</f>
        <v>#N/A</v>
      </c>
      <c r="AI115" s="20" t="str">
        <f t="shared" si="21"/>
        <v>Infrastructure</v>
      </c>
      <c r="AJ115" s="25" t="s">
        <v>89</v>
      </c>
      <c r="AK115" s="25" t="s">
        <v>90</v>
      </c>
      <c r="AL115" s="23" t="str" cm="1">
        <f t="array" ref="AL115">_xlfn.SWITCH(AK115,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5" s="26">
        <v>1</v>
      </c>
      <c r="AN115" s="25" t="str">
        <f t="shared" si="29"/>
        <v>Sovereign</v>
      </c>
      <c r="AO115" s="27">
        <v>1</v>
      </c>
      <c r="AP115" s="23">
        <f>Table2[[#This Row],[Approved Amount_UA Equivalent]]/1000000</f>
        <v>46.25</v>
      </c>
      <c r="AQ115" s="19">
        <f t="shared" si="22"/>
        <v>61.551349999999999</v>
      </c>
      <c r="AR115" s="23" t="str">
        <f t="shared" si="23"/>
        <v>41-50</v>
      </c>
      <c r="AS115" s="23" t="str">
        <f t="shared" si="24"/>
        <v>41-60</v>
      </c>
      <c r="AT115" s="23" t="str">
        <f t="shared" si="25"/>
        <v>41-80</v>
      </c>
      <c r="AU115" s="23" t="str">
        <f t="shared" si="26"/>
        <v>&lt;1-50 Mn</v>
      </c>
      <c r="AV115" s="23">
        <f>Table2[[#This Row],[Amount]]</f>
        <v>46250000</v>
      </c>
      <c r="AW115" s="23" t="str">
        <f t="shared" si="27"/>
        <v>Sep 2015</v>
      </c>
      <c r="AX115" s="28">
        <f>IFERROR(VLOOKUP(Table2[[#This Row],[SAP Code]],[26]_16!A:B,2,FALSE),0)</f>
        <v>0</v>
      </c>
      <c r="AY115" s="28">
        <f>IFERROR(VLOOKUP(Table2[[#This Row],[SAP Code]],[26]_16!D:E,2,FALSE)/ 1000000, 0)</f>
        <v>0</v>
      </c>
      <c r="AZ115" s="28">
        <f>IFERROR(VLOOKUP(Table2[[#This Row],[SAP Code]],[26]_16!G:H,2,FALSE)/ 1000000, 0)</f>
        <v>4.75763625</v>
      </c>
      <c r="BA115" s="28">
        <f>IFERROR(VLOOKUP(Table2[[#This Row],[SAP Code]],[26]_16!J:K,2,FALSE)/ 1000000, 0)</f>
        <v>2.3646876299999997</v>
      </c>
      <c r="BB115" s="28">
        <f>IFERROR(VLOOKUP(Table2[[#This Row],[SAP Code]],[26]_16!M:N,2,FALSE)/ 1000000, 0)</f>
        <v>9.5128803800000004</v>
      </c>
      <c r="BC115" s="28">
        <f>IFERROR(VLOOKUP(Table2[[#This Row],[SAP Code]],[26]_16!P:Q,2,FALSE),0)</f>
        <v>4.1280075900000002</v>
      </c>
      <c r="BD115" s="28">
        <f>IFERROR(VLOOKUP(Table2[[#This Row],[SAP Code]],[26]_16!S:T,2,FALSE),0)</f>
        <v>5.8307306699999994</v>
      </c>
      <c r="BE115" s="28">
        <f>IFERROR(VLOOKUP(Table2[[#This Row],[SAP Code]],[26]_16!V:W,2,FALSE)/ 1000000, 0)</f>
        <v>9.7647652300000018</v>
      </c>
      <c r="BF115" s="28">
        <f>IFERROR(VLOOKUP(Table2[[#This Row],[SAP Code]],[26]_16!Y:Z,2,FALSE)/ 1000000, 0)</f>
        <v>1.7353200900000001</v>
      </c>
      <c r="BG115" s="28" t="str">
        <f>IFERROR(VLOOKUP(Table2[[#This Row],[SAP Code]],[26]port!$A:$AD,30,FALSE),"unknown")</f>
        <v>OnGo</v>
      </c>
      <c r="BH115" s="29" t="str">
        <f t="shared" si="28"/>
        <v>Ongoing</v>
      </c>
      <c r="BI115" s="16"/>
    </row>
    <row r="116" spans="1:61" ht="17.100000000000001" customHeight="1">
      <c r="A116" s="20" t="s">
        <v>244</v>
      </c>
      <c r="B116" s="17" t="s">
        <v>581</v>
      </c>
      <c r="C116" s="16" t="s">
        <v>589</v>
      </c>
      <c r="D116" s="16" t="s">
        <v>583</v>
      </c>
      <c r="E116" s="18">
        <v>42277</v>
      </c>
      <c r="F116" s="16" t="s">
        <v>248</v>
      </c>
      <c r="G116" s="16" t="s">
        <v>80</v>
      </c>
      <c r="H116" s="16" t="s">
        <v>132</v>
      </c>
      <c r="I116" s="16" t="s">
        <v>82</v>
      </c>
      <c r="J116" s="16" t="s">
        <v>83</v>
      </c>
      <c r="K116" s="16" t="s">
        <v>84</v>
      </c>
      <c r="L116" s="16" t="s">
        <v>85</v>
      </c>
      <c r="M116" s="19">
        <v>3810000</v>
      </c>
      <c r="N116" s="19">
        <v>3810000</v>
      </c>
      <c r="O116" s="20" t="s">
        <v>590</v>
      </c>
      <c r="P116" s="21">
        <v>2100150033945</v>
      </c>
      <c r="Q116" s="20" t="s">
        <v>87</v>
      </c>
      <c r="R116" s="16" t="str">
        <f t="shared" si="17"/>
        <v>ADF Including TSF</v>
      </c>
      <c r="S116" s="16" t="str">
        <f t="shared" si="18"/>
        <v>F</v>
      </c>
      <c r="T116" s="16" t="str">
        <f t="shared" si="33"/>
        <v>ADF Countries</v>
      </c>
      <c r="U116" s="16" t="str">
        <f t="shared" si="19"/>
        <v>Transition States</v>
      </c>
      <c r="V116" s="22" t="str">
        <f>IF(ISNUMBER(MATCH(A116, {"Gabon","Sudan","Niger","Mali","Burkina Faso","Guinea"}, 0)), "De Facto Countries", "Non-De Facto Countries")</f>
        <v>Non-De Facto Countries</v>
      </c>
      <c r="W116" s="16" t="str">
        <f t="shared" si="30"/>
        <v>West</v>
      </c>
      <c r="X116" s="16" t="str">
        <f t="shared" si="31"/>
        <v>Power</v>
      </c>
      <c r="Y116" s="23"/>
      <c r="Z116" s="23">
        <f>Table2[[#This Row],[Approved Amount_UA Equivalent]]</f>
        <v>3810000</v>
      </c>
      <c r="AD116" s="23">
        <f>SUM(Table2[[#This Row],[Feed Africa ]:[Improve Quality Of Life ]])</f>
        <v>3810000</v>
      </c>
      <c r="AE116" s="16" t="b">
        <f>Table2[[#This Row],[Total HI5]]=Table2[[#This Row],[Approved Amount_UA Equivalent]]</f>
        <v>1</v>
      </c>
      <c r="AF116" s="24">
        <v>10</v>
      </c>
      <c r="AG116" s="20" t="str">
        <f t="shared" si="20"/>
        <v>Investment Project</v>
      </c>
      <c r="AH116" s="24" t="e">
        <f>VLOOKUP(Table2[[#This Row],[SAP Code]],[25]DATA!$A:$G,7,FALSE)</f>
        <v>#N/A</v>
      </c>
      <c r="AI116" s="20" t="str">
        <f t="shared" si="21"/>
        <v>Infrastructure</v>
      </c>
      <c r="AJ116" s="25" t="s">
        <v>89</v>
      </c>
      <c r="AK116" s="25" t="s">
        <v>90</v>
      </c>
      <c r="AL116" s="23" t="str" cm="1">
        <f t="array" ref="AL116">_xlfn.SWITCH(AK116,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6" s="26">
        <v>1</v>
      </c>
      <c r="AN116" s="25" t="str">
        <f t="shared" si="29"/>
        <v>Sovereign</v>
      </c>
      <c r="AO116" s="27">
        <v>0.5</v>
      </c>
      <c r="AP116" s="23">
        <f>Table2[[#This Row],[Approved Amount_UA Equivalent]]/1000000</f>
        <v>3.81</v>
      </c>
      <c r="AQ116" s="19">
        <f t="shared" si="22"/>
        <v>5.0705004000000002</v>
      </c>
      <c r="AR116" s="23" t="str">
        <f t="shared" si="23"/>
        <v>1-10</v>
      </c>
      <c r="AS116" s="23" t="str">
        <f t="shared" si="24"/>
        <v>1-20</v>
      </c>
      <c r="AT116" s="23" t="str">
        <f t="shared" si="25"/>
        <v>1-40</v>
      </c>
      <c r="AU116" s="23" t="str">
        <f t="shared" si="26"/>
        <v>&lt;1-50 Mn</v>
      </c>
      <c r="AV116" s="23">
        <f>Table2[[#This Row],[Amount]]</f>
        <v>3810000</v>
      </c>
      <c r="AW116" s="23" t="str">
        <f t="shared" si="27"/>
        <v>Sep 2015</v>
      </c>
      <c r="AX116" s="28">
        <f>IFERROR(VLOOKUP(Table2[[#This Row],[SAP Code]],[26]_16!A:B,2,FALSE),0)</f>
        <v>0</v>
      </c>
      <c r="AY116" s="28">
        <f>IFERROR(VLOOKUP(Table2[[#This Row],[SAP Code]],[26]_16!D:E,2,FALSE)/ 1000000, 0)</f>
        <v>0</v>
      </c>
      <c r="AZ116" s="28">
        <f>IFERROR(VLOOKUP(Table2[[#This Row],[SAP Code]],[26]_16!G:H,2,FALSE)/ 1000000, 0)</f>
        <v>0.18289514000000001</v>
      </c>
      <c r="BA116" s="28">
        <f>IFERROR(VLOOKUP(Table2[[#This Row],[SAP Code]],[26]_16!J:K,2,FALSE)/ 1000000, 0)</f>
        <v>0.24524693</v>
      </c>
      <c r="BB116" s="28">
        <f>IFERROR(VLOOKUP(Table2[[#This Row],[SAP Code]],[26]_16!M:N,2,FALSE)/ 1000000, 0)</f>
        <v>0.32384412000000001</v>
      </c>
      <c r="BC116" s="28">
        <f>IFERROR(VLOOKUP(Table2[[#This Row],[SAP Code]],[26]_16!P:Q,2,FALSE),0)</f>
        <v>0.70503536000000011</v>
      </c>
      <c r="BD116" s="28">
        <f>IFERROR(VLOOKUP(Table2[[#This Row],[SAP Code]],[26]_16!S:T,2,FALSE),0)</f>
        <v>0.36248203999999995</v>
      </c>
      <c r="BE116" s="28">
        <f>IFERROR(VLOOKUP(Table2[[#This Row],[SAP Code]],[26]_16!V:W,2,FALSE)/ 1000000, 0)</f>
        <v>0.23541339999999999</v>
      </c>
      <c r="BF116" s="28">
        <f>IFERROR(VLOOKUP(Table2[[#This Row],[SAP Code]],[26]_16!Y:Z,2,FALSE)/ 1000000, 0)</f>
        <v>0</v>
      </c>
      <c r="BG116" s="28" t="str">
        <f>IFERROR(VLOOKUP(Table2[[#This Row],[SAP Code]],[26]port!$A:$AD,30,FALSE),"unknown")</f>
        <v>OnGo</v>
      </c>
      <c r="BH116" s="29" t="str">
        <f t="shared" si="28"/>
        <v>Ongoing</v>
      </c>
      <c r="BI116" s="16"/>
    </row>
    <row r="117" spans="1:61" ht="17.100000000000001" customHeight="1">
      <c r="A117" s="20" t="s">
        <v>244</v>
      </c>
      <c r="B117" s="17" t="s">
        <v>581</v>
      </c>
      <c r="C117" s="16" t="s">
        <v>591</v>
      </c>
      <c r="D117" s="16" t="s">
        <v>583</v>
      </c>
      <c r="E117" s="18">
        <v>42277</v>
      </c>
      <c r="F117" s="16" t="s">
        <v>248</v>
      </c>
      <c r="G117" s="16" t="s">
        <v>80</v>
      </c>
      <c r="H117" s="16" t="s">
        <v>132</v>
      </c>
      <c r="I117" s="16" t="s">
        <v>82</v>
      </c>
      <c r="J117" s="16" t="s">
        <v>83</v>
      </c>
      <c r="K117" s="16" t="s">
        <v>69</v>
      </c>
      <c r="L117" s="16" t="s">
        <v>85</v>
      </c>
      <c r="M117" s="19">
        <v>690000</v>
      </c>
      <c r="N117" s="19">
        <v>690000</v>
      </c>
      <c r="O117" s="20" t="s">
        <v>590</v>
      </c>
      <c r="P117" s="21">
        <v>2100155030768</v>
      </c>
      <c r="Q117" s="20" t="s">
        <v>87</v>
      </c>
      <c r="R117" s="16" t="str">
        <f t="shared" si="17"/>
        <v>ADF Including TSF</v>
      </c>
      <c r="S117" s="16" t="str">
        <f t="shared" si="18"/>
        <v>F</v>
      </c>
      <c r="T117" s="16" t="str">
        <f t="shared" si="33"/>
        <v>ADF Countries</v>
      </c>
      <c r="U117" s="16" t="str">
        <f t="shared" si="19"/>
        <v>Transition States</v>
      </c>
      <c r="V117" s="22" t="str">
        <f>IF(ISNUMBER(MATCH(A117, {"Gabon","Sudan","Niger","Mali","Burkina Faso","Guinea"}, 0)), "De Facto Countries", "Non-De Facto Countries")</f>
        <v>Non-De Facto Countries</v>
      </c>
      <c r="W117" s="16" t="str">
        <f t="shared" si="30"/>
        <v>West</v>
      </c>
      <c r="X117" s="16" t="str">
        <f t="shared" si="31"/>
        <v>Power</v>
      </c>
      <c r="Y117" s="23"/>
      <c r="Z117" s="23">
        <f>Table2[[#This Row],[Approved Amount_UA Equivalent]]</f>
        <v>690000</v>
      </c>
      <c r="AD117" s="23">
        <f>SUM(Table2[[#This Row],[Feed Africa ]:[Improve Quality Of Life ]])</f>
        <v>690000</v>
      </c>
      <c r="AE117" s="16" t="b">
        <f>Table2[[#This Row],[Total HI5]]=Table2[[#This Row],[Approved Amount_UA Equivalent]]</f>
        <v>1</v>
      </c>
      <c r="AF117" s="24">
        <v>10</v>
      </c>
      <c r="AG117" s="20" t="str">
        <f t="shared" si="20"/>
        <v>Investment Project</v>
      </c>
      <c r="AH117" s="24" t="e">
        <f>VLOOKUP(Table2[[#This Row],[SAP Code]],[25]DATA!$A:$G,7,FALSE)</f>
        <v>#N/A</v>
      </c>
      <c r="AI117" s="20" t="str">
        <f t="shared" si="21"/>
        <v>Infrastructure</v>
      </c>
      <c r="AJ117" s="25" t="s">
        <v>89</v>
      </c>
      <c r="AK117" s="25" t="s">
        <v>90</v>
      </c>
      <c r="AL117" s="23" t="str" cm="1">
        <f t="array" ref="AL117">_xlfn.SWITCH(AK117,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7" s="26">
        <v>1</v>
      </c>
      <c r="AN117" s="25" t="str">
        <f t="shared" si="29"/>
        <v>Sovereign</v>
      </c>
      <c r="AO117" s="27">
        <v>0.5</v>
      </c>
      <c r="AP117" s="23">
        <f>Table2[[#This Row],[Approved Amount_UA Equivalent]]/1000000</f>
        <v>0.69</v>
      </c>
      <c r="AQ117" s="19">
        <f t="shared" si="22"/>
        <v>0.91827959999999997</v>
      </c>
      <c r="AR117" s="23" t="str">
        <f t="shared" si="23"/>
        <v>1-10</v>
      </c>
      <c r="AS117" s="23" t="str">
        <f t="shared" si="24"/>
        <v>1-20</v>
      </c>
      <c r="AT117" s="23" t="str">
        <f t="shared" si="25"/>
        <v>1-40</v>
      </c>
      <c r="AU117" s="23" t="str">
        <f t="shared" si="26"/>
        <v>&lt;1-50 Mn</v>
      </c>
      <c r="AV117" s="23">
        <f>Table2[[#This Row],[Amount]]</f>
        <v>690000</v>
      </c>
      <c r="AW117" s="23" t="str">
        <f t="shared" si="27"/>
        <v>Sep 2015</v>
      </c>
      <c r="AX117" s="28">
        <f>IFERROR(VLOOKUP(Table2[[#This Row],[SAP Code]],[26]_16!A:B,2,FALSE),0)</f>
        <v>0</v>
      </c>
      <c r="AY117" s="28">
        <f>IFERROR(VLOOKUP(Table2[[#This Row],[SAP Code]],[26]_16!D:E,2,FALSE)/ 1000000, 0)</f>
        <v>0</v>
      </c>
      <c r="AZ117" s="28">
        <v>0</v>
      </c>
      <c r="BA117" s="28">
        <f>IFERROR(VLOOKUP(Table2[[#This Row],[SAP Code]],[26]_16!J:K,2,FALSE)/ 1000000, 0)</f>
        <v>0.24524693</v>
      </c>
      <c r="BB117" s="28">
        <f>IFERROR(VLOOKUP(Table2[[#This Row],[SAP Code]],[26]_16!M:N,2,FALSE)/ 1000000, 0)</f>
        <v>0.32384412000000001</v>
      </c>
      <c r="BC117" s="28">
        <f>IFERROR(VLOOKUP(Table2[[#This Row],[SAP Code]],[26]_16!P:Q,2,FALSE),0)</f>
        <v>0.70503536000000011</v>
      </c>
      <c r="BD117" s="28">
        <f>IFERROR(VLOOKUP(Table2[[#This Row],[SAP Code]],[26]_16!S:T,2,FALSE),0)</f>
        <v>0.36248203999999995</v>
      </c>
      <c r="BE117" s="28">
        <f>IFERROR(VLOOKUP(Table2[[#This Row],[SAP Code]],[26]_16!V:W,2,FALSE)/ 1000000, 0)</f>
        <v>0.23541339999999999</v>
      </c>
      <c r="BF117" s="28">
        <f>IFERROR(VLOOKUP(Table2[[#This Row],[SAP Code]],[26]_16!Y:Z,2,FALSE)/ 1000000, 0)</f>
        <v>0</v>
      </c>
      <c r="BG117" s="28" t="str">
        <f>IFERROR(VLOOKUP(Table2[[#This Row],[SAP Code]],[26]port!$A:$AD,30,FALSE),"unknown")</f>
        <v>OnGo</v>
      </c>
      <c r="BH117" s="29" t="str">
        <f t="shared" si="28"/>
        <v>Ongoing</v>
      </c>
      <c r="BI117" s="16"/>
    </row>
    <row r="118" spans="1:61" ht="17.100000000000001" customHeight="1">
      <c r="A118" s="16" t="s">
        <v>150</v>
      </c>
      <c r="B118" s="17" t="s">
        <v>581</v>
      </c>
      <c r="C118" s="16" t="s">
        <v>592</v>
      </c>
      <c r="D118" s="16" t="s">
        <v>583</v>
      </c>
      <c r="E118" s="18">
        <v>42277</v>
      </c>
      <c r="F118" s="16" t="s">
        <v>154</v>
      </c>
      <c r="G118" s="16" t="s">
        <v>80</v>
      </c>
      <c r="H118" s="16" t="s">
        <v>132</v>
      </c>
      <c r="I118" s="16" t="s">
        <v>82</v>
      </c>
      <c r="J118" s="16" t="s">
        <v>83</v>
      </c>
      <c r="K118" s="16" t="s">
        <v>84</v>
      </c>
      <c r="L118" s="16" t="s">
        <v>85</v>
      </c>
      <c r="M118" s="19">
        <v>42500000</v>
      </c>
      <c r="N118" s="19">
        <v>42500000</v>
      </c>
      <c r="O118" s="20" t="s">
        <v>593</v>
      </c>
      <c r="P118" s="21">
        <v>2100150033946</v>
      </c>
      <c r="Q118" s="20" t="s">
        <v>87</v>
      </c>
      <c r="R118" s="16" t="str">
        <f t="shared" si="17"/>
        <v>ADF Including TSF</v>
      </c>
      <c r="S118" s="16" t="str">
        <f t="shared" si="18"/>
        <v>F</v>
      </c>
      <c r="T118" s="16" t="str">
        <f t="shared" si="33"/>
        <v>Blend Countries</v>
      </c>
      <c r="U118" s="16" t="str">
        <f t="shared" si="19"/>
        <v>Non-Transition States</v>
      </c>
      <c r="V118" s="22" t="str">
        <f>IF(ISNUMBER(MATCH(A118, {"Gabon","Sudan","Niger","Mali","Burkina Faso","Guinea"}, 0)), "De Facto Countries", "Non-De Facto Countries")</f>
        <v>Non-De Facto Countries</v>
      </c>
      <c r="W118" s="16" t="str">
        <f t="shared" si="30"/>
        <v>West</v>
      </c>
      <c r="X118" s="16" t="str">
        <f t="shared" si="31"/>
        <v>Power</v>
      </c>
      <c r="Y118" s="23"/>
      <c r="Z118" s="23">
        <f>Table2[[#This Row],[Approved Amount_UA Equivalent]]</f>
        <v>42500000</v>
      </c>
      <c r="AD118" s="23">
        <f>SUM(Table2[[#This Row],[Feed Africa ]:[Improve Quality Of Life ]])</f>
        <v>42500000</v>
      </c>
      <c r="AE118" s="16" t="b">
        <f>Table2[[#This Row],[Total HI5]]=Table2[[#This Row],[Approved Amount_UA Equivalent]]</f>
        <v>1</v>
      </c>
      <c r="AF118" s="24">
        <v>10</v>
      </c>
      <c r="AG118" s="20" t="str">
        <f t="shared" si="20"/>
        <v>Investment Project</v>
      </c>
      <c r="AH118" s="24" t="e">
        <f>VLOOKUP(Table2[[#This Row],[SAP Code]],[25]DATA!$A:$G,7,FALSE)</f>
        <v>#N/A</v>
      </c>
      <c r="AI118" s="20" t="str">
        <f t="shared" si="21"/>
        <v>Infrastructure</v>
      </c>
      <c r="AJ118" s="25" t="s">
        <v>89</v>
      </c>
      <c r="AK118" s="25" t="s">
        <v>90</v>
      </c>
      <c r="AL118" s="23" t="str" cm="1">
        <f t="array" ref="AL118">_xlfn.SWITCH(AK118,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8" s="26">
        <v>1</v>
      </c>
      <c r="AN118" s="25" t="str">
        <f t="shared" si="29"/>
        <v>Sovereign</v>
      </c>
      <c r="AO118" s="27">
        <v>1</v>
      </c>
      <c r="AP118" s="23">
        <f>Table2[[#This Row],[Approved Amount_UA Equivalent]]/1000000</f>
        <v>42.5</v>
      </c>
      <c r="AQ118" s="19">
        <f t="shared" si="22"/>
        <v>56.560699999999997</v>
      </c>
      <c r="AR118" s="23" t="str">
        <f t="shared" si="23"/>
        <v>41-50</v>
      </c>
      <c r="AS118" s="23" t="str">
        <f t="shared" si="24"/>
        <v>41-60</v>
      </c>
      <c r="AT118" s="23" t="str">
        <f t="shared" si="25"/>
        <v>41-80</v>
      </c>
      <c r="AU118" s="23" t="str">
        <f t="shared" si="26"/>
        <v>&lt;1-50 Mn</v>
      </c>
      <c r="AV118" s="23">
        <f>Table2[[#This Row],[Amount]]</f>
        <v>42500000</v>
      </c>
      <c r="AW118" s="23" t="str">
        <f t="shared" si="27"/>
        <v>Sep 2015</v>
      </c>
      <c r="AX118" s="28">
        <f>IFERROR(VLOOKUP(Table2[[#This Row],[SAP Code]],[26]_16!A:B,2,FALSE),0)</f>
        <v>0</v>
      </c>
      <c r="AY118" s="28">
        <f>IFERROR(VLOOKUP(Table2[[#This Row],[SAP Code]],[26]_16!D:E,2,FALSE)/ 1000000, 0)</f>
        <v>4.5807578300000005</v>
      </c>
      <c r="AZ118" s="28">
        <f>IFERROR(VLOOKUP(Table2[[#This Row],[SAP Code]],[26]_16!G:H,2,FALSE)/ 1000000, 0)</f>
        <v>2.0840339999999999</v>
      </c>
      <c r="BA118" s="28">
        <f>IFERROR(VLOOKUP(Table2[[#This Row],[SAP Code]],[26]_16!J:K,2,FALSE)/ 1000000, 0)</f>
        <v>3.9794889099999997</v>
      </c>
      <c r="BB118" s="28">
        <f>IFERROR(VLOOKUP(Table2[[#This Row],[SAP Code]],[26]_16!M:N,2,FALSE)/ 1000000, 0)</f>
        <v>3.81352666</v>
      </c>
      <c r="BC118" s="28">
        <f>IFERROR(VLOOKUP(Table2[[#This Row],[SAP Code]],[26]_16!P:Q,2,FALSE),0)</f>
        <v>3.6160751999999992</v>
      </c>
      <c r="BD118" s="28">
        <f>IFERROR(VLOOKUP(Table2[[#This Row],[SAP Code]],[26]_16!S:T,2,FALSE),0)</f>
        <v>6.4474879699999983</v>
      </c>
      <c r="BE118" s="28">
        <f>IFERROR(VLOOKUP(Table2[[#This Row],[SAP Code]],[26]_16!V:W,2,FALSE)/ 1000000, 0)</f>
        <v>1.5116634900000003</v>
      </c>
      <c r="BF118" s="28">
        <f>IFERROR(VLOOKUP(Table2[[#This Row],[SAP Code]],[26]_16!Y:Z,2,FALSE)/ 1000000, 0)</f>
        <v>3.9362707000000001</v>
      </c>
      <c r="BG118" s="28" t="str">
        <f>IFERROR(VLOOKUP(Table2[[#This Row],[SAP Code]],[26]port!$A:$AD,30,FALSE),"unknown")</f>
        <v>OnGo</v>
      </c>
      <c r="BH118" s="29" t="str">
        <f t="shared" si="28"/>
        <v>Ongoing</v>
      </c>
      <c r="BI118" s="16"/>
    </row>
    <row r="119" spans="1:61" ht="17.100000000000001" customHeight="1">
      <c r="A119" s="16" t="s">
        <v>495</v>
      </c>
      <c r="B119" s="17" t="s">
        <v>594</v>
      </c>
      <c r="C119" s="16" t="s">
        <v>595</v>
      </c>
      <c r="D119" s="16" t="s">
        <v>596</v>
      </c>
      <c r="E119" s="18">
        <v>42277</v>
      </c>
      <c r="F119" s="16" t="s">
        <v>499</v>
      </c>
      <c r="G119" s="16" t="s">
        <v>122</v>
      </c>
      <c r="H119" s="16" t="s">
        <v>101</v>
      </c>
      <c r="I119" s="16" t="s">
        <v>123</v>
      </c>
      <c r="J119" s="16" t="s">
        <v>597</v>
      </c>
      <c r="K119" s="16" t="s">
        <v>69</v>
      </c>
      <c r="L119" s="16" t="s">
        <v>70</v>
      </c>
      <c r="M119" s="19">
        <v>16150000</v>
      </c>
      <c r="N119" s="19">
        <v>11504487.818777604</v>
      </c>
      <c r="O119" s="20" t="s">
        <v>598</v>
      </c>
      <c r="P119" s="21">
        <v>5850155000551</v>
      </c>
      <c r="Q119" s="20" t="s">
        <v>87</v>
      </c>
      <c r="R119" s="16" t="str">
        <f t="shared" si="17"/>
        <v>ZimFund</v>
      </c>
      <c r="S119" s="16" t="str">
        <f t="shared" si="18"/>
        <v>E</v>
      </c>
      <c r="T119" s="16" t="str">
        <f t="shared" si="33"/>
        <v>ADF Countries</v>
      </c>
      <c r="U119" s="16" t="str">
        <f t="shared" si="19"/>
        <v>Transition States</v>
      </c>
      <c r="V119" s="22" t="str">
        <f>IF(ISNUMBER(MATCH(A119, {"Gabon","Sudan","Niger","Mali","Burkina Faso","Guinea"}, 0)), "De Facto Countries", "Non-De Facto Countries")</f>
        <v>Non-De Facto Countries</v>
      </c>
      <c r="W119" s="16" t="str">
        <f t="shared" si="30"/>
        <v>South</v>
      </c>
      <c r="X119" s="16" t="str">
        <f t="shared" si="31"/>
        <v>WASH Sector</v>
      </c>
      <c r="Y119" s="23">
        <f>Table2[[#This Row],[Approved Amount_UA Equivalent]]*0.03</f>
        <v>345134.63456332812</v>
      </c>
      <c r="Z119" s="23">
        <f>Table2[[#This Row],[Approved Amount_UA Equivalent]]*0.01</f>
        <v>115044.87818777605</v>
      </c>
      <c r="AC119" s="23">
        <f>Table2[[#This Row],[Approved Amount_UA Equivalent]]*0.96</f>
        <v>11044308.3060265</v>
      </c>
      <c r="AD119" s="23">
        <f>SUM(Table2[[#This Row],[Feed Africa ]:[Improve Quality Of Life ]])</f>
        <v>11504487.818777604</v>
      </c>
      <c r="AE119" s="16" t="b">
        <f>Table2[[#This Row],[Total HI5]]=Table2[[#This Row],[Approved Amount_UA Equivalent]]</f>
        <v>1</v>
      </c>
      <c r="AF119" s="24">
        <v>40</v>
      </c>
      <c r="AG119" s="20" t="str">
        <f t="shared" si="20"/>
        <v>ISP and Investment Project</v>
      </c>
      <c r="AH119" s="24" t="e">
        <f>VLOOKUP(Table2[[#This Row],[SAP Code]],[25]DATA!$A:$G,7,FALSE)</f>
        <v>#N/A</v>
      </c>
      <c r="AI119" s="20" t="str">
        <f t="shared" si="21"/>
        <v>Infrastructure</v>
      </c>
      <c r="AJ119" s="25" t="s">
        <v>89</v>
      </c>
      <c r="AK119" s="25" t="s">
        <v>126</v>
      </c>
      <c r="AL119" s="23" t="str" cm="1">
        <f t="array" ref="AL119">_xlfn.SWITCH(AK119,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9" s="26">
        <v>1</v>
      </c>
      <c r="AN119" s="25" t="str">
        <f t="shared" si="29"/>
        <v>Sovereign</v>
      </c>
      <c r="AO119" s="27">
        <v>1</v>
      </c>
      <c r="AP119" s="23">
        <f>Table2[[#This Row],[Approved Amount_UA Equivalent]]/1000000</f>
        <v>11.504487818777603</v>
      </c>
      <c r="AQ119" s="19">
        <f t="shared" si="22"/>
        <v>15.310632568741987</v>
      </c>
      <c r="AR119" s="23" t="str">
        <f t="shared" si="23"/>
        <v>11-20</v>
      </c>
      <c r="AS119" s="23" t="str">
        <f t="shared" si="24"/>
        <v>1-20</v>
      </c>
      <c r="AT119" s="23" t="str">
        <f t="shared" si="25"/>
        <v>1-40</v>
      </c>
      <c r="AU119" s="23" t="str">
        <f t="shared" si="26"/>
        <v>&lt;1-50 Mn</v>
      </c>
      <c r="AV119" s="23">
        <f>Table2[[#This Row],[Amount]]</f>
        <v>16150000</v>
      </c>
      <c r="AW119" s="23" t="str">
        <f t="shared" si="27"/>
        <v>Sep 2015</v>
      </c>
      <c r="AX119" s="28">
        <f>IFERROR(VLOOKUP(Table2[[#This Row],[SAP Code]],[26]_16!A:B,2,FALSE),0)</f>
        <v>0</v>
      </c>
      <c r="AY119" s="28">
        <f>IFERROR(VLOOKUP(Table2[[#This Row],[SAP Code]],[26]_16!D:E,2,FALSE)/ 1000000, 0)</f>
        <v>0.44534095000000001</v>
      </c>
      <c r="AZ119" s="28">
        <f>IFERROR(VLOOKUP(Table2[[#This Row],[SAP Code]],[26]_16!G:H,2,FALSE)/ 1000000, 0)</f>
        <v>3.2199848100000001</v>
      </c>
      <c r="BA119" s="28">
        <f>IFERROR(VLOOKUP(Table2[[#This Row],[SAP Code]],[26]_16!J:K,2,FALSE)/ 1000000, 0)</f>
        <v>5.3773135300000003</v>
      </c>
      <c r="BB119" s="28">
        <f>IFERROR(VLOOKUP(Table2[[#This Row],[SAP Code]],[26]_16!M:N,2,FALSE)/ 1000000, 0)</f>
        <v>3.219145590000001</v>
      </c>
      <c r="BC119" s="28">
        <f>IFERROR(VLOOKUP(Table2[[#This Row],[SAP Code]],[26]_16!P:Q,2,FALSE),0)</f>
        <v>0.56848771000000009</v>
      </c>
      <c r="BD119" s="28">
        <f>IFERROR(VLOOKUP(Table2[[#This Row],[SAP Code]],[26]_16!S:T,2,FALSE),0)</f>
        <v>0.20325462000000002</v>
      </c>
      <c r="BE119" s="28">
        <f>IFERROR(VLOOKUP(Table2[[#This Row],[SAP Code]],[26]_16!V:W,2,FALSE)/ 1000000, 0)</f>
        <v>1.0318299999999999E-2</v>
      </c>
      <c r="BF119" s="28">
        <f>IFERROR(VLOOKUP(Table2[[#This Row],[SAP Code]],[26]_16!Y:Z,2,FALSE)/ 1000000, 0)</f>
        <v>0</v>
      </c>
      <c r="BG119" s="28" t="str">
        <f>IFERROR(VLOOKUP(Table2[[#This Row],[SAP Code]],[26]port!$A:$AD,30,FALSE),"unknown")</f>
        <v>CLSD</v>
      </c>
      <c r="BH119" s="29" t="str">
        <f t="shared" si="28"/>
        <v>Number of operations completed out of the net approved of that year</v>
      </c>
      <c r="BI119" s="16"/>
    </row>
    <row r="120" spans="1:61" ht="17.100000000000001" customHeight="1">
      <c r="A120" s="16" t="s">
        <v>299</v>
      </c>
      <c r="B120" s="17" t="s">
        <v>599</v>
      </c>
      <c r="C120" s="16" t="s">
        <v>600</v>
      </c>
      <c r="D120" s="16" t="s">
        <v>601</v>
      </c>
      <c r="E120" s="18">
        <v>42284</v>
      </c>
      <c r="F120" s="16" t="s">
        <v>303</v>
      </c>
      <c r="G120" s="16" t="s">
        <v>65</v>
      </c>
      <c r="H120" s="16" t="s">
        <v>132</v>
      </c>
      <c r="I120" s="16" t="s">
        <v>155</v>
      </c>
      <c r="J120" s="16" t="s">
        <v>602</v>
      </c>
      <c r="K120" s="16" t="s">
        <v>69</v>
      </c>
      <c r="L120" s="16" t="s">
        <v>70</v>
      </c>
      <c r="M120" s="19">
        <v>24000000</v>
      </c>
      <c r="N120" s="19">
        <v>17097183.239061363</v>
      </c>
      <c r="O120" s="20" t="s">
        <v>603</v>
      </c>
      <c r="P120" s="21">
        <v>5570155000701</v>
      </c>
      <c r="Q120" s="20" t="s">
        <v>87</v>
      </c>
      <c r="R120" s="16" t="str">
        <f t="shared" si="17"/>
        <v>OTHERS</v>
      </c>
      <c r="S120" s="16" t="str">
        <f t="shared" si="18"/>
        <v>A</v>
      </c>
      <c r="T120" s="16" t="str">
        <f t="shared" si="33"/>
        <v>ADF Countries</v>
      </c>
      <c r="U120" s="16" t="str">
        <f t="shared" si="19"/>
        <v>Non-Transition States</v>
      </c>
      <c r="V120" s="22" t="str">
        <f>IF(ISNUMBER(MATCH(A120, {"Gabon","Sudan","Niger","Mali","Burkina Faso","Guinea"}, 0)), "De Facto Countries", "Non-De Facto Countries")</f>
        <v>Non-De Facto Countries</v>
      </c>
      <c r="W120" s="16" t="str">
        <f t="shared" si="30"/>
        <v>West</v>
      </c>
      <c r="X120" s="16" t="str">
        <f t="shared" si="31"/>
        <v>Agriculture</v>
      </c>
      <c r="Y120" s="23">
        <f>Table2[[#This Row],[Approved Amount_UA Equivalent]]</f>
        <v>17097183.239061363</v>
      </c>
      <c r="AD120" s="23">
        <f>SUM(Table2[[#This Row],[Feed Africa ]:[Improve Quality Of Life ]])</f>
        <v>17097183.239061363</v>
      </c>
      <c r="AE120" s="16" t="b">
        <f>Table2[[#This Row],[Total HI5]]=Table2[[#This Row],[Approved Amount_UA Equivalent]]</f>
        <v>1</v>
      </c>
      <c r="AF120" s="24">
        <v>42</v>
      </c>
      <c r="AG120" s="20" t="str">
        <f t="shared" si="20"/>
        <v>Investment Project</v>
      </c>
      <c r="AH120" s="24" t="e">
        <f>VLOOKUP(Table2[[#This Row],[SAP Code]],[25]DATA!$A:$G,7,FALSE)</f>
        <v>#N/A</v>
      </c>
      <c r="AI120" s="20" t="str">
        <f t="shared" si="21"/>
        <v>Infrastructure</v>
      </c>
      <c r="AJ120" s="25" t="s">
        <v>157</v>
      </c>
      <c r="AK120" s="25" t="s">
        <v>74</v>
      </c>
      <c r="AL120" s="23" t="str" cm="1">
        <f t="array" ref="AL120">_xlfn.SWITCH(AK120,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0" s="26">
        <v>1</v>
      </c>
      <c r="AN120" s="25" t="str">
        <f t="shared" si="29"/>
        <v>Sovereign</v>
      </c>
      <c r="AO120" s="27">
        <v>1</v>
      </c>
      <c r="AP120" s="23">
        <f>Table2[[#This Row],[Approved Amount_UA Equivalent]]/1000000</f>
        <v>17.097183239061362</v>
      </c>
      <c r="AQ120" s="19">
        <f t="shared" si="22"/>
        <v>22.753615341872425</v>
      </c>
      <c r="AR120" s="23" t="str">
        <f t="shared" si="23"/>
        <v>11-20</v>
      </c>
      <c r="AS120" s="23" t="str">
        <f t="shared" si="24"/>
        <v>1-20</v>
      </c>
      <c r="AT120" s="23" t="str">
        <f t="shared" si="25"/>
        <v>1-40</v>
      </c>
      <c r="AU120" s="23" t="str">
        <f t="shared" si="26"/>
        <v>&lt;1-50 Mn</v>
      </c>
      <c r="AV120" s="23">
        <f>Table2[[#This Row],[Amount]]</f>
        <v>24000000</v>
      </c>
      <c r="AW120" s="23" t="str">
        <f t="shared" si="27"/>
        <v>Oct 2015</v>
      </c>
      <c r="AX120" s="28">
        <f>IFERROR(VLOOKUP(Table2[[#This Row],[SAP Code]],[26]_16!A:B,2,FALSE),0)</f>
        <v>0</v>
      </c>
      <c r="AY120" s="28">
        <f>IFERROR(VLOOKUP(Table2[[#This Row],[SAP Code]],[26]_16!D:E,2,FALSE)/ 1000000, 0)</f>
        <v>1.3196372199999999</v>
      </c>
      <c r="AZ120" s="28">
        <f>IFERROR(VLOOKUP(Table2[[#This Row],[SAP Code]],[26]_16!G:H,2,FALSE)/ 1000000, 0)</f>
        <v>0.46811536999999998</v>
      </c>
      <c r="BA120" s="28">
        <f>IFERROR(VLOOKUP(Table2[[#This Row],[SAP Code]],[26]_16!J:K,2,FALSE)/ 1000000, 0)</f>
        <v>1.7939768</v>
      </c>
      <c r="BB120" s="28">
        <f>IFERROR(VLOOKUP(Table2[[#This Row],[SAP Code]],[26]_16!M:N,2,FALSE)/ 1000000, 0)</f>
        <v>3.7574638300000007</v>
      </c>
      <c r="BC120" s="28">
        <f>IFERROR(VLOOKUP(Table2[[#This Row],[SAP Code]],[26]_16!P:Q,2,FALSE),0)</f>
        <v>4.0986403700000009</v>
      </c>
      <c r="BD120" s="28">
        <f>IFERROR(VLOOKUP(Table2[[#This Row],[SAP Code]],[26]_16!S:T,2,FALSE),0)</f>
        <v>3.0256094800000009</v>
      </c>
      <c r="BE120" s="28">
        <f>IFERROR(VLOOKUP(Table2[[#This Row],[SAP Code]],[26]_16!V:W,2,FALSE)/ 1000000, 0)</f>
        <v>1.4050547399999997</v>
      </c>
      <c r="BF120" s="28">
        <f>IFERROR(VLOOKUP(Table2[[#This Row],[SAP Code]],[26]_16!Y:Z,2,FALSE)/ 1000000, 0)</f>
        <v>0.75816276999999999</v>
      </c>
      <c r="BG120" s="28" t="str">
        <f>IFERROR(VLOOKUP(Table2[[#This Row],[SAP Code]],[26]port!$A:$AD,30,FALSE),"unknown")</f>
        <v>CLSD</v>
      </c>
      <c r="BH120" s="29" t="str">
        <f t="shared" si="28"/>
        <v>Number of operations completed out of the net approved of that year</v>
      </c>
      <c r="BI120" s="16"/>
    </row>
    <row r="121" spans="1:61" ht="17.100000000000001" customHeight="1">
      <c r="A121" s="16" t="s">
        <v>299</v>
      </c>
      <c r="B121" s="17" t="s">
        <v>604</v>
      </c>
      <c r="C121" s="16" t="s">
        <v>605</v>
      </c>
      <c r="D121" s="16" t="s">
        <v>606</v>
      </c>
      <c r="E121" s="18">
        <v>42289</v>
      </c>
      <c r="F121" s="16" t="s">
        <v>303</v>
      </c>
      <c r="G121" s="16" t="s">
        <v>122</v>
      </c>
      <c r="H121" s="16" t="s">
        <v>132</v>
      </c>
      <c r="I121" s="16" t="s">
        <v>123</v>
      </c>
      <c r="J121" s="16" t="s">
        <v>607</v>
      </c>
      <c r="K121" s="16" t="s">
        <v>84</v>
      </c>
      <c r="L121" s="16" t="s">
        <v>85</v>
      </c>
      <c r="M121" s="19">
        <v>6000000</v>
      </c>
      <c r="N121" s="19">
        <v>6000000</v>
      </c>
      <c r="O121" s="20" t="s">
        <v>608</v>
      </c>
      <c r="P121" s="21">
        <v>2200160001739</v>
      </c>
      <c r="Q121" s="20" t="s">
        <v>72</v>
      </c>
      <c r="R121" s="16" t="str">
        <f t="shared" si="17"/>
        <v>NTF</v>
      </c>
      <c r="S121" s="16" t="str">
        <f t="shared" si="18"/>
        <v>E</v>
      </c>
      <c r="T121" s="16" t="str">
        <f t="shared" si="33"/>
        <v>ADF Countries</v>
      </c>
      <c r="U121" s="16" t="str">
        <f t="shared" si="19"/>
        <v>Non-Transition States</v>
      </c>
      <c r="V121" s="22" t="str">
        <f>IF(ISNUMBER(MATCH(A121, {"Gabon","Sudan","Niger","Mali","Burkina Faso","Guinea"}, 0)), "De Facto Countries", "Non-De Facto Countries")</f>
        <v>Non-De Facto Countries</v>
      </c>
      <c r="W121" s="16" t="str">
        <f t="shared" si="30"/>
        <v>West</v>
      </c>
      <c r="X121" s="16" t="str">
        <f t="shared" si="31"/>
        <v>WASH Sector</v>
      </c>
      <c r="Y121" s="23">
        <f>Table2[[#This Row],[Approved Amount_UA Equivalent]]*0.03</f>
        <v>180000</v>
      </c>
      <c r="Z121" s="23">
        <f>Table2[[#This Row],[Approved Amount_UA Equivalent]]*0.01</f>
        <v>60000</v>
      </c>
      <c r="AC121" s="23">
        <f>Table2[[#This Row],[Approved Amount_UA Equivalent]]*0.96</f>
        <v>5760000</v>
      </c>
      <c r="AD121" s="23">
        <f>SUM(Table2[[#This Row],[Feed Africa ]:[Improve Quality Of Life ]])</f>
        <v>6000000</v>
      </c>
      <c r="AE121" s="16" t="b">
        <f>Table2[[#This Row],[Total HI5]]=Table2[[#This Row],[Approved Amount_UA Equivalent]]</f>
        <v>1</v>
      </c>
      <c r="AF121" s="24">
        <v>10</v>
      </c>
      <c r="AG121" s="20" t="str">
        <f t="shared" si="20"/>
        <v>Investment Project</v>
      </c>
      <c r="AH121" s="24" t="e">
        <f>VLOOKUP(Table2[[#This Row],[SAP Code]],[25]DATA!$A:$G,7,FALSE)</f>
        <v>#N/A</v>
      </c>
      <c r="AI121" s="20" t="str">
        <f t="shared" si="21"/>
        <v>Infrastructure</v>
      </c>
      <c r="AJ121" s="25" t="s">
        <v>89</v>
      </c>
      <c r="AK121" s="25" t="s">
        <v>126</v>
      </c>
      <c r="AL121" s="23" t="str" cm="1">
        <f t="array" ref="AL121">_xlfn.SWITCH(AK121,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1" s="26">
        <v>1</v>
      </c>
      <c r="AN121" s="25" t="str">
        <f t="shared" si="29"/>
        <v>Sovereign</v>
      </c>
      <c r="AO121" s="27">
        <v>1</v>
      </c>
      <c r="AP121" s="23">
        <f>Table2[[#This Row],[Approved Amount_UA Equivalent]]/1000000</f>
        <v>6</v>
      </c>
      <c r="AQ121" s="19">
        <f t="shared" si="22"/>
        <v>7.9850399999999997</v>
      </c>
      <c r="AR121" s="23" t="str">
        <f t="shared" si="23"/>
        <v>1-10</v>
      </c>
      <c r="AS121" s="23" t="str">
        <f t="shared" si="24"/>
        <v>1-20</v>
      </c>
      <c r="AT121" s="23" t="str">
        <f t="shared" si="25"/>
        <v>1-40</v>
      </c>
      <c r="AU121" s="23" t="str">
        <f t="shared" si="26"/>
        <v>&lt;1-50 Mn</v>
      </c>
      <c r="AV121" s="23">
        <f>Table2[[#This Row],[Amount]]</f>
        <v>6000000</v>
      </c>
      <c r="AW121" s="23" t="str">
        <f t="shared" si="27"/>
        <v>Oct 2015</v>
      </c>
      <c r="AX121" s="28">
        <f>IFERROR(VLOOKUP(Table2[[#This Row],[SAP Code]],[26]_16!A:B,2,FALSE),0)</f>
        <v>0</v>
      </c>
      <c r="AY121" s="28">
        <f>IFERROR(VLOOKUP(Table2[[#This Row],[SAP Code]],[26]_16!D:E,2,FALSE)/ 1000000, 0)</f>
        <v>0</v>
      </c>
      <c r="AZ121" s="28">
        <f>IFERROR(VLOOKUP(Table2[[#This Row],[SAP Code]],[26]_16!G:H,2,FALSE)/ 1000000, 0)</f>
        <v>0.20830913000000001</v>
      </c>
      <c r="BA121" s="28">
        <f>IFERROR(VLOOKUP(Table2[[#This Row],[SAP Code]],[26]_16!J:K,2,FALSE)/ 1000000, 0)</f>
        <v>2.3219713200000003</v>
      </c>
      <c r="BB121" s="28">
        <f>IFERROR(VLOOKUP(Table2[[#This Row],[SAP Code]],[26]_16!M:N,2,FALSE)/ 1000000, 0)</f>
        <v>1.3599151399999996</v>
      </c>
      <c r="BC121" s="28">
        <f>IFERROR(VLOOKUP(Table2[[#This Row],[SAP Code]],[26]_16!P:Q,2,FALSE),0)</f>
        <v>0.37892258000000001</v>
      </c>
      <c r="BD121" s="28">
        <f>IFERROR(VLOOKUP(Table2[[#This Row],[SAP Code]],[26]_16!S:T,2,FALSE),0)</f>
        <v>0.50073590999999995</v>
      </c>
      <c r="BE121" s="28">
        <f>IFERROR(VLOOKUP(Table2[[#This Row],[SAP Code]],[26]_16!V:W,2,FALSE)/ 1000000, 0)</f>
        <v>0.11244448</v>
      </c>
      <c r="BF121" s="28">
        <f>IFERROR(VLOOKUP(Table2[[#This Row],[SAP Code]],[26]_16!Y:Z,2,FALSE)/ 1000000, 0)</f>
        <v>0</v>
      </c>
      <c r="BG121" s="28" t="str">
        <f>IFERROR(VLOOKUP(Table2[[#This Row],[SAP Code]],[26]port!$A:$AD,30,FALSE),"unknown")</f>
        <v>OnGo</v>
      </c>
      <c r="BH121" s="29" t="str">
        <f t="shared" si="28"/>
        <v>Ongoing</v>
      </c>
      <c r="BI121" s="16"/>
    </row>
    <row r="122" spans="1:61" ht="17.100000000000001" customHeight="1">
      <c r="A122" s="16" t="s">
        <v>127</v>
      </c>
      <c r="B122" s="17" t="s">
        <v>609</v>
      </c>
      <c r="C122" s="16" t="s">
        <v>610</v>
      </c>
      <c r="D122" s="16" t="s">
        <v>611</v>
      </c>
      <c r="E122" s="18">
        <v>42290</v>
      </c>
      <c r="F122" s="16" t="s">
        <v>612</v>
      </c>
      <c r="G122" s="16" t="s">
        <v>113</v>
      </c>
      <c r="H122" s="16" t="s">
        <v>132</v>
      </c>
      <c r="I122" s="16" t="s">
        <v>67</v>
      </c>
      <c r="J122" s="16" t="s">
        <v>83</v>
      </c>
      <c r="K122" s="16" t="s">
        <v>84</v>
      </c>
      <c r="L122" s="16" t="s">
        <v>85</v>
      </c>
      <c r="M122" s="19">
        <v>470000</v>
      </c>
      <c r="N122" s="19">
        <v>470000</v>
      </c>
      <c r="O122" s="20" t="s">
        <v>613</v>
      </c>
      <c r="P122" s="21">
        <v>2100150033943</v>
      </c>
      <c r="Q122" s="20" t="s">
        <v>72</v>
      </c>
      <c r="R122" s="16" t="str">
        <f t="shared" si="17"/>
        <v>ADF Including TSF</v>
      </c>
      <c r="S122" s="16" t="str">
        <f t="shared" si="18"/>
        <v>I</v>
      </c>
      <c r="T122" s="16" t="str">
        <f t="shared" si="33"/>
        <v>ADB Countries</v>
      </c>
      <c r="U122" s="16" t="str">
        <f t="shared" si="19"/>
        <v>Non-Transition States</v>
      </c>
      <c r="V122" s="22" t="str">
        <f>IF(ISNUMBER(MATCH(A122, {"Gabon","Sudan","Niger","Mali","Burkina Faso","Guinea"}, 0)), "De Facto Countries", "Non-De Facto Countries")</f>
        <v>Non-De Facto Countries</v>
      </c>
      <c r="W122" s="16" t="str">
        <f t="shared" si="30"/>
        <v>West</v>
      </c>
      <c r="X122" s="16" t="str">
        <f t="shared" si="31"/>
        <v>Social</v>
      </c>
      <c r="Y122" s="23"/>
      <c r="AC122" s="23">
        <f>Table2[[#This Row],[Approved Amount_UA Equivalent]]</f>
        <v>470000</v>
      </c>
      <c r="AD122" s="23">
        <f>SUM(Table2[[#This Row],[Feed Africa ]:[Improve Quality Of Life ]])</f>
        <v>470000</v>
      </c>
      <c r="AE122" s="16" t="b">
        <f>Table2[[#This Row],[Total HI5]]=Table2[[#This Row],[Approved Amount_UA Equivalent]]</f>
        <v>1</v>
      </c>
      <c r="AF122" s="24">
        <v>10</v>
      </c>
      <c r="AG122" s="20" t="str">
        <f t="shared" si="20"/>
        <v>Investment Project</v>
      </c>
      <c r="AH122" s="24" t="e">
        <f>VLOOKUP(Table2[[#This Row],[SAP Code]],[25]DATA!$A:$G,7,FALSE)</f>
        <v>#N/A</v>
      </c>
      <c r="AI122" s="20" t="str">
        <f t="shared" si="21"/>
        <v>Other Investment</v>
      </c>
      <c r="AJ122" s="25" t="s">
        <v>73</v>
      </c>
      <c r="AK122" s="25" t="s">
        <v>115</v>
      </c>
      <c r="AL122" s="23" t="str" cm="1">
        <f t="array" ref="AL122">_xlfn.SWITCH(AK122,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2" s="26">
        <v>1</v>
      </c>
      <c r="AN122" s="25" t="str">
        <f t="shared" si="29"/>
        <v>Sovereign</v>
      </c>
      <c r="AO122" s="27">
        <v>1</v>
      </c>
      <c r="AP122" s="23">
        <f>Table2[[#This Row],[Approved Amount_UA Equivalent]]/1000000</f>
        <v>0.47</v>
      </c>
      <c r="AQ122" s="19">
        <f t="shared" si="22"/>
        <v>0.62549480000000002</v>
      </c>
      <c r="AR122" s="23" t="str">
        <f t="shared" si="23"/>
        <v>1-10</v>
      </c>
      <c r="AS122" s="23" t="str">
        <f t="shared" si="24"/>
        <v>1-20</v>
      </c>
      <c r="AT122" s="23" t="str">
        <f t="shared" si="25"/>
        <v>1-40</v>
      </c>
      <c r="AU122" s="23" t="str">
        <f t="shared" si="26"/>
        <v>&lt;1-50 Mn</v>
      </c>
      <c r="AV122" s="23">
        <f>Table2[[#This Row],[Amount]]</f>
        <v>470000</v>
      </c>
      <c r="AW122" s="23" t="str">
        <f t="shared" si="27"/>
        <v>Oct 2015</v>
      </c>
      <c r="AX122" s="28">
        <f>IFERROR(VLOOKUP(Table2[[#This Row],[SAP Code]],[26]_16!A:B,2,FALSE),0)</f>
        <v>0</v>
      </c>
      <c r="AY122" s="28">
        <f>IFERROR(VLOOKUP(Table2[[#This Row],[SAP Code]],[26]_16!D:E,2,FALSE)/ 1000000, 0)</f>
        <v>0.29740891999999997</v>
      </c>
      <c r="AZ122" s="28">
        <f>IFERROR(VLOOKUP(Table2[[#This Row],[SAP Code]],[26]_16!G:H,2,FALSE)/ 1000000, 0)</f>
        <v>0</v>
      </c>
      <c r="BA122" s="28">
        <f>IFERROR(VLOOKUP(Table2[[#This Row],[SAP Code]],[26]_16!J:K,2,FALSE)/ 1000000, 0)</f>
        <v>0</v>
      </c>
      <c r="BB122" s="28">
        <f>IFERROR(VLOOKUP(Table2[[#This Row],[SAP Code]],[26]_16!M:N,2,FALSE)/ 1000000, 0)</f>
        <v>5.129906E-2</v>
      </c>
      <c r="BC122" s="28">
        <f>IFERROR(VLOOKUP(Table2[[#This Row],[SAP Code]],[26]_16!P:Q,2,FALSE),0)</f>
        <v>0</v>
      </c>
      <c r="BD122" s="28">
        <f>IFERROR(VLOOKUP(Table2[[#This Row],[SAP Code]],[26]_16!S:T,2,FALSE),0)</f>
        <v>0</v>
      </c>
      <c r="BE122" s="28">
        <f>IFERROR(VLOOKUP(Table2[[#This Row],[SAP Code]],[26]_16!V:W,2,FALSE)/ 1000000, 0)</f>
        <v>0</v>
      </c>
      <c r="BF122" s="28">
        <f>IFERROR(VLOOKUP(Table2[[#This Row],[SAP Code]],[26]_16!Y:Z,2,FALSE)/ 1000000, 0)</f>
        <v>0</v>
      </c>
      <c r="BG122" s="28" t="str">
        <f>IFERROR(VLOOKUP(Table2[[#This Row],[SAP Code]],[26]port!$A:$AD,30,FALSE),"unknown")</f>
        <v>COMP</v>
      </c>
      <c r="BH122" s="29" t="str">
        <f t="shared" si="28"/>
        <v>Number of operations completed out of the net approved of that year</v>
      </c>
      <c r="BI122" s="16"/>
    </row>
    <row r="123" spans="1:61" ht="17.100000000000001" customHeight="1">
      <c r="A123" s="16" t="s">
        <v>310</v>
      </c>
      <c r="B123" s="17" t="s">
        <v>614</v>
      </c>
      <c r="C123" s="16" t="s">
        <v>615</v>
      </c>
      <c r="D123" s="16" t="s">
        <v>616</v>
      </c>
      <c r="E123" s="18">
        <v>42291</v>
      </c>
      <c r="F123" s="16" t="s">
        <v>617</v>
      </c>
      <c r="G123" s="16" t="s">
        <v>100</v>
      </c>
      <c r="H123" s="16" t="s">
        <v>132</v>
      </c>
      <c r="I123" s="16" t="s">
        <v>102</v>
      </c>
      <c r="J123" s="16" t="s">
        <v>103</v>
      </c>
      <c r="K123" s="16" t="s">
        <v>618</v>
      </c>
      <c r="L123" s="16" t="s">
        <v>70</v>
      </c>
      <c r="M123" s="19">
        <v>15000000</v>
      </c>
      <c r="N123" s="19">
        <v>10685739.524413353</v>
      </c>
      <c r="O123" s="20" t="s">
        <v>619</v>
      </c>
      <c r="P123" s="21">
        <v>2000130014881</v>
      </c>
      <c r="Q123" s="20" t="s">
        <v>87</v>
      </c>
      <c r="R123" s="16" t="str">
        <f t="shared" si="17"/>
        <v>ADB Private</v>
      </c>
      <c r="S123" s="16" t="str">
        <f t="shared" si="18"/>
        <v>H</v>
      </c>
      <c r="T123" s="16" t="str">
        <f t="shared" si="33"/>
        <v>ADF Countries</v>
      </c>
      <c r="U123" s="16" t="str">
        <f t="shared" si="19"/>
        <v>Non-Transition States</v>
      </c>
      <c r="V123" s="22" t="str">
        <f>IF(ISNUMBER(MATCH(A123, {"Gabon","Sudan","Niger","Mali","Burkina Faso","Guinea"}, 0)), "De Facto Countries", "Non-De Facto Countries")</f>
        <v>Non-De Facto Countries</v>
      </c>
      <c r="W123" s="16" t="str">
        <f t="shared" si="30"/>
        <v>West</v>
      </c>
      <c r="X123" s="16" t="str">
        <f t="shared" si="31"/>
        <v>Finance</v>
      </c>
      <c r="Y123" s="23"/>
      <c r="AA123" s="23">
        <f>Table2[[#This Row],[Approved Amount_UA Equivalent]]</f>
        <v>10685739.524413353</v>
      </c>
      <c r="AD123" s="23">
        <f>SUM(Table2[[#This Row],[Feed Africa ]:[Improve Quality Of Life ]])</f>
        <v>10685739.524413353</v>
      </c>
      <c r="AE123" s="16" t="b">
        <f>Table2[[#This Row],[Total HI5]]=Table2[[#This Row],[Approved Amount_UA Equivalent]]</f>
        <v>1</v>
      </c>
      <c r="AF123" s="24">
        <v>11</v>
      </c>
      <c r="AG123" s="20" t="str">
        <f t="shared" si="20"/>
        <v>Line of Credit</v>
      </c>
      <c r="AH123" s="24" t="e">
        <f>VLOOKUP(Table2[[#This Row],[SAP Code]],[25]DATA!$A:$G,7,FALSE)</f>
        <v>#N/A</v>
      </c>
      <c r="AI123" s="20" t="str">
        <f t="shared" si="21"/>
        <v>Other Investment</v>
      </c>
      <c r="AJ123" s="25" t="s">
        <v>106</v>
      </c>
      <c r="AK123" s="25" t="s">
        <v>107</v>
      </c>
      <c r="AL123" s="23" t="str" cm="1">
        <f t="array" ref="AL123">_xlfn.SWITCH(AK123,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3" s="26">
        <v>2</v>
      </c>
      <c r="AN123" s="25" t="str">
        <f t="shared" si="29"/>
        <v>Non-Sovereign</v>
      </c>
      <c r="AO123" s="27">
        <v>1</v>
      </c>
      <c r="AP123" s="23">
        <f>Table2[[#This Row],[Approved Amount_UA Equivalent]]/1000000</f>
        <v>10.685739524413354</v>
      </c>
      <c r="AQ123" s="19">
        <f t="shared" si="22"/>
        <v>14.221009588670267</v>
      </c>
      <c r="AR123" s="23" t="str">
        <f t="shared" si="23"/>
        <v>11-20</v>
      </c>
      <c r="AS123" s="23" t="str">
        <f t="shared" si="24"/>
        <v>1-20</v>
      </c>
      <c r="AT123" s="23" t="str">
        <f t="shared" si="25"/>
        <v>1-40</v>
      </c>
      <c r="AU123" s="23" t="str">
        <f t="shared" si="26"/>
        <v>&lt;1-50 Mn</v>
      </c>
      <c r="AV123" s="23">
        <f>Table2[[#This Row],[Amount]]</f>
        <v>15000000</v>
      </c>
      <c r="AW123" s="23" t="str">
        <f t="shared" si="27"/>
        <v>Oct 2015</v>
      </c>
      <c r="AX123" s="28">
        <f>IFERROR(VLOOKUP(Table2[[#This Row],[SAP Code]],[26]_16!A:B,2,FALSE),0)</f>
        <v>0</v>
      </c>
      <c r="AY123" s="28">
        <f>IFERROR(VLOOKUP(Table2[[#This Row],[SAP Code]],[26]_16!D:E,2,FALSE)/ 1000000, 0)</f>
        <v>10.761019279999999</v>
      </c>
      <c r="AZ123" s="28">
        <f>IFERROR(VLOOKUP(Table2[[#This Row],[SAP Code]],[26]_16!G:H,2,FALSE)/ 1000000, 0)</f>
        <v>0</v>
      </c>
      <c r="BA123" s="28">
        <f>IFERROR(VLOOKUP(Table2[[#This Row],[SAP Code]],[26]_16!J:K,2,FALSE)/ 1000000, 0)</f>
        <v>0</v>
      </c>
      <c r="BB123" s="28">
        <f>IFERROR(VLOOKUP(Table2[[#This Row],[SAP Code]],[26]_16!M:N,2,FALSE)/ 1000000, 0)</f>
        <v>0</v>
      </c>
      <c r="BC123" s="28">
        <f>IFERROR(VLOOKUP(Table2[[#This Row],[SAP Code]],[26]_16!P:Q,2,FALSE),0)</f>
        <v>0</v>
      </c>
      <c r="BD123" s="28">
        <f>IFERROR(VLOOKUP(Table2[[#This Row],[SAP Code]],[26]_16!S:T,2,FALSE),0)</f>
        <v>0</v>
      </c>
      <c r="BE123" s="28">
        <f>IFERROR(VLOOKUP(Table2[[#This Row],[SAP Code]],[26]_16!V:W,2,FALSE)/ 1000000, 0)</f>
        <v>0</v>
      </c>
      <c r="BF123" s="28">
        <f>IFERROR(VLOOKUP(Table2[[#This Row],[SAP Code]],[26]_16!Y:Z,2,FALSE)/ 1000000, 0)</f>
        <v>0</v>
      </c>
      <c r="BG123" s="28" t="str">
        <f>IFERROR(VLOOKUP(Table2[[#This Row],[SAP Code]],[26]port!$A:$AD,30,FALSE),"unknown")</f>
        <v>TERM</v>
      </c>
      <c r="BH123" s="29" t="str">
        <f t="shared" si="28"/>
        <v>Number of operations Cancelled before completion</v>
      </c>
      <c r="BI123" s="16"/>
    </row>
    <row r="124" spans="1:61" ht="17.100000000000001" customHeight="1">
      <c r="A124" s="16" t="s">
        <v>417</v>
      </c>
      <c r="B124" s="17" t="s">
        <v>620</v>
      </c>
      <c r="C124" s="16" t="s">
        <v>621</v>
      </c>
      <c r="D124" s="16" t="s">
        <v>622</v>
      </c>
      <c r="E124" s="18">
        <v>42291</v>
      </c>
      <c r="F124" s="16" t="s">
        <v>421</v>
      </c>
      <c r="G124" s="16" t="s">
        <v>65</v>
      </c>
      <c r="H124" s="37" t="s">
        <v>194</v>
      </c>
      <c r="I124" s="16" t="s">
        <v>155</v>
      </c>
      <c r="J124" s="16" t="s">
        <v>179</v>
      </c>
      <c r="K124" s="16" t="s">
        <v>84</v>
      </c>
      <c r="L124" s="16" t="s">
        <v>70</v>
      </c>
      <c r="M124" s="19">
        <v>132000000</v>
      </c>
      <c r="N124" s="19">
        <v>94034507.8148375</v>
      </c>
      <c r="O124" s="20" t="s">
        <v>623</v>
      </c>
      <c r="P124" s="21">
        <v>2000130014780</v>
      </c>
      <c r="Q124" s="20" t="s">
        <v>87</v>
      </c>
      <c r="R124" s="16" t="str">
        <f t="shared" si="17"/>
        <v>ADB Public</v>
      </c>
      <c r="S124" s="16" t="str">
        <f t="shared" si="18"/>
        <v>A</v>
      </c>
      <c r="T124" s="16" t="str">
        <f t="shared" si="33"/>
        <v>ADB Countries</v>
      </c>
      <c r="U124" s="16" t="str">
        <f t="shared" si="19"/>
        <v>Non-Transition States</v>
      </c>
      <c r="V124" s="22" t="str">
        <f>IF(ISNUMBER(MATCH(A124, {"Gabon","Sudan","Niger","Mali","Burkina Faso","Guinea"}, 0)), "De Facto Countries", "Non-De Facto Countries")</f>
        <v>Non-De Facto Countries</v>
      </c>
      <c r="W124" s="16" t="str">
        <f t="shared" si="30"/>
        <v>North</v>
      </c>
      <c r="X124" s="16" t="str">
        <f t="shared" si="31"/>
        <v>Agriculture</v>
      </c>
      <c r="Y124" s="23">
        <f>Table2[[#This Row],[Approved Amount_UA Equivalent]]</f>
        <v>94034507.8148375</v>
      </c>
      <c r="AD124" s="23">
        <f>SUM(Table2[[#This Row],[Feed Africa ]:[Improve Quality Of Life ]])</f>
        <v>94034507.8148375</v>
      </c>
      <c r="AE124" s="16" t="b">
        <f>Table2[[#This Row],[Total HI5]]=Table2[[#This Row],[Approved Amount_UA Equivalent]]</f>
        <v>1</v>
      </c>
      <c r="AF124" s="24">
        <v>21</v>
      </c>
      <c r="AG124" s="20" t="str">
        <f t="shared" si="20"/>
        <v>Policy and Result Based Op</v>
      </c>
      <c r="AH124" s="24" t="e">
        <f>VLOOKUP(Table2[[#This Row],[SAP Code]],[25]DATA!$A:$G,7,FALSE)</f>
        <v>#N/A</v>
      </c>
      <c r="AI124" s="20" t="str">
        <f t="shared" si="21"/>
        <v>Policy-Based Lending</v>
      </c>
      <c r="AJ124" s="25" t="s">
        <v>157</v>
      </c>
      <c r="AK124" s="25" t="s">
        <v>74</v>
      </c>
      <c r="AL124" s="23" t="str" cm="1">
        <f t="array" ref="AL124">_xlfn.SWITCH(AK124,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4" s="26">
        <v>1</v>
      </c>
      <c r="AN124" s="25" t="str">
        <f t="shared" si="29"/>
        <v>Sovereign</v>
      </c>
      <c r="AO124" s="27">
        <v>1</v>
      </c>
      <c r="AP124" s="23">
        <f>Table2[[#This Row],[Approved Amount_UA Equivalent]]/1000000</f>
        <v>94.034507814837497</v>
      </c>
      <c r="AQ124" s="19">
        <f t="shared" si="22"/>
        <v>125.14488438029835</v>
      </c>
      <c r="AR124" s="23" t="str">
        <f t="shared" si="23"/>
        <v>91-100</v>
      </c>
      <c r="AS124" s="23" t="str">
        <f t="shared" si="24"/>
        <v>81-100</v>
      </c>
      <c r="AT124" s="23" t="str">
        <f t="shared" si="25"/>
        <v>81-120</v>
      </c>
      <c r="AU124" s="23" t="str">
        <f t="shared" si="26"/>
        <v>50-100 Mn</v>
      </c>
      <c r="AV124" s="23">
        <f>Table2[[#This Row],[Amount]]</f>
        <v>132000000</v>
      </c>
      <c r="AW124" s="23" t="str">
        <f t="shared" si="27"/>
        <v>Oct 2015</v>
      </c>
      <c r="AX124" s="28">
        <f>IFERROR(VLOOKUP(Table2[[#This Row],[SAP Code]],[26]_16!A:B,2,FALSE),0)</f>
        <v>55.43356971</v>
      </c>
      <c r="AY124" s="28">
        <f>IFERROR(VLOOKUP(Table2[[#This Row],[SAP Code]],[26]_16!D:E,2,FALSE)/ 1000000, 0)</f>
        <v>0</v>
      </c>
      <c r="AZ124" s="28">
        <f>IFERROR(VLOOKUP(Table2[[#This Row],[SAP Code]],[26]_16!G:H,2,FALSE)/ 1000000, 0)</f>
        <v>39.603104880000004</v>
      </c>
      <c r="BA124" s="28">
        <f>IFERROR(VLOOKUP(Table2[[#This Row],[SAP Code]],[26]_16!J:K,2,FALSE)/ 1000000, 0)</f>
        <v>0</v>
      </c>
      <c r="BB124" s="28">
        <f>IFERROR(VLOOKUP(Table2[[#This Row],[SAP Code]],[26]_16!M:N,2,FALSE)/ 1000000, 0)</f>
        <v>0</v>
      </c>
      <c r="BC124" s="28">
        <f>IFERROR(VLOOKUP(Table2[[#This Row],[SAP Code]],[26]_16!P:Q,2,FALSE),0)</f>
        <v>0</v>
      </c>
      <c r="BD124" s="28">
        <f>IFERROR(VLOOKUP(Table2[[#This Row],[SAP Code]],[26]_16!S:T,2,FALSE),0)</f>
        <v>0</v>
      </c>
      <c r="BE124" s="28">
        <f>IFERROR(VLOOKUP(Table2[[#This Row],[SAP Code]],[26]_16!V:W,2,FALSE)/ 1000000, 0)</f>
        <v>0</v>
      </c>
      <c r="BF124" s="28">
        <f>IFERROR(VLOOKUP(Table2[[#This Row],[SAP Code]],[26]_16!Y:Z,2,FALSE)/ 1000000, 0)</f>
        <v>0</v>
      </c>
      <c r="BG124" s="28" t="str">
        <f>IFERROR(VLOOKUP(Table2[[#This Row],[SAP Code]],[26]port!$A:$AD,30,FALSE),"unknown")</f>
        <v>CLSD</v>
      </c>
      <c r="BH124" s="29" t="str">
        <f t="shared" si="28"/>
        <v>Number of operations completed out of the net approved of that year</v>
      </c>
      <c r="BI124" s="16"/>
    </row>
    <row r="125" spans="1:61" ht="17.100000000000001" customHeight="1">
      <c r="A125" s="16" t="s">
        <v>95</v>
      </c>
      <c r="B125" s="17" t="s">
        <v>624</v>
      </c>
      <c r="C125" s="16" t="s">
        <v>625</v>
      </c>
      <c r="D125" s="16" t="s">
        <v>626</v>
      </c>
      <c r="E125" s="18">
        <v>42291</v>
      </c>
      <c r="F125" s="16" t="s">
        <v>383</v>
      </c>
      <c r="G125" s="16" t="s">
        <v>113</v>
      </c>
      <c r="H125" s="16" t="s">
        <v>101</v>
      </c>
      <c r="I125" s="16" t="s">
        <v>67</v>
      </c>
      <c r="J125" s="16" t="s">
        <v>179</v>
      </c>
      <c r="K125" s="16" t="s">
        <v>84</v>
      </c>
      <c r="L125" s="16" t="s">
        <v>70</v>
      </c>
      <c r="M125" s="19">
        <v>30000000</v>
      </c>
      <c r="N125" s="19">
        <v>21371479.048826706</v>
      </c>
      <c r="O125" s="20" t="s">
        <v>627</v>
      </c>
      <c r="P125" s="21">
        <v>2000130014280</v>
      </c>
      <c r="Q125" s="20" t="s">
        <v>87</v>
      </c>
      <c r="R125" s="16" t="str">
        <f t="shared" si="17"/>
        <v>ADB Public</v>
      </c>
      <c r="S125" s="16" t="str">
        <f t="shared" si="18"/>
        <v>I</v>
      </c>
      <c r="T125" s="16" t="str">
        <f t="shared" si="33"/>
        <v>Blend Countries</v>
      </c>
      <c r="U125" s="16" t="str">
        <f t="shared" si="19"/>
        <v>Non-Transition States</v>
      </c>
      <c r="V125" s="22" t="str">
        <f>IF(ISNUMBER(MATCH(A125, {"Gabon","Sudan","Niger","Mali","Burkina Faso","Guinea"}, 0)), "De Facto Countries", "Non-De Facto Countries")</f>
        <v>Non-De Facto Countries</v>
      </c>
      <c r="W125" s="16" t="str">
        <f t="shared" si="30"/>
        <v>South</v>
      </c>
      <c r="X125" s="16" t="str">
        <f t="shared" si="31"/>
        <v>Social</v>
      </c>
      <c r="Y125" s="23"/>
      <c r="AC125" s="23">
        <f>Table2[[#This Row],[Approved Amount_UA Equivalent]]</f>
        <v>21371479.048826706</v>
      </c>
      <c r="AD125" s="23">
        <f>SUM(Table2[[#This Row],[Feed Africa ]:[Improve Quality Of Life ]])</f>
        <v>21371479.048826706</v>
      </c>
      <c r="AE125" s="16" t="b">
        <f>Table2[[#This Row],[Total HI5]]=Table2[[#This Row],[Approved Amount_UA Equivalent]]</f>
        <v>1</v>
      </c>
      <c r="AF125" s="24">
        <v>10</v>
      </c>
      <c r="AG125" s="20" t="str">
        <f t="shared" si="20"/>
        <v>Investment Project</v>
      </c>
      <c r="AH125" s="24" t="e">
        <f>VLOOKUP(Table2[[#This Row],[SAP Code]],[25]DATA!$A:$G,7,FALSE)</f>
        <v>#N/A</v>
      </c>
      <c r="AI125" s="20" t="str">
        <f t="shared" si="21"/>
        <v>Other Investment</v>
      </c>
      <c r="AJ125" s="25" t="s">
        <v>73</v>
      </c>
      <c r="AK125" s="25" t="s">
        <v>115</v>
      </c>
      <c r="AL125" s="23" t="str" cm="1">
        <f t="array" ref="AL125">_xlfn.SWITCH(AK125,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5" s="26">
        <v>1</v>
      </c>
      <c r="AN125" s="25" t="str">
        <f t="shared" si="29"/>
        <v>Sovereign</v>
      </c>
      <c r="AO125" s="27">
        <v>1</v>
      </c>
      <c r="AP125" s="23">
        <f>Table2[[#This Row],[Approved Amount_UA Equivalent]]/1000000</f>
        <v>21.371479048826707</v>
      </c>
      <c r="AQ125" s="19">
        <f t="shared" si="22"/>
        <v>28.442019177340534</v>
      </c>
      <c r="AR125" s="23" t="str">
        <f t="shared" si="23"/>
        <v>21-30</v>
      </c>
      <c r="AS125" s="23" t="str">
        <f t="shared" si="24"/>
        <v>21-40</v>
      </c>
      <c r="AT125" s="23" t="str">
        <f t="shared" si="25"/>
        <v>1-40</v>
      </c>
      <c r="AU125" s="23" t="str">
        <f t="shared" si="26"/>
        <v>&lt;1-50 Mn</v>
      </c>
      <c r="AV125" s="23">
        <f>Table2[[#This Row],[Amount]]</f>
        <v>30000000</v>
      </c>
      <c r="AW125" s="23" t="str">
        <f t="shared" si="27"/>
        <v>Oct 2015</v>
      </c>
      <c r="AX125" s="28">
        <f>IFERROR(VLOOKUP(Table2[[#This Row],[SAP Code]],[26]_16!A:B,2,FALSE),0)</f>
        <v>0</v>
      </c>
      <c r="AY125" s="28">
        <f>IFERROR(VLOOKUP(Table2[[#This Row],[SAP Code]],[26]_16!D:E,2,FALSE)/ 1000000, 0)</f>
        <v>7.165531E-2</v>
      </c>
      <c r="AZ125" s="28">
        <f>IFERROR(VLOOKUP(Table2[[#This Row],[SAP Code]],[26]_16!G:H,2,FALSE)/ 1000000, 0)</f>
        <v>0.83971837999999999</v>
      </c>
      <c r="BA125" s="28">
        <f>IFERROR(VLOOKUP(Table2[[#This Row],[SAP Code]],[26]_16!J:K,2,FALSE)/ 1000000, 0)</f>
        <v>2.9447992599999999</v>
      </c>
      <c r="BB125" s="28">
        <f>IFERROR(VLOOKUP(Table2[[#This Row],[SAP Code]],[26]_16!M:N,2,FALSE)/ 1000000, 0)</f>
        <v>7.1869732100000006</v>
      </c>
      <c r="BC125" s="28">
        <f>IFERROR(VLOOKUP(Table2[[#This Row],[SAP Code]],[26]_16!P:Q,2,FALSE),0)</f>
        <v>4.0399443200000009</v>
      </c>
      <c r="BD125" s="28">
        <f>IFERROR(VLOOKUP(Table2[[#This Row],[SAP Code]],[26]_16!S:T,2,FALSE),0)</f>
        <v>1.1644084500000007</v>
      </c>
      <c r="BE125" s="28">
        <f>IFERROR(VLOOKUP(Table2[[#This Row],[SAP Code]],[26]_16!V:W,2,FALSE)/ 1000000, 0)</f>
        <v>0.61495491999999918</v>
      </c>
      <c r="BF125" s="28">
        <f>IFERROR(VLOOKUP(Table2[[#This Row],[SAP Code]],[26]_16!Y:Z,2,FALSE)/ 1000000, 0)</f>
        <v>7.973487999999998E-2</v>
      </c>
      <c r="BG125" s="28" t="str">
        <f>IFERROR(VLOOKUP(Table2[[#This Row],[SAP Code]],[26]port!$A:$AD,30,FALSE),"unknown")</f>
        <v>OnGo</v>
      </c>
      <c r="BH125" s="29" t="str">
        <f t="shared" si="28"/>
        <v>Ongoing</v>
      </c>
      <c r="BI125" s="16"/>
    </row>
    <row r="126" spans="1:61" ht="17.100000000000001" customHeight="1">
      <c r="A126" s="16" t="s">
        <v>174</v>
      </c>
      <c r="B126" s="17" t="s">
        <v>628</v>
      </c>
      <c r="C126" s="16" t="s">
        <v>629</v>
      </c>
      <c r="D126" s="16" t="s">
        <v>630</v>
      </c>
      <c r="E126" s="18">
        <v>42298</v>
      </c>
      <c r="F126" s="16" t="s">
        <v>628</v>
      </c>
      <c r="G126" s="16" t="s">
        <v>100</v>
      </c>
      <c r="H126" s="16" t="s">
        <v>101</v>
      </c>
      <c r="I126" s="16" t="s">
        <v>102</v>
      </c>
      <c r="J126" s="16" t="s">
        <v>103</v>
      </c>
      <c r="K126" s="16" t="s">
        <v>104</v>
      </c>
      <c r="L126" s="16" t="s">
        <v>70</v>
      </c>
      <c r="M126" s="19">
        <v>325000000</v>
      </c>
      <c r="N126" s="19">
        <v>231524356.36228931</v>
      </c>
      <c r="O126" s="20" t="s">
        <v>631</v>
      </c>
      <c r="P126" s="21">
        <v>2000130015130</v>
      </c>
      <c r="Q126" s="20" t="s">
        <v>87</v>
      </c>
      <c r="R126" s="16" t="str">
        <f t="shared" si="17"/>
        <v>ADB Private</v>
      </c>
      <c r="S126" s="16" t="str">
        <f t="shared" si="18"/>
        <v>H</v>
      </c>
      <c r="T126" s="16" t="str">
        <f t="shared" si="33"/>
        <v>ADB Countries</v>
      </c>
      <c r="U126" s="16" t="str">
        <f t="shared" si="19"/>
        <v>Non-Transition States</v>
      </c>
      <c r="V126" s="22" t="str">
        <f>IF(ISNUMBER(MATCH(A126, {"Gabon","Sudan","Niger","Mali","Burkina Faso","Guinea"}, 0)), "De Facto Countries", "Non-De Facto Countries")</f>
        <v>Non-De Facto Countries</v>
      </c>
      <c r="W126" s="16" t="str">
        <f t="shared" si="30"/>
        <v>South</v>
      </c>
      <c r="X126" s="16" t="str">
        <f t="shared" si="31"/>
        <v>Finance</v>
      </c>
      <c r="Y126" s="23"/>
      <c r="AA126" s="23">
        <f>Table2[[#This Row],[Approved Amount_UA Equivalent]]</f>
        <v>231524356.36228931</v>
      </c>
      <c r="AD126" s="23">
        <f>SUM(Table2[[#This Row],[Feed Africa ]:[Improve Quality Of Life ]])</f>
        <v>231524356.36228931</v>
      </c>
      <c r="AE126" s="16" t="b">
        <f>Table2[[#This Row],[Total HI5]]=Table2[[#This Row],[Approved Amount_UA Equivalent]]</f>
        <v>1</v>
      </c>
      <c r="AF126" s="24">
        <v>11</v>
      </c>
      <c r="AG126" s="20" t="str">
        <f t="shared" si="20"/>
        <v>Line of Credit</v>
      </c>
      <c r="AH126" s="24" t="e">
        <f>VLOOKUP(Table2[[#This Row],[SAP Code]],[25]DATA!$A:$G,7,FALSE)</f>
        <v>#N/A</v>
      </c>
      <c r="AI126" s="20" t="str">
        <f t="shared" si="21"/>
        <v>Other Investment</v>
      </c>
      <c r="AJ126" s="25" t="s">
        <v>106</v>
      </c>
      <c r="AK126" s="25" t="s">
        <v>107</v>
      </c>
      <c r="AL126" s="23" t="str" cm="1">
        <f t="array" ref="AL126">_xlfn.SWITCH(AK126,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6" s="26">
        <v>1</v>
      </c>
      <c r="AN126" s="25" t="str">
        <f t="shared" si="29"/>
        <v>Sovereign</v>
      </c>
      <c r="AO126" s="27">
        <v>1</v>
      </c>
      <c r="AP126" s="23">
        <f>Table2[[#This Row],[Approved Amount_UA Equivalent]]/1000000</f>
        <v>231.5243563622893</v>
      </c>
      <c r="AQ126" s="19">
        <f t="shared" si="22"/>
        <v>308.12187442118915</v>
      </c>
      <c r="AR126" s="23" t="str">
        <f t="shared" si="23"/>
        <v>231-240</v>
      </c>
      <c r="AS126" s="23" t="str">
        <f t="shared" si="24"/>
        <v>221-240</v>
      </c>
      <c r="AT126" s="23" t="str">
        <f t="shared" si="25"/>
        <v>201-240</v>
      </c>
      <c r="AU126" s="23" t="str">
        <f t="shared" si="26"/>
        <v>100-300 Mn</v>
      </c>
      <c r="AV126" s="23">
        <f>Table2[[#This Row],[Amount]]</f>
        <v>325000000</v>
      </c>
      <c r="AW126" s="23" t="str">
        <f t="shared" si="27"/>
        <v>Oct 2015</v>
      </c>
      <c r="AX126" s="28">
        <f>IFERROR(VLOOKUP(Table2[[#This Row],[SAP Code]],[26]_16!A:B,2,FALSE),0)</f>
        <v>0</v>
      </c>
      <c r="AY126" s="28">
        <f>IFERROR(VLOOKUP(Table2[[#This Row],[SAP Code]],[26]_16!D:E,2,FALSE)/ 1000000, 0)</f>
        <v>0</v>
      </c>
      <c r="AZ126" s="28">
        <f>IFERROR(VLOOKUP(Table2[[#This Row],[SAP Code]],[26]_16!G:H,2,FALSE)/ 1000000, 0)</f>
        <v>85.055108619999999</v>
      </c>
      <c r="BA126" s="28">
        <f>IFERROR(VLOOKUP(Table2[[#This Row],[SAP Code]],[26]_16!J:K,2,FALSE)/ 1000000, 0)</f>
        <v>0</v>
      </c>
      <c r="BB126" s="28">
        <f>IFERROR(VLOOKUP(Table2[[#This Row],[SAP Code]],[26]_16!M:N,2,FALSE)/ 1000000, 0)</f>
        <v>0</v>
      </c>
      <c r="BC126" s="28">
        <f>IFERROR(VLOOKUP(Table2[[#This Row],[SAP Code]],[26]_16!P:Q,2,FALSE),0)</f>
        <v>0</v>
      </c>
      <c r="BD126" s="28">
        <f>IFERROR(VLOOKUP(Table2[[#This Row],[SAP Code]],[26]_16!S:T,2,FALSE),0)</f>
        <v>0</v>
      </c>
      <c r="BE126" s="28">
        <f>IFERROR(VLOOKUP(Table2[[#This Row],[SAP Code]],[26]_16!V:W,2,FALSE)/ 1000000, 0)</f>
        <v>0</v>
      </c>
      <c r="BF126" s="28">
        <f>IFERROR(VLOOKUP(Table2[[#This Row],[SAP Code]],[26]_16!Y:Z,2,FALSE)/ 1000000, 0)</f>
        <v>0</v>
      </c>
      <c r="BG126" s="28" t="str">
        <f>IFERROR(VLOOKUP(Table2[[#This Row],[SAP Code]],[26]port!$A:$AD,30,FALSE),"unknown")</f>
        <v>OnGo</v>
      </c>
      <c r="BH126" s="29" t="str">
        <f t="shared" si="28"/>
        <v>Ongoing</v>
      </c>
      <c r="BI126" s="16"/>
    </row>
    <row r="127" spans="1:61" ht="17.100000000000001" customHeight="1">
      <c r="A127" s="16" t="s">
        <v>174</v>
      </c>
      <c r="B127" s="17" t="s">
        <v>632</v>
      </c>
      <c r="C127" s="16" t="s">
        <v>633</v>
      </c>
      <c r="D127" s="16" t="s">
        <v>634</v>
      </c>
      <c r="E127" s="18">
        <v>42298</v>
      </c>
      <c r="F127" s="16" t="s">
        <v>635</v>
      </c>
      <c r="G127" s="16" t="s">
        <v>113</v>
      </c>
      <c r="H127" s="16" t="s">
        <v>101</v>
      </c>
      <c r="I127" s="16" t="s">
        <v>67</v>
      </c>
      <c r="J127" s="16" t="s">
        <v>179</v>
      </c>
      <c r="K127" s="16" t="s">
        <v>84</v>
      </c>
      <c r="L127" s="16" t="s">
        <v>70</v>
      </c>
      <c r="M127" s="19">
        <v>90000000</v>
      </c>
      <c r="N127" s="19">
        <v>64114437.146480121</v>
      </c>
      <c r="O127" s="20" t="s">
        <v>636</v>
      </c>
      <c r="P127" s="21">
        <v>2000130014332</v>
      </c>
      <c r="Q127" s="20" t="s">
        <v>87</v>
      </c>
      <c r="R127" s="16" t="str">
        <f t="shared" si="17"/>
        <v>ADB Public</v>
      </c>
      <c r="S127" s="16" t="str">
        <f t="shared" si="18"/>
        <v>I</v>
      </c>
      <c r="T127" s="16" t="str">
        <f t="shared" si="33"/>
        <v>ADB Countries</v>
      </c>
      <c r="U127" s="16" t="str">
        <f t="shared" si="19"/>
        <v>Non-Transition States</v>
      </c>
      <c r="V127" s="22" t="str">
        <f>IF(ISNUMBER(MATCH(A127, {"Gabon","Sudan","Niger","Mali","Burkina Faso","Guinea"}, 0)), "De Facto Countries", "Non-De Facto Countries")</f>
        <v>Non-De Facto Countries</v>
      </c>
      <c r="W127" s="16" t="str">
        <f t="shared" si="30"/>
        <v>South</v>
      </c>
      <c r="X127" s="16" t="str">
        <f t="shared" si="31"/>
        <v>Social</v>
      </c>
      <c r="Y127" s="23"/>
      <c r="AC127" s="23">
        <f>Table2[[#This Row],[Approved Amount_UA Equivalent]]</f>
        <v>64114437.146480121</v>
      </c>
      <c r="AD127" s="23">
        <f>SUM(Table2[[#This Row],[Feed Africa ]:[Improve Quality Of Life ]])</f>
        <v>64114437.146480121</v>
      </c>
      <c r="AE127" s="16" t="b">
        <f>Table2[[#This Row],[Total HI5]]=Table2[[#This Row],[Approved Amount_UA Equivalent]]</f>
        <v>1</v>
      </c>
      <c r="AF127" s="24">
        <v>10</v>
      </c>
      <c r="AG127" s="20" t="str">
        <f t="shared" si="20"/>
        <v>Investment Project</v>
      </c>
      <c r="AH127" s="24" t="e">
        <f>VLOOKUP(Table2[[#This Row],[SAP Code]],[25]DATA!$A:$G,7,FALSE)</f>
        <v>#N/A</v>
      </c>
      <c r="AI127" s="20" t="str">
        <f t="shared" si="21"/>
        <v>Other Investment</v>
      </c>
      <c r="AJ127" s="25" t="s">
        <v>73</v>
      </c>
      <c r="AK127" s="25" t="s">
        <v>115</v>
      </c>
      <c r="AL127" s="23" t="str" cm="1">
        <f t="array" ref="AL127">_xlfn.SWITCH(AK127,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7" s="26">
        <v>1</v>
      </c>
      <c r="AN127" s="25" t="str">
        <f t="shared" si="29"/>
        <v>Sovereign</v>
      </c>
      <c r="AO127" s="27">
        <v>1</v>
      </c>
      <c r="AP127" s="23">
        <f>Table2[[#This Row],[Approved Amount_UA Equivalent]]/1000000</f>
        <v>64.114437146480114</v>
      </c>
      <c r="AQ127" s="19">
        <f t="shared" si="22"/>
        <v>85.326057532021608</v>
      </c>
      <c r="AR127" s="23" t="str">
        <f t="shared" si="23"/>
        <v>61-70</v>
      </c>
      <c r="AS127" s="23" t="str">
        <f t="shared" si="24"/>
        <v>61-80</v>
      </c>
      <c r="AT127" s="23" t="str">
        <f t="shared" si="25"/>
        <v>41-80</v>
      </c>
      <c r="AU127" s="23" t="str">
        <f t="shared" si="26"/>
        <v>50-100 Mn</v>
      </c>
      <c r="AV127" s="23">
        <f>Table2[[#This Row],[Amount]]</f>
        <v>90000000</v>
      </c>
      <c r="AW127" s="23" t="str">
        <f t="shared" si="27"/>
        <v>Oct 2015</v>
      </c>
      <c r="AX127" s="28">
        <f>IFERROR(VLOOKUP(Table2[[#This Row],[SAP Code]],[26]_16!A:B,2,FALSE),0)</f>
        <v>0</v>
      </c>
      <c r="AY127" s="28">
        <f>IFERROR(VLOOKUP(Table2[[#This Row],[SAP Code]],[26]_16!D:E,2,FALSE)/ 1000000, 0)</f>
        <v>0</v>
      </c>
      <c r="AZ127" s="28">
        <f>IFERROR(VLOOKUP(Table2[[#This Row],[SAP Code]],[26]_16!G:H,2,FALSE)/ 1000000, 0)</f>
        <v>0.26354159000000005</v>
      </c>
      <c r="BA127" s="28">
        <f>IFERROR(VLOOKUP(Table2[[#This Row],[SAP Code]],[26]_16!J:K,2,FALSE)/ 1000000, 0)</f>
        <v>0.73705651000000016</v>
      </c>
      <c r="BB127" s="28">
        <f>IFERROR(VLOOKUP(Table2[[#This Row],[SAP Code]],[26]_16!M:N,2,FALSE)/ 1000000, 0)</f>
        <v>1.2691329299999998</v>
      </c>
      <c r="BC127" s="28">
        <f>IFERROR(VLOOKUP(Table2[[#This Row],[SAP Code]],[26]_16!P:Q,2,FALSE),0)</f>
        <v>0.93349280000000012</v>
      </c>
      <c r="BD127" s="28">
        <f>IFERROR(VLOOKUP(Table2[[#This Row],[SAP Code]],[26]_16!S:T,2,FALSE),0)</f>
        <v>2.2854112899999999</v>
      </c>
      <c r="BE127" s="28">
        <f>IFERROR(VLOOKUP(Table2[[#This Row],[SAP Code]],[26]_16!V:W,2,FALSE)/ 1000000, 0)</f>
        <v>8.7442400400000047</v>
      </c>
      <c r="BF127" s="28">
        <f>IFERROR(VLOOKUP(Table2[[#This Row],[SAP Code]],[26]_16!Y:Z,2,FALSE)/ 1000000, 0)</f>
        <v>3.3104513099999999</v>
      </c>
      <c r="BG127" s="28" t="str">
        <f>IFERROR(VLOOKUP(Table2[[#This Row],[SAP Code]],[26]port!$A:$AD,30,FALSE),"unknown")</f>
        <v>OnGo</v>
      </c>
      <c r="BH127" s="29" t="str">
        <f t="shared" si="28"/>
        <v>Ongoing</v>
      </c>
      <c r="BI127" s="16"/>
    </row>
    <row r="128" spans="1:61" ht="17.100000000000001" customHeight="1">
      <c r="A128" s="16" t="s">
        <v>150</v>
      </c>
      <c r="B128" s="17" t="s">
        <v>637</v>
      </c>
      <c r="C128" s="16" t="s">
        <v>638</v>
      </c>
      <c r="D128" s="16" t="s">
        <v>639</v>
      </c>
      <c r="E128" s="18">
        <v>42298</v>
      </c>
      <c r="F128" s="16" t="s">
        <v>154</v>
      </c>
      <c r="G128" s="16" t="s">
        <v>137</v>
      </c>
      <c r="H128" s="16" t="s">
        <v>132</v>
      </c>
      <c r="I128" s="16" t="s">
        <v>437</v>
      </c>
      <c r="J128" s="16" t="s">
        <v>179</v>
      </c>
      <c r="K128" s="16" t="s">
        <v>84</v>
      </c>
      <c r="L128" s="16" t="s">
        <v>195</v>
      </c>
      <c r="M128" s="19">
        <v>60960000</v>
      </c>
      <c r="N128" s="19">
        <v>48651237.031125307</v>
      </c>
      <c r="O128" s="20" t="s">
        <v>640</v>
      </c>
      <c r="P128" s="21">
        <v>2000130014430</v>
      </c>
      <c r="Q128" s="20" t="s">
        <v>87</v>
      </c>
      <c r="R128" s="16" t="str">
        <f t="shared" si="17"/>
        <v>ADB Public</v>
      </c>
      <c r="S128" s="16" t="str">
        <f t="shared" si="18"/>
        <v>G</v>
      </c>
      <c r="T128" s="16" t="str">
        <f t="shared" si="33"/>
        <v>Blend Countries</v>
      </c>
      <c r="U128" s="16" t="str">
        <f t="shared" si="19"/>
        <v>Non-Transition States</v>
      </c>
      <c r="V128" s="22" t="str">
        <f>IF(ISNUMBER(MATCH(A128, {"Gabon","Sudan","Niger","Mali","Burkina Faso","Guinea"}, 0)), "De Facto Countries", "Non-De Facto Countries")</f>
        <v>Non-De Facto Countries</v>
      </c>
      <c r="W128" s="16" t="str">
        <f t="shared" si="30"/>
        <v>West</v>
      </c>
      <c r="X128" s="16" t="str">
        <f t="shared" si="31"/>
        <v>ICT</v>
      </c>
      <c r="Y128" s="23"/>
      <c r="AB128" s="23">
        <f>Table2[[#This Row],[Approved Amount_UA Equivalent]]/2</f>
        <v>24325618.515562654</v>
      </c>
      <c r="AC128" s="23">
        <f>Table2[[#This Row],[Approved Amount_UA Equivalent]]/2</f>
        <v>24325618.515562654</v>
      </c>
      <c r="AD128" s="23">
        <f>SUM(Table2[[#This Row],[Feed Africa ]:[Improve Quality Of Life ]])</f>
        <v>48651237.031125307</v>
      </c>
      <c r="AE128" s="16" t="b">
        <f>Table2[[#This Row],[Total HI5]]=Table2[[#This Row],[Approved Amount_UA Equivalent]]</f>
        <v>1</v>
      </c>
      <c r="AF128" s="24">
        <v>10</v>
      </c>
      <c r="AG128" s="20" t="str">
        <f t="shared" si="20"/>
        <v>Investment Project</v>
      </c>
      <c r="AH128" s="24" t="e">
        <f>VLOOKUP(Table2[[#This Row],[SAP Code]],[25]DATA!$A:$G,7,FALSE)</f>
        <v>#N/A</v>
      </c>
      <c r="AI128" s="20" t="str">
        <f t="shared" si="21"/>
        <v>Infrastructure</v>
      </c>
      <c r="AJ128" s="25" t="s">
        <v>89</v>
      </c>
      <c r="AK128" s="25" t="s">
        <v>140</v>
      </c>
      <c r="AL128" s="23" t="str" cm="1">
        <f t="array" ref="AL128">_xlfn.SWITCH(AK128,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8" s="26">
        <v>1</v>
      </c>
      <c r="AN128" s="25" t="str">
        <f t="shared" si="29"/>
        <v>Sovereign</v>
      </c>
      <c r="AO128" s="27">
        <v>1</v>
      </c>
      <c r="AP128" s="23">
        <f>Table2[[#This Row],[Approved Amount_UA Equivalent]]/1000000</f>
        <v>48.651237031125305</v>
      </c>
      <c r="AQ128" s="19">
        <f t="shared" si="22"/>
        <v>64.747012290502795</v>
      </c>
      <c r="AR128" s="23" t="str">
        <f t="shared" si="23"/>
        <v>41-50</v>
      </c>
      <c r="AS128" s="23" t="str">
        <f t="shared" si="24"/>
        <v>41-60</v>
      </c>
      <c r="AT128" s="23" t="str">
        <f t="shared" si="25"/>
        <v>41-80</v>
      </c>
      <c r="AU128" s="23" t="str">
        <f t="shared" si="26"/>
        <v>&lt;1-50 Mn</v>
      </c>
      <c r="AV128" s="23">
        <f>Table2[[#This Row],[Amount]]</f>
        <v>60960000</v>
      </c>
      <c r="AW128" s="23" t="str">
        <f t="shared" si="27"/>
        <v>Oct 2015</v>
      </c>
      <c r="AX128" s="28">
        <f>IFERROR(VLOOKUP(Table2[[#This Row],[SAP Code]],[26]_16!A:B,2,FALSE),0)</f>
        <v>0</v>
      </c>
      <c r="AY128" s="28">
        <f>IFERROR(VLOOKUP(Table2[[#This Row],[SAP Code]],[26]_16!D:E,2,FALSE)/ 1000000, 0)</f>
        <v>0.19702346000000001</v>
      </c>
      <c r="AZ128" s="28">
        <f>IFERROR(VLOOKUP(Table2[[#This Row],[SAP Code]],[26]_16!G:H,2,FALSE)/ 1000000, 0)</f>
        <v>0.82683466999999988</v>
      </c>
      <c r="BA128" s="28">
        <f>IFERROR(VLOOKUP(Table2[[#This Row],[SAP Code]],[26]_16!J:K,2,FALSE)/ 1000000, 0)</f>
        <v>0.61584507999999993</v>
      </c>
      <c r="BB128" s="28">
        <f>IFERROR(VLOOKUP(Table2[[#This Row],[SAP Code]],[26]_16!M:N,2,FALSE)/ 1000000, 0)</f>
        <v>4.6575055399999989</v>
      </c>
      <c r="BC128" s="28">
        <f>IFERROR(VLOOKUP(Table2[[#This Row],[SAP Code]],[26]_16!P:Q,2,FALSE),0)</f>
        <v>11.800711170000003</v>
      </c>
      <c r="BD128" s="28">
        <f>IFERROR(VLOOKUP(Table2[[#This Row],[SAP Code]],[26]_16!S:T,2,FALSE),0)</f>
        <v>14.230681849999996</v>
      </c>
      <c r="BE128" s="28">
        <f>IFERROR(VLOOKUP(Table2[[#This Row],[SAP Code]],[26]_16!V:W,2,FALSE)/ 1000000, 0)</f>
        <v>8.893883240000001</v>
      </c>
      <c r="BF128" s="28">
        <f>IFERROR(VLOOKUP(Table2[[#This Row],[SAP Code]],[26]_16!Y:Z,2,FALSE)/ 1000000, 0)</f>
        <v>4.2879862099999988</v>
      </c>
      <c r="BG128" s="28" t="str">
        <f>IFERROR(VLOOKUP(Table2[[#This Row],[SAP Code]],[26]port!$A:$AD,30,FALSE),"unknown")</f>
        <v>OnGo</v>
      </c>
      <c r="BH128" s="29" t="str">
        <f t="shared" si="28"/>
        <v>Ongoing</v>
      </c>
      <c r="BI128" s="16"/>
    </row>
    <row r="129" spans="1:61" ht="17.100000000000001" customHeight="1">
      <c r="A129" s="38" t="s">
        <v>60</v>
      </c>
      <c r="B129" s="17" t="s">
        <v>641</v>
      </c>
      <c r="C129" s="16" t="s">
        <v>642</v>
      </c>
      <c r="D129" s="16" t="s">
        <v>643</v>
      </c>
      <c r="E129" s="18">
        <v>42298</v>
      </c>
      <c r="F129" s="16" t="s">
        <v>436</v>
      </c>
      <c r="G129" s="16" t="s">
        <v>137</v>
      </c>
      <c r="H129" s="16" t="s">
        <v>66</v>
      </c>
      <c r="I129" s="16" t="s">
        <v>138</v>
      </c>
      <c r="J129" s="16" t="s">
        <v>179</v>
      </c>
      <c r="K129" s="16" t="s">
        <v>84</v>
      </c>
      <c r="L129" s="16" t="s">
        <v>195</v>
      </c>
      <c r="M129" s="19">
        <v>62054000</v>
      </c>
      <c r="N129" s="19">
        <v>49524341.580207504</v>
      </c>
      <c r="O129" s="20" t="s">
        <v>644</v>
      </c>
      <c r="P129" s="21">
        <v>2000130014483</v>
      </c>
      <c r="Q129" s="20" t="s">
        <v>87</v>
      </c>
      <c r="R129" s="16" t="str">
        <f t="shared" si="17"/>
        <v>ADB Public</v>
      </c>
      <c r="S129" s="16" t="str">
        <f t="shared" si="18"/>
        <v>D</v>
      </c>
      <c r="T129" s="16" t="str">
        <f t="shared" si="33"/>
        <v>Blend Countries</v>
      </c>
      <c r="U129" s="16" t="str">
        <f t="shared" si="19"/>
        <v>Non-Transition States</v>
      </c>
      <c r="V129" s="22" t="str">
        <f>IF(ISNUMBER(MATCH(A129, {"Gabon","Sudan","Niger","Mali","Burkina Faso","Guinea"}, 0)), "De Facto Countries", "Non-De Facto Countries")</f>
        <v>Non-De Facto Countries</v>
      </c>
      <c r="W129" s="16" t="str">
        <f t="shared" si="30"/>
        <v>Central</v>
      </c>
      <c r="X129" s="16" t="str">
        <f t="shared" si="31"/>
        <v>Transport</v>
      </c>
      <c r="Y129" s="23"/>
      <c r="AB129" s="23">
        <f>Table2[[#This Row],[Approved Amount_UA Equivalent]]</f>
        <v>49524341.580207504</v>
      </c>
      <c r="AD129" s="23">
        <f>SUM(Table2[[#This Row],[Feed Africa ]:[Improve Quality Of Life ]])</f>
        <v>49524341.580207504</v>
      </c>
      <c r="AE129" s="16" t="b">
        <f>Table2[[#This Row],[Total HI5]]=Table2[[#This Row],[Approved Amount_UA Equivalent]]</f>
        <v>1</v>
      </c>
      <c r="AF129" s="24">
        <v>10</v>
      </c>
      <c r="AG129" s="20" t="str">
        <f t="shared" si="20"/>
        <v>Investment Project</v>
      </c>
      <c r="AH129" s="24" t="e">
        <f>VLOOKUP(Table2[[#This Row],[SAP Code]],[25]DATA!$A:$G,7,FALSE)</f>
        <v>#N/A</v>
      </c>
      <c r="AI129" s="20" t="str">
        <f t="shared" si="21"/>
        <v>Infrastructure</v>
      </c>
      <c r="AJ129" s="25" t="s">
        <v>89</v>
      </c>
      <c r="AK129" s="25" t="s">
        <v>140</v>
      </c>
      <c r="AL129" s="23" t="str" cm="1">
        <f t="array" ref="AL129">_xlfn.SWITCH(AK129,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9" s="26">
        <v>1</v>
      </c>
      <c r="AN129" s="25" t="str">
        <f t="shared" si="29"/>
        <v>Sovereign</v>
      </c>
      <c r="AO129" s="27">
        <v>1</v>
      </c>
      <c r="AP129" s="23">
        <f>Table2[[#This Row],[Approved Amount_UA Equivalent]]/1000000</f>
        <v>49.524341580207505</v>
      </c>
      <c r="AQ129" s="19">
        <f t="shared" si="22"/>
        <v>65.908974748603356</v>
      </c>
      <c r="AR129" s="23" t="str">
        <f t="shared" si="23"/>
        <v>41-50</v>
      </c>
      <c r="AS129" s="23" t="str">
        <f t="shared" si="24"/>
        <v>41-60</v>
      </c>
      <c r="AT129" s="23" t="str">
        <f t="shared" si="25"/>
        <v>41-80</v>
      </c>
      <c r="AU129" s="23" t="str">
        <f t="shared" si="26"/>
        <v>&lt;1-50 Mn</v>
      </c>
      <c r="AV129" s="23">
        <f>Table2[[#This Row],[Amount]]</f>
        <v>62054000</v>
      </c>
      <c r="AW129" s="23" t="str">
        <f t="shared" si="27"/>
        <v>Oct 2015</v>
      </c>
      <c r="AX129" s="28">
        <f>IFERROR(VLOOKUP(Table2[[#This Row],[SAP Code]],[26]_16!A:B,2,FALSE),0)</f>
        <v>0</v>
      </c>
      <c r="AY129" s="28">
        <f>IFERROR(VLOOKUP(Table2[[#This Row],[SAP Code]],[26]_16!D:E,2,FALSE)/ 1000000, 0)</f>
        <v>0.10219531</v>
      </c>
      <c r="AZ129" s="28">
        <f>IFERROR(VLOOKUP(Table2[[#This Row],[SAP Code]],[26]_16!G:H,2,FALSE)/ 1000000, 0)</f>
        <v>0</v>
      </c>
      <c r="BA129" s="28">
        <f>IFERROR(VLOOKUP(Table2[[#This Row],[SAP Code]],[26]_16!J:K,2,FALSE)/ 1000000, 0)</f>
        <v>5.1196764600000009</v>
      </c>
      <c r="BB129" s="28">
        <f>IFERROR(VLOOKUP(Table2[[#This Row],[SAP Code]],[26]_16!M:N,2,FALSE)/ 1000000, 0)</f>
        <v>7.81405554</v>
      </c>
      <c r="BC129" s="28">
        <f>IFERROR(VLOOKUP(Table2[[#This Row],[SAP Code]],[26]_16!P:Q,2,FALSE),0)</f>
        <v>12.366135659999998</v>
      </c>
      <c r="BD129" s="28">
        <f>IFERROR(VLOOKUP(Table2[[#This Row],[SAP Code]],[26]_16!S:T,2,FALSE),0)</f>
        <v>3.0715924500000007</v>
      </c>
      <c r="BE129" s="28">
        <f>IFERROR(VLOOKUP(Table2[[#This Row],[SAP Code]],[26]_16!V:W,2,FALSE)/ 1000000, 0)</f>
        <v>1.8732015499999988</v>
      </c>
      <c r="BF129" s="28">
        <f>IFERROR(VLOOKUP(Table2[[#This Row],[SAP Code]],[26]_16!Y:Z,2,FALSE)/ 1000000, 0)</f>
        <v>0.20693598999999999</v>
      </c>
      <c r="BG129" s="28" t="str">
        <f>IFERROR(VLOOKUP(Table2[[#This Row],[SAP Code]],[26]port!$A:$AD,30,FALSE),"unknown")</f>
        <v>OnGo</v>
      </c>
      <c r="BH129" s="29" t="str">
        <f t="shared" si="28"/>
        <v>Ongoing</v>
      </c>
      <c r="BI129" s="16"/>
    </row>
    <row r="130" spans="1:61" ht="17.100000000000001" customHeight="1">
      <c r="A130" s="16" t="s">
        <v>385</v>
      </c>
      <c r="B130" s="17" t="s">
        <v>645</v>
      </c>
      <c r="C130" s="16" t="s">
        <v>646</v>
      </c>
      <c r="D130" s="16" t="s">
        <v>643</v>
      </c>
      <c r="E130" s="18">
        <v>42298</v>
      </c>
      <c r="F130" s="16" t="s">
        <v>389</v>
      </c>
      <c r="G130" s="16" t="s">
        <v>137</v>
      </c>
      <c r="H130" s="16" t="s">
        <v>66</v>
      </c>
      <c r="I130" s="16" t="s">
        <v>138</v>
      </c>
      <c r="J130" s="16" t="s">
        <v>179</v>
      </c>
      <c r="K130" s="16" t="s">
        <v>84</v>
      </c>
      <c r="L130" s="16" t="s">
        <v>195</v>
      </c>
      <c r="M130" s="19">
        <v>122159000</v>
      </c>
      <c r="N130" s="19">
        <v>97493216.280925781</v>
      </c>
      <c r="O130" s="20" t="s">
        <v>647</v>
      </c>
      <c r="P130" s="21">
        <v>2000130014482</v>
      </c>
      <c r="Q130" s="20" t="s">
        <v>87</v>
      </c>
      <c r="R130" s="16" t="str">
        <f t="shared" ref="R130:R193" si="34">IF(J130="ADB","ADB Public",IF(J130="ADB Private Sector","ADB Private",IF(J130="ADF","ADF Including TSF",IF(J130="Africa Growing Together Fund (AGTF)","AGTF",IF(J130="Climate Investment Funds (CIF)","CIF",IF(J130="Climate Investment Funds (CIF) - CTF","CIF",IF(J130="Climate Investment Funds (CIF) - SCF - FIP","CIF",IF(J130="Climate Investment Funds (CIF) - SCF - SREP","CIF",IF(J130="ClimDev-Africa Special Fund (CDSF)","ClimDev",IF(J130="Global Environment Facility (GEF)","GEF",IF(J130="Multi-Donor Trust Fund for Zimbabwe (ZIM-FUND)","ZimFund",IF(J130="NTF","NTF",IF(J130="Sustainable Energy Fund for Africa (SEFA)","SEFA",IF(J130="Technical Assistance Fund for Middle Income Countries (MIC-TAF)","MICTAF",IF(J130="Transition Support Facility (TSF)","ADF Including TSF",IF(J130="Transition Support Facility (TSF) - ACW (Pillar II)","ADF Including TSF",IF(J130="Transition Support Facility (TSF) - SSW","ADF Including TSF",IF(J130="Transition Support Facility (TSF) - SSW (Pillar I)","ADF Including TSF",IF(J130="Transition Support Facility (TSF) - SSW (Pillar I) - SIF","ADF Including TSF",IF(J130="Transition Support Facility (TSF) - SSW (Pillar I) - Unallocated Reserve","ADF Including TSF",IF(J130="Transition Support Facility (TSF) - SSW (Pillar I) - Unallocated Reserves","ADF Including TSF",IF(J130="Transition Support Facility (TSF) - TSW (Pillar III)","ADF Including TSF",IF(J130="Transition Support Facility (TSF) - Unallocated Reserves","ADF Including TSF","OTHERS")))))))))))))))))))))))</f>
        <v>ADB Public</v>
      </c>
      <c r="S130" s="16" t="str">
        <f t="shared" ref="S130:S193" si="35">MID(O130, 6,1)</f>
        <v>D</v>
      </c>
      <c r="T130" s="16" t="str">
        <f t="shared" si="33"/>
        <v>ADB Countries</v>
      </c>
      <c r="U130" s="16" t="str">
        <f t="shared" ref="U130:U193" si="36">IF(A130="Algeria","Non-Transition States",
IF(A130="Angola","Non-Transition States",
IF(A130="Benin","Non-Transition States",
IF(A130="Botswana","Non-Transition States",
IF(A130="Burkina Faso","Transition States",
IF(A130="Burundi","Transition States",
IF(A130="Cameroon","Non-Transition States",
IF(A130="Cape Verde","Non-Transition States",
IF(A130="Central African Republic","Transition States",
IF(A130="Centrafrique","Transition States",
IF(A130="Chad","Transition States",
IF(A130="Comoros","Transition States",
IF(A130="Congo CG","Non-Transition States",
IF(A130="Congo","Non-Transition States",
IF(A130="Côte D'Ivoire","Non-Transition States",
IF(A130="Dem Rep Congo","Transition States",
IF(A130="DEMOCRATIC REPUBLIC OF THE CONGO","Transition States",
IF(A130="Djibouti","Transition States",
IF(A130="Egypt","Non-Transition States",
IF(A130="Eq Guinea","Non-Transition States",
IF(A130="Equatorial Guinea","Non-Transition States",
IF(A130="Eritrea","Transition States",
IF(A130="Swaziland","Non-Transition States",
IF(A130="Eswatini","Non-Transition States",
IF(A130="Ethiopia","Non-Transition States",
IF(A130="Gabon","Non-Transition States",
IF(A130="Gambia","Transition States",
IF(A130="Ghana","Non-Transition States",
IF(A130="Guinea","Transition States",
IF(A130="Guinea-Bissau","Transition States",
IF(A130="Kenya","Non-Transition States",
IF(A130="Lesotho","Non-Transition States",
IF(A130="Liberia","Transition States",
IF(A130="Libya","Non-Transition States",
IF(A130="Madagascar","Transition States",
IF(A130="Malawi","Non-Transition States",
IF(A130="Mali","Transition States",
IF(A130="Mauritania","Non-Transition States",
IF(A130="Mauritius","Non-Transition States",
IF(A130="Morocco","Non-Transition States",
IF(A130="Mozambique","Transition States",
IF(A130="Multi","Multinational",
IF(A130="Multinational","Multinational",
IF(A130="Namibia","Non-Transition States",
IF(A130="Niger","Transition States",
IF(A130="Nigeria","Non-Transition States",
IF(A130="Rwanda","Non-Transition States",
IF(A130="Sao Tome &amp; Principe","Non-Transition States",
IF(A130="Sao Tome","Non-Transition States",
IF(A130="Senegal","Non-Transition States",
IF(A130="Seychelles","Non-Transition States",
IF(A130="Sierra Leone","Transition States",
IF(A130="Somalia","Transition States",
IF(A130="South Africa","Non-Transition States",
IF(A130="South Sudan","Transition States",
IF(A130="Sudan","Transition States",
IF(A130="Tanzania","Non-Transition States",
IF(A130="Togo","Transition States",
IF(A130="Tunisia","Non-Transition States",
IF(A130="Uganda","Non-Transition States",
IF(A130="Zambia","Non-Transition States",
IF(A130="Zimbabwe","Transition States",
IF(A130="Multi-Countries","Multinational","")))))))))))))))))))))))))))))))))))))))))))))))))))))))))))))))</f>
        <v>Non-Transition States</v>
      </c>
      <c r="V130" s="22" t="str">
        <f>IF(ISNUMBER(MATCH(A130, {"Gabon","Sudan","Niger","Mali","Burkina Faso","Guinea"}, 0)), "De Facto Countries", "Non-De Facto Countries")</f>
        <v>Non-De Facto Countries</v>
      </c>
      <c r="W130" s="16" t="str">
        <f t="shared" si="30"/>
        <v>Central</v>
      </c>
      <c r="X130" s="16" t="str">
        <f t="shared" si="31"/>
        <v>Transport</v>
      </c>
      <c r="Y130" s="23"/>
      <c r="AB130" s="23">
        <f>Table2[[#This Row],[Approved Amount_UA Equivalent]]</f>
        <v>97493216.280925781</v>
      </c>
      <c r="AD130" s="23">
        <f>SUM(Table2[[#This Row],[Feed Africa ]:[Improve Quality Of Life ]])</f>
        <v>97493216.280925781</v>
      </c>
      <c r="AE130" s="16" t="b">
        <f>Table2[[#This Row],[Total HI5]]=Table2[[#This Row],[Approved Amount_UA Equivalent]]</f>
        <v>1</v>
      </c>
      <c r="AF130" s="24">
        <v>10</v>
      </c>
      <c r="AG130" s="20" t="str">
        <f t="shared" ref="AG130:AG193" si="37">IF(AF130=10,"Investment Project",IF(AF130=11,"Line of Credit",IF(AF130=12,"Investment Project",IF(AF130=13,"Investment Project",IF(AF130=20,"Policy and Result Based Op",IF(AF130=21,"Policy and Result Based Op",IF(AF130=22,"Restructuring",IF(AF130=23,"Policy and Result Based Op",IF(AF130=32,"Technical Assistance &amp; Study",IF(AF130=40,"ISP and Investment Project",IF(AF130=41,"ISP and Investment Project",IF(AF130=42,"Investment Project",IF(AF130=43,"Technical Assistance &amp; Study",IF(AF130=44,"Institutional Support",IF(AF130=46,"Institutional Support",IF(AF130=50,"Emergency Assistance",IF(AF130=51,"Emergency Assistance",IF(AF130=70,"Equity and Guarantee",IF(AF130=75,"Equity and Guarantee",IF(AF130=82,"Micro Financing",IF(AF130=83,"Policy and Result Based Op",IF(AF130=84,"ISP and Investment Project",IF(AF130=85,"ISP and Investment Project",IF(AF130=86,"Technical Assistance &amp; Study",IF(AF130=90,"Investment Project",IF(AF130=30,"Investment Project",""))))))))))))))))))))))))))</f>
        <v>Investment Project</v>
      </c>
      <c r="AH130" s="24" t="e">
        <f>VLOOKUP(Table2[[#This Row],[SAP Code]],[25]DATA!$A:$G,7,FALSE)</f>
        <v>#N/A</v>
      </c>
      <c r="AI130" s="20" t="str">
        <f t="shared" ref="AI130:AI193" si="38">IF(AG130="Policy and Result Based Op","Policy-Based Lending",
IF(AND(X130="Agriculture",OR(AG130="ISP and Investment Project",AG130="Investment Project")),"Infrastructure",
IF(AND(X130="Environment",OR(AG130="ISP and Investment Project",AG130="Investment Project")),"Infrastructure",
IF(AND(X130="ICT",OR(AG130="ISP and Investment Project",AG130="Investment Project")),"Infrastructure",
IF(AND(X130="Power",OR(AG130="ISP and Investment Project",AG130="Investment Project")),"Infrastructure",
IF(AND(X130="Transport",OR(AG130="ISP and Investment Project",AG130="Investment Project")),"Infrastructure",
IF(AND(X130="Urban Developm.",OR(AG130="ISP and Investment Project",AG130="Investment Project")),"Infrastructure",
IF(AND(X130="WASH Sector",OR(AG130="ISP and Investment Project",AG130="Investment Project")),"Infrastructure","Other Investment"))))))))</f>
        <v>Infrastructure</v>
      </c>
      <c r="AJ130" s="25" t="s">
        <v>89</v>
      </c>
      <c r="AK130" s="25" t="s">
        <v>140</v>
      </c>
      <c r="AL130" s="23" t="str" cm="1">
        <f t="array" ref="AL130">_xlfn.SWITCH(AK130,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30" s="26">
        <v>1</v>
      </c>
      <c r="AN130" s="25" t="str">
        <f t="shared" si="29"/>
        <v>Sovereign</v>
      </c>
      <c r="AO130" s="27">
        <v>1</v>
      </c>
      <c r="AP130" s="23">
        <f>Table2[[#This Row],[Approved Amount_UA Equivalent]]/1000000</f>
        <v>97.493216280925779</v>
      </c>
      <c r="AQ130" s="19">
        <f t="shared" ref="AQ130:AQ193" si="39">(N130*1.33084)/1000000</f>
        <v>129.74787195530729</v>
      </c>
      <c r="AR130" s="23" t="str">
        <f t="shared" ref="AR130:AR193" si="40">ROUNDUP(AP130/10,0)*10-9&amp;"-"&amp;ROUNDUP(AP130/10,0)*10</f>
        <v>91-100</v>
      </c>
      <c r="AS130" s="23" t="str">
        <f t="shared" ref="AS130:AS193" si="41">ROUNDUP(AP130/20,0)*20-19&amp;"-"&amp;ROUNDUP(AP130/20,0)*20</f>
        <v>81-100</v>
      </c>
      <c r="AT130" s="23" t="str">
        <f t="shared" ref="AT130:AT193" si="42">ROUNDUP(AP130/40,0)*40-39&amp;"-"&amp;ROUNDUP(AP130/40,0)*40</f>
        <v>81-120</v>
      </c>
      <c r="AU130" s="23" t="str">
        <f t="shared" ref="AU130:AU193" si="43">IF(AP130&lt;=50,"&lt;1-50 Mn",IF(AP130&lt;=100,"50-100 Mn",IF(AP130&lt;=200,"100-200 Mn",IF(AP130&lt;=300,"100-300 Mn","&gt;300 Mn"))))</f>
        <v>50-100 Mn</v>
      </c>
      <c r="AV130" s="23">
        <f>Table2[[#This Row],[Amount]]</f>
        <v>122159000</v>
      </c>
      <c r="AW130" s="23" t="str">
        <f t="shared" ref="AW130:AW193" si="44">TEXT(E130, "mmm yyyy")</f>
        <v>Oct 2015</v>
      </c>
      <c r="AX130" s="28">
        <f>IFERROR(VLOOKUP(Table2[[#This Row],[SAP Code]],[26]_16!A:B,2,FALSE),0)</f>
        <v>0</v>
      </c>
      <c r="AY130" s="28">
        <f>IFERROR(VLOOKUP(Table2[[#This Row],[SAP Code]],[26]_16!D:E,2,FALSE)/ 1000000, 0)</f>
        <v>0</v>
      </c>
      <c r="AZ130" s="28">
        <f>IFERROR(VLOOKUP(Table2[[#This Row],[SAP Code]],[26]_16!G:H,2,FALSE)/ 1000000, 0)</f>
        <v>20.248665120000002</v>
      </c>
      <c r="BA130" s="28">
        <f>IFERROR(VLOOKUP(Table2[[#This Row],[SAP Code]],[26]_16!J:K,2,FALSE)/ 1000000, 0)</f>
        <v>22.410209899999995</v>
      </c>
      <c r="BB130" s="28">
        <f>IFERROR(VLOOKUP(Table2[[#This Row],[SAP Code]],[26]_16!M:N,2,FALSE)/ 1000000, 0)</f>
        <v>38.808812030000006</v>
      </c>
      <c r="BC130" s="28">
        <f>IFERROR(VLOOKUP(Table2[[#This Row],[SAP Code]],[26]_16!P:Q,2,FALSE),0)</f>
        <v>3.8159024100000001</v>
      </c>
      <c r="BD130" s="28">
        <f>IFERROR(VLOOKUP(Table2[[#This Row],[SAP Code]],[26]_16!S:T,2,FALSE),0)</f>
        <v>2.3015450400000002</v>
      </c>
      <c r="BE130" s="28">
        <f>IFERROR(VLOOKUP(Table2[[#This Row],[SAP Code]],[26]_16!V:W,2,FALSE)/ 1000000, 0)</f>
        <v>1.2205913500000001</v>
      </c>
      <c r="BF130" s="28">
        <f>IFERROR(VLOOKUP(Table2[[#This Row],[SAP Code]],[26]_16!Y:Z,2,FALSE)/ 1000000, 0)</f>
        <v>0.42019751999999999</v>
      </c>
      <c r="BG130" s="28" t="str">
        <f>IFERROR(VLOOKUP(Table2[[#This Row],[SAP Code]],[26]port!$A:$AD,30,FALSE),"unknown")</f>
        <v>OnGo</v>
      </c>
      <c r="BH130" s="29" t="str">
        <f t="shared" ref="BH130:BH193" si="45">IF(BG130="ABAN", "Number of operations Cancelled before completion",
IF(OR(BG130="APVD", BG130="OnGo"), "Ongoing",
IF(OR(BG130="CLSD", BG130="COMP"), "Number of operations completed out of the net approved of that year",
IF(BG130="TERM", "Number of operations Cancelled before completion",
IF(BG130="unknown", "Unknown", "Not Defined")))))</f>
        <v>Ongoing</v>
      </c>
      <c r="BI130" s="16"/>
    </row>
    <row r="131" spans="1:61" ht="17.100000000000001" customHeight="1">
      <c r="A131" s="16" t="s">
        <v>326</v>
      </c>
      <c r="B131" s="17" t="s">
        <v>648</v>
      </c>
      <c r="C131" s="16" t="s">
        <v>649</v>
      </c>
      <c r="D131" s="16" t="s">
        <v>650</v>
      </c>
      <c r="E131" s="18">
        <v>42298</v>
      </c>
      <c r="F131" s="16" t="s">
        <v>328</v>
      </c>
      <c r="G131" s="16" t="s">
        <v>113</v>
      </c>
      <c r="H131" s="16" t="s">
        <v>132</v>
      </c>
      <c r="I131" s="16" t="s">
        <v>250</v>
      </c>
      <c r="J131" s="16" t="s">
        <v>83</v>
      </c>
      <c r="K131" s="16" t="s">
        <v>69</v>
      </c>
      <c r="L131" s="16" t="s">
        <v>85</v>
      </c>
      <c r="M131" s="19">
        <v>9000000</v>
      </c>
      <c r="N131" s="19">
        <v>9000000</v>
      </c>
      <c r="O131" s="20" t="s">
        <v>651</v>
      </c>
      <c r="P131" s="21">
        <v>2100155030970</v>
      </c>
      <c r="Q131" s="20" t="s">
        <v>87</v>
      </c>
      <c r="R131" s="16" t="str">
        <f t="shared" si="34"/>
        <v>ADF Including TSF</v>
      </c>
      <c r="S131" s="16" t="str">
        <f t="shared" si="35"/>
        <v>K</v>
      </c>
      <c r="T131" s="16" t="str">
        <f t="shared" si="33"/>
        <v>ADF Countries</v>
      </c>
      <c r="U131" s="16" t="str">
        <f t="shared" si="36"/>
        <v>Transition States</v>
      </c>
      <c r="V131" s="22" t="str">
        <f>IF(ISNUMBER(MATCH(A131, {"Gabon","Sudan","Niger","Mali","Burkina Faso","Guinea"}, 0)), "De Facto Countries", "Non-De Facto Countries")</f>
        <v>De Facto Countries</v>
      </c>
      <c r="W131" s="16" t="str">
        <f t="shared" si="30"/>
        <v>West</v>
      </c>
      <c r="X131" s="16" t="str">
        <f t="shared" si="31"/>
        <v>Multi-Sector</v>
      </c>
      <c r="Y131" s="23">
        <f>Table2[[#This Row],[Approved Amount_UA Equivalent]]/5</f>
        <v>1800000</v>
      </c>
      <c r="Z131" s="23">
        <f>Table2[[#This Row],[Approved Amount_UA Equivalent]]/5</f>
        <v>1800000</v>
      </c>
      <c r="AA131" s="23">
        <f>Table2[[#This Row],[Approved Amount_UA Equivalent]]/5</f>
        <v>1800000</v>
      </c>
      <c r="AB131" s="23">
        <f>Table2[[#This Row],[Approved Amount_UA Equivalent]]/5</f>
        <v>1800000</v>
      </c>
      <c r="AC131" s="23">
        <f>Table2[[#This Row],[Approved Amount_UA Equivalent]]/5</f>
        <v>1800000</v>
      </c>
      <c r="AD131" s="23">
        <f>SUM(Table2[[#This Row],[Feed Africa ]:[Improve Quality Of Life ]])</f>
        <v>9000000</v>
      </c>
      <c r="AE131" s="16" t="b">
        <f>Table2[[#This Row],[Total HI5]]=Table2[[#This Row],[Approved Amount_UA Equivalent]]</f>
        <v>1</v>
      </c>
      <c r="AF131" s="24">
        <v>10</v>
      </c>
      <c r="AG131" s="20" t="str">
        <f t="shared" si="37"/>
        <v>Investment Project</v>
      </c>
      <c r="AH131" s="24" t="e">
        <f>VLOOKUP(Table2[[#This Row],[SAP Code]],[25]DATA!$A:$G,7,FALSE)</f>
        <v>#N/A</v>
      </c>
      <c r="AI131" s="20" t="str">
        <f t="shared" si="38"/>
        <v>Other Investment</v>
      </c>
      <c r="AJ131" s="25" t="s">
        <v>254</v>
      </c>
      <c r="AK131" s="25" t="s">
        <v>115</v>
      </c>
      <c r="AL131" s="23" t="str" cm="1">
        <f t="array" ref="AL131">_xlfn.SWITCH(AK131,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1" s="26">
        <v>1</v>
      </c>
      <c r="AN131" s="25" t="str">
        <f t="shared" ref="AN131:AN194" si="46">IF(AM131=1,"Sovereign",IF(AM131&gt;=2,"Non-Sovereign",""))</f>
        <v>Sovereign</v>
      </c>
      <c r="AO131" s="27">
        <v>0.5</v>
      </c>
      <c r="AP131" s="23">
        <f>Table2[[#This Row],[Approved Amount_UA Equivalent]]/1000000</f>
        <v>9</v>
      </c>
      <c r="AQ131" s="19">
        <f t="shared" si="39"/>
        <v>11.97756</v>
      </c>
      <c r="AR131" s="23" t="str">
        <f t="shared" si="40"/>
        <v>1-10</v>
      </c>
      <c r="AS131" s="23" t="str">
        <f t="shared" si="41"/>
        <v>1-20</v>
      </c>
      <c r="AT131" s="23" t="str">
        <f t="shared" si="42"/>
        <v>1-40</v>
      </c>
      <c r="AU131" s="23" t="str">
        <f t="shared" si="43"/>
        <v>&lt;1-50 Mn</v>
      </c>
      <c r="AV131" s="23">
        <f>Table2[[#This Row],[Amount]]</f>
        <v>9000000</v>
      </c>
      <c r="AW131" s="23" t="str">
        <f t="shared" si="44"/>
        <v>Oct 2015</v>
      </c>
      <c r="AX131" s="28">
        <f>IFERROR(VLOOKUP(Table2[[#This Row],[SAP Code]],[26]_16!A:B,2,FALSE),0)</f>
        <v>0</v>
      </c>
      <c r="AY131" s="28">
        <f>IFERROR(VLOOKUP(Table2[[#This Row],[SAP Code]],[26]_16!D:E,2,FALSE)/ 1000000, 0)</f>
        <v>0</v>
      </c>
      <c r="AZ131" s="28">
        <f>IFERROR(VLOOKUP(Table2[[#This Row],[SAP Code]],[26]_16!G:H,2,FALSE)/ 1000000, 0)</f>
        <v>0</v>
      </c>
      <c r="BA131" s="28">
        <f>IFERROR(VLOOKUP(Table2[[#This Row],[SAP Code]],[26]_16!J:K,2,FALSE)/ 1000000, 0)</f>
        <v>0</v>
      </c>
      <c r="BB131" s="28">
        <f>IFERROR(VLOOKUP(Table2[[#This Row],[SAP Code]],[26]_16!M:N,2,FALSE)/ 1000000, 0)</f>
        <v>0</v>
      </c>
      <c r="BC131" s="28">
        <f>IFERROR(VLOOKUP(Table2[[#This Row],[SAP Code]],[26]_16!P:Q,2,FALSE),0)</f>
        <v>0</v>
      </c>
      <c r="BD131" s="28">
        <f>IFERROR(VLOOKUP(Table2[[#This Row],[SAP Code]],[26]_16!S:T,2,FALSE),0)</f>
        <v>0</v>
      </c>
      <c r="BE131" s="28">
        <f>IFERROR(VLOOKUP(Table2[[#This Row],[SAP Code]],[26]_16!V:W,2,FALSE)/ 1000000, 0)</f>
        <v>0</v>
      </c>
      <c r="BF131" s="28">
        <f>IFERROR(VLOOKUP(Table2[[#This Row],[SAP Code]],[26]_16!Y:Z,2,FALSE)/ 1000000, 0)</f>
        <v>0</v>
      </c>
      <c r="BG131" s="28" t="str">
        <f>IFERROR(VLOOKUP(Table2[[#This Row],[SAP Code]],[26]port!$A:$AD,30,FALSE),"unknown")</f>
        <v>unknown</v>
      </c>
      <c r="BH131" s="29" t="str">
        <f t="shared" si="45"/>
        <v>Unknown</v>
      </c>
      <c r="BI131" s="16"/>
    </row>
    <row r="132" spans="1:61" ht="17.100000000000001" customHeight="1">
      <c r="A132" s="16" t="s">
        <v>326</v>
      </c>
      <c r="B132" s="17" t="s">
        <v>648</v>
      </c>
      <c r="C132" s="16" t="s">
        <v>652</v>
      </c>
      <c r="D132" s="16" t="s">
        <v>650</v>
      </c>
      <c r="E132" s="18">
        <v>42298</v>
      </c>
      <c r="F132" s="16" t="s">
        <v>328</v>
      </c>
      <c r="G132" s="16" t="s">
        <v>113</v>
      </c>
      <c r="H132" s="16" t="s">
        <v>132</v>
      </c>
      <c r="I132" s="16" t="s">
        <v>250</v>
      </c>
      <c r="J132" s="16" t="s">
        <v>377</v>
      </c>
      <c r="K132" s="16" t="s">
        <v>69</v>
      </c>
      <c r="L132" s="16" t="s">
        <v>195</v>
      </c>
      <c r="M132" s="19">
        <v>1000000</v>
      </c>
      <c r="N132" s="19">
        <v>798084.59696727863</v>
      </c>
      <c r="O132" s="20" t="s">
        <v>651</v>
      </c>
      <c r="P132" s="21">
        <v>5800155001602</v>
      </c>
      <c r="Q132" s="20" t="s">
        <v>87</v>
      </c>
      <c r="R132" s="16" t="str">
        <f t="shared" si="34"/>
        <v>OTHERS</v>
      </c>
      <c r="S132" s="16" t="str">
        <f t="shared" si="35"/>
        <v>K</v>
      </c>
      <c r="T132" s="16" t="str">
        <f t="shared" si="33"/>
        <v>ADF Countries</v>
      </c>
      <c r="U132" s="16" t="str">
        <f t="shared" si="36"/>
        <v>Transition States</v>
      </c>
      <c r="V132" s="22" t="str">
        <f>IF(ISNUMBER(MATCH(A132, {"Gabon","Sudan","Niger","Mali","Burkina Faso","Guinea"}, 0)), "De Facto Countries", "Non-De Facto Countries")</f>
        <v>De Facto Countries</v>
      </c>
      <c r="W132" s="16" t="str">
        <f t="shared" ref="W132:W195" si="47">IF(A132="Algeria","North",IF(A132="Angola","South",IF(A132="Benin","West",IF(A132="Botswana","South",IF(A132="Burkina Faso","West",IF(A132="Burundi","East",IF(A132="Cameroon","Central",IF(A132="Cape Verde","West",IF(A132="Central African Republic","Central",IF(A132="Chad","Central",IF(A132="Comoros","East",IF(A132="Congo CG","Central",IF(A132="Côte D'Ivoire","West",IF(A132="Dem Rep Congo","Central",IF(A132="Djibouti","East",IF(A132="Egypt","North",IF(A132="Equatorial Guinea","Central",IF(A132="Eritrea","East",IF(A132="Eswatini","South",IF(A132="Ethiopia","East",IF(A132="Gabon","Central",IF(A132="Gambia","West",IF(A132="Ghana","West",IF(A132="Guinea","West",IF(A132="Guinea-Bissau","West",IF(A132="Kenya","East",IF(A132="Lesotho","South",IF(A132="Liberia","West",IF(A132="Libya","North",IF(A132="Madagascar","South",IF(A132="Malawi","South",IF(A132="Mali","West",IF(A132="Mauritania","North",IF(A132="Mauritius","South",IF(A132="Morocco","North",IF(A132="Mozambique","South",IF(A132="Multinational","Multi",IF(A132="Namibia","South",IF(A132="Niger","West",IF(A132="Nigeria","Nigeria",IF(A132="Rwanda","East",IF(A132="Sao Tome &amp; Principe","South",IF(A132="Senegal","West",IF(A132="Seychelles","East",IF(A132="Sierra Leone","West",IF(A132="Somalia","East",IF(A132="South Africa","South",IF(A132="South Sudan","East",IF(A132="Sudan","East",IF(A132="Tanzania","East",IF(A132="Togo","West",IF(A132="Tunisia","North",IF(A132="Uganda","East",IF(A132="Zambia","South",IF(A132="Zimbabwe","South","Not Listed")))))))))))))))))))))))))))))))))))))))))))))))))))))))</f>
        <v>West</v>
      </c>
      <c r="X132" s="16" t="str">
        <f t="shared" ref="X132:X195" si="48">IF(MID(O132,6,1)="A","Agriculture",IF(MID(O132,6,1)="B","Industry",IF(MID(O132,6,1)="C","Environment",IF(MID(O132,6,1)="D","Transport",IF(MID(O132,6,1)="E","WASH Sector",IF(MID(O132,6,1)="F","Power",IF(MID(O132,6,1)="G","ICT",IF(MID(O132,6,1)="H","Finance",IF(MID(O132,6,1)="I","Social",IF(MID(O132,6,1)="J","Urban Developm.",IF(MID(O132,6,1)="K","Multi-Sector","")))))))))))</f>
        <v>Multi-Sector</v>
      </c>
      <c r="Y132" s="23">
        <f>Table2[[#This Row],[Approved Amount_UA Equivalent]]/5</f>
        <v>159616.91939345573</v>
      </c>
      <c r="Z132" s="23">
        <f>Table2[[#This Row],[Approved Amount_UA Equivalent]]/5</f>
        <v>159616.91939345573</v>
      </c>
      <c r="AA132" s="23">
        <f>Table2[[#This Row],[Approved Amount_UA Equivalent]]/5</f>
        <v>159616.91939345573</v>
      </c>
      <c r="AB132" s="23">
        <f>Table2[[#This Row],[Approved Amount_UA Equivalent]]/5</f>
        <v>159616.91939345573</v>
      </c>
      <c r="AC132" s="23">
        <f>Table2[[#This Row],[Approved Amount_UA Equivalent]]/5</f>
        <v>159616.91939345573</v>
      </c>
      <c r="AD132" s="23">
        <f>SUM(Table2[[#This Row],[Feed Africa ]:[Improve Quality Of Life ]])</f>
        <v>798084.59696727863</v>
      </c>
      <c r="AE132" s="16" t="b">
        <f>Table2[[#This Row],[Total HI5]]=Table2[[#This Row],[Approved Amount_UA Equivalent]]</f>
        <v>1</v>
      </c>
      <c r="AF132" s="24">
        <v>10</v>
      </c>
      <c r="AG132" s="20" t="str">
        <f t="shared" si="37"/>
        <v>Investment Project</v>
      </c>
      <c r="AH132" s="24" t="e">
        <f>VLOOKUP(Table2[[#This Row],[SAP Code]],[25]DATA!$A:$G,7,FALSE)</f>
        <v>#N/A</v>
      </c>
      <c r="AI132" s="20" t="str">
        <f t="shared" si="38"/>
        <v>Other Investment</v>
      </c>
      <c r="AJ132" s="25" t="s">
        <v>254</v>
      </c>
      <c r="AK132" s="25" t="s">
        <v>115</v>
      </c>
      <c r="AL132" s="23" t="str" cm="1">
        <f t="array" ref="AL132">_xlfn.SWITCH(AK132,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2" s="26">
        <v>1</v>
      </c>
      <c r="AN132" s="25" t="str">
        <f t="shared" si="46"/>
        <v>Sovereign</v>
      </c>
      <c r="AO132" s="27">
        <v>0.5</v>
      </c>
      <c r="AP132" s="23">
        <f>Table2[[#This Row],[Approved Amount_UA Equivalent]]/1000000</f>
        <v>0.79808459696727863</v>
      </c>
      <c r="AQ132" s="19">
        <f t="shared" si="39"/>
        <v>1.0621229050279333</v>
      </c>
      <c r="AR132" s="23" t="str">
        <f t="shared" si="40"/>
        <v>1-10</v>
      </c>
      <c r="AS132" s="23" t="str">
        <f t="shared" si="41"/>
        <v>1-20</v>
      </c>
      <c r="AT132" s="23" t="str">
        <f t="shared" si="42"/>
        <v>1-40</v>
      </c>
      <c r="AU132" s="23" t="str">
        <f t="shared" si="43"/>
        <v>&lt;1-50 Mn</v>
      </c>
      <c r="AV132" s="23">
        <f>Table2[[#This Row],[Amount]]</f>
        <v>1000000</v>
      </c>
      <c r="AW132" s="23" t="str">
        <f t="shared" si="44"/>
        <v>Oct 2015</v>
      </c>
      <c r="AX132" s="28">
        <f>IFERROR(VLOOKUP(Table2[[#This Row],[SAP Code]],[26]_16!A:B,2,FALSE),0)</f>
        <v>0</v>
      </c>
      <c r="AY132" s="28">
        <f>IFERROR(VLOOKUP(Table2[[#This Row],[SAP Code]],[26]_16!D:E,2,FALSE)/ 1000000, 0)</f>
        <v>0</v>
      </c>
      <c r="AZ132" s="28">
        <f>IFERROR(VLOOKUP(Table2[[#This Row],[SAP Code]],[26]_16!G:H,2,FALSE)/ 1000000, 0)</f>
        <v>0</v>
      </c>
      <c r="BA132" s="28">
        <f>IFERROR(VLOOKUP(Table2[[#This Row],[SAP Code]],[26]_16!J:K,2,FALSE)/ 1000000, 0)</f>
        <v>0</v>
      </c>
      <c r="BB132" s="28">
        <f>IFERROR(VLOOKUP(Table2[[#This Row],[SAP Code]],[26]_16!M:N,2,FALSE)/ 1000000, 0)</f>
        <v>0</v>
      </c>
      <c r="BC132" s="28">
        <f>IFERROR(VLOOKUP(Table2[[#This Row],[SAP Code]],[26]_16!P:Q,2,FALSE),0)</f>
        <v>0</v>
      </c>
      <c r="BD132" s="28">
        <f>IFERROR(VLOOKUP(Table2[[#This Row],[SAP Code]],[26]_16!S:T,2,FALSE),0)</f>
        <v>0</v>
      </c>
      <c r="BE132" s="28">
        <f>IFERROR(VLOOKUP(Table2[[#This Row],[SAP Code]],[26]_16!V:W,2,FALSE)/ 1000000, 0)</f>
        <v>0</v>
      </c>
      <c r="BF132" s="28">
        <f>IFERROR(VLOOKUP(Table2[[#This Row],[SAP Code]],[26]_16!Y:Z,2,FALSE)/ 1000000, 0)</f>
        <v>0</v>
      </c>
      <c r="BG132" s="28" t="str">
        <f>IFERROR(VLOOKUP(Table2[[#This Row],[SAP Code]],[26]port!$A:$AD,30,FALSE),"unknown")</f>
        <v>unknown</v>
      </c>
      <c r="BH132" s="29" t="str">
        <f t="shared" si="45"/>
        <v>Unknown</v>
      </c>
      <c r="BI132" s="16"/>
    </row>
    <row r="133" spans="1:61" ht="17.100000000000001" customHeight="1">
      <c r="A133" s="16" t="s">
        <v>322</v>
      </c>
      <c r="B133" s="17" t="s">
        <v>648</v>
      </c>
      <c r="C133" s="16" t="s">
        <v>653</v>
      </c>
      <c r="D133" s="16" t="s">
        <v>650</v>
      </c>
      <c r="E133" s="18">
        <v>42298</v>
      </c>
      <c r="F133" s="16" t="s">
        <v>324</v>
      </c>
      <c r="G133" s="16" t="s">
        <v>113</v>
      </c>
      <c r="H133" s="16" t="s">
        <v>132</v>
      </c>
      <c r="I133" s="16" t="s">
        <v>250</v>
      </c>
      <c r="J133" s="16" t="s">
        <v>377</v>
      </c>
      <c r="K133" s="16" t="s">
        <v>69</v>
      </c>
      <c r="L133" s="16" t="s">
        <v>195</v>
      </c>
      <c r="M133" s="19">
        <v>1000000</v>
      </c>
      <c r="N133" s="19">
        <v>798084.59696727863</v>
      </c>
      <c r="O133" s="20" t="s">
        <v>654</v>
      </c>
      <c r="P133" s="21">
        <v>5800155001601</v>
      </c>
      <c r="Q133" s="20" t="s">
        <v>87</v>
      </c>
      <c r="R133" s="16" t="str">
        <f t="shared" si="34"/>
        <v>OTHERS</v>
      </c>
      <c r="S133" s="16" t="str">
        <f t="shared" si="35"/>
        <v>K</v>
      </c>
      <c r="T133" s="16" t="str">
        <f t="shared" si="33"/>
        <v>ADF Countries</v>
      </c>
      <c r="U133" s="16" t="str">
        <f t="shared" si="36"/>
        <v>Transition States</v>
      </c>
      <c r="V133" s="22" t="str">
        <f>IF(ISNUMBER(MATCH(A133, {"Gabon","Sudan","Niger","Mali","Burkina Faso","Guinea"}, 0)), "De Facto Countries", "Non-De Facto Countries")</f>
        <v>Non-De Facto Countries</v>
      </c>
      <c r="W133" s="16" t="str">
        <f t="shared" si="47"/>
        <v>West</v>
      </c>
      <c r="X133" s="16" t="str">
        <f t="shared" si="48"/>
        <v>Multi-Sector</v>
      </c>
      <c r="Y133" s="23">
        <f>Table2[[#This Row],[Approved Amount_UA Equivalent]]/5</f>
        <v>159616.91939345573</v>
      </c>
      <c r="Z133" s="23">
        <f>Table2[[#This Row],[Approved Amount_UA Equivalent]]/5</f>
        <v>159616.91939345573</v>
      </c>
      <c r="AA133" s="23">
        <f>Table2[[#This Row],[Approved Amount_UA Equivalent]]/5</f>
        <v>159616.91939345573</v>
      </c>
      <c r="AB133" s="23">
        <f>Table2[[#This Row],[Approved Amount_UA Equivalent]]/5</f>
        <v>159616.91939345573</v>
      </c>
      <c r="AC133" s="23">
        <f>Table2[[#This Row],[Approved Amount_UA Equivalent]]/5</f>
        <v>159616.91939345573</v>
      </c>
      <c r="AD133" s="23">
        <f>SUM(Table2[[#This Row],[Feed Africa ]:[Improve Quality Of Life ]])</f>
        <v>798084.59696727863</v>
      </c>
      <c r="AE133" s="16" t="b">
        <f>Table2[[#This Row],[Total HI5]]=Table2[[#This Row],[Approved Amount_UA Equivalent]]</f>
        <v>1</v>
      </c>
      <c r="AF133" s="24">
        <v>41</v>
      </c>
      <c r="AG133" s="20" t="str">
        <f t="shared" si="37"/>
        <v>ISP and Investment Project</v>
      </c>
      <c r="AH133" s="24" t="e">
        <f>VLOOKUP(Table2[[#This Row],[SAP Code]],[25]DATA!$A:$G,7,FALSE)</f>
        <v>#N/A</v>
      </c>
      <c r="AI133" s="20" t="str">
        <f t="shared" si="38"/>
        <v>Other Investment</v>
      </c>
      <c r="AJ133" s="25" t="s">
        <v>254</v>
      </c>
      <c r="AK133" s="25" t="s">
        <v>115</v>
      </c>
      <c r="AL133" s="23" t="str" cm="1">
        <f t="array" ref="AL133">_xlfn.SWITCH(AK133,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3" s="26">
        <v>1</v>
      </c>
      <c r="AN133" s="25" t="str">
        <f t="shared" si="46"/>
        <v>Sovereign</v>
      </c>
      <c r="AO133" s="27">
        <v>1</v>
      </c>
      <c r="AP133" s="23">
        <f>Table2[[#This Row],[Approved Amount_UA Equivalent]]/1000000</f>
        <v>0.79808459696727863</v>
      </c>
      <c r="AQ133" s="19">
        <f t="shared" si="39"/>
        <v>1.0621229050279333</v>
      </c>
      <c r="AR133" s="23" t="str">
        <f t="shared" si="40"/>
        <v>1-10</v>
      </c>
      <c r="AS133" s="23" t="str">
        <f t="shared" si="41"/>
        <v>1-20</v>
      </c>
      <c r="AT133" s="23" t="str">
        <f t="shared" si="42"/>
        <v>1-40</v>
      </c>
      <c r="AU133" s="23" t="str">
        <f t="shared" si="43"/>
        <v>&lt;1-50 Mn</v>
      </c>
      <c r="AV133" s="23">
        <f>Table2[[#This Row],[Amount]]</f>
        <v>1000000</v>
      </c>
      <c r="AW133" s="23" t="str">
        <f t="shared" si="44"/>
        <v>Oct 2015</v>
      </c>
      <c r="AX133" s="28">
        <f>IFERROR(VLOOKUP(Table2[[#This Row],[SAP Code]],[26]_16!A:B,2,FALSE),0)</f>
        <v>0</v>
      </c>
      <c r="AY133" s="28">
        <f>IFERROR(VLOOKUP(Table2[[#This Row],[SAP Code]],[26]_16!D:E,2,FALSE)/ 1000000, 0)</f>
        <v>0</v>
      </c>
      <c r="AZ133" s="28">
        <f>IFERROR(VLOOKUP(Table2[[#This Row],[SAP Code]],[26]_16!G:H,2,FALSE)/ 1000000, 0)</f>
        <v>0</v>
      </c>
      <c r="BA133" s="28">
        <f>IFERROR(VLOOKUP(Table2[[#This Row],[SAP Code]],[26]_16!J:K,2,FALSE)/ 1000000, 0)</f>
        <v>6.2135880000000004E-2</v>
      </c>
      <c r="BB133" s="28">
        <f>IFERROR(VLOOKUP(Table2[[#This Row],[SAP Code]],[26]_16!M:N,2,FALSE)/ 1000000, 0)</f>
        <v>0</v>
      </c>
      <c r="BC133" s="28">
        <f>IFERROR(VLOOKUP(Table2[[#This Row],[SAP Code]],[26]_16!P:Q,2,FALSE),0)</f>
        <v>0</v>
      </c>
      <c r="BD133" s="28">
        <f>IFERROR(VLOOKUP(Table2[[#This Row],[SAP Code]],[26]_16!S:T,2,FALSE),0)</f>
        <v>0</v>
      </c>
      <c r="BE133" s="28">
        <f>IFERROR(VLOOKUP(Table2[[#This Row],[SAP Code]],[26]_16!V:W,2,FALSE)/ 1000000, 0)</f>
        <v>0</v>
      </c>
      <c r="BF133" s="28">
        <f>IFERROR(VLOOKUP(Table2[[#This Row],[SAP Code]],[26]_16!Y:Z,2,FALSE)/ 1000000, 0)</f>
        <v>0</v>
      </c>
      <c r="BG133" s="28" t="str">
        <f>IFERROR(VLOOKUP(Table2[[#This Row],[SAP Code]],[26]port!$A:$AD,30,FALSE),"unknown")</f>
        <v>TERM</v>
      </c>
      <c r="BH133" s="29" t="str">
        <f t="shared" si="45"/>
        <v>Number of operations Cancelled before completion</v>
      </c>
      <c r="BI133" s="16"/>
    </row>
    <row r="134" spans="1:61" ht="17.100000000000001" customHeight="1">
      <c r="A134" s="16" t="s">
        <v>655</v>
      </c>
      <c r="B134" s="17" t="s">
        <v>648</v>
      </c>
      <c r="C134" s="16" t="s">
        <v>656</v>
      </c>
      <c r="D134" s="16" t="s">
        <v>650</v>
      </c>
      <c r="E134" s="18">
        <v>42298</v>
      </c>
      <c r="F134" s="16" t="s">
        <v>657</v>
      </c>
      <c r="G134" s="16" t="s">
        <v>113</v>
      </c>
      <c r="H134" s="16" t="s">
        <v>132</v>
      </c>
      <c r="I134" s="16" t="s">
        <v>250</v>
      </c>
      <c r="J134" s="16" t="s">
        <v>83</v>
      </c>
      <c r="K134" s="16" t="s">
        <v>69</v>
      </c>
      <c r="L134" s="16" t="s">
        <v>85</v>
      </c>
      <c r="M134" s="19">
        <v>9000000</v>
      </c>
      <c r="N134" s="19">
        <v>9000000</v>
      </c>
      <c r="O134" s="20" t="s">
        <v>658</v>
      </c>
      <c r="P134" s="21">
        <v>2100155030969</v>
      </c>
      <c r="Q134" s="20" t="s">
        <v>87</v>
      </c>
      <c r="R134" s="16" t="str">
        <f t="shared" si="34"/>
        <v>ADF Including TSF</v>
      </c>
      <c r="S134" s="16" t="str">
        <f t="shared" si="35"/>
        <v>K</v>
      </c>
      <c r="T134" s="16" t="str">
        <f t="shared" si="33"/>
        <v>ADF Countries</v>
      </c>
      <c r="U134" s="16" t="str">
        <f t="shared" si="36"/>
        <v>Transition States</v>
      </c>
      <c r="V134" s="22" t="str">
        <f>IF(ISNUMBER(MATCH(A134, {"Gabon","Sudan","Niger","Mali","Burkina Faso","Guinea"}, 0)), "De Facto Countries", "Non-De Facto Countries")</f>
        <v>Non-De Facto Countries</v>
      </c>
      <c r="W134" s="16" t="str">
        <f t="shared" si="47"/>
        <v>West</v>
      </c>
      <c r="X134" s="16" t="str">
        <f t="shared" si="48"/>
        <v>Multi-Sector</v>
      </c>
      <c r="Y134" s="23">
        <f>Table2[[#This Row],[Approved Amount_UA Equivalent]]/5</f>
        <v>1800000</v>
      </c>
      <c r="Z134" s="23">
        <f>Table2[[#This Row],[Approved Amount_UA Equivalent]]/5</f>
        <v>1800000</v>
      </c>
      <c r="AA134" s="23">
        <f>Table2[[#This Row],[Approved Amount_UA Equivalent]]/5</f>
        <v>1800000</v>
      </c>
      <c r="AB134" s="23">
        <f>Table2[[#This Row],[Approved Amount_UA Equivalent]]/5</f>
        <v>1800000</v>
      </c>
      <c r="AC134" s="23">
        <f>Table2[[#This Row],[Approved Amount_UA Equivalent]]/5</f>
        <v>1800000</v>
      </c>
      <c r="AD134" s="23">
        <f>SUM(Table2[[#This Row],[Feed Africa ]:[Improve Quality Of Life ]])</f>
        <v>9000000</v>
      </c>
      <c r="AE134" s="16" t="b">
        <f>Table2[[#This Row],[Total HI5]]=Table2[[#This Row],[Approved Amount_UA Equivalent]]</f>
        <v>1</v>
      </c>
      <c r="AF134" s="24">
        <v>41</v>
      </c>
      <c r="AG134" s="20" t="str">
        <f t="shared" si="37"/>
        <v>ISP and Investment Project</v>
      </c>
      <c r="AH134" s="24" t="e">
        <f>VLOOKUP(Table2[[#This Row],[SAP Code]],[25]DATA!$A:$G,7,FALSE)</f>
        <v>#N/A</v>
      </c>
      <c r="AI134" s="20" t="str">
        <f t="shared" si="38"/>
        <v>Other Investment</v>
      </c>
      <c r="AJ134" s="25" t="s">
        <v>254</v>
      </c>
      <c r="AK134" s="25" t="s">
        <v>115</v>
      </c>
      <c r="AL134" s="23" t="str" cm="1">
        <f t="array" ref="AL134">_xlfn.SWITCH(AK134,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4" s="26">
        <v>1</v>
      </c>
      <c r="AN134" s="25" t="str">
        <f t="shared" si="46"/>
        <v>Sovereign</v>
      </c>
      <c r="AO134" s="27">
        <v>0.5</v>
      </c>
      <c r="AP134" s="23">
        <f>Table2[[#This Row],[Approved Amount_UA Equivalent]]/1000000</f>
        <v>9</v>
      </c>
      <c r="AQ134" s="19">
        <f t="shared" si="39"/>
        <v>11.97756</v>
      </c>
      <c r="AR134" s="23" t="str">
        <f t="shared" si="40"/>
        <v>1-10</v>
      </c>
      <c r="AS134" s="23" t="str">
        <f t="shared" si="41"/>
        <v>1-20</v>
      </c>
      <c r="AT134" s="23" t="str">
        <f t="shared" si="42"/>
        <v>1-40</v>
      </c>
      <c r="AU134" s="23" t="str">
        <f t="shared" si="43"/>
        <v>&lt;1-50 Mn</v>
      </c>
      <c r="AV134" s="23">
        <f>Table2[[#This Row],[Amount]]</f>
        <v>9000000</v>
      </c>
      <c r="AW134" s="23" t="str">
        <f t="shared" si="44"/>
        <v>Oct 2015</v>
      </c>
      <c r="AX134" s="28">
        <f>IFERROR(VLOOKUP(Table2[[#This Row],[SAP Code]],[26]_16!A:B,2,FALSE),0)</f>
        <v>0</v>
      </c>
      <c r="AY134" s="28">
        <f>IFERROR(VLOOKUP(Table2[[#This Row],[SAP Code]],[26]_16!D:E,2,FALSE)/ 1000000, 0)</f>
        <v>3.1458880000000002E-2</v>
      </c>
      <c r="AZ134" s="28">
        <f>IFERROR(VLOOKUP(Table2[[#This Row],[SAP Code]],[26]_16!G:H,2,FALSE)/ 1000000, 0)</f>
        <v>0</v>
      </c>
      <c r="BA134" s="28">
        <f>IFERROR(VLOOKUP(Table2[[#This Row],[SAP Code]],[26]_16!J:K,2,FALSE)/ 1000000, 0)</f>
        <v>0</v>
      </c>
      <c r="BB134" s="28">
        <f>IFERROR(VLOOKUP(Table2[[#This Row],[SAP Code]],[26]_16!M:N,2,FALSE)/ 1000000, 0)</f>
        <v>0</v>
      </c>
      <c r="BC134" s="28">
        <f>IFERROR(VLOOKUP(Table2[[#This Row],[SAP Code]],[26]_16!P:Q,2,FALSE),0)</f>
        <v>0.72255059999999993</v>
      </c>
      <c r="BD134" s="28">
        <f>IFERROR(VLOOKUP(Table2[[#This Row],[SAP Code]],[26]_16!S:T,2,FALSE),0)</f>
        <v>0.25417814</v>
      </c>
      <c r="BE134" s="28">
        <f>IFERROR(VLOOKUP(Table2[[#This Row],[SAP Code]],[26]_16!V:W,2,FALSE)/ 1000000, 0)</f>
        <v>0.14032716000000001</v>
      </c>
      <c r="BF134" s="28">
        <f>IFERROR(VLOOKUP(Table2[[#This Row],[SAP Code]],[26]_16!Y:Z,2,FALSE)/ 1000000, 0)</f>
        <v>2.5223188700000003</v>
      </c>
      <c r="BG134" s="28" t="str">
        <f>IFERROR(VLOOKUP(Table2[[#This Row],[SAP Code]],[26]port!$A:$AD,30,FALSE),"unknown")</f>
        <v>OnGo</v>
      </c>
      <c r="BH134" s="29" t="str">
        <f t="shared" si="45"/>
        <v>Ongoing</v>
      </c>
      <c r="BI134" s="16"/>
    </row>
    <row r="135" spans="1:61" ht="17.100000000000001" customHeight="1">
      <c r="A135" s="16" t="s">
        <v>655</v>
      </c>
      <c r="B135" s="17" t="s">
        <v>648</v>
      </c>
      <c r="C135" s="16" t="s">
        <v>659</v>
      </c>
      <c r="D135" s="16" t="s">
        <v>650</v>
      </c>
      <c r="E135" s="18">
        <v>42298</v>
      </c>
      <c r="F135" s="16" t="s">
        <v>657</v>
      </c>
      <c r="G135" s="16" t="s">
        <v>113</v>
      </c>
      <c r="H135" s="16" t="s">
        <v>132</v>
      </c>
      <c r="I135" s="16" t="s">
        <v>250</v>
      </c>
      <c r="J135" s="16" t="s">
        <v>377</v>
      </c>
      <c r="K135" s="16" t="s">
        <v>69</v>
      </c>
      <c r="L135" s="16" t="s">
        <v>195</v>
      </c>
      <c r="M135" s="19">
        <v>1000000</v>
      </c>
      <c r="N135" s="19">
        <v>798084.59696727863</v>
      </c>
      <c r="O135" s="20" t="s">
        <v>658</v>
      </c>
      <c r="P135" s="21">
        <v>5800155001603</v>
      </c>
      <c r="Q135" s="20" t="s">
        <v>87</v>
      </c>
      <c r="R135" s="16" t="str">
        <f t="shared" si="34"/>
        <v>OTHERS</v>
      </c>
      <c r="S135" s="16" t="str">
        <f t="shared" si="35"/>
        <v>K</v>
      </c>
      <c r="T135" s="16" t="str">
        <f t="shared" si="33"/>
        <v>ADF Countries</v>
      </c>
      <c r="U135" s="16" t="str">
        <f t="shared" si="36"/>
        <v>Transition States</v>
      </c>
      <c r="V135" s="22" t="str">
        <f>IF(ISNUMBER(MATCH(A135, {"Gabon","Sudan","Niger","Mali","Burkina Faso","Guinea"}, 0)), "De Facto Countries", "Non-De Facto Countries")</f>
        <v>Non-De Facto Countries</v>
      </c>
      <c r="W135" s="16" t="str">
        <f t="shared" si="47"/>
        <v>West</v>
      </c>
      <c r="X135" s="16" t="str">
        <f t="shared" si="48"/>
        <v>Multi-Sector</v>
      </c>
      <c r="Y135" s="23">
        <f>Table2[[#This Row],[Approved Amount_UA Equivalent]]/5</f>
        <v>159616.91939345573</v>
      </c>
      <c r="Z135" s="23">
        <f>Table2[[#This Row],[Approved Amount_UA Equivalent]]/5</f>
        <v>159616.91939345573</v>
      </c>
      <c r="AA135" s="23">
        <f>Table2[[#This Row],[Approved Amount_UA Equivalent]]/5</f>
        <v>159616.91939345573</v>
      </c>
      <c r="AB135" s="23">
        <f>Table2[[#This Row],[Approved Amount_UA Equivalent]]/5</f>
        <v>159616.91939345573</v>
      </c>
      <c r="AC135" s="23">
        <f>Table2[[#This Row],[Approved Amount_UA Equivalent]]/5</f>
        <v>159616.91939345573</v>
      </c>
      <c r="AD135" s="23">
        <f>SUM(Table2[[#This Row],[Feed Africa ]:[Improve Quality Of Life ]])</f>
        <v>798084.59696727863</v>
      </c>
      <c r="AE135" s="16" t="b">
        <f>Table2[[#This Row],[Total HI5]]=Table2[[#This Row],[Approved Amount_UA Equivalent]]</f>
        <v>1</v>
      </c>
      <c r="AF135" s="24">
        <v>41</v>
      </c>
      <c r="AG135" s="20" t="str">
        <f t="shared" si="37"/>
        <v>ISP and Investment Project</v>
      </c>
      <c r="AH135" s="24" t="e">
        <f>VLOOKUP(Table2[[#This Row],[SAP Code]],[25]DATA!$A:$G,7,FALSE)</f>
        <v>#N/A</v>
      </c>
      <c r="AI135" s="20" t="str">
        <f t="shared" si="38"/>
        <v>Other Investment</v>
      </c>
      <c r="AJ135" s="25" t="s">
        <v>254</v>
      </c>
      <c r="AK135" s="25" t="s">
        <v>115</v>
      </c>
      <c r="AL135" s="23" t="str" cm="1">
        <f t="array" ref="AL135">_xlfn.SWITCH(AK135,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5" s="26">
        <v>1</v>
      </c>
      <c r="AN135" s="25" t="str">
        <f t="shared" si="46"/>
        <v>Sovereign</v>
      </c>
      <c r="AO135" s="27">
        <v>0.5</v>
      </c>
      <c r="AP135" s="23">
        <f>Table2[[#This Row],[Approved Amount_UA Equivalent]]/1000000</f>
        <v>0.79808459696727863</v>
      </c>
      <c r="AQ135" s="19">
        <f t="shared" si="39"/>
        <v>1.0621229050279333</v>
      </c>
      <c r="AR135" s="23" t="str">
        <f t="shared" si="40"/>
        <v>1-10</v>
      </c>
      <c r="AS135" s="23" t="str">
        <f t="shared" si="41"/>
        <v>1-20</v>
      </c>
      <c r="AT135" s="23" t="str">
        <f t="shared" si="42"/>
        <v>1-40</v>
      </c>
      <c r="AU135" s="23" t="str">
        <f t="shared" si="43"/>
        <v>&lt;1-50 Mn</v>
      </c>
      <c r="AV135" s="23">
        <f>Table2[[#This Row],[Amount]]</f>
        <v>1000000</v>
      </c>
      <c r="AW135" s="23" t="str">
        <f t="shared" si="44"/>
        <v>Oct 2015</v>
      </c>
      <c r="AX135" s="28">
        <f>IFERROR(VLOOKUP(Table2[[#This Row],[SAP Code]],[26]_16!A:B,2,FALSE),0)</f>
        <v>0</v>
      </c>
      <c r="AY135" s="28">
        <f>IFERROR(VLOOKUP(Table2[[#This Row],[SAP Code]],[26]_16!D:E,2,FALSE)/ 1000000, 0)</f>
        <v>3.1458880000000002E-2</v>
      </c>
      <c r="AZ135" s="28">
        <f>IFERROR(VLOOKUP(Table2[[#This Row],[SAP Code]],[26]_16!G:H,2,FALSE)/ 1000000, 0)</f>
        <v>0</v>
      </c>
      <c r="BA135" s="28">
        <f>IFERROR(VLOOKUP(Table2[[#This Row],[SAP Code]],[26]_16!J:K,2,FALSE)/ 1000000, 0)</f>
        <v>0</v>
      </c>
      <c r="BB135" s="28">
        <f>IFERROR(VLOOKUP(Table2[[#This Row],[SAP Code]],[26]_16!M:N,2,FALSE)/ 1000000, 0)</f>
        <v>0</v>
      </c>
      <c r="BC135" s="28">
        <f>IFERROR(VLOOKUP(Table2[[#This Row],[SAP Code]],[26]_16!P:Q,2,FALSE),0)</f>
        <v>0.72255059999999993</v>
      </c>
      <c r="BD135" s="28">
        <f>IFERROR(VLOOKUP(Table2[[#This Row],[SAP Code]],[26]_16!S:T,2,FALSE),0)</f>
        <v>0.25417814</v>
      </c>
      <c r="BE135" s="28">
        <f>IFERROR(VLOOKUP(Table2[[#This Row],[SAP Code]],[26]_16!V:W,2,FALSE)/ 1000000, 0)</f>
        <v>0.14032716000000001</v>
      </c>
      <c r="BF135" s="28">
        <f>IFERROR(VLOOKUP(Table2[[#This Row],[SAP Code]],[26]_16!Y:Z,2,FALSE)/ 1000000, 0)</f>
        <v>2.5223188700000003</v>
      </c>
      <c r="BG135" s="28" t="str">
        <f>IFERROR(VLOOKUP(Table2[[#This Row],[SAP Code]],[26]port!$A:$AD,30,FALSE),"unknown")</f>
        <v>OnGo</v>
      </c>
      <c r="BH135" s="29" t="str">
        <f t="shared" si="45"/>
        <v>Ongoing</v>
      </c>
      <c r="BI135" s="16"/>
    </row>
    <row r="136" spans="1:61" ht="17.100000000000001" customHeight="1">
      <c r="A136" s="16" t="s">
        <v>228</v>
      </c>
      <c r="B136" s="17" t="s">
        <v>660</v>
      </c>
      <c r="C136" s="16" t="s">
        <v>661</v>
      </c>
      <c r="D136" s="16" t="s">
        <v>662</v>
      </c>
      <c r="E136" s="18">
        <v>42300</v>
      </c>
      <c r="F136" s="16" t="s">
        <v>232</v>
      </c>
      <c r="G136" s="16" t="s">
        <v>122</v>
      </c>
      <c r="H136" s="16" t="s">
        <v>101</v>
      </c>
      <c r="I136" s="16" t="s">
        <v>123</v>
      </c>
      <c r="J136" s="16" t="s">
        <v>83</v>
      </c>
      <c r="K136" s="16" t="s">
        <v>84</v>
      </c>
      <c r="L136" s="16" t="s">
        <v>85</v>
      </c>
      <c r="M136" s="19">
        <v>3600000</v>
      </c>
      <c r="N136" s="19">
        <v>3600000</v>
      </c>
      <c r="O136" s="20" t="s">
        <v>663</v>
      </c>
      <c r="P136" s="21">
        <v>2100150034143</v>
      </c>
      <c r="Q136" s="20" t="s">
        <v>72</v>
      </c>
      <c r="R136" s="16" t="str">
        <f t="shared" si="34"/>
        <v>ADF Including TSF</v>
      </c>
      <c r="S136" s="16" t="str">
        <f t="shared" si="35"/>
        <v>E</v>
      </c>
      <c r="T136" s="16" t="str">
        <f t="shared" si="33"/>
        <v>ADB Countries</v>
      </c>
      <c r="U136" s="16" t="str">
        <f t="shared" si="36"/>
        <v>Non-Transition States</v>
      </c>
      <c r="V136" s="22" t="str">
        <f>IF(ISNUMBER(MATCH(A136, {"Gabon","Sudan","Niger","Mali","Burkina Faso","Guinea"}, 0)), "De Facto Countries", "Non-De Facto Countries")</f>
        <v>Non-De Facto Countries</v>
      </c>
      <c r="W136" s="16" t="str">
        <f t="shared" si="47"/>
        <v>South</v>
      </c>
      <c r="X136" s="16" t="str">
        <f t="shared" si="48"/>
        <v>WASH Sector</v>
      </c>
      <c r="Y136" s="23">
        <f>Table2[[#This Row],[Approved Amount_UA Equivalent]]*0.03</f>
        <v>108000</v>
      </c>
      <c r="Z136" s="23">
        <f>Table2[[#This Row],[Approved Amount_UA Equivalent]]*0.01</f>
        <v>36000</v>
      </c>
      <c r="AC136" s="23">
        <f>Table2[[#This Row],[Approved Amount_UA Equivalent]]*0.96</f>
        <v>3456000</v>
      </c>
      <c r="AD136" s="23">
        <f>SUM(Table2[[#This Row],[Feed Africa ]:[Improve Quality Of Life ]])</f>
        <v>3600000</v>
      </c>
      <c r="AE136" s="16" t="b">
        <f>Table2[[#This Row],[Total HI5]]=Table2[[#This Row],[Approved Amount_UA Equivalent]]</f>
        <v>1</v>
      </c>
      <c r="AF136" s="24">
        <v>10</v>
      </c>
      <c r="AG136" s="20" t="str">
        <f t="shared" si="37"/>
        <v>Investment Project</v>
      </c>
      <c r="AH136" s="24" t="e">
        <f>VLOOKUP(Table2[[#This Row],[SAP Code]],[25]DATA!$A:$G,7,FALSE)</f>
        <v>#N/A</v>
      </c>
      <c r="AI136" s="20" t="str">
        <f t="shared" si="38"/>
        <v>Infrastructure</v>
      </c>
      <c r="AJ136" s="25" t="s">
        <v>89</v>
      </c>
      <c r="AK136" s="25" t="s">
        <v>126</v>
      </c>
      <c r="AL136" s="23" t="str" cm="1">
        <f t="array" ref="AL136">_xlfn.SWITCH(AK136,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6" s="26">
        <v>1</v>
      </c>
      <c r="AN136" s="25" t="str">
        <f t="shared" si="46"/>
        <v>Sovereign</v>
      </c>
      <c r="AO136" s="27">
        <v>1</v>
      </c>
      <c r="AP136" s="23">
        <f>Table2[[#This Row],[Approved Amount_UA Equivalent]]/1000000</f>
        <v>3.6</v>
      </c>
      <c r="AQ136" s="19">
        <f t="shared" si="39"/>
        <v>4.7910240000000002</v>
      </c>
      <c r="AR136" s="23" t="str">
        <f t="shared" si="40"/>
        <v>1-10</v>
      </c>
      <c r="AS136" s="23" t="str">
        <f t="shared" si="41"/>
        <v>1-20</v>
      </c>
      <c r="AT136" s="23" t="str">
        <f t="shared" si="42"/>
        <v>1-40</v>
      </c>
      <c r="AU136" s="23" t="str">
        <f t="shared" si="43"/>
        <v>&lt;1-50 Mn</v>
      </c>
      <c r="AV136" s="23">
        <f>Table2[[#This Row],[Amount]]</f>
        <v>3600000</v>
      </c>
      <c r="AW136" s="23" t="str">
        <f t="shared" si="44"/>
        <v>Oct 2015</v>
      </c>
      <c r="AX136" s="28">
        <f>IFERROR(VLOOKUP(Table2[[#This Row],[SAP Code]],[26]_16!A:B,2,FALSE),0)</f>
        <v>0</v>
      </c>
      <c r="AY136" s="28">
        <f>IFERROR(VLOOKUP(Table2[[#This Row],[SAP Code]],[26]_16!D:E,2,FALSE)/ 1000000, 0)</f>
        <v>0.12264942000000001</v>
      </c>
      <c r="AZ136" s="28">
        <f>IFERROR(VLOOKUP(Table2[[#This Row],[SAP Code]],[26]_16!G:H,2,FALSE)/ 1000000, 0)</f>
        <v>0.77319125</v>
      </c>
      <c r="BA136" s="28">
        <f>IFERROR(VLOOKUP(Table2[[#This Row],[SAP Code]],[26]_16!J:K,2,FALSE)/ 1000000, 0)</f>
        <v>1.34824312</v>
      </c>
      <c r="BB136" s="28">
        <f>IFERROR(VLOOKUP(Table2[[#This Row],[SAP Code]],[26]_16!M:N,2,FALSE)/ 1000000, 0)</f>
        <v>0.64805446000000022</v>
      </c>
      <c r="BC136" s="28">
        <f>IFERROR(VLOOKUP(Table2[[#This Row],[SAP Code]],[26]_16!P:Q,2,FALSE),0)</f>
        <v>0.46016385999999998</v>
      </c>
      <c r="BD136" s="28">
        <f>IFERROR(VLOOKUP(Table2[[#This Row],[SAP Code]],[26]_16!S:T,2,FALSE),0)</f>
        <v>0.23673278999999997</v>
      </c>
      <c r="BE136" s="28">
        <f>IFERROR(VLOOKUP(Table2[[#This Row],[SAP Code]],[26]_16!V:W,2,FALSE)/ 1000000, 0)</f>
        <v>0</v>
      </c>
      <c r="BF136" s="28">
        <f>IFERROR(VLOOKUP(Table2[[#This Row],[SAP Code]],[26]_16!Y:Z,2,FALSE)/ 1000000, 0)</f>
        <v>0</v>
      </c>
      <c r="BG136" s="28" t="str">
        <f>IFERROR(VLOOKUP(Table2[[#This Row],[SAP Code]],[26]port!$A:$AD,30,FALSE),"unknown")</f>
        <v>CLSD</v>
      </c>
      <c r="BH136" s="29" t="str">
        <f t="shared" si="45"/>
        <v>Number of operations completed out of the net approved of that year</v>
      </c>
      <c r="BI136" s="16"/>
    </row>
    <row r="137" spans="1:61" ht="17.100000000000001" customHeight="1">
      <c r="A137" s="16" t="s">
        <v>91</v>
      </c>
      <c r="B137" s="17" t="s">
        <v>664</v>
      </c>
      <c r="C137" s="16" t="s">
        <v>665</v>
      </c>
      <c r="D137" s="16" t="s">
        <v>666</v>
      </c>
      <c r="E137" s="18">
        <v>42305</v>
      </c>
      <c r="F137" s="16" t="s">
        <v>667</v>
      </c>
      <c r="G137" s="16" t="s">
        <v>100</v>
      </c>
      <c r="H137" s="16" t="s">
        <v>81</v>
      </c>
      <c r="I137" s="16" t="s">
        <v>102</v>
      </c>
      <c r="J137" s="16" t="s">
        <v>103</v>
      </c>
      <c r="K137" s="16" t="s">
        <v>104</v>
      </c>
      <c r="L137" s="16" t="s">
        <v>70</v>
      </c>
      <c r="M137" s="19">
        <v>50000000</v>
      </c>
      <c r="N137" s="19">
        <v>35619131.748044513</v>
      </c>
      <c r="O137" s="20" t="s">
        <v>668</v>
      </c>
      <c r="P137" s="21">
        <v>2000130014683</v>
      </c>
      <c r="Q137" s="20" t="s">
        <v>87</v>
      </c>
      <c r="R137" s="16" t="str">
        <f t="shared" si="34"/>
        <v>ADB Private</v>
      </c>
      <c r="S137" s="16" t="str">
        <f t="shared" si="35"/>
        <v>H</v>
      </c>
      <c r="T137" s="16" t="str">
        <f t="shared" si="33"/>
        <v>Blend Countries</v>
      </c>
      <c r="U137" s="16" t="str">
        <f t="shared" si="36"/>
        <v>Non-Transition States</v>
      </c>
      <c r="V137" s="22" t="str">
        <f>IF(ISNUMBER(MATCH(A137, {"Gabon","Sudan","Niger","Mali","Burkina Faso","Guinea"}, 0)), "De Facto Countries", "Non-De Facto Countries")</f>
        <v>Non-De Facto Countries</v>
      </c>
      <c r="W137" s="16" t="str">
        <f t="shared" si="47"/>
        <v>East</v>
      </c>
      <c r="X137" s="16" t="str">
        <f t="shared" si="48"/>
        <v>Finance</v>
      </c>
      <c r="Y137" s="23"/>
      <c r="AA137" s="23">
        <f>Table2[[#This Row],[Approved Amount_UA Equivalent]]</f>
        <v>35619131.748044513</v>
      </c>
      <c r="AD137" s="23">
        <f>SUM(Table2[[#This Row],[Feed Africa ]:[Improve Quality Of Life ]])</f>
        <v>35619131.748044513</v>
      </c>
      <c r="AE137" s="16" t="b">
        <f>Table2[[#This Row],[Total HI5]]=Table2[[#This Row],[Approved Amount_UA Equivalent]]</f>
        <v>1</v>
      </c>
      <c r="AF137" s="24">
        <v>10</v>
      </c>
      <c r="AG137" s="20" t="str">
        <f t="shared" si="37"/>
        <v>Investment Project</v>
      </c>
      <c r="AH137" s="24" t="e">
        <f>VLOOKUP(Table2[[#This Row],[SAP Code]],[25]DATA!$A:$G,7,FALSE)</f>
        <v>#N/A</v>
      </c>
      <c r="AI137" s="20" t="str">
        <f t="shared" si="38"/>
        <v>Other Investment</v>
      </c>
      <c r="AJ137" s="25" t="s">
        <v>106</v>
      </c>
      <c r="AK137" s="25" t="s">
        <v>107</v>
      </c>
      <c r="AL137" s="23" t="str" cm="1">
        <f t="array" ref="AL137">_xlfn.SWITCH(AK137,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37" s="26">
        <v>2</v>
      </c>
      <c r="AN137" s="25" t="str">
        <f t="shared" si="46"/>
        <v>Non-Sovereign</v>
      </c>
      <c r="AO137" s="27">
        <v>1</v>
      </c>
      <c r="AP137" s="23">
        <f>Table2[[#This Row],[Approved Amount_UA Equivalent]]/1000000</f>
        <v>35.619131748044516</v>
      </c>
      <c r="AQ137" s="19">
        <f t="shared" si="39"/>
        <v>47.403365295567561</v>
      </c>
      <c r="AR137" s="23" t="str">
        <f t="shared" si="40"/>
        <v>31-40</v>
      </c>
      <c r="AS137" s="23" t="str">
        <f t="shared" si="41"/>
        <v>21-40</v>
      </c>
      <c r="AT137" s="23" t="str">
        <f t="shared" si="42"/>
        <v>1-40</v>
      </c>
      <c r="AU137" s="23" t="str">
        <f t="shared" si="43"/>
        <v>&lt;1-50 Mn</v>
      </c>
      <c r="AV137" s="23">
        <f>Table2[[#This Row],[Amount]]</f>
        <v>50000000</v>
      </c>
      <c r="AW137" s="23" t="str">
        <f t="shared" si="44"/>
        <v>Oct 2015</v>
      </c>
      <c r="AX137" s="28">
        <f>IFERROR(VLOOKUP(Table2[[#This Row],[SAP Code]],[26]_16!A:B,2,FALSE),0)</f>
        <v>0</v>
      </c>
      <c r="AY137" s="28">
        <f>IFERROR(VLOOKUP(Table2[[#This Row],[SAP Code]],[26]_16!D:E,2,FALSE)/ 1000000, 0)</f>
        <v>0</v>
      </c>
      <c r="AZ137" s="28">
        <f>IFERROR(VLOOKUP(Table2[[#This Row],[SAP Code]],[26]_16!G:H,2,FALSE)/ 1000000, 0)</f>
        <v>0</v>
      </c>
      <c r="BA137" s="28">
        <f>IFERROR(VLOOKUP(Table2[[#This Row],[SAP Code]],[26]_16!J:K,2,FALSE)/ 1000000, 0)</f>
        <v>0</v>
      </c>
      <c r="BB137" s="28">
        <f>IFERROR(VLOOKUP(Table2[[#This Row],[SAP Code]],[26]_16!M:N,2,FALSE)/ 1000000, 0)</f>
        <v>0</v>
      </c>
      <c r="BC137" s="28">
        <f>IFERROR(VLOOKUP(Table2[[#This Row],[SAP Code]],[26]_16!P:Q,2,FALSE),0)</f>
        <v>0</v>
      </c>
      <c r="BD137" s="28">
        <f>IFERROR(VLOOKUP(Table2[[#This Row],[SAP Code]],[26]_16!S:T,2,FALSE),0)</f>
        <v>0</v>
      </c>
      <c r="BE137" s="28">
        <f>IFERROR(VLOOKUP(Table2[[#This Row],[SAP Code]],[26]_16!V:W,2,FALSE)/ 1000000, 0)</f>
        <v>0</v>
      </c>
      <c r="BF137" s="28">
        <f>IFERROR(VLOOKUP(Table2[[#This Row],[SAP Code]],[26]_16!Y:Z,2,FALSE)/ 1000000, 0)</f>
        <v>0</v>
      </c>
      <c r="BG137" s="28" t="str">
        <f>IFERROR(VLOOKUP(Table2[[#This Row],[SAP Code]],[26]port!$A:$AD,30,FALSE),"unknown")</f>
        <v>unknown</v>
      </c>
      <c r="BH137" s="29" t="str">
        <f t="shared" si="45"/>
        <v>Unknown</v>
      </c>
      <c r="BI137" s="16"/>
    </row>
    <row r="138" spans="1:61" ht="17.100000000000001" customHeight="1">
      <c r="A138" s="16" t="s">
        <v>669</v>
      </c>
      <c r="B138" s="17" t="s">
        <v>670</v>
      </c>
      <c r="C138" s="16" t="s">
        <v>671</v>
      </c>
      <c r="D138" s="16" t="s">
        <v>672</v>
      </c>
      <c r="E138" s="18">
        <v>42305</v>
      </c>
      <c r="F138" s="16" t="s">
        <v>673</v>
      </c>
      <c r="G138" s="16" t="s">
        <v>113</v>
      </c>
      <c r="H138" s="16" t="s">
        <v>132</v>
      </c>
      <c r="I138" s="16" t="s">
        <v>67</v>
      </c>
      <c r="J138" s="16" t="s">
        <v>83</v>
      </c>
      <c r="K138" s="16" t="s">
        <v>69</v>
      </c>
      <c r="L138" s="16" t="s">
        <v>85</v>
      </c>
      <c r="M138" s="19">
        <v>6670000</v>
      </c>
      <c r="N138" s="19">
        <v>6670000</v>
      </c>
      <c r="O138" s="20" t="s">
        <v>674</v>
      </c>
      <c r="P138" s="21">
        <v>2100155030917</v>
      </c>
      <c r="Q138" s="20" t="s">
        <v>87</v>
      </c>
      <c r="R138" s="16" t="str">
        <f t="shared" si="34"/>
        <v>ADF Including TSF</v>
      </c>
      <c r="S138" s="16" t="str">
        <f t="shared" si="35"/>
        <v>I</v>
      </c>
      <c r="T138" s="16" t="str">
        <f t="shared" si="33"/>
        <v>ADF Countries</v>
      </c>
      <c r="U138" s="16" t="str">
        <f t="shared" si="36"/>
        <v>Transition States</v>
      </c>
      <c r="V138" s="22" t="str">
        <f>IF(ISNUMBER(MATCH(A138, {"Gabon","Sudan","Niger","Mali","Burkina Faso","Guinea"}, 0)), "De Facto Countries", "Non-De Facto Countries")</f>
        <v>Non-De Facto Countries</v>
      </c>
      <c r="W138" s="16" t="str">
        <f t="shared" si="47"/>
        <v>West</v>
      </c>
      <c r="X138" s="16" t="str">
        <f t="shared" si="48"/>
        <v>Social</v>
      </c>
      <c r="Y138" s="23"/>
      <c r="AC138" s="23">
        <f>Table2[[#This Row],[Approved Amount_UA Equivalent]]</f>
        <v>6670000</v>
      </c>
      <c r="AD138" s="23">
        <f>SUM(Table2[[#This Row],[Feed Africa ]:[Improve Quality Of Life ]])</f>
        <v>6670000</v>
      </c>
      <c r="AE138" s="16" t="b">
        <f>Table2[[#This Row],[Total HI5]]=Table2[[#This Row],[Approved Amount_UA Equivalent]]</f>
        <v>1</v>
      </c>
      <c r="AF138" s="24">
        <v>41</v>
      </c>
      <c r="AG138" s="20" t="str">
        <f t="shared" si="37"/>
        <v>ISP and Investment Project</v>
      </c>
      <c r="AH138" s="24" t="e">
        <f>VLOOKUP(Table2[[#This Row],[SAP Code]],[25]DATA!$A:$G,7,FALSE)</f>
        <v>#N/A</v>
      </c>
      <c r="AI138" s="20" t="str">
        <f t="shared" si="38"/>
        <v>Other Investment</v>
      </c>
      <c r="AJ138" s="25" t="s">
        <v>73</v>
      </c>
      <c r="AK138" s="25" t="s">
        <v>115</v>
      </c>
      <c r="AL138" s="23" t="str" cm="1">
        <f t="array" ref="AL138">_xlfn.SWITCH(AK138,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8" s="26">
        <v>1</v>
      </c>
      <c r="AN138" s="25" t="str">
        <f t="shared" si="46"/>
        <v>Sovereign</v>
      </c>
      <c r="AO138" s="27">
        <v>0.33333333333333331</v>
      </c>
      <c r="AP138" s="23">
        <f>Table2[[#This Row],[Approved Amount_UA Equivalent]]/1000000</f>
        <v>6.67</v>
      </c>
      <c r="AQ138" s="19">
        <f t="shared" si="39"/>
        <v>8.8767028000000003</v>
      </c>
      <c r="AR138" s="23" t="str">
        <f t="shared" si="40"/>
        <v>1-10</v>
      </c>
      <c r="AS138" s="23" t="str">
        <f t="shared" si="41"/>
        <v>1-20</v>
      </c>
      <c r="AT138" s="23" t="str">
        <f t="shared" si="42"/>
        <v>1-40</v>
      </c>
      <c r="AU138" s="23" t="str">
        <f t="shared" si="43"/>
        <v>&lt;1-50 Mn</v>
      </c>
      <c r="AV138" s="23">
        <f>Table2[[#This Row],[Amount]]</f>
        <v>6670000</v>
      </c>
      <c r="AW138" s="23" t="str">
        <f t="shared" si="44"/>
        <v>Oct 2015</v>
      </c>
      <c r="AX138" s="28">
        <f>IFERROR(VLOOKUP(Table2[[#This Row],[SAP Code]],[26]_16!A:B,2,FALSE),0)</f>
        <v>0</v>
      </c>
      <c r="AY138" s="28">
        <f>IFERROR(VLOOKUP(Table2[[#This Row],[SAP Code]],[26]_16!D:E,2,FALSE)/ 1000000, 0)</f>
        <v>0.89456602000000007</v>
      </c>
      <c r="AZ138" s="28">
        <f>IFERROR(VLOOKUP(Table2[[#This Row],[SAP Code]],[26]_16!G:H,2,FALSE)/ 1000000, 0)</f>
        <v>0.29175421000000001</v>
      </c>
      <c r="BA138" s="28">
        <f>IFERROR(VLOOKUP(Table2[[#This Row],[SAP Code]],[26]_16!J:K,2,FALSE)/ 1000000, 0)</f>
        <v>1.7663886800000004</v>
      </c>
      <c r="BB138" s="28">
        <f>IFERROR(VLOOKUP(Table2[[#This Row],[SAP Code]],[26]_16!M:N,2,FALSE)/ 1000000, 0)</f>
        <v>3.5799960300000002</v>
      </c>
      <c r="BC138" s="28">
        <f>IFERROR(VLOOKUP(Table2[[#This Row],[SAP Code]],[26]_16!P:Q,2,FALSE),0)</f>
        <v>2.3168156599999996</v>
      </c>
      <c r="BD138" s="28">
        <f>IFERROR(VLOOKUP(Table2[[#This Row],[SAP Code]],[26]_16!S:T,2,FALSE),0)</f>
        <v>2.0761150100000001</v>
      </c>
      <c r="BE138" s="28">
        <f>IFERROR(VLOOKUP(Table2[[#This Row],[SAP Code]],[26]_16!V:W,2,FALSE)/ 1000000, 0)</f>
        <v>1.69022323</v>
      </c>
      <c r="BF138" s="28">
        <f>IFERROR(VLOOKUP(Table2[[#This Row],[SAP Code]],[26]_16!Y:Z,2,FALSE)/ 1000000, 0)</f>
        <v>0.76440659000000022</v>
      </c>
      <c r="BG138" s="28" t="str">
        <f>IFERROR(VLOOKUP(Table2[[#This Row],[SAP Code]],[26]port!$A:$AD,30,FALSE),"unknown")</f>
        <v>OnGo</v>
      </c>
      <c r="BH138" s="29" t="str">
        <f t="shared" si="45"/>
        <v>Ongoing</v>
      </c>
      <c r="BI138" s="16"/>
    </row>
    <row r="139" spans="1:61" ht="17.100000000000001" customHeight="1">
      <c r="A139" s="16" t="s">
        <v>669</v>
      </c>
      <c r="B139" s="17" t="s">
        <v>670</v>
      </c>
      <c r="C139" s="16" t="s">
        <v>675</v>
      </c>
      <c r="D139" s="16" t="s">
        <v>672</v>
      </c>
      <c r="E139" s="18">
        <v>42305</v>
      </c>
      <c r="F139" s="16" t="s">
        <v>673</v>
      </c>
      <c r="G139" s="16" t="s">
        <v>113</v>
      </c>
      <c r="H139" s="16" t="s">
        <v>132</v>
      </c>
      <c r="I139" s="16" t="s">
        <v>67</v>
      </c>
      <c r="J139" s="16" t="s">
        <v>607</v>
      </c>
      <c r="K139" s="16" t="s">
        <v>84</v>
      </c>
      <c r="L139" s="16" t="s">
        <v>85</v>
      </c>
      <c r="M139" s="19">
        <v>6500000</v>
      </c>
      <c r="N139" s="19">
        <v>6500000</v>
      </c>
      <c r="O139" s="20" t="s">
        <v>674</v>
      </c>
      <c r="P139" s="21">
        <v>2200160001789</v>
      </c>
      <c r="Q139" s="20" t="s">
        <v>87</v>
      </c>
      <c r="R139" s="16" t="str">
        <f t="shared" si="34"/>
        <v>NTF</v>
      </c>
      <c r="S139" s="16" t="str">
        <f t="shared" si="35"/>
        <v>I</v>
      </c>
      <c r="T139" s="16" t="str">
        <f t="shared" si="33"/>
        <v>ADF Countries</v>
      </c>
      <c r="U139" s="16" t="str">
        <f t="shared" si="36"/>
        <v>Transition States</v>
      </c>
      <c r="V139" s="22" t="str">
        <f>IF(ISNUMBER(MATCH(A139, {"Gabon","Sudan","Niger","Mali","Burkina Faso","Guinea"}, 0)), "De Facto Countries", "Non-De Facto Countries")</f>
        <v>Non-De Facto Countries</v>
      </c>
      <c r="W139" s="16" t="str">
        <f t="shared" si="47"/>
        <v>West</v>
      </c>
      <c r="X139" s="16" t="str">
        <f t="shared" si="48"/>
        <v>Social</v>
      </c>
      <c r="Y139" s="23"/>
      <c r="AC139" s="23">
        <f>Table2[[#This Row],[Approved Amount_UA Equivalent]]</f>
        <v>6500000</v>
      </c>
      <c r="AD139" s="23">
        <f>SUM(Table2[[#This Row],[Feed Africa ]:[Improve Quality Of Life ]])</f>
        <v>6500000</v>
      </c>
      <c r="AE139" s="16" t="b">
        <f>Table2[[#This Row],[Total HI5]]=Table2[[#This Row],[Approved Amount_UA Equivalent]]</f>
        <v>1</v>
      </c>
      <c r="AF139" s="24">
        <v>41</v>
      </c>
      <c r="AG139" s="20" t="str">
        <f t="shared" si="37"/>
        <v>ISP and Investment Project</v>
      </c>
      <c r="AH139" s="24" t="e">
        <f>VLOOKUP(Table2[[#This Row],[SAP Code]],[25]DATA!$A:$G,7,FALSE)</f>
        <v>#N/A</v>
      </c>
      <c r="AI139" s="20" t="str">
        <f t="shared" si="38"/>
        <v>Other Investment</v>
      </c>
      <c r="AJ139" s="25" t="s">
        <v>73</v>
      </c>
      <c r="AK139" s="25" t="s">
        <v>115</v>
      </c>
      <c r="AL139" s="23" t="str" cm="1">
        <f t="array" ref="AL139">_xlfn.SWITCH(AK139,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9" s="26">
        <v>1</v>
      </c>
      <c r="AN139" s="25" t="str">
        <f t="shared" si="46"/>
        <v>Sovereign</v>
      </c>
      <c r="AO139" s="27">
        <v>0.33333333333333331</v>
      </c>
      <c r="AP139" s="23">
        <f>Table2[[#This Row],[Approved Amount_UA Equivalent]]/1000000</f>
        <v>6.5</v>
      </c>
      <c r="AQ139" s="19">
        <f t="shared" si="39"/>
        <v>8.6504600000000007</v>
      </c>
      <c r="AR139" s="23" t="str">
        <f t="shared" si="40"/>
        <v>1-10</v>
      </c>
      <c r="AS139" s="23" t="str">
        <f t="shared" si="41"/>
        <v>1-20</v>
      </c>
      <c r="AT139" s="23" t="str">
        <f t="shared" si="42"/>
        <v>1-40</v>
      </c>
      <c r="AU139" s="23" t="str">
        <f t="shared" si="43"/>
        <v>&lt;1-50 Mn</v>
      </c>
      <c r="AV139" s="23">
        <f>Table2[[#This Row],[Amount]]</f>
        <v>6500000</v>
      </c>
      <c r="AW139" s="23" t="str">
        <f t="shared" si="44"/>
        <v>Oct 2015</v>
      </c>
      <c r="AX139" s="28">
        <f>IFERROR(VLOOKUP(Table2[[#This Row],[SAP Code]],[26]_16!A:B,2,FALSE),0)</f>
        <v>0</v>
      </c>
      <c r="AY139" s="28">
        <v>0</v>
      </c>
      <c r="AZ139" s="28">
        <f>IFERROR(VLOOKUP(Table2[[#This Row],[SAP Code]],[26]_16!G:H,2,FALSE)/ 1000000, 0)</f>
        <v>0.29175421000000001</v>
      </c>
      <c r="BA139" s="28">
        <f>IFERROR(VLOOKUP(Table2[[#This Row],[SAP Code]],[26]_16!J:K,2,FALSE)/ 1000000, 0)</f>
        <v>1.7663886800000004</v>
      </c>
      <c r="BB139" s="28">
        <f>IFERROR(VLOOKUP(Table2[[#This Row],[SAP Code]],[26]_16!M:N,2,FALSE)/ 1000000, 0)</f>
        <v>3.5799960300000002</v>
      </c>
      <c r="BC139" s="28">
        <f>IFERROR(VLOOKUP(Table2[[#This Row],[SAP Code]],[26]_16!P:Q,2,FALSE),0)</f>
        <v>2.3168156599999996</v>
      </c>
      <c r="BD139" s="28">
        <f>IFERROR(VLOOKUP(Table2[[#This Row],[SAP Code]],[26]_16!S:T,2,FALSE),0)</f>
        <v>2.0761150100000001</v>
      </c>
      <c r="BE139" s="28">
        <f>IFERROR(VLOOKUP(Table2[[#This Row],[SAP Code]],[26]_16!V:W,2,FALSE)/ 1000000, 0)</f>
        <v>1.69022323</v>
      </c>
      <c r="BF139" s="28">
        <f>IFERROR(VLOOKUP(Table2[[#This Row],[SAP Code]],[26]_16!Y:Z,2,FALSE)/ 1000000, 0)</f>
        <v>0.76440659000000022</v>
      </c>
      <c r="BG139" s="28" t="str">
        <f>IFERROR(VLOOKUP(Table2[[#This Row],[SAP Code]],[26]port!$A:$AD,30,FALSE),"unknown")</f>
        <v>OnGo</v>
      </c>
      <c r="BH139" s="29" t="str">
        <f t="shared" si="45"/>
        <v>Ongoing</v>
      </c>
      <c r="BI139" s="16"/>
    </row>
    <row r="140" spans="1:61" ht="17.100000000000001" customHeight="1">
      <c r="A140" s="16" t="s">
        <v>669</v>
      </c>
      <c r="B140" s="17" t="s">
        <v>670</v>
      </c>
      <c r="C140" s="16" t="s">
        <v>676</v>
      </c>
      <c r="D140" s="16" t="s">
        <v>672</v>
      </c>
      <c r="E140" s="18">
        <v>42305</v>
      </c>
      <c r="F140" s="16" t="s">
        <v>673</v>
      </c>
      <c r="G140" s="16" t="s">
        <v>113</v>
      </c>
      <c r="H140" s="16" t="s">
        <v>132</v>
      </c>
      <c r="I140" s="16" t="s">
        <v>67</v>
      </c>
      <c r="J140" s="16" t="s">
        <v>251</v>
      </c>
      <c r="K140" s="16" t="s">
        <v>257</v>
      </c>
      <c r="L140" s="16" t="s">
        <v>85</v>
      </c>
      <c r="M140" s="19">
        <v>1330000</v>
      </c>
      <c r="N140" s="19">
        <v>1330000</v>
      </c>
      <c r="O140" s="20" t="s">
        <v>674</v>
      </c>
      <c r="P140" s="21">
        <v>5900155009102</v>
      </c>
      <c r="Q140" s="20" t="s">
        <v>87</v>
      </c>
      <c r="R140" s="16" t="str">
        <f t="shared" si="34"/>
        <v>ADF Including TSF</v>
      </c>
      <c r="S140" s="16" t="str">
        <f t="shared" si="35"/>
        <v>I</v>
      </c>
      <c r="T140" s="16" t="str">
        <f t="shared" si="33"/>
        <v>ADF Countries</v>
      </c>
      <c r="U140" s="16" t="str">
        <f t="shared" si="36"/>
        <v>Transition States</v>
      </c>
      <c r="V140" s="22" t="str">
        <f>IF(ISNUMBER(MATCH(A140, {"Gabon","Sudan","Niger","Mali","Burkina Faso","Guinea"}, 0)), "De Facto Countries", "Non-De Facto Countries")</f>
        <v>Non-De Facto Countries</v>
      </c>
      <c r="W140" s="16" t="str">
        <f t="shared" si="47"/>
        <v>West</v>
      </c>
      <c r="X140" s="16" t="str">
        <f t="shared" si="48"/>
        <v>Social</v>
      </c>
      <c r="Y140" s="23"/>
      <c r="AC140" s="23">
        <f>Table2[[#This Row],[Approved Amount_UA Equivalent]]</f>
        <v>1330000</v>
      </c>
      <c r="AD140" s="23">
        <f>SUM(Table2[[#This Row],[Feed Africa ]:[Improve Quality Of Life ]])</f>
        <v>1330000</v>
      </c>
      <c r="AE140" s="16" t="b">
        <f>Table2[[#This Row],[Total HI5]]=Table2[[#This Row],[Approved Amount_UA Equivalent]]</f>
        <v>1</v>
      </c>
      <c r="AF140" s="24">
        <v>41</v>
      </c>
      <c r="AG140" s="20" t="str">
        <f t="shared" si="37"/>
        <v>ISP and Investment Project</v>
      </c>
      <c r="AH140" s="24" t="e">
        <f>VLOOKUP(Table2[[#This Row],[SAP Code]],[25]DATA!$A:$G,7,FALSE)</f>
        <v>#N/A</v>
      </c>
      <c r="AI140" s="20" t="str">
        <f t="shared" si="38"/>
        <v>Other Investment</v>
      </c>
      <c r="AJ140" s="25" t="s">
        <v>73</v>
      </c>
      <c r="AK140" s="25" t="s">
        <v>115</v>
      </c>
      <c r="AL140" s="23" t="str" cm="1">
        <f t="array" ref="AL140">_xlfn.SWITCH(AK140,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0" s="26">
        <v>1</v>
      </c>
      <c r="AN140" s="25" t="str">
        <f t="shared" si="46"/>
        <v>Sovereign</v>
      </c>
      <c r="AO140" s="27">
        <v>0.33333333333333331</v>
      </c>
      <c r="AP140" s="23">
        <f>Table2[[#This Row],[Approved Amount_UA Equivalent]]/1000000</f>
        <v>1.33</v>
      </c>
      <c r="AQ140" s="19">
        <f t="shared" si="39"/>
        <v>1.7700171999999998</v>
      </c>
      <c r="AR140" s="23" t="str">
        <f t="shared" si="40"/>
        <v>1-10</v>
      </c>
      <c r="AS140" s="23" t="str">
        <f t="shared" si="41"/>
        <v>1-20</v>
      </c>
      <c r="AT140" s="23" t="str">
        <f t="shared" si="42"/>
        <v>1-40</v>
      </c>
      <c r="AU140" s="23" t="str">
        <f t="shared" si="43"/>
        <v>&lt;1-50 Mn</v>
      </c>
      <c r="AV140" s="23">
        <f>Table2[[#This Row],[Amount]]</f>
        <v>1330000</v>
      </c>
      <c r="AW140" s="23" t="str">
        <f t="shared" si="44"/>
        <v>Oct 2015</v>
      </c>
      <c r="AX140" s="28">
        <f>IFERROR(VLOOKUP(Table2[[#This Row],[SAP Code]],[26]_16!A:B,2,FALSE),0)</f>
        <v>0</v>
      </c>
      <c r="AY140" s="28">
        <v>0</v>
      </c>
      <c r="AZ140" s="28"/>
      <c r="BA140" s="28">
        <v>0</v>
      </c>
      <c r="BB140" s="28">
        <f>IFERROR(VLOOKUP(Table2[[#This Row],[SAP Code]],[26]_16!M:N,2,FALSE)/ 1000000, 0)</f>
        <v>3.5799960300000002</v>
      </c>
      <c r="BC140" s="28">
        <f>IFERROR(VLOOKUP(Table2[[#This Row],[SAP Code]],[26]_16!P:Q,2,FALSE),0)</f>
        <v>2.3168156599999996</v>
      </c>
      <c r="BD140" s="28">
        <f>IFERROR(VLOOKUP(Table2[[#This Row],[SAP Code]],[26]_16!S:T,2,FALSE),0)</f>
        <v>2.0761150100000001</v>
      </c>
      <c r="BE140" s="28">
        <f>IFERROR(VLOOKUP(Table2[[#This Row],[SAP Code]],[26]_16!V:W,2,FALSE)/ 1000000, 0)</f>
        <v>1.69022323</v>
      </c>
      <c r="BF140" s="28">
        <f>IFERROR(VLOOKUP(Table2[[#This Row],[SAP Code]],[26]_16!Y:Z,2,FALSE)/ 1000000, 0)</f>
        <v>0.76440659000000022</v>
      </c>
      <c r="BG140" s="28" t="str">
        <f>IFERROR(VLOOKUP(Table2[[#This Row],[SAP Code]],[26]port!$A:$AD,30,FALSE),"unknown")</f>
        <v>OnGo</v>
      </c>
      <c r="BH140" s="29" t="str">
        <f t="shared" si="45"/>
        <v>Ongoing</v>
      </c>
      <c r="BI140" s="16"/>
    </row>
    <row r="141" spans="1:61" ht="17.100000000000001" customHeight="1">
      <c r="A141" s="38" t="s">
        <v>189</v>
      </c>
      <c r="B141" s="17" t="s">
        <v>677</v>
      </c>
      <c r="C141" s="16" t="s">
        <v>678</v>
      </c>
      <c r="D141" s="16" t="s">
        <v>679</v>
      </c>
      <c r="E141" s="18">
        <v>42305</v>
      </c>
      <c r="F141" s="16" t="s">
        <v>680</v>
      </c>
      <c r="G141" s="16" t="s">
        <v>137</v>
      </c>
      <c r="H141" s="37" t="s">
        <v>194</v>
      </c>
      <c r="I141" s="16" t="s">
        <v>138</v>
      </c>
      <c r="J141" s="16" t="s">
        <v>179</v>
      </c>
      <c r="K141" s="16" t="s">
        <v>84</v>
      </c>
      <c r="L141" s="16" t="s">
        <v>195</v>
      </c>
      <c r="M141" s="19">
        <v>144000000</v>
      </c>
      <c r="N141" s="19">
        <v>114924181.96328811</v>
      </c>
      <c r="O141" s="20" t="s">
        <v>681</v>
      </c>
      <c r="P141" s="21">
        <v>2000130014380</v>
      </c>
      <c r="Q141" s="20" t="s">
        <v>87</v>
      </c>
      <c r="R141" s="16" t="str">
        <f t="shared" si="34"/>
        <v>ADB Public</v>
      </c>
      <c r="S141" s="16" t="str">
        <f t="shared" si="35"/>
        <v>D</v>
      </c>
      <c r="T141" s="16" t="str">
        <f t="shared" si="33"/>
        <v>ADB Countries</v>
      </c>
      <c r="U141" s="16" t="str">
        <f t="shared" si="36"/>
        <v>Non-Transition States</v>
      </c>
      <c r="V141" s="22" t="str">
        <f>IF(ISNUMBER(MATCH(A141, {"Gabon","Sudan","Niger","Mali","Burkina Faso","Guinea"}, 0)), "De Facto Countries", "Non-De Facto Countries")</f>
        <v>Non-De Facto Countries</v>
      </c>
      <c r="W141" s="16" t="str">
        <f t="shared" si="47"/>
        <v>North</v>
      </c>
      <c r="X141" s="16" t="str">
        <f t="shared" si="48"/>
        <v>Transport</v>
      </c>
      <c r="Y141" s="23"/>
      <c r="AB141" s="23">
        <f>Table2[[#This Row],[Approved Amount_UA Equivalent]]</f>
        <v>114924181.96328811</v>
      </c>
      <c r="AD141" s="23">
        <f>SUM(Table2[[#This Row],[Feed Africa ]:[Improve Quality Of Life ]])</f>
        <v>114924181.96328811</v>
      </c>
      <c r="AE141" s="16" t="b">
        <f>Table2[[#This Row],[Total HI5]]=Table2[[#This Row],[Approved Amount_UA Equivalent]]</f>
        <v>1</v>
      </c>
      <c r="AF141" s="24">
        <v>10</v>
      </c>
      <c r="AG141" s="20" t="str">
        <f t="shared" si="37"/>
        <v>Investment Project</v>
      </c>
      <c r="AH141" s="24" t="e">
        <f>VLOOKUP(Table2[[#This Row],[SAP Code]],[25]DATA!$A:$G,7,FALSE)</f>
        <v>#N/A</v>
      </c>
      <c r="AI141" s="20" t="str">
        <f t="shared" si="38"/>
        <v>Infrastructure</v>
      </c>
      <c r="AJ141" s="25" t="s">
        <v>89</v>
      </c>
      <c r="AK141" s="25" t="s">
        <v>140</v>
      </c>
      <c r="AL141" s="23" t="str" cm="1">
        <f t="array" ref="AL141">_xlfn.SWITCH(AK141,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1" s="26">
        <v>1</v>
      </c>
      <c r="AN141" s="25" t="str">
        <f t="shared" si="46"/>
        <v>Sovereign</v>
      </c>
      <c r="AO141" s="27">
        <v>0.33333333333333331</v>
      </c>
      <c r="AP141" s="23">
        <f>Table2[[#This Row],[Approved Amount_UA Equivalent]]/1000000</f>
        <v>114.92418196328812</v>
      </c>
      <c r="AQ141" s="19">
        <f t="shared" si="39"/>
        <v>152.94569832402235</v>
      </c>
      <c r="AR141" s="23" t="str">
        <f t="shared" si="40"/>
        <v>111-120</v>
      </c>
      <c r="AS141" s="23" t="str">
        <f t="shared" si="41"/>
        <v>101-120</v>
      </c>
      <c r="AT141" s="23" t="str">
        <f t="shared" si="42"/>
        <v>81-120</v>
      </c>
      <c r="AU141" s="23" t="str">
        <f t="shared" si="43"/>
        <v>100-200 Mn</v>
      </c>
      <c r="AV141" s="23">
        <f>Table2[[#This Row],[Amount]]</f>
        <v>144000000</v>
      </c>
      <c r="AW141" s="23" t="str">
        <f t="shared" si="44"/>
        <v>Oct 2015</v>
      </c>
      <c r="AX141" s="28">
        <f>IFERROR(VLOOKUP(Table2[[#This Row],[SAP Code]],[26]_16!A:B,2,FALSE),0)</f>
        <v>0</v>
      </c>
      <c r="AY141" s="28">
        <f>IFERROR(VLOOKUP(Table2[[#This Row],[SAP Code]],[26]_16!D:E,2,FALSE)/ 1000000, 0)</f>
        <v>8.7418055099999989</v>
      </c>
      <c r="AZ141" s="28">
        <f>IFERROR(VLOOKUP(Table2[[#This Row],[SAP Code]],[26]_16!G:H,2,FALSE)/ 1000000, 0)</f>
        <v>21.938694089999998</v>
      </c>
      <c r="BA141" s="28">
        <f>IFERROR(VLOOKUP(Table2[[#This Row],[SAP Code]],[26]_16!J:K,2,FALSE)/ 1000000, 0)</f>
        <v>23.843634779999999</v>
      </c>
      <c r="BB141" s="28">
        <f>IFERROR(VLOOKUP(Table2[[#This Row],[SAP Code]],[26]_16!M:N,2,FALSE)/ 1000000, 0)</f>
        <v>42.257105680000009</v>
      </c>
      <c r="BC141" s="28">
        <f>IFERROR(VLOOKUP(Table2[[#This Row],[SAP Code]],[26]_16!P:Q,2,FALSE),0)</f>
        <v>18.430860979999999</v>
      </c>
      <c r="BD141" s="28">
        <f>IFERROR(VLOOKUP(Table2[[#This Row],[SAP Code]],[26]_16!S:T,2,FALSE),0)</f>
        <v>10.534329290000001</v>
      </c>
      <c r="BE141" s="28">
        <f>IFERROR(VLOOKUP(Table2[[#This Row],[SAP Code]],[26]_16!V:W,2,FALSE)/ 1000000, 0)</f>
        <v>9.3558990899999994</v>
      </c>
      <c r="BF141" s="28">
        <f>IFERROR(VLOOKUP(Table2[[#This Row],[SAP Code]],[26]_16!Y:Z,2,FALSE)/ 1000000, 0)</f>
        <v>12.195143100000001</v>
      </c>
      <c r="BG141" s="28" t="str">
        <f>IFERROR(VLOOKUP(Table2[[#This Row],[SAP Code]],[26]port!$A:$AD,30,FALSE),"unknown")</f>
        <v>OnGo</v>
      </c>
      <c r="BH141" s="29" t="str">
        <f t="shared" si="45"/>
        <v>Ongoing</v>
      </c>
      <c r="BI141" s="16"/>
    </row>
    <row r="142" spans="1:61" ht="17.100000000000001" customHeight="1">
      <c r="A142" s="38" t="s">
        <v>189</v>
      </c>
      <c r="B142" s="17" t="s">
        <v>677</v>
      </c>
      <c r="C142" s="16" t="s">
        <v>682</v>
      </c>
      <c r="D142" s="16" t="s">
        <v>679</v>
      </c>
      <c r="E142" s="18">
        <v>42305</v>
      </c>
      <c r="F142" s="16" t="s">
        <v>680</v>
      </c>
      <c r="G142" s="16" t="s">
        <v>137</v>
      </c>
      <c r="H142" s="37" t="s">
        <v>194</v>
      </c>
      <c r="I142" s="16" t="s">
        <v>138</v>
      </c>
      <c r="J142" s="16" t="s">
        <v>261</v>
      </c>
      <c r="K142" s="16" t="s">
        <v>84</v>
      </c>
      <c r="L142" s="16" t="s">
        <v>195</v>
      </c>
      <c r="M142" s="19">
        <v>46120000</v>
      </c>
      <c r="N142" s="19">
        <v>36807661.612130888</v>
      </c>
      <c r="O142" s="20" t="s">
        <v>681</v>
      </c>
      <c r="P142" s="21">
        <v>5050130000151</v>
      </c>
      <c r="Q142" s="20" t="s">
        <v>87</v>
      </c>
      <c r="R142" s="16" t="str">
        <f t="shared" si="34"/>
        <v>AGTF</v>
      </c>
      <c r="S142" s="16" t="str">
        <f t="shared" si="35"/>
        <v>D</v>
      </c>
      <c r="T142" s="16" t="str">
        <f t="shared" si="33"/>
        <v>ADB Countries</v>
      </c>
      <c r="U142" s="16" t="str">
        <f t="shared" si="36"/>
        <v>Non-Transition States</v>
      </c>
      <c r="V142" s="22" t="str">
        <f>IF(ISNUMBER(MATCH(A142, {"Gabon","Sudan","Niger","Mali","Burkina Faso","Guinea"}, 0)), "De Facto Countries", "Non-De Facto Countries")</f>
        <v>Non-De Facto Countries</v>
      </c>
      <c r="W142" s="16" t="str">
        <f t="shared" si="47"/>
        <v>North</v>
      </c>
      <c r="X142" s="16" t="str">
        <f t="shared" si="48"/>
        <v>Transport</v>
      </c>
      <c r="Y142" s="23"/>
      <c r="AB142" s="23">
        <f>Table2[[#This Row],[Approved Amount_UA Equivalent]]</f>
        <v>36807661.612130888</v>
      </c>
      <c r="AD142" s="23">
        <f>SUM(Table2[[#This Row],[Feed Africa ]:[Improve Quality Of Life ]])</f>
        <v>36807661.612130888</v>
      </c>
      <c r="AE142" s="16" t="b">
        <f>Table2[[#This Row],[Total HI5]]=Table2[[#This Row],[Approved Amount_UA Equivalent]]</f>
        <v>1</v>
      </c>
      <c r="AF142" s="24">
        <v>10</v>
      </c>
      <c r="AG142" s="20" t="str">
        <f t="shared" si="37"/>
        <v>Investment Project</v>
      </c>
      <c r="AH142" s="24" t="e">
        <f>VLOOKUP(Table2[[#This Row],[SAP Code]],[25]DATA!$A:$G,7,FALSE)</f>
        <v>#N/A</v>
      </c>
      <c r="AI142" s="20" t="str">
        <f t="shared" si="38"/>
        <v>Infrastructure</v>
      </c>
      <c r="AJ142" s="25" t="s">
        <v>89</v>
      </c>
      <c r="AK142" s="25" t="s">
        <v>140</v>
      </c>
      <c r="AL142" s="23" t="str" cm="1">
        <f t="array" ref="AL142">_xlfn.SWITCH(AK142,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2" s="26">
        <v>1</v>
      </c>
      <c r="AN142" s="25" t="str">
        <f t="shared" si="46"/>
        <v>Sovereign</v>
      </c>
      <c r="AO142" s="27">
        <v>0.33333333333333331</v>
      </c>
      <c r="AP142" s="23">
        <f>Table2[[#This Row],[Approved Amount_UA Equivalent]]/1000000</f>
        <v>36.807661612130886</v>
      </c>
      <c r="AQ142" s="19">
        <f t="shared" si="39"/>
        <v>48.985108379888274</v>
      </c>
      <c r="AR142" s="23" t="str">
        <f t="shared" si="40"/>
        <v>31-40</v>
      </c>
      <c r="AS142" s="23" t="str">
        <f t="shared" si="41"/>
        <v>21-40</v>
      </c>
      <c r="AT142" s="23" t="str">
        <f t="shared" si="42"/>
        <v>1-40</v>
      </c>
      <c r="AU142" s="23" t="str">
        <f t="shared" si="43"/>
        <v>&lt;1-50 Mn</v>
      </c>
      <c r="AV142" s="23">
        <f>Table2[[#This Row],[Amount]]</f>
        <v>46120000</v>
      </c>
      <c r="AW142" s="23" t="str">
        <f t="shared" si="44"/>
        <v>Oct 2015</v>
      </c>
      <c r="AX142" s="28">
        <f>IFERROR(VLOOKUP(Table2[[#This Row],[SAP Code]],[26]_16!A:B,2,FALSE),0)</f>
        <v>0</v>
      </c>
      <c r="AY142" s="28">
        <v>0</v>
      </c>
      <c r="AZ142" s="28">
        <f>IFERROR(VLOOKUP(Table2[[#This Row],[SAP Code]],[26]_16!G:H,2,FALSE)/ 1000000, 0)</f>
        <v>21.938694089999998</v>
      </c>
      <c r="BA142" s="28">
        <v>0</v>
      </c>
      <c r="BB142" s="28">
        <f>IFERROR(VLOOKUP(Table2[[#This Row],[SAP Code]],[26]_16!M:N,2,FALSE)/ 1000000, 0)</f>
        <v>42.257105680000009</v>
      </c>
      <c r="BC142" s="28">
        <f>IFERROR(VLOOKUP(Table2[[#This Row],[SAP Code]],[26]_16!P:Q,2,FALSE),0)</f>
        <v>18.430860979999999</v>
      </c>
      <c r="BD142" s="28">
        <f>IFERROR(VLOOKUP(Table2[[#This Row],[SAP Code]],[26]_16!S:T,2,FALSE),0)</f>
        <v>10.534329290000001</v>
      </c>
      <c r="BE142" s="28">
        <f>IFERROR(VLOOKUP(Table2[[#This Row],[SAP Code]],[26]_16!V:W,2,FALSE)/ 1000000, 0)</f>
        <v>9.3558990899999994</v>
      </c>
      <c r="BF142" s="28">
        <f>IFERROR(VLOOKUP(Table2[[#This Row],[SAP Code]],[26]_16!Y:Z,2,FALSE)/ 1000000, 0)</f>
        <v>12.195143100000001</v>
      </c>
      <c r="BG142" s="28" t="str">
        <f>IFERROR(VLOOKUP(Table2[[#This Row],[SAP Code]],[26]port!$A:$AD,30,FALSE),"unknown")</f>
        <v>OnGo</v>
      </c>
      <c r="BH142" s="29" t="str">
        <f t="shared" si="45"/>
        <v>Ongoing</v>
      </c>
      <c r="BI142" s="16"/>
    </row>
    <row r="143" spans="1:61" ht="17.100000000000001" customHeight="1">
      <c r="A143" s="38" t="s">
        <v>189</v>
      </c>
      <c r="B143" s="17" t="s">
        <v>677</v>
      </c>
      <c r="C143" s="16" t="s">
        <v>683</v>
      </c>
      <c r="D143" s="16" t="s">
        <v>679</v>
      </c>
      <c r="E143" s="18">
        <v>42305</v>
      </c>
      <c r="F143" s="16" t="s">
        <v>680</v>
      </c>
      <c r="G143" s="16" t="s">
        <v>137</v>
      </c>
      <c r="H143" s="37" t="s">
        <v>194</v>
      </c>
      <c r="I143" s="16" t="s">
        <v>138</v>
      </c>
      <c r="J143" s="16" t="s">
        <v>188</v>
      </c>
      <c r="K143" s="16" t="s">
        <v>69</v>
      </c>
      <c r="L143" s="16" t="s">
        <v>85</v>
      </c>
      <c r="M143" s="19">
        <v>1200000</v>
      </c>
      <c r="N143" s="19">
        <v>1200000</v>
      </c>
      <c r="O143" s="20" t="s">
        <v>681</v>
      </c>
      <c r="P143" s="21">
        <v>5500155009352</v>
      </c>
      <c r="Q143" s="20" t="s">
        <v>87</v>
      </c>
      <c r="R143" s="16" t="str">
        <f t="shared" si="34"/>
        <v>MICTAF</v>
      </c>
      <c r="S143" s="16" t="str">
        <f t="shared" si="35"/>
        <v>D</v>
      </c>
      <c r="T143" s="16" t="str">
        <f t="shared" si="33"/>
        <v>ADB Countries</v>
      </c>
      <c r="U143" s="16" t="str">
        <f t="shared" si="36"/>
        <v>Non-Transition States</v>
      </c>
      <c r="V143" s="22" t="str">
        <f>IF(ISNUMBER(MATCH(A143, {"Gabon","Sudan","Niger","Mali","Burkina Faso","Guinea"}, 0)), "De Facto Countries", "Non-De Facto Countries")</f>
        <v>Non-De Facto Countries</v>
      </c>
      <c r="W143" s="16" t="str">
        <f t="shared" si="47"/>
        <v>North</v>
      </c>
      <c r="X143" s="16" t="str">
        <f t="shared" si="48"/>
        <v>Transport</v>
      </c>
      <c r="Y143" s="23"/>
      <c r="AB143" s="23">
        <f>Table2[[#This Row],[Approved Amount_UA Equivalent]]</f>
        <v>1200000</v>
      </c>
      <c r="AD143" s="23">
        <f>SUM(Table2[[#This Row],[Feed Africa ]:[Improve Quality Of Life ]])</f>
        <v>1200000</v>
      </c>
      <c r="AE143" s="16" t="b">
        <f>Table2[[#This Row],[Total HI5]]=Table2[[#This Row],[Approved Amount_UA Equivalent]]</f>
        <v>1</v>
      </c>
      <c r="AF143" s="24">
        <v>10</v>
      </c>
      <c r="AG143" s="20" t="str">
        <f t="shared" si="37"/>
        <v>Investment Project</v>
      </c>
      <c r="AH143" s="24" t="e">
        <f>VLOOKUP(Table2[[#This Row],[SAP Code]],[25]DATA!$A:$G,7,FALSE)</f>
        <v>#N/A</v>
      </c>
      <c r="AI143" s="20" t="str">
        <f t="shared" si="38"/>
        <v>Infrastructure</v>
      </c>
      <c r="AJ143" s="25" t="s">
        <v>89</v>
      </c>
      <c r="AK143" s="25" t="s">
        <v>140</v>
      </c>
      <c r="AL143" s="23" t="str" cm="1">
        <f t="array" ref="AL143">_xlfn.SWITCH(AK143,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3" s="26">
        <v>1</v>
      </c>
      <c r="AN143" s="25" t="str">
        <f t="shared" si="46"/>
        <v>Sovereign</v>
      </c>
      <c r="AO143" s="27">
        <v>0.33333333333333331</v>
      </c>
      <c r="AP143" s="23">
        <f>Table2[[#This Row],[Approved Amount_UA Equivalent]]/1000000</f>
        <v>1.2</v>
      </c>
      <c r="AQ143" s="19">
        <f t="shared" si="39"/>
        <v>1.597008</v>
      </c>
      <c r="AR143" s="23" t="str">
        <f t="shared" si="40"/>
        <v>1-10</v>
      </c>
      <c r="AS143" s="23" t="str">
        <f t="shared" si="41"/>
        <v>1-20</v>
      </c>
      <c r="AT143" s="23" t="str">
        <f t="shared" si="42"/>
        <v>1-40</v>
      </c>
      <c r="AU143" s="23" t="str">
        <f t="shared" si="43"/>
        <v>&lt;1-50 Mn</v>
      </c>
      <c r="AV143" s="23">
        <f>Table2[[#This Row],[Amount]]</f>
        <v>1200000</v>
      </c>
      <c r="AW143" s="23" t="str">
        <f t="shared" si="44"/>
        <v>Oct 2015</v>
      </c>
      <c r="AX143" s="28">
        <f>IFERROR(VLOOKUP(Table2[[#This Row],[SAP Code]],[26]_16!A:B,2,FALSE),0)</f>
        <v>0</v>
      </c>
      <c r="AY143" s="28">
        <v>0</v>
      </c>
      <c r="AZ143" s="28">
        <f>IFERROR(VLOOKUP(Table2[[#This Row],[SAP Code]],[26]_16!G:H,2,FALSE)/ 1000000, 0)</f>
        <v>21.938694089999998</v>
      </c>
      <c r="BA143" s="28">
        <v>0</v>
      </c>
      <c r="BB143" s="28">
        <f>IFERROR(VLOOKUP(Table2[[#This Row],[SAP Code]],[26]_16!M:N,2,FALSE)/ 1000000, 0)</f>
        <v>42.257105680000009</v>
      </c>
      <c r="BC143" s="28">
        <f>IFERROR(VLOOKUP(Table2[[#This Row],[SAP Code]],[26]_16!P:Q,2,FALSE),0)</f>
        <v>18.430860979999999</v>
      </c>
      <c r="BD143" s="28">
        <f>IFERROR(VLOOKUP(Table2[[#This Row],[SAP Code]],[26]_16!S:T,2,FALSE),0)</f>
        <v>10.534329290000001</v>
      </c>
      <c r="BE143" s="28">
        <f>IFERROR(VLOOKUP(Table2[[#This Row],[SAP Code]],[26]_16!V:W,2,FALSE)/ 1000000, 0)</f>
        <v>9.3558990899999994</v>
      </c>
      <c r="BF143" s="28">
        <f>IFERROR(VLOOKUP(Table2[[#This Row],[SAP Code]],[26]_16!Y:Z,2,FALSE)/ 1000000, 0)</f>
        <v>12.195143100000001</v>
      </c>
      <c r="BG143" s="28" t="str">
        <f>IFERROR(VLOOKUP(Table2[[#This Row],[SAP Code]],[26]port!$A:$AD,30,FALSE),"unknown")</f>
        <v>OnGo</v>
      </c>
      <c r="BH143" s="29" t="str">
        <f t="shared" si="45"/>
        <v>Ongoing</v>
      </c>
      <c r="BI143" s="16"/>
    </row>
    <row r="144" spans="1:61" ht="17.100000000000001" customHeight="1">
      <c r="A144" s="16" t="s">
        <v>150</v>
      </c>
      <c r="B144" s="17" t="s">
        <v>684</v>
      </c>
      <c r="C144" s="16" t="s">
        <v>685</v>
      </c>
      <c r="D144" s="16" t="s">
        <v>686</v>
      </c>
      <c r="E144" s="18">
        <v>42307</v>
      </c>
      <c r="F144" s="16" t="s">
        <v>687</v>
      </c>
      <c r="G144" s="16" t="s">
        <v>169</v>
      </c>
      <c r="H144" s="16" t="s">
        <v>132</v>
      </c>
      <c r="I144" s="16" t="s">
        <v>82</v>
      </c>
      <c r="J144" s="16" t="s">
        <v>103</v>
      </c>
      <c r="K144" s="16" t="s">
        <v>688</v>
      </c>
      <c r="L144" s="16" t="s">
        <v>195</v>
      </c>
      <c r="M144" s="19">
        <v>5000000</v>
      </c>
      <c r="N144" s="19">
        <v>3990422.984836393</v>
      </c>
      <c r="O144" s="20" t="s">
        <v>689</v>
      </c>
      <c r="P144" s="21">
        <v>2000130015381</v>
      </c>
      <c r="Q144" s="20" t="s">
        <v>72</v>
      </c>
      <c r="R144" s="16" t="str">
        <f t="shared" si="34"/>
        <v>ADB Private</v>
      </c>
      <c r="S144" s="16" t="str">
        <f t="shared" si="35"/>
        <v>F</v>
      </c>
      <c r="T144" s="16" t="str">
        <f t="shared" si="33"/>
        <v>Blend Countries</v>
      </c>
      <c r="U144" s="16" t="str">
        <f t="shared" si="36"/>
        <v>Non-Transition States</v>
      </c>
      <c r="V144" s="22" t="str">
        <f>IF(ISNUMBER(MATCH(A144, {"Gabon","Sudan","Niger","Mali","Burkina Faso","Guinea"}, 0)), "De Facto Countries", "Non-De Facto Countries")</f>
        <v>Non-De Facto Countries</v>
      </c>
      <c r="W144" s="16" t="str">
        <f t="shared" si="47"/>
        <v>West</v>
      </c>
      <c r="X144" s="16" t="str">
        <f t="shared" si="48"/>
        <v>Power</v>
      </c>
      <c r="Y144" s="23"/>
      <c r="Z144" s="23">
        <f>Table2[[#This Row],[Approved Amount_UA Equivalent]]</f>
        <v>3990422.984836393</v>
      </c>
      <c r="AD144" s="23">
        <f>SUM(Table2[[#This Row],[Feed Africa ]:[Improve Quality Of Life ]])</f>
        <v>3990422.984836393</v>
      </c>
      <c r="AE144" s="16" t="b">
        <f>Table2[[#This Row],[Total HI5]]=Table2[[#This Row],[Approved Amount_UA Equivalent]]</f>
        <v>1</v>
      </c>
      <c r="AF144" s="24">
        <v>10</v>
      </c>
      <c r="AG144" s="20" t="str">
        <f t="shared" si="37"/>
        <v>Investment Project</v>
      </c>
      <c r="AH144" s="24" t="e">
        <f>VLOOKUP(Table2[[#This Row],[SAP Code]],[25]DATA!$A:$G,7,FALSE)</f>
        <v>#N/A</v>
      </c>
      <c r="AI144" s="20" t="str">
        <f t="shared" si="38"/>
        <v>Infrastructure</v>
      </c>
      <c r="AJ144" s="25" t="s">
        <v>89</v>
      </c>
      <c r="AK144" s="25" t="s">
        <v>107</v>
      </c>
      <c r="AL144" s="23" t="str" cm="1">
        <f t="array" ref="AL144">_xlfn.SWITCH(AK144,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4" s="26">
        <v>2</v>
      </c>
      <c r="AN144" s="25" t="str">
        <f t="shared" si="46"/>
        <v>Non-Sovereign</v>
      </c>
      <c r="AO144" s="27">
        <v>1</v>
      </c>
      <c r="AP144" s="23">
        <f>Table2[[#This Row],[Approved Amount_UA Equivalent]]/1000000</f>
        <v>3.990422984836393</v>
      </c>
      <c r="AQ144" s="19">
        <f t="shared" si="39"/>
        <v>5.3106145251396653</v>
      </c>
      <c r="AR144" s="23" t="str">
        <f t="shared" si="40"/>
        <v>1-10</v>
      </c>
      <c r="AS144" s="23" t="str">
        <f t="shared" si="41"/>
        <v>1-20</v>
      </c>
      <c r="AT144" s="23" t="str">
        <f t="shared" si="42"/>
        <v>1-40</v>
      </c>
      <c r="AU144" s="23" t="str">
        <f t="shared" si="43"/>
        <v>&lt;1-50 Mn</v>
      </c>
      <c r="AV144" s="23">
        <f>Table2[[#This Row],[Amount]]</f>
        <v>5000000</v>
      </c>
      <c r="AW144" s="23" t="str">
        <f t="shared" si="44"/>
        <v>Oct 2015</v>
      </c>
      <c r="AX144" s="28">
        <f>IFERROR(VLOOKUP(Table2[[#This Row],[SAP Code]],[26]_16!A:B,2,FALSE),0)</f>
        <v>0</v>
      </c>
      <c r="AY144" s="28">
        <f>IFERROR(VLOOKUP(Table2[[#This Row],[SAP Code]],[26]_16!D:E,2,FALSE)/ 1000000, 0)</f>
        <v>0</v>
      </c>
      <c r="AZ144" s="28">
        <f>IFERROR(VLOOKUP(Table2[[#This Row],[SAP Code]],[26]_16!G:H,2,FALSE)/ 1000000, 0)</f>
        <v>3.9831116099999999</v>
      </c>
      <c r="BA144" s="28">
        <f>IFERROR(VLOOKUP(Table2[[#This Row],[SAP Code]],[26]_16!J:K,2,FALSE)/ 1000000, 0)</f>
        <v>0</v>
      </c>
      <c r="BB144" s="28">
        <f>IFERROR(VLOOKUP(Table2[[#This Row],[SAP Code]],[26]_16!M:N,2,FALSE)/ 1000000, 0)</f>
        <v>0</v>
      </c>
      <c r="BC144" s="28">
        <f>IFERROR(VLOOKUP(Table2[[#This Row],[SAP Code]],[26]_16!P:Q,2,FALSE),0)</f>
        <v>0</v>
      </c>
      <c r="BD144" s="28">
        <f>IFERROR(VLOOKUP(Table2[[#This Row],[SAP Code]],[26]_16!S:T,2,FALSE),0)</f>
        <v>0</v>
      </c>
      <c r="BE144" s="28">
        <f>IFERROR(VLOOKUP(Table2[[#This Row],[SAP Code]],[26]_16!V:W,2,FALSE)/ 1000000, 0)</f>
        <v>0</v>
      </c>
      <c r="BF144" s="28">
        <f>IFERROR(VLOOKUP(Table2[[#This Row],[SAP Code]],[26]_16!Y:Z,2,FALSE)/ 1000000, 0)</f>
        <v>0</v>
      </c>
      <c r="BG144" s="28" t="str">
        <f>IFERROR(VLOOKUP(Table2[[#This Row],[SAP Code]],[26]port!$A:$AD,30,FALSE),"unknown")</f>
        <v>OnGo</v>
      </c>
      <c r="BH144" s="29" t="str">
        <f t="shared" si="45"/>
        <v>Ongoing</v>
      </c>
      <c r="BI144" s="16"/>
    </row>
    <row r="145" spans="1:61" ht="17.100000000000001" customHeight="1">
      <c r="A145" s="16" t="s">
        <v>690</v>
      </c>
      <c r="B145" s="17" t="s">
        <v>691</v>
      </c>
      <c r="C145" s="16" t="s">
        <v>692</v>
      </c>
      <c r="D145" s="16" t="s">
        <v>693</v>
      </c>
      <c r="E145" s="18">
        <v>42312</v>
      </c>
      <c r="F145" s="16" t="s">
        <v>694</v>
      </c>
      <c r="G145" s="16" t="s">
        <v>249</v>
      </c>
      <c r="H145" s="16" t="s">
        <v>132</v>
      </c>
      <c r="I145" s="16" t="s">
        <v>250</v>
      </c>
      <c r="J145" s="16" t="s">
        <v>251</v>
      </c>
      <c r="K145" s="16" t="s">
        <v>257</v>
      </c>
      <c r="L145" s="16" t="s">
        <v>85</v>
      </c>
      <c r="M145" s="19">
        <v>15000000</v>
      </c>
      <c r="N145" s="19">
        <v>15000000</v>
      </c>
      <c r="O145" s="20" t="s">
        <v>695</v>
      </c>
      <c r="P145" s="21">
        <v>5900155009151</v>
      </c>
      <c r="Q145" s="20" t="s">
        <v>87</v>
      </c>
      <c r="R145" s="16" t="str">
        <f t="shared" si="34"/>
        <v>ADF Including TSF</v>
      </c>
      <c r="S145" s="16" t="str">
        <f t="shared" si="35"/>
        <v>K</v>
      </c>
      <c r="T145" s="16" t="str">
        <f t="shared" si="33"/>
        <v>ADF Countries</v>
      </c>
      <c r="U145" s="16" t="str">
        <f t="shared" si="36"/>
        <v>Transition States</v>
      </c>
      <c r="V145" s="22" t="str">
        <f>IF(ISNUMBER(MATCH(A145, {"Gabon","Sudan","Niger","Mali","Burkina Faso","Guinea"}, 0)), "De Facto Countries", "Non-De Facto Countries")</f>
        <v>De Facto Countries</v>
      </c>
      <c r="W145" s="16" t="str">
        <f t="shared" si="47"/>
        <v>West</v>
      </c>
      <c r="X145" s="16" t="str">
        <f t="shared" si="48"/>
        <v>Multi-Sector</v>
      </c>
      <c r="Y145" s="23">
        <f>Table2[[#This Row],[Approved Amount_UA Equivalent]]/5</f>
        <v>3000000</v>
      </c>
      <c r="Z145" s="23">
        <f>Table2[[#This Row],[Approved Amount_UA Equivalent]]/5</f>
        <v>3000000</v>
      </c>
      <c r="AA145" s="23">
        <f>Table2[[#This Row],[Approved Amount_UA Equivalent]]/5</f>
        <v>3000000</v>
      </c>
      <c r="AB145" s="23">
        <f>Table2[[#This Row],[Approved Amount_UA Equivalent]]/5</f>
        <v>3000000</v>
      </c>
      <c r="AC145" s="23">
        <f>Table2[[#This Row],[Approved Amount_UA Equivalent]]/5</f>
        <v>3000000</v>
      </c>
      <c r="AD145" s="23">
        <f>SUM(Table2[[#This Row],[Feed Africa ]:[Improve Quality Of Life ]])</f>
        <v>15000000</v>
      </c>
      <c r="AE145" s="16" t="b">
        <f>Table2[[#This Row],[Total HI5]]=Table2[[#This Row],[Approved Amount_UA Equivalent]]</f>
        <v>1</v>
      </c>
      <c r="AF145" s="24">
        <v>20</v>
      </c>
      <c r="AG145" s="20" t="str">
        <f t="shared" si="37"/>
        <v>Policy and Result Based Op</v>
      </c>
      <c r="AH145" s="24" t="e">
        <f>VLOOKUP(Table2[[#This Row],[SAP Code]],[25]DATA!$A:$G,7,FALSE)</f>
        <v>#N/A</v>
      </c>
      <c r="AI145" s="20" t="str">
        <f t="shared" si="38"/>
        <v>Policy-Based Lending</v>
      </c>
      <c r="AJ145" s="25" t="s">
        <v>254</v>
      </c>
      <c r="AK145" s="25" t="s">
        <v>255</v>
      </c>
      <c r="AL145" s="23" t="str" cm="1">
        <f t="array" ref="AL145">_xlfn.SWITCH(AK145,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5" s="26">
        <v>1</v>
      </c>
      <c r="AN145" s="25" t="str">
        <f t="shared" si="46"/>
        <v>Sovereign</v>
      </c>
      <c r="AO145" s="27">
        <v>1</v>
      </c>
      <c r="AP145" s="23">
        <f>Table2[[#This Row],[Approved Amount_UA Equivalent]]/1000000</f>
        <v>15</v>
      </c>
      <c r="AQ145" s="19">
        <f t="shared" si="39"/>
        <v>19.962599999999998</v>
      </c>
      <c r="AR145" s="23" t="str">
        <f t="shared" si="40"/>
        <v>11-20</v>
      </c>
      <c r="AS145" s="23" t="str">
        <f t="shared" si="41"/>
        <v>1-20</v>
      </c>
      <c r="AT145" s="23" t="str">
        <f t="shared" si="42"/>
        <v>1-40</v>
      </c>
      <c r="AU145" s="23" t="str">
        <f t="shared" si="43"/>
        <v>&lt;1-50 Mn</v>
      </c>
      <c r="AV145" s="23">
        <f>Table2[[#This Row],[Amount]]</f>
        <v>15000000</v>
      </c>
      <c r="AW145" s="23" t="str">
        <f t="shared" si="44"/>
        <v>Nov 2015</v>
      </c>
      <c r="AX145" s="28">
        <f>IFERROR(VLOOKUP(Table2[[#This Row],[SAP Code]],[26]_16!A:B,2,FALSE),0)</f>
        <v>0</v>
      </c>
      <c r="AY145" s="28">
        <f>IFERROR(VLOOKUP(Table2[[#This Row],[SAP Code]],[26]_16!D:E,2,FALSE)/ 1000000, 0)</f>
        <v>0</v>
      </c>
      <c r="AZ145" s="28">
        <f>IFERROR(VLOOKUP(Table2[[#This Row],[SAP Code]],[26]_16!G:H,2,FALSE)/ 1000000, 0)</f>
        <v>0</v>
      </c>
      <c r="BA145" s="28">
        <f>IFERROR(VLOOKUP(Table2[[#This Row],[SAP Code]],[26]_16!J:K,2,FALSE)/ 1000000, 0)</f>
        <v>0</v>
      </c>
      <c r="BB145" s="28">
        <f>IFERROR(VLOOKUP(Table2[[#This Row],[SAP Code]],[26]_16!M:N,2,FALSE)/ 1000000, 0)</f>
        <v>0</v>
      </c>
      <c r="BC145" s="28">
        <f>IFERROR(VLOOKUP(Table2[[#This Row],[SAP Code]],[26]_16!P:Q,2,FALSE),0)</f>
        <v>0</v>
      </c>
      <c r="BD145" s="28">
        <f>IFERROR(VLOOKUP(Table2[[#This Row],[SAP Code]],[26]_16!S:T,2,FALSE),0)</f>
        <v>0</v>
      </c>
      <c r="BE145" s="28">
        <f>IFERROR(VLOOKUP(Table2[[#This Row],[SAP Code]],[26]_16!V:W,2,FALSE)/ 1000000, 0)</f>
        <v>0</v>
      </c>
      <c r="BF145" s="28">
        <f>IFERROR(VLOOKUP(Table2[[#This Row],[SAP Code]],[26]_16!Y:Z,2,FALSE)/ 1000000, 0)</f>
        <v>0</v>
      </c>
      <c r="BG145" s="28" t="str">
        <f>IFERROR(VLOOKUP(Table2[[#This Row],[SAP Code]],[26]port!$A:$AD,30,FALSE),"unknown")</f>
        <v>COMP</v>
      </c>
      <c r="BH145" s="29" t="str">
        <f t="shared" si="45"/>
        <v>Number of operations completed out of the net approved of that year</v>
      </c>
      <c r="BI145" s="16"/>
    </row>
    <row r="146" spans="1:61" ht="17.100000000000001" customHeight="1">
      <c r="A146" s="16" t="s">
        <v>696</v>
      </c>
      <c r="B146" s="17" t="s">
        <v>697</v>
      </c>
      <c r="C146" s="16" t="s">
        <v>698</v>
      </c>
      <c r="D146" s="16" t="s">
        <v>699</v>
      </c>
      <c r="E146" s="18">
        <v>42312</v>
      </c>
      <c r="F146" s="16" t="s">
        <v>700</v>
      </c>
      <c r="G146" s="16" t="s">
        <v>249</v>
      </c>
      <c r="H146" s="16" t="s">
        <v>132</v>
      </c>
      <c r="I146" s="16" t="s">
        <v>250</v>
      </c>
      <c r="J146" s="16" t="s">
        <v>83</v>
      </c>
      <c r="K146" s="16" t="s">
        <v>84</v>
      </c>
      <c r="L146" s="16" t="s">
        <v>85</v>
      </c>
      <c r="M146" s="19">
        <v>20000000</v>
      </c>
      <c r="N146" s="19">
        <v>20000000</v>
      </c>
      <c r="O146" s="20" t="s">
        <v>701</v>
      </c>
      <c r="P146" s="21">
        <v>2100150034094</v>
      </c>
      <c r="Q146" s="20" t="s">
        <v>87</v>
      </c>
      <c r="R146" s="16" t="str">
        <f t="shared" si="34"/>
        <v>ADF Including TSF</v>
      </c>
      <c r="S146" s="16" t="str">
        <f t="shared" si="35"/>
        <v>K</v>
      </c>
      <c r="T146" s="16" t="str">
        <f t="shared" si="33"/>
        <v>ADF Countries</v>
      </c>
      <c r="U146" s="16" t="str">
        <f t="shared" si="36"/>
        <v>Transition States</v>
      </c>
      <c r="V146" s="22" t="str">
        <f>IF(ISNUMBER(MATCH(A146, {"Gabon","Sudan","Niger","Mali","Burkina Faso","Guinea"}, 0)), "De Facto Countries", "Non-De Facto Countries")</f>
        <v>De Facto Countries</v>
      </c>
      <c r="W146" s="16" t="str">
        <f t="shared" si="47"/>
        <v>West</v>
      </c>
      <c r="X146" s="16" t="str">
        <f t="shared" si="48"/>
        <v>Multi-Sector</v>
      </c>
      <c r="Y146" s="23">
        <f>Table2[[#This Row],[Approved Amount_UA Equivalent]]/5</f>
        <v>4000000</v>
      </c>
      <c r="Z146" s="23">
        <f>Table2[[#This Row],[Approved Amount_UA Equivalent]]/5</f>
        <v>4000000</v>
      </c>
      <c r="AA146" s="23">
        <f>Table2[[#This Row],[Approved Amount_UA Equivalent]]/5</f>
        <v>4000000</v>
      </c>
      <c r="AB146" s="23">
        <f>Table2[[#This Row],[Approved Amount_UA Equivalent]]/5</f>
        <v>4000000</v>
      </c>
      <c r="AC146" s="23">
        <f>Table2[[#This Row],[Approved Amount_UA Equivalent]]/5</f>
        <v>4000000</v>
      </c>
      <c r="AD146" s="23">
        <f>SUM(Table2[[#This Row],[Feed Africa ]:[Improve Quality Of Life ]])</f>
        <v>20000000</v>
      </c>
      <c r="AE146" s="16" t="b">
        <f>Table2[[#This Row],[Total HI5]]=Table2[[#This Row],[Approved Amount_UA Equivalent]]</f>
        <v>1</v>
      </c>
      <c r="AF146" s="24">
        <v>20</v>
      </c>
      <c r="AG146" s="20" t="str">
        <f t="shared" si="37"/>
        <v>Policy and Result Based Op</v>
      </c>
      <c r="AH146" s="24" t="e">
        <f>VLOOKUP(Table2[[#This Row],[SAP Code]],[25]DATA!$A:$G,7,FALSE)</f>
        <v>#N/A</v>
      </c>
      <c r="AI146" s="20" t="str">
        <f t="shared" si="38"/>
        <v>Policy-Based Lending</v>
      </c>
      <c r="AJ146" s="25" t="s">
        <v>254</v>
      </c>
      <c r="AK146" s="25" t="s">
        <v>255</v>
      </c>
      <c r="AL146" s="23" t="str" cm="1">
        <f t="array" ref="AL146">_xlfn.SWITCH(AK146,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6" s="26">
        <v>1</v>
      </c>
      <c r="AN146" s="25" t="str">
        <f t="shared" si="46"/>
        <v>Sovereign</v>
      </c>
      <c r="AO146" s="27">
        <v>1</v>
      </c>
      <c r="AP146" s="23">
        <f>Table2[[#This Row],[Approved Amount_UA Equivalent]]/1000000</f>
        <v>20</v>
      </c>
      <c r="AQ146" s="19">
        <f t="shared" si="39"/>
        <v>26.616800000000001</v>
      </c>
      <c r="AR146" s="23" t="str">
        <f t="shared" si="40"/>
        <v>11-20</v>
      </c>
      <c r="AS146" s="23" t="str">
        <f t="shared" si="41"/>
        <v>1-20</v>
      </c>
      <c r="AT146" s="23" t="str">
        <f t="shared" si="42"/>
        <v>1-40</v>
      </c>
      <c r="AU146" s="23" t="str">
        <f t="shared" si="43"/>
        <v>&lt;1-50 Mn</v>
      </c>
      <c r="AV146" s="23">
        <f>Table2[[#This Row],[Amount]]</f>
        <v>20000000</v>
      </c>
      <c r="AW146" s="23" t="str">
        <f t="shared" si="44"/>
        <v>Nov 2015</v>
      </c>
      <c r="AX146" s="28">
        <f>IFERROR(VLOOKUP(Table2[[#This Row],[SAP Code]],[26]_16!A:B,2,FALSE),0)</f>
        <v>20</v>
      </c>
      <c r="AY146" s="28">
        <f>IFERROR(VLOOKUP(Table2[[#This Row],[SAP Code]],[26]_16!D:E,2,FALSE)/ 1000000, 0)</f>
        <v>0</v>
      </c>
      <c r="AZ146" s="28">
        <f>IFERROR(VLOOKUP(Table2[[#This Row],[SAP Code]],[26]_16!G:H,2,FALSE)/ 1000000, 0)</f>
        <v>0</v>
      </c>
      <c r="BA146" s="28">
        <f>IFERROR(VLOOKUP(Table2[[#This Row],[SAP Code]],[26]_16!J:K,2,FALSE)/ 1000000, 0)</f>
        <v>0</v>
      </c>
      <c r="BB146" s="28">
        <f>IFERROR(VLOOKUP(Table2[[#This Row],[SAP Code]],[26]_16!M:N,2,FALSE)/ 1000000, 0)</f>
        <v>0</v>
      </c>
      <c r="BC146" s="28">
        <f>IFERROR(VLOOKUP(Table2[[#This Row],[SAP Code]],[26]_16!P:Q,2,FALSE),0)</f>
        <v>0</v>
      </c>
      <c r="BD146" s="28">
        <f>IFERROR(VLOOKUP(Table2[[#This Row],[SAP Code]],[26]_16!S:T,2,FALSE),0)</f>
        <v>0</v>
      </c>
      <c r="BE146" s="28">
        <f>IFERROR(VLOOKUP(Table2[[#This Row],[SAP Code]],[26]_16!V:W,2,FALSE)/ 1000000, 0)</f>
        <v>0</v>
      </c>
      <c r="BF146" s="28">
        <f>IFERROR(VLOOKUP(Table2[[#This Row],[SAP Code]],[26]_16!Y:Z,2,FALSE)/ 1000000, 0)</f>
        <v>0</v>
      </c>
      <c r="BG146" s="28" t="str">
        <f>IFERROR(VLOOKUP(Table2[[#This Row],[SAP Code]],[26]port!$A:$AD,30,FALSE),"unknown")</f>
        <v>COMP</v>
      </c>
      <c r="BH146" s="29" t="str">
        <f t="shared" si="45"/>
        <v>Number of operations completed out of the net approved of that year</v>
      </c>
      <c r="BI146" s="16"/>
    </row>
    <row r="147" spans="1:61" ht="17.100000000000001" customHeight="1">
      <c r="A147" s="16" t="s">
        <v>95</v>
      </c>
      <c r="B147" s="17" t="s">
        <v>702</v>
      </c>
      <c r="C147" s="16" t="s">
        <v>703</v>
      </c>
      <c r="D147" s="16" t="s">
        <v>704</v>
      </c>
      <c r="E147" s="18">
        <v>42312</v>
      </c>
      <c r="F147" s="16" t="s">
        <v>383</v>
      </c>
      <c r="G147" s="16" t="s">
        <v>65</v>
      </c>
      <c r="H147" s="16" t="s">
        <v>101</v>
      </c>
      <c r="I147" s="16" t="s">
        <v>155</v>
      </c>
      <c r="J147" s="16" t="s">
        <v>179</v>
      </c>
      <c r="K147" s="16" t="s">
        <v>84</v>
      </c>
      <c r="L147" s="16" t="s">
        <v>70</v>
      </c>
      <c r="M147" s="19">
        <v>45000000</v>
      </c>
      <c r="N147" s="19">
        <v>32214880.41120505</v>
      </c>
      <c r="O147" s="20" t="s">
        <v>705</v>
      </c>
      <c r="P147" s="21">
        <v>2000130014431</v>
      </c>
      <c r="Q147" s="20" t="s">
        <v>87</v>
      </c>
      <c r="R147" s="16" t="str">
        <f t="shared" si="34"/>
        <v>ADB Public</v>
      </c>
      <c r="S147" s="16" t="str">
        <f t="shared" si="35"/>
        <v>A</v>
      </c>
      <c r="T147" s="16" t="str">
        <f t="shared" si="33"/>
        <v>Blend Countries</v>
      </c>
      <c r="U147" s="16" t="str">
        <f t="shared" si="36"/>
        <v>Non-Transition States</v>
      </c>
      <c r="V147" s="22" t="str">
        <f>IF(ISNUMBER(MATCH(A147, {"Gabon","Sudan","Niger","Mali","Burkina Faso","Guinea"}, 0)), "De Facto Countries", "Non-De Facto Countries")</f>
        <v>Non-De Facto Countries</v>
      </c>
      <c r="W147" s="16" t="str">
        <f t="shared" si="47"/>
        <v>South</v>
      </c>
      <c r="X147" s="16" t="str">
        <f t="shared" si="48"/>
        <v>Agriculture</v>
      </c>
      <c r="Y147" s="23">
        <f>Table2[[#This Row],[Approved Amount_UA Equivalent]]</f>
        <v>32214880.41120505</v>
      </c>
      <c r="AD147" s="23">
        <f>SUM(Table2[[#This Row],[Feed Africa ]:[Improve Quality Of Life ]])</f>
        <v>32214880.41120505</v>
      </c>
      <c r="AE147" s="16" t="b">
        <f>Table2[[#This Row],[Total HI5]]=Table2[[#This Row],[Approved Amount_UA Equivalent]]</f>
        <v>1</v>
      </c>
      <c r="AF147" s="24">
        <v>10</v>
      </c>
      <c r="AG147" s="20" t="str">
        <f t="shared" si="37"/>
        <v>Investment Project</v>
      </c>
      <c r="AH147" s="24" t="e">
        <f>VLOOKUP(Table2[[#This Row],[SAP Code]],[25]DATA!$A:$G,7,FALSE)</f>
        <v>#N/A</v>
      </c>
      <c r="AI147" s="20" t="str">
        <f t="shared" si="38"/>
        <v>Infrastructure</v>
      </c>
      <c r="AJ147" s="25" t="s">
        <v>157</v>
      </c>
      <c r="AK147" s="25" t="s">
        <v>74</v>
      </c>
      <c r="AL147" s="23" t="str" cm="1">
        <f t="array" ref="AL147">_xlfn.SWITCH(AK147,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7" s="26">
        <v>1</v>
      </c>
      <c r="AN147" s="25" t="str">
        <f t="shared" si="46"/>
        <v>Sovereign</v>
      </c>
      <c r="AO147" s="27">
        <v>1</v>
      </c>
      <c r="AP147" s="23">
        <f>Table2[[#This Row],[Approved Amount_UA Equivalent]]/1000000</f>
        <v>32.214880411205051</v>
      </c>
      <c r="AQ147" s="19">
        <f t="shared" si="39"/>
        <v>42.872851446448131</v>
      </c>
      <c r="AR147" s="23" t="str">
        <f t="shared" si="40"/>
        <v>31-40</v>
      </c>
      <c r="AS147" s="23" t="str">
        <f t="shared" si="41"/>
        <v>21-40</v>
      </c>
      <c r="AT147" s="23" t="str">
        <f t="shared" si="42"/>
        <v>1-40</v>
      </c>
      <c r="AU147" s="23" t="str">
        <f t="shared" si="43"/>
        <v>&lt;1-50 Mn</v>
      </c>
      <c r="AV147" s="23">
        <f>Table2[[#This Row],[Amount]]</f>
        <v>45000000</v>
      </c>
      <c r="AW147" s="23" t="str">
        <f t="shared" si="44"/>
        <v>Nov 2015</v>
      </c>
      <c r="AX147" s="28">
        <f>IFERROR(VLOOKUP(Table2[[#This Row],[SAP Code]],[26]_16!A:B,2,FALSE),0)</f>
        <v>0</v>
      </c>
      <c r="AY147" s="28">
        <f>IFERROR(VLOOKUP(Table2[[#This Row],[SAP Code]],[26]_16!D:E,2,FALSE)/ 1000000, 0)</f>
        <v>0.53454749999999995</v>
      </c>
      <c r="AZ147" s="28">
        <f>IFERROR(VLOOKUP(Table2[[#This Row],[SAP Code]],[26]_16!G:H,2,FALSE)/ 1000000, 0)</f>
        <v>2.0550945700000001</v>
      </c>
      <c r="BA147" s="28">
        <f>IFERROR(VLOOKUP(Table2[[#This Row],[SAP Code]],[26]_16!J:K,2,FALSE)/ 1000000, 0)</f>
        <v>8.3574175499999974</v>
      </c>
      <c r="BB147" s="28">
        <f>IFERROR(VLOOKUP(Table2[[#This Row],[SAP Code]],[26]_16!M:N,2,FALSE)/ 1000000, 0)</f>
        <v>6.0690552500000026</v>
      </c>
      <c r="BC147" s="28">
        <f>IFERROR(VLOOKUP(Table2[[#This Row],[SAP Code]],[26]_16!P:Q,2,FALSE),0)</f>
        <v>9.3155979600000016</v>
      </c>
      <c r="BD147" s="28">
        <f>IFERROR(VLOOKUP(Table2[[#This Row],[SAP Code]],[26]_16!S:T,2,FALSE),0)</f>
        <v>3.5062218599999997</v>
      </c>
      <c r="BE147" s="28">
        <f>IFERROR(VLOOKUP(Table2[[#This Row],[SAP Code]],[26]_16!V:W,2,FALSE)/ 1000000, 0)</f>
        <v>2.3382544799999998</v>
      </c>
      <c r="BF147" s="28">
        <f>IFERROR(VLOOKUP(Table2[[#This Row],[SAP Code]],[26]_16!Y:Z,2,FALSE)/ 1000000, 0)</f>
        <v>0.17487068000000003</v>
      </c>
      <c r="BG147" s="28" t="str">
        <f>IFERROR(VLOOKUP(Table2[[#This Row],[SAP Code]],[26]port!$A:$AD,30,FALSE),"unknown")</f>
        <v>OnGo</v>
      </c>
      <c r="BH147" s="29" t="str">
        <f t="shared" si="45"/>
        <v>Ongoing</v>
      </c>
      <c r="BI147" s="16"/>
    </row>
    <row r="148" spans="1:61" ht="17.100000000000001" customHeight="1">
      <c r="A148" s="16" t="s">
        <v>706</v>
      </c>
      <c r="B148" s="17" t="s">
        <v>707</v>
      </c>
      <c r="C148" s="16" t="s">
        <v>708</v>
      </c>
      <c r="D148" s="16" t="s">
        <v>709</v>
      </c>
      <c r="E148" s="18">
        <v>42320</v>
      </c>
      <c r="F148" s="16" t="s">
        <v>657</v>
      </c>
      <c r="G148" s="16" t="s">
        <v>122</v>
      </c>
      <c r="H148" s="16" t="s">
        <v>132</v>
      </c>
      <c r="I148" s="16" t="s">
        <v>67</v>
      </c>
      <c r="J148" s="16" t="s">
        <v>68</v>
      </c>
      <c r="K148" s="16" t="s">
        <v>69</v>
      </c>
      <c r="L148" s="16" t="s">
        <v>70</v>
      </c>
      <c r="M148" s="19">
        <v>1000000</v>
      </c>
      <c r="N148" s="19">
        <v>715886.2313601122</v>
      </c>
      <c r="O148" s="20" t="s">
        <v>710</v>
      </c>
      <c r="P148" s="21">
        <v>5000199004268</v>
      </c>
      <c r="Q148" s="20" t="s">
        <v>72</v>
      </c>
      <c r="R148" s="16" t="str">
        <f t="shared" si="34"/>
        <v>OTHERS</v>
      </c>
      <c r="S148" s="16" t="str">
        <f t="shared" si="35"/>
        <v>I</v>
      </c>
      <c r="T148" s="16" t="str">
        <f t="shared" si="33"/>
        <v>ADF Countries</v>
      </c>
      <c r="U148" s="16" t="str">
        <f t="shared" si="36"/>
        <v>Transition States</v>
      </c>
      <c r="V148" s="22" t="str">
        <f>IF(ISNUMBER(MATCH(A148, {"Gabon","Sudan","Niger","Mali","Burkina Faso","Guinea"}, 0)), "De Facto Countries", "Non-De Facto Countries")</f>
        <v>Non-De Facto Countries</v>
      </c>
      <c r="W148" s="16" t="str">
        <f t="shared" si="47"/>
        <v>West</v>
      </c>
      <c r="X148" s="16" t="str">
        <f t="shared" si="48"/>
        <v>Social</v>
      </c>
      <c r="Y148" s="23"/>
      <c r="AC148" s="23">
        <f>Table2[[#This Row],[Approved Amount_UA Equivalent]]</f>
        <v>715886.2313601122</v>
      </c>
      <c r="AD148" s="23">
        <f>SUM(Table2[[#This Row],[Feed Africa ]:[Improve Quality Of Life ]])</f>
        <v>715886.2313601122</v>
      </c>
      <c r="AE148" s="16" t="b">
        <f>Table2[[#This Row],[Total HI5]]=Table2[[#This Row],[Approved Amount_UA Equivalent]]</f>
        <v>1</v>
      </c>
      <c r="AF148" s="24">
        <v>50</v>
      </c>
      <c r="AG148" s="20" t="str">
        <f t="shared" si="37"/>
        <v>Emergency Assistance</v>
      </c>
      <c r="AH148" s="24" t="e">
        <f>VLOOKUP(Table2[[#This Row],[SAP Code]],[25]DATA!$A:$G,7,FALSE)</f>
        <v>#N/A</v>
      </c>
      <c r="AI148" s="20" t="str">
        <f t="shared" si="38"/>
        <v>Other Investment</v>
      </c>
      <c r="AJ148" s="25" t="s">
        <v>73</v>
      </c>
      <c r="AK148" s="25" t="s">
        <v>126</v>
      </c>
      <c r="AL148" s="23" t="str" cm="1">
        <f t="array" ref="AL148">_xlfn.SWITCH(AK148,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8" s="26">
        <v>1</v>
      </c>
      <c r="AN148" s="25" t="str">
        <f t="shared" si="46"/>
        <v>Sovereign</v>
      </c>
      <c r="AO148" s="27">
        <v>1</v>
      </c>
      <c r="AP148" s="23">
        <f>Table2[[#This Row],[Approved Amount_UA Equivalent]]/1000000</f>
        <v>0.7158862313601122</v>
      </c>
      <c r="AQ148" s="19">
        <f t="shared" si="39"/>
        <v>0.95273003214329177</v>
      </c>
      <c r="AR148" s="23" t="str">
        <f t="shared" si="40"/>
        <v>1-10</v>
      </c>
      <c r="AS148" s="23" t="str">
        <f t="shared" si="41"/>
        <v>1-20</v>
      </c>
      <c r="AT148" s="23" t="str">
        <f t="shared" si="42"/>
        <v>1-40</v>
      </c>
      <c r="AU148" s="23" t="str">
        <f t="shared" si="43"/>
        <v>&lt;1-50 Mn</v>
      </c>
      <c r="AV148" s="23">
        <f>Table2[[#This Row],[Amount]]</f>
        <v>1000000</v>
      </c>
      <c r="AW148" s="23" t="str">
        <f t="shared" si="44"/>
        <v>Nov 2015</v>
      </c>
      <c r="AX148" s="28">
        <f>IFERROR(VLOOKUP(Table2[[#This Row],[SAP Code]],[26]_16!A:B,2,FALSE),0)</f>
        <v>0</v>
      </c>
      <c r="AY148" s="28">
        <f>IFERROR(VLOOKUP(Table2[[#This Row],[SAP Code]],[26]_16!D:E,2,FALSE)/ 1000000, 0)</f>
        <v>0</v>
      </c>
      <c r="AZ148" s="28">
        <f>IFERROR(VLOOKUP(Table2[[#This Row],[SAP Code]],[26]_16!G:H,2,FALSE)/ 1000000, 0)</f>
        <v>0</v>
      </c>
      <c r="BA148" s="28">
        <f>IFERROR(VLOOKUP(Table2[[#This Row],[SAP Code]],[26]_16!J:K,2,FALSE)/ 1000000, 0)</f>
        <v>0</v>
      </c>
      <c r="BB148" s="28">
        <f>IFERROR(VLOOKUP(Table2[[#This Row],[SAP Code]],[26]_16!M:N,2,FALSE)/ 1000000, 0)</f>
        <v>0</v>
      </c>
      <c r="BC148" s="28">
        <f>IFERROR(VLOOKUP(Table2[[#This Row],[SAP Code]],[26]_16!P:Q,2,FALSE),0)</f>
        <v>0</v>
      </c>
      <c r="BD148" s="28">
        <f>IFERROR(VLOOKUP(Table2[[#This Row],[SAP Code]],[26]_16!S:T,2,FALSE),0)</f>
        <v>0</v>
      </c>
      <c r="BE148" s="28">
        <f>IFERROR(VLOOKUP(Table2[[#This Row],[SAP Code]],[26]_16!V:W,2,FALSE)/ 1000000, 0)</f>
        <v>0</v>
      </c>
      <c r="BF148" s="28">
        <f>IFERROR(VLOOKUP(Table2[[#This Row],[SAP Code]],[26]_16!Y:Z,2,FALSE)/ 1000000, 0)</f>
        <v>0</v>
      </c>
      <c r="BG148" s="28" t="str">
        <f>IFERROR(VLOOKUP(Table2[[#This Row],[SAP Code]],[26]port!$A:$AD,30,FALSE),"unknown")</f>
        <v>CLSD</v>
      </c>
      <c r="BH148" s="29" t="str">
        <f t="shared" si="45"/>
        <v>Number of operations completed out of the net approved of that year</v>
      </c>
      <c r="BI148" s="16"/>
    </row>
    <row r="149" spans="1:61" ht="17.100000000000001" customHeight="1">
      <c r="A149" s="16" t="s">
        <v>310</v>
      </c>
      <c r="B149" s="17" t="s">
        <v>711</v>
      </c>
      <c r="C149" s="16" t="s">
        <v>712</v>
      </c>
      <c r="D149" s="16" t="s">
        <v>713</v>
      </c>
      <c r="E149" s="18">
        <v>42326</v>
      </c>
      <c r="F149" s="16" t="s">
        <v>714</v>
      </c>
      <c r="G149" s="16" t="s">
        <v>249</v>
      </c>
      <c r="H149" s="16" t="s">
        <v>132</v>
      </c>
      <c r="I149" s="16" t="s">
        <v>250</v>
      </c>
      <c r="J149" s="16" t="s">
        <v>83</v>
      </c>
      <c r="K149" s="16" t="s">
        <v>84</v>
      </c>
      <c r="L149" s="16" t="s">
        <v>85</v>
      </c>
      <c r="M149" s="19">
        <v>40000000</v>
      </c>
      <c r="N149" s="19">
        <v>40000000</v>
      </c>
      <c r="O149" s="20" t="s">
        <v>715</v>
      </c>
      <c r="P149" s="21">
        <v>2100150034193</v>
      </c>
      <c r="Q149" s="20" t="s">
        <v>87</v>
      </c>
      <c r="R149" s="16" t="str">
        <f t="shared" si="34"/>
        <v>ADF Including TSF</v>
      </c>
      <c r="S149" s="16" t="str">
        <f t="shared" si="35"/>
        <v>K</v>
      </c>
      <c r="T149" s="16" t="str">
        <f t="shared" si="33"/>
        <v>ADF Countries</v>
      </c>
      <c r="U149" s="16" t="str">
        <f t="shared" si="36"/>
        <v>Non-Transition States</v>
      </c>
      <c r="V149" s="22" t="str">
        <f>IF(ISNUMBER(MATCH(A149, {"Gabon","Sudan","Niger","Mali","Burkina Faso","Guinea"}, 0)), "De Facto Countries", "Non-De Facto Countries")</f>
        <v>Non-De Facto Countries</v>
      </c>
      <c r="W149" s="16" t="str">
        <f t="shared" si="47"/>
        <v>West</v>
      </c>
      <c r="X149" s="16" t="str">
        <f t="shared" si="48"/>
        <v>Multi-Sector</v>
      </c>
      <c r="Y149" s="23">
        <f>Table2[[#This Row],[Approved Amount_UA Equivalent]]/5</f>
        <v>8000000</v>
      </c>
      <c r="Z149" s="23">
        <f>Table2[[#This Row],[Approved Amount_UA Equivalent]]/5</f>
        <v>8000000</v>
      </c>
      <c r="AA149" s="23">
        <f>Table2[[#This Row],[Approved Amount_UA Equivalent]]/5</f>
        <v>8000000</v>
      </c>
      <c r="AB149" s="23">
        <f>Table2[[#This Row],[Approved Amount_UA Equivalent]]/5</f>
        <v>8000000</v>
      </c>
      <c r="AC149" s="23">
        <f>Table2[[#This Row],[Approved Amount_UA Equivalent]]/5</f>
        <v>8000000</v>
      </c>
      <c r="AD149" s="23">
        <f>SUM(Table2[[#This Row],[Feed Africa ]:[Improve Quality Of Life ]])</f>
        <v>40000000</v>
      </c>
      <c r="AE149" s="16" t="b">
        <f>Table2[[#This Row],[Total HI5]]=Table2[[#This Row],[Approved Amount_UA Equivalent]]</f>
        <v>1</v>
      </c>
      <c r="AF149" s="24">
        <v>20</v>
      </c>
      <c r="AG149" s="20" t="str">
        <f t="shared" si="37"/>
        <v>Policy and Result Based Op</v>
      </c>
      <c r="AH149" s="24" t="e">
        <f>VLOOKUP(Table2[[#This Row],[SAP Code]],[25]DATA!$A:$G,7,FALSE)</f>
        <v>#N/A</v>
      </c>
      <c r="AI149" s="20" t="str">
        <f t="shared" si="38"/>
        <v>Policy-Based Lending</v>
      </c>
      <c r="AJ149" s="25" t="s">
        <v>254</v>
      </c>
      <c r="AK149" s="25" t="s">
        <v>255</v>
      </c>
      <c r="AL149" s="23" t="str" cm="1">
        <f t="array" ref="AL149">_xlfn.SWITCH(AK149,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9" s="26">
        <v>1</v>
      </c>
      <c r="AN149" s="25" t="str">
        <f t="shared" si="46"/>
        <v>Sovereign</v>
      </c>
      <c r="AO149" s="27">
        <v>1</v>
      </c>
      <c r="AP149" s="23">
        <f>Table2[[#This Row],[Approved Amount_UA Equivalent]]/1000000</f>
        <v>40</v>
      </c>
      <c r="AQ149" s="19">
        <f t="shared" si="39"/>
        <v>53.233600000000003</v>
      </c>
      <c r="AR149" s="23" t="str">
        <f t="shared" si="40"/>
        <v>31-40</v>
      </c>
      <c r="AS149" s="23" t="str">
        <f t="shared" si="41"/>
        <v>21-40</v>
      </c>
      <c r="AT149" s="23" t="str">
        <f t="shared" si="42"/>
        <v>1-40</v>
      </c>
      <c r="AU149" s="23" t="str">
        <f t="shared" si="43"/>
        <v>&lt;1-50 Mn</v>
      </c>
      <c r="AV149" s="23">
        <f>Table2[[#This Row],[Amount]]</f>
        <v>40000000</v>
      </c>
      <c r="AW149" s="23" t="str">
        <f t="shared" si="44"/>
        <v>Nov 2015</v>
      </c>
      <c r="AX149" s="28">
        <f>IFERROR(VLOOKUP(Table2[[#This Row],[SAP Code]],[26]_16!A:B,2,FALSE),0)</f>
        <v>40</v>
      </c>
      <c r="AY149" s="28">
        <f>IFERROR(VLOOKUP(Table2[[#This Row],[SAP Code]],[26]_16!D:E,2,FALSE)/ 1000000, 0)</f>
        <v>0</v>
      </c>
      <c r="AZ149" s="28">
        <f>IFERROR(VLOOKUP(Table2[[#This Row],[SAP Code]],[26]_16!G:H,2,FALSE)/ 1000000, 0)</f>
        <v>0</v>
      </c>
      <c r="BA149" s="28">
        <f>IFERROR(VLOOKUP(Table2[[#This Row],[SAP Code]],[26]_16!J:K,2,FALSE)/ 1000000, 0)</f>
        <v>0</v>
      </c>
      <c r="BB149" s="28">
        <f>IFERROR(VLOOKUP(Table2[[#This Row],[SAP Code]],[26]_16!M:N,2,FALSE)/ 1000000, 0)</f>
        <v>0</v>
      </c>
      <c r="BC149" s="28">
        <f>IFERROR(VLOOKUP(Table2[[#This Row],[SAP Code]],[26]_16!P:Q,2,FALSE),0)</f>
        <v>0</v>
      </c>
      <c r="BD149" s="28">
        <f>IFERROR(VLOOKUP(Table2[[#This Row],[SAP Code]],[26]_16!S:T,2,FALSE),0)</f>
        <v>0</v>
      </c>
      <c r="BE149" s="28">
        <f>IFERROR(VLOOKUP(Table2[[#This Row],[SAP Code]],[26]_16!V:W,2,FALSE)/ 1000000, 0)</f>
        <v>0</v>
      </c>
      <c r="BF149" s="28">
        <f>IFERROR(VLOOKUP(Table2[[#This Row],[SAP Code]],[26]_16!Y:Z,2,FALSE)/ 1000000, 0)</f>
        <v>0</v>
      </c>
      <c r="BG149" s="28" t="str">
        <f>IFERROR(VLOOKUP(Table2[[#This Row],[SAP Code]],[26]port!$A:$AD,30,FALSE),"unknown")</f>
        <v>COMP</v>
      </c>
      <c r="BH149" s="29" t="str">
        <f t="shared" si="45"/>
        <v>Number of operations completed out of the net approved of that year</v>
      </c>
      <c r="BI149" s="16"/>
    </row>
    <row r="150" spans="1:61" ht="17.100000000000001" customHeight="1">
      <c r="A150" s="16" t="s">
        <v>91</v>
      </c>
      <c r="B150" s="17" t="s">
        <v>716</v>
      </c>
      <c r="C150" s="16" t="s">
        <v>717</v>
      </c>
      <c r="D150" s="16" t="s">
        <v>718</v>
      </c>
      <c r="E150" s="18">
        <v>42326</v>
      </c>
      <c r="F150" s="16" t="s">
        <v>93</v>
      </c>
      <c r="G150" s="16" t="s">
        <v>65</v>
      </c>
      <c r="H150" s="16" t="s">
        <v>81</v>
      </c>
      <c r="I150" s="16" t="s">
        <v>155</v>
      </c>
      <c r="J150" s="16" t="s">
        <v>179</v>
      </c>
      <c r="K150" s="16" t="s">
        <v>84</v>
      </c>
      <c r="L150" s="16" t="s">
        <v>70</v>
      </c>
      <c r="M150" s="19">
        <v>39546000</v>
      </c>
      <c r="N150" s="19">
        <v>28310436.905366998</v>
      </c>
      <c r="O150" s="20" t="s">
        <v>719</v>
      </c>
      <c r="P150" s="21">
        <v>2000130014530</v>
      </c>
      <c r="Q150" s="20" t="s">
        <v>87</v>
      </c>
      <c r="R150" s="16" t="str">
        <f t="shared" si="34"/>
        <v>ADB Public</v>
      </c>
      <c r="S150" s="16" t="str">
        <f t="shared" si="35"/>
        <v>A</v>
      </c>
      <c r="T150" s="16" t="str">
        <f t="shared" si="33"/>
        <v>Blend Countries</v>
      </c>
      <c r="U150" s="16" t="str">
        <f t="shared" si="36"/>
        <v>Non-Transition States</v>
      </c>
      <c r="V150" s="22" t="str">
        <f>IF(ISNUMBER(MATCH(A150, {"Gabon","Sudan","Niger","Mali","Burkina Faso","Guinea"}, 0)), "De Facto Countries", "Non-De Facto Countries")</f>
        <v>Non-De Facto Countries</v>
      </c>
      <c r="W150" s="16" t="str">
        <f t="shared" si="47"/>
        <v>East</v>
      </c>
      <c r="X150" s="16" t="str">
        <f t="shared" si="48"/>
        <v>Agriculture</v>
      </c>
      <c r="Y150" s="23">
        <f>Table2[[#This Row],[Approved Amount_UA Equivalent]]</f>
        <v>28310436.905366998</v>
      </c>
      <c r="AD150" s="23">
        <f>SUM(Table2[[#This Row],[Feed Africa ]:[Improve Quality Of Life ]])</f>
        <v>28310436.905366998</v>
      </c>
      <c r="AE150" s="16" t="b">
        <f>Table2[[#This Row],[Total HI5]]=Table2[[#This Row],[Approved Amount_UA Equivalent]]</f>
        <v>1</v>
      </c>
      <c r="AF150" s="24">
        <v>10</v>
      </c>
      <c r="AG150" s="20" t="str">
        <f t="shared" si="37"/>
        <v>Investment Project</v>
      </c>
      <c r="AH150" s="24" t="e">
        <f>VLOOKUP(Table2[[#This Row],[SAP Code]],[25]DATA!$A:$G,7,FALSE)</f>
        <v>#N/A</v>
      </c>
      <c r="AI150" s="20" t="str">
        <f t="shared" si="38"/>
        <v>Infrastructure</v>
      </c>
      <c r="AJ150" s="25" t="s">
        <v>157</v>
      </c>
      <c r="AK150" s="25" t="s">
        <v>74</v>
      </c>
      <c r="AL150" s="23" t="str" cm="1">
        <f t="array" ref="AL150">_xlfn.SWITCH(AK150,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0" s="26">
        <v>1</v>
      </c>
      <c r="AN150" s="25" t="str">
        <f t="shared" si="46"/>
        <v>Sovereign</v>
      </c>
      <c r="AO150" s="27">
        <v>0.5</v>
      </c>
      <c r="AP150" s="23">
        <f>Table2[[#This Row],[Approved Amount_UA Equivalent]]/1000000</f>
        <v>28.310436905366998</v>
      </c>
      <c r="AQ150" s="19">
        <f t="shared" si="39"/>
        <v>37.676661851138611</v>
      </c>
      <c r="AR150" s="23" t="str">
        <f t="shared" si="40"/>
        <v>21-30</v>
      </c>
      <c r="AS150" s="23" t="str">
        <f t="shared" si="41"/>
        <v>21-40</v>
      </c>
      <c r="AT150" s="23" t="str">
        <f t="shared" si="42"/>
        <v>1-40</v>
      </c>
      <c r="AU150" s="23" t="str">
        <f t="shared" si="43"/>
        <v>&lt;1-50 Mn</v>
      </c>
      <c r="AV150" s="23">
        <f>Table2[[#This Row],[Amount]]</f>
        <v>39546000</v>
      </c>
      <c r="AW150" s="23" t="str">
        <f t="shared" si="44"/>
        <v>Nov 2015</v>
      </c>
      <c r="AX150" s="28">
        <f>IFERROR(VLOOKUP(Table2[[#This Row],[SAP Code]],[26]_16!A:B,2,FALSE),0)</f>
        <v>0</v>
      </c>
      <c r="AY150" s="28">
        <f>IFERROR(VLOOKUP(Table2[[#This Row],[SAP Code]],[26]_16!D:E,2,FALSE)/ 1000000, 0)</f>
        <v>1.0251252800000001</v>
      </c>
      <c r="AZ150" s="28">
        <f>IFERROR(VLOOKUP(Table2[[#This Row],[SAP Code]],[26]_16!G:H,2,FALSE)/ 1000000, 0)</f>
        <v>1.01740414</v>
      </c>
      <c r="BA150" s="28">
        <f>IFERROR(VLOOKUP(Table2[[#This Row],[SAP Code]],[26]_16!J:K,2,FALSE)/ 1000000, 0)</f>
        <v>2.8027579299999998</v>
      </c>
      <c r="BB150" s="28">
        <f>IFERROR(VLOOKUP(Table2[[#This Row],[SAP Code]],[26]_16!M:N,2,FALSE)/ 1000000, 0)</f>
        <v>3.433843420000001</v>
      </c>
      <c r="BC150" s="28">
        <f>IFERROR(VLOOKUP(Table2[[#This Row],[SAP Code]],[26]_16!P:Q,2,FALSE),0)</f>
        <v>3.1623393799999997</v>
      </c>
      <c r="BD150" s="28">
        <f>IFERROR(VLOOKUP(Table2[[#This Row],[SAP Code]],[26]_16!S:T,2,FALSE),0)</f>
        <v>4.8422383399999998</v>
      </c>
      <c r="BE150" s="28">
        <f>IFERROR(VLOOKUP(Table2[[#This Row],[SAP Code]],[26]_16!V:W,2,FALSE)/ 1000000, 0)</f>
        <v>8.5458371199999981</v>
      </c>
      <c r="BF150" s="28">
        <f>IFERROR(VLOOKUP(Table2[[#This Row],[SAP Code]],[26]_16!Y:Z,2,FALSE)/ 1000000, 0)</f>
        <v>4.9535838499999985</v>
      </c>
      <c r="BG150" s="28" t="str">
        <f>IFERROR(VLOOKUP(Table2[[#This Row],[SAP Code]],[26]port!$A:$AD,30,FALSE),"unknown")</f>
        <v>OnGo</v>
      </c>
      <c r="BH150" s="29" t="str">
        <f t="shared" si="45"/>
        <v>Ongoing</v>
      </c>
      <c r="BI150" s="16"/>
    </row>
    <row r="151" spans="1:61" ht="17.100000000000001" customHeight="1">
      <c r="A151" s="16" t="s">
        <v>91</v>
      </c>
      <c r="B151" s="17" t="s">
        <v>716</v>
      </c>
      <c r="C151" s="16" t="s">
        <v>720</v>
      </c>
      <c r="D151" s="16" t="s">
        <v>718</v>
      </c>
      <c r="E151" s="18">
        <v>42326</v>
      </c>
      <c r="F151" s="16" t="s">
        <v>93</v>
      </c>
      <c r="G151" s="16" t="s">
        <v>65</v>
      </c>
      <c r="H151" s="16" t="s">
        <v>81</v>
      </c>
      <c r="I151" s="16" t="s">
        <v>155</v>
      </c>
      <c r="J151" s="16" t="s">
        <v>602</v>
      </c>
      <c r="K151" s="16" t="s">
        <v>69</v>
      </c>
      <c r="L151" s="16" t="s">
        <v>70</v>
      </c>
      <c r="M151" s="19">
        <v>22801000</v>
      </c>
      <c r="N151" s="19">
        <v>16322921.96124192</v>
      </c>
      <c r="O151" s="20" t="s">
        <v>719</v>
      </c>
      <c r="P151" s="21">
        <v>5570155000751</v>
      </c>
      <c r="Q151" s="20" t="s">
        <v>87</v>
      </c>
      <c r="R151" s="16" t="str">
        <f t="shared" si="34"/>
        <v>OTHERS</v>
      </c>
      <c r="S151" s="16" t="str">
        <f t="shared" si="35"/>
        <v>A</v>
      </c>
      <c r="T151" s="16" t="str">
        <f t="shared" si="33"/>
        <v>Blend Countries</v>
      </c>
      <c r="U151" s="16" t="str">
        <f t="shared" si="36"/>
        <v>Non-Transition States</v>
      </c>
      <c r="V151" s="22" t="str">
        <f>IF(ISNUMBER(MATCH(A151, {"Gabon","Sudan","Niger","Mali","Burkina Faso","Guinea"}, 0)), "De Facto Countries", "Non-De Facto Countries")</f>
        <v>Non-De Facto Countries</v>
      </c>
      <c r="W151" s="16" t="str">
        <f t="shared" si="47"/>
        <v>East</v>
      </c>
      <c r="X151" s="16" t="str">
        <f t="shared" si="48"/>
        <v>Agriculture</v>
      </c>
      <c r="Y151" s="23">
        <f>Table2[[#This Row],[Approved Amount_UA Equivalent]]</f>
        <v>16322921.96124192</v>
      </c>
      <c r="AD151" s="23">
        <f>SUM(Table2[[#This Row],[Feed Africa ]:[Improve Quality Of Life ]])</f>
        <v>16322921.96124192</v>
      </c>
      <c r="AE151" s="16" t="b">
        <f>Table2[[#This Row],[Total HI5]]=Table2[[#This Row],[Approved Amount_UA Equivalent]]</f>
        <v>1</v>
      </c>
      <c r="AF151" s="24">
        <v>10</v>
      </c>
      <c r="AG151" s="20" t="str">
        <f t="shared" si="37"/>
        <v>Investment Project</v>
      </c>
      <c r="AH151" s="24" t="e">
        <f>VLOOKUP(Table2[[#This Row],[SAP Code]],[25]DATA!$A:$G,7,FALSE)</f>
        <v>#N/A</v>
      </c>
      <c r="AI151" s="20" t="str">
        <f t="shared" si="38"/>
        <v>Infrastructure</v>
      </c>
      <c r="AJ151" s="25" t="s">
        <v>157</v>
      </c>
      <c r="AK151" s="25" t="s">
        <v>74</v>
      </c>
      <c r="AL151" s="23" t="str" cm="1">
        <f t="array" ref="AL151">_xlfn.SWITCH(AK151,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1" s="26">
        <v>1</v>
      </c>
      <c r="AN151" s="25" t="str">
        <f t="shared" si="46"/>
        <v>Sovereign</v>
      </c>
      <c r="AO151" s="27">
        <v>0.5</v>
      </c>
      <c r="AP151" s="23">
        <f>Table2[[#This Row],[Approved Amount_UA Equivalent]]/1000000</f>
        <v>16.322921961241921</v>
      </c>
      <c r="AQ151" s="19">
        <f t="shared" si="39"/>
        <v>21.723197462899197</v>
      </c>
      <c r="AR151" s="23" t="str">
        <f t="shared" si="40"/>
        <v>11-20</v>
      </c>
      <c r="AS151" s="23" t="str">
        <f t="shared" si="41"/>
        <v>1-20</v>
      </c>
      <c r="AT151" s="23" t="str">
        <f t="shared" si="42"/>
        <v>1-40</v>
      </c>
      <c r="AU151" s="23" t="str">
        <f t="shared" si="43"/>
        <v>&lt;1-50 Mn</v>
      </c>
      <c r="AV151" s="23">
        <f>Table2[[#This Row],[Amount]]</f>
        <v>22801000</v>
      </c>
      <c r="AW151" s="23" t="str">
        <f t="shared" si="44"/>
        <v>Nov 2015</v>
      </c>
      <c r="AX151" s="28">
        <f>IFERROR(VLOOKUP(Table2[[#This Row],[SAP Code]],[26]_16!A:B,2,FALSE),0)</f>
        <v>0</v>
      </c>
      <c r="AY151" s="28">
        <v>0</v>
      </c>
      <c r="AZ151" s="28">
        <v>0</v>
      </c>
      <c r="BA151" s="28">
        <f>IFERROR(VLOOKUP(Table2[[#This Row],[SAP Code]],[26]_16!J:K,2,FALSE)/ 1000000, 0)</f>
        <v>2.8027579299999998</v>
      </c>
      <c r="BB151" s="28">
        <f>IFERROR(VLOOKUP(Table2[[#This Row],[SAP Code]],[26]_16!M:N,2,FALSE)/ 1000000, 0)</f>
        <v>3.433843420000001</v>
      </c>
      <c r="BC151" s="28">
        <f>IFERROR(VLOOKUP(Table2[[#This Row],[SAP Code]],[26]_16!P:Q,2,FALSE),0)</f>
        <v>3.1623393799999997</v>
      </c>
      <c r="BD151" s="28">
        <f>IFERROR(VLOOKUP(Table2[[#This Row],[SAP Code]],[26]_16!S:T,2,FALSE),0)</f>
        <v>4.8422383399999998</v>
      </c>
      <c r="BE151" s="28">
        <f>IFERROR(VLOOKUP(Table2[[#This Row],[SAP Code]],[26]_16!V:W,2,FALSE)/ 1000000, 0)</f>
        <v>8.5458371199999981</v>
      </c>
      <c r="BF151" s="28">
        <f>IFERROR(VLOOKUP(Table2[[#This Row],[SAP Code]],[26]_16!Y:Z,2,FALSE)/ 1000000, 0)</f>
        <v>4.9535838499999985</v>
      </c>
      <c r="BG151" s="28" t="str">
        <f>IFERROR(VLOOKUP(Table2[[#This Row],[SAP Code]],[26]port!$A:$AD,30,FALSE),"unknown")</f>
        <v>OnGo</v>
      </c>
      <c r="BH151" s="29" t="str">
        <f t="shared" si="45"/>
        <v>Ongoing</v>
      </c>
      <c r="BI151" s="16"/>
    </row>
    <row r="152" spans="1:61" ht="17.100000000000001" customHeight="1">
      <c r="A152" s="16" t="s">
        <v>189</v>
      </c>
      <c r="B152" s="17" t="s">
        <v>721</v>
      </c>
      <c r="C152" s="16" t="s">
        <v>722</v>
      </c>
      <c r="D152" s="16" t="s">
        <v>723</v>
      </c>
      <c r="E152" s="18">
        <v>42326</v>
      </c>
      <c r="F152" s="16" t="s">
        <v>724</v>
      </c>
      <c r="G152" s="16" t="s">
        <v>113</v>
      </c>
      <c r="H152" s="37" t="s">
        <v>194</v>
      </c>
      <c r="I152" s="16" t="s">
        <v>67</v>
      </c>
      <c r="J152" s="16" t="s">
        <v>179</v>
      </c>
      <c r="K152" s="16" t="s">
        <v>84</v>
      </c>
      <c r="L152" s="16" t="s">
        <v>195</v>
      </c>
      <c r="M152" s="19">
        <v>183000000</v>
      </c>
      <c r="N152" s="19">
        <v>144329734.29132524</v>
      </c>
      <c r="O152" s="20" t="s">
        <v>725</v>
      </c>
      <c r="P152" s="21">
        <v>2000130014531</v>
      </c>
      <c r="Q152" s="20" t="s">
        <v>87</v>
      </c>
      <c r="R152" s="16" t="str">
        <f t="shared" si="34"/>
        <v>ADB Public</v>
      </c>
      <c r="S152" s="16" t="str">
        <f t="shared" si="35"/>
        <v>I</v>
      </c>
      <c r="T152" s="16" t="str">
        <f t="shared" si="33"/>
        <v>ADB Countries</v>
      </c>
      <c r="U152" s="16" t="str">
        <f t="shared" si="36"/>
        <v>Non-Transition States</v>
      </c>
      <c r="V152" s="22" t="str">
        <f>IF(ISNUMBER(MATCH(A152, {"Gabon","Sudan","Niger","Mali","Burkina Faso","Guinea"}, 0)), "De Facto Countries", "Non-De Facto Countries")</f>
        <v>Non-De Facto Countries</v>
      </c>
      <c r="W152" s="16" t="str">
        <f t="shared" si="47"/>
        <v>North</v>
      </c>
      <c r="X152" s="16" t="str">
        <f t="shared" si="48"/>
        <v>Social</v>
      </c>
      <c r="Y152" s="23"/>
      <c r="AC152" s="23">
        <f>Table2[[#This Row],[Approved Amount_UA Equivalent]]</f>
        <v>144329734.29132524</v>
      </c>
      <c r="AD152" s="23">
        <f>SUM(Table2[[#This Row],[Feed Africa ]:[Improve Quality Of Life ]])</f>
        <v>144329734.29132524</v>
      </c>
      <c r="AE152" s="16" t="b">
        <f>Table2[[#This Row],[Total HI5]]=Table2[[#This Row],[Approved Amount_UA Equivalent]]</f>
        <v>1</v>
      </c>
      <c r="AF152" s="24">
        <v>21</v>
      </c>
      <c r="AG152" s="20" t="str">
        <f t="shared" si="37"/>
        <v>Policy and Result Based Op</v>
      </c>
      <c r="AH152" s="24" t="e">
        <f>VLOOKUP(Table2[[#This Row],[SAP Code]],[25]DATA!$A:$G,7,FALSE)</f>
        <v>#N/A</v>
      </c>
      <c r="AI152" s="20" t="str">
        <f t="shared" si="38"/>
        <v>Policy-Based Lending</v>
      </c>
      <c r="AJ152" s="25" t="s">
        <v>73</v>
      </c>
      <c r="AK152" s="25" t="s">
        <v>115</v>
      </c>
      <c r="AL152" s="23" t="str" cm="1">
        <f t="array" ref="AL152">_xlfn.SWITCH(AK152,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2" s="26">
        <v>1</v>
      </c>
      <c r="AN152" s="25" t="str">
        <f t="shared" si="46"/>
        <v>Sovereign</v>
      </c>
      <c r="AO152" s="27">
        <v>1</v>
      </c>
      <c r="AP152" s="23">
        <f>Table2[[#This Row],[Approved Amount_UA Equivalent]]/1000000</f>
        <v>144.32973429132525</v>
      </c>
      <c r="AQ152" s="19">
        <f t="shared" si="39"/>
        <v>192.07978358426729</v>
      </c>
      <c r="AR152" s="23" t="str">
        <f t="shared" si="40"/>
        <v>141-150</v>
      </c>
      <c r="AS152" s="23" t="str">
        <f t="shared" si="41"/>
        <v>141-160</v>
      </c>
      <c r="AT152" s="23" t="str">
        <f t="shared" si="42"/>
        <v>121-160</v>
      </c>
      <c r="AU152" s="23" t="str">
        <f t="shared" si="43"/>
        <v>100-200 Mn</v>
      </c>
      <c r="AV152" s="23">
        <f>Table2[[#This Row],[Amount]]</f>
        <v>183000000</v>
      </c>
      <c r="AW152" s="23" t="str">
        <f t="shared" si="44"/>
        <v>Nov 2015</v>
      </c>
      <c r="AX152" s="28">
        <f>IFERROR(VLOOKUP(Table2[[#This Row],[SAP Code]],[26]_16!A:B,2,FALSE),0)</f>
        <v>144.12853430000001</v>
      </c>
      <c r="AY152" s="28">
        <f>IFERROR(VLOOKUP(Table2[[#This Row],[SAP Code]],[26]_16!D:E,2,FALSE)/ 1000000, 0)</f>
        <v>0</v>
      </c>
      <c r="AZ152" s="28">
        <f>IFERROR(VLOOKUP(Table2[[#This Row],[SAP Code]],[26]_16!G:H,2,FALSE)/ 1000000, 0)</f>
        <v>0</v>
      </c>
      <c r="BA152" s="28">
        <f>IFERROR(VLOOKUP(Table2[[#This Row],[SAP Code]],[26]_16!J:K,2,FALSE)/ 1000000, 0)</f>
        <v>0</v>
      </c>
      <c r="BB152" s="28">
        <f>IFERROR(VLOOKUP(Table2[[#This Row],[SAP Code]],[26]_16!M:N,2,FALSE)/ 1000000, 0)</f>
        <v>0</v>
      </c>
      <c r="BC152" s="28">
        <f>IFERROR(VLOOKUP(Table2[[#This Row],[SAP Code]],[26]_16!P:Q,2,FALSE),0)</f>
        <v>0</v>
      </c>
      <c r="BD152" s="28">
        <f>IFERROR(VLOOKUP(Table2[[#This Row],[SAP Code]],[26]_16!S:T,2,FALSE),0)</f>
        <v>0</v>
      </c>
      <c r="BE152" s="28">
        <f>IFERROR(VLOOKUP(Table2[[#This Row],[SAP Code]],[26]_16!V:W,2,FALSE)/ 1000000, 0)</f>
        <v>0</v>
      </c>
      <c r="BF152" s="28">
        <f>IFERROR(VLOOKUP(Table2[[#This Row],[SAP Code]],[26]_16!Y:Z,2,FALSE)/ 1000000, 0)</f>
        <v>0</v>
      </c>
      <c r="BG152" s="28" t="str">
        <f>IFERROR(VLOOKUP(Table2[[#This Row],[SAP Code]],[26]port!$A:$AD,30,FALSE),"unknown")</f>
        <v>COMP</v>
      </c>
      <c r="BH152" s="29" t="str">
        <f t="shared" si="45"/>
        <v>Number of operations completed out of the net approved of that year</v>
      </c>
      <c r="BI152" s="16"/>
    </row>
    <row r="153" spans="1:61" ht="17.100000000000001" customHeight="1">
      <c r="A153" s="16" t="s">
        <v>141</v>
      </c>
      <c r="B153" s="17" t="s">
        <v>726</v>
      </c>
      <c r="C153" s="16" t="s">
        <v>727</v>
      </c>
      <c r="D153" s="16" t="s">
        <v>728</v>
      </c>
      <c r="E153" s="18">
        <v>42326</v>
      </c>
      <c r="F153" s="16" t="s">
        <v>729</v>
      </c>
      <c r="G153" s="16" t="s">
        <v>100</v>
      </c>
      <c r="H153" s="37" t="s">
        <v>213</v>
      </c>
      <c r="I153" s="16" t="s">
        <v>102</v>
      </c>
      <c r="J153" s="16" t="s">
        <v>103</v>
      </c>
      <c r="K153" s="16" t="s">
        <v>201</v>
      </c>
      <c r="L153" s="16" t="s">
        <v>70</v>
      </c>
      <c r="M153" s="19">
        <v>100000000</v>
      </c>
      <c r="N153" s="19">
        <v>71588623.136011228</v>
      </c>
      <c r="O153" s="20" t="s">
        <v>730</v>
      </c>
      <c r="P153" s="21">
        <v>2000140000551</v>
      </c>
      <c r="Q153" s="20" t="s">
        <v>87</v>
      </c>
      <c r="R153" s="16" t="str">
        <f t="shared" si="34"/>
        <v>ADB Private</v>
      </c>
      <c r="S153" s="16" t="str">
        <f t="shared" si="35"/>
        <v>H</v>
      </c>
      <c r="T153" s="16" t="str">
        <f t="shared" si="33"/>
        <v>Multinational</v>
      </c>
      <c r="U153" s="16" t="str">
        <f t="shared" si="36"/>
        <v>Multinational</v>
      </c>
      <c r="V153" s="22" t="str">
        <f>IF(ISNUMBER(MATCH(A153, {"Gabon","Sudan","Niger","Mali","Burkina Faso","Guinea"}, 0)), "De Facto Countries", "Non-De Facto Countries")</f>
        <v>Non-De Facto Countries</v>
      </c>
      <c r="W153" s="16" t="str">
        <f t="shared" si="47"/>
        <v>Multi</v>
      </c>
      <c r="X153" s="16" t="str">
        <f t="shared" si="48"/>
        <v>Finance</v>
      </c>
      <c r="Y153" s="23"/>
      <c r="AA153" s="23">
        <f>Table2[[#This Row],[Approved Amount_UA Equivalent]]</f>
        <v>71588623.136011228</v>
      </c>
      <c r="AD153" s="23">
        <f>SUM(Table2[[#This Row],[Feed Africa ]:[Improve Quality Of Life ]])</f>
        <v>71588623.136011228</v>
      </c>
      <c r="AE153" s="16" t="b">
        <f>Table2[[#This Row],[Total HI5]]=Table2[[#This Row],[Approved Amount_UA Equivalent]]</f>
        <v>1</v>
      </c>
      <c r="AF153" s="24">
        <v>70</v>
      </c>
      <c r="AG153" s="20" t="str">
        <f t="shared" si="37"/>
        <v>Equity and Guarantee</v>
      </c>
      <c r="AH153" s="24" t="e">
        <f>VLOOKUP(Table2[[#This Row],[SAP Code]],[25]DATA!$A:$G,7,FALSE)</f>
        <v>#N/A</v>
      </c>
      <c r="AI153" s="20" t="str">
        <f t="shared" si="38"/>
        <v>Other Investment</v>
      </c>
      <c r="AJ153" s="25" t="s">
        <v>106</v>
      </c>
      <c r="AK153" s="25" t="s">
        <v>107</v>
      </c>
      <c r="AL153" s="23" t="str" cm="1">
        <f t="array" ref="AL153">_xlfn.SWITCH(AK153,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3" s="26">
        <v>2</v>
      </c>
      <c r="AN153" s="25" t="str">
        <f t="shared" si="46"/>
        <v>Non-Sovereign</v>
      </c>
      <c r="AO153" s="27">
        <v>1</v>
      </c>
      <c r="AP153" s="23">
        <f>Table2[[#This Row],[Approved Amount_UA Equivalent]]/1000000</f>
        <v>71.588623136011222</v>
      </c>
      <c r="AQ153" s="19">
        <f t="shared" si="39"/>
        <v>95.273003214329179</v>
      </c>
      <c r="AR153" s="23" t="str">
        <f t="shared" si="40"/>
        <v>71-80</v>
      </c>
      <c r="AS153" s="23" t="str">
        <f t="shared" si="41"/>
        <v>61-80</v>
      </c>
      <c r="AT153" s="23" t="str">
        <f t="shared" si="42"/>
        <v>41-80</v>
      </c>
      <c r="AU153" s="23" t="str">
        <f t="shared" si="43"/>
        <v>50-100 Mn</v>
      </c>
      <c r="AV153" s="23">
        <f>Table2[[#This Row],[Amount]]</f>
        <v>100000000</v>
      </c>
      <c r="AW153" s="23" t="str">
        <f t="shared" si="44"/>
        <v>Nov 2015</v>
      </c>
      <c r="AX153" s="28">
        <f>IFERROR(VLOOKUP(Table2[[#This Row],[SAP Code]],[26]_16!A:B,2,FALSE),0)</f>
        <v>0</v>
      </c>
      <c r="AY153" s="28">
        <f>IFERROR(VLOOKUP(Table2[[#This Row],[SAP Code]],[26]_16!D:E,2,FALSE)/ 1000000, 0)</f>
        <v>0</v>
      </c>
      <c r="AZ153" s="28">
        <f>IFERROR(VLOOKUP(Table2[[#This Row],[SAP Code]],[26]_16!G:H,2,FALSE)/ 1000000, 0)</f>
        <v>0</v>
      </c>
      <c r="BA153" s="28">
        <f>IFERROR(VLOOKUP(Table2[[#This Row],[SAP Code]],[26]_16!J:K,2,FALSE)/ 1000000, 0)</f>
        <v>0</v>
      </c>
      <c r="BB153" s="28">
        <f>IFERROR(VLOOKUP(Table2[[#This Row],[SAP Code]],[26]_16!M:N,2,FALSE)/ 1000000, 0)</f>
        <v>0</v>
      </c>
      <c r="BC153" s="28">
        <f>IFERROR(VLOOKUP(Table2[[#This Row],[SAP Code]],[26]_16!P:Q,2,FALSE),0)</f>
        <v>0</v>
      </c>
      <c r="BD153" s="28">
        <f>IFERROR(VLOOKUP(Table2[[#This Row],[SAP Code]],[26]_16!S:T,2,FALSE),0)</f>
        <v>0</v>
      </c>
      <c r="BE153" s="28">
        <f>IFERROR(VLOOKUP(Table2[[#This Row],[SAP Code]],[26]_16!V:W,2,FALSE)/ 1000000, 0)</f>
        <v>0</v>
      </c>
      <c r="BF153" s="28">
        <f>IFERROR(VLOOKUP(Table2[[#This Row],[SAP Code]],[26]_16!Y:Z,2,FALSE)/ 1000000, 0)</f>
        <v>0</v>
      </c>
      <c r="BG153" s="28" t="str">
        <f>IFERROR(VLOOKUP(Table2[[#This Row],[SAP Code]],[26]port!$A:$AD,30,FALSE),"unknown")</f>
        <v>OnGo</v>
      </c>
      <c r="BH153" s="29" t="str">
        <f t="shared" si="45"/>
        <v>Ongoing</v>
      </c>
      <c r="BI153" s="16"/>
    </row>
    <row r="154" spans="1:61" ht="17.100000000000001" customHeight="1">
      <c r="A154" s="16" t="s">
        <v>731</v>
      </c>
      <c r="B154" s="17" t="s">
        <v>732</v>
      </c>
      <c r="C154" s="16" t="s">
        <v>733</v>
      </c>
      <c r="D154" s="16" t="s">
        <v>734</v>
      </c>
      <c r="E154" s="18">
        <v>42327</v>
      </c>
      <c r="F154" s="16" t="s">
        <v>735</v>
      </c>
      <c r="G154" s="16" t="s">
        <v>249</v>
      </c>
      <c r="H154" s="16" t="s">
        <v>81</v>
      </c>
      <c r="I154" s="16" t="s">
        <v>250</v>
      </c>
      <c r="J154" s="16" t="s">
        <v>251</v>
      </c>
      <c r="K154" s="16" t="s">
        <v>257</v>
      </c>
      <c r="L154" s="16" t="s">
        <v>85</v>
      </c>
      <c r="M154" s="19">
        <v>6000000</v>
      </c>
      <c r="N154" s="19">
        <v>6000000</v>
      </c>
      <c r="O154" s="20" t="s">
        <v>736</v>
      </c>
      <c r="P154" s="21">
        <v>5900155009251</v>
      </c>
      <c r="Q154" s="20" t="s">
        <v>72</v>
      </c>
      <c r="R154" s="16" t="str">
        <f t="shared" si="34"/>
        <v>ADF Including TSF</v>
      </c>
      <c r="S154" s="16" t="str">
        <f t="shared" si="35"/>
        <v>K</v>
      </c>
      <c r="T154" s="16" t="str">
        <f t="shared" si="33"/>
        <v>ADF Countries</v>
      </c>
      <c r="U154" s="16" t="str">
        <f t="shared" si="36"/>
        <v>Transition States</v>
      </c>
      <c r="V154" s="22" t="str">
        <f>IF(ISNUMBER(MATCH(A154, {"Gabon","Sudan","Niger","Mali","Burkina Faso","Guinea"}, 0)), "De Facto Countries", "Non-De Facto Countries")</f>
        <v>Non-De Facto Countries</v>
      </c>
      <c r="W154" s="16" t="str">
        <f t="shared" si="47"/>
        <v>East</v>
      </c>
      <c r="X154" s="16" t="str">
        <f t="shared" si="48"/>
        <v>Multi-Sector</v>
      </c>
      <c r="Y154" s="23">
        <f>Table2[[#This Row],[Approved Amount_UA Equivalent]]/5</f>
        <v>1200000</v>
      </c>
      <c r="Z154" s="23">
        <f>Table2[[#This Row],[Approved Amount_UA Equivalent]]/5</f>
        <v>1200000</v>
      </c>
      <c r="AA154" s="23">
        <f>Table2[[#This Row],[Approved Amount_UA Equivalent]]/5</f>
        <v>1200000</v>
      </c>
      <c r="AB154" s="23">
        <f>Table2[[#This Row],[Approved Amount_UA Equivalent]]/5</f>
        <v>1200000</v>
      </c>
      <c r="AC154" s="23">
        <f>Table2[[#This Row],[Approved Amount_UA Equivalent]]/5</f>
        <v>1200000</v>
      </c>
      <c r="AD154" s="23">
        <f>SUM(Table2[[#This Row],[Feed Africa ]:[Improve Quality Of Life ]])</f>
        <v>6000000</v>
      </c>
      <c r="AE154" s="16" t="b">
        <f>Table2[[#This Row],[Total HI5]]=Table2[[#This Row],[Approved Amount_UA Equivalent]]</f>
        <v>1</v>
      </c>
      <c r="AF154" s="24">
        <v>41</v>
      </c>
      <c r="AG154" s="20" t="str">
        <f t="shared" si="37"/>
        <v>ISP and Investment Project</v>
      </c>
      <c r="AH154" s="24" t="e">
        <f>VLOOKUP(Table2[[#This Row],[SAP Code]],[25]DATA!$A:$G,7,FALSE)</f>
        <v>#N/A</v>
      </c>
      <c r="AI154" s="20" t="str">
        <f t="shared" si="38"/>
        <v>Other Investment</v>
      </c>
      <c r="AJ154" s="25" t="s">
        <v>254</v>
      </c>
      <c r="AK154" s="25" t="s">
        <v>255</v>
      </c>
      <c r="AL154" s="23" t="str" cm="1">
        <f t="array" ref="AL154">_xlfn.SWITCH(AK154,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54" s="26">
        <v>1</v>
      </c>
      <c r="AN154" s="25" t="str">
        <f t="shared" si="46"/>
        <v>Sovereign</v>
      </c>
      <c r="AO154" s="27">
        <v>1</v>
      </c>
      <c r="AP154" s="23">
        <f>Table2[[#This Row],[Approved Amount_UA Equivalent]]/1000000</f>
        <v>6</v>
      </c>
      <c r="AQ154" s="19">
        <f t="shared" si="39"/>
        <v>7.9850399999999997</v>
      </c>
      <c r="AR154" s="23" t="str">
        <f t="shared" si="40"/>
        <v>1-10</v>
      </c>
      <c r="AS154" s="23" t="str">
        <f t="shared" si="41"/>
        <v>1-20</v>
      </c>
      <c r="AT154" s="23" t="str">
        <f t="shared" si="42"/>
        <v>1-40</v>
      </c>
      <c r="AU154" s="23" t="str">
        <f t="shared" si="43"/>
        <v>&lt;1-50 Mn</v>
      </c>
      <c r="AV154" s="23">
        <f>Table2[[#This Row],[Amount]]</f>
        <v>6000000</v>
      </c>
      <c r="AW154" s="23" t="str">
        <f t="shared" si="44"/>
        <v>Nov 2015</v>
      </c>
      <c r="AX154" s="28">
        <f>IFERROR(VLOOKUP(Table2[[#This Row],[SAP Code]],[26]_16!A:B,2,FALSE),0)</f>
        <v>0</v>
      </c>
      <c r="AY154" s="28">
        <f>IFERROR(VLOOKUP(Table2[[#This Row],[SAP Code]],[26]_16!D:E,2,FALSE)/ 1000000, 0)</f>
        <v>0.53212837999999996</v>
      </c>
      <c r="AZ154" s="28">
        <f>IFERROR(VLOOKUP(Table2[[#This Row],[SAP Code]],[26]_16!G:H,2,FALSE)/ 1000000, 0)</f>
        <v>0.75385639000000004</v>
      </c>
      <c r="BA154" s="28">
        <f>IFERROR(VLOOKUP(Table2[[#This Row],[SAP Code]],[26]_16!J:K,2,FALSE)/ 1000000, 0)</f>
        <v>2.0616490499999998</v>
      </c>
      <c r="BB154" s="28">
        <f>IFERROR(VLOOKUP(Table2[[#This Row],[SAP Code]],[26]_16!M:N,2,FALSE)/ 1000000, 0)</f>
        <v>1.1090116800000003</v>
      </c>
      <c r="BC154" s="28">
        <f>IFERROR(VLOOKUP(Table2[[#This Row],[SAP Code]],[26]_16!P:Q,2,FALSE),0)</f>
        <v>0.16116926000000001</v>
      </c>
      <c r="BD154" s="28">
        <f>IFERROR(VLOOKUP(Table2[[#This Row],[SAP Code]],[26]_16!S:T,2,FALSE),0)</f>
        <v>0.7967142399999998</v>
      </c>
      <c r="BE154" s="28">
        <f>IFERROR(VLOOKUP(Table2[[#This Row],[SAP Code]],[26]_16!V:W,2,FALSE)/ 1000000, 0)</f>
        <v>0</v>
      </c>
      <c r="BF154" s="28">
        <f>IFERROR(VLOOKUP(Table2[[#This Row],[SAP Code]],[26]_16!Y:Z,2,FALSE)/ 1000000, 0)</f>
        <v>6.2028199999999995E-3</v>
      </c>
      <c r="BG154" s="28" t="str">
        <f>IFERROR(VLOOKUP(Table2[[#This Row],[SAP Code]],[26]port!$A:$AD,30,FALSE),"unknown")</f>
        <v>COMP</v>
      </c>
      <c r="BH154" s="29" t="str">
        <f t="shared" si="45"/>
        <v>Number of operations completed out of the net approved of that year</v>
      </c>
      <c r="BI154" s="16"/>
    </row>
    <row r="155" spans="1:61" ht="17.100000000000001" customHeight="1">
      <c r="A155" s="16" t="s">
        <v>127</v>
      </c>
      <c r="B155" s="17" t="s">
        <v>737</v>
      </c>
      <c r="C155" s="16" t="s">
        <v>738</v>
      </c>
      <c r="D155" s="16" t="s">
        <v>739</v>
      </c>
      <c r="E155" s="18">
        <v>42334</v>
      </c>
      <c r="F155" s="16" t="s">
        <v>612</v>
      </c>
      <c r="G155" s="16" t="s">
        <v>249</v>
      </c>
      <c r="H155" s="16" t="s">
        <v>132</v>
      </c>
      <c r="I155" s="16" t="s">
        <v>250</v>
      </c>
      <c r="J155" s="16" t="s">
        <v>179</v>
      </c>
      <c r="K155" s="16" t="s">
        <v>84</v>
      </c>
      <c r="L155" s="16" t="s">
        <v>195</v>
      </c>
      <c r="M155" s="19">
        <v>15000000</v>
      </c>
      <c r="N155" s="19">
        <v>11830306.089452887</v>
      </c>
      <c r="O155" s="20" t="s">
        <v>740</v>
      </c>
      <c r="P155" s="21">
        <v>2000130014581</v>
      </c>
      <c r="Q155" s="20" t="s">
        <v>87</v>
      </c>
      <c r="R155" s="16" t="str">
        <f t="shared" si="34"/>
        <v>ADB Public</v>
      </c>
      <c r="S155" s="16" t="str">
        <f t="shared" si="35"/>
        <v>K</v>
      </c>
      <c r="T155" s="16" t="str">
        <f t="shared" si="33"/>
        <v>ADB Countries</v>
      </c>
      <c r="U155" s="16" t="str">
        <f t="shared" si="36"/>
        <v>Non-Transition States</v>
      </c>
      <c r="V155" s="22" t="str">
        <f>IF(ISNUMBER(MATCH(A155, {"Gabon","Sudan","Niger","Mali","Burkina Faso","Guinea"}, 0)), "De Facto Countries", "Non-De Facto Countries")</f>
        <v>Non-De Facto Countries</v>
      </c>
      <c r="W155" s="16" t="str">
        <f t="shared" si="47"/>
        <v>West</v>
      </c>
      <c r="X155" s="16" t="str">
        <f t="shared" si="48"/>
        <v>Multi-Sector</v>
      </c>
      <c r="Y155" s="23">
        <f>Table2[[#This Row],[Approved Amount_UA Equivalent]]/5</f>
        <v>2366061.2178905774</v>
      </c>
      <c r="Z155" s="23">
        <f>Table2[[#This Row],[Approved Amount_UA Equivalent]]/5</f>
        <v>2366061.2178905774</v>
      </c>
      <c r="AA155" s="23">
        <f>Table2[[#This Row],[Approved Amount_UA Equivalent]]/5</f>
        <v>2366061.2178905774</v>
      </c>
      <c r="AB155" s="23">
        <f>Table2[[#This Row],[Approved Amount_UA Equivalent]]/5</f>
        <v>2366061.2178905774</v>
      </c>
      <c r="AC155" s="23">
        <f>Table2[[#This Row],[Approved Amount_UA Equivalent]]/5</f>
        <v>2366061.2178905774</v>
      </c>
      <c r="AD155" s="23">
        <f>SUM(Table2[[#This Row],[Feed Africa ]:[Improve Quality Of Life ]])</f>
        <v>11830306.089452887</v>
      </c>
      <c r="AE155" s="16" t="b">
        <f>Table2[[#This Row],[Total HI5]]=Table2[[#This Row],[Approved Amount_UA Equivalent]]</f>
        <v>1</v>
      </c>
      <c r="AF155" s="24">
        <v>20</v>
      </c>
      <c r="AG155" s="20" t="str">
        <f t="shared" si="37"/>
        <v>Policy and Result Based Op</v>
      </c>
      <c r="AH155" s="24" t="e">
        <f>VLOOKUP(Table2[[#This Row],[SAP Code]],[25]DATA!$A:$G,7,FALSE)</f>
        <v>#N/A</v>
      </c>
      <c r="AI155" s="20" t="str">
        <f t="shared" si="38"/>
        <v>Policy-Based Lending</v>
      </c>
      <c r="AJ155" s="25" t="s">
        <v>254</v>
      </c>
      <c r="AK155" s="25" t="s">
        <v>255</v>
      </c>
      <c r="AL155" s="23" t="str" cm="1">
        <f t="array" ref="AL155">_xlfn.SWITCH(AK155,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55" s="26">
        <v>1</v>
      </c>
      <c r="AN155" s="25" t="str">
        <f t="shared" si="46"/>
        <v>Sovereign</v>
      </c>
      <c r="AO155" s="27">
        <v>1</v>
      </c>
      <c r="AP155" s="23">
        <f>Table2[[#This Row],[Approved Amount_UA Equivalent]]/1000000</f>
        <v>11.830306089452886</v>
      </c>
      <c r="AQ155" s="19">
        <f t="shared" si="39"/>
        <v>15.74424455608748</v>
      </c>
      <c r="AR155" s="23" t="str">
        <f t="shared" si="40"/>
        <v>11-20</v>
      </c>
      <c r="AS155" s="23" t="str">
        <f t="shared" si="41"/>
        <v>1-20</v>
      </c>
      <c r="AT155" s="23" t="str">
        <f t="shared" si="42"/>
        <v>1-40</v>
      </c>
      <c r="AU155" s="23" t="str">
        <f t="shared" si="43"/>
        <v>&lt;1-50 Mn</v>
      </c>
      <c r="AV155" s="23">
        <f>Table2[[#This Row],[Amount]]</f>
        <v>15000000</v>
      </c>
      <c r="AW155" s="23" t="str">
        <f t="shared" si="44"/>
        <v>Nov 2015</v>
      </c>
      <c r="AX155" s="28">
        <f>IFERROR(VLOOKUP(Table2[[#This Row],[SAP Code]],[26]_16!A:B,2,FALSE),0)</f>
        <v>11.81381429</v>
      </c>
      <c r="AY155" s="28">
        <f>IFERROR(VLOOKUP(Table2[[#This Row],[SAP Code]],[26]_16!D:E,2,FALSE)/ 1000000, 0)</f>
        <v>0</v>
      </c>
      <c r="AZ155" s="28">
        <f>IFERROR(VLOOKUP(Table2[[#This Row],[SAP Code]],[26]_16!G:H,2,FALSE)/ 1000000, 0)</f>
        <v>0</v>
      </c>
      <c r="BA155" s="28">
        <f>IFERROR(VLOOKUP(Table2[[#This Row],[SAP Code]],[26]_16!J:K,2,FALSE)/ 1000000, 0)</f>
        <v>0</v>
      </c>
      <c r="BB155" s="28">
        <f>IFERROR(VLOOKUP(Table2[[#This Row],[SAP Code]],[26]_16!M:N,2,FALSE)/ 1000000, 0)</f>
        <v>0</v>
      </c>
      <c r="BC155" s="28">
        <f>IFERROR(VLOOKUP(Table2[[#This Row],[SAP Code]],[26]_16!P:Q,2,FALSE),0)</f>
        <v>0</v>
      </c>
      <c r="BD155" s="28">
        <f>IFERROR(VLOOKUP(Table2[[#This Row],[SAP Code]],[26]_16!S:T,2,FALSE),0)</f>
        <v>0</v>
      </c>
      <c r="BE155" s="28">
        <f>IFERROR(VLOOKUP(Table2[[#This Row],[SAP Code]],[26]_16!V:W,2,FALSE)/ 1000000, 0)</f>
        <v>0</v>
      </c>
      <c r="BF155" s="28">
        <f>IFERROR(VLOOKUP(Table2[[#This Row],[SAP Code]],[26]_16!Y:Z,2,FALSE)/ 1000000, 0)</f>
        <v>0</v>
      </c>
      <c r="BG155" s="28" t="str">
        <f>IFERROR(VLOOKUP(Table2[[#This Row],[SAP Code]],[26]port!$A:$AD,30,FALSE),"unknown")</f>
        <v>COMP</v>
      </c>
      <c r="BH155" s="29" t="str">
        <f t="shared" si="45"/>
        <v>Number of operations completed out of the net approved of that year</v>
      </c>
      <c r="BI155" s="16"/>
    </row>
    <row r="156" spans="1:61" ht="17.100000000000001" customHeight="1">
      <c r="A156" s="16" t="s">
        <v>75</v>
      </c>
      <c r="B156" s="17" t="s">
        <v>741</v>
      </c>
      <c r="C156" s="16" t="s">
        <v>742</v>
      </c>
      <c r="D156" s="16" t="s">
        <v>743</v>
      </c>
      <c r="E156" s="18">
        <v>42334</v>
      </c>
      <c r="F156" s="16" t="s">
        <v>79</v>
      </c>
      <c r="G156" s="16" t="s">
        <v>137</v>
      </c>
      <c r="H156" s="16" t="s">
        <v>81</v>
      </c>
      <c r="I156" s="16" t="s">
        <v>138</v>
      </c>
      <c r="J156" s="16" t="s">
        <v>179</v>
      </c>
      <c r="K156" s="16" t="s">
        <v>84</v>
      </c>
      <c r="L156" s="16" t="s">
        <v>70</v>
      </c>
      <c r="M156" s="19">
        <v>270950000</v>
      </c>
      <c r="N156" s="19">
        <v>193969374.38702241</v>
      </c>
      <c r="O156" s="20" t="s">
        <v>744</v>
      </c>
      <c r="P156" s="21">
        <v>2000130014580</v>
      </c>
      <c r="Q156" s="20" t="s">
        <v>87</v>
      </c>
      <c r="R156" s="16" t="str">
        <f t="shared" si="34"/>
        <v>ADB Public</v>
      </c>
      <c r="S156" s="16" t="str">
        <f t="shared" si="35"/>
        <v>D</v>
      </c>
      <c r="T156" s="16" t="s">
        <v>88</v>
      </c>
      <c r="U156" s="16" t="str">
        <f t="shared" si="36"/>
        <v>Non-Transition States</v>
      </c>
      <c r="V156" s="22" t="str">
        <f>IF(ISNUMBER(MATCH(A156, {"Gabon","Sudan","Niger","Mali","Burkina Faso","Guinea"}, 0)), "De Facto Countries", "Non-De Facto Countries")</f>
        <v>Non-De Facto Countries</v>
      </c>
      <c r="W156" s="16" t="str">
        <f t="shared" si="47"/>
        <v>East</v>
      </c>
      <c r="X156" s="16" t="str">
        <f t="shared" si="48"/>
        <v>Transport</v>
      </c>
      <c r="Y156" s="23"/>
      <c r="AB156" s="23">
        <f>Table2[[#This Row],[Approved Amount_UA Equivalent]]</f>
        <v>193969374.38702241</v>
      </c>
      <c r="AD156" s="23">
        <f>SUM(Table2[[#This Row],[Feed Africa ]:[Improve Quality Of Life ]])</f>
        <v>193969374.38702241</v>
      </c>
      <c r="AE156" s="16" t="b">
        <f>Table2[[#This Row],[Total HI5]]=Table2[[#This Row],[Approved Amount_UA Equivalent]]</f>
        <v>1</v>
      </c>
      <c r="AF156" s="24">
        <v>10</v>
      </c>
      <c r="AG156" s="20" t="str">
        <f t="shared" si="37"/>
        <v>Investment Project</v>
      </c>
      <c r="AH156" s="24" t="e">
        <f>VLOOKUP(Table2[[#This Row],[SAP Code]],[25]DATA!$A:$G,7,FALSE)</f>
        <v>#N/A</v>
      </c>
      <c r="AI156" s="20" t="str">
        <f t="shared" si="38"/>
        <v>Infrastructure</v>
      </c>
      <c r="AJ156" s="25" t="s">
        <v>89</v>
      </c>
      <c r="AK156" s="25" t="s">
        <v>140</v>
      </c>
      <c r="AL156" s="23" t="str" cm="1">
        <f t="array" ref="AL156">_xlfn.SWITCH(AK156,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6" s="26">
        <v>1</v>
      </c>
      <c r="AN156" s="25" t="str">
        <f t="shared" si="46"/>
        <v>Sovereign</v>
      </c>
      <c r="AO156" s="27">
        <v>0.5</v>
      </c>
      <c r="AP156" s="23">
        <f>Table2[[#This Row],[Approved Amount_UA Equivalent]]/1000000</f>
        <v>193.96937438702241</v>
      </c>
      <c r="AQ156" s="19">
        <f t="shared" si="39"/>
        <v>258.14220220922493</v>
      </c>
      <c r="AR156" s="23" t="str">
        <f t="shared" si="40"/>
        <v>191-200</v>
      </c>
      <c r="AS156" s="23" t="str">
        <f t="shared" si="41"/>
        <v>181-200</v>
      </c>
      <c r="AT156" s="23" t="str">
        <f t="shared" si="42"/>
        <v>161-200</v>
      </c>
      <c r="AU156" s="23" t="str">
        <f t="shared" si="43"/>
        <v>100-200 Mn</v>
      </c>
      <c r="AV156" s="23">
        <f>Table2[[#This Row],[Amount]]</f>
        <v>270950000</v>
      </c>
      <c r="AW156" s="23" t="str">
        <f t="shared" si="44"/>
        <v>Nov 2015</v>
      </c>
      <c r="AX156" s="28">
        <f>IFERROR(VLOOKUP(Table2[[#This Row],[SAP Code]],[26]_16!A:B,2,FALSE),0)</f>
        <v>0</v>
      </c>
      <c r="AY156" s="28">
        <f>IFERROR(VLOOKUP(Table2[[#This Row],[SAP Code]],[26]_16!D:E,2,FALSE)/ 1000000, 0)</f>
        <v>0.63239124000000002</v>
      </c>
      <c r="AZ156" s="28">
        <f>IFERROR(VLOOKUP(Table2[[#This Row],[SAP Code]],[26]_16!G:H,2,FALSE)/ 1000000, 0)</f>
        <v>0.73288264000000014</v>
      </c>
      <c r="BA156" s="28">
        <f>IFERROR(VLOOKUP(Table2[[#This Row],[SAP Code]],[26]_16!J:K,2,FALSE)/ 1000000, 0)</f>
        <v>27.629933590000007</v>
      </c>
      <c r="BB156" s="28">
        <f>IFERROR(VLOOKUP(Table2[[#This Row],[SAP Code]],[26]_16!M:N,2,FALSE)/ 1000000, 0)</f>
        <v>33.569229940000007</v>
      </c>
      <c r="BC156" s="28">
        <f>IFERROR(VLOOKUP(Table2[[#This Row],[SAP Code]],[26]_16!P:Q,2,FALSE),0)</f>
        <v>40.376632799999996</v>
      </c>
      <c r="BD156" s="28">
        <f>IFERROR(VLOOKUP(Table2[[#This Row],[SAP Code]],[26]_16!S:T,2,FALSE),0)</f>
        <v>30.815831020000005</v>
      </c>
      <c r="BE156" s="28">
        <f>IFERROR(VLOOKUP(Table2[[#This Row],[SAP Code]],[26]_16!V:W,2,FALSE)/ 1000000, 0)</f>
        <v>27.730659250000006</v>
      </c>
      <c r="BF156" s="28">
        <f>IFERROR(VLOOKUP(Table2[[#This Row],[SAP Code]],[26]_16!Y:Z,2,FALSE)/ 1000000, 0)</f>
        <v>8.8075416099999995</v>
      </c>
      <c r="BG156" s="28" t="str">
        <f>IFERROR(VLOOKUP(Table2[[#This Row],[SAP Code]],[26]port!$A:$AD,30,FALSE),"unknown")</f>
        <v>OnGo</v>
      </c>
      <c r="BH156" s="29" t="str">
        <f t="shared" si="45"/>
        <v>Ongoing</v>
      </c>
      <c r="BI156" s="16"/>
    </row>
    <row r="157" spans="1:61" ht="17.100000000000001" customHeight="1">
      <c r="A157" s="16" t="s">
        <v>75</v>
      </c>
      <c r="B157" s="17" t="s">
        <v>741</v>
      </c>
      <c r="C157" s="16" t="s">
        <v>745</v>
      </c>
      <c r="D157" s="16" t="s">
        <v>743</v>
      </c>
      <c r="E157" s="18">
        <v>42334</v>
      </c>
      <c r="F157" s="16" t="s">
        <v>79</v>
      </c>
      <c r="G157" s="16" t="s">
        <v>137</v>
      </c>
      <c r="H157" s="16" t="s">
        <v>81</v>
      </c>
      <c r="I157" s="16" t="s">
        <v>138</v>
      </c>
      <c r="J157" s="16" t="s">
        <v>83</v>
      </c>
      <c r="K157" s="16" t="s">
        <v>84</v>
      </c>
      <c r="L157" s="16" t="s">
        <v>85</v>
      </c>
      <c r="M157" s="19">
        <v>54000000</v>
      </c>
      <c r="N157" s="19">
        <v>54000000</v>
      </c>
      <c r="O157" s="20" t="s">
        <v>744</v>
      </c>
      <c r="P157" s="21">
        <v>2100150034243</v>
      </c>
      <c r="Q157" s="20" t="s">
        <v>87</v>
      </c>
      <c r="R157" s="16" t="str">
        <f t="shared" si="34"/>
        <v>ADF Including TSF</v>
      </c>
      <c r="S157" s="16" t="str">
        <f t="shared" si="35"/>
        <v>D</v>
      </c>
      <c r="T157" s="16" t="s">
        <v>88</v>
      </c>
      <c r="U157" s="16" t="str">
        <f t="shared" si="36"/>
        <v>Non-Transition States</v>
      </c>
      <c r="V157" s="22" t="str">
        <f>IF(ISNUMBER(MATCH(A157, {"Gabon","Sudan","Niger","Mali","Burkina Faso","Guinea"}, 0)), "De Facto Countries", "Non-De Facto Countries")</f>
        <v>Non-De Facto Countries</v>
      </c>
      <c r="W157" s="16" t="str">
        <f t="shared" si="47"/>
        <v>East</v>
      </c>
      <c r="X157" s="16" t="str">
        <f t="shared" si="48"/>
        <v>Transport</v>
      </c>
      <c r="Y157" s="23"/>
      <c r="AB157" s="23">
        <f>Table2[[#This Row],[Approved Amount_UA Equivalent]]</f>
        <v>54000000</v>
      </c>
      <c r="AD157" s="23">
        <f>SUM(Table2[[#This Row],[Feed Africa ]:[Improve Quality Of Life ]])</f>
        <v>54000000</v>
      </c>
      <c r="AE157" s="16" t="b">
        <f>Table2[[#This Row],[Total HI5]]=Table2[[#This Row],[Approved Amount_UA Equivalent]]</f>
        <v>1</v>
      </c>
      <c r="AF157" s="24">
        <v>10</v>
      </c>
      <c r="AG157" s="20" t="str">
        <f t="shared" si="37"/>
        <v>Investment Project</v>
      </c>
      <c r="AH157" s="24" t="e">
        <f>VLOOKUP(Table2[[#This Row],[SAP Code]],[25]DATA!$A:$G,7,FALSE)</f>
        <v>#N/A</v>
      </c>
      <c r="AI157" s="20" t="str">
        <f t="shared" si="38"/>
        <v>Infrastructure</v>
      </c>
      <c r="AJ157" s="25" t="s">
        <v>89</v>
      </c>
      <c r="AK157" s="25" t="s">
        <v>140</v>
      </c>
      <c r="AL157" s="23" t="str" cm="1">
        <f t="array" ref="AL157">_xlfn.SWITCH(AK157,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7" s="26">
        <v>1</v>
      </c>
      <c r="AN157" s="25" t="str">
        <f t="shared" si="46"/>
        <v>Sovereign</v>
      </c>
      <c r="AO157" s="27">
        <v>0.5</v>
      </c>
      <c r="AP157" s="23">
        <f>Table2[[#This Row],[Approved Amount_UA Equivalent]]/1000000</f>
        <v>54</v>
      </c>
      <c r="AQ157" s="19">
        <f t="shared" si="39"/>
        <v>71.865359999999995</v>
      </c>
      <c r="AR157" s="23" t="str">
        <f t="shared" si="40"/>
        <v>51-60</v>
      </c>
      <c r="AS157" s="23" t="str">
        <f t="shared" si="41"/>
        <v>41-60</v>
      </c>
      <c r="AT157" s="23" t="str">
        <f t="shared" si="42"/>
        <v>41-80</v>
      </c>
      <c r="AU157" s="23" t="str">
        <f t="shared" si="43"/>
        <v>50-100 Mn</v>
      </c>
      <c r="AV157" s="23">
        <f>Table2[[#This Row],[Amount]]</f>
        <v>54000000</v>
      </c>
      <c r="AW157" s="23" t="str">
        <f t="shared" si="44"/>
        <v>Nov 2015</v>
      </c>
      <c r="AX157" s="28">
        <f>IFERROR(VLOOKUP(Table2[[#This Row],[SAP Code]],[26]_16!A:B,2,FALSE),0)</f>
        <v>0</v>
      </c>
      <c r="AY157" s="28">
        <v>0</v>
      </c>
      <c r="AZ157" s="28">
        <f>IFERROR(VLOOKUP(Table2[[#This Row],[SAP Code]],[26]_16!G:H,2,FALSE)/ 1000000, 0)</f>
        <v>0.73288264000000014</v>
      </c>
      <c r="BA157" s="28">
        <f>IFERROR(VLOOKUP(Table2[[#This Row],[SAP Code]],[26]_16!J:K,2,FALSE)/ 1000000, 0)</f>
        <v>27.629933590000007</v>
      </c>
      <c r="BB157" s="28">
        <f>IFERROR(VLOOKUP(Table2[[#This Row],[SAP Code]],[26]_16!M:N,2,FALSE)/ 1000000, 0)</f>
        <v>33.569229940000007</v>
      </c>
      <c r="BC157" s="28">
        <f>IFERROR(VLOOKUP(Table2[[#This Row],[SAP Code]],[26]_16!P:Q,2,FALSE),0)</f>
        <v>40.376632799999996</v>
      </c>
      <c r="BD157" s="28">
        <f>IFERROR(VLOOKUP(Table2[[#This Row],[SAP Code]],[26]_16!S:T,2,FALSE),0)</f>
        <v>30.815831020000005</v>
      </c>
      <c r="BE157" s="28">
        <f>IFERROR(VLOOKUP(Table2[[#This Row],[SAP Code]],[26]_16!V:W,2,FALSE)/ 1000000, 0)</f>
        <v>27.730659250000006</v>
      </c>
      <c r="BF157" s="28">
        <f>IFERROR(VLOOKUP(Table2[[#This Row],[SAP Code]],[26]_16!Y:Z,2,FALSE)/ 1000000, 0)</f>
        <v>8.8075416099999995</v>
      </c>
      <c r="BG157" s="28" t="str">
        <f>IFERROR(VLOOKUP(Table2[[#This Row],[SAP Code]],[26]port!$A:$AD,30,FALSE),"unknown")</f>
        <v>OnGo</v>
      </c>
      <c r="BH157" s="29" t="str">
        <f t="shared" si="45"/>
        <v>Ongoing</v>
      </c>
      <c r="BI157" s="16"/>
    </row>
    <row r="158" spans="1:61" ht="17.100000000000001" customHeight="1">
      <c r="A158" s="16" t="s">
        <v>316</v>
      </c>
      <c r="B158" s="17" t="s">
        <v>746</v>
      </c>
      <c r="C158" s="16" t="s">
        <v>747</v>
      </c>
      <c r="D158" s="16" t="s">
        <v>748</v>
      </c>
      <c r="E158" s="18">
        <v>42334</v>
      </c>
      <c r="F158" s="16" t="s">
        <v>320</v>
      </c>
      <c r="G158" s="16" t="s">
        <v>137</v>
      </c>
      <c r="H158" s="16" t="s">
        <v>132</v>
      </c>
      <c r="I158" s="16" t="s">
        <v>138</v>
      </c>
      <c r="J158" s="16" t="s">
        <v>179</v>
      </c>
      <c r="K158" s="16" t="s">
        <v>84</v>
      </c>
      <c r="L158" s="16" t="s">
        <v>195</v>
      </c>
      <c r="M158" s="19">
        <v>50280000</v>
      </c>
      <c r="N158" s="19">
        <v>39655186.01184608</v>
      </c>
      <c r="O158" s="20" t="s">
        <v>749</v>
      </c>
      <c r="P158" s="21">
        <v>2000130014630</v>
      </c>
      <c r="Q158" s="20" t="s">
        <v>87</v>
      </c>
      <c r="R158" s="16" t="str">
        <f t="shared" si="34"/>
        <v>ADB Public</v>
      </c>
      <c r="S158" s="16" t="str">
        <f t="shared" si="35"/>
        <v>D</v>
      </c>
      <c r="T158" s="16" t="str">
        <f t="shared" ref="T158:T197" si="49">IF(A158="Algeria","ADB Countries",IF(A158="Angola","ADB Countries",IF(A158="Benin","ADF Countries",IF(A158="Botswana","ADB Countries",IF(A158="Burkina Faso","ADF Countries",IF(A158="Burundi","ADF Countries",IF(A158="Cameroon","Blend Countries",IF(A158="Cape Verde","ADB Countries",IF(A158="Central African Republic","ADF Countries",IF(A158="Centrafrique","ADF Countries",IF(A158="Chad","ADF Countries",IF(A158="Comoros","ADF Countries",IF(A158="Congo CG","ADB Countries",IF(A158="Congo","ADB Countries",IF(A158="Côte D'Ivoire","Blend Countries",IF(A158="Dem Rep Congo","ADF Countries",IF(A158="DEMOCRATIC REPUBLIC OF THE CONGO","ADF Countries",IF(A158="Djibouti","ADF Countries",IF(A158="Egypt","ADB Countries",IF(A158="Eq Guinea","ADB Countries",IF(A158="Equatorial Guinea","ADB Countries",IF(A158="Eritrea","ADF Countries",IF(A158="Swaziland","ADB Countries",IF(A158="Eswatini","ADB Countries",IF(A158="Ethiopia","ADF Countries",IF(A158="Gabon","ADB Countries",IF(A158="Gambia","ADF Countries",IF(A158="Ghana","ADF Countries",IF(A158="Guinea","ADF Countries",IF(A158="Guinea-Bissau","ADF Countries",IF(A158="Kenya","Blend Countries",IF(A158="Lesotho","ADF Countries",IF(A158="Liberia","ADF Countries",IF(A158="Libya","ADB Countries",IF(A158="Madagascar","ADF Countries",IF(A158="Malawi","ADF Countries",IF(A158="Mali","ADF Countries",IF(A158="Mauritania","ADF Countries",IF(A158="Mauritius","ADB Countries",IF(A158="Morocco","ADB Countries",IF(A158="Mozambique","ADF Countries",IF(OR(A158="Multi",A158="Multinational",A158="Multi-Countries"),"Multinational",IF(A158="Namibia","ADB Countries",IF(A158="Niger","ADF Countries",IF(A158="Nigeria","ADB Countries",IF(A158="Rwanda","ADF Countries",IF(A158="Sao Tome &amp; Principe","ADF Countries",IF(A158="Sao Tome","ADF Countries",IF(A158="Senegal","Blend Countries",IF(A158="Seychelles","ADB Countries",IF(A158="Sierra Leone","ADF Countries",IF(A158="Somalia","ADF Countries",IF(A158="South Africa","ADB Countries",IF(A158="South Sudan","ADF Countries",IF(A158="Sudan","ADF Countries",IF(A158="Tanzania","Blend Countries",IF(A158="Togo","ADF Countries",IF(A158="Tunisia","ADB Countries",IF(A158="Uganda","ADF Countries",IF(A158="Zambia","Blend Countries",IF(A158="Zimbabwe","ADF Countries","")))))))))))))))))))))))))))))))))))))))))))))))))))))))))))))</f>
        <v>Blend Countries</v>
      </c>
      <c r="U158" s="16" t="str">
        <f t="shared" si="36"/>
        <v>Non-Transition States</v>
      </c>
      <c r="V158" s="22" t="str">
        <f>IF(ISNUMBER(MATCH(A158, {"Gabon","Sudan","Niger","Mali","Burkina Faso","Guinea"}, 0)), "De Facto Countries", "Non-De Facto Countries")</f>
        <v>Non-De Facto Countries</v>
      </c>
      <c r="W158" s="16" t="str">
        <f t="shared" si="47"/>
        <v>West</v>
      </c>
      <c r="X158" s="16" t="str">
        <f t="shared" si="48"/>
        <v>Transport</v>
      </c>
      <c r="Y158" s="23"/>
      <c r="AB158" s="23">
        <f>Table2[[#This Row],[Approved Amount_UA Equivalent]]</f>
        <v>39655186.01184608</v>
      </c>
      <c r="AD158" s="23">
        <f>SUM(Table2[[#This Row],[Feed Africa ]:[Improve Quality Of Life ]])</f>
        <v>39655186.01184608</v>
      </c>
      <c r="AE158" s="16" t="b">
        <f>Table2[[#This Row],[Total HI5]]=Table2[[#This Row],[Approved Amount_UA Equivalent]]</f>
        <v>1</v>
      </c>
      <c r="AF158" s="24">
        <v>10</v>
      </c>
      <c r="AG158" s="20" t="str">
        <f t="shared" si="37"/>
        <v>Investment Project</v>
      </c>
      <c r="AH158" s="24" t="e">
        <f>VLOOKUP(Table2[[#This Row],[SAP Code]],[25]DATA!$A:$G,7,FALSE)</f>
        <v>#N/A</v>
      </c>
      <c r="AI158" s="20" t="str">
        <f t="shared" si="38"/>
        <v>Infrastructure</v>
      </c>
      <c r="AJ158" s="25" t="s">
        <v>89</v>
      </c>
      <c r="AK158" s="25" t="s">
        <v>140</v>
      </c>
      <c r="AL158" s="23" t="str" cm="1">
        <f t="array" ref="AL158">_xlfn.SWITCH(AK158,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8" s="26">
        <v>1</v>
      </c>
      <c r="AN158" s="25" t="str">
        <f t="shared" si="46"/>
        <v>Sovereign</v>
      </c>
      <c r="AO158" s="27">
        <v>0.5</v>
      </c>
      <c r="AP158" s="23">
        <f>Table2[[#This Row],[Approved Amount_UA Equivalent]]/1000000</f>
        <v>39.655186011846084</v>
      </c>
      <c r="AQ158" s="19">
        <f t="shared" si="39"/>
        <v>52.774707752005241</v>
      </c>
      <c r="AR158" s="23" t="str">
        <f t="shared" si="40"/>
        <v>31-40</v>
      </c>
      <c r="AS158" s="23" t="str">
        <f t="shared" si="41"/>
        <v>21-40</v>
      </c>
      <c r="AT158" s="23" t="str">
        <f t="shared" si="42"/>
        <v>1-40</v>
      </c>
      <c r="AU158" s="23" t="str">
        <f t="shared" si="43"/>
        <v>&lt;1-50 Mn</v>
      </c>
      <c r="AV158" s="23">
        <f>Table2[[#This Row],[Amount]]</f>
        <v>50280000</v>
      </c>
      <c r="AW158" s="23" t="str">
        <f t="shared" si="44"/>
        <v>Nov 2015</v>
      </c>
      <c r="AX158" s="28">
        <f>IFERROR(VLOOKUP(Table2[[#This Row],[SAP Code]],[26]_16!A:B,2,FALSE),0)</f>
        <v>0</v>
      </c>
      <c r="AY158" s="28">
        <f>IFERROR(VLOOKUP(Table2[[#This Row],[SAP Code]],[26]_16!D:E,2,FALSE)/ 1000000, 0)</f>
        <v>0</v>
      </c>
      <c r="AZ158" s="28">
        <f>IFERROR(VLOOKUP(Table2[[#This Row],[SAP Code]],[26]_16!G:H,2,FALSE)/ 1000000, 0)</f>
        <v>8.3666573700000004</v>
      </c>
      <c r="BA158" s="28">
        <f>IFERROR(VLOOKUP(Table2[[#This Row],[SAP Code]],[26]_16!J:K,2,FALSE)/ 1000000, 0)</f>
        <v>6.6619422400000019</v>
      </c>
      <c r="BB158" s="28">
        <f>IFERROR(VLOOKUP(Table2[[#This Row],[SAP Code]],[26]_16!M:N,2,FALSE)/ 1000000, 0)</f>
        <v>7.8977607599999997</v>
      </c>
      <c r="BC158" s="28">
        <f>IFERROR(VLOOKUP(Table2[[#This Row],[SAP Code]],[26]_16!P:Q,2,FALSE),0)</f>
        <v>12.615602869999996</v>
      </c>
      <c r="BD158" s="28">
        <f>IFERROR(VLOOKUP(Table2[[#This Row],[SAP Code]],[26]_16!S:T,2,FALSE),0)</f>
        <v>14.039736149999998</v>
      </c>
      <c r="BE158" s="28">
        <f>IFERROR(VLOOKUP(Table2[[#This Row],[SAP Code]],[26]_16!V:W,2,FALSE)/ 1000000, 0)</f>
        <v>5.2987749199999996</v>
      </c>
      <c r="BF158" s="28">
        <f>IFERROR(VLOOKUP(Table2[[#This Row],[SAP Code]],[26]_16!Y:Z,2,FALSE)/ 1000000, 0)</f>
        <v>0.54605775000000001</v>
      </c>
      <c r="BG158" s="28" t="str">
        <f>IFERROR(VLOOKUP(Table2[[#This Row],[SAP Code]],[26]port!$A:$AD,30,FALSE),"unknown")</f>
        <v>OnGo</v>
      </c>
      <c r="BH158" s="29" t="str">
        <f t="shared" si="45"/>
        <v>Ongoing</v>
      </c>
      <c r="BI158" s="16"/>
    </row>
    <row r="159" spans="1:61" ht="17.100000000000001" customHeight="1">
      <c r="A159" s="16" t="s">
        <v>316</v>
      </c>
      <c r="B159" s="17" t="s">
        <v>746</v>
      </c>
      <c r="C159" s="16" t="s">
        <v>750</v>
      </c>
      <c r="D159" s="16" t="s">
        <v>748</v>
      </c>
      <c r="E159" s="18">
        <v>42334</v>
      </c>
      <c r="F159" s="16" t="s">
        <v>320</v>
      </c>
      <c r="G159" s="16" t="s">
        <v>137</v>
      </c>
      <c r="H159" s="16" t="s">
        <v>132</v>
      </c>
      <c r="I159" s="16" t="s">
        <v>138</v>
      </c>
      <c r="J159" s="16" t="s">
        <v>83</v>
      </c>
      <c r="K159" s="16" t="s">
        <v>84</v>
      </c>
      <c r="L159" s="16" t="s">
        <v>85</v>
      </c>
      <c r="M159" s="19">
        <v>30000000</v>
      </c>
      <c r="N159" s="19">
        <v>30000000</v>
      </c>
      <c r="O159" s="20" t="s">
        <v>749</v>
      </c>
      <c r="P159" s="21">
        <v>2100150034294</v>
      </c>
      <c r="Q159" s="20" t="s">
        <v>87</v>
      </c>
      <c r="R159" s="16" t="str">
        <f t="shared" si="34"/>
        <v>ADF Including TSF</v>
      </c>
      <c r="S159" s="16" t="str">
        <f t="shared" si="35"/>
        <v>D</v>
      </c>
      <c r="T159" s="16" t="str">
        <f t="shared" si="49"/>
        <v>Blend Countries</v>
      </c>
      <c r="U159" s="16" t="str">
        <f t="shared" si="36"/>
        <v>Non-Transition States</v>
      </c>
      <c r="V159" s="22" t="str">
        <f>IF(ISNUMBER(MATCH(A159, {"Gabon","Sudan","Niger","Mali","Burkina Faso","Guinea"}, 0)), "De Facto Countries", "Non-De Facto Countries")</f>
        <v>Non-De Facto Countries</v>
      </c>
      <c r="W159" s="16" t="str">
        <f t="shared" si="47"/>
        <v>West</v>
      </c>
      <c r="X159" s="16" t="str">
        <f t="shared" si="48"/>
        <v>Transport</v>
      </c>
      <c r="Y159" s="23"/>
      <c r="AB159" s="23">
        <f>Table2[[#This Row],[Approved Amount_UA Equivalent]]</f>
        <v>30000000</v>
      </c>
      <c r="AD159" s="23">
        <f>SUM(Table2[[#This Row],[Feed Africa ]:[Improve Quality Of Life ]])</f>
        <v>30000000</v>
      </c>
      <c r="AE159" s="16" t="b">
        <f>Table2[[#This Row],[Total HI5]]=Table2[[#This Row],[Approved Amount_UA Equivalent]]</f>
        <v>1</v>
      </c>
      <c r="AF159" s="24">
        <v>10</v>
      </c>
      <c r="AG159" s="20" t="str">
        <f t="shared" si="37"/>
        <v>Investment Project</v>
      </c>
      <c r="AH159" s="24" t="e">
        <f>VLOOKUP(Table2[[#This Row],[SAP Code]],[25]DATA!$A:$G,7,FALSE)</f>
        <v>#N/A</v>
      </c>
      <c r="AI159" s="20" t="str">
        <f t="shared" si="38"/>
        <v>Infrastructure</v>
      </c>
      <c r="AJ159" s="25" t="s">
        <v>89</v>
      </c>
      <c r="AK159" s="25" t="s">
        <v>140</v>
      </c>
      <c r="AL159" s="23" t="str" cm="1">
        <f t="array" ref="AL159">_xlfn.SWITCH(AK159,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9" s="26">
        <v>1</v>
      </c>
      <c r="AN159" s="25" t="str">
        <f t="shared" si="46"/>
        <v>Sovereign</v>
      </c>
      <c r="AO159" s="27">
        <v>0.5</v>
      </c>
      <c r="AP159" s="23">
        <f>Table2[[#This Row],[Approved Amount_UA Equivalent]]/1000000</f>
        <v>30</v>
      </c>
      <c r="AQ159" s="19">
        <f t="shared" si="39"/>
        <v>39.925199999999997</v>
      </c>
      <c r="AR159" s="23" t="str">
        <f t="shared" si="40"/>
        <v>21-30</v>
      </c>
      <c r="AS159" s="23" t="str">
        <f t="shared" si="41"/>
        <v>21-40</v>
      </c>
      <c r="AT159" s="23" t="str">
        <f t="shared" si="42"/>
        <v>1-40</v>
      </c>
      <c r="AU159" s="23" t="str">
        <f t="shared" si="43"/>
        <v>&lt;1-50 Mn</v>
      </c>
      <c r="AV159" s="23">
        <f>Table2[[#This Row],[Amount]]</f>
        <v>30000000</v>
      </c>
      <c r="AW159" s="23" t="str">
        <f t="shared" si="44"/>
        <v>Nov 2015</v>
      </c>
      <c r="AX159" s="28">
        <f>IFERROR(VLOOKUP(Table2[[#This Row],[SAP Code]],[26]_16!A:B,2,FALSE),0)</f>
        <v>0</v>
      </c>
      <c r="AY159" s="28">
        <f>IFERROR(VLOOKUP(Table2[[#This Row],[SAP Code]],[26]_16!D:E,2,FALSE)/ 1000000, 0)</f>
        <v>0</v>
      </c>
      <c r="AZ159" s="28">
        <v>0</v>
      </c>
      <c r="BA159" s="28">
        <f>IFERROR(VLOOKUP(Table2[[#This Row],[SAP Code]],[26]_16!J:K,2,FALSE)/ 1000000, 0)</f>
        <v>6.6619422400000019</v>
      </c>
      <c r="BB159" s="28">
        <f>IFERROR(VLOOKUP(Table2[[#This Row],[SAP Code]],[26]_16!M:N,2,FALSE)/ 1000000, 0)</f>
        <v>7.8977607599999997</v>
      </c>
      <c r="BC159" s="28">
        <f>IFERROR(VLOOKUP(Table2[[#This Row],[SAP Code]],[26]_16!P:Q,2,FALSE),0)</f>
        <v>12.615602869999996</v>
      </c>
      <c r="BD159" s="28">
        <f>IFERROR(VLOOKUP(Table2[[#This Row],[SAP Code]],[26]_16!S:T,2,FALSE),0)</f>
        <v>14.039736149999998</v>
      </c>
      <c r="BE159" s="28">
        <f>IFERROR(VLOOKUP(Table2[[#This Row],[SAP Code]],[26]_16!V:W,2,FALSE)/ 1000000, 0)</f>
        <v>5.2987749199999996</v>
      </c>
      <c r="BF159" s="28">
        <f>IFERROR(VLOOKUP(Table2[[#This Row],[SAP Code]],[26]_16!Y:Z,2,FALSE)/ 1000000, 0)</f>
        <v>0.54605775000000001</v>
      </c>
      <c r="BG159" s="28" t="str">
        <f>IFERROR(VLOOKUP(Table2[[#This Row],[SAP Code]],[26]port!$A:$AD,30,FALSE),"unknown")</f>
        <v>OnGo</v>
      </c>
      <c r="BH159" s="29" t="str">
        <f t="shared" si="45"/>
        <v>Ongoing</v>
      </c>
      <c r="BI159" s="16"/>
    </row>
    <row r="160" spans="1:61" ht="17.100000000000001" customHeight="1">
      <c r="A160" s="20" t="s">
        <v>751</v>
      </c>
      <c r="B160" s="17" t="s">
        <v>746</v>
      </c>
      <c r="C160" s="16" t="s">
        <v>752</v>
      </c>
      <c r="D160" s="16" t="s">
        <v>748</v>
      </c>
      <c r="E160" s="18">
        <v>42334</v>
      </c>
      <c r="F160" s="16" t="s">
        <v>694</v>
      </c>
      <c r="G160" s="16" t="s">
        <v>137</v>
      </c>
      <c r="H160" s="16" t="s">
        <v>132</v>
      </c>
      <c r="I160" s="16" t="s">
        <v>138</v>
      </c>
      <c r="J160" s="16" t="s">
        <v>83</v>
      </c>
      <c r="K160" s="16" t="s">
        <v>84</v>
      </c>
      <c r="L160" s="16" t="s">
        <v>85</v>
      </c>
      <c r="M160" s="19">
        <v>31060000</v>
      </c>
      <c r="N160" s="19">
        <v>31060000</v>
      </c>
      <c r="O160" s="20" t="s">
        <v>753</v>
      </c>
      <c r="P160" s="21">
        <v>2100150034295</v>
      </c>
      <c r="Q160" s="20" t="s">
        <v>87</v>
      </c>
      <c r="R160" s="16" t="str">
        <f t="shared" si="34"/>
        <v>ADF Including TSF</v>
      </c>
      <c r="S160" s="16" t="str">
        <f t="shared" si="35"/>
        <v>D</v>
      </c>
      <c r="T160" s="16" t="str">
        <f t="shared" si="49"/>
        <v>ADF Countries</v>
      </c>
      <c r="U160" s="16" t="str">
        <f t="shared" si="36"/>
        <v>Transition States</v>
      </c>
      <c r="V160" s="22" t="str">
        <f>IF(ISNUMBER(MATCH(A160, {"Gabon","Sudan","Niger","Mali","Burkina Faso","Guinea"}, 0)), "De Facto Countries", "Non-De Facto Countries")</f>
        <v>De Facto Countries</v>
      </c>
      <c r="W160" s="16" t="str">
        <f t="shared" si="47"/>
        <v>West</v>
      </c>
      <c r="X160" s="16" t="str">
        <f t="shared" si="48"/>
        <v>Transport</v>
      </c>
      <c r="Y160" s="23"/>
      <c r="AB160" s="23">
        <f>Table2[[#This Row],[Approved Amount_UA Equivalent]]</f>
        <v>31060000</v>
      </c>
      <c r="AD160" s="23">
        <f>SUM(Table2[[#This Row],[Feed Africa ]:[Improve Quality Of Life ]])</f>
        <v>31060000</v>
      </c>
      <c r="AE160" s="16" t="b">
        <f>Table2[[#This Row],[Total HI5]]=Table2[[#This Row],[Approved Amount_UA Equivalent]]</f>
        <v>1</v>
      </c>
      <c r="AF160" s="24">
        <v>10</v>
      </c>
      <c r="AG160" s="20" t="str">
        <f t="shared" si="37"/>
        <v>Investment Project</v>
      </c>
      <c r="AH160" s="24" t="e">
        <f>VLOOKUP(Table2[[#This Row],[SAP Code]],[25]DATA!$A:$G,7,FALSE)</f>
        <v>#N/A</v>
      </c>
      <c r="AI160" s="20" t="str">
        <f t="shared" si="38"/>
        <v>Infrastructure</v>
      </c>
      <c r="AJ160" s="25" t="s">
        <v>89</v>
      </c>
      <c r="AK160" s="25" t="s">
        <v>140</v>
      </c>
      <c r="AL160" s="23" t="str" cm="1">
        <f t="array" ref="AL160">_xlfn.SWITCH(AK160,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0" s="26">
        <v>1</v>
      </c>
      <c r="AN160" s="25" t="str">
        <f t="shared" si="46"/>
        <v>Sovereign</v>
      </c>
      <c r="AO160" s="27">
        <v>0.25</v>
      </c>
      <c r="AP160" s="23">
        <f>Table2[[#This Row],[Approved Amount_UA Equivalent]]/1000000</f>
        <v>31.06</v>
      </c>
      <c r="AQ160" s="19">
        <f t="shared" si="39"/>
        <v>41.335890399999997</v>
      </c>
      <c r="AR160" s="23" t="str">
        <f t="shared" si="40"/>
        <v>31-40</v>
      </c>
      <c r="AS160" s="23" t="str">
        <f t="shared" si="41"/>
        <v>21-40</v>
      </c>
      <c r="AT160" s="23" t="str">
        <f t="shared" si="42"/>
        <v>1-40</v>
      </c>
      <c r="AU160" s="23" t="str">
        <f t="shared" si="43"/>
        <v>&lt;1-50 Mn</v>
      </c>
      <c r="AV160" s="23">
        <f>Table2[[#This Row],[Amount]]</f>
        <v>31060000</v>
      </c>
      <c r="AW160" s="23" t="str">
        <f t="shared" si="44"/>
        <v>Nov 2015</v>
      </c>
      <c r="AX160" s="28">
        <f>IFERROR(VLOOKUP(Table2[[#This Row],[SAP Code]],[26]_16!A:B,2,FALSE),0)</f>
        <v>0</v>
      </c>
      <c r="AY160" s="28">
        <f>IFERROR(VLOOKUP(Table2[[#This Row],[SAP Code]],[26]_16!D:E,2,FALSE)/ 1000000, 0)</f>
        <v>0</v>
      </c>
      <c r="AZ160" s="28">
        <f>IFERROR(VLOOKUP(Table2[[#This Row],[SAP Code]],[26]_16!G:H,2,FALSE)/ 1000000, 0)</f>
        <v>14.117087600000001</v>
      </c>
      <c r="BA160" s="28">
        <f>IFERROR(VLOOKUP(Table2[[#This Row],[SAP Code]],[26]_16!J:K,2,FALSE)/ 1000000, 0)</f>
        <v>8.7975483800000038</v>
      </c>
      <c r="BB160" s="28">
        <f>IFERROR(VLOOKUP(Table2[[#This Row],[SAP Code]],[26]_16!M:N,2,FALSE)/ 1000000, 0)</f>
        <v>9.0732145099999997</v>
      </c>
      <c r="BC160" s="28">
        <f>IFERROR(VLOOKUP(Table2[[#This Row],[SAP Code]],[26]_16!P:Q,2,FALSE),0)</f>
        <v>7.5061244599999988</v>
      </c>
      <c r="BD160" s="28">
        <f>IFERROR(VLOOKUP(Table2[[#This Row],[SAP Code]],[26]_16!S:T,2,FALSE),0)</f>
        <v>26.838531610000004</v>
      </c>
      <c r="BE160" s="28">
        <f>IFERROR(VLOOKUP(Table2[[#This Row],[SAP Code]],[26]_16!V:W,2,FALSE)/ 1000000, 0)</f>
        <v>1.2157734700000002</v>
      </c>
      <c r="BF160" s="28">
        <f>IFERROR(VLOOKUP(Table2[[#This Row],[SAP Code]],[26]_16!Y:Z,2,FALSE)/ 1000000, 0)</f>
        <v>0.52827038000000015</v>
      </c>
      <c r="BG160" s="28" t="str">
        <f>IFERROR(VLOOKUP(Table2[[#This Row],[SAP Code]],[26]port!$A:$AD,30,FALSE),"unknown")</f>
        <v>OnGo</v>
      </c>
      <c r="BH160" s="29" t="str">
        <f t="shared" si="45"/>
        <v>Ongoing</v>
      </c>
      <c r="BI160" s="16"/>
    </row>
    <row r="161" spans="1:61" ht="17.100000000000001" customHeight="1">
      <c r="A161" s="20" t="s">
        <v>751</v>
      </c>
      <c r="B161" s="17" t="s">
        <v>746</v>
      </c>
      <c r="C161" s="16" t="s">
        <v>754</v>
      </c>
      <c r="D161" s="16" t="s">
        <v>748</v>
      </c>
      <c r="E161" s="18">
        <v>42334</v>
      </c>
      <c r="F161" s="16" t="s">
        <v>694</v>
      </c>
      <c r="G161" s="16" t="s">
        <v>137</v>
      </c>
      <c r="H161" s="16" t="s">
        <v>132</v>
      </c>
      <c r="I161" s="16" t="s">
        <v>138</v>
      </c>
      <c r="J161" s="16" t="s">
        <v>83</v>
      </c>
      <c r="K161" s="16" t="s">
        <v>69</v>
      </c>
      <c r="L161" s="16" t="s">
        <v>85</v>
      </c>
      <c r="M161" s="19">
        <v>19710000</v>
      </c>
      <c r="N161" s="19">
        <v>19710000</v>
      </c>
      <c r="O161" s="20" t="s">
        <v>753</v>
      </c>
      <c r="P161" s="21">
        <v>2100155031117</v>
      </c>
      <c r="Q161" s="20" t="s">
        <v>87</v>
      </c>
      <c r="R161" s="16" t="str">
        <f t="shared" si="34"/>
        <v>ADF Including TSF</v>
      </c>
      <c r="S161" s="16" t="str">
        <f t="shared" si="35"/>
        <v>D</v>
      </c>
      <c r="T161" s="16" t="str">
        <f t="shared" si="49"/>
        <v>ADF Countries</v>
      </c>
      <c r="U161" s="16" t="str">
        <f t="shared" si="36"/>
        <v>Transition States</v>
      </c>
      <c r="V161" s="22" t="str">
        <f>IF(ISNUMBER(MATCH(A161, {"Gabon","Sudan","Niger","Mali","Burkina Faso","Guinea"}, 0)), "De Facto Countries", "Non-De Facto Countries")</f>
        <v>De Facto Countries</v>
      </c>
      <c r="W161" s="16" t="str">
        <f t="shared" si="47"/>
        <v>West</v>
      </c>
      <c r="X161" s="16" t="str">
        <f t="shared" si="48"/>
        <v>Transport</v>
      </c>
      <c r="Y161" s="23"/>
      <c r="AB161" s="23">
        <f>Table2[[#This Row],[Approved Amount_UA Equivalent]]</f>
        <v>19710000</v>
      </c>
      <c r="AD161" s="23">
        <f>SUM(Table2[[#This Row],[Feed Africa ]:[Improve Quality Of Life ]])</f>
        <v>19710000</v>
      </c>
      <c r="AE161" s="16" t="b">
        <f>Table2[[#This Row],[Total HI5]]=Table2[[#This Row],[Approved Amount_UA Equivalent]]</f>
        <v>1</v>
      </c>
      <c r="AF161" s="24">
        <v>10</v>
      </c>
      <c r="AG161" s="20" t="str">
        <f t="shared" si="37"/>
        <v>Investment Project</v>
      </c>
      <c r="AH161" s="24" t="e">
        <f>VLOOKUP(Table2[[#This Row],[SAP Code]],[25]DATA!$A:$G,7,FALSE)</f>
        <v>#N/A</v>
      </c>
      <c r="AI161" s="20" t="str">
        <f t="shared" si="38"/>
        <v>Infrastructure</v>
      </c>
      <c r="AJ161" s="25" t="s">
        <v>89</v>
      </c>
      <c r="AK161" s="25" t="s">
        <v>140</v>
      </c>
      <c r="AL161" s="23" t="str" cm="1">
        <f t="array" ref="AL161">_xlfn.SWITCH(AK161,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1" s="26">
        <v>1</v>
      </c>
      <c r="AN161" s="25" t="str">
        <f t="shared" si="46"/>
        <v>Sovereign</v>
      </c>
      <c r="AO161" s="27">
        <v>0.25</v>
      </c>
      <c r="AP161" s="23">
        <f>Table2[[#This Row],[Approved Amount_UA Equivalent]]/1000000</f>
        <v>19.71</v>
      </c>
      <c r="AQ161" s="19">
        <f t="shared" si="39"/>
        <v>26.230856400000004</v>
      </c>
      <c r="AR161" s="23" t="str">
        <f t="shared" si="40"/>
        <v>11-20</v>
      </c>
      <c r="AS161" s="23" t="str">
        <f t="shared" si="41"/>
        <v>1-20</v>
      </c>
      <c r="AT161" s="23" t="str">
        <f t="shared" si="42"/>
        <v>1-40</v>
      </c>
      <c r="AU161" s="23" t="str">
        <f t="shared" si="43"/>
        <v>&lt;1-50 Mn</v>
      </c>
      <c r="AV161" s="23">
        <f>Table2[[#This Row],[Amount]]</f>
        <v>19710000</v>
      </c>
      <c r="AW161" s="23" t="str">
        <f t="shared" si="44"/>
        <v>Nov 2015</v>
      </c>
      <c r="AX161" s="28">
        <f>IFERROR(VLOOKUP(Table2[[#This Row],[SAP Code]],[26]_16!A:B,2,FALSE),0)</f>
        <v>0</v>
      </c>
      <c r="AY161" s="28">
        <f>IFERROR(VLOOKUP(Table2[[#This Row],[SAP Code]],[26]_16!D:E,2,FALSE)/ 1000000, 0)</f>
        <v>0</v>
      </c>
      <c r="AZ161" s="28">
        <f>IFERROR(VLOOKUP(Table2[[#This Row],[SAP Code]],[26]_16!G:H,2,FALSE)/ 1000000, 0)</f>
        <v>14.117087600000001</v>
      </c>
      <c r="BA161" s="28">
        <v>0</v>
      </c>
      <c r="BB161" s="28">
        <f>IFERROR(VLOOKUP(Table2[[#This Row],[SAP Code]],[26]_16!M:N,2,FALSE)/ 1000000, 0)</f>
        <v>9.0732145099999997</v>
      </c>
      <c r="BC161" s="28">
        <f>IFERROR(VLOOKUP(Table2[[#This Row],[SAP Code]],[26]_16!P:Q,2,FALSE),0)</f>
        <v>7.5061244599999988</v>
      </c>
      <c r="BD161" s="28">
        <f>IFERROR(VLOOKUP(Table2[[#This Row],[SAP Code]],[26]_16!S:T,2,FALSE),0)</f>
        <v>26.838531610000004</v>
      </c>
      <c r="BE161" s="28">
        <f>IFERROR(VLOOKUP(Table2[[#This Row],[SAP Code]],[26]_16!V:W,2,FALSE)/ 1000000, 0)</f>
        <v>1.2157734700000002</v>
      </c>
      <c r="BF161" s="28">
        <f>IFERROR(VLOOKUP(Table2[[#This Row],[SAP Code]],[26]_16!Y:Z,2,FALSE)/ 1000000, 0)</f>
        <v>0.52827038000000015</v>
      </c>
      <c r="BG161" s="28" t="str">
        <f>IFERROR(VLOOKUP(Table2[[#This Row],[SAP Code]],[26]port!$A:$AD,30,FALSE),"unknown")</f>
        <v>OnGo</v>
      </c>
      <c r="BH161" s="29" t="str">
        <f t="shared" si="45"/>
        <v>Ongoing</v>
      </c>
      <c r="BI161" s="16"/>
    </row>
    <row r="162" spans="1:61" ht="17.100000000000001" customHeight="1">
      <c r="A162" s="16" t="s">
        <v>150</v>
      </c>
      <c r="B162" s="17" t="s">
        <v>755</v>
      </c>
      <c r="C162" s="16" t="s">
        <v>756</v>
      </c>
      <c r="D162" s="16" t="s">
        <v>748</v>
      </c>
      <c r="E162" s="18">
        <v>42334</v>
      </c>
      <c r="F162" s="16" t="s">
        <v>694</v>
      </c>
      <c r="G162" s="16" t="s">
        <v>137</v>
      </c>
      <c r="H162" s="16" t="s">
        <v>132</v>
      </c>
      <c r="I162" s="16" t="s">
        <v>138</v>
      </c>
      <c r="J162" s="16" t="s">
        <v>251</v>
      </c>
      <c r="K162" s="16" t="s">
        <v>257</v>
      </c>
      <c r="L162" s="16" t="s">
        <v>85</v>
      </c>
      <c r="M162" s="19">
        <v>4470000</v>
      </c>
      <c r="N162" s="19">
        <v>4470000</v>
      </c>
      <c r="O162" s="20" t="s">
        <v>753</v>
      </c>
      <c r="P162" s="21">
        <v>5900155009353</v>
      </c>
      <c r="Q162" s="20" t="s">
        <v>87</v>
      </c>
      <c r="R162" s="16" t="str">
        <f t="shared" si="34"/>
        <v>ADF Including TSF</v>
      </c>
      <c r="S162" s="16" t="str">
        <f t="shared" si="35"/>
        <v>D</v>
      </c>
      <c r="T162" s="16" t="str">
        <f t="shared" si="49"/>
        <v>Blend Countries</v>
      </c>
      <c r="U162" s="16" t="str">
        <f t="shared" si="36"/>
        <v>Non-Transition States</v>
      </c>
      <c r="V162" s="22" t="str">
        <f>IF(ISNUMBER(MATCH(A162, {"Gabon","Sudan","Niger","Mali","Burkina Faso","Guinea"}, 0)), "De Facto Countries", "Non-De Facto Countries")</f>
        <v>Non-De Facto Countries</v>
      </c>
      <c r="W162" s="16" t="str">
        <f t="shared" si="47"/>
        <v>West</v>
      </c>
      <c r="X162" s="16" t="str">
        <f t="shared" si="48"/>
        <v>Transport</v>
      </c>
      <c r="Y162" s="23"/>
      <c r="AB162" s="23">
        <f>Table2[[#This Row],[Approved Amount_UA Equivalent]]</f>
        <v>4470000</v>
      </c>
      <c r="AD162" s="23">
        <f>SUM(Table2[[#This Row],[Feed Africa ]:[Improve Quality Of Life ]])</f>
        <v>4470000</v>
      </c>
      <c r="AE162" s="16" t="b">
        <f>Table2[[#This Row],[Total HI5]]=Table2[[#This Row],[Approved Amount_UA Equivalent]]</f>
        <v>1</v>
      </c>
      <c r="AF162" s="24">
        <v>42</v>
      </c>
      <c r="AG162" s="20" t="str">
        <f t="shared" si="37"/>
        <v>Investment Project</v>
      </c>
      <c r="AH162" s="24" t="e">
        <f>VLOOKUP(Table2[[#This Row],[SAP Code]],[25]DATA!$A:$G,7,FALSE)</f>
        <v>#N/A</v>
      </c>
      <c r="AI162" s="20" t="str">
        <f t="shared" si="38"/>
        <v>Infrastructure</v>
      </c>
      <c r="AJ162" s="25" t="s">
        <v>89</v>
      </c>
      <c r="AK162" s="25" t="s">
        <v>140</v>
      </c>
      <c r="AL162" s="23" t="str" cm="1">
        <f t="array" ref="AL162">_xlfn.SWITCH(AK162,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2" s="26">
        <v>1</v>
      </c>
      <c r="AN162" s="25" t="str">
        <f t="shared" si="46"/>
        <v>Sovereign</v>
      </c>
      <c r="AO162" s="27">
        <v>0.25</v>
      </c>
      <c r="AP162" s="23">
        <f>Table2[[#This Row],[Approved Amount_UA Equivalent]]/1000000</f>
        <v>4.47</v>
      </c>
      <c r="AQ162" s="19">
        <f t="shared" si="39"/>
        <v>5.9488547999999994</v>
      </c>
      <c r="AR162" s="23" t="str">
        <f t="shared" si="40"/>
        <v>1-10</v>
      </c>
      <c r="AS162" s="23" t="str">
        <f t="shared" si="41"/>
        <v>1-20</v>
      </c>
      <c r="AT162" s="23" t="str">
        <f t="shared" si="42"/>
        <v>1-40</v>
      </c>
      <c r="AU162" s="23" t="str">
        <f t="shared" si="43"/>
        <v>&lt;1-50 Mn</v>
      </c>
      <c r="AV162" s="23">
        <f>Table2[[#This Row],[Amount]]</f>
        <v>4470000</v>
      </c>
      <c r="AW162" s="23" t="str">
        <f t="shared" si="44"/>
        <v>Nov 2015</v>
      </c>
      <c r="AX162" s="28">
        <f>IFERROR(VLOOKUP(Table2[[#This Row],[SAP Code]],[26]_16!A:B,2,FALSE),0)</f>
        <v>0</v>
      </c>
      <c r="AY162" s="28">
        <f>IFERROR(VLOOKUP(Table2[[#This Row],[SAP Code]],[26]_16!D:E,2,FALSE)/ 1000000, 0)</f>
        <v>0</v>
      </c>
      <c r="AZ162" s="28">
        <f>IFERROR(VLOOKUP(Table2[[#This Row],[SAP Code]],[26]_16!G:H,2,FALSE)/ 1000000, 0)</f>
        <v>14.117087600000001</v>
      </c>
      <c r="BA162" s="28">
        <v>0</v>
      </c>
      <c r="BB162" s="28">
        <f>IFERROR(VLOOKUP(Table2[[#This Row],[SAP Code]],[26]_16!M:N,2,FALSE)/ 1000000, 0)</f>
        <v>9.0732145099999997</v>
      </c>
      <c r="BC162" s="28">
        <f>IFERROR(VLOOKUP(Table2[[#This Row],[SAP Code]],[26]_16!P:Q,2,FALSE),0)</f>
        <v>7.5061244599999988</v>
      </c>
      <c r="BD162" s="28">
        <f>IFERROR(VLOOKUP(Table2[[#This Row],[SAP Code]],[26]_16!S:T,2,FALSE),0)</f>
        <v>26.838531610000004</v>
      </c>
      <c r="BE162" s="28">
        <f>IFERROR(VLOOKUP(Table2[[#This Row],[SAP Code]],[26]_16!V:W,2,FALSE)/ 1000000, 0)</f>
        <v>1.2157734700000002</v>
      </c>
      <c r="BF162" s="28">
        <f>IFERROR(VLOOKUP(Table2[[#This Row],[SAP Code]],[26]_16!Y:Z,2,FALSE)/ 1000000, 0)</f>
        <v>0.52827038000000015</v>
      </c>
      <c r="BG162" s="28" t="str">
        <f>IFERROR(VLOOKUP(Table2[[#This Row],[SAP Code]],[26]port!$A:$AD,30,FALSE),"unknown")</f>
        <v>OnGo</v>
      </c>
      <c r="BH162" s="29" t="str">
        <f t="shared" si="45"/>
        <v>Ongoing</v>
      </c>
      <c r="BI162" s="16"/>
    </row>
    <row r="163" spans="1:61" ht="17.100000000000001" customHeight="1">
      <c r="A163" s="16" t="s">
        <v>150</v>
      </c>
      <c r="B163" s="17" t="s">
        <v>755</v>
      </c>
      <c r="C163" s="16" t="s">
        <v>757</v>
      </c>
      <c r="D163" s="16" t="s">
        <v>748</v>
      </c>
      <c r="E163" s="18">
        <v>42334</v>
      </c>
      <c r="F163" s="16" t="s">
        <v>694</v>
      </c>
      <c r="G163" s="16" t="s">
        <v>137</v>
      </c>
      <c r="H163" s="16" t="s">
        <v>132</v>
      </c>
      <c r="I163" s="16" t="s">
        <v>138</v>
      </c>
      <c r="J163" s="16" t="s">
        <v>251</v>
      </c>
      <c r="K163" s="16" t="s">
        <v>252</v>
      </c>
      <c r="L163" s="16" t="s">
        <v>85</v>
      </c>
      <c r="M163" s="19">
        <v>15530000</v>
      </c>
      <c r="N163" s="19">
        <v>15530000</v>
      </c>
      <c r="O163" s="20" t="s">
        <v>753</v>
      </c>
      <c r="P163" s="21">
        <v>5900150000601</v>
      </c>
      <c r="Q163" s="20" t="s">
        <v>87</v>
      </c>
      <c r="R163" s="16" t="str">
        <f t="shared" si="34"/>
        <v>ADF Including TSF</v>
      </c>
      <c r="S163" s="16" t="str">
        <f t="shared" si="35"/>
        <v>D</v>
      </c>
      <c r="T163" s="16" t="str">
        <f t="shared" si="49"/>
        <v>Blend Countries</v>
      </c>
      <c r="U163" s="16" t="str">
        <f t="shared" si="36"/>
        <v>Non-Transition States</v>
      </c>
      <c r="V163" s="22" t="str">
        <f>IF(ISNUMBER(MATCH(A163, {"Gabon","Sudan","Niger","Mali","Burkina Faso","Guinea"}, 0)), "De Facto Countries", "Non-De Facto Countries")</f>
        <v>Non-De Facto Countries</v>
      </c>
      <c r="W163" s="16" t="str">
        <f t="shared" si="47"/>
        <v>West</v>
      </c>
      <c r="X163" s="16" t="str">
        <f t="shared" si="48"/>
        <v>Transport</v>
      </c>
      <c r="Y163" s="23"/>
      <c r="AB163" s="23">
        <f>Table2[[#This Row],[Approved Amount_UA Equivalent]]</f>
        <v>15530000</v>
      </c>
      <c r="AD163" s="23">
        <f>SUM(Table2[[#This Row],[Feed Africa ]:[Improve Quality Of Life ]])</f>
        <v>15530000</v>
      </c>
      <c r="AE163" s="16" t="b">
        <f>Table2[[#This Row],[Total HI5]]=Table2[[#This Row],[Approved Amount_UA Equivalent]]</f>
        <v>1</v>
      </c>
      <c r="AF163" s="24">
        <v>20</v>
      </c>
      <c r="AG163" s="20" t="str">
        <f t="shared" si="37"/>
        <v>Policy and Result Based Op</v>
      </c>
      <c r="AH163" s="24" t="e">
        <f>VLOOKUP(Table2[[#This Row],[SAP Code]],[25]DATA!$A:$G,7,FALSE)</f>
        <v>#N/A</v>
      </c>
      <c r="AI163" s="20" t="str">
        <f t="shared" si="38"/>
        <v>Policy-Based Lending</v>
      </c>
      <c r="AJ163" s="25" t="s">
        <v>89</v>
      </c>
      <c r="AK163" s="25" t="s">
        <v>140</v>
      </c>
      <c r="AL163" s="23" t="str" cm="1">
        <f t="array" ref="AL163">_xlfn.SWITCH(AK163,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3" s="26">
        <v>1</v>
      </c>
      <c r="AN163" s="25" t="str">
        <f t="shared" si="46"/>
        <v>Sovereign</v>
      </c>
      <c r="AO163" s="27">
        <v>0.25</v>
      </c>
      <c r="AP163" s="23">
        <f>Table2[[#This Row],[Approved Amount_UA Equivalent]]/1000000</f>
        <v>15.53</v>
      </c>
      <c r="AQ163" s="19">
        <f t="shared" si="39"/>
        <v>20.667945199999998</v>
      </c>
      <c r="AR163" s="23" t="str">
        <f t="shared" si="40"/>
        <v>11-20</v>
      </c>
      <c r="AS163" s="23" t="str">
        <f t="shared" si="41"/>
        <v>1-20</v>
      </c>
      <c r="AT163" s="23" t="str">
        <f t="shared" si="42"/>
        <v>1-40</v>
      </c>
      <c r="AU163" s="23" t="str">
        <f t="shared" si="43"/>
        <v>&lt;1-50 Mn</v>
      </c>
      <c r="AV163" s="23">
        <f>Table2[[#This Row],[Amount]]</f>
        <v>15530000</v>
      </c>
      <c r="AW163" s="23" t="str">
        <f t="shared" si="44"/>
        <v>Nov 2015</v>
      </c>
      <c r="AX163" s="28">
        <f>IFERROR(VLOOKUP(Table2[[#This Row],[SAP Code]],[26]_16!A:B,2,FALSE),0)</f>
        <v>0</v>
      </c>
      <c r="AY163" s="28">
        <f>IFERROR(VLOOKUP(Table2[[#This Row],[SAP Code]],[26]_16!D:E,2,FALSE)/ 1000000, 0)</f>
        <v>0</v>
      </c>
      <c r="AZ163" s="28">
        <f>IFERROR(VLOOKUP(Table2[[#This Row],[SAP Code]],[26]_16!G:H,2,FALSE)/ 1000000, 0)</f>
        <v>14.117087600000001</v>
      </c>
      <c r="BA163" s="28">
        <v>0</v>
      </c>
      <c r="BB163" s="28">
        <f>IFERROR(VLOOKUP(Table2[[#This Row],[SAP Code]],[26]_16!M:N,2,FALSE)/ 1000000, 0)</f>
        <v>9.0732145099999997</v>
      </c>
      <c r="BC163" s="28">
        <f>IFERROR(VLOOKUP(Table2[[#This Row],[SAP Code]],[26]_16!P:Q,2,FALSE),0)</f>
        <v>7.5061244599999988</v>
      </c>
      <c r="BD163" s="28">
        <f>IFERROR(VLOOKUP(Table2[[#This Row],[SAP Code]],[26]_16!S:T,2,FALSE),0)</f>
        <v>26.838531610000004</v>
      </c>
      <c r="BE163" s="28">
        <f>IFERROR(VLOOKUP(Table2[[#This Row],[SAP Code]],[26]_16!V:W,2,FALSE)/ 1000000, 0)</f>
        <v>1.2157734700000002</v>
      </c>
      <c r="BF163" s="28">
        <f>IFERROR(VLOOKUP(Table2[[#This Row],[SAP Code]],[26]_16!Y:Z,2,FALSE)/ 1000000, 0)</f>
        <v>0.52827038000000015</v>
      </c>
      <c r="BG163" s="28" t="str">
        <f>IFERROR(VLOOKUP(Table2[[#This Row],[SAP Code]],[26]port!$A:$AD,30,FALSE),"unknown")</f>
        <v>OnGo</v>
      </c>
      <c r="BH163" s="29" t="str">
        <f t="shared" si="45"/>
        <v>Ongoing</v>
      </c>
      <c r="BI163" s="16"/>
    </row>
    <row r="164" spans="1:61" ht="17.100000000000001" customHeight="1">
      <c r="A164" s="16" t="s">
        <v>141</v>
      </c>
      <c r="B164" s="17" t="s">
        <v>758</v>
      </c>
      <c r="C164" s="16" t="s">
        <v>759</v>
      </c>
      <c r="D164" s="16" t="s">
        <v>760</v>
      </c>
      <c r="E164" s="18">
        <v>42335</v>
      </c>
      <c r="F164" s="16" t="s">
        <v>761</v>
      </c>
      <c r="G164" s="16" t="s">
        <v>169</v>
      </c>
      <c r="H164" s="37" t="s">
        <v>213</v>
      </c>
      <c r="I164" s="16" t="s">
        <v>437</v>
      </c>
      <c r="J164" s="16" t="s">
        <v>103</v>
      </c>
      <c r="K164" s="16" t="s">
        <v>762</v>
      </c>
      <c r="L164" s="16" t="s">
        <v>70</v>
      </c>
      <c r="M164" s="19">
        <v>10330000</v>
      </c>
      <c r="N164" s="19">
        <v>7395104.7699499596</v>
      </c>
      <c r="O164" s="20" t="s">
        <v>763</v>
      </c>
      <c r="P164" s="21">
        <v>2000120004269</v>
      </c>
      <c r="Q164" s="20" t="s">
        <v>72</v>
      </c>
      <c r="R164" s="16" t="str">
        <f t="shared" si="34"/>
        <v>ADB Private</v>
      </c>
      <c r="S164" s="16" t="str">
        <f t="shared" si="35"/>
        <v>G</v>
      </c>
      <c r="T164" s="16" t="str">
        <f t="shared" si="49"/>
        <v>Multinational</v>
      </c>
      <c r="U164" s="16" t="str">
        <f t="shared" si="36"/>
        <v>Multinational</v>
      </c>
      <c r="V164" s="22" t="str">
        <f>IF(ISNUMBER(MATCH(A164, {"Gabon","Sudan","Niger","Mali","Burkina Faso","Guinea"}, 0)), "De Facto Countries", "Non-De Facto Countries")</f>
        <v>Non-De Facto Countries</v>
      </c>
      <c r="W164" s="16" t="str">
        <f t="shared" si="47"/>
        <v>Multi</v>
      </c>
      <c r="X164" s="16" t="str">
        <f t="shared" si="48"/>
        <v>ICT</v>
      </c>
      <c r="Y164" s="23"/>
      <c r="AB164" s="23">
        <f>Table2[[#This Row],[Approved Amount_UA Equivalent]]/2</f>
        <v>3697552.3849749798</v>
      </c>
      <c r="AC164" s="23">
        <f>Table2[[#This Row],[Approved Amount_UA Equivalent]]/2</f>
        <v>3697552.3849749798</v>
      </c>
      <c r="AD164" s="23">
        <f>SUM(Table2[[#This Row],[Feed Africa ]:[Improve Quality Of Life ]])</f>
        <v>7395104.7699499596</v>
      </c>
      <c r="AE164" s="16" t="b">
        <f>Table2[[#This Row],[Total HI5]]=Table2[[#This Row],[Approved Amount_UA Equivalent]]</f>
        <v>1</v>
      </c>
      <c r="AF164" s="24">
        <v>10</v>
      </c>
      <c r="AG164" s="20" t="str">
        <f t="shared" si="37"/>
        <v>Investment Project</v>
      </c>
      <c r="AH164" s="24" t="e">
        <f>VLOOKUP(Table2[[#This Row],[SAP Code]],[25]DATA!$A:$G,7,FALSE)</f>
        <v>#N/A</v>
      </c>
      <c r="AI164" s="20" t="str">
        <f t="shared" si="38"/>
        <v>Infrastructure</v>
      </c>
      <c r="AJ164" s="25" t="s">
        <v>89</v>
      </c>
      <c r="AK164" s="25" t="s">
        <v>107</v>
      </c>
      <c r="AL164" s="23" t="str" cm="1">
        <f t="array" ref="AL164">_xlfn.SWITCH(AK164,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4" s="26">
        <v>2</v>
      </c>
      <c r="AN164" s="25" t="str">
        <f t="shared" si="46"/>
        <v>Non-Sovereign</v>
      </c>
      <c r="AO164" s="27">
        <v>1</v>
      </c>
      <c r="AP164" s="23">
        <f>Table2[[#This Row],[Approved Amount_UA Equivalent]]/1000000</f>
        <v>7.3951047699499597</v>
      </c>
      <c r="AQ164" s="19">
        <f t="shared" si="39"/>
        <v>9.8417012320402044</v>
      </c>
      <c r="AR164" s="23" t="str">
        <f t="shared" si="40"/>
        <v>1-10</v>
      </c>
      <c r="AS164" s="23" t="str">
        <f t="shared" si="41"/>
        <v>1-20</v>
      </c>
      <c r="AT164" s="23" t="str">
        <f t="shared" si="42"/>
        <v>1-40</v>
      </c>
      <c r="AU164" s="23" t="str">
        <f t="shared" si="43"/>
        <v>&lt;1-50 Mn</v>
      </c>
      <c r="AV164" s="23">
        <f>Table2[[#This Row],[Amount]]</f>
        <v>10330000</v>
      </c>
      <c r="AW164" s="23" t="str">
        <f t="shared" si="44"/>
        <v>Nov 2015</v>
      </c>
      <c r="AX164" s="28">
        <f>IFERROR(VLOOKUP(Table2[[#This Row],[SAP Code]],[26]_16!A:B,2,FALSE),0)</f>
        <v>0</v>
      </c>
      <c r="AY164" s="28">
        <f>IFERROR(VLOOKUP(Table2[[#This Row],[SAP Code]],[26]_16!D:E,2,FALSE)/ 1000000, 0)</f>
        <v>2.8451052000000003</v>
      </c>
      <c r="AZ164" s="28">
        <f>IFERROR(VLOOKUP(Table2[[#This Row],[SAP Code]],[26]_16!G:H,2,FALSE)/ 1000000, 0)</f>
        <v>0</v>
      </c>
      <c r="BA164" s="28">
        <f>IFERROR(VLOOKUP(Table2[[#This Row],[SAP Code]],[26]_16!J:K,2,FALSE)/ 1000000, 0)</f>
        <v>0</v>
      </c>
      <c r="BB164" s="28">
        <f>IFERROR(VLOOKUP(Table2[[#This Row],[SAP Code]],[26]_16!M:N,2,FALSE)/ 1000000, 0)</f>
        <v>0</v>
      </c>
      <c r="BC164" s="28">
        <f>IFERROR(VLOOKUP(Table2[[#This Row],[SAP Code]],[26]_16!P:Q,2,FALSE),0)</f>
        <v>0</v>
      </c>
      <c r="BD164" s="28">
        <f>IFERROR(VLOOKUP(Table2[[#This Row],[SAP Code]],[26]_16!S:T,2,FALSE),0)</f>
        <v>0</v>
      </c>
      <c r="BE164" s="28">
        <f>IFERROR(VLOOKUP(Table2[[#This Row],[SAP Code]],[26]_16!V:W,2,FALSE)/ 1000000, 0)</f>
        <v>0</v>
      </c>
      <c r="BF164" s="28">
        <f>IFERROR(VLOOKUP(Table2[[#This Row],[SAP Code]],[26]_16!Y:Z,2,FALSE)/ 1000000, 0)</f>
        <v>0</v>
      </c>
      <c r="BG164" s="28" t="str">
        <f>IFERROR(VLOOKUP(Table2[[#This Row],[SAP Code]],[26]port!$A:$AD,30,FALSE),"unknown")</f>
        <v>TERM</v>
      </c>
      <c r="BH164" s="29" t="str">
        <f t="shared" si="45"/>
        <v>Number of operations Cancelled before completion</v>
      </c>
      <c r="BI164" s="16"/>
    </row>
    <row r="165" spans="1:61" ht="17.100000000000001" customHeight="1">
      <c r="A165" s="16" t="s">
        <v>369</v>
      </c>
      <c r="B165" s="17" t="s">
        <v>764</v>
      </c>
      <c r="C165" s="16" t="s">
        <v>765</v>
      </c>
      <c r="D165" s="16" t="s">
        <v>766</v>
      </c>
      <c r="E165" s="18">
        <v>42341</v>
      </c>
      <c r="F165" s="16" t="s">
        <v>767</v>
      </c>
      <c r="G165" s="16" t="s">
        <v>122</v>
      </c>
      <c r="H165" s="16" t="s">
        <v>66</v>
      </c>
      <c r="I165" s="16" t="s">
        <v>123</v>
      </c>
      <c r="J165" s="16" t="s">
        <v>124</v>
      </c>
      <c r="K165" s="16" t="s">
        <v>69</v>
      </c>
      <c r="L165" s="16" t="s">
        <v>70</v>
      </c>
      <c r="M165" s="19">
        <v>7140000</v>
      </c>
      <c r="N165" s="19">
        <v>5203436.8919303007</v>
      </c>
      <c r="O165" s="20" t="s">
        <v>768</v>
      </c>
      <c r="P165" s="21">
        <v>5550155000951</v>
      </c>
      <c r="Q165" s="20" t="s">
        <v>72</v>
      </c>
      <c r="R165" s="16" t="str">
        <f t="shared" si="34"/>
        <v>GEF</v>
      </c>
      <c r="S165" s="16" t="str">
        <f t="shared" si="35"/>
        <v>E</v>
      </c>
      <c r="T165" s="16" t="str">
        <f t="shared" si="49"/>
        <v>ADF Countries</v>
      </c>
      <c r="U165" s="16" t="str">
        <f t="shared" si="36"/>
        <v>Transition States</v>
      </c>
      <c r="V165" s="22" t="str">
        <f>IF(ISNUMBER(MATCH(A165, {"Gabon","Sudan","Niger","Mali","Burkina Faso","Guinea"}, 0)), "De Facto Countries", "Non-De Facto Countries")</f>
        <v>Non-De Facto Countries</v>
      </c>
      <c r="W165" s="16" t="str">
        <f t="shared" si="47"/>
        <v>Central</v>
      </c>
      <c r="X165" s="16" t="str">
        <f t="shared" si="48"/>
        <v>WASH Sector</v>
      </c>
      <c r="Y165" s="23">
        <f>Table2[[#This Row],[Approved Amount_UA Equivalent]]*0.03</f>
        <v>156103.10675790903</v>
      </c>
      <c r="Z165" s="23">
        <f>Table2[[#This Row],[Approved Amount_UA Equivalent]]*0.01</f>
        <v>52034.368919303008</v>
      </c>
      <c r="AC165" s="23">
        <f>Table2[[#This Row],[Approved Amount_UA Equivalent]]*0.96</f>
        <v>4995299.416253089</v>
      </c>
      <c r="AD165" s="23">
        <f>SUM(Table2[[#This Row],[Feed Africa ]:[Improve Quality Of Life ]])</f>
        <v>5203436.8919303007</v>
      </c>
      <c r="AE165" s="16" t="b">
        <f>Table2[[#This Row],[Total HI5]]=Table2[[#This Row],[Approved Amount_UA Equivalent]]</f>
        <v>1</v>
      </c>
      <c r="AF165" s="24">
        <v>41</v>
      </c>
      <c r="AG165" s="20" t="str">
        <f t="shared" si="37"/>
        <v>ISP and Investment Project</v>
      </c>
      <c r="AH165" s="24" t="e">
        <f>VLOOKUP(Table2[[#This Row],[SAP Code]],[25]DATA!$A:$G,7,FALSE)</f>
        <v>#N/A</v>
      </c>
      <c r="AI165" s="20" t="str">
        <f t="shared" si="38"/>
        <v>Infrastructure</v>
      </c>
      <c r="AJ165" s="25" t="s">
        <v>89</v>
      </c>
      <c r="AK165" s="25" t="s">
        <v>126</v>
      </c>
      <c r="AL165" s="23" t="str" cm="1">
        <f t="array" ref="AL165">_xlfn.SWITCH(AK165,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 s="26">
        <v>1</v>
      </c>
      <c r="AN165" s="25" t="str">
        <f t="shared" si="46"/>
        <v>Sovereign</v>
      </c>
      <c r="AO165" s="27">
        <v>1</v>
      </c>
      <c r="AP165" s="23">
        <f>Table2[[#This Row],[Approved Amount_UA Equivalent]]/1000000</f>
        <v>5.2034368919303011</v>
      </c>
      <c r="AQ165" s="19">
        <f t="shared" si="39"/>
        <v>6.9249419532565213</v>
      </c>
      <c r="AR165" s="23" t="str">
        <f t="shared" si="40"/>
        <v>1-10</v>
      </c>
      <c r="AS165" s="23" t="str">
        <f t="shared" si="41"/>
        <v>1-20</v>
      </c>
      <c r="AT165" s="23" t="str">
        <f t="shared" si="42"/>
        <v>1-40</v>
      </c>
      <c r="AU165" s="23" t="str">
        <f t="shared" si="43"/>
        <v>&lt;1-50 Mn</v>
      </c>
      <c r="AV165" s="23">
        <f>Table2[[#This Row],[Amount]]</f>
        <v>7140000</v>
      </c>
      <c r="AW165" s="23" t="str">
        <f t="shared" si="44"/>
        <v>Dec 2015</v>
      </c>
      <c r="AX165" s="28">
        <f>IFERROR(VLOOKUP(Table2[[#This Row],[SAP Code]],[26]_16!A:B,2,FALSE),0)</f>
        <v>0</v>
      </c>
      <c r="AY165" s="28">
        <f>IFERROR(VLOOKUP(Table2[[#This Row],[SAP Code]],[26]_16!D:E,2,FALSE)/ 1000000, 0)</f>
        <v>8.9675829999999998E-2</v>
      </c>
      <c r="AZ165" s="28">
        <f>IFERROR(VLOOKUP(Table2[[#This Row],[SAP Code]],[26]_16!G:H,2,FALSE)/ 1000000, 0)</f>
        <v>0.60692981999999995</v>
      </c>
      <c r="BA165" s="28">
        <f>IFERROR(VLOOKUP(Table2[[#This Row],[SAP Code]],[26]_16!J:K,2,FALSE)/ 1000000, 0)</f>
        <v>0.44789464999999995</v>
      </c>
      <c r="BB165" s="28">
        <f>IFERROR(VLOOKUP(Table2[[#This Row],[SAP Code]],[26]_16!M:N,2,FALSE)/ 1000000, 0)</f>
        <v>0.97189826000000001</v>
      </c>
      <c r="BC165" s="28">
        <f>IFERROR(VLOOKUP(Table2[[#This Row],[SAP Code]],[26]_16!P:Q,2,FALSE),0)</f>
        <v>9.071129E-2</v>
      </c>
      <c r="BD165" s="28">
        <f>IFERROR(VLOOKUP(Table2[[#This Row],[SAP Code]],[26]_16!S:T,2,FALSE),0)</f>
        <v>0.6402847599999999</v>
      </c>
      <c r="BE165" s="28">
        <f>IFERROR(VLOOKUP(Table2[[#This Row],[SAP Code]],[26]_16!V:W,2,FALSE)/ 1000000, 0)</f>
        <v>0.66711591000000003</v>
      </c>
      <c r="BF165" s="28">
        <f>IFERROR(VLOOKUP(Table2[[#This Row],[SAP Code]],[26]_16!Y:Z,2,FALSE)/ 1000000, 0)</f>
        <v>0.22931707000000001</v>
      </c>
      <c r="BG165" s="28" t="str">
        <f>IFERROR(VLOOKUP(Table2[[#This Row],[SAP Code]],[26]port!$A:$AD,30,FALSE),"unknown")</f>
        <v>OnGo</v>
      </c>
      <c r="BH165" s="29" t="str">
        <f t="shared" si="45"/>
        <v>Ongoing</v>
      </c>
      <c r="BI165" s="16"/>
    </row>
    <row r="166" spans="1:61" s="39" customFormat="1" ht="17.100000000000001" customHeight="1">
      <c r="A166" s="39" t="s">
        <v>769</v>
      </c>
      <c r="B166" s="40" t="s">
        <v>770</v>
      </c>
      <c r="C166" s="39" t="s">
        <v>771</v>
      </c>
      <c r="D166" s="39" t="s">
        <v>772</v>
      </c>
      <c r="E166" s="41">
        <v>42347</v>
      </c>
      <c r="F166" s="39" t="s">
        <v>773</v>
      </c>
      <c r="G166" s="39" t="s">
        <v>249</v>
      </c>
      <c r="H166" s="39" t="s">
        <v>66</v>
      </c>
      <c r="I166" s="39" t="s">
        <v>250</v>
      </c>
      <c r="J166" s="39" t="s">
        <v>83</v>
      </c>
      <c r="K166" s="39" t="s">
        <v>69</v>
      </c>
      <c r="L166" s="39" t="s">
        <v>85</v>
      </c>
      <c r="M166" s="42">
        <v>3365000</v>
      </c>
      <c r="N166" s="42">
        <v>3365000</v>
      </c>
      <c r="O166" s="43" t="s">
        <v>774</v>
      </c>
      <c r="P166" s="44">
        <v>2100155031216</v>
      </c>
      <c r="Q166" s="43" t="s">
        <v>87</v>
      </c>
      <c r="R166" s="39" t="str">
        <f t="shared" si="34"/>
        <v>ADF Including TSF</v>
      </c>
      <c r="S166" s="39" t="str">
        <f t="shared" si="35"/>
        <v>K</v>
      </c>
      <c r="T166" s="39" t="str">
        <f t="shared" si="49"/>
        <v>ADF Countries</v>
      </c>
      <c r="U166" s="39" t="str">
        <f t="shared" si="36"/>
        <v>Transition States</v>
      </c>
      <c r="V166" s="45" t="str">
        <f>IF(ISNUMBER(MATCH(A166, {"Gabon","Sudan","Niger","Mali","Burkina Faso","Guinea"}, 0)), "De Facto Countries", "Non-De Facto Countries")</f>
        <v>Non-De Facto Countries</v>
      </c>
      <c r="W166" s="39" t="str">
        <f t="shared" si="47"/>
        <v>Central</v>
      </c>
      <c r="X166" s="39" t="str">
        <f t="shared" si="48"/>
        <v>Multi-Sector</v>
      </c>
      <c r="Y166" s="46">
        <f>Table2[[#This Row],[Approved Amount_UA Equivalent]]/5</f>
        <v>673000</v>
      </c>
      <c r="Z166" s="46">
        <f>Table2[[#This Row],[Approved Amount_UA Equivalent]]/5</f>
        <v>673000</v>
      </c>
      <c r="AA166" s="46">
        <f>Table2[[#This Row],[Approved Amount_UA Equivalent]]/5</f>
        <v>673000</v>
      </c>
      <c r="AB166" s="46">
        <f>Table2[[#This Row],[Approved Amount_UA Equivalent]]/5</f>
        <v>673000</v>
      </c>
      <c r="AC166" s="46">
        <f>Table2[[#This Row],[Approved Amount_UA Equivalent]]/5</f>
        <v>673000</v>
      </c>
      <c r="AD166" s="46">
        <f>SUM(Table2[[#This Row],[Feed Africa ]:[Improve Quality Of Life ]])</f>
        <v>3365000</v>
      </c>
      <c r="AE166" s="39" t="b">
        <f>Table2[[#This Row],[Total HI5]]=Table2[[#This Row],[Approved Amount_UA Equivalent]]</f>
        <v>1</v>
      </c>
      <c r="AF166" s="47">
        <v>20</v>
      </c>
      <c r="AG166" s="43" t="str">
        <f t="shared" si="37"/>
        <v>Policy and Result Based Op</v>
      </c>
      <c r="AH166" s="47" t="e">
        <f>VLOOKUP(Table2[[#This Row],[SAP Code]],[25]DATA!$A:$G,7,FALSE)</f>
        <v>#N/A</v>
      </c>
      <c r="AI166" s="43" t="str">
        <f t="shared" si="38"/>
        <v>Policy-Based Lending</v>
      </c>
      <c r="AJ166" s="48" t="s">
        <v>254</v>
      </c>
      <c r="AK166" s="48" t="s">
        <v>255</v>
      </c>
      <c r="AL166" s="23" t="str" cm="1">
        <f t="array" ref="AL166">_xlfn.SWITCH(AK166,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6" s="49">
        <v>1</v>
      </c>
      <c r="AN166" s="48" t="str">
        <f t="shared" si="46"/>
        <v>Sovereign</v>
      </c>
      <c r="AO166" s="50">
        <v>0.5</v>
      </c>
      <c r="AP166" s="46">
        <f>Table2[[#This Row],[Approved Amount_UA Equivalent]]/1000000</f>
        <v>3.3650000000000002</v>
      </c>
      <c r="AQ166" s="42">
        <f t="shared" si="39"/>
        <v>4.4782766000000001</v>
      </c>
      <c r="AR166" s="46" t="str">
        <f t="shared" si="40"/>
        <v>1-10</v>
      </c>
      <c r="AS166" s="46" t="str">
        <f t="shared" si="41"/>
        <v>1-20</v>
      </c>
      <c r="AT166" s="46" t="str">
        <f t="shared" si="42"/>
        <v>1-40</v>
      </c>
      <c r="AU166" s="46" t="str">
        <f t="shared" si="43"/>
        <v>&lt;1-50 Mn</v>
      </c>
      <c r="AV166" s="46">
        <f>Table2[[#This Row],[Amount]]</f>
        <v>3365000</v>
      </c>
      <c r="AW166" s="46" t="str">
        <f t="shared" si="44"/>
        <v>Dec 2015</v>
      </c>
      <c r="AX166" s="51">
        <f>IFERROR(VLOOKUP(Table2[[#This Row],[SAP Code]],[26]_16!A:B,2,FALSE),0)</f>
        <v>3.3650000000000002</v>
      </c>
      <c r="AY166" s="51">
        <f>IFERROR(VLOOKUP(Table2[[#This Row],[SAP Code]],[26]_16!D:E,2,FALSE)/ 1000000, 0)</f>
        <v>0</v>
      </c>
      <c r="AZ166" s="51">
        <f>IFERROR(VLOOKUP(Table2[[#This Row],[SAP Code]],[26]_16!G:H,2,FALSE)/ 1000000, 0)</f>
        <v>0</v>
      </c>
      <c r="BA166" s="51">
        <f>IFERROR(VLOOKUP(Table2[[#This Row],[SAP Code]],[26]_16!J:K,2,FALSE)/ 1000000, 0)</f>
        <v>0</v>
      </c>
      <c r="BB166" s="51">
        <f>IFERROR(VLOOKUP(Table2[[#This Row],[SAP Code]],[26]_16!M:N,2,FALSE)/ 1000000, 0)</f>
        <v>0</v>
      </c>
      <c r="BC166" s="51">
        <f>IFERROR(VLOOKUP(Table2[[#This Row],[SAP Code]],[26]_16!P:Q,2,FALSE),0)</f>
        <v>0</v>
      </c>
      <c r="BD166" s="51">
        <f>IFERROR(VLOOKUP(Table2[[#This Row],[SAP Code]],[26]_16!S:T,2,FALSE),0)</f>
        <v>0</v>
      </c>
      <c r="BE166" s="51">
        <f>IFERROR(VLOOKUP(Table2[[#This Row],[SAP Code]],[26]_16!V:W,2,FALSE)/ 1000000, 0)</f>
        <v>0</v>
      </c>
      <c r="BF166" s="51">
        <f>IFERROR(VLOOKUP(Table2[[#This Row],[SAP Code]],[26]_16!Y:Z,2,FALSE)/ 1000000, 0)</f>
        <v>0</v>
      </c>
      <c r="BG166" s="28" t="str">
        <f>IFERROR(VLOOKUP(Table2[[#This Row],[SAP Code]],[26]port!$A:$AD,30,FALSE),"unknown")</f>
        <v>COMP</v>
      </c>
      <c r="BH166" s="29" t="str">
        <f t="shared" si="45"/>
        <v>Number of operations completed out of the net approved of that year</v>
      </c>
    </row>
    <row r="167" spans="1:61" ht="17.100000000000001" customHeight="1">
      <c r="A167" s="16" t="s">
        <v>769</v>
      </c>
      <c r="B167" s="17" t="s">
        <v>775</v>
      </c>
      <c r="C167" s="16" t="s">
        <v>776</v>
      </c>
      <c r="D167" s="16" t="s">
        <v>772</v>
      </c>
      <c r="E167" s="18">
        <v>42347</v>
      </c>
      <c r="F167" s="16" t="s">
        <v>773</v>
      </c>
      <c r="G167" s="16" t="s">
        <v>249</v>
      </c>
      <c r="H167" s="16" t="s">
        <v>66</v>
      </c>
      <c r="I167" s="16" t="s">
        <v>250</v>
      </c>
      <c r="J167" s="16" t="s">
        <v>251</v>
      </c>
      <c r="K167" s="16" t="s">
        <v>257</v>
      </c>
      <c r="L167" s="16" t="s">
        <v>85</v>
      </c>
      <c r="M167" s="19">
        <v>10000000</v>
      </c>
      <c r="N167" s="19">
        <v>10000000</v>
      </c>
      <c r="O167" s="20" t="s">
        <v>774</v>
      </c>
      <c r="P167" s="21">
        <v>5900155009401</v>
      </c>
      <c r="Q167" s="20" t="s">
        <v>87</v>
      </c>
      <c r="R167" s="16" t="str">
        <f t="shared" si="34"/>
        <v>ADF Including TSF</v>
      </c>
      <c r="S167" s="16" t="str">
        <f t="shared" si="35"/>
        <v>K</v>
      </c>
      <c r="T167" s="16" t="str">
        <f t="shared" si="49"/>
        <v>ADF Countries</v>
      </c>
      <c r="U167" s="16" t="str">
        <f t="shared" si="36"/>
        <v>Transition States</v>
      </c>
      <c r="V167" s="22" t="str">
        <f>IF(ISNUMBER(MATCH(A167, {"Gabon","Sudan","Niger","Mali","Burkina Faso","Guinea"}, 0)), "De Facto Countries", "Non-De Facto Countries")</f>
        <v>Non-De Facto Countries</v>
      </c>
      <c r="W167" s="16" t="str">
        <f t="shared" si="47"/>
        <v>Central</v>
      </c>
      <c r="X167" s="16" t="str">
        <f t="shared" si="48"/>
        <v>Multi-Sector</v>
      </c>
      <c r="Y167" s="23">
        <f>Table2[[#This Row],[Approved Amount_UA Equivalent]]/5</f>
        <v>2000000</v>
      </c>
      <c r="Z167" s="23">
        <f>Table2[[#This Row],[Approved Amount_UA Equivalent]]/5</f>
        <v>2000000</v>
      </c>
      <c r="AA167" s="23">
        <f>Table2[[#This Row],[Approved Amount_UA Equivalent]]/5</f>
        <v>2000000</v>
      </c>
      <c r="AB167" s="23">
        <f>Table2[[#This Row],[Approved Amount_UA Equivalent]]/5</f>
        <v>2000000</v>
      </c>
      <c r="AC167" s="23">
        <f>Table2[[#This Row],[Approved Amount_UA Equivalent]]/5</f>
        <v>2000000</v>
      </c>
      <c r="AD167" s="23">
        <f>SUM(Table2[[#This Row],[Feed Africa ]:[Improve Quality Of Life ]])</f>
        <v>10000000</v>
      </c>
      <c r="AE167" s="16" t="b">
        <f>Table2[[#This Row],[Total HI5]]=Table2[[#This Row],[Approved Amount_UA Equivalent]]</f>
        <v>1</v>
      </c>
      <c r="AF167" s="24">
        <v>20</v>
      </c>
      <c r="AG167" s="20" t="str">
        <f t="shared" si="37"/>
        <v>Policy and Result Based Op</v>
      </c>
      <c r="AH167" s="24" t="e">
        <f>VLOOKUP(Table2[[#This Row],[SAP Code]],[25]DATA!$A:$G,7,FALSE)</f>
        <v>#N/A</v>
      </c>
      <c r="AI167" s="20" t="str">
        <f t="shared" si="38"/>
        <v>Policy-Based Lending</v>
      </c>
      <c r="AJ167" s="25" t="s">
        <v>254</v>
      </c>
      <c r="AK167" s="25" t="s">
        <v>255</v>
      </c>
      <c r="AL167" s="23" t="str" cm="1">
        <f t="array" ref="AL167">_xlfn.SWITCH(AK167,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7" s="26">
        <v>1</v>
      </c>
      <c r="AN167" s="25" t="str">
        <f t="shared" si="46"/>
        <v>Sovereign</v>
      </c>
      <c r="AO167" s="27">
        <v>0.5</v>
      </c>
      <c r="AP167" s="23">
        <f>Table2[[#This Row],[Approved Amount_UA Equivalent]]/1000000</f>
        <v>10</v>
      </c>
      <c r="AQ167" s="19">
        <f t="shared" si="39"/>
        <v>13.308400000000001</v>
      </c>
      <c r="AR167" s="23" t="str">
        <f t="shared" si="40"/>
        <v>1-10</v>
      </c>
      <c r="AS167" s="23" t="str">
        <f t="shared" si="41"/>
        <v>1-20</v>
      </c>
      <c r="AT167" s="23" t="str">
        <f t="shared" si="42"/>
        <v>1-40</v>
      </c>
      <c r="AU167" s="23" t="str">
        <f t="shared" si="43"/>
        <v>&lt;1-50 Mn</v>
      </c>
      <c r="AV167" s="23">
        <f>Table2[[#This Row],[Amount]]</f>
        <v>10000000</v>
      </c>
      <c r="AW167" s="23" t="str">
        <f t="shared" si="44"/>
        <v>Dec 2015</v>
      </c>
      <c r="AX167" s="28">
        <v>0</v>
      </c>
      <c r="AY167" s="28">
        <f>IFERROR(VLOOKUP(Table2[[#This Row],[SAP Code]],[26]_16!D:E,2,FALSE)/ 1000000, 0)</f>
        <v>0</v>
      </c>
      <c r="AZ167" s="28">
        <f>IFERROR(VLOOKUP(Table2[[#This Row],[SAP Code]],[26]_16!G:H,2,FALSE)/ 1000000, 0)</f>
        <v>0</v>
      </c>
      <c r="BA167" s="28">
        <f>IFERROR(VLOOKUP(Table2[[#This Row],[SAP Code]],[26]_16!J:K,2,FALSE)/ 1000000, 0)</f>
        <v>0</v>
      </c>
      <c r="BB167" s="28">
        <f>IFERROR(VLOOKUP(Table2[[#This Row],[SAP Code]],[26]_16!M:N,2,FALSE)/ 1000000, 0)</f>
        <v>0</v>
      </c>
      <c r="BC167" s="28">
        <f>IFERROR(VLOOKUP(Table2[[#This Row],[SAP Code]],[26]_16!P:Q,2,FALSE),0)</f>
        <v>0</v>
      </c>
      <c r="BD167" s="28">
        <f>IFERROR(VLOOKUP(Table2[[#This Row],[SAP Code]],[26]_16!S:T,2,FALSE),0)</f>
        <v>0</v>
      </c>
      <c r="BE167" s="28">
        <f>IFERROR(VLOOKUP(Table2[[#This Row],[SAP Code]],[26]_16!V:W,2,FALSE)/ 1000000, 0)</f>
        <v>0</v>
      </c>
      <c r="BF167" s="28">
        <f>IFERROR(VLOOKUP(Table2[[#This Row],[SAP Code]],[26]_16!Y:Z,2,FALSE)/ 1000000, 0)</f>
        <v>0</v>
      </c>
      <c r="BG167" s="28" t="str">
        <f>IFERROR(VLOOKUP(Table2[[#This Row],[SAP Code]],[26]port!$A:$AD,30,FALSE),"unknown")</f>
        <v>COMP</v>
      </c>
      <c r="BH167" s="29" t="str">
        <f t="shared" si="45"/>
        <v>Number of operations completed out of the net approved of that year</v>
      </c>
      <c r="BI167" s="16"/>
    </row>
    <row r="168" spans="1:61" ht="17.100000000000001" customHeight="1">
      <c r="A168" s="16" t="s">
        <v>495</v>
      </c>
      <c r="B168" s="17" t="s">
        <v>777</v>
      </c>
      <c r="C168" s="16" t="s">
        <v>778</v>
      </c>
      <c r="D168" s="16" t="s">
        <v>779</v>
      </c>
      <c r="E168" s="18">
        <v>42347</v>
      </c>
      <c r="F168" s="16" t="s">
        <v>499</v>
      </c>
      <c r="G168" s="16" t="s">
        <v>122</v>
      </c>
      <c r="H168" s="16" t="s">
        <v>101</v>
      </c>
      <c r="I168" s="16" t="s">
        <v>123</v>
      </c>
      <c r="J168" s="16" t="s">
        <v>251</v>
      </c>
      <c r="K168" s="16" t="s">
        <v>257</v>
      </c>
      <c r="L168" s="16" t="s">
        <v>85</v>
      </c>
      <c r="M168" s="19">
        <v>24000000</v>
      </c>
      <c r="N168" s="19">
        <v>24000000</v>
      </c>
      <c r="O168" s="20" t="s">
        <v>780</v>
      </c>
      <c r="P168" s="21">
        <v>5900155009402</v>
      </c>
      <c r="Q168" s="20" t="s">
        <v>87</v>
      </c>
      <c r="R168" s="16" t="str">
        <f t="shared" si="34"/>
        <v>ADF Including TSF</v>
      </c>
      <c r="S168" s="16" t="str">
        <f t="shared" si="35"/>
        <v>E</v>
      </c>
      <c r="T168" s="16" t="str">
        <f t="shared" si="49"/>
        <v>ADF Countries</v>
      </c>
      <c r="U168" s="16" t="str">
        <f t="shared" si="36"/>
        <v>Transition States</v>
      </c>
      <c r="V168" s="22" t="str">
        <f>IF(ISNUMBER(MATCH(A168, {"Gabon","Sudan","Niger","Mali","Burkina Faso","Guinea"}, 0)), "De Facto Countries", "Non-De Facto Countries")</f>
        <v>Non-De Facto Countries</v>
      </c>
      <c r="W168" s="16" t="str">
        <f t="shared" si="47"/>
        <v>South</v>
      </c>
      <c r="X168" s="16" t="str">
        <f t="shared" si="48"/>
        <v>WASH Sector</v>
      </c>
      <c r="Y168" s="23">
        <f>Table2[[#This Row],[Approved Amount_UA Equivalent]]*0.03</f>
        <v>720000</v>
      </c>
      <c r="Z168" s="23">
        <f>Table2[[#This Row],[Approved Amount_UA Equivalent]]*0.01</f>
        <v>240000</v>
      </c>
      <c r="AC168" s="23">
        <f>Table2[[#This Row],[Approved Amount_UA Equivalent]]*0.96</f>
        <v>23040000</v>
      </c>
      <c r="AD168" s="23">
        <f>SUM(Table2[[#This Row],[Feed Africa ]:[Improve Quality Of Life ]])</f>
        <v>24000000</v>
      </c>
      <c r="AE168" s="16" t="b">
        <f>Table2[[#This Row],[Total HI5]]=Table2[[#This Row],[Approved Amount_UA Equivalent]]</f>
        <v>1</v>
      </c>
      <c r="AF168" s="24">
        <v>40</v>
      </c>
      <c r="AG168" s="20" t="str">
        <f t="shared" si="37"/>
        <v>ISP and Investment Project</v>
      </c>
      <c r="AH168" s="24" t="e">
        <f>VLOOKUP(Table2[[#This Row],[SAP Code]],[25]DATA!$A:$G,7,FALSE)</f>
        <v>#N/A</v>
      </c>
      <c r="AI168" s="20" t="str">
        <f t="shared" si="38"/>
        <v>Infrastructure</v>
      </c>
      <c r="AJ168" s="25" t="s">
        <v>89</v>
      </c>
      <c r="AK168" s="25" t="s">
        <v>126</v>
      </c>
      <c r="AL168" s="23" t="str" cm="1">
        <f t="array" ref="AL168">_xlfn.SWITCH(AK168,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8" s="26">
        <v>1</v>
      </c>
      <c r="AN168" s="25" t="str">
        <f t="shared" si="46"/>
        <v>Sovereign</v>
      </c>
      <c r="AO168" s="27">
        <v>1</v>
      </c>
      <c r="AP168" s="23">
        <f>Table2[[#This Row],[Approved Amount_UA Equivalent]]/1000000</f>
        <v>24</v>
      </c>
      <c r="AQ168" s="19">
        <f t="shared" si="39"/>
        <v>31.940159999999999</v>
      </c>
      <c r="AR168" s="23" t="str">
        <f t="shared" si="40"/>
        <v>21-30</v>
      </c>
      <c r="AS168" s="23" t="str">
        <f t="shared" si="41"/>
        <v>21-40</v>
      </c>
      <c r="AT168" s="23" t="str">
        <f t="shared" si="42"/>
        <v>1-40</v>
      </c>
      <c r="AU168" s="23" t="str">
        <f t="shared" si="43"/>
        <v>&lt;1-50 Mn</v>
      </c>
      <c r="AV168" s="23">
        <f>Table2[[#This Row],[Amount]]</f>
        <v>24000000</v>
      </c>
      <c r="AW168" s="23" t="str">
        <f t="shared" si="44"/>
        <v>Dec 2015</v>
      </c>
      <c r="AX168" s="28">
        <f>IFERROR(VLOOKUP(Table2[[#This Row],[SAP Code]],[26]_16!A:B,2,FALSE),0)</f>
        <v>0</v>
      </c>
      <c r="AY168" s="28">
        <f>IFERROR(VLOOKUP(Table2[[#This Row],[SAP Code]],[26]_16!D:E,2,FALSE)/ 1000000, 0)</f>
        <v>0.28866303999999998</v>
      </c>
      <c r="AZ168" s="28">
        <f>IFERROR(VLOOKUP(Table2[[#This Row],[SAP Code]],[26]_16!G:H,2,FALSE)/ 1000000, 0)</f>
        <v>1.0631996400000001</v>
      </c>
      <c r="BA168" s="28">
        <f>IFERROR(VLOOKUP(Table2[[#This Row],[SAP Code]],[26]_16!J:K,2,FALSE)/ 1000000, 0)</f>
        <v>4.2211611799999993</v>
      </c>
      <c r="BB168" s="28">
        <f>IFERROR(VLOOKUP(Table2[[#This Row],[SAP Code]],[26]_16!M:N,2,FALSE)/ 1000000, 0)</f>
        <v>3.3884180400000004</v>
      </c>
      <c r="BC168" s="28">
        <f>IFERROR(VLOOKUP(Table2[[#This Row],[SAP Code]],[26]_16!P:Q,2,FALSE),0)</f>
        <v>7.8552006500000013</v>
      </c>
      <c r="BD168" s="28">
        <f>IFERROR(VLOOKUP(Table2[[#This Row],[SAP Code]],[26]_16!S:T,2,FALSE),0)</f>
        <v>3.1285485800000008</v>
      </c>
      <c r="BE168" s="28">
        <f>IFERROR(VLOOKUP(Table2[[#This Row],[SAP Code]],[26]_16!V:W,2,FALSE)/ 1000000, 0)</f>
        <v>2.8158746300000006</v>
      </c>
      <c r="BF168" s="28">
        <f>IFERROR(VLOOKUP(Table2[[#This Row],[SAP Code]],[26]_16!Y:Z,2,FALSE)/ 1000000, 0)</f>
        <v>0.77932707000000001</v>
      </c>
      <c r="BG168" s="28" t="str">
        <f>IFERROR(VLOOKUP(Table2[[#This Row],[SAP Code]],[26]port!$A:$AD,30,FALSE),"unknown")</f>
        <v>OnGo</v>
      </c>
      <c r="BH168" s="29" t="str">
        <f t="shared" si="45"/>
        <v>Ongoing</v>
      </c>
      <c r="BI168" s="16"/>
    </row>
    <row r="169" spans="1:61" ht="17.100000000000001" customHeight="1">
      <c r="A169" s="16" t="s">
        <v>203</v>
      </c>
      <c r="B169" s="17" t="s">
        <v>781</v>
      </c>
      <c r="C169" s="16" t="s">
        <v>782</v>
      </c>
      <c r="D169" s="16" t="s">
        <v>783</v>
      </c>
      <c r="E169" s="18">
        <v>42353</v>
      </c>
      <c r="F169" s="16" t="s">
        <v>207</v>
      </c>
      <c r="G169" s="16" t="s">
        <v>468</v>
      </c>
      <c r="H169" s="37" t="s">
        <v>194</v>
      </c>
      <c r="I169" s="16" t="s">
        <v>250</v>
      </c>
      <c r="J169" s="16" t="s">
        <v>179</v>
      </c>
      <c r="K169" s="16" t="s">
        <v>84</v>
      </c>
      <c r="L169" s="16" t="s">
        <v>70</v>
      </c>
      <c r="M169" s="19">
        <v>500000000</v>
      </c>
      <c r="N169" s="19">
        <v>364386336.96990901</v>
      </c>
      <c r="O169" s="20" t="s">
        <v>784</v>
      </c>
      <c r="P169" s="21">
        <v>2000130014680</v>
      </c>
      <c r="Q169" s="20" t="s">
        <v>87</v>
      </c>
      <c r="R169" s="16" t="str">
        <f t="shared" si="34"/>
        <v>ADB Public</v>
      </c>
      <c r="S169" s="16" t="str">
        <f t="shared" si="35"/>
        <v>K</v>
      </c>
      <c r="T169" s="16" t="str">
        <f t="shared" si="49"/>
        <v>ADB Countries</v>
      </c>
      <c r="U169" s="16" t="str">
        <f t="shared" si="36"/>
        <v>Non-Transition States</v>
      </c>
      <c r="V169" s="22" t="str">
        <f>IF(ISNUMBER(MATCH(A169, {"Gabon","Sudan","Niger","Mali","Burkina Faso","Guinea"}, 0)), "De Facto Countries", "Non-De Facto Countries")</f>
        <v>Non-De Facto Countries</v>
      </c>
      <c r="W169" s="16" t="str">
        <f t="shared" si="47"/>
        <v>North</v>
      </c>
      <c r="X169" s="16" t="str">
        <f t="shared" si="48"/>
        <v>Multi-Sector</v>
      </c>
      <c r="Y169" s="23">
        <f>Table2[[#This Row],[Approved Amount_UA Equivalent]]/5</f>
        <v>72877267.393981799</v>
      </c>
      <c r="Z169" s="23">
        <f>Table2[[#This Row],[Approved Amount_UA Equivalent]]/5</f>
        <v>72877267.393981799</v>
      </c>
      <c r="AA169" s="23">
        <f>Table2[[#This Row],[Approved Amount_UA Equivalent]]/5</f>
        <v>72877267.393981799</v>
      </c>
      <c r="AB169" s="23">
        <f>Table2[[#This Row],[Approved Amount_UA Equivalent]]/5</f>
        <v>72877267.393981799</v>
      </c>
      <c r="AC169" s="23">
        <f>Table2[[#This Row],[Approved Amount_UA Equivalent]]/5</f>
        <v>72877267.393981799</v>
      </c>
      <c r="AD169" s="23">
        <f>SUM(Table2[[#This Row],[Feed Africa ]:[Improve Quality Of Life ]])</f>
        <v>364386336.96990901</v>
      </c>
      <c r="AE169" s="16" t="b">
        <f>Table2[[#This Row],[Total HI5]]=Table2[[#This Row],[Approved Amount_UA Equivalent]]</f>
        <v>1</v>
      </c>
      <c r="AF169" s="24">
        <v>21</v>
      </c>
      <c r="AG169" s="20" t="str">
        <f t="shared" si="37"/>
        <v>Policy and Result Based Op</v>
      </c>
      <c r="AH169" s="24" t="e">
        <f>VLOOKUP(Table2[[#This Row],[SAP Code]],[25]DATA!$A:$G,7,FALSE)</f>
        <v>#N/A</v>
      </c>
      <c r="AI169" s="20" t="str">
        <f t="shared" si="38"/>
        <v>Policy-Based Lending</v>
      </c>
      <c r="AJ169" s="25" t="s">
        <v>254</v>
      </c>
      <c r="AK169" s="25" t="s">
        <v>255</v>
      </c>
      <c r="AL169" s="23" t="str" cm="1">
        <f t="array" ref="AL169">_xlfn.SWITCH(AK169,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9" s="26">
        <v>1</v>
      </c>
      <c r="AN169" s="25" t="str">
        <f t="shared" si="46"/>
        <v>Sovereign</v>
      </c>
      <c r="AO169" s="27">
        <v>1</v>
      </c>
      <c r="AP169" s="23">
        <f>Table2[[#This Row],[Approved Amount_UA Equivalent]]/1000000</f>
        <v>364.386336969909</v>
      </c>
      <c r="AQ169" s="19">
        <f t="shared" si="39"/>
        <v>484.9399126930337</v>
      </c>
      <c r="AR169" s="23" t="str">
        <f t="shared" si="40"/>
        <v>361-370</v>
      </c>
      <c r="AS169" s="23" t="str">
        <f t="shared" si="41"/>
        <v>361-380</v>
      </c>
      <c r="AT169" s="23" t="str">
        <f t="shared" si="42"/>
        <v>361-400</v>
      </c>
      <c r="AU169" s="23" t="str">
        <f t="shared" si="43"/>
        <v>&gt;300 Mn</v>
      </c>
      <c r="AV169" s="23">
        <f>Table2[[#This Row],[Amount]]</f>
        <v>500000000</v>
      </c>
      <c r="AW169" s="23" t="str">
        <f t="shared" si="44"/>
        <v>Dec 2015</v>
      </c>
      <c r="AX169" s="28">
        <f>IFERROR(VLOOKUP(Table2[[#This Row],[SAP Code]],[26]_16!A:B,2,FALSE),0)</f>
        <v>0</v>
      </c>
      <c r="AY169" s="28">
        <f>IFERROR(VLOOKUP(Table2[[#This Row],[SAP Code]],[26]_16!D:E,2,FALSE)/ 1000000, 0)</f>
        <v>362.43439936999999</v>
      </c>
      <c r="AZ169" s="28">
        <f>IFERROR(VLOOKUP(Table2[[#This Row],[SAP Code]],[26]_16!G:H,2,FALSE)/ 1000000, 0)</f>
        <v>0</v>
      </c>
      <c r="BA169" s="28">
        <f>IFERROR(VLOOKUP(Table2[[#This Row],[SAP Code]],[26]_16!J:K,2,FALSE)/ 1000000, 0)</f>
        <v>0</v>
      </c>
      <c r="BB169" s="28">
        <f>IFERROR(VLOOKUP(Table2[[#This Row],[SAP Code]],[26]_16!M:N,2,FALSE)/ 1000000, 0)</f>
        <v>0</v>
      </c>
      <c r="BC169" s="28">
        <f>IFERROR(VLOOKUP(Table2[[#This Row],[SAP Code]],[26]_16!P:Q,2,FALSE),0)</f>
        <v>0</v>
      </c>
      <c r="BD169" s="28">
        <f>IFERROR(VLOOKUP(Table2[[#This Row],[SAP Code]],[26]_16!S:T,2,FALSE),0)</f>
        <v>0</v>
      </c>
      <c r="BE169" s="28">
        <f>IFERROR(VLOOKUP(Table2[[#This Row],[SAP Code]],[26]_16!V:W,2,FALSE)/ 1000000, 0)</f>
        <v>0</v>
      </c>
      <c r="BF169" s="28">
        <f>IFERROR(VLOOKUP(Table2[[#This Row],[SAP Code]],[26]_16!Y:Z,2,FALSE)/ 1000000, 0)</f>
        <v>0</v>
      </c>
      <c r="BG169" s="28" t="str">
        <f>IFERROR(VLOOKUP(Table2[[#This Row],[SAP Code]],[26]port!$A:$AD,30,FALSE),"unknown")</f>
        <v>COMP</v>
      </c>
      <c r="BH169" s="29" t="str">
        <f t="shared" si="45"/>
        <v>Number of operations completed out of the net approved of that year</v>
      </c>
      <c r="BI169" s="16"/>
    </row>
    <row r="170" spans="1:61" s="39" customFormat="1" ht="17.100000000000001" customHeight="1">
      <c r="A170" s="39" t="s">
        <v>164</v>
      </c>
      <c r="B170" s="40" t="s">
        <v>770</v>
      </c>
      <c r="C170" s="39" t="s">
        <v>785</v>
      </c>
      <c r="D170" s="39" t="s">
        <v>786</v>
      </c>
      <c r="E170" s="41">
        <v>42353</v>
      </c>
      <c r="F170" s="39" t="s">
        <v>787</v>
      </c>
      <c r="G170" s="39" t="s">
        <v>249</v>
      </c>
      <c r="H170" s="39" t="s">
        <v>101</v>
      </c>
      <c r="I170" s="39" t="s">
        <v>250</v>
      </c>
      <c r="J170" s="39" t="s">
        <v>83</v>
      </c>
      <c r="K170" s="39" t="s">
        <v>69</v>
      </c>
      <c r="L170" s="39" t="s">
        <v>85</v>
      </c>
      <c r="M170" s="42">
        <v>15000000</v>
      </c>
      <c r="N170" s="42">
        <v>15000000</v>
      </c>
      <c r="O170" s="43" t="s">
        <v>788</v>
      </c>
      <c r="P170" s="44">
        <v>2100155031271</v>
      </c>
      <c r="Q170" s="43" t="s">
        <v>72</v>
      </c>
      <c r="R170" s="39" t="str">
        <f t="shared" si="34"/>
        <v>ADF Including TSF</v>
      </c>
      <c r="S170" s="39" t="str">
        <f t="shared" si="35"/>
        <v>K</v>
      </c>
      <c r="T170" s="39" t="str">
        <f t="shared" si="49"/>
        <v>ADF Countries</v>
      </c>
      <c r="U170" s="39" t="str">
        <f t="shared" si="36"/>
        <v>Transition States</v>
      </c>
      <c r="V170" s="45" t="str">
        <f>IF(ISNUMBER(MATCH(A170, {"Gabon","Sudan","Niger","Mali","Burkina Faso","Guinea"}, 0)), "De Facto Countries", "Non-De Facto Countries")</f>
        <v>Non-De Facto Countries</v>
      </c>
      <c r="W170" s="39" t="str">
        <f t="shared" si="47"/>
        <v>South</v>
      </c>
      <c r="X170" s="39" t="str">
        <f t="shared" si="48"/>
        <v>Multi-Sector</v>
      </c>
      <c r="Y170" s="46">
        <f>Table2[[#This Row],[Approved Amount_UA Equivalent]]/5</f>
        <v>3000000</v>
      </c>
      <c r="Z170" s="46">
        <f>Table2[[#This Row],[Approved Amount_UA Equivalent]]/5</f>
        <v>3000000</v>
      </c>
      <c r="AA170" s="46">
        <f>Table2[[#This Row],[Approved Amount_UA Equivalent]]/5</f>
        <v>3000000</v>
      </c>
      <c r="AB170" s="46">
        <f>Table2[[#This Row],[Approved Amount_UA Equivalent]]/5</f>
        <v>3000000</v>
      </c>
      <c r="AC170" s="46">
        <f>Table2[[#This Row],[Approved Amount_UA Equivalent]]/5</f>
        <v>3000000</v>
      </c>
      <c r="AD170" s="46">
        <f>SUM(Table2[[#This Row],[Feed Africa ]:[Improve Quality Of Life ]])</f>
        <v>15000000</v>
      </c>
      <c r="AE170" s="39" t="b">
        <f>Table2[[#This Row],[Total HI5]]=Table2[[#This Row],[Approved Amount_UA Equivalent]]</f>
        <v>1</v>
      </c>
      <c r="AF170" s="47">
        <v>20</v>
      </c>
      <c r="AG170" s="43" t="str">
        <f t="shared" si="37"/>
        <v>Policy and Result Based Op</v>
      </c>
      <c r="AH170" s="47" t="e">
        <f>VLOOKUP(Table2[[#This Row],[SAP Code]],[25]DATA!$A:$G,7,FALSE)</f>
        <v>#N/A</v>
      </c>
      <c r="AI170" s="43" t="str">
        <f t="shared" si="38"/>
        <v>Policy-Based Lending</v>
      </c>
      <c r="AJ170" s="48" t="s">
        <v>254</v>
      </c>
      <c r="AK170" s="48" t="s">
        <v>255</v>
      </c>
      <c r="AL170" s="23" t="str" cm="1">
        <f t="array" ref="AL170">_xlfn.SWITCH(AK170,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0" s="49">
        <v>1</v>
      </c>
      <c r="AN170" s="48" t="str">
        <f t="shared" si="46"/>
        <v>Sovereign</v>
      </c>
      <c r="AO170" s="50">
        <v>1</v>
      </c>
      <c r="AP170" s="46">
        <f>Table2[[#This Row],[Approved Amount_UA Equivalent]]/1000000</f>
        <v>15</v>
      </c>
      <c r="AQ170" s="42">
        <f t="shared" si="39"/>
        <v>19.962599999999998</v>
      </c>
      <c r="AR170" s="46" t="str">
        <f t="shared" si="40"/>
        <v>11-20</v>
      </c>
      <c r="AS170" s="46" t="str">
        <f t="shared" si="41"/>
        <v>1-20</v>
      </c>
      <c r="AT170" s="46" t="str">
        <f t="shared" si="42"/>
        <v>1-40</v>
      </c>
      <c r="AU170" s="46" t="str">
        <f t="shared" si="43"/>
        <v>&lt;1-50 Mn</v>
      </c>
      <c r="AV170" s="46">
        <f>Table2[[#This Row],[Amount]]</f>
        <v>15000000</v>
      </c>
      <c r="AW170" s="46" t="str">
        <f t="shared" si="44"/>
        <v>Dec 2015</v>
      </c>
      <c r="AX170" s="51">
        <f>IFERROR(VLOOKUP(Table2[[#This Row],[SAP Code]],[26]_16!A:B,2,FALSE),0)</f>
        <v>0</v>
      </c>
      <c r="AY170" s="51">
        <f>IFERROR(VLOOKUP(Table2[[#This Row],[SAP Code]],[26]_16!D:E,2,FALSE)/ 1000000, 0)</f>
        <v>15</v>
      </c>
      <c r="AZ170" s="51">
        <f>IFERROR(VLOOKUP(Table2[[#This Row],[SAP Code]],[26]_16!G:H,2,FALSE)/ 1000000, 0)</f>
        <v>0</v>
      </c>
      <c r="BA170" s="51">
        <f>IFERROR(VLOOKUP(Table2[[#This Row],[SAP Code]],[26]_16!J:K,2,FALSE)/ 1000000, 0)</f>
        <v>0</v>
      </c>
      <c r="BB170" s="51">
        <f>IFERROR(VLOOKUP(Table2[[#This Row],[SAP Code]],[26]_16!M:N,2,FALSE)/ 1000000, 0)</f>
        <v>0</v>
      </c>
      <c r="BC170" s="51">
        <f>IFERROR(VLOOKUP(Table2[[#This Row],[SAP Code]],[26]_16!P:Q,2,FALSE),0)</f>
        <v>0</v>
      </c>
      <c r="BD170" s="51">
        <f>IFERROR(VLOOKUP(Table2[[#This Row],[SAP Code]],[26]_16!S:T,2,FALSE),0)</f>
        <v>0</v>
      </c>
      <c r="BE170" s="51">
        <f>IFERROR(VLOOKUP(Table2[[#This Row],[SAP Code]],[26]_16!V:W,2,FALSE)/ 1000000, 0)</f>
        <v>0</v>
      </c>
      <c r="BF170" s="51">
        <f>IFERROR(VLOOKUP(Table2[[#This Row],[SAP Code]],[26]_16!Y:Z,2,FALSE)/ 1000000, 0)</f>
        <v>0</v>
      </c>
      <c r="BG170" s="28" t="str">
        <f>IFERROR(VLOOKUP(Table2[[#This Row],[SAP Code]],[26]port!$A:$AD,30,FALSE),"unknown")</f>
        <v>CLSD</v>
      </c>
      <c r="BH170" s="29" t="str">
        <f t="shared" si="45"/>
        <v>Number of operations completed out of the net approved of that year</v>
      </c>
    </row>
    <row r="171" spans="1:61" ht="17.100000000000001" customHeight="1">
      <c r="A171" s="16" t="s">
        <v>351</v>
      </c>
      <c r="B171" s="17" t="s">
        <v>789</v>
      </c>
      <c r="C171" s="16" t="s">
        <v>790</v>
      </c>
      <c r="D171" s="16" t="s">
        <v>791</v>
      </c>
      <c r="E171" s="18">
        <v>42353</v>
      </c>
      <c r="F171" s="16" t="s">
        <v>792</v>
      </c>
      <c r="G171" s="16" t="s">
        <v>169</v>
      </c>
      <c r="H171" s="16" t="s">
        <v>81</v>
      </c>
      <c r="I171" s="16" t="s">
        <v>123</v>
      </c>
      <c r="J171" s="16" t="s">
        <v>103</v>
      </c>
      <c r="K171" s="16" t="s">
        <v>84</v>
      </c>
      <c r="L171" s="16" t="s">
        <v>70</v>
      </c>
      <c r="M171" s="19">
        <v>20000000</v>
      </c>
      <c r="N171" s="19">
        <v>14575453.478796361</v>
      </c>
      <c r="O171" s="20" t="s">
        <v>793</v>
      </c>
      <c r="P171" s="21">
        <v>2000120004319</v>
      </c>
      <c r="Q171" s="20" t="s">
        <v>72</v>
      </c>
      <c r="R171" s="16" t="str">
        <f t="shared" si="34"/>
        <v>ADB Private</v>
      </c>
      <c r="S171" s="16" t="str">
        <f t="shared" si="35"/>
        <v>E</v>
      </c>
      <c r="T171" s="16" t="str">
        <f t="shared" si="49"/>
        <v>ADF Countries</v>
      </c>
      <c r="U171" s="16" t="str">
        <f t="shared" si="36"/>
        <v>Non-Transition States</v>
      </c>
      <c r="V171" s="22" t="str">
        <f>IF(ISNUMBER(MATCH(A171, {"Gabon","Sudan","Niger","Mali","Burkina Faso","Guinea"}, 0)), "De Facto Countries", "Non-De Facto Countries")</f>
        <v>Non-De Facto Countries</v>
      </c>
      <c r="W171" s="16" t="str">
        <f t="shared" si="47"/>
        <v>East</v>
      </c>
      <c r="X171" s="16" t="str">
        <f t="shared" si="48"/>
        <v>WASH Sector</v>
      </c>
      <c r="Y171" s="23">
        <f>Table2[[#This Row],[Approved Amount_UA Equivalent]]*0.03</f>
        <v>437263.60436389083</v>
      </c>
      <c r="Z171" s="23">
        <f>Table2[[#This Row],[Approved Amount_UA Equivalent]]*0.01</f>
        <v>145754.53478796361</v>
      </c>
      <c r="AC171" s="23">
        <f>Table2[[#This Row],[Approved Amount_UA Equivalent]]*0.96</f>
        <v>13992435.339644507</v>
      </c>
      <c r="AD171" s="23">
        <f>SUM(Table2[[#This Row],[Feed Africa ]:[Improve Quality Of Life ]])</f>
        <v>14575453.478796361</v>
      </c>
      <c r="AE171" s="16" t="b">
        <f>Table2[[#This Row],[Total HI5]]=Table2[[#This Row],[Approved Amount_UA Equivalent]]</f>
        <v>1</v>
      </c>
      <c r="AF171" s="24">
        <v>10</v>
      </c>
      <c r="AG171" s="20" t="str">
        <f t="shared" si="37"/>
        <v>Investment Project</v>
      </c>
      <c r="AH171" s="24" t="e">
        <f>VLOOKUP(Table2[[#This Row],[SAP Code]],[25]DATA!$A:$G,7,FALSE)</f>
        <v>#N/A</v>
      </c>
      <c r="AI171" s="20" t="str">
        <f t="shared" si="38"/>
        <v>Infrastructure</v>
      </c>
      <c r="AJ171" s="25" t="s">
        <v>89</v>
      </c>
      <c r="AK171" s="25" t="s">
        <v>107</v>
      </c>
      <c r="AL171" s="23" t="str" cm="1">
        <f t="array" ref="AL171">_xlfn.SWITCH(AK171,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1" s="26">
        <v>2</v>
      </c>
      <c r="AN171" s="25" t="str">
        <f t="shared" si="46"/>
        <v>Non-Sovereign</v>
      </c>
      <c r="AO171" s="27">
        <v>1</v>
      </c>
      <c r="AP171" s="23">
        <f>Table2[[#This Row],[Approved Amount_UA Equivalent]]/1000000</f>
        <v>14.57545347879636</v>
      </c>
      <c r="AQ171" s="19">
        <f t="shared" si="39"/>
        <v>19.397596507721349</v>
      </c>
      <c r="AR171" s="23" t="str">
        <f t="shared" si="40"/>
        <v>11-20</v>
      </c>
      <c r="AS171" s="23" t="str">
        <f t="shared" si="41"/>
        <v>1-20</v>
      </c>
      <c r="AT171" s="23" t="str">
        <f t="shared" si="42"/>
        <v>1-40</v>
      </c>
      <c r="AU171" s="23" t="str">
        <f t="shared" si="43"/>
        <v>&lt;1-50 Mn</v>
      </c>
      <c r="AV171" s="23">
        <f>Table2[[#This Row],[Amount]]</f>
        <v>20000000</v>
      </c>
      <c r="AW171" s="23" t="str">
        <f t="shared" si="44"/>
        <v>Dec 2015</v>
      </c>
      <c r="AX171" s="28">
        <f>IFERROR(VLOOKUP(Table2[[#This Row],[SAP Code]],[26]_16!A:B,2,FALSE),0)</f>
        <v>0</v>
      </c>
      <c r="AY171" s="28">
        <f>IFERROR(VLOOKUP(Table2[[#This Row],[SAP Code]],[26]_16!D:E,2,FALSE)/ 1000000, 0)</f>
        <v>0</v>
      </c>
      <c r="AZ171" s="28">
        <f>IFERROR(VLOOKUP(Table2[[#This Row],[SAP Code]],[26]_16!G:H,2,FALSE)/ 1000000, 0)</f>
        <v>0</v>
      </c>
      <c r="BA171" s="28">
        <f>IFERROR(VLOOKUP(Table2[[#This Row],[SAP Code]],[26]_16!J:K,2,FALSE)/ 1000000, 0)</f>
        <v>3.8712495599999994</v>
      </c>
      <c r="BB171" s="28">
        <f>IFERROR(VLOOKUP(Table2[[#This Row],[SAP Code]],[26]_16!M:N,2,FALSE)/ 1000000, 0)</f>
        <v>8.7976987100000006</v>
      </c>
      <c r="BC171" s="28">
        <f>IFERROR(VLOOKUP(Table2[[#This Row],[SAP Code]],[26]_16!P:Q,2,FALSE),0)</f>
        <v>0.96645022999999997</v>
      </c>
      <c r="BD171" s="28">
        <f>IFERROR(VLOOKUP(Table2[[#This Row],[SAP Code]],[26]_16!S:T,2,FALSE),0)</f>
        <v>0</v>
      </c>
      <c r="BE171" s="28">
        <f>IFERROR(VLOOKUP(Table2[[#This Row],[SAP Code]],[26]_16!V:W,2,FALSE)/ 1000000, 0)</f>
        <v>0</v>
      </c>
      <c r="BF171" s="28">
        <f>IFERROR(VLOOKUP(Table2[[#This Row],[SAP Code]],[26]_16!Y:Z,2,FALSE)/ 1000000, 0)</f>
        <v>0</v>
      </c>
      <c r="BG171" s="28" t="str">
        <f>IFERROR(VLOOKUP(Table2[[#This Row],[SAP Code]],[26]port!$A:$AD,30,FALSE),"unknown")</f>
        <v>OnGo</v>
      </c>
      <c r="BH171" s="29" t="str">
        <f t="shared" si="45"/>
        <v>Ongoing</v>
      </c>
      <c r="BI171" s="16"/>
    </row>
    <row r="172" spans="1:61" ht="17.100000000000001" customHeight="1">
      <c r="A172" s="16" t="s">
        <v>215</v>
      </c>
      <c r="B172" s="17" t="s">
        <v>794</v>
      </c>
      <c r="C172" s="16" t="s">
        <v>795</v>
      </c>
      <c r="D172" s="16" t="s">
        <v>796</v>
      </c>
      <c r="E172" s="18">
        <v>42353</v>
      </c>
      <c r="F172" s="16" t="s">
        <v>797</v>
      </c>
      <c r="G172" s="16" t="s">
        <v>169</v>
      </c>
      <c r="H172" s="16" t="s">
        <v>101</v>
      </c>
      <c r="I172" s="16" t="s">
        <v>82</v>
      </c>
      <c r="J172" s="16" t="s">
        <v>103</v>
      </c>
      <c r="K172" s="16" t="s">
        <v>84</v>
      </c>
      <c r="L172" s="16" t="s">
        <v>70</v>
      </c>
      <c r="M172" s="19">
        <f>375000000/2</f>
        <v>187500000</v>
      </c>
      <c r="N172" s="19">
        <v>136644876.36371601</v>
      </c>
      <c r="O172" s="20" t="s">
        <v>798</v>
      </c>
      <c r="P172" s="21">
        <v>2000130015581</v>
      </c>
      <c r="Q172" s="20" t="s">
        <v>87</v>
      </c>
      <c r="R172" s="16" t="str">
        <f t="shared" si="34"/>
        <v>ADB Private</v>
      </c>
      <c r="S172" s="16" t="str">
        <f t="shared" si="35"/>
        <v>F</v>
      </c>
      <c r="T172" s="16" t="str">
        <f t="shared" si="49"/>
        <v>ADB Countries</v>
      </c>
      <c r="U172" s="16" t="str">
        <f t="shared" si="36"/>
        <v>Non-Transition States</v>
      </c>
      <c r="V172" s="22" t="str">
        <f>IF(ISNUMBER(MATCH(A172, {"Gabon","Sudan","Niger","Mali","Burkina Faso","Guinea"}, 0)), "De Facto Countries", "Non-De Facto Countries")</f>
        <v>Non-De Facto Countries</v>
      </c>
      <c r="W172" s="16" t="str">
        <f t="shared" si="47"/>
        <v>South</v>
      </c>
      <c r="X172" s="16" t="str">
        <f t="shared" si="48"/>
        <v>Power</v>
      </c>
      <c r="Y172" s="23"/>
      <c r="Z172" s="23">
        <f>Table2[[#This Row],[Approved Amount_UA Equivalent]]</f>
        <v>136644876.36371601</v>
      </c>
      <c r="AD172" s="23">
        <f>SUM(Table2[[#This Row],[Feed Africa ]:[Improve Quality Of Life ]])</f>
        <v>136644876.36371601</v>
      </c>
      <c r="AE172" s="16" t="b">
        <f>Table2[[#This Row],[Total HI5]]=Table2[[#This Row],[Approved Amount_UA Equivalent]]</f>
        <v>1</v>
      </c>
      <c r="AF172" s="24">
        <v>10</v>
      </c>
      <c r="AG172" s="20" t="str">
        <f t="shared" si="37"/>
        <v>Investment Project</v>
      </c>
      <c r="AH172" s="24" t="e">
        <f>VLOOKUP(Table2[[#This Row],[SAP Code]],[25]DATA!$A:$G,7,FALSE)</f>
        <v>#N/A</v>
      </c>
      <c r="AI172" s="20" t="str">
        <f t="shared" si="38"/>
        <v>Infrastructure</v>
      </c>
      <c r="AJ172" s="25" t="s">
        <v>89</v>
      </c>
      <c r="AK172" s="25" t="s">
        <v>107</v>
      </c>
      <c r="AL172" s="23" t="str" cm="1">
        <f t="array" ref="AL172">_xlfn.SWITCH(AK172,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2" s="26">
        <v>1</v>
      </c>
      <c r="AN172" s="25" t="str">
        <f t="shared" si="46"/>
        <v>Sovereign</v>
      </c>
      <c r="AO172" s="27">
        <v>1</v>
      </c>
      <c r="AP172" s="23">
        <f>Table2[[#This Row],[Approved Amount_UA Equivalent]]/1000000</f>
        <v>136.64487636371601</v>
      </c>
      <c r="AQ172" s="19">
        <f t="shared" si="39"/>
        <v>181.85246725988782</v>
      </c>
      <c r="AR172" s="23" t="str">
        <f t="shared" si="40"/>
        <v>131-140</v>
      </c>
      <c r="AS172" s="23" t="str">
        <f t="shared" si="41"/>
        <v>121-140</v>
      </c>
      <c r="AT172" s="23" t="str">
        <f t="shared" si="42"/>
        <v>121-160</v>
      </c>
      <c r="AU172" s="23" t="str">
        <f t="shared" si="43"/>
        <v>100-200 Mn</v>
      </c>
      <c r="AV172" s="23">
        <f>Table2[[#This Row],[Amount]]</f>
        <v>187500000</v>
      </c>
      <c r="AW172" s="23" t="str">
        <f t="shared" si="44"/>
        <v>Dec 2015</v>
      </c>
      <c r="AX172" s="28">
        <f>IFERROR(VLOOKUP(Table2[[#This Row],[SAP Code]],[26]_16!A:B,2,FALSE),0)</f>
        <v>0</v>
      </c>
      <c r="AY172" s="28">
        <f>IFERROR(VLOOKUP(Table2[[#This Row],[SAP Code]],[26]_16!D:E,2,FALSE)/ 1000000, 0)</f>
        <v>0</v>
      </c>
      <c r="AZ172" s="28">
        <f>IFERROR(VLOOKUP(Table2[[#This Row],[SAP Code]],[26]_16!G:H,2,FALSE)/ 1000000, 0)</f>
        <v>287.59596961</v>
      </c>
      <c r="BA172" s="28">
        <f>IFERROR(VLOOKUP(Table2[[#This Row],[SAP Code]],[26]_16!J:K,2,FALSE)/ 1000000, 0)</f>
        <v>0</v>
      </c>
      <c r="BB172" s="28">
        <f>IFERROR(VLOOKUP(Table2[[#This Row],[SAP Code]],[26]_16!M:N,2,FALSE)/ 1000000, 0)</f>
        <v>0</v>
      </c>
      <c r="BC172" s="28">
        <f>IFERROR(VLOOKUP(Table2[[#This Row],[SAP Code]],[26]_16!P:Q,2,FALSE),0)</f>
        <v>0</v>
      </c>
      <c r="BD172" s="28">
        <f>IFERROR(VLOOKUP(Table2[[#This Row],[SAP Code]],[26]_16!S:T,2,FALSE),0)</f>
        <v>0</v>
      </c>
      <c r="BE172" s="28">
        <f>IFERROR(VLOOKUP(Table2[[#This Row],[SAP Code]],[26]_16!V:W,2,FALSE)/ 1000000, 0)</f>
        <v>0</v>
      </c>
      <c r="BF172" s="28">
        <f>IFERROR(VLOOKUP(Table2[[#This Row],[SAP Code]],[26]_16!Y:Z,2,FALSE)/ 1000000, 0)</f>
        <v>0</v>
      </c>
      <c r="BG172" s="28" t="str">
        <f>IFERROR(VLOOKUP(Table2[[#This Row],[SAP Code]],[26]port!$A:$AD,30,FALSE),"unknown")</f>
        <v>OnGo</v>
      </c>
      <c r="BH172" s="29" t="str">
        <f t="shared" si="45"/>
        <v>Ongoing</v>
      </c>
      <c r="BI172" s="16"/>
    </row>
    <row r="173" spans="1:61" ht="17.100000000000001" customHeight="1">
      <c r="A173" s="16" t="s">
        <v>215</v>
      </c>
      <c r="B173" s="17" t="s">
        <v>794</v>
      </c>
      <c r="C173" s="16" t="s">
        <v>795</v>
      </c>
      <c r="D173" s="16" t="s">
        <v>796</v>
      </c>
      <c r="E173" s="18">
        <v>42353</v>
      </c>
      <c r="F173" s="16" t="s">
        <v>797</v>
      </c>
      <c r="G173" s="16" t="s">
        <v>169</v>
      </c>
      <c r="H173" s="16" t="s">
        <v>101</v>
      </c>
      <c r="I173" s="16" t="s">
        <v>82</v>
      </c>
      <c r="J173" s="16" t="s">
        <v>103</v>
      </c>
      <c r="K173" s="16" t="s">
        <v>84</v>
      </c>
      <c r="L173" s="16" t="s">
        <v>70</v>
      </c>
      <c r="M173" s="19">
        <v>187500000</v>
      </c>
      <c r="N173" s="19">
        <v>136644876.36371601</v>
      </c>
      <c r="O173" s="20" t="s">
        <v>799</v>
      </c>
      <c r="P173" s="21">
        <v>2000130015582</v>
      </c>
      <c r="Q173" s="20" t="s">
        <v>87</v>
      </c>
      <c r="R173" s="16" t="str">
        <f t="shared" si="34"/>
        <v>ADB Private</v>
      </c>
      <c r="S173" s="16" t="str">
        <f t="shared" si="35"/>
        <v>F</v>
      </c>
      <c r="T173" s="16" t="str">
        <f t="shared" si="49"/>
        <v>ADB Countries</v>
      </c>
      <c r="U173" s="16" t="str">
        <f t="shared" si="36"/>
        <v>Non-Transition States</v>
      </c>
      <c r="V173" s="22" t="str">
        <f>IF(ISNUMBER(MATCH(A173, {"Gabon","Sudan","Niger","Mali","Burkina Faso","Guinea"}, 0)), "De Facto Countries", "Non-De Facto Countries")</f>
        <v>Non-De Facto Countries</v>
      </c>
      <c r="W173" s="16" t="str">
        <f t="shared" si="47"/>
        <v>South</v>
      </c>
      <c r="X173" s="16" t="str">
        <f t="shared" si="48"/>
        <v>Power</v>
      </c>
      <c r="Y173" s="23"/>
      <c r="Z173" s="23">
        <f>Table2[[#This Row],[Approved Amount_UA Equivalent]]</f>
        <v>136644876.36371601</v>
      </c>
      <c r="AD173" s="23">
        <f>SUM(Table2[[#This Row],[Feed Africa ]:[Improve Quality Of Life ]])</f>
        <v>136644876.36371601</v>
      </c>
      <c r="AE173" s="16" t="b">
        <f>Table2[[#This Row],[Total HI5]]=Table2[[#This Row],[Approved Amount_UA Equivalent]]</f>
        <v>1</v>
      </c>
      <c r="AF173" s="24">
        <v>10</v>
      </c>
      <c r="AG173" s="20" t="str">
        <f t="shared" si="37"/>
        <v>Investment Project</v>
      </c>
      <c r="AH173" s="24" t="e">
        <f>VLOOKUP(Table2[[#This Row],[SAP Code]],[25]DATA!$A:$G,7,FALSE)</f>
        <v>#N/A</v>
      </c>
      <c r="AI173" s="20" t="str">
        <f t="shared" si="38"/>
        <v>Infrastructure</v>
      </c>
      <c r="AJ173" s="25" t="s">
        <v>89</v>
      </c>
      <c r="AK173" s="25" t="s">
        <v>107</v>
      </c>
      <c r="AL173" s="23" t="str" cm="1">
        <f t="array" ref="AL173">_xlfn.SWITCH(AK173,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3" s="26">
        <v>1</v>
      </c>
      <c r="AN173" s="25" t="str">
        <f t="shared" si="46"/>
        <v>Sovereign</v>
      </c>
      <c r="AO173" s="27">
        <v>1</v>
      </c>
      <c r="AP173" s="23">
        <f>Table2[[#This Row],[Approved Amount_UA Equivalent]]/1000000</f>
        <v>136.64487636371601</v>
      </c>
      <c r="AQ173" s="19">
        <f t="shared" si="39"/>
        <v>181.85246725988782</v>
      </c>
      <c r="AR173" s="23" t="str">
        <f t="shared" si="40"/>
        <v>131-140</v>
      </c>
      <c r="AS173" s="23" t="str">
        <f t="shared" si="41"/>
        <v>121-140</v>
      </c>
      <c r="AT173" s="23" t="str">
        <f t="shared" si="42"/>
        <v>121-160</v>
      </c>
      <c r="AU173" s="23" t="str">
        <f t="shared" si="43"/>
        <v>100-200 Mn</v>
      </c>
      <c r="AV173" s="23">
        <f>Table2[[#This Row],[Amount]]</f>
        <v>187500000</v>
      </c>
      <c r="AW173" s="23" t="str">
        <f t="shared" si="44"/>
        <v>Dec 2015</v>
      </c>
      <c r="AX173" s="28">
        <f>IFERROR(VLOOKUP(Table2[[#This Row],[SAP Code]],[26]_16!A:B,2,FALSE),0)</f>
        <v>0</v>
      </c>
      <c r="AY173" s="28">
        <f>IFERROR(VLOOKUP(Table2[[#This Row],[SAP Code]],[26]_16!D:E,2,FALSE)/ 1000000, 0)</f>
        <v>0</v>
      </c>
      <c r="AZ173" s="28">
        <f>IFERROR(VLOOKUP(Table2[[#This Row],[SAP Code]],[26]_16!G:H,2,FALSE)/ 1000000, 0)</f>
        <v>7.3701743799999999</v>
      </c>
      <c r="BA173" s="28">
        <f>IFERROR(VLOOKUP(Table2[[#This Row],[SAP Code]],[26]_16!J:K,2,FALSE)/ 1000000, 0)</f>
        <v>0</v>
      </c>
      <c r="BB173" s="28">
        <f>IFERROR(VLOOKUP(Table2[[#This Row],[SAP Code]],[26]_16!M:N,2,FALSE)/ 1000000, 0)</f>
        <v>0</v>
      </c>
      <c r="BC173" s="28">
        <f>IFERROR(VLOOKUP(Table2[[#This Row],[SAP Code]],[26]_16!P:Q,2,FALSE),0)</f>
        <v>0</v>
      </c>
      <c r="BD173" s="28">
        <f>IFERROR(VLOOKUP(Table2[[#This Row],[SAP Code]],[26]_16!S:T,2,FALSE),0)</f>
        <v>0</v>
      </c>
      <c r="BE173" s="28">
        <f>IFERROR(VLOOKUP(Table2[[#This Row],[SAP Code]],[26]_16!V:W,2,FALSE)/ 1000000, 0)</f>
        <v>0</v>
      </c>
      <c r="BF173" s="28">
        <f>IFERROR(VLOOKUP(Table2[[#This Row],[SAP Code]],[26]_16!Y:Z,2,FALSE)/ 1000000, 0)</f>
        <v>0</v>
      </c>
      <c r="BG173" s="28" t="str">
        <f>IFERROR(VLOOKUP(Table2[[#This Row],[SAP Code]],[26]port!$A:$AD,30,FALSE),"unknown")</f>
        <v>OnGo</v>
      </c>
      <c r="BH173" s="29" t="str">
        <f t="shared" si="45"/>
        <v>Ongoing</v>
      </c>
      <c r="BI173" s="16"/>
    </row>
    <row r="174" spans="1:61" ht="17.100000000000001" customHeight="1">
      <c r="A174" s="16" t="s">
        <v>60</v>
      </c>
      <c r="B174" s="17" t="s">
        <v>800</v>
      </c>
      <c r="C174" s="16" t="s">
        <v>801</v>
      </c>
      <c r="D174" s="16" t="s">
        <v>802</v>
      </c>
      <c r="E174" s="18">
        <v>42354</v>
      </c>
      <c r="F174" s="16" t="s">
        <v>803</v>
      </c>
      <c r="G174" s="16" t="s">
        <v>169</v>
      </c>
      <c r="H174" s="16" t="s">
        <v>66</v>
      </c>
      <c r="I174" s="16" t="s">
        <v>82</v>
      </c>
      <c r="J174" s="16" t="s">
        <v>103</v>
      </c>
      <c r="K174" s="16" t="s">
        <v>84</v>
      </c>
      <c r="L174" s="16" t="s">
        <v>195</v>
      </c>
      <c r="M174" s="19">
        <v>24000000</v>
      </c>
      <c r="N174" s="19">
        <v>18503241.922178451</v>
      </c>
      <c r="O174" s="20" t="s">
        <v>804</v>
      </c>
      <c r="P174" s="21">
        <v>2000130014730</v>
      </c>
      <c r="Q174" s="20" t="s">
        <v>87</v>
      </c>
      <c r="R174" s="16" t="str">
        <f t="shared" si="34"/>
        <v>ADB Private</v>
      </c>
      <c r="S174" s="16" t="str">
        <f t="shared" si="35"/>
        <v>F</v>
      </c>
      <c r="T174" s="32" t="str">
        <f t="shared" si="49"/>
        <v>Blend Countries</v>
      </c>
      <c r="U174" s="16" t="str">
        <f t="shared" si="36"/>
        <v>Non-Transition States</v>
      </c>
      <c r="V174" s="22" t="str">
        <f>IF(ISNUMBER(MATCH(A174, {"Gabon","Sudan","Niger","Mali","Burkina Faso","Guinea"}, 0)), "De Facto Countries", "Non-De Facto Countries")</f>
        <v>Non-De Facto Countries</v>
      </c>
      <c r="W174" s="32" t="str">
        <f t="shared" si="47"/>
        <v>Central</v>
      </c>
      <c r="X174" s="32" t="str">
        <f t="shared" si="48"/>
        <v>Power</v>
      </c>
      <c r="Y174" s="52"/>
      <c r="Z174" s="23">
        <f>Table2[[#This Row],[Approved Amount_UA Equivalent]]</f>
        <v>18503241.922178451</v>
      </c>
      <c r="AA174" s="52"/>
      <c r="AB174" s="52"/>
      <c r="AC174" s="52"/>
      <c r="AD174" s="52">
        <f>SUM(Table2[[#This Row],[Feed Africa ]:[Improve Quality Of Life ]])</f>
        <v>18503241.922178451</v>
      </c>
      <c r="AE174" s="32" t="b">
        <f>Table2[[#This Row],[Total HI5]]=Table2[[#This Row],[Approved Amount_UA Equivalent]]</f>
        <v>1</v>
      </c>
      <c r="AF174" s="24">
        <v>10</v>
      </c>
      <c r="AG174" s="20" t="str">
        <f t="shared" si="37"/>
        <v>Investment Project</v>
      </c>
      <c r="AH174" s="24" t="e">
        <f>VLOOKUP(Table2[[#This Row],[SAP Code]],[25]DATA!$A:$G,7,FALSE)</f>
        <v>#N/A</v>
      </c>
      <c r="AI174" s="20" t="str">
        <f t="shared" si="38"/>
        <v>Infrastructure</v>
      </c>
      <c r="AJ174" s="25" t="s">
        <v>89</v>
      </c>
      <c r="AK174" s="25" t="s">
        <v>107</v>
      </c>
      <c r="AL174" s="23" t="str" cm="1">
        <f t="array" ref="AL174">_xlfn.SWITCH(AK174,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4" s="26">
        <v>2</v>
      </c>
      <c r="AN174" s="25" t="str">
        <f t="shared" si="46"/>
        <v>Non-Sovereign</v>
      </c>
      <c r="AO174" s="27">
        <v>1</v>
      </c>
      <c r="AP174" s="23">
        <f>Table2[[#This Row],[Approved Amount_UA Equivalent]]/1000000</f>
        <v>18.50324192217845</v>
      </c>
      <c r="AQ174" s="19">
        <f t="shared" si="39"/>
        <v>24.624854479711967</v>
      </c>
      <c r="AR174" s="23" t="str">
        <f t="shared" si="40"/>
        <v>11-20</v>
      </c>
      <c r="AS174" s="23" t="str">
        <f t="shared" si="41"/>
        <v>1-20</v>
      </c>
      <c r="AT174" s="23" t="str">
        <f t="shared" si="42"/>
        <v>1-40</v>
      </c>
      <c r="AU174" s="23" t="str">
        <f t="shared" si="43"/>
        <v>&lt;1-50 Mn</v>
      </c>
      <c r="AV174" s="23">
        <f>Table2[[#This Row],[Amount]]</f>
        <v>24000000</v>
      </c>
      <c r="AW174" s="23" t="str">
        <f t="shared" si="44"/>
        <v>Dec 2015</v>
      </c>
      <c r="AX174" s="28">
        <f>IFERROR(VLOOKUP(Table2[[#This Row],[SAP Code]],[26]_16!A:B,2,FALSE),0)</f>
        <v>0</v>
      </c>
      <c r="AY174" s="28">
        <f>IFERROR(VLOOKUP(Table2[[#This Row],[SAP Code]],[26]_16!D:E,2,FALSE)/ 1000000, 0)</f>
        <v>0</v>
      </c>
      <c r="AZ174" s="28">
        <f>IFERROR(VLOOKUP(Table2[[#This Row],[SAP Code]],[26]_16!G:H,2,FALSE)/ 1000000, 0)</f>
        <v>0</v>
      </c>
      <c r="BA174" s="28">
        <f>IFERROR(VLOOKUP(Table2[[#This Row],[SAP Code]],[26]_16!J:K,2,FALSE)/ 1000000, 0)</f>
        <v>0</v>
      </c>
      <c r="BB174" s="28">
        <f>IFERROR(VLOOKUP(Table2[[#This Row],[SAP Code]],[26]_16!M:N,2,FALSE)/ 1000000, 0)</f>
        <v>0</v>
      </c>
      <c r="BC174" s="28">
        <f>IFERROR(VLOOKUP(Table2[[#This Row],[SAP Code]],[26]_16!P:Q,2,FALSE),0)</f>
        <v>0</v>
      </c>
      <c r="BD174" s="28">
        <f>IFERROR(VLOOKUP(Table2[[#This Row],[SAP Code]],[26]_16!S:T,2,FALSE),0)</f>
        <v>0</v>
      </c>
      <c r="BE174" s="28">
        <f>IFERROR(VLOOKUP(Table2[[#This Row],[SAP Code]],[26]_16!V:W,2,FALSE)/ 1000000, 0)</f>
        <v>0</v>
      </c>
      <c r="BF174" s="28">
        <f>IFERROR(VLOOKUP(Table2[[#This Row],[SAP Code]],[26]_16!Y:Z,2,FALSE)/ 1000000, 0)</f>
        <v>0</v>
      </c>
      <c r="BG174" s="28" t="str">
        <f>IFERROR(VLOOKUP(Table2[[#This Row],[SAP Code]],[26]port!$A:$AD,30,FALSE),"unknown")</f>
        <v>unknown</v>
      </c>
      <c r="BH174" s="29" t="str">
        <f t="shared" si="45"/>
        <v>Unknown</v>
      </c>
      <c r="BI174" s="16"/>
    </row>
    <row r="175" spans="1:61" ht="17.100000000000001" customHeight="1">
      <c r="A175" s="16" t="s">
        <v>150</v>
      </c>
      <c r="B175" s="17" t="s">
        <v>755</v>
      </c>
      <c r="C175" s="16" t="s">
        <v>805</v>
      </c>
      <c r="D175" s="16" t="s">
        <v>806</v>
      </c>
      <c r="E175" s="18">
        <v>42354</v>
      </c>
      <c r="F175" s="16" t="s">
        <v>154</v>
      </c>
      <c r="G175" s="16" t="s">
        <v>137</v>
      </c>
      <c r="H175" s="16" t="s">
        <v>132</v>
      </c>
      <c r="I175" s="16" t="s">
        <v>138</v>
      </c>
      <c r="J175" s="16" t="s">
        <v>179</v>
      </c>
      <c r="K175" s="16" t="s">
        <v>84</v>
      </c>
      <c r="L175" s="16" t="s">
        <v>195</v>
      </c>
      <c r="M175" s="19">
        <v>120810000</v>
      </c>
      <c r="N175" s="19">
        <v>93140694.025765762</v>
      </c>
      <c r="O175" s="20" t="s">
        <v>807</v>
      </c>
      <c r="P175" s="21">
        <v>2000130014880</v>
      </c>
      <c r="Q175" s="20" t="s">
        <v>87</v>
      </c>
      <c r="R175" s="16" t="str">
        <f t="shared" si="34"/>
        <v>ADB Public</v>
      </c>
      <c r="S175" s="16" t="str">
        <f t="shared" si="35"/>
        <v>D</v>
      </c>
      <c r="T175" s="16" t="str">
        <f t="shared" si="49"/>
        <v>Blend Countries</v>
      </c>
      <c r="U175" s="16" t="str">
        <f t="shared" si="36"/>
        <v>Non-Transition States</v>
      </c>
      <c r="V175" s="22" t="str">
        <f>IF(ISNUMBER(MATCH(A175, {"Gabon","Sudan","Niger","Mali","Burkina Faso","Guinea"}, 0)), "De Facto Countries", "Non-De Facto Countries")</f>
        <v>Non-De Facto Countries</v>
      </c>
      <c r="W175" s="16" t="str">
        <f t="shared" si="47"/>
        <v>West</v>
      </c>
      <c r="X175" s="16" t="str">
        <f t="shared" si="48"/>
        <v>Transport</v>
      </c>
      <c r="Y175" s="23"/>
      <c r="AB175" s="23">
        <f>Table2[[#This Row],[Approved Amount_UA Equivalent]]</f>
        <v>93140694.025765762</v>
      </c>
      <c r="AD175" s="23">
        <f>SUM(Table2[[#This Row],[Feed Africa ]:[Improve Quality Of Life ]])</f>
        <v>93140694.025765762</v>
      </c>
      <c r="AE175" s="16" t="b">
        <f>Table2[[#This Row],[Total HI5]]=Table2[[#This Row],[Approved Amount_UA Equivalent]]</f>
        <v>1</v>
      </c>
      <c r="AF175" s="24">
        <v>10</v>
      </c>
      <c r="AG175" s="20" t="str">
        <f t="shared" si="37"/>
        <v>Investment Project</v>
      </c>
      <c r="AH175" s="24" t="e">
        <f>VLOOKUP(Table2[[#This Row],[SAP Code]],[25]DATA!$A:$G,7,FALSE)</f>
        <v>#N/A</v>
      </c>
      <c r="AI175" s="20" t="str">
        <f t="shared" si="38"/>
        <v>Infrastructure</v>
      </c>
      <c r="AJ175" s="25" t="s">
        <v>89</v>
      </c>
      <c r="AK175" s="25" t="s">
        <v>140</v>
      </c>
      <c r="AL175" s="23" t="str" cm="1">
        <f t="array" ref="AL175">_xlfn.SWITCH(AK175,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5" s="26">
        <v>1</v>
      </c>
      <c r="AN175" s="25" t="str">
        <f t="shared" si="46"/>
        <v>Sovereign</v>
      </c>
      <c r="AO175" s="27">
        <v>1</v>
      </c>
      <c r="AP175" s="23">
        <f>Table2[[#This Row],[Approved Amount_UA Equivalent]]/1000000</f>
        <v>93.140694025765768</v>
      </c>
      <c r="AQ175" s="19">
        <f t="shared" si="39"/>
        <v>123.9553612372501</v>
      </c>
      <c r="AR175" s="23" t="str">
        <f t="shared" si="40"/>
        <v>91-100</v>
      </c>
      <c r="AS175" s="23" t="str">
        <f t="shared" si="41"/>
        <v>81-100</v>
      </c>
      <c r="AT175" s="23" t="str">
        <f t="shared" si="42"/>
        <v>81-120</v>
      </c>
      <c r="AU175" s="23" t="str">
        <f t="shared" si="43"/>
        <v>50-100 Mn</v>
      </c>
      <c r="AV175" s="23">
        <f>Table2[[#This Row],[Amount]]</f>
        <v>120810000</v>
      </c>
      <c r="AW175" s="23" t="str">
        <f t="shared" si="44"/>
        <v>Dec 2015</v>
      </c>
      <c r="AX175" s="28">
        <f>IFERROR(VLOOKUP(Table2[[#This Row],[SAP Code]],[26]_16!A:B,2,FALSE),0)</f>
        <v>0</v>
      </c>
      <c r="AY175" s="28">
        <f>IFERROR(VLOOKUP(Table2[[#This Row],[SAP Code]],[26]_16!D:E,2,FALSE)/ 1000000, 0)</f>
        <v>6.97218E-2</v>
      </c>
      <c r="AZ175" s="28">
        <f>IFERROR(VLOOKUP(Table2[[#This Row],[SAP Code]],[26]_16!G:H,2,FALSE)/ 1000000, 0)</f>
        <v>11.90030812</v>
      </c>
      <c r="BA175" s="28">
        <f>IFERROR(VLOOKUP(Table2[[#This Row],[SAP Code]],[26]_16!J:K,2,FALSE)/ 1000000, 0)</f>
        <v>18.464355260000001</v>
      </c>
      <c r="BB175" s="28">
        <f>IFERROR(VLOOKUP(Table2[[#This Row],[SAP Code]],[26]_16!M:N,2,FALSE)/ 1000000, 0)</f>
        <v>17.080012539999995</v>
      </c>
      <c r="BC175" s="28">
        <f>IFERROR(VLOOKUP(Table2[[#This Row],[SAP Code]],[26]_16!P:Q,2,FALSE),0)</f>
        <v>23.662173889999991</v>
      </c>
      <c r="BD175" s="28">
        <f>IFERROR(VLOOKUP(Table2[[#This Row],[SAP Code]],[26]_16!S:T,2,FALSE),0)</f>
        <v>11.008230039999995</v>
      </c>
      <c r="BE175" s="28">
        <f>IFERROR(VLOOKUP(Table2[[#This Row],[SAP Code]],[26]_16!V:W,2,FALSE)/ 1000000, 0)</f>
        <v>8.9033838900000006</v>
      </c>
      <c r="BF175" s="28">
        <f>IFERROR(VLOOKUP(Table2[[#This Row],[SAP Code]],[26]_16!Y:Z,2,FALSE)/ 1000000, 0)</f>
        <v>3.8035900000000004E-3</v>
      </c>
      <c r="BG175" s="28" t="str">
        <f>IFERROR(VLOOKUP(Table2[[#This Row],[SAP Code]],[26]port!$A:$AD,30,FALSE),"unknown")</f>
        <v>OnGo</v>
      </c>
      <c r="BH175" s="29" t="str">
        <f t="shared" si="45"/>
        <v>Ongoing</v>
      </c>
      <c r="BI175" s="16"/>
    </row>
    <row r="176" spans="1:61" ht="17.100000000000001" customHeight="1">
      <c r="A176" s="16" t="s">
        <v>141</v>
      </c>
      <c r="B176" s="17" t="s">
        <v>800</v>
      </c>
      <c r="C176" s="16" t="s">
        <v>808</v>
      </c>
      <c r="D176" s="16" t="s">
        <v>809</v>
      </c>
      <c r="E176" s="18">
        <v>42354</v>
      </c>
      <c r="F176" s="16" t="s">
        <v>810</v>
      </c>
      <c r="G176" s="16" t="s">
        <v>169</v>
      </c>
      <c r="H176" s="16" t="s">
        <v>101</v>
      </c>
      <c r="I176" s="16" t="s">
        <v>138</v>
      </c>
      <c r="J176" s="16" t="s">
        <v>103</v>
      </c>
      <c r="K176" s="16" t="s">
        <v>84</v>
      </c>
      <c r="L176" s="16" t="s">
        <v>70</v>
      </c>
      <c r="M176" s="19">
        <v>111455100</v>
      </c>
      <c r="N176" s="19">
        <v>81225431.251229808</v>
      </c>
      <c r="O176" s="20" t="s">
        <v>811</v>
      </c>
      <c r="P176" s="21" t="s">
        <v>147</v>
      </c>
      <c r="Q176" s="20" t="s">
        <v>87</v>
      </c>
      <c r="R176" s="16" t="str">
        <f t="shared" si="34"/>
        <v>ADB Private</v>
      </c>
      <c r="S176" s="16" t="str">
        <f t="shared" si="35"/>
        <v>D</v>
      </c>
      <c r="T176" s="16" t="str">
        <f t="shared" si="49"/>
        <v>Multinational</v>
      </c>
      <c r="U176" s="16" t="str">
        <f t="shared" si="36"/>
        <v>Multinational</v>
      </c>
      <c r="V176" s="22" t="str">
        <f>IF(ISNUMBER(MATCH(A176, {"Gabon","Sudan","Niger","Mali","Burkina Faso","Guinea"}, 0)), "De Facto Countries", "Non-De Facto Countries")</f>
        <v>Non-De Facto Countries</v>
      </c>
      <c r="W176" s="16" t="str">
        <f t="shared" si="47"/>
        <v>Multi</v>
      </c>
      <c r="X176" s="16" t="str">
        <f t="shared" si="48"/>
        <v>Transport</v>
      </c>
      <c r="Y176" s="23"/>
      <c r="AB176" s="23">
        <f>Table2[[#This Row],[Approved Amount_UA Equivalent]]</f>
        <v>81225431.251229808</v>
      </c>
      <c r="AD176" s="23">
        <f>SUM(Table2[[#This Row],[Feed Africa ]:[Improve Quality Of Life ]])</f>
        <v>81225431.251229808</v>
      </c>
      <c r="AE176" s="16" t="b">
        <f>Table2[[#This Row],[Total HI5]]=Table2[[#This Row],[Approved Amount_UA Equivalent]]</f>
        <v>1</v>
      </c>
      <c r="AF176" s="24">
        <v>10</v>
      </c>
      <c r="AG176" s="20" t="str">
        <f t="shared" si="37"/>
        <v>Investment Project</v>
      </c>
      <c r="AH176" s="24" t="e">
        <f>VLOOKUP(Table2[[#This Row],[SAP Code]],[25]DATA!$A:$G,7,FALSE)</f>
        <v>#N/A</v>
      </c>
      <c r="AI176" s="20" t="str">
        <f t="shared" si="38"/>
        <v>Infrastructure</v>
      </c>
      <c r="AJ176" s="25" t="s">
        <v>89</v>
      </c>
      <c r="AK176" s="25" t="s">
        <v>107</v>
      </c>
      <c r="AL176" s="23" t="str" cm="1">
        <f t="array" ref="AL176">_xlfn.SWITCH(AK176,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6" s="26">
        <v>2</v>
      </c>
      <c r="AN176" s="25" t="str">
        <f t="shared" si="46"/>
        <v>Non-Sovereign</v>
      </c>
      <c r="AO176" s="27">
        <v>1</v>
      </c>
      <c r="AP176" s="23">
        <f>Table2[[#This Row],[Approved Amount_UA Equivalent]]/1000000</f>
        <v>81.225431251229807</v>
      </c>
      <c r="AQ176" s="19">
        <f t="shared" si="39"/>
        <v>108.09805292638669</v>
      </c>
      <c r="AR176" s="23" t="str">
        <f t="shared" si="40"/>
        <v>81-90</v>
      </c>
      <c r="AS176" s="23" t="str">
        <f t="shared" si="41"/>
        <v>81-100</v>
      </c>
      <c r="AT176" s="23" t="str">
        <f t="shared" si="42"/>
        <v>81-120</v>
      </c>
      <c r="AU176" s="23" t="str">
        <f t="shared" si="43"/>
        <v>50-100 Mn</v>
      </c>
      <c r="AV176" s="23">
        <f>Table2[[#This Row],[Amount]]</f>
        <v>111455100</v>
      </c>
      <c r="AW176" s="23" t="str">
        <f t="shared" si="44"/>
        <v>Dec 2015</v>
      </c>
      <c r="AX176" s="28">
        <f>IFERROR(VLOOKUP(Table2[[#This Row],[SAP Code]],[26]_16!A:B,2,FALSE),0)</f>
        <v>0</v>
      </c>
      <c r="AY176" s="28">
        <f>IFERROR(VLOOKUP(Table2[[#This Row],[SAP Code]],[26]_16!D:E,2,FALSE)/ 1000000, 0)</f>
        <v>0</v>
      </c>
      <c r="AZ176" s="28">
        <f>IFERROR(VLOOKUP(Table2[[#This Row],[SAP Code]],[26]_16!G:H,2,FALSE)/ 1000000, 0)</f>
        <v>0</v>
      </c>
      <c r="BA176" s="28">
        <f>IFERROR(VLOOKUP(Table2[[#This Row],[SAP Code]],[26]_16!J:K,2,FALSE)/ 1000000, 0)</f>
        <v>75.684605480000002</v>
      </c>
      <c r="BB176" s="28">
        <f>IFERROR(VLOOKUP(Table2[[#This Row],[SAP Code]],[26]_16!M:N,2,FALSE)/ 1000000, 0)</f>
        <v>0</v>
      </c>
      <c r="BC176" s="28">
        <f>IFERROR(VLOOKUP(Table2[[#This Row],[SAP Code]],[26]_16!P:Q,2,FALSE),0)</f>
        <v>0</v>
      </c>
      <c r="BD176" s="28">
        <f>IFERROR(VLOOKUP(Table2[[#This Row],[SAP Code]],[26]_16!S:T,2,FALSE),0)</f>
        <v>0</v>
      </c>
      <c r="BE176" s="28">
        <f>IFERROR(VLOOKUP(Table2[[#This Row],[SAP Code]],[26]_16!V:W,2,FALSE)/ 1000000, 0)</f>
        <v>0</v>
      </c>
      <c r="BF176" s="28">
        <f>IFERROR(VLOOKUP(Table2[[#This Row],[SAP Code]],[26]_16!Y:Z,2,FALSE)/ 1000000, 0)</f>
        <v>0</v>
      </c>
      <c r="BG176" s="28" t="str">
        <f>IFERROR(VLOOKUP(Table2[[#This Row],[SAP Code]],[26]port!$A:$AD,30,FALSE),"unknown")</f>
        <v>CLSD</v>
      </c>
      <c r="BH176" s="29" t="str">
        <f t="shared" si="45"/>
        <v>Number of operations completed out of the net approved of that year</v>
      </c>
      <c r="BI176" s="16"/>
    </row>
    <row r="177" spans="1:61" ht="17.100000000000001" customHeight="1">
      <c r="A177" s="53" t="s">
        <v>141</v>
      </c>
      <c r="B177" s="17" t="s">
        <v>812</v>
      </c>
      <c r="C177" s="16" t="s">
        <v>808</v>
      </c>
      <c r="D177" s="16" t="s">
        <v>809</v>
      </c>
      <c r="E177" s="18">
        <v>42354</v>
      </c>
      <c r="F177" s="16" t="s">
        <v>813</v>
      </c>
      <c r="G177" s="16" t="s">
        <v>169</v>
      </c>
      <c r="H177" s="16" t="s">
        <v>101</v>
      </c>
      <c r="I177" s="16" t="s">
        <v>138</v>
      </c>
      <c r="J177" s="16" t="s">
        <v>103</v>
      </c>
      <c r="K177" s="16" t="s">
        <v>84</v>
      </c>
      <c r="L177" s="16" t="s">
        <v>70</v>
      </c>
      <c r="M177" s="19">
        <v>18153600</v>
      </c>
      <c r="N177" s="19">
        <v>13229847.61363388</v>
      </c>
      <c r="O177" s="20" t="s">
        <v>814</v>
      </c>
      <c r="P177" s="21">
        <v>2000130015332</v>
      </c>
      <c r="Q177" s="20" t="s">
        <v>87</v>
      </c>
      <c r="R177" s="16" t="str">
        <f t="shared" si="34"/>
        <v>ADB Private</v>
      </c>
      <c r="S177" s="16" t="str">
        <f t="shared" si="35"/>
        <v>D</v>
      </c>
      <c r="T177" s="16" t="str">
        <f t="shared" si="49"/>
        <v>Multinational</v>
      </c>
      <c r="U177" s="16" t="str">
        <f t="shared" si="36"/>
        <v>Multinational</v>
      </c>
      <c r="V177" s="22" t="str">
        <f>IF(ISNUMBER(MATCH(A177, {"Gabon","Sudan","Niger","Mali","Burkina Faso","Guinea"}, 0)), "De Facto Countries", "Non-De Facto Countries")</f>
        <v>Non-De Facto Countries</v>
      </c>
      <c r="W177" s="16" t="str">
        <f t="shared" si="47"/>
        <v>Multi</v>
      </c>
      <c r="X177" s="16" t="str">
        <f t="shared" si="48"/>
        <v>Transport</v>
      </c>
      <c r="Y177" s="23"/>
      <c r="AB177" s="23">
        <f>Table2[[#This Row],[Approved Amount_UA Equivalent]]</f>
        <v>13229847.61363388</v>
      </c>
      <c r="AD177" s="23">
        <f>SUM(Table2[[#This Row],[Feed Africa ]:[Improve Quality Of Life ]])</f>
        <v>13229847.61363388</v>
      </c>
      <c r="AE177" s="16" t="b">
        <f>Table2[[#This Row],[Total HI5]]=Table2[[#This Row],[Approved Amount_UA Equivalent]]</f>
        <v>1</v>
      </c>
      <c r="AF177" s="24">
        <v>10</v>
      </c>
      <c r="AG177" s="20" t="str">
        <f t="shared" si="37"/>
        <v>Investment Project</v>
      </c>
      <c r="AH177" s="24" t="e">
        <f>VLOOKUP(Table2[[#This Row],[SAP Code]],[25]DATA!$A:$G,7,FALSE)</f>
        <v>#N/A</v>
      </c>
      <c r="AI177" s="20" t="str">
        <f t="shared" si="38"/>
        <v>Infrastructure</v>
      </c>
      <c r="AJ177" s="25" t="s">
        <v>89</v>
      </c>
      <c r="AK177" s="25" t="s">
        <v>107</v>
      </c>
      <c r="AL177" s="23" t="str" cm="1">
        <f t="array" ref="AL177">_xlfn.SWITCH(AK177,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7" s="26">
        <v>2</v>
      </c>
      <c r="AN177" s="25" t="str">
        <f t="shared" si="46"/>
        <v>Non-Sovereign</v>
      </c>
      <c r="AO177" s="27">
        <v>1</v>
      </c>
      <c r="AP177" s="23">
        <f>Table2[[#This Row],[Approved Amount_UA Equivalent]]/1000000</f>
        <v>13.229847613633881</v>
      </c>
      <c r="AQ177" s="19">
        <f t="shared" si="39"/>
        <v>17.606810398128513</v>
      </c>
      <c r="AR177" s="23" t="str">
        <f t="shared" si="40"/>
        <v>11-20</v>
      </c>
      <c r="AS177" s="23" t="str">
        <f t="shared" si="41"/>
        <v>1-20</v>
      </c>
      <c r="AT177" s="23" t="str">
        <f t="shared" si="42"/>
        <v>1-40</v>
      </c>
      <c r="AU177" s="23" t="str">
        <f t="shared" si="43"/>
        <v>&lt;1-50 Mn</v>
      </c>
      <c r="AV177" s="23">
        <f>Table2[[#This Row],[Amount]]</f>
        <v>18153600</v>
      </c>
      <c r="AW177" s="23" t="str">
        <f t="shared" si="44"/>
        <v>Dec 2015</v>
      </c>
      <c r="AX177" s="28">
        <f>IFERROR(VLOOKUP(Table2[[#This Row],[SAP Code]],[26]_16!A:B,2,FALSE),0)</f>
        <v>0</v>
      </c>
      <c r="AY177" s="28">
        <f>IFERROR(VLOOKUP(Table2[[#This Row],[SAP Code]],[26]_16!D:E,2,FALSE)/ 1000000, 0)</f>
        <v>0</v>
      </c>
      <c r="AZ177" s="28">
        <f>IFERROR(VLOOKUP(Table2[[#This Row],[SAP Code]],[26]_16!G:H,2,FALSE)/ 1000000, 0)</f>
        <v>0</v>
      </c>
      <c r="BA177" s="28">
        <f>IFERROR(VLOOKUP(Table2[[#This Row],[SAP Code]],[26]_16!J:K,2,FALSE)/ 1000000, 0)</f>
        <v>9.5425119899999995</v>
      </c>
      <c r="BB177" s="28">
        <f>IFERROR(VLOOKUP(Table2[[#This Row],[SAP Code]],[26]_16!M:N,2,FALSE)/ 1000000, 0)</f>
        <v>0</v>
      </c>
      <c r="BC177" s="28">
        <f>IFERROR(VLOOKUP(Table2[[#This Row],[SAP Code]],[26]_16!P:Q,2,FALSE),0)</f>
        <v>0</v>
      </c>
      <c r="BD177" s="28">
        <f>IFERROR(VLOOKUP(Table2[[#This Row],[SAP Code]],[26]_16!S:T,2,FALSE),0)</f>
        <v>0</v>
      </c>
      <c r="BE177" s="28">
        <f>IFERROR(VLOOKUP(Table2[[#This Row],[SAP Code]],[26]_16!V:W,2,FALSE)/ 1000000, 0)</f>
        <v>0</v>
      </c>
      <c r="BF177" s="28">
        <f>IFERROR(VLOOKUP(Table2[[#This Row],[SAP Code]],[26]_16!Y:Z,2,FALSE)/ 1000000, 0)</f>
        <v>0</v>
      </c>
      <c r="BG177" s="28" t="str">
        <f>IFERROR(VLOOKUP(Table2[[#This Row],[SAP Code]],[26]port!$A:$AD,30,FALSE),"unknown")</f>
        <v>CLSD</v>
      </c>
      <c r="BH177" s="29" t="str">
        <f t="shared" si="45"/>
        <v>Number of operations completed out of the net approved of that year</v>
      </c>
      <c r="BI177" s="16"/>
    </row>
    <row r="178" spans="1:61" ht="17.100000000000001" customHeight="1">
      <c r="A178" s="53" t="s">
        <v>141</v>
      </c>
      <c r="B178" s="17" t="s">
        <v>800</v>
      </c>
      <c r="C178" s="16" t="s">
        <v>808</v>
      </c>
      <c r="D178" s="16" t="s">
        <v>809</v>
      </c>
      <c r="E178" s="18">
        <v>42354</v>
      </c>
      <c r="F178" s="16" t="s">
        <v>815</v>
      </c>
      <c r="G178" s="16" t="s">
        <v>169</v>
      </c>
      <c r="H178" s="16" t="s">
        <v>101</v>
      </c>
      <c r="I178" s="16" t="s">
        <v>138</v>
      </c>
      <c r="J178" s="16" t="s">
        <v>103</v>
      </c>
      <c r="K178" s="16" t="s">
        <v>84</v>
      </c>
      <c r="L178" s="16" t="s">
        <v>70</v>
      </c>
      <c r="M178" s="19">
        <v>83675700</v>
      </c>
      <c r="N178" s="19">
        <v>60980563.632786028</v>
      </c>
      <c r="O178" s="20" t="s">
        <v>816</v>
      </c>
      <c r="P178" s="21">
        <v>2000130015333</v>
      </c>
      <c r="Q178" s="20" t="s">
        <v>87</v>
      </c>
      <c r="R178" s="16" t="str">
        <f t="shared" si="34"/>
        <v>ADB Private</v>
      </c>
      <c r="S178" s="16" t="str">
        <f t="shared" si="35"/>
        <v>D</v>
      </c>
      <c r="T178" s="16" t="str">
        <f t="shared" si="49"/>
        <v>Multinational</v>
      </c>
      <c r="U178" s="16" t="str">
        <f t="shared" si="36"/>
        <v>Multinational</v>
      </c>
      <c r="V178" s="22" t="str">
        <f>IF(ISNUMBER(MATCH(A178, {"Gabon","Sudan","Niger","Mali","Burkina Faso","Guinea"}, 0)), "De Facto Countries", "Non-De Facto Countries")</f>
        <v>Non-De Facto Countries</v>
      </c>
      <c r="W178" s="16" t="str">
        <f t="shared" si="47"/>
        <v>Multi</v>
      </c>
      <c r="X178" s="16" t="str">
        <f t="shared" si="48"/>
        <v>Transport</v>
      </c>
      <c r="Y178" s="23"/>
      <c r="AB178" s="23">
        <f>Table2[[#This Row],[Approved Amount_UA Equivalent]]</f>
        <v>60980563.632786028</v>
      </c>
      <c r="AD178" s="23">
        <f>SUM(Table2[[#This Row],[Feed Africa ]:[Improve Quality Of Life ]])</f>
        <v>60980563.632786028</v>
      </c>
      <c r="AE178" s="16" t="b">
        <f>Table2[[#This Row],[Total HI5]]=Table2[[#This Row],[Approved Amount_UA Equivalent]]</f>
        <v>1</v>
      </c>
      <c r="AF178" s="24">
        <v>10</v>
      </c>
      <c r="AG178" s="20" t="str">
        <f t="shared" si="37"/>
        <v>Investment Project</v>
      </c>
      <c r="AH178" s="24" t="e">
        <f>VLOOKUP(Table2[[#This Row],[SAP Code]],[25]DATA!$A:$G,7,FALSE)</f>
        <v>#N/A</v>
      </c>
      <c r="AI178" s="20" t="str">
        <f t="shared" si="38"/>
        <v>Infrastructure</v>
      </c>
      <c r="AJ178" s="25" t="s">
        <v>89</v>
      </c>
      <c r="AK178" s="25" t="s">
        <v>107</v>
      </c>
      <c r="AL178" s="23" t="str" cm="1">
        <f t="array" ref="AL178">_xlfn.SWITCH(AK178,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8" s="26">
        <v>2</v>
      </c>
      <c r="AN178" s="25" t="str">
        <f t="shared" si="46"/>
        <v>Non-Sovereign</v>
      </c>
      <c r="AO178" s="27">
        <v>1</v>
      </c>
      <c r="AP178" s="23">
        <f>Table2[[#This Row],[Approved Amount_UA Equivalent]]/1000000</f>
        <v>60.98056363278603</v>
      </c>
      <c r="AQ178" s="19">
        <f t="shared" si="39"/>
        <v>81.155373305056955</v>
      </c>
      <c r="AR178" s="23" t="str">
        <f t="shared" si="40"/>
        <v>61-70</v>
      </c>
      <c r="AS178" s="23" t="str">
        <f t="shared" si="41"/>
        <v>61-80</v>
      </c>
      <c r="AT178" s="23" t="str">
        <f t="shared" si="42"/>
        <v>41-80</v>
      </c>
      <c r="AU178" s="23" t="str">
        <f t="shared" si="43"/>
        <v>50-100 Mn</v>
      </c>
      <c r="AV178" s="23">
        <f>Table2[[#This Row],[Amount]]</f>
        <v>83675700</v>
      </c>
      <c r="AW178" s="23" t="str">
        <f t="shared" si="44"/>
        <v>Dec 2015</v>
      </c>
      <c r="AX178" s="28">
        <f>IFERROR(VLOOKUP(Table2[[#This Row],[SAP Code]],[26]_16!A:B,2,FALSE),0)</f>
        <v>0</v>
      </c>
      <c r="AY178" s="28">
        <f>IFERROR(VLOOKUP(Table2[[#This Row],[SAP Code]],[26]_16!D:E,2,FALSE)/ 1000000, 0)</f>
        <v>0</v>
      </c>
      <c r="AZ178" s="28">
        <f>IFERROR(VLOOKUP(Table2[[#This Row],[SAP Code]],[26]_16!G:H,2,FALSE)/ 1000000, 0)</f>
        <v>0</v>
      </c>
      <c r="BA178" s="28">
        <f>IFERROR(VLOOKUP(Table2[[#This Row],[SAP Code]],[26]_16!J:K,2,FALSE)/ 1000000, 0)</f>
        <v>63.806471000000002</v>
      </c>
      <c r="BB178" s="28">
        <f>IFERROR(VLOOKUP(Table2[[#This Row],[SAP Code]],[26]_16!M:N,2,FALSE)/ 1000000, 0)</f>
        <v>0</v>
      </c>
      <c r="BC178" s="28">
        <f>IFERROR(VLOOKUP(Table2[[#This Row],[SAP Code]],[26]_16!P:Q,2,FALSE),0)</f>
        <v>0</v>
      </c>
      <c r="BD178" s="28">
        <f>IFERROR(VLOOKUP(Table2[[#This Row],[SAP Code]],[26]_16!S:T,2,FALSE),0)</f>
        <v>0</v>
      </c>
      <c r="BE178" s="28">
        <f>IFERROR(VLOOKUP(Table2[[#This Row],[SAP Code]],[26]_16!V:W,2,FALSE)/ 1000000, 0)</f>
        <v>0</v>
      </c>
      <c r="BF178" s="28">
        <f>IFERROR(VLOOKUP(Table2[[#This Row],[SAP Code]],[26]_16!Y:Z,2,FALSE)/ 1000000, 0)</f>
        <v>0</v>
      </c>
      <c r="BG178" s="28" t="str">
        <f>IFERROR(VLOOKUP(Table2[[#This Row],[SAP Code]],[26]port!$A:$AD,30,FALSE),"unknown")</f>
        <v>CLSD</v>
      </c>
      <c r="BH178" s="29" t="str">
        <f t="shared" si="45"/>
        <v>Number of operations completed out of the net approved of that year</v>
      </c>
      <c r="BI178" s="16"/>
    </row>
    <row r="179" spans="1:61" ht="17.100000000000001" customHeight="1">
      <c r="A179" s="53" t="s">
        <v>141</v>
      </c>
      <c r="B179" s="17" t="s">
        <v>800</v>
      </c>
      <c r="C179" s="16" t="s">
        <v>808</v>
      </c>
      <c r="D179" s="16" t="s">
        <v>809</v>
      </c>
      <c r="E179" s="18">
        <v>42354</v>
      </c>
      <c r="F179" s="16" t="s">
        <v>817</v>
      </c>
      <c r="G179" s="16" t="s">
        <v>169</v>
      </c>
      <c r="H179" s="16" t="s">
        <v>101</v>
      </c>
      <c r="I179" s="16" t="s">
        <v>138</v>
      </c>
      <c r="J179" s="16" t="s">
        <v>103</v>
      </c>
      <c r="K179" s="16" t="s">
        <v>84</v>
      </c>
      <c r="L179" s="16" t="s">
        <v>70</v>
      </c>
      <c r="M179" s="19">
        <v>86715600</v>
      </c>
      <c r="N179" s="19">
        <v>63195959.684295684</v>
      </c>
      <c r="O179" s="20" t="s">
        <v>818</v>
      </c>
      <c r="P179" s="21">
        <v>2000130015334</v>
      </c>
      <c r="Q179" s="20" t="s">
        <v>87</v>
      </c>
      <c r="R179" s="16" t="str">
        <f t="shared" si="34"/>
        <v>ADB Private</v>
      </c>
      <c r="S179" s="16" t="str">
        <f t="shared" si="35"/>
        <v>D</v>
      </c>
      <c r="T179" s="16" t="str">
        <f t="shared" si="49"/>
        <v>Multinational</v>
      </c>
      <c r="U179" s="16" t="str">
        <f t="shared" si="36"/>
        <v>Multinational</v>
      </c>
      <c r="V179" s="22" t="str">
        <f>IF(ISNUMBER(MATCH(A179, {"Gabon","Sudan","Niger","Mali","Burkina Faso","Guinea"}, 0)), "De Facto Countries", "Non-De Facto Countries")</f>
        <v>Non-De Facto Countries</v>
      </c>
      <c r="W179" s="16" t="str">
        <f t="shared" si="47"/>
        <v>Multi</v>
      </c>
      <c r="X179" s="16" t="str">
        <f t="shared" si="48"/>
        <v>Transport</v>
      </c>
      <c r="Y179" s="23"/>
      <c r="AB179" s="23">
        <f>Table2[[#This Row],[Approved Amount_UA Equivalent]]</f>
        <v>63195959.684295684</v>
      </c>
      <c r="AD179" s="23">
        <f>SUM(Table2[[#This Row],[Feed Africa ]:[Improve Quality Of Life ]])</f>
        <v>63195959.684295684</v>
      </c>
      <c r="AE179" s="16" t="b">
        <f>Table2[[#This Row],[Total HI5]]=Table2[[#This Row],[Approved Amount_UA Equivalent]]</f>
        <v>1</v>
      </c>
      <c r="AF179" s="24">
        <v>10</v>
      </c>
      <c r="AG179" s="20" t="str">
        <f t="shared" si="37"/>
        <v>Investment Project</v>
      </c>
      <c r="AH179" s="24" t="e">
        <f>VLOOKUP(Table2[[#This Row],[SAP Code]],[25]DATA!$A:$G,7,FALSE)</f>
        <v>#N/A</v>
      </c>
      <c r="AI179" s="20" t="str">
        <f t="shared" si="38"/>
        <v>Infrastructure</v>
      </c>
      <c r="AJ179" s="25" t="s">
        <v>89</v>
      </c>
      <c r="AK179" s="25" t="s">
        <v>107</v>
      </c>
      <c r="AL179" s="23" t="str" cm="1">
        <f t="array" ref="AL179">_xlfn.SWITCH(AK179,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9" s="26">
        <v>2</v>
      </c>
      <c r="AN179" s="25" t="str">
        <f t="shared" si="46"/>
        <v>Non-Sovereign</v>
      </c>
      <c r="AO179" s="27">
        <v>1</v>
      </c>
      <c r="AP179" s="23">
        <f>Table2[[#This Row],[Approved Amount_UA Equivalent]]/1000000</f>
        <v>63.195959684295687</v>
      </c>
      <c r="AQ179" s="19">
        <f t="shared" si="39"/>
        <v>84.103710986248075</v>
      </c>
      <c r="AR179" s="23" t="str">
        <f t="shared" si="40"/>
        <v>61-70</v>
      </c>
      <c r="AS179" s="23" t="str">
        <f t="shared" si="41"/>
        <v>61-80</v>
      </c>
      <c r="AT179" s="23" t="str">
        <f t="shared" si="42"/>
        <v>41-80</v>
      </c>
      <c r="AU179" s="23" t="str">
        <f t="shared" si="43"/>
        <v>50-100 Mn</v>
      </c>
      <c r="AV179" s="23">
        <f>Table2[[#This Row],[Amount]]</f>
        <v>86715600</v>
      </c>
      <c r="AW179" s="23" t="str">
        <f t="shared" si="44"/>
        <v>Dec 2015</v>
      </c>
      <c r="AX179" s="28">
        <f>IFERROR(VLOOKUP(Table2[[#This Row],[SAP Code]],[26]_16!A:B,2,FALSE),0)</f>
        <v>0</v>
      </c>
      <c r="AY179" s="28">
        <f>IFERROR(VLOOKUP(Table2[[#This Row],[SAP Code]],[26]_16!D:E,2,FALSE)/ 1000000, 0)</f>
        <v>0</v>
      </c>
      <c r="AZ179" s="28">
        <f>IFERROR(VLOOKUP(Table2[[#This Row],[SAP Code]],[26]_16!G:H,2,FALSE)/ 1000000, 0)</f>
        <v>0</v>
      </c>
      <c r="BA179" s="28">
        <f>IFERROR(VLOOKUP(Table2[[#This Row],[SAP Code]],[26]_16!J:K,2,FALSE)/ 1000000, 0)</f>
        <v>57.465630270000005</v>
      </c>
      <c r="BB179" s="28">
        <f>IFERROR(VLOOKUP(Table2[[#This Row],[SAP Code]],[26]_16!M:N,2,FALSE)/ 1000000, 0)</f>
        <v>0</v>
      </c>
      <c r="BC179" s="28">
        <f>IFERROR(VLOOKUP(Table2[[#This Row],[SAP Code]],[26]_16!P:Q,2,FALSE),0)</f>
        <v>0</v>
      </c>
      <c r="BD179" s="28">
        <f>IFERROR(VLOOKUP(Table2[[#This Row],[SAP Code]],[26]_16!S:T,2,FALSE),0)</f>
        <v>0</v>
      </c>
      <c r="BE179" s="28">
        <f>IFERROR(VLOOKUP(Table2[[#This Row],[SAP Code]],[26]_16!V:W,2,FALSE)/ 1000000, 0)</f>
        <v>0</v>
      </c>
      <c r="BF179" s="28">
        <f>IFERROR(VLOOKUP(Table2[[#This Row],[SAP Code]],[26]_16!Y:Z,2,FALSE)/ 1000000, 0)</f>
        <v>0</v>
      </c>
      <c r="BG179" s="28" t="str">
        <f>IFERROR(VLOOKUP(Table2[[#This Row],[SAP Code]],[26]port!$A:$AD,30,FALSE),"unknown")</f>
        <v>CLSD</v>
      </c>
      <c r="BH179" s="29" t="str">
        <f t="shared" si="45"/>
        <v>Number of operations completed out of the net approved of that year</v>
      </c>
      <c r="BI179" s="16"/>
    </row>
    <row r="180" spans="1:61" ht="17.100000000000001" customHeight="1">
      <c r="A180" s="16" t="s">
        <v>819</v>
      </c>
      <c r="B180" s="17" t="s">
        <v>820</v>
      </c>
      <c r="C180" s="16" t="s">
        <v>821</v>
      </c>
      <c r="D180" s="16" t="s">
        <v>822</v>
      </c>
      <c r="E180" s="18">
        <v>42354</v>
      </c>
      <c r="F180" s="16" t="s">
        <v>823</v>
      </c>
      <c r="G180" s="16" t="s">
        <v>80</v>
      </c>
      <c r="H180" s="16" t="s">
        <v>81</v>
      </c>
      <c r="I180" s="16" t="s">
        <v>82</v>
      </c>
      <c r="J180" s="16" t="s">
        <v>83</v>
      </c>
      <c r="K180" s="16" t="s">
        <v>69</v>
      </c>
      <c r="L180" s="16" t="s">
        <v>85</v>
      </c>
      <c r="M180" s="54">
        <v>10500000</v>
      </c>
      <c r="N180" s="19">
        <v>10500000</v>
      </c>
      <c r="O180" s="55" t="s">
        <v>824</v>
      </c>
      <c r="P180" s="21">
        <v>2100155031719</v>
      </c>
      <c r="Q180" s="20" t="s">
        <v>87</v>
      </c>
      <c r="R180" s="16" t="str">
        <f t="shared" si="34"/>
        <v>ADF Including TSF</v>
      </c>
      <c r="S180" s="16" t="str">
        <f t="shared" si="35"/>
        <v>F</v>
      </c>
      <c r="T180" s="16" t="str">
        <f t="shared" si="49"/>
        <v>ADF Countries</v>
      </c>
      <c r="U180" s="16" t="str">
        <f t="shared" si="36"/>
        <v>Transition States</v>
      </c>
      <c r="V180" s="22" t="str">
        <f>IF(ISNUMBER(MATCH(A180, {"Gabon","Sudan","Niger","Mali","Burkina Faso","Guinea"}, 0)), "De Facto Countries", "Non-De Facto Countries")</f>
        <v>Non-De Facto Countries</v>
      </c>
      <c r="W180" s="16" t="str">
        <f t="shared" si="47"/>
        <v>East</v>
      </c>
      <c r="X180" s="16" t="str">
        <f t="shared" si="48"/>
        <v>Power</v>
      </c>
      <c r="Y180" s="23"/>
      <c r="Z180" s="23">
        <f>Table2[[#This Row],[Approved Amount_UA Equivalent]]</f>
        <v>10500000</v>
      </c>
      <c r="AD180" s="23">
        <f>SUM(Table2[[#This Row],[Feed Africa ]:[Improve Quality Of Life ]])</f>
        <v>10500000</v>
      </c>
      <c r="AE180" s="16" t="b">
        <f>Table2[[#This Row],[Total HI5]]=Table2[[#This Row],[Approved Amount_UA Equivalent]]</f>
        <v>1</v>
      </c>
      <c r="AF180" s="24">
        <v>10</v>
      </c>
      <c r="AG180" s="20" t="str">
        <f t="shared" si="37"/>
        <v>Investment Project</v>
      </c>
      <c r="AH180" s="24" t="e">
        <f>VLOOKUP(Table2[[#This Row],[SAP Code]],[25]DATA!$A:$G,7,FALSE)</f>
        <v>#N/A</v>
      </c>
      <c r="AI180" s="20" t="str">
        <f t="shared" si="38"/>
        <v>Infrastructure</v>
      </c>
      <c r="AJ180" s="25" t="s">
        <v>89</v>
      </c>
      <c r="AK180" s="25" t="s">
        <v>90</v>
      </c>
      <c r="AL180" s="23" t="str" cm="1">
        <f t="array" ref="AL180">_xlfn.SWITCH(AK180,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0" s="26">
        <v>1</v>
      </c>
      <c r="AN180" s="25" t="str">
        <f t="shared" si="46"/>
        <v>Sovereign</v>
      </c>
      <c r="AO180" s="27">
        <v>1</v>
      </c>
      <c r="AP180" s="23">
        <f>Table2[[#This Row],[Approved Amount_UA Equivalent]]/1000000</f>
        <v>10.5</v>
      </c>
      <c r="AQ180" s="19">
        <f t="shared" si="39"/>
        <v>13.97382</v>
      </c>
      <c r="AR180" s="23" t="str">
        <f t="shared" si="40"/>
        <v>11-20</v>
      </c>
      <c r="AS180" s="23" t="str">
        <f t="shared" si="41"/>
        <v>1-20</v>
      </c>
      <c r="AT180" s="23" t="str">
        <f t="shared" si="42"/>
        <v>1-40</v>
      </c>
      <c r="AU180" s="23" t="str">
        <f t="shared" si="43"/>
        <v>&lt;1-50 Mn</v>
      </c>
      <c r="AV180" s="23">
        <f>Table2[[#This Row],[Amount]]</f>
        <v>10500000</v>
      </c>
      <c r="AW180" s="23" t="str">
        <f t="shared" si="44"/>
        <v>Dec 2015</v>
      </c>
      <c r="AX180" s="28">
        <f>IFERROR(VLOOKUP(Table2[[#This Row],[SAP Code]],[26]_16!A:B,2,FALSE),0)</f>
        <v>0</v>
      </c>
      <c r="AY180" s="28">
        <f>IFERROR(VLOOKUP(Table2[[#This Row],[SAP Code]],[26]_16!D:E,2,FALSE)/ 1000000, 0)</f>
        <v>0</v>
      </c>
      <c r="AZ180" s="28">
        <f>IFERROR(VLOOKUP(Table2[[#This Row],[SAP Code]],[26]_16!G:H,2,FALSE)/ 1000000, 0)</f>
        <v>0</v>
      </c>
      <c r="BA180" s="28">
        <f>IFERROR(VLOOKUP(Table2[[#This Row],[SAP Code]],[26]_16!J:K,2,FALSE)/ 1000000, 0)</f>
        <v>0</v>
      </c>
      <c r="BB180" s="28">
        <f>IFERROR(VLOOKUP(Table2[[#This Row],[SAP Code]],[26]_16!M:N,2,FALSE)/ 1000000, 0)</f>
        <v>0</v>
      </c>
      <c r="BC180" s="28">
        <f>IFERROR(VLOOKUP(Table2[[#This Row],[SAP Code]],[26]_16!P:Q,2,FALSE),0)</f>
        <v>0</v>
      </c>
      <c r="BD180" s="28">
        <f>IFERROR(VLOOKUP(Table2[[#This Row],[SAP Code]],[26]_16!S:T,2,FALSE),0)</f>
        <v>0</v>
      </c>
      <c r="BE180" s="28">
        <f>IFERROR(VLOOKUP(Table2[[#This Row],[SAP Code]],[26]_16!V:W,2,FALSE)/ 1000000, 0)</f>
        <v>0</v>
      </c>
      <c r="BF180" s="28">
        <f>IFERROR(VLOOKUP(Table2[[#This Row],[SAP Code]],[26]_16!Y:Z,2,FALSE)/ 1000000, 0)</f>
        <v>0</v>
      </c>
      <c r="BG180" s="28" t="str">
        <f>IFERROR(VLOOKUP(Table2[[#This Row],[SAP Code]],[26]port!$A:$AD,30,FALSE),"unknown")</f>
        <v>OnGo</v>
      </c>
      <c r="BH180" s="29" t="str">
        <f t="shared" si="45"/>
        <v>Ongoing</v>
      </c>
      <c r="BI180" s="16"/>
    </row>
    <row r="181" spans="1:61" ht="17.100000000000001" customHeight="1">
      <c r="A181" s="16" t="s">
        <v>819</v>
      </c>
      <c r="B181" s="17" t="s">
        <v>820</v>
      </c>
      <c r="C181" s="16" t="s">
        <v>821</v>
      </c>
      <c r="D181" s="16" t="s">
        <v>822</v>
      </c>
      <c r="E181" s="18">
        <v>42354</v>
      </c>
      <c r="F181" s="16" t="s">
        <v>823</v>
      </c>
      <c r="G181" s="16" t="s">
        <v>80</v>
      </c>
      <c r="H181" s="16" t="s">
        <v>81</v>
      </c>
      <c r="I181" s="16" t="s">
        <v>82</v>
      </c>
      <c r="J181" s="16" t="s">
        <v>83</v>
      </c>
      <c r="K181" s="16" t="s">
        <v>69</v>
      </c>
      <c r="L181" s="16" t="s">
        <v>85</v>
      </c>
      <c r="M181" s="54">
        <v>10500000</v>
      </c>
      <c r="N181" s="19">
        <v>10500000</v>
      </c>
      <c r="O181" s="55" t="s">
        <v>825</v>
      </c>
      <c r="P181" s="21">
        <v>2100155031718</v>
      </c>
      <c r="Q181" s="20" t="s">
        <v>87</v>
      </c>
      <c r="R181" s="16" t="str">
        <f t="shared" si="34"/>
        <v>ADF Including TSF</v>
      </c>
      <c r="S181" s="16" t="str">
        <f t="shared" si="35"/>
        <v>F</v>
      </c>
      <c r="T181" s="16" t="str">
        <f t="shared" si="49"/>
        <v>ADF Countries</v>
      </c>
      <c r="U181" s="16" t="str">
        <f t="shared" si="36"/>
        <v>Transition States</v>
      </c>
      <c r="V181" s="22" t="str">
        <f>IF(ISNUMBER(MATCH(A181, {"Gabon","Sudan","Niger","Mali","Burkina Faso","Guinea"}, 0)), "De Facto Countries", "Non-De Facto Countries")</f>
        <v>Non-De Facto Countries</v>
      </c>
      <c r="W181" s="16" t="str">
        <f t="shared" si="47"/>
        <v>East</v>
      </c>
      <c r="X181" s="16" t="str">
        <f t="shared" si="48"/>
        <v>Power</v>
      </c>
      <c r="Y181" s="23"/>
      <c r="Z181" s="23">
        <f>Table2[[#This Row],[Approved Amount_UA Equivalent]]</f>
        <v>10500000</v>
      </c>
      <c r="AD181" s="23">
        <f>SUM(Table2[[#This Row],[Feed Africa ]:[Improve Quality Of Life ]])</f>
        <v>10500000</v>
      </c>
      <c r="AE181" s="16" t="b">
        <f>Table2[[#This Row],[Total HI5]]=Table2[[#This Row],[Approved Amount_UA Equivalent]]</f>
        <v>1</v>
      </c>
      <c r="AF181" s="24">
        <v>10</v>
      </c>
      <c r="AG181" s="20" t="str">
        <f t="shared" si="37"/>
        <v>Investment Project</v>
      </c>
      <c r="AH181" s="24" t="e">
        <f>VLOOKUP(Table2[[#This Row],[SAP Code]],[25]DATA!$A:$G,7,FALSE)</f>
        <v>#N/A</v>
      </c>
      <c r="AI181" s="20" t="str">
        <f t="shared" si="38"/>
        <v>Infrastructure</v>
      </c>
      <c r="AJ181" s="25" t="s">
        <v>89</v>
      </c>
      <c r="AK181" s="25" t="s">
        <v>90</v>
      </c>
      <c r="AL181" s="23" t="str" cm="1">
        <f t="array" ref="AL181">_xlfn.SWITCH(AK181,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1" s="26">
        <v>1</v>
      </c>
      <c r="AN181" s="25" t="str">
        <f t="shared" si="46"/>
        <v>Sovereign</v>
      </c>
      <c r="AO181" s="27">
        <v>1</v>
      </c>
      <c r="AP181" s="23">
        <f>Table2[[#This Row],[Approved Amount_UA Equivalent]]/1000000</f>
        <v>10.5</v>
      </c>
      <c r="AQ181" s="19">
        <f t="shared" si="39"/>
        <v>13.97382</v>
      </c>
      <c r="AR181" s="23" t="str">
        <f t="shared" si="40"/>
        <v>11-20</v>
      </c>
      <c r="AS181" s="23" t="str">
        <f t="shared" si="41"/>
        <v>1-20</v>
      </c>
      <c r="AT181" s="23" t="str">
        <f t="shared" si="42"/>
        <v>1-40</v>
      </c>
      <c r="AU181" s="23" t="str">
        <f t="shared" si="43"/>
        <v>&lt;1-50 Mn</v>
      </c>
      <c r="AV181" s="23">
        <f>Table2[[#This Row],[Amount]]</f>
        <v>10500000</v>
      </c>
      <c r="AW181" s="23" t="str">
        <f t="shared" si="44"/>
        <v>Dec 2015</v>
      </c>
      <c r="AX181" s="28">
        <f>IFERROR(VLOOKUP(Table2[[#This Row],[SAP Code]],[26]_16!A:B,2,FALSE),0)</f>
        <v>0</v>
      </c>
      <c r="AY181" s="28">
        <f>IFERROR(VLOOKUP(Table2[[#This Row],[SAP Code]],[26]_16!D:E,2,FALSE)/ 1000000, 0)</f>
        <v>0.10570789999999999</v>
      </c>
      <c r="AZ181" s="28">
        <f>IFERROR(VLOOKUP(Table2[[#This Row],[SAP Code]],[26]_16!G:H,2,FALSE)/ 1000000, 0)</f>
        <v>0</v>
      </c>
      <c r="BA181" s="28">
        <f>IFERROR(VLOOKUP(Table2[[#This Row],[SAP Code]],[26]_16!J:K,2,FALSE)/ 1000000, 0)</f>
        <v>0</v>
      </c>
      <c r="BB181" s="28">
        <f>IFERROR(VLOOKUP(Table2[[#This Row],[SAP Code]],[26]_16!M:N,2,FALSE)/ 1000000, 0)</f>
        <v>0</v>
      </c>
      <c r="BC181" s="28">
        <f>IFERROR(VLOOKUP(Table2[[#This Row],[SAP Code]],[26]_16!P:Q,2,FALSE),0)</f>
        <v>0</v>
      </c>
      <c r="BD181" s="28">
        <f>IFERROR(VLOOKUP(Table2[[#This Row],[SAP Code]],[26]_16!S:T,2,FALSE),0)</f>
        <v>0</v>
      </c>
      <c r="BE181" s="28">
        <f>IFERROR(VLOOKUP(Table2[[#This Row],[SAP Code]],[26]_16!V:W,2,FALSE)/ 1000000, 0)</f>
        <v>0</v>
      </c>
      <c r="BF181" s="28">
        <f>IFERROR(VLOOKUP(Table2[[#This Row],[SAP Code]],[26]_16!Y:Z,2,FALSE)/ 1000000, 0)</f>
        <v>9.7323600000000007E-3</v>
      </c>
      <c r="BG181" s="28" t="str">
        <f>IFERROR(VLOOKUP(Table2[[#This Row],[SAP Code]],[26]port!$A:$AD,30,FALSE),"unknown")</f>
        <v>OnGo</v>
      </c>
      <c r="BH181" s="29" t="str">
        <f t="shared" si="45"/>
        <v>Ongoing</v>
      </c>
      <c r="BI181" s="16"/>
    </row>
    <row r="182" spans="1:61" ht="17.100000000000001" customHeight="1">
      <c r="A182" s="16" t="s">
        <v>351</v>
      </c>
      <c r="B182" s="17" t="s">
        <v>581</v>
      </c>
      <c r="C182" s="16" t="s">
        <v>826</v>
      </c>
      <c r="D182" s="16" t="s">
        <v>822</v>
      </c>
      <c r="E182" s="18">
        <v>42354</v>
      </c>
      <c r="F182" s="16" t="s">
        <v>827</v>
      </c>
      <c r="G182" s="16" t="s">
        <v>80</v>
      </c>
      <c r="H182" s="16" t="s">
        <v>81</v>
      </c>
      <c r="I182" s="16" t="s">
        <v>82</v>
      </c>
      <c r="J182" s="16" t="s">
        <v>83</v>
      </c>
      <c r="K182" s="16" t="s">
        <v>84</v>
      </c>
      <c r="L182" s="16" t="s">
        <v>85</v>
      </c>
      <c r="M182" s="54">
        <v>8750000</v>
      </c>
      <c r="N182" s="19">
        <v>8750000</v>
      </c>
      <c r="O182" s="55" t="s">
        <v>828</v>
      </c>
      <c r="P182" s="21">
        <v>2100150034844</v>
      </c>
      <c r="Q182" s="20" t="s">
        <v>87</v>
      </c>
      <c r="R182" s="16" t="str">
        <f t="shared" si="34"/>
        <v>ADF Including TSF</v>
      </c>
      <c r="S182" s="16" t="str">
        <f t="shared" si="35"/>
        <v>F</v>
      </c>
      <c r="T182" s="16" t="str">
        <f t="shared" si="49"/>
        <v>ADF Countries</v>
      </c>
      <c r="U182" s="16" t="str">
        <f t="shared" si="36"/>
        <v>Non-Transition States</v>
      </c>
      <c r="V182" s="22" t="str">
        <f>IF(ISNUMBER(MATCH(A182, {"Gabon","Sudan","Niger","Mali","Burkina Faso","Guinea"}, 0)), "De Facto Countries", "Non-De Facto Countries")</f>
        <v>Non-De Facto Countries</v>
      </c>
      <c r="W182" s="16" t="str">
        <f t="shared" si="47"/>
        <v>East</v>
      </c>
      <c r="X182" s="16" t="str">
        <f t="shared" si="48"/>
        <v>Power</v>
      </c>
      <c r="Y182" s="23"/>
      <c r="Z182" s="23">
        <f>Table2[[#This Row],[Approved Amount_UA Equivalent]]</f>
        <v>8750000</v>
      </c>
      <c r="AD182" s="23">
        <f>SUM(Table2[[#This Row],[Feed Africa ]:[Improve Quality Of Life ]])</f>
        <v>8750000</v>
      </c>
      <c r="AE182" s="16" t="b">
        <f>Table2[[#This Row],[Total HI5]]=Table2[[#This Row],[Approved Amount_UA Equivalent]]</f>
        <v>1</v>
      </c>
      <c r="AF182" s="24">
        <v>10</v>
      </c>
      <c r="AG182" s="20" t="str">
        <f t="shared" si="37"/>
        <v>Investment Project</v>
      </c>
      <c r="AH182" s="24" t="e">
        <f>VLOOKUP(Table2[[#This Row],[SAP Code]],[25]DATA!$A:$G,7,FALSE)</f>
        <v>#N/A</v>
      </c>
      <c r="AI182" s="20" t="str">
        <f t="shared" si="38"/>
        <v>Infrastructure</v>
      </c>
      <c r="AJ182" s="25" t="s">
        <v>89</v>
      </c>
      <c r="AK182" s="25" t="s">
        <v>90</v>
      </c>
      <c r="AL182" s="23" t="str" cm="1">
        <f t="array" ref="AL182">_xlfn.SWITCH(AK182,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2" s="26">
        <v>1</v>
      </c>
      <c r="AN182" s="25" t="str">
        <f t="shared" si="46"/>
        <v>Sovereign</v>
      </c>
      <c r="AO182" s="27">
        <v>1</v>
      </c>
      <c r="AP182" s="23">
        <f>Table2[[#This Row],[Approved Amount_UA Equivalent]]/1000000</f>
        <v>8.75</v>
      </c>
      <c r="AQ182" s="19">
        <f t="shared" si="39"/>
        <v>11.64485</v>
      </c>
      <c r="AR182" s="23" t="str">
        <f t="shared" si="40"/>
        <v>1-10</v>
      </c>
      <c r="AS182" s="23" t="str">
        <f t="shared" si="41"/>
        <v>1-20</v>
      </c>
      <c r="AT182" s="23" t="str">
        <f t="shared" si="42"/>
        <v>1-40</v>
      </c>
      <c r="AU182" s="23" t="str">
        <f t="shared" si="43"/>
        <v>&lt;1-50 Mn</v>
      </c>
      <c r="AV182" s="23">
        <f>Table2[[#This Row],[Amount]]</f>
        <v>8750000</v>
      </c>
      <c r="AW182" s="23" t="str">
        <f t="shared" si="44"/>
        <v>Dec 2015</v>
      </c>
      <c r="AX182" s="28">
        <f>IFERROR(VLOOKUP(Table2[[#This Row],[SAP Code]],[26]_16!A:B,2,FALSE),0)</f>
        <v>0</v>
      </c>
      <c r="AY182" s="28">
        <f>IFERROR(VLOOKUP(Table2[[#This Row],[SAP Code]],[26]_16!D:E,2,FALSE)/ 1000000, 0)</f>
        <v>0</v>
      </c>
      <c r="AZ182" s="28">
        <f>IFERROR(VLOOKUP(Table2[[#This Row],[SAP Code]],[26]_16!G:H,2,FALSE)/ 1000000, 0)</f>
        <v>0</v>
      </c>
      <c r="BA182" s="28">
        <f>IFERROR(VLOOKUP(Table2[[#This Row],[SAP Code]],[26]_16!J:K,2,FALSE)/ 1000000, 0)</f>
        <v>0</v>
      </c>
      <c r="BB182" s="28">
        <f>IFERROR(VLOOKUP(Table2[[#This Row],[SAP Code]],[26]_16!M:N,2,FALSE)/ 1000000, 0)</f>
        <v>0</v>
      </c>
      <c r="BC182" s="28">
        <f>IFERROR(VLOOKUP(Table2[[#This Row],[SAP Code]],[26]_16!P:Q,2,FALSE),0)</f>
        <v>0</v>
      </c>
      <c r="BD182" s="28">
        <f>IFERROR(VLOOKUP(Table2[[#This Row],[SAP Code]],[26]_16!S:T,2,FALSE),0)</f>
        <v>0</v>
      </c>
      <c r="BE182" s="28">
        <f>IFERROR(VLOOKUP(Table2[[#This Row],[SAP Code]],[26]_16!V:W,2,FALSE)/ 1000000, 0)</f>
        <v>0</v>
      </c>
      <c r="BF182" s="28">
        <f>IFERROR(VLOOKUP(Table2[[#This Row],[SAP Code]],[26]_16!Y:Z,2,FALSE)/ 1000000, 0)</f>
        <v>0</v>
      </c>
      <c r="BG182" s="28" t="str">
        <f>IFERROR(VLOOKUP(Table2[[#This Row],[SAP Code]],[26]port!$A:$AD,30,FALSE),"unknown")</f>
        <v>OnGo</v>
      </c>
      <c r="BH182" s="29" t="str">
        <f t="shared" si="45"/>
        <v>Ongoing</v>
      </c>
      <c r="BI182" s="16"/>
    </row>
    <row r="183" spans="1:61" ht="17.100000000000001" customHeight="1">
      <c r="A183" s="16" t="s">
        <v>351</v>
      </c>
      <c r="B183" s="17" t="s">
        <v>581</v>
      </c>
      <c r="C183" s="16" t="s">
        <v>826</v>
      </c>
      <c r="D183" s="16" t="s">
        <v>822</v>
      </c>
      <c r="E183" s="18">
        <v>42354</v>
      </c>
      <c r="F183" s="16" t="s">
        <v>827</v>
      </c>
      <c r="G183" s="16" t="s">
        <v>80</v>
      </c>
      <c r="H183" s="16" t="s">
        <v>81</v>
      </c>
      <c r="I183" s="16" t="s">
        <v>82</v>
      </c>
      <c r="J183" s="16" t="s">
        <v>83</v>
      </c>
      <c r="K183" s="16" t="s">
        <v>84</v>
      </c>
      <c r="L183" s="16" t="s">
        <v>85</v>
      </c>
      <c r="M183" s="54">
        <v>8750000</v>
      </c>
      <c r="N183" s="19">
        <v>8750000</v>
      </c>
      <c r="O183" s="55" t="s">
        <v>829</v>
      </c>
      <c r="P183" s="21">
        <v>2100150034845</v>
      </c>
      <c r="Q183" s="20" t="s">
        <v>87</v>
      </c>
      <c r="R183" s="16" t="str">
        <f t="shared" si="34"/>
        <v>ADF Including TSF</v>
      </c>
      <c r="S183" s="16" t="str">
        <f t="shared" si="35"/>
        <v>F</v>
      </c>
      <c r="T183" s="16" t="str">
        <f t="shared" si="49"/>
        <v>ADF Countries</v>
      </c>
      <c r="U183" s="16" t="str">
        <f t="shared" si="36"/>
        <v>Non-Transition States</v>
      </c>
      <c r="V183" s="22" t="str">
        <f>IF(ISNUMBER(MATCH(A183, {"Gabon","Sudan","Niger","Mali","Burkina Faso","Guinea"}, 0)), "De Facto Countries", "Non-De Facto Countries")</f>
        <v>Non-De Facto Countries</v>
      </c>
      <c r="W183" s="16" t="str">
        <f t="shared" si="47"/>
        <v>East</v>
      </c>
      <c r="X183" s="16" t="str">
        <f t="shared" si="48"/>
        <v>Power</v>
      </c>
      <c r="Y183" s="23"/>
      <c r="Z183" s="23">
        <f>Table2[[#This Row],[Approved Amount_UA Equivalent]]</f>
        <v>8750000</v>
      </c>
      <c r="AD183" s="23">
        <f>SUM(Table2[[#This Row],[Feed Africa ]:[Improve Quality Of Life ]])</f>
        <v>8750000</v>
      </c>
      <c r="AE183" s="16" t="b">
        <f>Table2[[#This Row],[Total HI5]]=Table2[[#This Row],[Approved Amount_UA Equivalent]]</f>
        <v>1</v>
      </c>
      <c r="AF183" s="24">
        <v>10</v>
      </c>
      <c r="AG183" s="20" t="str">
        <f t="shared" si="37"/>
        <v>Investment Project</v>
      </c>
      <c r="AH183" s="24" t="e">
        <f>VLOOKUP(Table2[[#This Row],[SAP Code]],[25]DATA!$A:$G,7,FALSE)</f>
        <v>#N/A</v>
      </c>
      <c r="AI183" s="20" t="str">
        <f t="shared" si="38"/>
        <v>Infrastructure</v>
      </c>
      <c r="AJ183" s="25" t="s">
        <v>89</v>
      </c>
      <c r="AK183" s="25" t="s">
        <v>90</v>
      </c>
      <c r="AL183" s="23" t="str" cm="1">
        <f t="array" ref="AL183">_xlfn.SWITCH(AK183,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3" s="26">
        <v>1</v>
      </c>
      <c r="AN183" s="25" t="str">
        <f t="shared" si="46"/>
        <v>Sovereign</v>
      </c>
      <c r="AO183" s="27">
        <v>1</v>
      </c>
      <c r="AP183" s="23">
        <f>Table2[[#This Row],[Approved Amount_UA Equivalent]]/1000000</f>
        <v>8.75</v>
      </c>
      <c r="AQ183" s="19">
        <f t="shared" si="39"/>
        <v>11.64485</v>
      </c>
      <c r="AR183" s="23" t="str">
        <f t="shared" si="40"/>
        <v>1-10</v>
      </c>
      <c r="AS183" s="23" t="str">
        <f t="shared" si="41"/>
        <v>1-20</v>
      </c>
      <c r="AT183" s="23" t="str">
        <f t="shared" si="42"/>
        <v>1-40</v>
      </c>
      <c r="AU183" s="23" t="str">
        <f t="shared" si="43"/>
        <v>&lt;1-50 Mn</v>
      </c>
      <c r="AV183" s="23">
        <f>Table2[[#This Row],[Amount]]</f>
        <v>8750000</v>
      </c>
      <c r="AW183" s="23" t="str">
        <f t="shared" si="44"/>
        <v>Dec 2015</v>
      </c>
      <c r="AX183" s="28">
        <f>IFERROR(VLOOKUP(Table2[[#This Row],[SAP Code]],[26]_16!A:B,2,FALSE),0)</f>
        <v>0</v>
      </c>
      <c r="AY183" s="28">
        <f>IFERROR(VLOOKUP(Table2[[#This Row],[SAP Code]],[26]_16!D:E,2,FALSE)/ 1000000, 0)</f>
        <v>8.4799479999999997E-2</v>
      </c>
      <c r="AZ183" s="28">
        <f>IFERROR(VLOOKUP(Table2[[#This Row],[SAP Code]],[26]_16!G:H,2,FALSE)/ 1000000, 0)</f>
        <v>0</v>
      </c>
      <c r="BA183" s="28">
        <f>IFERROR(VLOOKUP(Table2[[#This Row],[SAP Code]],[26]_16!J:K,2,FALSE)/ 1000000, 0)</f>
        <v>0</v>
      </c>
      <c r="BB183" s="28">
        <f>IFERROR(VLOOKUP(Table2[[#This Row],[SAP Code]],[26]_16!M:N,2,FALSE)/ 1000000, 0)</f>
        <v>0</v>
      </c>
      <c r="BC183" s="28">
        <f>IFERROR(VLOOKUP(Table2[[#This Row],[SAP Code]],[26]_16!P:Q,2,FALSE),0)</f>
        <v>0</v>
      </c>
      <c r="BD183" s="28">
        <f>IFERROR(VLOOKUP(Table2[[#This Row],[SAP Code]],[26]_16!S:T,2,FALSE),0)</f>
        <v>0</v>
      </c>
      <c r="BE183" s="28">
        <f>IFERROR(VLOOKUP(Table2[[#This Row],[SAP Code]],[26]_16!V:W,2,FALSE)/ 1000000, 0)</f>
        <v>0</v>
      </c>
      <c r="BF183" s="28">
        <f>IFERROR(VLOOKUP(Table2[[#This Row],[SAP Code]],[26]_16!Y:Z,2,FALSE)/ 1000000, 0)</f>
        <v>0</v>
      </c>
      <c r="BG183" s="28" t="str">
        <f>IFERROR(VLOOKUP(Table2[[#This Row],[SAP Code]],[26]port!$A:$AD,30,FALSE),"unknown")</f>
        <v>OnGo</v>
      </c>
      <c r="BH183" s="29" t="str">
        <f t="shared" si="45"/>
        <v>Ongoing</v>
      </c>
      <c r="BI183" s="16"/>
    </row>
    <row r="184" spans="1:61" ht="17.100000000000001" customHeight="1">
      <c r="A184" s="16" t="s">
        <v>270</v>
      </c>
      <c r="B184" s="17" t="s">
        <v>581</v>
      </c>
      <c r="C184" s="16" t="s">
        <v>830</v>
      </c>
      <c r="D184" s="16" t="s">
        <v>822</v>
      </c>
      <c r="E184" s="18">
        <v>42354</v>
      </c>
      <c r="F184" s="16" t="s">
        <v>274</v>
      </c>
      <c r="G184" s="16" t="s">
        <v>80</v>
      </c>
      <c r="H184" s="16" t="s">
        <v>66</v>
      </c>
      <c r="I184" s="16" t="s">
        <v>82</v>
      </c>
      <c r="J184" s="16" t="s">
        <v>251</v>
      </c>
      <c r="K184" s="16" t="s">
        <v>257</v>
      </c>
      <c r="L184" s="16" t="s">
        <v>85</v>
      </c>
      <c r="M184" s="19">
        <v>60000000</v>
      </c>
      <c r="N184" s="19">
        <v>60000000</v>
      </c>
      <c r="O184" s="20" t="s">
        <v>831</v>
      </c>
      <c r="P184" s="21">
        <v>5900155010502</v>
      </c>
      <c r="Q184" s="20" t="s">
        <v>87</v>
      </c>
      <c r="R184" s="16" t="str">
        <f t="shared" si="34"/>
        <v>ADF Including TSF</v>
      </c>
      <c r="S184" s="16" t="str">
        <f t="shared" si="35"/>
        <v>F</v>
      </c>
      <c r="T184" s="16" t="str">
        <f t="shared" si="49"/>
        <v>ADF Countries</v>
      </c>
      <c r="U184" s="16" t="str">
        <f t="shared" si="36"/>
        <v>Transition States</v>
      </c>
      <c r="V184" s="22" t="str">
        <f>IF(ISNUMBER(MATCH(A184, {"Gabon","Sudan","Niger","Mali","Burkina Faso","Guinea"}, 0)), "De Facto Countries", "Non-De Facto Countries")</f>
        <v>Non-De Facto Countries</v>
      </c>
      <c r="W184" s="16" t="str">
        <f t="shared" si="47"/>
        <v>Central</v>
      </c>
      <c r="X184" s="16" t="str">
        <f t="shared" si="48"/>
        <v>Power</v>
      </c>
      <c r="Y184" s="23"/>
      <c r="Z184" s="23">
        <f>Table2[[#This Row],[Approved Amount_UA Equivalent]]</f>
        <v>60000000</v>
      </c>
      <c r="AD184" s="23">
        <f>SUM(Table2[[#This Row],[Feed Africa ]:[Improve Quality Of Life ]])</f>
        <v>60000000</v>
      </c>
      <c r="AE184" s="16" t="b">
        <f>Table2[[#This Row],[Total HI5]]=Table2[[#This Row],[Approved Amount_UA Equivalent]]</f>
        <v>1</v>
      </c>
      <c r="AF184" s="24">
        <v>41</v>
      </c>
      <c r="AG184" s="20" t="str">
        <f t="shared" si="37"/>
        <v>ISP and Investment Project</v>
      </c>
      <c r="AH184" s="24" t="e">
        <f>VLOOKUP(Table2[[#This Row],[SAP Code]],[25]DATA!$A:$G,7,FALSE)</f>
        <v>#N/A</v>
      </c>
      <c r="AI184" s="20" t="str">
        <f t="shared" si="38"/>
        <v>Infrastructure</v>
      </c>
      <c r="AJ184" s="25" t="s">
        <v>89</v>
      </c>
      <c r="AK184" s="25" t="s">
        <v>90</v>
      </c>
      <c r="AL184" s="23" t="str" cm="1">
        <f t="array" ref="AL184">_xlfn.SWITCH(AK184,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4" s="26">
        <v>1</v>
      </c>
      <c r="AN184" s="25" t="str">
        <f t="shared" si="46"/>
        <v>Sovereign</v>
      </c>
      <c r="AO184" s="27">
        <v>1</v>
      </c>
      <c r="AP184" s="23">
        <f>Table2[[#This Row],[Approved Amount_UA Equivalent]]/1000000</f>
        <v>60</v>
      </c>
      <c r="AQ184" s="19">
        <f t="shared" si="39"/>
        <v>79.850399999999993</v>
      </c>
      <c r="AR184" s="23" t="str">
        <f t="shared" si="40"/>
        <v>51-60</v>
      </c>
      <c r="AS184" s="23" t="str">
        <f t="shared" si="41"/>
        <v>41-60</v>
      </c>
      <c r="AT184" s="23" t="str">
        <f t="shared" si="42"/>
        <v>41-80</v>
      </c>
      <c r="AU184" s="23" t="str">
        <f t="shared" si="43"/>
        <v>50-100 Mn</v>
      </c>
      <c r="AV184" s="23">
        <f>Table2[[#This Row],[Amount]]</f>
        <v>60000000</v>
      </c>
      <c r="AW184" s="23" t="str">
        <f t="shared" si="44"/>
        <v>Dec 2015</v>
      </c>
      <c r="AX184" s="28">
        <f>IFERROR(VLOOKUP(Table2[[#This Row],[SAP Code]],[26]_16!A:B,2,FALSE),0)</f>
        <v>0</v>
      </c>
      <c r="AY184" s="28">
        <f>IFERROR(VLOOKUP(Table2[[#This Row],[SAP Code]],[26]_16!D:E,2,FALSE)/ 1000000, 0)</f>
        <v>0</v>
      </c>
      <c r="AZ184" s="28">
        <f>IFERROR(VLOOKUP(Table2[[#This Row],[SAP Code]],[26]_16!G:H,2,FALSE)/ 1000000, 0)</f>
        <v>0</v>
      </c>
      <c r="BA184" s="28">
        <f>IFERROR(VLOOKUP(Table2[[#This Row],[SAP Code]],[26]_16!J:K,2,FALSE)/ 1000000, 0)</f>
        <v>0.26768151000000001</v>
      </c>
      <c r="BB184" s="28">
        <f>IFERROR(VLOOKUP(Table2[[#This Row],[SAP Code]],[26]_16!M:N,2,FALSE)/ 1000000, 0)</f>
        <v>0</v>
      </c>
      <c r="BC184" s="28">
        <f>IFERROR(VLOOKUP(Table2[[#This Row],[SAP Code]],[26]_16!P:Q,2,FALSE),0)</f>
        <v>0</v>
      </c>
      <c r="BD184" s="28">
        <f>IFERROR(VLOOKUP(Table2[[#This Row],[SAP Code]],[26]_16!S:T,2,FALSE),0)</f>
        <v>0</v>
      </c>
      <c r="BE184" s="28">
        <f>IFERROR(VLOOKUP(Table2[[#This Row],[SAP Code]],[26]_16!V:W,2,FALSE)/ 1000000, 0)</f>
        <v>0</v>
      </c>
      <c r="BF184" s="28">
        <f>IFERROR(VLOOKUP(Table2[[#This Row],[SAP Code]],[26]_16!Y:Z,2,FALSE)/ 1000000, 0)</f>
        <v>0.53358890000000003</v>
      </c>
      <c r="BG184" s="28" t="str">
        <f>IFERROR(VLOOKUP(Table2[[#This Row],[SAP Code]],[26]port!$A:$AD,30,FALSE),"unknown")</f>
        <v>OnGo</v>
      </c>
      <c r="BH184" s="29" t="str">
        <f t="shared" si="45"/>
        <v>Ongoing</v>
      </c>
      <c r="BI184" s="16"/>
    </row>
    <row r="185" spans="1:61" ht="17.100000000000001" customHeight="1">
      <c r="A185" s="16" t="s">
        <v>281</v>
      </c>
      <c r="B185" s="17" t="s">
        <v>832</v>
      </c>
      <c r="C185" s="16" t="s">
        <v>833</v>
      </c>
      <c r="D185" s="16" t="s">
        <v>834</v>
      </c>
      <c r="E185" s="18">
        <v>42355</v>
      </c>
      <c r="F185" s="16" t="s">
        <v>285</v>
      </c>
      <c r="G185" s="16" t="s">
        <v>835</v>
      </c>
      <c r="H185" s="16" t="s">
        <v>81</v>
      </c>
      <c r="I185" s="16" t="s">
        <v>67</v>
      </c>
      <c r="J185" s="16" t="s">
        <v>83</v>
      </c>
      <c r="K185" s="16" t="s">
        <v>84</v>
      </c>
      <c r="L185" s="16" t="s">
        <v>85</v>
      </c>
      <c r="M185" s="19">
        <v>180000000</v>
      </c>
      <c r="N185" s="19">
        <v>180000000</v>
      </c>
      <c r="O185" s="20" t="s">
        <v>836</v>
      </c>
      <c r="P185" s="21">
        <v>2100150034395</v>
      </c>
      <c r="Q185" s="20" t="s">
        <v>87</v>
      </c>
      <c r="R185" s="16" t="str">
        <f t="shared" si="34"/>
        <v>ADF Including TSF</v>
      </c>
      <c r="S185" s="16" t="str">
        <f t="shared" si="35"/>
        <v>I</v>
      </c>
      <c r="T185" s="16" t="str">
        <f t="shared" si="49"/>
        <v>ADF Countries</v>
      </c>
      <c r="U185" s="16" t="str">
        <f t="shared" si="36"/>
        <v>Non-Transition States</v>
      </c>
      <c r="V185" s="22" t="str">
        <f>IF(ISNUMBER(MATCH(A185, {"Gabon","Sudan","Niger","Mali","Burkina Faso","Guinea"}, 0)), "De Facto Countries", "Non-De Facto Countries")</f>
        <v>Non-De Facto Countries</v>
      </c>
      <c r="W185" s="16" t="str">
        <f t="shared" si="47"/>
        <v>East</v>
      </c>
      <c r="X185" s="16" t="str">
        <f t="shared" si="48"/>
        <v>Social</v>
      </c>
      <c r="Y185" s="23"/>
      <c r="AC185" s="23">
        <f>Table2[[#This Row],[Approved Amount_UA Equivalent]]</f>
        <v>180000000</v>
      </c>
      <c r="AD185" s="23">
        <f>SUM(Table2[[#This Row],[Feed Africa ]:[Improve Quality Of Life ]])</f>
        <v>180000000</v>
      </c>
      <c r="AE185" s="16" t="b">
        <f>Table2[[#This Row],[Total HI5]]=Table2[[#This Row],[Approved Amount_UA Equivalent]]</f>
        <v>1</v>
      </c>
      <c r="AF185" s="24">
        <v>21</v>
      </c>
      <c r="AG185" s="20" t="str">
        <f t="shared" si="37"/>
        <v>Policy and Result Based Op</v>
      </c>
      <c r="AH185" s="24" t="e">
        <f>VLOOKUP(Table2[[#This Row],[SAP Code]],[25]DATA!$A:$G,7,FALSE)</f>
        <v>#N/A</v>
      </c>
      <c r="AI185" s="20" t="str">
        <f t="shared" si="38"/>
        <v>Policy-Based Lending</v>
      </c>
      <c r="AJ185" s="25" t="s">
        <v>73</v>
      </c>
      <c r="AK185" s="25" t="s">
        <v>115</v>
      </c>
      <c r="AL185" s="23" t="str" cm="1">
        <f t="array" ref="AL185">_xlfn.SWITCH(AK185,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5" s="26">
        <v>1</v>
      </c>
      <c r="AN185" s="25" t="str">
        <f t="shared" si="46"/>
        <v>Sovereign</v>
      </c>
      <c r="AO185" s="27">
        <v>1</v>
      </c>
      <c r="AP185" s="23">
        <f>Table2[[#This Row],[Approved Amount_UA Equivalent]]/1000000</f>
        <v>180</v>
      </c>
      <c r="AQ185" s="19">
        <f t="shared" si="39"/>
        <v>239.55119999999999</v>
      </c>
      <c r="AR185" s="23" t="str">
        <f t="shared" si="40"/>
        <v>171-180</v>
      </c>
      <c r="AS185" s="23" t="str">
        <f t="shared" si="41"/>
        <v>161-180</v>
      </c>
      <c r="AT185" s="23" t="str">
        <f t="shared" si="42"/>
        <v>161-200</v>
      </c>
      <c r="AU185" s="23" t="str">
        <f t="shared" si="43"/>
        <v>100-200 Mn</v>
      </c>
      <c r="AV185" s="23">
        <f>Table2[[#This Row],[Amount]]</f>
        <v>180000000</v>
      </c>
      <c r="AW185" s="23" t="str">
        <f t="shared" si="44"/>
        <v>Dec 2015</v>
      </c>
      <c r="AX185" s="28">
        <f>IFERROR(VLOOKUP(Table2[[#This Row],[SAP Code]],[26]_16!A:B,2,FALSE),0)</f>
        <v>0</v>
      </c>
      <c r="AY185" s="28">
        <f>IFERROR(VLOOKUP(Table2[[#This Row],[SAP Code]],[26]_16!D:E,2,FALSE)/ 1000000, 0)</f>
        <v>60</v>
      </c>
      <c r="AZ185" s="28">
        <f>IFERROR(VLOOKUP(Table2[[#This Row],[SAP Code]],[26]_16!G:H,2,FALSE)/ 1000000, 0)</f>
        <v>60</v>
      </c>
      <c r="BA185" s="28">
        <f>IFERROR(VLOOKUP(Table2[[#This Row],[SAP Code]],[26]_16!J:K,2,FALSE)/ 1000000, 0)</f>
        <v>60</v>
      </c>
      <c r="BB185" s="28">
        <f>IFERROR(VLOOKUP(Table2[[#This Row],[SAP Code]],[26]_16!M:N,2,FALSE)/ 1000000, 0)</f>
        <v>0</v>
      </c>
      <c r="BC185" s="28">
        <f>IFERROR(VLOOKUP(Table2[[#This Row],[SAP Code]],[26]_16!P:Q,2,FALSE),0)</f>
        <v>0</v>
      </c>
      <c r="BD185" s="28">
        <f>IFERROR(VLOOKUP(Table2[[#This Row],[SAP Code]],[26]_16!S:T,2,FALSE),0)</f>
        <v>0</v>
      </c>
      <c r="BE185" s="28">
        <f>IFERROR(VLOOKUP(Table2[[#This Row],[SAP Code]],[26]_16!V:W,2,FALSE)/ 1000000, 0)</f>
        <v>0</v>
      </c>
      <c r="BF185" s="28">
        <f>IFERROR(VLOOKUP(Table2[[#This Row],[SAP Code]],[26]_16!Y:Z,2,FALSE)/ 1000000, 0)</f>
        <v>0</v>
      </c>
      <c r="BG185" s="28" t="str">
        <f>IFERROR(VLOOKUP(Table2[[#This Row],[SAP Code]],[26]port!$A:$AD,30,FALSE),"unknown")</f>
        <v>COMP</v>
      </c>
      <c r="BH185" s="29" t="str">
        <f t="shared" si="45"/>
        <v>Number of operations completed out of the net approved of that year</v>
      </c>
      <c r="BI185" s="16"/>
    </row>
    <row r="186" spans="1:61" ht="17.100000000000001" customHeight="1">
      <c r="A186" s="16" t="s">
        <v>706</v>
      </c>
      <c r="B186" s="17" t="s">
        <v>134</v>
      </c>
      <c r="C186" s="16" t="s">
        <v>837</v>
      </c>
      <c r="D186" s="16" t="s">
        <v>838</v>
      </c>
      <c r="E186" s="18">
        <v>42355</v>
      </c>
      <c r="F186" s="16" t="s">
        <v>657</v>
      </c>
      <c r="G186" s="16" t="s">
        <v>137</v>
      </c>
      <c r="H186" s="16" t="s">
        <v>132</v>
      </c>
      <c r="I186" s="16" t="s">
        <v>138</v>
      </c>
      <c r="J186" s="16" t="s">
        <v>83</v>
      </c>
      <c r="K186" s="16" t="s">
        <v>84</v>
      </c>
      <c r="L186" s="16" t="s">
        <v>85</v>
      </c>
      <c r="M186" s="19">
        <v>3710000</v>
      </c>
      <c r="N186" s="19">
        <v>3710000</v>
      </c>
      <c r="O186" s="20" t="s">
        <v>839</v>
      </c>
      <c r="P186" s="21">
        <v>2100150034796</v>
      </c>
      <c r="Q186" s="20" t="s">
        <v>72</v>
      </c>
      <c r="R186" s="16" t="str">
        <f t="shared" si="34"/>
        <v>ADF Including TSF</v>
      </c>
      <c r="S186" s="16" t="str">
        <f t="shared" si="35"/>
        <v>D</v>
      </c>
      <c r="T186" s="16" t="str">
        <f t="shared" si="49"/>
        <v>ADF Countries</v>
      </c>
      <c r="U186" s="16" t="str">
        <f t="shared" si="36"/>
        <v>Transition States</v>
      </c>
      <c r="V186" s="22" t="str">
        <f>IF(ISNUMBER(MATCH(A186, {"Gabon","Sudan","Niger","Mali","Burkina Faso","Guinea"}, 0)), "De Facto Countries", "Non-De Facto Countries")</f>
        <v>Non-De Facto Countries</v>
      </c>
      <c r="W186" s="16" t="str">
        <f t="shared" si="47"/>
        <v>West</v>
      </c>
      <c r="X186" s="16" t="str">
        <f t="shared" si="48"/>
        <v>Transport</v>
      </c>
      <c r="Y186" s="23"/>
      <c r="AB186" s="23">
        <f>Table2[[#This Row],[Approved Amount_UA Equivalent]]</f>
        <v>3710000</v>
      </c>
      <c r="AD186" s="23">
        <f>SUM(Table2[[#This Row],[Feed Africa ]:[Improve Quality Of Life ]])</f>
        <v>3710000</v>
      </c>
      <c r="AE186" s="16" t="b">
        <f>Table2[[#This Row],[Total HI5]]=Table2[[#This Row],[Approved Amount_UA Equivalent]]</f>
        <v>1</v>
      </c>
      <c r="AF186" s="24">
        <v>10</v>
      </c>
      <c r="AG186" s="20" t="str">
        <f t="shared" si="37"/>
        <v>Investment Project</v>
      </c>
      <c r="AH186" s="24" t="e">
        <f>VLOOKUP(Table2[[#This Row],[SAP Code]],[25]DATA!$A:$G,7,FALSE)</f>
        <v>#N/A</v>
      </c>
      <c r="AI186" s="20" t="str">
        <f t="shared" si="38"/>
        <v>Infrastructure</v>
      </c>
      <c r="AJ186" s="25" t="s">
        <v>89</v>
      </c>
      <c r="AK186" s="25" t="s">
        <v>140</v>
      </c>
      <c r="AL186" s="23" t="str" cm="1">
        <f t="array" ref="AL186">_xlfn.SWITCH(AK186,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6" s="26">
        <v>1</v>
      </c>
      <c r="AN186" s="25" t="str">
        <f t="shared" si="46"/>
        <v>Sovereign</v>
      </c>
      <c r="AO186" s="27">
        <v>0.5</v>
      </c>
      <c r="AP186" s="23">
        <f>Table2[[#This Row],[Approved Amount_UA Equivalent]]/1000000</f>
        <v>3.71</v>
      </c>
      <c r="AQ186" s="19">
        <f t="shared" si="39"/>
        <v>4.9374164</v>
      </c>
      <c r="AR186" s="23" t="str">
        <f t="shared" si="40"/>
        <v>1-10</v>
      </c>
      <c r="AS186" s="23" t="str">
        <f t="shared" si="41"/>
        <v>1-20</v>
      </c>
      <c r="AT186" s="23" t="str">
        <f t="shared" si="42"/>
        <v>1-40</v>
      </c>
      <c r="AU186" s="23" t="str">
        <f t="shared" si="43"/>
        <v>&lt;1-50 Mn</v>
      </c>
      <c r="AV186" s="23">
        <f>Table2[[#This Row],[Amount]]</f>
        <v>3710000</v>
      </c>
      <c r="AW186" s="23" t="str">
        <f t="shared" si="44"/>
        <v>Dec 2015</v>
      </c>
      <c r="AX186" s="28">
        <f>IFERROR(VLOOKUP(Table2[[#This Row],[SAP Code]],[26]_16!A:B,2,FALSE),0)</f>
        <v>0</v>
      </c>
      <c r="AY186" s="28">
        <f>IFERROR(VLOOKUP(Table2[[#This Row],[SAP Code]],[26]_16!D:E,2,FALSE)/ 1000000, 0)</f>
        <v>0</v>
      </c>
      <c r="AZ186" s="28">
        <f>IFERROR(VLOOKUP(Table2[[#This Row],[SAP Code]],[26]_16!G:H,2,FALSE)/ 1000000, 0)</f>
        <v>0</v>
      </c>
      <c r="BA186" s="28">
        <f>IFERROR(VLOOKUP(Table2[[#This Row],[SAP Code]],[26]_16!J:K,2,FALSE)/ 1000000, 0)</f>
        <v>1.11756397</v>
      </c>
      <c r="BB186" s="28">
        <f>IFERROR(VLOOKUP(Table2[[#This Row],[SAP Code]],[26]_16!M:N,2,FALSE)/ 1000000, 0)</f>
        <v>1.2187755299999998</v>
      </c>
      <c r="BC186" s="28">
        <f>IFERROR(VLOOKUP(Table2[[#This Row],[SAP Code]],[26]_16!P:Q,2,FALSE),0)</f>
        <v>1.7156903599999997</v>
      </c>
      <c r="BD186" s="28">
        <f>IFERROR(VLOOKUP(Table2[[#This Row],[SAP Code]],[26]_16!S:T,2,FALSE),0)</f>
        <v>0.50036179999999997</v>
      </c>
      <c r="BE186" s="28">
        <f>IFERROR(VLOOKUP(Table2[[#This Row],[SAP Code]],[26]_16!V:W,2,FALSE)/ 1000000, 0)</f>
        <v>0.12700822000000001</v>
      </c>
      <c r="BF186" s="28">
        <f>IFERROR(VLOOKUP(Table2[[#This Row],[SAP Code]],[26]_16!Y:Z,2,FALSE)/ 1000000, 0)</f>
        <v>0</v>
      </c>
      <c r="BG186" s="28" t="str">
        <f>IFERROR(VLOOKUP(Table2[[#This Row],[SAP Code]],[26]port!$A:$AD,30,FALSE),"unknown")</f>
        <v>CLSD</v>
      </c>
      <c r="BH186" s="29" t="str">
        <f t="shared" si="45"/>
        <v>Number of operations completed out of the net approved of that year</v>
      </c>
      <c r="BI186" s="16"/>
    </row>
    <row r="187" spans="1:61" ht="17.100000000000001" customHeight="1">
      <c r="A187" s="16" t="s">
        <v>706</v>
      </c>
      <c r="B187" s="17" t="s">
        <v>840</v>
      </c>
      <c r="C187" s="16" t="s">
        <v>841</v>
      </c>
      <c r="D187" s="16" t="s">
        <v>838</v>
      </c>
      <c r="E187" s="18">
        <v>42355</v>
      </c>
      <c r="F187" s="16" t="s">
        <v>657</v>
      </c>
      <c r="G187" s="16" t="s">
        <v>137</v>
      </c>
      <c r="H187" s="16" t="s">
        <v>132</v>
      </c>
      <c r="I187" s="16" t="s">
        <v>138</v>
      </c>
      <c r="J187" s="16" t="s">
        <v>251</v>
      </c>
      <c r="K187" s="16" t="s">
        <v>252</v>
      </c>
      <c r="L187" s="16" t="s">
        <v>85</v>
      </c>
      <c r="M187" s="19">
        <v>3230000</v>
      </c>
      <c r="N187" s="19">
        <v>3230000</v>
      </c>
      <c r="O187" s="20" t="s">
        <v>839</v>
      </c>
      <c r="P187" s="21">
        <v>5900150000702</v>
      </c>
      <c r="Q187" s="20" t="s">
        <v>72</v>
      </c>
      <c r="R187" s="16" t="str">
        <f t="shared" si="34"/>
        <v>ADF Including TSF</v>
      </c>
      <c r="S187" s="16" t="str">
        <f t="shared" si="35"/>
        <v>D</v>
      </c>
      <c r="T187" s="16" t="str">
        <f t="shared" si="49"/>
        <v>ADF Countries</v>
      </c>
      <c r="U187" s="16" t="str">
        <f t="shared" si="36"/>
        <v>Transition States</v>
      </c>
      <c r="V187" s="22" t="str">
        <f>IF(ISNUMBER(MATCH(A187, {"Gabon","Sudan","Niger","Mali","Burkina Faso","Guinea"}, 0)), "De Facto Countries", "Non-De Facto Countries")</f>
        <v>Non-De Facto Countries</v>
      </c>
      <c r="W187" s="16" t="str">
        <f t="shared" si="47"/>
        <v>West</v>
      </c>
      <c r="X187" s="16" t="str">
        <f t="shared" si="48"/>
        <v>Transport</v>
      </c>
      <c r="Y187" s="23"/>
      <c r="AB187" s="23">
        <f>Table2[[#This Row],[Approved Amount_UA Equivalent]]</f>
        <v>3230000</v>
      </c>
      <c r="AD187" s="23">
        <f>SUM(Table2[[#This Row],[Feed Africa ]:[Improve Quality Of Life ]])</f>
        <v>3230000</v>
      </c>
      <c r="AE187" s="16" t="b">
        <f>Table2[[#This Row],[Total HI5]]=Table2[[#This Row],[Approved Amount_UA Equivalent]]</f>
        <v>1</v>
      </c>
      <c r="AF187" s="24">
        <v>10</v>
      </c>
      <c r="AG187" s="20" t="str">
        <f t="shared" si="37"/>
        <v>Investment Project</v>
      </c>
      <c r="AH187" s="24" t="e">
        <f>VLOOKUP(Table2[[#This Row],[SAP Code]],[25]DATA!$A:$G,7,FALSE)</f>
        <v>#N/A</v>
      </c>
      <c r="AI187" s="20" t="str">
        <f t="shared" si="38"/>
        <v>Infrastructure</v>
      </c>
      <c r="AJ187" s="25" t="s">
        <v>89</v>
      </c>
      <c r="AK187" s="25" t="s">
        <v>140</v>
      </c>
      <c r="AL187" s="23" t="str" cm="1">
        <f t="array" ref="AL187">_xlfn.SWITCH(AK187,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7" s="26">
        <v>1</v>
      </c>
      <c r="AN187" s="25" t="str">
        <f t="shared" si="46"/>
        <v>Sovereign</v>
      </c>
      <c r="AO187" s="27">
        <v>0.5</v>
      </c>
      <c r="AP187" s="23">
        <f>Table2[[#This Row],[Approved Amount_UA Equivalent]]/1000000</f>
        <v>3.23</v>
      </c>
      <c r="AQ187" s="19">
        <f t="shared" si="39"/>
        <v>4.2986132000000001</v>
      </c>
      <c r="AR187" s="23" t="str">
        <f t="shared" si="40"/>
        <v>1-10</v>
      </c>
      <c r="AS187" s="23" t="str">
        <f t="shared" si="41"/>
        <v>1-20</v>
      </c>
      <c r="AT187" s="23" t="str">
        <f t="shared" si="42"/>
        <v>1-40</v>
      </c>
      <c r="AU187" s="23" t="str">
        <f t="shared" si="43"/>
        <v>&lt;1-50 Mn</v>
      </c>
      <c r="AV187" s="23">
        <f>Table2[[#This Row],[Amount]]</f>
        <v>3230000</v>
      </c>
      <c r="AW187" s="23" t="str">
        <f t="shared" si="44"/>
        <v>Dec 2015</v>
      </c>
      <c r="AX187" s="28">
        <f>IFERROR(VLOOKUP(Table2[[#This Row],[SAP Code]],[26]_16!A:B,2,FALSE),0)</f>
        <v>0</v>
      </c>
      <c r="AY187" s="28">
        <f>IFERROR(VLOOKUP(Table2[[#This Row],[SAP Code]],[26]_16!D:E,2,FALSE)/ 1000000, 0)</f>
        <v>0</v>
      </c>
      <c r="AZ187" s="28">
        <f>IFERROR(VLOOKUP(Table2[[#This Row],[SAP Code]],[26]_16!G:H,2,FALSE)/ 1000000, 0)</f>
        <v>0</v>
      </c>
      <c r="BA187" s="28">
        <f>IFERROR(VLOOKUP(Table2[[#This Row],[SAP Code]],[26]_16!J:K,2,FALSE)/ 1000000, 0)</f>
        <v>1.11756397</v>
      </c>
      <c r="BB187" s="28">
        <f>IFERROR(VLOOKUP(Table2[[#This Row],[SAP Code]],[26]_16!M:N,2,FALSE)/ 1000000, 0)</f>
        <v>1.2187755299999998</v>
      </c>
      <c r="BC187" s="28">
        <f>IFERROR(VLOOKUP(Table2[[#This Row],[SAP Code]],[26]_16!P:Q,2,FALSE),0)</f>
        <v>1.7156903599999997</v>
      </c>
      <c r="BD187" s="28">
        <f>IFERROR(VLOOKUP(Table2[[#This Row],[SAP Code]],[26]_16!S:T,2,FALSE),0)</f>
        <v>0.50036179999999997</v>
      </c>
      <c r="BE187" s="28">
        <f>IFERROR(VLOOKUP(Table2[[#This Row],[SAP Code]],[26]_16!V:W,2,FALSE)/ 1000000, 0)</f>
        <v>0.12700822000000001</v>
      </c>
      <c r="BF187" s="28">
        <f>IFERROR(VLOOKUP(Table2[[#This Row],[SAP Code]],[26]_16!Y:Z,2,FALSE)/ 1000000, 0)</f>
        <v>0</v>
      </c>
      <c r="BG187" s="28" t="str">
        <f>IFERROR(VLOOKUP(Table2[[#This Row],[SAP Code]],[26]port!$A:$AD,30,FALSE),"unknown")</f>
        <v>CLSD</v>
      </c>
      <c r="BH187" s="29" t="str">
        <f t="shared" si="45"/>
        <v>Number of operations completed out of the net approved of that year</v>
      </c>
      <c r="BI187" s="16"/>
    </row>
    <row r="188" spans="1:61" ht="17.100000000000001" customHeight="1">
      <c r="A188" s="16" t="s">
        <v>706</v>
      </c>
      <c r="B188" s="17" t="s">
        <v>842</v>
      </c>
      <c r="C188" s="16" t="s">
        <v>843</v>
      </c>
      <c r="D188" s="16" t="s">
        <v>844</v>
      </c>
      <c r="E188" s="18">
        <v>42355</v>
      </c>
      <c r="F188" s="16" t="s">
        <v>845</v>
      </c>
      <c r="G188" s="16" t="s">
        <v>169</v>
      </c>
      <c r="H188" s="16" t="s">
        <v>132</v>
      </c>
      <c r="I188" s="16" t="s">
        <v>82</v>
      </c>
      <c r="J188" s="16" t="s">
        <v>103</v>
      </c>
      <c r="K188" s="16" t="s">
        <v>84</v>
      </c>
      <c r="L188" s="16" t="s">
        <v>70</v>
      </c>
      <c r="M188" s="19">
        <v>20000000</v>
      </c>
      <c r="N188" s="19">
        <v>14575453.478796361</v>
      </c>
      <c r="O188" s="20" t="s">
        <v>846</v>
      </c>
      <c r="P188" s="21">
        <v>2000130015282</v>
      </c>
      <c r="Q188" s="20" t="s">
        <v>87</v>
      </c>
      <c r="R188" s="16" t="str">
        <f t="shared" si="34"/>
        <v>ADB Private</v>
      </c>
      <c r="S188" s="16" t="str">
        <f t="shared" si="35"/>
        <v>F</v>
      </c>
      <c r="T188" s="32" t="str">
        <f t="shared" si="49"/>
        <v>ADF Countries</v>
      </c>
      <c r="U188" s="16" t="str">
        <f t="shared" si="36"/>
        <v>Transition States</v>
      </c>
      <c r="V188" s="22" t="str">
        <f>IF(ISNUMBER(MATCH(A188, {"Gabon","Sudan","Niger","Mali","Burkina Faso","Guinea"}, 0)), "De Facto Countries", "Non-De Facto Countries")</f>
        <v>Non-De Facto Countries</v>
      </c>
      <c r="W188" s="32" t="str">
        <f t="shared" si="47"/>
        <v>West</v>
      </c>
      <c r="X188" s="32" t="str">
        <f t="shared" si="48"/>
        <v>Power</v>
      </c>
      <c r="Y188" s="52"/>
      <c r="Z188" s="23">
        <f>Table2[[#This Row],[Approved Amount_UA Equivalent]]</f>
        <v>14575453.478796361</v>
      </c>
      <c r="AA188" s="52"/>
      <c r="AB188" s="52"/>
      <c r="AC188" s="52"/>
      <c r="AD188" s="52">
        <f>SUM(Table2[[#This Row],[Feed Africa ]:[Improve Quality Of Life ]])</f>
        <v>14575453.478796361</v>
      </c>
      <c r="AE188" s="32" t="b">
        <f>Table2[[#This Row],[Total HI5]]=Table2[[#This Row],[Approved Amount_UA Equivalent]]</f>
        <v>1</v>
      </c>
      <c r="AF188" s="56">
        <v>10</v>
      </c>
      <c r="AG188" s="35" t="str">
        <f t="shared" si="37"/>
        <v>Investment Project</v>
      </c>
      <c r="AH188" s="56" t="e">
        <f>VLOOKUP(Table2[[#This Row],[SAP Code]],[25]DATA!$A:$G,7,FALSE)</f>
        <v>#N/A</v>
      </c>
      <c r="AI188" s="35" t="str">
        <f t="shared" si="38"/>
        <v>Infrastructure</v>
      </c>
      <c r="AJ188" s="25" t="s">
        <v>89</v>
      </c>
      <c r="AK188" s="25" t="s">
        <v>107</v>
      </c>
      <c r="AL188" s="23" t="str" cm="1">
        <f t="array" ref="AL188">_xlfn.SWITCH(AK188,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8" s="26">
        <v>2</v>
      </c>
      <c r="AN188" s="25" t="str">
        <f t="shared" si="46"/>
        <v>Non-Sovereign</v>
      </c>
      <c r="AO188" s="27">
        <v>1</v>
      </c>
      <c r="AP188" s="23">
        <f>Table2[[#This Row],[Approved Amount_UA Equivalent]]/1000000</f>
        <v>14.57545347879636</v>
      </c>
      <c r="AQ188" s="19">
        <f t="shared" si="39"/>
        <v>19.397596507721349</v>
      </c>
      <c r="AR188" s="23" t="str">
        <f t="shared" si="40"/>
        <v>11-20</v>
      </c>
      <c r="AS188" s="23" t="str">
        <f t="shared" si="41"/>
        <v>1-20</v>
      </c>
      <c r="AT188" s="23" t="str">
        <f t="shared" si="42"/>
        <v>1-40</v>
      </c>
      <c r="AU188" s="23" t="str">
        <f t="shared" si="43"/>
        <v>&lt;1-50 Mn</v>
      </c>
      <c r="AV188" s="23">
        <f>Table2[[#This Row],[Amount]]</f>
        <v>20000000</v>
      </c>
      <c r="AW188" s="23" t="str">
        <f t="shared" si="44"/>
        <v>Dec 2015</v>
      </c>
      <c r="AX188" s="28">
        <f>IFERROR(VLOOKUP(Table2[[#This Row],[SAP Code]],[26]_16!A:B,2,FALSE),0)</f>
        <v>0</v>
      </c>
      <c r="AY188" s="28">
        <f>IFERROR(VLOOKUP(Table2[[#This Row],[SAP Code]],[26]_16!D:E,2,FALSE)/ 1000000, 0)</f>
        <v>0</v>
      </c>
      <c r="AZ188" s="28">
        <f>IFERROR(VLOOKUP(Table2[[#This Row],[SAP Code]],[26]_16!G:H,2,FALSE)/ 1000000, 0)</f>
        <v>0</v>
      </c>
      <c r="BA188" s="28">
        <f>IFERROR(VLOOKUP(Table2[[#This Row],[SAP Code]],[26]_16!J:K,2,FALSE)/ 1000000, 0)</f>
        <v>0</v>
      </c>
      <c r="BB188" s="28">
        <f>IFERROR(VLOOKUP(Table2[[#This Row],[SAP Code]],[26]_16!M:N,2,FALSE)/ 1000000, 0)</f>
        <v>0</v>
      </c>
      <c r="BC188" s="28">
        <f>IFERROR(VLOOKUP(Table2[[#This Row],[SAP Code]],[26]_16!P:Q,2,FALSE),0)</f>
        <v>0</v>
      </c>
      <c r="BD188" s="28">
        <f>IFERROR(VLOOKUP(Table2[[#This Row],[SAP Code]],[26]_16!S:T,2,FALSE),0)</f>
        <v>0</v>
      </c>
      <c r="BE188" s="28">
        <f>IFERROR(VLOOKUP(Table2[[#This Row],[SAP Code]],[26]_16!V:W,2,FALSE)/ 1000000, 0)</f>
        <v>0</v>
      </c>
      <c r="BF188" s="28">
        <f>IFERROR(VLOOKUP(Table2[[#This Row],[SAP Code]],[26]_16!Y:Z,2,FALSE)/ 1000000, 0)</f>
        <v>0</v>
      </c>
      <c r="BG188" s="28" t="str">
        <f>IFERROR(VLOOKUP(Table2[[#This Row],[SAP Code]],[26]port!$A:$AD,30,FALSE),"unknown")</f>
        <v>TERM</v>
      </c>
      <c r="BH188" s="29" t="str">
        <f t="shared" si="45"/>
        <v>Number of operations Cancelled before completion</v>
      </c>
      <c r="BI188" s="16"/>
    </row>
    <row r="189" spans="1:61" ht="17.100000000000001" customHeight="1">
      <c r="A189" s="16" t="s">
        <v>141</v>
      </c>
      <c r="B189" s="17" t="s">
        <v>847</v>
      </c>
      <c r="C189" s="16" t="s">
        <v>848</v>
      </c>
      <c r="D189" s="16" t="s">
        <v>849</v>
      </c>
      <c r="E189" s="18">
        <v>42355</v>
      </c>
      <c r="F189" s="16" t="s">
        <v>850</v>
      </c>
      <c r="G189" s="16" t="s">
        <v>100</v>
      </c>
      <c r="H189" s="37" t="s">
        <v>213</v>
      </c>
      <c r="I189" s="16" t="s">
        <v>102</v>
      </c>
      <c r="J189" s="16" t="s">
        <v>103</v>
      </c>
      <c r="K189" s="16" t="s">
        <v>241</v>
      </c>
      <c r="L189" s="16" t="s">
        <v>70</v>
      </c>
      <c r="M189" s="19">
        <v>12500000</v>
      </c>
      <c r="N189" s="19">
        <v>9109658.4242477249</v>
      </c>
      <c r="O189" s="20" t="s">
        <v>851</v>
      </c>
      <c r="P189" s="21" t="s">
        <v>243</v>
      </c>
      <c r="Q189" s="20" t="s">
        <v>87</v>
      </c>
      <c r="R189" s="16" t="str">
        <f t="shared" si="34"/>
        <v>ADB Private</v>
      </c>
      <c r="S189" s="16" t="str">
        <f t="shared" si="35"/>
        <v>H</v>
      </c>
      <c r="T189" s="32" t="str">
        <f t="shared" si="49"/>
        <v>Multinational</v>
      </c>
      <c r="U189" s="16" t="str">
        <f t="shared" si="36"/>
        <v>Multinational</v>
      </c>
      <c r="V189" s="22" t="str">
        <f>IF(ISNUMBER(MATCH(A189, {"Gabon","Sudan","Niger","Mali","Burkina Faso","Guinea"}, 0)), "De Facto Countries", "Non-De Facto Countries")</f>
        <v>Non-De Facto Countries</v>
      </c>
      <c r="W189" s="32" t="str">
        <f t="shared" si="47"/>
        <v>Multi</v>
      </c>
      <c r="X189" s="32" t="str">
        <f t="shared" si="48"/>
        <v>Finance</v>
      </c>
      <c r="Y189" s="52"/>
      <c r="Z189" s="52"/>
      <c r="AA189" s="23">
        <f>Table2[[#This Row],[Approved Amount_UA Equivalent]]</f>
        <v>9109658.4242477249</v>
      </c>
      <c r="AB189" s="52"/>
      <c r="AC189" s="52"/>
      <c r="AD189" s="52">
        <f>SUM(Table2[[#This Row],[Feed Africa ]:[Improve Quality Of Life ]])</f>
        <v>9109658.4242477249</v>
      </c>
      <c r="AE189" s="32" t="b">
        <f>Table2[[#This Row],[Total HI5]]=Table2[[#This Row],[Approved Amount_UA Equivalent]]</f>
        <v>1</v>
      </c>
      <c r="AF189" s="24">
        <v>70</v>
      </c>
      <c r="AG189" s="20" t="str">
        <f t="shared" si="37"/>
        <v>Equity and Guarantee</v>
      </c>
      <c r="AH189" s="24" t="e">
        <f>VLOOKUP(Table2[[#This Row],[SAP Code]],[25]DATA!$A:$G,7,FALSE)</f>
        <v>#N/A</v>
      </c>
      <c r="AI189" s="20" t="str">
        <f t="shared" si="38"/>
        <v>Other Investment</v>
      </c>
      <c r="AJ189" s="25" t="s">
        <v>106</v>
      </c>
      <c r="AK189" s="25" t="s">
        <v>107</v>
      </c>
      <c r="AL189" s="23" t="str" cm="1">
        <f t="array" ref="AL189">_xlfn.SWITCH(AK189,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9" s="26">
        <v>2</v>
      </c>
      <c r="AN189" s="25" t="str">
        <f t="shared" si="46"/>
        <v>Non-Sovereign</v>
      </c>
      <c r="AO189" s="27">
        <v>1</v>
      </c>
      <c r="AP189" s="23">
        <f>Table2[[#This Row],[Approved Amount_UA Equivalent]]/1000000</f>
        <v>9.1096584242477245</v>
      </c>
      <c r="AQ189" s="19">
        <f t="shared" si="39"/>
        <v>12.123497817325841</v>
      </c>
      <c r="AR189" s="23" t="str">
        <f t="shared" si="40"/>
        <v>1-10</v>
      </c>
      <c r="AS189" s="23" t="str">
        <f t="shared" si="41"/>
        <v>1-20</v>
      </c>
      <c r="AT189" s="23" t="str">
        <f t="shared" si="42"/>
        <v>1-40</v>
      </c>
      <c r="AU189" s="23" t="str">
        <f t="shared" si="43"/>
        <v>&lt;1-50 Mn</v>
      </c>
      <c r="AV189" s="23">
        <f>Table2[[#This Row],[Amount]]</f>
        <v>12500000</v>
      </c>
      <c r="AW189" s="23" t="str">
        <f t="shared" si="44"/>
        <v>Dec 2015</v>
      </c>
      <c r="AX189" s="28">
        <f>IFERROR(VLOOKUP(Table2[[#This Row],[SAP Code]],[26]_16!A:B,2,FALSE),0)</f>
        <v>0</v>
      </c>
      <c r="AY189" s="28">
        <f>IFERROR(VLOOKUP(Table2[[#This Row],[SAP Code]],[26]_16!D:E,2,FALSE)/ 1000000, 0)</f>
        <v>0</v>
      </c>
      <c r="AZ189" s="28">
        <f>IFERROR(VLOOKUP(Table2[[#This Row],[SAP Code]],[26]_16!G:H,2,FALSE)/ 1000000, 0)</f>
        <v>0</v>
      </c>
      <c r="BA189" s="28">
        <f>IFERROR(VLOOKUP(Table2[[#This Row],[SAP Code]],[26]_16!J:K,2,FALSE)/ 1000000, 0)</f>
        <v>0</v>
      </c>
      <c r="BB189" s="28">
        <f>IFERROR(VLOOKUP(Table2[[#This Row],[SAP Code]],[26]_16!M:N,2,FALSE)/ 1000000, 0)</f>
        <v>0</v>
      </c>
      <c r="BC189" s="28">
        <f>IFERROR(VLOOKUP(Table2[[#This Row],[SAP Code]],[26]_16!P:Q,2,FALSE),0)</f>
        <v>0</v>
      </c>
      <c r="BD189" s="28">
        <f>IFERROR(VLOOKUP(Table2[[#This Row],[SAP Code]],[26]_16!S:T,2,FALSE),0)</f>
        <v>0</v>
      </c>
      <c r="BE189" s="28">
        <f>IFERROR(VLOOKUP(Table2[[#This Row],[SAP Code]],[26]_16!V:W,2,FALSE)/ 1000000, 0)</f>
        <v>0</v>
      </c>
      <c r="BF189" s="28">
        <f>IFERROR(VLOOKUP(Table2[[#This Row],[SAP Code]],[26]_16!Y:Z,2,FALSE)/ 1000000, 0)</f>
        <v>0</v>
      </c>
      <c r="BG189" s="28" t="str">
        <f>IFERROR(VLOOKUP(Table2[[#This Row],[SAP Code]],[26]port!$A:$AD,30,FALSE),"unknown")</f>
        <v>unknown</v>
      </c>
      <c r="BH189" s="29" t="str">
        <f t="shared" si="45"/>
        <v>Unknown</v>
      </c>
      <c r="BI189" s="16"/>
    </row>
    <row r="190" spans="1:61" ht="17.100000000000001" customHeight="1">
      <c r="A190" s="16" t="s">
        <v>316</v>
      </c>
      <c r="B190" s="17" t="s">
        <v>852</v>
      </c>
      <c r="C190" s="16" t="s">
        <v>853</v>
      </c>
      <c r="D190" s="16" t="s">
        <v>854</v>
      </c>
      <c r="E190" s="18">
        <v>42361</v>
      </c>
      <c r="F190" s="16" t="s">
        <v>855</v>
      </c>
      <c r="G190" s="16" t="s">
        <v>65</v>
      </c>
      <c r="H190" s="16" t="s">
        <v>132</v>
      </c>
      <c r="I190" s="16" t="s">
        <v>67</v>
      </c>
      <c r="J190" s="16" t="s">
        <v>68</v>
      </c>
      <c r="K190" s="16" t="s">
        <v>69</v>
      </c>
      <c r="L190" s="16" t="s">
        <v>70</v>
      </c>
      <c r="M190" s="19">
        <v>1000000</v>
      </c>
      <c r="N190" s="19">
        <v>728772.67393981805</v>
      </c>
      <c r="O190" s="20" t="s">
        <v>856</v>
      </c>
      <c r="P190" s="21">
        <v>5000199004218</v>
      </c>
      <c r="Q190" s="20" t="s">
        <v>72</v>
      </c>
      <c r="R190" s="16" t="str">
        <f t="shared" si="34"/>
        <v>OTHERS</v>
      </c>
      <c r="S190" s="16" t="str">
        <f t="shared" si="35"/>
        <v>A</v>
      </c>
      <c r="T190" s="16" t="str">
        <f t="shared" si="49"/>
        <v>Blend Countries</v>
      </c>
      <c r="U190" s="16" t="str">
        <f t="shared" si="36"/>
        <v>Non-Transition States</v>
      </c>
      <c r="V190" s="22" t="str">
        <f>IF(ISNUMBER(MATCH(A190, {"Gabon","Sudan","Niger","Mali","Burkina Faso","Guinea"}, 0)), "De Facto Countries", "Non-De Facto Countries")</f>
        <v>Non-De Facto Countries</v>
      </c>
      <c r="W190" s="16" t="str">
        <f t="shared" si="47"/>
        <v>West</v>
      </c>
      <c r="X190" s="16" t="str">
        <f t="shared" si="48"/>
        <v>Agriculture</v>
      </c>
      <c r="Y190" s="23"/>
      <c r="AC190" s="23">
        <f>Table2[[#This Row],[Approved Amount_UA Equivalent]]</f>
        <v>728772.67393981805</v>
      </c>
      <c r="AD190" s="23">
        <f>SUM(Table2[[#This Row],[Feed Africa ]:[Improve Quality Of Life ]])</f>
        <v>728772.67393981805</v>
      </c>
      <c r="AE190" s="16" t="b">
        <f>Table2[[#This Row],[Total HI5]]=Table2[[#This Row],[Approved Amount_UA Equivalent]]</f>
        <v>1</v>
      </c>
      <c r="AF190" s="24">
        <v>50</v>
      </c>
      <c r="AG190" s="20" t="str">
        <f t="shared" si="37"/>
        <v>Emergency Assistance</v>
      </c>
      <c r="AH190" s="24" t="e">
        <f>VLOOKUP(Table2[[#This Row],[SAP Code]],[25]DATA!$A:$G,7,FALSE)</f>
        <v>#N/A</v>
      </c>
      <c r="AI190" s="20" t="str">
        <f t="shared" si="38"/>
        <v>Other Investment</v>
      </c>
      <c r="AJ190" s="25" t="s">
        <v>157</v>
      </c>
      <c r="AK190" s="25" t="s">
        <v>74</v>
      </c>
      <c r="AL190" s="23" t="str" cm="1">
        <f t="array" ref="AL190">_xlfn.SWITCH(AK190,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0" s="26">
        <v>1</v>
      </c>
      <c r="AN190" s="25" t="str">
        <f t="shared" si="46"/>
        <v>Sovereign</v>
      </c>
      <c r="AO190" s="27">
        <v>1</v>
      </c>
      <c r="AP190" s="23">
        <f>Table2[[#This Row],[Approved Amount_UA Equivalent]]/1000000</f>
        <v>0.72877267393981804</v>
      </c>
      <c r="AQ190" s="19">
        <f t="shared" si="39"/>
        <v>0.96987982538606754</v>
      </c>
      <c r="AR190" s="23" t="str">
        <f t="shared" si="40"/>
        <v>1-10</v>
      </c>
      <c r="AS190" s="23" t="str">
        <f t="shared" si="41"/>
        <v>1-20</v>
      </c>
      <c r="AT190" s="23" t="str">
        <f t="shared" si="42"/>
        <v>1-40</v>
      </c>
      <c r="AU190" s="23" t="str">
        <f t="shared" si="43"/>
        <v>&lt;1-50 Mn</v>
      </c>
      <c r="AV190" s="23">
        <f>Table2[[#This Row],[Amount]]</f>
        <v>1000000</v>
      </c>
      <c r="AW190" s="23" t="str">
        <f t="shared" si="44"/>
        <v>Dec 2015</v>
      </c>
      <c r="AX190" s="28">
        <f>IFERROR(VLOOKUP(Table2[[#This Row],[SAP Code]],[26]_16!A:B,2,FALSE),0)</f>
        <v>0</v>
      </c>
      <c r="AY190" s="28">
        <f>IFERROR(VLOOKUP(Table2[[#This Row],[SAP Code]],[26]_16!D:E,2,FALSE)/ 1000000, 0)</f>
        <v>0</v>
      </c>
      <c r="AZ190" s="28">
        <f>IFERROR(VLOOKUP(Table2[[#This Row],[SAP Code]],[26]_16!G:H,2,FALSE)/ 1000000, 0)</f>
        <v>0</v>
      </c>
      <c r="BA190" s="28">
        <f>IFERROR(VLOOKUP(Table2[[#This Row],[SAP Code]],[26]_16!J:K,2,FALSE)/ 1000000, 0)</f>
        <v>0</v>
      </c>
      <c r="BB190" s="28">
        <f>IFERROR(VLOOKUP(Table2[[#This Row],[SAP Code]],[26]_16!M:N,2,FALSE)/ 1000000, 0)</f>
        <v>0</v>
      </c>
      <c r="BC190" s="28">
        <f>IFERROR(VLOOKUP(Table2[[#This Row],[SAP Code]],[26]_16!P:Q,2,FALSE),0)</f>
        <v>0</v>
      </c>
      <c r="BD190" s="28">
        <f>IFERROR(VLOOKUP(Table2[[#This Row],[SAP Code]],[26]_16!S:T,2,FALSE),0)</f>
        <v>0</v>
      </c>
      <c r="BE190" s="28">
        <f>IFERROR(VLOOKUP(Table2[[#This Row],[SAP Code]],[26]_16!V:W,2,FALSE)/ 1000000, 0)</f>
        <v>0</v>
      </c>
      <c r="BF190" s="28">
        <f>IFERROR(VLOOKUP(Table2[[#This Row],[SAP Code]],[26]_16!Y:Z,2,FALSE)/ 1000000, 0)</f>
        <v>0</v>
      </c>
      <c r="BG190" s="28" t="str">
        <f>IFERROR(VLOOKUP(Table2[[#This Row],[SAP Code]],[26]port!$A:$AD,30,FALSE),"unknown")</f>
        <v>COMP</v>
      </c>
      <c r="BH190" s="29" t="str">
        <f t="shared" si="45"/>
        <v>Number of operations completed out of the net approved of that year</v>
      </c>
      <c r="BI190" s="16"/>
    </row>
    <row r="191" spans="1:61" ht="17.100000000000001" customHeight="1">
      <c r="A191" s="16" t="s">
        <v>281</v>
      </c>
      <c r="B191" s="16" t="s">
        <v>857</v>
      </c>
      <c r="C191" s="16" t="s">
        <v>858</v>
      </c>
      <c r="D191" s="18" t="s">
        <v>859</v>
      </c>
      <c r="E191" s="18">
        <v>42382</v>
      </c>
      <c r="F191" s="16" t="s">
        <v>285</v>
      </c>
      <c r="G191" s="16" t="s">
        <v>122</v>
      </c>
      <c r="H191" s="16" t="s">
        <v>81</v>
      </c>
      <c r="I191" s="16" t="s">
        <v>123</v>
      </c>
      <c r="J191" s="16" t="s">
        <v>179</v>
      </c>
      <c r="K191" s="16" t="s">
        <v>84</v>
      </c>
      <c r="L191" s="19" t="s">
        <v>70</v>
      </c>
      <c r="M191" s="19">
        <v>76110000</v>
      </c>
      <c r="N191" s="19">
        <v>54924119.417202488</v>
      </c>
      <c r="O191" s="57" t="s">
        <v>860</v>
      </c>
      <c r="P191" s="21">
        <v>2000130014882</v>
      </c>
      <c r="Q191" s="20" t="s">
        <v>87</v>
      </c>
      <c r="R191" s="16" t="str">
        <f t="shared" si="34"/>
        <v>ADB Public</v>
      </c>
      <c r="S191" s="16" t="str">
        <f t="shared" si="35"/>
        <v>E</v>
      </c>
      <c r="T191" s="16" t="str">
        <f t="shared" si="49"/>
        <v>ADF Countries</v>
      </c>
      <c r="U191" s="16" t="str">
        <f t="shared" si="36"/>
        <v>Non-Transition States</v>
      </c>
      <c r="V191" s="22" t="str">
        <f>IF(ISNUMBER(MATCH(A191, {"Gabon","Sudan","Niger","Mali","Burkina Faso","Guinea"}, 0)), "De Facto Countries", "Non-De Facto Countries")</f>
        <v>Non-De Facto Countries</v>
      </c>
      <c r="W191" s="16" t="str">
        <f t="shared" si="47"/>
        <v>East</v>
      </c>
      <c r="X191" s="16" t="str">
        <f t="shared" si="48"/>
        <v>WASH Sector</v>
      </c>
      <c r="Y191" s="23">
        <f>Table2[[#This Row],[Approved Amount_UA Equivalent]]*0.03</f>
        <v>1647723.5825160746</v>
      </c>
      <c r="Z191" s="23">
        <f>Table2[[#This Row],[Approved Amount_UA Equivalent]]*0.01</f>
        <v>549241.19417202484</v>
      </c>
      <c r="AC191" s="23">
        <f>Table2[[#This Row],[Approved Amount_UA Equivalent]]*0.96</f>
        <v>52727154.640514389</v>
      </c>
      <c r="AD191" s="23">
        <f>SUM(Table2[[#This Row],[Feed Africa ]:[Improve Quality Of Life ]])</f>
        <v>54924119.417202488</v>
      </c>
      <c r="AE191" s="16" t="b">
        <f>Table2[[#This Row],[Total HI5]]=Table2[[#This Row],[Approved Amount_UA Equivalent]]</f>
        <v>1</v>
      </c>
      <c r="AF191" s="24">
        <v>10</v>
      </c>
      <c r="AG191" s="20" t="str">
        <f t="shared" si="37"/>
        <v>Investment Project</v>
      </c>
      <c r="AH191" s="24" t="e">
        <f>VLOOKUP(Table2[[#This Row],[SAP Code]],[25]DATA!$A:$G,7,FALSE)</f>
        <v>#N/A</v>
      </c>
      <c r="AI191" s="20" t="str">
        <f t="shared" si="38"/>
        <v>Infrastructure</v>
      </c>
      <c r="AJ191" s="25" t="s">
        <v>89</v>
      </c>
      <c r="AK191" s="25" t="s">
        <v>126</v>
      </c>
      <c r="AL191" s="23" t="str" cm="1">
        <f t="array" ref="AL191">_xlfn.SWITCH(AK191,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1" s="26">
        <v>1</v>
      </c>
      <c r="AN191" s="25" t="str">
        <f t="shared" si="46"/>
        <v>Sovereign</v>
      </c>
      <c r="AO191" s="27">
        <v>1</v>
      </c>
      <c r="AP191" s="23">
        <f>Table2[[#This Row],[Approved Amount_UA Equivalent]]/1000000</f>
        <v>54.92411941720249</v>
      </c>
      <c r="AQ191" s="19">
        <f t="shared" si="39"/>
        <v>73.095215085189764</v>
      </c>
      <c r="AR191" s="23" t="str">
        <f t="shared" si="40"/>
        <v>51-60</v>
      </c>
      <c r="AS191" s="23" t="str">
        <f t="shared" si="41"/>
        <v>41-60</v>
      </c>
      <c r="AT191" s="23" t="str">
        <f t="shared" si="42"/>
        <v>41-80</v>
      </c>
      <c r="AU191" s="23" t="str">
        <f t="shared" si="43"/>
        <v>50-100 Mn</v>
      </c>
      <c r="AV191" s="23">
        <f>Table2[[#This Row],[Amount]]</f>
        <v>76110000</v>
      </c>
      <c r="AW191" s="23" t="str">
        <f t="shared" si="44"/>
        <v>Jan 2016</v>
      </c>
      <c r="AX191" s="28">
        <f>IFERROR(VLOOKUP(Table2[[#This Row],[SAP Code]],[26]_16!A:B,2,FALSE),0)</f>
        <v>0</v>
      </c>
      <c r="AY191" s="28">
        <f>IFERROR(VLOOKUP(Table2[[#This Row],[SAP Code]],[26]_16!D:E,2,FALSE)/ 1000000, 0)</f>
        <v>0.29161211999999997</v>
      </c>
      <c r="AZ191" s="28">
        <f>IFERROR(VLOOKUP(Table2[[#This Row],[SAP Code]],[26]_16!G:H,2,FALSE)/ 1000000, 0)</f>
        <v>0.11188405</v>
      </c>
      <c r="BA191" s="28">
        <f>IFERROR(VLOOKUP(Table2[[#This Row],[SAP Code]],[26]_16!J:K,2,FALSE)/ 1000000, 0)</f>
        <v>0.37424377999999997</v>
      </c>
      <c r="BB191" s="28">
        <f>IFERROR(VLOOKUP(Table2[[#This Row],[SAP Code]],[26]_16!M:N,2,FALSE)/ 1000000, 0)</f>
        <v>1.0707381100000002</v>
      </c>
      <c r="BC191" s="28">
        <f>IFERROR(VLOOKUP(Table2[[#This Row],[SAP Code]],[26]_16!P:Q,2,FALSE),0)</f>
        <v>8.9769383599999966</v>
      </c>
      <c r="BD191" s="28">
        <f>IFERROR(VLOOKUP(Table2[[#This Row],[SAP Code]],[26]_16!S:T,2,FALSE),0)</f>
        <v>7.0365461899999993</v>
      </c>
      <c r="BE191" s="28">
        <f>IFERROR(VLOOKUP(Table2[[#This Row],[SAP Code]],[26]_16!V:W,2,FALSE)/ 1000000, 0)</f>
        <v>5.2033881800000001</v>
      </c>
      <c r="BF191" s="28">
        <f>IFERROR(VLOOKUP(Table2[[#This Row],[SAP Code]],[26]_16!Y:Z,2,FALSE)/ 1000000, 0)</f>
        <v>2.6412776799999995</v>
      </c>
      <c r="BG191" s="28" t="str">
        <f>IFERROR(VLOOKUP(Table2[[#This Row],[SAP Code]],[26]port!$A:$AD,30,FALSE),"unknown")</f>
        <v>OnGo</v>
      </c>
      <c r="BH191" s="29" t="str">
        <f t="shared" si="45"/>
        <v>Ongoing</v>
      </c>
      <c r="BI191" s="16"/>
    </row>
    <row r="192" spans="1:61" ht="17.100000000000001" customHeight="1">
      <c r="A192" s="16" t="s">
        <v>141</v>
      </c>
      <c r="B192" s="16" t="s">
        <v>861</v>
      </c>
      <c r="C192" s="16" t="s">
        <v>862</v>
      </c>
      <c r="D192" s="18" t="s">
        <v>863</v>
      </c>
      <c r="E192" s="18">
        <v>42387</v>
      </c>
      <c r="F192" s="16" t="s">
        <v>409</v>
      </c>
      <c r="G192" s="16" t="s">
        <v>113</v>
      </c>
      <c r="H192" s="37" t="s">
        <v>213</v>
      </c>
      <c r="I192" s="16" t="s">
        <v>67</v>
      </c>
      <c r="J192" s="16" t="s">
        <v>83</v>
      </c>
      <c r="K192" s="16" t="s">
        <v>69</v>
      </c>
      <c r="L192" s="19" t="s">
        <v>85</v>
      </c>
      <c r="M192" s="19">
        <v>2200000</v>
      </c>
      <c r="N192" s="19">
        <v>2200000</v>
      </c>
      <c r="O192" s="57" t="s">
        <v>864</v>
      </c>
      <c r="P192" s="21">
        <v>2100155031518</v>
      </c>
      <c r="Q192" s="20" t="s">
        <v>72</v>
      </c>
      <c r="R192" s="16" t="str">
        <f t="shared" si="34"/>
        <v>ADF Including TSF</v>
      </c>
      <c r="S192" s="16" t="str">
        <f t="shared" si="35"/>
        <v>I</v>
      </c>
      <c r="T192" s="16" t="str">
        <f t="shared" si="49"/>
        <v>Multinational</v>
      </c>
      <c r="U192" s="16" t="str">
        <f t="shared" si="36"/>
        <v>Multinational</v>
      </c>
      <c r="V192" s="22" t="str">
        <f>IF(ISNUMBER(MATCH(A192, {"Gabon","Sudan","Niger","Mali","Burkina Faso","Guinea"}, 0)), "De Facto Countries", "Non-De Facto Countries")</f>
        <v>Non-De Facto Countries</v>
      </c>
      <c r="W192" s="16" t="str">
        <f t="shared" si="47"/>
        <v>Multi</v>
      </c>
      <c r="X192" s="16" t="str">
        <f t="shared" si="48"/>
        <v>Social</v>
      </c>
      <c r="Y192" s="23"/>
      <c r="AC192" s="23">
        <f>Table2[[#This Row],[Approved Amount_UA Equivalent]]</f>
        <v>2200000</v>
      </c>
      <c r="AD192" s="23">
        <f>SUM(Table2[[#This Row],[Feed Africa ]:[Improve Quality Of Life ]])</f>
        <v>2200000</v>
      </c>
      <c r="AE192" s="16" t="b">
        <f>Table2[[#This Row],[Total HI5]]=Table2[[#This Row],[Approved Amount_UA Equivalent]]</f>
        <v>1</v>
      </c>
      <c r="AF192" s="24">
        <v>10</v>
      </c>
      <c r="AG192" s="20" t="str">
        <f t="shared" si="37"/>
        <v>Investment Project</v>
      </c>
      <c r="AH192" s="24" t="e">
        <f>VLOOKUP(Table2[[#This Row],[SAP Code]],[25]DATA!$A:$G,7,FALSE)</f>
        <v>#N/A</v>
      </c>
      <c r="AI192" s="20" t="str">
        <f t="shared" si="38"/>
        <v>Other Investment</v>
      </c>
      <c r="AJ192" s="25" t="s">
        <v>73</v>
      </c>
      <c r="AK192" s="25" t="s">
        <v>115</v>
      </c>
      <c r="AL192" s="23" t="str" cm="1">
        <f t="array" ref="AL192">_xlfn.SWITCH(AK192,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2" s="26">
        <v>1</v>
      </c>
      <c r="AN192" s="25" t="str">
        <f t="shared" si="46"/>
        <v>Sovereign</v>
      </c>
      <c r="AO192" s="27">
        <v>1</v>
      </c>
      <c r="AP192" s="23">
        <f>Table2[[#This Row],[Approved Amount_UA Equivalent]]/1000000</f>
        <v>2.2000000000000002</v>
      </c>
      <c r="AQ192" s="19">
        <f t="shared" si="39"/>
        <v>2.927848</v>
      </c>
      <c r="AR192" s="23" t="str">
        <f t="shared" si="40"/>
        <v>1-10</v>
      </c>
      <c r="AS192" s="23" t="str">
        <f t="shared" si="41"/>
        <v>1-20</v>
      </c>
      <c r="AT192" s="23" t="str">
        <f t="shared" si="42"/>
        <v>1-40</v>
      </c>
      <c r="AU192" s="23" t="str">
        <f t="shared" si="43"/>
        <v>&lt;1-50 Mn</v>
      </c>
      <c r="AV192" s="23">
        <f>Table2[[#This Row],[Amount]]</f>
        <v>2200000</v>
      </c>
      <c r="AW192" s="23" t="str">
        <f t="shared" si="44"/>
        <v>Jan 2016</v>
      </c>
      <c r="AX192" s="28">
        <f>IFERROR(VLOOKUP(Table2[[#This Row],[SAP Code]],[26]_16!A:B,2,FALSE),0)</f>
        <v>0</v>
      </c>
      <c r="AY192" s="28">
        <f>IFERROR(VLOOKUP(Table2[[#This Row],[SAP Code]],[26]_16!D:E,2,FALSE)/ 1000000, 0)</f>
        <v>0</v>
      </c>
      <c r="AZ192" s="28">
        <f>IFERROR(VLOOKUP(Table2[[#This Row],[SAP Code]],[26]_16!G:H,2,FALSE)/ 1000000, 0)</f>
        <v>0</v>
      </c>
      <c r="BA192" s="28">
        <f>IFERROR(VLOOKUP(Table2[[#This Row],[SAP Code]],[26]_16!J:K,2,FALSE)/ 1000000, 0)</f>
        <v>0</v>
      </c>
      <c r="BB192" s="28">
        <f>IFERROR(VLOOKUP(Table2[[#This Row],[SAP Code]],[26]_16!M:N,2,FALSE)/ 1000000, 0)</f>
        <v>0</v>
      </c>
      <c r="BC192" s="28">
        <f>IFERROR(VLOOKUP(Table2[[#This Row],[SAP Code]],[26]_16!P:Q,2,FALSE),0)</f>
        <v>0</v>
      </c>
      <c r="BD192" s="28">
        <f>IFERROR(VLOOKUP(Table2[[#This Row],[SAP Code]],[26]_16!S:T,2,FALSE),0)</f>
        <v>0</v>
      </c>
      <c r="BE192" s="28">
        <f>IFERROR(VLOOKUP(Table2[[#This Row],[SAP Code]],[26]_16!V:W,2,FALSE)/ 1000000, 0)</f>
        <v>0</v>
      </c>
      <c r="BF192" s="28">
        <f>IFERROR(VLOOKUP(Table2[[#This Row],[SAP Code]],[26]_16!Y:Z,2,FALSE)/ 1000000, 0)</f>
        <v>0</v>
      </c>
      <c r="BG192" s="28" t="str">
        <f>IFERROR(VLOOKUP(Table2[[#This Row],[SAP Code]],[26]port!$A:$AD,30,FALSE),"unknown")</f>
        <v>unknown</v>
      </c>
      <c r="BH192" s="29" t="str">
        <f t="shared" si="45"/>
        <v>Unknown</v>
      </c>
      <c r="BI192" s="16"/>
    </row>
    <row r="193" spans="1:61" ht="17.100000000000001" customHeight="1">
      <c r="A193" s="16" t="s">
        <v>60</v>
      </c>
      <c r="B193" s="16" t="s">
        <v>865</v>
      </c>
      <c r="C193" s="16" t="s">
        <v>866</v>
      </c>
      <c r="D193" s="18" t="s">
        <v>867</v>
      </c>
      <c r="E193" s="18">
        <v>42389</v>
      </c>
      <c r="F193" s="16" t="s">
        <v>436</v>
      </c>
      <c r="G193" s="16" t="s">
        <v>65</v>
      </c>
      <c r="H193" s="16" t="s">
        <v>66</v>
      </c>
      <c r="I193" s="16" t="s">
        <v>155</v>
      </c>
      <c r="J193" s="16" t="s">
        <v>179</v>
      </c>
      <c r="K193" s="16" t="s">
        <v>84</v>
      </c>
      <c r="L193" s="19" t="s">
        <v>195</v>
      </c>
      <c r="M193" s="19">
        <v>89291000</v>
      </c>
      <c r="N193" s="19">
        <v>70151552.053298563</v>
      </c>
      <c r="O193" s="57" t="s">
        <v>868</v>
      </c>
      <c r="P193" s="21">
        <v>2000130015031</v>
      </c>
      <c r="Q193" s="20" t="s">
        <v>87</v>
      </c>
      <c r="R193" s="16" t="str">
        <f t="shared" si="34"/>
        <v>ADB Public</v>
      </c>
      <c r="S193" s="16" t="str">
        <f t="shared" si="35"/>
        <v>A</v>
      </c>
      <c r="T193" s="16" t="str">
        <f t="shared" si="49"/>
        <v>Blend Countries</v>
      </c>
      <c r="U193" s="16" t="str">
        <f t="shared" si="36"/>
        <v>Non-Transition States</v>
      </c>
      <c r="V193" s="22" t="str">
        <f>IF(ISNUMBER(MATCH(A193, {"Gabon","Sudan","Niger","Mali","Burkina Faso","Guinea"}, 0)), "De Facto Countries", "Non-De Facto Countries")</f>
        <v>Non-De Facto Countries</v>
      </c>
      <c r="W193" s="16" t="str">
        <f t="shared" si="47"/>
        <v>Central</v>
      </c>
      <c r="X193" s="16" t="str">
        <f t="shared" si="48"/>
        <v>Agriculture</v>
      </c>
      <c r="Y193" s="23">
        <f>Table2[[#This Row],[Approved Amount_UA Equivalent]]</f>
        <v>70151552.053298563</v>
      </c>
      <c r="AD193" s="23">
        <f>SUM(Table2[[#This Row],[Feed Africa ]:[Improve Quality Of Life ]])</f>
        <v>70151552.053298563</v>
      </c>
      <c r="AE193" s="16" t="b">
        <f>Table2[[#This Row],[Total HI5]]=Table2[[#This Row],[Approved Amount_UA Equivalent]]</f>
        <v>1</v>
      </c>
      <c r="AF193" s="24">
        <v>10</v>
      </c>
      <c r="AG193" s="20" t="str">
        <f t="shared" si="37"/>
        <v>Investment Project</v>
      </c>
      <c r="AH193" s="24" t="e">
        <f>VLOOKUP(Table2[[#This Row],[SAP Code]],[25]DATA!$A:$G,7,FALSE)</f>
        <v>#N/A</v>
      </c>
      <c r="AI193" s="20" t="str">
        <f t="shared" si="38"/>
        <v>Infrastructure</v>
      </c>
      <c r="AJ193" s="25" t="s">
        <v>157</v>
      </c>
      <c r="AK193" s="25" t="s">
        <v>74</v>
      </c>
      <c r="AL193" s="23" t="str" cm="1">
        <f t="array" ref="AL193">_xlfn.SWITCH(AK193,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3" s="26">
        <v>1</v>
      </c>
      <c r="AN193" s="25" t="str">
        <f t="shared" si="46"/>
        <v>Sovereign</v>
      </c>
      <c r="AO193" s="27">
        <v>1</v>
      </c>
      <c r="AP193" s="23">
        <f>Table2[[#This Row],[Approved Amount_UA Equivalent]]/1000000</f>
        <v>70.151552053298559</v>
      </c>
      <c r="AQ193" s="19">
        <f t="shared" si="39"/>
        <v>93.360491534611867</v>
      </c>
      <c r="AR193" s="23" t="str">
        <f t="shared" si="40"/>
        <v>71-80</v>
      </c>
      <c r="AS193" s="23" t="str">
        <f t="shared" si="41"/>
        <v>61-80</v>
      </c>
      <c r="AT193" s="23" t="str">
        <f t="shared" si="42"/>
        <v>41-80</v>
      </c>
      <c r="AU193" s="23" t="str">
        <f t="shared" si="43"/>
        <v>50-100 Mn</v>
      </c>
      <c r="AV193" s="23">
        <f>Table2[[#This Row],[Amount]]</f>
        <v>89291000</v>
      </c>
      <c r="AW193" s="23" t="str">
        <f t="shared" si="44"/>
        <v>Jan 2016</v>
      </c>
      <c r="AX193" s="28">
        <f>IFERROR(VLOOKUP(Table2[[#This Row],[SAP Code]],[26]_16!A:B,2,FALSE),0)</f>
        <v>0</v>
      </c>
      <c r="AY193" s="28">
        <f>IFERROR(VLOOKUP(Table2[[#This Row],[SAP Code]],[26]_16!D:E,2,FALSE)/ 1000000, 0)</f>
        <v>0</v>
      </c>
      <c r="AZ193" s="28">
        <f>IFERROR(VLOOKUP(Table2[[#This Row],[SAP Code]],[26]_16!G:H,2,FALSE)/ 1000000, 0)</f>
        <v>2.1154567199999996</v>
      </c>
      <c r="BA193" s="28">
        <f>IFERROR(VLOOKUP(Table2[[#This Row],[SAP Code]],[26]_16!J:K,2,FALSE)/ 1000000, 0)</f>
        <v>0.95894396999999998</v>
      </c>
      <c r="BB193" s="28">
        <f>IFERROR(VLOOKUP(Table2[[#This Row],[SAP Code]],[26]_16!M:N,2,FALSE)/ 1000000, 0)</f>
        <v>6.7715271599999998</v>
      </c>
      <c r="BC193" s="28">
        <f>IFERROR(VLOOKUP(Table2[[#This Row],[SAP Code]],[26]_16!P:Q,2,FALSE),0)</f>
        <v>3.2240944099999997</v>
      </c>
      <c r="BD193" s="28">
        <f>IFERROR(VLOOKUP(Table2[[#This Row],[SAP Code]],[26]_16!S:T,2,FALSE),0)</f>
        <v>4.6188705900000002</v>
      </c>
      <c r="BE193" s="28">
        <f>IFERROR(VLOOKUP(Table2[[#This Row],[SAP Code]],[26]_16!V:W,2,FALSE)/ 1000000, 0)</f>
        <v>5.4548804499999992</v>
      </c>
      <c r="BF193" s="28">
        <f>IFERROR(VLOOKUP(Table2[[#This Row],[SAP Code]],[26]_16!Y:Z,2,FALSE)/ 1000000, 0)</f>
        <v>1.6498848599999998</v>
      </c>
      <c r="BG193" s="28" t="str">
        <f>IFERROR(VLOOKUP(Table2[[#This Row],[SAP Code]],[26]port!$A:$AD,30,FALSE),"unknown")</f>
        <v>OnGo</v>
      </c>
      <c r="BH193" s="29" t="str">
        <f t="shared" si="45"/>
        <v>Ongoing</v>
      </c>
      <c r="BI193" s="16"/>
    </row>
    <row r="194" spans="1:61" ht="17.100000000000001" customHeight="1">
      <c r="A194" s="38" t="s">
        <v>117</v>
      </c>
      <c r="B194" s="16" t="s">
        <v>869</v>
      </c>
      <c r="C194" s="16" t="s">
        <v>870</v>
      </c>
      <c r="D194" s="18" t="s">
        <v>783</v>
      </c>
      <c r="E194" s="18">
        <v>42389</v>
      </c>
      <c r="F194" s="16" t="s">
        <v>121</v>
      </c>
      <c r="G194" s="16" t="s">
        <v>65</v>
      </c>
      <c r="H194" s="16" t="s">
        <v>81</v>
      </c>
      <c r="I194" s="16" t="s">
        <v>155</v>
      </c>
      <c r="J194" s="16" t="s">
        <v>179</v>
      </c>
      <c r="K194" s="16" t="s">
        <v>84</v>
      </c>
      <c r="L194" s="19" t="s">
        <v>70</v>
      </c>
      <c r="M194" s="19">
        <v>76700000</v>
      </c>
      <c r="N194" s="19">
        <v>55349887.784777701</v>
      </c>
      <c r="O194" s="57" t="s">
        <v>871</v>
      </c>
      <c r="P194" s="21">
        <v>2000130014931</v>
      </c>
      <c r="Q194" s="20" t="s">
        <v>87</v>
      </c>
      <c r="R194" s="16" t="str">
        <f t="shared" ref="R194:R257" si="50">IF(J194="ADB","ADB Public",IF(J194="ADB Private Sector","ADB Private",IF(J194="ADF","ADF Including TSF",IF(J194="Africa Growing Together Fund (AGTF)","AGTF",IF(J194="Climate Investment Funds (CIF)","CIF",IF(J194="Climate Investment Funds (CIF) - CTF","CIF",IF(J194="Climate Investment Funds (CIF) - SCF - FIP","CIF",IF(J194="Climate Investment Funds (CIF) - SCF - SREP","CIF",IF(J194="ClimDev-Africa Special Fund (CDSF)","ClimDev",IF(J194="Global Environment Facility (GEF)","GEF",IF(J194="Multi-Donor Trust Fund for Zimbabwe (ZIM-FUND)","ZimFund",IF(J194="NTF","NTF",IF(J194="Sustainable Energy Fund for Africa (SEFA)","SEFA",IF(J194="Technical Assistance Fund for Middle Income Countries (MIC-TAF)","MICTAF",IF(J194="Transition Support Facility (TSF)","ADF Including TSF",IF(J194="Transition Support Facility (TSF) - ACW (Pillar II)","ADF Including TSF",IF(J194="Transition Support Facility (TSF) - SSW","ADF Including TSF",IF(J194="Transition Support Facility (TSF) - SSW (Pillar I)","ADF Including TSF",IF(J194="Transition Support Facility (TSF) - SSW (Pillar I) - SIF","ADF Including TSF",IF(J194="Transition Support Facility (TSF) - SSW (Pillar I) - Unallocated Reserve","ADF Including TSF",IF(J194="Transition Support Facility (TSF) - SSW (Pillar I) - Unallocated Reserves","ADF Including TSF",IF(J194="Transition Support Facility (TSF) - TSW (Pillar III)","ADF Including TSF",IF(J194="Transition Support Facility (TSF) - Unallocated Reserves","ADF Including TSF","OTHERS")))))))))))))))))))))))</f>
        <v>ADB Public</v>
      </c>
      <c r="S194" s="16" t="str">
        <f t="shared" ref="S194:S216" si="51">MID(O194, 6,1)</f>
        <v>A</v>
      </c>
      <c r="T194" s="16" t="str">
        <f t="shared" si="49"/>
        <v>ADF Countries</v>
      </c>
      <c r="U194" s="16" t="str">
        <f t="shared" ref="U194:U257" si="52">IF(A194="Algeria","Non-Transition States",
IF(A194="Angola","Non-Transition States",
IF(A194="Benin","Non-Transition States",
IF(A194="Botswana","Non-Transition States",
IF(A194="Burkina Faso","Transition States",
IF(A194="Burundi","Transition States",
IF(A194="Cameroon","Non-Transition States",
IF(A194="Cape Verde","Non-Transition States",
IF(A194="Central African Republic","Transition States",
IF(A194="Centrafrique","Transition States",
IF(A194="Chad","Transition States",
IF(A194="Comoros","Transition States",
IF(A194="Congo CG","Non-Transition States",
IF(A194="Congo","Non-Transition States",
IF(A194="Côte D'Ivoire","Non-Transition States",
IF(A194="Dem Rep Congo","Transition States",
IF(A194="DEMOCRATIC REPUBLIC OF THE CONGO","Transition States",
IF(A194="Djibouti","Transition States",
IF(A194="Egypt","Non-Transition States",
IF(A194="Eq Guinea","Non-Transition States",
IF(A194="Equatorial Guinea","Non-Transition States",
IF(A194="Eritrea","Transition States",
IF(A194="Swaziland","Non-Transition States",
IF(A194="Eswatini","Non-Transition States",
IF(A194="Ethiopia","Non-Transition States",
IF(A194="Gabon","Non-Transition States",
IF(A194="Gambia","Transition States",
IF(A194="Ghana","Non-Transition States",
IF(A194="Guinea","Transition States",
IF(A194="Guinea-Bissau","Transition States",
IF(A194="Kenya","Non-Transition States",
IF(A194="Lesotho","Non-Transition States",
IF(A194="Liberia","Transition States",
IF(A194="Libya","Non-Transition States",
IF(A194="Madagascar","Transition States",
IF(A194="Malawi","Non-Transition States",
IF(A194="Mali","Transition States",
IF(A194="Mauritania","Non-Transition States",
IF(A194="Mauritius","Non-Transition States",
IF(A194="Morocco","Non-Transition States",
IF(A194="Mozambique","Transition States",
IF(A194="Multi","Multinational",
IF(A194="Multinational","Multinational",
IF(A194="Namibia","Non-Transition States",
IF(A194="Niger","Transition States",
IF(A194="Nigeria","Non-Transition States",
IF(A194="Rwanda","Non-Transition States",
IF(A194="Sao Tome &amp; Principe","Non-Transition States",
IF(A194="Sao Tome","Non-Transition States",
IF(A194="Senegal","Non-Transition States",
IF(A194="Seychelles","Non-Transition States",
IF(A194="Sierra Leone","Transition States",
IF(A194="Somalia","Transition States",
IF(A194="South Africa","Non-Transition States",
IF(A194="South Sudan","Transition States",
IF(A194="Sudan","Transition States",
IF(A194="Tanzania","Non-Transition States",
IF(A194="Togo","Transition States",
IF(A194="Tunisia","Non-Transition States",
IF(A194="Uganda","Non-Transition States",
IF(A194="Zambia","Non-Transition States",
IF(A194="Zimbabwe","Transition States",
IF(A194="Multi-Countries","Multinational","")))))))))))))))))))))))))))))))))))))))))))))))))))))))))))))))</f>
        <v>Non-Transition States</v>
      </c>
      <c r="V194" s="22" t="str">
        <f>IF(ISNUMBER(MATCH(A194, {"Gabon","Sudan","Niger","Mali","Burkina Faso","Guinea"}, 0)), "De Facto Countries", "Non-De Facto Countries")</f>
        <v>Non-De Facto Countries</v>
      </c>
      <c r="W194" s="16" t="str">
        <f t="shared" si="47"/>
        <v>East</v>
      </c>
      <c r="X194" s="16" t="str">
        <f t="shared" si="48"/>
        <v>Agriculture</v>
      </c>
      <c r="Y194" s="23">
        <f>Table2[[#This Row],[Approved Amount_UA Equivalent]]</f>
        <v>55349887.784777701</v>
      </c>
      <c r="AD194" s="23">
        <f>SUM(Table2[[#This Row],[Feed Africa ]:[Improve Quality Of Life ]])</f>
        <v>55349887.784777701</v>
      </c>
      <c r="AE194" s="16" t="b">
        <f>Table2[[#This Row],[Total HI5]]=Table2[[#This Row],[Approved Amount_UA Equivalent]]</f>
        <v>1</v>
      </c>
      <c r="AF194" s="24">
        <v>10</v>
      </c>
      <c r="AG194" s="20" t="str">
        <f t="shared" ref="AG194:AG257" si="53">IF(AF194=10,"Investment Project",IF(AF194=11,"Line of Credit",IF(AF194=12,"Investment Project",IF(AF194=13,"Investment Project",IF(AF194=20,"Policy and Result Based Op",IF(AF194=21,"Policy and Result Based Op",IF(AF194=22,"Restructuring",IF(AF194=23,"Policy and Result Based Op",IF(AF194=32,"Technical Assistance &amp; Study",IF(AF194=40,"ISP and Investment Project",IF(AF194=41,"ISP and Investment Project",IF(AF194=42,"Investment Project",IF(AF194=43,"Technical Assistance &amp; Study",IF(AF194=44,"Institutional Support",IF(AF194=46,"Institutional Support",IF(AF194=50,"Emergency Assistance",IF(AF194=51,"Emergency Assistance",IF(AF194=70,"Equity and Guarantee",IF(AF194=75,"Equity and Guarantee",IF(AF194=82,"Micro Financing",IF(AF194=83,"Policy and Result Based Op",IF(AF194=84,"ISP and Investment Project",IF(AF194=85,"ISP and Investment Project",IF(AF194=86,"Technical Assistance &amp; Study",IF(AF194=90,"Investment Project",IF(AF194=30,"Investment Project",""))))))))))))))))))))))))))</f>
        <v>Investment Project</v>
      </c>
      <c r="AH194" s="24" t="e">
        <f>VLOOKUP(Table2[[#This Row],[SAP Code]],[25]DATA!$A:$G,7,FALSE)</f>
        <v>#N/A</v>
      </c>
      <c r="AI194" s="20" t="str">
        <f t="shared" ref="AI194:AI257" si="54">IF(AG194="Policy and Result Based Op","Policy-Based Lending",
IF(AND(X194="Agriculture",OR(AG194="ISP and Investment Project",AG194="Investment Project")),"Infrastructure",
IF(AND(X194="Environment",OR(AG194="ISP and Investment Project",AG194="Investment Project")),"Infrastructure",
IF(AND(X194="ICT",OR(AG194="ISP and Investment Project",AG194="Investment Project")),"Infrastructure",
IF(AND(X194="Power",OR(AG194="ISP and Investment Project",AG194="Investment Project")),"Infrastructure",
IF(AND(X194="Transport",OR(AG194="ISP and Investment Project",AG194="Investment Project")),"Infrastructure",
IF(AND(X194="Urban Developm.",OR(AG194="ISP and Investment Project",AG194="Investment Project")),"Infrastructure",
IF(AND(X194="WASH Sector",OR(AG194="ISP and Investment Project",AG194="Investment Project")),"Infrastructure","Other Investment"))))))))</f>
        <v>Infrastructure</v>
      </c>
      <c r="AJ194" s="25" t="s">
        <v>157</v>
      </c>
      <c r="AK194" s="25" t="s">
        <v>74</v>
      </c>
      <c r="AL194" s="23" t="str" cm="1">
        <f t="array" ref="AL194">_xlfn.SWITCH(AK194,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4" s="26">
        <v>1</v>
      </c>
      <c r="AN194" s="25" t="str">
        <f t="shared" si="46"/>
        <v>Sovereign</v>
      </c>
      <c r="AO194" s="27">
        <v>1</v>
      </c>
      <c r="AP194" s="23">
        <f>Table2[[#This Row],[Approved Amount_UA Equivalent]]/1000000</f>
        <v>55.3498877847777</v>
      </c>
      <c r="AQ194" s="19">
        <f t="shared" ref="AQ194:AQ257" si="55">(N194*1.33084)/1000000</f>
        <v>73.661844659493553</v>
      </c>
      <c r="AR194" s="23" t="str">
        <f t="shared" ref="AR194:AR257" si="56">ROUNDUP(AP194/10,0)*10-9&amp;"-"&amp;ROUNDUP(AP194/10,0)*10</f>
        <v>51-60</v>
      </c>
      <c r="AS194" s="23" t="str">
        <f t="shared" ref="AS194:AS257" si="57">ROUNDUP(AP194/20,0)*20-19&amp;"-"&amp;ROUNDUP(AP194/20,0)*20</f>
        <v>41-60</v>
      </c>
      <c r="AT194" s="23" t="str">
        <f t="shared" ref="AT194:AT257" si="58">ROUNDUP(AP194/40,0)*40-39&amp;"-"&amp;ROUNDUP(AP194/40,0)*40</f>
        <v>41-80</v>
      </c>
      <c r="AU194" s="23" t="str">
        <f t="shared" ref="AU194:AU257" si="59">IF(AP194&lt;=50,"&lt;1-50 Mn",IF(AP194&lt;=100,"50-100 Mn",IF(AP194&lt;=200,"100-200 Mn",IF(AP194&lt;=300,"100-300 Mn","&gt;300 Mn"))))</f>
        <v>50-100 Mn</v>
      </c>
      <c r="AV194" s="23">
        <f>Table2[[#This Row],[Amount]]</f>
        <v>76700000</v>
      </c>
      <c r="AW194" s="23" t="str">
        <f t="shared" ref="AW194:AW257" si="60">TEXT(E194, "mmm yyyy")</f>
        <v>Jan 2016</v>
      </c>
      <c r="AX194" s="28">
        <f>IFERROR(VLOOKUP(Table2[[#This Row],[SAP Code]],[26]_16!A:B,2,FALSE),0)</f>
        <v>0</v>
      </c>
      <c r="AY194" s="28">
        <f>IFERROR(VLOOKUP(Table2[[#This Row],[SAP Code]],[26]_16!D:E,2,FALSE)/ 1000000, 0)</f>
        <v>0.81412518</v>
      </c>
      <c r="AZ194" s="28">
        <f>IFERROR(VLOOKUP(Table2[[#This Row],[SAP Code]],[26]_16!G:H,2,FALSE)/ 1000000, 0)</f>
        <v>5.2094728099999994</v>
      </c>
      <c r="BA194" s="28">
        <f>IFERROR(VLOOKUP(Table2[[#This Row],[SAP Code]],[26]_16!J:K,2,FALSE)/ 1000000, 0)</f>
        <v>7.8283846600000002</v>
      </c>
      <c r="BB194" s="28">
        <f>IFERROR(VLOOKUP(Table2[[#This Row],[SAP Code]],[26]_16!M:N,2,FALSE)/ 1000000, 0)</f>
        <v>14.191864999999998</v>
      </c>
      <c r="BC194" s="28">
        <f>IFERROR(VLOOKUP(Table2[[#This Row],[SAP Code]],[26]_16!P:Q,2,FALSE),0)</f>
        <v>8.4060405899999999</v>
      </c>
      <c r="BD194" s="28">
        <f>IFERROR(VLOOKUP(Table2[[#This Row],[SAP Code]],[26]_16!S:T,2,FALSE),0)</f>
        <v>5.8169300599999989</v>
      </c>
      <c r="BE194" s="28">
        <f>IFERROR(VLOOKUP(Table2[[#This Row],[SAP Code]],[26]_16!V:W,2,FALSE)/ 1000000, 0)</f>
        <v>5.4227122000000003</v>
      </c>
      <c r="BF194" s="28">
        <f>IFERROR(VLOOKUP(Table2[[#This Row],[SAP Code]],[26]_16!Y:Z,2,FALSE)/ 1000000, 0)</f>
        <v>2.7378354099999997</v>
      </c>
      <c r="BG194" s="28" t="str">
        <f>IFERROR(VLOOKUP(Table2[[#This Row],[SAP Code]],[26]port!$A:$AD,30,FALSE),"unknown")</f>
        <v>OnGo</v>
      </c>
      <c r="BH194" s="29" t="str">
        <f t="shared" ref="BH194:BH257" si="61">IF(BG194="ABAN", "Number of operations Cancelled before completion",
IF(OR(BG194="APVD", BG194="OnGo"), "Ongoing",
IF(OR(BG194="CLSD", BG194="COMP"), "Number of operations completed out of the net approved of that year",
IF(BG194="TERM", "Number of operations Cancelled before completion",
IF(BG194="unknown", "Unknown", "Not Defined")))))</f>
        <v>Ongoing</v>
      </c>
      <c r="BI194" s="16"/>
    </row>
    <row r="195" spans="1:61" ht="17.100000000000001" customHeight="1">
      <c r="A195" s="16" t="s">
        <v>872</v>
      </c>
      <c r="B195" s="16" t="s">
        <v>873</v>
      </c>
      <c r="C195" s="16" t="s">
        <v>874</v>
      </c>
      <c r="D195" s="18" t="s">
        <v>875</v>
      </c>
      <c r="E195" s="18">
        <v>42391</v>
      </c>
      <c r="F195" s="16" t="s">
        <v>876</v>
      </c>
      <c r="G195" s="16" t="s">
        <v>113</v>
      </c>
      <c r="H195" s="16" t="s">
        <v>81</v>
      </c>
      <c r="I195" s="16" t="s">
        <v>67</v>
      </c>
      <c r="J195" s="16" t="s">
        <v>251</v>
      </c>
      <c r="K195" s="16" t="s">
        <v>257</v>
      </c>
      <c r="L195" s="19" t="s">
        <v>85</v>
      </c>
      <c r="M195" s="19">
        <v>3000000</v>
      </c>
      <c r="N195" s="19">
        <v>3000000</v>
      </c>
      <c r="O195" s="57" t="s">
        <v>877</v>
      </c>
      <c r="P195" s="21">
        <v>5900155009652</v>
      </c>
      <c r="Q195" s="20" t="s">
        <v>72</v>
      </c>
      <c r="R195" s="16" t="str">
        <f t="shared" si="50"/>
        <v>ADF Including TSF</v>
      </c>
      <c r="S195" s="16" t="str">
        <f t="shared" si="51"/>
        <v>I</v>
      </c>
      <c r="T195" s="16" t="str">
        <f t="shared" si="49"/>
        <v>ADF Countries</v>
      </c>
      <c r="U195" s="16" t="str">
        <f t="shared" si="52"/>
        <v>Transition States</v>
      </c>
      <c r="V195" s="22" t="str">
        <f>IF(ISNUMBER(MATCH(A195, {"Gabon","Sudan","Niger","Mali","Burkina Faso","Guinea"}, 0)), "De Facto Countries", "Non-De Facto Countries")</f>
        <v>Non-De Facto Countries</v>
      </c>
      <c r="W195" s="16" t="str">
        <f t="shared" si="47"/>
        <v>East</v>
      </c>
      <c r="X195" s="16" t="str">
        <f t="shared" si="48"/>
        <v>Social</v>
      </c>
      <c r="Y195" s="23"/>
      <c r="AC195" s="23">
        <f>Table2[[#This Row],[Approved Amount_UA Equivalent]]</f>
        <v>3000000</v>
      </c>
      <c r="AD195" s="23">
        <f>SUM(Table2[[#This Row],[Feed Africa ]:[Improve Quality Of Life ]])</f>
        <v>3000000</v>
      </c>
      <c r="AE195" s="16" t="b">
        <f>Table2[[#This Row],[Total HI5]]=Table2[[#This Row],[Approved Amount_UA Equivalent]]</f>
        <v>1</v>
      </c>
      <c r="AF195" s="24">
        <v>40</v>
      </c>
      <c r="AG195" s="20" t="str">
        <f t="shared" si="53"/>
        <v>ISP and Investment Project</v>
      </c>
      <c r="AH195" s="24" t="e">
        <f>VLOOKUP(Table2[[#This Row],[SAP Code]],[25]DATA!$A:$G,7,FALSE)</f>
        <v>#N/A</v>
      </c>
      <c r="AI195" s="20" t="str">
        <f t="shared" si="54"/>
        <v>Other Investment</v>
      </c>
      <c r="AJ195" s="25" t="s">
        <v>73</v>
      </c>
      <c r="AK195" s="25" t="s">
        <v>115</v>
      </c>
      <c r="AL195" s="23" t="str" cm="1">
        <f t="array" ref="AL195">_xlfn.SWITCH(AK195,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5" s="26">
        <v>1</v>
      </c>
      <c r="AN195" s="25" t="str">
        <f t="shared" ref="AN195:AN258" si="62">IF(AM195=1,"Sovereign",IF(AM195&gt;=2,"Non-Sovereign",""))</f>
        <v>Sovereign</v>
      </c>
      <c r="AO195" s="27">
        <v>1</v>
      </c>
      <c r="AP195" s="23">
        <f>Table2[[#This Row],[Approved Amount_UA Equivalent]]/1000000</f>
        <v>3</v>
      </c>
      <c r="AQ195" s="19">
        <f t="shared" si="55"/>
        <v>3.9925199999999998</v>
      </c>
      <c r="AR195" s="23" t="str">
        <f t="shared" si="56"/>
        <v>1-10</v>
      </c>
      <c r="AS195" s="23" t="str">
        <f t="shared" si="57"/>
        <v>1-20</v>
      </c>
      <c r="AT195" s="23" t="str">
        <f t="shared" si="58"/>
        <v>1-40</v>
      </c>
      <c r="AU195" s="23" t="str">
        <f t="shared" si="59"/>
        <v>&lt;1-50 Mn</v>
      </c>
      <c r="AV195" s="23">
        <f>Table2[[#This Row],[Amount]]</f>
        <v>3000000</v>
      </c>
      <c r="AW195" s="23" t="str">
        <f t="shared" si="60"/>
        <v>Jan 2016</v>
      </c>
      <c r="AX195" s="28">
        <f>IFERROR(VLOOKUP(Table2[[#This Row],[SAP Code]],[26]_16!A:B,2,FALSE),0)</f>
        <v>0</v>
      </c>
      <c r="AY195" s="28">
        <f>IFERROR(VLOOKUP(Table2[[#This Row],[SAP Code]],[26]_16!D:E,2,FALSE)/ 1000000, 0)</f>
        <v>0.72376850999999998</v>
      </c>
      <c r="AZ195" s="28">
        <f>IFERROR(VLOOKUP(Table2[[#This Row],[SAP Code]],[26]_16!G:H,2,FALSE)/ 1000000, 0)</f>
        <v>0.47228425000000002</v>
      </c>
      <c r="BA195" s="28">
        <f>IFERROR(VLOOKUP(Table2[[#This Row],[SAP Code]],[26]_16!J:K,2,FALSE)/ 1000000, 0)</f>
        <v>1.7566552499999999</v>
      </c>
      <c r="BB195" s="28">
        <f>IFERROR(VLOOKUP(Table2[[#This Row],[SAP Code]],[26]_16!M:N,2,FALSE)/ 1000000, 0)</f>
        <v>4.7291989999999999E-2</v>
      </c>
      <c r="BC195" s="28">
        <f>IFERROR(VLOOKUP(Table2[[#This Row],[SAP Code]],[26]_16!P:Q,2,FALSE),0)</f>
        <v>0</v>
      </c>
      <c r="BD195" s="28">
        <f>IFERROR(VLOOKUP(Table2[[#This Row],[SAP Code]],[26]_16!S:T,2,FALSE),0)</f>
        <v>0</v>
      </c>
      <c r="BE195" s="28">
        <f>IFERROR(VLOOKUP(Table2[[#This Row],[SAP Code]],[26]_16!V:W,2,FALSE)/ 1000000, 0)</f>
        <v>0</v>
      </c>
      <c r="BF195" s="28">
        <f>IFERROR(VLOOKUP(Table2[[#This Row],[SAP Code]],[26]_16!Y:Z,2,FALSE)/ 1000000, 0)</f>
        <v>0</v>
      </c>
      <c r="BG195" s="28" t="str">
        <f>IFERROR(VLOOKUP(Table2[[#This Row],[SAP Code]],[26]port!$A:$AD,30,FALSE),"unknown")</f>
        <v>COMP</v>
      </c>
      <c r="BH195" s="29" t="str">
        <f t="shared" si="61"/>
        <v>Number of operations completed out of the net approved of that year</v>
      </c>
      <c r="BI195" s="16"/>
    </row>
    <row r="196" spans="1:61" ht="17.100000000000001" customHeight="1">
      <c r="A196" s="16" t="s">
        <v>330</v>
      </c>
      <c r="B196" s="16" t="s">
        <v>878</v>
      </c>
      <c r="C196" s="16" t="s">
        <v>879</v>
      </c>
      <c r="D196" s="18" t="s">
        <v>880</v>
      </c>
      <c r="E196" s="18">
        <v>42394</v>
      </c>
      <c r="F196" s="16" t="s">
        <v>881</v>
      </c>
      <c r="G196" s="16" t="s">
        <v>65</v>
      </c>
      <c r="H196" s="16" t="s">
        <v>101</v>
      </c>
      <c r="I196" s="16" t="s">
        <v>250</v>
      </c>
      <c r="J196" s="16" t="s">
        <v>83</v>
      </c>
      <c r="K196" s="16" t="s">
        <v>84</v>
      </c>
      <c r="L196" s="19" t="s">
        <v>85</v>
      </c>
      <c r="M196" s="19">
        <v>2000000</v>
      </c>
      <c r="N196" s="19">
        <v>2000000</v>
      </c>
      <c r="O196" s="57" t="s">
        <v>882</v>
      </c>
      <c r="P196" s="21">
        <v>2100150034646</v>
      </c>
      <c r="Q196" s="20" t="s">
        <v>72</v>
      </c>
      <c r="R196" s="16" t="str">
        <f t="shared" si="50"/>
        <v>ADF Including TSF</v>
      </c>
      <c r="S196" s="16" t="str">
        <f t="shared" si="51"/>
        <v>K</v>
      </c>
      <c r="T196" s="16" t="str">
        <f t="shared" si="49"/>
        <v>ADF Countries</v>
      </c>
      <c r="U196" s="16" t="str">
        <f t="shared" si="52"/>
        <v>Non-Transition States</v>
      </c>
      <c r="V196" s="22" t="str">
        <f>IF(ISNUMBER(MATCH(A196, {"Gabon","Sudan","Niger","Mali","Burkina Faso","Guinea"}, 0)), "De Facto Countries", "Non-De Facto Countries")</f>
        <v>Non-De Facto Countries</v>
      </c>
      <c r="W196" s="16" t="str">
        <f t="shared" ref="W196:W259" si="63">IF(A196="Algeria","North",IF(A196="Angola","South",IF(A196="Benin","West",IF(A196="Botswana","South",IF(A196="Burkina Faso","West",IF(A196="Burundi","East",IF(A196="Cameroon","Central",IF(A196="Cape Verde","West",IF(A196="Central African Republic","Central",IF(A196="Chad","Central",IF(A196="Comoros","East",IF(A196="Congo CG","Central",IF(A196="Côte D'Ivoire","West",IF(A196="Dem Rep Congo","Central",IF(A196="Djibouti","East",IF(A196="Egypt","North",IF(A196="Equatorial Guinea","Central",IF(A196="Eritrea","East",IF(A196="Eswatini","South",IF(A196="Ethiopia","East",IF(A196="Gabon","Central",IF(A196="Gambia","West",IF(A196="Ghana","West",IF(A196="Guinea","West",IF(A196="Guinea-Bissau","West",IF(A196="Kenya","East",IF(A196="Lesotho","South",IF(A196="Liberia","West",IF(A196="Libya","North",IF(A196="Madagascar","South",IF(A196="Malawi","South",IF(A196="Mali","West",IF(A196="Mauritania","North",IF(A196="Mauritius","South",IF(A196="Morocco","North",IF(A196="Mozambique","South",IF(A196="Multinational","Multi",IF(A196="Namibia","South",IF(A196="Niger","West",IF(A196="Nigeria","Nigeria",IF(A196="Rwanda","East",IF(A196="Sao Tome &amp; Principe","South",IF(A196="Senegal","West",IF(A196="Seychelles","East",IF(A196="Sierra Leone","West",IF(A196="Somalia","East",IF(A196="South Africa","South",IF(A196="South Sudan","East",IF(A196="Sudan","East",IF(A196="Tanzania","East",IF(A196="Togo","West",IF(A196="Tunisia","North",IF(A196="Uganda","East",IF(A196="Zambia","South",IF(A196="Zimbabwe","South","Not Listed")))))))))))))))))))))))))))))))))))))))))))))))))))))))</f>
        <v>South</v>
      </c>
      <c r="X196" s="16" t="str">
        <f t="shared" ref="X196:X259" si="64">IF(MID(O196,6,1)="A","Agriculture",IF(MID(O196,6,1)="B","Industry",IF(MID(O196,6,1)="C","Environment",IF(MID(O196,6,1)="D","Transport",IF(MID(O196,6,1)="E","WASH Sector",IF(MID(O196,6,1)="F","Power",IF(MID(O196,6,1)="G","ICT",IF(MID(O196,6,1)="H","Finance",IF(MID(O196,6,1)="I","Social",IF(MID(O196,6,1)="J","Urban Developm.",IF(MID(O196,6,1)="K","Multi-Sector","")))))))))))</f>
        <v>Multi-Sector</v>
      </c>
      <c r="Y196" s="23">
        <f>Table2[[#This Row],[Approved Amount_UA Equivalent]]/5</f>
        <v>400000</v>
      </c>
      <c r="Z196" s="23">
        <f>Table2[[#This Row],[Approved Amount_UA Equivalent]]/5</f>
        <v>400000</v>
      </c>
      <c r="AA196" s="23">
        <f>Table2[[#This Row],[Approved Amount_UA Equivalent]]/5</f>
        <v>400000</v>
      </c>
      <c r="AB196" s="23">
        <f>Table2[[#This Row],[Approved Amount_UA Equivalent]]/5</f>
        <v>400000</v>
      </c>
      <c r="AC196" s="23">
        <f>Table2[[#This Row],[Approved Amount_UA Equivalent]]/5</f>
        <v>400000</v>
      </c>
      <c r="AD196" s="23">
        <f>SUM(Table2[[#This Row],[Feed Africa ]:[Improve Quality Of Life ]])</f>
        <v>2000000</v>
      </c>
      <c r="AE196" s="16" t="b">
        <f>Table2[[#This Row],[Total HI5]]=Table2[[#This Row],[Approved Amount_UA Equivalent]]</f>
        <v>1</v>
      </c>
      <c r="AF196" s="24">
        <v>10</v>
      </c>
      <c r="AG196" s="20" t="str">
        <f t="shared" si="53"/>
        <v>Investment Project</v>
      </c>
      <c r="AH196" s="24" t="e">
        <f>VLOOKUP(Table2[[#This Row],[SAP Code]],[25]DATA!$A:$G,7,FALSE)</f>
        <v>#N/A</v>
      </c>
      <c r="AI196" s="20" t="str">
        <f t="shared" si="54"/>
        <v>Other Investment</v>
      </c>
      <c r="AJ196" s="25" t="s">
        <v>254</v>
      </c>
      <c r="AK196" s="25" t="s">
        <v>74</v>
      </c>
      <c r="AL196" s="23" t="str" cm="1">
        <f t="array" ref="AL196">_xlfn.SWITCH(AK196,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6" s="26">
        <v>1</v>
      </c>
      <c r="AN196" s="25" t="str">
        <f t="shared" si="62"/>
        <v>Sovereign</v>
      </c>
      <c r="AO196" s="27">
        <v>1</v>
      </c>
      <c r="AP196" s="23">
        <f>Table2[[#This Row],[Approved Amount_UA Equivalent]]/1000000</f>
        <v>2</v>
      </c>
      <c r="AQ196" s="19">
        <f t="shared" si="55"/>
        <v>2.66168</v>
      </c>
      <c r="AR196" s="23" t="str">
        <f t="shared" si="56"/>
        <v>1-10</v>
      </c>
      <c r="AS196" s="23" t="str">
        <f t="shared" si="57"/>
        <v>1-20</v>
      </c>
      <c r="AT196" s="23" t="str">
        <f t="shared" si="58"/>
        <v>1-40</v>
      </c>
      <c r="AU196" s="23" t="str">
        <f t="shared" si="59"/>
        <v>&lt;1-50 Mn</v>
      </c>
      <c r="AV196" s="23">
        <f>Table2[[#This Row],[Amount]]</f>
        <v>2000000</v>
      </c>
      <c r="AW196" s="23" t="str">
        <f t="shared" si="60"/>
        <v>Jan 2016</v>
      </c>
      <c r="AX196" s="28">
        <f>IFERROR(VLOOKUP(Table2[[#This Row],[SAP Code]],[26]_16!A:B,2,FALSE),0)</f>
        <v>0</v>
      </c>
      <c r="AY196" s="28">
        <f>IFERROR(VLOOKUP(Table2[[#This Row],[SAP Code]],[26]_16!D:E,2,FALSE)/ 1000000, 0)</f>
        <v>2.7487979999999999E-2</v>
      </c>
      <c r="AZ196" s="28">
        <f>IFERROR(VLOOKUP(Table2[[#This Row],[SAP Code]],[26]_16!G:H,2,FALSE)/ 1000000, 0)</f>
        <v>6.6727449999999994E-2</v>
      </c>
      <c r="BA196" s="28">
        <f>IFERROR(VLOOKUP(Table2[[#This Row],[SAP Code]],[26]_16!J:K,2,FALSE)/ 1000000, 0)</f>
        <v>0.87812389999999996</v>
      </c>
      <c r="BB196" s="28">
        <f>IFERROR(VLOOKUP(Table2[[#This Row],[SAP Code]],[26]_16!M:N,2,FALSE)/ 1000000, 0)</f>
        <v>0.44894280999999991</v>
      </c>
      <c r="BC196" s="28">
        <f>IFERROR(VLOOKUP(Table2[[#This Row],[SAP Code]],[26]_16!P:Q,2,FALSE),0)</f>
        <v>0.56508941000000001</v>
      </c>
      <c r="BD196" s="28">
        <f>IFERROR(VLOOKUP(Table2[[#This Row],[SAP Code]],[26]_16!S:T,2,FALSE),0)</f>
        <v>1.2051439999999998E-2</v>
      </c>
      <c r="BE196" s="28">
        <f>IFERROR(VLOOKUP(Table2[[#This Row],[SAP Code]],[26]_16!V:W,2,FALSE)/ 1000000, 0)</f>
        <v>0</v>
      </c>
      <c r="BF196" s="28">
        <f>IFERROR(VLOOKUP(Table2[[#This Row],[SAP Code]],[26]_16!Y:Z,2,FALSE)/ 1000000, 0)</f>
        <v>0</v>
      </c>
      <c r="BG196" s="28" t="str">
        <f>IFERROR(VLOOKUP(Table2[[#This Row],[SAP Code]],[26]port!$A:$AD,30,FALSE),"unknown")</f>
        <v>COMP</v>
      </c>
      <c r="BH196" s="29" t="str">
        <f t="shared" si="61"/>
        <v>Number of operations completed out of the net approved of that year</v>
      </c>
      <c r="BI196" s="16"/>
    </row>
    <row r="197" spans="1:61" ht="17.100000000000001" customHeight="1">
      <c r="A197" s="16" t="s">
        <v>417</v>
      </c>
      <c r="B197" s="16" t="s">
        <v>883</v>
      </c>
      <c r="C197" s="16" t="s">
        <v>884</v>
      </c>
      <c r="D197" s="18" t="s">
        <v>885</v>
      </c>
      <c r="E197" s="18">
        <v>42396</v>
      </c>
      <c r="F197" s="16" t="s">
        <v>886</v>
      </c>
      <c r="G197" s="16" t="s">
        <v>137</v>
      </c>
      <c r="H197" s="37" t="s">
        <v>194</v>
      </c>
      <c r="I197" s="16" t="s">
        <v>138</v>
      </c>
      <c r="J197" s="16" t="s">
        <v>179</v>
      </c>
      <c r="K197" s="16" t="s">
        <v>84</v>
      </c>
      <c r="L197" s="19" t="s">
        <v>70</v>
      </c>
      <c r="M197" s="19">
        <v>112300000</v>
      </c>
      <c r="N197" s="19">
        <v>81040318.099485472</v>
      </c>
      <c r="O197" s="57" t="s">
        <v>887</v>
      </c>
      <c r="P197" s="21">
        <v>2000130014980</v>
      </c>
      <c r="Q197" s="20" t="s">
        <v>87</v>
      </c>
      <c r="R197" s="16" t="str">
        <f t="shared" si="50"/>
        <v>ADB Public</v>
      </c>
      <c r="S197" s="16" t="str">
        <f t="shared" si="51"/>
        <v>D</v>
      </c>
      <c r="T197" s="16" t="str">
        <f t="shared" si="49"/>
        <v>ADB Countries</v>
      </c>
      <c r="U197" s="16" t="str">
        <f t="shared" si="52"/>
        <v>Non-Transition States</v>
      </c>
      <c r="V197" s="22" t="str">
        <f>IF(ISNUMBER(MATCH(A197, {"Gabon","Sudan","Niger","Mali","Burkina Faso","Guinea"}, 0)), "De Facto Countries", "Non-De Facto Countries")</f>
        <v>Non-De Facto Countries</v>
      </c>
      <c r="W197" s="16" t="str">
        <f t="shared" si="63"/>
        <v>North</v>
      </c>
      <c r="X197" s="16" t="str">
        <f t="shared" si="64"/>
        <v>Transport</v>
      </c>
      <c r="Y197" s="23"/>
      <c r="AB197" s="23">
        <f>Table2[[#This Row],[Approved Amount_UA Equivalent]]</f>
        <v>81040318.099485472</v>
      </c>
      <c r="AD197" s="23">
        <f>SUM(Table2[[#This Row],[Feed Africa ]:[Improve Quality Of Life ]])</f>
        <v>81040318.099485472</v>
      </c>
      <c r="AE197" s="16" t="b">
        <f>Table2[[#This Row],[Total HI5]]=Table2[[#This Row],[Approved Amount_UA Equivalent]]</f>
        <v>1</v>
      </c>
      <c r="AF197" s="24">
        <v>10</v>
      </c>
      <c r="AG197" s="20" t="str">
        <f t="shared" si="53"/>
        <v>Investment Project</v>
      </c>
      <c r="AH197" s="24" t="e">
        <f>VLOOKUP(Table2[[#This Row],[SAP Code]],[25]DATA!$A:$G,7,FALSE)</f>
        <v>#N/A</v>
      </c>
      <c r="AI197" s="20" t="str">
        <f t="shared" si="54"/>
        <v>Infrastructure</v>
      </c>
      <c r="AJ197" s="25" t="s">
        <v>89</v>
      </c>
      <c r="AK197" s="25" t="s">
        <v>140</v>
      </c>
      <c r="AL197" s="23" t="str" cm="1">
        <f t="array" ref="AL197">_xlfn.SWITCH(AK197,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7" s="26">
        <v>1</v>
      </c>
      <c r="AN197" s="25" t="str">
        <f t="shared" si="62"/>
        <v>Sovereign</v>
      </c>
      <c r="AO197" s="27">
        <v>1</v>
      </c>
      <c r="AP197" s="23">
        <f>Table2[[#This Row],[Approved Amount_UA Equivalent]]/1000000</f>
        <v>81.040318099485475</v>
      </c>
      <c r="AQ197" s="19">
        <f t="shared" si="55"/>
        <v>107.85169693951924</v>
      </c>
      <c r="AR197" s="23" t="str">
        <f t="shared" si="56"/>
        <v>81-90</v>
      </c>
      <c r="AS197" s="23" t="str">
        <f t="shared" si="57"/>
        <v>81-100</v>
      </c>
      <c r="AT197" s="23" t="str">
        <f t="shared" si="58"/>
        <v>81-120</v>
      </c>
      <c r="AU197" s="23" t="str">
        <f t="shared" si="59"/>
        <v>50-100 Mn</v>
      </c>
      <c r="AV197" s="23">
        <f>Table2[[#This Row],[Amount]]</f>
        <v>112300000</v>
      </c>
      <c r="AW197" s="23" t="str">
        <f t="shared" si="60"/>
        <v>Jan 2016</v>
      </c>
      <c r="AX197" s="28">
        <f>IFERROR(VLOOKUP(Table2[[#This Row],[SAP Code]],[26]_16!A:B,2,FALSE),0)</f>
        <v>0</v>
      </c>
      <c r="AY197" s="28">
        <f>IFERROR(VLOOKUP(Table2[[#This Row],[SAP Code]],[26]_16!D:E,2,FALSE)/ 1000000, 0)</f>
        <v>18.383359550000002</v>
      </c>
      <c r="AZ197" s="28">
        <f>IFERROR(VLOOKUP(Table2[[#This Row],[SAP Code]],[26]_16!G:H,2,FALSE)/ 1000000, 0)</f>
        <v>31.83612742</v>
      </c>
      <c r="BA197" s="28">
        <f>IFERROR(VLOOKUP(Table2[[#This Row],[SAP Code]],[26]_16!J:K,2,FALSE)/ 1000000, 0)</f>
        <v>16.980677620000002</v>
      </c>
      <c r="BB197" s="28">
        <f>IFERROR(VLOOKUP(Table2[[#This Row],[SAP Code]],[26]_16!M:N,2,FALSE)/ 1000000, 0)</f>
        <v>7.5279735199999998</v>
      </c>
      <c r="BC197" s="28">
        <f>IFERROR(VLOOKUP(Table2[[#This Row],[SAP Code]],[26]_16!P:Q,2,FALSE),0)</f>
        <v>5.1493141200000005</v>
      </c>
      <c r="BD197" s="28">
        <f>IFERROR(VLOOKUP(Table2[[#This Row],[SAP Code]],[26]_16!S:T,2,FALSE),0)</f>
        <v>0</v>
      </c>
      <c r="BE197" s="28">
        <f>IFERROR(VLOOKUP(Table2[[#This Row],[SAP Code]],[26]_16!V:W,2,FALSE)/ 1000000, 0)</f>
        <v>1.03636358</v>
      </c>
      <c r="BF197" s="28">
        <f>IFERROR(VLOOKUP(Table2[[#This Row],[SAP Code]],[26]_16!Y:Z,2,FALSE)/ 1000000, 0)</f>
        <v>0</v>
      </c>
      <c r="BG197" s="28" t="str">
        <f>IFERROR(VLOOKUP(Table2[[#This Row],[SAP Code]],[26]port!$A:$AD,30,FALSE),"unknown")</f>
        <v>CLSD</v>
      </c>
      <c r="BH197" s="29" t="str">
        <f t="shared" si="61"/>
        <v>Number of operations completed out of the net approved of that year</v>
      </c>
      <c r="BI197" s="16"/>
    </row>
    <row r="198" spans="1:61" ht="17.100000000000001" customHeight="1">
      <c r="A198" s="16" t="s">
        <v>75</v>
      </c>
      <c r="B198" s="16" t="s">
        <v>888</v>
      </c>
      <c r="C198" s="16" t="s">
        <v>889</v>
      </c>
      <c r="D198" s="18" t="s">
        <v>890</v>
      </c>
      <c r="E198" s="18">
        <v>42403</v>
      </c>
      <c r="F198" s="16" t="s">
        <v>891</v>
      </c>
      <c r="G198" s="16" t="s">
        <v>249</v>
      </c>
      <c r="H198" s="16" t="s">
        <v>81</v>
      </c>
      <c r="I198" s="16" t="s">
        <v>250</v>
      </c>
      <c r="J198" s="16" t="s">
        <v>83</v>
      </c>
      <c r="K198" s="16" t="s">
        <v>84</v>
      </c>
      <c r="L198" s="19" t="s">
        <v>85</v>
      </c>
      <c r="M198" s="19">
        <v>12000000</v>
      </c>
      <c r="N198" s="19">
        <v>12000000</v>
      </c>
      <c r="O198" s="57" t="s">
        <v>892</v>
      </c>
      <c r="P198" s="21">
        <v>2100150034794</v>
      </c>
      <c r="Q198" s="20" t="s">
        <v>87</v>
      </c>
      <c r="R198" s="16" t="str">
        <f t="shared" si="50"/>
        <v>ADF Including TSF</v>
      </c>
      <c r="S198" s="16" t="str">
        <f t="shared" si="51"/>
        <v>K</v>
      </c>
      <c r="T198" s="16" t="s">
        <v>88</v>
      </c>
      <c r="U198" s="16" t="str">
        <f t="shared" si="52"/>
        <v>Non-Transition States</v>
      </c>
      <c r="V198" s="22" t="str">
        <f>IF(ISNUMBER(MATCH(A198, {"Gabon","Sudan","Niger","Mali","Burkina Faso","Guinea"}, 0)), "De Facto Countries", "Non-De Facto Countries")</f>
        <v>Non-De Facto Countries</v>
      </c>
      <c r="W198" s="16" t="str">
        <f t="shared" si="63"/>
        <v>East</v>
      </c>
      <c r="X198" s="16" t="str">
        <f t="shared" si="64"/>
        <v>Multi-Sector</v>
      </c>
      <c r="Y198" s="23">
        <f>Table2[[#This Row],[Approved Amount_UA Equivalent]]/5</f>
        <v>2400000</v>
      </c>
      <c r="Z198" s="23">
        <f>Table2[[#This Row],[Approved Amount_UA Equivalent]]/5</f>
        <v>2400000</v>
      </c>
      <c r="AA198" s="23">
        <f>Table2[[#This Row],[Approved Amount_UA Equivalent]]/5</f>
        <v>2400000</v>
      </c>
      <c r="AB198" s="23">
        <f>Table2[[#This Row],[Approved Amount_UA Equivalent]]/5</f>
        <v>2400000</v>
      </c>
      <c r="AC198" s="23">
        <f>Table2[[#This Row],[Approved Amount_UA Equivalent]]/5</f>
        <v>2400000</v>
      </c>
      <c r="AD198" s="23">
        <f>SUM(Table2[[#This Row],[Feed Africa ]:[Improve Quality Of Life ]])</f>
        <v>12000000</v>
      </c>
      <c r="AE198" s="16" t="b">
        <f>Table2[[#This Row],[Total HI5]]=Table2[[#This Row],[Approved Amount_UA Equivalent]]</f>
        <v>1</v>
      </c>
      <c r="AF198" s="24">
        <v>10</v>
      </c>
      <c r="AG198" s="20" t="str">
        <f t="shared" si="53"/>
        <v>Investment Project</v>
      </c>
      <c r="AH198" s="24" t="e">
        <f>VLOOKUP(Table2[[#This Row],[SAP Code]],[25]DATA!$A:$G,7,FALSE)</f>
        <v>#N/A</v>
      </c>
      <c r="AI198" s="20" t="str">
        <f t="shared" si="54"/>
        <v>Other Investment</v>
      </c>
      <c r="AJ198" s="25" t="s">
        <v>254</v>
      </c>
      <c r="AK198" s="25" t="s">
        <v>255</v>
      </c>
      <c r="AL198" s="23" t="str" cm="1">
        <f t="array" ref="AL198">_xlfn.SWITCH(AK198,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8" s="26">
        <v>1</v>
      </c>
      <c r="AN198" s="25" t="str">
        <f t="shared" si="62"/>
        <v>Sovereign</v>
      </c>
      <c r="AO198" s="27">
        <v>1</v>
      </c>
      <c r="AP198" s="23">
        <f>Table2[[#This Row],[Approved Amount_UA Equivalent]]/1000000</f>
        <v>12</v>
      </c>
      <c r="AQ198" s="19">
        <f t="shared" si="55"/>
        <v>15.970079999999999</v>
      </c>
      <c r="AR198" s="23" t="str">
        <f t="shared" si="56"/>
        <v>11-20</v>
      </c>
      <c r="AS198" s="23" t="str">
        <f t="shared" si="57"/>
        <v>1-20</v>
      </c>
      <c r="AT198" s="23" t="str">
        <f t="shared" si="58"/>
        <v>1-40</v>
      </c>
      <c r="AU198" s="23" t="str">
        <f t="shared" si="59"/>
        <v>&lt;1-50 Mn</v>
      </c>
      <c r="AV198" s="23">
        <f>Table2[[#This Row],[Amount]]</f>
        <v>12000000</v>
      </c>
      <c r="AW198" s="23" t="str">
        <f t="shared" si="60"/>
        <v>Feb 2016</v>
      </c>
      <c r="AX198" s="28">
        <f>IFERROR(VLOOKUP(Table2[[#This Row],[SAP Code]],[26]_16!A:B,2,FALSE),0)</f>
        <v>0</v>
      </c>
      <c r="AY198" s="28">
        <f>IFERROR(VLOOKUP(Table2[[#This Row],[SAP Code]],[26]_16!D:E,2,FALSE)/ 1000000, 0)</f>
        <v>0.80485213000000011</v>
      </c>
      <c r="AZ198" s="28">
        <f>IFERROR(VLOOKUP(Table2[[#This Row],[SAP Code]],[26]_16!G:H,2,FALSE)/ 1000000, 0)</f>
        <v>2.1469295000000002</v>
      </c>
      <c r="BA198" s="28">
        <f>IFERROR(VLOOKUP(Table2[[#This Row],[SAP Code]],[26]_16!J:K,2,FALSE)/ 1000000, 0)</f>
        <v>1.9010415499999997</v>
      </c>
      <c r="BB198" s="28">
        <f>IFERROR(VLOOKUP(Table2[[#This Row],[SAP Code]],[26]_16!M:N,2,FALSE)/ 1000000, 0)</f>
        <v>4.0016903599999996</v>
      </c>
      <c r="BC198" s="28">
        <f>IFERROR(VLOOKUP(Table2[[#This Row],[SAP Code]],[26]_16!P:Q,2,FALSE),0)</f>
        <v>1.41944804</v>
      </c>
      <c r="BD198" s="28">
        <f>IFERROR(VLOOKUP(Table2[[#This Row],[SAP Code]],[26]_16!S:T,2,FALSE),0)</f>
        <v>0.95015429000000007</v>
      </c>
      <c r="BE198" s="28">
        <f>IFERROR(VLOOKUP(Table2[[#This Row],[SAP Code]],[26]_16!V:W,2,FALSE)/ 1000000, 0)</f>
        <v>0.56416989000000006</v>
      </c>
      <c r="BF198" s="28">
        <f>IFERROR(VLOOKUP(Table2[[#This Row],[SAP Code]],[26]_16!Y:Z,2,FALSE)/ 1000000, 0)</f>
        <v>8.5109599999999997E-3</v>
      </c>
      <c r="BG198" s="28" t="str">
        <f>IFERROR(VLOOKUP(Table2[[#This Row],[SAP Code]],[26]port!$A:$AD,30,FALSE),"unknown")</f>
        <v>COMP</v>
      </c>
      <c r="BH198" s="29" t="str">
        <f t="shared" si="61"/>
        <v>Number of operations completed out of the net approved of that year</v>
      </c>
      <c r="BI198" s="16"/>
    </row>
    <row r="199" spans="1:61" ht="17.100000000000001" customHeight="1">
      <c r="A199" s="16" t="s">
        <v>117</v>
      </c>
      <c r="B199" s="16" t="s">
        <v>893</v>
      </c>
      <c r="C199" s="16" t="s">
        <v>894</v>
      </c>
      <c r="D199" s="18" t="s">
        <v>895</v>
      </c>
      <c r="E199" s="18">
        <v>42403</v>
      </c>
      <c r="F199" s="16" t="s">
        <v>121</v>
      </c>
      <c r="G199" s="16" t="s">
        <v>122</v>
      </c>
      <c r="H199" s="16" t="s">
        <v>81</v>
      </c>
      <c r="I199" s="16" t="s">
        <v>123</v>
      </c>
      <c r="J199" s="16" t="s">
        <v>83</v>
      </c>
      <c r="K199" s="16" t="s">
        <v>84</v>
      </c>
      <c r="L199" s="19" t="s">
        <v>85</v>
      </c>
      <c r="M199" s="19">
        <v>65800000</v>
      </c>
      <c r="N199" s="19">
        <v>65800000</v>
      </c>
      <c r="O199" s="57" t="s">
        <v>896</v>
      </c>
      <c r="P199" s="21">
        <v>2100150034694</v>
      </c>
      <c r="Q199" s="20" t="s">
        <v>87</v>
      </c>
      <c r="R199" s="16" t="str">
        <f t="shared" si="50"/>
        <v>ADF Including TSF</v>
      </c>
      <c r="S199" s="16" t="str">
        <f t="shared" si="51"/>
        <v>E</v>
      </c>
      <c r="T199" s="16" t="str">
        <f t="shared" ref="T199:T218" si="65">IF(A199="Algeria","ADB Countries",IF(A199="Angola","ADB Countries",IF(A199="Benin","ADF Countries",IF(A199="Botswana","ADB Countries",IF(A199="Burkina Faso","ADF Countries",IF(A199="Burundi","ADF Countries",IF(A199="Cameroon","Blend Countries",IF(A199="Cape Verde","ADB Countries",IF(A199="Central African Republic","ADF Countries",IF(A199="Centrafrique","ADF Countries",IF(A199="Chad","ADF Countries",IF(A199="Comoros","ADF Countries",IF(A199="Congo CG","ADB Countries",IF(A199="Congo","ADB Countries",IF(A199="Côte D'Ivoire","Blend Countries",IF(A199="Dem Rep Congo","ADF Countries",IF(A199="DEMOCRATIC REPUBLIC OF THE CONGO","ADF Countries",IF(A199="Djibouti","ADF Countries",IF(A199="Egypt","ADB Countries",IF(A199="Eq Guinea","ADB Countries",IF(A199="Equatorial Guinea","ADB Countries",IF(A199="Eritrea","ADF Countries",IF(A199="Swaziland","ADB Countries",IF(A199="Eswatini","ADB Countries",IF(A199="Ethiopia","ADF Countries",IF(A199="Gabon","ADB Countries",IF(A199="Gambia","ADF Countries",IF(A199="Ghana","ADF Countries",IF(A199="Guinea","ADF Countries",IF(A199="Guinea-Bissau","ADF Countries",IF(A199="Kenya","Blend Countries",IF(A199="Lesotho","ADF Countries",IF(A199="Liberia","ADF Countries",IF(A199="Libya","ADB Countries",IF(A199="Madagascar","ADF Countries",IF(A199="Malawi","ADF Countries",IF(A199="Mali","ADF Countries",IF(A199="Mauritania","ADF Countries",IF(A199="Mauritius","ADB Countries",IF(A199="Morocco","ADB Countries",IF(A199="Mozambique","ADF Countries",IF(OR(A199="Multi",A199="Multinational",A199="Multi-Countries"),"Multinational",IF(A199="Namibia","ADB Countries",IF(A199="Niger","ADF Countries",IF(A199="Nigeria","ADB Countries",IF(A199="Rwanda","ADF Countries",IF(A199="Sao Tome &amp; Principe","ADF Countries",IF(A199="Sao Tome","ADF Countries",IF(A199="Senegal","Blend Countries",IF(A199="Seychelles","ADB Countries",IF(A199="Sierra Leone","ADF Countries",IF(A199="Somalia","ADF Countries",IF(A199="South Africa","ADB Countries",IF(A199="South Sudan","ADF Countries",IF(A199="Sudan","ADF Countries",IF(A199="Tanzania","Blend Countries",IF(A199="Togo","ADF Countries",IF(A199="Tunisia","ADB Countries",IF(A199="Uganda","ADF Countries",IF(A199="Zambia","Blend Countries",IF(A199="Zimbabwe","ADF Countries","")))))))))))))))))))))))))))))))))))))))))))))))))))))))))))))</f>
        <v>ADF Countries</v>
      </c>
      <c r="U199" s="16" t="str">
        <f t="shared" si="52"/>
        <v>Non-Transition States</v>
      </c>
      <c r="V199" s="22" t="str">
        <f>IF(ISNUMBER(MATCH(A199, {"Gabon","Sudan","Niger","Mali","Burkina Faso","Guinea"}, 0)), "De Facto Countries", "Non-De Facto Countries")</f>
        <v>Non-De Facto Countries</v>
      </c>
      <c r="W199" s="16" t="str">
        <f t="shared" si="63"/>
        <v>East</v>
      </c>
      <c r="X199" s="16" t="str">
        <f t="shared" si="64"/>
        <v>WASH Sector</v>
      </c>
      <c r="Y199" s="23">
        <f>Table2[[#This Row],[Approved Amount_UA Equivalent]]*0.03</f>
        <v>1974000</v>
      </c>
      <c r="Z199" s="23">
        <f>Table2[[#This Row],[Approved Amount_UA Equivalent]]*0.01</f>
        <v>658000</v>
      </c>
      <c r="AC199" s="23">
        <f>Table2[[#This Row],[Approved Amount_UA Equivalent]]*0.96</f>
        <v>63168000</v>
      </c>
      <c r="AD199" s="23">
        <f>SUM(Table2[[#This Row],[Feed Africa ]:[Improve Quality Of Life ]])</f>
        <v>65800000</v>
      </c>
      <c r="AE199" s="16" t="b">
        <f>Table2[[#This Row],[Total HI5]]=Table2[[#This Row],[Approved Amount_UA Equivalent]]</f>
        <v>1</v>
      </c>
      <c r="AF199" s="24">
        <v>21</v>
      </c>
      <c r="AG199" s="20" t="str">
        <f t="shared" si="53"/>
        <v>Policy and Result Based Op</v>
      </c>
      <c r="AH199" s="24" t="e">
        <f>VLOOKUP(Table2[[#This Row],[SAP Code]],[25]DATA!$A:$G,7,FALSE)</f>
        <v>#N/A</v>
      </c>
      <c r="AI199" s="20" t="str">
        <f t="shared" si="54"/>
        <v>Policy-Based Lending</v>
      </c>
      <c r="AJ199" s="25" t="s">
        <v>89</v>
      </c>
      <c r="AK199" s="25" t="s">
        <v>126</v>
      </c>
      <c r="AL199" s="23" t="str" cm="1">
        <f t="array" ref="AL199">_xlfn.SWITCH(AK199,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9" s="26">
        <v>1</v>
      </c>
      <c r="AN199" s="25" t="str">
        <f t="shared" si="62"/>
        <v>Sovereign</v>
      </c>
      <c r="AO199" s="27">
        <v>1</v>
      </c>
      <c r="AP199" s="23">
        <f>Table2[[#This Row],[Approved Amount_UA Equivalent]]/1000000</f>
        <v>65.8</v>
      </c>
      <c r="AQ199" s="19">
        <f t="shared" si="55"/>
        <v>87.569271999999998</v>
      </c>
      <c r="AR199" s="23" t="str">
        <f t="shared" si="56"/>
        <v>61-70</v>
      </c>
      <c r="AS199" s="23" t="str">
        <f t="shared" si="57"/>
        <v>61-80</v>
      </c>
      <c r="AT199" s="23" t="str">
        <f t="shared" si="58"/>
        <v>41-80</v>
      </c>
      <c r="AU199" s="23" t="str">
        <f t="shared" si="59"/>
        <v>50-100 Mn</v>
      </c>
      <c r="AV199" s="23">
        <f>Table2[[#This Row],[Amount]]</f>
        <v>65800000</v>
      </c>
      <c r="AW199" s="23" t="str">
        <f t="shared" si="60"/>
        <v>Feb 2016</v>
      </c>
      <c r="AX199" s="28">
        <f>IFERROR(VLOOKUP(Table2[[#This Row],[SAP Code]],[26]_16!A:B,2,FALSE),0)</f>
        <v>0</v>
      </c>
      <c r="AY199" s="28">
        <f>IFERROR(VLOOKUP(Table2[[#This Row],[SAP Code]],[26]_16!D:E,2,FALSE)/ 1000000, 0)</f>
        <v>14.211</v>
      </c>
      <c r="AZ199" s="28">
        <f>IFERROR(VLOOKUP(Table2[[#This Row],[SAP Code]],[26]_16!G:H,2,FALSE)/ 1000000, 0)</f>
        <v>11.649434189999999</v>
      </c>
      <c r="BA199" s="28">
        <f>IFERROR(VLOOKUP(Table2[[#This Row],[SAP Code]],[26]_16!J:K,2,FALSE)/ 1000000, 0)</f>
        <v>8.8588330000000006</v>
      </c>
      <c r="BB199" s="28">
        <f>IFERROR(VLOOKUP(Table2[[#This Row],[SAP Code]],[26]_16!M:N,2,FALSE)/ 1000000, 0)</f>
        <v>16.346599999999999</v>
      </c>
      <c r="BC199" s="28">
        <f>IFERROR(VLOOKUP(Table2[[#This Row],[SAP Code]],[26]_16!P:Q,2,FALSE),0)</f>
        <v>14.195611</v>
      </c>
      <c r="BD199" s="28">
        <f>IFERROR(VLOOKUP(Table2[[#This Row],[SAP Code]],[26]_16!S:T,2,FALSE),0)</f>
        <v>0.53852100000000003</v>
      </c>
      <c r="BE199" s="28">
        <f>IFERROR(VLOOKUP(Table2[[#This Row],[SAP Code]],[26]_16!V:W,2,FALSE)/ 1000000, 0)</f>
        <v>0</v>
      </c>
      <c r="BF199" s="28">
        <f>IFERROR(VLOOKUP(Table2[[#This Row],[SAP Code]],[26]_16!Y:Z,2,FALSE)/ 1000000, 0)</f>
        <v>0</v>
      </c>
      <c r="BG199" s="28" t="str">
        <f>IFERROR(VLOOKUP(Table2[[#This Row],[SAP Code]],[26]port!$A:$AD,30,FALSE),"unknown")</f>
        <v>COMP</v>
      </c>
      <c r="BH199" s="29" t="str">
        <f t="shared" si="61"/>
        <v>Number of operations completed out of the net approved of that year</v>
      </c>
      <c r="BI199" s="16"/>
    </row>
    <row r="200" spans="1:61" ht="17.100000000000001" customHeight="1">
      <c r="A200" s="16" t="s">
        <v>669</v>
      </c>
      <c r="B200" s="16" t="s">
        <v>897</v>
      </c>
      <c r="C200" s="16" t="s">
        <v>898</v>
      </c>
      <c r="D200" s="18" t="s">
        <v>899</v>
      </c>
      <c r="E200" s="18">
        <v>42417</v>
      </c>
      <c r="F200" s="16" t="s">
        <v>673</v>
      </c>
      <c r="G200" s="16" t="s">
        <v>249</v>
      </c>
      <c r="H200" s="16" t="s">
        <v>132</v>
      </c>
      <c r="I200" s="16" t="s">
        <v>250</v>
      </c>
      <c r="J200" s="16" t="s">
        <v>251</v>
      </c>
      <c r="K200" s="16" t="s">
        <v>257</v>
      </c>
      <c r="L200" s="19" t="s">
        <v>85</v>
      </c>
      <c r="M200" s="19">
        <v>11920000</v>
      </c>
      <c r="N200" s="19">
        <v>11920000</v>
      </c>
      <c r="O200" s="57" t="s">
        <v>900</v>
      </c>
      <c r="P200" s="21">
        <v>5900155009751</v>
      </c>
      <c r="Q200" s="20" t="s">
        <v>72</v>
      </c>
      <c r="R200" s="16" t="str">
        <f t="shared" si="50"/>
        <v>ADF Including TSF</v>
      </c>
      <c r="S200" s="16" t="str">
        <f t="shared" si="51"/>
        <v>K</v>
      </c>
      <c r="T200" s="16" t="str">
        <f t="shared" si="65"/>
        <v>ADF Countries</v>
      </c>
      <c r="U200" s="16" t="str">
        <f t="shared" si="52"/>
        <v>Transition States</v>
      </c>
      <c r="V200" s="22" t="str">
        <f>IF(ISNUMBER(MATCH(A200, {"Gabon","Sudan","Niger","Mali","Burkina Faso","Guinea"}, 0)), "De Facto Countries", "Non-De Facto Countries")</f>
        <v>Non-De Facto Countries</v>
      </c>
      <c r="W200" s="16" t="str">
        <f t="shared" si="63"/>
        <v>West</v>
      </c>
      <c r="X200" s="16" t="str">
        <f t="shared" si="64"/>
        <v>Multi-Sector</v>
      </c>
      <c r="Y200" s="23">
        <f>Table2[[#This Row],[Approved Amount_UA Equivalent]]/5</f>
        <v>2384000</v>
      </c>
      <c r="Z200" s="23">
        <f>Table2[[#This Row],[Approved Amount_UA Equivalent]]/5</f>
        <v>2384000</v>
      </c>
      <c r="AA200" s="23">
        <f>Table2[[#This Row],[Approved Amount_UA Equivalent]]/5</f>
        <v>2384000</v>
      </c>
      <c r="AB200" s="23">
        <f>Table2[[#This Row],[Approved Amount_UA Equivalent]]/5</f>
        <v>2384000</v>
      </c>
      <c r="AC200" s="23">
        <f>Table2[[#This Row],[Approved Amount_UA Equivalent]]/5</f>
        <v>2384000</v>
      </c>
      <c r="AD200" s="23">
        <f>SUM(Table2[[#This Row],[Feed Africa ]:[Improve Quality Of Life ]])</f>
        <v>11920000</v>
      </c>
      <c r="AE200" s="16" t="b">
        <f>Table2[[#This Row],[Total HI5]]=Table2[[#This Row],[Approved Amount_UA Equivalent]]</f>
        <v>1</v>
      </c>
      <c r="AF200" s="24">
        <v>10</v>
      </c>
      <c r="AG200" s="20" t="str">
        <f t="shared" si="53"/>
        <v>Investment Project</v>
      </c>
      <c r="AH200" s="24" t="e">
        <f>VLOOKUP(Table2[[#This Row],[SAP Code]],[25]DATA!$A:$G,7,FALSE)</f>
        <v>#N/A</v>
      </c>
      <c r="AI200" s="20" t="str">
        <f t="shared" si="54"/>
        <v>Other Investment</v>
      </c>
      <c r="AJ200" s="25" t="s">
        <v>254</v>
      </c>
      <c r="AK200" s="25" t="s">
        <v>255</v>
      </c>
      <c r="AL200" s="23" t="str" cm="1">
        <f t="array" ref="AL200">_xlfn.SWITCH(AK200,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00" s="26">
        <v>1</v>
      </c>
      <c r="AN200" s="25" t="str">
        <f t="shared" si="62"/>
        <v>Sovereign</v>
      </c>
      <c r="AO200" s="27">
        <v>0.5</v>
      </c>
      <c r="AP200" s="23">
        <f>Table2[[#This Row],[Approved Amount_UA Equivalent]]/1000000</f>
        <v>11.92</v>
      </c>
      <c r="AQ200" s="19">
        <f t="shared" si="55"/>
        <v>15.8636128</v>
      </c>
      <c r="AR200" s="23" t="str">
        <f t="shared" si="56"/>
        <v>11-20</v>
      </c>
      <c r="AS200" s="23" t="str">
        <f t="shared" si="57"/>
        <v>1-20</v>
      </c>
      <c r="AT200" s="23" t="str">
        <f t="shared" si="58"/>
        <v>1-40</v>
      </c>
      <c r="AU200" s="23" t="str">
        <f t="shared" si="59"/>
        <v>&lt;1-50 Mn</v>
      </c>
      <c r="AV200" s="23">
        <f>Table2[[#This Row],[Amount]]</f>
        <v>11920000</v>
      </c>
      <c r="AW200" s="23" t="str">
        <f t="shared" si="60"/>
        <v>Feb 2016</v>
      </c>
      <c r="AX200" s="28">
        <f>IFERROR(VLOOKUP(Table2[[#This Row],[SAP Code]],[26]_16!A:B,2,FALSE),0)</f>
        <v>0</v>
      </c>
      <c r="AY200" s="28">
        <f>IFERROR(VLOOKUP(Table2[[#This Row],[SAP Code]],[26]_16!D:E,2,FALSE)/ 1000000, 0)</f>
        <v>0.15907531</v>
      </c>
      <c r="AZ200" s="28">
        <f>IFERROR(VLOOKUP(Table2[[#This Row],[SAP Code]],[26]_16!G:H,2,FALSE)/ 1000000, 0)</f>
        <v>2.5776523099999999</v>
      </c>
      <c r="BA200" s="28">
        <f>IFERROR(VLOOKUP(Table2[[#This Row],[SAP Code]],[26]_16!J:K,2,FALSE)/ 1000000, 0)</f>
        <v>1.973095</v>
      </c>
      <c r="BB200" s="28">
        <f>IFERROR(VLOOKUP(Table2[[#This Row],[SAP Code]],[26]_16!M:N,2,FALSE)/ 1000000, 0)</f>
        <v>4.4794385099999996</v>
      </c>
      <c r="BC200" s="28">
        <f>IFERROR(VLOOKUP(Table2[[#This Row],[SAP Code]],[26]_16!P:Q,2,FALSE),0)</f>
        <v>3.1883227799999996</v>
      </c>
      <c r="BD200" s="28">
        <f>IFERROR(VLOOKUP(Table2[[#This Row],[SAP Code]],[26]_16!S:T,2,FALSE),0)</f>
        <v>1.4399971499999995</v>
      </c>
      <c r="BE200" s="28">
        <f>IFERROR(VLOOKUP(Table2[[#This Row],[SAP Code]],[26]_16!V:W,2,FALSE)/ 1000000, 0)</f>
        <v>1.1103285600000001</v>
      </c>
      <c r="BF200" s="28">
        <f>IFERROR(VLOOKUP(Table2[[#This Row],[SAP Code]],[26]_16!Y:Z,2,FALSE)/ 1000000, 0)</f>
        <v>4.8350500000000005E-3</v>
      </c>
      <c r="BG200" s="28" t="str">
        <f>IFERROR(VLOOKUP(Table2[[#This Row],[SAP Code]],[26]port!$A:$AD,30,FALSE),"unknown")</f>
        <v>OnGo</v>
      </c>
      <c r="BH200" s="29" t="str">
        <f t="shared" si="61"/>
        <v>Ongoing</v>
      </c>
      <c r="BI200" s="16"/>
    </row>
    <row r="201" spans="1:61" ht="17.100000000000001" customHeight="1">
      <c r="A201" s="16" t="s">
        <v>669</v>
      </c>
      <c r="B201" s="16" t="s">
        <v>897</v>
      </c>
      <c r="C201" s="16" t="s">
        <v>901</v>
      </c>
      <c r="D201" s="18" t="s">
        <v>899</v>
      </c>
      <c r="E201" s="18">
        <v>42417</v>
      </c>
      <c r="F201" s="16" t="s">
        <v>673</v>
      </c>
      <c r="G201" s="16" t="s">
        <v>249</v>
      </c>
      <c r="H201" s="16" t="s">
        <v>132</v>
      </c>
      <c r="I201" s="16" t="s">
        <v>250</v>
      </c>
      <c r="J201" s="16" t="s">
        <v>251</v>
      </c>
      <c r="K201" s="16" t="s">
        <v>252</v>
      </c>
      <c r="L201" s="19" t="s">
        <v>85</v>
      </c>
      <c r="M201" s="19">
        <v>3080000</v>
      </c>
      <c r="N201" s="19">
        <v>3080000</v>
      </c>
      <c r="O201" s="57" t="s">
        <v>900</v>
      </c>
      <c r="P201" s="21">
        <v>5900150000701</v>
      </c>
      <c r="Q201" s="20" t="s">
        <v>72</v>
      </c>
      <c r="R201" s="16" t="str">
        <f t="shared" si="50"/>
        <v>ADF Including TSF</v>
      </c>
      <c r="S201" s="16" t="str">
        <f t="shared" si="51"/>
        <v>K</v>
      </c>
      <c r="T201" s="16" t="str">
        <f t="shared" si="65"/>
        <v>ADF Countries</v>
      </c>
      <c r="U201" s="16" t="str">
        <f t="shared" si="52"/>
        <v>Transition States</v>
      </c>
      <c r="V201" s="22" t="str">
        <f>IF(ISNUMBER(MATCH(A201, {"Gabon","Sudan","Niger","Mali","Burkina Faso","Guinea"}, 0)), "De Facto Countries", "Non-De Facto Countries")</f>
        <v>Non-De Facto Countries</v>
      </c>
      <c r="W201" s="16" t="str">
        <f t="shared" si="63"/>
        <v>West</v>
      </c>
      <c r="X201" s="16" t="str">
        <f t="shared" si="64"/>
        <v>Multi-Sector</v>
      </c>
      <c r="Y201" s="23">
        <f>Table2[[#This Row],[Approved Amount_UA Equivalent]]/5</f>
        <v>616000</v>
      </c>
      <c r="Z201" s="23">
        <f>Table2[[#This Row],[Approved Amount_UA Equivalent]]/5</f>
        <v>616000</v>
      </c>
      <c r="AA201" s="23">
        <f>Table2[[#This Row],[Approved Amount_UA Equivalent]]/5</f>
        <v>616000</v>
      </c>
      <c r="AB201" s="23">
        <f>Table2[[#This Row],[Approved Amount_UA Equivalent]]/5</f>
        <v>616000</v>
      </c>
      <c r="AC201" s="23">
        <f>Table2[[#This Row],[Approved Amount_UA Equivalent]]/5</f>
        <v>616000</v>
      </c>
      <c r="AD201" s="23">
        <f>SUM(Table2[[#This Row],[Feed Africa ]:[Improve Quality Of Life ]])</f>
        <v>3080000</v>
      </c>
      <c r="AE201" s="16" t="b">
        <f>Table2[[#This Row],[Total HI5]]=Table2[[#This Row],[Approved Amount_UA Equivalent]]</f>
        <v>1</v>
      </c>
      <c r="AF201" s="24">
        <v>10</v>
      </c>
      <c r="AG201" s="20" t="str">
        <f t="shared" si="53"/>
        <v>Investment Project</v>
      </c>
      <c r="AH201" s="24" t="e">
        <f>VLOOKUP(Table2[[#This Row],[SAP Code]],[25]DATA!$A:$G,7,FALSE)</f>
        <v>#N/A</v>
      </c>
      <c r="AI201" s="20" t="str">
        <f t="shared" si="54"/>
        <v>Other Investment</v>
      </c>
      <c r="AJ201" s="25" t="s">
        <v>254</v>
      </c>
      <c r="AK201" s="25" t="s">
        <v>255</v>
      </c>
      <c r="AL201" s="23" t="str" cm="1">
        <f t="array" ref="AL201">_xlfn.SWITCH(AK201,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01" s="26">
        <v>1</v>
      </c>
      <c r="AN201" s="25" t="str">
        <f t="shared" si="62"/>
        <v>Sovereign</v>
      </c>
      <c r="AO201" s="27">
        <v>0.5</v>
      </c>
      <c r="AP201" s="23">
        <f>Table2[[#This Row],[Approved Amount_UA Equivalent]]/1000000</f>
        <v>3.08</v>
      </c>
      <c r="AQ201" s="19">
        <f t="shared" si="55"/>
        <v>4.0989871999999998</v>
      </c>
      <c r="AR201" s="23" t="str">
        <f t="shared" si="56"/>
        <v>1-10</v>
      </c>
      <c r="AS201" s="23" t="str">
        <f t="shared" si="57"/>
        <v>1-20</v>
      </c>
      <c r="AT201" s="23" t="str">
        <f t="shared" si="58"/>
        <v>1-40</v>
      </c>
      <c r="AU201" s="23" t="str">
        <f t="shared" si="59"/>
        <v>&lt;1-50 Mn</v>
      </c>
      <c r="AV201" s="23">
        <f>Table2[[#This Row],[Amount]]</f>
        <v>3080000</v>
      </c>
      <c r="AW201" s="23" t="str">
        <f t="shared" si="60"/>
        <v>Feb 2016</v>
      </c>
      <c r="AX201" s="28">
        <f>IFERROR(VLOOKUP(Table2[[#This Row],[SAP Code]],[26]_16!A:B,2,FALSE),0)</f>
        <v>0</v>
      </c>
      <c r="AY201" s="28">
        <v>0</v>
      </c>
      <c r="AZ201" s="28">
        <v>0</v>
      </c>
      <c r="BA201" s="28">
        <f>IFERROR(VLOOKUP(Table2[[#This Row],[SAP Code]],[26]_16!J:K,2,FALSE)/ 1000000, 0)</f>
        <v>1.973095</v>
      </c>
      <c r="BB201" s="28">
        <f>IFERROR(VLOOKUP(Table2[[#This Row],[SAP Code]],[26]_16!M:N,2,FALSE)/ 1000000, 0)</f>
        <v>4.4794385099999996</v>
      </c>
      <c r="BC201" s="28">
        <f>IFERROR(VLOOKUP(Table2[[#This Row],[SAP Code]],[26]_16!P:Q,2,FALSE),0)</f>
        <v>3.1883227799999996</v>
      </c>
      <c r="BD201" s="28">
        <f>IFERROR(VLOOKUP(Table2[[#This Row],[SAP Code]],[26]_16!S:T,2,FALSE),0)</f>
        <v>1.4399971499999995</v>
      </c>
      <c r="BE201" s="28">
        <f>IFERROR(VLOOKUP(Table2[[#This Row],[SAP Code]],[26]_16!V:W,2,FALSE)/ 1000000, 0)</f>
        <v>1.1103285600000001</v>
      </c>
      <c r="BF201" s="28">
        <f>IFERROR(VLOOKUP(Table2[[#This Row],[SAP Code]],[26]_16!Y:Z,2,FALSE)/ 1000000, 0)</f>
        <v>4.8350500000000005E-3</v>
      </c>
      <c r="BG201" s="28" t="str">
        <f>IFERROR(VLOOKUP(Table2[[#This Row],[SAP Code]],[26]port!$A:$AD,30,FALSE),"unknown")</f>
        <v>OnGo</v>
      </c>
      <c r="BH201" s="29" t="str">
        <f t="shared" si="61"/>
        <v>Ongoing</v>
      </c>
      <c r="BI201" s="16"/>
    </row>
    <row r="202" spans="1:61" ht="17.100000000000001" customHeight="1">
      <c r="A202" s="16" t="s">
        <v>141</v>
      </c>
      <c r="B202" s="16" t="s">
        <v>902</v>
      </c>
      <c r="C202" s="16" t="s">
        <v>903</v>
      </c>
      <c r="D202" s="18" t="s">
        <v>904</v>
      </c>
      <c r="E202" s="18">
        <v>42417</v>
      </c>
      <c r="F202" s="16" t="s">
        <v>905</v>
      </c>
      <c r="G202" s="16" t="s">
        <v>100</v>
      </c>
      <c r="H202" s="37" t="s">
        <v>213</v>
      </c>
      <c r="I202" s="16" t="s">
        <v>102</v>
      </c>
      <c r="J202" s="16" t="s">
        <v>103</v>
      </c>
      <c r="K202" s="16" t="s">
        <v>241</v>
      </c>
      <c r="L202" s="19" t="s">
        <v>70</v>
      </c>
      <c r="M202" s="19">
        <v>8200000</v>
      </c>
      <c r="N202" s="19">
        <v>5939876.856211517</v>
      </c>
      <c r="O202" s="57" t="s">
        <v>906</v>
      </c>
      <c r="P202" s="21" t="s">
        <v>243</v>
      </c>
      <c r="Q202" s="20" t="s">
        <v>72</v>
      </c>
      <c r="R202" s="16" t="str">
        <f t="shared" si="50"/>
        <v>ADB Private</v>
      </c>
      <c r="S202" s="16" t="str">
        <f t="shared" si="51"/>
        <v>H</v>
      </c>
      <c r="T202" s="16" t="str">
        <f t="shared" si="65"/>
        <v>Multinational</v>
      </c>
      <c r="U202" s="16" t="str">
        <f t="shared" si="52"/>
        <v>Multinational</v>
      </c>
      <c r="V202" s="22" t="str">
        <f>IF(ISNUMBER(MATCH(A202, {"Gabon","Sudan","Niger","Mali","Burkina Faso","Guinea"}, 0)), "De Facto Countries", "Non-De Facto Countries")</f>
        <v>Non-De Facto Countries</v>
      </c>
      <c r="W202" s="16" t="str">
        <f t="shared" si="63"/>
        <v>Multi</v>
      </c>
      <c r="X202" s="16" t="str">
        <f t="shared" si="64"/>
        <v>Finance</v>
      </c>
      <c r="Y202" s="23"/>
      <c r="AA202" s="23">
        <f>Table2[[#This Row],[Approved Amount_UA Equivalent]]</f>
        <v>5939876.856211517</v>
      </c>
      <c r="AD202" s="23">
        <f>SUM(Table2[[#This Row],[Feed Africa ]:[Improve Quality Of Life ]])</f>
        <v>5939876.856211517</v>
      </c>
      <c r="AE202" s="16" t="b">
        <f>Table2[[#This Row],[Total HI5]]=Table2[[#This Row],[Approved Amount_UA Equivalent]]</f>
        <v>1</v>
      </c>
      <c r="AF202" s="24">
        <v>70</v>
      </c>
      <c r="AG202" s="20" t="str">
        <f t="shared" si="53"/>
        <v>Equity and Guarantee</v>
      </c>
      <c r="AH202" s="24" t="e">
        <f>VLOOKUP(Table2[[#This Row],[SAP Code]],[25]DATA!$A:$G,7,FALSE)</f>
        <v>#N/A</v>
      </c>
      <c r="AI202" s="20" t="str">
        <f t="shared" si="54"/>
        <v>Other Investment</v>
      </c>
      <c r="AJ202" s="25" t="s">
        <v>106</v>
      </c>
      <c r="AK202" s="25" t="s">
        <v>107</v>
      </c>
      <c r="AL202" s="23" t="str" cm="1">
        <f t="array" ref="AL202">_xlfn.SWITCH(AK202,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02" s="26">
        <v>2</v>
      </c>
      <c r="AN202" s="25" t="str">
        <f t="shared" si="62"/>
        <v>Non-Sovereign</v>
      </c>
      <c r="AO202" s="27">
        <v>1</v>
      </c>
      <c r="AP202" s="23">
        <f>Table2[[#This Row],[Approved Amount_UA Equivalent]]/1000000</f>
        <v>5.9398768562115167</v>
      </c>
      <c r="AQ202" s="19">
        <f t="shared" si="55"/>
        <v>7.9050257153205354</v>
      </c>
      <c r="AR202" s="23" t="str">
        <f t="shared" si="56"/>
        <v>1-10</v>
      </c>
      <c r="AS202" s="23" t="str">
        <f t="shared" si="57"/>
        <v>1-20</v>
      </c>
      <c r="AT202" s="23" t="str">
        <f t="shared" si="58"/>
        <v>1-40</v>
      </c>
      <c r="AU202" s="23" t="str">
        <f t="shared" si="59"/>
        <v>&lt;1-50 Mn</v>
      </c>
      <c r="AV202" s="23">
        <f>Table2[[#This Row],[Amount]]</f>
        <v>8200000</v>
      </c>
      <c r="AW202" s="23" t="str">
        <f t="shared" si="60"/>
        <v>Feb 2016</v>
      </c>
      <c r="AX202" s="28">
        <f>IFERROR(VLOOKUP(Table2[[#This Row],[SAP Code]],[26]_16!A:B,2,FALSE),0)</f>
        <v>0</v>
      </c>
      <c r="AY202" s="28">
        <f>IFERROR(VLOOKUP(Table2[[#This Row],[SAP Code]],[26]_16!D:E,2,FALSE)/ 1000000, 0)</f>
        <v>0</v>
      </c>
      <c r="AZ202" s="28">
        <f>IFERROR(VLOOKUP(Table2[[#This Row],[SAP Code]],[26]_16!G:H,2,FALSE)/ 1000000, 0)</f>
        <v>0</v>
      </c>
      <c r="BA202" s="28">
        <f>IFERROR(VLOOKUP(Table2[[#This Row],[SAP Code]],[26]_16!J:K,2,FALSE)/ 1000000, 0)</f>
        <v>0</v>
      </c>
      <c r="BB202" s="28">
        <f>IFERROR(VLOOKUP(Table2[[#This Row],[SAP Code]],[26]_16!M:N,2,FALSE)/ 1000000, 0)</f>
        <v>0</v>
      </c>
      <c r="BC202" s="28">
        <f>IFERROR(VLOOKUP(Table2[[#This Row],[SAP Code]],[26]_16!P:Q,2,FALSE),0)</f>
        <v>0</v>
      </c>
      <c r="BD202" s="28">
        <f>IFERROR(VLOOKUP(Table2[[#This Row],[SAP Code]],[26]_16!S:T,2,FALSE),0)</f>
        <v>0</v>
      </c>
      <c r="BE202" s="28">
        <f>IFERROR(VLOOKUP(Table2[[#This Row],[SAP Code]],[26]_16!V:W,2,FALSE)/ 1000000, 0)</f>
        <v>0</v>
      </c>
      <c r="BF202" s="28">
        <f>IFERROR(VLOOKUP(Table2[[#This Row],[SAP Code]],[26]_16!Y:Z,2,FALSE)/ 1000000, 0)</f>
        <v>0</v>
      </c>
      <c r="BG202" s="28" t="str">
        <f>IFERROR(VLOOKUP(Table2[[#This Row],[SAP Code]],[26]port!$A:$AD,30,FALSE),"unknown")</f>
        <v>unknown</v>
      </c>
      <c r="BH202" s="29" t="str">
        <f t="shared" si="61"/>
        <v>Unknown</v>
      </c>
      <c r="BI202" s="16"/>
    </row>
    <row r="203" spans="1:61" ht="17.100000000000001" customHeight="1">
      <c r="A203" s="16" t="s">
        <v>343</v>
      </c>
      <c r="B203" s="16" t="s">
        <v>907</v>
      </c>
      <c r="C203" s="16" t="s">
        <v>908</v>
      </c>
      <c r="D203" s="18" t="s">
        <v>909</v>
      </c>
      <c r="E203" s="18">
        <v>42438</v>
      </c>
      <c r="F203" s="16" t="s">
        <v>910</v>
      </c>
      <c r="G203" s="16" t="s">
        <v>100</v>
      </c>
      <c r="H203" s="16" t="s">
        <v>348</v>
      </c>
      <c r="I203" s="16" t="s">
        <v>102</v>
      </c>
      <c r="J203" s="16" t="s">
        <v>103</v>
      </c>
      <c r="K203" s="16" t="s">
        <v>104</v>
      </c>
      <c r="L203" s="19" t="s">
        <v>349</v>
      </c>
      <c r="M203" s="19">
        <v>3300000000</v>
      </c>
      <c r="N203" s="19">
        <v>12134204.299553055</v>
      </c>
      <c r="O203" s="57" t="s">
        <v>911</v>
      </c>
      <c r="P203" s="21" t="s">
        <v>147</v>
      </c>
      <c r="Q203" s="20" t="s">
        <v>87</v>
      </c>
      <c r="R203" s="16" t="str">
        <f t="shared" si="50"/>
        <v>ADB Private</v>
      </c>
      <c r="S203" s="16" t="str">
        <f t="shared" si="51"/>
        <v>H</v>
      </c>
      <c r="T203" s="16" t="str">
        <f t="shared" si="65"/>
        <v>ADB Countries</v>
      </c>
      <c r="U203" s="16" t="str">
        <f t="shared" si="52"/>
        <v>Non-Transition States</v>
      </c>
      <c r="V203" s="22" t="str">
        <f>IF(ISNUMBER(MATCH(A203, {"Gabon","Sudan","Niger","Mali","Burkina Faso","Guinea"}, 0)), "De Facto Countries", "Non-De Facto Countries")</f>
        <v>Non-De Facto Countries</v>
      </c>
      <c r="W203" s="16" t="str">
        <f t="shared" si="63"/>
        <v>Nigeria</v>
      </c>
      <c r="X203" s="16" t="str">
        <f t="shared" si="64"/>
        <v>Finance</v>
      </c>
      <c r="Y203" s="23"/>
      <c r="AA203" s="23">
        <f>Table2[[#This Row],[Approved Amount_UA Equivalent]]</f>
        <v>12134204.299553055</v>
      </c>
      <c r="AD203" s="23">
        <f>SUM(Table2[[#This Row],[Feed Africa ]:[Improve Quality Of Life ]])</f>
        <v>12134204.299553055</v>
      </c>
      <c r="AE203" s="16" t="b">
        <f>Table2[[#This Row],[Total HI5]]=Table2[[#This Row],[Approved Amount_UA Equivalent]]</f>
        <v>1</v>
      </c>
      <c r="AF203" s="24">
        <v>11</v>
      </c>
      <c r="AG203" s="20" t="str">
        <f t="shared" si="53"/>
        <v>Line of Credit</v>
      </c>
      <c r="AH203" s="24" t="e">
        <f>VLOOKUP(Table2[[#This Row],[SAP Code]],[25]DATA!$A:$G,7,FALSE)</f>
        <v>#N/A</v>
      </c>
      <c r="AI203" s="20" t="str">
        <f t="shared" si="54"/>
        <v>Other Investment</v>
      </c>
      <c r="AJ203" s="25" t="s">
        <v>106</v>
      </c>
      <c r="AK203" s="25" t="s">
        <v>107</v>
      </c>
      <c r="AL203" s="23" t="str" cm="1">
        <f t="array" ref="AL203">_xlfn.SWITCH(AK203,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03" s="26">
        <v>2</v>
      </c>
      <c r="AN203" s="25" t="str">
        <f t="shared" si="62"/>
        <v>Non-Sovereign</v>
      </c>
      <c r="AO203" s="27">
        <v>1</v>
      </c>
      <c r="AP203" s="23">
        <f>Table2[[#This Row],[Approved Amount_UA Equivalent]]/1000000</f>
        <v>12.134204299553055</v>
      </c>
      <c r="AQ203" s="19">
        <f t="shared" si="55"/>
        <v>16.148684450017189</v>
      </c>
      <c r="AR203" s="23" t="str">
        <f t="shared" si="56"/>
        <v>11-20</v>
      </c>
      <c r="AS203" s="23" t="str">
        <f t="shared" si="57"/>
        <v>1-20</v>
      </c>
      <c r="AT203" s="23" t="str">
        <f t="shared" si="58"/>
        <v>1-40</v>
      </c>
      <c r="AU203" s="23" t="str">
        <f t="shared" si="59"/>
        <v>&lt;1-50 Mn</v>
      </c>
      <c r="AV203" s="23">
        <f>Table2[[#This Row],[Amount]]</f>
        <v>3300000000</v>
      </c>
      <c r="AW203" s="23" t="str">
        <f t="shared" si="60"/>
        <v>Mar 2016</v>
      </c>
      <c r="AX203" s="28">
        <f>IFERROR(VLOOKUP(Table2[[#This Row],[SAP Code]],[26]_16!A:B,2,FALSE),0)</f>
        <v>0</v>
      </c>
      <c r="AY203" s="28">
        <f>IFERROR(VLOOKUP(Table2[[#This Row],[SAP Code]],[26]_16!D:E,2,FALSE)/ 1000000, 0)</f>
        <v>0</v>
      </c>
      <c r="AZ203" s="28">
        <f>IFERROR(VLOOKUP(Table2[[#This Row],[SAP Code]],[26]_16!G:H,2,FALSE)/ 1000000, 0)</f>
        <v>0</v>
      </c>
      <c r="BA203" s="28">
        <f>IFERROR(VLOOKUP(Table2[[#This Row],[SAP Code]],[26]_16!J:K,2,FALSE)/ 1000000, 0)</f>
        <v>10.344613560000001</v>
      </c>
      <c r="BB203" s="28">
        <f>IFERROR(VLOOKUP(Table2[[#This Row],[SAP Code]],[26]_16!M:N,2,FALSE)/ 1000000, 0)</f>
        <v>0</v>
      </c>
      <c r="BC203" s="28">
        <f>IFERROR(VLOOKUP(Table2[[#This Row],[SAP Code]],[26]_16!P:Q,2,FALSE),0)</f>
        <v>0</v>
      </c>
      <c r="BD203" s="28">
        <f>IFERROR(VLOOKUP(Table2[[#This Row],[SAP Code]],[26]_16!S:T,2,FALSE),0)</f>
        <v>0</v>
      </c>
      <c r="BE203" s="28">
        <f>IFERROR(VLOOKUP(Table2[[#This Row],[SAP Code]],[26]_16!V:W,2,FALSE)/ 1000000, 0)</f>
        <v>0</v>
      </c>
      <c r="BF203" s="28">
        <f>IFERROR(VLOOKUP(Table2[[#This Row],[SAP Code]],[26]_16!Y:Z,2,FALSE)/ 1000000, 0)</f>
        <v>0</v>
      </c>
      <c r="BG203" s="28" t="str">
        <f>IFERROR(VLOOKUP(Table2[[#This Row],[SAP Code]],[26]port!$A:$AD,30,FALSE),"unknown")</f>
        <v>OnGo</v>
      </c>
      <c r="BH203" s="29" t="str">
        <f t="shared" si="61"/>
        <v>Ongoing</v>
      </c>
      <c r="BI203" s="16"/>
    </row>
    <row r="204" spans="1:61" ht="17.100000000000001" customHeight="1">
      <c r="A204" s="16" t="s">
        <v>141</v>
      </c>
      <c r="B204" s="32" t="s">
        <v>912</v>
      </c>
      <c r="C204" s="32" t="s">
        <v>913</v>
      </c>
      <c r="D204" s="33" t="s">
        <v>914</v>
      </c>
      <c r="E204" s="33">
        <v>42452</v>
      </c>
      <c r="F204" s="32" t="s">
        <v>915</v>
      </c>
      <c r="G204" s="32" t="s">
        <v>100</v>
      </c>
      <c r="H204" s="32" t="s">
        <v>132</v>
      </c>
      <c r="I204" s="32" t="s">
        <v>102</v>
      </c>
      <c r="J204" s="32" t="s">
        <v>103</v>
      </c>
      <c r="K204" s="32" t="s">
        <v>104</v>
      </c>
      <c r="L204" s="34" t="s">
        <v>195</v>
      </c>
      <c r="M204" s="34">
        <f>140000000/2</f>
        <v>70000000</v>
      </c>
      <c r="N204" s="34">
        <v>55176327.778916501</v>
      </c>
      <c r="O204" s="58" t="s">
        <v>916</v>
      </c>
      <c r="P204" s="36">
        <v>2000130016482</v>
      </c>
      <c r="Q204" s="35" t="s">
        <v>87</v>
      </c>
      <c r="R204" s="39" t="str">
        <f t="shared" si="50"/>
        <v>ADB Private</v>
      </c>
      <c r="S204" s="16" t="str">
        <f t="shared" si="51"/>
        <v>H</v>
      </c>
      <c r="T204" s="16" t="str">
        <f t="shared" si="65"/>
        <v>Multinational</v>
      </c>
      <c r="U204" s="16" t="str">
        <f t="shared" si="52"/>
        <v>Multinational</v>
      </c>
      <c r="V204" s="22" t="str">
        <f>IF(ISNUMBER(MATCH(A204, {"Gabon","Sudan","Niger","Mali","Burkina Faso","Guinea"}, 0)), "De Facto Countries", "Non-De Facto Countries")</f>
        <v>Non-De Facto Countries</v>
      </c>
      <c r="W204" s="16" t="str">
        <f t="shared" si="63"/>
        <v>Multi</v>
      </c>
      <c r="X204" s="16" t="str">
        <f t="shared" si="64"/>
        <v>Finance</v>
      </c>
      <c r="Y204" s="23"/>
      <c r="AA204" s="23">
        <f>Table2[[#This Row],[Approved Amount_UA Equivalent]]</f>
        <v>55176327.778916501</v>
      </c>
      <c r="AD204" s="23">
        <f>SUM(Table2[[#This Row],[Feed Africa ]:[Improve Quality Of Life ]])</f>
        <v>55176327.778916501</v>
      </c>
      <c r="AE204" s="16" t="b">
        <f>Table2[[#This Row],[Total HI5]]=Table2[[#This Row],[Approved Amount_UA Equivalent]]</f>
        <v>1</v>
      </c>
      <c r="AF204" s="24">
        <v>11</v>
      </c>
      <c r="AG204" s="20" t="str">
        <f t="shared" si="53"/>
        <v>Line of Credit</v>
      </c>
      <c r="AH204" s="24" t="e">
        <f>VLOOKUP(Table2[[#This Row],[SAP Code]],[25]DATA!$A:$G,7,FALSE)</f>
        <v>#N/A</v>
      </c>
      <c r="AI204" s="20" t="str">
        <f t="shared" si="54"/>
        <v>Other Investment</v>
      </c>
      <c r="AJ204" s="25" t="s">
        <v>106</v>
      </c>
      <c r="AK204" s="25" t="s">
        <v>107</v>
      </c>
      <c r="AL204" s="23" t="str" cm="1">
        <f t="array" ref="AL204">_xlfn.SWITCH(AK204,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04" s="26">
        <v>2</v>
      </c>
      <c r="AN204" s="25" t="str">
        <f t="shared" si="62"/>
        <v>Non-Sovereign</v>
      </c>
      <c r="AO204" s="50">
        <v>0.5</v>
      </c>
      <c r="AP204" s="46">
        <f>Table2[[#This Row],[Approved Amount_UA Equivalent]]/1000000</f>
        <v>55.176327778916502</v>
      </c>
      <c r="AQ204" s="59">
        <f t="shared" si="55"/>
        <v>73.430864061293235</v>
      </c>
      <c r="AR204" s="23" t="str">
        <f t="shared" si="56"/>
        <v>51-60</v>
      </c>
      <c r="AS204" s="23" t="str">
        <f t="shared" si="57"/>
        <v>41-60</v>
      </c>
      <c r="AT204" s="23" t="str">
        <f t="shared" si="58"/>
        <v>41-80</v>
      </c>
      <c r="AU204" s="23" t="str">
        <f t="shared" si="59"/>
        <v>50-100 Mn</v>
      </c>
      <c r="AV204" s="23">
        <f>Table2[[#This Row],[Amount]]</f>
        <v>70000000</v>
      </c>
      <c r="AW204" s="46" t="str">
        <f t="shared" si="60"/>
        <v>Mar 2016</v>
      </c>
      <c r="AX204" s="51">
        <f>IFERROR(VLOOKUP(Table2[[#This Row],[SAP Code]],[26]_16!A:B,2,FALSE),0)</f>
        <v>0</v>
      </c>
      <c r="AY204" s="51">
        <f>IFERROR(VLOOKUP(Table2[[#This Row],[SAP Code]],[26]_16!D:E,2,FALSE)/ 1000000, 0)</f>
        <v>0</v>
      </c>
      <c r="AZ204" s="28">
        <f>IFERROR(VLOOKUP(Table2[[#This Row],[SAP Code]],[26]_16!G:H,2,FALSE)/ 1000000, 0)</f>
        <v>39.249856740000006</v>
      </c>
      <c r="BA204" s="28">
        <f>IFERROR(VLOOKUP(Table2[[#This Row],[SAP Code]],[26]_16!J:K,2,FALSE)/ 1000000, 0)</f>
        <v>0</v>
      </c>
      <c r="BB204" s="28">
        <f>IFERROR(VLOOKUP(Table2[[#This Row],[SAP Code]],[26]_16!M:N,2,FALSE)/ 1000000, 0)</f>
        <v>40.599244849999998</v>
      </c>
      <c r="BC204" s="28">
        <f>IFERROR(VLOOKUP(Table2[[#This Row],[SAP Code]],[26]_16!P:Q,2,FALSE),0)</f>
        <v>0</v>
      </c>
      <c r="BD204" s="28">
        <f>IFERROR(VLOOKUP(Table2[[#This Row],[SAP Code]],[26]_16!S:T,2,FALSE),0)</f>
        <v>0</v>
      </c>
      <c r="BE204" s="28">
        <f>IFERROR(VLOOKUP(Table2[[#This Row],[SAP Code]],[26]_16!V:W,2,FALSE)/ 1000000, 0)</f>
        <v>0</v>
      </c>
      <c r="BF204" s="28">
        <f>IFERROR(VLOOKUP(Table2[[#This Row],[SAP Code]],[26]_16!Y:Z,2,FALSE)/ 1000000, 0)</f>
        <v>0</v>
      </c>
      <c r="BG204" s="28" t="str">
        <f>IFERROR(VLOOKUP(Table2[[#This Row],[SAP Code]],[26]port!$A:$AD,30,FALSE),"unknown")</f>
        <v>OnGo</v>
      </c>
      <c r="BH204" s="29" t="str">
        <f t="shared" si="61"/>
        <v>Ongoing</v>
      </c>
      <c r="BI204" s="16"/>
    </row>
    <row r="205" spans="1:61" ht="17.100000000000001" customHeight="1">
      <c r="A205" s="16" t="s">
        <v>141</v>
      </c>
      <c r="B205" s="32" t="s">
        <v>912</v>
      </c>
      <c r="C205" s="32" t="s">
        <v>913</v>
      </c>
      <c r="D205" s="33" t="s">
        <v>914</v>
      </c>
      <c r="E205" s="33">
        <v>42452</v>
      </c>
      <c r="F205" s="32" t="s">
        <v>915</v>
      </c>
      <c r="G205" s="32" t="s">
        <v>100</v>
      </c>
      <c r="H205" s="32" t="s">
        <v>132</v>
      </c>
      <c r="I205" s="32" t="s">
        <v>102</v>
      </c>
      <c r="J205" s="32" t="s">
        <v>103</v>
      </c>
      <c r="K205" s="32" t="s">
        <v>104</v>
      </c>
      <c r="L205" s="34" t="s">
        <v>195</v>
      </c>
      <c r="M205" s="34">
        <v>70000000</v>
      </c>
      <c r="N205" s="34">
        <v>55176327.778916501</v>
      </c>
      <c r="O205" s="60" t="s">
        <v>917</v>
      </c>
      <c r="P205" s="36">
        <v>2000130016483</v>
      </c>
      <c r="Q205" s="35" t="s">
        <v>87</v>
      </c>
      <c r="R205" s="16" t="str">
        <f t="shared" si="50"/>
        <v>ADB Private</v>
      </c>
      <c r="S205" s="16" t="str">
        <f t="shared" si="51"/>
        <v>H</v>
      </c>
      <c r="T205" s="16" t="str">
        <f t="shared" si="65"/>
        <v>Multinational</v>
      </c>
      <c r="U205" s="16" t="str">
        <f t="shared" si="52"/>
        <v>Multinational</v>
      </c>
      <c r="V205" s="22" t="str">
        <f>IF(ISNUMBER(MATCH(A205, {"Gabon","Sudan","Niger","Mali","Burkina Faso","Guinea"}, 0)), "De Facto Countries", "Non-De Facto Countries")</f>
        <v>Non-De Facto Countries</v>
      </c>
      <c r="W205" s="16" t="str">
        <f t="shared" si="63"/>
        <v>Multi</v>
      </c>
      <c r="X205" s="16" t="str">
        <f t="shared" si="64"/>
        <v>Finance</v>
      </c>
      <c r="Y205" s="23"/>
      <c r="AA205" s="23">
        <f>Table2[[#This Row],[Approved Amount_UA Equivalent]]</f>
        <v>55176327.778916501</v>
      </c>
      <c r="AD205" s="23">
        <f>SUM(Table2[[#This Row],[Feed Africa ]:[Improve Quality Of Life ]])</f>
        <v>55176327.778916501</v>
      </c>
      <c r="AE205" s="16" t="b">
        <f>Table2[[#This Row],[Total HI5]]=Table2[[#This Row],[Approved Amount_UA Equivalent]]</f>
        <v>1</v>
      </c>
      <c r="AF205" s="24">
        <v>11</v>
      </c>
      <c r="AG205" s="20" t="str">
        <f t="shared" si="53"/>
        <v>Line of Credit</v>
      </c>
      <c r="AH205" s="24" t="e">
        <f>VLOOKUP(Table2[[#This Row],[SAP Code]],[25]DATA!$A:$G,7,FALSE)</f>
        <v>#N/A</v>
      </c>
      <c r="AI205" s="20" t="str">
        <f t="shared" si="54"/>
        <v>Other Investment</v>
      </c>
      <c r="AJ205" s="25" t="s">
        <v>106</v>
      </c>
      <c r="AK205" s="25" t="s">
        <v>107</v>
      </c>
      <c r="AL205" s="23" t="str" cm="1">
        <f t="array" ref="AL205">_xlfn.SWITCH(AK205,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05" s="26">
        <v>2</v>
      </c>
      <c r="AN205" s="25" t="str">
        <f t="shared" si="62"/>
        <v>Non-Sovereign</v>
      </c>
      <c r="AO205" s="27">
        <v>1</v>
      </c>
      <c r="AP205" s="23">
        <f>Table2[[#This Row],[Approved Amount_UA Equivalent]]/1000000</f>
        <v>55.176327778916502</v>
      </c>
      <c r="AQ205" s="34">
        <f t="shared" si="55"/>
        <v>73.430864061293235</v>
      </c>
      <c r="AR205" s="23" t="str">
        <f t="shared" si="56"/>
        <v>51-60</v>
      </c>
      <c r="AS205" s="23" t="str">
        <f t="shared" si="57"/>
        <v>41-60</v>
      </c>
      <c r="AT205" s="23" t="str">
        <f t="shared" si="58"/>
        <v>41-80</v>
      </c>
      <c r="AU205" s="23" t="str">
        <f t="shared" si="59"/>
        <v>50-100 Mn</v>
      </c>
      <c r="AV205" s="23">
        <f>Table2[[#This Row],[Amount]]</f>
        <v>70000000</v>
      </c>
      <c r="AW205" s="23" t="str">
        <f t="shared" si="60"/>
        <v>Mar 2016</v>
      </c>
      <c r="AX205" s="28">
        <f>IFERROR(VLOOKUP(Table2[[#This Row],[SAP Code]],[26]_16!A:B,2,FALSE),0)</f>
        <v>0</v>
      </c>
      <c r="AY205" s="28">
        <f>IFERROR(VLOOKUP(Table2[[#This Row],[SAP Code]],[26]_16!D:E,2,FALSE)/ 1000000, 0)</f>
        <v>0</v>
      </c>
      <c r="AZ205" s="28">
        <f>IFERROR(VLOOKUP(Table2[[#This Row],[SAP Code]],[26]_16!G:H,2,FALSE)/ 1000000, 0)</f>
        <v>31.399885390000001</v>
      </c>
      <c r="BA205" s="28">
        <f>IFERROR(VLOOKUP(Table2[[#This Row],[SAP Code]],[26]_16!J:K,2,FALSE)/ 1000000, 0)</f>
        <v>0</v>
      </c>
      <c r="BB205" s="28">
        <f>IFERROR(VLOOKUP(Table2[[#This Row],[SAP Code]],[26]_16!M:N,2,FALSE)/ 1000000, 0)</f>
        <v>0</v>
      </c>
      <c r="BC205" s="28">
        <f>IFERROR(VLOOKUP(Table2[[#This Row],[SAP Code]],[26]_16!P:Q,2,FALSE),0)</f>
        <v>0</v>
      </c>
      <c r="BD205" s="28">
        <f>IFERROR(VLOOKUP(Table2[[#This Row],[SAP Code]],[26]_16!S:T,2,FALSE),0)</f>
        <v>0</v>
      </c>
      <c r="BE205" s="28">
        <f>IFERROR(VLOOKUP(Table2[[#This Row],[SAP Code]],[26]_16!V:W,2,FALSE)/ 1000000, 0)</f>
        <v>0</v>
      </c>
      <c r="BF205" s="28">
        <f>IFERROR(VLOOKUP(Table2[[#This Row],[SAP Code]],[26]_16!Y:Z,2,FALSE)/ 1000000, 0)</f>
        <v>0</v>
      </c>
      <c r="BG205" s="28" t="str">
        <f>IFERROR(VLOOKUP(Table2[[#This Row],[SAP Code]],[26]port!$A:$AD,30,FALSE),"unknown")</f>
        <v>OnGo</v>
      </c>
      <c r="BH205" s="29" t="str">
        <f t="shared" si="61"/>
        <v>Ongoing</v>
      </c>
      <c r="BI205" s="16"/>
    </row>
    <row r="206" spans="1:61" ht="17.100000000000001" customHeight="1">
      <c r="A206" s="16" t="s">
        <v>141</v>
      </c>
      <c r="B206" s="16" t="s">
        <v>918</v>
      </c>
      <c r="C206" s="16" t="s">
        <v>919</v>
      </c>
      <c r="D206" s="18" t="s">
        <v>920</v>
      </c>
      <c r="E206" s="18">
        <v>42452</v>
      </c>
      <c r="F206" s="16" t="s">
        <v>921</v>
      </c>
      <c r="G206" s="16" t="s">
        <v>169</v>
      </c>
      <c r="H206" s="37" t="s">
        <v>213</v>
      </c>
      <c r="I206" s="16" t="s">
        <v>67</v>
      </c>
      <c r="J206" s="16" t="s">
        <v>103</v>
      </c>
      <c r="K206" s="16" t="s">
        <v>241</v>
      </c>
      <c r="L206" s="19" t="s">
        <v>70</v>
      </c>
      <c r="M206" s="19">
        <v>25000000</v>
      </c>
      <c r="N206" s="19">
        <v>18098761.320775207</v>
      </c>
      <c r="O206" s="57" t="s">
        <v>922</v>
      </c>
      <c r="P206" s="21" t="s">
        <v>243</v>
      </c>
      <c r="Q206" s="20" t="s">
        <v>87</v>
      </c>
      <c r="R206" s="16" t="str">
        <f t="shared" si="50"/>
        <v>ADB Private</v>
      </c>
      <c r="S206" s="16" t="str">
        <f t="shared" si="51"/>
        <v>I</v>
      </c>
      <c r="T206" s="16" t="str">
        <f t="shared" si="65"/>
        <v>Multinational</v>
      </c>
      <c r="U206" s="16" t="str">
        <f t="shared" si="52"/>
        <v>Multinational</v>
      </c>
      <c r="V206" s="22" t="str">
        <f>IF(ISNUMBER(MATCH(A206, {"Gabon","Sudan","Niger","Mali","Burkina Faso","Guinea"}, 0)), "De Facto Countries", "Non-De Facto Countries")</f>
        <v>Non-De Facto Countries</v>
      </c>
      <c r="W206" s="16" t="str">
        <f t="shared" si="63"/>
        <v>Multi</v>
      </c>
      <c r="X206" s="16" t="str">
        <f t="shared" si="64"/>
        <v>Social</v>
      </c>
      <c r="Y206" s="23"/>
      <c r="AC206" s="23">
        <f>Table2[[#This Row],[Approved Amount_UA Equivalent]]</f>
        <v>18098761.320775207</v>
      </c>
      <c r="AD206" s="23">
        <f>SUM(Table2[[#This Row],[Feed Africa ]:[Improve Quality Of Life ]])</f>
        <v>18098761.320775207</v>
      </c>
      <c r="AE206" s="16" t="b">
        <f>Table2[[#This Row],[Total HI5]]=Table2[[#This Row],[Approved Amount_UA Equivalent]]</f>
        <v>1</v>
      </c>
      <c r="AF206" s="24">
        <v>70</v>
      </c>
      <c r="AG206" s="20" t="str">
        <f t="shared" si="53"/>
        <v>Equity and Guarantee</v>
      </c>
      <c r="AH206" s="24" t="e">
        <f>VLOOKUP(Table2[[#This Row],[SAP Code]],[25]DATA!$A:$G,7,FALSE)</f>
        <v>#N/A</v>
      </c>
      <c r="AI206" s="20" t="str">
        <f t="shared" si="54"/>
        <v>Other Investment</v>
      </c>
      <c r="AJ206" s="25" t="s">
        <v>73</v>
      </c>
      <c r="AK206" s="25" t="s">
        <v>107</v>
      </c>
      <c r="AL206" s="23" t="str" cm="1">
        <f t="array" ref="AL206">_xlfn.SWITCH(AK206,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06" s="26">
        <v>2</v>
      </c>
      <c r="AN206" s="25" t="str">
        <f t="shared" si="62"/>
        <v>Non-Sovereign</v>
      </c>
      <c r="AO206" s="27">
        <v>1</v>
      </c>
      <c r="AP206" s="23">
        <f>Table2[[#This Row],[Approved Amount_UA Equivalent]]/1000000</f>
        <v>18.098761320775207</v>
      </c>
      <c r="AQ206" s="19">
        <f t="shared" si="55"/>
        <v>24.086555516140475</v>
      </c>
      <c r="AR206" s="23" t="str">
        <f t="shared" si="56"/>
        <v>11-20</v>
      </c>
      <c r="AS206" s="23" t="str">
        <f t="shared" si="57"/>
        <v>1-20</v>
      </c>
      <c r="AT206" s="23" t="str">
        <f t="shared" si="58"/>
        <v>1-40</v>
      </c>
      <c r="AU206" s="23" t="str">
        <f t="shared" si="59"/>
        <v>&lt;1-50 Mn</v>
      </c>
      <c r="AV206" s="23">
        <f>Table2[[#This Row],[Amount]]</f>
        <v>25000000</v>
      </c>
      <c r="AW206" s="23" t="str">
        <f t="shared" si="60"/>
        <v>Mar 2016</v>
      </c>
      <c r="AX206" s="28">
        <f>IFERROR(VLOOKUP(Table2[[#This Row],[SAP Code]],[26]_16!A:B,2,FALSE),0)</f>
        <v>0</v>
      </c>
      <c r="AY206" s="28">
        <f>IFERROR(VLOOKUP(Table2[[#This Row],[SAP Code]],[26]_16!D:E,2,FALSE)/ 1000000, 0)</f>
        <v>0</v>
      </c>
      <c r="AZ206" s="28">
        <f>IFERROR(VLOOKUP(Table2[[#This Row],[SAP Code]],[26]_16!G:H,2,FALSE)/ 1000000, 0)</f>
        <v>0</v>
      </c>
      <c r="BA206" s="28">
        <f>IFERROR(VLOOKUP(Table2[[#This Row],[SAP Code]],[26]_16!J:K,2,FALSE)/ 1000000, 0)</f>
        <v>0</v>
      </c>
      <c r="BB206" s="28">
        <f>IFERROR(VLOOKUP(Table2[[#This Row],[SAP Code]],[26]_16!M:N,2,FALSE)/ 1000000, 0)</f>
        <v>0</v>
      </c>
      <c r="BC206" s="28">
        <f>IFERROR(VLOOKUP(Table2[[#This Row],[SAP Code]],[26]_16!P:Q,2,FALSE),0)</f>
        <v>0</v>
      </c>
      <c r="BD206" s="28">
        <f>IFERROR(VLOOKUP(Table2[[#This Row],[SAP Code]],[26]_16!S:T,2,FALSE),0)</f>
        <v>0</v>
      </c>
      <c r="BE206" s="28">
        <f>IFERROR(VLOOKUP(Table2[[#This Row],[SAP Code]],[26]_16!V:W,2,FALSE)/ 1000000, 0)</f>
        <v>0</v>
      </c>
      <c r="BF206" s="28">
        <f>IFERROR(VLOOKUP(Table2[[#This Row],[SAP Code]],[26]_16!Y:Z,2,FALSE)/ 1000000, 0)</f>
        <v>0</v>
      </c>
      <c r="BG206" s="28" t="str">
        <f>IFERROR(VLOOKUP(Table2[[#This Row],[SAP Code]],[26]port!$A:$AD,30,FALSE),"unknown")</f>
        <v>unknown</v>
      </c>
      <c r="BH206" s="29" t="str">
        <f t="shared" si="61"/>
        <v>Unknown</v>
      </c>
      <c r="BI206" s="16"/>
    </row>
    <row r="207" spans="1:61" ht="17.100000000000001" customHeight="1">
      <c r="A207" s="16" t="s">
        <v>60</v>
      </c>
      <c r="B207" s="16" t="s">
        <v>923</v>
      </c>
      <c r="C207" s="16" t="s">
        <v>924</v>
      </c>
      <c r="D207" s="18" t="s">
        <v>925</v>
      </c>
      <c r="E207" s="18">
        <v>42457</v>
      </c>
      <c r="F207" s="16" t="s">
        <v>926</v>
      </c>
      <c r="G207" s="16" t="s">
        <v>100</v>
      </c>
      <c r="H207" s="16" t="s">
        <v>66</v>
      </c>
      <c r="I207" s="16" t="s">
        <v>102</v>
      </c>
      <c r="J207" s="16" t="s">
        <v>103</v>
      </c>
      <c r="K207" s="16" t="s">
        <v>104</v>
      </c>
      <c r="L207" s="19" t="s">
        <v>195</v>
      </c>
      <c r="M207" s="19">
        <v>1500000</v>
      </c>
      <c r="N207" s="19">
        <v>1182349.8809767787</v>
      </c>
      <c r="O207" s="57" t="s">
        <v>927</v>
      </c>
      <c r="P207" s="21" t="s">
        <v>147</v>
      </c>
      <c r="Q207" s="20" t="s">
        <v>72</v>
      </c>
      <c r="R207" s="16" t="str">
        <f t="shared" si="50"/>
        <v>ADB Private</v>
      </c>
      <c r="S207" s="16" t="str">
        <f t="shared" si="51"/>
        <v>H</v>
      </c>
      <c r="T207" s="16" t="str">
        <f t="shared" si="65"/>
        <v>Blend Countries</v>
      </c>
      <c r="U207" s="16" t="str">
        <f t="shared" si="52"/>
        <v>Non-Transition States</v>
      </c>
      <c r="V207" s="22" t="str">
        <f>IF(ISNUMBER(MATCH(A207, {"Gabon","Sudan","Niger","Mali","Burkina Faso","Guinea"}, 0)), "De Facto Countries", "Non-De Facto Countries")</f>
        <v>Non-De Facto Countries</v>
      </c>
      <c r="W207" s="16" t="str">
        <f t="shared" si="63"/>
        <v>Central</v>
      </c>
      <c r="X207" s="16" t="str">
        <f t="shared" si="64"/>
        <v>Finance</v>
      </c>
      <c r="Y207" s="23"/>
      <c r="AA207" s="23">
        <f>Table2[[#This Row],[Approved Amount_UA Equivalent]]</f>
        <v>1182349.8809767787</v>
      </c>
      <c r="AD207" s="23">
        <f>SUM(Table2[[#This Row],[Feed Africa ]:[Improve Quality Of Life ]])</f>
        <v>1182349.8809767787</v>
      </c>
      <c r="AE207" s="16" t="b">
        <f>Table2[[#This Row],[Total HI5]]=Table2[[#This Row],[Approved Amount_UA Equivalent]]</f>
        <v>1</v>
      </c>
      <c r="AF207" s="24">
        <v>10</v>
      </c>
      <c r="AG207" s="20" t="str">
        <f t="shared" si="53"/>
        <v>Investment Project</v>
      </c>
      <c r="AH207" s="24" t="e">
        <f>VLOOKUP(Table2[[#This Row],[SAP Code]],[25]DATA!$A:$G,7,FALSE)</f>
        <v>#N/A</v>
      </c>
      <c r="AI207" s="20" t="str">
        <f t="shared" si="54"/>
        <v>Other Investment</v>
      </c>
      <c r="AJ207" s="25" t="s">
        <v>106</v>
      </c>
      <c r="AK207" s="25" t="s">
        <v>107</v>
      </c>
      <c r="AL207" s="23" t="str" cm="1">
        <f t="array" ref="AL207">_xlfn.SWITCH(AK207,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07" s="26">
        <v>2</v>
      </c>
      <c r="AN207" s="25" t="str">
        <f t="shared" si="62"/>
        <v>Non-Sovereign</v>
      </c>
      <c r="AO207" s="27">
        <v>1</v>
      </c>
      <c r="AP207" s="23">
        <f>Table2[[#This Row],[Approved Amount_UA Equivalent]]/1000000</f>
        <v>1.1823498809767787</v>
      </c>
      <c r="AQ207" s="19">
        <f t="shared" si="55"/>
        <v>1.5735185155991362</v>
      </c>
      <c r="AR207" s="23" t="str">
        <f t="shared" si="56"/>
        <v>1-10</v>
      </c>
      <c r="AS207" s="23" t="str">
        <f t="shared" si="57"/>
        <v>1-20</v>
      </c>
      <c r="AT207" s="23" t="str">
        <f t="shared" si="58"/>
        <v>1-40</v>
      </c>
      <c r="AU207" s="23" t="str">
        <f t="shared" si="59"/>
        <v>&lt;1-50 Mn</v>
      </c>
      <c r="AV207" s="23">
        <f>Table2[[#This Row],[Amount]]</f>
        <v>1500000</v>
      </c>
      <c r="AW207" s="23" t="str">
        <f t="shared" si="60"/>
        <v>Mar 2016</v>
      </c>
      <c r="AX207" s="28">
        <f>IFERROR(VLOOKUP(Table2[[#This Row],[SAP Code]],[26]_16!A:B,2,FALSE),0)</f>
        <v>0</v>
      </c>
      <c r="AY207" s="28">
        <f>IFERROR(VLOOKUP(Table2[[#This Row],[SAP Code]],[26]_16!D:E,2,FALSE)/ 1000000, 0)</f>
        <v>0</v>
      </c>
      <c r="AZ207" s="28">
        <f>IFERROR(VLOOKUP(Table2[[#This Row],[SAP Code]],[26]_16!G:H,2,FALSE)/ 1000000, 0)</f>
        <v>0</v>
      </c>
      <c r="BA207" s="28">
        <f>IFERROR(VLOOKUP(Table2[[#This Row],[SAP Code]],[26]_16!J:K,2,FALSE)/ 1000000, 0)</f>
        <v>0</v>
      </c>
      <c r="BB207" s="28">
        <f>IFERROR(VLOOKUP(Table2[[#This Row],[SAP Code]],[26]_16!M:N,2,FALSE)/ 1000000, 0)</f>
        <v>0</v>
      </c>
      <c r="BC207" s="28">
        <f>IFERROR(VLOOKUP(Table2[[#This Row],[SAP Code]],[26]_16!P:Q,2,FALSE),0)</f>
        <v>0</v>
      </c>
      <c r="BD207" s="28">
        <f>IFERROR(VLOOKUP(Table2[[#This Row],[SAP Code]],[26]_16!S:T,2,FALSE),0)</f>
        <v>0</v>
      </c>
      <c r="BE207" s="28">
        <f>IFERROR(VLOOKUP(Table2[[#This Row],[SAP Code]],[26]_16!V:W,2,FALSE)/ 1000000, 0)</f>
        <v>0</v>
      </c>
      <c r="BF207" s="28">
        <f>IFERROR(VLOOKUP(Table2[[#This Row],[SAP Code]],[26]_16!Y:Z,2,FALSE)/ 1000000, 0)</f>
        <v>0</v>
      </c>
      <c r="BG207" s="28" t="str">
        <f>IFERROR(VLOOKUP(Table2[[#This Row],[SAP Code]],[26]port!$A:$AD,30,FALSE),"unknown")</f>
        <v>unknown</v>
      </c>
      <c r="BH207" s="29" t="str">
        <f t="shared" si="61"/>
        <v>Unknown</v>
      </c>
      <c r="BI207" s="16"/>
    </row>
    <row r="208" spans="1:61" ht="17.100000000000001" customHeight="1">
      <c r="A208" s="16" t="s">
        <v>91</v>
      </c>
      <c r="B208" s="16" t="s">
        <v>928</v>
      </c>
      <c r="C208" s="16" t="s">
        <v>929</v>
      </c>
      <c r="D208" s="18" t="s">
        <v>930</v>
      </c>
      <c r="E208" s="18">
        <v>42459</v>
      </c>
      <c r="F208" s="16" t="s">
        <v>93</v>
      </c>
      <c r="G208" s="16" t="s">
        <v>137</v>
      </c>
      <c r="H208" s="16" t="s">
        <v>81</v>
      </c>
      <c r="I208" s="16" t="s">
        <v>138</v>
      </c>
      <c r="J208" s="16" t="s">
        <v>179</v>
      </c>
      <c r="K208" s="16" t="s">
        <v>84</v>
      </c>
      <c r="L208" s="19" t="s">
        <v>70</v>
      </c>
      <c r="M208" s="19">
        <v>228000000</v>
      </c>
      <c r="N208" s="19">
        <v>165060703.24546987</v>
      </c>
      <c r="O208" s="57" t="s">
        <v>931</v>
      </c>
      <c r="P208" s="21">
        <v>2000130015238</v>
      </c>
      <c r="Q208" s="20" t="s">
        <v>87</v>
      </c>
      <c r="R208" s="16" t="str">
        <f t="shared" si="50"/>
        <v>ADB Public</v>
      </c>
      <c r="S208" s="16" t="str">
        <f t="shared" si="51"/>
        <v>D</v>
      </c>
      <c r="T208" s="16" t="str">
        <f t="shared" si="65"/>
        <v>Blend Countries</v>
      </c>
      <c r="U208" s="16" t="str">
        <f t="shared" si="52"/>
        <v>Non-Transition States</v>
      </c>
      <c r="V208" s="22" t="str">
        <f>IF(ISNUMBER(MATCH(A208, {"Gabon","Sudan","Niger","Mali","Burkina Faso","Guinea"}, 0)), "De Facto Countries", "Non-De Facto Countries")</f>
        <v>Non-De Facto Countries</v>
      </c>
      <c r="W208" s="16" t="str">
        <f t="shared" si="63"/>
        <v>East</v>
      </c>
      <c r="X208" s="16" t="str">
        <f t="shared" si="64"/>
        <v>Transport</v>
      </c>
      <c r="Y208" s="23"/>
      <c r="AB208" s="23">
        <f>Table2[[#This Row],[Approved Amount_UA Equivalent]]</f>
        <v>165060703.24546987</v>
      </c>
      <c r="AD208" s="23">
        <f>SUM(Table2[[#This Row],[Feed Africa ]:[Improve Quality Of Life ]])</f>
        <v>165060703.24546987</v>
      </c>
      <c r="AE208" s="16" t="b">
        <f>Table2[[#This Row],[Total HI5]]=Table2[[#This Row],[Approved Amount_UA Equivalent]]</f>
        <v>1</v>
      </c>
      <c r="AF208" s="24">
        <v>10</v>
      </c>
      <c r="AG208" s="20" t="str">
        <f t="shared" si="53"/>
        <v>Investment Project</v>
      </c>
      <c r="AH208" s="24" t="e">
        <f>VLOOKUP(Table2[[#This Row],[SAP Code]],[25]DATA!$A:$G,7,FALSE)</f>
        <v>#N/A</v>
      </c>
      <c r="AI208" s="20" t="str">
        <f t="shared" si="54"/>
        <v>Infrastructure</v>
      </c>
      <c r="AJ208" s="25" t="s">
        <v>89</v>
      </c>
      <c r="AK208" s="25" t="s">
        <v>140</v>
      </c>
      <c r="AL208" s="23" t="str" cm="1">
        <f t="array" ref="AL208">_xlfn.SWITCH(AK208,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08" s="26">
        <v>1</v>
      </c>
      <c r="AN208" s="25" t="str">
        <f t="shared" si="62"/>
        <v>Sovereign</v>
      </c>
      <c r="AO208" s="27">
        <v>0.5</v>
      </c>
      <c r="AP208" s="23">
        <f>Table2[[#This Row],[Approved Amount_UA Equivalent]]/1000000</f>
        <v>165.06070324546988</v>
      </c>
      <c r="AQ208" s="19">
        <f t="shared" si="55"/>
        <v>219.66938630720111</v>
      </c>
      <c r="AR208" s="23" t="str">
        <f t="shared" si="56"/>
        <v>161-170</v>
      </c>
      <c r="AS208" s="23" t="str">
        <f t="shared" si="57"/>
        <v>161-180</v>
      </c>
      <c r="AT208" s="23" t="str">
        <f t="shared" si="58"/>
        <v>161-200</v>
      </c>
      <c r="AU208" s="23" t="str">
        <f t="shared" si="59"/>
        <v>100-200 Mn</v>
      </c>
      <c r="AV208" s="23">
        <f>Table2[[#This Row],[Amount]]</f>
        <v>228000000</v>
      </c>
      <c r="AW208" s="23" t="str">
        <f t="shared" si="60"/>
        <v>Mar 2016</v>
      </c>
      <c r="AX208" s="28">
        <f>IFERROR(VLOOKUP(Table2[[#This Row],[SAP Code]],[26]_16!A:B,2,FALSE),0)</f>
        <v>0</v>
      </c>
      <c r="AY208" s="28">
        <f>IFERROR(VLOOKUP(Table2[[#This Row],[SAP Code]],[26]_16!D:E,2,FALSE)/ 1000000, 0)</f>
        <v>0.48719463999999996</v>
      </c>
      <c r="AZ208" s="28">
        <f>IFERROR(VLOOKUP(Table2[[#This Row],[SAP Code]],[26]_16!G:H,2,FALSE)/ 1000000, 0)</f>
        <v>24.216164930000001</v>
      </c>
      <c r="BA208" s="28">
        <f>IFERROR(VLOOKUP(Table2[[#This Row],[SAP Code]],[26]_16!J:K,2,FALSE)/ 1000000, 0)</f>
        <v>16.696069870000002</v>
      </c>
      <c r="BB208" s="28">
        <f>IFERROR(VLOOKUP(Table2[[#This Row],[SAP Code]],[26]_16!M:N,2,FALSE)/ 1000000, 0)</f>
        <v>26.554228730000009</v>
      </c>
      <c r="BC208" s="28">
        <f>IFERROR(VLOOKUP(Table2[[#This Row],[SAP Code]],[26]_16!P:Q,2,FALSE),0)</f>
        <v>24.110648969999996</v>
      </c>
      <c r="BD208" s="28">
        <f>IFERROR(VLOOKUP(Table2[[#This Row],[SAP Code]],[26]_16!S:T,2,FALSE),0)</f>
        <v>19.156314150000004</v>
      </c>
      <c r="BE208" s="28">
        <f>IFERROR(VLOOKUP(Table2[[#This Row],[SAP Code]],[26]_16!V:W,2,FALSE)/ 1000000, 0)</f>
        <v>14.263278530000001</v>
      </c>
      <c r="BF208" s="28">
        <f>IFERROR(VLOOKUP(Table2[[#This Row],[SAP Code]],[26]_16!Y:Z,2,FALSE)/ 1000000, 0)</f>
        <v>1.5292473900000001</v>
      </c>
      <c r="BG208" s="28" t="str">
        <f>IFERROR(VLOOKUP(Table2[[#This Row],[SAP Code]],[26]port!$A:$AD,30,FALSE),"unknown")</f>
        <v>OnGo</v>
      </c>
      <c r="BH208" s="29" t="str">
        <f t="shared" si="61"/>
        <v>Ongoing</v>
      </c>
      <c r="BI208" s="16"/>
    </row>
    <row r="209" spans="1:61" ht="17.100000000000001" customHeight="1">
      <c r="A209" s="16" t="s">
        <v>91</v>
      </c>
      <c r="B209" s="16" t="s">
        <v>928</v>
      </c>
      <c r="C209" s="16" t="s">
        <v>932</v>
      </c>
      <c r="D209" s="18" t="s">
        <v>930</v>
      </c>
      <c r="E209" s="18">
        <v>42459</v>
      </c>
      <c r="F209" s="16" t="s">
        <v>93</v>
      </c>
      <c r="G209" s="16" t="s">
        <v>137</v>
      </c>
      <c r="H209" s="16" t="s">
        <v>81</v>
      </c>
      <c r="I209" s="16" t="s">
        <v>138</v>
      </c>
      <c r="J209" s="16" t="s">
        <v>536</v>
      </c>
      <c r="K209" s="16" t="s">
        <v>69</v>
      </c>
      <c r="L209" s="19" t="s">
        <v>195</v>
      </c>
      <c r="M209" s="19">
        <v>10000000</v>
      </c>
      <c r="N209" s="19">
        <v>7882332.5398451919</v>
      </c>
      <c r="O209" s="57" t="s">
        <v>931</v>
      </c>
      <c r="P209" s="21">
        <v>5580155000451</v>
      </c>
      <c r="Q209" s="20" t="s">
        <v>87</v>
      </c>
      <c r="R209" s="16" t="str">
        <f t="shared" si="50"/>
        <v>OTHERS</v>
      </c>
      <c r="S209" s="16" t="str">
        <f t="shared" si="51"/>
        <v>D</v>
      </c>
      <c r="T209" s="16" t="str">
        <f t="shared" si="65"/>
        <v>Blend Countries</v>
      </c>
      <c r="U209" s="16" t="str">
        <f t="shared" si="52"/>
        <v>Non-Transition States</v>
      </c>
      <c r="V209" s="22" t="str">
        <f>IF(ISNUMBER(MATCH(A209, {"Gabon","Sudan","Niger","Mali","Burkina Faso","Guinea"}, 0)), "De Facto Countries", "Non-De Facto Countries")</f>
        <v>Non-De Facto Countries</v>
      </c>
      <c r="W209" s="16" t="str">
        <f t="shared" si="63"/>
        <v>East</v>
      </c>
      <c r="X209" s="16" t="str">
        <f t="shared" si="64"/>
        <v>Transport</v>
      </c>
      <c r="Y209" s="23"/>
      <c r="AB209" s="23">
        <f>Table2[[#This Row],[Approved Amount_UA Equivalent]]</f>
        <v>7882332.5398451919</v>
      </c>
      <c r="AD209" s="23">
        <f>SUM(Table2[[#This Row],[Feed Africa ]:[Improve Quality Of Life ]])</f>
        <v>7882332.5398451919</v>
      </c>
      <c r="AE209" s="16" t="b">
        <f>Table2[[#This Row],[Total HI5]]=Table2[[#This Row],[Approved Amount_UA Equivalent]]</f>
        <v>1</v>
      </c>
      <c r="AF209" s="24">
        <v>10</v>
      </c>
      <c r="AG209" s="20" t="str">
        <f t="shared" si="53"/>
        <v>Investment Project</v>
      </c>
      <c r="AH209" s="24" t="e">
        <f>VLOOKUP(Table2[[#This Row],[SAP Code]],[25]DATA!$A:$G,7,FALSE)</f>
        <v>#N/A</v>
      </c>
      <c r="AI209" s="20" t="str">
        <f t="shared" si="54"/>
        <v>Infrastructure</v>
      </c>
      <c r="AJ209" s="25" t="s">
        <v>89</v>
      </c>
      <c r="AK209" s="25" t="s">
        <v>140</v>
      </c>
      <c r="AL209" s="23" t="str" cm="1">
        <f t="array" ref="AL209">_xlfn.SWITCH(AK209,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09" s="26">
        <v>1</v>
      </c>
      <c r="AN209" s="25" t="str">
        <f t="shared" si="62"/>
        <v>Sovereign</v>
      </c>
      <c r="AO209" s="27">
        <v>0.5</v>
      </c>
      <c r="AP209" s="23">
        <f>Table2[[#This Row],[Approved Amount_UA Equivalent]]/1000000</f>
        <v>7.8823325398451916</v>
      </c>
      <c r="AQ209" s="19">
        <f t="shared" si="55"/>
        <v>10.490123437327576</v>
      </c>
      <c r="AR209" s="23" t="str">
        <f t="shared" si="56"/>
        <v>1-10</v>
      </c>
      <c r="AS209" s="23" t="str">
        <f t="shared" si="57"/>
        <v>1-20</v>
      </c>
      <c r="AT209" s="23" t="str">
        <f t="shared" si="58"/>
        <v>1-40</v>
      </c>
      <c r="AU209" s="23" t="str">
        <f t="shared" si="59"/>
        <v>&lt;1-50 Mn</v>
      </c>
      <c r="AV209" s="23">
        <f>Table2[[#This Row],[Amount]]</f>
        <v>10000000</v>
      </c>
      <c r="AW209" s="23" t="str">
        <f t="shared" si="60"/>
        <v>Mar 2016</v>
      </c>
      <c r="AX209" s="28">
        <f>IFERROR(VLOOKUP(Table2[[#This Row],[SAP Code]],[26]_16!A:B,2,FALSE),0)</f>
        <v>0</v>
      </c>
      <c r="AY209" s="28">
        <v>0</v>
      </c>
      <c r="AZ209" s="28">
        <v>0</v>
      </c>
      <c r="BA209" s="28">
        <f>IFERROR(VLOOKUP(Table2[[#This Row],[SAP Code]],[26]_16!J:K,2,FALSE)/ 1000000, 0)</f>
        <v>16.696069870000002</v>
      </c>
      <c r="BB209" s="28">
        <f>IFERROR(VLOOKUP(Table2[[#This Row],[SAP Code]],[26]_16!M:N,2,FALSE)/ 1000000, 0)</f>
        <v>26.554228730000009</v>
      </c>
      <c r="BC209" s="28">
        <f>IFERROR(VLOOKUP(Table2[[#This Row],[SAP Code]],[26]_16!P:Q,2,FALSE),0)</f>
        <v>24.110648969999996</v>
      </c>
      <c r="BD209" s="28">
        <f>IFERROR(VLOOKUP(Table2[[#This Row],[SAP Code]],[26]_16!S:T,2,FALSE),0)</f>
        <v>19.156314150000004</v>
      </c>
      <c r="BE209" s="28">
        <f>IFERROR(VLOOKUP(Table2[[#This Row],[SAP Code]],[26]_16!V:W,2,FALSE)/ 1000000, 0)</f>
        <v>14.263278530000001</v>
      </c>
      <c r="BF209" s="28">
        <f>IFERROR(VLOOKUP(Table2[[#This Row],[SAP Code]],[26]_16!Y:Z,2,FALSE)/ 1000000, 0)</f>
        <v>1.5292473900000001</v>
      </c>
      <c r="BG209" s="28" t="str">
        <f>IFERROR(VLOOKUP(Table2[[#This Row],[SAP Code]],[26]port!$A:$AD,30,FALSE),"unknown")</f>
        <v>OnGo</v>
      </c>
      <c r="BH209" s="29" t="str">
        <f t="shared" si="61"/>
        <v>Ongoing</v>
      </c>
      <c r="BI209" s="16"/>
    </row>
    <row r="210" spans="1:61" ht="17.100000000000001" customHeight="1">
      <c r="A210" s="16" t="s">
        <v>337</v>
      </c>
      <c r="B210" s="16" t="s">
        <v>933</v>
      </c>
      <c r="C210" s="16" t="s">
        <v>934</v>
      </c>
      <c r="D210" s="18" t="s">
        <v>935</v>
      </c>
      <c r="E210" s="18">
        <v>42459</v>
      </c>
      <c r="F210" s="16" t="s">
        <v>450</v>
      </c>
      <c r="G210" s="16" t="s">
        <v>249</v>
      </c>
      <c r="H210" s="16" t="s">
        <v>66</v>
      </c>
      <c r="I210" s="16" t="s">
        <v>250</v>
      </c>
      <c r="J210" s="16" t="s">
        <v>83</v>
      </c>
      <c r="K210" s="16" t="s">
        <v>443</v>
      </c>
      <c r="L210" s="19" t="s">
        <v>70</v>
      </c>
      <c r="M210" s="19">
        <v>40000000</v>
      </c>
      <c r="N210" s="19">
        <v>28958018.113240328</v>
      </c>
      <c r="O210" s="57" t="s">
        <v>936</v>
      </c>
      <c r="P210" s="21">
        <v>2100140000201</v>
      </c>
      <c r="Q210" s="20" t="s">
        <v>87</v>
      </c>
      <c r="R210" s="16" t="str">
        <f t="shared" si="50"/>
        <v>ADF Including TSF</v>
      </c>
      <c r="S210" s="16" t="str">
        <f t="shared" si="51"/>
        <v>K</v>
      </c>
      <c r="T210" s="16" t="str">
        <f t="shared" si="65"/>
        <v>ADF Countries</v>
      </c>
      <c r="U210" s="16" t="str">
        <f t="shared" si="52"/>
        <v>Transition States</v>
      </c>
      <c r="V210" s="22" t="str">
        <f>IF(ISNUMBER(MATCH(A210, {"Gabon","Sudan","Niger","Mali","Burkina Faso","Guinea"}, 0)), "De Facto Countries", "Non-De Facto Countries")</f>
        <v>Non-De Facto Countries</v>
      </c>
      <c r="W210" s="16" t="str">
        <f t="shared" si="63"/>
        <v>South</v>
      </c>
      <c r="X210" s="16" t="str">
        <f t="shared" si="64"/>
        <v>Multi-Sector</v>
      </c>
      <c r="Y210" s="23">
        <f>Table2[[#This Row],[Approved Amount_UA Equivalent]]/5</f>
        <v>5791603.6226480659</v>
      </c>
      <c r="Z210" s="23">
        <f>Table2[[#This Row],[Approved Amount_UA Equivalent]]/5</f>
        <v>5791603.6226480659</v>
      </c>
      <c r="AA210" s="23">
        <f>Table2[[#This Row],[Approved Amount_UA Equivalent]]/5</f>
        <v>5791603.6226480659</v>
      </c>
      <c r="AB210" s="23">
        <f>Table2[[#This Row],[Approved Amount_UA Equivalent]]/5</f>
        <v>5791603.6226480659</v>
      </c>
      <c r="AC210" s="23">
        <f>Table2[[#This Row],[Approved Amount_UA Equivalent]]/5</f>
        <v>5791603.6226480659</v>
      </c>
      <c r="AD210" s="23">
        <f>SUM(Table2[[#This Row],[Feed Africa ]:[Improve Quality Of Life ]])</f>
        <v>28958018.113240331</v>
      </c>
      <c r="AE210" s="16" t="b">
        <f>Table2[[#This Row],[Total HI5]]=Table2[[#This Row],[Approved Amount_UA Equivalent]]</f>
        <v>1</v>
      </c>
      <c r="AF210" s="24">
        <v>70</v>
      </c>
      <c r="AG210" s="20" t="str">
        <f t="shared" si="53"/>
        <v>Equity and Guarantee</v>
      </c>
      <c r="AH210" s="24" t="e">
        <f>VLOOKUP(Table2[[#This Row],[SAP Code]],[25]DATA!$A:$G,7,FALSE)</f>
        <v>#N/A</v>
      </c>
      <c r="AI210" s="20" t="str">
        <f t="shared" si="54"/>
        <v>Other Investment</v>
      </c>
      <c r="AJ210" s="25" t="s">
        <v>254</v>
      </c>
      <c r="AK210" s="25" t="s">
        <v>255</v>
      </c>
      <c r="AL210" s="23" t="str" cm="1">
        <f t="array" ref="AL210">_xlfn.SWITCH(AK210,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10" s="26">
        <v>1</v>
      </c>
      <c r="AN210" s="25" t="str">
        <f t="shared" si="62"/>
        <v>Sovereign</v>
      </c>
      <c r="AO210" s="27">
        <v>0.5</v>
      </c>
      <c r="AP210" s="23">
        <f>Table2[[#This Row],[Approved Amount_UA Equivalent]]/1000000</f>
        <v>28.958018113240328</v>
      </c>
      <c r="AQ210" s="19">
        <f t="shared" si="55"/>
        <v>38.538488825824757</v>
      </c>
      <c r="AR210" s="23" t="str">
        <f t="shared" si="56"/>
        <v>21-30</v>
      </c>
      <c r="AS210" s="23" t="str">
        <f t="shared" si="57"/>
        <v>21-40</v>
      </c>
      <c r="AT210" s="23" t="str">
        <f t="shared" si="58"/>
        <v>1-40</v>
      </c>
      <c r="AU210" s="23" t="str">
        <f t="shared" si="59"/>
        <v>&lt;1-50 Mn</v>
      </c>
      <c r="AV210" s="23">
        <f>Table2[[#This Row],[Amount]]</f>
        <v>40000000</v>
      </c>
      <c r="AW210" s="23" t="str">
        <f t="shared" si="60"/>
        <v>Mar 2016</v>
      </c>
      <c r="AX210" s="28">
        <f>IFERROR(VLOOKUP(Table2[[#This Row],[SAP Code]],[26]_16!A:B,2,FALSE),0)</f>
        <v>0</v>
      </c>
      <c r="AY210" s="28">
        <f>IFERROR(VLOOKUP(Table2[[#This Row],[SAP Code]],[26]_16!D:E,2,FALSE)/ 1000000, 0)</f>
        <v>12.5</v>
      </c>
      <c r="AZ210" s="28">
        <f>IFERROR(VLOOKUP(Table2[[#This Row],[SAP Code]],[26]_16!G:H,2,FALSE)/ 1000000, 0)</f>
        <v>0</v>
      </c>
      <c r="BA210" s="28">
        <f>IFERROR(VLOOKUP(Table2[[#This Row],[SAP Code]],[26]_16!J:K,2,FALSE)/ 1000000, 0)</f>
        <v>0</v>
      </c>
      <c r="BB210" s="28">
        <f>IFERROR(VLOOKUP(Table2[[#This Row],[SAP Code]],[26]_16!M:N,2,FALSE)/ 1000000, 0)</f>
        <v>0</v>
      </c>
      <c r="BC210" s="28">
        <f>IFERROR(VLOOKUP(Table2[[#This Row],[SAP Code]],[26]_16!P:Q,2,FALSE),0)</f>
        <v>0</v>
      </c>
      <c r="BD210" s="28">
        <f>IFERROR(VLOOKUP(Table2[[#This Row],[SAP Code]],[26]_16!S:T,2,FALSE),0)</f>
        <v>0</v>
      </c>
      <c r="BE210" s="28">
        <f>IFERROR(VLOOKUP(Table2[[#This Row],[SAP Code]],[26]_16!V:W,2,FALSE)/ 1000000, 0)</f>
        <v>0</v>
      </c>
      <c r="BF210" s="28">
        <f>IFERROR(VLOOKUP(Table2[[#This Row],[SAP Code]],[26]_16!Y:Z,2,FALSE)/ 1000000, 0)</f>
        <v>0</v>
      </c>
      <c r="BG210" s="28" t="str">
        <f>IFERROR(VLOOKUP(Table2[[#This Row],[SAP Code]],[26]port!$A:$AD,30,FALSE),"unknown")</f>
        <v>CLSD</v>
      </c>
      <c r="BH210" s="29" t="str">
        <f t="shared" si="61"/>
        <v>Number of operations completed out of the net approved of that year</v>
      </c>
      <c r="BI210" s="16"/>
    </row>
    <row r="211" spans="1:61" ht="17.100000000000001" customHeight="1">
      <c r="A211" s="16" t="s">
        <v>337</v>
      </c>
      <c r="B211" s="16" t="s">
        <v>933</v>
      </c>
      <c r="C211" s="16" t="s">
        <v>937</v>
      </c>
      <c r="D211" s="18" t="s">
        <v>935</v>
      </c>
      <c r="E211" s="18">
        <v>42459</v>
      </c>
      <c r="F211" s="16" t="s">
        <v>450</v>
      </c>
      <c r="G211" s="16" t="s">
        <v>249</v>
      </c>
      <c r="H211" s="16" t="s">
        <v>66</v>
      </c>
      <c r="I211" s="16" t="s">
        <v>250</v>
      </c>
      <c r="J211" s="16" t="s">
        <v>83</v>
      </c>
      <c r="K211" s="16" t="s">
        <v>84</v>
      </c>
      <c r="L211" s="19" t="s">
        <v>85</v>
      </c>
      <c r="M211" s="19">
        <v>12500000</v>
      </c>
      <c r="N211" s="19">
        <v>12500000</v>
      </c>
      <c r="O211" s="57" t="s">
        <v>936</v>
      </c>
      <c r="P211" s="21">
        <v>2100150035044</v>
      </c>
      <c r="Q211" s="20" t="s">
        <v>87</v>
      </c>
      <c r="R211" s="16" t="str">
        <f t="shared" si="50"/>
        <v>ADF Including TSF</v>
      </c>
      <c r="S211" s="16" t="str">
        <f t="shared" si="51"/>
        <v>K</v>
      </c>
      <c r="T211" s="16" t="str">
        <f t="shared" si="65"/>
        <v>ADF Countries</v>
      </c>
      <c r="U211" s="16" t="str">
        <f t="shared" si="52"/>
        <v>Transition States</v>
      </c>
      <c r="V211" s="22" t="str">
        <f>IF(ISNUMBER(MATCH(A211, {"Gabon","Sudan","Niger","Mali","Burkina Faso","Guinea"}, 0)), "De Facto Countries", "Non-De Facto Countries")</f>
        <v>Non-De Facto Countries</v>
      </c>
      <c r="W211" s="16" t="str">
        <f t="shared" si="63"/>
        <v>South</v>
      </c>
      <c r="X211" s="16" t="str">
        <f t="shared" si="64"/>
        <v>Multi-Sector</v>
      </c>
      <c r="Y211" s="23">
        <f>Table2[[#This Row],[Approved Amount_UA Equivalent]]/5</f>
        <v>2500000</v>
      </c>
      <c r="Z211" s="23">
        <f>Table2[[#This Row],[Approved Amount_UA Equivalent]]/5</f>
        <v>2500000</v>
      </c>
      <c r="AA211" s="23">
        <f>Table2[[#This Row],[Approved Amount_UA Equivalent]]/5</f>
        <v>2500000</v>
      </c>
      <c r="AB211" s="23">
        <f>Table2[[#This Row],[Approved Amount_UA Equivalent]]/5</f>
        <v>2500000</v>
      </c>
      <c r="AC211" s="23">
        <f>Table2[[#This Row],[Approved Amount_UA Equivalent]]/5</f>
        <v>2500000</v>
      </c>
      <c r="AD211" s="23">
        <f>SUM(Table2[[#This Row],[Feed Africa ]:[Improve Quality Of Life ]])</f>
        <v>12500000</v>
      </c>
      <c r="AE211" s="16" t="b">
        <f>Table2[[#This Row],[Total HI5]]=Table2[[#This Row],[Approved Amount_UA Equivalent]]</f>
        <v>1</v>
      </c>
      <c r="AF211" s="24">
        <v>70</v>
      </c>
      <c r="AG211" s="20" t="str">
        <f t="shared" si="53"/>
        <v>Equity and Guarantee</v>
      </c>
      <c r="AH211" s="24" t="e">
        <f>VLOOKUP(Table2[[#This Row],[SAP Code]],[25]DATA!$A:$G,7,FALSE)</f>
        <v>#N/A</v>
      </c>
      <c r="AI211" s="20" t="str">
        <f t="shared" si="54"/>
        <v>Other Investment</v>
      </c>
      <c r="AJ211" s="25" t="s">
        <v>254</v>
      </c>
      <c r="AK211" s="25" t="s">
        <v>255</v>
      </c>
      <c r="AL211" s="23" t="str" cm="1">
        <f t="array" ref="AL211">_xlfn.SWITCH(AK211,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11" s="26">
        <v>1</v>
      </c>
      <c r="AN211" s="25" t="str">
        <f t="shared" si="62"/>
        <v>Sovereign</v>
      </c>
      <c r="AO211" s="27">
        <v>0.5</v>
      </c>
      <c r="AP211" s="23">
        <f>Table2[[#This Row],[Approved Amount_UA Equivalent]]/1000000</f>
        <v>12.5</v>
      </c>
      <c r="AQ211" s="19">
        <f t="shared" si="55"/>
        <v>16.6355</v>
      </c>
      <c r="AR211" s="23" t="str">
        <f t="shared" si="56"/>
        <v>11-20</v>
      </c>
      <c r="AS211" s="23" t="str">
        <f t="shared" si="57"/>
        <v>1-20</v>
      </c>
      <c r="AT211" s="23" t="str">
        <f t="shared" si="58"/>
        <v>1-40</v>
      </c>
      <c r="AU211" s="23" t="str">
        <f t="shared" si="59"/>
        <v>&lt;1-50 Mn</v>
      </c>
      <c r="AV211" s="23">
        <f>Table2[[#This Row],[Amount]]</f>
        <v>12500000</v>
      </c>
      <c r="AW211" s="23" t="str">
        <f t="shared" si="60"/>
        <v>Mar 2016</v>
      </c>
      <c r="AX211" s="28">
        <f>IFERROR(VLOOKUP(Table2[[#This Row],[SAP Code]],[26]_16!A:B,2,FALSE),0)</f>
        <v>0</v>
      </c>
      <c r="AY211" s="28">
        <v>0</v>
      </c>
      <c r="AZ211" s="28">
        <f>IFERROR(VLOOKUP(Table2[[#This Row],[SAP Code]],[26]_16!G:H,2,FALSE)/ 1000000, 0)</f>
        <v>0</v>
      </c>
      <c r="BA211" s="28">
        <f>IFERROR(VLOOKUP(Table2[[#This Row],[SAP Code]],[26]_16!J:K,2,FALSE)/ 1000000, 0)</f>
        <v>0</v>
      </c>
      <c r="BB211" s="28">
        <f>IFERROR(VLOOKUP(Table2[[#This Row],[SAP Code]],[26]_16!M:N,2,FALSE)/ 1000000, 0)</f>
        <v>0</v>
      </c>
      <c r="BC211" s="28">
        <f>IFERROR(VLOOKUP(Table2[[#This Row],[SAP Code]],[26]_16!P:Q,2,FALSE),0)</f>
        <v>0</v>
      </c>
      <c r="BD211" s="28">
        <f>IFERROR(VLOOKUP(Table2[[#This Row],[SAP Code]],[26]_16!S:T,2,FALSE),0)</f>
        <v>0</v>
      </c>
      <c r="BE211" s="28">
        <f>IFERROR(VLOOKUP(Table2[[#This Row],[SAP Code]],[26]_16!V:W,2,FALSE)/ 1000000, 0)</f>
        <v>0</v>
      </c>
      <c r="BF211" s="28">
        <f>IFERROR(VLOOKUP(Table2[[#This Row],[SAP Code]],[26]_16!Y:Z,2,FALSE)/ 1000000, 0)</f>
        <v>0</v>
      </c>
      <c r="BG211" s="28" t="str">
        <f>IFERROR(VLOOKUP(Table2[[#This Row],[SAP Code]],[26]port!$A:$AD,30,FALSE),"unknown")</f>
        <v>CLSD</v>
      </c>
      <c r="BH211" s="29" t="str">
        <f t="shared" si="61"/>
        <v>Number of operations completed out of the net approved of that year</v>
      </c>
      <c r="BI211" s="16"/>
    </row>
    <row r="212" spans="1:61" ht="17.100000000000001" customHeight="1">
      <c r="A212" s="16" t="s">
        <v>543</v>
      </c>
      <c r="B212" s="16" t="s">
        <v>938</v>
      </c>
      <c r="C212" s="16" t="s">
        <v>939</v>
      </c>
      <c r="D212" s="18" t="s">
        <v>940</v>
      </c>
      <c r="E212" s="18">
        <v>42460</v>
      </c>
      <c r="F212" s="16" t="s">
        <v>584</v>
      </c>
      <c r="G212" s="16" t="s">
        <v>65</v>
      </c>
      <c r="H212" s="16" t="s">
        <v>132</v>
      </c>
      <c r="I212" s="16" t="s">
        <v>155</v>
      </c>
      <c r="J212" s="16" t="s">
        <v>83</v>
      </c>
      <c r="K212" s="16" t="s">
        <v>84</v>
      </c>
      <c r="L212" s="19" t="s">
        <v>85</v>
      </c>
      <c r="M212" s="19">
        <v>6000000</v>
      </c>
      <c r="N212" s="19">
        <v>6000000</v>
      </c>
      <c r="O212" s="57" t="s">
        <v>941</v>
      </c>
      <c r="P212" s="21">
        <v>2100150034993</v>
      </c>
      <c r="Q212" s="20" t="s">
        <v>72</v>
      </c>
      <c r="R212" s="16" t="str">
        <f t="shared" si="50"/>
        <v>ADF Including TSF</v>
      </c>
      <c r="S212" s="16" t="str">
        <f t="shared" si="51"/>
        <v>A</v>
      </c>
      <c r="T212" s="16" t="str">
        <f t="shared" si="65"/>
        <v>ADF Countries</v>
      </c>
      <c r="U212" s="16" t="str">
        <f t="shared" si="52"/>
        <v>Transition States</v>
      </c>
      <c r="V212" s="22" t="str">
        <f>IF(ISNUMBER(MATCH(A212, {"Gabon","Sudan","Niger","Mali","Burkina Faso","Guinea"}, 0)), "De Facto Countries", "Non-De Facto Countries")</f>
        <v>Non-De Facto Countries</v>
      </c>
      <c r="W212" s="16" t="str">
        <f t="shared" si="63"/>
        <v>West</v>
      </c>
      <c r="X212" s="16" t="str">
        <f t="shared" si="64"/>
        <v>Agriculture</v>
      </c>
      <c r="Y212" s="23">
        <f>Table2[[#This Row],[Approved Amount_UA Equivalent]]</f>
        <v>6000000</v>
      </c>
      <c r="AD212" s="23">
        <f>SUM(Table2[[#This Row],[Feed Africa ]:[Improve Quality Of Life ]])</f>
        <v>6000000</v>
      </c>
      <c r="AE212" s="16" t="b">
        <f>Table2[[#This Row],[Total HI5]]=Table2[[#This Row],[Approved Amount_UA Equivalent]]</f>
        <v>1</v>
      </c>
      <c r="AF212" s="24">
        <v>10</v>
      </c>
      <c r="AG212" s="20" t="str">
        <f t="shared" si="53"/>
        <v>Investment Project</v>
      </c>
      <c r="AH212" s="24" t="e">
        <f>VLOOKUP(Table2[[#This Row],[SAP Code]],[25]DATA!$A:$G,7,FALSE)</f>
        <v>#N/A</v>
      </c>
      <c r="AI212" s="20" t="str">
        <f t="shared" si="54"/>
        <v>Infrastructure</v>
      </c>
      <c r="AJ212" s="25" t="s">
        <v>157</v>
      </c>
      <c r="AK212" s="25" t="s">
        <v>74</v>
      </c>
      <c r="AL212" s="23" t="str" cm="1">
        <f t="array" ref="AL212">_xlfn.SWITCH(AK212,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12" s="26">
        <v>1</v>
      </c>
      <c r="AN212" s="25" t="str">
        <f t="shared" si="62"/>
        <v>Sovereign</v>
      </c>
      <c r="AO212" s="27">
        <v>1</v>
      </c>
      <c r="AP212" s="23">
        <f>Table2[[#This Row],[Approved Amount_UA Equivalent]]/1000000</f>
        <v>6</v>
      </c>
      <c r="AQ212" s="19">
        <f t="shared" si="55"/>
        <v>7.9850399999999997</v>
      </c>
      <c r="AR212" s="23" t="str">
        <f t="shared" si="56"/>
        <v>1-10</v>
      </c>
      <c r="AS212" s="23" t="str">
        <f t="shared" si="57"/>
        <v>1-20</v>
      </c>
      <c r="AT212" s="23" t="str">
        <f t="shared" si="58"/>
        <v>1-40</v>
      </c>
      <c r="AU212" s="23" t="str">
        <f t="shared" si="59"/>
        <v>&lt;1-50 Mn</v>
      </c>
      <c r="AV212" s="23">
        <f>Table2[[#This Row],[Amount]]</f>
        <v>6000000</v>
      </c>
      <c r="AW212" s="23" t="str">
        <f t="shared" si="60"/>
        <v>Mar 2016</v>
      </c>
      <c r="AX212" s="28">
        <f>IFERROR(VLOOKUP(Table2[[#This Row],[SAP Code]],[26]_16!A:B,2,FALSE),0)</f>
        <v>0</v>
      </c>
      <c r="AY212" s="28">
        <f>IFERROR(VLOOKUP(Table2[[#This Row],[SAP Code]],[26]_16!D:E,2,FALSE)/ 1000000, 0)</f>
        <v>0.48404296999999996</v>
      </c>
      <c r="AZ212" s="28">
        <f>IFERROR(VLOOKUP(Table2[[#This Row],[SAP Code]],[26]_16!G:H,2,FALSE)/ 1000000, 0)</f>
        <v>0.37853074000000003</v>
      </c>
      <c r="BA212" s="28">
        <f>IFERROR(VLOOKUP(Table2[[#This Row],[SAP Code]],[26]_16!J:K,2,FALSE)/ 1000000, 0)</f>
        <v>0.77591398999999994</v>
      </c>
      <c r="BB212" s="28">
        <f>IFERROR(VLOOKUP(Table2[[#This Row],[SAP Code]],[26]_16!M:N,2,FALSE)/ 1000000, 0)</f>
        <v>1.54422371</v>
      </c>
      <c r="BC212" s="28">
        <f>IFERROR(VLOOKUP(Table2[[#This Row],[SAP Code]],[26]_16!P:Q,2,FALSE),0)</f>
        <v>1.77816233</v>
      </c>
      <c r="BD212" s="28">
        <f>IFERROR(VLOOKUP(Table2[[#This Row],[SAP Code]],[26]_16!S:T,2,FALSE),0)</f>
        <v>0.8654708499999999</v>
      </c>
      <c r="BE212" s="28">
        <f>IFERROR(VLOOKUP(Table2[[#This Row],[SAP Code]],[26]_16!V:W,2,FALSE)/ 1000000, 0)</f>
        <v>2.473471E-2</v>
      </c>
      <c r="BF212" s="28">
        <f>IFERROR(VLOOKUP(Table2[[#This Row],[SAP Code]],[26]_16!Y:Z,2,FALSE)/ 1000000, 0)</f>
        <v>0</v>
      </c>
      <c r="BG212" s="28" t="str">
        <f>IFERROR(VLOOKUP(Table2[[#This Row],[SAP Code]],[26]port!$A:$AD,30,FALSE),"unknown")</f>
        <v>COMP</v>
      </c>
      <c r="BH212" s="29" t="str">
        <f t="shared" si="61"/>
        <v>Number of operations completed out of the net approved of that year</v>
      </c>
      <c r="BI212" s="16"/>
    </row>
    <row r="213" spans="1:61" ht="17.100000000000001" customHeight="1">
      <c r="A213" s="16" t="s">
        <v>495</v>
      </c>
      <c r="B213" s="16" t="s">
        <v>942</v>
      </c>
      <c r="C213" s="16" t="s">
        <v>943</v>
      </c>
      <c r="D213" s="18" t="s">
        <v>944</v>
      </c>
      <c r="E213" s="18">
        <v>42480</v>
      </c>
      <c r="F213" s="16" t="s">
        <v>945</v>
      </c>
      <c r="G213" s="16" t="s">
        <v>100</v>
      </c>
      <c r="H213" s="16" t="s">
        <v>101</v>
      </c>
      <c r="I213" s="16" t="s">
        <v>102</v>
      </c>
      <c r="J213" s="16" t="s">
        <v>103</v>
      </c>
      <c r="K213" s="16" t="s">
        <v>618</v>
      </c>
      <c r="L213" s="19" t="s">
        <v>70</v>
      </c>
      <c r="M213" s="19">
        <v>25000000</v>
      </c>
      <c r="N213" s="19">
        <v>17745347.169972032</v>
      </c>
      <c r="O213" s="57" t="s">
        <v>946</v>
      </c>
      <c r="P213" s="21" t="s">
        <v>147</v>
      </c>
      <c r="Q213" s="20" t="s">
        <v>87</v>
      </c>
      <c r="R213" s="16" t="str">
        <f t="shared" si="50"/>
        <v>ADB Private</v>
      </c>
      <c r="S213" s="16" t="str">
        <f t="shared" si="51"/>
        <v>H</v>
      </c>
      <c r="T213" s="16" t="str">
        <f t="shared" si="65"/>
        <v>ADF Countries</v>
      </c>
      <c r="U213" s="16" t="str">
        <f t="shared" si="52"/>
        <v>Transition States</v>
      </c>
      <c r="V213" s="22" t="str">
        <f>IF(ISNUMBER(MATCH(A213, {"Gabon","Sudan","Niger","Mali","Burkina Faso","Guinea"}, 0)), "De Facto Countries", "Non-De Facto Countries")</f>
        <v>Non-De Facto Countries</v>
      </c>
      <c r="W213" s="16" t="str">
        <f t="shared" si="63"/>
        <v>South</v>
      </c>
      <c r="X213" s="16" t="str">
        <f t="shared" si="64"/>
        <v>Finance</v>
      </c>
      <c r="Y213" s="23"/>
      <c r="AA213" s="23">
        <f>Table2[[#This Row],[Approved Amount_UA Equivalent]]</f>
        <v>17745347.169972032</v>
      </c>
      <c r="AD213" s="23">
        <f>SUM(Table2[[#This Row],[Feed Africa ]:[Improve Quality Of Life ]])</f>
        <v>17745347.169972032</v>
      </c>
      <c r="AE213" s="16" t="b">
        <f>Table2[[#This Row],[Total HI5]]=Table2[[#This Row],[Approved Amount_UA Equivalent]]</f>
        <v>1</v>
      </c>
      <c r="AF213" s="24">
        <v>11</v>
      </c>
      <c r="AG213" s="20" t="str">
        <f t="shared" si="53"/>
        <v>Line of Credit</v>
      </c>
      <c r="AH213" s="24" t="e">
        <f>VLOOKUP(Table2[[#This Row],[SAP Code]],[25]DATA!$A:$G,7,FALSE)</f>
        <v>#N/A</v>
      </c>
      <c r="AI213" s="20" t="str">
        <f t="shared" si="54"/>
        <v>Other Investment</v>
      </c>
      <c r="AJ213" s="25" t="s">
        <v>106</v>
      </c>
      <c r="AK213" s="25" t="s">
        <v>107</v>
      </c>
      <c r="AL213" s="23" t="str" cm="1">
        <f t="array" ref="AL213">_xlfn.SWITCH(AK213,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13" s="26">
        <v>2</v>
      </c>
      <c r="AN213" s="25" t="str">
        <f t="shared" si="62"/>
        <v>Non-Sovereign</v>
      </c>
      <c r="AO213" s="27">
        <v>0.5</v>
      </c>
      <c r="AP213" s="23">
        <f>Table2[[#This Row],[Approved Amount_UA Equivalent]]/1000000</f>
        <v>17.745347169972032</v>
      </c>
      <c r="AQ213" s="19">
        <f t="shared" si="55"/>
        <v>23.616217827685581</v>
      </c>
      <c r="AR213" s="23" t="str">
        <f t="shared" si="56"/>
        <v>11-20</v>
      </c>
      <c r="AS213" s="23" t="str">
        <f t="shared" si="57"/>
        <v>1-20</v>
      </c>
      <c r="AT213" s="23" t="str">
        <f t="shared" si="58"/>
        <v>1-40</v>
      </c>
      <c r="AU213" s="23" t="str">
        <f t="shared" si="59"/>
        <v>&lt;1-50 Mn</v>
      </c>
      <c r="AV213" s="23">
        <f>Table2[[#This Row],[Amount]]</f>
        <v>25000000</v>
      </c>
      <c r="AW213" s="23" t="str">
        <f t="shared" si="60"/>
        <v>Apr 2016</v>
      </c>
      <c r="AX213" s="28">
        <f>IFERROR(VLOOKUP(Table2[[#This Row],[SAP Code]],[26]_16!A:B,2,FALSE),0)</f>
        <v>0</v>
      </c>
      <c r="AY213" s="28">
        <f>IFERROR(VLOOKUP(Table2[[#This Row],[SAP Code]],[26]_16!D:E,2,FALSE)/ 1000000, 0)</f>
        <v>0</v>
      </c>
      <c r="AZ213" s="28">
        <f>IFERROR(VLOOKUP(Table2[[#This Row],[SAP Code]],[26]_16!G:H,2,FALSE)/ 1000000, 0)</f>
        <v>0</v>
      </c>
      <c r="BA213" s="28">
        <f>IFERROR(VLOOKUP(Table2[[#This Row],[SAP Code]],[26]_16!J:K,2,FALSE)/ 1000000, 0)</f>
        <v>17.859821829999998</v>
      </c>
      <c r="BB213" s="28">
        <f>IFERROR(VLOOKUP(Table2[[#This Row],[SAP Code]],[26]_16!M:N,2,FALSE)/ 1000000, 0)</f>
        <v>0</v>
      </c>
      <c r="BC213" s="28">
        <f>IFERROR(VLOOKUP(Table2[[#This Row],[SAP Code]],[26]_16!P:Q,2,FALSE),0)</f>
        <v>0</v>
      </c>
      <c r="BD213" s="28">
        <f>IFERROR(VLOOKUP(Table2[[#This Row],[SAP Code]],[26]_16!S:T,2,FALSE),0)</f>
        <v>0</v>
      </c>
      <c r="BE213" s="28">
        <f>IFERROR(VLOOKUP(Table2[[#This Row],[SAP Code]],[26]_16!V:W,2,FALSE)/ 1000000, 0)</f>
        <v>0</v>
      </c>
      <c r="BF213" s="28">
        <f>IFERROR(VLOOKUP(Table2[[#This Row],[SAP Code]],[26]_16!Y:Z,2,FALSE)/ 1000000, 0)</f>
        <v>0</v>
      </c>
      <c r="BG213" s="28" t="str">
        <f>IFERROR(VLOOKUP(Table2[[#This Row],[SAP Code]],[26]port!$A:$AD,30,FALSE),"unknown")</f>
        <v>CLSD</v>
      </c>
      <c r="BH213" s="29" t="str">
        <f t="shared" si="61"/>
        <v>Number of operations completed out of the net approved of that year</v>
      </c>
      <c r="BI213" s="16"/>
    </row>
    <row r="214" spans="1:61" ht="17.100000000000001" customHeight="1">
      <c r="A214" s="16" t="s">
        <v>127</v>
      </c>
      <c r="B214" s="16" t="s">
        <v>947</v>
      </c>
      <c r="C214" s="16" t="s">
        <v>948</v>
      </c>
      <c r="D214" s="18" t="s">
        <v>949</v>
      </c>
      <c r="E214" s="18">
        <v>42482</v>
      </c>
      <c r="F214" s="16" t="s">
        <v>131</v>
      </c>
      <c r="G214" s="16" t="s">
        <v>65</v>
      </c>
      <c r="H214" s="16" t="s">
        <v>132</v>
      </c>
      <c r="I214" s="16" t="s">
        <v>155</v>
      </c>
      <c r="J214" s="16" t="s">
        <v>68</v>
      </c>
      <c r="K214" s="16" t="s">
        <v>69</v>
      </c>
      <c r="L214" s="19" t="s">
        <v>70</v>
      </c>
      <c r="M214" s="19">
        <v>1000000</v>
      </c>
      <c r="N214" s="19">
        <v>709813.88679888134</v>
      </c>
      <c r="O214" s="57" t="s">
        <v>950</v>
      </c>
      <c r="P214" s="21">
        <v>5000199004318</v>
      </c>
      <c r="Q214" s="20" t="s">
        <v>72</v>
      </c>
      <c r="R214" s="16" t="str">
        <f t="shared" si="50"/>
        <v>OTHERS</v>
      </c>
      <c r="S214" s="16" t="str">
        <f t="shared" si="51"/>
        <v>A</v>
      </c>
      <c r="T214" s="16" t="str">
        <f t="shared" si="65"/>
        <v>ADB Countries</v>
      </c>
      <c r="U214" s="16" t="str">
        <f t="shared" si="52"/>
        <v>Non-Transition States</v>
      </c>
      <c r="V214" s="22" t="str">
        <f>IF(ISNUMBER(MATCH(A214, {"Gabon","Sudan","Niger","Mali","Burkina Faso","Guinea"}, 0)), "De Facto Countries", "Non-De Facto Countries")</f>
        <v>Non-De Facto Countries</v>
      </c>
      <c r="W214" s="16" t="str">
        <f t="shared" si="63"/>
        <v>West</v>
      </c>
      <c r="X214" s="16" t="str">
        <f t="shared" si="64"/>
        <v>Agriculture</v>
      </c>
      <c r="Y214" s="23">
        <f>Table2[[#This Row],[Approved Amount_UA Equivalent]]</f>
        <v>709813.88679888134</v>
      </c>
      <c r="AD214" s="23">
        <f>SUM(Table2[[#This Row],[Feed Africa ]:[Improve Quality Of Life ]])</f>
        <v>709813.88679888134</v>
      </c>
      <c r="AE214" s="16" t="b">
        <f>Table2[[#This Row],[Total HI5]]=Table2[[#This Row],[Approved Amount_UA Equivalent]]</f>
        <v>1</v>
      </c>
      <c r="AF214" s="24">
        <v>50</v>
      </c>
      <c r="AG214" s="20" t="str">
        <f t="shared" si="53"/>
        <v>Emergency Assistance</v>
      </c>
      <c r="AH214" s="24" t="e">
        <f>VLOOKUP(Table2[[#This Row],[SAP Code]],[25]DATA!$A:$G,7,FALSE)</f>
        <v>#N/A</v>
      </c>
      <c r="AI214" s="20" t="str">
        <f t="shared" si="54"/>
        <v>Other Investment</v>
      </c>
      <c r="AJ214" s="25" t="s">
        <v>157</v>
      </c>
      <c r="AK214" s="25" t="s">
        <v>74</v>
      </c>
      <c r="AL214" s="23" t="str" cm="1">
        <f t="array" ref="AL214">_xlfn.SWITCH(AK214,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14" s="26">
        <v>1</v>
      </c>
      <c r="AN214" s="25" t="str">
        <f t="shared" si="62"/>
        <v>Sovereign</v>
      </c>
      <c r="AO214" s="27">
        <v>1</v>
      </c>
      <c r="AP214" s="23">
        <f>Table2[[#This Row],[Approved Amount_UA Equivalent]]/1000000</f>
        <v>0.70981388679888135</v>
      </c>
      <c r="AQ214" s="19">
        <f t="shared" si="55"/>
        <v>0.94464871310742327</v>
      </c>
      <c r="AR214" s="23" t="str">
        <f t="shared" si="56"/>
        <v>1-10</v>
      </c>
      <c r="AS214" s="23" t="str">
        <f t="shared" si="57"/>
        <v>1-20</v>
      </c>
      <c r="AT214" s="23" t="str">
        <f t="shared" si="58"/>
        <v>1-40</v>
      </c>
      <c r="AU214" s="23" t="str">
        <f t="shared" si="59"/>
        <v>&lt;1-50 Mn</v>
      </c>
      <c r="AV214" s="23">
        <f>Table2[[#This Row],[Amount]]</f>
        <v>1000000</v>
      </c>
      <c r="AW214" s="23" t="str">
        <f t="shared" si="60"/>
        <v>Apr 2016</v>
      </c>
      <c r="AX214" s="28">
        <f>IFERROR(VLOOKUP(Table2[[#This Row],[SAP Code]],[26]_16!A:B,2,FALSE),0)</f>
        <v>0</v>
      </c>
      <c r="AY214" s="28">
        <f>IFERROR(VLOOKUP(Table2[[#This Row],[SAP Code]],[26]_16!D:E,2,FALSE)/ 1000000, 0)</f>
        <v>0</v>
      </c>
      <c r="AZ214" s="28">
        <f>IFERROR(VLOOKUP(Table2[[#This Row],[SAP Code]],[26]_16!G:H,2,FALSE)/ 1000000, 0)</f>
        <v>0</v>
      </c>
      <c r="BA214" s="28">
        <f>IFERROR(VLOOKUP(Table2[[#This Row],[SAP Code]],[26]_16!J:K,2,FALSE)/ 1000000, 0)</f>
        <v>0</v>
      </c>
      <c r="BB214" s="28">
        <f>IFERROR(VLOOKUP(Table2[[#This Row],[SAP Code]],[26]_16!M:N,2,FALSE)/ 1000000, 0)</f>
        <v>0</v>
      </c>
      <c r="BC214" s="28">
        <f>IFERROR(VLOOKUP(Table2[[#This Row],[SAP Code]],[26]_16!P:Q,2,FALSE),0)</f>
        <v>0</v>
      </c>
      <c r="BD214" s="28">
        <f>IFERROR(VLOOKUP(Table2[[#This Row],[SAP Code]],[26]_16!S:T,2,FALSE),0)</f>
        <v>0</v>
      </c>
      <c r="BE214" s="28">
        <f>IFERROR(VLOOKUP(Table2[[#This Row],[SAP Code]],[26]_16!V:W,2,FALSE)/ 1000000, 0)</f>
        <v>0</v>
      </c>
      <c r="BF214" s="28">
        <f>IFERROR(VLOOKUP(Table2[[#This Row],[SAP Code]],[26]_16!Y:Z,2,FALSE)/ 1000000, 0)</f>
        <v>0</v>
      </c>
      <c r="BG214" s="28" t="str">
        <f>IFERROR(VLOOKUP(Table2[[#This Row],[SAP Code]],[26]port!$A:$AD,30,FALSE),"unknown")</f>
        <v>COMP</v>
      </c>
      <c r="BH214" s="29" t="str">
        <f t="shared" si="61"/>
        <v>Number of operations completed out of the net approved of that year</v>
      </c>
      <c r="BI214" s="16"/>
    </row>
    <row r="215" spans="1:61" ht="17.100000000000001" customHeight="1">
      <c r="A215" s="16" t="s">
        <v>228</v>
      </c>
      <c r="B215" s="16" t="s">
        <v>951</v>
      </c>
      <c r="C215" s="16" t="s">
        <v>952</v>
      </c>
      <c r="D215" s="18" t="s">
        <v>953</v>
      </c>
      <c r="E215" s="18">
        <v>42482</v>
      </c>
      <c r="F215" s="16" t="s">
        <v>232</v>
      </c>
      <c r="G215" s="16" t="s">
        <v>65</v>
      </c>
      <c r="H215" s="16" t="s">
        <v>101</v>
      </c>
      <c r="I215" s="16" t="s">
        <v>155</v>
      </c>
      <c r="J215" s="16" t="s">
        <v>68</v>
      </c>
      <c r="K215" s="16" t="s">
        <v>69</v>
      </c>
      <c r="L215" s="19" t="s">
        <v>70</v>
      </c>
      <c r="M215" s="19">
        <v>1000000</v>
      </c>
      <c r="N215" s="19">
        <v>709813.88679888134</v>
      </c>
      <c r="O215" s="57" t="s">
        <v>954</v>
      </c>
      <c r="P215" s="21">
        <v>5000199004319</v>
      </c>
      <c r="Q215" s="20" t="s">
        <v>72</v>
      </c>
      <c r="R215" s="16" t="str">
        <f t="shared" si="50"/>
        <v>OTHERS</v>
      </c>
      <c r="S215" s="16" t="str">
        <f t="shared" si="51"/>
        <v>A</v>
      </c>
      <c r="T215" s="16" t="str">
        <f t="shared" si="65"/>
        <v>ADB Countries</v>
      </c>
      <c r="U215" s="16" t="str">
        <f t="shared" si="52"/>
        <v>Non-Transition States</v>
      </c>
      <c r="V215" s="22" t="str">
        <f>IF(ISNUMBER(MATCH(A215, {"Gabon","Sudan","Niger","Mali","Burkina Faso","Guinea"}, 0)), "De Facto Countries", "Non-De Facto Countries")</f>
        <v>Non-De Facto Countries</v>
      </c>
      <c r="W215" s="16" t="str">
        <f t="shared" si="63"/>
        <v>South</v>
      </c>
      <c r="X215" s="16" t="str">
        <f t="shared" si="64"/>
        <v>Agriculture</v>
      </c>
      <c r="Y215" s="23">
        <f>Table2[[#This Row],[Approved Amount_UA Equivalent]]</f>
        <v>709813.88679888134</v>
      </c>
      <c r="AD215" s="23">
        <f>SUM(Table2[[#This Row],[Feed Africa ]:[Improve Quality Of Life ]])</f>
        <v>709813.88679888134</v>
      </c>
      <c r="AE215" s="16" t="b">
        <f>Table2[[#This Row],[Total HI5]]=Table2[[#This Row],[Approved Amount_UA Equivalent]]</f>
        <v>1</v>
      </c>
      <c r="AF215" s="24">
        <v>50</v>
      </c>
      <c r="AG215" s="20" t="str">
        <f t="shared" si="53"/>
        <v>Emergency Assistance</v>
      </c>
      <c r="AH215" s="24" t="e">
        <f>VLOOKUP(Table2[[#This Row],[SAP Code]],[25]DATA!$A:$G,7,FALSE)</f>
        <v>#N/A</v>
      </c>
      <c r="AI215" s="20" t="str">
        <f t="shared" si="54"/>
        <v>Other Investment</v>
      </c>
      <c r="AJ215" s="25" t="s">
        <v>157</v>
      </c>
      <c r="AK215" s="25" t="s">
        <v>74</v>
      </c>
      <c r="AL215" s="23" t="str" cm="1">
        <f t="array" ref="AL215">_xlfn.SWITCH(AK215,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15" s="26">
        <v>1</v>
      </c>
      <c r="AN215" s="25" t="str">
        <f t="shared" si="62"/>
        <v>Sovereign</v>
      </c>
      <c r="AO215" s="27">
        <v>1</v>
      </c>
      <c r="AP215" s="23">
        <f>Table2[[#This Row],[Approved Amount_UA Equivalent]]/1000000</f>
        <v>0.70981388679888135</v>
      </c>
      <c r="AQ215" s="19">
        <f t="shared" si="55"/>
        <v>0.94464871310742327</v>
      </c>
      <c r="AR215" s="23" t="str">
        <f t="shared" si="56"/>
        <v>1-10</v>
      </c>
      <c r="AS215" s="23" t="str">
        <f t="shared" si="57"/>
        <v>1-20</v>
      </c>
      <c r="AT215" s="23" t="str">
        <f t="shared" si="58"/>
        <v>1-40</v>
      </c>
      <c r="AU215" s="23" t="str">
        <f t="shared" si="59"/>
        <v>&lt;1-50 Mn</v>
      </c>
      <c r="AV215" s="23">
        <f>Table2[[#This Row],[Amount]]</f>
        <v>1000000</v>
      </c>
      <c r="AW215" s="23" t="str">
        <f t="shared" si="60"/>
        <v>Apr 2016</v>
      </c>
      <c r="AX215" s="28">
        <f>IFERROR(VLOOKUP(Table2[[#This Row],[SAP Code]],[26]_16!A:B,2,FALSE),0)</f>
        <v>0</v>
      </c>
      <c r="AY215" s="28">
        <f>IFERROR(VLOOKUP(Table2[[#This Row],[SAP Code]],[26]_16!D:E,2,FALSE)/ 1000000, 0)</f>
        <v>0</v>
      </c>
      <c r="AZ215" s="28">
        <f>IFERROR(VLOOKUP(Table2[[#This Row],[SAP Code]],[26]_16!G:H,2,FALSE)/ 1000000, 0)</f>
        <v>0</v>
      </c>
      <c r="BA215" s="28">
        <f>IFERROR(VLOOKUP(Table2[[#This Row],[SAP Code]],[26]_16!J:K,2,FALSE)/ 1000000, 0)</f>
        <v>0</v>
      </c>
      <c r="BB215" s="28">
        <f>IFERROR(VLOOKUP(Table2[[#This Row],[SAP Code]],[26]_16!M:N,2,FALSE)/ 1000000, 0)</f>
        <v>0</v>
      </c>
      <c r="BC215" s="28">
        <f>IFERROR(VLOOKUP(Table2[[#This Row],[SAP Code]],[26]_16!P:Q,2,FALSE),0)</f>
        <v>0</v>
      </c>
      <c r="BD215" s="28">
        <f>IFERROR(VLOOKUP(Table2[[#This Row],[SAP Code]],[26]_16!S:T,2,FALSE),0)</f>
        <v>0</v>
      </c>
      <c r="BE215" s="28">
        <f>IFERROR(VLOOKUP(Table2[[#This Row],[SAP Code]],[26]_16!V:W,2,FALSE)/ 1000000, 0)</f>
        <v>0</v>
      </c>
      <c r="BF215" s="28">
        <f>IFERROR(VLOOKUP(Table2[[#This Row],[SAP Code]],[26]_16!Y:Z,2,FALSE)/ 1000000, 0)</f>
        <v>0</v>
      </c>
      <c r="BG215" s="28" t="str">
        <f>IFERROR(VLOOKUP(Table2[[#This Row],[SAP Code]],[26]port!$A:$AD,30,FALSE),"unknown")</f>
        <v>COMP</v>
      </c>
      <c r="BH215" s="29" t="str">
        <f t="shared" si="61"/>
        <v>Number of operations completed out of the net approved of that year</v>
      </c>
      <c r="BI215" s="16"/>
    </row>
    <row r="216" spans="1:61" ht="17.100000000000001" customHeight="1">
      <c r="A216" s="16" t="s">
        <v>955</v>
      </c>
      <c r="B216" s="16" t="s">
        <v>956</v>
      </c>
      <c r="C216" s="16" t="s">
        <v>957</v>
      </c>
      <c r="D216" s="18" t="s">
        <v>958</v>
      </c>
      <c r="E216" s="18">
        <v>42487</v>
      </c>
      <c r="F216" s="16" t="s">
        <v>956</v>
      </c>
      <c r="G216" s="16" t="s">
        <v>100</v>
      </c>
      <c r="H216" s="16" t="s">
        <v>101</v>
      </c>
      <c r="I216" s="16" t="s">
        <v>102</v>
      </c>
      <c r="J216" s="16" t="s">
        <v>103</v>
      </c>
      <c r="K216" s="16" t="s">
        <v>104</v>
      </c>
      <c r="L216" s="19" t="s">
        <v>959</v>
      </c>
      <c r="M216" s="19">
        <v>850000000</v>
      </c>
      <c r="N216" s="19">
        <v>55628272.251308903</v>
      </c>
      <c r="O216" s="57" t="s">
        <v>960</v>
      </c>
      <c r="P216" s="21" t="s">
        <v>147</v>
      </c>
      <c r="Q216" s="20" t="s">
        <v>87</v>
      </c>
      <c r="R216" s="16" t="str">
        <f t="shared" si="50"/>
        <v>ADB Private</v>
      </c>
      <c r="S216" s="16" t="str">
        <f t="shared" si="51"/>
        <v>H</v>
      </c>
      <c r="T216" s="16" t="str">
        <f t="shared" si="65"/>
        <v>ADB Countries</v>
      </c>
      <c r="U216" s="16" t="str">
        <f t="shared" si="52"/>
        <v>Non-Transition States</v>
      </c>
      <c r="V216" s="22" t="str">
        <f>IF(ISNUMBER(MATCH(A216, {"Gabon","Sudan","Niger","Mali","Burkina Faso","Guinea"}, 0)), "De Facto Countries", "Non-De Facto Countries")</f>
        <v>Non-De Facto Countries</v>
      </c>
      <c r="W216" s="16" t="str">
        <f t="shared" si="63"/>
        <v>South</v>
      </c>
      <c r="X216" s="16" t="str">
        <f t="shared" si="64"/>
        <v>Finance</v>
      </c>
      <c r="Y216" s="23"/>
      <c r="AA216" s="23">
        <f>Table2[[#This Row],[Approved Amount_UA Equivalent]]</f>
        <v>55628272.251308903</v>
      </c>
      <c r="AD216" s="23">
        <f>SUM(Table2[[#This Row],[Feed Africa ]:[Improve Quality Of Life ]])</f>
        <v>55628272.251308903</v>
      </c>
      <c r="AE216" s="16" t="b">
        <f>Table2[[#This Row],[Total HI5]]=Table2[[#This Row],[Approved Amount_UA Equivalent]]</f>
        <v>1</v>
      </c>
      <c r="AF216" s="24">
        <v>10</v>
      </c>
      <c r="AG216" s="20" t="str">
        <f t="shared" si="53"/>
        <v>Investment Project</v>
      </c>
      <c r="AH216" s="24" t="e">
        <f>VLOOKUP(Table2[[#This Row],[SAP Code]],[25]DATA!$A:$G,7,FALSE)</f>
        <v>#N/A</v>
      </c>
      <c r="AI216" s="20" t="str">
        <f t="shared" si="54"/>
        <v>Other Investment</v>
      </c>
      <c r="AJ216" s="25" t="s">
        <v>106</v>
      </c>
      <c r="AK216" s="25" t="s">
        <v>107</v>
      </c>
      <c r="AL216" s="23" t="str" cm="1">
        <f t="array" ref="AL216">_xlfn.SWITCH(AK216,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16" s="26">
        <v>2</v>
      </c>
      <c r="AN216" s="25" t="str">
        <f t="shared" si="62"/>
        <v>Non-Sovereign</v>
      </c>
      <c r="AO216" s="27">
        <v>1</v>
      </c>
      <c r="AP216" s="23">
        <f>Table2[[#This Row],[Approved Amount_UA Equivalent]]/1000000</f>
        <v>55.6282722513089</v>
      </c>
      <c r="AQ216" s="19">
        <f t="shared" si="55"/>
        <v>74.032329842931944</v>
      </c>
      <c r="AR216" s="23" t="str">
        <f t="shared" si="56"/>
        <v>51-60</v>
      </c>
      <c r="AS216" s="23" t="str">
        <f t="shared" si="57"/>
        <v>41-60</v>
      </c>
      <c r="AT216" s="23" t="str">
        <f t="shared" si="58"/>
        <v>41-80</v>
      </c>
      <c r="AU216" s="23" t="str">
        <f t="shared" si="59"/>
        <v>50-100 Mn</v>
      </c>
      <c r="AV216" s="23">
        <f>Table2[[#This Row],[Amount]]</f>
        <v>850000000</v>
      </c>
      <c r="AW216" s="23" t="str">
        <f t="shared" si="60"/>
        <v>Apr 2016</v>
      </c>
      <c r="AX216" s="28">
        <f>IFERROR(VLOOKUP(Table2[[#This Row],[SAP Code]],[26]_16!A:B,2,FALSE),0)</f>
        <v>0</v>
      </c>
      <c r="AY216" s="28">
        <f>IFERROR(VLOOKUP(Table2[[#This Row],[SAP Code]],[26]_16!D:E,2,FALSE)/ 1000000, 0)</f>
        <v>0</v>
      </c>
      <c r="AZ216" s="28">
        <f>IFERROR(VLOOKUP(Table2[[#This Row],[SAP Code]],[26]_16!G:H,2,FALSE)/ 1000000, 0)</f>
        <v>0</v>
      </c>
      <c r="BA216" s="28">
        <f>IFERROR(VLOOKUP(Table2[[#This Row],[SAP Code]],[26]_16!J:K,2,FALSE)/ 1000000, 0)</f>
        <v>0</v>
      </c>
      <c r="BB216" s="28">
        <f>IFERROR(VLOOKUP(Table2[[#This Row],[SAP Code]],[26]_16!M:N,2,FALSE)/ 1000000, 0)</f>
        <v>0</v>
      </c>
      <c r="BC216" s="28">
        <f>IFERROR(VLOOKUP(Table2[[#This Row],[SAP Code]],[26]_16!P:Q,2,FALSE),0)</f>
        <v>0</v>
      </c>
      <c r="BD216" s="28">
        <f>IFERROR(VLOOKUP(Table2[[#This Row],[SAP Code]],[26]_16!S:T,2,FALSE),0)</f>
        <v>0</v>
      </c>
      <c r="BE216" s="28">
        <f>IFERROR(VLOOKUP(Table2[[#This Row],[SAP Code]],[26]_16!V:W,2,FALSE)/ 1000000, 0)</f>
        <v>0</v>
      </c>
      <c r="BF216" s="28">
        <f>IFERROR(VLOOKUP(Table2[[#This Row],[SAP Code]],[26]_16!Y:Z,2,FALSE)/ 1000000, 0)</f>
        <v>0</v>
      </c>
      <c r="BG216" s="28" t="str">
        <f>IFERROR(VLOOKUP(Table2[[#This Row],[SAP Code]],[26]port!$A:$AD,30,FALSE),"unknown")</f>
        <v>unknown</v>
      </c>
      <c r="BH216" s="29" t="str">
        <f t="shared" si="61"/>
        <v>Unknown</v>
      </c>
      <c r="BI216" s="16"/>
    </row>
    <row r="217" spans="1:61" ht="17.100000000000001" customHeight="1">
      <c r="A217" s="16" t="s">
        <v>141</v>
      </c>
      <c r="B217" s="16" t="s">
        <v>961</v>
      </c>
      <c r="C217" s="16" t="s">
        <v>962</v>
      </c>
      <c r="D217" s="18" t="s">
        <v>963</v>
      </c>
      <c r="E217" s="18">
        <v>42492</v>
      </c>
      <c r="F217" s="16" t="s">
        <v>243</v>
      </c>
      <c r="G217" s="16" t="s">
        <v>113</v>
      </c>
      <c r="H217" s="37" t="s">
        <v>213</v>
      </c>
      <c r="I217" s="16" t="s">
        <v>67</v>
      </c>
      <c r="J217" s="16" t="s">
        <v>964</v>
      </c>
      <c r="K217" s="16" t="s">
        <v>69</v>
      </c>
      <c r="L217" s="19" t="s">
        <v>70</v>
      </c>
      <c r="M217" s="19">
        <v>1746500</v>
      </c>
      <c r="N217" s="19">
        <v>1232246.5480868958</v>
      </c>
      <c r="O217" s="20" t="s">
        <v>965</v>
      </c>
      <c r="P217" s="24" t="s">
        <v>966</v>
      </c>
      <c r="Q217" s="20" t="s">
        <v>72</v>
      </c>
      <c r="R217" s="16" t="str">
        <f t="shared" si="50"/>
        <v>OTHERS</v>
      </c>
      <c r="S217" s="16" t="s">
        <v>967</v>
      </c>
      <c r="T217" s="16" t="str">
        <f t="shared" si="65"/>
        <v>Multinational</v>
      </c>
      <c r="U217" s="16" t="str">
        <f t="shared" si="52"/>
        <v>Multinational</v>
      </c>
      <c r="V217" s="22" t="str">
        <f>IF(ISNUMBER(MATCH(A217, {"Gabon","Sudan","Niger","Mali","Burkina Faso","Guinea"}, 0)), "De Facto Countries", "Non-De Facto Countries")</f>
        <v>Non-De Facto Countries</v>
      </c>
      <c r="W217" s="16" t="str">
        <f t="shared" si="63"/>
        <v>Multi</v>
      </c>
      <c r="X217" s="16" t="str">
        <f t="shared" si="64"/>
        <v>Transport</v>
      </c>
      <c r="Y217" s="23"/>
      <c r="AC217" s="23">
        <f>Table2[[#This Row],[Approved Amount_UA Equivalent]]</f>
        <v>1232246.5480868958</v>
      </c>
      <c r="AD217" s="23">
        <f>SUM(Table2[[#This Row],[Feed Africa ]:[Improve Quality Of Life ]])</f>
        <v>1232246.5480868958</v>
      </c>
      <c r="AE217" s="16" t="b">
        <f>Table2[[#This Row],[Total HI5]]=Table2[[#This Row],[Approved Amount_UA Equivalent]]</f>
        <v>1</v>
      </c>
      <c r="AF217" s="24">
        <v>10</v>
      </c>
      <c r="AG217" s="20" t="str">
        <f t="shared" si="53"/>
        <v>Investment Project</v>
      </c>
      <c r="AH217" s="24" t="e">
        <f>VLOOKUP(Table2[[#This Row],[SAP Code]],[25]DATA!$A:$G,7,FALSE)</f>
        <v>#N/A</v>
      </c>
      <c r="AI217" s="20" t="str">
        <f t="shared" si="54"/>
        <v>Infrastructure</v>
      </c>
      <c r="AJ217" s="25" t="s">
        <v>73</v>
      </c>
      <c r="AK217" s="25" t="s">
        <v>115</v>
      </c>
      <c r="AL217" s="23" t="str" cm="1">
        <f t="array" ref="AL217">_xlfn.SWITCH(AK217,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17" s="26">
        <v>1</v>
      </c>
      <c r="AN217" s="25" t="str">
        <f t="shared" si="62"/>
        <v>Sovereign</v>
      </c>
      <c r="AO217" s="27">
        <v>1</v>
      </c>
      <c r="AP217" s="23">
        <f>Table2[[#This Row],[Approved Amount_UA Equivalent]]/1000000</f>
        <v>1.2322465480868958</v>
      </c>
      <c r="AQ217" s="19">
        <f t="shared" si="55"/>
        <v>1.6399229960559645</v>
      </c>
      <c r="AR217" s="23" t="str">
        <f t="shared" si="56"/>
        <v>1-10</v>
      </c>
      <c r="AS217" s="23" t="str">
        <f t="shared" si="57"/>
        <v>1-20</v>
      </c>
      <c r="AT217" s="23" t="str">
        <f t="shared" si="58"/>
        <v>1-40</v>
      </c>
      <c r="AU217" s="23" t="str">
        <f t="shared" si="59"/>
        <v>&lt;1-50 Mn</v>
      </c>
      <c r="AV217" s="23">
        <f>Table2[[#This Row],[Amount]]</f>
        <v>1746500</v>
      </c>
      <c r="AW217" s="23" t="str">
        <f t="shared" si="60"/>
        <v>May 2016</v>
      </c>
      <c r="AX217" s="28">
        <f>IFERROR(VLOOKUP(Table2[[#This Row],[SAP Code]],[26]_16!A:B,2,FALSE),0)</f>
        <v>0</v>
      </c>
      <c r="AY217" s="28">
        <f>IFERROR(VLOOKUP(Table2[[#This Row],[SAP Code]],[26]_16!D:E,2,FALSE)/ 1000000, 0)</f>
        <v>0</v>
      </c>
      <c r="AZ217" s="28">
        <f>IFERROR(VLOOKUP(Table2[[#This Row],[SAP Code]],[26]_16!G:H,2,FALSE)/ 1000000, 0)</f>
        <v>0</v>
      </c>
      <c r="BA217" s="28">
        <f>IFERROR(VLOOKUP(Table2[[#This Row],[SAP Code]],[26]_16!J:K,2,FALSE)/ 1000000, 0)</f>
        <v>0</v>
      </c>
      <c r="BB217" s="28">
        <f>IFERROR(VLOOKUP(Table2[[#This Row],[SAP Code]],[26]_16!M:N,2,FALSE)/ 1000000, 0)</f>
        <v>0</v>
      </c>
      <c r="BC217" s="28">
        <f>IFERROR(VLOOKUP(Table2[[#This Row],[SAP Code]],[26]_16!P:Q,2,FALSE),0)</f>
        <v>0</v>
      </c>
      <c r="BD217" s="28">
        <f>IFERROR(VLOOKUP(Table2[[#This Row],[SAP Code]],[26]_16!S:T,2,FALSE),0)</f>
        <v>0</v>
      </c>
      <c r="BE217" s="28">
        <f>IFERROR(VLOOKUP(Table2[[#This Row],[SAP Code]],[26]_16!V:W,2,FALSE)/ 1000000, 0)</f>
        <v>0</v>
      </c>
      <c r="BF217" s="28">
        <f>IFERROR(VLOOKUP(Table2[[#This Row],[SAP Code]],[26]_16!Y:Z,2,FALSE)/ 1000000, 0)</f>
        <v>0</v>
      </c>
      <c r="BG217" s="28" t="str">
        <f>IFERROR(VLOOKUP(Table2[[#This Row],[SAP Code]],[26]port!$A:$AD,30,FALSE),"unknown")</f>
        <v>unknown</v>
      </c>
      <c r="BH217" s="29" t="str">
        <f t="shared" si="61"/>
        <v>Unknown</v>
      </c>
      <c r="BI217" s="16"/>
    </row>
    <row r="218" spans="1:61" ht="17.100000000000001" customHeight="1">
      <c r="A218" s="16" t="s">
        <v>968</v>
      </c>
      <c r="B218" s="16" t="s">
        <v>969</v>
      </c>
      <c r="C218" s="16" t="s">
        <v>970</v>
      </c>
      <c r="D218" s="18" t="s">
        <v>971</v>
      </c>
      <c r="E218" s="18">
        <v>42494</v>
      </c>
      <c r="F218" s="16" t="s">
        <v>972</v>
      </c>
      <c r="G218" s="16" t="s">
        <v>65</v>
      </c>
      <c r="H218" s="16" t="s">
        <v>101</v>
      </c>
      <c r="I218" s="16" t="s">
        <v>155</v>
      </c>
      <c r="J218" s="16" t="s">
        <v>179</v>
      </c>
      <c r="K218" s="16" t="s">
        <v>84</v>
      </c>
      <c r="L218" s="19" t="s">
        <v>458</v>
      </c>
      <c r="M218" s="19">
        <v>855131000</v>
      </c>
      <c r="N218" s="19">
        <v>42584932.721133828</v>
      </c>
      <c r="O218" s="57" t="s">
        <v>973</v>
      </c>
      <c r="P218" s="21">
        <v>2000200000002</v>
      </c>
      <c r="Q218" s="20" t="s">
        <v>87</v>
      </c>
      <c r="R218" s="16" t="str">
        <f t="shared" si="50"/>
        <v>ADB Public</v>
      </c>
      <c r="S218" s="16" t="str">
        <f t="shared" ref="S218:S254" si="66">MID(O218, 6,1)</f>
        <v>A</v>
      </c>
      <c r="T218" s="16" t="str">
        <f t="shared" si="65"/>
        <v>ADB Countries</v>
      </c>
      <c r="U218" s="16" t="str">
        <f t="shared" si="52"/>
        <v>Non-Transition States</v>
      </c>
      <c r="V218" s="22" t="str">
        <f>IF(ISNUMBER(MATCH(A218, {"Gabon","Sudan","Niger","Mali","Burkina Faso","Guinea"}, 0)), "De Facto Countries", "Non-De Facto Countries")</f>
        <v>Non-De Facto Countries</v>
      </c>
      <c r="W218" s="16" t="str">
        <f t="shared" si="63"/>
        <v>South</v>
      </c>
      <c r="X218" s="16" t="str">
        <f t="shared" si="64"/>
        <v>Agriculture</v>
      </c>
      <c r="Y218" s="23">
        <f>Table2[[#This Row],[Approved Amount_UA Equivalent]]</f>
        <v>42584932.721133828</v>
      </c>
      <c r="AD218" s="23">
        <f>SUM(Table2[[#This Row],[Feed Africa ]:[Improve Quality Of Life ]])</f>
        <v>42584932.721133828</v>
      </c>
      <c r="AE218" s="16" t="b">
        <f>Table2[[#This Row],[Total HI5]]=Table2[[#This Row],[Approved Amount_UA Equivalent]]</f>
        <v>1</v>
      </c>
      <c r="AF218" s="24">
        <v>10</v>
      </c>
      <c r="AG218" s="20" t="str">
        <f t="shared" si="53"/>
        <v>Investment Project</v>
      </c>
      <c r="AH218" s="24" t="e">
        <f>VLOOKUP(Table2[[#This Row],[SAP Code]],[25]DATA!$A:$G,7,FALSE)</f>
        <v>#N/A</v>
      </c>
      <c r="AI218" s="20" t="str">
        <f t="shared" si="54"/>
        <v>Infrastructure</v>
      </c>
      <c r="AJ218" s="25" t="s">
        <v>157</v>
      </c>
      <c r="AK218" s="25" t="s">
        <v>74</v>
      </c>
      <c r="AL218" s="23" t="str" cm="1">
        <f t="array" ref="AL218">_xlfn.SWITCH(AK218,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18" s="26">
        <v>1</v>
      </c>
      <c r="AN218" s="25" t="str">
        <f t="shared" si="62"/>
        <v>Sovereign</v>
      </c>
      <c r="AO218" s="27">
        <v>1</v>
      </c>
      <c r="AP218" s="23">
        <f>Table2[[#This Row],[Approved Amount_UA Equivalent]]/1000000</f>
        <v>42.584932721133825</v>
      </c>
      <c r="AQ218" s="19">
        <f t="shared" si="55"/>
        <v>56.673731862593748</v>
      </c>
      <c r="AR218" s="23" t="str">
        <f t="shared" si="56"/>
        <v>41-50</v>
      </c>
      <c r="AS218" s="23" t="str">
        <f t="shared" si="57"/>
        <v>41-60</v>
      </c>
      <c r="AT218" s="23" t="str">
        <f t="shared" si="58"/>
        <v>41-80</v>
      </c>
      <c r="AU218" s="23" t="str">
        <f t="shared" si="59"/>
        <v>&lt;1-50 Mn</v>
      </c>
      <c r="AV218" s="23">
        <f>Table2[[#This Row],[Amount]]</f>
        <v>855131000</v>
      </c>
      <c r="AW218" s="23" t="str">
        <f t="shared" si="60"/>
        <v>May 2016</v>
      </c>
      <c r="AX218" s="28">
        <f>IFERROR(VLOOKUP(Table2[[#This Row],[SAP Code]],[26]_16!A:B,2,FALSE),0)</f>
        <v>0</v>
      </c>
      <c r="AY218" s="28">
        <f>IFERROR(VLOOKUP(Table2[[#This Row],[SAP Code]],[26]_16!D:E,2,FALSE)/ 1000000, 0)</f>
        <v>0</v>
      </c>
      <c r="AZ218" s="28">
        <f>IFERROR(VLOOKUP(Table2[[#This Row],[SAP Code]],[26]_16!G:H,2,FALSE)/ 1000000, 0)</f>
        <v>4.5864214499999996</v>
      </c>
      <c r="BA218" s="28">
        <f>IFERROR(VLOOKUP(Table2[[#This Row],[SAP Code]],[26]_16!J:K,2,FALSE)/ 1000000, 0)</f>
        <v>10.367504869999999</v>
      </c>
      <c r="BB218" s="28">
        <f>IFERROR(VLOOKUP(Table2[[#This Row],[SAP Code]],[26]_16!M:N,2,FALSE)/ 1000000, 0)</f>
        <v>8.2626161100000015</v>
      </c>
      <c r="BC218" s="28">
        <f>IFERROR(VLOOKUP(Table2[[#This Row],[SAP Code]],[26]_16!P:Q,2,FALSE),0)</f>
        <v>7.9011820999999989</v>
      </c>
      <c r="BD218" s="28">
        <f>IFERROR(VLOOKUP(Table2[[#This Row],[SAP Code]],[26]_16!S:T,2,FALSE),0)</f>
        <v>4.3055164299999999</v>
      </c>
      <c r="BE218" s="28">
        <f>IFERROR(VLOOKUP(Table2[[#This Row],[SAP Code]],[26]_16!V:W,2,FALSE)/ 1000000, 0)</f>
        <v>0</v>
      </c>
      <c r="BF218" s="28">
        <f>IFERROR(VLOOKUP(Table2[[#This Row],[SAP Code]],[26]_16!Y:Z,2,FALSE)/ 1000000, 0)</f>
        <v>0</v>
      </c>
      <c r="BG218" s="28" t="str">
        <f>IFERROR(VLOOKUP(Table2[[#This Row],[SAP Code]],[26]port!$A:$AD,30,FALSE),"unknown")</f>
        <v>OnGo</v>
      </c>
      <c r="BH218" s="29" t="str">
        <f t="shared" si="61"/>
        <v>Ongoing</v>
      </c>
      <c r="BI218" s="16"/>
    </row>
    <row r="219" spans="1:61" ht="17.100000000000001" customHeight="1">
      <c r="A219" s="16" t="s">
        <v>75</v>
      </c>
      <c r="B219" s="16" t="s">
        <v>974</v>
      </c>
      <c r="C219" s="16" t="s">
        <v>975</v>
      </c>
      <c r="D219" s="18" t="s">
        <v>976</v>
      </c>
      <c r="E219" s="18">
        <v>42494</v>
      </c>
      <c r="F219" s="16" t="s">
        <v>977</v>
      </c>
      <c r="G219" s="16" t="s">
        <v>100</v>
      </c>
      <c r="H219" s="16" t="s">
        <v>81</v>
      </c>
      <c r="I219" s="16" t="s">
        <v>102</v>
      </c>
      <c r="J219" s="16" t="s">
        <v>103</v>
      </c>
      <c r="K219" s="16" t="s">
        <v>978</v>
      </c>
      <c r="L219" s="19" t="s">
        <v>70</v>
      </c>
      <c r="M219" s="19">
        <v>4000000</v>
      </c>
      <c r="N219" s="19">
        <v>2822207.9543931196</v>
      </c>
      <c r="O219" s="57" t="s">
        <v>979</v>
      </c>
      <c r="P219" s="21" t="s">
        <v>147</v>
      </c>
      <c r="Q219" s="20" t="s">
        <v>72</v>
      </c>
      <c r="R219" s="16" t="str">
        <f t="shared" si="50"/>
        <v>ADB Private</v>
      </c>
      <c r="S219" s="16" t="str">
        <f t="shared" si="66"/>
        <v>H</v>
      </c>
      <c r="T219" s="16" t="s">
        <v>88</v>
      </c>
      <c r="U219" s="16" t="str">
        <f t="shared" si="52"/>
        <v>Non-Transition States</v>
      </c>
      <c r="V219" s="22" t="str">
        <f>IF(ISNUMBER(MATCH(A219, {"Gabon","Sudan","Niger","Mali","Burkina Faso","Guinea"}, 0)), "De Facto Countries", "Non-De Facto Countries")</f>
        <v>Non-De Facto Countries</v>
      </c>
      <c r="W219" s="16" t="str">
        <f t="shared" si="63"/>
        <v>East</v>
      </c>
      <c r="X219" s="16" t="str">
        <f t="shared" si="64"/>
        <v>Finance</v>
      </c>
      <c r="Y219" s="23"/>
      <c r="AA219" s="23">
        <f>Table2[[#This Row],[Approved Amount_UA Equivalent]]</f>
        <v>2822207.9543931196</v>
      </c>
      <c r="AD219" s="23">
        <f>SUM(Table2[[#This Row],[Feed Africa ]:[Improve Quality Of Life ]])</f>
        <v>2822207.9543931196</v>
      </c>
      <c r="AE219" s="16" t="b">
        <f>Table2[[#This Row],[Total HI5]]=Table2[[#This Row],[Approved Amount_UA Equivalent]]</f>
        <v>1</v>
      </c>
      <c r="AF219" s="24">
        <v>70</v>
      </c>
      <c r="AG219" s="20" t="str">
        <f t="shared" si="53"/>
        <v>Equity and Guarantee</v>
      </c>
      <c r="AH219" s="24" t="e">
        <f>VLOOKUP(Table2[[#This Row],[SAP Code]],[25]DATA!$A:$G,7,FALSE)</f>
        <v>#N/A</v>
      </c>
      <c r="AI219" s="20" t="str">
        <f t="shared" si="54"/>
        <v>Other Investment</v>
      </c>
      <c r="AJ219" s="25" t="s">
        <v>106</v>
      </c>
      <c r="AK219" s="25" t="s">
        <v>107</v>
      </c>
      <c r="AL219" s="23" t="str" cm="1">
        <f t="array" ref="AL219">_xlfn.SWITCH(AK219,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19" s="26">
        <v>2</v>
      </c>
      <c r="AN219" s="25" t="str">
        <f t="shared" si="62"/>
        <v>Non-Sovereign</v>
      </c>
      <c r="AO219" s="27">
        <v>1</v>
      </c>
      <c r="AP219" s="23">
        <f>Table2[[#This Row],[Approved Amount_UA Equivalent]]/1000000</f>
        <v>2.8222079543931193</v>
      </c>
      <c r="AQ219" s="19">
        <f t="shared" si="55"/>
        <v>3.755907234024539</v>
      </c>
      <c r="AR219" s="23" t="str">
        <f t="shared" si="56"/>
        <v>1-10</v>
      </c>
      <c r="AS219" s="23" t="str">
        <f t="shared" si="57"/>
        <v>1-20</v>
      </c>
      <c r="AT219" s="23" t="str">
        <f t="shared" si="58"/>
        <v>1-40</v>
      </c>
      <c r="AU219" s="23" t="str">
        <f t="shared" si="59"/>
        <v>&lt;1-50 Mn</v>
      </c>
      <c r="AV219" s="23">
        <f>Table2[[#This Row],[Amount]]</f>
        <v>4000000</v>
      </c>
      <c r="AW219" s="23" t="str">
        <f t="shared" si="60"/>
        <v>May 2016</v>
      </c>
      <c r="AX219" s="28">
        <f>IFERROR(VLOOKUP(Table2[[#This Row],[SAP Code]],[26]_16!A:B,2,FALSE),0)</f>
        <v>0</v>
      </c>
      <c r="AY219" s="28">
        <f>IFERROR(VLOOKUP(Table2[[#This Row],[SAP Code]],[26]_16!D:E,2,FALSE)/ 1000000, 0)</f>
        <v>0</v>
      </c>
      <c r="AZ219" s="28">
        <f>IFERROR(VLOOKUP(Table2[[#This Row],[SAP Code]],[26]_16!G:H,2,FALSE)/ 1000000, 0)</f>
        <v>0</v>
      </c>
      <c r="BA219" s="28">
        <f>IFERROR(VLOOKUP(Table2[[#This Row],[SAP Code]],[26]_16!J:K,2,FALSE)/ 1000000, 0)</f>
        <v>0</v>
      </c>
      <c r="BB219" s="28">
        <f>IFERROR(VLOOKUP(Table2[[#This Row],[SAP Code]],[26]_16!M:N,2,FALSE)/ 1000000, 0)</f>
        <v>0</v>
      </c>
      <c r="BC219" s="28">
        <f>IFERROR(VLOOKUP(Table2[[#This Row],[SAP Code]],[26]_16!P:Q,2,FALSE),0)</f>
        <v>0</v>
      </c>
      <c r="BD219" s="28">
        <f>IFERROR(VLOOKUP(Table2[[#This Row],[SAP Code]],[26]_16!S:T,2,FALSE),0)</f>
        <v>0</v>
      </c>
      <c r="BE219" s="28">
        <f>IFERROR(VLOOKUP(Table2[[#This Row],[SAP Code]],[26]_16!V:W,2,FALSE)/ 1000000, 0)</f>
        <v>0</v>
      </c>
      <c r="BF219" s="28">
        <f>IFERROR(VLOOKUP(Table2[[#This Row],[SAP Code]],[26]_16!Y:Z,2,FALSE)/ 1000000, 0)</f>
        <v>0</v>
      </c>
      <c r="BG219" s="28" t="str">
        <f>IFERROR(VLOOKUP(Table2[[#This Row],[SAP Code]],[26]port!$A:$AD,30,FALSE),"unknown")</f>
        <v>unknown</v>
      </c>
      <c r="BH219" s="29" t="str">
        <f t="shared" si="61"/>
        <v>Unknown</v>
      </c>
      <c r="BI219" s="16"/>
    </row>
    <row r="220" spans="1:61" ht="17.100000000000001" customHeight="1">
      <c r="A220" s="16" t="s">
        <v>141</v>
      </c>
      <c r="B220" s="16" t="s">
        <v>980</v>
      </c>
      <c r="C220" s="16" t="s">
        <v>981</v>
      </c>
      <c r="D220" s="18" t="s">
        <v>982</v>
      </c>
      <c r="E220" s="18">
        <v>42503</v>
      </c>
      <c r="F220" s="16" t="s">
        <v>983</v>
      </c>
      <c r="G220" s="16" t="s">
        <v>249</v>
      </c>
      <c r="H220" s="37" t="s">
        <v>213</v>
      </c>
      <c r="I220" s="16" t="s">
        <v>250</v>
      </c>
      <c r="J220" s="16" t="s">
        <v>83</v>
      </c>
      <c r="K220" s="16" t="s">
        <v>69</v>
      </c>
      <c r="L220" s="19" t="s">
        <v>85</v>
      </c>
      <c r="M220" s="19">
        <v>2608000</v>
      </c>
      <c r="N220" s="19">
        <v>2608000</v>
      </c>
      <c r="O220" s="57" t="s">
        <v>984</v>
      </c>
      <c r="P220" s="21">
        <v>2100155032416</v>
      </c>
      <c r="Q220" s="20" t="s">
        <v>72</v>
      </c>
      <c r="R220" s="16" t="str">
        <f t="shared" si="50"/>
        <v>ADF Including TSF</v>
      </c>
      <c r="S220" s="16" t="str">
        <f t="shared" si="66"/>
        <v>K</v>
      </c>
      <c r="T220" s="16" t="str">
        <f>IF(A220="Algeria","ADB Countries",IF(A220="Angola","ADB Countries",IF(A220="Benin","ADF Countries",IF(A220="Botswana","ADB Countries",IF(A220="Burkina Faso","ADF Countries",IF(A220="Burundi","ADF Countries",IF(A220="Cameroon","Blend Countries",IF(A220="Cape Verde","ADB Countries",IF(A220="Central African Republic","ADF Countries",IF(A220="Centrafrique","ADF Countries",IF(A220="Chad","ADF Countries",IF(A220="Comoros","ADF Countries",IF(A220="Congo CG","ADB Countries",IF(A220="Congo","ADB Countries",IF(A220="Côte D'Ivoire","Blend Countries",IF(A220="Dem Rep Congo","ADF Countries",IF(A220="DEMOCRATIC REPUBLIC OF THE CONGO","ADF Countries",IF(A220="Djibouti","ADF Countries",IF(A220="Egypt","ADB Countries",IF(A220="Eq Guinea","ADB Countries",IF(A220="Equatorial Guinea","ADB Countries",IF(A220="Eritrea","ADF Countries",IF(A220="Swaziland","ADB Countries",IF(A220="Eswatini","ADB Countries",IF(A220="Ethiopia","ADF Countries",IF(A220="Gabon","ADB Countries",IF(A220="Gambia","ADF Countries",IF(A220="Ghana","ADF Countries",IF(A220="Guinea","ADF Countries",IF(A220="Guinea-Bissau","ADF Countries",IF(A220="Kenya","Blend Countries",IF(A220="Lesotho","ADF Countries",IF(A220="Liberia","ADF Countries",IF(A220="Libya","ADB Countries",IF(A220="Madagascar","ADF Countries",IF(A220="Malawi","ADF Countries",IF(A220="Mali","ADF Countries",IF(A220="Mauritania","ADF Countries",IF(A220="Mauritius","ADB Countries",IF(A220="Morocco","ADB Countries",IF(A220="Mozambique","ADF Countries",IF(OR(A220="Multi",A220="Multinational",A220="Multi-Countries"),"Multinational",IF(A220="Namibia","ADB Countries",IF(A220="Niger","ADF Countries",IF(A220="Nigeria","ADB Countries",IF(A220="Rwanda","ADF Countries",IF(A220="Sao Tome &amp; Principe","ADF Countries",IF(A220="Sao Tome","ADF Countries",IF(A220="Senegal","Blend Countries",IF(A220="Seychelles","ADB Countries",IF(A220="Sierra Leone","ADF Countries",IF(A220="Somalia","ADF Countries",IF(A220="South Africa","ADB Countries",IF(A220="South Sudan","ADF Countries",IF(A220="Sudan","ADF Countries",IF(A220="Tanzania","Blend Countries",IF(A220="Togo","ADF Countries",IF(A220="Tunisia","ADB Countries",IF(A220="Uganda","ADF Countries",IF(A220="Zambia","Blend Countries",IF(A220="Zimbabwe","ADF Countries","")))))))))))))))))))))))))))))))))))))))))))))))))))))))))))))</f>
        <v>Multinational</v>
      </c>
      <c r="U220" s="16" t="str">
        <f t="shared" si="52"/>
        <v>Multinational</v>
      </c>
      <c r="V220" s="22" t="str">
        <f>IF(ISNUMBER(MATCH(A220, {"Gabon","Sudan","Niger","Mali","Burkina Faso","Guinea"}, 0)), "De Facto Countries", "Non-De Facto Countries")</f>
        <v>Non-De Facto Countries</v>
      </c>
      <c r="W220" s="16" t="str">
        <f t="shared" si="63"/>
        <v>Multi</v>
      </c>
      <c r="X220" s="16" t="str">
        <f t="shared" si="64"/>
        <v>Multi-Sector</v>
      </c>
      <c r="Y220" s="23">
        <f>Table2[[#This Row],[Approved Amount_UA Equivalent]]/5</f>
        <v>521600</v>
      </c>
      <c r="Z220" s="23">
        <f>Table2[[#This Row],[Approved Amount_UA Equivalent]]/5</f>
        <v>521600</v>
      </c>
      <c r="AA220" s="23">
        <f>Table2[[#This Row],[Approved Amount_UA Equivalent]]/5</f>
        <v>521600</v>
      </c>
      <c r="AB220" s="23">
        <f>Table2[[#This Row],[Approved Amount_UA Equivalent]]/5</f>
        <v>521600</v>
      </c>
      <c r="AC220" s="23">
        <f>Table2[[#This Row],[Approved Amount_UA Equivalent]]/5</f>
        <v>521600</v>
      </c>
      <c r="AD220" s="23">
        <f>SUM(Table2[[#This Row],[Feed Africa ]:[Improve Quality Of Life ]])</f>
        <v>2608000</v>
      </c>
      <c r="AE220" s="16" t="b">
        <f>Table2[[#This Row],[Total HI5]]=Table2[[#This Row],[Approved Amount_UA Equivalent]]</f>
        <v>1</v>
      </c>
      <c r="AF220" s="24">
        <v>40</v>
      </c>
      <c r="AG220" s="20" t="str">
        <f t="shared" si="53"/>
        <v>ISP and Investment Project</v>
      </c>
      <c r="AH220" s="24" t="e">
        <f>VLOOKUP(Table2[[#This Row],[SAP Code]],[25]DATA!$A:$G,7,FALSE)</f>
        <v>#N/A</v>
      </c>
      <c r="AI220" s="20" t="str">
        <f t="shared" si="54"/>
        <v>Other Investment</v>
      </c>
      <c r="AJ220" s="25" t="s">
        <v>254</v>
      </c>
      <c r="AK220" s="25" t="s">
        <v>255</v>
      </c>
      <c r="AL220" s="23" t="str" cm="1">
        <f t="array" ref="AL220">_xlfn.SWITCH(AK220,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20" s="26">
        <v>1</v>
      </c>
      <c r="AN220" s="25" t="str">
        <f t="shared" si="62"/>
        <v>Sovereign</v>
      </c>
      <c r="AO220" s="27">
        <v>1</v>
      </c>
      <c r="AP220" s="23">
        <f>Table2[[#This Row],[Approved Amount_UA Equivalent]]/1000000</f>
        <v>2.6080000000000001</v>
      </c>
      <c r="AQ220" s="19">
        <f t="shared" si="55"/>
        <v>3.4708307200000004</v>
      </c>
      <c r="AR220" s="23" t="str">
        <f t="shared" si="56"/>
        <v>1-10</v>
      </c>
      <c r="AS220" s="23" t="str">
        <f t="shared" si="57"/>
        <v>1-20</v>
      </c>
      <c r="AT220" s="23" t="str">
        <f t="shared" si="58"/>
        <v>1-40</v>
      </c>
      <c r="AU220" s="23" t="str">
        <f t="shared" si="59"/>
        <v>&lt;1-50 Mn</v>
      </c>
      <c r="AV220" s="23">
        <f>Table2[[#This Row],[Amount]]</f>
        <v>2608000</v>
      </c>
      <c r="AW220" s="23" t="str">
        <f t="shared" si="60"/>
        <v>May 2016</v>
      </c>
      <c r="AX220" s="28">
        <f>IFERROR(VLOOKUP(Table2[[#This Row],[SAP Code]],[26]_16!A:B,2,FALSE),0)</f>
        <v>0</v>
      </c>
      <c r="AY220" s="28">
        <f>IFERROR(VLOOKUP(Table2[[#This Row],[SAP Code]],[26]_16!D:E,2,FALSE)/ 1000000, 0)</f>
        <v>6.7346309999999993E-2</v>
      </c>
      <c r="AZ220" s="28">
        <f>IFERROR(VLOOKUP(Table2[[#This Row],[SAP Code]],[26]_16!G:H,2,FALSE)/ 1000000, 0)</f>
        <v>0</v>
      </c>
      <c r="BA220" s="28">
        <f>IFERROR(VLOOKUP(Table2[[#This Row],[SAP Code]],[26]_16!J:K,2,FALSE)/ 1000000, 0)</f>
        <v>0</v>
      </c>
      <c r="BB220" s="28">
        <f>IFERROR(VLOOKUP(Table2[[#This Row],[SAP Code]],[26]_16!M:N,2,FALSE)/ 1000000, 0)</f>
        <v>1.3895457499999999</v>
      </c>
      <c r="BC220" s="28">
        <f>IFERROR(VLOOKUP(Table2[[#This Row],[SAP Code]],[26]_16!P:Q,2,FALSE),0)</f>
        <v>0.80620121999999994</v>
      </c>
      <c r="BD220" s="28">
        <f>IFERROR(VLOOKUP(Table2[[#This Row],[SAP Code]],[26]_16!S:T,2,FALSE),0)</f>
        <v>0.34490671999999994</v>
      </c>
      <c r="BE220" s="28">
        <f>IFERROR(VLOOKUP(Table2[[#This Row],[SAP Code]],[26]_16!V:W,2,FALSE)/ 1000000, 0)</f>
        <v>0</v>
      </c>
      <c r="BF220" s="28">
        <f>IFERROR(VLOOKUP(Table2[[#This Row],[SAP Code]],[26]_16!Y:Z,2,FALSE)/ 1000000, 0)</f>
        <v>0</v>
      </c>
      <c r="BG220" s="28" t="str">
        <f>IFERROR(VLOOKUP(Table2[[#This Row],[SAP Code]],[26]port!$A:$AD,30,FALSE),"unknown")</f>
        <v>CLSD</v>
      </c>
      <c r="BH220" s="29" t="str">
        <f t="shared" si="61"/>
        <v>Number of operations completed out of the net approved of that year</v>
      </c>
      <c r="BI220" s="16"/>
    </row>
    <row r="221" spans="1:61" ht="17.100000000000001" customHeight="1">
      <c r="A221" s="16" t="s">
        <v>141</v>
      </c>
      <c r="B221" s="16" t="s">
        <v>980</v>
      </c>
      <c r="C221" s="16" t="s">
        <v>985</v>
      </c>
      <c r="D221" s="18" t="s">
        <v>982</v>
      </c>
      <c r="E221" s="18">
        <v>42503</v>
      </c>
      <c r="F221" s="16" t="s">
        <v>986</v>
      </c>
      <c r="G221" s="16" t="s">
        <v>249</v>
      </c>
      <c r="H221" s="37" t="s">
        <v>213</v>
      </c>
      <c r="I221" s="16" t="s">
        <v>250</v>
      </c>
      <c r="J221" s="16" t="s">
        <v>83</v>
      </c>
      <c r="K221" s="16" t="s">
        <v>69</v>
      </c>
      <c r="L221" s="19" t="s">
        <v>85</v>
      </c>
      <c r="M221" s="19">
        <v>2670000</v>
      </c>
      <c r="N221" s="19">
        <v>2670000</v>
      </c>
      <c r="O221" s="57" t="s">
        <v>987</v>
      </c>
      <c r="P221" s="21">
        <v>2100155032417</v>
      </c>
      <c r="Q221" s="20" t="s">
        <v>72</v>
      </c>
      <c r="R221" s="16" t="str">
        <f t="shared" si="50"/>
        <v>ADF Including TSF</v>
      </c>
      <c r="S221" s="16" t="str">
        <f t="shared" si="66"/>
        <v>K</v>
      </c>
      <c r="T221" s="16" t="str">
        <f>IF(A221="Algeria","ADB Countries",IF(A221="Angola","ADB Countries",IF(A221="Benin","ADF Countries",IF(A221="Botswana","ADB Countries",IF(A221="Burkina Faso","ADF Countries",IF(A221="Burundi","ADF Countries",IF(A221="Cameroon","Blend Countries",IF(A221="Cape Verde","ADB Countries",IF(A221="Central African Republic","ADF Countries",IF(A221="Centrafrique","ADF Countries",IF(A221="Chad","ADF Countries",IF(A221="Comoros","ADF Countries",IF(A221="Congo CG","ADB Countries",IF(A221="Congo","ADB Countries",IF(A221="Côte D'Ivoire","Blend Countries",IF(A221="Dem Rep Congo","ADF Countries",IF(A221="DEMOCRATIC REPUBLIC OF THE CONGO","ADF Countries",IF(A221="Djibouti","ADF Countries",IF(A221="Egypt","ADB Countries",IF(A221="Eq Guinea","ADB Countries",IF(A221="Equatorial Guinea","ADB Countries",IF(A221="Eritrea","ADF Countries",IF(A221="Swaziland","ADB Countries",IF(A221="Eswatini","ADB Countries",IF(A221="Ethiopia","ADF Countries",IF(A221="Gabon","ADB Countries",IF(A221="Gambia","ADF Countries",IF(A221="Ghana","ADF Countries",IF(A221="Guinea","ADF Countries",IF(A221="Guinea-Bissau","ADF Countries",IF(A221="Kenya","Blend Countries",IF(A221="Lesotho","ADF Countries",IF(A221="Liberia","ADF Countries",IF(A221="Libya","ADB Countries",IF(A221="Madagascar","ADF Countries",IF(A221="Malawi","ADF Countries",IF(A221="Mali","ADF Countries",IF(A221="Mauritania","ADF Countries",IF(A221="Mauritius","ADB Countries",IF(A221="Morocco","ADB Countries",IF(A221="Mozambique","ADF Countries",IF(OR(A221="Multi",A221="Multinational",A221="Multi-Countries"),"Multinational",IF(A221="Namibia","ADB Countries",IF(A221="Niger","ADF Countries",IF(A221="Nigeria","ADB Countries",IF(A221="Rwanda","ADF Countries",IF(A221="Sao Tome &amp; Principe","ADF Countries",IF(A221="Sao Tome","ADF Countries",IF(A221="Senegal","Blend Countries",IF(A221="Seychelles","ADB Countries",IF(A221="Sierra Leone","ADF Countries",IF(A221="Somalia","ADF Countries",IF(A221="South Africa","ADB Countries",IF(A221="South Sudan","ADF Countries",IF(A221="Sudan","ADF Countries",IF(A221="Tanzania","Blend Countries",IF(A221="Togo","ADF Countries",IF(A221="Tunisia","ADB Countries",IF(A221="Uganda","ADF Countries",IF(A221="Zambia","Blend Countries",IF(A221="Zimbabwe","ADF Countries","")))))))))))))))))))))))))))))))))))))))))))))))))))))))))))))</f>
        <v>Multinational</v>
      </c>
      <c r="U221" s="16" t="str">
        <f t="shared" si="52"/>
        <v>Multinational</v>
      </c>
      <c r="V221" s="22" t="str">
        <f>IF(ISNUMBER(MATCH(A221, {"Gabon","Sudan","Niger","Mali","Burkina Faso","Guinea"}, 0)), "De Facto Countries", "Non-De Facto Countries")</f>
        <v>Non-De Facto Countries</v>
      </c>
      <c r="W221" s="16" t="str">
        <f t="shared" si="63"/>
        <v>Multi</v>
      </c>
      <c r="X221" s="16" t="str">
        <f t="shared" si="64"/>
        <v>Multi-Sector</v>
      </c>
      <c r="Y221" s="23">
        <f>Table2[[#This Row],[Approved Amount_UA Equivalent]]/5</f>
        <v>534000</v>
      </c>
      <c r="Z221" s="23">
        <f>Table2[[#This Row],[Approved Amount_UA Equivalent]]/5</f>
        <v>534000</v>
      </c>
      <c r="AA221" s="23">
        <f>Table2[[#This Row],[Approved Amount_UA Equivalent]]/5</f>
        <v>534000</v>
      </c>
      <c r="AB221" s="23">
        <f>Table2[[#This Row],[Approved Amount_UA Equivalent]]/5</f>
        <v>534000</v>
      </c>
      <c r="AC221" s="23">
        <f>Table2[[#This Row],[Approved Amount_UA Equivalent]]/5</f>
        <v>534000</v>
      </c>
      <c r="AD221" s="23">
        <f>SUM(Table2[[#This Row],[Feed Africa ]:[Improve Quality Of Life ]])</f>
        <v>2670000</v>
      </c>
      <c r="AE221" s="16" t="b">
        <f>Table2[[#This Row],[Total HI5]]=Table2[[#This Row],[Approved Amount_UA Equivalent]]</f>
        <v>1</v>
      </c>
      <c r="AF221" s="24">
        <v>40</v>
      </c>
      <c r="AG221" s="20" t="str">
        <f t="shared" si="53"/>
        <v>ISP and Investment Project</v>
      </c>
      <c r="AH221" s="24" t="e">
        <f>VLOOKUP(Table2[[#This Row],[SAP Code]],[25]DATA!$A:$G,7,FALSE)</f>
        <v>#N/A</v>
      </c>
      <c r="AI221" s="20" t="str">
        <f t="shared" si="54"/>
        <v>Other Investment</v>
      </c>
      <c r="AJ221" s="25" t="s">
        <v>254</v>
      </c>
      <c r="AK221" s="25" t="s">
        <v>255</v>
      </c>
      <c r="AL221" s="23" t="str" cm="1">
        <f t="array" ref="AL221">_xlfn.SWITCH(AK221,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21" s="26">
        <v>1</v>
      </c>
      <c r="AN221" s="25" t="str">
        <f t="shared" si="62"/>
        <v>Sovereign</v>
      </c>
      <c r="AO221" s="27">
        <v>1</v>
      </c>
      <c r="AP221" s="23">
        <f>Table2[[#This Row],[Approved Amount_UA Equivalent]]/1000000</f>
        <v>2.67</v>
      </c>
      <c r="AQ221" s="19">
        <f t="shared" si="55"/>
        <v>3.5533428000000002</v>
      </c>
      <c r="AR221" s="23" t="str">
        <f t="shared" si="56"/>
        <v>1-10</v>
      </c>
      <c r="AS221" s="23" t="str">
        <f t="shared" si="57"/>
        <v>1-20</v>
      </c>
      <c r="AT221" s="23" t="str">
        <f t="shared" si="58"/>
        <v>1-40</v>
      </c>
      <c r="AU221" s="23" t="str">
        <f t="shared" si="59"/>
        <v>&lt;1-50 Mn</v>
      </c>
      <c r="AV221" s="23">
        <f>Table2[[#This Row],[Amount]]</f>
        <v>2670000</v>
      </c>
      <c r="AW221" s="23" t="str">
        <f t="shared" si="60"/>
        <v>May 2016</v>
      </c>
      <c r="AX221" s="28">
        <f>IFERROR(VLOOKUP(Table2[[#This Row],[SAP Code]],[26]_16!A:B,2,FALSE),0)</f>
        <v>0</v>
      </c>
      <c r="AY221" s="28">
        <f>IFERROR(VLOOKUP(Table2[[#This Row],[SAP Code]],[26]_16!D:E,2,FALSE)/ 1000000, 0)</f>
        <v>0.62216556999999995</v>
      </c>
      <c r="AZ221" s="28">
        <f>IFERROR(VLOOKUP(Table2[[#This Row],[SAP Code]],[26]_16!G:H,2,FALSE)/ 1000000, 0)</f>
        <v>0</v>
      </c>
      <c r="BA221" s="28">
        <f>IFERROR(VLOOKUP(Table2[[#This Row],[SAP Code]],[26]_16!J:K,2,FALSE)/ 1000000, 0)</f>
        <v>0.55739622999999994</v>
      </c>
      <c r="BB221" s="28">
        <f>IFERROR(VLOOKUP(Table2[[#This Row],[SAP Code]],[26]_16!M:N,2,FALSE)/ 1000000, 0)</f>
        <v>1.4854357600000001</v>
      </c>
      <c r="BC221" s="28">
        <f>IFERROR(VLOOKUP(Table2[[#This Row],[SAP Code]],[26]_16!P:Q,2,FALSE),0)</f>
        <v>0</v>
      </c>
      <c r="BD221" s="28">
        <f>IFERROR(VLOOKUP(Table2[[#This Row],[SAP Code]],[26]_16!S:T,2,FALSE),0)</f>
        <v>0</v>
      </c>
      <c r="BE221" s="28">
        <f>IFERROR(VLOOKUP(Table2[[#This Row],[SAP Code]],[26]_16!V:W,2,FALSE)/ 1000000, 0)</f>
        <v>0</v>
      </c>
      <c r="BF221" s="28">
        <f>IFERROR(VLOOKUP(Table2[[#This Row],[SAP Code]],[26]_16!Y:Z,2,FALSE)/ 1000000, 0)</f>
        <v>0</v>
      </c>
      <c r="BG221" s="28" t="str">
        <f>IFERROR(VLOOKUP(Table2[[#This Row],[SAP Code]],[26]port!$A:$AD,30,FALSE),"unknown")</f>
        <v>COMP</v>
      </c>
      <c r="BH221" s="29" t="str">
        <f t="shared" si="61"/>
        <v>Number of operations completed out of the net approved of that year</v>
      </c>
      <c r="BI221" s="16"/>
    </row>
    <row r="222" spans="1:61" ht="17.100000000000001" customHeight="1">
      <c r="A222" s="16" t="s">
        <v>385</v>
      </c>
      <c r="B222" s="16" t="s">
        <v>988</v>
      </c>
      <c r="C222" s="16" t="s">
        <v>989</v>
      </c>
      <c r="D222" s="18" t="s">
        <v>990</v>
      </c>
      <c r="E222" s="18">
        <v>42508</v>
      </c>
      <c r="F222" s="16" t="s">
        <v>389</v>
      </c>
      <c r="G222" s="16" t="s">
        <v>137</v>
      </c>
      <c r="H222" s="16" t="s">
        <v>66</v>
      </c>
      <c r="I222" s="16" t="s">
        <v>437</v>
      </c>
      <c r="J222" s="16" t="s">
        <v>179</v>
      </c>
      <c r="K222" s="16" t="s">
        <v>84</v>
      </c>
      <c r="L222" s="19" t="s">
        <v>195</v>
      </c>
      <c r="M222" s="19">
        <v>52041000</v>
      </c>
      <c r="N222" s="19">
        <v>41869277.680338554</v>
      </c>
      <c r="O222" s="57" t="s">
        <v>991</v>
      </c>
      <c r="P222" s="21">
        <v>2000200000001</v>
      </c>
      <c r="Q222" s="20" t="s">
        <v>87</v>
      </c>
      <c r="R222" s="16" t="str">
        <f t="shared" si="50"/>
        <v>ADB Public</v>
      </c>
      <c r="S222" s="16" t="str">
        <f t="shared" si="66"/>
        <v>G</v>
      </c>
      <c r="T222" s="16" t="str">
        <f>IF(A222="Algeria","ADB Countries",IF(A222="Angola","ADB Countries",IF(A222="Benin","ADF Countries",IF(A222="Botswana","ADB Countries",IF(A222="Burkina Faso","ADF Countries",IF(A222="Burundi","ADF Countries",IF(A222="Cameroon","Blend Countries",IF(A222="Cape Verde","ADB Countries",IF(A222="Central African Republic","ADF Countries",IF(A222="Centrafrique","ADF Countries",IF(A222="Chad","ADF Countries",IF(A222="Comoros","ADF Countries",IF(A222="Congo CG","ADB Countries",IF(A222="Congo","ADB Countries",IF(A222="Côte D'Ivoire","Blend Countries",IF(A222="Dem Rep Congo","ADF Countries",IF(A222="DEMOCRATIC REPUBLIC OF THE CONGO","ADF Countries",IF(A222="Djibouti","ADF Countries",IF(A222="Egypt","ADB Countries",IF(A222="Eq Guinea","ADB Countries",IF(A222="Equatorial Guinea","ADB Countries",IF(A222="Eritrea","ADF Countries",IF(A222="Swaziland","ADB Countries",IF(A222="Eswatini","ADB Countries",IF(A222="Ethiopia","ADF Countries",IF(A222="Gabon","ADB Countries",IF(A222="Gambia","ADF Countries",IF(A222="Ghana","ADF Countries",IF(A222="Guinea","ADF Countries",IF(A222="Guinea-Bissau","ADF Countries",IF(A222="Kenya","Blend Countries",IF(A222="Lesotho","ADF Countries",IF(A222="Liberia","ADF Countries",IF(A222="Libya","ADB Countries",IF(A222="Madagascar","ADF Countries",IF(A222="Malawi","ADF Countries",IF(A222="Mali","ADF Countries",IF(A222="Mauritania","ADF Countries",IF(A222="Mauritius","ADB Countries",IF(A222="Morocco","ADB Countries",IF(A222="Mozambique","ADF Countries",IF(OR(A222="Multi",A222="Multinational",A222="Multi-Countries"),"Multinational",IF(A222="Namibia","ADB Countries",IF(A222="Niger","ADF Countries",IF(A222="Nigeria","ADB Countries",IF(A222="Rwanda","ADF Countries",IF(A222="Sao Tome &amp; Principe","ADF Countries",IF(A222="Sao Tome","ADF Countries",IF(A222="Senegal","Blend Countries",IF(A222="Seychelles","ADB Countries",IF(A222="Sierra Leone","ADF Countries",IF(A222="Somalia","ADF Countries",IF(A222="South Africa","ADB Countries",IF(A222="South Sudan","ADF Countries",IF(A222="Sudan","ADF Countries",IF(A222="Tanzania","Blend Countries",IF(A222="Togo","ADF Countries",IF(A222="Tunisia","ADB Countries",IF(A222="Uganda","ADF Countries",IF(A222="Zambia","Blend Countries",IF(A222="Zimbabwe","ADF Countries","")))))))))))))))))))))))))))))))))))))))))))))))))))))))))))))</f>
        <v>ADB Countries</v>
      </c>
      <c r="U222" s="16" t="str">
        <f t="shared" si="52"/>
        <v>Non-Transition States</v>
      </c>
      <c r="V222" s="22" t="str">
        <f>IF(ISNUMBER(MATCH(A222, {"Gabon","Sudan","Niger","Mali","Burkina Faso","Guinea"}, 0)), "De Facto Countries", "Non-De Facto Countries")</f>
        <v>Non-De Facto Countries</v>
      </c>
      <c r="W222" s="16" t="str">
        <f t="shared" si="63"/>
        <v>Central</v>
      </c>
      <c r="X222" s="16" t="str">
        <f t="shared" si="64"/>
        <v>ICT</v>
      </c>
      <c r="Y222" s="23"/>
      <c r="AB222" s="23">
        <f>Table2[[#This Row],[Approved Amount_UA Equivalent]]/2</f>
        <v>20934638.840169277</v>
      </c>
      <c r="AC222" s="23">
        <f>Table2[[#This Row],[Approved Amount_UA Equivalent]]/2</f>
        <v>20934638.840169277</v>
      </c>
      <c r="AD222" s="23">
        <f>SUM(Table2[[#This Row],[Feed Africa ]:[Improve Quality Of Life ]])</f>
        <v>41869277.680338554</v>
      </c>
      <c r="AE222" s="16" t="b">
        <f>Table2[[#This Row],[Total HI5]]=Table2[[#This Row],[Approved Amount_UA Equivalent]]</f>
        <v>1</v>
      </c>
      <c r="AF222" s="24">
        <v>10</v>
      </c>
      <c r="AG222" s="20" t="str">
        <f t="shared" si="53"/>
        <v>Investment Project</v>
      </c>
      <c r="AH222" s="24" t="e">
        <f>VLOOKUP(Table2[[#This Row],[SAP Code]],[25]DATA!$A:$G,7,FALSE)</f>
        <v>#N/A</v>
      </c>
      <c r="AI222" s="20" t="str">
        <f t="shared" si="54"/>
        <v>Infrastructure</v>
      </c>
      <c r="AJ222" s="25" t="s">
        <v>89</v>
      </c>
      <c r="AK222" s="25" t="s">
        <v>140</v>
      </c>
      <c r="AL222" s="23" t="str" cm="1">
        <f t="array" ref="AL222">_xlfn.SWITCH(AK222,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22" s="26">
        <v>1</v>
      </c>
      <c r="AN222" s="25" t="str">
        <f t="shared" si="62"/>
        <v>Sovereign</v>
      </c>
      <c r="AO222" s="27">
        <v>1</v>
      </c>
      <c r="AP222" s="23">
        <f>Table2[[#This Row],[Approved Amount_UA Equivalent]]/1000000</f>
        <v>41.869277680338556</v>
      </c>
      <c r="AQ222" s="19">
        <f t="shared" si="55"/>
        <v>55.721309508101761</v>
      </c>
      <c r="AR222" s="23" t="str">
        <f t="shared" si="56"/>
        <v>41-50</v>
      </c>
      <c r="AS222" s="23" t="str">
        <f t="shared" si="57"/>
        <v>41-60</v>
      </c>
      <c r="AT222" s="23" t="str">
        <f t="shared" si="58"/>
        <v>41-80</v>
      </c>
      <c r="AU222" s="23" t="str">
        <f t="shared" si="59"/>
        <v>&lt;1-50 Mn</v>
      </c>
      <c r="AV222" s="23">
        <f>Table2[[#This Row],[Amount]]</f>
        <v>52041000</v>
      </c>
      <c r="AW222" s="23" t="str">
        <f t="shared" si="60"/>
        <v>May 2016</v>
      </c>
      <c r="AX222" s="28">
        <f>IFERROR(VLOOKUP(Table2[[#This Row],[SAP Code]],[26]_16!A:B,2,FALSE),0)</f>
        <v>0</v>
      </c>
      <c r="AY222" s="28">
        <f>IFERROR(VLOOKUP(Table2[[#This Row],[SAP Code]],[26]_16!D:E,2,FALSE)/ 1000000, 0)</f>
        <v>0</v>
      </c>
      <c r="AZ222" s="28">
        <f>IFERROR(VLOOKUP(Table2[[#This Row],[SAP Code]],[26]_16!G:H,2,FALSE)/ 1000000, 0)</f>
        <v>0.20908958</v>
      </c>
      <c r="BA222" s="28">
        <f>IFERROR(VLOOKUP(Table2[[#This Row],[SAP Code]],[26]_16!J:K,2,FALSE)/ 1000000, 0)</f>
        <v>0.46053621000000011</v>
      </c>
      <c r="BB222" s="28">
        <f>IFERROR(VLOOKUP(Table2[[#This Row],[SAP Code]],[26]_16!M:N,2,FALSE)/ 1000000, 0)</f>
        <v>2.8720120799999997</v>
      </c>
      <c r="BC222" s="28">
        <f>IFERROR(VLOOKUP(Table2[[#This Row],[SAP Code]],[26]_16!P:Q,2,FALSE),0)</f>
        <v>8.1122237999999989</v>
      </c>
      <c r="BD222" s="28">
        <f>IFERROR(VLOOKUP(Table2[[#This Row],[SAP Code]],[26]_16!S:T,2,FALSE),0)</f>
        <v>7.2196757399999996</v>
      </c>
      <c r="BE222" s="28">
        <f>IFERROR(VLOOKUP(Table2[[#This Row],[SAP Code]],[26]_16!V:W,2,FALSE)/ 1000000, 0)</f>
        <v>8.1432079700000024</v>
      </c>
      <c r="BF222" s="28">
        <f>IFERROR(VLOOKUP(Table2[[#This Row],[SAP Code]],[26]_16!Y:Z,2,FALSE)/ 1000000, 0)</f>
        <v>3.8215851000000001</v>
      </c>
      <c r="BG222" s="28" t="str">
        <f>IFERROR(VLOOKUP(Table2[[#This Row],[SAP Code]],[26]port!$A:$AD,30,FALSE),"unknown")</f>
        <v>OnGo</v>
      </c>
      <c r="BH222" s="29" t="str">
        <f t="shared" si="61"/>
        <v>Ongoing</v>
      </c>
      <c r="BI222" s="16"/>
    </row>
    <row r="223" spans="1:61" ht="17.100000000000001" customHeight="1">
      <c r="A223" s="16" t="s">
        <v>164</v>
      </c>
      <c r="B223" s="16" t="s">
        <v>992</v>
      </c>
      <c r="C223" s="16" t="s">
        <v>993</v>
      </c>
      <c r="D223" s="18" t="s">
        <v>994</v>
      </c>
      <c r="E223" s="18">
        <v>42508</v>
      </c>
      <c r="F223" s="16" t="s">
        <v>787</v>
      </c>
      <c r="G223" s="16" t="s">
        <v>113</v>
      </c>
      <c r="H223" s="16" t="s">
        <v>101</v>
      </c>
      <c r="I223" s="16" t="s">
        <v>67</v>
      </c>
      <c r="J223" s="16" t="s">
        <v>83</v>
      </c>
      <c r="K223" s="16" t="s">
        <v>69</v>
      </c>
      <c r="L223" s="19" t="s">
        <v>85</v>
      </c>
      <c r="M223" s="19">
        <v>4530000</v>
      </c>
      <c r="N223" s="19">
        <v>4530000</v>
      </c>
      <c r="O223" s="57" t="s">
        <v>995</v>
      </c>
      <c r="P223" s="21">
        <v>2100155032268</v>
      </c>
      <c r="Q223" s="20" t="s">
        <v>72</v>
      </c>
      <c r="R223" s="16" t="str">
        <f t="shared" si="50"/>
        <v>ADF Including TSF</v>
      </c>
      <c r="S223" s="16" t="str">
        <f t="shared" si="66"/>
        <v>I</v>
      </c>
      <c r="T223" s="16" t="str">
        <f>IF(A223="Algeria","ADB Countries",IF(A223="Angola","ADB Countries",IF(A223="Benin","ADF Countries",IF(A223="Botswana","ADB Countries",IF(A223="Burkina Faso","ADF Countries",IF(A223="Burundi","ADF Countries",IF(A223="Cameroon","Blend Countries",IF(A223="Cape Verde","ADB Countries",IF(A223="Central African Republic","ADF Countries",IF(A223="Centrafrique","ADF Countries",IF(A223="Chad","ADF Countries",IF(A223="Comoros","ADF Countries",IF(A223="Congo CG","ADB Countries",IF(A223="Congo","ADB Countries",IF(A223="Côte D'Ivoire","Blend Countries",IF(A223="Dem Rep Congo","ADF Countries",IF(A223="DEMOCRATIC REPUBLIC OF THE CONGO","ADF Countries",IF(A223="Djibouti","ADF Countries",IF(A223="Egypt","ADB Countries",IF(A223="Eq Guinea","ADB Countries",IF(A223="Equatorial Guinea","ADB Countries",IF(A223="Eritrea","ADF Countries",IF(A223="Swaziland","ADB Countries",IF(A223="Eswatini","ADB Countries",IF(A223="Ethiopia","ADF Countries",IF(A223="Gabon","ADB Countries",IF(A223="Gambia","ADF Countries",IF(A223="Ghana","ADF Countries",IF(A223="Guinea","ADF Countries",IF(A223="Guinea-Bissau","ADF Countries",IF(A223="Kenya","Blend Countries",IF(A223="Lesotho","ADF Countries",IF(A223="Liberia","ADF Countries",IF(A223="Libya","ADB Countries",IF(A223="Madagascar","ADF Countries",IF(A223="Malawi","ADF Countries",IF(A223="Mali","ADF Countries",IF(A223="Mauritania","ADF Countries",IF(A223="Mauritius","ADB Countries",IF(A223="Morocco","ADB Countries",IF(A223="Mozambique","ADF Countries",IF(OR(A223="Multi",A223="Multinational",A223="Multi-Countries"),"Multinational",IF(A223="Namibia","ADB Countries",IF(A223="Niger","ADF Countries",IF(A223="Nigeria","ADB Countries",IF(A223="Rwanda","ADF Countries",IF(A223="Sao Tome &amp; Principe","ADF Countries",IF(A223="Sao Tome","ADF Countries",IF(A223="Senegal","Blend Countries",IF(A223="Seychelles","ADB Countries",IF(A223="Sierra Leone","ADF Countries",IF(A223="Somalia","ADF Countries",IF(A223="South Africa","ADB Countries",IF(A223="South Sudan","ADF Countries",IF(A223="Sudan","ADF Countries",IF(A223="Tanzania","Blend Countries",IF(A223="Togo","ADF Countries",IF(A223="Tunisia","ADB Countries",IF(A223="Uganda","ADF Countries",IF(A223="Zambia","Blend Countries",IF(A223="Zimbabwe","ADF Countries","")))))))))))))))))))))))))))))))))))))))))))))))))))))))))))))</f>
        <v>ADF Countries</v>
      </c>
      <c r="U223" s="16" t="str">
        <f t="shared" si="52"/>
        <v>Transition States</v>
      </c>
      <c r="V223" s="22" t="str">
        <f>IF(ISNUMBER(MATCH(A223, {"Gabon","Sudan","Niger","Mali","Burkina Faso","Guinea"}, 0)), "De Facto Countries", "Non-De Facto Countries")</f>
        <v>Non-De Facto Countries</v>
      </c>
      <c r="W223" s="16" t="str">
        <f t="shared" si="63"/>
        <v>South</v>
      </c>
      <c r="X223" s="16" t="str">
        <f t="shared" si="64"/>
        <v>Social</v>
      </c>
      <c r="Y223" s="23"/>
      <c r="AC223" s="23">
        <f>Table2[[#This Row],[Approved Amount_UA Equivalent]]</f>
        <v>4530000</v>
      </c>
      <c r="AD223" s="23">
        <f>SUM(Table2[[#This Row],[Feed Africa ]:[Improve Quality Of Life ]])</f>
        <v>4530000</v>
      </c>
      <c r="AE223" s="16" t="b">
        <f>Table2[[#This Row],[Total HI5]]=Table2[[#This Row],[Approved Amount_UA Equivalent]]</f>
        <v>1</v>
      </c>
      <c r="AF223" s="24">
        <v>41</v>
      </c>
      <c r="AG223" s="20" t="str">
        <f t="shared" si="53"/>
        <v>ISP and Investment Project</v>
      </c>
      <c r="AH223" s="24" t="e">
        <f>VLOOKUP(Table2[[#This Row],[SAP Code]],[25]DATA!$A:$G,7,FALSE)</f>
        <v>#N/A</v>
      </c>
      <c r="AI223" s="20" t="str">
        <f t="shared" si="54"/>
        <v>Other Investment</v>
      </c>
      <c r="AJ223" s="25" t="s">
        <v>73</v>
      </c>
      <c r="AK223" s="25" t="s">
        <v>115</v>
      </c>
      <c r="AL223" s="23" t="str" cm="1">
        <f t="array" ref="AL223">_xlfn.SWITCH(AK223,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23" s="26">
        <v>1</v>
      </c>
      <c r="AN223" s="25" t="str">
        <f t="shared" si="62"/>
        <v>Sovereign</v>
      </c>
      <c r="AO223" s="27">
        <v>1</v>
      </c>
      <c r="AP223" s="23">
        <f>Table2[[#This Row],[Approved Amount_UA Equivalent]]/1000000</f>
        <v>4.53</v>
      </c>
      <c r="AQ223" s="19">
        <f t="shared" si="55"/>
        <v>6.0287052000000001</v>
      </c>
      <c r="AR223" s="23" t="str">
        <f t="shared" si="56"/>
        <v>1-10</v>
      </c>
      <c r="AS223" s="23" t="str">
        <f t="shared" si="57"/>
        <v>1-20</v>
      </c>
      <c r="AT223" s="23" t="str">
        <f t="shared" si="58"/>
        <v>1-40</v>
      </c>
      <c r="AU223" s="23" t="str">
        <f t="shared" si="59"/>
        <v>&lt;1-50 Mn</v>
      </c>
      <c r="AV223" s="23">
        <f>Table2[[#This Row],[Amount]]</f>
        <v>4530000</v>
      </c>
      <c r="AW223" s="23" t="str">
        <f t="shared" si="60"/>
        <v>May 2016</v>
      </c>
      <c r="AX223" s="28">
        <f>IFERROR(VLOOKUP(Table2[[#This Row],[SAP Code]],[26]_16!A:B,2,FALSE),0)</f>
        <v>0</v>
      </c>
      <c r="AY223" s="28">
        <f>IFERROR(VLOOKUP(Table2[[#This Row],[SAP Code]],[26]_16!D:E,2,FALSE)/ 1000000, 0)</f>
        <v>0.11797277</v>
      </c>
      <c r="AZ223" s="28">
        <f>IFERROR(VLOOKUP(Table2[[#This Row],[SAP Code]],[26]_16!G:H,2,FALSE)/ 1000000, 0)</f>
        <v>0.24710904999999997</v>
      </c>
      <c r="BA223" s="28">
        <f>IFERROR(VLOOKUP(Table2[[#This Row],[SAP Code]],[26]_16!J:K,2,FALSE)/ 1000000, 0)</f>
        <v>0.27114474</v>
      </c>
      <c r="BB223" s="28">
        <f>IFERROR(VLOOKUP(Table2[[#This Row],[SAP Code]],[26]_16!M:N,2,FALSE)/ 1000000, 0)</f>
        <v>0.42314513999999998</v>
      </c>
      <c r="BC223" s="28">
        <f>IFERROR(VLOOKUP(Table2[[#This Row],[SAP Code]],[26]_16!P:Q,2,FALSE),0)</f>
        <v>0.22665746000000017</v>
      </c>
      <c r="BD223" s="28">
        <f>IFERROR(VLOOKUP(Table2[[#This Row],[SAP Code]],[26]_16!S:T,2,FALSE),0)</f>
        <v>2.0553901399999996</v>
      </c>
      <c r="BE223" s="28">
        <f>IFERROR(VLOOKUP(Table2[[#This Row],[SAP Code]],[26]_16!V:W,2,FALSE)/ 1000000, 0)</f>
        <v>0.76570094000000011</v>
      </c>
      <c r="BF223" s="28">
        <f>IFERROR(VLOOKUP(Table2[[#This Row],[SAP Code]],[26]_16!Y:Z,2,FALSE)/ 1000000, 0)</f>
        <v>5.3925569999999999E-2</v>
      </c>
      <c r="BG223" s="28" t="str">
        <f>IFERROR(VLOOKUP(Table2[[#This Row],[SAP Code]],[26]port!$A:$AD,30,FALSE),"unknown")</f>
        <v>OnGo</v>
      </c>
      <c r="BH223" s="29" t="str">
        <f t="shared" si="61"/>
        <v>Ongoing</v>
      </c>
      <c r="BI223" s="16"/>
    </row>
    <row r="224" spans="1:61" ht="17.100000000000001" customHeight="1">
      <c r="A224" s="16" t="s">
        <v>75</v>
      </c>
      <c r="B224" s="16" t="s">
        <v>996</v>
      </c>
      <c r="C224" s="16" t="s">
        <v>997</v>
      </c>
      <c r="D224" s="18" t="s">
        <v>998</v>
      </c>
      <c r="E224" s="18">
        <v>42508</v>
      </c>
      <c r="F224" s="16" t="s">
        <v>999</v>
      </c>
      <c r="G224" s="16" t="s">
        <v>100</v>
      </c>
      <c r="H224" s="16" t="s">
        <v>81</v>
      </c>
      <c r="I224" s="16" t="s">
        <v>102</v>
      </c>
      <c r="J224" s="16" t="s">
        <v>103</v>
      </c>
      <c r="K224" s="16" t="s">
        <v>104</v>
      </c>
      <c r="L224" s="19" t="s">
        <v>70</v>
      </c>
      <c r="M224" s="19">
        <v>120000000</v>
      </c>
      <c r="N224" s="19">
        <v>84666238.631793588</v>
      </c>
      <c r="O224" s="57" t="s">
        <v>1000</v>
      </c>
      <c r="P224" s="21">
        <v>2000130015680</v>
      </c>
      <c r="Q224" s="20" t="s">
        <v>87</v>
      </c>
      <c r="R224" s="16" t="str">
        <f t="shared" si="50"/>
        <v>ADB Private</v>
      </c>
      <c r="S224" s="16" t="str">
        <f t="shared" si="66"/>
        <v>H</v>
      </c>
      <c r="T224" s="16" t="s">
        <v>88</v>
      </c>
      <c r="U224" s="16" t="str">
        <f t="shared" si="52"/>
        <v>Non-Transition States</v>
      </c>
      <c r="V224" s="22" t="str">
        <f>IF(ISNUMBER(MATCH(A224, {"Gabon","Sudan","Niger","Mali","Burkina Faso","Guinea"}, 0)), "De Facto Countries", "Non-De Facto Countries")</f>
        <v>Non-De Facto Countries</v>
      </c>
      <c r="W224" s="16" t="str">
        <f t="shared" si="63"/>
        <v>East</v>
      </c>
      <c r="X224" s="16" t="str">
        <f t="shared" si="64"/>
        <v>Finance</v>
      </c>
      <c r="Y224" s="23"/>
      <c r="AA224" s="23">
        <f>Table2[[#This Row],[Approved Amount_UA Equivalent]]</f>
        <v>84666238.631793588</v>
      </c>
      <c r="AD224" s="23">
        <f>SUM(Table2[[#This Row],[Feed Africa ]:[Improve Quality Of Life ]])</f>
        <v>84666238.631793588</v>
      </c>
      <c r="AE224" s="16" t="b">
        <f>Table2[[#This Row],[Total HI5]]=Table2[[#This Row],[Approved Amount_UA Equivalent]]</f>
        <v>1</v>
      </c>
      <c r="AF224" s="24">
        <v>11</v>
      </c>
      <c r="AG224" s="20" t="str">
        <f t="shared" si="53"/>
        <v>Line of Credit</v>
      </c>
      <c r="AH224" s="24" t="e">
        <f>VLOOKUP(Table2[[#This Row],[SAP Code]],[25]DATA!$A:$G,7,FALSE)</f>
        <v>#N/A</v>
      </c>
      <c r="AI224" s="20" t="str">
        <f t="shared" si="54"/>
        <v>Other Investment</v>
      </c>
      <c r="AJ224" s="25" t="s">
        <v>106</v>
      </c>
      <c r="AK224" s="25" t="s">
        <v>107</v>
      </c>
      <c r="AL224" s="23" t="str" cm="1">
        <f t="array" ref="AL224">_xlfn.SWITCH(AK224,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24" s="26">
        <v>2</v>
      </c>
      <c r="AN224" s="25" t="str">
        <f t="shared" si="62"/>
        <v>Non-Sovereign</v>
      </c>
      <c r="AO224" s="27">
        <v>0.5</v>
      </c>
      <c r="AP224" s="23">
        <f>Table2[[#This Row],[Approved Amount_UA Equivalent]]/1000000</f>
        <v>84.66623863179359</v>
      </c>
      <c r="AQ224" s="19">
        <f t="shared" si="55"/>
        <v>112.67721702073619</v>
      </c>
      <c r="AR224" s="23" t="str">
        <f t="shared" si="56"/>
        <v>81-90</v>
      </c>
      <c r="AS224" s="23" t="str">
        <f t="shared" si="57"/>
        <v>81-100</v>
      </c>
      <c r="AT224" s="23" t="str">
        <f t="shared" si="58"/>
        <v>81-120</v>
      </c>
      <c r="AU224" s="23" t="str">
        <f t="shared" si="59"/>
        <v>50-100 Mn</v>
      </c>
      <c r="AV224" s="23">
        <f>Table2[[#This Row],[Amount]]</f>
        <v>120000000</v>
      </c>
      <c r="AW224" s="23" t="str">
        <f t="shared" si="60"/>
        <v>May 2016</v>
      </c>
      <c r="AX224" s="28">
        <f>IFERROR(VLOOKUP(Table2[[#This Row],[SAP Code]],[26]_16!A:B,2,FALSE),0)</f>
        <v>0</v>
      </c>
      <c r="AY224" s="28">
        <f>IFERROR(VLOOKUP(Table2[[#This Row],[SAP Code]],[26]_16!D:E,2,FALSE)/ 1000000, 0)</f>
        <v>0</v>
      </c>
      <c r="AZ224" s="28">
        <f>IFERROR(VLOOKUP(Table2[[#This Row],[SAP Code]],[26]_16!G:H,2,FALSE)/ 1000000, 0)</f>
        <v>66.128818940000002</v>
      </c>
      <c r="BA224" s="28">
        <f>IFERROR(VLOOKUP(Table2[[#This Row],[SAP Code]],[26]_16!J:K,2,FALSE)/ 1000000, 0)</f>
        <v>0</v>
      </c>
      <c r="BB224" s="28">
        <f>IFERROR(VLOOKUP(Table2[[#This Row],[SAP Code]],[26]_16!M:N,2,FALSE)/ 1000000, 0)</f>
        <v>0</v>
      </c>
      <c r="BC224" s="28">
        <f>IFERROR(VLOOKUP(Table2[[#This Row],[SAP Code]],[26]_16!P:Q,2,FALSE),0)</f>
        <v>0</v>
      </c>
      <c r="BD224" s="28">
        <f>IFERROR(VLOOKUP(Table2[[#This Row],[SAP Code]],[26]_16!S:T,2,FALSE),0)</f>
        <v>0</v>
      </c>
      <c r="BE224" s="28">
        <f>IFERROR(VLOOKUP(Table2[[#This Row],[SAP Code]],[26]_16!V:W,2,FALSE)/ 1000000, 0)</f>
        <v>0</v>
      </c>
      <c r="BF224" s="28">
        <f>IFERROR(VLOOKUP(Table2[[#This Row],[SAP Code]],[26]_16!Y:Z,2,FALSE)/ 1000000, 0)</f>
        <v>0</v>
      </c>
      <c r="BG224" s="28" t="str">
        <f>IFERROR(VLOOKUP(Table2[[#This Row],[SAP Code]],[26]port!$A:$AD,30,FALSE),"unknown")</f>
        <v>OnGo</v>
      </c>
      <c r="BH224" s="29" t="str">
        <f t="shared" si="61"/>
        <v>Ongoing</v>
      </c>
      <c r="BI224" s="16"/>
    </row>
    <row r="225" spans="1:61" ht="17.100000000000001" customHeight="1">
      <c r="A225" s="16" t="s">
        <v>270</v>
      </c>
      <c r="B225" s="16" t="s">
        <v>1001</v>
      </c>
      <c r="C225" s="16" t="s">
        <v>1002</v>
      </c>
      <c r="D225" s="18" t="s">
        <v>1003</v>
      </c>
      <c r="E225" s="18">
        <v>42510</v>
      </c>
      <c r="F225" s="16" t="s">
        <v>1004</v>
      </c>
      <c r="G225" s="16" t="s">
        <v>113</v>
      </c>
      <c r="H225" s="16" t="s">
        <v>66</v>
      </c>
      <c r="I225" s="16" t="s">
        <v>67</v>
      </c>
      <c r="J225" s="16" t="s">
        <v>68</v>
      </c>
      <c r="K225" s="16" t="s">
        <v>69</v>
      </c>
      <c r="L225" s="19" t="s">
        <v>70</v>
      </c>
      <c r="M225" s="19">
        <v>1000000</v>
      </c>
      <c r="N225" s="19">
        <v>705551.98859827989</v>
      </c>
      <c r="O225" s="57" t="s">
        <v>1005</v>
      </c>
      <c r="P225" s="21">
        <v>5000199004368</v>
      </c>
      <c r="Q225" s="20" t="s">
        <v>72</v>
      </c>
      <c r="R225" s="16" t="str">
        <f t="shared" si="50"/>
        <v>OTHERS</v>
      </c>
      <c r="S225" s="16" t="str">
        <f t="shared" si="66"/>
        <v>I</v>
      </c>
      <c r="T225" s="16" t="str">
        <f t="shared" ref="T225:T230" si="67">IF(A225="Algeria","ADB Countries",IF(A225="Angola","ADB Countries",IF(A225="Benin","ADF Countries",IF(A225="Botswana","ADB Countries",IF(A225="Burkina Faso","ADF Countries",IF(A225="Burundi","ADF Countries",IF(A225="Cameroon","Blend Countries",IF(A225="Cape Verde","ADB Countries",IF(A225="Central African Republic","ADF Countries",IF(A225="Centrafrique","ADF Countries",IF(A225="Chad","ADF Countries",IF(A225="Comoros","ADF Countries",IF(A225="Congo CG","ADB Countries",IF(A225="Congo","ADB Countries",IF(A225="Côte D'Ivoire","Blend Countries",IF(A225="Dem Rep Congo","ADF Countries",IF(A225="DEMOCRATIC REPUBLIC OF THE CONGO","ADF Countries",IF(A225="Djibouti","ADF Countries",IF(A225="Egypt","ADB Countries",IF(A225="Eq Guinea","ADB Countries",IF(A225="Equatorial Guinea","ADB Countries",IF(A225="Eritrea","ADF Countries",IF(A225="Swaziland","ADB Countries",IF(A225="Eswatini","ADB Countries",IF(A225="Ethiopia","ADF Countries",IF(A225="Gabon","ADB Countries",IF(A225="Gambia","ADF Countries",IF(A225="Ghana","ADF Countries",IF(A225="Guinea","ADF Countries",IF(A225="Guinea-Bissau","ADF Countries",IF(A225="Kenya","Blend Countries",IF(A225="Lesotho","ADF Countries",IF(A225="Liberia","ADF Countries",IF(A225="Libya","ADB Countries",IF(A225="Madagascar","ADF Countries",IF(A225="Malawi","ADF Countries",IF(A225="Mali","ADF Countries",IF(A225="Mauritania","ADF Countries",IF(A225="Mauritius","ADB Countries",IF(A225="Morocco","ADB Countries",IF(A225="Mozambique","ADF Countries",IF(OR(A225="Multi",A225="Multinational",A225="Multi-Countries"),"Multinational",IF(A225="Namibia","ADB Countries",IF(A225="Niger","ADF Countries",IF(A225="Nigeria","ADB Countries",IF(A225="Rwanda","ADF Countries",IF(A225="Sao Tome &amp; Principe","ADF Countries",IF(A225="Sao Tome","ADF Countries",IF(A225="Senegal","Blend Countries",IF(A225="Seychelles","ADB Countries",IF(A225="Sierra Leone","ADF Countries",IF(A225="Somalia","ADF Countries",IF(A225="South Africa","ADB Countries",IF(A225="South Sudan","ADF Countries",IF(A225="Sudan","ADF Countries",IF(A225="Tanzania","Blend Countries",IF(A225="Togo","ADF Countries",IF(A225="Tunisia","ADB Countries",IF(A225="Uganda","ADF Countries",IF(A225="Zambia","Blend Countries",IF(A225="Zimbabwe","ADF Countries","")))))))))))))))))))))))))))))))))))))))))))))))))))))))))))))</f>
        <v>ADF Countries</v>
      </c>
      <c r="U225" s="16" t="str">
        <f t="shared" si="52"/>
        <v>Transition States</v>
      </c>
      <c r="V225" s="22" t="str">
        <f>IF(ISNUMBER(MATCH(A225, {"Gabon","Sudan","Niger","Mali","Burkina Faso","Guinea"}, 0)), "De Facto Countries", "Non-De Facto Countries")</f>
        <v>Non-De Facto Countries</v>
      </c>
      <c r="W225" s="16" t="str">
        <f t="shared" si="63"/>
        <v>Central</v>
      </c>
      <c r="X225" s="16" t="str">
        <f t="shared" si="64"/>
        <v>Social</v>
      </c>
      <c r="Y225" s="23"/>
      <c r="AC225" s="23">
        <f>Table2[[#This Row],[Approved Amount_UA Equivalent]]</f>
        <v>705551.98859827989</v>
      </c>
      <c r="AD225" s="23">
        <f>SUM(Table2[[#This Row],[Feed Africa ]:[Improve Quality Of Life ]])</f>
        <v>705551.98859827989</v>
      </c>
      <c r="AE225" s="16" t="b">
        <f>Table2[[#This Row],[Total HI5]]=Table2[[#This Row],[Approved Amount_UA Equivalent]]</f>
        <v>1</v>
      </c>
      <c r="AF225" s="24">
        <v>50</v>
      </c>
      <c r="AG225" s="20" t="str">
        <f t="shared" si="53"/>
        <v>Emergency Assistance</v>
      </c>
      <c r="AH225" s="24" t="e">
        <f>VLOOKUP(Table2[[#This Row],[SAP Code]],[25]DATA!$A:$G,7,FALSE)</f>
        <v>#N/A</v>
      </c>
      <c r="AI225" s="20" t="str">
        <f t="shared" si="54"/>
        <v>Other Investment</v>
      </c>
      <c r="AJ225" s="25" t="s">
        <v>73</v>
      </c>
      <c r="AK225" s="25" t="s">
        <v>115</v>
      </c>
      <c r="AL225" s="23" t="str" cm="1">
        <f t="array" ref="AL225">_xlfn.SWITCH(AK225,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25" s="26">
        <v>1</v>
      </c>
      <c r="AN225" s="25" t="str">
        <f t="shared" si="62"/>
        <v>Sovereign</v>
      </c>
      <c r="AO225" s="27">
        <v>1</v>
      </c>
      <c r="AP225" s="23">
        <f>Table2[[#This Row],[Approved Amount_UA Equivalent]]/1000000</f>
        <v>0.70555198859827983</v>
      </c>
      <c r="AQ225" s="19">
        <f t="shared" si="55"/>
        <v>0.93897680850613474</v>
      </c>
      <c r="AR225" s="23" t="str">
        <f t="shared" si="56"/>
        <v>1-10</v>
      </c>
      <c r="AS225" s="23" t="str">
        <f t="shared" si="57"/>
        <v>1-20</v>
      </c>
      <c r="AT225" s="23" t="str">
        <f t="shared" si="58"/>
        <v>1-40</v>
      </c>
      <c r="AU225" s="23" t="str">
        <f t="shared" si="59"/>
        <v>&lt;1-50 Mn</v>
      </c>
      <c r="AV225" s="23">
        <f>Table2[[#This Row],[Amount]]</f>
        <v>1000000</v>
      </c>
      <c r="AW225" s="23" t="str">
        <f t="shared" si="60"/>
        <v>May 2016</v>
      </c>
      <c r="AX225" s="28">
        <f>IFERROR(VLOOKUP(Table2[[#This Row],[SAP Code]],[26]_16!A:B,2,FALSE),0)</f>
        <v>0</v>
      </c>
      <c r="AY225" s="28">
        <f>IFERROR(VLOOKUP(Table2[[#This Row],[SAP Code]],[26]_16!D:E,2,FALSE)/ 1000000, 0)</f>
        <v>0</v>
      </c>
      <c r="AZ225" s="28">
        <f>IFERROR(VLOOKUP(Table2[[#This Row],[SAP Code]],[26]_16!G:H,2,FALSE)/ 1000000, 0)</f>
        <v>0</v>
      </c>
      <c r="BA225" s="28">
        <f>IFERROR(VLOOKUP(Table2[[#This Row],[SAP Code]],[26]_16!J:K,2,FALSE)/ 1000000, 0)</f>
        <v>0</v>
      </c>
      <c r="BB225" s="28">
        <f>IFERROR(VLOOKUP(Table2[[#This Row],[SAP Code]],[26]_16!M:N,2,FALSE)/ 1000000, 0)</f>
        <v>0</v>
      </c>
      <c r="BC225" s="28">
        <f>IFERROR(VLOOKUP(Table2[[#This Row],[SAP Code]],[26]_16!P:Q,2,FALSE),0)</f>
        <v>0</v>
      </c>
      <c r="BD225" s="28">
        <f>IFERROR(VLOOKUP(Table2[[#This Row],[SAP Code]],[26]_16!S:T,2,FALSE),0)</f>
        <v>0</v>
      </c>
      <c r="BE225" s="28">
        <f>IFERROR(VLOOKUP(Table2[[#This Row],[SAP Code]],[26]_16!V:W,2,FALSE)/ 1000000, 0)</f>
        <v>0</v>
      </c>
      <c r="BF225" s="28">
        <f>IFERROR(VLOOKUP(Table2[[#This Row],[SAP Code]],[26]_16!Y:Z,2,FALSE)/ 1000000, 0)</f>
        <v>0</v>
      </c>
      <c r="BG225" s="28" t="str">
        <f>IFERROR(VLOOKUP(Table2[[#This Row],[SAP Code]],[26]port!$A:$AD,30,FALSE),"unknown")</f>
        <v>COMP</v>
      </c>
      <c r="BH225" s="29" t="str">
        <f t="shared" si="61"/>
        <v>Number of operations completed out of the net approved of that year</v>
      </c>
      <c r="BI225" s="16"/>
    </row>
    <row r="226" spans="1:61" ht="17.100000000000001" customHeight="1">
      <c r="A226" s="38" t="s">
        <v>1006</v>
      </c>
      <c r="B226" s="16" t="s">
        <v>1007</v>
      </c>
      <c r="C226" s="16" t="s">
        <v>1008</v>
      </c>
      <c r="D226" s="18" t="s">
        <v>1009</v>
      </c>
      <c r="E226" s="18">
        <v>42510</v>
      </c>
      <c r="F226" s="16" t="s">
        <v>1010</v>
      </c>
      <c r="G226" s="16" t="s">
        <v>100</v>
      </c>
      <c r="H226" s="37" t="s">
        <v>194</v>
      </c>
      <c r="I226" s="16" t="s">
        <v>102</v>
      </c>
      <c r="J226" s="16" t="s">
        <v>103</v>
      </c>
      <c r="K226" s="16" t="s">
        <v>104</v>
      </c>
      <c r="L226" s="19" t="s">
        <v>70</v>
      </c>
      <c r="M226" s="19">
        <v>7000000</v>
      </c>
      <c r="N226" s="19">
        <v>4938863.9201879594</v>
      </c>
      <c r="O226" s="57" t="s">
        <v>1011</v>
      </c>
      <c r="P226" s="21">
        <v>2000130016330</v>
      </c>
      <c r="Q226" s="20" t="s">
        <v>72</v>
      </c>
      <c r="R226" s="16" t="str">
        <f t="shared" si="50"/>
        <v>ADB Private</v>
      </c>
      <c r="S226" s="16" t="str">
        <f t="shared" si="66"/>
        <v>H</v>
      </c>
      <c r="T226" s="16" t="str">
        <f t="shared" si="67"/>
        <v>ADF Countries</v>
      </c>
      <c r="U226" s="16" t="str">
        <f t="shared" si="52"/>
        <v>Non-Transition States</v>
      </c>
      <c r="V226" s="22" t="str">
        <f>IF(ISNUMBER(MATCH(A226, {"Gabon","Sudan","Niger","Mali","Burkina Faso","Guinea"}, 0)), "De Facto Countries", "Non-De Facto Countries")</f>
        <v>Non-De Facto Countries</v>
      </c>
      <c r="W226" s="16" t="str">
        <f t="shared" si="63"/>
        <v>North</v>
      </c>
      <c r="X226" s="16" t="str">
        <f t="shared" si="64"/>
        <v>Finance</v>
      </c>
      <c r="Y226" s="23"/>
      <c r="AA226" s="23">
        <f>Table2[[#This Row],[Approved Amount_UA Equivalent]]</f>
        <v>4938863.9201879594</v>
      </c>
      <c r="AD226" s="23">
        <f>SUM(Table2[[#This Row],[Feed Africa ]:[Improve Quality Of Life ]])</f>
        <v>4938863.9201879594</v>
      </c>
      <c r="AE226" s="16" t="b">
        <f>Table2[[#This Row],[Total HI5]]=Table2[[#This Row],[Approved Amount_UA Equivalent]]</f>
        <v>1</v>
      </c>
      <c r="AF226" s="24">
        <v>11</v>
      </c>
      <c r="AG226" s="20" t="str">
        <f t="shared" si="53"/>
        <v>Line of Credit</v>
      </c>
      <c r="AH226" s="24" t="e">
        <f>VLOOKUP(Table2[[#This Row],[SAP Code]],[25]DATA!$A:$G,7,FALSE)</f>
        <v>#N/A</v>
      </c>
      <c r="AI226" s="20" t="str">
        <f t="shared" si="54"/>
        <v>Other Investment</v>
      </c>
      <c r="AJ226" s="25" t="s">
        <v>106</v>
      </c>
      <c r="AK226" s="25" t="s">
        <v>107</v>
      </c>
      <c r="AL226" s="23" t="str" cm="1">
        <f t="array" ref="AL226">_xlfn.SWITCH(AK226,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26" s="26">
        <v>2</v>
      </c>
      <c r="AN226" s="25" t="str">
        <f t="shared" si="62"/>
        <v>Non-Sovereign</v>
      </c>
      <c r="AO226" s="27">
        <v>0.5</v>
      </c>
      <c r="AP226" s="23">
        <f>Table2[[#This Row],[Approved Amount_UA Equivalent]]/1000000</f>
        <v>4.9388639201879592</v>
      </c>
      <c r="AQ226" s="19">
        <f t="shared" si="55"/>
        <v>6.5728376595429445</v>
      </c>
      <c r="AR226" s="23" t="str">
        <f t="shared" si="56"/>
        <v>1-10</v>
      </c>
      <c r="AS226" s="23" t="str">
        <f t="shared" si="57"/>
        <v>1-20</v>
      </c>
      <c r="AT226" s="23" t="str">
        <f t="shared" si="58"/>
        <v>1-40</v>
      </c>
      <c r="AU226" s="23" t="str">
        <f t="shared" si="59"/>
        <v>&lt;1-50 Mn</v>
      </c>
      <c r="AV226" s="23">
        <f>Table2[[#This Row],[Amount]]</f>
        <v>7000000</v>
      </c>
      <c r="AW226" s="23" t="str">
        <f t="shared" si="60"/>
        <v>May 2016</v>
      </c>
      <c r="AX226" s="28">
        <f>IFERROR(VLOOKUP(Table2[[#This Row],[SAP Code]],[26]_16!A:B,2,FALSE),0)</f>
        <v>0</v>
      </c>
      <c r="AY226" s="28">
        <f>IFERROR(VLOOKUP(Table2[[#This Row],[SAP Code]],[26]_16!D:E,2,FALSE)/ 1000000, 0)</f>
        <v>2.5827208599999998</v>
      </c>
      <c r="AZ226" s="28">
        <f>IFERROR(VLOOKUP(Table2[[#This Row],[SAP Code]],[26]_16!G:H,2,FALSE)/ 1000000, 0)</f>
        <v>2.5806261299999997</v>
      </c>
      <c r="BA226" s="28">
        <f>IFERROR(VLOOKUP(Table2[[#This Row],[SAP Code]],[26]_16!J:K,2,FALSE)/ 1000000, 0)</f>
        <v>0</v>
      </c>
      <c r="BB226" s="28">
        <f>IFERROR(VLOOKUP(Table2[[#This Row],[SAP Code]],[26]_16!M:N,2,FALSE)/ 1000000, 0)</f>
        <v>0</v>
      </c>
      <c r="BC226" s="28">
        <f>IFERROR(VLOOKUP(Table2[[#This Row],[SAP Code]],[26]_16!P:Q,2,FALSE),0)</f>
        <v>0</v>
      </c>
      <c r="BD226" s="28">
        <f>IFERROR(VLOOKUP(Table2[[#This Row],[SAP Code]],[26]_16!S:T,2,FALSE),0)</f>
        <v>0</v>
      </c>
      <c r="BE226" s="28">
        <f>IFERROR(VLOOKUP(Table2[[#This Row],[SAP Code]],[26]_16!V:W,2,FALSE)/ 1000000, 0)</f>
        <v>0</v>
      </c>
      <c r="BF226" s="28">
        <f>IFERROR(VLOOKUP(Table2[[#This Row],[SAP Code]],[26]_16!Y:Z,2,FALSE)/ 1000000, 0)</f>
        <v>0</v>
      </c>
      <c r="BG226" s="28" t="str">
        <f>IFERROR(VLOOKUP(Table2[[#This Row],[SAP Code]],[26]port!$A:$AD,30,FALSE),"unknown")</f>
        <v>CLSD</v>
      </c>
      <c r="BH226" s="29" t="str">
        <f t="shared" si="61"/>
        <v>Number of operations completed out of the net approved of that year</v>
      </c>
      <c r="BI226" s="16"/>
    </row>
    <row r="227" spans="1:61" ht="17.100000000000001" customHeight="1">
      <c r="A227" s="16" t="s">
        <v>189</v>
      </c>
      <c r="B227" s="16" t="s">
        <v>1012</v>
      </c>
      <c r="C227" s="16" t="s">
        <v>1013</v>
      </c>
      <c r="D227" s="18" t="s">
        <v>1014</v>
      </c>
      <c r="E227" s="18">
        <v>42523</v>
      </c>
      <c r="F227" s="16" t="s">
        <v>1015</v>
      </c>
      <c r="G227" s="16" t="s">
        <v>1016</v>
      </c>
      <c r="H227" s="37" t="s">
        <v>194</v>
      </c>
      <c r="I227" s="16" t="s">
        <v>67</v>
      </c>
      <c r="J227" s="16" t="s">
        <v>1017</v>
      </c>
      <c r="K227" s="16" t="s">
        <v>69</v>
      </c>
      <c r="L227" s="19" t="s">
        <v>195</v>
      </c>
      <c r="M227" s="19">
        <v>1586022</v>
      </c>
      <c r="N227" s="19">
        <v>1261009.4296118433</v>
      </c>
      <c r="O227" s="57" t="s">
        <v>1018</v>
      </c>
      <c r="P227" s="21" t="s">
        <v>147</v>
      </c>
      <c r="Q227" s="20" t="s">
        <v>72</v>
      </c>
      <c r="R227" s="16" t="str">
        <f t="shared" si="50"/>
        <v>OTHERS</v>
      </c>
      <c r="S227" s="16" t="str">
        <f t="shared" si="66"/>
        <v>K</v>
      </c>
      <c r="T227" s="32" t="str">
        <f t="shared" si="67"/>
        <v>ADB Countries</v>
      </c>
      <c r="U227" s="16" t="str">
        <f t="shared" si="52"/>
        <v>Non-Transition States</v>
      </c>
      <c r="V227" s="22" t="str">
        <f>IF(ISNUMBER(MATCH(A227, {"Gabon","Sudan","Niger","Mali","Burkina Faso","Guinea"}, 0)), "De Facto Countries", "Non-De Facto Countries")</f>
        <v>Non-De Facto Countries</v>
      </c>
      <c r="W227" s="32" t="str">
        <f t="shared" si="63"/>
        <v>North</v>
      </c>
      <c r="X227" s="32" t="str">
        <f t="shared" si="64"/>
        <v>Multi-Sector</v>
      </c>
      <c r="Y227" s="52"/>
      <c r="Z227" s="52"/>
      <c r="AA227" s="52"/>
      <c r="AB227" s="52"/>
      <c r="AC227" s="23">
        <f>Table2[[#This Row],[Approved Amount_UA Equivalent]]</f>
        <v>1261009.4296118433</v>
      </c>
      <c r="AD227" s="52">
        <f>SUM(Table2[[#This Row],[Feed Africa ]:[Improve Quality Of Life ]])</f>
        <v>1261009.4296118433</v>
      </c>
      <c r="AE227" s="32" t="b">
        <f>Table2[[#This Row],[Total HI5]]=Table2[[#This Row],[Approved Amount_UA Equivalent]]</f>
        <v>1</v>
      </c>
      <c r="AF227" s="24">
        <v>10</v>
      </c>
      <c r="AG227" s="20" t="str">
        <f t="shared" si="53"/>
        <v>Investment Project</v>
      </c>
      <c r="AH227" s="24" t="e">
        <f>VLOOKUP(Table2[[#This Row],[SAP Code]],[25]DATA!$A:$G,7,FALSE)</f>
        <v>#N/A</v>
      </c>
      <c r="AI227" s="20" t="str">
        <f t="shared" si="54"/>
        <v>Other Investment</v>
      </c>
      <c r="AJ227" s="25" t="s">
        <v>73</v>
      </c>
      <c r="AK227" s="25" t="s">
        <v>1019</v>
      </c>
      <c r="AL227" s="23" t="str" cm="1">
        <f t="array" ref="AL227">_xlfn.SWITCH(AK227,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227" s="26">
        <v>1</v>
      </c>
      <c r="AN227" s="25" t="str">
        <f t="shared" si="62"/>
        <v>Sovereign</v>
      </c>
      <c r="AO227" s="27">
        <v>1</v>
      </c>
      <c r="AP227" s="23">
        <f>Table2[[#This Row],[Approved Amount_UA Equivalent]]/1000000</f>
        <v>1.2610094296118433</v>
      </c>
      <c r="AQ227" s="19">
        <f t="shared" si="55"/>
        <v>1.6782017893046255</v>
      </c>
      <c r="AR227" s="23" t="str">
        <f t="shared" si="56"/>
        <v>1-10</v>
      </c>
      <c r="AS227" s="23" t="str">
        <f t="shared" si="57"/>
        <v>1-20</v>
      </c>
      <c r="AT227" s="23" t="str">
        <f t="shared" si="58"/>
        <v>1-40</v>
      </c>
      <c r="AU227" s="23" t="str">
        <f t="shared" si="59"/>
        <v>&lt;1-50 Mn</v>
      </c>
      <c r="AV227" s="23">
        <f>Table2[[#This Row],[Amount]]</f>
        <v>1586022</v>
      </c>
      <c r="AW227" s="23" t="str">
        <f t="shared" si="60"/>
        <v>Jun 2016</v>
      </c>
      <c r="AX227" s="28">
        <f>IFERROR(VLOOKUP(Table2[[#This Row],[SAP Code]],[26]_16!A:B,2,FALSE),0)</f>
        <v>0</v>
      </c>
      <c r="AY227" s="28">
        <f>IFERROR(VLOOKUP(Table2[[#This Row],[SAP Code]],[26]_16!D:E,2,FALSE)/ 1000000, 0)</f>
        <v>0</v>
      </c>
      <c r="AZ227" s="28">
        <f>IFERROR(VLOOKUP(Table2[[#This Row],[SAP Code]],[26]_16!G:H,2,FALSE)/ 1000000, 0)</f>
        <v>0</v>
      </c>
      <c r="BA227" s="28">
        <f>IFERROR(VLOOKUP(Table2[[#This Row],[SAP Code]],[26]_16!J:K,2,FALSE)/ 1000000, 0)</f>
        <v>0</v>
      </c>
      <c r="BB227" s="28">
        <f>IFERROR(VLOOKUP(Table2[[#This Row],[SAP Code]],[26]_16!M:N,2,FALSE)/ 1000000, 0)</f>
        <v>0</v>
      </c>
      <c r="BC227" s="28">
        <f>IFERROR(VLOOKUP(Table2[[#This Row],[SAP Code]],[26]_16!P:Q,2,FALSE),0)</f>
        <v>0</v>
      </c>
      <c r="BD227" s="28">
        <f>IFERROR(VLOOKUP(Table2[[#This Row],[SAP Code]],[26]_16!S:T,2,FALSE),0)</f>
        <v>0</v>
      </c>
      <c r="BE227" s="28">
        <f>IFERROR(VLOOKUP(Table2[[#This Row],[SAP Code]],[26]_16!V:W,2,FALSE)/ 1000000, 0)</f>
        <v>0</v>
      </c>
      <c r="BF227" s="28">
        <f>IFERROR(VLOOKUP(Table2[[#This Row],[SAP Code]],[26]_16!Y:Z,2,FALSE)/ 1000000, 0)</f>
        <v>0</v>
      </c>
      <c r="BG227" s="28" t="str">
        <f>IFERROR(VLOOKUP(Table2[[#This Row],[SAP Code]],[26]port!$A:$AD,30,FALSE),"unknown")</f>
        <v>unknown</v>
      </c>
      <c r="BH227" s="29" t="str">
        <f t="shared" si="61"/>
        <v>Unknown</v>
      </c>
      <c r="BI227" s="16"/>
    </row>
    <row r="228" spans="1:61" ht="17.100000000000001" customHeight="1">
      <c r="A228" s="16" t="s">
        <v>417</v>
      </c>
      <c r="B228" s="16" t="s">
        <v>1020</v>
      </c>
      <c r="C228" s="16" t="s">
        <v>1021</v>
      </c>
      <c r="D228" s="18" t="s">
        <v>1022</v>
      </c>
      <c r="E228" s="18">
        <v>42529</v>
      </c>
      <c r="F228" s="16" t="s">
        <v>1023</v>
      </c>
      <c r="G228" s="16" t="s">
        <v>122</v>
      </c>
      <c r="H228" s="37" t="s">
        <v>194</v>
      </c>
      <c r="I228" s="16" t="s">
        <v>123</v>
      </c>
      <c r="J228" s="16" t="s">
        <v>179</v>
      </c>
      <c r="K228" s="16" t="s">
        <v>84</v>
      </c>
      <c r="L228" s="19" t="s">
        <v>195</v>
      </c>
      <c r="M228" s="19">
        <v>88850000</v>
      </c>
      <c r="N228" s="19">
        <v>70642581.137595996</v>
      </c>
      <c r="O228" s="57" t="s">
        <v>1024</v>
      </c>
      <c r="P228" s="21">
        <v>2000200000051</v>
      </c>
      <c r="Q228" s="20" t="s">
        <v>87</v>
      </c>
      <c r="R228" s="16" t="str">
        <f t="shared" si="50"/>
        <v>ADB Public</v>
      </c>
      <c r="S228" s="16" t="str">
        <f t="shared" si="66"/>
        <v>E</v>
      </c>
      <c r="T228" s="16" t="str">
        <f t="shared" si="67"/>
        <v>ADB Countries</v>
      </c>
      <c r="U228" s="16" t="str">
        <f t="shared" si="52"/>
        <v>Non-Transition States</v>
      </c>
      <c r="V228" s="22" t="str">
        <f>IF(ISNUMBER(MATCH(A228, {"Gabon","Sudan","Niger","Mali","Burkina Faso","Guinea"}, 0)), "De Facto Countries", "Non-De Facto Countries")</f>
        <v>Non-De Facto Countries</v>
      </c>
      <c r="W228" s="16" t="str">
        <f t="shared" si="63"/>
        <v>North</v>
      </c>
      <c r="X228" s="16" t="str">
        <f t="shared" si="64"/>
        <v>WASH Sector</v>
      </c>
      <c r="Y228" s="23">
        <f>Table2[[#This Row],[Approved Amount_UA Equivalent]]*0.03</f>
        <v>2119277.4341278798</v>
      </c>
      <c r="Z228" s="23">
        <f>Table2[[#This Row],[Approved Amount_UA Equivalent]]*0.01</f>
        <v>706425.81137596001</v>
      </c>
      <c r="AC228" s="23">
        <f>Table2[[#This Row],[Approved Amount_UA Equivalent]]*0.96</f>
        <v>67816877.892092153</v>
      </c>
      <c r="AD228" s="23">
        <f>SUM(Table2[[#This Row],[Feed Africa ]:[Improve Quality Of Life ]])</f>
        <v>70642581.137595996</v>
      </c>
      <c r="AE228" s="16" t="b">
        <f>Table2[[#This Row],[Total HI5]]=Table2[[#This Row],[Approved Amount_UA Equivalent]]</f>
        <v>1</v>
      </c>
      <c r="AF228" s="24">
        <v>10</v>
      </c>
      <c r="AG228" s="20" t="str">
        <f t="shared" si="53"/>
        <v>Investment Project</v>
      </c>
      <c r="AH228" s="24" t="e">
        <f>VLOOKUP(Table2[[#This Row],[SAP Code]],[25]DATA!$A:$G,7,FALSE)</f>
        <v>#N/A</v>
      </c>
      <c r="AI228" s="20" t="str">
        <f t="shared" si="54"/>
        <v>Infrastructure</v>
      </c>
      <c r="AJ228" s="25" t="s">
        <v>89</v>
      </c>
      <c r="AK228" s="25" t="s">
        <v>126</v>
      </c>
      <c r="AL228" s="23" t="str" cm="1">
        <f t="array" ref="AL228">_xlfn.SWITCH(AK228,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28" s="26">
        <v>1</v>
      </c>
      <c r="AN228" s="25" t="str">
        <f t="shared" si="62"/>
        <v>Sovereign</v>
      </c>
      <c r="AO228" s="27">
        <v>1</v>
      </c>
      <c r="AP228" s="23">
        <f>Table2[[#This Row],[Approved Amount_UA Equivalent]]/1000000</f>
        <v>70.642581137595997</v>
      </c>
      <c r="AQ228" s="19">
        <f t="shared" si="55"/>
        <v>94.013972681158265</v>
      </c>
      <c r="AR228" s="23" t="str">
        <f t="shared" si="56"/>
        <v>71-80</v>
      </c>
      <c r="AS228" s="23" t="str">
        <f t="shared" si="57"/>
        <v>61-80</v>
      </c>
      <c r="AT228" s="23" t="str">
        <f t="shared" si="58"/>
        <v>41-80</v>
      </c>
      <c r="AU228" s="23" t="str">
        <f t="shared" si="59"/>
        <v>50-100 Mn</v>
      </c>
      <c r="AV228" s="23">
        <f>Table2[[#This Row],[Amount]]</f>
        <v>88850000</v>
      </c>
      <c r="AW228" s="23" t="str">
        <f t="shared" si="60"/>
        <v>Jun 2016</v>
      </c>
      <c r="AX228" s="28">
        <f>IFERROR(VLOOKUP(Table2[[#This Row],[SAP Code]],[26]_16!A:B,2,FALSE),0)</f>
        <v>0</v>
      </c>
      <c r="AY228" s="28">
        <f>IFERROR(VLOOKUP(Table2[[#This Row],[SAP Code]],[26]_16!D:E,2,FALSE)/ 1000000, 0)</f>
        <v>0</v>
      </c>
      <c r="AZ228" s="28">
        <f>IFERROR(VLOOKUP(Table2[[#This Row],[SAP Code]],[26]_16!G:H,2,FALSE)/ 1000000, 0)</f>
        <v>5.0616469999999998</v>
      </c>
      <c r="BA228" s="28">
        <f>IFERROR(VLOOKUP(Table2[[#This Row],[SAP Code]],[26]_16!J:K,2,FALSE)/ 1000000, 0)</f>
        <v>5.8504709199999985</v>
      </c>
      <c r="BB228" s="28">
        <f>IFERROR(VLOOKUP(Table2[[#This Row],[SAP Code]],[26]_16!M:N,2,FALSE)/ 1000000, 0)</f>
        <v>13.659945649999996</v>
      </c>
      <c r="BC228" s="28">
        <f>IFERROR(VLOOKUP(Table2[[#This Row],[SAP Code]],[26]_16!P:Q,2,FALSE),0)</f>
        <v>9.2443236500000019</v>
      </c>
      <c r="BD228" s="28">
        <f>IFERROR(VLOOKUP(Table2[[#This Row],[SAP Code]],[26]_16!S:T,2,FALSE),0)</f>
        <v>18.17812172</v>
      </c>
      <c r="BE228" s="28">
        <f>IFERROR(VLOOKUP(Table2[[#This Row],[SAP Code]],[26]_16!V:W,2,FALSE)/ 1000000, 0)</f>
        <v>2.8122172399999998</v>
      </c>
      <c r="BF228" s="28">
        <f>IFERROR(VLOOKUP(Table2[[#This Row],[SAP Code]],[26]_16!Y:Z,2,FALSE)/ 1000000, 0)</f>
        <v>1.69562283</v>
      </c>
      <c r="BG228" s="28" t="str">
        <f>IFERROR(VLOOKUP(Table2[[#This Row],[SAP Code]],[26]port!$A:$AD,30,FALSE),"unknown")</f>
        <v>OnGo</v>
      </c>
      <c r="BH228" s="29" t="str">
        <f t="shared" si="61"/>
        <v>Ongoing</v>
      </c>
      <c r="BI228" s="16"/>
    </row>
    <row r="229" spans="1:61" ht="17.100000000000001" customHeight="1">
      <c r="A229" s="38" t="s">
        <v>1006</v>
      </c>
      <c r="B229" s="16" t="s">
        <v>1025</v>
      </c>
      <c r="C229" s="16" t="s">
        <v>1026</v>
      </c>
      <c r="D229" s="18" t="s">
        <v>1027</v>
      </c>
      <c r="E229" s="18">
        <v>42529</v>
      </c>
      <c r="F229" s="16" t="s">
        <v>1028</v>
      </c>
      <c r="G229" s="16" t="s">
        <v>1029</v>
      </c>
      <c r="H229" s="37" t="s">
        <v>194</v>
      </c>
      <c r="I229" s="16" t="s">
        <v>102</v>
      </c>
      <c r="J229" s="16" t="s">
        <v>1030</v>
      </c>
      <c r="K229" s="16" t="s">
        <v>1031</v>
      </c>
      <c r="L229" s="19" t="s">
        <v>70</v>
      </c>
      <c r="M229" s="19">
        <v>3500000</v>
      </c>
      <c r="N229" s="19">
        <v>2494867.700729927</v>
      </c>
      <c r="O229" s="57" t="s">
        <v>1011</v>
      </c>
      <c r="P229" s="21">
        <v>5060140000053</v>
      </c>
      <c r="Q229" s="20" t="s">
        <v>87</v>
      </c>
      <c r="R229" s="16" t="str">
        <f t="shared" si="50"/>
        <v>OTHERS</v>
      </c>
      <c r="S229" s="16" t="str">
        <f t="shared" si="66"/>
        <v>H</v>
      </c>
      <c r="T229" s="16" t="str">
        <f t="shared" si="67"/>
        <v>ADF Countries</v>
      </c>
      <c r="U229" s="16" t="str">
        <f t="shared" si="52"/>
        <v>Non-Transition States</v>
      </c>
      <c r="V229" s="22" t="str">
        <f>IF(ISNUMBER(MATCH(A229, {"Gabon","Sudan","Niger","Mali","Burkina Faso","Guinea"}, 0)), "De Facto Countries", "Non-De Facto Countries")</f>
        <v>Non-De Facto Countries</v>
      </c>
      <c r="W229" s="16" t="str">
        <f t="shared" si="63"/>
        <v>North</v>
      </c>
      <c r="X229" s="16" t="str">
        <f t="shared" si="64"/>
        <v>Finance</v>
      </c>
      <c r="Y229" s="23"/>
      <c r="AA229" s="23">
        <f>Table2[[#This Row],[Approved Amount_UA Equivalent]]</f>
        <v>2494867.700729927</v>
      </c>
      <c r="AD229" s="23">
        <f>SUM(Table2[[#This Row],[Feed Africa ]:[Improve Quality Of Life ]])</f>
        <v>2494867.700729927</v>
      </c>
      <c r="AE229" s="16" t="b">
        <f>Table2[[#This Row],[Total HI5]]=Table2[[#This Row],[Approved Amount_UA Equivalent]]</f>
        <v>1</v>
      </c>
      <c r="AF229" s="24">
        <v>11</v>
      </c>
      <c r="AG229" s="20" t="str">
        <f t="shared" si="53"/>
        <v>Line of Credit</v>
      </c>
      <c r="AH229" s="24" t="e">
        <f>VLOOKUP(Table2[[#This Row],[SAP Code]],[25]DATA!$A:$G,7,FALSE)</f>
        <v>#N/A</v>
      </c>
      <c r="AI229" s="20" t="str">
        <f t="shared" si="54"/>
        <v>Other Investment</v>
      </c>
      <c r="AJ229" s="25" t="s">
        <v>106</v>
      </c>
      <c r="AK229" s="25" t="s">
        <v>1032</v>
      </c>
      <c r="AL229" s="23" t="str" cm="1">
        <f t="array" ref="AL229">_xlfn.SWITCH(AK229,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FIVP</v>
      </c>
      <c r="AM229" s="26">
        <v>2</v>
      </c>
      <c r="AN229" s="25" t="str">
        <f t="shared" si="62"/>
        <v>Non-Sovereign</v>
      </c>
      <c r="AO229" s="27">
        <v>0.5</v>
      </c>
      <c r="AP229" s="23">
        <f>Table2[[#This Row],[Approved Amount_UA Equivalent]]/1000000</f>
        <v>2.4948677007299271</v>
      </c>
      <c r="AQ229" s="19">
        <f t="shared" si="55"/>
        <v>3.3202697308394162</v>
      </c>
      <c r="AR229" s="23" t="str">
        <f t="shared" si="56"/>
        <v>1-10</v>
      </c>
      <c r="AS229" s="23" t="str">
        <f t="shared" si="57"/>
        <v>1-20</v>
      </c>
      <c r="AT229" s="23" t="str">
        <f t="shared" si="58"/>
        <v>1-40</v>
      </c>
      <c r="AU229" s="23" t="str">
        <f t="shared" si="59"/>
        <v>&lt;1-50 Mn</v>
      </c>
      <c r="AV229" s="23">
        <f>Table2[[#This Row],[Amount]]</f>
        <v>3500000</v>
      </c>
      <c r="AW229" s="23" t="str">
        <f t="shared" si="60"/>
        <v>Jun 2016</v>
      </c>
      <c r="AX229" s="28">
        <f>IFERROR(VLOOKUP(Table2[[#This Row],[SAP Code]],[26]_16!A:B,2,FALSE),0)</f>
        <v>0</v>
      </c>
      <c r="AY229" s="28">
        <v>0</v>
      </c>
      <c r="AZ229" s="28">
        <f>IFERROR(VLOOKUP(Table2[[#This Row],[SAP Code]],[26]_16!G:H,2,FALSE)/ 1000000, 0)</f>
        <v>2.5806261299999997</v>
      </c>
      <c r="BA229" s="28">
        <f>IFERROR(VLOOKUP(Table2[[#This Row],[SAP Code]],[26]_16!J:K,2,FALSE)/ 1000000, 0)</f>
        <v>0</v>
      </c>
      <c r="BB229" s="28">
        <f>IFERROR(VLOOKUP(Table2[[#This Row],[SAP Code]],[26]_16!M:N,2,FALSE)/ 1000000, 0)</f>
        <v>0</v>
      </c>
      <c r="BC229" s="28">
        <f>IFERROR(VLOOKUP(Table2[[#This Row],[SAP Code]],[26]_16!P:Q,2,FALSE),0)</f>
        <v>0</v>
      </c>
      <c r="BD229" s="28">
        <f>IFERROR(VLOOKUP(Table2[[#This Row],[SAP Code]],[26]_16!S:T,2,FALSE),0)</f>
        <v>0</v>
      </c>
      <c r="BE229" s="28">
        <f>IFERROR(VLOOKUP(Table2[[#This Row],[SAP Code]],[26]_16!V:W,2,FALSE)/ 1000000, 0)</f>
        <v>0</v>
      </c>
      <c r="BF229" s="28">
        <f>IFERROR(VLOOKUP(Table2[[#This Row],[SAP Code]],[26]_16!Y:Z,2,FALSE)/ 1000000, 0)</f>
        <v>0</v>
      </c>
      <c r="BG229" s="28" t="str">
        <f>IFERROR(VLOOKUP(Table2[[#This Row],[SAP Code]],[26]port!$A:$AD,30,FALSE),"unknown")</f>
        <v>CLSD</v>
      </c>
      <c r="BH229" s="29" t="str">
        <f t="shared" si="61"/>
        <v>Number of operations completed out of the net approved of that year</v>
      </c>
      <c r="BI229" s="16"/>
    </row>
    <row r="230" spans="1:61" ht="17.100000000000001" customHeight="1">
      <c r="A230" s="16" t="s">
        <v>343</v>
      </c>
      <c r="B230" s="16" t="s">
        <v>1033</v>
      </c>
      <c r="C230" s="16" t="s">
        <v>1034</v>
      </c>
      <c r="D230" s="18" t="s">
        <v>1035</v>
      </c>
      <c r="E230" s="18">
        <v>42529</v>
      </c>
      <c r="F230" s="16" t="s">
        <v>1036</v>
      </c>
      <c r="G230" s="16" t="s">
        <v>100</v>
      </c>
      <c r="H230" s="16" t="s">
        <v>348</v>
      </c>
      <c r="I230" s="16" t="s">
        <v>102</v>
      </c>
      <c r="J230" s="16" t="s">
        <v>103</v>
      </c>
      <c r="K230" s="16" t="s">
        <v>104</v>
      </c>
      <c r="L230" s="19" t="s">
        <v>70</v>
      </c>
      <c r="M230" s="19">
        <v>150000000</v>
      </c>
      <c r="N230" s="19">
        <v>106922901.45985402</v>
      </c>
      <c r="O230" s="57" t="s">
        <v>1037</v>
      </c>
      <c r="P230" s="21">
        <v>2000130015931</v>
      </c>
      <c r="Q230" s="20" t="s">
        <v>87</v>
      </c>
      <c r="R230" s="16" t="str">
        <f t="shared" si="50"/>
        <v>ADB Private</v>
      </c>
      <c r="S230" s="16" t="str">
        <f t="shared" si="66"/>
        <v>H</v>
      </c>
      <c r="T230" s="16" t="str">
        <f t="shared" si="67"/>
        <v>ADB Countries</v>
      </c>
      <c r="U230" s="16" t="str">
        <f t="shared" si="52"/>
        <v>Non-Transition States</v>
      </c>
      <c r="V230" s="22" t="str">
        <f>IF(ISNUMBER(MATCH(A230, {"Gabon","Sudan","Niger","Mali","Burkina Faso","Guinea"}, 0)), "De Facto Countries", "Non-De Facto Countries")</f>
        <v>Non-De Facto Countries</v>
      </c>
      <c r="W230" s="16" t="str">
        <f t="shared" si="63"/>
        <v>Nigeria</v>
      </c>
      <c r="X230" s="16" t="str">
        <f t="shared" si="64"/>
        <v>Finance</v>
      </c>
      <c r="Y230" s="23"/>
      <c r="AA230" s="23">
        <f>Table2[[#This Row],[Approved Amount_UA Equivalent]]</f>
        <v>106922901.45985402</v>
      </c>
      <c r="AD230" s="23">
        <f>SUM(Table2[[#This Row],[Feed Africa ]:[Improve Quality Of Life ]])</f>
        <v>106922901.45985402</v>
      </c>
      <c r="AE230" s="16" t="b">
        <f>Table2[[#This Row],[Total HI5]]=Table2[[#This Row],[Approved Amount_UA Equivalent]]</f>
        <v>1</v>
      </c>
      <c r="AF230" s="24">
        <v>11</v>
      </c>
      <c r="AG230" s="20" t="str">
        <f t="shared" si="53"/>
        <v>Line of Credit</v>
      </c>
      <c r="AH230" s="24" t="e">
        <f>VLOOKUP(Table2[[#This Row],[SAP Code]],[25]DATA!$A:$G,7,FALSE)</f>
        <v>#N/A</v>
      </c>
      <c r="AI230" s="20" t="str">
        <f t="shared" si="54"/>
        <v>Other Investment</v>
      </c>
      <c r="AJ230" s="25" t="s">
        <v>106</v>
      </c>
      <c r="AK230" s="25" t="s">
        <v>107</v>
      </c>
      <c r="AL230" s="23" t="str" cm="1">
        <f t="array" ref="AL230">_xlfn.SWITCH(AK230,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30" s="26">
        <v>2</v>
      </c>
      <c r="AN230" s="25" t="str">
        <f t="shared" si="62"/>
        <v>Non-Sovereign</v>
      </c>
      <c r="AO230" s="27">
        <v>1</v>
      </c>
      <c r="AP230" s="23">
        <f>Table2[[#This Row],[Approved Amount_UA Equivalent]]/1000000</f>
        <v>106.92290145985402</v>
      </c>
      <c r="AQ230" s="19">
        <f t="shared" si="55"/>
        <v>142.29727417883211</v>
      </c>
      <c r="AR230" s="23" t="str">
        <f t="shared" si="56"/>
        <v>101-110</v>
      </c>
      <c r="AS230" s="23" t="str">
        <f t="shared" si="57"/>
        <v>101-120</v>
      </c>
      <c r="AT230" s="23" t="str">
        <f t="shared" si="58"/>
        <v>81-120</v>
      </c>
      <c r="AU230" s="23" t="str">
        <f t="shared" si="59"/>
        <v>100-200 Mn</v>
      </c>
      <c r="AV230" s="23">
        <f>Table2[[#This Row],[Amount]]</f>
        <v>150000000</v>
      </c>
      <c r="AW230" s="23" t="str">
        <f t="shared" si="60"/>
        <v>Jun 2016</v>
      </c>
      <c r="AX230" s="28">
        <f>IFERROR(VLOOKUP(Table2[[#This Row],[SAP Code]],[26]_16!A:B,2,FALSE),0)</f>
        <v>0</v>
      </c>
      <c r="AY230" s="28">
        <f>IFERROR(VLOOKUP(Table2[[#This Row],[SAP Code]],[26]_16!D:E,2,FALSE)/ 1000000, 0)</f>
        <v>88.767901530000003</v>
      </c>
      <c r="AZ230" s="28">
        <f>IFERROR(VLOOKUP(Table2[[#This Row],[SAP Code]],[26]_16!G:H,2,FALSE)/ 1000000, 0)</f>
        <v>21.126463010000002</v>
      </c>
      <c r="BA230" s="28">
        <f>IFERROR(VLOOKUP(Table2[[#This Row],[SAP Code]],[26]_16!J:K,2,FALSE)/ 1000000, 0)</f>
        <v>0</v>
      </c>
      <c r="BB230" s="28">
        <f>IFERROR(VLOOKUP(Table2[[#This Row],[SAP Code]],[26]_16!M:N,2,FALSE)/ 1000000, 0)</f>
        <v>0</v>
      </c>
      <c r="BC230" s="28">
        <f>IFERROR(VLOOKUP(Table2[[#This Row],[SAP Code]],[26]_16!P:Q,2,FALSE),0)</f>
        <v>0</v>
      </c>
      <c r="BD230" s="28">
        <f>IFERROR(VLOOKUP(Table2[[#This Row],[SAP Code]],[26]_16!S:T,2,FALSE),0)</f>
        <v>0</v>
      </c>
      <c r="BE230" s="28">
        <f>IFERROR(VLOOKUP(Table2[[#This Row],[SAP Code]],[26]_16!V:W,2,FALSE)/ 1000000, 0)</f>
        <v>0</v>
      </c>
      <c r="BF230" s="28">
        <f>IFERROR(VLOOKUP(Table2[[#This Row],[SAP Code]],[26]_16!Y:Z,2,FALSE)/ 1000000, 0)</f>
        <v>0</v>
      </c>
      <c r="BG230" s="28" t="str">
        <f>IFERROR(VLOOKUP(Table2[[#This Row],[SAP Code]],[26]port!$A:$AD,30,FALSE),"unknown")</f>
        <v>OnGo</v>
      </c>
      <c r="BH230" s="29" t="str">
        <f t="shared" si="61"/>
        <v>Ongoing</v>
      </c>
      <c r="BI230" s="16"/>
    </row>
    <row r="231" spans="1:61" ht="17.100000000000001" customHeight="1">
      <c r="A231" s="16" t="s">
        <v>75</v>
      </c>
      <c r="B231" s="16" t="s">
        <v>1025</v>
      </c>
      <c r="C231" s="16" t="s">
        <v>1026</v>
      </c>
      <c r="D231" s="18" t="s">
        <v>1027</v>
      </c>
      <c r="E231" s="18">
        <v>42529</v>
      </c>
      <c r="F231" s="16" t="s">
        <v>1038</v>
      </c>
      <c r="G231" s="16" t="s">
        <v>1029</v>
      </c>
      <c r="H231" s="16" t="s">
        <v>81</v>
      </c>
      <c r="I231" s="16" t="s">
        <v>102</v>
      </c>
      <c r="J231" s="16" t="s">
        <v>1030</v>
      </c>
      <c r="K231" s="16" t="s">
        <v>1031</v>
      </c>
      <c r="L231" s="19" t="s">
        <v>70</v>
      </c>
      <c r="M231" s="19">
        <v>15000000</v>
      </c>
      <c r="N231" s="19">
        <v>10692290.145985402</v>
      </c>
      <c r="O231" s="57" t="s">
        <v>1000</v>
      </c>
      <c r="P231" s="21">
        <v>5060140000057</v>
      </c>
      <c r="Q231" s="20" t="s">
        <v>87</v>
      </c>
      <c r="R231" s="16" t="str">
        <f t="shared" si="50"/>
        <v>OTHERS</v>
      </c>
      <c r="S231" s="16" t="str">
        <f t="shared" si="66"/>
        <v>H</v>
      </c>
      <c r="T231" s="16" t="s">
        <v>88</v>
      </c>
      <c r="U231" s="16" t="str">
        <f t="shared" si="52"/>
        <v>Non-Transition States</v>
      </c>
      <c r="V231" s="22" t="str">
        <f>IF(ISNUMBER(MATCH(A231, {"Gabon","Sudan","Niger","Mali","Burkina Faso","Guinea"}, 0)), "De Facto Countries", "Non-De Facto Countries")</f>
        <v>Non-De Facto Countries</v>
      </c>
      <c r="W231" s="16" t="str">
        <f t="shared" si="63"/>
        <v>East</v>
      </c>
      <c r="X231" s="16" t="str">
        <f t="shared" si="64"/>
        <v>Finance</v>
      </c>
      <c r="Y231" s="23"/>
      <c r="AA231" s="23">
        <f>Table2[[#This Row],[Approved Amount_UA Equivalent]]</f>
        <v>10692290.145985402</v>
      </c>
      <c r="AD231" s="23">
        <f>SUM(Table2[[#This Row],[Feed Africa ]:[Improve Quality Of Life ]])</f>
        <v>10692290.145985402</v>
      </c>
      <c r="AE231" s="16" t="b">
        <f>Table2[[#This Row],[Total HI5]]=Table2[[#This Row],[Approved Amount_UA Equivalent]]</f>
        <v>1</v>
      </c>
      <c r="AF231" s="24">
        <v>11</v>
      </c>
      <c r="AG231" s="20" t="str">
        <f t="shared" si="53"/>
        <v>Line of Credit</v>
      </c>
      <c r="AH231" s="24" t="e">
        <f>VLOOKUP(Table2[[#This Row],[SAP Code]],[25]DATA!$A:$G,7,FALSE)</f>
        <v>#N/A</v>
      </c>
      <c r="AI231" s="20" t="str">
        <f t="shared" si="54"/>
        <v>Other Investment</v>
      </c>
      <c r="AJ231" s="25" t="s">
        <v>106</v>
      </c>
      <c r="AK231" s="25" t="s">
        <v>107</v>
      </c>
      <c r="AL231" s="23" t="str" cm="1">
        <f t="array" ref="AL231">_xlfn.SWITCH(AK231,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31" s="26">
        <v>2</v>
      </c>
      <c r="AN231" s="25" t="str">
        <f t="shared" si="62"/>
        <v>Non-Sovereign</v>
      </c>
      <c r="AO231" s="27">
        <v>0.5</v>
      </c>
      <c r="AP231" s="23">
        <f>Table2[[#This Row],[Approved Amount_UA Equivalent]]/1000000</f>
        <v>10.692290145985401</v>
      </c>
      <c r="AQ231" s="19">
        <f t="shared" si="55"/>
        <v>14.229727417883213</v>
      </c>
      <c r="AR231" s="23" t="str">
        <f t="shared" si="56"/>
        <v>11-20</v>
      </c>
      <c r="AS231" s="23" t="str">
        <f t="shared" si="57"/>
        <v>1-20</v>
      </c>
      <c r="AT231" s="23" t="str">
        <f t="shared" si="58"/>
        <v>1-40</v>
      </c>
      <c r="AU231" s="23" t="str">
        <f t="shared" si="59"/>
        <v>&lt;1-50 Mn</v>
      </c>
      <c r="AV231" s="23">
        <f>Table2[[#This Row],[Amount]]</f>
        <v>15000000</v>
      </c>
      <c r="AW231" s="23" t="str">
        <f t="shared" si="60"/>
        <v>Jun 2016</v>
      </c>
      <c r="AX231" s="28">
        <f>IFERROR(VLOOKUP(Table2[[#This Row],[SAP Code]],[26]_16!A:B,2,FALSE),0)</f>
        <v>0</v>
      </c>
      <c r="AY231" s="28">
        <f>IFERROR(VLOOKUP(Table2[[#This Row],[SAP Code]],[26]_16!D:E,2,FALSE)/ 1000000, 0)</f>
        <v>0</v>
      </c>
      <c r="AZ231" s="28">
        <v>0</v>
      </c>
      <c r="BA231" s="28">
        <f>IFERROR(VLOOKUP(Table2[[#This Row],[SAP Code]],[26]_16!J:K,2,FALSE)/ 1000000, 0)</f>
        <v>0</v>
      </c>
      <c r="BB231" s="28">
        <f>IFERROR(VLOOKUP(Table2[[#This Row],[SAP Code]],[26]_16!M:N,2,FALSE)/ 1000000, 0)</f>
        <v>0</v>
      </c>
      <c r="BC231" s="28">
        <f>IFERROR(VLOOKUP(Table2[[#This Row],[SAP Code]],[26]_16!P:Q,2,FALSE),0)</f>
        <v>0</v>
      </c>
      <c r="BD231" s="28">
        <f>IFERROR(VLOOKUP(Table2[[#This Row],[SAP Code]],[26]_16!S:T,2,FALSE),0)</f>
        <v>0</v>
      </c>
      <c r="BE231" s="28">
        <f>IFERROR(VLOOKUP(Table2[[#This Row],[SAP Code]],[26]_16!V:W,2,FALSE)/ 1000000, 0)</f>
        <v>0</v>
      </c>
      <c r="BF231" s="28">
        <f>IFERROR(VLOOKUP(Table2[[#This Row],[SAP Code]],[26]_16!Y:Z,2,FALSE)/ 1000000, 0)</f>
        <v>0</v>
      </c>
      <c r="BG231" s="28" t="str">
        <f>IFERROR(VLOOKUP(Table2[[#This Row],[SAP Code]],[26]port!$A:$AD,30,FALSE),"unknown")</f>
        <v>OnGo</v>
      </c>
      <c r="BH231" s="29" t="str">
        <f t="shared" si="61"/>
        <v>Ongoing</v>
      </c>
      <c r="BI231" s="16"/>
    </row>
    <row r="232" spans="1:61" ht="17.100000000000001" customHeight="1">
      <c r="A232" s="16" t="s">
        <v>141</v>
      </c>
      <c r="B232" s="16" t="s">
        <v>1025</v>
      </c>
      <c r="C232" s="16" t="s">
        <v>1026</v>
      </c>
      <c r="D232" s="18" t="s">
        <v>1027</v>
      </c>
      <c r="E232" s="18">
        <v>42529</v>
      </c>
      <c r="F232" s="16" t="s">
        <v>1039</v>
      </c>
      <c r="G232" s="16" t="s">
        <v>1029</v>
      </c>
      <c r="H232" s="16" t="s">
        <v>132</v>
      </c>
      <c r="I232" s="16" t="s">
        <v>102</v>
      </c>
      <c r="J232" s="16" t="s">
        <v>1030</v>
      </c>
      <c r="K232" s="16" t="s">
        <v>1031</v>
      </c>
      <c r="L232" s="19" t="s">
        <v>195</v>
      </c>
      <c r="M232" s="19">
        <v>30000000</v>
      </c>
      <c r="N232" s="19">
        <v>23852306.518040292</v>
      </c>
      <c r="O232" s="57" t="s">
        <v>916</v>
      </c>
      <c r="P232" s="21">
        <v>5060140000058</v>
      </c>
      <c r="Q232" s="20" t="s">
        <v>87</v>
      </c>
      <c r="R232" s="16" t="str">
        <f t="shared" si="50"/>
        <v>OTHERS</v>
      </c>
      <c r="S232" s="16" t="str">
        <f t="shared" si="66"/>
        <v>H</v>
      </c>
      <c r="T232" s="16" t="str">
        <f t="shared" ref="T232:T295" si="68">IF(A232="Algeria","ADB Countries",IF(A232="Angola","ADB Countries",IF(A232="Benin","ADF Countries",IF(A232="Botswana","ADB Countries",IF(A232="Burkina Faso","ADF Countries",IF(A232="Burundi","ADF Countries",IF(A232="Cameroon","Blend Countries",IF(A232="Cape Verde","ADB Countries",IF(A232="Central African Republic","ADF Countries",IF(A232="Centrafrique","ADF Countries",IF(A232="Chad","ADF Countries",IF(A232="Comoros","ADF Countries",IF(A232="Congo CG","ADB Countries",IF(A232="Congo","ADB Countries",IF(A232="Côte D'Ivoire","Blend Countries",IF(A232="Dem Rep Congo","ADF Countries",IF(A232="DEMOCRATIC REPUBLIC OF THE CONGO","ADF Countries",IF(A232="Djibouti","ADF Countries",IF(A232="Egypt","ADB Countries",IF(A232="Eq Guinea","ADB Countries",IF(A232="Equatorial Guinea","ADB Countries",IF(A232="Eritrea","ADF Countries",IF(A232="Swaziland","ADB Countries",IF(A232="Eswatini","ADB Countries",IF(A232="Ethiopia","ADF Countries",IF(A232="Gabon","ADB Countries",IF(A232="Gambia","ADF Countries",IF(A232="Ghana","ADF Countries",IF(A232="Guinea","ADF Countries",IF(A232="Guinea-Bissau","ADF Countries",IF(A232="Kenya","Blend Countries",IF(A232="Lesotho","ADF Countries",IF(A232="Liberia","ADF Countries",IF(A232="Libya","ADB Countries",IF(A232="Madagascar","ADF Countries",IF(A232="Malawi","ADF Countries",IF(A232="Mali","ADF Countries",IF(A232="Mauritania","ADF Countries",IF(A232="Mauritius","ADB Countries",IF(A232="Morocco","ADB Countries",IF(A232="Mozambique","ADF Countries",IF(OR(A232="Multi",A232="Multinational",A232="Multi-Countries"),"Multinational",IF(A232="Namibia","ADB Countries",IF(A232="Niger","ADF Countries",IF(A232="Nigeria","ADB Countries",IF(A232="Rwanda","ADF Countries",IF(A232="Sao Tome &amp; Principe","ADF Countries",IF(A232="Sao Tome","ADF Countries",IF(A232="Senegal","Blend Countries",IF(A232="Seychelles","ADB Countries",IF(A232="Sierra Leone","ADF Countries",IF(A232="Somalia","ADF Countries",IF(A232="South Africa","ADB Countries",IF(A232="South Sudan","ADF Countries",IF(A232="Sudan","ADF Countries",IF(A232="Tanzania","Blend Countries",IF(A232="Togo","ADF Countries",IF(A232="Tunisia","ADB Countries",IF(A232="Uganda","ADF Countries",IF(A232="Zambia","Blend Countries",IF(A232="Zimbabwe","ADF Countries","")))))))))))))))))))))))))))))))))))))))))))))))))))))))))))))</f>
        <v>Multinational</v>
      </c>
      <c r="U232" s="16" t="str">
        <f t="shared" si="52"/>
        <v>Multinational</v>
      </c>
      <c r="V232" s="22" t="str">
        <f>IF(ISNUMBER(MATCH(A232, {"Gabon","Sudan","Niger","Mali","Burkina Faso","Guinea"}, 0)), "De Facto Countries", "Non-De Facto Countries")</f>
        <v>Non-De Facto Countries</v>
      </c>
      <c r="W232" s="16" t="str">
        <f t="shared" si="63"/>
        <v>Multi</v>
      </c>
      <c r="X232" s="16" t="str">
        <f t="shared" si="64"/>
        <v>Finance</v>
      </c>
      <c r="Y232" s="23"/>
      <c r="AA232" s="23">
        <f>Table2[[#This Row],[Approved Amount_UA Equivalent]]</f>
        <v>23852306.518040292</v>
      </c>
      <c r="AD232" s="23">
        <f>SUM(Table2[[#This Row],[Feed Africa ]:[Improve Quality Of Life ]])</f>
        <v>23852306.518040292</v>
      </c>
      <c r="AE232" s="16" t="b">
        <f>Table2[[#This Row],[Total HI5]]=Table2[[#This Row],[Approved Amount_UA Equivalent]]</f>
        <v>1</v>
      </c>
      <c r="AF232" s="24">
        <v>11</v>
      </c>
      <c r="AG232" s="20" t="str">
        <f t="shared" si="53"/>
        <v>Line of Credit</v>
      </c>
      <c r="AH232" s="24" t="e">
        <f>VLOOKUP(Table2[[#This Row],[SAP Code]],[25]DATA!$A:$G,7,FALSE)</f>
        <v>#N/A</v>
      </c>
      <c r="AI232" s="20" t="str">
        <f t="shared" si="54"/>
        <v>Other Investment</v>
      </c>
      <c r="AJ232" s="25" t="s">
        <v>106</v>
      </c>
      <c r="AK232" s="25" t="s">
        <v>107</v>
      </c>
      <c r="AL232" s="23" t="str" cm="1">
        <f t="array" ref="AL232">_xlfn.SWITCH(AK232,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32" s="26">
        <v>2</v>
      </c>
      <c r="AN232" s="25" t="str">
        <f t="shared" si="62"/>
        <v>Non-Sovereign</v>
      </c>
      <c r="AO232" s="27">
        <v>0.5</v>
      </c>
      <c r="AP232" s="23">
        <f>Table2[[#This Row],[Approved Amount_UA Equivalent]]/1000000</f>
        <v>23.85230651804029</v>
      </c>
      <c r="AQ232" s="19">
        <f t="shared" si="55"/>
        <v>31.743603606468742</v>
      </c>
      <c r="AR232" s="23" t="str">
        <f t="shared" si="56"/>
        <v>21-30</v>
      </c>
      <c r="AS232" s="23" t="str">
        <f t="shared" si="57"/>
        <v>21-40</v>
      </c>
      <c r="AT232" s="23" t="str">
        <f t="shared" si="58"/>
        <v>1-40</v>
      </c>
      <c r="AU232" s="23" t="str">
        <f t="shared" si="59"/>
        <v>&lt;1-50 Mn</v>
      </c>
      <c r="AV232" s="23">
        <f>Table2[[#This Row],[Amount]]</f>
        <v>30000000</v>
      </c>
      <c r="AW232" s="23" t="str">
        <f t="shared" si="60"/>
        <v>Jun 2016</v>
      </c>
      <c r="AX232" s="28">
        <f>IFERROR(VLOOKUP(Table2[[#This Row],[SAP Code]],[26]_16!A:B,2,FALSE),0)</f>
        <v>0</v>
      </c>
      <c r="AY232" s="28">
        <f>IFERROR(VLOOKUP(Table2[[#This Row],[SAP Code]],[26]_16!D:E,2,FALSE)/ 1000000, 0)</f>
        <v>0</v>
      </c>
      <c r="AZ232" s="28">
        <f>IFERROR(VLOOKUP(Table2[[#This Row],[SAP Code]],[26]_16!G:H,2,FALSE)/ 1000000, 0)</f>
        <v>39.249856740000006</v>
      </c>
      <c r="BA232" s="28">
        <f>IFERROR(VLOOKUP(Table2[[#This Row],[SAP Code]],[26]_16!J:K,2,FALSE)/ 1000000, 0)</f>
        <v>0</v>
      </c>
      <c r="BB232" s="28">
        <f>IFERROR(VLOOKUP(Table2[[#This Row],[SAP Code]],[26]_16!M:N,2,FALSE)/ 1000000, 0)</f>
        <v>40.599244849999998</v>
      </c>
      <c r="BC232" s="28">
        <f>IFERROR(VLOOKUP(Table2[[#This Row],[SAP Code]],[26]_16!P:Q,2,FALSE),0)</f>
        <v>0</v>
      </c>
      <c r="BD232" s="28">
        <f>IFERROR(VLOOKUP(Table2[[#This Row],[SAP Code]],[26]_16!S:T,2,FALSE),0)</f>
        <v>0</v>
      </c>
      <c r="BE232" s="28">
        <f>IFERROR(VLOOKUP(Table2[[#This Row],[SAP Code]],[26]_16!V:W,2,FALSE)/ 1000000, 0)</f>
        <v>0</v>
      </c>
      <c r="BF232" s="28">
        <f>IFERROR(VLOOKUP(Table2[[#This Row],[SAP Code]],[26]_16!Y:Z,2,FALSE)/ 1000000, 0)</f>
        <v>0</v>
      </c>
      <c r="BG232" s="28" t="str">
        <f>IFERROR(VLOOKUP(Table2[[#This Row],[SAP Code]],[26]port!$A:$AD,30,FALSE),"unknown")</f>
        <v>OnGo</v>
      </c>
      <c r="BH232" s="29" t="str">
        <f t="shared" si="61"/>
        <v>Ongoing</v>
      </c>
      <c r="BI232" s="16"/>
    </row>
    <row r="233" spans="1:61" ht="17.100000000000001" customHeight="1">
      <c r="A233" s="16" t="s">
        <v>495</v>
      </c>
      <c r="B233" s="16" t="s">
        <v>1025</v>
      </c>
      <c r="C233" s="16" t="s">
        <v>1026</v>
      </c>
      <c r="D233" s="18" t="s">
        <v>1027</v>
      </c>
      <c r="E233" s="18">
        <v>42529</v>
      </c>
      <c r="F233" s="16" t="s">
        <v>1040</v>
      </c>
      <c r="G233" s="16" t="s">
        <v>1029</v>
      </c>
      <c r="H233" s="16" t="s">
        <v>101</v>
      </c>
      <c r="I233" s="16" t="s">
        <v>102</v>
      </c>
      <c r="J233" s="16" t="s">
        <v>1030</v>
      </c>
      <c r="K233" s="16" t="s">
        <v>1031</v>
      </c>
      <c r="L233" s="19" t="s">
        <v>70</v>
      </c>
      <c r="M233" s="19">
        <v>12500000</v>
      </c>
      <c r="N233" s="19">
        <v>8910241.7883211691</v>
      </c>
      <c r="O233" s="57" t="s">
        <v>946</v>
      </c>
      <c r="P233" s="21">
        <v>5060140000056</v>
      </c>
      <c r="Q233" s="20" t="s">
        <v>87</v>
      </c>
      <c r="R233" s="16" t="str">
        <f t="shared" si="50"/>
        <v>OTHERS</v>
      </c>
      <c r="S233" s="16" t="str">
        <f t="shared" si="66"/>
        <v>H</v>
      </c>
      <c r="T233" s="32" t="str">
        <f t="shared" si="68"/>
        <v>ADF Countries</v>
      </c>
      <c r="U233" s="16" t="str">
        <f t="shared" si="52"/>
        <v>Transition States</v>
      </c>
      <c r="V233" s="22" t="str">
        <f>IF(ISNUMBER(MATCH(A233, {"Gabon","Sudan","Niger","Mali","Burkina Faso","Guinea"}, 0)), "De Facto Countries", "Non-De Facto Countries")</f>
        <v>Non-De Facto Countries</v>
      </c>
      <c r="W233" s="32" t="str">
        <f t="shared" si="63"/>
        <v>South</v>
      </c>
      <c r="X233" s="32" t="str">
        <f t="shared" si="64"/>
        <v>Finance</v>
      </c>
      <c r="Y233" s="52"/>
      <c r="Z233" s="52"/>
      <c r="AA233" s="23">
        <f>Table2[[#This Row],[Approved Amount_UA Equivalent]]</f>
        <v>8910241.7883211691</v>
      </c>
      <c r="AB233" s="52"/>
      <c r="AC233" s="52"/>
      <c r="AD233" s="52">
        <f>SUM(Table2[[#This Row],[Feed Africa ]:[Improve Quality Of Life ]])</f>
        <v>8910241.7883211691</v>
      </c>
      <c r="AE233" s="32" t="b">
        <f>Table2[[#This Row],[Total HI5]]=Table2[[#This Row],[Approved Amount_UA Equivalent]]</f>
        <v>1</v>
      </c>
      <c r="AF233" s="56">
        <v>11</v>
      </c>
      <c r="AG233" s="35" t="str">
        <f t="shared" si="53"/>
        <v>Line of Credit</v>
      </c>
      <c r="AH233" s="56" t="e">
        <f>VLOOKUP(Table2[[#This Row],[SAP Code]],[25]DATA!$A:$G,7,FALSE)</f>
        <v>#N/A</v>
      </c>
      <c r="AI233" s="35" t="str">
        <f t="shared" si="54"/>
        <v>Other Investment</v>
      </c>
      <c r="AJ233" s="25" t="s">
        <v>106</v>
      </c>
      <c r="AK233" s="25" t="s">
        <v>1032</v>
      </c>
      <c r="AL233" s="23" t="str" cm="1">
        <f t="array" ref="AL233">_xlfn.SWITCH(AK233,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FIVP</v>
      </c>
      <c r="AM233" s="26">
        <v>2</v>
      </c>
      <c r="AN233" s="25" t="str">
        <f t="shared" si="62"/>
        <v>Non-Sovereign</v>
      </c>
      <c r="AO233" s="27">
        <v>0.5</v>
      </c>
      <c r="AP233" s="23">
        <f>Table2[[#This Row],[Approved Amount_UA Equivalent]]/1000000</f>
        <v>8.9102417883211693</v>
      </c>
      <c r="AQ233" s="19">
        <f t="shared" si="55"/>
        <v>11.858106181569346</v>
      </c>
      <c r="AR233" s="23" t="str">
        <f t="shared" si="56"/>
        <v>1-10</v>
      </c>
      <c r="AS233" s="23" t="str">
        <f t="shared" si="57"/>
        <v>1-20</v>
      </c>
      <c r="AT233" s="23" t="str">
        <f t="shared" si="58"/>
        <v>1-40</v>
      </c>
      <c r="AU233" s="23" t="str">
        <f t="shared" si="59"/>
        <v>&lt;1-50 Mn</v>
      </c>
      <c r="AV233" s="23">
        <f>Table2[[#This Row],[Amount]]</f>
        <v>12500000</v>
      </c>
      <c r="AW233" s="23" t="str">
        <f t="shared" si="60"/>
        <v>Jun 2016</v>
      </c>
      <c r="AX233" s="28">
        <f>IFERROR(VLOOKUP(Table2[[#This Row],[SAP Code]],[26]_16!A:B,2,FALSE),0)</f>
        <v>0</v>
      </c>
      <c r="AY233" s="28">
        <f>IFERROR(VLOOKUP(Table2[[#This Row],[SAP Code]],[26]_16!D:E,2,FALSE)/ 1000000, 0)</f>
        <v>0</v>
      </c>
      <c r="AZ233" s="28">
        <f>IFERROR(VLOOKUP(Table2[[#This Row],[SAP Code]],[26]_16!G:H,2,FALSE)/ 1000000, 0)</f>
        <v>0</v>
      </c>
      <c r="BA233" s="28">
        <f>IFERROR(VLOOKUP(Table2[[#This Row],[SAP Code]],[26]_16!J:K,2,FALSE)/ 1000000, 0)</f>
        <v>17.859821829999998</v>
      </c>
      <c r="BB233" s="28">
        <f>IFERROR(VLOOKUP(Table2[[#This Row],[SAP Code]],[26]_16!M:N,2,FALSE)/ 1000000, 0)</f>
        <v>0</v>
      </c>
      <c r="BC233" s="28">
        <f>IFERROR(VLOOKUP(Table2[[#This Row],[SAP Code]],[26]_16!P:Q,2,FALSE),0)</f>
        <v>0</v>
      </c>
      <c r="BD233" s="28">
        <f>IFERROR(VLOOKUP(Table2[[#This Row],[SAP Code]],[26]_16!S:T,2,FALSE),0)</f>
        <v>0</v>
      </c>
      <c r="BE233" s="28">
        <f>IFERROR(VLOOKUP(Table2[[#This Row],[SAP Code]],[26]_16!V:W,2,FALSE)/ 1000000, 0)</f>
        <v>0</v>
      </c>
      <c r="BF233" s="28">
        <f>IFERROR(VLOOKUP(Table2[[#This Row],[SAP Code]],[26]_16!Y:Z,2,FALSE)/ 1000000, 0)</f>
        <v>0</v>
      </c>
      <c r="BG233" s="28" t="str">
        <f>IFERROR(VLOOKUP(Table2[[#This Row],[SAP Code]],[26]port!$A:$AD,30,FALSE),"unknown")</f>
        <v>CLSD</v>
      </c>
      <c r="BH233" s="29" t="str">
        <f t="shared" si="61"/>
        <v>Number of operations completed out of the net approved of that year</v>
      </c>
      <c r="BI233" s="16"/>
    </row>
    <row r="234" spans="1:61" ht="17.100000000000001" customHeight="1">
      <c r="A234" s="16" t="s">
        <v>91</v>
      </c>
      <c r="B234" s="16" t="s">
        <v>1041</v>
      </c>
      <c r="C234" s="16" t="s">
        <v>1042</v>
      </c>
      <c r="D234" s="18" t="s">
        <v>1043</v>
      </c>
      <c r="E234" s="18">
        <v>42535</v>
      </c>
      <c r="F234" s="16" t="s">
        <v>1044</v>
      </c>
      <c r="G234" s="16" t="s">
        <v>100</v>
      </c>
      <c r="H234" s="16" t="s">
        <v>81</v>
      </c>
      <c r="I234" s="16" t="s">
        <v>102</v>
      </c>
      <c r="J234" s="16" t="s">
        <v>103</v>
      </c>
      <c r="K234" s="16" t="s">
        <v>104</v>
      </c>
      <c r="L234" s="19" t="s">
        <v>70</v>
      </c>
      <c r="M234" s="19">
        <v>5000000</v>
      </c>
      <c r="N234" s="19">
        <v>3564096.7153284675</v>
      </c>
      <c r="O234" s="57" t="s">
        <v>1045</v>
      </c>
      <c r="P234" s="21">
        <v>2000130015735</v>
      </c>
      <c r="Q234" s="20" t="s">
        <v>72</v>
      </c>
      <c r="R234" s="16" t="str">
        <f t="shared" si="50"/>
        <v>ADB Private</v>
      </c>
      <c r="S234" s="16" t="str">
        <f t="shared" si="66"/>
        <v>H</v>
      </c>
      <c r="T234" s="16" t="str">
        <f t="shared" si="68"/>
        <v>Blend Countries</v>
      </c>
      <c r="U234" s="16" t="str">
        <f t="shared" si="52"/>
        <v>Non-Transition States</v>
      </c>
      <c r="V234" s="22" t="str">
        <f>IF(ISNUMBER(MATCH(A234, {"Gabon","Sudan","Niger","Mali","Burkina Faso","Guinea"}, 0)), "De Facto Countries", "Non-De Facto Countries")</f>
        <v>Non-De Facto Countries</v>
      </c>
      <c r="W234" s="16" t="str">
        <f t="shared" si="63"/>
        <v>East</v>
      </c>
      <c r="X234" s="16" t="str">
        <f t="shared" si="64"/>
        <v>Finance</v>
      </c>
      <c r="Y234" s="23"/>
      <c r="AA234" s="23">
        <f>Table2[[#This Row],[Approved Amount_UA Equivalent]]</f>
        <v>3564096.7153284675</v>
      </c>
      <c r="AD234" s="23">
        <f>SUM(Table2[[#This Row],[Feed Africa ]:[Improve Quality Of Life ]])</f>
        <v>3564096.7153284675</v>
      </c>
      <c r="AE234" s="16" t="b">
        <f>Table2[[#This Row],[Total HI5]]=Table2[[#This Row],[Approved Amount_UA Equivalent]]</f>
        <v>1</v>
      </c>
      <c r="AF234" s="24">
        <v>10</v>
      </c>
      <c r="AG234" s="20" t="str">
        <f t="shared" si="53"/>
        <v>Investment Project</v>
      </c>
      <c r="AH234" s="24" t="e">
        <f>VLOOKUP(Table2[[#This Row],[SAP Code]],[25]DATA!$A:$G,7,FALSE)</f>
        <v>#N/A</v>
      </c>
      <c r="AI234" s="20" t="str">
        <f t="shared" si="54"/>
        <v>Other Investment</v>
      </c>
      <c r="AJ234" s="25" t="s">
        <v>106</v>
      </c>
      <c r="AK234" s="25" t="s">
        <v>107</v>
      </c>
      <c r="AL234" s="23" t="str" cm="1">
        <f t="array" ref="AL234">_xlfn.SWITCH(AK234,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34" s="26">
        <v>2</v>
      </c>
      <c r="AN234" s="25" t="str">
        <f t="shared" si="62"/>
        <v>Non-Sovereign</v>
      </c>
      <c r="AO234" s="27">
        <v>1</v>
      </c>
      <c r="AP234" s="23">
        <f>Table2[[#This Row],[Approved Amount_UA Equivalent]]/1000000</f>
        <v>3.5640967153284677</v>
      </c>
      <c r="AQ234" s="19">
        <f t="shared" si="55"/>
        <v>4.7432424726277373</v>
      </c>
      <c r="AR234" s="23" t="str">
        <f t="shared" si="56"/>
        <v>1-10</v>
      </c>
      <c r="AS234" s="23" t="str">
        <f t="shared" si="57"/>
        <v>1-20</v>
      </c>
      <c r="AT234" s="23" t="str">
        <f t="shared" si="58"/>
        <v>1-40</v>
      </c>
      <c r="AU234" s="23" t="str">
        <f t="shared" si="59"/>
        <v>&lt;1-50 Mn</v>
      </c>
      <c r="AV234" s="23">
        <f>Table2[[#This Row],[Amount]]</f>
        <v>5000000</v>
      </c>
      <c r="AW234" s="23" t="str">
        <f t="shared" si="60"/>
        <v>Jun 2016</v>
      </c>
      <c r="AX234" s="28">
        <f>IFERROR(VLOOKUP(Table2[[#This Row],[SAP Code]],[26]_16!A:B,2,FALSE),0)</f>
        <v>0</v>
      </c>
      <c r="AY234" s="28">
        <f>IFERROR(VLOOKUP(Table2[[#This Row],[SAP Code]],[26]_16!D:E,2,FALSE)/ 1000000, 0)</f>
        <v>0</v>
      </c>
      <c r="AZ234" s="28">
        <f>IFERROR(VLOOKUP(Table2[[#This Row],[SAP Code]],[26]_16!G:H,2,FALSE)/ 1000000, 0)</f>
        <v>0</v>
      </c>
      <c r="BA234" s="28">
        <f>IFERROR(VLOOKUP(Table2[[#This Row],[SAP Code]],[26]_16!J:K,2,FALSE)/ 1000000, 0)</f>
        <v>0</v>
      </c>
      <c r="BB234" s="28">
        <f>IFERROR(VLOOKUP(Table2[[#This Row],[SAP Code]],[26]_16!M:N,2,FALSE)/ 1000000, 0)</f>
        <v>0</v>
      </c>
      <c r="BC234" s="28">
        <f>IFERROR(VLOOKUP(Table2[[#This Row],[SAP Code]],[26]_16!P:Q,2,FALSE),0)</f>
        <v>0</v>
      </c>
      <c r="BD234" s="28">
        <f>IFERROR(VLOOKUP(Table2[[#This Row],[SAP Code]],[26]_16!S:T,2,FALSE),0)</f>
        <v>0</v>
      </c>
      <c r="BE234" s="28">
        <f>IFERROR(VLOOKUP(Table2[[#This Row],[SAP Code]],[26]_16!V:W,2,FALSE)/ 1000000, 0)</f>
        <v>0</v>
      </c>
      <c r="BF234" s="28">
        <f>IFERROR(VLOOKUP(Table2[[#This Row],[SAP Code]],[26]_16!Y:Z,2,FALSE)/ 1000000, 0)</f>
        <v>0</v>
      </c>
      <c r="BG234" s="28" t="str">
        <f>IFERROR(VLOOKUP(Table2[[#This Row],[SAP Code]],[26]port!$A:$AD,30,FALSE),"unknown")</f>
        <v>unknown</v>
      </c>
      <c r="BH234" s="29" t="str">
        <f t="shared" si="61"/>
        <v>Unknown</v>
      </c>
      <c r="BI234" s="16"/>
    </row>
    <row r="235" spans="1:61" ht="17.100000000000001" customHeight="1">
      <c r="A235" s="38" t="s">
        <v>1006</v>
      </c>
      <c r="B235" s="16" t="s">
        <v>1046</v>
      </c>
      <c r="C235" s="16" t="s">
        <v>1047</v>
      </c>
      <c r="D235" s="18" t="s">
        <v>1048</v>
      </c>
      <c r="E235" s="18">
        <v>42536</v>
      </c>
      <c r="F235" s="16" t="s">
        <v>1049</v>
      </c>
      <c r="G235" s="16" t="s">
        <v>100</v>
      </c>
      <c r="H235" s="37" t="s">
        <v>194</v>
      </c>
      <c r="I235" s="16" t="s">
        <v>102</v>
      </c>
      <c r="J235" s="16" t="s">
        <v>103</v>
      </c>
      <c r="K235" s="16" t="s">
        <v>618</v>
      </c>
      <c r="L235" s="19" t="s">
        <v>70</v>
      </c>
      <c r="M235" s="19">
        <v>10000000</v>
      </c>
      <c r="N235" s="19">
        <v>7128193.4306569351</v>
      </c>
      <c r="O235" s="57" t="s">
        <v>1050</v>
      </c>
      <c r="P235" s="21">
        <v>2000130016531</v>
      </c>
      <c r="Q235" s="20" t="s">
        <v>72</v>
      </c>
      <c r="R235" s="16" t="str">
        <f t="shared" si="50"/>
        <v>ADB Private</v>
      </c>
      <c r="S235" s="16" t="str">
        <f t="shared" si="66"/>
        <v>H</v>
      </c>
      <c r="T235" s="16" t="str">
        <f t="shared" si="68"/>
        <v>ADF Countries</v>
      </c>
      <c r="U235" s="16" t="str">
        <f t="shared" si="52"/>
        <v>Non-Transition States</v>
      </c>
      <c r="V235" s="22" t="str">
        <f>IF(ISNUMBER(MATCH(A235, {"Gabon","Sudan","Niger","Mali","Burkina Faso","Guinea"}, 0)), "De Facto Countries", "Non-De Facto Countries")</f>
        <v>Non-De Facto Countries</v>
      </c>
      <c r="W235" s="16" t="str">
        <f t="shared" si="63"/>
        <v>North</v>
      </c>
      <c r="X235" s="16" t="str">
        <f t="shared" si="64"/>
        <v>Finance</v>
      </c>
      <c r="Y235" s="23"/>
      <c r="AA235" s="23">
        <f>Table2[[#This Row],[Approved Amount_UA Equivalent]]</f>
        <v>7128193.4306569351</v>
      </c>
      <c r="AD235" s="23">
        <f>SUM(Table2[[#This Row],[Feed Africa ]:[Improve Quality Of Life ]])</f>
        <v>7128193.4306569351</v>
      </c>
      <c r="AE235" s="16" t="b">
        <f>Table2[[#This Row],[Total HI5]]=Table2[[#This Row],[Approved Amount_UA Equivalent]]</f>
        <v>1</v>
      </c>
      <c r="AF235" s="24">
        <v>11</v>
      </c>
      <c r="AG235" s="20" t="str">
        <f t="shared" si="53"/>
        <v>Line of Credit</v>
      </c>
      <c r="AH235" s="24" t="e">
        <f>VLOOKUP(Table2[[#This Row],[SAP Code]],[25]DATA!$A:$G,7,FALSE)</f>
        <v>#N/A</v>
      </c>
      <c r="AI235" s="20" t="str">
        <f t="shared" si="54"/>
        <v>Other Investment</v>
      </c>
      <c r="AJ235" s="25" t="s">
        <v>106</v>
      </c>
      <c r="AK235" s="25" t="s">
        <v>107</v>
      </c>
      <c r="AL235" s="23" t="str" cm="1">
        <f t="array" ref="AL235">_xlfn.SWITCH(AK235,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35" s="26">
        <v>2</v>
      </c>
      <c r="AN235" s="25" t="str">
        <f t="shared" si="62"/>
        <v>Non-Sovereign</v>
      </c>
      <c r="AO235" s="27">
        <v>1</v>
      </c>
      <c r="AP235" s="23">
        <f>Table2[[#This Row],[Approved Amount_UA Equivalent]]/1000000</f>
        <v>7.1281934306569354</v>
      </c>
      <c r="AQ235" s="19">
        <f t="shared" si="55"/>
        <v>9.4864849452554747</v>
      </c>
      <c r="AR235" s="23" t="str">
        <f t="shared" si="56"/>
        <v>1-10</v>
      </c>
      <c r="AS235" s="23" t="str">
        <f t="shared" si="57"/>
        <v>1-20</v>
      </c>
      <c r="AT235" s="23" t="str">
        <f t="shared" si="58"/>
        <v>1-40</v>
      </c>
      <c r="AU235" s="23" t="str">
        <f t="shared" si="59"/>
        <v>&lt;1-50 Mn</v>
      </c>
      <c r="AV235" s="23">
        <f>Table2[[#This Row],[Amount]]</f>
        <v>10000000</v>
      </c>
      <c r="AW235" s="23" t="str">
        <f t="shared" si="60"/>
        <v>Jun 2016</v>
      </c>
      <c r="AX235" s="28">
        <f>IFERROR(VLOOKUP(Table2[[#This Row],[SAP Code]],[26]_16!A:B,2,FALSE),0)</f>
        <v>0</v>
      </c>
      <c r="AY235" s="28">
        <f>IFERROR(VLOOKUP(Table2[[#This Row],[SAP Code]],[26]_16!D:E,2,FALSE)/ 1000000, 0)</f>
        <v>0</v>
      </c>
      <c r="AZ235" s="28">
        <f>IFERROR(VLOOKUP(Table2[[#This Row],[SAP Code]],[26]_16!G:H,2,FALSE)/ 1000000, 0)</f>
        <v>7.4622967500000001</v>
      </c>
      <c r="BA235" s="28">
        <f>IFERROR(VLOOKUP(Table2[[#This Row],[SAP Code]],[26]_16!J:K,2,FALSE)/ 1000000, 0)</f>
        <v>0</v>
      </c>
      <c r="BB235" s="28">
        <f>IFERROR(VLOOKUP(Table2[[#This Row],[SAP Code]],[26]_16!M:N,2,FALSE)/ 1000000, 0)</f>
        <v>0</v>
      </c>
      <c r="BC235" s="28">
        <f>IFERROR(VLOOKUP(Table2[[#This Row],[SAP Code]],[26]_16!P:Q,2,FALSE),0)</f>
        <v>0</v>
      </c>
      <c r="BD235" s="28">
        <f>IFERROR(VLOOKUP(Table2[[#This Row],[SAP Code]],[26]_16!S:T,2,FALSE),0)</f>
        <v>0</v>
      </c>
      <c r="BE235" s="28">
        <f>IFERROR(VLOOKUP(Table2[[#This Row],[SAP Code]],[26]_16!V:W,2,FALSE)/ 1000000, 0)</f>
        <v>0</v>
      </c>
      <c r="BF235" s="28">
        <f>IFERROR(VLOOKUP(Table2[[#This Row],[SAP Code]],[26]_16!Y:Z,2,FALSE)/ 1000000, 0)</f>
        <v>0</v>
      </c>
      <c r="BG235" s="28" t="str">
        <f>IFERROR(VLOOKUP(Table2[[#This Row],[SAP Code]],[26]port!$A:$AD,30,FALSE),"unknown")</f>
        <v>COMP</v>
      </c>
      <c r="BH235" s="29" t="str">
        <f t="shared" si="61"/>
        <v>Number of operations completed out of the net approved of that year</v>
      </c>
      <c r="BI235" s="16"/>
    </row>
    <row r="236" spans="1:61" ht="17.100000000000001" customHeight="1">
      <c r="A236" s="38" t="s">
        <v>511</v>
      </c>
      <c r="B236" s="16" t="s">
        <v>1051</v>
      </c>
      <c r="C236" s="16" t="s">
        <v>1052</v>
      </c>
      <c r="D236" s="18" t="s">
        <v>1053</v>
      </c>
      <c r="E236" s="18">
        <v>42538</v>
      </c>
      <c r="F236" s="16" t="s">
        <v>787</v>
      </c>
      <c r="G236" s="16" t="s">
        <v>65</v>
      </c>
      <c r="H236" s="16" t="s">
        <v>101</v>
      </c>
      <c r="I236" s="16" t="s">
        <v>155</v>
      </c>
      <c r="J236" s="16" t="s">
        <v>68</v>
      </c>
      <c r="K236" s="16" t="s">
        <v>69</v>
      </c>
      <c r="L236" s="19" t="s">
        <v>70</v>
      </c>
      <c r="M236" s="19">
        <v>1000000</v>
      </c>
      <c r="N236" s="19">
        <v>712819.34306569351</v>
      </c>
      <c r="O236" s="57" t="s">
        <v>1054</v>
      </c>
      <c r="P236" s="21">
        <v>5000199004418</v>
      </c>
      <c r="Q236" s="20" t="s">
        <v>72</v>
      </c>
      <c r="R236" s="16" t="str">
        <f t="shared" si="50"/>
        <v>OTHERS</v>
      </c>
      <c r="S236" s="16" t="str">
        <f t="shared" si="66"/>
        <v>A</v>
      </c>
      <c r="T236" s="16" t="str">
        <f t="shared" si="68"/>
        <v>ADF Countries</v>
      </c>
      <c r="U236" s="16" t="str">
        <f t="shared" si="52"/>
        <v>Non-Transition States</v>
      </c>
      <c r="V236" s="22" t="str">
        <f>IF(ISNUMBER(MATCH(A236, {"Gabon","Sudan","Niger","Mali","Burkina Faso","Guinea"}, 0)), "De Facto Countries", "Non-De Facto Countries")</f>
        <v>Non-De Facto Countries</v>
      </c>
      <c r="W236" s="16" t="str">
        <f t="shared" si="63"/>
        <v>South</v>
      </c>
      <c r="X236" s="16" t="str">
        <f t="shared" si="64"/>
        <v>Agriculture</v>
      </c>
      <c r="Y236" s="23">
        <f>Table2[[#This Row],[Approved Amount_UA Equivalent]]</f>
        <v>712819.34306569351</v>
      </c>
      <c r="AD236" s="23">
        <f>SUM(Table2[[#This Row],[Feed Africa ]:[Improve Quality Of Life ]])</f>
        <v>712819.34306569351</v>
      </c>
      <c r="AE236" s="16" t="b">
        <f>Table2[[#This Row],[Total HI5]]=Table2[[#This Row],[Approved Amount_UA Equivalent]]</f>
        <v>1</v>
      </c>
      <c r="AF236" s="24">
        <v>50</v>
      </c>
      <c r="AG236" s="20" t="str">
        <f t="shared" si="53"/>
        <v>Emergency Assistance</v>
      </c>
      <c r="AH236" s="24" t="e">
        <f>VLOOKUP(Table2[[#This Row],[SAP Code]],[25]DATA!$A:$G,7,FALSE)</f>
        <v>#N/A</v>
      </c>
      <c r="AI236" s="20" t="str">
        <f t="shared" si="54"/>
        <v>Other Investment</v>
      </c>
      <c r="AJ236" s="25" t="s">
        <v>157</v>
      </c>
      <c r="AK236" s="25" t="s">
        <v>74</v>
      </c>
      <c r="AL236" s="23" t="str" cm="1">
        <f t="array" ref="AL236">_xlfn.SWITCH(AK236,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36" s="26">
        <v>1</v>
      </c>
      <c r="AN236" s="25" t="str">
        <f t="shared" si="62"/>
        <v>Sovereign</v>
      </c>
      <c r="AO236" s="27">
        <v>1</v>
      </c>
      <c r="AP236" s="23">
        <f>Table2[[#This Row],[Approved Amount_UA Equivalent]]/1000000</f>
        <v>0.7128193430656935</v>
      </c>
      <c r="AQ236" s="19">
        <f t="shared" si="55"/>
        <v>0.94864849452554756</v>
      </c>
      <c r="AR236" s="23" t="str">
        <f t="shared" si="56"/>
        <v>1-10</v>
      </c>
      <c r="AS236" s="23" t="str">
        <f t="shared" si="57"/>
        <v>1-20</v>
      </c>
      <c r="AT236" s="23" t="str">
        <f t="shared" si="58"/>
        <v>1-40</v>
      </c>
      <c r="AU236" s="23" t="str">
        <f t="shared" si="59"/>
        <v>&lt;1-50 Mn</v>
      </c>
      <c r="AV236" s="23">
        <f>Table2[[#This Row],[Amount]]</f>
        <v>1000000</v>
      </c>
      <c r="AW236" s="23" t="str">
        <f t="shared" si="60"/>
        <v>Jun 2016</v>
      </c>
      <c r="AX236" s="28">
        <f>IFERROR(VLOOKUP(Table2[[#This Row],[SAP Code]],[26]_16!A:B,2,FALSE),0)</f>
        <v>0</v>
      </c>
      <c r="AY236" s="28">
        <f>IFERROR(VLOOKUP(Table2[[#This Row],[SAP Code]],[26]_16!D:E,2,FALSE)/ 1000000, 0)</f>
        <v>0</v>
      </c>
      <c r="AZ236" s="28">
        <f>IFERROR(VLOOKUP(Table2[[#This Row],[SAP Code]],[26]_16!G:H,2,FALSE)/ 1000000, 0)</f>
        <v>0</v>
      </c>
      <c r="BA236" s="28">
        <f>IFERROR(VLOOKUP(Table2[[#This Row],[SAP Code]],[26]_16!J:K,2,FALSE)/ 1000000, 0)</f>
        <v>0</v>
      </c>
      <c r="BB236" s="28">
        <f>IFERROR(VLOOKUP(Table2[[#This Row],[SAP Code]],[26]_16!M:N,2,FALSE)/ 1000000, 0)</f>
        <v>0</v>
      </c>
      <c r="BC236" s="28">
        <f>IFERROR(VLOOKUP(Table2[[#This Row],[SAP Code]],[26]_16!P:Q,2,FALSE),0)</f>
        <v>0</v>
      </c>
      <c r="BD236" s="28">
        <f>IFERROR(VLOOKUP(Table2[[#This Row],[SAP Code]],[26]_16!S:T,2,FALSE),0)</f>
        <v>0</v>
      </c>
      <c r="BE236" s="28">
        <f>IFERROR(VLOOKUP(Table2[[#This Row],[SAP Code]],[26]_16!V:W,2,FALSE)/ 1000000, 0)</f>
        <v>0</v>
      </c>
      <c r="BF236" s="28">
        <f>IFERROR(VLOOKUP(Table2[[#This Row],[SAP Code]],[26]_16!Y:Z,2,FALSE)/ 1000000, 0)</f>
        <v>0</v>
      </c>
      <c r="BG236" s="28" t="str">
        <f>IFERROR(VLOOKUP(Table2[[#This Row],[SAP Code]],[26]port!$A:$AD,30,FALSE),"unknown")</f>
        <v>COMP</v>
      </c>
      <c r="BH236" s="29" t="str">
        <f t="shared" si="61"/>
        <v>Number of operations completed out of the net approved of that year</v>
      </c>
      <c r="BI236" s="16"/>
    </row>
    <row r="237" spans="1:61" ht="17.100000000000001" customHeight="1">
      <c r="A237" s="16" t="s">
        <v>872</v>
      </c>
      <c r="B237" s="16" t="s">
        <v>1055</v>
      </c>
      <c r="C237" s="16" t="s">
        <v>1056</v>
      </c>
      <c r="D237" s="18" t="s">
        <v>1057</v>
      </c>
      <c r="E237" s="18">
        <v>42538</v>
      </c>
      <c r="F237" s="16" t="s">
        <v>876</v>
      </c>
      <c r="G237" s="16" t="s">
        <v>122</v>
      </c>
      <c r="H237" s="16" t="s">
        <v>81</v>
      </c>
      <c r="I237" s="16" t="s">
        <v>123</v>
      </c>
      <c r="J237" s="16" t="s">
        <v>377</v>
      </c>
      <c r="K237" s="16" t="s">
        <v>69</v>
      </c>
      <c r="L237" s="19" t="s">
        <v>195</v>
      </c>
      <c r="M237" s="19">
        <v>3000000</v>
      </c>
      <c r="N237" s="19">
        <v>2385230.6518040295</v>
      </c>
      <c r="O237" s="57" t="s">
        <v>1058</v>
      </c>
      <c r="P237" s="21">
        <v>5800155001651</v>
      </c>
      <c r="Q237" s="20" t="s">
        <v>72</v>
      </c>
      <c r="R237" s="16" t="str">
        <f t="shared" si="50"/>
        <v>OTHERS</v>
      </c>
      <c r="S237" s="16" t="str">
        <f t="shared" si="66"/>
        <v>E</v>
      </c>
      <c r="T237" s="16" t="str">
        <f t="shared" si="68"/>
        <v>ADF Countries</v>
      </c>
      <c r="U237" s="16" t="str">
        <f t="shared" si="52"/>
        <v>Transition States</v>
      </c>
      <c r="V237" s="22" t="str">
        <f>IF(ISNUMBER(MATCH(A237, {"Gabon","Sudan","Niger","Mali","Burkina Faso","Guinea"}, 0)), "De Facto Countries", "Non-De Facto Countries")</f>
        <v>Non-De Facto Countries</v>
      </c>
      <c r="W237" s="16" t="str">
        <f t="shared" si="63"/>
        <v>East</v>
      </c>
      <c r="X237" s="16" t="str">
        <f t="shared" si="64"/>
        <v>WASH Sector</v>
      </c>
      <c r="Y237" s="23">
        <f>Table2[[#This Row],[Approved Amount_UA Equivalent]]*0.03</f>
        <v>71556.919554120876</v>
      </c>
      <c r="Z237" s="23">
        <f>Table2[[#This Row],[Approved Amount_UA Equivalent]]*0.01</f>
        <v>23852.306518040295</v>
      </c>
      <c r="AC237" s="23">
        <f>Table2[[#This Row],[Approved Amount_UA Equivalent]]*0.96</f>
        <v>2289821.425731868</v>
      </c>
      <c r="AD237" s="23">
        <f>SUM(Table2[[#This Row],[Feed Africa ]:[Improve Quality Of Life ]])</f>
        <v>2385230.651804029</v>
      </c>
      <c r="AE237" s="16" t="b">
        <f>Table2[[#This Row],[Total HI5]]=Table2[[#This Row],[Approved Amount_UA Equivalent]]</f>
        <v>1</v>
      </c>
      <c r="AF237" s="24">
        <v>41</v>
      </c>
      <c r="AG237" s="20" t="str">
        <f t="shared" si="53"/>
        <v>ISP and Investment Project</v>
      </c>
      <c r="AH237" s="24" t="e">
        <f>VLOOKUP(Table2[[#This Row],[SAP Code]],[25]DATA!$A:$G,7,FALSE)</f>
        <v>#N/A</v>
      </c>
      <c r="AI237" s="20" t="str">
        <f t="shared" si="54"/>
        <v>Infrastructure</v>
      </c>
      <c r="AJ237" s="25" t="s">
        <v>89</v>
      </c>
      <c r="AK237" s="25" t="s">
        <v>126</v>
      </c>
      <c r="AL237" s="23" t="str" cm="1">
        <f t="array" ref="AL237">_xlfn.SWITCH(AK237,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37" s="26">
        <v>1</v>
      </c>
      <c r="AN237" s="25" t="str">
        <f t="shared" si="62"/>
        <v>Sovereign</v>
      </c>
      <c r="AO237" s="27">
        <v>0.5</v>
      </c>
      <c r="AP237" s="23">
        <f>Table2[[#This Row],[Approved Amount_UA Equivalent]]/1000000</f>
        <v>2.3852306518040294</v>
      </c>
      <c r="AQ237" s="19">
        <f t="shared" si="55"/>
        <v>3.1743603606468747</v>
      </c>
      <c r="AR237" s="23" t="str">
        <f t="shared" si="56"/>
        <v>1-10</v>
      </c>
      <c r="AS237" s="23" t="str">
        <f t="shared" si="57"/>
        <v>1-20</v>
      </c>
      <c r="AT237" s="23" t="str">
        <f t="shared" si="58"/>
        <v>1-40</v>
      </c>
      <c r="AU237" s="23" t="str">
        <f t="shared" si="59"/>
        <v>&lt;1-50 Mn</v>
      </c>
      <c r="AV237" s="23">
        <f>Table2[[#This Row],[Amount]]</f>
        <v>3000000</v>
      </c>
      <c r="AW237" s="23" t="str">
        <f t="shared" si="60"/>
        <v>Jun 2016</v>
      </c>
      <c r="AX237" s="28">
        <f>IFERROR(VLOOKUP(Table2[[#This Row],[SAP Code]],[26]_16!A:B,2,FALSE),0)</f>
        <v>0</v>
      </c>
      <c r="AY237" s="28">
        <f>IFERROR(VLOOKUP(Table2[[#This Row],[SAP Code]],[26]_16!D:E,2,FALSE)/ 1000000, 0)</f>
        <v>0</v>
      </c>
      <c r="AZ237" s="28">
        <f>IFERROR(VLOOKUP(Table2[[#This Row],[SAP Code]],[26]_16!G:H,2,FALSE)/ 1000000, 0)</f>
        <v>1.9962381400000002</v>
      </c>
      <c r="BA237" s="28">
        <f>IFERROR(VLOOKUP(Table2[[#This Row],[SAP Code]],[26]_16!J:K,2,FALSE)/ 1000000, 0)</f>
        <v>0.61932047000000001</v>
      </c>
      <c r="BB237" s="28">
        <f>IFERROR(VLOOKUP(Table2[[#This Row],[SAP Code]],[26]_16!M:N,2,FALSE)/ 1000000, 0)</f>
        <v>0.97193302000000004</v>
      </c>
      <c r="BC237" s="28">
        <f>IFERROR(VLOOKUP(Table2[[#This Row],[SAP Code]],[26]_16!P:Q,2,FALSE),0)</f>
        <v>0.70490246999999995</v>
      </c>
      <c r="BD237" s="28">
        <f>IFERROR(VLOOKUP(Table2[[#This Row],[SAP Code]],[26]_16!S:T,2,FALSE),0)</f>
        <v>0.80007874000000001</v>
      </c>
      <c r="BE237" s="28">
        <f>IFERROR(VLOOKUP(Table2[[#This Row],[SAP Code]],[26]_16!V:W,2,FALSE)/ 1000000, 0)</f>
        <v>0.37410244999999998</v>
      </c>
      <c r="BF237" s="28">
        <f>IFERROR(VLOOKUP(Table2[[#This Row],[SAP Code]],[26]_16!Y:Z,2,FALSE)/ 1000000, 0)</f>
        <v>0</v>
      </c>
      <c r="BG237" s="28" t="str">
        <f>IFERROR(VLOOKUP(Table2[[#This Row],[SAP Code]],[26]port!$A:$AD,30,FALSE),"unknown")</f>
        <v>COMP</v>
      </c>
      <c r="BH237" s="29" t="str">
        <f t="shared" si="61"/>
        <v>Number of operations completed out of the net approved of that year</v>
      </c>
      <c r="BI237" s="16"/>
    </row>
    <row r="238" spans="1:61" ht="17.100000000000001" customHeight="1">
      <c r="A238" s="16" t="s">
        <v>872</v>
      </c>
      <c r="B238" s="16" t="s">
        <v>1055</v>
      </c>
      <c r="C238" s="16" t="s">
        <v>1059</v>
      </c>
      <c r="D238" s="18" t="s">
        <v>1057</v>
      </c>
      <c r="E238" s="18">
        <v>42538</v>
      </c>
      <c r="F238" s="16" t="s">
        <v>876</v>
      </c>
      <c r="G238" s="16" t="s">
        <v>122</v>
      </c>
      <c r="H238" s="16" t="s">
        <v>81</v>
      </c>
      <c r="I238" s="16" t="s">
        <v>123</v>
      </c>
      <c r="J238" s="16" t="s">
        <v>251</v>
      </c>
      <c r="K238" s="16" t="s">
        <v>257</v>
      </c>
      <c r="L238" s="19" t="s">
        <v>85</v>
      </c>
      <c r="M238" s="19">
        <v>3000000</v>
      </c>
      <c r="N238" s="19">
        <v>3000000</v>
      </c>
      <c r="O238" s="57" t="s">
        <v>1058</v>
      </c>
      <c r="P238" s="21">
        <v>5900155010151</v>
      </c>
      <c r="Q238" s="20" t="s">
        <v>72</v>
      </c>
      <c r="R238" s="16" t="str">
        <f t="shared" si="50"/>
        <v>ADF Including TSF</v>
      </c>
      <c r="S238" s="16" t="str">
        <f t="shared" si="66"/>
        <v>E</v>
      </c>
      <c r="T238" s="16" t="str">
        <f t="shared" si="68"/>
        <v>ADF Countries</v>
      </c>
      <c r="U238" s="16" t="str">
        <f t="shared" si="52"/>
        <v>Transition States</v>
      </c>
      <c r="V238" s="22" t="str">
        <f>IF(ISNUMBER(MATCH(A238, {"Gabon","Sudan","Niger","Mali","Burkina Faso","Guinea"}, 0)), "De Facto Countries", "Non-De Facto Countries")</f>
        <v>Non-De Facto Countries</v>
      </c>
      <c r="W238" s="16" t="str">
        <f t="shared" si="63"/>
        <v>East</v>
      </c>
      <c r="X238" s="16" t="str">
        <f t="shared" si="64"/>
        <v>WASH Sector</v>
      </c>
      <c r="Y238" s="23">
        <f>Table2[[#This Row],[Approved Amount_UA Equivalent]]*0.03</f>
        <v>90000</v>
      </c>
      <c r="Z238" s="23">
        <f>Table2[[#This Row],[Approved Amount_UA Equivalent]]*0.01</f>
        <v>30000</v>
      </c>
      <c r="AC238" s="23">
        <f>Table2[[#This Row],[Approved Amount_UA Equivalent]]*0.96</f>
        <v>2880000</v>
      </c>
      <c r="AD238" s="23">
        <f>SUM(Table2[[#This Row],[Feed Africa ]:[Improve Quality Of Life ]])</f>
        <v>3000000</v>
      </c>
      <c r="AE238" s="16" t="b">
        <f>Table2[[#This Row],[Total HI5]]=Table2[[#This Row],[Approved Amount_UA Equivalent]]</f>
        <v>1</v>
      </c>
      <c r="AF238" s="24">
        <v>41</v>
      </c>
      <c r="AG238" s="20" t="str">
        <f t="shared" si="53"/>
        <v>ISP and Investment Project</v>
      </c>
      <c r="AH238" s="24" t="e">
        <f>VLOOKUP(Table2[[#This Row],[SAP Code]],[25]DATA!$A:$G,7,FALSE)</f>
        <v>#N/A</v>
      </c>
      <c r="AI238" s="20" t="str">
        <f t="shared" si="54"/>
        <v>Infrastructure</v>
      </c>
      <c r="AJ238" s="25" t="s">
        <v>89</v>
      </c>
      <c r="AK238" s="25" t="s">
        <v>126</v>
      </c>
      <c r="AL238" s="23" t="str" cm="1">
        <f t="array" ref="AL238">_xlfn.SWITCH(AK238,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38" s="26">
        <v>1</v>
      </c>
      <c r="AN238" s="25" t="str">
        <f t="shared" si="62"/>
        <v>Sovereign</v>
      </c>
      <c r="AO238" s="27">
        <v>0.5</v>
      </c>
      <c r="AP238" s="23">
        <f>Table2[[#This Row],[Approved Amount_UA Equivalent]]/1000000</f>
        <v>3</v>
      </c>
      <c r="AQ238" s="19">
        <f t="shared" si="55"/>
        <v>3.9925199999999998</v>
      </c>
      <c r="AR238" s="23" t="str">
        <f t="shared" si="56"/>
        <v>1-10</v>
      </c>
      <c r="AS238" s="23" t="str">
        <f t="shared" si="57"/>
        <v>1-20</v>
      </c>
      <c r="AT238" s="23" t="str">
        <f t="shared" si="58"/>
        <v>1-40</v>
      </c>
      <c r="AU238" s="23" t="str">
        <f t="shared" si="59"/>
        <v>&lt;1-50 Mn</v>
      </c>
      <c r="AV238" s="23">
        <f>Table2[[#This Row],[Amount]]</f>
        <v>3000000</v>
      </c>
      <c r="AW238" s="23" t="str">
        <f t="shared" si="60"/>
        <v>Jun 2016</v>
      </c>
      <c r="AX238" s="28">
        <f>IFERROR(VLOOKUP(Table2[[#This Row],[SAP Code]],[26]_16!A:B,2,FALSE),0)</f>
        <v>0</v>
      </c>
      <c r="AY238" s="28">
        <f>IFERROR(VLOOKUP(Table2[[#This Row],[SAP Code]],[26]_16!D:E,2,FALSE)/ 1000000, 0)</f>
        <v>0</v>
      </c>
      <c r="AZ238" s="28">
        <f>IFERROR(VLOOKUP(Table2[[#This Row],[SAP Code]],[26]_16!G:H,2,FALSE)/ 1000000, 0)</f>
        <v>1.9962381400000002</v>
      </c>
      <c r="BA238" s="28">
        <f>IFERROR(VLOOKUP(Table2[[#This Row],[SAP Code]],[26]_16!J:K,2,FALSE)/ 1000000, 0)</f>
        <v>0.61932047000000001</v>
      </c>
      <c r="BB238" s="28">
        <f>IFERROR(VLOOKUP(Table2[[#This Row],[SAP Code]],[26]_16!M:N,2,FALSE)/ 1000000, 0)</f>
        <v>0.97193302000000004</v>
      </c>
      <c r="BC238" s="28">
        <f>IFERROR(VLOOKUP(Table2[[#This Row],[SAP Code]],[26]_16!P:Q,2,FALSE),0)</f>
        <v>0.70490246999999995</v>
      </c>
      <c r="BD238" s="28">
        <f>IFERROR(VLOOKUP(Table2[[#This Row],[SAP Code]],[26]_16!S:T,2,FALSE),0)</f>
        <v>0.80007874000000001</v>
      </c>
      <c r="BE238" s="28">
        <f>IFERROR(VLOOKUP(Table2[[#This Row],[SAP Code]],[26]_16!V:W,2,FALSE)/ 1000000, 0)</f>
        <v>0.37410244999999998</v>
      </c>
      <c r="BF238" s="28">
        <f>IFERROR(VLOOKUP(Table2[[#This Row],[SAP Code]],[26]_16!Y:Z,2,FALSE)/ 1000000, 0)</f>
        <v>0</v>
      </c>
      <c r="BG238" s="28" t="str">
        <f>IFERROR(VLOOKUP(Table2[[#This Row],[SAP Code]],[26]port!$A:$AD,30,FALSE),"unknown")</f>
        <v>COMP</v>
      </c>
      <c r="BH238" s="29" t="str">
        <f t="shared" si="61"/>
        <v>Number of operations completed out of the net approved of that year</v>
      </c>
      <c r="BI238" s="16"/>
    </row>
    <row r="239" spans="1:61" ht="17.100000000000001" customHeight="1">
      <c r="A239" s="16" t="s">
        <v>337</v>
      </c>
      <c r="B239" s="16" t="s">
        <v>1060</v>
      </c>
      <c r="C239" s="16" t="s">
        <v>1061</v>
      </c>
      <c r="D239" s="18" t="s">
        <v>1062</v>
      </c>
      <c r="E239" s="18">
        <v>42541</v>
      </c>
      <c r="F239" s="16" t="s">
        <v>341</v>
      </c>
      <c r="G239" s="16" t="s">
        <v>113</v>
      </c>
      <c r="H239" s="16" t="s">
        <v>66</v>
      </c>
      <c r="I239" s="16" t="s">
        <v>67</v>
      </c>
      <c r="J239" s="16" t="s">
        <v>68</v>
      </c>
      <c r="K239" s="16" t="s">
        <v>69</v>
      </c>
      <c r="L239" s="19" t="s">
        <v>70</v>
      </c>
      <c r="M239" s="19">
        <v>1000000</v>
      </c>
      <c r="N239" s="19">
        <v>712819.34306569351</v>
      </c>
      <c r="O239" s="57" t="s">
        <v>1063</v>
      </c>
      <c r="P239" s="21">
        <v>5000199004468</v>
      </c>
      <c r="Q239" s="20" t="s">
        <v>72</v>
      </c>
      <c r="R239" s="16" t="str">
        <f t="shared" si="50"/>
        <v>OTHERS</v>
      </c>
      <c r="S239" s="16" t="str">
        <f t="shared" si="66"/>
        <v>I</v>
      </c>
      <c r="T239" s="16" t="str">
        <f t="shared" si="68"/>
        <v>ADF Countries</v>
      </c>
      <c r="U239" s="16" t="str">
        <f t="shared" si="52"/>
        <v>Transition States</v>
      </c>
      <c r="V239" s="22" t="str">
        <f>IF(ISNUMBER(MATCH(A239, {"Gabon","Sudan","Niger","Mali","Burkina Faso","Guinea"}, 0)), "De Facto Countries", "Non-De Facto Countries")</f>
        <v>Non-De Facto Countries</v>
      </c>
      <c r="W239" s="16" t="str">
        <f t="shared" si="63"/>
        <v>South</v>
      </c>
      <c r="X239" s="16" t="str">
        <f t="shared" si="64"/>
        <v>Social</v>
      </c>
      <c r="Y239" s="23"/>
      <c r="AC239" s="23">
        <f>Table2[[#This Row],[Approved Amount_UA Equivalent]]</f>
        <v>712819.34306569351</v>
      </c>
      <c r="AD239" s="23">
        <f>SUM(Table2[[#This Row],[Feed Africa ]:[Improve Quality Of Life ]])</f>
        <v>712819.34306569351</v>
      </c>
      <c r="AE239" s="16" t="b">
        <f>Table2[[#This Row],[Total HI5]]=Table2[[#This Row],[Approved Amount_UA Equivalent]]</f>
        <v>1</v>
      </c>
      <c r="AF239" s="24">
        <v>21</v>
      </c>
      <c r="AG239" s="20" t="str">
        <f t="shared" si="53"/>
        <v>Policy and Result Based Op</v>
      </c>
      <c r="AH239" s="24" t="e">
        <f>VLOOKUP(Table2[[#This Row],[SAP Code]],[25]DATA!$A:$G,7,FALSE)</f>
        <v>#N/A</v>
      </c>
      <c r="AI239" s="20" t="str">
        <f t="shared" si="54"/>
        <v>Policy-Based Lending</v>
      </c>
      <c r="AJ239" s="25" t="s">
        <v>73</v>
      </c>
      <c r="AK239" s="25" t="s">
        <v>115</v>
      </c>
      <c r="AL239" s="23" t="str" cm="1">
        <f t="array" ref="AL239">_xlfn.SWITCH(AK239,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39" s="26">
        <v>1</v>
      </c>
      <c r="AN239" s="25" t="str">
        <f t="shared" si="62"/>
        <v>Sovereign</v>
      </c>
      <c r="AO239" s="27">
        <v>1</v>
      </c>
      <c r="AP239" s="23">
        <f>Table2[[#This Row],[Approved Amount_UA Equivalent]]/1000000</f>
        <v>0.7128193430656935</v>
      </c>
      <c r="AQ239" s="19">
        <f t="shared" si="55"/>
        <v>0.94864849452554756</v>
      </c>
      <c r="AR239" s="23" t="str">
        <f t="shared" si="56"/>
        <v>1-10</v>
      </c>
      <c r="AS239" s="23" t="str">
        <f t="shared" si="57"/>
        <v>1-20</v>
      </c>
      <c r="AT239" s="23" t="str">
        <f t="shared" si="58"/>
        <v>1-40</v>
      </c>
      <c r="AU239" s="23" t="str">
        <f t="shared" si="59"/>
        <v>&lt;1-50 Mn</v>
      </c>
      <c r="AV239" s="23">
        <f>Table2[[#This Row],[Amount]]</f>
        <v>1000000</v>
      </c>
      <c r="AW239" s="23" t="str">
        <f t="shared" si="60"/>
        <v>Jun 2016</v>
      </c>
      <c r="AX239" s="28">
        <f>IFERROR(VLOOKUP(Table2[[#This Row],[SAP Code]],[26]_16!A:B,2,FALSE),0)</f>
        <v>0</v>
      </c>
      <c r="AY239" s="28">
        <f>IFERROR(VLOOKUP(Table2[[#This Row],[SAP Code]],[26]_16!D:E,2,FALSE)/ 1000000, 0)</f>
        <v>0</v>
      </c>
      <c r="AZ239" s="28">
        <f>IFERROR(VLOOKUP(Table2[[#This Row],[SAP Code]],[26]_16!G:H,2,FALSE)/ 1000000, 0)</f>
        <v>0</v>
      </c>
      <c r="BA239" s="28">
        <f>IFERROR(VLOOKUP(Table2[[#This Row],[SAP Code]],[26]_16!J:K,2,FALSE)/ 1000000, 0)</f>
        <v>0</v>
      </c>
      <c r="BB239" s="28">
        <f>IFERROR(VLOOKUP(Table2[[#This Row],[SAP Code]],[26]_16!M:N,2,FALSE)/ 1000000, 0)</f>
        <v>0</v>
      </c>
      <c r="BC239" s="28">
        <f>IFERROR(VLOOKUP(Table2[[#This Row],[SAP Code]],[26]_16!P:Q,2,FALSE),0)</f>
        <v>0</v>
      </c>
      <c r="BD239" s="28">
        <f>IFERROR(VLOOKUP(Table2[[#This Row],[SAP Code]],[26]_16!S:T,2,FALSE),0)</f>
        <v>0</v>
      </c>
      <c r="BE239" s="28">
        <f>IFERROR(VLOOKUP(Table2[[#This Row],[SAP Code]],[26]_16!V:W,2,FALSE)/ 1000000, 0)</f>
        <v>0</v>
      </c>
      <c r="BF239" s="28">
        <f>IFERROR(VLOOKUP(Table2[[#This Row],[SAP Code]],[26]_16!Y:Z,2,FALSE)/ 1000000, 0)</f>
        <v>0</v>
      </c>
      <c r="BG239" s="28" t="str">
        <f>IFERROR(VLOOKUP(Table2[[#This Row],[SAP Code]],[26]port!$A:$AD,30,FALSE),"unknown")</f>
        <v>COMP</v>
      </c>
      <c r="BH239" s="29" t="str">
        <f t="shared" si="61"/>
        <v>Number of operations completed out of the net approved of that year</v>
      </c>
      <c r="BI239" s="16"/>
    </row>
    <row r="240" spans="1:61" ht="17.100000000000001" customHeight="1">
      <c r="A240" s="16" t="s">
        <v>417</v>
      </c>
      <c r="B240" s="16" t="s">
        <v>1064</v>
      </c>
      <c r="C240" s="16" t="s">
        <v>1065</v>
      </c>
      <c r="D240" s="18" t="s">
        <v>1066</v>
      </c>
      <c r="E240" s="18">
        <v>42543</v>
      </c>
      <c r="F240" s="16" t="s">
        <v>421</v>
      </c>
      <c r="G240" s="16" t="s">
        <v>113</v>
      </c>
      <c r="H240" s="37" t="s">
        <v>194</v>
      </c>
      <c r="I240" s="16" t="s">
        <v>67</v>
      </c>
      <c r="J240" s="16" t="s">
        <v>179</v>
      </c>
      <c r="K240" s="16" t="s">
        <v>84</v>
      </c>
      <c r="L240" s="19" t="s">
        <v>70</v>
      </c>
      <c r="M240" s="19">
        <v>134650000</v>
      </c>
      <c r="N240" s="19">
        <v>95981124.54379563</v>
      </c>
      <c r="O240" s="57" t="s">
        <v>1067</v>
      </c>
      <c r="P240" s="21">
        <v>2000200000101</v>
      </c>
      <c r="Q240" s="20" t="s">
        <v>87</v>
      </c>
      <c r="R240" s="16" t="str">
        <f t="shared" si="50"/>
        <v>ADB Public</v>
      </c>
      <c r="S240" s="16" t="str">
        <f t="shared" si="66"/>
        <v>I</v>
      </c>
      <c r="T240" s="16" t="str">
        <f t="shared" si="68"/>
        <v>ADB Countries</v>
      </c>
      <c r="U240" s="16" t="str">
        <f t="shared" si="52"/>
        <v>Non-Transition States</v>
      </c>
      <c r="V240" s="22" t="str">
        <f>IF(ISNUMBER(MATCH(A240, {"Gabon","Sudan","Niger","Mali","Burkina Faso","Guinea"}, 0)), "De Facto Countries", "Non-De Facto Countries")</f>
        <v>Non-De Facto Countries</v>
      </c>
      <c r="W240" s="16" t="str">
        <f t="shared" si="63"/>
        <v>North</v>
      </c>
      <c r="X240" s="16" t="str">
        <f t="shared" si="64"/>
        <v>Social</v>
      </c>
      <c r="Y240" s="23"/>
      <c r="AC240" s="23">
        <f>Table2[[#This Row],[Approved Amount_UA Equivalent]]</f>
        <v>95981124.54379563</v>
      </c>
      <c r="AD240" s="23">
        <f>SUM(Table2[[#This Row],[Feed Africa ]:[Improve Quality Of Life ]])</f>
        <v>95981124.54379563</v>
      </c>
      <c r="AE240" s="16" t="b">
        <f>Table2[[#This Row],[Total HI5]]=Table2[[#This Row],[Approved Amount_UA Equivalent]]</f>
        <v>1</v>
      </c>
      <c r="AF240" s="24">
        <v>21</v>
      </c>
      <c r="AG240" s="20" t="str">
        <f t="shared" si="53"/>
        <v>Policy and Result Based Op</v>
      </c>
      <c r="AH240" s="24" t="e">
        <f>VLOOKUP(Table2[[#This Row],[SAP Code]],[25]DATA!$A:$G,7,FALSE)</f>
        <v>#N/A</v>
      </c>
      <c r="AI240" s="20" t="str">
        <f t="shared" si="54"/>
        <v>Policy-Based Lending</v>
      </c>
      <c r="AJ240" s="25" t="s">
        <v>73</v>
      </c>
      <c r="AK240" s="25" t="s">
        <v>115</v>
      </c>
      <c r="AL240" s="23" t="str" cm="1">
        <f t="array" ref="AL240">_xlfn.SWITCH(AK240,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40" s="26">
        <v>1</v>
      </c>
      <c r="AN240" s="25" t="str">
        <f t="shared" si="62"/>
        <v>Sovereign</v>
      </c>
      <c r="AO240" s="27">
        <v>1</v>
      </c>
      <c r="AP240" s="23">
        <f>Table2[[#This Row],[Approved Amount_UA Equivalent]]/1000000</f>
        <v>95.98112454379563</v>
      </c>
      <c r="AQ240" s="19">
        <f t="shared" si="55"/>
        <v>127.73551978786499</v>
      </c>
      <c r="AR240" s="23" t="str">
        <f t="shared" si="56"/>
        <v>91-100</v>
      </c>
      <c r="AS240" s="23" t="str">
        <f t="shared" si="57"/>
        <v>81-100</v>
      </c>
      <c r="AT240" s="23" t="str">
        <f t="shared" si="58"/>
        <v>81-120</v>
      </c>
      <c r="AU240" s="23" t="str">
        <f t="shared" si="59"/>
        <v>50-100 Mn</v>
      </c>
      <c r="AV240" s="23">
        <f>Table2[[#This Row],[Amount]]</f>
        <v>134650000</v>
      </c>
      <c r="AW240" s="23" t="str">
        <f t="shared" si="60"/>
        <v>Jun 2016</v>
      </c>
      <c r="AX240" s="28">
        <f>IFERROR(VLOOKUP(Table2[[#This Row],[SAP Code]],[26]_16!A:B,2,FALSE),0)</f>
        <v>0</v>
      </c>
      <c r="AY240" s="28">
        <f>IFERROR(VLOOKUP(Table2[[#This Row],[SAP Code]],[26]_16!D:E,2,FALSE)/ 1000000, 0)</f>
        <v>55.445714780000003</v>
      </c>
      <c r="AZ240" s="28">
        <f>IFERROR(VLOOKUP(Table2[[#This Row],[SAP Code]],[26]_16!G:H,2,FALSE)/ 1000000, 0)</f>
        <v>42.26995179</v>
      </c>
      <c r="BA240" s="28">
        <f>IFERROR(VLOOKUP(Table2[[#This Row],[SAP Code]],[26]_16!J:K,2,FALSE)/ 1000000, 0)</f>
        <v>0</v>
      </c>
      <c r="BB240" s="28">
        <f>IFERROR(VLOOKUP(Table2[[#This Row],[SAP Code]],[26]_16!M:N,2,FALSE)/ 1000000, 0)</f>
        <v>0</v>
      </c>
      <c r="BC240" s="28">
        <f>IFERROR(VLOOKUP(Table2[[#This Row],[SAP Code]],[26]_16!P:Q,2,FALSE),0)</f>
        <v>0</v>
      </c>
      <c r="BD240" s="28">
        <f>IFERROR(VLOOKUP(Table2[[#This Row],[SAP Code]],[26]_16!S:T,2,FALSE),0)</f>
        <v>0</v>
      </c>
      <c r="BE240" s="28">
        <f>IFERROR(VLOOKUP(Table2[[#This Row],[SAP Code]],[26]_16!V:W,2,FALSE)/ 1000000, 0)</f>
        <v>0</v>
      </c>
      <c r="BF240" s="28">
        <f>IFERROR(VLOOKUP(Table2[[#This Row],[SAP Code]],[26]_16!Y:Z,2,FALSE)/ 1000000, 0)</f>
        <v>0</v>
      </c>
      <c r="BG240" s="28" t="str">
        <f>IFERROR(VLOOKUP(Table2[[#This Row],[SAP Code]],[26]port!$A:$AD,30,FALSE),"unknown")</f>
        <v>COMP</v>
      </c>
      <c r="BH240" s="29" t="str">
        <f t="shared" si="61"/>
        <v>Number of operations completed out of the net approved of that year</v>
      </c>
      <c r="BI240" s="16"/>
    </row>
    <row r="241" spans="1:61" ht="17.100000000000001" customHeight="1">
      <c r="A241" s="16" t="s">
        <v>150</v>
      </c>
      <c r="B241" s="16" t="s">
        <v>1068</v>
      </c>
      <c r="C241" s="16" t="s">
        <v>1069</v>
      </c>
      <c r="D241" s="18" t="s">
        <v>1070</v>
      </c>
      <c r="E241" s="18">
        <v>42543</v>
      </c>
      <c r="F241" s="16" t="s">
        <v>1071</v>
      </c>
      <c r="G241" s="16" t="s">
        <v>169</v>
      </c>
      <c r="H241" s="16" t="s">
        <v>132</v>
      </c>
      <c r="I241" s="16" t="s">
        <v>155</v>
      </c>
      <c r="J241" s="16" t="s">
        <v>103</v>
      </c>
      <c r="K241" s="16" t="s">
        <v>84</v>
      </c>
      <c r="L241" s="19" t="s">
        <v>195</v>
      </c>
      <c r="M241" s="19">
        <v>15700000</v>
      </c>
      <c r="N241" s="19">
        <v>12482707.07777442</v>
      </c>
      <c r="O241" s="57" t="s">
        <v>1072</v>
      </c>
      <c r="P241" s="21">
        <v>2000130015681</v>
      </c>
      <c r="Q241" s="20" t="s">
        <v>87</v>
      </c>
      <c r="R241" s="16" t="str">
        <f t="shared" si="50"/>
        <v>ADB Private</v>
      </c>
      <c r="S241" s="16" t="str">
        <f t="shared" si="66"/>
        <v>A</v>
      </c>
      <c r="T241" s="16" t="str">
        <f t="shared" si="68"/>
        <v>Blend Countries</v>
      </c>
      <c r="U241" s="16" t="str">
        <f t="shared" si="52"/>
        <v>Non-Transition States</v>
      </c>
      <c r="V241" s="22" t="str">
        <f>IF(ISNUMBER(MATCH(A241, {"Gabon","Sudan","Niger","Mali","Burkina Faso","Guinea"}, 0)), "De Facto Countries", "Non-De Facto Countries")</f>
        <v>Non-De Facto Countries</v>
      </c>
      <c r="W241" s="16" t="str">
        <f t="shared" si="63"/>
        <v>West</v>
      </c>
      <c r="X241" s="16" t="str">
        <f t="shared" si="64"/>
        <v>Agriculture</v>
      </c>
      <c r="Y241" s="23">
        <f>Table2[[#This Row],[Approved Amount_UA Equivalent]]</f>
        <v>12482707.07777442</v>
      </c>
      <c r="AD241" s="23">
        <f>SUM(Table2[[#This Row],[Feed Africa ]:[Improve Quality Of Life ]])</f>
        <v>12482707.07777442</v>
      </c>
      <c r="AE241" s="16" t="b">
        <f>Table2[[#This Row],[Total HI5]]=Table2[[#This Row],[Approved Amount_UA Equivalent]]</f>
        <v>1</v>
      </c>
      <c r="AF241" s="24">
        <v>10</v>
      </c>
      <c r="AG241" s="20" t="str">
        <f t="shared" si="53"/>
        <v>Investment Project</v>
      </c>
      <c r="AH241" s="24" t="e">
        <f>VLOOKUP(Table2[[#This Row],[SAP Code]],[25]DATA!$A:$G,7,FALSE)</f>
        <v>#N/A</v>
      </c>
      <c r="AI241" s="20" t="str">
        <f t="shared" si="54"/>
        <v>Infrastructure</v>
      </c>
      <c r="AJ241" s="25" t="s">
        <v>157</v>
      </c>
      <c r="AK241" s="25" t="s">
        <v>107</v>
      </c>
      <c r="AL241" s="23" t="str" cm="1">
        <f t="array" ref="AL241">_xlfn.SWITCH(AK241,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41" s="26">
        <v>2</v>
      </c>
      <c r="AN241" s="25" t="str">
        <f t="shared" si="62"/>
        <v>Non-Sovereign</v>
      </c>
      <c r="AO241" s="27">
        <v>0.5</v>
      </c>
      <c r="AP241" s="23">
        <f>Table2[[#This Row],[Approved Amount_UA Equivalent]]/1000000</f>
        <v>12.482707077774421</v>
      </c>
      <c r="AQ241" s="19">
        <f t="shared" si="55"/>
        <v>16.612485887385311</v>
      </c>
      <c r="AR241" s="23" t="str">
        <f t="shared" si="56"/>
        <v>11-20</v>
      </c>
      <c r="AS241" s="23" t="str">
        <f t="shared" si="57"/>
        <v>1-20</v>
      </c>
      <c r="AT241" s="23" t="str">
        <f t="shared" si="58"/>
        <v>1-40</v>
      </c>
      <c r="AU241" s="23" t="str">
        <f t="shared" si="59"/>
        <v>&lt;1-50 Mn</v>
      </c>
      <c r="AV241" s="23">
        <f>Table2[[#This Row],[Amount]]</f>
        <v>15700000</v>
      </c>
      <c r="AW241" s="23" t="str">
        <f t="shared" si="60"/>
        <v>Jun 2016</v>
      </c>
      <c r="AX241" s="28">
        <f>IFERROR(VLOOKUP(Table2[[#This Row],[SAP Code]],[26]_16!A:B,2,FALSE),0)</f>
        <v>0</v>
      </c>
      <c r="AY241" s="28">
        <f>IFERROR(VLOOKUP(Table2[[#This Row],[SAP Code]],[26]_16!D:E,2,FALSE)/ 1000000, 0)</f>
        <v>4.8966551200000001</v>
      </c>
      <c r="AZ241" s="28">
        <f>IFERROR(VLOOKUP(Table2[[#This Row],[SAP Code]],[26]_16!G:H,2,FALSE)/ 1000000, 0)</f>
        <v>3.19194405</v>
      </c>
      <c r="BA241" s="28">
        <f>IFERROR(VLOOKUP(Table2[[#This Row],[SAP Code]],[26]_16!J:K,2,FALSE)/ 1000000, 0)</f>
        <v>2.9898906600000004</v>
      </c>
      <c r="BB241" s="28">
        <f>IFERROR(VLOOKUP(Table2[[#This Row],[SAP Code]],[26]_16!M:N,2,FALSE)/ 1000000, 0)</f>
        <v>0</v>
      </c>
      <c r="BC241" s="28">
        <f>IFERROR(VLOOKUP(Table2[[#This Row],[SAP Code]],[26]_16!P:Q,2,FALSE),0)</f>
        <v>0</v>
      </c>
      <c r="BD241" s="28">
        <f>IFERROR(VLOOKUP(Table2[[#This Row],[SAP Code]],[26]_16!S:T,2,FALSE),0)</f>
        <v>0</v>
      </c>
      <c r="BE241" s="28">
        <f>IFERROR(VLOOKUP(Table2[[#This Row],[SAP Code]],[26]_16!V:W,2,FALSE)/ 1000000, 0)</f>
        <v>0</v>
      </c>
      <c r="BF241" s="28">
        <f>IFERROR(VLOOKUP(Table2[[#This Row],[SAP Code]],[26]_16!Y:Z,2,FALSE)/ 1000000, 0)</f>
        <v>0</v>
      </c>
      <c r="BG241" s="28" t="str">
        <f>IFERROR(VLOOKUP(Table2[[#This Row],[SAP Code]],[26]port!$A:$AD,30,FALSE),"unknown")</f>
        <v>OnGo</v>
      </c>
      <c r="BH241" s="29" t="str">
        <f t="shared" si="61"/>
        <v>Ongoing</v>
      </c>
      <c r="BI241" s="16"/>
    </row>
    <row r="242" spans="1:61" ht="17.100000000000001" customHeight="1">
      <c r="A242" s="16" t="s">
        <v>117</v>
      </c>
      <c r="B242" s="16" t="s">
        <v>1073</v>
      </c>
      <c r="C242" s="16" t="s">
        <v>1074</v>
      </c>
      <c r="D242" s="18" t="s">
        <v>1075</v>
      </c>
      <c r="E242" s="18">
        <v>42543</v>
      </c>
      <c r="F242" s="16" t="s">
        <v>121</v>
      </c>
      <c r="G242" s="16" t="s">
        <v>137</v>
      </c>
      <c r="H242" s="16" t="s">
        <v>81</v>
      </c>
      <c r="I242" s="16" t="s">
        <v>138</v>
      </c>
      <c r="J242" s="16" t="s">
        <v>179</v>
      </c>
      <c r="K242" s="16" t="s">
        <v>84</v>
      </c>
      <c r="L242" s="19" t="s">
        <v>70</v>
      </c>
      <c r="M242" s="19">
        <v>91000000</v>
      </c>
      <c r="N242" s="19">
        <v>64866560.218978107</v>
      </c>
      <c r="O242" s="57" t="s">
        <v>1076</v>
      </c>
      <c r="P242" s="21">
        <v>2000200000151</v>
      </c>
      <c r="Q242" s="20" t="s">
        <v>87</v>
      </c>
      <c r="R242" s="16" t="str">
        <f t="shared" si="50"/>
        <v>ADB Public</v>
      </c>
      <c r="S242" s="16" t="str">
        <f t="shared" si="66"/>
        <v>D</v>
      </c>
      <c r="T242" s="16" t="str">
        <f t="shared" si="68"/>
        <v>ADF Countries</v>
      </c>
      <c r="U242" s="16" t="str">
        <f t="shared" si="52"/>
        <v>Non-Transition States</v>
      </c>
      <c r="V242" s="22" t="str">
        <f>IF(ISNUMBER(MATCH(A242, {"Gabon","Sudan","Niger","Mali","Burkina Faso","Guinea"}, 0)), "De Facto Countries", "Non-De Facto Countries")</f>
        <v>Non-De Facto Countries</v>
      </c>
      <c r="W242" s="16" t="str">
        <f t="shared" si="63"/>
        <v>East</v>
      </c>
      <c r="X242" s="16" t="str">
        <f t="shared" si="64"/>
        <v>Transport</v>
      </c>
      <c r="Y242" s="23"/>
      <c r="AB242" s="23">
        <f>Table2[[#This Row],[Approved Amount_UA Equivalent]]</f>
        <v>64866560.218978107</v>
      </c>
      <c r="AD242" s="23">
        <f>SUM(Table2[[#This Row],[Feed Africa ]:[Improve Quality Of Life ]])</f>
        <v>64866560.218978107</v>
      </c>
      <c r="AE242" s="16" t="b">
        <f>Table2[[#This Row],[Total HI5]]=Table2[[#This Row],[Approved Amount_UA Equivalent]]</f>
        <v>1</v>
      </c>
      <c r="AF242" s="24">
        <v>10</v>
      </c>
      <c r="AG242" s="20" t="str">
        <f t="shared" si="53"/>
        <v>Investment Project</v>
      </c>
      <c r="AH242" s="24" t="e">
        <f>VLOOKUP(Table2[[#This Row],[SAP Code]],[25]DATA!$A:$G,7,FALSE)</f>
        <v>#N/A</v>
      </c>
      <c r="AI242" s="20" t="str">
        <f t="shared" si="54"/>
        <v>Infrastructure</v>
      </c>
      <c r="AJ242" s="25" t="s">
        <v>89</v>
      </c>
      <c r="AK242" s="25" t="s">
        <v>140</v>
      </c>
      <c r="AL242" s="23" t="str" cm="1">
        <f t="array" ref="AL242">_xlfn.SWITCH(AK242,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42" s="26">
        <v>1</v>
      </c>
      <c r="AN242" s="25" t="str">
        <f t="shared" si="62"/>
        <v>Sovereign</v>
      </c>
      <c r="AO242" s="27">
        <v>0.5</v>
      </c>
      <c r="AP242" s="23">
        <f>Table2[[#This Row],[Approved Amount_UA Equivalent]]/1000000</f>
        <v>64.866560218978108</v>
      </c>
      <c r="AQ242" s="19">
        <f t="shared" si="55"/>
        <v>86.327013001824824</v>
      </c>
      <c r="AR242" s="23" t="str">
        <f t="shared" si="56"/>
        <v>61-70</v>
      </c>
      <c r="AS242" s="23" t="str">
        <f t="shared" si="57"/>
        <v>61-80</v>
      </c>
      <c r="AT242" s="23" t="str">
        <f t="shared" si="58"/>
        <v>41-80</v>
      </c>
      <c r="AU242" s="23" t="str">
        <f t="shared" si="59"/>
        <v>50-100 Mn</v>
      </c>
      <c r="AV242" s="23">
        <f>Table2[[#This Row],[Amount]]</f>
        <v>91000000</v>
      </c>
      <c r="AW242" s="23" t="str">
        <f t="shared" si="60"/>
        <v>Jun 2016</v>
      </c>
      <c r="AX242" s="28">
        <f>IFERROR(VLOOKUP(Table2[[#This Row],[SAP Code]],[26]_16!A:B,2,FALSE),0)</f>
        <v>0</v>
      </c>
      <c r="AY242" s="28">
        <f>IFERROR(VLOOKUP(Table2[[#This Row],[SAP Code]],[26]_16!D:E,2,FALSE)/ 1000000, 0)</f>
        <v>0</v>
      </c>
      <c r="AZ242" s="28">
        <f>IFERROR(VLOOKUP(Table2[[#This Row],[SAP Code]],[26]_16!G:H,2,FALSE)/ 1000000, 0)</f>
        <v>4.42455E-2</v>
      </c>
      <c r="BA242" s="28">
        <f>IFERROR(VLOOKUP(Table2[[#This Row],[SAP Code]],[26]_16!J:K,2,FALSE)/ 1000000, 0)</f>
        <v>0.10379186</v>
      </c>
      <c r="BB242" s="28">
        <f>IFERROR(VLOOKUP(Table2[[#This Row],[SAP Code]],[26]_16!M:N,2,FALSE)/ 1000000, 0)</f>
        <v>15.27769011</v>
      </c>
      <c r="BC242" s="28">
        <f>IFERROR(VLOOKUP(Table2[[#This Row],[SAP Code]],[26]_16!P:Q,2,FALSE),0)</f>
        <v>2.0902564499999996</v>
      </c>
      <c r="BD242" s="28">
        <f>IFERROR(VLOOKUP(Table2[[#This Row],[SAP Code]],[26]_16!S:T,2,FALSE),0)</f>
        <v>5.5114972399999989</v>
      </c>
      <c r="BE242" s="28">
        <f>IFERROR(VLOOKUP(Table2[[#This Row],[SAP Code]],[26]_16!V:W,2,FALSE)/ 1000000, 0)</f>
        <v>16.2940434</v>
      </c>
      <c r="BF242" s="28">
        <f>IFERROR(VLOOKUP(Table2[[#This Row],[SAP Code]],[26]_16!Y:Z,2,FALSE)/ 1000000, 0)</f>
        <v>13.475261470000001</v>
      </c>
      <c r="BG242" s="28" t="str">
        <f>IFERROR(VLOOKUP(Table2[[#This Row],[SAP Code]],[26]port!$A:$AD,30,FALSE),"unknown")</f>
        <v>OnGo</v>
      </c>
      <c r="BH242" s="29" t="str">
        <f t="shared" si="61"/>
        <v>Ongoing</v>
      </c>
      <c r="BI242" s="16"/>
    </row>
    <row r="243" spans="1:61" ht="17.100000000000001" customHeight="1">
      <c r="A243" s="16" t="s">
        <v>117</v>
      </c>
      <c r="B243" s="16" t="s">
        <v>1073</v>
      </c>
      <c r="C243" s="16" t="s">
        <v>1077</v>
      </c>
      <c r="D243" s="18" t="s">
        <v>1075</v>
      </c>
      <c r="E243" s="18">
        <v>42543</v>
      </c>
      <c r="F243" s="16" t="s">
        <v>121</v>
      </c>
      <c r="G243" s="16" t="s">
        <v>137</v>
      </c>
      <c r="H243" s="16" t="s">
        <v>81</v>
      </c>
      <c r="I243" s="16" t="s">
        <v>138</v>
      </c>
      <c r="J243" s="16" t="s">
        <v>83</v>
      </c>
      <c r="K243" s="16" t="s">
        <v>84</v>
      </c>
      <c r="L243" s="19" t="s">
        <v>85</v>
      </c>
      <c r="M243" s="19">
        <v>42500000</v>
      </c>
      <c r="N243" s="19">
        <v>42500000</v>
      </c>
      <c r="O243" s="57" t="s">
        <v>1076</v>
      </c>
      <c r="P243" s="21">
        <v>2100150035493</v>
      </c>
      <c r="Q243" s="20" t="s">
        <v>87</v>
      </c>
      <c r="R243" s="16" t="str">
        <f t="shared" si="50"/>
        <v>ADF Including TSF</v>
      </c>
      <c r="S243" s="16" t="str">
        <f t="shared" si="66"/>
        <v>D</v>
      </c>
      <c r="T243" s="16" t="str">
        <f t="shared" si="68"/>
        <v>ADF Countries</v>
      </c>
      <c r="U243" s="16" t="str">
        <f t="shared" si="52"/>
        <v>Non-Transition States</v>
      </c>
      <c r="V243" s="22" t="str">
        <f>IF(ISNUMBER(MATCH(A243, {"Gabon","Sudan","Niger","Mali","Burkina Faso","Guinea"}, 0)), "De Facto Countries", "Non-De Facto Countries")</f>
        <v>Non-De Facto Countries</v>
      </c>
      <c r="W243" s="16" t="str">
        <f t="shared" si="63"/>
        <v>East</v>
      </c>
      <c r="X243" s="16" t="str">
        <f t="shared" si="64"/>
        <v>Transport</v>
      </c>
      <c r="Y243" s="23"/>
      <c r="AB243" s="23">
        <f>Table2[[#This Row],[Approved Amount_UA Equivalent]]</f>
        <v>42500000</v>
      </c>
      <c r="AD243" s="23">
        <f>SUM(Table2[[#This Row],[Feed Africa ]:[Improve Quality Of Life ]])</f>
        <v>42500000</v>
      </c>
      <c r="AE243" s="16" t="b">
        <f>Table2[[#This Row],[Total HI5]]=Table2[[#This Row],[Approved Amount_UA Equivalent]]</f>
        <v>1</v>
      </c>
      <c r="AF243" s="24">
        <v>10</v>
      </c>
      <c r="AG243" s="20" t="str">
        <f t="shared" si="53"/>
        <v>Investment Project</v>
      </c>
      <c r="AH243" s="24" t="e">
        <f>VLOOKUP(Table2[[#This Row],[SAP Code]],[25]DATA!$A:$G,7,FALSE)</f>
        <v>#N/A</v>
      </c>
      <c r="AI243" s="20" t="str">
        <f t="shared" si="54"/>
        <v>Infrastructure</v>
      </c>
      <c r="AJ243" s="25" t="s">
        <v>89</v>
      </c>
      <c r="AK243" s="25" t="s">
        <v>140</v>
      </c>
      <c r="AL243" s="23" t="str" cm="1">
        <f t="array" ref="AL243">_xlfn.SWITCH(AK243,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43" s="26">
        <v>1</v>
      </c>
      <c r="AN243" s="25" t="str">
        <f t="shared" si="62"/>
        <v>Sovereign</v>
      </c>
      <c r="AO243" s="27">
        <v>0.5</v>
      </c>
      <c r="AP243" s="23">
        <f>Table2[[#This Row],[Approved Amount_UA Equivalent]]/1000000</f>
        <v>42.5</v>
      </c>
      <c r="AQ243" s="19">
        <f t="shared" si="55"/>
        <v>56.560699999999997</v>
      </c>
      <c r="AR243" s="23" t="str">
        <f t="shared" si="56"/>
        <v>41-50</v>
      </c>
      <c r="AS243" s="23" t="str">
        <f t="shared" si="57"/>
        <v>41-60</v>
      </c>
      <c r="AT243" s="23" t="str">
        <f t="shared" si="58"/>
        <v>41-80</v>
      </c>
      <c r="AU243" s="23" t="str">
        <f t="shared" si="59"/>
        <v>&lt;1-50 Mn</v>
      </c>
      <c r="AV243" s="23">
        <f>Table2[[#This Row],[Amount]]</f>
        <v>42500000</v>
      </c>
      <c r="AW243" s="23" t="str">
        <f t="shared" si="60"/>
        <v>Jun 2016</v>
      </c>
      <c r="AX243" s="28">
        <f>IFERROR(VLOOKUP(Table2[[#This Row],[SAP Code]],[26]_16!A:B,2,FALSE),0)</f>
        <v>0</v>
      </c>
      <c r="AY243" s="28">
        <f>IFERROR(VLOOKUP(Table2[[#This Row],[SAP Code]],[26]_16!D:E,2,FALSE)/ 1000000, 0)</f>
        <v>0</v>
      </c>
      <c r="AZ243" s="28">
        <f>IFERROR(VLOOKUP(Table2[[#This Row],[SAP Code]],[26]_16!G:H,2,FALSE)/ 1000000, 0)</f>
        <v>4.42455E-2</v>
      </c>
      <c r="BA243" s="28">
        <f>IFERROR(VLOOKUP(Table2[[#This Row],[SAP Code]],[26]_16!J:K,2,FALSE)/ 1000000, 0)</f>
        <v>0.10379186</v>
      </c>
      <c r="BB243" s="28">
        <f>IFERROR(VLOOKUP(Table2[[#This Row],[SAP Code]],[26]_16!M:N,2,FALSE)/ 1000000, 0)</f>
        <v>15.27769011</v>
      </c>
      <c r="BC243" s="28">
        <f>IFERROR(VLOOKUP(Table2[[#This Row],[SAP Code]],[26]_16!P:Q,2,FALSE),0)</f>
        <v>2.0902564499999996</v>
      </c>
      <c r="BD243" s="28">
        <f>IFERROR(VLOOKUP(Table2[[#This Row],[SAP Code]],[26]_16!S:T,2,FALSE),0)</f>
        <v>5.5114972399999989</v>
      </c>
      <c r="BE243" s="28">
        <f>IFERROR(VLOOKUP(Table2[[#This Row],[SAP Code]],[26]_16!V:W,2,FALSE)/ 1000000, 0)</f>
        <v>16.2940434</v>
      </c>
      <c r="BF243" s="28">
        <f>IFERROR(VLOOKUP(Table2[[#This Row],[SAP Code]],[26]_16!Y:Z,2,FALSE)/ 1000000, 0)</f>
        <v>13.475261470000001</v>
      </c>
      <c r="BG243" s="28" t="str">
        <f>IFERROR(VLOOKUP(Table2[[#This Row],[SAP Code]],[26]port!$A:$AD,30,FALSE),"unknown")</f>
        <v>OnGo</v>
      </c>
      <c r="BH243" s="29" t="str">
        <f t="shared" si="61"/>
        <v>Ongoing</v>
      </c>
      <c r="BI243" s="16"/>
    </row>
    <row r="244" spans="1:61" ht="17.100000000000001" customHeight="1">
      <c r="A244" s="16" t="s">
        <v>351</v>
      </c>
      <c r="B244" s="16" t="s">
        <v>1073</v>
      </c>
      <c r="C244" s="16" t="s">
        <v>1078</v>
      </c>
      <c r="D244" s="18" t="s">
        <v>1075</v>
      </c>
      <c r="E244" s="18">
        <v>42543</v>
      </c>
      <c r="F244" s="16" t="s">
        <v>827</v>
      </c>
      <c r="G244" s="16" t="s">
        <v>137</v>
      </c>
      <c r="H244" s="16" t="s">
        <v>81</v>
      </c>
      <c r="I244" s="16" t="s">
        <v>138</v>
      </c>
      <c r="J244" s="16" t="s">
        <v>83</v>
      </c>
      <c r="K244" s="16" t="s">
        <v>84</v>
      </c>
      <c r="L244" s="19" t="s">
        <v>85</v>
      </c>
      <c r="M244" s="19">
        <v>66560000</v>
      </c>
      <c r="N244" s="19">
        <v>66560000</v>
      </c>
      <c r="O244" s="57" t="s">
        <v>1079</v>
      </c>
      <c r="P244" s="21">
        <v>2100150035494</v>
      </c>
      <c r="Q244" s="20" t="s">
        <v>87</v>
      </c>
      <c r="R244" s="16" t="str">
        <f t="shared" si="50"/>
        <v>ADF Including TSF</v>
      </c>
      <c r="S244" s="16" t="str">
        <f t="shared" si="66"/>
        <v>D</v>
      </c>
      <c r="T244" s="16" t="str">
        <f t="shared" si="68"/>
        <v>ADF Countries</v>
      </c>
      <c r="U244" s="16" t="str">
        <f t="shared" si="52"/>
        <v>Non-Transition States</v>
      </c>
      <c r="V244" s="22" t="str">
        <f>IF(ISNUMBER(MATCH(A244, {"Gabon","Sudan","Niger","Mali","Burkina Faso","Guinea"}, 0)), "De Facto Countries", "Non-De Facto Countries")</f>
        <v>Non-De Facto Countries</v>
      </c>
      <c r="W244" s="16" t="str">
        <f t="shared" si="63"/>
        <v>East</v>
      </c>
      <c r="X244" s="16" t="str">
        <f t="shared" si="64"/>
        <v>Transport</v>
      </c>
      <c r="Y244" s="23"/>
      <c r="AB244" s="23">
        <f>Table2[[#This Row],[Approved Amount_UA Equivalent]]</f>
        <v>66560000</v>
      </c>
      <c r="AD244" s="23">
        <f>SUM(Table2[[#This Row],[Feed Africa ]:[Improve Quality Of Life ]])</f>
        <v>66560000</v>
      </c>
      <c r="AE244" s="16" t="b">
        <f>Table2[[#This Row],[Total HI5]]=Table2[[#This Row],[Approved Amount_UA Equivalent]]</f>
        <v>1</v>
      </c>
      <c r="AF244" s="24">
        <v>10</v>
      </c>
      <c r="AG244" s="20" t="str">
        <f t="shared" si="53"/>
        <v>Investment Project</v>
      </c>
      <c r="AH244" s="24" t="e">
        <f>VLOOKUP(Table2[[#This Row],[SAP Code]],[25]DATA!$A:$G,7,FALSE)</f>
        <v>#N/A</v>
      </c>
      <c r="AI244" s="20" t="str">
        <f t="shared" si="54"/>
        <v>Infrastructure</v>
      </c>
      <c r="AJ244" s="25" t="s">
        <v>89</v>
      </c>
      <c r="AK244" s="25" t="s">
        <v>140</v>
      </c>
      <c r="AL244" s="23" t="str" cm="1">
        <f t="array" ref="AL244">_xlfn.SWITCH(AK244,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44" s="26">
        <v>1</v>
      </c>
      <c r="AN244" s="25" t="str">
        <f t="shared" si="62"/>
        <v>Sovereign</v>
      </c>
      <c r="AO244" s="27">
        <v>0.5</v>
      </c>
      <c r="AP244" s="23">
        <f>Table2[[#This Row],[Approved Amount_UA Equivalent]]/1000000</f>
        <v>66.56</v>
      </c>
      <c r="AQ244" s="19">
        <f t="shared" si="55"/>
        <v>88.580710400000001</v>
      </c>
      <c r="AR244" s="23" t="str">
        <f t="shared" si="56"/>
        <v>61-70</v>
      </c>
      <c r="AS244" s="23" t="str">
        <f t="shared" si="57"/>
        <v>61-80</v>
      </c>
      <c r="AT244" s="23" t="str">
        <f t="shared" si="58"/>
        <v>41-80</v>
      </c>
      <c r="AU244" s="23" t="str">
        <f t="shared" si="59"/>
        <v>50-100 Mn</v>
      </c>
      <c r="AV244" s="23">
        <f>Table2[[#This Row],[Amount]]</f>
        <v>66560000</v>
      </c>
      <c r="AW244" s="23" t="str">
        <f t="shared" si="60"/>
        <v>Jun 2016</v>
      </c>
      <c r="AX244" s="28">
        <f>IFERROR(VLOOKUP(Table2[[#This Row],[SAP Code]],[26]_16!A:B,2,FALSE),0)</f>
        <v>0</v>
      </c>
      <c r="AY244" s="28">
        <f>IFERROR(VLOOKUP(Table2[[#This Row],[SAP Code]],[26]_16!D:E,2,FALSE)/ 1000000, 0)</f>
        <v>0</v>
      </c>
      <c r="AZ244" s="28">
        <f>IFERROR(VLOOKUP(Table2[[#This Row],[SAP Code]],[26]_16!G:H,2,FALSE)/ 1000000, 0)</f>
        <v>12.556595670000002</v>
      </c>
      <c r="BA244" s="28">
        <f>IFERROR(VLOOKUP(Table2[[#This Row],[SAP Code]],[26]_16!J:K,2,FALSE)/ 1000000, 0)</f>
        <v>19.682851849999999</v>
      </c>
      <c r="BB244" s="28">
        <f>IFERROR(VLOOKUP(Table2[[#This Row],[SAP Code]],[26]_16!M:N,2,FALSE)/ 1000000, 0)</f>
        <v>23.75840753000001</v>
      </c>
      <c r="BC244" s="28">
        <f>IFERROR(VLOOKUP(Table2[[#This Row],[SAP Code]],[26]_16!P:Q,2,FALSE),0)</f>
        <v>7.8846305999999986</v>
      </c>
      <c r="BD244" s="28">
        <f>IFERROR(VLOOKUP(Table2[[#This Row],[SAP Code]],[26]_16!S:T,2,FALSE),0)</f>
        <v>4.9265694000000009</v>
      </c>
      <c r="BE244" s="28">
        <f>IFERROR(VLOOKUP(Table2[[#This Row],[SAP Code]],[26]_16!V:W,2,FALSE)/ 1000000, 0)</f>
        <v>5.8685022499999979</v>
      </c>
      <c r="BF244" s="28">
        <f>IFERROR(VLOOKUP(Table2[[#This Row],[SAP Code]],[26]_16!Y:Z,2,FALSE)/ 1000000, 0)</f>
        <v>0.99640534999999986</v>
      </c>
      <c r="BG244" s="28" t="str">
        <f>IFERROR(VLOOKUP(Table2[[#This Row],[SAP Code]],[26]port!$A:$AD,30,FALSE),"unknown")</f>
        <v>OnGo</v>
      </c>
      <c r="BH244" s="29" t="str">
        <f t="shared" si="61"/>
        <v>Ongoing</v>
      </c>
      <c r="BI244" s="16"/>
    </row>
    <row r="245" spans="1:61" ht="17.100000000000001" customHeight="1">
      <c r="A245" s="16" t="s">
        <v>351</v>
      </c>
      <c r="B245" s="16" t="s">
        <v>1073</v>
      </c>
      <c r="C245" s="16" t="s">
        <v>1080</v>
      </c>
      <c r="D245" s="18" t="s">
        <v>1075</v>
      </c>
      <c r="E245" s="18">
        <v>42543</v>
      </c>
      <c r="F245" s="16" t="s">
        <v>827</v>
      </c>
      <c r="G245" s="16" t="s">
        <v>137</v>
      </c>
      <c r="H245" s="16" t="s">
        <v>81</v>
      </c>
      <c r="I245" s="16" t="s">
        <v>138</v>
      </c>
      <c r="J245" s="16" t="s">
        <v>536</v>
      </c>
      <c r="K245" s="16" t="s">
        <v>69</v>
      </c>
      <c r="L245" s="19" t="s">
        <v>195</v>
      </c>
      <c r="M245" s="19">
        <v>20000000</v>
      </c>
      <c r="N245" s="19">
        <v>15901537.678693529</v>
      </c>
      <c r="O245" s="57" t="s">
        <v>1079</v>
      </c>
      <c r="P245" s="21">
        <v>5580155000501</v>
      </c>
      <c r="Q245" s="20" t="s">
        <v>87</v>
      </c>
      <c r="R245" s="16" t="str">
        <f t="shared" si="50"/>
        <v>OTHERS</v>
      </c>
      <c r="S245" s="16" t="str">
        <f t="shared" si="66"/>
        <v>D</v>
      </c>
      <c r="T245" s="16" t="str">
        <f t="shared" si="68"/>
        <v>ADF Countries</v>
      </c>
      <c r="U245" s="16" t="str">
        <f t="shared" si="52"/>
        <v>Non-Transition States</v>
      </c>
      <c r="V245" s="22" t="str">
        <f>IF(ISNUMBER(MATCH(A245, {"Gabon","Sudan","Niger","Mali","Burkina Faso","Guinea"}, 0)), "De Facto Countries", "Non-De Facto Countries")</f>
        <v>Non-De Facto Countries</v>
      </c>
      <c r="W245" s="16" t="str">
        <f t="shared" si="63"/>
        <v>East</v>
      </c>
      <c r="X245" s="16" t="str">
        <f t="shared" si="64"/>
        <v>Transport</v>
      </c>
      <c r="Y245" s="23"/>
      <c r="AB245" s="23">
        <f>Table2[[#This Row],[Approved Amount_UA Equivalent]]</f>
        <v>15901537.678693529</v>
      </c>
      <c r="AD245" s="23">
        <f>SUM(Table2[[#This Row],[Feed Africa ]:[Improve Quality Of Life ]])</f>
        <v>15901537.678693529</v>
      </c>
      <c r="AE245" s="16" t="b">
        <f>Table2[[#This Row],[Total HI5]]=Table2[[#This Row],[Approved Amount_UA Equivalent]]</f>
        <v>1</v>
      </c>
      <c r="AF245" s="24">
        <v>10</v>
      </c>
      <c r="AG245" s="20" t="str">
        <f t="shared" si="53"/>
        <v>Investment Project</v>
      </c>
      <c r="AH245" s="24" t="e">
        <f>VLOOKUP(Table2[[#This Row],[SAP Code]],[25]DATA!$A:$G,7,FALSE)</f>
        <v>#N/A</v>
      </c>
      <c r="AI245" s="20" t="str">
        <f t="shared" si="54"/>
        <v>Infrastructure</v>
      </c>
      <c r="AJ245" s="25" t="s">
        <v>89</v>
      </c>
      <c r="AK245" s="25" t="s">
        <v>140</v>
      </c>
      <c r="AL245" s="23" t="str" cm="1">
        <f t="array" ref="AL245">_xlfn.SWITCH(AK245,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45" s="26">
        <v>1</v>
      </c>
      <c r="AN245" s="25" t="str">
        <f t="shared" si="62"/>
        <v>Sovereign</v>
      </c>
      <c r="AO245" s="27">
        <v>0.5</v>
      </c>
      <c r="AP245" s="23">
        <f>Table2[[#This Row],[Approved Amount_UA Equivalent]]/1000000</f>
        <v>15.901537678693529</v>
      </c>
      <c r="AQ245" s="19">
        <f t="shared" si="55"/>
        <v>21.162402404312495</v>
      </c>
      <c r="AR245" s="23" t="str">
        <f t="shared" si="56"/>
        <v>11-20</v>
      </c>
      <c r="AS245" s="23" t="str">
        <f t="shared" si="57"/>
        <v>1-20</v>
      </c>
      <c r="AT245" s="23" t="str">
        <f t="shared" si="58"/>
        <v>1-40</v>
      </c>
      <c r="AU245" s="23" t="str">
        <f t="shared" si="59"/>
        <v>&lt;1-50 Mn</v>
      </c>
      <c r="AV245" s="23">
        <f>Table2[[#This Row],[Amount]]</f>
        <v>20000000</v>
      </c>
      <c r="AW245" s="23" t="str">
        <f t="shared" si="60"/>
        <v>Jun 2016</v>
      </c>
      <c r="AX245" s="28">
        <f>IFERROR(VLOOKUP(Table2[[#This Row],[SAP Code]],[26]_16!A:B,2,FALSE),0)</f>
        <v>0</v>
      </c>
      <c r="AY245" s="28">
        <f>IFERROR(VLOOKUP(Table2[[#This Row],[SAP Code]],[26]_16!D:E,2,FALSE)/ 1000000, 0)</f>
        <v>0</v>
      </c>
      <c r="AZ245" s="28">
        <f>IFERROR(VLOOKUP(Table2[[#This Row],[SAP Code]],[26]_16!G:H,2,FALSE)/ 1000000, 0)</f>
        <v>12.556595670000002</v>
      </c>
      <c r="BA245" s="28">
        <f>IFERROR(VLOOKUP(Table2[[#This Row],[SAP Code]],[26]_16!J:K,2,FALSE)/ 1000000, 0)</f>
        <v>19.682851849999999</v>
      </c>
      <c r="BB245" s="28">
        <f>IFERROR(VLOOKUP(Table2[[#This Row],[SAP Code]],[26]_16!M:N,2,FALSE)/ 1000000, 0)</f>
        <v>23.75840753000001</v>
      </c>
      <c r="BC245" s="28">
        <f>IFERROR(VLOOKUP(Table2[[#This Row],[SAP Code]],[26]_16!P:Q,2,FALSE),0)</f>
        <v>7.8846305999999986</v>
      </c>
      <c r="BD245" s="28">
        <f>IFERROR(VLOOKUP(Table2[[#This Row],[SAP Code]],[26]_16!S:T,2,FALSE),0)</f>
        <v>4.9265694000000009</v>
      </c>
      <c r="BE245" s="28">
        <f>IFERROR(VLOOKUP(Table2[[#This Row],[SAP Code]],[26]_16!V:W,2,FALSE)/ 1000000, 0)</f>
        <v>5.8685022499999979</v>
      </c>
      <c r="BF245" s="28">
        <f>IFERROR(VLOOKUP(Table2[[#This Row],[SAP Code]],[26]_16!Y:Z,2,FALSE)/ 1000000, 0)</f>
        <v>0.99640534999999986</v>
      </c>
      <c r="BG245" s="28" t="str">
        <f>IFERROR(VLOOKUP(Table2[[#This Row],[SAP Code]],[26]port!$A:$AD,30,FALSE),"unknown")</f>
        <v>OnGo</v>
      </c>
      <c r="BH245" s="29" t="str">
        <f t="shared" si="61"/>
        <v>Ongoing</v>
      </c>
      <c r="BI245" s="16"/>
    </row>
    <row r="246" spans="1:61" ht="17.100000000000001" customHeight="1">
      <c r="A246" s="16" t="s">
        <v>91</v>
      </c>
      <c r="B246" s="16" t="s">
        <v>1081</v>
      </c>
      <c r="C246" s="16" t="s">
        <v>1082</v>
      </c>
      <c r="D246" s="18" t="s">
        <v>1083</v>
      </c>
      <c r="E246" s="18">
        <v>42548</v>
      </c>
      <c r="F246" s="16" t="s">
        <v>1084</v>
      </c>
      <c r="G246" s="16" t="s">
        <v>80</v>
      </c>
      <c r="H246" s="16" t="s">
        <v>81</v>
      </c>
      <c r="I246" s="16" t="s">
        <v>82</v>
      </c>
      <c r="J246" s="16" t="s">
        <v>179</v>
      </c>
      <c r="K246" s="16" t="s">
        <v>84</v>
      </c>
      <c r="L246" s="19" t="s">
        <v>70</v>
      </c>
      <c r="M246" s="19">
        <v>134640000</v>
      </c>
      <c r="N246" s="19">
        <v>95973996.350364968</v>
      </c>
      <c r="O246" s="57" t="s">
        <v>1085</v>
      </c>
      <c r="P246" s="21">
        <v>2000200000152</v>
      </c>
      <c r="Q246" s="20" t="s">
        <v>87</v>
      </c>
      <c r="R246" s="16" t="str">
        <f t="shared" si="50"/>
        <v>ADB Public</v>
      </c>
      <c r="S246" s="16" t="str">
        <f t="shared" si="66"/>
        <v>F</v>
      </c>
      <c r="T246" s="16" t="str">
        <f t="shared" si="68"/>
        <v>Blend Countries</v>
      </c>
      <c r="U246" s="16" t="str">
        <f t="shared" si="52"/>
        <v>Non-Transition States</v>
      </c>
      <c r="V246" s="22" t="str">
        <f>IF(ISNUMBER(MATCH(A246, {"Gabon","Sudan","Niger","Mali","Burkina Faso","Guinea"}, 0)), "De Facto Countries", "Non-De Facto Countries")</f>
        <v>Non-De Facto Countries</v>
      </c>
      <c r="W246" s="16" t="str">
        <f t="shared" si="63"/>
        <v>East</v>
      </c>
      <c r="X246" s="16" t="str">
        <f t="shared" si="64"/>
        <v>Power</v>
      </c>
      <c r="Y246" s="23"/>
      <c r="Z246" s="23">
        <f>Table2[[#This Row],[Approved Amount_UA Equivalent]]</f>
        <v>95973996.350364968</v>
      </c>
      <c r="AD246" s="23">
        <f>SUM(Table2[[#This Row],[Feed Africa ]:[Improve Quality Of Life ]])</f>
        <v>95973996.350364968</v>
      </c>
      <c r="AE246" s="16" t="b">
        <f>Table2[[#This Row],[Total HI5]]=Table2[[#This Row],[Approved Amount_UA Equivalent]]</f>
        <v>1</v>
      </c>
      <c r="AF246" s="24">
        <v>10</v>
      </c>
      <c r="AG246" s="20" t="str">
        <f t="shared" si="53"/>
        <v>Investment Project</v>
      </c>
      <c r="AH246" s="24" t="e">
        <f>VLOOKUP(Table2[[#This Row],[SAP Code]],[25]DATA!$A:$G,7,FALSE)</f>
        <v>#N/A</v>
      </c>
      <c r="AI246" s="20" t="str">
        <f t="shared" si="54"/>
        <v>Infrastructure</v>
      </c>
      <c r="AJ246" s="25" t="s">
        <v>89</v>
      </c>
      <c r="AK246" s="25" t="s">
        <v>90</v>
      </c>
      <c r="AL246" s="23" t="str" cm="1">
        <f t="array" ref="AL246">_xlfn.SWITCH(AK246,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246" s="26">
        <v>1</v>
      </c>
      <c r="AN246" s="25" t="str">
        <f t="shared" si="62"/>
        <v>Sovereign</v>
      </c>
      <c r="AO246" s="27">
        <v>1</v>
      </c>
      <c r="AP246" s="23">
        <f>Table2[[#This Row],[Approved Amount_UA Equivalent]]/1000000</f>
        <v>95.97399635036497</v>
      </c>
      <c r="AQ246" s="19">
        <f t="shared" si="55"/>
        <v>127.72603330291972</v>
      </c>
      <c r="AR246" s="23" t="str">
        <f t="shared" si="56"/>
        <v>91-100</v>
      </c>
      <c r="AS246" s="23" t="str">
        <f t="shared" si="57"/>
        <v>81-100</v>
      </c>
      <c r="AT246" s="23" t="str">
        <f t="shared" si="58"/>
        <v>81-120</v>
      </c>
      <c r="AU246" s="23" t="str">
        <f t="shared" si="59"/>
        <v>50-100 Mn</v>
      </c>
      <c r="AV246" s="23">
        <f>Table2[[#This Row],[Amount]]</f>
        <v>134640000</v>
      </c>
      <c r="AW246" s="23" t="str">
        <f t="shared" si="60"/>
        <v>Jun 2016</v>
      </c>
      <c r="AX246" s="28">
        <f>IFERROR(VLOOKUP(Table2[[#This Row],[SAP Code]],[26]_16!A:B,2,FALSE),0)</f>
        <v>0</v>
      </c>
      <c r="AY246" s="28">
        <f>IFERROR(VLOOKUP(Table2[[#This Row],[SAP Code]],[26]_16!D:E,2,FALSE)/ 1000000, 0)</f>
        <v>0</v>
      </c>
      <c r="AZ246" s="28">
        <f>IFERROR(VLOOKUP(Table2[[#This Row],[SAP Code]],[26]_16!G:H,2,FALSE)/ 1000000, 0)</f>
        <v>3.9411376600000003</v>
      </c>
      <c r="BA246" s="28">
        <f>IFERROR(VLOOKUP(Table2[[#This Row],[SAP Code]],[26]_16!J:K,2,FALSE)/ 1000000, 0)</f>
        <v>27.345621480000009</v>
      </c>
      <c r="BB246" s="28">
        <f>IFERROR(VLOOKUP(Table2[[#This Row],[SAP Code]],[26]_16!M:N,2,FALSE)/ 1000000, 0)</f>
        <v>30.82260089</v>
      </c>
      <c r="BC246" s="28">
        <f>IFERROR(VLOOKUP(Table2[[#This Row],[SAP Code]],[26]_16!P:Q,2,FALSE),0)</f>
        <v>20.23174599999999</v>
      </c>
      <c r="BD246" s="28">
        <f>IFERROR(VLOOKUP(Table2[[#This Row],[SAP Code]],[26]_16!S:T,2,FALSE),0)</f>
        <v>8.3582034599999986</v>
      </c>
      <c r="BE246" s="28">
        <f>IFERROR(VLOOKUP(Table2[[#This Row],[SAP Code]],[26]_16!V:W,2,FALSE)/ 1000000, 0)</f>
        <v>4.5164269799999994</v>
      </c>
      <c r="BF246" s="28">
        <f>IFERROR(VLOOKUP(Table2[[#This Row],[SAP Code]],[26]_16!Y:Z,2,FALSE)/ 1000000, 0)</f>
        <v>1.3224851000000002</v>
      </c>
      <c r="BG246" s="28" t="str">
        <f>IFERROR(VLOOKUP(Table2[[#This Row],[SAP Code]],[26]port!$A:$AD,30,FALSE),"unknown")</f>
        <v>COMP</v>
      </c>
      <c r="BH246" s="29" t="str">
        <f t="shared" si="61"/>
        <v>Number of operations completed out of the net approved of that year</v>
      </c>
      <c r="BI246" s="16"/>
    </row>
    <row r="247" spans="1:61" ht="17.100000000000001" customHeight="1">
      <c r="A247" s="16" t="s">
        <v>343</v>
      </c>
      <c r="B247" s="16" t="s">
        <v>1086</v>
      </c>
      <c r="C247" s="16" t="s">
        <v>1087</v>
      </c>
      <c r="D247" s="18" t="s">
        <v>1088</v>
      </c>
      <c r="E247" s="18">
        <v>42548</v>
      </c>
      <c r="F247" s="16" t="s">
        <v>1089</v>
      </c>
      <c r="G247" s="16" t="s">
        <v>100</v>
      </c>
      <c r="H247" s="16" t="s">
        <v>348</v>
      </c>
      <c r="I247" s="16" t="s">
        <v>102</v>
      </c>
      <c r="J247" s="16" t="s">
        <v>103</v>
      </c>
      <c r="K247" s="16" t="s">
        <v>618</v>
      </c>
      <c r="L247" s="19" t="s">
        <v>70</v>
      </c>
      <c r="M247" s="19">
        <v>300000000</v>
      </c>
      <c r="N247" s="19">
        <v>213845802.91970804</v>
      </c>
      <c r="O247" s="57" t="s">
        <v>1090</v>
      </c>
      <c r="P247" s="21">
        <v>2000130015733</v>
      </c>
      <c r="Q247" s="20" t="s">
        <v>87</v>
      </c>
      <c r="R247" s="16" t="str">
        <f t="shared" si="50"/>
        <v>ADB Private</v>
      </c>
      <c r="S247" s="16" t="str">
        <f t="shared" si="66"/>
        <v>H</v>
      </c>
      <c r="T247" s="16" t="str">
        <f t="shared" si="68"/>
        <v>ADB Countries</v>
      </c>
      <c r="U247" s="16" t="str">
        <f t="shared" si="52"/>
        <v>Non-Transition States</v>
      </c>
      <c r="V247" s="22" t="str">
        <f>IF(ISNUMBER(MATCH(A247, {"Gabon","Sudan","Niger","Mali","Burkina Faso","Guinea"}, 0)), "De Facto Countries", "Non-De Facto Countries")</f>
        <v>Non-De Facto Countries</v>
      </c>
      <c r="W247" s="16" t="str">
        <f t="shared" si="63"/>
        <v>Nigeria</v>
      </c>
      <c r="X247" s="16" t="str">
        <f t="shared" si="64"/>
        <v>Finance</v>
      </c>
      <c r="Y247" s="23"/>
      <c r="AA247" s="23">
        <f>Table2[[#This Row],[Approved Amount_UA Equivalent]]</f>
        <v>213845802.91970804</v>
      </c>
      <c r="AD247" s="23">
        <f>SUM(Table2[[#This Row],[Feed Africa ]:[Improve Quality Of Life ]])</f>
        <v>213845802.91970804</v>
      </c>
      <c r="AE247" s="16" t="b">
        <f>Table2[[#This Row],[Total HI5]]=Table2[[#This Row],[Approved Amount_UA Equivalent]]</f>
        <v>1</v>
      </c>
      <c r="AF247" s="24">
        <v>11</v>
      </c>
      <c r="AG247" s="20" t="str">
        <f t="shared" si="53"/>
        <v>Line of Credit</v>
      </c>
      <c r="AH247" s="24" t="e">
        <f>VLOOKUP(Table2[[#This Row],[SAP Code]],[25]DATA!$A:$G,7,FALSE)</f>
        <v>#N/A</v>
      </c>
      <c r="AI247" s="20" t="str">
        <f t="shared" si="54"/>
        <v>Other Investment</v>
      </c>
      <c r="AJ247" s="25" t="s">
        <v>106</v>
      </c>
      <c r="AK247" s="25" t="s">
        <v>107</v>
      </c>
      <c r="AL247" s="23" t="str" cm="1">
        <f t="array" ref="AL247">_xlfn.SWITCH(AK247,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47" s="26">
        <v>2</v>
      </c>
      <c r="AN247" s="25" t="str">
        <f t="shared" si="62"/>
        <v>Non-Sovereign</v>
      </c>
      <c r="AO247" s="27">
        <v>1</v>
      </c>
      <c r="AP247" s="23">
        <f>Table2[[#This Row],[Approved Amount_UA Equivalent]]/1000000</f>
        <v>213.84580291970804</v>
      </c>
      <c r="AQ247" s="19">
        <f t="shared" si="55"/>
        <v>284.59454835766422</v>
      </c>
      <c r="AR247" s="23" t="str">
        <f t="shared" si="56"/>
        <v>211-220</v>
      </c>
      <c r="AS247" s="23" t="str">
        <f t="shared" si="57"/>
        <v>201-220</v>
      </c>
      <c r="AT247" s="23" t="str">
        <f t="shared" si="58"/>
        <v>201-240</v>
      </c>
      <c r="AU247" s="23" t="str">
        <f t="shared" si="59"/>
        <v>100-300 Mn</v>
      </c>
      <c r="AV247" s="23">
        <f>Table2[[#This Row],[Amount]]</f>
        <v>300000000</v>
      </c>
      <c r="AW247" s="23" t="str">
        <f t="shared" si="60"/>
        <v>Jun 2016</v>
      </c>
      <c r="AX247" s="28">
        <f>IFERROR(VLOOKUP(Table2[[#This Row],[SAP Code]],[26]_16!A:B,2,FALSE),0)</f>
        <v>0</v>
      </c>
      <c r="AY247" s="28">
        <f>IFERROR(VLOOKUP(Table2[[#This Row],[SAP Code]],[26]_16!D:E,2,FALSE)/ 1000000, 0)</f>
        <v>0</v>
      </c>
      <c r="AZ247" s="28">
        <f>IFERROR(VLOOKUP(Table2[[#This Row],[SAP Code]],[26]_16!G:H,2,FALSE)/ 1000000, 0)</f>
        <v>149.63339816999999</v>
      </c>
      <c r="BA247" s="28">
        <f>IFERROR(VLOOKUP(Table2[[#This Row],[SAP Code]],[26]_16!J:K,2,FALSE)/ 1000000, 0)</f>
        <v>0</v>
      </c>
      <c r="BB247" s="28">
        <f>IFERROR(VLOOKUP(Table2[[#This Row],[SAP Code]],[26]_16!M:N,2,FALSE)/ 1000000, 0)</f>
        <v>0</v>
      </c>
      <c r="BC247" s="28">
        <f>IFERROR(VLOOKUP(Table2[[#This Row],[SAP Code]],[26]_16!P:Q,2,FALSE),0)</f>
        <v>0</v>
      </c>
      <c r="BD247" s="28">
        <f>IFERROR(VLOOKUP(Table2[[#This Row],[SAP Code]],[26]_16!S:T,2,FALSE),0)</f>
        <v>0</v>
      </c>
      <c r="BE247" s="28">
        <f>IFERROR(VLOOKUP(Table2[[#This Row],[SAP Code]],[26]_16!V:W,2,FALSE)/ 1000000, 0)</f>
        <v>0</v>
      </c>
      <c r="BF247" s="28">
        <f>IFERROR(VLOOKUP(Table2[[#This Row],[SAP Code]],[26]_16!Y:Z,2,FALSE)/ 1000000, 0)</f>
        <v>0</v>
      </c>
      <c r="BG247" s="28" t="str">
        <f>IFERROR(VLOOKUP(Table2[[#This Row],[SAP Code]],[26]port!$A:$AD,30,FALSE),"unknown")</f>
        <v>COMP</v>
      </c>
      <c r="BH247" s="29" t="str">
        <f t="shared" si="61"/>
        <v>Number of operations completed out of the net approved of that year</v>
      </c>
      <c r="BI247" s="16"/>
    </row>
    <row r="248" spans="1:61" ht="17.100000000000001" customHeight="1">
      <c r="A248" s="16" t="s">
        <v>343</v>
      </c>
      <c r="B248" s="16" t="s">
        <v>1091</v>
      </c>
      <c r="C248" s="16" t="s">
        <v>1092</v>
      </c>
      <c r="D248" s="18" t="s">
        <v>1093</v>
      </c>
      <c r="E248" s="18">
        <v>42548</v>
      </c>
      <c r="F248" s="16" t="s">
        <v>1094</v>
      </c>
      <c r="G248" s="16" t="s">
        <v>100</v>
      </c>
      <c r="H248" s="16" t="s">
        <v>348</v>
      </c>
      <c r="I248" s="16" t="s">
        <v>102</v>
      </c>
      <c r="J248" s="16" t="s">
        <v>103</v>
      </c>
      <c r="K248" s="16" t="s">
        <v>618</v>
      </c>
      <c r="L248" s="19" t="s">
        <v>70</v>
      </c>
      <c r="M248" s="19">
        <v>50000000</v>
      </c>
      <c r="N248" s="19">
        <v>35640967.153284676</v>
      </c>
      <c r="O248" s="57" t="s">
        <v>1095</v>
      </c>
      <c r="P248" s="21">
        <v>2000130015734</v>
      </c>
      <c r="Q248" s="20" t="s">
        <v>87</v>
      </c>
      <c r="R248" s="16" t="str">
        <f t="shared" si="50"/>
        <v>ADB Private</v>
      </c>
      <c r="S248" s="16" t="str">
        <f t="shared" si="66"/>
        <v>H</v>
      </c>
      <c r="T248" s="16" t="str">
        <f t="shared" si="68"/>
        <v>ADB Countries</v>
      </c>
      <c r="U248" s="16" t="str">
        <f t="shared" si="52"/>
        <v>Non-Transition States</v>
      </c>
      <c r="V248" s="22" t="str">
        <f>IF(ISNUMBER(MATCH(A248, {"Gabon","Sudan","Niger","Mali","Burkina Faso","Guinea"}, 0)), "De Facto Countries", "Non-De Facto Countries")</f>
        <v>Non-De Facto Countries</v>
      </c>
      <c r="W248" s="16" t="str">
        <f t="shared" si="63"/>
        <v>Nigeria</v>
      </c>
      <c r="X248" s="16" t="str">
        <f t="shared" si="64"/>
        <v>Finance</v>
      </c>
      <c r="Y248" s="23"/>
      <c r="AA248" s="23">
        <f>Table2[[#This Row],[Approved Amount_UA Equivalent]]</f>
        <v>35640967.153284676</v>
      </c>
      <c r="AD248" s="23">
        <f>SUM(Table2[[#This Row],[Feed Africa ]:[Improve Quality Of Life ]])</f>
        <v>35640967.153284676</v>
      </c>
      <c r="AE248" s="16" t="b">
        <f>Table2[[#This Row],[Total HI5]]=Table2[[#This Row],[Approved Amount_UA Equivalent]]</f>
        <v>1</v>
      </c>
      <c r="AF248" s="24">
        <v>11</v>
      </c>
      <c r="AG248" s="20" t="str">
        <f t="shared" si="53"/>
        <v>Line of Credit</v>
      </c>
      <c r="AH248" s="24" t="e">
        <f>VLOOKUP(Table2[[#This Row],[SAP Code]],[25]DATA!$A:$G,7,FALSE)</f>
        <v>#N/A</v>
      </c>
      <c r="AI248" s="20" t="str">
        <f t="shared" si="54"/>
        <v>Other Investment</v>
      </c>
      <c r="AJ248" s="25" t="s">
        <v>106</v>
      </c>
      <c r="AK248" s="25" t="s">
        <v>107</v>
      </c>
      <c r="AL248" s="23" t="str" cm="1">
        <f t="array" ref="AL248">_xlfn.SWITCH(AK248,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48" s="26">
        <v>2</v>
      </c>
      <c r="AN248" s="25" t="str">
        <f t="shared" si="62"/>
        <v>Non-Sovereign</v>
      </c>
      <c r="AO248" s="27">
        <v>1</v>
      </c>
      <c r="AP248" s="23">
        <f>Table2[[#This Row],[Approved Amount_UA Equivalent]]/1000000</f>
        <v>35.640967153284677</v>
      </c>
      <c r="AQ248" s="19">
        <f t="shared" si="55"/>
        <v>47.432424726277382</v>
      </c>
      <c r="AR248" s="23" t="str">
        <f t="shared" si="56"/>
        <v>31-40</v>
      </c>
      <c r="AS248" s="23" t="str">
        <f t="shared" si="57"/>
        <v>21-40</v>
      </c>
      <c r="AT248" s="23" t="str">
        <f t="shared" si="58"/>
        <v>1-40</v>
      </c>
      <c r="AU248" s="23" t="str">
        <f t="shared" si="59"/>
        <v>&lt;1-50 Mn</v>
      </c>
      <c r="AV248" s="23">
        <f>Table2[[#This Row],[Amount]]</f>
        <v>50000000</v>
      </c>
      <c r="AW248" s="23" t="str">
        <f t="shared" si="60"/>
        <v>Jun 2016</v>
      </c>
      <c r="AX248" s="28">
        <f>IFERROR(VLOOKUP(Table2[[#This Row],[SAP Code]],[26]_16!A:B,2,FALSE),0)</f>
        <v>0</v>
      </c>
      <c r="AY248" s="28">
        <f>IFERROR(VLOOKUP(Table2[[#This Row],[SAP Code]],[26]_16!D:E,2,FALSE)/ 1000000, 0)</f>
        <v>26.109271030000002</v>
      </c>
      <c r="AZ248" s="28">
        <f>IFERROR(VLOOKUP(Table2[[#This Row],[SAP Code]],[26]_16!G:H,2,FALSE)/ 1000000, 0)</f>
        <v>10.68870916</v>
      </c>
      <c r="BA248" s="28">
        <f>IFERROR(VLOOKUP(Table2[[#This Row],[SAP Code]],[26]_16!J:K,2,FALSE)/ 1000000, 0)</f>
        <v>0</v>
      </c>
      <c r="BB248" s="28">
        <f>IFERROR(VLOOKUP(Table2[[#This Row],[SAP Code]],[26]_16!M:N,2,FALSE)/ 1000000, 0)</f>
        <v>0</v>
      </c>
      <c r="BC248" s="28">
        <f>IFERROR(VLOOKUP(Table2[[#This Row],[SAP Code]],[26]_16!P:Q,2,FALSE),0)</f>
        <v>0</v>
      </c>
      <c r="BD248" s="28">
        <f>IFERROR(VLOOKUP(Table2[[#This Row],[SAP Code]],[26]_16!S:T,2,FALSE),0)</f>
        <v>0</v>
      </c>
      <c r="BE248" s="28">
        <f>IFERROR(VLOOKUP(Table2[[#This Row],[SAP Code]],[26]_16!V:W,2,FALSE)/ 1000000, 0)</f>
        <v>0</v>
      </c>
      <c r="BF248" s="28">
        <f>IFERROR(VLOOKUP(Table2[[#This Row],[SAP Code]],[26]_16!Y:Z,2,FALSE)/ 1000000, 0)</f>
        <v>0</v>
      </c>
      <c r="BG248" s="28" t="str">
        <f>IFERROR(VLOOKUP(Table2[[#This Row],[SAP Code]],[26]port!$A:$AD,30,FALSE),"unknown")</f>
        <v>COMP</v>
      </c>
      <c r="BH248" s="29" t="str">
        <f t="shared" si="61"/>
        <v>Number of operations completed out of the net approved of that year</v>
      </c>
      <c r="BI248" s="16"/>
    </row>
    <row r="249" spans="1:61" ht="17.100000000000001" customHeight="1">
      <c r="A249" s="16" t="s">
        <v>968</v>
      </c>
      <c r="B249" s="16" t="s">
        <v>1096</v>
      </c>
      <c r="C249" s="16" t="s">
        <v>1097</v>
      </c>
      <c r="D249" s="18" t="s">
        <v>1098</v>
      </c>
      <c r="E249" s="18">
        <v>42548</v>
      </c>
      <c r="F249" s="16" t="s">
        <v>972</v>
      </c>
      <c r="G249" s="16" t="s">
        <v>65</v>
      </c>
      <c r="H249" s="16" t="s">
        <v>101</v>
      </c>
      <c r="I249" s="16" t="s">
        <v>155</v>
      </c>
      <c r="J249" s="16" t="s">
        <v>68</v>
      </c>
      <c r="K249" s="16" t="s">
        <v>69</v>
      </c>
      <c r="L249" s="19" t="s">
        <v>70</v>
      </c>
      <c r="M249" s="19">
        <v>1000000</v>
      </c>
      <c r="N249" s="19">
        <v>712819.34306569351</v>
      </c>
      <c r="O249" s="57" t="s">
        <v>1099</v>
      </c>
      <c r="P249" s="21">
        <v>5000199004620</v>
      </c>
      <c r="Q249" s="20" t="s">
        <v>72</v>
      </c>
      <c r="R249" s="16" t="str">
        <f t="shared" si="50"/>
        <v>OTHERS</v>
      </c>
      <c r="S249" s="16" t="str">
        <f t="shared" si="66"/>
        <v>A</v>
      </c>
      <c r="T249" s="16" t="str">
        <f t="shared" si="68"/>
        <v>ADB Countries</v>
      </c>
      <c r="U249" s="16" t="str">
        <f t="shared" si="52"/>
        <v>Non-Transition States</v>
      </c>
      <c r="V249" s="22" t="str">
        <f>IF(ISNUMBER(MATCH(A249, {"Gabon","Sudan","Niger","Mali","Burkina Faso","Guinea"}, 0)), "De Facto Countries", "Non-De Facto Countries")</f>
        <v>Non-De Facto Countries</v>
      </c>
      <c r="W249" s="16" t="str">
        <f t="shared" si="63"/>
        <v>South</v>
      </c>
      <c r="X249" s="16" t="str">
        <f t="shared" si="64"/>
        <v>Agriculture</v>
      </c>
      <c r="Y249" s="23">
        <f>Table2[[#This Row],[Approved Amount_UA Equivalent]]</f>
        <v>712819.34306569351</v>
      </c>
      <c r="AD249" s="23">
        <f>SUM(Table2[[#This Row],[Feed Africa ]:[Improve Quality Of Life ]])</f>
        <v>712819.34306569351</v>
      </c>
      <c r="AE249" s="16" t="b">
        <f>Table2[[#This Row],[Total HI5]]=Table2[[#This Row],[Approved Amount_UA Equivalent]]</f>
        <v>1</v>
      </c>
      <c r="AF249" s="24">
        <v>50</v>
      </c>
      <c r="AG249" s="20" t="str">
        <f t="shared" si="53"/>
        <v>Emergency Assistance</v>
      </c>
      <c r="AH249" s="24" t="e">
        <f>VLOOKUP(Table2[[#This Row],[SAP Code]],[25]DATA!$A:$G,7,FALSE)</f>
        <v>#N/A</v>
      </c>
      <c r="AI249" s="20" t="str">
        <f t="shared" si="54"/>
        <v>Other Investment</v>
      </c>
      <c r="AJ249" s="25" t="s">
        <v>157</v>
      </c>
      <c r="AK249" s="25" t="s">
        <v>74</v>
      </c>
      <c r="AL249" s="23" t="str" cm="1">
        <f t="array" ref="AL249">_xlfn.SWITCH(AK249,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49" s="26">
        <v>1</v>
      </c>
      <c r="AN249" s="25" t="str">
        <f t="shared" si="62"/>
        <v>Sovereign</v>
      </c>
      <c r="AO249" s="27">
        <v>1</v>
      </c>
      <c r="AP249" s="23">
        <f>Table2[[#This Row],[Approved Amount_UA Equivalent]]/1000000</f>
        <v>0.7128193430656935</v>
      </c>
      <c r="AQ249" s="19">
        <f t="shared" si="55"/>
        <v>0.94864849452554756</v>
      </c>
      <c r="AR249" s="23" t="str">
        <f t="shared" si="56"/>
        <v>1-10</v>
      </c>
      <c r="AS249" s="23" t="str">
        <f t="shared" si="57"/>
        <v>1-20</v>
      </c>
      <c r="AT249" s="23" t="str">
        <f t="shared" si="58"/>
        <v>1-40</v>
      </c>
      <c r="AU249" s="23" t="str">
        <f t="shared" si="59"/>
        <v>&lt;1-50 Mn</v>
      </c>
      <c r="AV249" s="23">
        <f>Table2[[#This Row],[Amount]]</f>
        <v>1000000</v>
      </c>
      <c r="AW249" s="23" t="str">
        <f t="shared" si="60"/>
        <v>Jun 2016</v>
      </c>
      <c r="AX249" s="28">
        <f>IFERROR(VLOOKUP(Table2[[#This Row],[SAP Code]],[26]_16!A:B,2,FALSE),0)</f>
        <v>0</v>
      </c>
      <c r="AY249" s="28">
        <f>IFERROR(VLOOKUP(Table2[[#This Row],[SAP Code]],[26]_16!D:E,2,FALSE)/ 1000000, 0)</f>
        <v>0</v>
      </c>
      <c r="AZ249" s="28">
        <f>IFERROR(VLOOKUP(Table2[[#This Row],[SAP Code]],[26]_16!G:H,2,FALSE)/ 1000000, 0)</f>
        <v>0</v>
      </c>
      <c r="BA249" s="28">
        <f>IFERROR(VLOOKUP(Table2[[#This Row],[SAP Code]],[26]_16!J:K,2,FALSE)/ 1000000, 0)</f>
        <v>0</v>
      </c>
      <c r="BB249" s="28">
        <f>IFERROR(VLOOKUP(Table2[[#This Row],[SAP Code]],[26]_16!M:N,2,FALSE)/ 1000000, 0)</f>
        <v>0</v>
      </c>
      <c r="BC249" s="28">
        <f>IFERROR(VLOOKUP(Table2[[#This Row],[SAP Code]],[26]_16!P:Q,2,FALSE),0)</f>
        <v>0</v>
      </c>
      <c r="BD249" s="28">
        <f>IFERROR(VLOOKUP(Table2[[#This Row],[SAP Code]],[26]_16!S:T,2,FALSE),0)</f>
        <v>0</v>
      </c>
      <c r="BE249" s="28">
        <f>IFERROR(VLOOKUP(Table2[[#This Row],[SAP Code]],[26]_16!V:W,2,FALSE)/ 1000000, 0)</f>
        <v>0</v>
      </c>
      <c r="BF249" s="28">
        <f>IFERROR(VLOOKUP(Table2[[#This Row],[SAP Code]],[26]_16!Y:Z,2,FALSE)/ 1000000, 0)</f>
        <v>0</v>
      </c>
      <c r="BG249" s="28" t="str">
        <f>IFERROR(VLOOKUP(Table2[[#This Row],[SAP Code]],[26]port!$A:$AD,30,FALSE),"unknown")</f>
        <v>COMP</v>
      </c>
      <c r="BH249" s="29" t="str">
        <f t="shared" si="61"/>
        <v>Number of operations completed out of the net approved of that year</v>
      </c>
      <c r="BI249" s="16"/>
    </row>
    <row r="250" spans="1:61" ht="17.100000000000001" customHeight="1">
      <c r="A250" s="16" t="s">
        <v>769</v>
      </c>
      <c r="B250" s="16" t="s">
        <v>1100</v>
      </c>
      <c r="C250" s="16" t="s">
        <v>1101</v>
      </c>
      <c r="D250" s="18" t="s">
        <v>1102</v>
      </c>
      <c r="E250" s="18">
        <v>42548</v>
      </c>
      <c r="F250" s="16" t="s">
        <v>773</v>
      </c>
      <c r="G250" s="16" t="s">
        <v>249</v>
      </c>
      <c r="H250" s="16" t="s">
        <v>66</v>
      </c>
      <c r="I250" s="16" t="s">
        <v>250</v>
      </c>
      <c r="J250" s="16" t="s">
        <v>83</v>
      </c>
      <c r="K250" s="16" t="s">
        <v>84</v>
      </c>
      <c r="L250" s="19" t="s">
        <v>85</v>
      </c>
      <c r="M250" s="19">
        <v>4280700</v>
      </c>
      <c r="N250" s="19">
        <v>4280700</v>
      </c>
      <c r="O250" s="57" t="s">
        <v>1103</v>
      </c>
      <c r="P250" s="21">
        <v>2100150035495</v>
      </c>
      <c r="Q250" s="20" t="s">
        <v>87</v>
      </c>
      <c r="R250" s="16" t="str">
        <f t="shared" si="50"/>
        <v>ADF Including TSF</v>
      </c>
      <c r="S250" s="16" t="str">
        <f t="shared" si="66"/>
        <v>K</v>
      </c>
      <c r="T250" s="16" t="str">
        <f t="shared" si="68"/>
        <v>ADF Countries</v>
      </c>
      <c r="U250" s="16" t="str">
        <f t="shared" si="52"/>
        <v>Transition States</v>
      </c>
      <c r="V250" s="22" t="str">
        <f>IF(ISNUMBER(MATCH(A250, {"Gabon","Sudan","Niger","Mali","Burkina Faso","Guinea"}, 0)), "De Facto Countries", "Non-De Facto Countries")</f>
        <v>Non-De Facto Countries</v>
      </c>
      <c r="W250" s="16" t="str">
        <f t="shared" si="63"/>
        <v>Central</v>
      </c>
      <c r="X250" s="16" t="str">
        <f t="shared" si="64"/>
        <v>Multi-Sector</v>
      </c>
      <c r="Y250" s="23">
        <f>Table2[[#This Row],[Approved Amount_UA Equivalent]]/5</f>
        <v>856140</v>
      </c>
      <c r="Z250" s="23">
        <f>Table2[[#This Row],[Approved Amount_UA Equivalent]]/5</f>
        <v>856140</v>
      </c>
      <c r="AA250" s="23">
        <f>Table2[[#This Row],[Approved Amount_UA Equivalent]]/5</f>
        <v>856140</v>
      </c>
      <c r="AB250" s="23">
        <f>Table2[[#This Row],[Approved Amount_UA Equivalent]]/5</f>
        <v>856140</v>
      </c>
      <c r="AC250" s="23">
        <f>Table2[[#This Row],[Approved Amount_UA Equivalent]]/5</f>
        <v>856140</v>
      </c>
      <c r="AD250" s="23">
        <f>SUM(Table2[[#This Row],[Feed Africa ]:[Improve Quality Of Life ]])</f>
        <v>4280700</v>
      </c>
      <c r="AE250" s="16" t="b">
        <f>Table2[[#This Row],[Total HI5]]=Table2[[#This Row],[Approved Amount_UA Equivalent]]</f>
        <v>1</v>
      </c>
      <c r="AF250" s="24">
        <v>20</v>
      </c>
      <c r="AG250" s="20" t="str">
        <f t="shared" si="53"/>
        <v>Policy and Result Based Op</v>
      </c>
      <c r="AH250" s="24" t="e">
        <f>VLOOKUP(Table2[[#This Row],[SAP Code]],[25]DATA!$A:$G,7,FALSE)</f>
        <v>#N/A</v>
      </c>
      <c r="AI250" s="20" t="str">
        <f t="shared" si="54"/>
        <v>Policy-Based Lending</v>
      </c>
      <c r="AJ250" s="25" t="s">
        <v>254</v>
      </c>
      <c r="AK250" s="25" t="s">
        <v>255</v>
      </c>
      <c r="AL250" s="23" t="str" cm="1">
        <f t="array" ref="AL250">_xlfn.SWITCH(AK250,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50" s="26">
        <v>1</v>
      </c>
      <c r="AN250" s="25" t="str">
        <f t="shared" si="62"/>
        <v>Sovereign</v>
      </c>
      <c r="AO250" s="27">
        <v>0.33333333333333331</v>
      </c>
      <c r="AP250" s="23">
        <f>Table2[[#This Row],[Approved Amount_UA Equivalent]]/1000000</f>
        <v>4.2807000000000004</v>
      </c>
      <c r="AQ250" s="19">
        <f t="shared" si="55"/>
        <v>5.6969267879999999</v>
      </c>
      <c r="AR250" s="23" t="str">
        <f t="shared" si="56"/>
        <v>1-10</v>
      </c>
      <c r="AS250" s="23" t="str">
        <f t="shared" si="57"/>
        <v>1-20</v>
      </c>
      <c r="AT250" s="23" t="str">
        <f t="shared" si="58"/>
        <v>1-40</v>
      </c>
      <c r="AU250" s="23" t="str">
        <f t="shared" si="59"/>
        <v>&lt;1-50 Mn</v>
      </c>
      <c r="AV250" s="23">
        <f>Table2[[#This Row],[Amount]]</f>
        <v>4280700</v>
      </c>
      <c r="AW250" s="23" t="str">
        <f t="shared" si="60"/>
        <v>Jun 2016</v>
      </c>
      <c r="AX250" s="28">
        <f>IFERROR(VLOOKUP(Table2[[#This Row],[SAP Code]],[26]_16!A:B,2,FALSE),0)</f>
        <v>0</v>
      </c>
      <c r="AY250" s="28">
        <f>IFERROR(VLOOKUP(Table2[[#This Row],[SAP Code]],[26]_16!D:E,2,FALSE)/ 1000000, 0)</f>
        <v>26.866</v>
      </c>
      <c r="AZ250" s="28">
        <f>IFERROR(VLOOKUP(Table2[[#This Row],[SAP Code]],[26]_16!G:H,2,FALSE)/ 1000000, 0)</f>
        <v>4.2807000000000004</v>
      </c>
      <c r="BA250" s="28">
        <f>IFERROR(VLOOKUP(Table2[[#This Row],[SAP Code]],[26]_16!J:K,2,FALSE)/ 1000000, 0)</f>
        <v>0</v>
      </c>
      <c r="BB250" s="28">
        <f>IFERROR(VLOOKUP(Table2[[#This Row],[SAP Code]],[26]_16!M:N,2,FALSE)/ 1000000, 0)</f>
        <v>0</v>
      </c>
      <c r="BC250" s="28">
        <f>IFERROR(VLOOKUP(Table2[[#This Row],[SAP Code]],[26]_16!P:Q,2,FALSE),0)</f>
        <v>0</v>
      </c>
      <c r="BD250" s="28">
        <f>IFERROR(VLOOKUP(Table2[[#This Row],[SAP Code]],[26]_16!S:T,2,FALSE),0)</f>
        <v>0</v>
      </c>
      <c r="BE250" s="28">
        <f>IFERROR(VLOOKUP(Table2[[#This Row],[SAP Code]],[26]_16!V:W,2,FALSE)/ 1000000, 0)</f>
        <v>0</v>
      </c>
      <c r="BF250" s="28">
        <f>IFERROR(VLOOKUP(Table2[[#This Row],[SAP Code]],[26]_16!Y:Z,2,FALSE)/ 1000000, 0)</f>
        <v>0</v>
      </c>
      <c r="BG250" s="28" t="str">
        <f>IFERROR(VLOOKUP(Table2[[#This Row],[SAP Code]],[26]port!$A:$AD,30,FALSE),"unknown")</f>
        <v>COMP</v>
      </c>
      <c r="BH250" s="29" t="str">
        <f t="shared" si="61"/>
        <v>Number of operations completed out of the net approved of that year</v>
      </c>
      <c r="BI250" s="16"/>
    </row>
    <row r="251" spans="1:61" ht="17.100000000000001" customHeight="1">
      <c r="A251" s="16" t="s">
        <v>769</v>
      </c>
      <c r="B251" s="16" t="s">
        <v>1100</v>
      </c>
      <c r="C251" s="16" t="s">
        <v>1104</v>
      </c>
      <c r="D251" s="18" t="s">
        <v>1102</v>
      </c>
      <c r="E251" s="18">
        <v>42548</v>
      </c>
      <c r="F251" s="16" t="s">
        <v>773</v>
      </c>
      <c r="G251" s="16" t="s">
        <v>249</v>
      </c>
      <c r="H251" s="16" t="s">
        <v>66</v>
      </c>
      <c r="I251" s="16" t="s">
        <v>250</v>
      </c>
      <c r="J251" s="16" t="s">
        <v>83</v>
      </c>
      <c r="K251" s="16" t="s">
        <v>69</v>
      </c>
      <c r="L251" s="19" t="s">
        <v>85</v>
      </c>
      <c r="M251" s="19">
        <v>11866000</v>
      </c>
      <c r="N251" s="19">
        <v>11866000</v>
      </c>
      <c r="O251" s="57" t="s">
        <v>1103</v>
      </c>
      <c r="P251" s="21">
        <v>2100155032517</v>
      </c>
      <c r="Q251" s="20" t="s">
        <v>87</v>
      </c>
      <c r="R251" s="16" t="str">
        <f t="shared" si="50"/>
        <v>ADF Including TSF</v>
      </c>
      <c r="S251" s="16" t="str">
        <f t="shared" si="66"/>
        <v>K</v>
      </c>
      <c r="T251" s="16" t="str">
        <f t="shared" si="68"/>
        <v>ADF Countries</v>
      </c>
      <c r="U251" s="16" t="str">
        <f t="shared" si="52"/>
        <v>Transition States</v>
      </c>
      <c r="V251" s="22" t="str">
        <f>IF(ISNUMBER(MATCH(A251, {"Gabon","Sudan","Niger","Mali","Burkina Faso","Guinea"}, 0)), "De Facto Countries", "Non-De Facto Countries")</f>
        <v>Non-De Facto Countries</v>
      </c>
      <c r="W251" s="16" t="str">
        <f t="shared" si="63"/>
        <v>Central</v>
      </c>
      <c r="X251" s="16" t="str">
        <f t="shared" si="64"/>
        <v>Multi-Sector</v>
      </c>
      <c r="Y251" s="23">
        <f>Table2[[#This Row],[Approved Amount_UA Equivalent]]/5</f>
        <v>2373200</v>
      </c>
      <c r="Z251" s="23">
        <f>Table2[[#This Row],[Approved Amount_UA Equivalent]]/5</f>
        <v>2373200</v>
      </c>
      <c r="AA251" s="23">
        <f>Table2[[#This Row],[Approved Amount_UA Equivalent]]/5</f>
        <v>2373200</v>
      </c>
      <c r="AB251" s="23">
        <f>Table2[[#This Row],[Approved Amount_UA Equivalent]]/5</f>
        <v>2373200</v>
      </c>
      <c r="AC251" s="23">
        <f>Table2[[#This Row],[Approved Amount_UA Equivalent]]/5</f>
        <v>2373200</v>
      </c>
      <c r="AD251" s="23">
        <f>SUM(Table2[[#This Row],[Feed Africa ]:[Improve Quality Of Life ]])</f>
        <v>11866000</v>
      </c>
      <c r="AE251" s="16" t="b">
        <f>Table2[[#This Row],[Total HI5]]=Table2[[#This Row],[Approved Amount_UA Equivalent]]</f>
        <v>1</v>
      </c>
      <c r="AF251" s="24">
        <v>20</v>
      </c>
      <c r="AG251" s="20" t="str">
        <f t="shared" si="53"/>
        <v>Policy and Result Based Op</v>
      </c>
      <c r="AH251" s="24" t="e">
        <f>VLOOKUP(Table2[[#This Row],[SAP Code]],[25]DATA!$A:$G,7,FALSE)</f>
        <v>#N/A</v>
      </c>
      <c r="AI251" s="20" t="str">
        <f t="shared" si="54"/>
        <v>Policy-Based Lending</v>
      </c>
      <c r="AJ251" s="25" t="s">
        <v>254</v>
      </c>
      <c r="AK251" s="25" t="s">
        <v>255</v>
      </c>
      <c r="AL251" s="23" t="str" cm="1">
        <f t="array" ref="AL251">_xlfn.SWITCH(AK251,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51" s="26">
        <v>1</v>
      </c>
      <c r="AN251" s="25" t="str">
        <f t="shared" si="62"/>
        <v>Sovereign</v>
      </c>
      <c r="AO251" s="27">
        <v>0.33333333333333331</v>
      </c>
      <c r="AP251" s="23">
        <f>Table2[[#This Row],[Approved Amount_UA Equivalent]]/1000000</f>
        <v>11.866</v>
      </c>
      <c r="AQ251" s="19">
        <f t="shared" si="55"/>
        <v>15.79174744</v>
      </c>
      <c r="AR251" s="23" t="str">
        <f t="shared" si="56"/>
        <v>11-20</v>
      </c>
      <c r="AS251" s="23" t="str">
        <f t="shared" si="57"/>
        <v>1-20</v>
      </c>
      <c r="AT251" s="23" t="str">
        <f t="shared" si="58"/>
        <v>1-40</v>
      </c>
      <c r="AU251" s="23" t="str">
        <f t="shared" si="59"/>
        <v>&lt;1-50 Mn</v>
      </c>
      <c r="AV251" s="23">
        <f>Table2[[#This Row],[Amount]]</f>
        <v>11866000</v>
      </c>
      <c r="AW251" s="23" t="str">
        <f t="shared" si="60"/>
        <v>Jun 2016</v>
      </c>
      <c r="AX251" s="28">
        <f>IFERROR(VLOOKUP(Table2[[#This Row],[SAP Code]],[26]_16!A:B,2,FALSE),0)</f>
        <v>0</v>
      </c>
      <c r="AY251" s="28">
        <v>0</v>
      </c>
      <c r="AZ251" s="28">
        <f>IFERROR(VLOOKUP(Table2[[#This Row],[SAP Code]],[26]_16!G:H,2,FALSE)/ 1000000, 0)</f>
        <v>4.2807000000000004</v>
      </c>
      <c r="BA251" s="28">
        <f>IFERROR(VLOOKUP(Table2[[#This Row],[SAP Code]],[26]_16!J:K,2,FALSE)/ 1000000, 0)</f>
        <v>0</v>
      </c>
      <c r="BB251" s="28">
        <f>IFERROR(VLOOKUP(Table2[[#This Row],[SAP Code]],[26]_16!M:N,2,FALSE)/ 1000000, 0)</f>
        <v>0</v>
      </c>
      <c r="BC251" s="28">
        <f>IFERROR(VLOOKUP(Table2[[#This Row],[SAP Code]],[26]_16!P:Q,2,FALSE),0)</f>
        <v>0</v>
      </c>
      <c r="BD251" s="28">
        <f>IFERROR(VLOOKUP(Table2[[#This Row],[SAP Code]],[26]_16!S:T,2,FALSE),0)</f>
        <v>0</v>
      </c>
      <c r="BE251" s="28">
        <f>IFERROR(VLOOKUP(Table2[[#This Row],[SAP Code]],[26]_16!V:W,2,FALSE)/ 1000000, 0)</f>
        <v>0</v>
      </c>
      <c r="BF251" s="28">
        <f>IFERROR(VLOOKUP(Table2[[#This Row],[SAP Code]],[26]_16!Y:Z,2,FALSE)/ 1000000, 0)</f>
        <v>0</v>
      </c>
      <c r="BG251" s="28" t="str">
        <f>IFERROR(VLOOKUP(Table2[[#This Row],[SAP Code]],[26]port!$A:$AD,30,FALSE),"unknown")</f>
        <v>COMP</v>
      </c>
      <c r="BH251" s="29" t="str">
        <f t="shared" si="61"/>
        <v>Number of operations completed out of the net approved of that year</v>
      </c>
      <c r="BI251" s="16"/>
    </row>
    <row r="252" spans="1:61" ht="17.100000000000001" customHeight="1">
      <c r="A252" s="16" t="s">
        <v>769</v>
      </c>
      <c r="B252" s="16" t="s">
        <v>1100</v>
      </c>
      <c r="C252" s="16" t="s">
        <v>1105</v>
      </c>
      <c r="D252" s="18" t="s">
        <v>1102</v>
      </c>
      <c r="E252" s="18">
        <v>42548</v>
      </c>
      <c r="F252" s="16" t="s">
        <v>773</v>
      </c>
      <c r="G252" s="16" t="s">
        <v>249</v>
      </c>
      <c r="H252" s="16" t="s">
        <v>66</v>
      </c>
      <c r="I252" s="16" t="s">
        <v>250</v>
      </c>
      <c r="J252" s="16" t="s">
        <v>251</v>
      </c>
      <c r="K252" s="16" t="s">
        <v>257</v>
      </c>
      <c r="L252" s="19" t="s">
        <v>85</v>
      </c>
      <c r="M252" s="19">
        <v>15000000</v>
      </c>
      <c r="N252" s="19">
        <v>15000000</v>
      </c>
      <c r="O252" s="57" t="s">
        <v>1103</v>
      </c>
      <c r="P252" s="21">
        <v>5900155010201</v>
      </c>
      <c r="Q252" s="20" t="s">
        <v>87</v>
      </c>
      <c r="R252" s="16" t="str">
        <f t="shared" si="50"/>
        <v>ADF Including TSF</v>
      </c>
      <c r="S252" s="16" t="str">
        <f t="shared" si="66"/>
        <v>K</v>
      </c>
      <c r="T252" s="16" t="str">
        <f t="shared" si="68"/>
        <v>ADF Countries</v>
      </c>
      <c r="U252" s="16" t="str">
        <f t="shared" si="52"/>
        <v>Transition States</v>
      </c>
      <c r="V252" s="22" t="str">
        <f>IF(ISNUMBER(MATCH(A252, {"Gabon","Sudan","Niger","Mali","Burkina Faso","Guinea"}, 0)), "De Facto Countries", "Non-De Facto Countries")</f>
        <v>Non-De Facto Countries</v>
      </c>
      <c r="W252" s="16" t="str">
        <f t="shared" si="63"/>
        <v>Central</v>
      </c>
      <c r="X252" s="16" t="str">
        <f t="shared" si="64"/>
        <v>Multi-Sector</v>
      </c>
      <c r="Y252" s="23">
        <f>Table2[[#This Row],[Approved Amount_UA Equivalent]]/5</f>
        <v>3000000</v>
      </c>
      <c r="Z252" s="23">
        <f>Table2[[#This Row],[Approved Amount_UA Equivalent]]/5</f>
        <v>3000000</v>
      </c>
      <c r="AA252" s="23">
        <f>Table2[[#This Row],[Approved Amount_UA Equivalent]]/5</f>
        <v>3000000</v>
      </c>
      <c r="AB252" s="23">
        <f>Table2[[#This Row],[Approved Amount_UA Equivalent]]/5</f>
        <v>3000000</v>
      </c>
      <c r="AC252" s="23">
        <f>Table2[[#This Row],[Approved Amount_UA Equivalent]]/5</f>
        <v>3000000</v>
      </c>
      <c r="AD252" s="23">
        <f>SUM(Table2[[#This Row],[Feed Africa ]:[Improve Quality Of Life ]])</f>
        <v>15000000</v>
      </c>
      <c r="AE252" s="16" t="b">
        <f>Table2[[#This Row],[Total HI5]]=Table2[[#This Row],[Approved Amount_UA Equivalent]]</f>
        <v>1</v>
      </c>
      <c r="AF252" s="24">
        <v>20</v>
      </c>
      <c r="AG252" s="20" t="str">
        <f t="shared" si="53"/>
        <v>Policy and Result Based Op</v>
      </c>
      <c r="AH252" s="24" t="e">
        <f>VLOOKUP(Table2[[#This Row],[SAP Code]],[25]DATA!$A:$G,7,FALSE)</f>
        <v>#N/A</v>
      </c>
      <c r="AI252" s="20" t="str">
        <f t="shared" si="54"/>
        <v>Policy-Based Lending</v>
      </c>
      <c r="AJ252" s="25" t="s">
        <v>254</v>
      </c>
      <c r="AK252" s="25" t="s">
        <v>255</v>
      </c>
      <c r="AL252" s="23" t="str" cm="1">
        <f t="array" ref="AL252">_xlfn.SWITCH(AK252,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52" s="26">
        <v>1</v>
      </c>
      <c r="AN252" s="25" t="str">
        <f t="shared" si="62"/>
        <v>Sovereign</v>
      </c>
      <c r="AO252" s="27">
        <v>0.33333333333333331</v>
      </c>
      <c r="AP252" s="23">
        <f>Table2[[#This Row],[Approved Amount_UA Equivalent]]/1000000</f>
        <v>15</v>
      </c>
      <c r="AQ252" s="19">
        <f t="shared" si="55"/>
        <v>19.962599999999998</v>
      </c>
      <c r="AR252" s="23" t="str">
        <f t="shared" si="56"/>
        <v>11-20</v>
      </c>
      <c r="AS252" s="23" t="str">
        <f t="shared" si="57"/>
        <v>1-20</v>
      </c>
      <c r="AT252" s="23" t="str">
        <f t="shared" si="58"/>
        <v>1-40</v>
      </c>
      <c r="AU252" s="23" t="str">
        <f t="shared" si="59"/>
        <v>&lt;1-50 Mn</v>
      </c>
      <c r="AV252" s="23">
        <f>Table2[[#This Row],[Amount]]</f>
        <v>15000000</v>
      </c>
      <c r="AW252" s="23" t="str">
        <f t="shared" si="60"/>
        <v>Jun 2016</v>
      </c>
      <c r="AX252" s="28">
        <f>IFERROR(VLOOKUP(Table2[[#This Row],[SAP Code]],[26]_16!A:B,2,FALSE),0)</f>
        <v>0</v>
      </c>
      <c r="AY252" s="28">
        <v>0</v>
      </c>
      <c r="AZ252" s="28">
        <f>IFERROR(VLOOKUP(Table2[[#This Row],[SAP Code]],[26]_16!G:H,2,FALSE)/ 1000000, 0)</f>
        <v>4.2807000000000004</v>
      </c>
      <c r="BA252" s="28">
        <f>IFERROR(VLOOKUP(Table2[[#This Row],[SAP Code]],[26]_16!J:K,2,FALSE)/ 1000000, 0)</f>
        <v>0</v>
      </c>
      <c r="BB252" s="28">
        <f>IFERROR(VLOOKUP(Table2[[#This Row],[SAP Code]],[26]_16!M:N,2,FALSE)/ 1000000, 0)</f>
        <v>0</v>
      </c>
      <c r="BC252" s="28">
        <f>IFERROR(VLOOKUP(Table2[[#This Row],[SAP Code]],[26]_16!P:Q,2,FALSE),0)</f>
        <v>0</v>
      </c>
      <c r="BD252" s="28">
        <f>IFERROR(VLOOKUP(Table2[[#This Row],[SAP Code]],[26]_16!S:T,2,FALSE),0)</f>
        <v>0</v>
      </c>
      <c r="BE252" s="28">
        <f>IFERROR(VLOOKUP(Table2[[#This Row],[SAP Code]],[26]_16!V:W,2,FALSE)/ 1000000, 0)</f>
        <v>0</v>
      </c>
      <c r="BF252" s="28">
        <f>IFERROR(VLOOKUP(Table2[[#This Row],[SAP Code]],[26]_16!Y:Z,2,FALSE)/ 1000000, 0)</f>
        <v>0</v>
      </c>
      <c r="BG252" s="28" t="str">
        <f>IFERROR(VLOOKUP(Table2[[#This Row],[SAP Code]],[26]port!$A:$AD,30,FALSE),"unknown")</f>
        <v>COMP</v>
      </c>
      <c r="BH252" s="29" t="str">
        <f t="shared" si="61"/>
        <v>Number of operations completed out of the net approved of that year</v>
      </c>
      <c r="BI252" s="16"/>
    </row>
    <row r="253" spans="1:61" ht="17.100000000000001" customHeight="1">
      <c r="A253" s="38" t="s">
        <v>1106</v>
      </c>
      <c r="B253" s="16" t="s">
        <v>1107</v>
      </c>
      <c r="C253" s="16" t="s">
        <v>1108</v>
      </c>
      <c r="D253" s="18" t="s">
        <v>1109</v>
      </c>
      <c r="E253" s="18">
        <v>42551</v>
      </c>
      <c r="F253" s="16" t="s">
        <v>1110</v>
      </c>
      <c r="G253" s="16" t="s">
        <v>65</v>
      </c>
      <c r="H253" s="16" t="s">
        <v>66</v>
      </c>
      <c r="I253" s="16" t="s">
        <v>155</v>
      </c>
      <c r="J253" s="16" t="s">
        <v>188</v>
      </c>
      <c r="K253" s="16" t="s">
        <v>69</v>
      </c>
      <c r="L253" s="19" t="s">
        <v>85</v>
      </c>
      <c r="M253" s="19">
        <v>1199000</v>
      </c>
      <c r="N253" s="19">
        <v>1199000</v>
      </c>
      <c r="O253" s="57" t="s">
        <v>1111</v>
      </c>
      <c r="P253" s="21">
        <v>5500155010502</v>
      </c>
      <c r="Q253" s="20" t="s">
        <v>72</v>
      </c>
      <c r="R253" s="16" t="str">
        <f t="shared" si="50"/>
        <v>MICTAF</v>
      </c>
      <c r="S253" s="16" t="str">
        <f t="shared" si="66"/>
        <v>A</v>
      </c>
      <c r="T253" s="16" t="str">
        <f t="shared" si="68"/>
        <v>ADB Countries</v>
      </c>
      <c r="U253" s="16" t="str">
        <f t="shared" si="52"/>
        <v>Non-Transition States</v>
      </c>
      <c r="V253" s="22" t="str">
        <f>IF(ISNUMBER(MATCH(A253, {"Gabon","Sudan","Niger","Mali","Burkina Faso","Guinea"}, 0)), "De Facto Countries", "Non-De Facto Countries")</f>
        <v>De Facto Countries</v>
      </c>
      <c r="W253" s="16" t="str">
        <f t="shared" si="63"/>
        <v>Central</v>
      </c>
      <c r="X253" s="16" t="str">
        <f t="shared" si="64"/>
        <v>Agriculture</v>
      </c>
      <c r="Y253" s="23">
        <f>Table2[[#This Row],[Approved Amount_UA Equivalent]]</f>
        <v>1199000</v>
      </c>
      <c r="AD253" s="23">
        <f>SUM(Table2[[#This Row],[Feed Africa ]:[Improve Quality Of Life ]])</f>
        <v>1199000</v>
      </c>
      <c r="AE253" s="16" t="b">
        <f>Table2[[#This Row],[Total HI5]]=Table2[[#This Row],[Approved Amount_UA Equivalent]]</f>
        <v>1</v>
      </c>
      <c r="AF253" s="24">
        <v>43</v>
      </c>
      <c r="AG253" s="20" t="str">
        <f t="shared" si="53"/>
        <v>Technical Assistance &amp; Study</v>
      </c>
      <c r="AH253" s="24" t="e">
        <f>VLOOKUP(Table2[[#This Row],[SAP Code]],[25]DATA!$A:$G,7,FALSE)</f>
        <v>#N/A</v>
      </c>
      <c r="AI253" s="20" t="str">
        <f t="shared" si="54"/>
        <v>Other Investment</v>
      </c>
      <c r="AJ253" s="25" t="s">
        <v>157</v>
      </c>
      <c r="AK253" s="25" t="s">
        <v>74</v>
      </c>
      <c r="AL253" s="23" t="str" cm="1">
        <f t="array" ref="AL253">_xlfn.SWITCH(AK253,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53" s="26">
        <v>1</v>
      </c>
      <c r="AN253" s="25" t="str">
        <f t="shared" si="62"/>
        <v>Sovereign</v>
      </c>
      <c r="AO253" s="27">
        <v>1</v>
      </c>
      <c r="AP253" s="23">
        <f>Table2[[#This Row],[Approved Amount_UA Equivalent]]/1000000</f>
        <v>1.1990000000000001</v>
      </c>
      <c r="AQ253" s="19">
        <f t="shared" si="55"/>
        <v>1.5956771599999999</v>
      </c>
      <c r="AR253" s="23" t="str">
        <f t="shared" si="56"/>
        <v>1-10</v>
      </c>
      <c r="AS253" s="23" t="str">
        <f t="shared" si="57"/>
        <v>1-20</v>
      </c>
      <c r="AT253" s="23" t="str">
        <f t="shared" si="58"/>
        <v>1-40</v>
      </c>
      <c r="AU253" s="23" t="str">
        <f t="shared" si="59"/>
        <v>&lt;1-50 Mn</v>
      </c>
      <c r="AV253" s="23">
        <f>Table2[[#This Row],[Amount]]</f>
        <v>1199000</v>
      </c>
      <c r="AW253" s="23" t="str">
        <f t="shared" si="60"/>
        <v>Jun 2016</v>
      </c>
      <c r="AX253" s="28">
        <f>IFERROR(VLOOKUP(Table2[[#This Row],[SAP Code]],[26]_16!A:B,2,FALSE),0)</f>
        <v>0</v>
      </c>
      <c r="AY253" s="28">
        <f>IFERROR(VLOOKUP(Table2[[#This Row],[SAP Code]],[26]_16!D:E,2,FALSE)/ 1000000, 0)</f>
        <v>0</v>
      </c>
      <c r="AZ253" s="28">
        <f>IFERROR(VLOOKUP(Table2[[#This Row],[SAP Code]],[26]_16!G:H,2,FALSE)/ 1000000, 0)</f>
        <v>0.21143973000000002</v>
      </c>
      <c r="BA253" s="28">
        <f>IFERROR(VLOOKUP(Table2[[#This Row],[SAP Code]],[26]_16!J:K,2,FALSE)/ 1000000, 0)</f>
        <v>0.92942663000000025</v>
      </c>
      <c r="BB253" s="28">
        <f>IFERROR(VLOOKUP(Table2[[#This Row],[SAP Code]],[26]_16!M:N,2,FALSE)/ 1000000, 0)</f>
        <v>0</v>
      </c>
      <c r="BC253" s="28">
        <f>IFERROR(VLOOKUP(Table2[[#This Row],[SAP Code]],[26]_16!P:Q,2,FALSE),0)</f>
        <v>0</v>
      </c>
      <c r="BD253" s="28">
        <f>IFERROR(VLOOKUP(Table2[[#This Row],[SAP Code]],[26]_16!S:T,2,FALSE),0)</f>
        <v>0</v>
      </c>
      <c r="BE253" s="28">
        <f>IFERROR(VLOOKUP(Table2[[#This Row],[SAP Code]],[26]_16!V:W,2,FALSE)/ 1000000, 0)</f>
        <v>0</v>
      </c>
      <c r="BF253" s="28">
        <f>IFERROR(VLOOKUP(Table2[[#This Row],[SAP Code]],[26]_16!Y:Z,2,FALSE)/ 1000000, 0)</f>
        <v>0</v>
      </c>
      <c r="BG253" s="28" t="str">
        <f>IFERROR(VLOOKUP(Table2[[#This Row],[SAP Code]],[26]port!$A:$AD,30,FALSE),"unknown")</f>
        <v>COMP</v>
      </c>
      <c r="BH253" s="29" t="str">
        <f t="shared" si="61"/>
        <v>Number of operations completed out of the net approved of that year</v>
      </c>
      <c r="BI253" s="16"/>
    </row>
    <row r="254" spans="1:61" ht="17.100000000000001" customHeight="1">
      <c r="A254" s="16" t="s">
        <v>270</v>
      </c>
      <c r="B254" s="16" t="s">
        <v>1112</v>
      </c>
      <c r="C254" s="16" t="s">
        <v>1113</v>
      </c>
      <c r="D254" s="18" t="s">
        <v>1114</v>
      </c>
      <c r="E254" s="18">
        <v>42556</v>
      </c>
      <c r="F254" s="16" t="s">
        <v>274</v>
      </c>
      <c r="G254" s="16" t="s">
        <v>80</v>
      </c>
      <c r="H254" s="16" t="s">
        <v>66</v>
      </c>
      <c r="I254" s="16" t="s">
        <v>82</v>
      </c>
      <c r="J254" s="16" t="s">
        <v>83</v>
      </c>
      <c r="K254" s="16" t="s">
        <v>1115</v>
      </c>
      <c r="L254" s="19" t="s">
        <v>85</v>
      </c>
      <c r="M254" s="19">
        <v>8040000</v>
      </c>
      <c r="N254" s="19">
        <v>8040000</v>
      </c>
      <c r="O254" s="57" t="s">
        <v>1116</v>
      </c>
      <c r="P254" s="21">
        <v>2100155032818</v>
      </c>
      <c r="Q254" s="20" t="s">
        <v>72</v>
      </c>
      <c r="R254" s="16" t="str">
        <f t="shared" si="50"/>
        <v>ADF Including TSF</v>
      </c>
      <c r="S254" s="16" t="str">
        <f t="shared" si="66"/>
        <v>F</v>
      </c>
      <c r="T254" s="16" t="str">
        <f t="shared" si="68"/>
        <v>ADF Countries</v>
      </c>
      <c r="U254" s="16" t="str">
        <f t="shared" si="52"/>
        <v>Transition States</v>
      </c>
      <c r="V254" s="22" t="str">
        <f>IF(ISNUMBER(MATCH(A254, {"Gabon","Sudan","Niger","Mali","Burkina Faso","Guinea"}, 0)), "De Facto Countries", "Non-De Facto Countries")</f>
        <v>Non-De Facto Countries</v>
      </c>
      <c r="W254" s="16" t="str">
        <f t="shared" si="63"/>
        <v>Central</v>
      </c>
      <c r="X254" s="16" t="str">
        <f t="shared" si="64"/>
        <v>Power</v>
      </c>
      <c r="Y254" s="23"/>
      <c r="Z254" s="23">
        <f>Table2[[#This Row],[Approved Amount_UA Equivalent]]</f>
        <v>8040000</v>
      </c>
      <c r="AD254" s="23">
        <f>SUM(Table2[[#This Row],[Feed Africa ]:[Improve Quality Of Life ]])</f>
        <v>8040000</v>
      </c>
      <c r="AE254" s="16" t="b">
        <f>Table2[[#This Row],[Total HI5]]=Table2[[#This Row],[Approved Amount_UA Equivalent]]</f>
        <v>1</v>
      </c>
      <c r="AF254" s="24">
        <v>41</v>
      </c>
      <c r="AG254" s="20" t="str">
        <f t="shared" si="53"/>
        <v>ISP and Investment Project</v>
      </c>
      <c r="AH254" s="24" t="e">
        <f>VLOOKUP(Table2[[#This Row],[SAP Code]],[25]DATA!$A:$G,7,FALSE)</f>
        <v>#N/A</v>
      </c>
      <c r="AI254" s="20" t="str">
        <f t="shared" si="54"/>
        <v>Infrastructure</v>
      </c>
      <c r="AJ254" s="25" t="s">
        <v>89</v>
      </c>
      <c r="AK254" s="25" t="s">
        <v>90</v>
      </c>
      <c r="AL254" s="23" t="str" cm="1">
        <f t="array" ref="AL254">_xlfn.SWITCH(AK254,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254" s="26">
        <v>1</v>
      </c>
      <c r="AN254" s="25" t="str">
        <f t="shared" si="62"/>
        <v>Sovereign</v>
      </c>
      <c r="AO254" s="27">
        <v>1</v>
      </c>
      <c r="AP254" s="23">
        <f>Table2[[#This Row],[Approved Amount_UA Equivalent]]/1000000</f>
        <v>8.0399999999999991</v>
      </c>
      <c r="AQ254" s="19">
        <f t="shared" si="55"/>
        <v>10.699953599999999</v>
      </c>
      <c r="AR254" s="23" t="str">
        <f t="shared" si="56"/>
        <v>1-10</v>
      </c>
      <c r="AS254" s="23" t="str">
        <f t="shared" si="57"/>
        <v>1-20</v>
      </c>
      <c r="AT254" s="23" t="str">
        <f t="shared" si="58"/>
        <v>1-40</v>
      </c>
      <c r="AU254" s="23" t="str">
        <f t="shared" si="59"/>
        <v>&lt;1-50 Mn</v>
      </c>
      <c r="AV254" s="23">
        <f>Table2[[#This Row],[Amount]]</f>
        <v>8040000</v>
      </c>
      <c r="AW254" s="23" t="str">
        <f t="shared" si="60"/>
        <v>Jul 2016</v>
      </c>
      <c r="AX254" s="28">
        <f>IFERROR(VLOOKUP(Table2[[#This Row],[SAP Code]],[26]_16!A:B,2,FALSE),0)</f>
        <v>0</v>
      </c>
      <c r="AY254" s="28">
        <f>IFERROR(VLOOKUP(Table2[[#This Row],[SAP Code]],[26]_16!D:E,2,FALSE)/ 1000000, 0)</f>
        <v>0</v>
      </c>
      <c r="AZ254" s="28">
        <f>IFERROR(VLOOKUP(Table2[[#This Row],[SAP Code]],[26]_16!G:H,2,FALSE)/ 1000000, 0)</f>
        <v>0</v>
      </c>
      <c r="BA254" s="28">
        <f>IFERROR(VLOOKUP(Table2[[#This Row],[SAP Code]],[26]_16!J:K,2,FALSE)/ 1000000, 0)</f>
        <v>1.93511962</v>
      </c>
      <c r="BB254" s="28">
        <f>IFERROR(VLOOKUP(Table2[[#This Row],[SAP Code]],[26]_16!M:N,2,FALSE)/ 1000000, 0)</f>
        <v>0.26164200999999998</v>
      </c>
      <c r="BC254" s="28">
        <f>IFERROR(VLOOKUP(Table2[[#This Row],[SAP Code]],[26]_16!P:Q,2,FALSE),0)</f>
        <v>0.59579002000000003</v>
      </c>
      <c r="BD254" s="28">
        <f>IFERROR(VLOOKUP(Table2[[#This Row],[SAP Code]],[26]_16!S:T,2,FALSE),0)</f>
        <v>0</v>
      </c>
      <c r="BE254" s="28">
        <f>IFERROR(VLOOKUP(Table2[[#This Row],[SAP Code]],[26]_16!V:W,2,FALSE)/ 1000000, 0)</f>
        <v>0</v>
      </c>
      <c r="BF254" s="28">
        <f>IFERROR(VLOOKUP(Table2[[#This Row],[SAP Code]],[26]_16!Y:Z,2,FALSE)/ 1000000, 0)</f>
        <v>0</v>
      </c>
      <c r="BG254" s="28" t="str">
        <f>IFERROR(VLOOKUP(Table2[[#This Row],[SAP Code]],[26]port!$A:$AD,30,FALSE),"unknown")</f>
        <v>OnGo</v>
      </c>
      <c r="BH254" s="29" t="str">
        <f t="shared" si="61"/>
        <v>Ongoing</v>
      </c>
      <c r="BI254" s="16"/>
    </row>
    <row r="255" spans="1:61" ht="17.100000000000001" customHeight="1">
      <c r="A255" s="38" t="s">
        <v>141</v>
      </c>
      <c r="B255" s="16" t="s">
        <v>1117</v>
      </c>
      <c r="C255" s="16" t="s">
        <v>1118</v>
      </c>
      <c r="D255" s="18" t="s">
        <v>1119</v>
      </c>
      <c r="E255" s="18">
        <v>42557</v>
      </c>
      <c r="F255" s="16" t="s">
        <v>1120</v>
      </c>
      <c r="G255" s="16" t="s">
        <v>65</v>
      </c>
      <c r="H255" s="16" t="s">
        <v>132</v>
      </c>
      <c r="I255" s="16" t="s">
        <v>1121</v>
      </c>
      <c r="J255" s="16" t="s">
        <v>1122</v>
      </c>
      <c r="K255" s="16" t="s">
        <v>69</v>
      </c>
      <c r="L255" s="19" t="s">
        <v>195</v>
      </c>
      <c r="M255" s="19">
        <v>3899500</v>
      </c>
      <c r="N255" s="19">
        <v>3094865.83226851</v>
      </c>
      <c r="O255" s="20" t="s">
        <v>1123</v>
      </c>
      <c r="P255" s="24" t="s">
        <v>1124</v>
      </c>
      <c r="Q255" s="20" t="s">
        <v>72</v>
      </c>
      <c r="R255" s="16" t="str">
        <f t="shared" si="50"/>
        <v>ClimDev</v>
      </c>
      <c r="S255" s="16" t="s">
        <v>1125</v>
      </c>
      <c r="T255" s="16" t="str">
        <f t="shared" si="68"/>
        <v>Multinational</v>
      </c>
      <c r="U255" s="16" t="str">
        <f t="shared" si="52"/>
        <v>Multinational</v>
      </c>
      <c r="V255" s="22" t="str">
        <f>IF(ISNUMBER(MATCH(A255, {"Gabon","Sudan","Niger","Mali","Burkina Faso","Guinea"}, 0)), "De Facto Countries", "Non-De Facto Countries")</f>
        <v>Non-De Facto Countries</v>
      </c>
      <c r="W255" s="16" t="str">
        <f t="shared" si="63"/>
        <v>Multi</v>
      </c>
      <c r="X255" s="16" t="str">
        <f t="shared" si="64"/>
        <v>Transport</v>
      </c>
      <c r="Y255" s="23">
        <f>Table2[[#This Row],[Approved Amount_UA Equivalent]]</f>
        <v>3094865.83226851</v>
      </c>
      <c r="AD255" s="23">
        <f>SUM(Table2[[#This Row],[Feed Africa ]:[Improve Quality Of Life ]])</f>
        <v>3094865.83226851</v>
      </c>
      <c r="AE255" s="16" t="b">
        <f>Table2[[#This Row],[Total HI5]]=Table2[[#This Row],[Approved Amount_UA Equivalent]]</f>
        <v>1</v>
      </c>
      <c r="AF255" s="24">
        <v>10</v>
      </c>
      <c r="AG255" s="20" t="str">
        <f t="shared" si="53"/>
        <v>Investment Project</v>
      </c>
      <c r="AH255" s="24" t="e">
        <f>VLOOKUP(Table2[[#This Row],[SAP Code]],[25]DATA!$A:$G,7,FALSE)</f>
        <v>#N/A</v>
      </c>
      <c r="AI255" s="20" t="str">
        <f t="shared" si="54"/>
        <v>Infrastructure</v>
      </c>
      <c r="AJ255" s="25" t="s">
        <v>1126</v>
      </c>
      <c r="AK255" s="25" t="s">
        <v>74</v>
      </c>
      <c r="AL255" s="23" t="str" cm="1">
        <f t="array" ref="AL255">_xlfn.SWITCH(AK255,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55" s="26">
        <v>1</v>
      </c>
      <c r="AN255" s="25" t="str">
        <f t="shared" si="62"/>
        <v>Sovereign</v>
      </c>
      <c r="AO255" s="27">
        <v>1</v>
      </c>
      <c r="AP255" s="23">
        <f>Table2[[#This Row],[Approved Amount_UA Equivalent]]/1000000</f>
        <v>3.0948658322685101</v>
      </c>
      <c r="AQ255" s="19">
        <f t="shared" si="55"/>
        <v>4.1187712442162239</v>
      </c>
      <c r="AR255" s="23" t="str">
        <f t="shared" si="56"/>
        <v>1-10</v>
      </c>
      <c r="AS255" s="23" t="str">
        <f t="shared" si="57"/>
        <v>1-20</v>
      </c>
      <c r="AT255" s="23" t="str">
        <f t="shared" si="58"/>
        <v>1-40</v>
      </c>
      <c r="AU255" s="23" t="str">
        <f t="shared" si="59"/>
        <v>&lt;1-50 Mn</v>
      </c>
      <c r="AV255" s="23">
        <f>Table2[[#This Row],[Amount]]</f>
        <v>3899500</v>
      </c>
      <c r="AW255" s="23" t="str">
        <f t="shared" si="60"/>
        <v>Jul 2016</v>
      </c>
      <c r="AX255" s="28">
        <f>IFERROR(VLOOKUP(Table2[[#This Row],[SAP Code]],[26]_16!A:B,2,FALSE),0)</f>
        <v>0</v>
      </c>
      <c r="AY255" s="28">
        <f>IFERROR(VLOOKUP(Table2[[#This Row],[SAP Code]],[26]_16!D:E,2,FALSE)/ 1000000, 0)</f>
        <v>0</v>
      </c>
      <c r="AZ255" s="28">
        <f>IFERROR(VLOOKUP(Table2[[#This Row],[SAP Code]],[26]_16!G:H,2,FALSE)/ 1000000, 0)</f>
        <v>0</v>
      </c>
      <c r="BA255" s="28">
        <f>IFERROR(VLOOKUP(Table2[[#This Row],[SAP Code]],[26]_16!J:K,2,FALSE)/ 1000000, 0)</f>
        <v>0</v>
      </c>
      <c r="BB255" s="28">
        <f>IFERROR(VLOOKUP(Table2[[#This Row],[SAP Code]],[26]_16!M:N,2,FALSE)/ 1000000, 0)</f>
        <v>0</v>
      </c>
      <c r="BC255" s="28">
        <f>IFERROR(VLOOKUP(Table2[[#This Row],[SAP Code]],[26]_16!P:Q,2,FALSE),0)</f>
        <v>0</v>
      </c>
      <c r="BD255" s="28">
        <f>IFERROR(VLOOKUP(Table2[[#This Row],[SAP Code]],[26]_16!S:T,2,FALSE),0)</f>
        <v>0</v>
      </c>
      <c r="BE255" s="28">
        <f>IFERROR(VLOOKUP(Table2[[#This Row],[SAP Code]],[26]_16!V:W,2,FALSE)/ 1000000, 0)</f>
        <v>0</v>
      </c>
      <c r="BF255" s="28">
        <f>IFERROR(VLOOKUP(Table2[[#This Row],[SAP Code]],[26]_16!Y:Z,2,FALSE)/ 1000000, 0)</f>
        <v>0</v>
      </c>
      <c r="BG255" s="28" t="str">
        <f>IFERROR(VLOOKUP(Table2[[#This Row],[SAP Code]],[26]port!$A:$AD,30,FALSE),"unknown")</f>
        <v>unknown</v>
      </c>
      <c r="BH255" s="29" t="str">
        <f t="shared" si="61"/>
        <v>Unknown</v>
      </c>
      <c r="BI255" s="16"/>
    </row>
    <row r="256" spans="1:61" ht="17.100000000000001" customHeight="1">
      <c r="A256" s="38" t="s">
        <v>1006</v>
      </c>
      <c r="B256" s="16" t="s">
        <v>1127</v>
      </c>
      <c r="C256" s="16" t="s">
        <v>1128</v>
      </c>
      <c r="D256" s="18" t="s">
        <v>1129</v>
      </c>
      <c r="E256" s="18">
        <v>42559</v>
      </c>
      <c r="F256" s="16" t="s">
        <v>1130</v>
      </c>
      <c r="G256" s="16" t="s">
        <v>122</v>
      </c>
      <c r="H256" s="37" t="s">
        <v>194</v>
      </c>
      <c r="I256" s="16" t="s">
        <v>123</v>
      </c>
      <c r="J256" s="16" t="s">
        <v>124</v>
      </c>
      <c r="K256" s="16" t="s">
        <v>69</v>
      </c>
      <c r="L256" s="19" t="s">
        <v>70</v>
      </c>
      <c r="M256" s="19">
        <v>6350000</v>
      </c>
      <c r="N256" s="19">
        <v>4539475.5654685311</v>
      </c>
      <c r="O256" s="57" t="s">
        <v>1131</v>
      </c>
      <c r="P256" s="21">
        <v>5550155001001</v>
      </c>
      <c r="Q256" s="20" t="s">
        <v>72</v>
      </c>
      <c r="R256" s="16" t="str">
        <f t="shared" si="50"/>
        <v>GEF</v>
      </c>
      <c r="S256" s="16" t="str">
        <f t="shared" ref="S256:S319" si="69">MID(O256, 6,1)</f>
        <v>E</v>
      </c>
      <c r="T256" s="16" t="str">
        <f t="shared" si="68"/>
        <v>ADF Countries</v>
      </c>
      <c r="U256" s="16" t="str">
        <f t="shared" si="52"/>
        <v>Non-Transition States</v>
      </c>
      <c r="V256" s="22" t="str">
        <f>IF(ISNUMBER(MATCH(A256, {"Gabon","Sudan","Niger","Mali","Burkina Faso","Guinea"}, 0)), "De Facto Countries", "Non-De Facto Countries")</f>
        <v>Non-De Facto Countries</v>
      </c>
      <c r="W256" s="16" t="str">
        <f t="shared" si="63"/>
        <v>North</v>
      </c>
      <c r="X256" s="16" t="str">
        <f t="shared" si="64"/>
        <v>WASH Sector</v>
      </c>
      <c r="Y256" s="23">
        <f>Table2[[#This Row],[Approved Amount_UA Equivalent]]*0.03</f>
        <v>136184.26696405592</v>
      </c>
      <c r="Z256" s="23">
        <f>Table2[[#This Row],[Approved Amount_UA Equivalent]]*0.01</f>
        <v>45394.755654685308</v>
      </c>
      <c r="AC256" s="23">
        <f>Table2[[#This Row],[Approved Amount_UA Equivalent]]*0.96</f>
        <v>4357896.5428497894</v>
      </c>
      <c r="AD256" s="23">
        <f>SUM(Table2[[#This Row],[Feed Africa ]:[Improve Quality Of Life ]])</f>
        <v>4539475.5654685302</v>
      </c>
      <c r="AE256" s="16" t="b">
        <f>Table2[[#This Row],[Total HI5]]=Table2[[#This Row],[Approved Amount_UA Equivalent]]</f>
        <v>1</v>
      </c>
      <c r="AF256" s="24">
        <v>41</v>
      </c>
      <c r="AG256" s="20" t="str">
        <f t="shared" si="53"/>
        <v>ISP and Investment Project</v>
      </c>
      <c r="AH256" s="24" t="e">
        <f>VLOOKUP(Table2[[#This Row],[SAP Code]],[25]DATA!$A:$G,7,FALSE)</f>
        <v>#N/A</v>
      </c>
      <c r="AI256" s="20" t="str">
        <f t="shared" si="54"/>
        <v>Infrastructure</v>
      </c>
      <c r="AJ256" s="25" t="s">
        <v>89</v>
      </c>
      <c r="AK256" s="25" t="s">
        <v>126</v>
      </c>
      <c r="AL256" s="23" t="str" cm="1">
        <f t="array" ref="AL256">_xlfn.SWITCH(AK256,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56" s="26">
        <v>1</v>
      </c>
      <c r="AN256" s="25" t="str">
        <f t="shared" si="62"/>
        <v>Sovereign</v>
      </c>
      <c r="AO256" s="27">
        <v>1</v>
      </c>
      <c r="AP256" s="23">
        <f>Table2[[#This Row],[Approved Amount_UA Equivalent]]/1000000</f>
        <v>4.539475565468531</v>
      </c>
      <c r="AQ256" s="19">
        <f t="shared" si="55"/>
        <v>6.0413156615481407</v>
      </c>
      <c r="AR256" s="23" t="str">
        <f t="shared" si="56"/>
        <v>1-10</v>
      </c>
      <c r="AS256" s="23" t="str">
        <f t="shared" si="57"/>
        <v>1-20</v>
      </c>
      <c r="AT256" s="23" t="str">
        <f t="shared" si="58"/>
        <v>1-40</v>
      </c>
      <c r="AU256" s="23" t="str">
        <f t="shared" si="59"/>
        <v>&lt;1-50 Mn</v>
      </c>
      <c r="AV256" s="23">
        <f>Table2[[#This Row],[Amount]]</f>
        <v>6350000</v>
      </c>
      <c r="AW256" s="23" t="str">
        <f t="shared" si="60"/>
        <v>Jul 2016</v>
      </c>
      <c r="AX256" s="28">
        <f>IFERROR(VLOOKUP(Table2[[#This Row],[SAP Code]],[26]_16!A:B,2,FALSE),0)</f>
        <v>0</v>
      </c>
      <c r="AY256" s="28">
        <f>IFERROR(VLOOKUP(Table2[[#This Row],[SAP Code]],[26]_16!D:E,2,FALSE)/ 1000000, 0)</f>
        <v>0</v>
      </c>
      <c r="AZ256" s="28">
        <f>IFERROR(VLOOKUP(Table2[[#This Row],[SAP Code]],[26]_16!G:H,2,FALSE)/ 1000000, 0)</f>
        <v>5.5242670000000001E-2</v>
      </c>
      <c r="BA256" s="28">
        <f>IFERROR(VLOOKUP(Table2[[#This Row],[SAP Code]],[26]_16!J:K,2,FALSE)/ 1000000, 0)</f>
        <v>1.5014120000000001E-2</v>
      </c>
      <c r="BB256" s="28">
        <f>IFERROR(VLOOKUP(Table2[[#This Row],[SAP Code]],[26]_16!M:N,2,FALSE)/ 1000000, 0)</f>
        <v>6.0506700000000004E-2</v>
      </c>
      <c r="BC256" s="28">
        <f>IFERROR(VLOOKUP(Table2[[#This Row],[SAP Code]],[26]_16!P:Q,2,FALSE),0)</f>
        <v>7.8600660000000003E-2</v>
      </c>
      <c r="BD256" s="28">
        <f>IFERROR(VLOOKUP(Table2[[#This Row],[SAP Code]],[26]_16!S:T,2,FALSE),0)</f>
        <v>4.0313910000000001E-2</v>
      </c>
      <c r="BE256" s="28">
        <f>IFERROR(VLOOKUP(Table2[[#This Row],[SAP Code]],[26]_16!V:W,2,FALSE)/ 1000000, 0)</f>
        <v>9.9352489999999988E-2</v>
      </c>
      <c r="BF256" s="28">
        <f>IFERROR(VLOOKUP(Table2[[#This Row],[SAP Code]],[26]_16!Y:Z,2,FALSE)/ 1000000, 0)</f>
        <v>0.11385941000000001</v>
      </c>
      <c r="BG256" s="28" t="str">
        <f>IFERROR(VLOOKUP(Table2[[#This Row],[SAP Code]],[26]port!$A:$AD,30,FALSE),"unknown")</f>
        <v>OnGo</v>
      </c>
      <c r="BH256" s="29" t="str">
        <f t="shared" si="61"/>
        <v>Ongoing</v>
      </c>
      <c r="BI256" s="16"/>
    </row>
    <row r="257" spans="1:61" ht="17.100000000000001" customHeight="1">
      <c r="A257" s="16" t="s">
        <v>310</v>
      </c>
      <c r="B257" s="16" t="s">
        <v>1132</v>
      </c>
      <c r="C257" s="16" t="s">
        <v>1133</v>
      </c>
      <c r="D257" s="18" t="s">
        <v>1134</v>
      </c>
      <c r="E257" s="18">
        <v>42564</v>
      </c>
      <c r="F257" s="16" t="s">
        <v>1135</v>
      </c>
      <c r="G257" s="16" t="s">
        <v>169</v>
      </c>
      <c r="H257" s="16" t="s">
        <v>132</v>
      </c>
      <c r="I257" s="16" t="s">
        <v>155</v>
      </c>
      <c r="J257" s="16" t="s">
        <v>103</v>
      </c>
      <c r="K257" s="16" t="s">
        <v>84</v>
      </c>
      <c r="L257" s="19" t="s">
        <v>70</v>
      </c>
      <c r="M257" s="19">
        <v>14000000</v>
      </c>
      <c r="N257" s="19">
        <v>10008292.58528495</v>
      </c>
      <c r="O257" s="57" t="s">
        <v>1136</v>
      </c>
      <c r="P257" s="21">
        <v>2000130015830</v>
      </c>
      <c r="Q257" s="20" t="s">
        <v>87</v>
      </c>
      <c r="R257" s="16" t="str">
        <f t="shared" si="50"/>
        <v>ADB Private</v>
      </c>
      <c r="S257" s="16" t="str">
        <f t="shared" si="69"/>
        <v>A</v>
      </c>
      <c r="T257" s="16" t="str">
        <f t="shared" si="68"/>
        <v>ADF Countries</v>
      </c>
      <c r="U257" s="16" t="str">
        <f t="shared" si="52"/>
        <v>Non-Transition States</v>
      </c>
      <c r="V257" s="22" t="str">
        <f>IF(ISNUMBER(MATCH(A257, {"Gabon","Sudan","Niger","Mali","Burkina Faso","Guinea"}, 0)), "De Facto Countries", "Non-De Facto Countries")</f>
        <v>Non-De Facto Countries</v>
      </c>
      <c r="W257" s="16" t="str">
        <f t="shared" si="63"/>
        <v>West</v>
      </c>
      <c r="X257" s="16" t="str">
        <f t="shared" si="64"/>
        <v>Agriculture</v>
      </c>
      <c r="Y257" s="23">
        <f>Table2[[#This Row],[Approved Amount_UA Equivalent]]</f>
        <v>10008292.58528495</v>
      </c>
      <c r="AD257" s="23">
        <f>SUM(Table2[[#This Row],[Feed Africa ]:[Improve Quality Of Life ]])</f>
        <v>10008292.58528495</v>
      </c>
      <c r="AE257" s="16" t="b">
        <f>Table2[[#This Row],[Total HI5]]=Table2[[#This Row],[Approved Amount_UA Equivalent]]</f>
        <v>1</v>
      </c>
      <c r="AF257" s="24">
        <v>10</v>
      </c>
      <c r="AG257" s="20" t="str">
        <f t="shared" si="53"/>
        <v>Investment Project</v>
      </c>
      <c r="AH257" s="24" t="e">
        <f>VLOOKUP(Table2[[#This Row],[SAP Code]],[25]DATA!$A:$G,7,FALSE)</f>
        <v>#N/A</v>
      </c>
      <c r="AI257" s="20" t="str">
        <f t="shared" si="54"/>
        <v>Infrastructure</v>
      </c>
      <c r="AJ257" s="25" t="s">
        <v>157</v>
      </c>
      <c r="AK257" s="25" t="s">
        <v>107</v>
      </c>
      <c r="AL257" s="23" t="str" cm="1">
        <f t="array" ref="AL257">_xlfn.SWITCH(AK257,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57" s="26">
        <v>2</v>
      </c>
      <c r="AN257" s="25" t="str">
        <f t="shared" si="62"/>
        <v>Non-Sovereign</v>
      </c>
      <c r="AO257" s="27">
        <v>0.33333333333333331</v>
      </c>
      <c r="AP257" s="23">
        <f>Table2[[#This Row],[Approved Amount_UA Equivalent]]/1000000</f>
        <v>10.00829258528495</v>
      </c>
      <c r="AQ257" s="19">
        <f t="shared" si="55"/>
        <v>13.319436104200625</v>
      </c>
      <c r="AR257" s="23" t="str">
        <f t="shared" si="56"/>
        <v>11-20</v>
      </c>
      <c r="AS257" s="23" t="str">
        <f t="shared" si="57"/>
        <v>1-20</v>
      </c>
      <c r="AT257" s="23" t="str">
        <f t="shared" si="58"/>
        <v>1-40</v>
      </c>
      <c r="AU257" s="23" t="str">
        <f t="shared" si="59"/>
        <v>&lt;1-50 Mn</v>
      </c>
      <c r="AV257" s="23">
        <f>Table2[[#This Row],[Amount]]</f>
        <v>14000000</v>
      </c>
      <c r="AW257" s="23" t="str">
        <f t="shared" si="60"/>
        <v>Jul 2016</v>
      </c>
      <c r="AX257" s="28">
        <f>IFERROR(VLOOKUP(Table2[[#This Row],[SAP Code]],[26]_16!A:B,2,FALSE),0)</f>
        <v>0</v>
      </c>
      <c r="AY257" s="28">
        <f>IFERROR(VLOOKUP(Table2[[#This Row],[SAP Code]],[26]_16!D:E,2,FALSE)/ 1000000, 0)</f>
        <v>0</v>
      </c>
      <c r="AZ257" s="28">
        <f>IFERROR(VLOOKUP(Table2[[#This Row],[SAP Code]],[26]_16!G:H,2,FALSE)/ 1000000, 0)</f>
        <v>6.2775167999999999</v>
      </c>
      <c r="BA257" s="28">
        <f>IFERROR(VLOOKUP(Table2[[#This Row],[SAP Code]],[26]_16!J:K,2,FALSE)/ 1000000, 0)</f>
        <v>4.2521275999999997</v>
      </c>
      <c r="BB257" s="28">
        <f>IFERROR(VLOOKUP(Table2[[#This Row],[SAP Code]],[26]_16!M:N,2,FALSE)/ 1000000, 0)</f>
        <v>3.6064232200000004</v>
      </c>
      <c r="BC257" s="28">
        <f>IFERROR(VLOOKUP(Table2[[#This Row],[SAP Code]],[26]_16!P:Q,2,FALSE),0)</f>
        <v>3.1695779799999997</v>
      </c>
      <c r="BD257" s="28">
        <f>IFERROR(VLOOKUP(Table2[[#This Row],[SAP Code]],[26]_16!S:T,2,FALSE),0)</f>
        <v>0</v>
      </c>
      <c r="BE257" s="28">
        <f>IFERROR(VLOOKUP(Table2[[#This Row],[SAP Code]],[26]_16!V:W,2,FALSE)/ 1000000, 0)</f>
        <v>0</v>
      </c>
      <c r="BF257" s="28">
        <f>IFERROR(VLOOKUP(Table2[[#This Row],[SAP Code]],[26]_16!Y:Z,2,FALSE)/ 1000000, 0)</f>
        <v>0</v>
      </c>
      <c r="BG257" s="28" t="str">
        <f>IFERROR(VLOOKUP(Table2[[#This Row],[SAP Code]],[26]port!$A:$AD,30,FALSE),"unknown")</f>
        <v>OnGo</v>
      </c>
      <c r="BH257" s="29" t="str">
        <f t="shared" si="61"/>
        <v>Ongoing</v>
      </c>
      <c r="BI257" s="16"/>
    </row>
    <row r="258" spans="1:61" ht="17.100000000000001" customHeight="1">
      <c r="A258" s="16" t="s">
        <v>1137</v>
      </c>
      <c r="B258" s="16" t="s">
        <v>1138</v>
      </c>
      <c r="C258" s="16" t="s">
        <v>1139</v>
      </c>
      <c r="D258" s="18" t="s">
        <v>1140</v>
      </c>
      <c r="E258" s="18">
        <v>42564</v>
      </c>
      <c r="F258" s="16" t="s">
        <v>328</v>
      </c>
      <c r="G258" s="16" t="s">
        <v>249</v>
      </c>
      <c r="H258" s="16" t="s">
        <v>132</v>
      </c>
      <c r="I258" s="16" t="s">
        <v>250</v>
      </c>
      <c r="J258" s="16" t="s">
        <v>83</v>
      </c>
      <c r="K258" s="16" t="s">
        <v>84</v>
      </c>
      <c r="L258" s="19" t="s">
        <v>85</v>
      </c>
      <c r="M258" s="19">
        <v>2900000</v>
      </c>
      <c r="N258" s="19">
        <v>2900000</v>
      </c>
      <c r="O258" s="57" t="s">
        <v>1141</v>
      </c>
      <c r="P258" s="21">
        <v>2100150035593</v>
      </c>
      <c r="Q258" s="20" t="s">
        <v>87</v>
      </c>
      <c r="R258" s="16" t="str">
        <f t="shared" ref="R258:R321" si="70">IF(J258="ADB","ADB Public",IF(J258="ADB Private Sector","ADB Private",IF(J258="ADF","ADF Including TSF",IF(J258="Africa Growing Together Fund (AGTF)","AGTF",IF(J258="Climate Investment Funds (CIF)","CIF",IF(J258="Climate Investment Funds (CIF) - CTF","CIF",IF(J258="Climate Investment Funds (CIF) - SCF - FIP","CIF",IF(J258="Climate Investment Funds (CIF) - SCF - SREP","CIF",IF(J258="ClimDev-Africa Special Fund (CDSF)","ClimDev",IF(J258="Global Environment Facility (GEF)","GEF",IF(J258="Multi-Donor Trust Fund for Zimbabwe (ZIM-FUND)","ZimFund",IF(J258="NTF","NTF",IF(J258="Sustainable Energy Fund for Africa (SEFA)","SEFA",IF(J258="Technical Assistance Fund for Middle Income Countries (MIC-TAF)","MICTAF",IF(J258="Transition Support Facility (TSF)","ADF Including TSF",IF(J258="Transition Support Facility (TSF) - ACW (Pillar II)","ADF Including TSF",IF(J258="Transition Support Facility (TSF) - SSW","ADF Including TSF",IF(J258="Transition Support Facility (TSF) - SSW (Pillar I)","ADF Including TSF",IF(J258="Transition Support Facility (TSF) - SSW (Pillar I) - SIF","ADF Including TSF",IF(J258="Transition Support Facility (TSF) - SSW (Pillar I) - Unallocated Reserve","ADF Including TSF",IF(J258="Transition Support Facility (TSF) - SSW (Pillar I) - Unallocated Reserves","ADF Including TSF",IF(J258="Transition Support Facility (TSF) - TSW (Pillar III)","ADF Including TSF",IF(J258="Transition Support Facility (TSF) - Unallocated Reserves","ADF Including TSF","OTHERS")))))))))))))))))))))))</f>
        <v>ADF Including TSF</v>
      </c>
      <c r="S258" s="16" t="str">
        <f t="shared" si="69"/>
        <v>K</v>
      </c>
      <c r="T258" s="16" t="str">
        <f t="shared" si="68"/>
        <v>ADF Countries</v>
      </c>
      <c r="U258" s="16" t="str">
        <f t="shared" ref="U258:U321" si="71">IF(A258="Algeria","Non-Transition States",
IF(A258="Angola","Non-Transition States",
IF(A258="Benin","Non-Transition States",
IF(A258="Botswana","Non-Transition States",
IF(A258="Burkina Faso","Transition States",
IF(A258="Burundi","Transition States",
IF(A258="Cameroon","Non-Transition States",
IF(A258="Cape Verde","Non-Transition States",
IF(A258="Central African Republic","Transition States",
IF(A258="Centrafrique","Transition States",
IF(A258="Chad","Transition States",
IF(A258="Comoros","Transition States",
IF(A258="Congo CG","Non-Transition States",
IF(A258="Congo","Non-Transition States",
IF(A258="Côte D'Ivoire","Non-Transition States",
IF(A258="Dem Rep Congo","Transition States",
IF(A258="DEMOCRATIC REPUBLIC OF THE CONGO","Transition States",
IF(A258="Djibouti","Transition States",
IF(A258="Egypt","Non-Transition States",
IF(A258="Eq Guinea","Non-Transition States",
IF(A258="Equatorial Guinea","Non-Transition States",
IF(A258="Eritrea","Transition States",
IF(A258="Swaziland","Non-Transition States",
IF(A258="Eswatini","Non-Transition States",
IF(A258="Ethiopia","Non-Transition States",
IF(A258="Gabon","Non-Transition States",
IF(A258="Gambia","Transition States",
IF(A258="Ghana","Non-Transition States",
IF(A258="Guinea","Transition States",
IF(A258="Guinea-Bissau","Transition States",
IF(A258="Kenya","Non-Transition States",
IF(A258="Lesotho","Non-Transition States",
IF(A258="Liberia","Transition States",
IF(A258="Libya","Non-Transition States",
IF(A258="Madagascar","Transition States",
IF(A258="Malawi","Non-Transition States",
IF(A258="Mali","Transition States",
IF(A258="Mauritania","Non-Transition States",
IF(A258="Mauritius","Non-Transition States",
IF(A258="Morocco","Non-Transition States",
IF(A258="Mozambique","Transition States",
IF(A258="Multi","Multinational",
IF(A258="Multinational","Multinational",
IF(A258="Namibia","Non-Transition States",
IF(A258="Niger","Transition States",
IF(A258="Nigeria","Non-Transition States",
IF(A258="Rwanda","Non-Transition States",
IF(A258="Sao Tome &amp; Principe","Non-Transition States",
IF(A258="Sao Tome","Non-Transition States",
IF(A258="Senegal","Non-Transition States",
IF(A258="Seychelles","Non-Transition States",
IF(A258="Sierra Leone","Transition States",
IF(A258="Somalia","Transition States",
IF(A258="South Africa","Non-Transition States",
IF(A258="South Sudan","Transition States",
IF(A258="Sudan","Transition States",
IF(A258="Tanzania","Non-Transition States",
IF(A258="Togo","Transition States",
IF(A258="Tunisia","Non-Transition States",
IF(A258="Uganda","Non-Transition States",
IF(A258="Zambia","Non-Transition States",
IF(A258="Zimbabwe","Transition States",
IF(A258="Multi-Countries","Multinational","")))))))))))))))))))))))))))))))))))))))))))))))))))))))))))))))</f>
        <v>Transition States</v>
      </c>
      <c r="V258" s="22" t="str">
        <f>IF(ISNUMBER(MATCH(A258, {"Gabon","Sudan","Niger","Mali","Burkina Faso","Guinea"}, 0)), "De Facto Countries", "Non-De Facto Countries")</f>
        <v>De Facto Countries</v>
      </c>
      <c r="W258" s="16" t="str">
        <f t="shared" si="63"/>
        <v>West</v>
      </c>
      <c r="X258" s="16" t="str">
        <f t="shared" si="64"/>
        <v>Multi-Sector</v>
      </c>
      <c r="Y258" s="23">
        <f>Table2[[#This Row],[Approved Amount_UA Equivalent]]/5</f>
        <v>580000</v>
      </c>
      <c r="Z258" s="23">
        <f>Table2[[#This Row],[Approved Amount_UA Equivalent]]/5</f>
        <v>580000</v>
      </c>
      <c r="AA258" s="23">
        <f>Table2[[#This Row],[Approved Amount_UA Equivalent]]/5</f>
        <v>580000</v>
      </c>
      <c r="AB258" s="23">
        <f>Table2[[#This Row],[Approved Amount_UA Equivalent]]/5</f>
        <v>580000</v>
      </c>
      <c r="AC258" s="23">
        <f>Table2[[#This Row],[Approved Amount_UA Equivalent]]/5</f>
        <v>580000</v>
      </c>
      <c r="AD258" s="23">
        <f>SUM(Table2[[#This Row],[Feed Africa ]:[Improve Quality Of Life ]])</f>
        <v>2900000</v>
      </c>
      <c r="AE258" s="16" t="b">
        <f>Table2[[#This Row],[Total HI5]]=Table2[[#This Row],[Approved Amount_UA Equivalent]]</f>
        <v>1</v>
      </c>
      <c r="AF258" s="24">
        <v>20</v>
      </c>
      <c r="AG258" s="20" t="str">
        <f t="shared" ref="AG258:AG321" si="72">IF(AF258=10,"Investment Project",IF(AF258=11,"Line of Credit",IF(AF258=12,"Investment Project",IF(AF258=13,"Investment Project",IF(AF258=20,"Policy and Result Based Op",IF(AF258=21,"Policy and Result Based Op",IF(AF258=22,"Restructuring",IF(AF258=23,"Policy and Result Based Op",IF(AF258=32,"Technical Assistance &amp; Study",IF(AF258=40,"ISP and Investment Project",IF(AF258=41,"ISP and Investment Project",IF(AF258=42,"Investment Project",IF(AF258=43,"Technical Assistance &amp; Study",IF(AF258=44,"Institutional Support",IF(AF258=46,"Institutional Support",IF(AF258=50,"Emergency Assistance",IF(AF258=51,"Emergency Assistance",IF(AF258=70,"Equity and Guarantee",IF(AF258=75,"Equity and Guarantee",IF(AF258=82,"Micro Financing",IF(AF258=83,"Policy and Result Based Op",IF(AF258=84,"ISP and Investment Project",IF(AF258=85,"ISP and Investment Project",IF(AF258=86,"Technical Assistance &amp; Study",IF(AF258=90,"Investment Project",IF(AF258=30,"Investment Project",""))))))))))))))))))))))))))</f>
        <v>Policy and Result Based Op</v>
      </c>
      <c r="AH258" s="24" t="e">
        <f>VLOOKUP(Table2[[#This Row],[SAP Code]],[25]DATA!$A:$G,7,FALSE)</f>
        <v>#N/A</v>
      </c>
      <c r="AI258" s="20" t="str">
        <f t="shared" ref="AI258:AI321" si="73">IF(AG258="Policy and Result Based Op","Policy-Based Lending",
IF(AND(X258="Agriculture",OR(AG258="ISP and Investment Project",AG258="Investment Project")),"Infrastructure",
IF(AND(X258="Environment",OR(AG258="ISP and Investment Project",AG258="Investment Project")),"Infrastructure",
IF(AND(X258="ICT",OR(AG258="ISP and Investment Project",AG258="Investment Project")),"Infrastructure",
IF(AND(X258="Power",OR(AG258="ISP and Investment Project",AG258="Investment Project")),"Infrastructure",
IF(AND(X258="Transport",OR(AG258="ISP and Investment Project",AG258="Investment Project")),"Infrastructure",
IF(AND(X258="Urban Developm.",OR(AG258="ISP and Investment Project",AG258="Investment Project")),"Infrastructure",
IF(AND(X258="WASH Sector",OR(AG258="ISP and Investment Project",AG258="Investment Project")),"Infrastructure","Other Investment"))))))))</f>
        <v>Policy-Based Lending</v>
      </c>
      <c r="AJ258" s="25" t="s">
        <v>254</v>
      </c>
      <c r="AK258" s="25" t="s">
        <v>255</v>
      </c>
      <c r="AL258" s="23" t="str" cm="1">
        <f t="array" ref="AL258">_xlfn.SWITCH(AK258,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58" s="26">
        <v>1</v>
      </c>
      <c r="AN258" s="25" t="str">
        <f t="shared" si="62"/>
        <v>Sovereign</v>
      </c>
      <c r="AO258" s="27">
        <v>0.25</v>
      </c>
      <c r="AP258" s="23">
        <f>Table2[[#This Row],[Approved Amount_UA Equivalent]]/1000000</f>
        <v>2.9</v>
      </c>
      <c r="AQ258" s="19">
        <f t="shared" ref="AQ258:AQ321" si="74">(N258*1.33084)/1000000</f>
        <v>3.8594360000000001</v>
      </c>
      <c r="AR258" s="23" t="str">
        <f t="shared" ref="AR258:AR321" si="75">ROUNDUP(AP258/10,0)*10-9&amp;"-"&amp;ROUNDUP(AP258/10,0)*10</f>
        <v>1-10</v>
      </c>
      <c r="AS258" s="23" t="str">
        <f t="shared" ref="AS258:AS321" si="76">ROUNDUP(AP258/20,0)*20-19&amp;"-"&amp;ROUNDUP(AP258/20,0)*20</f>
        <v>1-20</v>
      </c>
      <c r="AT258" s="23" t="str">
        <f t="shared" ref="AT258:AT321" si="77">ROUNDUP(AP258/40,0)*40-39&amp;"-"&amp;ROUNDUP(AP258/40,0)*40</f>
        <v>1-40</v>
      </c>
      <c r="AU258" s="23" t="str">
        <f t="shared" ref="AU258:AU321" si="78">IF(AP258&lt;=50,"&lt;1-50 Mn",IF(AP258&lt;=100,"50-100 Mn",IF(AP258&lt;=200,"100-200 Mn",IF(AP258&lt;=300,"100-300 Mn","&gt;300 Mn"))))</f>
        <v>&lt;1-50 Mn</v>
      </c>
      <c r="AV258" s="23">
        <f>Table2[[#This Row],[Amount]]</f>
        <v>2900000</v>
      </c>
      <c r="AW258" s="23" t="str">
        <f t="shared" ref="AW258:AW321" si="79">TEXT(E258, "mmm yyyy")</f>
        <v>Jul 2016</v>
      </c>
      <c r="AX258" s="28">
        <f>IFERROR(VLOOKUP(Table2[[#This Row],[SAP Code]],[26]_16!A:B,2,FALSE),0)</f>
        <v>0</v>
      </c>
      <c r="AY258" s="28">
        <f>IFERROR(VLOOKUP(Table2[[#This Row],[SAP Code]],[26]_16!D:E,2,FALSE)/ 1000000, 0)</f>
        <v>5.1842836200000004</v>
      </c>
      <c r="AZ258" s="28">
        <f>IFERROR(VLOOKUP(Table2[[#This Row],[SAP Code]],[26]_16!G:H,2,FALSE)/ 1000000, 0)</f>
        <v>5.32</v>
      </c>
      <c r="BA258" s="28">
        <f>IFERROR(VLOOKUP(Table2[[#This Row],[SAP Code]],[26]_16!J:K,2,FALSE)/ 1000000, 0)</f>
        <v>0</v>
      </c>
      <c r="BB258" s="28">
        <f>IFERROR(VLOOKUP(Table2[[#This Row],[SAP Code]],[26]_16!M:N,2,FALSE)/ 1000000, 0)</f>
        <v>0</v>
      </c>
      <c r="BC258" s="28">
        <f>IFERROR(VLOOKUP(Table2[[#This Row],[SAP Code]],[26]_16!P:Q,2,FALSE),0)</f>
        <v>0</v>
      </c>
      <c r="BD258" s="28">
        <f>IFERROR(VLOOKUP(Table2[[#This Row],[SAP Code]],[26]_16!S:T,2,FALSE),0)</f>
        <v>0</v>
      </c>
      <c r="BE258" s="28">
        <f>IFERROR(VLOOKUP(Table2[[#This Row],[SAP Code]],[26]_16!V:W,2,FALSE)/ 1000000, 0)</f>
        <v>0</v>
      </c>
      <c r="BF258" s="28">
        <f>IFERROR(VLOOKUP(Table2[[#This Row],[SAP Code]],[26]_16!Y:Z,2,FALSE)/ 1000000, 0)</f>
        <v>0</v>
      </c>
      <c r="BG258" s="28" t="str">
        <f>IFERROR(VLOOKUP(Table2[[#This Row],[SAP Code]],[26]port!$A:$AD,30,FALSE),"unknown")</f>
        <v>COMP</v>
      </c>
      <c r="BH258" s="29" t="str">
        <f t="shared" ref="BH258:BH321" si="80">IF(BG258="ABAN", "Number of operations Cancelled before completion",
IF(OR(BG258="APVD", BG258="OnGo"), "Ongoing",
IF(OR(BG258="CLSD", BG258="COMP"), "Number of operations completed out of the net approved of that year",
IF(BG258="TERM", "Number of operations Cancelled before completion",
IF(BG258="unknown", "Unknown", "Not Defined")))))</f>
        <v>Number of operations completed out of the net approved of that year</v>
      </c>
      <c r="BI258" s="16"/>
    </row>
    <row r="259" spans="1:61" ht="17.100000000000001" customHeight="1">
      <c r="A259" s="16" t="s">
        <v>1137</v>
      </c>
      <c r="B259" s="16" t="s">
        <v>1138</v>
      </c>
      <c r="C259" s="16" t="s">
        <v>1142</v>
      </c>
      <c r="D259" s="18" t="s">
        <v>1140</v>
      </c>
      <c r="E259" s="18">
        <v>42564</v>
      </c>
      <c r="F259" s="16" t="s">
        <v>328</v>
      </c>
      <c r="G259" s="16" t="s">
        <v>249</v>
      </c>
      <c r="H259" s="16" t="s">
        <v>132</v>
      </c>
      <c r="I259" s="16" t="s">
        <v>250</v>
      </c>
      <c r="J259" s="16" t="s">
        <v>83</v>
      </c>
      <c r="K259" s="16" t="s">
        <v>69</v>
      </c>
      <c r="L259" s="19" t="s">
        <v>85</v>
      </c>
      <c r="M259" s="19">
        <v>4080000</v>
      </c>
      <c r="N259" s="19">
        <v>4080000</v>
      </c>
      <c r="O259" s="57" t="s">
        <v>1141</v>
      </c>
      <c r="P259" s="21">
        <v>2100155032717</v>
      </c>
      <c r="Q259" s="20" t="s">
        <v>87</v>
      </c>
      <c r="R259" s="16" t="str">
        <f t="shared" si="70"/>
        <v>ADF Including TSF</v>
      </c>
      <c r="S259" s="16" t="str">
        <f t="shared" si="69"/>
        <v>K</v>
      </c>
      <c r="T259" s="16" t="str">
        <f t="shared" si="68"/>
        <v>ADF Countries</v>
      </c>
      <c r="U259" s="16" t="str">
        <f t="shared" si="71"/>
        <v>Transition States</v>
      </c>
      <c r="V259" s="22" t="str">
        <f>IF(ISNUMBER(MATCH(A259, {"Gabon","Sudan","Niger","Mali","Burkina Faso","Guinea"}, 0)), "De Facto Countries", "Non-De Facto Countries")</f>
        <v>De Facto Countries</v>
      </c>
      <c r="W259" s="16" t="str">
        <f t="shared" si="63"/>
        <v>West</v>
      </c>
      <c r="X259" s="16" t="str">
        <f t="shared" si="64"/>
        <v>Multi-Sector</v>
      </c>
      <c r="Y259" s="23">
        <f>Table2[[#This Row],[Approved Amount_UA Equivalent]]/5</f>
        <v>816000</v>
      </c>
      <c r="Z259" s="23">
        <f>Table2[[#This Row],[Approved Amount_UA Equivalent]]/5</f>
        <v>816000</v>
      </c>
      <c r="AA259" s="23">
        <f>Table2[[#This Row],[Approved Amount_UA Equivalent]]/5</f>
        <v>816000</v>
      </c>
      <c r="AB259" s="23">
        <f>Table2[[#This Row],[Approved Amount_UA Equivalent]]/5</f>
        <v>816000</v>
      </c>
      <c r="AC259" s="23">
        <f>Table2[[#This Row],[Approved Amount_UA Equivalent]]/5</f>
        <v>816000</v>
      </c>
      <c r="AD259" s="23">
        <f>SUM(Table2[[#This Row],[Feed Africa ]:[Improve Quality Of Life ]])</f>
        <v>4080000</v>
      </c>
      <c r="AE259" s="16" t="b">
        <f>Table2[[#This Row],[Total HI5]]=Table2[[#This Row],[Approved Amount_UA Equivalent]]</f>
        <v>1</v>
      </c>
      <c r="AF259" s="24">
        <v>20</v>
      </c>
      <c r="AG259" s="20" t="str">
        <f t="shared" si="72"/>
        <v>Policy and Result Based Op</v>
      </c>
      <c r="AH259" s="24" t="e">
        <f>VLOOKUP(Table2[[#This Row],[SAP Code]],[25]DATA!$A:$G,7,FALSE)</f>
        <v>#N/A</v>
      </c>
      <c r="AI259" s="20" t="str">
        <f t="shared" si="73"/>
        <v>Policy-Based Lending</v>
      </c>
      <c r="AJ259" s="25" t="s">
        <v>254</v>
      </c>
      <c r="AK259" s="25" t="s">
        <v>255</v>
      </c>
      <c r="AL259" s="23" t="str" cm="1">
        <f t="array" ref="AL259">_xlfn.SWITCH(AK259,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59" s="26">
        <v>1</v>
      </c>
      <c r="AN259" s="25" t="str">
        <f t="shared" ref="AN259:AN322" si="81">IF(AM259=1,"Sovereign",IF(AM259&gt;=2,"Non-Sovereign",""))</f>
        <v>Sovereign</v>
      </c>
      <c r="AO259" s="27">
        <v>0.25</v>
      </c>
      <c r="AP259" s="23">
        <f>Table2[[#This Row],[Approved Amount_UA Equivalent]]/1000000</f>
        <v>4.08</v>
      </c>
      <c r="AQ259" s="19">
        <f t="shared" si="74"/>
        <v>5.4298272000000001</v>
      </c>
      <c r="AR259" s="23" t="str">
        <f t="shared" si="75"/>
        <v>1-10</v>
      </c>
      <c r="AS259" s="23" t="str">
        <f t="shared" si="76"/>
        <v>1-20</v>
      </c>
      <c r="AT259" s="23" t="str">
        <f t="shared" si="77"/>
        <v>1-40</v>
      </c>
      <c r="AU259" s="23" t="str">
        <f t="shared" si="78"/>
        <v>&lt;1-50 Mn</v>
      </c>
      <c r="AV259" s="23">
        <f>Table2[[#This Row],[Amount]]</f>
        <v>4080000</v>
      </c>
      <c r="AW259" s="23" t="str">
        <f t="shared" si="79"/>
        <v>Jul 2016</v>
      </c>
      <c r="AX259" s="28">
        <f>IFERROR(VLOOKUP(Table2[[#This Row],[SAP Code]],[26]_16!A:B,2,FALSE),0)</f>
        <v>0</v>
      </c>
      <c r="AY259" s="28">
        <v>0</v>
      </c>
      <c r="AZ259" s="28">
        <f>IFERROR(VLOOKUP(Table2[[#This Row],[SAP Code]],[26]_16!G:H,2,FALSE)/ 1000000, 0)</f>
        <v>5.32</v>
      </c>
      <c r="BA259" s="28">
        <f>IFERROR(VLOOKUP(Table2[[#This Row],[SAP Code]],[26]_16!J:K,2,FALSE)/ 1000000, 0)</f>
        <v>0</v>
      </c>
      <c r="BB259" s="28">
        <f>IFERROR(VLOOKUP(Table2[[#This Row],[SAP Code]],[26]_16!M:N,2,FALSE)/ 1000000, 0)</f>
        <v>0</v>
      </c>
      <c r="BC259" s="28">
        <f>IFERROR(VLOOKUP(Table2[[#This Row],[SAP Code]],[26]_16!P:Q,2,FALSE),0)</f>
        <v>0</v>
      </c>
      <c r="BD259" s="28">
        <f>IFERROR(VLOOKUP(Table2[[#This Row],[SAP Code]],[26]_16!S:T,2,FALSE),0)</f>
        <v>0</v>
      </c>
      <c r="BE259" s="28">
        <f>IFERROR(VLOOKUP(Table2[[#This Row],[SAP Code]],[26]_16!V:W,2,FALSE)/ 1000000, 0)</f>
        <v>0</v>
      </c>
      <c r="BF259" s="28">
        <f>IFERROR(VLOOKUP(Table2[[#This Row],[SAP Code]],[26]_16!Y:Z,2,FALSE)/ 1000000, 0)</f>
        <v>0</v>
      </c>
      <c r="BG259" s="28" t="str">
        <f>IFERROR(VLOOKUP(Table2[[#This Row],[SAP Code]],[26]port!$A:$AD,30,FALSE),"unknown")</f>
        <v>COMP</v>
      </c>
      <c r="BH259" s="29" t="str">
        <f t="shared" si="80"/>
        <v>Number of operations completed out of the net approved of that year</v>
      </c>
      <c r="BI259" s="16"/>
    </row>
    <row r="260" spans="1:61" ht="17.100000000000001" customHeight="1">
      <c r="A260" s="16" t="s">
        <v>1137</v>
      </c>
      <c r="B260" s="16" t="s">
        <v>1138</v>
      </c>
      <c r="C260" s="16" t="s">
        <v>1143</v>
      </c>
      <c r="D260" s="18" t="s">
        <v>1140</v>
      </c>
      <c r="E260" s="18">
        <v>42564</v>
      </c>
      <c r="F260" s="16" t="s">
        <v>328</v>
      </c>
      <c r="G260" s="16" t="s">
        <v>249</v>
      </c>
      <c r="H260" s="16" t="s">
        <v>132</v>
      </c>
      <c r="I260" s="16" t="s">
        <v>250</v>
      </c>
      <c r="J260" s="16" t="s">
        <v>251</v>
      </c>
      <c r="K260" s="16" t="s">
        <v>252</v>
      </c>
      <c r="L260" s="19" t="s">
        <v>85</v>
      </c>
      <c r="M260" s="19">
        <v>2420000</v>
      </c>
      <c r="N260" s="19">
        <v>2420000</v>
      </c>
      <c r="O260" s="57" t="s">
        <v>1141</v>
      </c>
      <c r="P260" s="21">
        <v>5900150000851</v>
      </c>
      <c r="Q260" s="20" t="s">
        <v>87</v>
      </c>
      <c r="R260" s="16" t="str">
        <f t="shared" si="70"/>
        <v>ADF Including TSF</v>
      </c>
      <c r="S260" s="16" t="str">
        <f t="shared" si="69"/>
        <v>K</v>
      </c>
      <c r="T260" s="16" t="str">
        <f t="shared" si="68"/>
        <v>ADF Countries</v>
      </c>
      <c r="U260" s="16" t="str">
        <f t="shared" si="71"/>
        <v>Transition States</v>
      </c>
      <c r="V260" s="22" t="str">
        <f>IF(ISNUMBER(MATCH(A260, {"Gabon","Sudan","Niger","Mali","Burkina Faso","Guinea"}, 0)), "De Facto Countries", "Non-De Facto Countries")</f>
        <v>De Facto Countries</v>
      </c>
      <c r="W260" s="16" t="str">
        <f t="shared" ref="W260:W323" si="82">IF(A260="Algeria","North",IF(A260="Angola","South",IF(A260="Benin","West",IF(A260="Botswana","South",IF(A260="Burkina Faso","West",IF(A260="Burundi","East",IF(A260="Cameroon","Central",IF(A260="Cape Verde","West",IF(A260="Central African Republic","Central",IF(A260="Chad","Central",IF(A260="Comoros","East",IF(A260="Congo CG","Central",IF(A260="Côte D'Ivoire","West",IF(A260="Dem Rep Congo","Central",IF(A260="Djibouti","East",IF(A260="Egypt","North",IF(A260="Equatorial Guinea","Central",IF(A260="Eritrea","East",IF(A260="Eswatini","South",IF(A260="Ethiopia","East",IF(A260="Gabon","Central",IF(A260="Gambia","West",IF(A260="Ghana","West",IF(A260="Guinea","West",IF(A260="Guinea-Bissau","West",IF(A260="Kenya","East",IF(A260="Lesotho","South",IF(A260="Liberia","West",IF(A260="Libya","North",IF(A260="Madagascar","South",IF(A260="Malawi","South",IF(A260="Mali","West",IF(A260="Mauritania","North",IF(A260="Mauritius","South",IF(A260="Morocco","North",IF(A260="Mozambique","South",IF(A260="Multinational","Multi",IF(A260="Namibia","South",IF(A260="Niger","West",IF(A260="Nigeria","Nigeria",IF(A260="Rwanda","East",IF(A260="Sao Tome &amp; Principe","South",IF(A260="Senegal","West",IF(A260="Seychelles","East",IF(A260="Sierra Leone","West",IF(A260="Somalia","East",IF(A260="South Africa","South",IF(A260="South Sudan","East",IF(A260="Sudan","East",IF(A260="Tanzania","East",IF(A260="Togo","West",IF(A260="Tunisia","North",IF(A260="Uganda","East",IF(A260="Zambia","South",IF(A260="Zimbabwe","South","Not Listed")))))))))))))))))))))))))))))))))))))))))))))))))))))))</f>
        <v>West</v>
      </c>
      <c r="X260" s="16" t="str">
        <f t="shared" ref="X260:X323" si="83">IF(MID(O260,6,1)="A","Agriculture",IF(MID(O260,6,1)="B","Industry",IF(MID(O260,6,1)="C","Environment",IF(MID(O260,6,1)="D","Transport",IF(MID(O260,6,1)="E","WASH Sector",IF(MID(O260,6,1)="F","Power",IF(MID(O260,6,1)="G","ICT",IF(MID(O260,6,1)="H","Finance",IF(MID(O260,6,1)="I","Social",IF(MID(O260,6,1)="J","Urban Developm.",IF(MID(O260,6,1)="K","Multi-Sector","")))))))))))</f>
        <v>Multi-Sector</v>
      </c>
      <c r="Y260" s="23">
        <f>Table2[[#This Row],[Approved Amount_UA Equivalent]]/5</f>
        <v>484000</v>
      </c>
      <c r="Z260" s="23">
        <f>Table2[[#This Row],[Approved Amount_UA Equivalent]]/5</f>
        <v>484000</v>
      </c>
      <c r="AA260" s="23">
        <f>Table2[[#This Row],[Approved Amount_UA Equivalent]]/5</f>
        <v>484000</v>
      </c>
      <c r="AB260" s="23">
        <f>Table2[[#This Row],[Approved Amount_UA Equivalent]]/5</f>
        <v>484000</v>
      </c>
      <c r="AC260" s="23">
        <f>Table2[[#This Row],[Approved Amount_UA Equivalent]]/5</f>
        <v>484000</v>
      </c>
      <c r="AD260" s="23">
        <f>SUM(Table2[[#This Row],[Feed Africa ]:[Improve Quality Of Life ]])</f>
        <v>2420000</v>
      </c>
      <c r="AE260" s="16" t="b">
        <f>Table2[[#This Row],[Total HI5]]=Table2[[#This Row],[Approved Amount_UA Equivalent]]</f>
        <v>1</v>
      </c>
      <c r="AF260" s="24">
        <v>20</v>
      </c>
      <c r="AG260" s="20" t="str">
        <f t="shared" si="72"/>
        <v>Policy and Result Based Op</v>
      </c>
      <c r="AH260" s="24" t="e">
        <f>VLOOKUP(Table2[[#This Row],[SAP Code]],[25]DATA!$A:$G,7,FALSE)</f>
        <v>#N/A</v>
      </c>
      <c r="AI260" s="20" t="str">
        <f t="shared" si="73"/>
        <v>Policy-Based Lending</v>
      </c>
      <c r="AJ260" s="25" t="s">
        <v>254</v>
      </c>
      <c r="AK260" s="25" t="s">
        <v>255</v>
      </c>
      <c r="AL260" s="23" t="str" cm="1">
        <f t="array" ref="AL260">_xlfn.SWITCH(AK260,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60" s="26">
        <v>1</v>
      </c>
      <c r="AN260" s="25" t="str">
        <f t="shared" si="81"/>
        <v>Sovereign</v>
      </c>
      <c r="AO260" s="27">
        <v>0.25</v>
      </c>
      <c r="AP260" s="23">
        <f>Table2[[#This Row],[Approved Amount_UA Equivalent]]/1000000</f>
        <v>2.42</v>
      </c>
      <c r="AQ260" s="19">
        <f t="shared" si="74"/>
        <v>3.2206328000000002</v>
      </c>
      <c r="AR260" s="23" t="str">
        <f t="shared" si="75"/>
        <v>1-10</v>
      </c>
      <c r="AS260" s="23" t="str">
        <f t="shared" si="76"/>
        <v>1-20</v>
      </c>
      <c r="AT260" s="23" t="str">
        <f t="shared" si="77"/>
        <v>1-40</v>
      </c>
      <c r="AU260" s="23" t="str">
        <f t="shared" si="78"/>
        <v>&lt;1-50 Mn</v>
      </c>
      <c r="AV260" s="23">
        <f>Table2[[#This Row],[Amount]]</f>
        <v>2420000</v>
      </c>
      <c r="AW260" s="23" t="str">
        <f t="shared" si="79"/>
        <v>Jul 2016</v>
      </c>
      <c r="AX260" s="28">
        <f>IFERROR(VLOOKUP(Table2[[#This Row],[SAP Code]],[26]_16!A:B,2,FALSE),0)</f>
        <v>0</v>
      </c>
      <c r="AY260" s="28">
        <v>0</v>
      </c>
      <c r="AZ260" s="28">
        <f>IFERROR(VLOOKUP(Table2[[#This Row],[SAP Code]],[26]_16!G:H,2,FALSE)/ 1000000, 0)</f>
        <v>5.32</v>
      </c>
      <c r="BA260" s="28">
        <f>IFERROR(VLOOKUP(Table2[[#This Row],[SAP Code]],[26]_16!J:K,2,FALSE)/ 1000000, 0)</f>
        <v>0</v>
      </c>
      <c r="BB260" s="28">
        <f>IFERROR(VLOOKUP(Table2[[#This Row],[SAP Code]],[26]_16!M:N,2,FALSE)/ 1000000, 0)</f>
        <v>0</v>
      </c>
      <c r="BC260" s="28">
        <f>IFERROR(VLOOKUP(Table2[[#This Row],[SAP Code]],[26]_16!P:Q,2,FALSE),0)</f>
        <v>0</v>
      </c>
      <c r="BD260" s="28">
        <f>IFERROR(VLOOKUP(Table2[[#This Row],[SAP Code]],[26]_16!S:T,2,FALSE),0)</f>
        <v>0</v>
      </c>
      <c r="BE260" s="28">
        <f>IFERROR(VLOOKUP(Table2[[#This Row],[SAP Code]],[26]_16!V:W,2,FALSE)/ 1000000, 0)</f>
        <v>0</v>
      </c>
      <c r="BF260" s="28">
        <f>IFERROR(VLOOKUP(Table2[[#This Row],[SAP Code]],[26]_16!Y:Z,2,FALSE)/ 1000000, 0)</f>
        <v>0</v>
      </c>
      <c r="BG260" s="28" t="str">
        <f>IFERROR(VLOOKUP(Table2[[#This Row],[SAP Code]],[26]port!$A:$AD,30,FALSE),"unknown")</f>
        <v>COMP</v>
      </c>
      <c r="BH260" s="29" t="str">
        <f t="shared" si="80"/>
        <v>Number of operations completed out of the net approved of that year</v>
      </c>
      <c r="BI260" s="16"/>
    </row>
    <row r="261" spans="1:61" ht="17.100000000000001" customHeight="1">
      <c r="A261" s="16" t="s">
        <v>1137</v>
      </c>
      <c r="B261" s="16" t="s">
        <v>1138</v>
      </c>
      <c r="C261" s="16" t="s">
        <v>1144</v>
      </c>
      <c r="D261" s="18" t="s">
        <v>1140</v>
      </c>
      <c r="E261" s="18">
        <v>42564</v>
      </c>
      <c r="F261" s="16" t="s">
        <v>328</v>
      </c>
      <c r="G261" s="16" t="s">
        <v>249</v>
      </c>
      <c r="H261" s="16" t="s">
        <v>132</v>
      </c>
      <c r="I261" s="16" t="s">
        <v>250</v>
      </c>
      <c r="J261" s="16" t="s">
        <v>251</v>
      </c>
      <c r="K261" s="16" t="s">
        <v>257</v>
      </c>
      <c r="L261" s="19" t="s">
        <v>85</v>
      </c>
      <c r="M261" s="19">
        <v>1120000</v>
      </c>
      <c r="N261" s="19">
        <v>1120000</v>
      </c>
      <c r="O261" s="57" t="s">
        <v>1141</v>
      </c>
      <c r="P261" s="21">
        <v>5900155010352</v>
      </c>
      <c r="Q261" s="20" t="s">
        <v>87</v>
      </c>
      <c r="R261" s="16" t="str">
        <f t="shared" si="70"/>
        <v>ADF Including TSF</v>
      </c>
      <c r="S261" s="16" t="str">
        <f t="shared" si="69"/>
        <v>K</v>
      </c>
      <c r="T261" s="16" t="str">
        <f t="shared" si="68"/>
        <v>ADF Countries</v>
      </c>
      <c r="U261" s="16" t="str">
        <f t="shared" si="71"/>
        <v>Transition States</v>
      </c>
      <c r="V261" s="22" t="str">
        <f>IF(ISNUMBER(MATCH(A261, {"Gabon","Sudan","Niger","Mali","Burkina Faso","Guinea"}, 0)), "De Facto Countries", "Non-De Facto Countries")</f>
        <v>De Facto Countries</v>
      </c>
      <c r="W261" s="16" t="str">
        <f t="shared" si="82"/>
        <v>West</v>
      </c>
      <c r="X261" s="16" t="str">
        <f t="shared" si="83"/>
        <v>Multi-Sector</v>
      </c>
      <c r="Y261" s="23">
        <f>Table2[[#This Row],[Approved Amount_UA Equivalent]]/5</f>
        <v>224000</v>
      </c>
      <c r="Z261" s="23">
        <f>Table2[[#This Row],[Approved Amount_UA Equivalent]]/5</f>
        <v>224000</v>
      </c>
      <c r="AA261" s="23">
        <f>Table2[[#This Row],[Approved Amount_UA Equivalent]]/5</f>
        <v>224000</v>
      </c>
      <c r="AB261" s="23">
        <f>Table2[[#This Row],[Approved Amount_UA Equivalent]]/5</f>
        <v>224000</v>
      </c>
      <c r="AC261" s="23">
        <f>Table2[[#This Row],[Approved Amount_UA Equivalent]]/5</f>
        <v>224000</v>
      </c>
      <c r="AD261" s="23">
        <f>SUM(Table2[[#This Row],[Feed Africa ]:[Improve Quality Of Life ]])</f>
        <v>1120000</v>
      </c>
      <c r="AE261" s="16" t="b">
        <f>Table2[[#This Row],[Total HI5]]=Table2[[#This Row],[Approved Amount_UA Equivalent]]</f>
        <v>1</v>
      </c>
      <c r="AF261" s="24">
        <v>20</v>
      </c>
      <c r="AG261" s="20" t="str">
        <f t="shared" si="72"/>
        <v>Policy and Result Based Op</v>
      </c>
      <c r="AH261" s="24" t="e">
        <f>VLOOKUP(Table2[[#This Row],[SAP Code]],[25]DATA!$A:$G,7,FALSE)</f>
        <v>#N/A</v>
      </c>
      <c r="AI261" s="20" t="str">
        <f t="shared" si="73"/>
        <v>Policy-Based Lending</v>
      </c>
      <c r="AJ261" s="25" t="s">
        <v>254</v>
      </c>
      <c r="AK261" s="25" t="s">
        <v>255</v>
      </c>
      <c r="AL261" s="23" t="str" cm="1">
        <f t="array" ref="AL261">_xlfn.SWITCH(AK261,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61" s="26">
        <v>1</v>
      </c>
      <c r="AN261" s="25" t="str">
        <f t="shared" si="81"/>
        <v>Sovereign</v>
      </c>
      <c r="AO261" s="27">
        <v>0.25</v>
      </c>
      <c r="AP261" s="23">
        <f>Table2[[#This Row],[Approved Amount_UA Equivalent]]/1000000</f>
        <v>1.1200000000000001</v>
      </c>
      <c r="AQ261" s="19">
        <f t="shared" si="74"/>
        <v>1.4905408</v>
      </c>
      <c r="AR261" s="23" t="str">
        <f t="shared" si="75"/>
        <v>1-10</v>
      </c>
      <c r="AS261" s="23" t="str">
        <f t="shared" si="76"/>
        <v>1-20</v>
      </c>
      <c r="AT261" s="23" t="str">
        <f t="shared" si="77"/>
        <v>1-40</v>
      </c>
      <c r="AU261" s="23" t="str">
        <f t="shared" si="78"/>
        <v>&lt;1-50 Mn</v>
      </c>
      <c r="AV261" s="23">
        <f>Table2[[#This Row],[Amount]]</f>
        <v>1120000</v>
      </c>
      <c r="AW261" s="23" t="str">
        <f t="shared" si="79"/>
        <v>Jul 2016</v>
      </c>
      <c r="AX261" s="28">
        <f>IFERROR(VLOOKUP(Table2[[#This Row],[SAP Code]],[26]_16!A:B,2,FALSE),0)</f>
        <v>0</v>
      </c>
      <c r="AY261" s="28">
        <v>0</v>
      </c>
      <c r="AZ261" s="28">
        <f>IFERROR(VLOOKUP(Table2[[#This Row],[SAP Code]],[26]_16!G:H,2,FALSE)/ 1000000, 0)</f>
        <v>5.32</v>
      </c>
      <c r="BA261" s="28">
        <f>IFERROR(VLOOKUP(Table2[[#This Row],[SAP Code]],[26]_16!J:K,2,FALSE)/ 1000000, 0)</f>
        <v>0</v>
      </c>
      <c r="BB261" s="28">
        <f>IFERROR(VLOOKUP(Table2[[#This Row],[SAP Code]],[26]_16!M:N,2,FALSE)/ 1000000, 0)</f>
        <v>0</v>
      </c>
      <c r="BC261" s="28">
        <f>IFERROR(VLOOKUP(Table2[[#This Row],[SAP Code]],[26]_16!P:Q,2,FALSE),0)</f>
        <v>0</v>
      </c>
      <c r="BD261" s="28">
        <f>IFERROR(VLOOKUP(Table2[[#This Row],[SAP Code]],[26]_16!S:T,2,FALSE),0)</f>
        <v>0</v>
      </c>
      <c r="BE261" s="28">
        <f>IFERROR(VLOOKUP(Table2[[#This Row],[SAP Code]],[26]_16!V:W,2,FALSE)/ 1000000, 0)</f>
        <v>0</v>
      </c>
      <c r="BF261" s="28">
        <f>IFERROR(VLOOKUP(Table2[[#This Row],[SAP Code]],[26]_16!Y:Z,2,FALSE)/ 1000000, 0)</f>
        <v>0</v>
      </c>
      <c r="BG261" s="28" t="str">
        <f>IFERROR(VLOOKUP(Table2[[#This Row],[SAP Code]],[26]port!$A:$AD,30,FALSE),"unknown")</f>
        <v>COMP</v>
      </c>
      <c r="BH261" s="29" t="str">
        <f t="shared" si="80"/>
        <v>Number of operations completed out of the net approved of that year</v>
      </c>
      <c r="BI261" s="16"/>
    </row>
    <row r="262" spans="1:61" ht="17.100000000000001" customHeight="1">
      <c r="A262" s="16" t="s">
        <v>417</v>
      </c>
      <c r="B262" s="16" t="s">
        <v>1145</v>
      </c>
      <c r="C262" s="16" t="s">
        <v>1146</v>
      </c>
      <c r="D262" s="18" t="s">
        <v>1147</v>
      </c>
      <c r="E262" s="18">
        <v>42564</v>
      </c>
      <c r="F262" s="16" t="s">
        <v>421</v>
      </c>
      <c r="G262" s="16" t="s">
        <v>100</v>
      </c>
      <c r="H262" s="37" t="s">
        <v>194</v>
      </c>
      <c r="I262" s="16" t="s">
        <v>102</v>
      </c>
      <c r="J262" s="16" t="s">
        <v>179</v>
      </c>
      <c r="K262" s="16" t="s">
        <v>84</v>
      </c>
      <c r="L262" s="19" t="s">
        <v>70</v>
      </c>
      <c r="M262" s="19">
        <v>157000000</v>
      </c>
      <c r="N262" s="19">
        <v>112235852.56355265</v>
      </c>
      <c r="O262" s="57" t="s">
        <v>1148</v>
      </c>
      <c r="P262" s="21">
        <v>2000200000251</v>
      </c>
      <c r="Q262" s="20" t="s">
        <v>87</v>
      </c>
      <c r="R262" s="16" t="str">
        <f t="shared" si="70"/>
        <v>ADB Public</v>
      </c>
      <c r="S262" s="16" t="str">
        <f t="shared" si="69"/>
        <v>H</v>
      </c>
      <c r="T262" s="16" t="str">
        <f t="shared" si="68"/>
        <v>ADB Countries</v>
      </c>
      <c r="U262" s="16" t="str">
        <f t="shared" si="71"/>
        <v>Non-Transition States</v>
      </c>
      <c r="V262" s="22" t="str">
        <f>IF(ISNUMBER(MATCH(A262, {"Gabon","Sudan","Niger","Mali","Burkina Faso","Guinea"}, 0)), "De Facto Countries", "Non-De Facto Countries")</f>
        <v>Non-De Facto Countries</v>
      </c>
      <c r="W262" s="16" t="str">
        <f t="shared" si="82"/>
        <v>North</v>
      </c>
      <c r="X262" s="16" t="str">
        <f t="shared" si="83"/>
        <v>Finance</v>
      </c>
      <c r="Y262" s="23"/>
      <c r="AA262" s="23">
        <f>Table2[[#This Row],[Approved Amount_UA Equivalent]]</f>
        <v>112235852.56355265</v>
      </c>
      <c r="AD262" s="23">
        <f>SUM(Table2[[#This Row],[Feed Africa ]:[Improve Quality Of Life ]])</f>
        <v>112235852.56355265</v>
      </c>
      <c r="AE262" s="16" t="b">
        <f>Table2[[#This Row],[Total HI5]]=Table2[[#This Row],[Approved Amount_UA Equivalent]]</f>
        <v>1</v>
      </c>
      <c r="AF262" s="24">
        <v>20</v>
      </c>
      <c r="AG262" s="20" t="str">
        <f t="shared" si="72"/>
        <v>Policy and Result Based Op</v>
      </c>
      <c r="AH262" s="24" t="e">
        <f>VLOOKUP(Table2[[#This Row],[SAP Code]],[25]DATA!$A:$G,7,FALSE)</f>
        <v>#N/A</v>
      </c>
      <c r="AI262" s="20" t="str">
        <f t="shared" si="73"/>
        <v>Policy-Based Lending</v>
      </c>
      <c r="AJ262" s="25" t="s">
        <v>106</v>
      </c>
      <c r="AK262" s="25" t="s">
        <v>107</v>
      </c>
      <c r="AL262" s="23" t="str" cm="1">
        <f t="array" ref="AL262">_xlfn.SWITCH(AK262,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62" s="26">
        <v>1</v>
      </c>
      <c r="AN262" s="25" t="str">
        <f t="shared" si="81"/>
        <v>Sovereign</v>
      </c>
      <c r="AO262" s="27">
        <v>1</v>
      </c>
      <c r="AP262" s="23">
        <f>Table2[[#This Row],[Approved Amount_UA Equivalent]]/1000000</f>
        <v>112.23585256355265</v>
      </c>
      <c r="AQ262" s="19">
        <f t="shared" si="74"/>
        <v>149.36796202567839</v>
      </c>
      <c r="AR262" s="23" t="str">
        <f t="shared" si="75"/>
        <v>111-120</v>
      </c>
      <c r="AS262" s="23" t="str">
        <f t="shared" si="76"/>
        <v>101-120</v>
      </c>
      <c r="AT262" s="23" t="str">
        <f t="shared" si="77"/>
        <v>81-120</v>
      </c>
      <c r="AU262" s="23" t="str">
        <f t="shared" si="78"/>
        <v>100-200 Mn</v>
      </c>
      <c r="AV262" s="23">
        <f>Table2[[#This Row],[Amount]]</f>
        <v>157000000</v>
      </c>
      <c r="AW262" s="23" t="str">
        <f t="shared" si="79"/>
        <v>Jul 2016</v>
      </c>
      <c r="AX262" s="28">
        <f>IFERROR(VLOOKUP(Table2[[#This Row],[SAP Code]],[26]_16!A:B,2,FALSE),0)</f>
        <v>0</v>
      </c>
      <c r="AY262" s="28">
        <f>IFERROR(VLOOKUP(Table2[[#This Row],[SAP Code]],[26]_16!D:E,2,FALSE)/ 1000000, 0)</f>
        <v>111.62698102</v>
      </c>
      <c r="AZ262" s="28">
        <f>IFERROR(VLOOKUP(Table2[[#This Row],[SAP Code]],[26]_16!G:H,2,FALSE)/ 1000000, 0)</f>
        <v>0</v>
      </c>
      <c r="BA262" s="28">
        <f>IFERROR(VLOOKUP(Table2[[#This Row],[SAP Code]],[26]_16!J:K,2,FALSE)/ 1000000, 0)</f>
        <v>0</v>
      </c>
      <c r="BB262" s="28">
        <f>IFERROR(VLOOKUP(Table2[[#This Row],[SAP Code]],[26]_16!M:N,2,FALSE)/ 1000000, 0)</f>
        <v>0</v>
      </c>
      <c r="BC262" s="28">
        <f>IFERROR(VLOOKUP(Table2[[#This Row],[SAP Code]],[26]_16!P:Q,2,FALSE),0)</f>
        <v>0</v>
      </c>
      <c r="BD262" s="28">
        <f>IFERROR(VLOOKUP(Table2[[#This Row],[SAP Code]],[26]_16!S:T,2,FALSE),0)</f>
        <v>0</v>
      </c>
      <c r="BE262" s="28">
        <f>IFERROR(VLOOKUP(Table2[[#This Row],[SAP Code]],[26]_16!V:W,2,FALSE)/ 1000000, 0)</f>
        <v>0</v>
      </c>
      <c r="BF262" s="28">
        <f>IFERROR(VLOOKUP(Table2[[#This Row],[SAP Code]],[26]_16!Y:Z,2,FALSE)/ 1000000, 0)</f>
        <v>0</v>
      </c>
      <c r="BG262" s="28" t="str">
        <f>IFERROR(VLOOKUP(Table2[[#This Row],[SAP Code]],[26]port!$A:$AD,30,FALSE),"unknown")</f>
        <v>COMP</v>
      </c>
      <c r="BH262" s="29" t="str">
        <f t="shared" si="80"/>
        <v>Number of operations completed out of the net approved of that year</v>
      </c>
      <c r="BI262" s="16"/>
    </row>
    <row r="263" spans="1:61" ht="17.100000000000001" customHeight="1">
      <c r="A263" s="16" t="s">
        <v>351</v>
      </c>
      <c r="B263" s="16" t="s">
        <v>1149</v>
      </c>
      <c r="C263" s="16" t="s">
        <v>1150</v>
      </c>
      <c r="D263" s="18" t="s">
        <v>1151</v>
      </c>
      <c r="E263" s="18">
        <v>42564</v>
      </c>
      <c r="F263" s="16" t="s">
        <v>827</v>
      </c>
      <c r="G263" s="16" t="s">
        <v>113</v>
      </c>
      <c r="H263" s="16" t="s">
        <v>81</v>
      </c>
      <c r="I263" s="16" t="s">
        <v>67</v>
      </c>
      <c r="J263" s="16" t="s">
        <v>83</v>
      </c>
      <c r="K263" s="16" t="s">
        <v>84</v>
      </c>
      <c r="L263" s="19" t="s">
        <v>85</v>
      </c>
      <c r="M263" s="19">
        <v>35900000</v>
      </c>
      <c r="N263" s="19">
        <v>35900000</v>
      </c>
      <c r="O263" s="57" t="s">
        <v>1152</v>
      </c>
      <c r="P263" s="21">
        <v>2100150035594</v>
      </c>
      <c r="Q263" s="20" t="s">
        <v>87</v>
      </c>
      <c r="R263" s="16" t="str">
        <f t="shared" si="70"/>
        <v>ADF Including TSF</v>
      </c>
      <c r="S263" s="16" t="str">
        <f t="shared" si="69"/>
        <v>I</v>
      </c>
      <c r="T263" s="16" t="str">
        <f t="shared" si="68"/>
        <v>ADF Countries</v>
      </c>
      <c r="U263" s="16" t="str">
        <f t="shared" si="71"/>
        <v>Non-Transition States</v>
      </c>
      <c r="V263" s="22" t="str">
        <f>IF(ISNUMBER(MATCH(A263, {"Gabon","Sudan","Niger","Mali","Burkina Faso","Guinea"}, 0)), "De Facto Countries", "Non-De Facto Countries")</f>
        <v>Non-De Facto Countries</v>
      </c>
      <c r="W263" s="16" t="str">
        <f t="shared" si="82"/>
        <v>East</v>
      </c>
      <c r="X263" s="16" t="str">
        <f t="shared" si="83"/>
        <v>Social</v>
      </c>
      <c r="Y263" s="23"/>
      <c r="AC263" s="23">
        <f>Table2[[#This Row],[Approved Amount_UA Equivalent]]</f>
        <v>35900000</v>
      </c>
      <c r="AD263" s="23">
        <f>SUM(Table2[[#This Row],[Feed Africa ]:[Improve Quality Of Life ]])</f>
        <v>35900000</v>
      </c>
      <c r="AE263" s="16" t="b">
        <f>Table2[[#This Row],[Total HI5]]=Table2[[#This Row],[Approved Amount_UA Equivalent]]</f>
        <v>1</v>
      </c>
      <c r="AF263" s="24">
        <v>21</v>
      </c>
      <c r="AG263" s="20" t="str">
        <f t="shared" si="72"/>
        <v>Policy and Result Based Op</v>
      </c>
      <c r="AH263" s="24" t="e">
        <f>VLOOKUP(Table2[[#This Row],[SAP Code]],[25]DATA!$A:$G,7,FALSE)</f>
        <v>#N/A</v>
      </c>
      <c r="AI263" s="20" t="str">
        <f t="shared" si="73"/>
        <v>Policy-Based Lending</v>
      </c>
      <c r="AJ263" s="25" t="s">
        <v>73</v>
      </c>
      <c r="AK263" s="25" t="s">
        <v>115</v>
      </c>
      <c r="AL263" s="23" t="str" cm="1">
        <f t="array" ref="AL263">_xlfn.SWITCH(AK263,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63" s="26">
        <v>1</v>
      </c>
      <c r="AN263" s="25" t="str">
        <f t="shared" si="81"/>
        <v>Sovereign</v>
      </c>
      <c r="AO263" s="27">
        <v>1</v>
      </c>
      <c r="AP263" s="23">
        <f>Table2[[#This Row],[Approved Amount_UA Equivalent]]/1000000</f>
        <v>35.9</v>
      </c>
      <c r="AQ263" s="19">
        <f t="shared" si="74"/>
        <v>47.777155999999998</v>
      </c>
      <c r="AR263" s="23" t="str">
        <f t="shared" si="75"/>
        <v>31-40</v>
      </c>
      <c r="AS263" s="23" t="str">
        <f t="shared" si="76"/>
        <v>21-40</v>
      </c>
      <c r="AT263" s="23" t="str">
        <f t="shared" si="77"/>
        <v>1-40</v>
      </c>
      <c r="AU263" s="23" t="str">
        <f t="shared" si="78"/>
        <v>&lt;1-50 Mn</v>
      </c>
      <c r="AV263" s="23">
        <f>Table2[[#This Row],[Amount]]</f>
        <v>35900000</v>
      </c>
      <c r="AW263" s="23" t="str">
        <f t="shared" si="79"/>
        <v>Jul 2016</v>
      </c>
      <c r="AX263" s="28">
        <f>IFERROR(VLOOKUP(Table2[[#This Row],[SAP Code]],[26]_16!A:B,2,FALSE),0)</f>
        <v>0</v>
      </c>
      <c r="AY263" s="28">
        <f>IFERROR(VLOOKUP(Table2[[#This Row],[SAP Code]],[26]_16!D:E,2,FALSE)/ 1000000, 0)</f>
        <v>35.9</v>
      </c>
      <c r="AZ263" s="28">
        <f>IFERROR(VLOOKUP(Table2[[#This Row],[SAP Code]],[26]_16!G:H,2,FALSE)/ 1000000, 0)</f>
        <v>0</v>
      </c>
      <c r="BA263" s="28">
        <f>IFERROR(VLOOKUP(Table2[[#This Row],[SAP Code]],[26]_16!J:K,2,FALSE)/ 1000000, 0)</f>
        <v>0</v>
      </c>
      <c r="BB263" s="28">
        <f>IFERROR(VLOOKUP(Table2[[#This Row],[SAP Code]],[26]_16!M:N,2,FALSE)/ 1000000, 0)</f>
        <v>0</v>
      </c>
      <c r="BC263" s="28">
        <f>IFERROR(VLOOKUP(Table2[[#This Row],[SAP Code]],[26]_16!P:Q,2,FALSE),0)</f>
        <v>0</v>
      </c>
      <c r="BD263" s="28">
        <f>IFERROR(VLOOKUP(Table2[[#This Row],[SAP Code]],[26]_16!S:T,2,FALSE),0)</f>
        <v>0</v>
      </c>
      <c r="BE263" s="28">
        <f>IFERROR(VLOOKUP(Table2[[#This Row],[SAP Code]],[26]_16!V:W,2,FALSE)/ 1000000, 0)</f>
        <v>0</v>
      </c>
      <c r="BF263" s="28">
        <f>IFERROR(VLOOKUP(Table2[[#This Row],[SAP Code]],[26]_16!Y:Z,2,FALSE)/ 1000000, 0)</f>
        <v>0</v>
      </c>
      <c r="BG263" s="28" t="str">
        <f>IFERROR(VLOOKUP(Table2[[#This Row],[SAP Code]],[26]port!$A:$AD,30,FALSE),"unknown")</f>
        <v>CLSD</v>
      </c>
      <c r="BH263" s="29" t="str">
        <f t="shared" si="80"/>
        <v>Number of operations completed out of the net approved of that year</v>
      </c>
      <c r="BI263" s="16"/>
    </row>
    <row r="264" spans="1:61" ht="17.100000000000001" customHeight="1">
      <c r="A264" s="16" t="s">
        <v>189</v>
      </c>
      <c r="B264" s="16" t="s">
        <v>1153</v>
      </c>
      <c r="C264" s="16" t="s">
        <v>1154</v>
      </c>
      <c r="D264" s="18" t="s">
        <v>1155</v>
      </c>
      <c r="E264" s="18">
        <v>42564</v>
      </c>
      <c r="F264" s="16" t="s">
        <v>724</v>
      </c>
      <c r="G264" s="16" t="s">
        <v>100</v>
      </c>
      <c r="H264" s="37" t="s">
        <v>194</v>
      </c>
      <c r="I264" s="16" t="s">
        <v>102</v>
      </c>
      <c r="J264" s="16" t="s">
        <v>179</v>
      </c>
      <c r="K264" s="16" t="s">
        <v>84</v>
      </c>
      <c r="L264" s="19" t="s">
        <v>195</v>
      </c>
      <c r="M264" s="19">
        <v>268000000</v>
      </c>
      <c r="N264" s="19">
        <v>212700100.79445076</v>
      </c>
      <c r="O264" s="57" t="s">
        <v>1156</v>
      </c>
      <c r="P264" s="21">
        <v>2000200000252</v>
      </c>
      <c r="Q264" s="20" t="s">
        <v>87</v>
      </c>
      <c r="R264" s="16" t="str">
        <f t="shared" si="70"/>
        <v>ADB Public</v>
      </c>
      <c r="S264" s="16" t="str">
        <f t="shared" si="69"/>
        <v>H</v>
      </c>
      <c r="T264" s="16" t="str">
        <f t="shared" si="68"/>
        <v>ADB Countries</v>
      </c>
      <c r="U264" s="16" t="str">
        <f t="shared" si="71"/>
        <v>Non-Transition States</v>
      </c>
      <c r="V264" s="22" t="str">
        <f>IF(ISNUMBER(MATCH(A264, {"Gabon","Sudan","Niger","Mali","Burkina Faso","Guinea"}, 0)), "De Facto Countries", "Non-De Facto Countries")</f>
        <v>Non-De Facto Countries</v>
      </c>
      <c r="W264" s="16" t="str">
        <f t="shared" si="82"/>
        <v>North</v>
      </c>
      <c r="X264" s="16" t="str">
        <f t="shared" si="83"/>
        <v>Finance</v>
      </c>
      <c r="Y264" s="23"/>
      <c r="AA264" s="23">
        <f>Table2[[#This Row],[Approved Amount_UA Equivalent]]</f>
        <v>212700100.79445076</v>
      </c>
      <c r="AD264" s="23">
        <f>SUM(Table2[[#This Row],[Feed Africa ]:[Improve Quality Of Life ]])</f>
        <v>212700100.79445076</v>
      </c>
      <c r="AE264" s="16" t="b">
        <f>Table2[[#This Row],[Total HI5]]=Table2[[#This Row],[Approved Amount_UA Equivalent]]</f>
        <v>1</v>
      </c>
      <c r="AF264" s="24">
        <v>20</v>
      </c>
      <c r="AG264" s="20" t="str">
        <f t="shared" si="72"/>
        <v>Policy and Result Based Op</v>
      </c>
      <c r="AH264" s="24" t="e">
        <f>VLOOKUP(Table2[[#This Row],[SAP Code]],[25]DATA!$A:$G,7,FALSE)</f>
        <v>#N/A</v>
      </c>
      <c r="AI264" s="20" t="str">
        <f t="shared" si="73"/>
        <v>Policy-Based Lending</v>
      </c>
      <c r="AJ264" s="25" t="s">
        <v>106</v>
      </c>
      <c r="AK264" s="25" t="s">
        <v>107</v>
      </c>
      <c r="AL264" s="23" t="str" cm="1">
        <f t="array" ref="AL264">_xlfn.SWITCH(AK264,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64" s="26">
        <v>1</v>
      </c>
      <c r="AN264" s="25" t="str">
        <f t="shared" si="81"/>
        <v>Sovereign</v>
      </c>
      <c r="AO264" s="27">
        <v>1</v>
      </c>
      <c r="AP264" s="23">
        <f>Table2[[#This Row],[Approved Amount_UA Equivalent]]/1000000</f>
        <v>212.70010079445075</v>
      </c>
      <c r="AQ264" s="19">
        <f t="shared" si="74"/>
        <v>283.06980214128686</v>
      </c>
      <c r="AR264" s="23" t="str">
        <f t="shared" si="75"/>
        <v>211-220</v>
      </c>
      <c r="AS264" s="23" t="str">
        <f t="shared" si="76"/>
        <v>201-220</v>
      </c>
      <c r="AT264" s="23" t="str">
        <f t="shared" si="77"/>
        <v>201-240</v>
      </c>
      <c r="AU264" s="23" t="str">
        <f t="shared" si="78"/>
        <v>100-300 Mn</v>
      </c>
      <c r="AV264" s="23">
        <f>Table2[[#This Row],[Amount]]</f>
        <v>268000000</v>
      </c>
      <c r="AW264" s="23" t="str">
        <f t="shared" si="79"/>
        <v>Jul 2016</v>
      </c>
      <c r="AX264" s="28">
        <f>IFERROR(VLOOKUP(Table2[[#This Row],[SAP Code]],[26]_16!A:B,2,FALSE),0)</f>
        <v>0</v>
      </c>
      <c r="AY264" s="28">
        <f>IFERROR(VLOOKUP(Table2[[#This Row],[SAP Code]],[26]_16!D:E,2,FALSE)/ 1000000, 0)</f>
        <v>213.96009803999999</v>
      </c>
      <c r="AZ264" s="28">
        <f>IFERROR(VLOOKUP(Table2[[#This Row],[SAP Code]],[26]_16!G:H,2,FALSE)/ 1000000, 0)</f>
        <v>0</v>
      </c>
      <c r="BA264" s="28">
        <f>IFERROR(VLOOKUP(Table2[[#This Row],[SAP Code]],[26]_16!J:K,2,FALSE)/ 1000000, 0)</f>
        <v>0</v>
      </c>
      <c r="BB264" s="28">
        <f>IFERROR(VLOOKUP(Table2[[#This Row],[SAP Code]],[26]_16!M:N,2,FALSE)/ 1000000, 0)</f>
        <v>0</v>
      </c>
      <c r="BC264" s="28">
        <f>IFERROR(VLOOKUP(Table2[[#This Row],[SAP Code]],[26]_16!P:Q,2,FALSE),0)</f>
        <v>0</v>
      </c>
      <c r="BD264" s="28">
        <f>IFERROR(VLOOKUP(Table2[[#This Row],[SAP Code]],[26]_16!S:T,2,FALSE),0)</f>
        <v>0</v>
      </c>
      <c r="BE264" s="28">
        <f>IFERROR(VLOOKUP(Table2[[#This Row],[SAP Code]],[26]_16!V:W,2,FALSE)/ 1000000, 0)</f>
        <v>0</v>
      </c>
      <c r="BF264" s="28">
        <f>IFERROR(VLOOKUP(Table2[[#This Row],[SAP Code]],[26]_16!Y:Z,2,FALSE)/ 1000000, 0)</f>
        <v>0</v>
      </c>
      <c r="BG264" s="28" t="str">
        <f>IFERROR(VLOOKUP(Table2[[#This Row],[SAP Code]],[26]port!$A:$AD,30,FALSE),"unknown")</f>
        <v>CLSD</v>
      </c>
      <c r="BH264" s="29" t="str">
        <f t="shared" si="80"/>
        <v>Number of operations completed out of the net approved of that year</v>
      </c>
      <c r="BI264" s="16"/>
    </row>
    <row r="265" spans="1:61" ht="17.100000000000001" customHeight="1">
      <c r="A265" s="16" t="s">
        <v>141</v>
      </c>
      <c r="B265" s="16" t="s">
        <v>1157</v>
      </c>
      <c r="C265" s="16" t="s">
        <v>1158</v>
      </c>
      <c r="D265" s="18" t="s">
        <v>1159</v>
      </c>
      <c r="E265" s="18">
        <v>42564</v>
      </c>
      <c r="F265" s="16" t="s">
        <v>1160</v>
      </c>
      <c r="G265" s="16" t="s">
        <v>169</v>
      </c>
      <c r="H265" s="37" t="s">
        <v>213</v>
      </c>
      <c r="I265" s="16" t="s">
        <v>155</v>
      </c>
      <c r="J265" s="16" t="s">
        <v>103</v>
      </c>
      <c r="K265" s="16" t="s">
        <v>84</v>
      </c>
      <c r="L265" s="19" t="s">
        <v>70</v>
      </c>
      <c r="M265" s="19">
        <v>100000000</v>
      </c>
      <c r="N265" s="19">
        <v>71487804.180606782</v>
      </c>
      <c r="O265" s="61" t="s">
        <v>1161</v>
      </c>
      <c r="P265" s="21" t="s">
        <v>147</v>
      </c>
      <c r="Q265" s="20" t="s">
        <v>87</v>
      </c>
      <c r="R265" s="62" t="str">
        <f t="shared" si="70"/>
        <v>ADB Private</v>
      </c>
      <c r="S265" s="16" t="str">
        <f t="shared" si="69"/>
        <v>A</v>
      </c>
      <c r="T265" s="16" t="str">
        <f t="shared" si="68"/>
        <v>Multinational</v>
      </c>
      <c r="U265" s="16" t="str">
        <f t="shared" si="71"/>
        <v>Multinational</v>
      </c>
      <c r="V265" s="22" t="str">
        <f>IF(ISNUMBER(MATCH(A265, {"Gabon","Sudan","Niger","Mali","Burkina Faso","Guinea"}, 0)), "De Facto Countries", "Non-De Facto Countries")</f>
        <v>Non-De Facto Countries</v>
      </c>
      <c r="W265" s="16" t="str">
        <f t="shared" si="82"/>
        <v>Multi</v>
      </c>
      <c r="X265" s="16" t="str">
        <f t="shared" si="83"/>
        <v>Agriculture</v>
      </c>
      <c r="Y265" s="23">
        <f>Table2[[#This Row],[Approved Amount_UA Equivalent]]</f>
        <v>71487804.180606782</v>
      </c>
      <c r="AD265" s="23">
        <f>SUM(Table2[[#This Row],[Feed Africa ]:[Improve Quality Of Life ]])</f>
        <v>71487804.180606782</v>
      </c>
      <c r="AE265" s="16" t="b">
        <f>Table2[[#This Row],[Total HI5]]=Table2[[#This Row],[Approved Amount_UA Equivalent]]</f>
        <v>1</v>
      </c>
      <c r="AF265" s="24">
        <v>10</v>
      </c>
      <c r="AG265" s="20" t="str">
        <f t="shared" si="72"/>
        <v>Investment Project</v>
      </c>
      <c r="AH265" s="24" t="e">
        <f>VLOOKUP(Table2[[#This Row],[SAP Code]],[25]DATA!$A:$G,7,FALSE)</f>
        <v>#N/A</v>
      </c>
      <c r="AI265" s="20" t="str">
        <f t="shared" si="73"/>
        <v>Infrastructure</v>
      </c>
      <c r="AJ265" s="25" t="s">
        <v>157</v>
      </c>
      <c r="AK265" s="25" t="s">
        <v>107</v>
      </c>
      <c r="AL265" s="23" t="str" cm="1">
        <f t="array" ref="AL265">_xlfn.SWITCH(AK265,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65" s="26">
        <v>2</v>
      </c>
      <c r="AN265" s="25" t="str">
        <f t="shared" si="81"/>
        <v>Non-Sovereign</v>
      </c>
      <c r="AO265" s="63">
        <v>0.5</v>
      </c>
      <c r="AP265" s="64">
        <f>Table2[[#This Row],[Approved Amount_UA Equivalent]]/1000000</f>
        <v>71.487804180606787</v>
      </c>
      <c r="AQ265" s="19">
        <f t="shared" si="74"/>
        <v>95.138829315718723</v>
      </c>
      <c r="AR265" s="23" t="str">
        <f t="shared" si="75"/>
        <v>71-80</v>
      </c>
      <c r="AS265" s="23" t="str">
        <f t="shared" si="76"/>
        <v>61-80</v>
      </c>
      <c r="AT265" s="23" t="str">
        <f t="shared" si="77"/>
        <v>41-80</v>
      </c>
      <c r="AU265" s="23" t="str">
        <f t="shared" si="78"/>
        <v>50-100 Mn</v>
      </c>
      <c r="AV265" s="23">
        <f>Table2[[#This Row],[Amount]]</f>
        <v>100000000</v>
      </c>
      <c r="AW265" s="64" t="str">
        <f t="shared" si="79"/>
        <v>Jul 2016</v>
      </c>
      <c r="AX265" s="65">
        <f>IFERROR(VLOOKUP(Table2[[#This Row],[SAP Code]],[26]_16!A:B,2,FALSE),0)</f>
        <v>0</v>
      </c>
      <c r="AY265" s="65">
        <f>IFERROR(VLOOKUP(Table2[[#This Row],[SAP Code]],[26]_16!D:E,2,FALSE)/ 1000000, 0)</f>
        <v>0</v>
      </c>
      <c r="AZ265" s="65">
        <f>IFERROR(VLOOKUP(Table2[[#This Row],[SAP Code]],[26]_16!G:H,2,FALSE)/ 1000000, 0)</f>
        <v>71.961886819999989</v>
      </c>
      <c r="BA265" s="28">
        <f>IFERROR(VLOOKUP(Table2[[#This Row],[SAP Code]],[26]_16!J:K,2,FALSE)/ 1000000, 0)</f>
        <v>0</v>
      </c>
      <c r="BB265" s="28">
        <f>IFERROR(VLOOKUP(Table2[[#This Row],[SAP Code]],[26]_16!M:N,2,FALSE)/ 1000000, 0)</f>
        <v>0</v>
      </c>
      <c r="BC265" s="28">
        <f>IFERROR(VLOOKUP(Table2[[#This Row],[SAP Code]],[26]_16!P:Q,2,FALSE),0)</f>
        <v>0</v>
      </c>
      <c r="BD265" s="28">
        <f>IFERROR(VLOOKUP(Table2[[#This Row],[SAP Code]],[26]_16!S:T,2,FALSE),0)</f>
        <v>0</v>
      </c>
      <c r="BE265" s="28">
        <f>IFERROR(VLOOKUP(Table2[[#This Row],[SAP Code]],[26]_16!V:W,2,FALSE)/ 1000000, 0)</f>
        <v>0</v>
      </c>
      <c r="BF265" s="28">
        <f>IFERROR(VLOOKUP(Table2[[#This Row],[SAP Code]],[26]_16!Y:Z,2,FALSE)/ 1000000, 0)</f>
        <v>0</v>
      </c>
      <c r="BG265" s="28" t="str">
        <f>IFERROR(VLOOKUP(Table2[[#This Row],[SAP Code]],[26]port!$A:$AD,30,FALSE),"unknown")</f>
        <v>OnGo</v>
      </c>
      <c r="BH265" s="29" t="str">
        <f t="shared" si="80"/>
        <v>Ongoing</v>
      </c>
      <c r="BI265" s="16"/>
    </row>
    <row r="266" spans="1:61" s="32" customFormat="1" ht="17.100000000000001" customHeight="1">
      <c r="A266" s="16" t="s">
        <v>281</v>
      </c>
      <c r="B266" s="16" t="s">
        <v>1162</v>
      </c>
      <c r="C266" s="16" t="s">
        <v>1163</v>
      </c>
      <c r="D266" s="18" t="s">
        <v>1164</v>
      </c>
      <c r="E266" s="18">
        <v>42565</v>
      </c>
      <c r="F266" s="16" t="s">
        <v>285</v>
      </c>
      <c r="G266" s="16" t="s">
        <v>80</v>
      </c>
      <c r="H266" s="16" t="s">
        <v>81</v>
      </c>
      <c r="I266" s="16" t="s">
        <v>82</v>
      </c>
      <c r="J266" s="16" t="s">
        <v>179</v>
      </c>
      <c r="K266" s="16" t="s">
        <v>84</v>
      </c>
      <c r="L266" s="19" t="s">
        <v>70</v>
      </c>
      <c r="M266" s="19">
        <v>104610000</v>
      </c>
      <c r="N266" s="19">
        <v>74783391.953332752</v>
      </c>
      <c r="O266" s="57" t="s">
        <v>1165</v>
      </c>
      <c r="P266" s="21">
        <v>2000200000253</v>
      </c>
      <c r="Q266" s="20" t="s">
        <v>87</v>
      </c>
      <c r="R266" s="16" t="str">
        <f t="shared" si="70"/>
        <v>ADB Public</v>
      </c>
      <c r="S266" s="16" t="str">
        <f t="shared" si="69"/>
        <v>F</v>
      </c>
      <c r="T266" s="16" t="str">
        <f t="shared" si="68"/>
        <v>ADF Countries</v>
      </c>
      <c r="U266" s="16" t="str">
        <f t="shared" si="71"/>
        <v>Non-Transition States</v>
      </c>
      <c r="V266" s="66" t="str">
        <f>IF(ISNUMBER(MATCH(A266, {"Gabon","Sudan","Niger","Mali","Burkina Faso","Guinea"}, 0)), "De Facto Countries", "Non-De Facto Countries")</f>
        <v>Non-De Facto Countries</v>
      </c>
      <c r="W266" s="16" t="str">
        <f t="shared" si="82"/>
        <v>East</v>
      </c>
      <c r="X266" s="16" t="str">
        <f t="shared" si="83"/>
        <v>Power</v>
      </c>
      <c r="Y266" s="23"/>
      <c r="Z266" s="23">
        <f>Table2[[#This Row],[Approved Amount_UA Equivalent]]</f>
        <v>74783391.953332752</v>
      </c>
      <c r="AA266" s="23"/>
      <c r="AB266" s="23"/>
      <c r="AC266" s="23"/>
      <c r="AD266" s="23">
        <f>SUM(Table2[[#This Row],[Feed Africa ]:[Improve Quality Of Life ]])</f>
        <v>74783391.953332752</v>
      </c>
      <c r="AE266" s="16" t="b">
        <f>Table2[[#This Row],[Total HI5]]=Table2[[#This Row],[Approved Amount_UA Equivalent]]</f>
        <v>1</v>
      </c>
      <c r="AF266" s="24">
        <v>10</v>
      </c>
      <c r="AG266" s="20" t="str">
        <f t="shared" si="72"/>
        <v>Investment Project</v>
      </c>
      <c r="AH266" s="24" t="e">
        <f>VLOOKUP(Table2[[#This Row],[SAP Code]],[25]DATA!$A:$G,7,FALSE)</f>
        <v>#N/A</v>
      </c>
      <c r="AI266" s="20" t="str">
        <f t="shared" si="73"/>
        <v>Infrastructure</v>
      </c>
      <c r="AJ266" s="25" t="s">
        <v>89</v>
      </c>
      <c r="AK266" s="25" t="s">
        <v>90</v>
      </c>
      <c r="AL266" s="23" t="str" cm="1">
        <f t="array" ref="AL266">_xlfn.SWITCH(AK266,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266" s="26">
        <v>1</v>
      </c>
      <c r="AN266" s="25" t="str">
        <f t="shared" si="81"/>
        <v>Sovereign</v>
      </c>
      <c r="AO266" s="27">
        <v>1</v>
      </c>
      <c r="AP266" s="52">
        <f>Table2[[#This Row],[Approved Amount_UA Equivalent]]/1000000</f>
        <v>74.783391953332753</v>
      </c>
      <c r="AQ266" s="19">
        <f t="shared" si="74"/>
        <v>99.524729347173363</v>
      </c>
      <c r="AR266" s="52" t="str">
        <f t="shared" si="75"/>
        <v>71-80</v>
      </c>
      <c r="AS266" s="52" t="str">
        <f t="shared" si="76"/>
        <v>61-80</v>
      </c>
      <c r="AT266" s="52" t="str">
        <f t="shared" si="77"/>
        <v>41-80</v>
      </c>
      <c r="AU266" s="52" t="str">
        <f t="shared" si="78"/>
        <v>50-100 Mn</v>
      </c>
      <c r="AV266" s="52">
        <f>Table2[[#This Row],[Amount]]</f>
        <v>104610000</v>
      </c>
      <c r="AW266" s="52" t="str">
        <f t="shared" si="79"/>
        <v>Jul 2016</v>
      </c>
      <c r="AX266" s="28">
        <f>IFERROR(VLOOKUP(Table2[[#This Row],[SAP Code]],[26]_16!A:B,2,FALSE),0)</f>
        <v>0</v>
      </c>
      <c r="AY266" s="67">
        <f>IFERROR(VLOOKUP(Table2[[#This Row],[SAP Code]],[26]_16!D:E,2,FALSE)/ 1000000, 0)</f>
        <v>0</v>
      </c>
      <c r="AZ266" s="67">
        <f>IFERROR(VLOOKUP(Table2[[#This Row],[SAP Code]],[26]_16!G:H,2,FALSE)/ 1000000, 0)</f>
        <v>0</v>
      </c>
      <c r="BA266" s="67">
        <f>IFERROR(VLOOKUP(Table2[[#This Row],[SAP Code]],[26]_16!J:K,2,FALSE)/ 1000000, 0)</f>
        <v>4.7914251600000002</v>
      </c>
      <c r="BB266" s="67">
        <f>IFERROR(VLOOKUP(Table2[[#This Row],[SAP Code]],[26]_16!M:N,2,FALSE)/ 1000000, 0)</f>
        <v>4.9813002800000001</v>
      </c>
      <c r="BC266" s="67">
        <f>IFERROR(VLOOKUP(Table2[[#This Row],[SAP Code]],[26]_16!P:Q,2,FALSE),0)</f>
        <v>18.060813510000006</v>
      </c>
      <c r="BD266" s="67">
        <f>IFERROR(VLOOKUP(Table2[[#This Row],[SAP Code]],[26]_16!S:T,2,FALSE),0)</f>
        <v>9.1833831499999992</v>
      </c>
      <c r="BE266" s="67">
        <f>IFERROR(VLOOKUP(Table2[[#This Row],[SAP Code]],[26]_16!V:W,2,FALSE)/ 1000000, 0)</f>
        <v>4.5781857200000005</v>
      </c>
      <c r="BF266" s="67">
        <f>IFERROR(VLOOKUP(Table2[[#This Row],[SAP Code]],[26]_16!Y:Z,2,FALSE)/ 1000000, 0)</f>
        <v>1.8274337400000003</v>
      </c>
      <c r="BG266" s="67" t="str">
        <f>IFERROR(VLOOKUP(Table2[[#This Row],[SAP Code]],[26]port!$A:$AD,30,FALSE),"unknown")</f>
        <v>OnGo</v>
      </c>
      <c r="BH266" s="29" t="str">
        <f t="shared" si="80"/>
        <v>Ongoing</v>
      </c>
    </row>
    <row r="267" spans="1:61" s="32" customFormat="1" ht="17.100000000000001" customHeight="1">
      <c r="A267" s="16" t="s">
        <v>343</v>
      </c>
      <c r="B267" s="16" t="s">
        <v>1166</v>
      </c>
      <c r="C267" s="16" t="s">
        <v>1167</v>
      </c>
      <c r="D267" s="18" t="s">
        <v>1168</v>
      </c>
      <c r="E267" s="18">
        <v>42565</v>
      </c>
      <c r="F267" s="16" t="s">
        <v>1169</v>
      </c>
      <c r="G267" s="16" t="s">
        <v>169</v>
      </c>
      <c r="H267" s="16" t="s">
        <v>348</v>
      </c>
      <c r="I267" s="16" t="s">
        <v>155</v>
      </c>
      <c r="J267" s="16" t="s">
        <v>103</v>
      </c>
      <c r="K267" s="16" t="s">
        <v>241</v>
      </c>
      <c r="L267" s="19" t="s">
        <v>70</v>
      </c>
      <c r="M267" s="19">
        <v>9000000</v>
      </c>
      <c r="N267" s="19">
        <v>6433902.3762546107</v>
      </c>
      <c r="O267" s="57" t="s">
        <v>1170</v>
      </c>
      <c r="P267" s="21" t="s">
        <v>243</v>
      </c>
      <c r="Q267" s="20" t="s">
        <v>87</v>
      </c>
      <c r="R267" s="16" t="str">
        <f t="shared" si="70"/>
        <v>ADB Private</v>
      </c>
      <c r="S267" s="16" t="str">
        <f t="shared" si="69"/>
        <v>A</v>
      </c>
      <c r="T267" s="16" t="str">
        <f t="shared" si="68"/>
        <v>ADB Countries</v>
      </c>
      <c r="U267" s="16" t="str">
        <f t="shared" si="71"/>
        <v>Non-Transition States</v>
      </c>
      <c r="V267" s="66" t="str">
        <f>IF(ISNUMBER(MATCH(A267, {"Gabon","Sudan","Niger","Mali","Burkina Faso","Guinea"}, 0)), "De Facto Countries", "Non-De Facto Countries")</f>
        <v>Non-De Facto Countries</v>
      </c>
      <c r="W267" s="16" t="str">
        <f t="shared" si="82"/>
        <v>Nigeria</v>
      </c>
      <c r="X267" s="16" t="str">
        <f t="shared" si="83"/>
        <v>Agriculture</v>
      </c>
      <c r="Y267" s="23">
        <f>Table2[[#This Row],[Approved Amount_UA Equivalent]]</f>
        <v>6433902.3762546107</v>
      </c>
      <c r="Z267" s="23"/>
      <c r="AA267" s="23"/>
      <c r="AB267" s="23"/>
      <c r="AC267" s="23"/>
      <c r="AD267" s="23">
        <f>SUM(Table2[[#This Row],[Feed Africa ]:[Improve Quality Of Life ]])</f>
        <v>6433902.3762546107</v>
      </c>
      <c r="AE267" s="16" t="b">
        <f>Table2[[#This Row],[Total HI5]]=Table2[[#This Row],[Approved Amount_UA Equivalent]]</f>
        <v>1</v>
      </c>
      <c r="AF267" s="24">
        <v>70</v>
      </c>
      <c r="AG267" s="20" t="str">
        <f t="shared" si="72"/>
        <v>Equity and Guarantee</v>
      </c>
      <c r="AH267" s="24" t="e">
        <f>VLOOKUP(Table2[[#This Row],[SAP Code]],[25]DATA!$A:$G,7,FALSE)</f>
        <v>#N/A</v>
      </c>
      <c r="AI267" s="20" t="str">
        <f t="shared" si="73"/>
        <v>Other Investment</v>
      </c>
      <c r="AJ267" s="25" t="s">
        <v>157</v>
      </c>
      <c r="AK267" s="25" t="s">
        <v>107</v>
      </c>
      <c r="AL267" s="23" t="str" cm="1">
        <f t="array" ref="AL267">_xlfn.SWITCH(AK267,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67" s="26">
        <v>2</v>
      </c>
      <c r="AN267" s="25" t="str">
        <f t="shared" si="81"/>
        <v>Non-Sovereign</v>
      </c>
      <c r="AO267" s="27">
        <v>1</v>
      </c>
      <c r="AP267" s="52">
        <f>Table2[[#This Row],[Approved Amount_UA Equivalent]]/1000000</f>
        <v>6.4339023762546104</v>
      </c>
      <c r="AQ267" s="19">
        <f t="shared" si="74"/>
        <v>8.5624946384146874</v>
      </c>
      <c r="AR267" s="52" t="str">
        <f t="shared" si="75"/>
        <v>1-10</v>
      </c>
      <c r="AS267" s="52" t="str">
        <f t="shared" si="76"/>
        <v>1-20</v>
      </c>
      <c r="AT267" s="52" t="str">
        <f t="shared" si="77"/>
        <v>1-40</v>
      </c>
      <c r="AU267" s="52" t="str">
        <f t="shared" si="78"/>
        <v>&lt;1-50 Mn</v>
      </c>
      <c r="AV267" s="52">
        <f>Table2[[#This Row],[Amount]]</f>
        <v>9000000</v>
      </c>
      <c r="AW267" s="52" t="str">
        <f t="shared" si="79"/>
        <v>Jul 2016</v>
      </c>
      <c r="AX267" s="28">
        <f>IFERROR(VLOOKUP(Table2[[#This Row],[SAP Code]],[26]_16!A:B,2,FALSE),0)</f>
        <v>0</v>
      </c>
      <c r="AY267" s="67">
        <f>IFERROR(VLOOKUP(Table2[[#This Row],[SAP Code]],[26]_16!D:E,2,FALSE)/ 1000000, 0)</f>
        <v>0</v>
      </c>
      <c r="AZ267" s="67">
        <f>IFERROR(VLOOKUP(Table2[[#This Row],[SAP Code]],[26]_16!G:H,2,FALSE)/ 1000000, 0)</f>
        <v>0</v>
      </c>
      <c r="BA267" s="67">
        <f>IFERROR(VLOOKUP(Table2[[#This Row],[SAP Code]],[26]_16!J:K,2,FALSE)/ 1000000, 0)</f>
        <v>0</v>
      </c>
      <c r="BB267" s="67">
        <f>IFERROR(VLOOKUP(Table2[[#This Row],[SAP Code]],[26]_16!M:N,2,FALSE)/ 1000000, 0)</f>
        <v>0</v>
      </c>
      <c r="BC267" s="67">
        <f>IFERROR(VLOOKUP(Table2[[#This Row],[SAP Code]],[26]_16!P:Q,2,FALSE),0)</f>
        <v>0</v>
      </c>
      <c r="BD267" s="67">
        <f>IFERROR(VLOOKUP(Table2[[#This Row],[SAP Code]],[26]_16!S:T,2,FALSE),0)</f>
        <v>0</v>
      </c>
      <c r="BE267" s="67">
        <f>IFERROR(VLOOKUP(Table2[[#This Row],[SAP Code]],[26]_16!V:W,2,FALSE)/ 1000000, 0)</f>
        <v>0</v>
      </c>
      <c r="BF267" s="67">
        <f>IFERROR(VLOOKUP(Table2[[#This Row],[SAP Code]],[26]_16!Y:Z,2,FALSE)/ 1000000, 0)</f>
        <v>0</v>
      </c>
      <c r="BG267" s="67" t="str">
        <f>IFERROR(VLOOKUP(Table2[[#This Row],[SAP Code]],[26]port!$A:$AD,30,FALSE),"unknown")</f>
        <v>unknown</v>
      </c>
      <c r="BH267" s="29" t="str">
        <f t="shared" si="80"/>
        <v>Unknown</v>
      </c>
    </row>
    <row r="268" spans="1:61" s="32" customFormat="1" ht="17.100000000000001" customHeight="1">
      <c r="A268" s="16" t="s">
        <v>1171</v>
      </c>
      <c r="B268" s="16" t="s">
        <v>1172</v>
      </c>
      <c r="C268" s="16" t="s">
        <v>1173</v>
      </c>
      <c r="D268" s="18" t="s">
        <v>1174</v>
      </c>
      <c r="E268" s="18">
        <v>42565</v>
      </c>
      <c r="F268" s="16" t="s">
        <v>1175</v>
      </c>
      <c r="G268" s="16" t="s">
        <v>122</v>
      </c>
      <c r="H268" s="16" t="s">
        <v>81</v>
      </c>
      <c r="I268" s="16" t="s">
        <v>123</v>
      </c>
      <c r="J268" s="16" t="s">
        <v>251</v>
      </c>
      <c r="K268" s="16" t="s">
        <v>257</v>
      </c>
      <c r="L268" s="19" t="s">
        <v>85</v>
      </c>
      <c r="M268" s="19">
        <v>4950000</v>
      </c>
      <c r="N268" s="19">
        <v>4950000</v>
      </c>
      <c r="O268" s="57" t="s">
        <v>1176</v>
      </c>
      <c r="P268" s="21">
        <v>5900155010353</v>
      </c>
      <c r="Q268" s="20" t="s">
        <v>87</v>
      </c>
      <c r="R268" s="16" t="str">
        <f t="shared" si="70"/>
        <v>ADF Including TSF</v>
      </c>
      <c r="S268" s="16" t="str">
        <f t="shared" si="69"/>
        <v>E</v>
      </c>
      <c r="T268" s="16" t="str">
        <f t="shared" si="68"/>
        <v>ADF Countries</v>
      </c>
      <c r="U268" s="16" t="str">
        <f t="shared" si="71"/>
        <v>Transition States</v>
      </c>
      <c r="V268" s="66" t="str">
        <f>IF(ISNUMBER(MATCH(A268, {"Gabon","Sudan","Niger","Mali","Burkina Faso","Guinea"}, 0)), "De Facto Countries", "Non-De Facto Countries")</f>
        <v>Non-De Facto Countries</v>
      </c>
      <c r="W268" s="16" t="str">
        <f t="shared" si="82"/>
        <v>East</v>
      </c>
      <c r="X268" s="16" t="str">
        <f t="shared" si="83"/>
        <v>WASH Sector</v>
      </c>
      <c r="Y268" s="23">
        <f>Table2[[#This Row],[Approved Amount_UA Equivalent]]*0.03</f>
        <v>148500</v>
      </c>
      <c r="Z268" s="23">
        <f>Table2[[#This Row],[Approved Amount_UA Equivalent]]*0.01</f>
        <v>49500</v>
      </c>
      <c r="AA268" s="23"/>
      <c r="AB268" s="23"/>
      <c r="AC268" s="23">
        <f>Table2[[#This Row],[Approved Amount_UA Equivalent]]*0.96</f>
        <v>4752000</v>
      </c>
      <c r="AD268" s="23">
        <f>SUM(Table2[[#This Row],[Feed Africa ]:[Improve Quality Of Life ]])</f>
        <v>4950000</v>
      </c>
      <c r="AE268" s="16" t="b">
        <f>Table2[[#This Row],[Total HI5]]=Table2[[#This Row],[Approved Amount_UA Equivalent]]</f>
        <v>1</v>
      </c>
      <c r="AF268" s="24">
        <v>41</v>
      </c>
      <c r="AG268" s="20" t="str">
        <f t="shared" si="72"/>
        <v>ISP and Investment Project</v>
      </c>
      <c r="AH268" s="24" t="e">
        <f>VLOOKUP(Table2[[#This Row],[SAP Code]],[25]DATA!$A:$G,7,FALSE)</f>
        <v>#N/A</v>
      </c>
      <c r="AI268" s="20" t="str">
        <f t="shared" si="73"/>
        <v>Infrastructure</v>
      </c>
      <c r="AJ268" s="25" t="s">
        <v>89</v>
      </c>
      <c r="AK268" s="25" t="s">
        <v>126</v>
      </c>
      <c r="AL268" s="23" t="str" cm="1">
        <f t="array" ref="AL268">_xlfn.SWITCH(AK268,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68" s="26">
        <v>1</v>
      </c>
      <c r="AN268" s="25" t="str">
        <f t="shared" si="81"/>
        <v>Sovereign</v>
      </c>
      <c r="AO268" s="27">
        <v>1</v>
      </c>
      <c r="AP268" s="52">
        <f>Table2[[#This Row],[Approved Amount_UA Equivalent]]/1000000</f>
        <v>4.95</v>
      </c>
      <c r="AQ268" s="19">
        <f t="shared" si="74"/>
        <v>6.5876580000000002</v>
      </c>
      <c r="AR268" s="52" t="str">
        <f t="shared" si="75"/>
        <v>1-10</v>
      </c>
      <c r="AS268" s="52" t="str">
        <f t="shared" si="76"/>
        <v>1-20</v>
      </c>
      <c r="AT268" s="52" t="str">
        <f t="shared" si="77"/>
        <v>1-40</v>
      </c>
      <c r="AU268" s="52" t="str">
        <f t="shared" si="78"/>
        <v>&lt;1-50 Mn</v>
      </c>
      <c r="AV268" s="52">
        <f>Table2[[#This Row],[Amount]]</f>
        <v>4950000</v>
      </c>
      <c r="AW268" s="52" t="str">
        <f t="shared" si="79"/>
        <v>Jul 2016</v>
      </c>
      <c r="AX268" s="28">
        <f>IFERROR(VLOOKUP(Table2[[#This Row],[SAP Code]],[26]_16!A:B,2,FALSE),0)</f>
        <v>0</v>
      </c>
      <c r="AY268" s="67">
        <f>IFERROR(VLOOKUP(Table2[[#This Row],[SAP Code]],[26]_16!D:E,2,FALSE)/ 1000000, 0)</f>
        <v>0</v>
      </c>
      <c r="AZ268" s="67">
        <f>IFERROR(VLOOKUP(Table2[[#This Row],[SAP Code]],[26]_16!G:H,2,FALSE)/ 1000000, 0)</f>
        <v>0.35557318999999998</v>
      </c>
      <c r="BA268" s="67">
        <f>IFERROR(VLOOKUP(Table2[[#This Row],[SAP Code]],[26]_16!J:K,2,FALSE)/ 1000000, 0)</f>
        <v>0.33741382000000003</v>
      </c>
      <c r="BB268" s="67">
        <f>IFERROR(VLOOKUP(Table2[[#This Row],[SAP Code]],[26]_16!M:N,2,FALSE)/ 1000000, 0)</f>
        <v>1.09477522</v>
      </c>
      <c r="BC268" s="67">
        <f>IFERROR(VLOOKUP(Table2[[#This Row],[SAP Code]],[26]_16!P:Q,2,FALSE),0)</f>
        <v>0.24433351</v>
      </c>
      <c r="BD268" s="67">
        <f>IFERROR(VLOOKUP(Table2[[#This Row],[SAP Code]],[26]_16!S:T,2,FALSE),0)</f>
        <v>2.1212011199999994</v>
      </c>
      <c r="BE268" s="67">
        <f>IFERROR(VLOOKUP(Table2[[#This Row],[SAP Code]],[26]_16!V:W,2,FALSE)/ 1000000, 0)</f>
        <v>0.55674334999999997</v>
      </c>
      <c r="BF268" s="67">
        <f>IFERROR(VLOOKUP(Table2[[#This Row],[SAP Code]],[26]_16!Y:Z,2,FALSE)/ 1000000, 0)</f>
        <v>0.23995979000000001</v>
      </c>
      <c r="BG268" s="67" t="str">
        <f>IFERROR(VLOOKUP(Table2[[#This Row],[SAP Code]],[26]port!$A:$AD,30,FALSE),"unknown")</f>
        <v>COMP</v>
      </c>
      <c r="BH268" s="29" t="str">
        <f t="shared" si="80"/>
        <v>Number of operations completed out of the net approved of that year</v>
      </c>
    </row>
    <row r="269" spans="1:61" ht="17.100000000000001" customHeight="1">
      <c r="A269" s="16" t="s">
        <v>141</v>
      </c>
      <c r="B269" s="16" t="s">
        <v>1177</v>
      </c>
      <c r="C269" s="16" t="s">
        <v>1178</v>
      </c>
      <c r="D269" s="18" t="s">
        <v>1179</v>
      </c>
      <c r="E269" s="18">
        <v>42565</v>
      </c>
      <c r="F269" s="16" t="s">
        <v>1180</v>
      </c>
      <c r="G269" s="16" t="s">
        <v>169</v>
      </c>
      <c r="H269" s="37" t="s">
        <v>213</v>
      </c>
      <c r="I269" s="16" t="s">
        <v>250</v>
      </c>
      <c r="J269" s="16" t="s">
        <v>103</v>
      </c>
      <c r="K269" s="16" t="s">
        <v>241</v>
      </c>
      <c r="L269" s="19" t="s">
        <v>70</v>
      </c>
      <c r="M269" s="19">
        <v>20000000</v>
      </c>
      <c r="N269" s="19">
        <v>14297560.836121356</v>
      </c>
      <c r="O269" s="57" t="s">
        <v>1181</v>
      </c>
      <c r="P269" s="21" t="s">
        <v>243</v>
      </c>
      <c r="Q269" s="20" t="s">
        <v>87</v>
      </c>
      <c r="R269" s="16" t="str">
        <f t="shared" si="70"/>
        <v>ADB Private</v>
      </c>
      <c r="S269" s="16" t="str">
        <f t="shared" si="69"/>
        <v>K</v>
      </c>
      <c r="T269" s="16" t="str">
        <f t="shared" si="68"/>
        <v>Multinational</v>
      </c>
      <c r="U269" s="16" t="str">
        <f t="shared" si="71"/>
        <v>Multinational</v>
      </c>
      <c r="V269" s="22" t="str">
        <f>IF(ISNUMBER(MATCH(A269, {"Gabon","Sudan","Niger","Mali","Burkina Faso","Guinea"}, 0)), "De Facto Countries", "Non-De Facto Countries")</f>
        <v>Non-De Facto Countries</v>
      </c>
      <c r="W269" s="16" t="str">
        <f t="shared" si="82"/>
        <v>Multi</v>
      </c>
      <c r="X269" s="16" t="str">
        <f t="shared" si="83"/>
        <v>Multi-Sector</v>
      </c>
      <c r="Y269" s="23">
        <f>Table2[[#This Row],[Approved Amount_UA Equivalent]]/5</f>
        <v>2859512.1672242712</v>
      </c>
      <c r="Z269" s="23">
        <f>Table2[[#This Row],[Approved Amount_UA Equivalent]]/5</f>
        <v>2859512.1672242712</v>
      </c>
      <c r="AA269" s="23">
        <f>Table2[[#This Row],[Approved Amount_UA Equivalent]]/5</f>
        <v>2859512.1672242712</v>
      </c>
      <c r="AB269" s="23">
        <f>Table2[[#This Row],[Approved Amount_UA Equivalent]]/5</f>
        <v>2859512.1672242712</v>
      </c>
      <c r="AC269" s="23">
        <f>Table2[[#This Row],[Approved Amount_UA Equivalent]]/5</f>
        <v>2859512.1672242712</v>
      </c>
      <c r="AD269" s="23">
        <f>SUM(Table2[[#This Row],[Feed Africa ]:[Improve Quality Of Life ]])</f>
        <v>14297560.836121356</v>
      </c>
      <c r="AE269" s="16" t="b">
        <f>Table2[[#This Row],[Total HI5]]=Table2[[#This Row],[Approved Amount_UA Equivalent]]</f>
        <v>1</v>
      </c>
      <c r="AF269" s="24">
        <v>70</v>
      </c>
      <c r="AG269" s="20" t="str">
        <f t="shared" si="72"/>
        <v>Equity and Guarantee</v>
      </c>
      <c r="AH269" s="24" t="e">
        <f>VLOOKUP(Table2[[#This Row],[SAP Code]],[25]DATA!$A:$G,7,FALSE)</f>
        <v>#N/A</v>
      </c>
      <c r="AI269" s="20" t="str">
        <f t="shared" si="73"/>
        <v>Other Investment</v>
      </c>
      <c r="AJ269" s="25" t="s">
        <v>254</v>
      </c>
      <c r="AK269" s="25" t="s">
        <v>107</v>
      </c>
      <c r="AL269" s="23" t="str" cm="1">
        <f t="array" ref="AL269">_xlfn.SWITCH(AK269,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69" s="26">
        <v>2</v>
      </c>
      <c r="AN269" s="25" t="str">
        <f t="shared" si="81"/>
        <v>Non-Sovereign</v>
      </c>
      <c r="AO269" s="27">
        <v>1</v>
      </c>
      <c r="AP269" s="23">
        <f>Table2[[#This Row],[Approved Amount_UA Equivalent]]/1000000</f>
        <v>14.297560836121356</v>
      </c>
      <c r="AQ269" s="19">
        <f t="shared" si="74"/>
        <v>19.027765863143745</v>
      </c>
      <c r="AR269" s="23" t="str">
        <f t="shared" si="75"/>
        <v>11-20</v>
      </c>
      <c r="AS269" s="23" t="str">
        <f t="shared" si="76"/>
        <v>1-20</v>
      </c>
      <c r="AT269" s="23" t="str">
        <f t="shared" si="77"/>
        <v>1-40</v>
      </c>
      <c r="AU269" s="23" t="str">
        <f t="shared" si="78"/>
        <v>&lt;1-50 Mn</v>
      </c>
      <c r="AV269" s="23">
        <f>Table2[[#This Row],[Amount]]</f>
        <v>20000000</v>
      </c>
      <c r="AW269" s="23" t="str">
        <f t="shared" si="79"/>
        <v>Jul 2016</v>
      </c>
      <c r="AX269" s="28">
        <f>IFERROR(VLOOKUP(Table2[[#This Row],[SAP Code]],[26]_16!A:B,2,FALSE),0)</f>
        <v>0</v>
      </c>
      <c r="AY269" s="28">
        <f>IFERROR(VLOOKUP(Table2[[#This Row],[SAP Code]],[26]_16!D:E,2,FALSE)/ 1000000, 0)</f>
        <v>0</v>
      </c>
      <c r="AZ269" s="28">
        <f>IFERROR(VLOOKUP(Table2[[#This Row],[SAP Code]],[26]_16!G:H,2,FALSE)/ 1000000, 0)</f>
        <v>0</v>
      </c>
      <c r="BA269" s="28">
        <f>IFERROR(VLOOKUP(Table2[[#This Row],[SAP Code]],[26]_16!J:K,2,FALSE)/ 1000000, 0)</f>
        <v>0</v>
      </c>
      <c r="BB269" s="28">
        <f>IFERROR(VLOOKUP(Table2[[#This Row],[SAP Code]],[26]_16!M:N,2,FALSE)/ 1000000, 0)</f>
        <v>0</v>
      </c>
      <c r="BC269" s="28">
        <f>IFERROR(VLOOKUP(Table2[[#This Row],[SAP Code]],[26]_16!P:Q,2,FALSE),0)</f>
        <v>0</v>
      </c>
      <c r="BD269" s="28">
        <f>IFERROR(VLOOKUP(Table2[[#This Row],[SAP Code]],[26]_16!S:T,2,FALSE),0)</f>
        <v>0</v>
      </c>
      <c r="BE269" s="28">
        <f>IFERROR(VLOOKUP(Table2[[#This Row],[SAP Code]],[26]_16!V:W,2,FALSE)/ 1000000, 0)</f>
        <v>0</v>
      </c>
      <c r="BF269" s="28">
        <f>IFERROR(VLOOKUP(Table2[[#This Row],[SAP Code]],[26]_16!Y:Z,2,FALSE)/ 1000000, 0)</f>
        <v>0</v>
      </c>
      <c r="BG269" s="28" t="str">
        <f>IFERROR(VLOOKUP(Table2[[#This Row],[SAP Code]],[26]port!$A:$AD,30,FALSE),"unknown")</f>
        <v>unknown</v>
      </c>
      <c r="BH269" s="29" t="str">
        <f t="shared" si="80"/>
        <v>Unknown</v>
      </c>
      <c r="BI269" s="16"/>
    </row>
    <row r="270" spans="1:61" ht="17.100000000000001" customHeight="1">
      <c r="A270" s="16" t="s">
        <v>1137</v>
      </c>
      <c r="B270" s="16" t="s">
        <v>1182</v>
      </c>
      <c r="C270" s="16" t="s">
        <v>1183</v>
      </c>
      <c r="D270" s="18" t="s">
        <v>1184</v>
      </c>
      <c r="E270" s="18">
        <v>42566</v>
      </c>
      <c r="F270" s="16" t="s">
        <v>328</v>
      </c>
      <c r="G270" s="16" t="s">
        <v>249</v>
      </c>
      <c r="H270" s="16" t="s">
        <v>132</v>
      </c>
      <c r="I270" s="16" t="s">
        <v>250</v>
      </c>
      <c r="J270" s="16" t="s">
        <v>83</v>
      </c>
      <c r="K270" s="16" t="s">
        <v>69</v>
      </c>
      <c r="L270" s="19" t="s">
        <v>85</v>
      </c>
      <c r="M270" s="19">
        <v>4000000</v>
      </c>
      <c r="N270" s="19">
        <v>4000000</v>
      </c>
      <c r="O270" s="57" t="s">
        <v>1185</v>
      </c>
      <c r="P270" s="21">
        <v>2100155032716</v>
      </c>
      <c r="Q270" s="20" t="s">
        <v>72</v>
      </c>
      <c r="R270" s="16" t="str">
        <f t="shared" si="70"/>
        <v>ADF Including TSF</v>
      </c>
      <c r="S270" s="16" t="str">
        <f t="shared" si="69"/>
        <v>K</v>
      </c>
      <c r="T270" s="16" t="str">
        <f t="shared" si="68"/>
        <v>ADF Countries</v>
      </c>
      <c r="U270" s="16" t="str">
        <f t="shared" si="71"/>
        <v>Transition States</v>
      </c>
      <c r="V270" s="22" t="str">
        <f>IF(ISNUMBER(MATCH(A270, {"Gabon","Sudan","Niger","Mali","Burkina Faso","Guinea"}, 0)), "De Facto Countries", "Non-De Facto Countries")</f>
        <v>De Facto Countries</v>
      </c>
      <c r="W270" s="16" t="str">
        <f t="shared" si="82"/>
        <v>West</v>
      </c>
      <c r="X270" s="16" t="str">
        <f t="shared" si="83"/>
        <v>Multi-Sector</v>
      </c>
      <c r="Y270" s="23">
        <f>Table2[[#This Row],[Approved Amount_UA Equivalent]]/5</f>
        <v>800000</v>
      </c>
      <c r="Z270" s="23">
        <f>Table2[[#This Row],[Approved Amount_UA Equivalent]]/5</f>
        <v>800000</v>
      </c>
      <c r="AA270" s="23">
        <f>Table2[[#This Row],[Approved Amount_UA Equivalent]]/5</f>
        <v>800000</v>
      </c>
      <c r="AB270" s="23">
        <f>Table2[[#This Row],[Approved Amount_UA Equivalent]]/5</f>
        <v>800000</v>
      </c>
      <c r="AC270" s="23">
        <f>Table2[[#This Row],[Approved Amount_UA Equivalent]]/5</f>
        <v>800000</v>
      </c>
      <c r="AD270" s="23">
        <f>SUM(Table2[[#This Row],[Feed Africa ]:[Improve Quality Of Life ]])</f>
        <v>4000000</v>
      </c>
      <c r="AE270" s="16" t="b">
        <f>Table2[[#This Row],[Total HI5]]=Table2[[#This Row],[Approved Amount_UA Equivalent]]</f>
        <v>1</v>
      </c>
      <c r="AF270" s="24">
        <v>40</v>
      </c>
      <c r="AG270" s="20" t="str">
        <f t="shared" si="72"/>
        <v>ISP and Investment Project</v>
      </c>
      <c r="AH270" s="24" t="e">
        <f>VLOOKUP(Table2[[#This Row],[SAP Code]],[25]DATA!$A:$G,7,FALSE)</f>
        <v>#N/A</v>
      </c>
      <c r="AI270" s="20" t="str">
        <f t="shared" si="73"/>
        <v>Other Investment</v>
      </c>
      <c r="AJ270" s="25" t="s">
        <v>254</v>
      </c>
      <c r="AK270" s="25" t="s">
        <v>255</v>
      </c>
      <c r="AL270" s="23" t="str" cm="1">
        <f t="array" ref="AL270">_xlfn.SWITCH(AK270,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70" s="26">
        <v>1</v>
      </c>
      <c r="AN270" s="25" t="str">
        <f t="shared" si="81"/>
        <v>Sovereign</v>
      </c>
      <c r="AO270" s="27">
        <v>0.5</v>
      </c>
      <c r="AP270" s="23">
        <f>Table2[[#This Row],[Approved Amount_UA Equivalent]]/1000000</f>
        <v>4</v>
      </c>
      <c r="AQ270" s="19">
        <f t="shared" si="74"/>
        <v>5.3233600000000001</v>
      </c>
      <c r="AR270" s="23" t="str">
        <f t="shared" si="75"/>
        <v>1-10</v>
      </c>
      <c r="AS270" s="23" t="str">
        <f t="shared" si="76"/>
        <v>1-20</v>
      </c>
      <c r="AT270" s="23" t="str">
        <f t="shared" si="77"/>
        <v>1-40</v>
      </c>
      <c r="AU270" s="23" t="str">
        <f t="shared" si="78"/>
        <v>&lt;1-50 Mn</v>
      </c>
      <c r="AV270" s="23">
        <f>Table2[[#This Row],[Amount]]</f>
        <v>4000000</v>
      </c>
      <c r="AW270" s="23" t="str">
        <f t="shared" si="79"/>
        <v>Jul 2016</v>
      </c>
      <c r="AX270" s="28">
        <f>IFERROR(VLOOKUP(Table2[[#This Row],[SAP Code]],[26]_16!A:B,2,FALSE),0)</f>
        <v>0</v>
      </c>
      <c r="AY270" s="28">
        <f>IFERROR(VLOOKUP(Table2[[#This Row],[SAP Code]],[26]_16!D:E,2,FALSE)/ 1000000, 0)</f>
        <v>0</v>
      </c>
      <c r="AZ270" s="28">
        <f>IFERROR(VLOOKUP(Table2[[#This Row],[SAP Code]],[26]_16!G:H,2,FALSE)/ 1000000, 0)</f>
        <v>0.39744852000000008</v>
      </c>
      <c r="BA270" s="28">
        <f>IFERROR(VLOOKUP(Table2[[#This Row],[SAP Code]],[26]_16!J:K,2,FALSE)/ 1000000, 0)</f>
        <v>0.58061203000000028</v>
      </c>
      <c r="BB270" s="28">
        <f>IFERROR(VLOOKUP(Table2[[#This Row],[SAP Code]],[26]_16!M:N,2,FALSE)/ 1000000, 0)</f>
        <v>0.90965532000000016</v>
      </c>
      <c r="BC270" s="28">
        <f>IFERROR(VLOOKUP(Table2[[#This Row],[SAP Code]],[26]_16!P:Q,2,FALSE),0)</f>
        <v>0.61293970000000009</v>
      </c>
      <c r="BD270" s="28">
        <f>IFERROR(VLOOKUP(Table2[[#This Row],[SAP Code]],[26]_16!S:T,2,FALSE),0)</f>
        <v>0.98532949000000003</v>
      </c>
      <c r="BE270" s="28">
        <f>IFERROR(VLOOKUP(Table2[[#This Row],[SAP Code]],[26]_16!V:W,2,FALSE)/ 1000000, 0)</f>
        <v>0.29183621000000004</v>
      </c>
      <c r="BF270" s="28">
        <f>IFERROR(VLOOKUP(Table2[[#This Row],[SAP Code]],[26]_16!Y:Z,2,FALSE)/ 1000000, 0)</f>
        <v>3.9047220000000001E-2</v>
      </c>
      <c r="BG270" s="28" t="str">
        <f>IFERROR(VLOOKUP(Table2[[#This Row],[SAP Code]],[26]port!$A:$AD,30,FALSE),"unknown")</f>
        <v>OnGo</v>
      </c>
      <c r="BH270" s="29" t="str">
        <f t="shared" si="80"/>
        <v>Ongoing</v>
      </c>
      <c r="BI270" s="16"/>
    </row>
    <row r="271" spans="1:61" ht="17.100000000000001" customHeight="1">
      <c r="A271" s="16" t="s">
        <v>1137</v>
      </c>
      <c r="B271" s="16" t="s">
        <v>1182</v>
      </c>
      <c r="C271" s="16" t="s">
        <v>1186</v>
      </c>
      <c r="D271" s="18" t="s">
        <v>1184</v>
      </c>
      <c r="E271" s="18">
        <v>42566</v>
      </c>
      <c r="F271" s="16" t="s">
        <v>328</v>
      </c>
      <c r="G271" s="16" t="s">
        <v>249</v>
      </c>
      <c r="H271" s="16" t="s">
        <v>132</v>
      </c>
      <c r="I271" s="16" t="s">
        <v>250</v>
      </c>
      <c r="J271" s="16" t="s">
        <v>251</v>
      </c>
      <c r="K271" s="16" t="s">
        <v>257</v>
      </c>
      <c r="L271" s="19" t="s">
        <v>85</v>
      </c>
      <c r="M271" s="19">
        <v>2000000</v>
      </c>
      <c r="N271" s="19">
        <v>2000000</v>
      </c>
      <c r="O271" s="57" t="s">
        <v>1185</v>
      </c>
      <c r="P271" s="21">
        <v>5900155010351</v>
      </c>
      <c r="Q271" s="20" t="s">
        <v>72</v>
      </c>
      <c r="R271" s="16" t="str">
        <f t="shared" si="70"/>
        <v>ADF Including TSF</v>
      </c>
      <c r="S271" s="16" t="str">
        <f t="shared" si="69"/>
        <v>K</v>
      </c>
      <c r="T271" s="16" t="str">
        <f t="shared" si="68"/>
        <v>ADF Countries</v>
      </c>
      <c r="U271" s="16" t="str">
        <f t="shared" si="71"/>
        <v>Transition States</v>
      </c>
      <c r="V271" s="22" t="str">
        <f>IF(ISNUMBER(MATCH(A271, {"Gabon","Sudan","Niger","Mali","Burkina Faso","Guinea"}, 0)), "De Facto Countries", "Non-De Facto Countries")</f>
        <v>De Facto Countries</v>
      </c>
      <c r="W271" s="16" t="str">
        <f t="shared" si="82"/>
        <v>West</v>
      </c>
      <c r="X271" s="16" t="str">
        <f t="shared" si="83"/>
        <v>Multi-Sector</v>
      </c>
      <c r="Y271" s="23">
        <f>Table2[[#This Row],[Approved Amount_UA Equivalent]]/5</f>
        <v>400000</v>
      </c>
      <c r="Z271" s="23">
        <f>Table2[[#This Row],[Approved Amount_UA Equivalent]]/5</f>
        <v>400000</v>
      </c>
      <c r="AA271" s="23">
        <f>Table2[[#This Row],[Approved Amount_UA Equivalent]]/5</f>
        <v>400000</v>
      </c>
      <c r="AB271" s="23">
        <f>Table2[[#This Row],[Approved Amount_UA Equivalent]]/5</f>
        <v>400000</v>
      </c>
      <c r="AC271" s="23">
        <f>Table2[[#This Row],[Approved Amount_UA Equivalent]]/5</f>
        <v>400000</v>
      </c>
      <c r="AD271" s="23">
        <f>SUM(Table2[[#This Row],[Feed Africa ]:[Improve Quality Of Life ]])</f>
        <v>2000000</v>
      </c>
      <c r="AE271" s="16" t="b">
        <f>Table2[[#This Row],[Total HI5]]=Table2[[#This Row],[Approved Amount_UA Equivalent]]</f>
        <v>1</v>
      </c>
      <c r="AF271" s="24">
        <v>40</v>
      </c>
      <c r="AG271" s="20" t="str">
        <f t="shared" si="72"/>
        <v>ISP and Investment Project</v>
      </c>
      <c r="AH271" s="24" t="e">
        <f>VLOOKUP(Table2[[#This Row],[SAP Code]],[25]DATA!$A:$G,7,FALSE)</f>
        <v>#N/A</v>
      </c>
      <c r="AI271" s="20" t="str">
        <f t="shared" si="73"/>
        <v>Other Investment</v>
      </c>
      <c r="AJ271" s="25" t="s">
        <v>254</v>
      </c>
      <c r="AK271" s="25" t="s">
        <v>255</v>
      </c>
      <c r="AL271" s="23" t="str" cm="1">
        <f t="array" ref="AL271">_xlfn.SWITCH(AK271,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71" s="26">
        <v>1</v>
      </c>
      <c r="AN271" s="25" t="str">
        <f t="shared" si="81"/>
        <v>Sovereign</v>
      </c>
      <c r="AO271" s="27">
        <v>0.5</v>
      </c>
      <c r="AP271" s="23">
        <f>Table2[[#This Row],[Approved Amount_UA Equivalent]]/1000000</f>
        <v>2</v>
      </c>
      <c r="AQ271" s="19">
        <f t="shared" si="74"/>
        <v>2.66168</v>
      </c>
      <c r="AR271" s="23" t="str">
        <f t="shared" si="75"/>
        <v>1-10</v>
      </c>
      <c r="AS271" s="23" t="str">
        <f t="shared" si="76"/>
        <v>1-20</v>
      </c>
      <c r="AT271" s="23" t="str">
        <f t="shared" si="77"/>
        <v>1-40</v>
      </c>
      <c r="AU271" s="23" t="str">
        <f t="shared" si="78"/>
        <v>&lt;1-50 Mn</v>
      </c>
      <c r="AV271" s="23">
        <f>Table2[[#This Row],[Amount]]</f>
        <v>2000000</v>
      </c>
      <c r="AW271" s="23" t="str">
        <f t="shared" si="79"/>
        <v>Jul 2016</v>
      </c>
      <c r="AX271" s="28">
        <f>IFERROR(VLOOKUP(Table2[[#This Row],[SAP Code]],[26]_16!A:B,2,FALSE),0)</f>
        <v>0</v>
      </c>
      <c r="AY271" s="28">
        <f>IFERROR(VLOOKUP(Table2[[#This Row],[SAP Code]],[26]_16!D:E,2,FALSE)/ 1000000, 0)</f>
        <v>0</v>
      </c>
      <c r="AZ271" s="28">
        <f>IFERROR(VLOOKUP(Table2[[#This Row],[SAP Code]],[26]_16!G:H,2,FALSE)/ 1000000, 0)</f>
        <v>0.39744852000000008</v>
      </c>
      <c r="BA271" s="28">
        <f>IFERROR(VLOOKUP(Table2[[#This Row],[SAP Code]],[26]_16!J:K,2,FALSE)/ 1000000, 0)</f>
        <v>0.58061203000000028</v>
      </c>
      <c r="BB271" s="28">
        <f>IFERROR(VLOOKUP(Table2[[#This Row],[SAP Code]],[26]_16!M:N,2,FALSE)/ 1000000, 0)</f>
        <v>0.90965532000000016</v>
      </c>
      <c r="BC271" s="28">
        <f>IFERROR(VLOOKUP(Table2[[#This Row],[SAP Code]],[26]_16!P:Q,2,FALSE),0)</f>
        <v>0.61293970000000009</v>
      </c>
      <c r="BD271" s="28">
        <f>IFERROR(VLOOKUP(Table2[[#This Row],[SAP Code]],[26]_16!S:T,2,FALSE),0)</f>
        <v>0.98532949000000003</v>
      </c>
      <c r="BE271" s="28">
        <f>IFERROR(VLOOKUP(Table2[[#This Row],[SAP Code]],[26]_16!V:W,2,FALSE)/ 1000000, 0)</f>
        <v>0.29183621000000004</v>
      </c>
      <c r="BF271" s="28">
        <f>IFERROR(VLOOKUP(Table2[[#This Row],[SAP Code]],[26]_16!Y:Z,2,FALSE)/ 1000000, 0)</f>
        <v>3.9047220000000001E-2</v>
      </c>
      <c r="BG271" s="28" t="str">
        <f>IFERROR(VLOOKUP(Table2[[#This Row],[SAP Code]],[26]port!$A:$AD,30,FALSE),"unknown")</f>
        <v>OnGo</v>
      </c>
      <c r="BH271" s="29" t="str">
        <f t="shared" si="80"/>
        <v>Ongoing</v>
      </c>
      <c r="BI271" s="16"/>
    </row>
    <row r="272" spans="1:61" ht="17.100000000000001" customHeight="1">
      <c r="A272" s="16" t="s">
        <v>322</v>
      </c>
      <c r="B272" s="16" t="s">
        <v>1187</v>
      </c>
      <c r="C272" s="16" t="s">
        <v>1188</v>
      </c>
      <c r="D272" s="18" t="s">
        <v>1189</v>
      </c>
      <c r="E272" s="18">
        <v>42566</v>
      </c>
      <c r="F272" s="16" t="s">
        <v>1190</v>
      </c>
      <c r="G272" s="16" t="s">
        <v>65</v>
      </c>
      <c r="H272" s="16" t="s">
        <v>101</v>
      </c>
      <c r="I272" s="16" t="s">
        <v>155</v>
      </c>
      <c r="J272" s="16" t="s">
        <v>68</v>
      </c>
      <c r="K272" s="16" t="s">
        <v>69</v>
      </c>
      <c r="L272" s="19" t="s">
        <v>70</v>
      </c>
      <c r="M272" s="19">
        <v>1000000</v>
      </c>
      <c r="N272" s="19">
        <v>714878.04180606781</v>
      </c>
      <c r="O272" s="57" t="s">
        <v>1191</v>
      </c>
      <c r="P272" s="21">
        <v>5000199004619</v>
      </c>
      <c r="Q272" s="20" t="s">
        <v>72</v>
      </c>
      <c r="R272" s="16" t="str">
        <f t="shared" si="70"/>
        <v>OTHERS</v>
      </c>
      <c r="S272" s="16" t="str">
        <f t="shared" si="69"/>
        <v>A</v>
      </c>
      <c r="T272" s="16" t="str">
        <f t="shared" si="68"/>
        <v>ADF Countries</v>
      </c>
      <c r="U272" s="16" t="str">
        <f t="shared" si="71"/>
        <v>Transition States</v>
      </c>
      <c r="V272" s="22" t="str">
        <f>IF(ISNUMBER(MATCH(A272, {"Gabon","Sudan","Niger","Mali","Burkina Faso","Guinea"}, 0)), "De Facto Countries", "Non-De Facto Countries")</f>
        <v>Non-De Facto Countries</v>
      </c>
      <c r="W272" s="16" t="str">
        <f t="shared" si="82"/>
        <v>West</v>
      </c>
      <c r="X272" s="16" t="str">
        <f t="shared" si="83"/>
        <v>Agriculture</v>
      </c>
      <c r="Y272" s="23">
        <f>Table2[[#This Row],[Approved Amount_UA Equivalent]]</f>
        <v>714878.04180606781</v>
      </c>
      <c r="AD272" s="23">
        <f>SUM(Table2[[#This Row],[Feed Africa ]:[Improve Quality Of Life ]])</f>
        <v>714878.04180606781</v>
      </c>
      <c r="AE272" s="16" t="b">
        <f>Table2[[#This Row],[Total HI5]]=Table2[[#This Row],[Approved Amount_UA Equivalent]]</f>
        <v>1</v>
      </c>
      <c r="AF272" s="24">
        <v>50</v>
      </c>
      <c r="AG272" s="20" t="str">
        <f t="shared" si="72"/>
        <v>Emergency Assistance</v>
      </c>
      <c r="AH272" s="24" t="e">
        <f>VLOOKUP(Table2[[#This Row],[SAP Code]],[25]DATA!$A:$G,7,FALSE)</f>
        <v>#N/A</v>
      </c>
      <c r="AI272" s="20" t="str">
        <f t="shared" si="73"/>
        <v>Other Investment</v>
      </c>
      <c r="AJ272" s="25" t="s">
        <v>157</v>
      </c>
      <c r="AK272" s="25" t="s">
        <v>74</v>
      </c>
      <c r="AL272" s="23" t="str" cm="1">
        <f t="array" ref="AL272">_xlfn.SWITCH(AK272,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72" s="26">
        <v>1</v>
      </c>
      <c r="AN272" s="25" t="str">
        <f t="shared" si="81"/>
        <v>Sovereign</v>
      </c>
      <c r="AO272" s="27">
        <v>1</v>
      </c>
      <c r="AP272" s="23">
        <f>Table2[[#This Row],[Approved Amount_UA Equivalent]]/1000000</f>
        <v>0.71487804180606784</v>
      </c>
      <c r="AQ272" s="19">
        <f t="shared" si="74"/>
        <v>0.95138829315718731</v>
      </c>
      <c r="AR272" s="23" t="str">
        <f t="shared" si="75"/>
        <v>1-10</v>
      </c>
      <c r="AS272" s="23" t="str">
        <f t="shared" si="76"/>
        <v>1-20</v>
      </c>
      <c r="AT272" s="23" t="str">
        <f t="shared" si="77"/>
        <v>1-40</v>
      </c>
      <c r="AU272" s="23" t="str">
        <f t="shared" si="78"/>
        <v>&lt;1-50 Mn</v>
      </c>
      <c r="AV272" s="23">
        <f>Table2[[#This Row],[Amount]]</f>
        <v>1000000</v>
      </c>
      <c r="AW272" s="23" t="str">
        <f t="shared" si="79"/>
        <v>Jul 2016</v>
      </c>
      <c r="AX272" s="28">
        <f>IFERROR(VLOOKUP(Table2[[#This Row],[SAP Code]],[26]_16!A:B,2,FALSE),0)</f>
        <v>0</v>
      </c>
      <c r="AY272" s="28">
        <f>IFERROR(VLOOKUP(Table2[[#This Row],[SAP Code]],[26]_16!D:E,2,FALSE)/ 1000000, 0)</f>
        <v>0</v>
      </c>
      <c r="AZ272" s="28">
        <f>IFERROR(VLOOKUP(Table2[[#This Row],[SAP Code]],[26]_16!G:H,2,FALSE)/ 1000000, 0)</f>
        <v>0</v>
      </c>
      <c r="BA272" s="28">
        <f>IFERROR(VLOOKUP(Table2[[#This Row],[SAP Code]],[26]_16!J:K,2,FALSE)/ 1000000, 0)</f>
        <v>0</v>
      </c>
      <c r="BB272" s="28">
        <f>IFERROR(VLOOKUP(Table2[[#This Row],[SAP Code]],[26]_16!M:N,2,FALSE)/ 1000000, 0)</f>
        <v>0</v>
      </c>
      <c r="BC272" s="28">
        <f>IFERROR(VLOOKUP(Table2[[#This Row],[SAP Code]],[26]_16!P:Q,2,FALSE),0)</f>
        <v>0</v>
      </c>
      <c r="BD272" s="28">
        <f>IFERROR(VLOOKUP(Table2[[#This Row],[SAP Code]],[26]_16!S:T,2,FALSE),0)</f>
        <v>0</v>
      </c>
      <c r="BE272" s="28">
        <f>IFERROR(VLOOKUP(Table2[[#This Row],[SAP Code]],[26]_16!V:W,2,FALSE)/ 1000000, 0)</f>
        <v>0</v>
      </c>
      <c r="BF272" s="28">
        <f>IFERROR(VLOOKUP(Table2[[#This Row],[SAP Code]],[26]_16!Y:Z,2,FALSE)/ 1000000, 0)</f>
        <v>0</v>
      </c>
      <c r="BG272" s="28" t="str">
        <f>IFERROR(VLOOKUP(Table2[[#This Row],[SAP Code]],[26]port!$A:$AD,30,FALSE),"unknown")</f>
        <v>COMP</v>
      </c>
      <c r="BH272" s="29" t="str">
        <f t="shared" si="80"/>
        <v>Number of operations completed out of the net approved of that year</v>
      </c>
      <c r="BI272" s="16"/>
    </row>
    <row r="273" spans="1:61" ht="17.100000000000001" customHeight="1">
      <c r="A273" s="16" t="s">
        <v>141</v>
      </c>
      <c r="B273" s="16" t="s">
        <v>1192</v>
      </c>
      <c r="C273" s="16" t="s">
        <v>1193</v>
      </c>
      <c r="D273" s="18" t="s">
        <v>1194</v>
      </c>
      <c r="E273" s="18">
        <v>42566</v>
      </c>
      <c r="F273" s="16" t="s">
        <v>1195</v>
      </c>
      <c r="G273" s="16" t="s">
        <v>137</v>
      </c>
      <c r="H273" s="37" t="s">
        <v>213</v>
      </c>
      <c r="I273" s="16" t="s">
        <v>437</v>
      </c>
      <c r="J273" s="16" t="s">
        <v>83</v>
      </c>
      <c r="K273" s="16" t="s">
        <v>69</v>
      </c>
      <c r="L273" s="19" t="s">
        <v>85</v>
      </c>
      <c r="M273" s="19">
        <v>3820000</v>
      </c>
      <c r="N273" s="19">
        <v>3820000</v>
      </c>
      <c r="O273" s="57" t="s">
        <v>1196</v>
      </c>
      <c r="P273" s="21">
        <v>2100155032768</v>
      </c>
      <c r="Q273" s="20" t="s">
        <v>72</v>
      </c>
      <c r="R273" s="16" t="str">
        <f t="shared" si="70"/>
        <v>ADF Including TSF</v>
      </c>
      <c r="S273" s="16" t="str">
        <f t="shared" si="69"/>
        <v>G</v>
      </c>
      <c r="T273" s="16" t="str">
        <f t="shared" si="68"/>
        <v>Multinational</v>
      </c>
      <c r="U273" s="16" t="str">
        <f t="shared" si="71"/>
        <v>Multinational</v>
      </c>
      <c r="V273" s="22" t="str">
        <f>IF(ISNUMBER(MATCH(A273, {"Gabon","Sudan","Niger","Mali","Burkina Faso","Guinea"}, 0)), "De Facto Countries", "Non-De Facto Countries")</f>
        <v>Non-De Facto Countries</v>
      </c>
      <c r="W273" s="16" t="str">
        <f t="shared" si="82"/>
        <v>Multi</v>
      </c>
      <c r="X273" s="16" t="str">
        <f t="shared" si="83"/>
        <v>ICT</v>
      </c>
      <c r="Y273" s="23"/>
      <c r="AB273" s="23">
        <f>Table2[[#This Row],[Approved Amount_UA Equivalent]]/2</f>
        <v>1910000</v>
      </c>
      <c r="AC273" s="23">
        <f>Table2[[#This Row],[Approved Amount_UA Equivalent]]/2</f>
        <v>1910000</v>
      </c>
      <c r="AD273" s="23">
        <f>SUM(Table2[[#This Row],[Feed Africa ]:[Improve Quality Of Life ]])</f>
        <v>3820000</v>
      </c>
      <c r="AE273" s="16" t="b">
        <f>Table2[[#This Row],[Total HI5]]=Table2[[#This Row],[Approved Amount_UA Equivalent]]</f>
        <v>1</v>
      </c>
      <c r="AF273" s="24">
        <v>40</v>
      </c>
      <c r="AG273" s="20" t="str">
        <f t="shared" si="72"/>
        <v>ISP and Investment Project</v>
      </c>
      <c r="AH273" s="24" t="e">
        <f>VLOOKUP(Table2[[#This Row],[SAP Code]],[25]DATA!$A:$G,7,FALSE)</f>
        <v>#N/A</v>
      </c>
      <c r="AI273" s="20" t="str">
        <f t="shared" si="73"/>
        <v>Infrastructure</v>
      </c>
      <c r="AJ273" s="25" t="s">
        <v>89</v>
      </c>
      <c r="AK273" s="25" t="s">
        <v>140</v>
      </c>
      <c r="AL273" s="23" t="str" cm="1">
        <f t="array" ref="AL273">_xlfn.SWITCH(AK273,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73" s="26">
        <v>1</v>
      </c>
      <c r="AN273" s="25" t="str">
        <f t="shared" si="81"/>
        <v>Sovereign</v>
      </c>
      <c r="AO273" s="27">
        <v>1</v>
      </c>
      <c r="AP273" s="23">
        <f>Table2[[#This Row],[Approved Amount_UA Equivalent]]/1000000</f>
        <v>3.82</v>
      </c>
      <c r="AQ273" s="19">
        <f t="shared" si="74"/>
        <v>5.0838087999999999</v>
      </c>
      <c r="AR273" s="23" t="str">
        <f t="shared" si="75"/>
        <v>1-10</v>
      </c>
      <c r="AS273" s="23" t="str">
        <f t="shared" si="76"/>
        <v>1-20</v>
      </c>
      <c r="AT273" s="23" t="str">
        <f t="shared" si="77"/>
        <v>1-40</v>
      </c>
      <c r="AU273" s="23" t="str">
        <f t="shared" si="78"/>
        <v>&lt;1-50 Mn</v>
      </c>
      <c r="AV273" s="23">
        <f>Table2[[#This Row],[Amount]]</f>
        <v>3820000</v>
      </c>
      <c r="AW273" s="23" t="str">
        <f t="shared" si="79"/>
        <v>Jul 2016</v>
      </c>
      <c r="AX273" s="28">
        <f>IFERROR(VLOOKUP(Table2[[#This Row],[SAP Code]],[26]_16!A:B,2,FALSE),0)</f>
        <v>0</v>
      </c>
      <c r="AY273" s="28">
        <f>IFERROR(VLOOKUP(Table2[[#This Row],[SAP Code]],[26]_16!D:E,2,FALSE)/ 1000000, 0)</f>
        <v>0</v>
      </c>
      <c r="AZ273" s="28">
        <f>IFERROR(VLOOKUP(Table2[[#This Row],[SAP Code]],[26]_16!G:H,2,FALSE)/ 1000000, 0)</f>
        <v>0.22477155000000001</v>
      </c>
      <c r="BA273" s="28">
        <f>IFERROR(VLOOKUP(Table2[[#This Row],[SAP Code]],[26]_16!J:K,2,FALSE)/ 1000000, 0)</f>
        <v>1.3623887000000001</v>
      </c>
      <c r="BB273" s="28">
        <f>IFERROR(VLOOKUP(Table2[[#This Row],[SAP Code]],[26]_16!M:N,2,FALSE)/ 1000000, 0)</f>
        <v>1.1416813099999998</v>
      </c>
      <c r="BC273" s="28">
        <f>IFERROR(VLOOKUP(Table2[[#This Row],[SAP Code]],[26]_16!P:Q,2,FALSE),0)</f>
        <v>0.85702896999999989</v>
      </c>
      <c r="BD273" s="28">
        <f>IFERROR(VLOOKUP(Table2[[#This Row],[SAP Code]],[26]_16!S:T,2,FALSE),0)</f>
        <v>0.19376195000000002</v>
      </c>
      <c r="BE273" s="28">
        <f>IFERROR(VLOOKUP(Table2[[#This Row],[SAP Code]],[26]_16!V:W,2,FALSE)/ 1000000, 0)</f>
        <v>1.287808E-2</v>
      </c>
      <c r="BF273" s="28">
        <f>IFERROR(VLOOKUP(Table2[[#This Row],[SAP Code]],[26]_16!Y:Z,2,FALSE)/ 1000000, 0)</f>
        <v>0</v>
      </c>
      <c r="BG273" s="28" t="str">
        <f>IFERROR(VLOOKUP(Table2[[#This Row],[SAP Code]],[26]port!$A:$AD,30,FALSE),"unknown")</f>
        <v>CLSD</v>
      </c>
      <c r="BH273" s="29" t="str">
        <f t="shared" si="80"/>
        <v>Number of operations completed out of the net approved of that year</v>
      </c>
      <c r="BI273" s="16"/>
    </row>
    <row r="274" spans="1:61" ht="17.100000000000001" customHeight="1">
      <c r="A274" s="16" t="s">
        <v>141</v>
      </c>
      <c r="B274" s="16" t="s">
        <v>1192</v>
      </c>
      <c r="C274" s="16" t="s">
        <v>1197</v>
      </c>
      <c r="D274" s="18" t="s">
        <v>1194</v>
      </c>
      <c r="E274" s="18">
        <v>42566</v>
      </c>
      <c r="F274" s="16" t="s">
        <v>1198</v>
      </c>
      <c r="G274" s="16" t="s">
        <v>137</v>
      </c>
      <c r="H274" s="16" t="s">
        <v>132</v>
      </c>
      <c r="I274" s="16" t="s">
        <v>437</v>
      </c>
      <c r="J274" s="16" t="s">
        <v>83</v>
      </c>
      <c r="K274" s="16" t="s">
        <v>69</v>
      </c>
      <c r="L274" s="19" t="s">
        <v>85</v>
      </c>
      <c r="M274" s="19">
        <v>2500000</v>
      </c>
      <c r="N274" s="19">
        <v>2500000</v>
      </c>
      <c r="O274" s="57" t="s">
        <v>1199</v>
      </c>
      <c r="P274" s="21">
        <v>2100155032769</v>
      </c>
      <c r="Q274" s="20" t="s">
        <v>72</v>
      </c>
      <c r="R274" s="16" t="str">
        <f t="shared" si="70"/>
        <v>ADF Including TSF</v>
      </c>
      <c r="S274" s="16" t="str">
        <f t="shared" si="69"/>
        <v>G</v>
      </c>
      <c r="T274" s="16" t="str">
        <f t="shared" si="68"/>
        <v>Multinational</v>
      </c>
      <c r="U274" s="16" t="str">
        <f t="shared" si="71"/>
        <v>Multinational</v>
      </c>
      <c r="V274" s="22" t="str">
        <f>IF(ISNUMBER(MATCH(A274, {"Gabon","Sudan","Niger","Mali","Burkina Faso","Guinea"}, 0)), "De Facto Countries", "Non-De Facto Countries")</f>
        <v>Non-De Facto Countries</v>
      </c>
      <c r="W274" s="16" t="str">
        <f t="shared" si="82"/>
        <v>Multi</v>
      </c>
      <c r="X274" s="16" t="str">
        <f t="shared" si="83"/>
        <v>ICT</v>
      </c>
      <c r="Y274" s="23"/>
      <c r="AB274" s="23">
        <f>Table2[[#This Row],[Approved Amount_UA Equivalent]]/2</f>
        <v>1250000</v>
      </c>
      <c r="AC274" s="23">
        <f>Table2[[#This Row],[Approved Amount_UA Equivalent]]/2</f>
        <v>1250000</v>
      </c>
      <c r="AD274" s="23">
        <f>SUM(Table2[[#This Row],[Feed Africa ]:[Improve Quality Of Life ]])</f>
        <v>2500000</v>
      </c>
      <c r="AE274" s="16" t="b">
        <f>Table2[[#This Row],[Total HI5]]=Table2[[#This Row],[Approved Amount_UA Equivalent]]</f>
        <v>1</v>
      </c>
      <c r="AF274" s="24">
        <v>40</v>
      </c>
      <c r="AG274" s="20" t="str">
        <f t="shared" si="72"/>
        <v>ISP and Investment Project</v>
      </c>
      <c r="AH274" s="24" t="e">
        <f>VLOOKUP(Table2[[#This Row],[SAP Code]],[25]DATA!$A:$G,7,FALSE)</f>
        <v>#N/A</v>
      </c>
      <c r="AI274" s="20" t="str">
        <f t="shared" si="73"/>
        <v>Infrastructure</v>
      </c>
      <c r="AJ274" s="25" t="s">
        <v>89</v>
      </c>
      <c r="AK274" s="25" t="s">
        <v>140</v>
      </c>
      <c r="AL274" s="23" t="str" cm="1">
        <f t="array" ref="AL274">_xlfn.SWITCH(AK274,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74" s="26">
        <v>1</v>
      </c>
      <c r="AN274" s="25" t="str">
        <f t="shared" si="81"/>
        <v>Sovereign</v>
      </c>
      <c r="AO274" s="27">
        <v>1</v>
      </c>
      <c r="AP274" s="23">
        <f>Table2[[#This Row],[Approved Amount_UA Equivalent]]/1000000</f>
        <v>2.5</v>
      </c>
      <c r="AQ274" s="19">
        <f t="shared" si="74"/>
        <v>3.3271000000000002</v>
      </c>
      <c r="AR274" s="23" t="str">
        <f t="shared" si="75"/>
        <v>1-10</v>
      </c>
      <c r="AS274" s="23" t="str">
        <f t="shared" si="76"/>
        <v>1-20</v>
      </c>
      <c r="AT274" s="23" t="str">
        <f t="shared" si="77"/>
        <v>1-40</v>
      </c>
      <c r="AU274" s="23" t="str">
        <f t="shared" si="78"/>
        <v>&lt;1-50 Mn</v>
      </c>
      <c r="AV274" s="23">
        <f>Table2[[#This Row],[Amount]]</f>
        <v>2500000</v>
      </c>
      <c r="AW274" s="23" t="str">
        <f t="shared" si="79"/>
        <v>Jul 2016</v>
      </c>
      <c r="AX274" s="28">
        <f>IFERROR(VLOOKUP(Table2[[#This Row],[SAP Code]],[26]_16!A:B,2,FALSE),0)</f>
        <v>0</v>
      </c>
      <c r="AY274" s="28">
        <f>IFERROR(VLOOKUP(Table2[[#This Row],[SAP Code]],[26]_16!D:E,2,FALSE)/ 1000000, 0)</f>
        <v>0</v>
      </c>
      <c r="AZ274" s="28">
        <f>IFERROR(VLOOKUP(Table2[[#This Row],[SAP Code]],[26]_16!G:H,2,FALSE)/ 1000000, 0)</f>
        <v>0</v>
      </c>
      <c r="BA274" s="28">
        <f>IFERROR(VLOOKUP(Table2[[#This Row],[SAP Code]],[26]_16!J:K,2,FALSE)/ 1000000, 0)</f>
        <v>0.82762684000000009</v>
      </c>
      <c r="BB274" s="28">
        <f>IFERROR(VLOOKUP(Table2[[#This Row],[SAP Code]],[26]_16!M:N,2,FALSE)/ 1000000, 0)</f>
        <v>0.36334634000000005</v>
      </c>
      <c r="BC274" s="28">
        <f>IFERROR(VLOOKUP(Table2[[#This Row],[SAP Code]],[26]_16!P:Q,2,FALSE),0)</f>
        <v>0.22955724</v>
      </c>
      <c r="BD274" s="28">
        <f>IFERROR(VLOOKUP(Table2[[#This Row],[SAP Code]],[26]_16!S:T,2,FALSE),0)</f>
        <v>0.16807462000000001</v>
      </c>
      <c r="BE274" s="28">
        <f>IFERROR(VLOOKUP(Table2[[#This Row],[SAP Code]],[26]_16!V:W,2,FALSE)/ 1000000, 0)</f>
        <v>0</v>
      </c>
      <c r="BF274" s="28">
        <f>IFERROR(VLOOKUP(Table2[[#This Row],[SAP Code]],[26]_16!Y:Z,2,FALSE)/ 1000000, 0)</f>
        <v>0</v>
      </c>
      <c r="BG274" s="28" t="str">
        <f>IFERROR(VLOOKUP(Table2[[#This Row],[SAP Code]],[26]port!$A:$AD,30,FALSE),"unknown")</f>
        <v>COMP</v>
      </c>
      <c r="BH274" s="29" t="str">
        <f t="shared" si="80"/>
        <v>Number of operations completed out of the net approved of that year</v>
      </c>
      <c r="BI274" s="16"/>
    </row>
    <row r="275" spans="1:61" ht="17.100000000000001" customHeight="1">
      <c r="A275" s="16" t="s">
        <v>141</v>
      </c>
      <c r="B275" s="16" t="s">
        <v>1192</v>
      </c>
      <c r="C275" s="16" t="s">
        <v>1200</v>
      </c>
      <c r="D275" s="18" t="s">
        <v>1194</v>
      </c>
      <c r="E275" s="18">
        <v>42566</v>
      </c>
      <c r="F275" s="16" t="s">
        <v>1201</v>
      </c>
      <c r="G275" s="16" t="s">
        <v>137</v>
      </c>
      <c r="H275" s="16" t="s">
        <v>81</v>
      </c>
      <c r="I275" s="16" t="s">
        <v>437</v>
      </c>
      <c r="J275" s="16" t="s">
        <v>83</v>
      </c>
      <c r="K275" s="16" t="s">
        <v>69</v>
      </c>
      <c r="L275" s="19" t="s">
        <v>85</v>
      </c>
      <c r="M275" s="19">
        <v>2500000</v>
      </c>
      <c r="N275" s="19">
        <v>2500000</v>
      </c>
      <c r="O275" s="57" t="s">
        <v>1202</v>
      </c>
      <c r="P275" s="21">
        <v>2100155032767</v>
      </c>
      <c r="Q275" s="20" t="s">
        <v>72</v>
      </c>
      <c r="R275" s="16" t="str">
        <f t="shared" si="70"/>
        <v>ADF Including TSF</v>
      </c>
      <c r="S275" s="16" t="str">
        <f t="shared" si="69"/>
        <v>G</v>
      </c>
      <c r="T275" s="16" t="str">
        <f t="shared" si="68"/>
        <v>Multinational</v>
      </c>
      <c r="U275" s="16" t="str">
        <f t="shared" si="71"/>
        <v>Multinational</v>
      </c>
      <c r="V275" s="22" t="str">
        <f>IF(ISNUMBER(MATCH(A275, {"Gabon","Sudan","Niger","Mali","Burkina Faso","Guinea"}, 0)), "De Facto Countries", "Non-De Facto Countries")</f>
        <v>Non-De Facto Countries</v>
      </c>
      <c r="W275" s="16" t="str">
        <f t="shared" si="82"/>
        <v>Multi</v>
      </c>
      <c r="X275" s="16" t="str">
        <f t="shared" si="83"/>
        <v>ICT</v>
      </c>
      <c r="Y275" s="23"/>
      <c r="AB275" s="23">
        <f>Table2[[#This Row],[Approved Amount_UA Equivalent]]/2</f>
        <v>1250000</v>
      </c>
      <c r="AC275" s="23">
        <f>Table2[[#This Row],[Approved Amount_UA Equivalent]]/2</f>
        <v>1250000</v>
      </c>
      <c r="AD275" s="23">
        <f>SUM(Table2[[#This Row],[Feed Africa ]:[Improve Quality Of Life ]])</f>
        <v>2500000</v>
      </c>
      <c r="AE275" s="16" t="b">
        <f>Table2[[#This Row],[Total HI5]]=Table2[[#This Row],[Approved Amount_UA Equivalent]]</f>
        <v>1</v>
      </c>
      <c r="AF275" s="24">
        <v>40</v>
      </c>
      <c r="AG275" s="20" t="str">
        <f t="shared" si="72"/>
        <v>ISP and Investment Project</v>
      </c>
      <c r="AH275" s="24" t="e">
        <f>VLOOKUP(Table2[[#This Row],[SAP Code]],[25]DATA!$A:$G,7,FALSE)</f>
        <v>#N/A</v>
      </c>
      <c r="AI275" s="20" t="str">
        <f t="shared" si="73"/>
        <v>Infrastructure</v>
      </c>
      <c r="AJ275" s="25" t="s">
        <v>89</v>
      </c>
      <c r="AK275" s="25" t="s">
        <v>140</v>
      </c>
      <c r="AL275" s="23" t="str" cm="1">
        <f t="array" ref="AL275">_xlfn.SWITCH(AK275,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75" s="26">
        <v>1</v>
      </c>
      <c r="AN275" s="25" t="str">
        <f t="shared" si="81"/>
        <v>Sovereign</v>
      </c>
      <c r="AO275" s="27">
        <v>1</v>
      </c>
      <c r="AP275" s="23">
        <f>Table2[[#This Row],[Approved Amount_UA Equivalent]]/1000000</f>
        <v>2.5</v>
      </c>
      <c r="AQ275" s="19">
        <f t="shared" si="74"/>
        <v>3.3271000000000002</v>
      </c>
      <c r="AR275" s="23" t="str">
        <f t="shared" si="75"/>
        <v>1-10</v>
      </c>
      <c r="AS275" s="23" t="str">
        <f t="shared" si="76"/>
        <v>1-20</v>
      </c>
      <c r="AT275" s="23" t="str">
        <f t="shared" si="77"/>
        <v>1-40</v>
      </c>
      <c r="AU275" s="23" t="str">
        <f t="shared" si="78"/>
        <v>&lt;1-50 Mn</v>
      </c>
      <c r="AV275" s="23">
        <f>Table2[[#This Row],[Amount]]</f>
        <v>2500000</v>
      </c>
      <c r="AW275" s="23" t="str">
        <f t="shared" si="79"/>
        <v>Jul 2016</v>
      </c>
      <c r="AX275" s="28">
        <f>IFERROR(VLOOKUP(Table2[[#This Row],[SAP Code]],[26]_16!A:B,2,FALSE),0)</f>
        <v>0</v>
      </c>
      <c r="AY275" s="28">
        <f>IFERROR(VLOOKUP(Table2[[#This Row],[SAP Code]],[26]_16!D:E,2,FALSE)/ 1000000, 0)</f>
        <v>0</v>
      </c>
      <c r="AZ275" s="28">
        <f>IFERROR(VLOOKUP(Table2[[#This Row],[SAP Code]],[26]_16!G:H,2,FALSE)/ 1000000, 0)</f>
        <v>0</v>
      </c>
      <c r="BA275" s="28">
        <f>IFERROR(VLOOKUP(Table2[[#This Row],[SAP Code]],[26]_16!J:K,2,FALSE)/ 1000000, 0)</f>
        <v>0.58442715000000001</v>
      </c>
      <c r="BB275" s="28">
        <f>IFERROR(VLOOKUP(Table2[[#This Row],[SAP Code]],[26]_16!M:N,2,FALSE)/ 1000000, 0)</f>
        <v>0.49643471</v>
      </c>
      <c r="BC275" s="28">
        <f>IFERROR(VLOOKUP(Table2[[#This Row],[SAP Code]],[26]_16!P:Q,2,FALSE),0)</f>
        <v>0.54293627</v>
      </c>
      <c r="BD275" s="28">
        <f>IFERROR(VLOOKUP(Table2[[#This Row],[SAP Code]],[26]_16!S:T,2,FALSE),0)</f>
        <v>0.10625002</v>
      </c>
      <c r="BE275" s="28">
        <f>IFERROR(VLOOKUP(Table2[[#This Row],[SAP Code]],[26]_16!V:W,2,FALSE)/ 1000000, 0)</f>
        <v>0</v>
      </c>
      <c r="BF275" s="28">
        <f>IFERROR(VLOOKUP(Table2[[#This Row],[SAP Code]],[26]_16!Y:Z,2,FALSE)/ 1000000, 0)</f>
        <v>0</v>
      </c>
      <c r="BG275" s="28" t="str">
        <f>IFERROR(VLOOKUP(Table2[[#This Row],[SAP Code]],[26]port!$A:$AD,30,FALSE),"unknown")</f>
        <v>COMP</v>
      </c>
      <c r="BH275" s="29" t="str">
        <f t="shared" si="80"/>
        <v>Number of operations completed out of the net approved of that year</v>
      </c>
      <c r="BI275" s="16"/>
    </row>
    <row r="276" spans="1:61" ht="17.100000000000001" customHeight="1">
      <c r="A276" s="16" t="s">
        <v>141</v>
      </c>
      <c r="B276" s="16" t="s">
        <v>1203</v>
      </c>
      <c r="C276" s="16" t="s">
        <v>1204</v>
      </c>
      <c r="D276" s="18" t="s">
        <v>1205</v>
      </c>
      <c r="E276" s="18">
        <v>42566</v>
      </c>
      <c r="F276" s="16" t="s">
        <v>1206</v>
      </c>
      <c r="G276" s="16" t="s">
        <v>113</v>
      </c>
      <c r="H276" s="16" t="s">
        <v>132</v>
      </c>
      <c r="I276" s="16" t="s">
        <v>67</v>
      </c>
      <c r="J276" s="16" t="s">
        <v>83</v>
      </c>
      <c r="K276" s="16" t="s">
        <v>69</v>
      </c>
      <c r="L276" s="19" t="s">
        <v>85</v>
      </c>
      <c r="M276" s="19">
        <v>6670000</v>
      </c>
      <c r="N276" s="19">
        <v>6670000</v>
      </c>
      <c r="O276" s="57" t="s">
        <v>1207</v>
      </c>
      <c r="P276" s="21">
        <v>2100155032824</v>
      </c>
      <c r="Q276" s="20" t="s">
        <v>72</v>
      </c>
      <c r="R276" s="16" t="str">
        <f t="shared" si="70"/>
        <v>ADF Including TSF</v>
      </c>
      <c r="S276" s="16" t="str">
        <f t="shared" si="69"/>
        <v>I</v>
      </c>
      <c r="T276" s="16" t="str">
        <f t="shared" si="68"/>
        <v>Multinational</v>
      </c>
      <c r="U276" s="16" t="str">
        <f t="shared" si="71"/>
        <v>Multinational</v>
      </c>
      <c r="V276" s="22" t="str">
        <f>IF(ISNUMBER(MATCH(A276, {"Gabon","Sudan","Niger","Mali","Burkina Faso","Guinea"}, 0)), "De Facto Countries", "Non-De Facto Countries")</f>
        <v>Non-De Facto Countries</v>
      </c>
      <c r="W276" s="16" t="str">
        <f t="shared" si="82"/>
        <v>Multi</v>
      </c>
      <c r="X276" s="16" t="str">
        <f t="shared" si="83"/>
        <v>Social</v>
      </c>
      <c r="Y276" s="23"/>
      <c r="AC276" s="23">
        <f>Table2[[#This Row],[Approved Amount_UA Equivalent]]</f>
        <v>6670000</v>
      </c>
      <c r="AD276" s="23">
        <f>SUM(Table2[[#This Row],[Feed Africa ]:[Improve Quality Of Life ]])</f>
        <v>6670000</v>
      </c>
      <c r="AE276" s="16" t="b">
        <f>Table2[[#This Row],[Total HI5]]=Table2[[#This Row],[Approved Amount_UA Equivalent]]</f>
        <v>1</v>
      </c>
      <c r="AF276" s="24">
        <v>41</v>
      </c>
      <c r="AG276" s="20" t="str">
        <f t="shared" si="72"/>
        <v>ISP and Investment Project</v>
      </c>
      <c r="AH276" s="24" t="e">
        <f>VLOOKUP(Table2[[#This Row],[SAP Code]],[25]DATA!$A:$G,7,FALSE)</f>
        <v>#N/A</v>
      </c>
      <c r="AI276" s="20" t="str">
        <f t="shared" si="73"/>
        <v>Other Investment</v>
      </c>
      <c r="AJ276" s="25" t="s">
        <v>73</v>
      </c>
      <c r="AK276" s="25" t="s">
        <v>115</v>
      </c>
      <c r="AL276" s="23" t="str" cm="1">
        <f t="array" ref="AL276">_xlfn.SWITCH(AK276,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76" s="26">
        <v>1</v>
      </c>
      <c r="AN276" s="25" t="str">
        <f t="shared" si="81"/>
        <v>Sovereign</v>
      </c>
      <c r="AO276" s="27">
        <v>1</v>
      </c>
      <c r="AP276" s="23">
        <f>Table2[[#This Row],[Approved Amount_UA Equivalent]]/1000000</f>
        <v>6.67</v>
      </c>
      <c r="AQ276" s="19">
        <f t="shared" si="74"/>
        <v>8.8767028000000003</v>
      </c>
      <c r="AR276" s="23" t="str">
        <f t="shared" si="75"/>
        <v>1-10</v>
      </c>
      <c r="AS276" s="23" t="str">
        <f t="shared" si="76"/>
        <v>1-20</v>
      </c>
      <c r="AT276" s="23" t="str">
        <f t="shared" si="77"/>
        <v>1-40</v>
      </c>
      <c r="AU276" s="23" t="str">
        <f t="shared" si="78"/>
        <v>&lt;1-50 Mn</v>
      </c>
      <c r="AV276" s="23">
        <f>Table2[[#This Row],[Amount]]</f>
        <v>6670000</v>
      </c>
      <c r="AW276" s="23" t="str">
        <f t="shared" si="79"/>
        <v>Jul 2016</v>
      </c>
      <c r="AX276" s="28">
        <f>IFERROR(VLOOKUP(Table2[[#This Row],[SAP Code]],[26]_16!A:B,2,FALSE),0)</f>
        <v>0</v>
      </c>
      <c r="AY276" s="28">
        <f>IFERROR(VLOOKUP(Table2[[#This Row],[SAP Code]],[26]_16!D:E,2,FALSE)/ 1000000, 0)</f>
        <v>0</v>
      </c>
      <c r="AZ276" s="28">
        <f>IFERROR(VLOOKUP(Table2[[#This Row],[SAP Code]],[26]_16!G:H,2,FALSE)/ 1000000, 0)</f>
        <v>0.96414357000000006</v>
      </c>
      <c r="BA276" s="28">
        <f>IFERROR(VLOOKUP(Table2[[#This Row],[SAP Code]],[26]_16!J:K,2,FALSE)/ 1000000, 0)</f>
        <v>2.1024372699999998</v>
      </c>
      <c r="BB276" s="28">
        <f>IFERROR(VLOOKUP(Table2[[#This Row],[SAP Code]],[26]_16!M:N,2,FALSE)/ 1000000, 0)</f>
        <v>1.9186013399999997</v>
      </c>
      <c r="BC276" s="28">
        <f>IFERROR(VLOOKUP(Table2[[#This Row],[SAP Code]],[26]_16!P:Q,2,FALSE),0)</f>
        <v>0.33510740999999999</v>
      </c>
      <c r="BD276" s="28">
        <f>IFERROR(VLOOKUP(Table2[[#This Row],[SAP Code]],[26]_16!S:T,2,FALSE),0)</f>
        <v>0.46126952999999998</v>
      </c>
      <c r="BE276" s="28">
        <f>IFERROR(VLOOKUP(Table2[[#This Row],[SAP Code]],[26]_16!V:W,2,FALSE)/ 1000000, 0)</f>
        <v>0.17732161999999999</v>
      </c>
      <c r="BF276" s="28">
        <f>IFERROR(VLOOKUP(Table2[[#This Row],[SAP Code]],[26]_16!Y:Z,2,FALSE)/ 1000000, 0)</f>
        <v>0.22845177000000003</v>
      </c>
      <c r="BG276" s="28" t="str">
        <f>IFERROR(VLOOKUP(Table2[[#This Row],[SAP Code]],[26]port!$A:$AD,30,FALSE),"unknown")</f>
        <v>COMP</v>
      </c>
      <c r="BH276" s="29" t="str">
        <f t="shared" si="80"/>
        <v>Number of operations completed out of the net approved of that year</v>
      </c>
      <c r="BI276" s="16"/>
    </row>
    <row r="277" spans="1:61" ht="17.100000000000001" customHeight="1">
      <c r="A277" s="16" t="s">
        <v>141</v>
      </c>
      <c r="B277" s="16" t="s">
        <v>1203</v>
      </c>
      <c r="C277" s="16" t="s">
        <v>1208</v>
      </c>
      <c r="D277" s="18" t="s">
        <v>1205</v>
      </c>
      <c r="E277" s="18">
        <v>42566</v>
      </c>
      <c r="F277" s="16" t="s">
        <v>1201</v>
      </c>
      <c r="G277" s="16" t="s">
        <v>113</v>
      </c>
      <c r="H277" s="16" t="s">
        <v>81</v>
      </c>
      <c r="I277" s="16" t="s">
        <v>67</v>
      </c>
      <c r="J277" s="16" t="s">
        <v>83</v>
      </c>
      <c r="K277" s="16" t="s">
        <v>69</v>
      </c>
      <c r="L277" s="19" t="s">
        <v>85</v>
      </c>
      <c r="M277" s="19">
        <v>2730000</v>
      </c>
      <c r="N277" s="19">
        <v>2730000</v>
      </c>
      <c r="O277" s="57" t="s">
        <v>1209</v>
      </c>
      <c r="P277" s="21">
        <v>2100155032816</v>
      </c>
      <c r="Q277" s="20" t="s">
        <v>72</v>
      </c>
      <c r="R277" s="16" t="str">
        <f t="shared" si="70"/>
        <v>ADF Including TSF</v>
      </c>
      <c r="S277" s="16" t="str">
        <f t="shared" si="69"/>
        <v>I</v>
      </c>
      <c r="T277" s="16" t="str">
        <f t="shared" si="68"/>
        <v>Multinational</v>
      </c>
      <c r="U277" s="16" t="str">
        <f t="shared" si="71"/>
        <v>Multinational</v>
      </c>
      <c r="V277" s="22" t="str">
        <f>IF(ISNUMBER(MATCH(A277, {"Gabon","Sudan","Niger","Mali","Burkina Faso","Guinea"}, 0)), "De Facto Countries", "Non-De Facto Countries")</f>
        <v>Non-De Facto Countries</v>
      </c>
      <c r="W277" s="16" t="str">
        <f t="shared" si="82"/>
        <v>Multi</v>
      </c>
      <c r="X277" s="16" t="str">
        <f t="shared" si="83"/>
        <v>Social</v>
      </c>
      <c r="Y277" s="23"/>
      <c r="AC277" s="23">
        <f>Table2[[#This Row],[Approved Amount_UA Equivalent]]</f>
        <v>2730000</v>
      </c>
      <c r="AD277" s="23">
        <f>SUM(Table2[[#This Row],[Feed Africa ]:[Improve Quality Of Life ]])</f>
        <v>2730000</v>
      </c>
      <c r="AE277" s="16" t="b">
        <f>Table2[[#This Row],[Total HI5]]=Table2[[#This Row],[Approved Amount_UA Equivalent]]</f>
        <v>1</v>
      </c>
      <c r="AF277" s="24">
        <v>41</v>
      </c>
      <c r="AG277" s="20" t="str">
        <f t="shared" si="72"/>
        <v>ISP and Investment Project</v>
      </c>
      <c r="AH277" s="24" t="e">
        <f>VLOOKUP(Table2[[#This Row],[SAP Code]],[25]DATA!$A:$G,7,FALSE)</f>
        <v>#N/A</v>
      </c>
      <c r="AI277" s="20" t="str">
        <f t="shared" si="73"/>
        <v>Other Investment</v>
      </c>
      <c r="AJ277" s="25" t="s">
        <v>73</v>
      </c>
      <c r="AK277" s="25" t="s">
        <v>115</v>
      </c>
      <c r="AL277" s="23" t="str" cm="1">
        <f t="array" ref="AL277">_xlfn.SWITCH(AK277,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77" s="26">
        <v>1</v>
      </c>
      <c r="AN277" s="25" t="str">
        <f t="shared" si="81"/>
        <v>Sovereign</v>
      </c>
      <c r="AO277" s="27">
        <v>1</v>
      </c>
      <c r="AP277" s="23">
        <f>Table2[[#This Row],[Approved Amount_UA Equivalent]]/1000000</f>
        <v>2.73</v>
      </c>
      <c r="AQ277" s="19">
        <f t="shared" si="74"/>
        <v>3.6331932</v>
      </c>
      <c r="AR277" s="23" t="str">
        <f t="shared" si="75"/>
        <v>1-10</v>
      </c>
      <c r="AS277" s="23" t="str">
        <f t="shared" si="76"/>
        <v>1-20</v>
      </c>
      <c r="AT277" s="23" t="str">
        <f t="shared" si="77"/>
        <v>1-40</v>
      </c>
      <c r="AU277" s="23" t="str">
        <f t="shared" si="78"/>
        <v>&lt;1-50 Mn</v>
      </c>
      <c r="AV277" s="23">
        <f>Table2[[#This Row],[Amount]]</f>
        <v>2730000</v>
      </c>
      <c r="AW277" s="23" t="str">
        <f t="shared" si="79"/>
        <v>Jul 2016</v>
      </c>
      <c r="AX277" s="28">
        <f>IFERROR(VLOOKUP(Table2[[#This Row],[SAP Code]],[26]_16!A:B,2,FALSE),0)</f>
        <v>0</v>
      </c>
      <c r="AY277" s="28">
        <f>IFERROR(VLOOKUP(Table2[[#This Row],[SAP Code]],[26]_16!D:E,2,FALSE)/ 1000000, 0)</f>
        <v>0</v>
      </c>
      <c r="AZ277" s="28">
        <f>IFERROR(VLOOKUP(Table2[[#This Row],[SAP Code]],[26]_16!G:H,2,FALSE)/ 1000000, 0)</f>
        <v>0.73097958000000007</v>
      </c>
      <c r="BA277" s="28">
        <f>IFERROR(VLOOKUP(Table2[[#This Row],[SAP Code]],[26]_16!J:K,2,FALSE)/ 1000000, 0)</f>
        <v>0.56057081000000009</v>
      </c>
      <c r="BB277" s="28">
        <f>IFERROR(VLOOKUP(Table2[[#This Row],[SAP Code]],[26]_16!M:N,2,FALSE)/ 1000000, 0)</f>
        <v>0.64084224000000001</v>
      </c>
      <c r="BC277" s="28">
        <f>IFERROR(VLOOKUP(Table2[[#This Row],[SAP Code]],[26]_16!P:Q,2,FALSE),0)</f>
        <v>8.1254170000000001E-2</v>
      </c>
      <c r="BD277" s="28">
        <f>IFERROR(VLOOKUP(Table2[[#This Row],[SAP Code]],[26]_16!S:T,2,FALSE),0)</f>
        <v>0.57716814000000005</v>
      </c>
      <c r="BE277" s="28">
        <f>IFERROR(VLOOKUP(Table2[[#This Row],[SAP Code]],[26]_16!V:W,2,FALSE)/ 1000000, 0)</f>
        <v>0</v>
      </c>
      <c r="BF277" s="28">
        <f>IFERROR(VLOOKUP(Table2[[#This Row],[SAP Code]],[26]_16!Y:Z,2,FALSE)/ 1000000, 0)</f>
        <v>0</v>
      </c>
      <c r="BG277" s="28" t="str">
        <f>IFERROR(VLOOKUP(Table2[[#This Row],[SAP Code]],[26]port!$A:$AD,30,FALSE),"unknown")</f>
        <v>COMP</v>
      </c>
      <c r="BH277" s="29" t="str">
        <f t="shared" si="80"/>
        <v>Number of operations completed out of the net approved of that year</v>
      </c>
      <c r="BI277" s="16"/>
    </row>
    <row r="278" spans="1:61" ht="17.100000000000001" customHeight="1">
      <c r="A278" s="16" t="s">
        <v>696</v>
      </c>
      <c r="B278" s="16" t="s">
        <v>1210</v>
      </c>
      <c r="C278" s="16" t="s">
        <v>1211</v>
      </c>
      <c r="D278" s="18" t="s">
        <v>1212</v>
      </c>
      <c r="E278" s="18">
        <v>42601</v>
      </c>
      <c r="F278" s="16" t="s">
        <v>1213</v>
      </c>
      <c r="G278" s="16" t="s">
        <v>65</v>
      </c>
      <c r="H278" s="16" t="s">
        <v>132</v>
      </c>
      <c r="I278" s="16" t="s">
        <v>155</v>
      </c>
      <c r="J278" s="16" t="s">
        <v>68</v>
      </c>
      <c r="K278" s="16" t="s">
        <v>69</v>
      </c>
      <c r="L278" s="19" t="s">
        <v>70</v>
      </c>
      <c r="M278" s="19">
        <v>1000000</v>
      </c>
      <c r="N278" s="19">
        <v>717679.31217614713</v>
      </c>
      <c r="O278" s="57" t="s">
        <v>1214</v>
      </c>
      <c r="P278" s="21">
        <v>5000199004518</v>
      </c>
      <c r="Q278" s="20" t="s">
        <v>72</v>
      </c>
      <c r="R278" s="16" t="str">
        <f t="shared" si="70"/>
        <v>OTHERS</v>
      </c>
      <c r="S278" s="16" t="str">
        <f t="shared" si="69"/>
        <v>A</v>
      </c>
      <c r="T278" s="16" t="str">
        <f t="shared" si="68"/>
        <v>ADF Countries</v>
      </c>
      <c r="U278" s="16" t="str">
        <f t="shared" si="71"/>
        <v>Transition States</v>
      </c>
      <c r="V278" s="22" t="str">
        <f>IF(ISNUMBER(MATCH(A278, {"Gabon","Sudan","Niger","Mali","Burkina Faso","Guinea"}, 0)), "De Facto Countries", "Non-De Facto Countries")</f>
        <v>De Facto Countries</v>
      </c>
      <c r="W278" s="16" t="str">
        <f t="shared" si="82"/>
        <v>West</v>
      </c>
      <c r="X278" s="16" t="str">
        <f t="shared" si="83"/>
        <v>Agriculture</v>
      </c>
      <c r="Y278" s="23">
        <f>Table2[[#This Row],[Approved Amount_UA Equivalent]]</f>
        <v>717679.31217614713</v>
      </c>
      <c r="AD278" s="23">
        <f>SUM(Table2[[#This Row],[Feed Africa ]:[Improve Quality Of Life ]])</f>
        <v>717679.31217614713</v>
      </c>
      <c r="AE278" s="16" t="b">
        <f>Table2[[#This Row],[Total HI5]]=Table2[[#This Row],[Approved Amount_UA Equivalent]]</f>
        <v>1</v>
      </c>
      <c r="AF278" s="24">
        <v>50</v>
      </c>
      <c r="AG278" s="20" t="str">
        <f t="shared" si="72"/>
        <v>Emergency Assistance</v>
      </c>
      <c r="AH278" s="24" t="e">
        <f>VLOOKUP(Table2[[#This Row],[SAP Code]],[25]DATA!$A:$G,7,FALSE)</f>
        <v>#N/A</v>
      </c>
      <c r="AI278" s="20" t="str">
        <f t="shared" si="73"/>
        <v>Other Investment</v>
      </c>
      <c r="AJ278" s="25" t="s">
        <v>157</v>
      </c>
      <c r="AK278" s="25" t="s">
        <v>74</v>
      </c>
      <c r="AL278" s="23" t="str" cm="1">
        <f t="array" ref="AL278">_xlfn.SWITCH(AK278,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78" s="26">
        <v>1</v>
      </c>
      <c r="AN278" s="25" t="str">
        <f t="shared" si="81"/>
        <v>Sovereign</v>
      </c>
      <c r="AO278" s="27">
        <v>1</v>
      </c>
      <c r="AP278" s="23">
        <f>Table2[[#This Row],[Approved Amount_UA Equivalent]]/1000000</f>
        <v>0.71767931217614711</v>
      </c>
      <c r="AQ278" s="19">
        <f t="shared" si="74"/>
        <v>0.95511633581650357</v>
      </c>
      <c r="AR278" s="23" t="str">
        <f t="shared" si="75"/>
        <v>1-10</v>
      </c>
      <c r="AS278" s="23" t="str">
        <f t="shared" si="76"/>
        <v>1-20</v>
      </c>
      <c r="AT278" s="23" t="str">
        <f t="shared" si="77"/>
        <v>1-40</v>
      </c>
      <c r="AU278" s="23" t="str">
        <f t="shared" si="78"/>
        <v>&lt;1-50 Mn</v>
      </c>
      <c r="AV278" s="23">
        <f>Table2[[#This Row],[Amount]]</f>
        <v>1000000</v>
      </c>
      <c r="AW278" s="23" t="str">
        <f t="shared" si="79"/>
        <v>Aug 2016</v>
      </c>
      <c r="AX278" s="28">
        <f>IFERROR(VLOOKUP(Table2[[#This Row],[SAP Code]],[26]_16!A:B,2,FALSE),0)</f>
        <v>0</v>
      </c>
      <c r="AY278" s="28">
        <f>IFERROR(VLOOKUP(Table2[[#This Row],[SAP Code]],[26]_16!D:E,2,FALSE)/ 1000000, 0)</f>
        <v>0</v>
      </c>
      <c r="AZ278" s="28">
        <f>IFERROR(VLOOKUP(Table2[[#This Row],[SAP Code]],[26]_16!G:H,2,FALSE)/ 1000000, 0)</f>
        <v>0</v>
      </c>
      <c r="BA278" s="28">
        <f>IFERROR(VLOOKUP(Table2[[#This Row],[SAP Code]],[26]_16!J:K,2,FALSE)/ 1000000, 0)</f>
        <v>0</v>
      </c>
      <c r="BB278" s="28">
        <f>IFERROR(VLOOKUP(Table2[[#This Row],[SAP Code]],[26]_16!M:N,2,FALSE)/ 1000000, 0)</f>
        <v>0</v>
      </c>
      <c r="BC278" s="28">
        <f>IFERROR(VLOOKUP(Table2[[#This Row],[SAP Code]],[26]_16!P:Q,2,FALSE),0)</f>
        <v>0</v>
      </c>
      <c r="BD278" s="28">
        <f>IFERROR(VLOOKUP(Table2[[#This Row],[SAP Code]],[26]_16!S:T,2,FALSE),0)</f>
        <v>0</v>
      </c>
      <c r="BE278" s="28">
        <f>IFERROR(VLOOKUP(Table2[[#This Row],[SAP Code]],[26]_16!V:W,2,FALSE)/ 1000000, 0)</f>
        <v>0</v>
      </c>
      <c r="BF278" s="28">
        <f>IFERROR(VLOOKUP(Table2[[#This Row],[SAP Code]],[26]_16!Y:Z,2,FALSE)/ 1000000, 0)</f>
        <v>0</v>
      </c>
      <c r="BG278" s="28" t="str">
        <f>IFERROR(VLOOKUP(Table2[[#This Row],[SAP Code]],[26]port!$A:$AD,30,FALSE),"unknown")</f>
        <v>COMP</v>
      </c>
      <c r="BH278" s="29" t="str">
        <f t="shared" si="80"/>
        <v>Number of operations completed out of the net approved of that year</v>
      </c>
      <c r="BI278" s="16"/>
    </row>
    <row r="279" spans="1:61" ht="17.100000000000001" customHeight="1">
      <c r="A279" s="16" t="s">
        <v>127</v>
      </c>
      <c r="B279" s="16" t="s">
        <v>1215</v>
      </c>
      <c r="C279" s="16" t="s">
        <v>1216</v>
      </c>
      <c r="D279" s="18" t="s">
        <v>1217</v>
      </c>
      <c r="E279" s="18">
        <v>42614</v>
      </c>
      <c r="F279" s="16" t="s">
        <v>612</v>
      </c>
      <c r="G279" s="16" t="s">
        <v>1218</v>
      </c>
      <c r="H279" s="16" t="s">
        <v>132</v>
      </c>
      <c r="I279" s="16" t="s">
        <v>67</v>
      </c>
      <c r="J279" s="16" t="s">
        <v>68</v>
      </c>
      <c r="K279" s="16" t="s">
        <v>69</v>
      </c>
      <c r="L279" s="19" t="s">
        <v>70</v>
      </c>
      <c r="M279" s="19">
        <v>1000000</v>
      </c>
      <c r="N279" s="19">
        <v>717185.19156016468</v>
      </c>
      <c r="O279" s="57" t="s">
        <v>1219</v>
      </c>
      <c r="P279" s="21">
        <v>5000199004568</v>
      </c>
      <c r="Q279" s="20" t="s">
        <v>72</v>
      </c>
      <c r="R279" s="16" t="str">
        <f t="shared" si="70"/>
        <v>OTHERS</v>
      </c>
      <c r="S279" s="16" t="str">
        <f t="shared" si="69"/>
        <v>I</v>
      </c>
      <c r="T279" s="16" t="str">
        <f t="shared" si="68"/>
        <v>ADB Countries</v>
      </c>
      <c r="U279" s="16" t="str">
        <f t="shared" si="71"/>
        <v>Non-Transition States</v>
      </c>
      <c r="V279" s="22" t="str">
        <f>IF(ISNUMBER(MATCH(A279, {"Gabon","Sudan","Niger","Mali","Burkina Faso","Guinea"}, 0)), "De Facto Countries", "Non-De Facto Countries")</f>
        <v>Non-De Facto Countries</v>
      </c>
      <c r="W279" s="16" t="str">
        <f t="shared" si="82"/>
        <v>West</v>
      </c>
      <c r="X279" s="16" t="str">
        <f t="shared" si="83"/>
        <v>Social</v>
      </c>
      <c r="Y279" s="23"/>
      <c r="AC279" s="23">
        <f>Table2[[#This Row],[Approved Amount_UA Equivalent]]</f>
        <v>717185.19156016468</v>
      </c>
      <c r="AD279" s="23">
        <f>SUM(Table2[[#This Row],[Feed Africa ]:[Improve Quality Of Life ]])</f>
        <v>717185.19156016468</v>
      </c>
      <c r="AE279" s="16" t="b">
        <f>Table2[[#This Row],[Total HI5]]=Table2[[#This Row],[Approved Amount_UA Equivalent]]</f>
        <v>1</v>
      </c>
      <c r="AF279" s="24">
        <v>50</v>
      </c>
      <c r="AG279" s="20" t="str">
        <f t="shared" si="72"/>
        <v>Emergency Assistance</v>
      </c>
      <c r="AH279" s="24" t="e">
        <f>VLOOKUP(Table2[[#This Row],[SAP Code]],[25]DATA!$A:$G,7,FALSE)</f>
        <v>#N/A</v>
      </c>
      <c r="AI279" s="20" t="str">
        <f t="shared" si="73"/>
        <v>Other Investment</v>
      </c>
      <c r="AJ279" s="25" t="s">
        <v>73</v>
      </c>
      <c r="AK279" s="25" t="s">
        <v>74</v>
      </c>
      <c r="AL279" s="23" t="str" cm="1">
        <f t="array" ref="AL279">_xlfn.SWITCH(AK279,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79" s="26">
        <v>1</v>
      </c>
      <c r="AN279" s="25" t="str">
        <f t="shared" si="81"/>
        <v>Sovereign</v>
      </c>
      <c r="AO279" s="27">
        <v>1</v>
      </c>
      <c r="AP279" s="23">
        <f>Table2[[#This Row],[Approved Amount_UA Equivalent]]/1000000</f>
        <v>0.71718519156016469</v>
      </c>
      <c r="AQ279" s="19">
        <f t="shared" si="74"/>
        <v>0.95445874033592959</v>
      </c>
      <c r="AR279" s="23" t="str">
        <f t="shared" si="75"/>
        <v>1-10</v>
      </c>
      <c r="AS279" s="23" t="str">
        <f t="shared" si="76"/>
        <v>1-20</v>
      </c>
      <c r="AT279" s="23" t="str">
        <f t="shared" si="77"/>
        <v>1-40</v>
      </c>
      <c r="AU279" s="23" t="str">
        <f t="shared" si="78"/>
        <v>&lt;1-50 Mn</v>
      </c>
      <c r="AV279" s="23">
        <f>Table2[[#This Row],[Amount]]</f>
        <v>1000000</v>
      </c>
      <c r="AW279" s="23" t="str">
        <f t="shared" si="79"/>
        <v>Sep 2016</v>
      </c>
      <c r="AX279" s="28">
        <f>IFERROR(VLOOKUP(Table2[[#This Row],[SAP Code]],[26]_16!A:B,2,FALSE),0)</f>
        <v>0</v>
      </c>
      <c r="AY279" s="28">
        <f>IFERROR(VLOOKUP(Table2[[#This Row],[SAP Code]],[26]_16!D:E,2,FALSE)/ 1000000, 0)</f>
        <v>0</v>
      </c>
      <c r="AZ279" s="28">
        <f>IFERROR(VLOOKUP(Table2[[#This Row],[SAP Code]],[26]_16!G:H,2,FALSE)/ 1000000, 0)</f>
        <v>0</v>
      </c>
      <c r="BA279" s="28">
        <f>IFERROR(VLOOKUP(Table2[[#This Row],[SAP Code]],[26]_16!J:K,2,FALSE)/ 1000000, 0)</f>
        <v>0</v>
      </c>
      <c r="BB279" s="28">
        <f>IFERROR(VLOOKUP(Table2[[#This Row],[SAP Code]],[26]_16!M:N,2,FALSE)/ 1000000, 0)</f>
        <v>0</v>
      </c>
      <c r="BC279" s="28">
        <f>IFERROR(VLOOKUP(Table2[[#This Row],[SAP Code]],[26]_16!P:Q,2,FALSE),0)</f>
        <v>0</v>
      </c>
      <c r="BD279" s="28">
        <f>IFERROR(VLOOKUP(Table2[[#This Row],[SAP Code]],[26]_16!S:T,2,FALSE),0)</f>
        <v>0</v>
      </c>
      <c r="BE279" s="28">
        <f>IFERROR(VLOOKUP(Table2[[#This Row],[SAP Code]],[26]_16!V:W,2,FALSE)/ 1000000, 0)</f>
        <v>0</v>
      </c>
      <c r="BF279" s="28">
        <f>IFERROR(VLOOKUP(Table2[[#This Row],[SAP Code]],[26]_16!Y:Z,2,FALSE)/ 1000000, 0)</f>
        <v>0</v>
      </c>
      <c r="BG279" s="28" t="str">
        <f>IFERROR(VLOOKUP(Table2[[#This Row],[SAP Code]],[26]port!$A:$AD,30,FALSE),"unknown")</f>
        <v>COMP</v>
      </c>
      <c r="BH279" s="29" t="str">
        <f t="shared" si="80"/>
        <v>Number of operations completed out of the net approved of that year</v>
      </c>
      <c r="BI279" s="16"/>
    </row>
    <row r="280" spans="1:61" ht="17.100000000000001" customHeight="1">
      <c r="A280" s="38" t="s">
        <v>189</v>
      </c>
      <c r="B280" s="16" t="s">
        <v>1220</v>
      </c>
      <c r="C280" s="16" t="s">
        <v>1221</v>
      </c>
      <c r="D280" s="18" t="s">
        <v>1222</v>
      </c>
      <c r="E280" s="18">
        <v>42619</v>
      </c>
      <c r="F280" s="16" t="s">
        <v>724</v>
      </c>
      <c r="G280" s="16" t="s">
        <v>122</v>
      </c>
      <c r="H280" s="37" t="s">
        <v>194</v>
      </c>
      <c r="I280" s="16" t="s">
        <v>123</v>
      </c>
      <c r="J280" s="16" t="s">
        <v>179</v>
      </c>
      <c r="K280" s="16" t="s">
        <v>84</v>
      </c>
      <c r="L280" s="19" t="s">
        <v>195</v>
      </c>
      <c r="M280" s="19">
        <v>123700000</v>
      </c>
      <c r="N280" s="19">
        <v>98758532.593509242</v>
      </c>
      <c r="O280" s="57" t="s">
        <v>1223</v>
      </c>
      <c r="P280" s="21">
        <v>2000200000402</v>
      </c>
      <c r="Q280" s="20" t="s">
        <v>87</v>
      </c>
      <c r="R280" s="16" t="str">
        <f t="shared" si="70"/>
        <v>ADB Public</v>
      </c>
      <c r="S280" s="16" t="str">
        <f t="shared" si="69"/>
        <v>E</v>
      </c>
      <c r="T280" s="16" t="str">
        <f t="shared" si="68"/>
        <v>ADB Countries</v>
      </c>
      <c r="U280" s="16" t="str">
        <f t="shared" si="71"/>
        <v>Non-Transition States</v>
      </c>
      <c r="V280" s="22" t="str">
        <f>IF(ISNUMBER(MATCH(A280, {"Gabon","Sudan","Niger","Mali","Burkina Faso","Guinea"}, 0)), "De Facto Countries", "Non-De Facto Countries")</f>
        <v>Non-De Facto Countries</v>
      </c>
      <c r="W280" s="16" t="str">
        <f t="shared" si="82"/>
        <v>North</v>
      </c>
      <c r="X280" s="16" t="str">
        <f t="shared" si="83"/>
        <v>WASH Sector</v>
      </c>
      <c r="Y280" s="23">
        <f>Table2[[#This Row],[Approved Amount_UA Equivalent]]*0.03</f>
        <v>2962755.9778052773</v>
      </c>
      <c r="Z280" s="23">
        <f>Table2[[#This Row],[Approved Amount_UA Equivalent]]*0.01</f>
        <v>987585.32593509241</v>
      </c>
      <c r="AC280" s="23">
        <f>Table2[[#This Row],[Approved Amount_UA Equivalent]]*0.96</f>
        <v>94808191.289768875</v>
      </c>
      <c r="AD280" s="23">
        <f>SUM(Table2[[#This Row],[Feed Africa ]:[Improve Quality Of Life ]])</f>
        <v>98758532.593509242</v>
      </c>
      <c r="AE280" s="16" t="b">
        <f>Table2[[#This Row],[Total HI5]]=Table2[[#This Row],[Approved Amount_UA Equivalent]]</f>
        <v>1</v>
      </c>
      <c r="AF280" s="24">
        <v>10</v>
      </c>
      <c r="AG280" s="20" t="str">
        <f t="shared" si="72"/>
        <v>Investment Project</v>
      </c>
      <c r="AH280" s="24" t="e">
        <f>VLOOKUP(Table2[[#This Row],[SAP Code]],[25]DATA!$A:$G,7,FALSE)</f>
        <v>#N/A</v>
      </c>
      <c r="AI280" s="20" t="str">
        <f t="shared" si="73"/>
        <v>Infrastructure</v>
      </c>
      <c r="AJ280" s="25" t="s">
        <v>89</v>
      </c>
      <c r="AK280" s="25" t="s">
        <v>126</v>
      </c>
      <c r="AL280" s="23" t="str" cm="1">
        <f t="array" ref="AL280">_xlfn.SWITCH(AK280,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80" s="26">
        <v>1</v>
      </c>
      <c r="AN280" s="25" t="str">
        <f t="shared" si="81"/>
        <v>Sovereign</v>
      </c>
      <c r="AO280" s="27">
        <v>0.5</v>
      </c>
      <c r="AP280" s="23">
        <f>Table2[[#This Row],[Approved Amount_UA Equivalent]]/1000000</f>
        <v>98.758532593509244</v>
      </c>
      <c r="AQ280" s="19">
        <f t="shared" si="74"/>
        <v>131.43180551674584</v>
      </c>
      <c r="AR280" s="23" t="str">
        <f t="shared" si="75"/>
        <v>91-100</v>
      </c>
      <c r="AS280" s="23" t="str">
        <f t="shared" si="76"/>
        <v>81-100</v>
      </c>
      <c r="AT280" s="23" t="str">
        <f t="shared" si="77"/>
        <v>81-120</v>
      </c>
      <c r="AU280" s="23" t="str">
        <f t="shared" si="78"/>
        <v>50-100 Mn</v>
      </c>
      <c r="AV280" s="23">
        <f>Table2[[#This Row],[Amount]]</f>
        <v>123700000</v>
      </c>
      <c r="AW280" s="23" t="str">
        <f t="shared" si="79"/>
        <v>Sep 2016</v>
      </c>
      <c r="AX280" s="28">
        <f>IFERROR(VLOOKUP(Table2[[#This Row],[SAP Code]],[26]_16!A:B,2,FALSE),0)</f>
        <v>0</v>
      </c>
      <c r="AY280" s="28">
        <f>IFERROR(VLOOKUP(Table2[[#This Row],[SAP Code]],[26]_16!D:E,2,FALSE)/ 1000000, 0)</f>
        <v>0</v>
      </c>
      <c r="AZ280" s="28">
        <f>IFERROR(VLOOKUP(Table2[[#This Row],[SAP Code]],[26]_16!G:H,2,FALSE)/ 1000000, 0)</f>
        <v>4.1773729800000003</v>
      </c>
      <c r="BA280" s="28">
        <f>IFERROR(VLOOKUP(Table2[[#This Row],[SAP Code]],[26]_16!J:K,2,FALSE)/ 1000000, 0)</f>
        <v>11.25726538</v>
      </c>
      <c r="BB280" s="28">
        <f>IFERROR(VLOOKUP(Table2[[#This Row],[SAP Code]],[26]_16!M:N,2,FALSE)/ 1000000, 0)</f>
        <v>11.312997710000001</v>
      </c>
      <c r="BC280" s="28">
        <f>IFERROR(VLOOKUP(Table2[[#This Row],[SAP Code]],[26]_16!P:Q,2,FALSE),0)</f>
        <v>5.6964494600000002</v>
      </c>
      <c r="BD280" s="28">
        <f>IFERROR(VLOOKUP(Table2[[#This Row],[SAP Code]],[26]_16!S:T,2,FALSE),0)</f>
        <v>7.8048251200000003</v>
      </c>
      <c r="BE280" s="28">
        <f>IFERROR(VLOOKUP(Table2[[#This Row],[SAP Code]],[26]_16!V:W,2,FALSE)/ 1000000, 0)</f>
        <v>10.467408820000001</v>
      </c>
      <c r="BF280" s="28">
        <f>IFERROR(VLOOKUP(Table2[[#This Row],[SAP Code]],[26]_16!Y:Z,2,FALSE)/ 1000000, 0)</f>
        <v>6.5379821499999995</v>
      </c>
      <c r="BG280" s="28" t="str">
        <f>IFERROR(VLOOKUP(Table2[[#This Row],[SAP Code]],[26]port!$A:$AD,30,FALSE),"unknown")</f>
        <v>OnGo</v>
      </c>
      <c r="BH280" s="29" t="str">
        <f t="shared" si="80"/>
        <v>Ongoing</v>
      </c>
      <c r="BI280" s="16"/>
    </row>
    <row r="281" spans="1:61" ht="17.100000000000001" customHeight="1">
      <c r="A281" s="38" t="s">
        <v>189</v>
      </c>
      <c r="B281" s="16" t="s">
        <v>1220</v>
      </c>
      <c r="C281" s="16" t="s">
        <v>1224</v>
      </c>
      <c r="D281" s="18" t="s">
        <v>1222</v>
      </c>
      <c r="E281" s="18">
        <v>42619</v>
      </c>
      <c r="F281" s="16" t="s">
        <v>724</v>
      </c>
      <c r="G281" s="16" t="s">
        <v>122</v>
      </c>
      <c r="H281" s="37" t="s">
        <v>194</v>
      </c>
      <c r="I281" s="16" t="s">
        <v>123</v>
      </c>
      <c r="J281" s="16" t="s">
        <v>377</v>
      </c>
      <c r="K281" s="16" t="s">
        <v>69</v>
      </c>
      <c r="L281" s="19" t="s">
        <v>195</v>
      </c>
      <c r="M281" s="19">
        <v>1000000</v>
      </c>
      <c r="N281" s="19">
        <v>798371.32250209572</v>
      </c>
      <c r="O281" s="57" t="s">
        <v>1223</v>
      </c>
      <c r="P281" s="21">
        <v>5800155001701</v>
      </c>
      <c r="Q281" s="20" t="s">
        <v>87</v>
      </c>
      <c r="R281" s="16" t="str">
        <f t="shared" si="70"/>
        <v>OTHERS</v>
      </c>
      <c r="S281" s="16" t="str">
        <f t="shared" si="69"/>
        <v>E</v>
      </c>
      <c r="T281" s="16" t="str">
        <f t="shared" si="68"/>
        <v>ADB Countries</v>
      </c>
      <c r="U281" s="16" t="str">
        <f t="shared" si="71"/>
        <v>Non-Transition States</v>
      </c>
      <c r="V281" s="22" t="str">
        <f>IF(ISNUMBER(MATCH(A281, {"Gabon","Sudan","Niger","Mali","Burkina Faso","Guinea"}, 0)), "De Facto Countries", "Non-De Facto Countries")</f>
        <v>Non-De Facto Countries</v>
      </c>
      <c r="W281" s="16" t="str">
        <f t="shared" si="82"/>
        <v>North</v>
      </c>
      <c r="X281" s="16" t="str">
        <f t="shared" si="83"/>
        <v>WASH Sector</v>
      </c>
      <c r="Y281" s="23">
        <f>Table2[[#This Row],[Approved Amount_UA Equivalent]]*0.03</f>
        <v>23951.13967506287</v>
      </c>
      <c r="Z281" s="23">
        <f>Table2[[#This Row],[Approved Amount_UA Equivalent]]*0.01</f>
        <v>7983.713225020957</v>
      </c>
      <c r="AC281" s="23">
        <f>Table2[[#This Row],[Approved Amount_UA Equivalent]]*0.96</f>
        <v>766436.46960201184</v>
      </c>
      <c r="AD281" s="23">
        <f>SUM(Table2[[#This Row],[Feed Africa ]:[Improve Quality Of Life ]])</f>
        <v>798371.32250209572</v>
      </c>
      <c r="AE281" s="16" t="b">
        <f>Table2[[#This Row],[Total HI5]]=Table2[[#This Row],[Approved Amount_UA Equivalent]]</f>
        <v>1</v>
      </c>
      <c r="AF281" s="24">
        <v>10</v>
      </c>
      <c r="AG281" s="20" t="str">
        <f t="shared" si="72"/>
        <v>Investment Project</v>
      </c>
      <c r="AH281" s="24" t="e">
        <f>VLOOKUP(Table2[[#This Row],[SAP Code]],[25]DATA!$A:$G,7,FALSE)</f>
        <v>#N/A</v>
      </c>
      <c r="AI281" s="20" t="str">
        <f t="shared" si="73"/>
        <v>Infrastructure</v>
      </c>
      <c r="AJ281" s="25" t="s">
        <v>89</v>
      </c>
      <c r="AK281" s="25" t="s">
        <v>126</v>
      </c>
      <c r="AL281" s="23" t="str" cm="1">
        <f t="array" ref="AL281">_xlfn.SWITCH(AK281,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81" s="26">
        <v>1</v>
      </c>
      <c r="AN281" s="25" t="str">
        <f t="shared" si="81"/>
        <v>Sovereign</v>
      </c>
      <c r="AO281" s="27">
        <v>0.5</v>
      </c>
      <c r="AP281" s="23">
        <f>Table2[[#This Row],[Approved Amount_UA Equivalent]]/1000000</f>
        <v>0.79837132250209575</v>
      </c>
      <c r="AQ281" s="19">
        <f t="shared" si="74"/>
        <v>1.0625044908386891</v>
      </c>
      <c r="AR281" s="23" t="str">
        <f t="shared" si="75"/>
        <v>1-10</v>
      </c>
      <c r="AS281" s="23" t="str">
        <f t="shared" si="76"/>
        <v>1-20</v>
      </c>
      <c r="AT281" s="23" t="str">
        <f t="shared" si="77"/>
        <v>1-40</v>
      </c>
      <c r="AU281" s="23" t="str">
        <f t="shared" si="78"/>
        <v>&lt;1-50 Mn</v>
      </c>
      <c r="AV281" s="23">
        <f>Table2[[#This Row],[Amount]]</f>
        <v>1000000</v>
      </c>
      <c r="AW281" s="23" t="str">
        <f t="shared" si="79"/>
        <v>Sep 2016</v>
      </c>
      <c r="AX281" s="28">
        <f>IFERROR(VLOOKUP(Table2[[#This Row],[SAP Code]],[26]_16!A:B,2,FALSE),0)</f>
        <v>0</v>
      </c>
      <c r="AY281" s="28">
        <f>IFERROR(VLOOKUP(Table2[[#This Row],[SAP Code]],[26]_16!D:E,2,FALSE)/ 1000000, 0)</f>
        <v>0</v>
      </c>
      <c r="AZ281" s="28">
        <f>IFERROR(VLOOKUP(Table2[[#This Row],[SAP Code]],[26]_16!G:H,2,FALSE)/ 1000000, 0)</f>
        <v>4.1773729800000003</v>
      </c>
      <c r="BA281" s="28">
        <f>IFERROR(VLOOKUP(Table2[[#This Row],[SAP Code]],[26]_16!J:K,2,FALSE)/ 1000000, 0)</f>
        <v>11.25726538</v>
      </c>
      <c r="BB281" s="28">
        <f>IFERROR(VLOOKUP(Table2[[#This Row],[SAP Code]],[26]_16!M:N,2,FALSE)/ 1000000, 0)</f>
        <v>11.312997710000001</v>
      </c>
      <c r="BC281" s="28">
        <f>IFERROR(VLOOKUP(Table2[[#This Row],[SAP Code]],[26]_16!P:Q,2,FALSE),0)</f>
        <v>5.6964494600000002</v>
      </c>
      <c r="BD281" s="28">
        <f>IFERROR(VLOOKUP(Table2[[#This Row],[SAP Code]],[26]_16!S:T,2,FALSE),0)</f>
        <v>7.8048251200000003</v>
      </c>
      <c r="BE281" s="28">
        <f>IFERROR(VLOOKUP(Table2[[#This Row],[SAP Code]],[26]_16!V:W,2,FALSE)/ 1000000, 0)</f>
        <v>10.467408820000001</v>
      </c>
      <c r="BF281" s="28">
        <f>IFERROR(VLOOKUP(Table2[[#This Row],[SAP Code]],[26]_16!Y:Z,2,FALSE)/ 1000000, 0)</f>
        <v>6.5379821499999995</v>
      </c>
      <c r="BG281" s="28" t="str">
        <f>IFERROR(VLOOKUP(Table2[[#This Row],[SAP Code]],[26]port!$A:$AD,30,FALSE),"unknown")</f>
        <v>OnGo</v>
      </c>
      <c r="BH281" s="29" t="str">
        <f t="shared" si="80"/>
        <v>Ongoing</v>
      </c>
      <c r="BI281" s="16"/>
    </row>
    <row r="282" spans="1:61" ht="17.100000000000001" customHeight="1">
      <c r="A282" s="16" t="s">
        <v>244</v>
      </c>
      <c r="B282" s="16" t="s">
        <v>1225</v>
      </c>
      <c r="C282" s="16" t="s">
        <v>1226</v>
      </c>
      <c r="D282" s="18" t="s">
        <v>1227</v>
      </c>
      <c r="E282" s="18">
        <v>42621</v>
      </c>
      <c r="F282" s="16" t="s">
        <v>248</v>
      </c>
      <c r="G282" s="16" t="s">
        <v>113</v>
      </c>
      <c r="H282" s="16" t="s">
        <v>132</v>
      </c>
      <c r="I282" s="16" t="s">
        <v>67</v>
      </c>
      <c r="J282" s="16" t="s">
        <v>68</v>
      </c>
      <c r="K282" s="16" t="s">
        <v>69</v>
      </c>
      <c r="L282" s="19" t="s">
        <v>70</v>
      </c>
      <c r="M282" s="19">
        <v>1000000</v>
      </c>
      <c r="N282" s="19">
        <v>717185.19156016468</v>
      </c>
      <c r="O282" s="57" t="s">
        <v>1228</v>
      </c>
      <c r="P282" s="21">
        <v>5000199004618</v>
      </c>
      <c r="Q282" s="20" t="s">
        <v>72</v>
      </c>
      <c r="R282" s="16" t="str">
        <f t="shared" si="70"/>
        <v>OTHERS</v>
      </c>
      <c r="S282" s="16" t="str">
        <f t="shared" si="69"/>
        <v>I</v>
      </c>
      <c r="T282" s="16" t="str">
        <f t="shared" si="68"/>
        <v>ADF Countries</v>
      </c>
      <c r="U282" s="16" t="str">
        <f t="shared" si="71"/>
        <v>Transition States</v>
      </c>
      <c r="V282" s="22" t="str">
        <f>IF(ISNUMBER(MATCH(A282, {"Gabon","Sudan","Niger","Mali","Burkina Faso","Guinea"}, 0)), "De Facto Countries", "Non-De Facto Countries")</f>
        <v>Non-De Facto Countries</v>
      </c>
      <c r="W282" s="16" t="str">
        <f t="shared" si="82"/>
        <v>West</v>
      </c>
      <c r="X282" s="16" t="str">
        <f t="shared" si="83"/>
        <v>Social</v>
      </c>
      <c r="Y282" s="23"/>
      <c r="AC282" s="23">
        <f>Table2[[#This Row],[Approved Amount_UA Equivalent]]</f>
        <v>717185.19156016468</v>
      </c>
      <c r="AD282" s="23">
        <f>SUM(Table2[[#This Row],[Feed Africa ]:[Improve Quality Of Life ]])</f>
        <v>717185.19156016468</v>
      </c>
      <c r="AE282" s="16" t="b">
        <f>Table2[[#This Row],[Total HI5]]=Table2[[#This Row],[Approved Amount_UA Equivalent]]</f>
        <v>1</v>
      </c>
      <c r="AF282" s="24">
        <v>50</v>
      </c>
      <c r="AG282" s="20" t="str">
        <f t="shared" si="72"/>
        <v>Emergency Assistance</v>
      </c>
      <c r="AH282" s="24" t="e">
        <f>VLOOKUP(Table2[[#This Row],[SAP Code]],[25]DATA!$A:$G,7,FALSE)</f>
        <v>#N/A</v>
      </c>
      <c r="AI282" s="20" t="str">
        <f t="shared" si="73"/>
        <v>Other Investment</v>
      </c>
      <c r="AJ282" s="25" t="s">
        <v>73</v>
      </c>
      <c r="AK282" s="25" t="s">
        <v>115</v>
      </c>
      <c r="AL282" s="23" t="str" cm="1">
        <f t="array" ref="AL282">_xlfn.SWITCH(AK282,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82" s="26">
        <v>1</v>
      </c>
      <c r="AN282" s="25" t="str">
        <f t="shared" si="81"/>
        <v>Sovereign</v>
      </c>
      <c r="AO282" s="27">
        <v>1</v>
      </c>
      <c r="AP282" s="23">
        <f>Table2[[#This Row],[Approved Amount_UA Equivalent]]/1000000</f>
        <v>0.71718519156016469</v>
      </c>
      <c r="AQ282" s="19">
        <f t="shared" si="74"/>
        <v>0.95445874033592959</v>
      </c>
      <c r="AR282" s="23" t="str">
        <f t="shared" si="75"/>
        <v>1-10</v>
      </c>
      <c r="AS282" s="23" t="str">
        <f t="shared" si="76"/>
        <v>1-20</v>
      </c>
      <c r="AT282" s="23" t="str">
        <f t="shared" si="77"/>
        <v>1-40</v>
      </c>
      <c r="AU282" s="23" t="str">
        <f t="shared" si="78"/>
        <v>&lt;1-50 Mn</v>
      </c>
      <c r="AV282" s="23">
        <f>Table2[[#This Row],[Amount]]</f>
        <v>1000000</v>
      </c>
      <c r="AW282" s="23" t="str">
        <f t="shared" si="79"/>
        <v>Sep 2016</v>
      </c>
      <c r="AX282" s="28">
        <f>IFERROR(VLOOKUP(Table2[[#This Row],[SAP Code]],[26]_16!A:B,2,FALSE),0)</f>
        <v>0</v>
      </c>
      <c r="AY282" s="28">
        <f>IFERROR(VLOOKUP(Table2[[#This Row],[SAP Code]],[26]_16!D:E,2,FALSE)/ 1000000, 0)</f>
        <v>0</v>
      </c>
      <c r="AZ282" s="28">
        <f>IFERROR(VLOOKUP(Table2[[#This Row],[SAP Code]],[26]_16!G:H,2,FALSE)/ 1000000, 0)</f>
        <v>0</v>
      </c>
      <c r="BA282" s="28">
        <f>IFERROR(VLOOKUP(Table2[[#This Row],[SAP Code]],[26]_16!J:K,2,FALSE)/ 1000000, 0)</f>
        <v>0</v>
      </c>
      <c r="BB282" s="28">
        <f>IFERROR(VLOOKUP(Table2[[#This Row],[SAP Code]],[26]_16!M:N,2,FALSE)/ 1000000, 0)</f>
        <v>0</v>
      </c>
      <c r="BC282" s="28">
        <f>IFERROR(VLOOKUP(Table2[[#This Row],[SAP Code]],[26]_16!P:Q,2,FALSE),0)</f>
        <v>0</v>
      </c>
      <c r="BD282" s="28">
        <f>IFERROR(VLOOKUP(Table2[[#This Row],[SAP Code]],[26]_16!S:T,2,FALSE),0)</f>
        <v>0</v>
      </c>
      <c r="BE282" s="28">
        <f>IFERROR(VLOOKUP(Table2[[#This Row],[SAP Code]],[26]_16!V:W,2,FALSE)/ 1000000, 0)</f>
        <v>0</v>
      </c>
      <c r="BF282" s="28">
        <f>IFERROR(VLOOKUP(Table2[[#This Row],[SAP Code]],[26]_16!Y:Z,2,FALSE)/ 1000000, 0)</f>
        <v>0</v>
      </c>
      <c r="BG282" s="28" t="str">
        <f>IFERROR(VLOOKUP(Table2[[#This Row],[SAP Code]],[26]port!$A:$AD,30,FALSE),"unknown")</f>
        <v>COMP</v>
      </c>
      <c r="BH282" s="29" t="str">
        <f t="shared" si="80"/>
        <v>Number of operations completed out of the net approved of that year</v>
      </c>
      <c r="BI282" s="16"/>
    </row>
    <row r="283" spans="1:61" ht="17.100000000000001" customHeight="1">
      <c r="A283" s="16" t="s">
        <v>150</v>
      </c>
      <c r="B283" s="16" t="s">
        <v>1229</v>
      </c>
      <c r="C283" s="16" t="s">
        <v>1230</v>
      </c>
      <c r="D283" s="18" t="s">
        <v>1231</v>
      </c>
      <c r="E283" s="18">
        <v>42627</v>
      </c>
      <c r="F283" s="16" t="s">
        <v>154</v>
      </c>
      <c r="G283" s="16" t="s">
        <v>249</v>
      </c>
      <c r="H283" s="16" t="s">
        <v>132</v>
      </c>
      <c r="I283" s="16" t="s">
        <v>250</v>
      </c>
      <c r="J283" s="16" t="s">
        <v>83</v>
      </c>
      <c r="K283" s="16" t="s">
        <v>84</v>
      </c>
      <c r="L283" s="19" t="s">
        <v>85</v>
      </c>
      <c r="M283" s="19">
        <v>34780000</v>
      </c>
      <c r="N283" s="19">
        <v>34780000</v>
      </c>
      <c r="O283" s="57" t="s">
        <v>1232</v>
      </c>
      <c r="P283" s="21">
        <v>2100150035893</v>
      </c>
      <c r="Q283" s="20" t="s">
        <v>87</v>
      </c>
      <c r="R283" s="16" t="str">
        <f t="shared" si="70"/>
        <v>ADF Including TSF</v>
      </c>
      <c r="S283" s="16" t="str">
        <f t="shared" si="69"/>
        <v>K</v>
      </c>
      <c r="T283" s="16" t="str">
        <f t="shared" si="68"/>
        <v>Blend Countries</v>
      </c>
      <c r="U283" s="16" t="str">
        <f t="shared" si="71"/>
        <v>Non-Transition States</v>
      </c>
      <c r="V283" s="22" t="str">
        <f>IF(ISNUMBER(MATCH(A283, {"Gabon","Sudan","Niger","Mali","Burkina Faso","Guinea"}, 0)), "De Facto Countries", "Non-De Facto Countries")</f>
        <v>Non-De Facto Countries</v>
      </c>
      <c r="W283" s="16" t="str">
        <f t="shared" si="82"/>
        <v>West</v>
      </c>
      <c r="X283" s="16" t="str">
        <f t="shared" si="83"/>
        <v>Multi-Sector</v>
      </c>
      <c r="Y283" s="23">
        <f>Table2[[#This Row],[Approved Amount_UA Equivalent]]/5</f>
        <v>6956000</v>
      </c>
      <c r="Z283" s="23">
        <f>Table2[[#This Row],[Approved Amount_UA Equivalent]]/5</f>
        <v>6956000</v>
      </c>
      <c r="AA283" s="23">
        <f>Table2[[#This Row],[Approved Amount_UA Equivalent]]/5</f>
        <v>6956000</v>
      </c>
      <c r="AB283" s="23">
        <f>Table2[[#This Row],[Approved Amount_UA Equivalent]]/5</f>
        <v>6956000</v>
      </c>
      <c r="AC283" s="23">
        <f>Table2[[#This Row],[Approved Amount_UA Equivalent]]/5</f>
        <v>6956000</v>
      </c>
      <c r="AD283" s="23">
        <f>SUM(Table2[[#This Row],[Feed Africa ]:[Improve Quality Of Life ]])</f>
        <v>34780000</v>
      </c>
      <c r="AE283" s="16" t="b">
        <f>Table2[[#This Row],[Total HI5]]=Table2[[#This Row],[Approved Amount_UA Equivalent]]</f>
        <v>1</v>
      </c>
      <c r="AF283" s="24">
        <v>20</v>
      </c>
      <c r="AG283" s="20" t="str">
        <f t="shared" si="72"/>
        <v>Policy and Result Based Op</v>
      </c>
      <c r="AH283" s="24" t="e">
        <f>VLOOKUP(Table2[[#This Row],[SAP Code]],[25]DATA!$A:$G,7,FALSE)</f>
        <v>#N/A</v>
      </c>
      <c r="AI283" s="20" t="str">
        <f t="shared" si="73"/>
        <v>Policy-Based Lending</v>
      </c>
      <c r="AJ283" s="25" t="s">
        <v>254</v>
      </c>
      <c r="AK283" s="25" t="s">
        <v>255</v>
      </c>
      <c r="AL283" s="23" t="str" cm="1">
        <f t="array" ref="AL283">_xlfn.SWITCH(AK283,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283" s="26">
        <v>1</v>
      </c>
      <c r="AN283" s="25" t="str">
        <f t="shared" si="81"/>
        <v>Sovereign</v>
      </c>
      <c r="AO283" s="27">
        <v>1</v>
      </c>
      <c r="AP283" s="23">
        <f>Table2[[#This Row],[Approved Amount_UA Equivalent]]/1000000</f>
        <v>34.78</v>
      </c>
      <c r="AQ283" s="19">
        <f t="shared" si="74"/>
        <v>46.2866152</v>
      </c>
      <c r="AR283" s="23" t="str">
        <f t="shared" si="75"/>
        <v>31-40</v>
      </c>
      <c r="AS283" s="23" t="str">
        <f t="shared" si="76"/>
        <v>21-40</v>
      </c>
      <c r="AT283" s="23" t="str">
        <f t="shared" si="77"/>
        <v>1-40</v>
      </c>
      <c r="AU283" s="23" t="str">
        <f t="shared" si="78"/>
        <v>&lt;1-50 Mn</v>
      </c>
      <c r="AV283" s="23">
        <f>Table2[[#This Row],[Amount]]</f>
        <v>34780000</v>
      </c>
      <c r="AW283" s="23" t="str">
        <f t="shared" si="79"/>
        <v>Sep 2016</v>
      </c>
      <c r="AX283" s="28">
        <f>IFERROR(VLOOKUP(Table2[[#This Row],[SAP Code]],[26]_16!A:B,2,FALSE),0)</f>
        <v>0</v>
      </c>
      <c r="AY283" s="28">
        <f>IFERROR(VLOOKUP(Table2[[#This Row],[SAP Code]],[26]_16!D:E,2,FALSE)/ 1000000, 0)</f>
        <v>34.78</v>
      </c>
      <c r="AZ283" s="28">
        <f>IFERROR(VLOOKUP(Table2[[#This Row],[SAP Code]],[26]_16!G:H,2,FALSE)/ 1000000, 0)</f>
        <v>0</v>
      </c>
      <c r="BA283" s="28">
        <f>IFERROR(VLOOKUP(Table2[[#This Row],[SAP Code]],[26]_16!J:K,2,FALSE)/ 1000000, 0)</f>
        <v>0</v>
      </c>
      <c r="BB283" s="28">
        <f>IFERROR(VLOOKUP(Table2[[#This Row],[SAP Code]],[26]_16!M:N,2,FALSE)/ 1000000, 0)</f>
        <v>0</v>
      </c>
      <c r="BC283" s="28">
        <f>IFERROR(VLOOKUP(Table2[[#This Row],[SAP Code]],[26]_16!P:Q,2,FALSE),0)</f>
        <v>0</v>
      </c>
      <c r="BD283" s="28">
        <f>IFERROR(VLOOKUP(Table2[[#This Row],[SAP Code]],[26]_16!S:T,2,FALSE),0)</f>
        <v>0</v>
      </c>
      <c r="BE283" s="28">
        <f>IFERROR(VLOOKUP(Table2[[#This Row],[SAP Code]],[26]_16!V:W,2,FALSE)/ 1000000, 0)</f>
        <v>0</v>
      </c>
      <c r="BF283" s="28">
        <f>IFERROR(VLOOKUP(Table2[[#This Row],[SAP Code]],[26]_16!Y:Z,2,FALSE)/ 1000000, 0)</f>
        <v>0</v>
      </c>
      <c r="BG283" s="28" t="str">
        <f>IFERROR(VLOOKUP(Table2[[#This Row],[SAP Code]],[26]port!$A:$AD,30,FALSE),"unknown")</f>
        <v>COMP</v>
      </c>
      <c r="BH283" s="29" t="str">
        <f t="shared" si="80"/>
        <v>Number of operations completed out of the net approved of that year</v>
      </c>
      <c r="BI283" s="16"/>
    </row>
    <row r="284" spans="1:61" ht="17.100000000000001" customHeight="1">
      <c r="A284" s="16" t="s">
        <v>221</v>
      </c>
      <c r="B284" s="16" t="s">
        <v>1233</v>
      </c>
      <c r="C284" s="16" t="s">
        <v>1234</v>
      </c>
      <c r="D284" s="18" t="s">
        <v>1235</v>
      </c>
      <c r="E284" s="18">
        <v>42634</v>
      </c>
      <c r="F284" s="16" t="s">
        <v>225</v>
      </c>
      <c r="G284" s="16" t="s">
        <v>80</v>
      </c>
      <c r="H284" s="16" t="s">
        <v>132</v>
      </c>
      <c r="I284" s="16" t="s">
        <v>82</v>
      </c>
      <c r="J284" s="16" t="s">
        <v>83</v>
      </c>
      <c r="K284" s="16" t="s">
        <v>84</v>
      </c>
      <c r="L284" s="19" t="s">
        <v>85</v>
      </c>
      <c r="M284" s="19">
        <v>20600000</v>
      </c>
      <c r="N284" s="19">
        <v>20600000</v>
      </c>
      <c r="O284" s="57" t="s">
        <v>1236</v>
      </c>
      <c r="P284" s="21">
        <v>2100150035993</v>
      </c>
      <c r="Q284" s="20" t="s">
        <v>72</v>
      </c>
      <c r="R284" s="16" t="str">
        <f t="shared" si="70"/>
        <v>ADF Including TSF</v>
      </c>
      <c r="S284" s="16" t="str">
        <f t="shared" si="69"/>
        <v>F</v>
      </c>
      <c r="T284" s="16" t="str">
        <f t="shared" si="68"/>
        <v>ADF Countries</v>
      </c>
      <c r="U284" s="16" t="str">
        <f t="shared" si="71"/>
        <v>Transition States</v>
      </c>
      <c r="V284" s="22" t="str">
        <f>IF(ISNUMBER(MATCH(A284, {"Gabon","Sudan","Niger","Mali","Burkina Faso","Guinea"}, 0)), "De Facto Countries", "Non-De Facto Countries")</f>
        <v>De Facto Countries</v>
      </c>
      <c r="W284" s="16" t="str">
        <f t="shared" si="82"/>
        <v>West</v>
      </c>
      <c r="X284" s="16" t="str">
        <f t="shared" si="83"/>
        <v>Power</v>
      </c>
      <c r="Y284" s="23"/>
      <c r="Z284" s="23">
        <f>Table2[[#This Row],[Approved Amount_UA Equivalent]]</f>
        <v>20600000</v>
      </c>
      <c r="AD284" s="23">
        <f>SUM(Table2[[#This Row],[Feed Africa ]:[Improve Quality Of Life ]])</f>
        <v>20600000</v>
      </c>
      <c r="AE284" s="16" t="b">
        <f>Table2[[#This Row],[Total HI5]]=Table2[[#This Row],[Approved Amount_UA Equivalent]]</f>
        <v>1</v>
      </c>
      <c r="AF284" s="24">
        <v>10</v>
      </c>
      <c r="AG284" s="20" t="str">
        <f t="shared" si="72"/>
        <v>Investment Project</v>
      </c>
      <c r="AH284" s="24" t="e">
        <f>VLOOKUP(Table2[[#This Row],[SAP Code]],[25]DATA!$A:$G,7,FALSE)</f>
        <v>#N/A</v>
      </c>
      <c r="AI284" s="20" t="str">
        <f t="shared" si="73"/>
        <v>Infrastructure</v>
      </c>
      <c r="AJ284" s="25" t="s">
        <v>89</v>
      </c>
      <c r="AK284" s="25" t="s">
        <v>90</v>
      </c>
      <c r="AL284" s="23" t="str" cm="1">
        <f t="array" ref="AL284">_xlfn.SWITCH(AK284,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284" s="26">
        <v>1</v>
      </c>
      <c r="AN284" s="25" t="str">
        <f t="shared" si="81"/>
        <v>Sovereign</v>
      </c>
      <c r="AO284" s="27">
        <v>0.5</v>
      </c>
      <c r="AP284" s="23">
        <f>Table2[[#This Row],[Approved Amount_UA Equivalent]]/1000000</f>
        <v>20.6</v>
      </c>
      <c r="AQ284" s="19">
        <f t="shared" si="74"/>
        <v>27.415303999999999</v>
      </c>
      <c r="AR284" s="23" t="str">
        <f t="shared" si="75"/>
        <v>21-30</v>
      </c>
      <c r="AS284" s="23" t="str">
        <f t="shared" si="76"/>
        <v>21-40</v>
      </c>
      <c r="AT284" s="23" t="str">
        <f t="shared" si="77"/>
        <v>1-40</v>
      </c>
      <c r="AU284" s="23" t="str">
        <f t="shared" si="78"/>
        <v>&lt;1-50 Mn</v>
      </c>
      <c r="AV284" s="23">
        <f>Table2[[#This Row],[Amount]]</f>
        <v>20600000</v>
      </c>
      <c r="AW284" s="23" t="str">
        <f t="shared" si="79"/>
        <v>Sep 2016</v>
      </c>
      <c r="AX284" s="28">
        <f>IFERROR(VLOOKUP(Table2[[#This Row],[SAP Code]],[26]_16!A:B,2,FALSE),0)</f>
        <v>0</v>
      </c>
      <c r="AY284" s="28">
        <f>IFERROR(VLOOKUP(Table2[[#This Row],[SAP Code]],[26]_16!D:E,2,FALSE)/ 1000000, 0)</f>
        <v>0</v>
      </c>
      <c r="AZ284" s="28">
        <f>IFERROR(VLOOKUP(Table2[[#This Row],[SAP Code]],[26]_16!G:H,2,FALSE)/ 1000000, 0)</f>
        <v>3.19965324</v>
      </c>
      <c r="BA284" s="28">
        <f>IFERROR(VLOOKUP(Table2[[#This Row],[SAP Code]],[26]_16!J:K,2,FALSE)/ 1000000, 0)</f>
        <v>10.468520280000003</v>
      </c>
      <c r="BB284" s="28">
        <f>IFERROR(VLOOKUP(Table2[[#This Row],[SAP Code]],[26]_16!M:N,2,FALSE)/ 1000000, 0)</f>
        <v>8.3066142000000003</v>
      </c>
      <c r="BC284" s="28">
        <f>IFERROR(VLOOKUP(Table2[[#This Row],[SAP Code]],[26]_16!P:Q,2,FALSE),0)</f>
        <v>1.8016594800000003</v>
      </c>
      <c r="BD284" s="28">
        <f>IFERROR(VLOOKUP(Table2[[#This Row],[SAP Code]],[26]_16!S:T,2,FALSE),0)</f>
        <v>0.8078328899999998</v>
      </c>
      <c r="BE284" s="28">
        <f>IFERROR(VLOOKUP(Table2[[#This Row],[SAP Code]],[26]_16!V:W,2,FALSE)/ 1000000, 0)</f>
        <v>0.70163507000000003</v>
      </c>
      <c r="BF284" s="28">
        <f>IFERROR(VLOOKUP(Table2[[#This Row],[SAP Code]],[26]_16!Y:Z,2,FALSE)/ 1000000, 0)</f>
        <v>6.7816999999999999E-3</v>
      </c>
      <c r="BG284" s="28" t="str">
        <f>IFERROR(VLOOKUP(Table2[[#This Row],[SAP Code]],[26]port!$A:$AD,30,FALSE),"unknown")</f>
        <v>OnGo</v>
      </c>
      <c r="BH284" s="29" t="str">
        <f t="shared" si="80"/>
        <v>Ongoing</v>
      </c>
      <c r="BI284" s="16"/>
    </row>
    <row r="285" spans="1:61" ht="17.100000000000001" customHeight="1">
      <c r="A285" s="16" t="s">
        <v>221</v>
      </c>
      <c r="B285" s="16" t="s">
        <v>1233</v>
      </c>
      <c r="C285" s="16" t="s">
        <v>1237</v>
      </c>
      <c r="D285" s="18" t="s">
        <v>1235</v>
      </c>
      <c r="E285" s="18">
        <v>42634</v>
      </c>
      <c r="F285" s="16" t="s">
        <v>225</v>
      </c>
      <c r="G285" s="16" t="s">
        <v>80</v>
      </c>
      <c r="H285" s="16" t="s">
        <v>132</v>
      </c>
      <c r="I285" s="16" t="s">
        <v>82</v>
      </c>
      <c r="J285" s="16" t="s">
        <v>83</v>
      </c>
      <c r="K285" s="16" t="s">
        <v>69</v>
      </c>
      <c r="L285" s="19" t="s">
        <v>85</v>
      </c>
      <c r="M285" s="19">
        <v>6630000</v>
      </c>
      <c r="N285" s="19">
        <v>6630000</v>
      </c>
      <c r="O285" s="57" t="s">
        <v>1236</v>
      </c>
      <c r="P285" s="21">
        <v>2100155033166</v>
      </c>
      <c r="Q285" s="20" t="s">
        <v>72</v>
      </c>
      <c r="R285" s="16" t="str">
        <f t="shared" si="70"/>
        <v>ADF Including TSF</v>
      </c>
      <c r="S285" s="16" t="str">
        <f t="shared" si="69"/>
        <v>F</v>
      </c>
      <c r="T285" s="16" t="str">
        <f t="shared" si="68"/>
        <v>ADF Countries</v>
      </c>
      <c r="U285" s="16" t="str">
        <f t="shared" si="71"/>
        <v>Transition States</v>
      </c>
      <c r="V285" s="22" t="str">
        <f>IF(ISNUMBER(MATCH(A285, {"Gabon","Sudan","Niger","Mali","Burkina Faso","Guinea"}, 0)), "De Facto Countries", "Non-De Facto Countries")</f>
        <v>De Facto Countries</v>
      </c>
      <c r="W285" s="16" t="str">
        <f t="shared" si="82"/>
        <v>West</v>
      </c>
      <c r="X285" s="16" t="str">
        <f t="shared" si="83"/>
        <v>Power</v>
      </c>
      <c r="Y285" s="23"/>
      <c r="Z285" s="23">
        <f>Table2[[#This Row],[Approved Amount_UA Equivalent]]</f>
        <v>6630000</v>
      </c>
      <c r="AD285" s="23">
        <f>SUM(Table2[[#This Row],[Feed Africa ]:[Improve Quality Of Life ]])</f>
        <v>6630000</v>
      </c>
      <c r="AE285" s="16" t="b">
        <f>Table2[[#This Row],[Total HI5]]=Table2[[#This Row],[Approved Amount_UA Equivalent]]</f>
        <v>1</v>
      </c>
      <c r="AF285" s="24">
        <v>10</v>
      </c>
      <c r="AG285" s="20" t="str">
        <f t="shared" si="72"/>
        <v>Investment Project</v>
      </c>
      <c r="AH285" s="24" t="e">
        <f>VLOOKUP(Table2[[#This Row],[SAP Code]],[25]DATA!$A:$G,7,FALSE)</f>
        <v>#N/A</v>
      </c>
      <c r="AI285" s="20" t="str">
        <f t="shared" si="73"/>
        <v>Infrastructure</v>
      </c>
      <c r="AJ285" s="25" t="s">
        <v>89</v>
      </c>
      <c r="AK285" s="25" t="s">
        <v>90</v>
      </c>
      <c r="AL285" s="23" t="str" cm="1">
        <f t="array" ref="AL285">_xlfn.SWITCH(AK285,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285" s="26">
        <v>1</v>
      </c>
      <c r="AN285" s="25" t="str">
        <f t="shared" si="81"/>
        <v>Sovereign</v>
      </c>
      <c r="AO285" s="27">
        <v>0.5</v>
      </c>
      <c r="AP285" s="23">
        <f>Table2[[#This Row],[Approved Amount_UA Equivalent]]/1000000</f>
        <v>6.63</v>
      </c>
      <c r="AQ285" s="19">
        <f t="shared" si="74"/>
        <v>8.8234691999999999</v>
      </c>
      <c r="AR285" s="23" t="str">
        <f t="shared" si="75"/>
        <v>1-10</v>
      </c>
      <c r="AS285" s="23" t="str">
        <f t="shared" si="76"/>
        <v>1-20</v>
      </c>
      <c r="AT285" s="23" t="str">
        <f t="shared" si="77"/>
        <v>1-40</v>
      </c>
      <c r="AU285" s="23" t="str">
        <f t="shared" si="78"/>
        <v>&lt;1-50 Mn</v>
      </c>
      <c r="AV285" s="23">
        <f>Table2[[#This Row],[Amount]]</f>
        <v>6630000</v>
      </c>
      <c r="AW285" s="23" t="str">
        <f t="shared" si="79"/>
        <v>Sep 2016</v>
      </c>
      <c r="AX285" s="28">
        <f>IFERROR(VLOOKUP(Table2[[#This Row],[SAP Code]],[26]_16!A:B,2,FALSE),0)</f>
        <v>0</v>
      </c>
      <c r="AY285" s="28">
        <f>IFERROR(VLOOKUP(Table2[[#This Row],[SAP Code]],[26]_16!D:E,2,FALSE)/ 1000000, 0)</f>
        <v>0</v>
      </c>
      <c r="AZ285" s="28">
        <f>IFERROR(VLOOKUP(Table2[[#This Row],[SAP Code]],[26]_16!G:H,2,FALSE)/ 1000000, 0)</f>
        <v>3.19965324</v>
      </c>
      <c r="BA285" s="28">
        <f>IFERROR(VLOOKUP(Table2[[#This Row],[SAP Code]],[26]_16!J:K,2,FALSE)/ 1000000, 0)</f>
        <v>10.468520280000003</v>
      </c>
      <c r="BB285" s="28">
        <f>IFERROR(VLOOKUP(Table2[[#This Row],[SAP Code]],[26]_16!M:N,2,FALSE)/ 1000000, 0)</f>
        <v>8.3066142000000003</v>
      </c>
      <c r="BC285" s="28">
        <f>IFERROR(VLOOKUP(Table2[[#This Row],[SAP Code]],[26]_16!P:Q,2,FALSE),0)</f>
        <v>1.8016594800000003</v>
      </c>
      <c r="BD285" s="28">
        <f>IFERROR(VLOOKUP(Table2[[#This Row],[SAP Code]],[26]_16!S:T,2,FALSE),0)</f>
        <v>0.8078328899999998</v>
      </c>
      <c r="BE285" s="28">
        <f>IFERROR(VLOOKUP(Table2[[#This Row],[SAP Code]],[26]_16!V:W,2,FALSE)/ 1000000, 0)</f>
        <v>0.70163507000000003</v>
      </c>
      <c r="BF285" s="28">
        <f>IFERROR(VLOOKUP(Table2[[#This Row],[SAP Code]],[26]_16!Y:Z,2,FALSE)/ 1000000, 0)</f>
        <v>6.7816999999999999E-3</v>
      </c>
      <c r="BG285" s="28" t="str">
        <f>IFERROR(VLOOKUP(Table2[[#This Row],[SAP Code]],[26]port!$A:$AD,30,FALSE),"unknown")</f>
        <v>OnGo</v>
      </c>
      <c r="BH285" s="29" t="str">
        <f t="shared" si="80"/>
        <v>Ongoing</v>
      </c>
      <c r="BI285" s="16"/>
    </row>
    <row r="286" spans="1:61" ht="17.100000000000001" customHeight="1">
      <c r="A286" s="16" t="s">
        <v>270</v>
      </c>
      <c r="B286" s="16" t="s">
        <v>1238</v>
      </c>
      <c r="C286" s="16" t="s">
        <v>1239</v>
      </c>
      <c r="D286" s="18" t="s">
        <v>1240</v>
      </c>
      <c r="E286" s="18">
        <v>42634</v>
      </c>
      <c r="F286" s="16" t="s">
        <v>274</v>
      </c>
      <c r="G286" s="16" t="s">
        <v>65</v>
      </c>
      <c r="H286" s="16" t="s">
        <v>66</v>
      </c>
      <c r="I286" s="16" t="s">
        <v>155</v>
      </c>
      <c r="J286" s="16" t="s">
        <v>83</v>
      </c>
      <c r="K286" s="16" t="s">
        <v>69</v>
      </c>
      <c r="L286" s="19" t="s">
        <v>85</v>
      </c>
      <c r="M286" s="19">
        <v>1524582</v>
      </c>
      <c r="N286" s="19">
        <v>1524582</v>
      </c>
      <c r="O286" s="57" t="s">
        <v>1241</v>
      </c>
      <c r="P286" s="21">
        <v>2100155033118</v>
      </c>
      <c r="Q286" s="20" t="s">
        <v>72</v>
      </c>
      <c r="R286" s="16" t="str">
        <f t="shared" si="70"/>
        <v>ADF Including TSF</v>
      </c>
      <c r="S286" s="16" t="str">
        <f t="shared" si="69"/>
        <v>A</v>
      </c>
      <c r="T286" s="16" t="str">
        <f t="shared" si="68"/>
        <v>ADF Countries</v>
      </c>
      <c r="U286" s="16" t="str">
        <f t="shared" si="71"/>
        <v>Transition States</v>
      </c>
      <c r="V286" s="22" t="str">
        <f>IF(ISNUMBER(MATCH(A286, {"Gabon","Sudan","Niger","Mali","Burkina Faso","Guinea"}, 0)), "De Facto Countries", "Non-De Facto Countries")</f>
        <v>Non-De Facto Countries</v>
      </c>
      <c r="W286" s="16" t="str">
        <f t="shared" si="82"/>
        <v>Central</v>
      </c>
      <c r="X286" s="16" t="str">
        <f t="shared" si="83"/>
        <v>Agriculture</v>
      </c>
      <c r="Y286" s="23">
        <f>Table2[[#This Row],[Approved Amount_UA Equivalent]]</f>
        <v>1524582</v>
      </c>
      <c r="AD286" s="23">
        <f>SUM(Table2[[#This Row],[Feed Africa ]:[Improve Quality Of Life ]])</f>
        <v>1524582</v>
      </c>
      <c r="AE286" s="16" t="b">
        <f>Table2[[#This Row],[Total HI5]]=Table2[[#This Row],[Approved Amount_UA Equivalent]]</f>
        <v>1</v>
      </c>
      <c r="AF286" s="24">
        <v>41</v>
      </c>
      <c r="AG286" s="20" t="str">
        <f t="shared" si="72"/>
        <v>ISP and Investment Project</v>
      </c>
      <c r="AH286" s="24" t="e">
        <f>VLOOKUP(Table2[[#This Row],[SAP Code]],[25]DATA!$A:$G,7,FALSE)</f>
        <v>#N/A</v>
      </c>
      <c r="AI286" s="20" t="str">
        <f t="shared" si="73"/>
        <v>Infrastructure</v>
      </c>
      <c r="AJ286" s="25" t="s">
        <v>157</v>
      </c>
      <c r="AK286" s="25" t="s">
        <v>74</v>
      </c>
      <c r="AL286" s="23" t="str" cm="1">
        <f t="array" ref="AL286">_xlfn.SWITCH(AK286,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86" s="26">
        <v>1</v>
      </c>
      <c r="AN286" s="25" t="str">
        <f t="shared" si="81"/>
        <v>Sovereign</v>
      </c>
      <c r="AO286" s="27">
        <v>1</v>
      </c>
      <c r="AP286" s="23">
        <f>Table2[[#This Row],[Approved Amount_UA Equivalent]]/1000000</f>
        <v>1.5245820000000001</v>
      </c>
      <c r="AQ286" s="19">
        <f t="shared" si="74"/>
        <v>2.0289747088799999</v>
      </c>
      <c r="AR286" s="23" t="str">
        <f t="shared" si="75"/>
        <v>1-10</v>
      </c>
      <c r="AS286" s="23" t="str">
        <f t="shared" si="76"/>
        <v>1-20</v>
      </c>
      <c r="AT286" s="23" t="str">
        <f t="shared" si="77"/>
        <v>1-40</v>
      </c>
      <c r="AU286" s="23" t="str">
        <f t="shared" si="78"/>
        <v>&lt;1-50 Mn</v>
      </c>
      <c r="AV286" s="23">
        <f>Table2[[#This Row],[Amount]]</f>
        <v>1524582</v>
      </c>
      <c r="AW286" s="23" t="str">
        <f t="shared" si="79"/>
        <v>Sep 2016</v>
      </c>
      <c r="AX286" s="28">
        <f>IFERROR(VLOOKUP(Table2[[#This Row],[SAP Code]],[26]_16!A:B,2,FALSE),0)</f>
        <v>0</v>
      </c>
      <c r="AY286" s="28">
        <f>IFERROR(VLOOKUP(Table2[[#This Row],[SAP Code]],[26]_16!D:E,2,FALSE)/ 1000000, 0)</f>
        <v>0</v>
      </c>
      <c r="AZ286" s="28">
        <f>IFERROR(VLOOKUP(Table2[[#This Row],[SAP Code]],[26]_16!G:H,2,FALSE)/ 1000000, 0)</f>
        <v>8.4722759999999994E-2</v>
      </c>
      <c r="BA286" s="28">
        <f>IFERROR(VLOOKUP(Table2[[#This Row],[SAP Code]],[26]_16!J:K,2,FALSE)/ 1000000, 0)</f>
        <v>3.7327069999999997E-2</v>
      </c>
      <c r="BB286" s="28">
        <f>IFERROR(VLOOKUP(Table2[[#This Row],[SAP Code]],[26]_16!M:N,2,FALSE)/ 1000000, 0)</f>
        <v>0.45521130999999998</v>
      </c>
      <c r="BC286" s="28">
        <f>IFERROR(VLOOKUP(Table2[[#This Row],[SAP Code]],[26]_16!P:Q,2,FALSE),0)</f>
        <v>0.27510634</v>
      </c>
      <c r="BD286" s="28">
        <f>IFERROR(VLOOKUP(Table2[[#This Row],[SAP Code]],[26]_16!S:T,2,FALSE),0)</f>
        <v>0.4622946</v>
      </c>
      <c r="BE286" s="28">
        <f>IFERROR(VLOOKUP(Table2[[#This Row],[SAP Code]],[26]_16!V:W,2,FALSE)/ 1000000, 0)</f>
        <v>0.20602985000000001</v>
      </c>
      <c r="BF286" s="28">
        <f>IFERROR(VLOOKUP(Table2[[#This Row],[SAP Code]],[26]_16!Y:Z,2,FALSE)/ 1000000, 0)</f>
        <v>0</v>
      </c>
      <c r="BG286" s="28" t="str">
        <f>IFERROR(VLOOKUP(Table2[[#This Row],[SAP Code]],[26]port!$A:$AD,30,FALSE),"unknown")</f>
        <v>COMP</v>
      </c>
      <c r="BH286" s="29" t="str">
        <f t="shared" si="80"/>
        <v>Number of operations completed out of the net approved of that year</v>
      </c>
      <c r="BI286" s="16"/>
    </row>
    <row r="287" spans="1:61" ht="17.100000000000001" customHeight="1">
      <c r="A287" s="16" t="s">
        <v>310</v>
      </c>
      <c r="B287" s="16" t="s">
        <v>1242</v>
      </c>
      <c r="C287" s="16" t="s">
        <v>1243</v>
      </c>
      <c r="D287" s="18" t="s">
        <v>1244</v>
      </c>
      <c r="E287" s="18">
        <v>42634</v>
      </c>
      <c r="F287" s="16" t="s">
        <v>714</v>
      </c>
      <c r="G287" s="16" t="s">
        <v>1245</v>
      </c>
      <c r="H287" s="16" t="s">
        <v>132</v>
      </c>
      <c r="I287" s="16" t="s">
        <v>138</v>
      </c>
      <c r="J287" s="16" t="s">
        <v>83</v>
      </c>
      <c r="K287" s="16" t="s">
        <v>84</v>
      </c>
      <c r="L287" s="19" t="s">
        <v>85</v>
      </c>
      <c r="M287" s="19">
        <v>1000000</v>
      </c>
      <c r="N287" s="19">
        <v>1000000</v>
      </c>
      <c r="O287" s="57" t="s">
        <v>1246</v>
      </c>
      <c r="P287" s="21" t="s">
        <v>147</v>
      </c>
      <c r="Q287" s="20" t="s">
        <v>72</v>
      </c>
      <c r="R287" s="16" t="str">
        <f t="shared" si="70"/>
        <v>ADF Including TSF</v>
      </c>
      <c r="S287" s="16" t="str">
        <f t="shared" si="69"/>
        <v>D</v>
      </c>
      <c r="T287" s="16" t="str">
        <f t="shared" si="68"/>
        <v>ADF Countries</v>
      </c>
      <c r="U287" s="16" t="str">
        <f t="shared" si="71"/>
        <v>Non-Transition States</v>
      </c>
      <c r="V287" s="22" t="str">
        <f>IF(ISNUMBER(MATCH(A287, {"Gabon","Sudan","Niger","Mali","Burkina Faso","Guinea"}, 0)), "De Facto Countries", "Non-De Facto Countries")</f>
        <v>Non-De Facto Countries</v>
      </c>
      <c r="W287" s="16" t="str">
        <f t="shared" si="82"/>
        <v>West</v>
      </c>
      <c r="X287" s="16" t="str">
        <f t="shared" si="83"/>
        <v>Transport</v>
      </c>
      <c r="Y287" s="23"/>
      <c r="AB287" s="23">
        <f>Table2[[#This Row],[Approved Amount_UA Equivalent]]</f>
        <v>1000000</v>
      </c>
      <c r="AD287" s="23">
        <f>SUM(Table2[[#This Row],[Feed Africa ]:[Improve Quality Of Life ]])</f>
        <v>1000000</v>
      </c>
      <c r="AE287" s="16" t="b">
        <f>Table2[[#This Row],[Total HI5]]=Table2[[#This Row],[Approved Amount_UA Equivalent]]</f>
        <v>1</v>
      </c>
      <c r="AF287" s="24">
        <v>10</v>
      </c>
      <c r="AG287" s="20" t="str">
        <f t="shared" si="72"/>
        <v>Investment Project</v>
      </c>
      <c r="AH287" s="24" t="e">
        <f>VLOOKUP(Table2[[#This Row],[SAP Code]],[25]DATA!$A:$G,7,FALSE)</f>
        <v>#N/A</v>
      </c>
      <c r="AI287" s="20" t="str">
        <f t="shared" si="73"/>
        <v>Infrastructure</v>
      </c>
      <c r="AJ287" s="25" t="s">
        <v>89</v>
      </c>
      <c r="AK287" s="25" t="s">
        <v>140</v>
      </c>
      <c r="AL287" s="23" t="str" cm="1">
        <f t="array" ref="AL287">_xlfn.SWITCH(AK287,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87" s="26">
        <v>1</v>
      </c>
      <c r="AN287" s="25" t="str">
        <f t="shared" si="81"/>
        <v>Sovereign</v>
      </c>
      <c r="AO287" s="27">
        <v>0.5</v>
      </c>
      <c r="AP287" s="23">
        <f>Table2[[#This Row],[Approved Amount_UA Equivalent]]/1000000</f>
        <v>1</v>
      </c>
      <c r="AQ287" s="19">
        <f t="shared" si="74"/>
        <v>1.33084</v>
      </c>
      <c r="AR287" s="23" t="str">
        <f t="shared" si="75"/>
        <v>1-10</v>
      </c>
      <c r="AS287" s="23" t="str">
        <f t="shared" si="76"/>
        <v>1-20</v>
      </c>
      <c r="AT287" s="23" t="str">
        <f t="shared" si="77"/>
        <v>1-40</v>
      </c>
      <c r="AU287" s="23" t="str">
        <f t="shared" si="78"/>
        <v>&lt;1-50 Mn</v>
      </c>
      <c r="AV287" s="23">
        <f>Table2[[#This Row],[Amount]]</f>
        <v>1000000</v>
      </c>
      <c r="AW287" s="23" t="str">
        <f t="shared" si="79"/>
        <v>Sep 2016</v>
      </c>
      <c r="AX287" s="28">
        <f>IFERROR(VLOOKUP(Table2[[#This Row],[SAP Code]],[26]_16!A:B,2,FALSE),0)</f>
        <v>0</v>
      </c>
      <c r="AY287" s="28">
        <f>IFERROR(VLOOKUP(Table2[[#This Row],[SAP Code]],[26]_16!D:E,2,FALSE)/ 1000000, 0)</f>
        <v>0</v>
      </c>
      <c r="AZ287" s="28">
        <f>IFERROR(VLOOKUP(Table2[[#This Row],[SAP Code]],[26]_16!G:H,2,FALSE)/ 1000000, 0)</f>
        <v>0</v>
      </c>
      <c r="BA287" s="28">
        <f>IFERROR(VLOOKUP(Table2[[#This Row],[SAP Code]],[26]_16!J:K,2,FALSE)/ 1000000, 0)</f>
        <v>0</v>
      </c>
      <c r="BB287" s="28">
        <f>IFERROR(VLOOKUP(Table2[[#This Row],[SAP Code]],[26]_16!M:N,2,FALSE)/ 1000000, 0)</f>
        <v>1</v>
      </c>
      <c r="BC287" s="28">
        <f>IFERROR(VLOOKUP(Table2[[#This Row],[SAP Code]],[26]_16!P:Q,2,FALSE),0)</f>
        <v>0</v>
      </c>
      <c r="BD287" s="28">
        <f>IFERROR(VLOOKUP(Table2[[#This Row],[SAP Code]],[26]_16!S:T,2,FALSE),0)</f>
        <v>0</v>
      </c>
      <c r="BE287" s="28">
        <f>IFERROR(VLOOKUP(Table2[[#This Row],[SAP Code]],[26]_16!V:W,2,FALSE)/ 1000000, 0)</f>
        <v>0</v>
      </c>
      <c r="BF287" s="28">
        <f>IFERROR(VLOOKUP(Table2[[#This Row],[SAP Code]],[26]_16!Y:Z,2,FALSE)/ 1000000, 0)</f>
        <v>0</v>
      </c>
      <c r="BG287" s="28" t="str">
        <f>IFERROR(VLOOKUP(Table2[[#This Row],[SAP Code]],[26]port!$A:$AD,30,FALSE),"unknown")</f>
        <v>OnGo</v>
      </c>
      <c r="BH287" s="29" t="str">
        <f t="shared" si="80"/>
        <v>Ongoing</v>
      </c>
      <c r="BI287" s="16"/>
    </row>
    <row r="288" spans="1:61" ht="17.100000000000001" customHeight="1">
      <c r="A288" s="16" t="s">
        <v>348</v>
      </c>
      <c r="B288" s="16" t="s">
        <v>1242</v>
      </c>
      <c r="C288" s="16" t="s">
        <v>1247</v>
      </c>
      <c r="D288" s="18" t="s">
        <v>1244</v>
      </c>
      <c r="E288" s="18">
        <v>42634</v>
      </c>
      <c r="F288" s="16" t="s">
        <v>1248</v>
      </c>
      <c r="G288" s="16" t="s">
        <v>1245</v>
      </c>
      <c r="H288" s="16" t="s">
        <v>132</v>
      </c>
      <c r="I288" s="16" t="s">
        <v>138</v>
      </c>
      <c r="J288" s="16" t="s">
        <v>83</v>
      </c>
      <c r="K288" s="16" t="s">
        <v>84</v>
      </c>
      <c r="L288" s="19" t="s">
        <v>85</v>
      </c>
      <c r="M288" s="19">
        <v>1000000</v>
      </c>
      <c r="N288" s="19">
        <v>1000000</v>
      </c>
      <c r="O288" s="57" t="s">
        <v>1246</v>
      </c>
      <c r="P288" s="21" t="s">
        <v>147</v>
      </c>
      <c r="Q288" s="20" t="s">
        <v>72</v>
      </c>
      <c r="R288" s="16" t="str">
        <f t="shared" si="70"/>
        <v>ADF Including TSF</v>
      </c>
      <c r="S288" s="16" t="str">
        <f t="shared" si="69"/>
        <v>D</v>
      </c>
      <c r="T288" s="16" t="str">
        <f t="shared" si="68"/>
        <v>ADB Countries</v>
      </c>
      <c r="U288" s="16" t="str">
        <f t="shared" si="71"/>
        <v>Non-Transition States</v>
      </c>
      <c r="V288" s="22" t="str">
        <f>IF(ISNUMBER(MATCH(A288, {"Gabon","Sudan","Niger","Mali","Burkina Faso","Guinea"}, 0)), "De Facto Countries", "Non-De Facto Countries")</f>
        <v>Non-De Facto Countries</v>
      </c>
      <c r="W288" s="16" t="str">
        <f t="shared" si="82"/>
        <v>Nigeria</v>
      </c>
      <c r="X288" s="16" t="str">
        <f t="shared" si="83"/>
        <v>Transport</v>
      </c>
      <c r="Y288" s="23"/>
      <c r="AB288" s="23">
        <f>Table2[[#This Row],[Approved Amount_UA Equivalent]]</f>
        <v>1000000</v>
      </c>
      <c r="AD288" s="23">
        <f>SUM(Table2[[#This Row],[Feed Africa ]:[Improve Quality Of Life ]])</f>
        <v>1000000</v>
      </c>
      <c r="AE288" s="16" t="b">
        <f>Table2[[#This Row],[Total HI5]]=Table2[[#This Row],[Approved Amount_UA Equivalent]]</f>
        <v>1</v>
      </c>
      <c r="AF288" s="24">
        <v>10</v>
      </c>
      <c r="AG288" s="20" t="str">
        <f t="shared" si="72"/>
        <v>Investment Project</v>
      </c>
      <c r="AH288" s="24" t="e">
        <f>VLOOKUP(Table2[[#This Row],[SAP Code]],[25]DATA!$A:$G,7,FALSE)</f>
        <v>#N/A</v>
      </c>
      <c r="AI288" s="20" t="str">
        <f t="shared" si="73"/>
        <v>Infrastructure</v>
      </c>
      <c r="AJ288" s="25" t="s">
        <v>89</v>
      </c>
      <c r="AK288" s="25" t="s">
        <v>140</v>
      </c>
      <c r="AL288" s="23" t="str" cm="1">
        <f t="array" ref="AL288">_xlfn.SWITCH(AK288,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88" s="26">
        <v>1</v>
      </c>
      <c r="AN288" s="25" t="str">
        <f t="shared" si="81"/>
        <v>Sovereign</v>
      </c>
      <c r="AO288" s="27">
        <v>0.5</v>
      </c>
      <c r="AP288" s="23">
        <f>Table2[[#This Row],[Approved Amount_UA Equivalent]]/1000000</f>
        <v>1</v>
      </c>
      <c r="AQ288" s="19">
        <f t="shared" si="74"/>
        <v>1.33084</v>
      </c>
      <c r="AR288" s="23" t="str">
        <f t="shared" si="75"/>
        <v>1-10</v>
      </c>
      <c r="AS288" s="23" t="str">
        <f t="shared" si="76"/>
        <v>1-20</v>
      </c>
      <c r="AT288" s="23" t="str">
        <f t="shared" si="77"/>
        <v>1-40</v>
      </c>
      <c r="AU288" s="23" t="str">
        <f t="shared" si="78"/>
        <v>&lt;1-50 Mn</v>
      </c>
      <c r="AV288" s="23">
        <f>Table2[[#This Row],[Amount]]</f>
        <v>1000000</v>
      </c>
      <c r="AW288" s="23" t="str">
        <f t="shared" si="79"/>
        <v>Sep 2016</v>
      </c>
      <c r="AX288" s="28">
        <f>IFERROR(VLOOKUP(Table2[[#This Row],[SAP Code]],[26]_16!A:B,2,FALSE),0)</f>
        <v>0</v>
      </c>
      <c r="AY288" s="28">
        <f>IFERROR(VLOOKUP(Table2[[#This Row],[SAP Code]],[26]_16!D:E,2,FALSE)/ 1000000, 0)</f>
        <v>0</v>
      </c>
      <c r="AZ288" s="28">
        <f>IFERROR(VLOOKUP(Table2[[#This Row],[SAP Code]],[26]_16!G:H,2,FALSE)/ 1000000, 0)</f>
        <v>0</v>
      </c>
      <c r="BA288" s="28">
        <f>IFERROR(VLOOKUP(Table2[[#This Row],[SAP Code]],[26]_16!J:K,2,FALSE)/ 1000000, 0)</f>
        <v>0</v>
      </c>
      <c r="BB288" s="28">
        <f>IFERROR(VLOOKUP(Table2[[#This Row],[SAP Code]],[26]_16!M:N,2,FALSE)/ 1000000, 0)</f>
        <v>1</v>
      </c>
      <c r="BC288" s="28">
        <f>IFERROR(VLOOKUP(Table2[[#This Row],[SAP Code]],[26]_16!P:Q,2,FALSE),0)</f>
        <v>0</v>
      </c>
      <c r="BD288" s="28">
        <f>IFERROR(VLOOKUP(Table2[[#This Row],[SAP Code]],[26]_16!S:T,2,FALSE),0)</f>
        <v>0</v>
      </c>
      <c r="BE288" s="28">
        <f>IFERROR(VLOOKUP(Table2[[#This Row],[SAP Code]],[26]_16!V:W,2,FALSE)/ 1000000, 0)</f>
        <v>0</v>
      </c>
      <c r="BF288" s="28">
        <f>IFERROR(VLOOKUP(Table2[[#This Row],[SAP Code]],[26]_16!Y:Z,2,FALSE)/ 1000000, 0)</f>
        <v>0</v>
      </c>
      <c r="BG288" s="28" t="str">
        <f>IFERROR(VLOOKUP(Table2[[#This Row],[SAP Code]],[26]port!$A:$AD,30,FALSE),"unknown")</f>
        <v>OnGo</v>
      </c>
      <c r="BH288" s="29" t="str">
        <f t="shared" si="80"/>
        <v>Ongoing</v>
      </c>
      <c r="BI288" s="16"/>
    </row>
    <row r="289" spans="1:61" ht="17.100000000000001" customHeight="1">
      <c r="A289" s="16" t="s">
        <v>299</v>
      </c>
      <c r="B289" s="16" t="s">
        <v>1242</v>
      </c>
      <c r="C289" s="16" t="s">
        <v>1249</v>
      </c>
      <c r="D289" s="18" t="s">
        <v>1244</v>
      </c>
      <c r="E289" s="18">
        <v>42634</v>
      </c>
      <c r="F289" s="16" t="s">
        <v>303</v>
      </c>
      <c r="G289" s="16" t="s">
        <v>1245</v>
      </c>
      <c r="H289" s="16" t="s">
        <v>132</v>
      </c>
      <c r="I289" s="16" t="s">
        <v>138</v>
      </c>
      <c r="J289" s="16" t="s">
        <v>83</v>
      </c>
      <c r="K289" s="16" t="s">
        <v>84</v>
      </c>
      <c r="L289" s="19" t="s">
        <v>85</v>
      </c>
      <c r="M289" s="19">
        <v>1000000</v>
      </c>
      <c r="N289" s="19">
        <v>1000000</v>
      </c>
      <c r="O289" s="57" t="s">
        <v>1250</v>
      </c>
      <c r="P289" s="21" t="s">
        <v>147</v>
      </c>
      <c r="Q289" s="20" t="s">
        <v>72</v>
      </c>
      <c r="R289" s="16" t="str">
        <f t="shared" si="70"/>
        <v>ADF Including TSF</v>
      </c>
      <c r="S289" s="16" t="str">
        <f t="shared" si="69"/>
        <v>D</v>
      </c>
      <c r="T289" s="16" t="str">
        <f t="shared" si="68"/>
        <v>ADF Countries</v>
      </c>
      <c r="U289" s="16" t="str">
        <f t="shared" si="71"/>
        <v>Non-Transition States</v>
      </c>
      <c r="V289" s="22" t="str">
        <f>IF(ISNUMBER(MATCH(A289, {"Gabon","Sudan","Niger","Mali","Burkina Faso","Guinea"}, 0)), "De Facto Countries", "Non-De Facto Countries")</f>
        <v>Non-De Facto Countries</v>
      </c>
      <c r="W289" s="16" t="str">
        <f t="shared" si="82"/>
        <v>West</v>
      </c>
      <c r="X289" s="16" t="str">
        <f t="shared" si="83"/>
        <v>Transport</v>
      </c>
      <c r="Y289" s="23"/>
      <c r="AB289" s="23">
        <f>Table2[[#This Row],[Approved Amount_UA Equivalent]]</f>
        <v>1000000</v>
      </c>
      <c r="AD289" s="23">
        <f>SUM(Table2[[#This Row],[Feed Africa ]:[Improve Quality Of Life ]])</f>
        <v>1000000</v>
      </c>
      <c r="AE289" s="16" t="b">
        <f>Table2[[#This Row],[Total HI5]]=Table2[[#This Row],[Approved Amount_UA Equivalent]]</f>
        <v>1</v>
      </c>
      <c r="AF289" s="24">
        <v>10</v>
      </c>
      <c r="AG289" s="20" t="str">
        <f t="shared" si="72"/>
        <v>Investment Project</v>
      </c>
      <c r="AH289" s="24" t="e">
        <f>VLOOKUP(Table2[[#This Row],[SAP Code]],[25]DATA!$A:$G,7,FALSE)</f>
        <v>#N/A</v>
      </c>
      <c r="AI289" s="20" t="str">
        <f t="shared" si="73"/>
        <v>Infrastructure</v>
      </c>
      <c r="AJ289" s="25" t="s">
        <v>89</v>
      </c>
      <c r="AK289" s="25" t="s">
        <v>140</v>
      </c>
      <c r="AL289" s="23" t="str" cm="1">
        <f t="array" ref="AL289">_xlfn.SWITCH(AK289,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89" s="26">
        <v>1</v>
      </c>
      <c r="AN289" s="25" t="str">
        <f t="shared" si="81"/>
        <v>Sovereign</v>
      </c>
      <c r="AO289" s="27">
        <v>1</v>
      </c>
      <c r="AP289" s="23">
        <f>Table2[[#This Row],[Approved Amount_UA Equivalent]]/1000000</f>
        <v>1</v>
      </c>
      <c r="AQ289" s="19">
        <f t="shared" si="74"/>
        <v>1.33084</v>
      </c>
      <c r="AR289" s="23" t="str">
        <f t="shared" si="75"/>
        <v>1-10</v>
      </c>
      <c r="AS289" s="23" t="str">
        <f t="shared" si="76"/>
        <v>1-20</v>
      </c>
      <c r="AT289" s="23" t="str">
        <f t="shared" si="77"/>
        <v>1-40</v>
      </c>
      <c r="AU289" s="23" t="str">
        <f t="shared" si="78"/>
        <v>&lt;1-50 Mn</v>
      </c>
      <c r="AV289" s="23">
        <f>Table2[[#This Row],[Amount]]</f>
        <v>1000000</v>
      </c>
      <c r="AW289" s="23" t="str">
        <f t="shared" si="79"/>
        <v>Sep 2016</v>
      </c>
      <c r="AX289" s="28">
        <f>IFERROR(VLOOKUP(Table2[[#This Row],[SAP Code]],[26]_16!A:B,2,FALSE),0)</f>
        <v>0</v>
      </c>
      <c r="AY289" s="28">
        <f>IFERROR(VLOOKUP(Table2[[#This Row],[SAP Code]],[26]_16!D:E,2,FALSE)/ 1000000, 0)</f>
        <v>0</v>
      </c>
      <c r="AZ289" s="28">
        <f>IFERROR(VLOOKUP(Table2[[#This Row],[SAP Code]],[26]_16!G:H,2,FALSE)/ 1000000, 0)</f>
        <v>0</v>
      </c>
      <c r="BA289" s="28">
        <f>IFERROR(VLOOKUP(Table2[[#This Row],[SAP Code]],[26]_16!J:K,2,FALSE)/ 1000000, 0)</f>
        <v>0</v>
      </c>
      <c r="BB289" s="28">
        <f>IFERROR(VLOOKUP(Table2[[#This Row],[SAP Code]],[26]_16!M:N,2,FALSE)/ 1000000, 0)</f>
        <v>0.43511596000000002</v>
      </c>
      <c r="BC289" s="28">
        <f>IFERROR(VLOOKUP(Table2[[#This Row],[SAP Code]],[26]_16!P:Q,2,FALSE),0)</f>
        <v>0</v>
      </c>
      <c r="BD289" s="28">
        <f>IFERROR(VLOOKUP(Table2[[#This Row],[SAP Code]],[26]_16!S:T,2,FALSE),0)</f>
        <v>0</v>
      </c>
      <c r="BE289" s="28">
        <f>IFERROR(VLOOKUP(Table2[[#This Row],[SAP Code]],[26]_16!V:W,2,FALSE)/ 1000000, 0)</f>
        <v>0.15903318999999999</v>
      </c>
      <c r="BF289" s="28">
        <f>IFERROR(VLOOKUP(Table2[[#This Row],[SAP Code]],[26]_16!Y:Z,2,FALSE)/ 1000000, 0)</f>
        <v>0</v>
      </c>
      <c r="BG289" s="28" t="str">
        <f>IFERROR(VLOOKUP(Table2[[#This Row],[SAP Code]],[26]port!$A:$AD,30,FALSE),"unknown")</f>
        <v>OnGo</v>
      </c>
      <c r="BH289" s="29" t="str">
        <f t="shared" si="80"/>
        <v>Ongoing</v>
      </c>
      <c r="BI289" s="16"/>
    </row>
    <row r="290" spans="1:61" ht="17.100000000000001" customHeight="1">
      <c r="A290" s="16" t="s">
        <v>316</v>
      </c>
      <c r="B290" s="16" t="s">
        <v>1242</v>
      </c>
      <c r="C290" s="16" t="s">
        <v>1251</v>
      </c>
      <c r="D290" s="18" t="s">
        <v>1244</v>
      </c>
      <c r="E290" s="18">
        <v>42634</v>
      </c>
      <c r="F290" s="16" t="s">
        <v>320</v>
      </c>
      <c r="G290" s="16" t="s">
        <v>1245</v>
      </c>
      <c r="H290" s="16" t="s">
        <v>132</v>
      </c>
      <c r="I290" s="16" t="s">
        <v>138</v>
      </c>
      <c r="J290" s="16" t="s">
        <v>83</v>
      </c>
      <c r="K290" s="16" t="s">
        <v>69</v>
      </c>
      <c r="L290" s="19" t="s">
        <v>85</v>
      </c>
      <c r="M290" s="19">
        <v>1000000</v>
      </c>
      <c r="N290" s="19">
        <v>1000000</v>
      </c>
      <c r="O290" s="57" t="s">
        <v>1252</v>
      </c>
      <c r="P290" s="21" t="s">
        <v>147</v>
      </c>
      <c r="Q290" s="20" t="s">
        <v>72</v>
      </c>
      <c r="R290" s="16" t="str">
        <f t="shared" si="70"/>
        <v>ADF Including TSF</v>
      </c>
      <c r="S290" s="16" t="str">
        <f t="shared" si="69"/>
        <v>D</v>
      </c>
      <c r="T290" s="16" t="str">
        <f t="shared" si="68"/>
        <v>Blend Countries</v>
      </c>
      <c r="U290" s="16" t="str">
        <f t="shared" si="71"/>
        <v>Non-Transition States</v>
      </c>
      <c r="V290" s="22" t="str">
        <f>IF(ISNUMBER(MATCH(A290, {"Gabon","Sudan","Niger","Mali","Burkina Faso","Guinea"}, 0)), "De Facto Countries", "Non-De Facto Countries")</f>
        <v>Non-De Facto Countries</v>
      </c>
      <c r="W290" s="16" t="str">
        <f t="shared" si="82"/>
        <v>West</v>
      </c>
      <c r="X290" s="16" t="str">
        <f t="shared" si="83"/>
        <v>Transport</v>
      </c>
      <c r="Y290" s="23"/>
      <c r="AB290" s="23">
        <f>Table2[[#This Row],[Approved Amount_UA Equivalent]]</f>
        <v>1000000</v>
      </c>
      <c r="AD290" s="23">
        <f>SUM(Table2[[#This Row],[Feed Africa ]:[Improve Quality Of Life ]])</f>
        <v>1000000</v>
      </c>
      <c r="AE290" s="16" t="b">
        <f>Table2[[#This Row],[Total HI5]]=Table2[[#This Row],[Approved Amount_UA Equivalent]]</f>
        <v>1</v>
      </c>
      <c r="AF290" s="24">
        <v>10</v>
      </c>
      <c r="AG290" s="20" t="str">
        <f t="shared" si="72"/>
        <v>Investment Project</v>
      </c>
      <c r="AH290" s="24" t="e">
        <f>VLOOKUP(Table2[[#This Row],[SAP Code]],[25]DATA!$A:$G,7,FALSE)</f>
        <v>#N/A</v>
      </c>
      <c r="AI290" s="20" t="str">
        <f t="shared" si="73"/>
        <v>Infrastructure</v>
      </c>
      <c r="AJ290" s="25" t="s">
        <v>89</v>
      </c>
      <c r="AK290" s="25" t="s">
        <v>140</v>
      </c>
      <c r="AL290" s="23" t="str" cm="1">
        <f t="array" ref="AL290">_xlfn.SWITCH(AK290,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90" s="26">
        <v>1</v>
      </c>
      <c r="AN290" s="25" t="str">
        <f t="shared" si="81"/>
        <v>Sovereign</v>
      </c>
      <c r="AO290" s="27">
        <v>0.5</v>
      </c>
      <c r="AP290" s="23">
        <f>Table2[[#This Row],[Approved Amount_UA Equivalent]]/1000000</f>
        <v>1</v>
      </c>
      <c r="AQ290" s="19">
        <f t="shared" si="74"/>
        <v>1.33084</v>
      </c>
      <c r="AR290" s="23" t="str">
        <f t="shared" si="75"/>
        <v>1-10</v>
      </c>
      <c r="AS290" s="23" t="str">
        <f t="shared" si="76"/>
        <v>1-20</v>
      </c>
      <c r="AT290" s="23" t="str">
        <f t="shared" si="77"/>
        <v>1-40</v>
      </c>
      <c r="AU290" s="23" t="str">
        <f t="shared" si="78"/>
        <v>&lt;1-50 Mn</v>
      </c>
      <c r="AV290" s="23">
        <f>Table2[[#This Row],[Amount]]</f>
        <v>1000000</v>
      </c>
      <c r="AW290" s="23" t="str">
        <f t="shared" si="79"/>
        <v>Sep 2016</v>
      </c>
      <c r="AX290" s="28">
        <f>IFERROR(VLOOKUP(Table2[[#This Row],[SAP Code]],[26]_16!A:B,2,FALSE),0)</f>
        <v>0</v>
      </c>
      <c r="AY290" s="28">
        <f>IFERROR(VLOOKUP(Table2[[#This Row],[SAP Code]],[26]_16!D:E,2,FALSE)/ 1000000, 0)</f>
        <v>0</v>
      </c>
      <c r="AZ290" s="28">
        <f>IFERROR(VLOOKUP(Table2[[#This Row],[SAP Code]],[26]_16!G:H,2,FALSE)/ 1000000, 0)</f>
        <v>0</v>
      </c>
      <c r="BA290" s="28">
        <f>IFERROR(VLOOKUP(Table2[[#This Row],[SAP Code]],[26]_16!J:K,2,FALSE)/ 1000000, 0)</f>
        <v>0</v>
      </c>
      <c r="BB290" s="28">
        <f>IFERROR(VLOOKUP(Table2[[#This Row],[SAP Code]],[26]_16!M:N,2,FALSE)/ 1000000, 0)</f>
        <v>0.60794922000000007</v>
      </c>
      <c r="BC290" s="28">
        <f>IFERROR(VLOOKUP(Table2[[#This Row],[SAP Code]],[26]_16!P:Q,2,FALSE),0)</f>
        <v>0</v>
      </c>
      <c r="BD290" s="28">
        <f>IFERROR(VLOOKUP(Table2[[#This Row],[SAP Code]],[26]_16!S:T,2,FALSE),0)</f>
        <v>0</v>
      </c>
      <c r="BE290" s="28">
        <f>IFERROR(VLOOKUP(Table2[[#This Row],[SAP Code]],[26]_16!V:W,2,FALSE)/ 1000000, 0)</f>
        <v>0</v>
      </c>
      <c r="BF290" s="28">
        <f>IFERROR(VLOOKUP(Table2[[#This Row],[SAP Code]],[26]_16!Y:Z,2,FALSE)/ 1000000, 0)</f>
        <v>0</v>
      </c>
      <c r="BG290" s="28" t="str">
        <f>IFERROR(VLOOKUP(Table2[[#This Row],[SAP Code]],[26]port!$A:$AD,30,FALSE),"unknown")</f>
        <v>OnGo</v>
      </c>
      <c r="BH290" s="29" t="str">
        <f t="shared" si="80"/>
        <v>Ongoing</v>
      </c>
      <c r="BI290" s="16"/>
    </row>
    <row r="291" spans="1:61" ht="17.100000000000001" customHeight="1">
      <c r="A291" s="16" t="s">
        <v>669</v>
      </c>
      <c r="B291" s="16" t="s">
        <v>1242</v>
      </c>
      <c r="C291" s="16" t="s">
        <v>1253</v>
      </c>
      <c r="D291" s="18" t="s">
        <v>1244</v>
      </c>
      <c r="E291" s="18">
        <v>42634</v>
      </c>
      <c r="F291" s="16" t="s">
        <v>673</v>
      </c>
      <c r="G291" s="16" t="s">
        <v>1245</v>
      </c>
      <c r="H291" s="16" t="s">
        <v>132</v>
      </c>
      <c r="I291" s="16" t="s">
        <v>138</v>
      </c>
      <c r="J291" s="16" t="s">
        <v>83</v>
      </c>
      <c r="K291" s="16" t="s">
        <v>69</v>
      </c>
      <c r="L291" s="19" t="s">
        <v>85</v>
      </c>
      <c r="M291" s="19">
        <v>1000000</v>
      </c>
      <c r="N291" s="19">
        <v>1000000</v>
      </c>
      <c r="O291" s="57" t="s">
        <v>1254</v>
      </c>
      <c r="P291" s="21" t="s">
        <v>147</v>
      </c>
      <c r="Q291" s="20" t="s">
        <v>72</v>
      </c>
      <c r="R291" s="16" t="str">
        <f t="shared" si="70"/>
        <v>ADF Including TSF</v>
      </c>
      <c r="S291" s="16" t="str">
        <f t="shared" si="69"/>
        <v>D</v>
      </c>
      <c r="T291" s="16" t="str">
        <f t="shared" si="68"/>
        <v>ADF Countries</v>
      </c>
      <c r="U291" s="16" t="str">
        <f t="shared" si="71"/>
        <v>Transition States</v>
      </c>
      <c r="V291" s="22" t="str">
        <f>IF(ISNUMBER(MATCH(A291, {"Gabon","Sudan","Niger","Mali","Burkina Faso","Guinea"}, 0)), "De Facto Countries", "Non-De Facto Countries")</f>
        <v>Non-De Facto Countries</v>
      </c>
      <c r="W291" s="16" t="str">
        <f t="shared" si="82"/>
        <v>West</v>
      </c>
      <c r="X291" s="16" t="str">
        <f t="shared" si="83"/>
        <v>Transport</v>
      </c>
      <c r="Y291" s="23"/>
      <c r="AB291" s="23">
        <f>Table2[[#This Row],[Approved Amount_UA Equivalent]]</f>
        <v>1000000</v>
      </c>
      <c r="AD291" s="23">
        <f>SUM(Table2[[#This Row],[Feed Africa ]:[Improve Quality Of Life ]])</f>
        <v>1000000</v>
      </c>
      <c r="AE291" s="16" t="b">
        <f>Table2[[#This Row],[Total HI5]]=Table2[[#This Row],[Approved Amount_UA Equivalent]]</f>
        <v>1</v>
      </c>
      <c r="AF291" s="24">
        <v>10</v>
      </c>
      <c r="AG291" s="20" t="str">
        <f t="shared" si="72"/>
        <v>Investment Project</v>
      </c>
      <c r="AH291" s="24" t="e">
        <f>VLOOKUP(Table2[[#This Row],[SAP Code]],[25]DATA!$A:$G,7,FALSE)</f>
        <v>#N/A</v>
      </c>
      <c r="AI291" s="20" t="str">
        <f t="shared" si="73"/>
        <v>Infrastructure</v>
      </c>
      <c r="AJ291" s="25" t="s">
        <v>89</v>
      </c>
      <c r="AK291" s="25" t="s">
        <v>140</v>
      </c>
      <c r="AL291" s="23" t="str" cm="1">
        <f t="array" ref="AL291">_xlfn.SWITCH(AK291,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91" s="26">
        <v>1</v>
      </c>
      <c r="AN291" s="25" t="str">
        <f t="shared" si="81"/>
        <v>Sovereign</v>
      </c>
      <c r="AO291" s="27">
        <v>1</v>
      </c>
      <c r="AP291" s="23">
        <f>Table2[[#This Row],[Approved Amount_UA Equivalent]]/1000000</f>
        <v>1</v>
      </c>
      <c r="AQ291" s="19">
        <f t="shared" si="74"/>
        <v>1.33084</v>
      </c>
      <c r="AR291" s="23" t="str">
        <f t="shared" si="75"/>
        <v>1-10</v>
      </c>
      <c r="AS291" s="23" t="str">
        <f t="shared" si="76"/>
        <v>1-20</v>
      </c>
      <c r="AT291" s="23" t="str">
        <f t="shared" si="77"/>
        <v>1-40</v>
      </c>
      <c r="AU291" s="23" t="str">
        <f t="shared" si="78"/>
        <v>&lt;1-50 Mn</v>
      </c>
      <c r="AV291" s="23">
        <f>Table2[[#This Row],[Amount]]</f>
        <v>1000000</v>
      </c>
      <c r="AW291" s="23" t="str">
        <f t="shared" si="79"/>
        <v>Sep 2016</v>
      </c>
      <c r="AX291" s="28">
        <f>IFERROR(VLOOKUP(Table2[[#This Row],[SAP Code]],[26]_16!A:B,2,FALSE),0)</f>
        <v>0</v>
      </c>
      <c r="AY291" s="28">
        <f>IFERROR(VLOOKUP(Table2[[#This Row],[SAP Code]],[26]_16!D:E,2,FALSE)/ 1000000, 0)</f>
        <v>0</v>
      </c>
      <c r="AZ291" s="28">
        <f>IFERROR(VLOOKUP(Table2[[#This Row],[SAP Code]],[26]_16!G:H,2,FALSE)/ 1000000, 0)</f>
        <v>0</v>
      </c>
      <c r="BA291" s="28">
        <f>IFERROR(VLOOKUP(Table2[[#This Row],[SAP Code]],[26]_16!J:K,2,FALSE)/ 1000000, 0)</f>
        <v>0</v>
      </c>
      <c r="BB291" s="28">
        <f>IFERROR(VLOOKUP(Table2[[#This Row],[SAP Code]],[26]_16!M:N,2,FALSE)/ 1000000, 0)</f>
        <v>0.52132743999999998</v>
      </c>
      <c r="BC291" s="28">
        <f>IFERROR(VLOOKUP(Table2[[#This Row],[SAP Code]],[26]_16!P:Q,2,FALSE),0)</f>
        <v>0</v>
      </c>
      <c r="BD291" s="28">
        <f>IFERROR(VLOOKUP(Table2[[#This Row],[SAP Code]],[26]_16!S:T,2,FALSE),0)</f>
        <v>0</v>
      </c>
      <c r="BE291" s="28">
        <f>IFERROR(VLOOKUP(Table2[[#This Row],[SAP Code]],[26]_16!V:W,2,FALSE)/ 1000000, 0)</f>
        <v>0.41075655999999999</v>
      </c>
      <c r="BF291" s="28">
        <f>IFERROR(VLOOKUP(Table2[[#This Row],[SAP Code]],[26]_16!Y:Z,2,FALSE)/ 1000000, 0)</f>
        <v>0</v>
      </c>
      <c r="BG291" s="28" t="str">
        <f>IFERROR(VLOOKUP(Table2[[#This Row],[SAP Code]],[26]port!$A:$AD,30,FALSE),"unknown")</f>
        <v>OnGo</v>
      </c>
      <c r="BH291" s="29" t="str">
        <f t="shared" si="80"/>
        <v>Ongoing</v>
      </c>
      <c r="BI291" s="16"/>
    </row>
    <row r="292" spans="1:61" ht="17.100000000000001" customHeight="1">
      <c r="A292" s="38" t="s">
        <v>1006</v>
      </c>
      <c r="B292" s="16" t="s">
        <v>1255</v>
      </c>
      <c r="C292" s="16" t="s">
        <v>1256</v>
      </c>
      <c r="D292" s="18" t="s">
        <v>1257</v>
      </c>
      <c r="E292" s="18">
        <v>42634</v>
      </c>
      <c r="F292" s="16" t="s">
        <v>1130</v>
      </c>
      <c r="G292" s="16" t="s">
        <v>113</v>
      </c>
      <c r="H292" s="37" t="s">
        <v>194</v>
      </c>
      <c r="I292" s="16" t="s">
        <v>67</v>
      </c>
      <c r="J292" s="16" t="s">
        <v>83</v>
      </c>
      <c r="K292" s="16" t="s">
        <v>84</v>
      </c>
      <c r="L292" s="19" t="s">
        <v>85</v>
      </c>
      <c r="M292" s="19">
        <v>2624000</v>
      </c>
      <c r="N292" s="19">
        <v>2624000</v>
      </c>
      <c r="O292" s="57" t="s">
        <v>1258</v>
      </c>
      <c r="P292" s="21">
        <v>2100150035946</v>
      </c>
      <c r="Q292" s="20" t="s">
        <v>72</v>
      </c>
      <c r="R292" s="16" t="str">
        <f t="shared" si="70"/>
        <v>ADF Including TSF</v>
      </c>
      <c r="S292" s="16" t="str">
        <f t="shared" si="69"/>
        <v>I</v>
      </c>
      <c r="T292" s="16" t="str">
        <f t="shared" si="68"/>
        <v>ADF Countries</v>
      </c>
      <c r="U292" s="16" t="str">
        <f t="shared" si="71"/>
        <v>Non-Transition States</v>
      </c>
      <c r="V292" s="22" t="str">
        <f>IF(ISNUMBER(MATCH(A292, {"Gabon","Sudan","Niger","Mali","Burkina Faso","Guinea"}, 0)), "De Facto Countries", "Non-De Facto Countries")</f>
        <v>Non-De Facto Countries</v>
      </c>
      <c r="W292" s="16" t="str">
        <f t="shared" si="82"/>
        <v>North</v>
      </c>
      <c r="X292" s="16" t="str">
        <f t="shared" si="83"/>
        <v>Social</v>
      </c>
      <c r="Y292" s="23"/>
      <c r="AC292" s="23">
        <f>Table2[[#This Row],[Approved Amount_UA Equivalent]]</f>
        <v>2624000</v>
      </c>
      <c r="AD292" s="23">
        <f>SUM(Table2[[#This Row],[Feed Africa ]:[Improve Quality Of Life ]])</f>
        <v>2624000</v>
      </c>
      <c r="AE292" s="16" t="b">
        <f>Table2[[#This Row],[Total HI5]]=Table2[[#This Row],[Approved Amount_UA Equivalent]]</f>
        <v>1</v>
      </c>
      <c r="AF292" s="24">
        <v>10</v>
      </c>
      <c r="AG292" s="20" t="str">
        <f t="shared" si="72"/>
        <v>Investment Project</v>
      </c>
      <c r="AH292" s="24" t="e">
        <f>VLOOKUP(Table2[[#This Row],[SAP Code]],[25]DATA!$A:$G,7,FALSE)</f>
        <v>#N/A</v>
      </c>
      <c r="AI292" s="20" t="str">
        <f t="shared" si="73"/>
        <v>Other Investment</v>
      </c>
      <c r="AJ292" s="25" t="s">
        <v>73</v>
      </c>
      <c r="AK292" s="25" t="s">
        <v>115</v>
      </c>
      <c r="AL292" s="23" t="str" cm="1">
        <f t="array" ref="AL292">_xlfn.SWITCH(AK292,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92" s="26">
        <v>1</v>
      </c>
      <c r="AN292" s="25" t="str">
        <f t="shared" si="81"/>
        <v>Sovereign</v>
      </c>
      <c r="AO292" s="27">
        <v>0.5</v>
      </c>
      <c r="AP292" s="23">
        <f>Table2[[#This Row],[Approved Amount_UA Equivalent]]/1000000</f>
        <v>2.6240000000000001</v>
      </c>
      <c r="AQ292" s="19">
        <f t="shared" si="74"/>
        <v>3.4921241600000004</v>
      </c>
      <c r="AR292" s="23" t="str">
        <f t="shared" si="75"/>
        <v>1-10</v>
      </c>
      <c r="AS292" s="23" t="str">
        <f t="shared" si="76"/>
        <v>1-20</v>
      </c>
      <c r="AT292" s="23" t="str">
        <f t="shared" si="77"/>
        <v>1-40</v>
      </c>
      <c r="AU292" s="23" t="str">
        <f t="shared" si="78"/>
        <v>&lt;1-50 Mn</v>
      </c>
      <c r="AV292" s="23">
        <f>Table2[[#This Row],[Amount]]</f>
        <v>2624000</v>
      </c>
      <c r="AW292" s="23" t="str">
        <f t="shared" si="79"/>
        <v>Sep 2016</v>
      </c>
      <c r="AX292" s="28">
        <f>IFERROR(VLOOKUP(Table2[[#This Row],[SAP Code]],[26]_16!A:B,2,FALSE),0)</f>
        <v>0</v>
      </c>
      <c r="AY292" s="28">
        <f>IFERROR(VLOOKUP(Table2[[#This Row],[SAP Code]],[26]_16!D:E,2,FALSE)/ 1000000, 0)</f>
        <v>0</v>
      </c>
      <c r="AZ292" s="28">
        <f>IFERROR(VLOOKUP(Table2[[#This Row],[SAP Code]],[26]_16!G:H,2,FALSE)/ 1000000, 0)</f>
        <v>0.20568176999999999</v>
      </c>
      <c r="BA292" s="28">
        <f>IFERROR(VLOOKUP(Table2[[#This Row],[SAP Code]],[26]_16!J:K,2,FALSE)/ 1000000, 0)</f>
        <v>0.21704042000000001</v>
      </c>
      <c r="BB292" s="28">
        <f>IFERROR(VLOOKUP(Table2[[#This Row],[SAP Code]],[26]_16!M:N,2,FALSE)/ 1000000, 0)</f>
        <v>0.92286201000000001</v>
      </c>
      <c r="BC292" s="28">
        <f>IFERROR(VLOOKUP(Table2[[#This Row],[SAP Code]],[26]_16!P:Q,2,FALSE),0)</f>
        <v>0.44925880000000007</v>
      </c>
      <c r="BD292" s="28">
        <f>IFERROR(VLOOKUP(Table2[[#This Row],[SAP Code]],[26]_16!S:T,2,FALSE),0)</f>
        <v>0.48254810000000004</v>
      </c>
      <c r="BE292" s="28">
        <f>IFERROR(VLOOKUP(Table2[[#This Row],[SAP Code]],[26]_16!V:W,2,FALSE)/ 1000000, 0)</f>
        <v>0.35040303</v>
      </c>
      <c r="BF292" s="28">
        <f>IFERROR(VLOOKUP(Table2[[#This Row],[SAP Code]],[26]_16!Y:Z,2,FALSE)/ 1000000, 0)</f>
        <v>0.28028574000000001</v>
      </c>
      <c r="BG292" s="28" t="str">
        <f>IFERROR(VLOOKUP(Table2[[#This Row],[SAP Code]],[26]port!$A:$AD,30,FALSE),"unknown")</f>
        <v>OnGo</v>
      </c>
      <c r="BH292" s="29" t="str">
        <f t="shared" si="80"/>
        <v>Ongoing</v>
      </c>
      <c r="BI292" s="16"/>
    </row>
    <row r="293" spans="1:61" ht="17.100000000000001" customHeight="1">
      <c r="A293" s="38" t="s">
        <v>1006</v>
      </c>
      <c r="B293" s="16" t="s">
        <v>1255</v>
      </c>
      <c r="C293" s="16" t="s">
        <v>1259</v>
      </c>
      <c r="D293" s="18" t="s">
        <v>1257</v>
      </c>
      <c r="E293" s="18">
        <v>42634</v>
      </c>
      <c r="F293" s="16" t="s">
        <v>1130</v>
      </c>
      <c r="G293" s="16" t="s">
        <v>113</v>
      </c>
      <c r="H293" s="37" t="s">
        <v>194</v>
      </c>
      <c r="I293" s="16" t="s">
        <v>67</v>
      </c>
      <c r="J293" s="16" t="s">
        <v>83</v>
      </c>
      <c r="K293" s="16" t="s">
        <v>69</v>
      </c>
      <c r="L293" s="19" t="s">
        <v>85</v>
      </c>
      <c r="M293" s="19">
        <v>521360</v>
      </c>
      <c r="N293" s="19">
        <v>521360</v>
      </c>
      <c r="O293" s="57" t="s">
        <v>1258</v>
      </c>
      <c r="P293" s="21">
        <v>2100155033119</v>
      </c>
      <c r="Q293" s="20" t="s">
        <v>72</v>
      </c>
      <c r="R293" s="16" t="str">
        <f t="shared" si="70"/>
        <v>ADF Including TSF</v>
      </c>
      <c r="S293" s="16" t="str">
        <f t="shared" si="69"/>
        <v>I</v>
      </c>
      <c r="T293" s="16" t="str">
        <f t="shared" si="68"/>
        <v>ADF Countries</v>
      </c>
      <c r="U293" s="16" t="str">
        <f t="shared" si="71"/>
        <v>Non-Transition States</v>
      </c>
      <c r="V293" s="22" t="str">
        <f>IF(ISNUMBER(MATCH(A293, {"Gabon","Sudan","Niger","Mali","Burkina Faso","Guinea"}, 0)), "De Facto Countries", "Non-De Facto Countries")</f>
        <v>Non-De Facto Countries</v>
      </c>
      <c r="W293" s="16" t="str">
        <f t="shared" si="82"/>
        <v>North</v>
      </c>
      <c r="X293" s="16" t="str">
        <f t="shared" si="83"/>
        <v>Social</v>
      </c>
      <c r="Y293" s="23"/>
      <c r="AC293" s="23">
        <f>Table2[[#This Row],[Approved Amount_UA Equivalent]]</f>
        <v>521360</v>
      </c>
      <c r="AD293" s="23">
        <f>SUM(Table2[[#This Row],[Feed Africa ]:[Improve Quality Of Life ]])</f>
        <v>521360</v>
      </c>
      <c r="AE293" s="16" t="b">
        <f>Table2[[#This Row],[Total HI5]]=Table2[[#This Row],[Approved Amount_UA Equivalent]]</f>
        <v>1</v>
      </c>
      <c r="AF293" s="24">
        <v>10</v>
      </c>
      <c r="AG293" s="20" t="str">
        <f t="shared" si="72"/>
        <v>Investment Project</v>
      </c>
      <c r="AH293" s="24" t="e">
        <f>VLOOKUP(Table2[[#This Row],[SAP Code]],[25]DATA!$A:$G,7,FALSE)</f>
        <v>#N/A</v>
      </c>
      <c r="AI293" s="20" t="str">
        <f t="shared" si="73"/>
        <v>Other Investment</v>
      </c>
      <c r="AJ293" s="25" t="s">
        <v>73</v>
      </c>
      <c r="AK293" s="25" t="s">
        <v>115</v>
      </c>
      <c r="AL293" s="23" t="str" cm="1">
        <f t="array" ref="AL293">_xlfn.SWITCH(AK293,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93" s="26">
        <v>1</v>
      </c>
      <c r="AN293" s="25" t="str">
        <f t="shared" si="81"/>
        <v>Sovereign</v>
      </c>
      <c r="AO293" s="27">
        <v>0.5</v>
      </c>
      <c r="AP293" s="23">
        <f>Table2[[#This Row],[Approved Amount_UA Equivalent]]/1000000</f>
        <v>0.52136000000000005</v>
      </c>
      <c r="AQ293" s="19">
        <f t="shared" si="74"/>
        <v>0.69384674239999999</v>
      </c>
      <c r="AR293" s="23" t="str">
        <f t="shared" si="75"/>
        <v>1-10</v>
      </c>
      <c r="AS293" s="23" t="str">
        <f t="shared" si="76"/>
        <v>1-20</v>
      </c>
      <c r="AT293" s="23" t="str">
        <f t="shared" si="77"/>
        <v>1-40</v>
      </c>
      <c r="AU293" s="23" t="str">
        <f t="shared" si="78"/>
        <v>&lt;1-50 Mn</v>
      </c>
      <c r="AV293" s="23">
        <f>Table2[[#This Row],[Amount]]</f>
        <v>521360</v>
      </c>
      <c r="AW293" s="23" t="str">
        <f t="shared" si="79"/>
        <v>Sep 2016</v>
      </c>
      <c r="AX293" s="28">
        <f>IFERROR(VLOOKUP(Table2[[#This Row],[SAP Code]],[26]_16!A:B,2,FALSE),0)</f>
        <v>0</v>
      </c>
      <c r="AY293" s="28">
        <f>IFERROR(VLOOKUP(Table2[[#This Row],[SAP Code]],[26]_16!D:E,2,FALSE)/ 1000000, 0)</f>
        <v>0</v>
      </c>
      <c r="AZ293" s="28">
        <f>IFERROR(VLOOKUP(Table2[[#This Row],[SAP Code]],[26]_16!G:H,2,FALSE)/ 1000000, 0)</f>
        <v>0.20568176999999999</v>
      </c>
      <c r="BA293" s="28">
        <f>IFERROR(VLOOKUP(Table2[[#This Row],[SAP Code]],[26]_16!J:K,2,FALSE)/ 1000000, 0)</f>
        <v>0.21704042000000001</v>
      </c>
      <c r="BB293" s="28">
        <f>IFERROR(VLOOKUP(Table2[[#This Row],[SAP Code]],[26]_16!M:N,2,FALSE)/ 1000000, 0)</f>
        <v>0.92286201000000001</v>
      </c>
      <c r="BC293" s="28">
        <f>IFERROR(VLOOKUP(Table2[[#This Row],[SAP Code]],[26]_16!P:Q,2,FALSE),0)</f>
        <v>0.44925880000000007</v>
      </c>
      <c r="BD293" s="28">
        <f>IFERROR(VLOOKUP(Table2[[#This Row],[SAP Code]],[26]_16!S:T,2,FALSE),0)</f>
        <v>0.48254810000000004</v>
      </c>
      <c r="BE293" s="28">
        <f>IFERROR(VLOOKUP(Table2[[#This Row],[SAP Code]],[26]_16!V:W,2,FALSE)/ 1000000, 0)</f>
        <v>0.35040303</v>
      </c>
      <c r="BF293" s="28">
        <f>IFERROR(VLOOKUP(Table2[[#This Row],[SAP Code]],[26]_16!Y:Z,2,FALSE)/ 1000000, 0)</f>
        <v>0.28028574000000001</v>
      </c>
      <c r="BG293" s="28" t="str">
        <f>IFERROR(VLOOKUP(Table2[[#This Row],[SAP Code]],[26]port!$A:$AD,30,FALSE),"unknown")</f>
        <v>OnGo</v>
      </c>
      <c r="BH293" s="29" t="str">
        <f t="shared" si="80"/>
        <v>Ongoing</v>
      </c>
      <c r="BI293" s="16"/>
    </row>
    <row r="294" spans="1:61" ht="17.100000000000001" customHeight="1">
      <c r="A294" s="16" t="s">
        <v>141</v>
      </c>
      <c r="B294" s="16" t="s">
        <v>1242</v>
      </c>
      <c r="C294" s="16" t="s">
        <v>1260</v>
      </c>
      <c r="D294" s="18" t="s">
        <v>1244</v>
      </c>
      <c r="E294" s="18">
        <v>42634</v>
      </c>
      <c r="F294" s="16" t="s">
        <v>1261</v>
      </c>
      <c r="G294" s="16" t="s">
        <v>1245</v>
      </c>
      <c r="H294" s="16" t="s">
        <v>132</v>
      </c>
      <c r="I294" s="16" t="s">
        <v>138</v>
      </c>
      <c r="J294" s="16" t="s">
        <v>83</v>
      </c>
      <c r="K294" s="16" t="s">
        <v>69</v>
      </c>
      <c r="L294" s="19" t="s">
        <v>85</v>
      </c>
      <c r="M294" s="19">
        <v>4000000</v>
      </c>
      <c r="N294" s="19">
        <v>4000000</v>
      </c>
      <c r="O294" s="57" t="s">
        <v>1252</v>
      </c>
      <c r="P294" s="21" t="s">
        <v>147</v>
      </c>
      <c r="Q294" s="20" t="s">
        <v>72</v>
      </c>
      <c r="R294" s="16" t="str">
        <f t="shared" si="70"/>
        <v>ADF Including TSF</v>
      </c>
      <c r="S294" s="16" t="str">
        <f t="shared" si="69"/>
        <v>D</v>
      </c>
      <c r="T294" s="16" t="str">
        <f t="shared" si="68"/>
        <v>Multinational</v>
      </c>
      <c r="U294" s="16" t="str">
        <f t="shared" si="71"/>
        <v>Multinational</v>
      </c>
      <c r="V294" s="22" t="str">
        <f>IF(ISNUMBER(MATCH(A294, {"Gabon","Sudan","Niger","Mali","Burkina Faso","Guinea"}, 0)), "De Facto Countries", "Non-De Facto Countries")</f>
        <v>Non-De Facto Countries</v>
      </c>
      <c r="W294" s="16" t="str">
        <f t="shared" si="82"/>
        <v>Multi</v>
      </c>
      <c r="X294" s="16" t="str">
        <f t="shared" si="83"/>
        <v>Transport</v>
      </c>
      <c r="Y294" s="23"/>
      <c r="AB294" s="23">
        <f>Table2[[#This Row],[Approved Amount_UA Equivalent]]</f>
        <v>4000000</v>
      </c>
      <c r="AD294" s="23">
        <f>SUM(Table2[[#This Row],[Feed Africa ]:[Improve Quality Of Life ]])</f>
        <v>4000000</v>
      </c>
      <c r="AE294" s="16" t="b">
        <f>Table2[[#This Row],[Total HI5]]=Table2[[#This Row],[Approved Amount_UA Equivalent]]</f>
        <v>1</v>
      </c>
      <c r="AF294" s="24">
        <v>40</v>
      </c>
      <c r="AG294" s="20" t="str">
        <f t="shared" si="72"/>
        <v>ISP and Investment Project</v>
      </c>
      <c r="AH294" s="24" t="e">
        <f>VLOOKUP(Table2[[#This Row],[SAP Code]],[25]DATA!$A:$G,7,FALSE)</f>
        <v>#N/A</v>
      </c>
      <c r="AI294" s="20" t="str">
        <f t="shared" si="73"/>
        <v>Infrastructure</v>
      </c>
      <c r="AJ294" s="25" t="s">
        <v>89</v>
      </c>
      <c r="AK294" s="25" t="s">
        <v>140</v>
      </c>
      <c r="AL294" s="23" t="str" cm="1">
        <f t="array" ref="AL294">_xlfn.SWITCH(AK294,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94" s="26">
        <v>1</v>
      </c>
      <c r="AN294" s="25" t="str">
        <f t="shared" si="81"/>
        <v>Sovereign</v>
      </c>
      <c r="AO294" s="27">
        <v>0.5</v>
      </c>
      <c r="AP294" s="23">
        <f>Table2[[#This Row],[Approved Amount_UA Equivalent]]/1000000</f>
        <v>4</v>
      </c>
      <c r="AQ294" s="19">
        <f t="shared" si="74"/>
        <v>5.3233600000000001</v>
      </c>
      <c r="AR294" s="23" t="str">
        <f t="shared" si="75"/>
        <v>1-10</v>
      </c>
      <c r="AS294" s="23" t="str">
        <f t="shared" si="76"/>
        <v>1-20</v>
      </c>
      <c r="AT294" s="23" t="str">
        <f t="shared" si="77"/>
        <v>1-40</v>
      </c>
      <c r="AU294" s="23" t="str">
        <f t="shared" si="78"/>
        <v>&lt;1-50 Mn</v>
      </c>
      <c r="AV294" s="23">
        <f>Table2[[#This Row],[Amount]]</f>
        <v>4000000</v>
      </c>
      <c r="AW294" s="23" t="str">
        <f t="shared" si="79"/>
        <v>Sep 2016</v>
      </c>
      <c r="AX294" s="28">
        <f>IFERROR(VLOOKUP(Table2[[#This Row],[SAP Code]],[26]_16!A:B,2,FALSE),0)</f>
        <v>0</v>
      </c>
      <c r="AY294" s="28">
        <f>IFERROR(VLOOKUP(Table2[[#This Row],[SAP Code]],[26]_16!D:E,2,FALSE)/ 1000000, 0)</f>
        <v>0</v>
      </c>
      <c r="AZ294" s="28">
        <f>IFERROR(VLOOKUP(Table2[[#This Row],[SAP Code]],[26]_16!G:H,2,FALSE)/ 1000000, 0)</f>
        <v>0</v>
      </c>
      <c r="BA294" s="28">
        <f>IFERROR(VLOOKUP(Table2[[#This Row],[SAP Code]],[26]_16!J:K,2,FALSE)/ 1000000, 0)</f>
        <v>0</v>
      </c>
      <c r="BB294" s="28">
        <f>IFERROR(VLOOKUP(Table2[[#This Row],[SAP Code]],[26]_16!M:N,2,FALSE)/ 1000000, 0)</f>
        <v>0.60794922000000007</v>
      </c>
      <c r="BC294" s="28">
        <f>IFERROR(VLOOKUP(Table2[[#This Row],[SAP Code]],[26]_16!P:Q,2,FALSE),0)</f>
        <v>0</v>
      </c>
      <c r="BD294" s="28">
        <f>IFERROR(VLOOKUP(Table2[[#This Row],[SAP Code]],[26]_16!S:T,2,FALSE),0)</f>
        <v>0</v>
      </c>
      <c r="BE294" s="28">
        <f>IFERROR(VLOOKUP(Table2[[#This Row],[SAP Code]],[26]_16!V:W,2,FALSE)/ 1000000, 0)</f>
        <v>0</v>
      </c>
      <c r="BF294" s="28">
        <f>IFERROR(VLOOKUP(Table2[[#This Row],[SAP Code]],[26]_16!Y:Z,2,FALSE)/ 1000000, 0)</f>
        <v>0</v>
      </c>
      <c r="BG294" s="28" t="str">
        <f>IFERROR(VLOOKUP(Table2[[#This Row],[SAP Code]],[26]port!$A:$AD,30,FALSE),"unknown")</f>
        <v>OnGo</v>
      </c>
      <c r="BH294" s="29" t="str">
        <f t="shared" si="80"/>
        <v>Ongoing</v>
      </c>
      <c r="BI294" s="16"/>
    </row>
    <row r="295" spans="1:61" ht="17.100000000000001" customHeight="1">
      <c r="A295" s="16" t="s">
        <v>141</v>
      </c>
      <c r="B295" s="16" t="s">
        <v>1262</v>
      </c>
      <c r="C295" s="16" t="s">
        <v>1263</v>
      </c>
      <c r="D295" s="18" t="s">
        <v>1264</v>
      </c>
      <c r="E295" s="18">
        <v>42634</v>
      </c>
      <c r="F295" s="16" t="s">
        <v>1265</v>
      </c>
      <c r="G295" s="16" t="s">
        <v>291</v>
      </c>
      <c r="H295" s="16" t="s">
        <v>132</v>
      </c>
      <c r="I295" s="16" t="s">
        <v>102</v>
      </c>
      <c r="J295" s="16" t="s">
        <v>83</v>
      </c>
      <c r="K295" s="16" t="s">
        <v>69</v>
      </c>
      <c r="L295" s="19" t="s">
        <v>85</v>
      </c>
      <c r="M295" s="19">
        <v>4600000</v>
      </c>
      <c r="N295" s="19">
        <v>4600000</v>
      </c>
      <c r="O295" s="57" t="s">
        <v>1266</v>
      </c>
      <c r="P295" s="21">
        <v>2100155033167</v>
      </c>
      <c r="Q295" s="20" t="s">
        <v>72</v>
      </c>
      <c r="R295" s="16" t="str">
        <f t="shared" si="70"/>
        <v>ADF Including TSF</v>
      </c>
      <c r="S295" s="16" t="str">
        <f t="shared" si="69"/>
        <v>H</v>
      </c>
      <c r="T295" s="16" t="str">
        <f t="shared" si="68"/>
        <v>Multinational</v>
      </c>
      <c r="U295" s="16" t="str">
        <f t="shared" si="71"/>
        <v>Multinational</v>
      </c>
      <c r="V295" s="22" t="str">
        <f>IF(ISNUMBER(MATCH(A295, {"Gabon","Sudan","Niger","Mali","Burkina Faso","Guinea"}, 0)), "De Facto Countries", "Non-De Facto Countries")</f>
        <v>Non-De Facto Countries</v>
      </c>
      <c r="W295" s="16" t="str">
        <f t="shared" si="82"/>
        <v>Multi</v>
      </c>
      <c r="X295" s="16" t="str">
        <f t="shared" si="83"/>
        <v>Finance</v>
      </c>
      <c r="Y295" s="23"/>
      <c r="AA295" s="23">
        <f>Table2[[#This Row],[Approved Amount_UA Equivalent]]</f>
        <v>4600000</v>
      </c>
      <c r="AD295" s="23">
        <f>SUM(Table2[[#This Row],[Feed Africa ]:[Improve Quality Of Life ]])</f>
        <v>4600000</v>
      </c>
      <c r="AE295" s="16" t="b">
        <f>Table2[[#This Row],[Total HI5]]=Table2[[#This Row],[Approved Amount_UA Equivalent]]</f>
        <v>1</v>
      </c>
      <c r="AF295" s="24">
        <v>41</v>
      </c>
      <c r="AG295" s="20" t="str">
        <f t="shared" si="72"/>
        <v>ISP and Investment Project</v>
      </c>
      <c r="AH295" s="24" t="e">
        <f>VLOOKUP(Table2[[#This Row],[SAP Code]],[25]DATA!$A:$G,7,FALSE)</f>
        <v>#N/A</v>
      </c>
      <c r="AI295" s="20" t="str">
        <f t="shared" si="73"/>
        <v>Other Investment</v>
      </c>
      <c r="AJ295" s="25" t="s">
        <v>106</v>
      </c>
      <c r="AK295" s="25" t="s">
        <v>293</v>
      </c>
      <c r="AL295" s="23" t="str" cm="1">
        <f t="array" ref="AL295">_xlfn.SWITCH(AK295,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295" s="26">
        <v>1</v>
      </c>
      <c r="AN295" s="25" t="str">
        <f t="shared" si="81"/>
        <v>Sovereign</v>
      </c>
      <c r="AO295" s="27">
        <v>1</v>
      </c>
      <c r="AP295" s="23">
        <f>Table2[[#This Row],[Approved Amount_UA Equivalent]]/1000000</f>
        <v>4.5999999999999996</v>
      </c>
      <c r="AQ295" s="19">
        <f t="shared" si="74"/>
        <v>6.1218640000000004</v>
      </c>
      <c r="AR295" s="23" t="str">
        <f t="shared" si="75"/>
        <v>1-10</v>
      </c>
      <c r="AS295" s="23" t="str">
        <f t="shared" si="76"/>
        <v>1-20</v>
      </c>
      <c r="AT295" s="23" t="str">
        <f t="shared" si="77"/>
        <v>1-40</v>
      </c>
      <c r="AU295" s="23" t="str">
        <f t="shared" si="78"/>
        <v>&lt;1-50 Mn</v>
      </c>
      <c r="AV295" s="23">
        <f>Table2[[#This Row],[Amount]]</f>
        <v>4600000</v>
      </c>
      <c r="AW295" s="23" t="str">
        <f t="shared" si="79"/>
        <v>Sep 2016</v>
      </c>
      <c r="AX295" s="28">
        <f>IFERROR(VLOOKUP(Table2[[#This Row],[SAP Code]],[26]_16!A:B,2,FALSE),0)</f>
        <v>0</v>
      </c>
      <c r="AY295" s="28">
        <f>IFERROR(VLOOKUP(Table2[[#This Row],[SAP Code]],[26]_16!D:E,2,FALSE)/ 1000000, 0)</f>
        <v>0</v>
      </c>
      <c r="AZ295" s="28">
        <f>IFERROR(VLOOKUP(Table2[[#This Row],[SAP Code]],[26]_16!G:H,2,FALSE)/ 1000000, 0)</f>
        <v>0</v>
      </c>
      <c r="BA295" s="28">
        <f>IFERROR(VLOOKUP(Table2[[#This Row],[SAP Code]],[26]_16!J:K,2,FALSE)/ 1000000, 0)</f>
        <v>2.5852179999999999E-2</v>
      </c>
      <c r="BB295" s="28">
        <f>IFERROR(VLOOKUP(Table2[[#This Row],[SAP Code]],[26]_16!M:N,2,FALSE)/ 1000000, 0)</f>
        <v>1.6509369999999999E-2</v>
      </c>
      <c r="BC295" s="28">
        <f>IFERROR(VLOOKUP(Table2[[#This Row],[SAP Code]],[26]_16!P:Q,2,FALSE),0)</f>
        <v>0.23029707999999999</v>
      </c>
      <c r="BD295" s="28">
        <f>IFERROR(VLOOKUP(Table2[[#This Row],[SAP Code]],[26]_16!S:T,2,FALSE),0)</f>
        <v>0.12636296999999999</v>
      </c>
      <c r="BE295" s="28">
        <f>IFERROR(VLOOKUP(Table2[[#This Row],[SAP Code]],[26]_16!V:W,2,FALSE)/ 1000000, 0)</f>
        <v>0.24123046999999997</v>
      </c>
      <c r="BF295" s="28">
        <f>IFERROR(VLOOKUP(Table2[[#This Row],[SAP Code]],[26]_16!Y:Z,2,FALSE)/ 1000000, 0)</f>
        <v>0.18941299</v>
      </c>
      <c r="BG295" s="28" t="str">
        <f>IFERROR(VLOOKUP(Table2[[#This Row],[SAP Code]],[26]port!$A:$AD,30,FALSE),"unknown")</f>
        <v>OnGo</v>
      </c>
      <c r="BH295" s="29" t="str">
        <f t="shared" si="80"/>
        <v>Ongoing</v>
      </c>
      <c r="BI295" s="16"/>
    </row>
    <row r="296" spans="1:61" ht="17.100000000000001" customHeight="1">
      <c r="A296" s="16" t="s">
        <v>141</v>
      </c>
      <c r="B296" s="16" t="s">
        <v>1267</v>
      </c>
      <c r="C296" s="16" t="s">
        <v>1268</v>
      </c>
      <c r="D296" s="18" t="s">
        <v>1269</v>
      </c>
      <c r="E296" s="18">
        <v>42634</v>
      </c>
      <c r="F296" s="16" t="s">
        <v>1270</v>
      </c>
      <c r="G296" s="16" t="s">
        <v>100</v>
      </c>
      <c r="H296" s="37" t="s">
        <v>213</v>
      </c>
      <c r="I296" s="16" t="s">
        <v>102</v>
      </c>
      <c r="J296" s="16" t="s">
        <v>103</v>
      </c>
      <c r="K296" s="16" t="s">
        <v>618</v>
      </c>
      <c r="L296" s="19" t="s">
        <v>70</v>
      </c>
      <c r="M296" s="19">
        <v>310000000</v>
      </c>
      <c r="N296" s="19">
        <v>222327409.38365105</v>
      </c>
      <c r="O296" s="57" t="s">
        <v>1271</v>
      </c>
      <c r="P296" s="21">
        <v>2000130016632</v>
      </c>
      <c r="Q296" s="20" t="s">
        <v>87</v>
      </c>
      <c r="R296" s="16" t="str">
        <f t="shared" si="70"/>
        <v>ADB Private</v>
      </c>
      <c r="S296" s="16" t="str">
        <f t="shared" si="69"/>
        <v>H</v>
      </c>
      <c r="T296" s="16" t="str">
        <f t="shared" ref="T296:T313" si="84">IF(A296="Algeria","ADB Countries",IF(A296="Angola","ADB Countries",IF(A296="Benin","ADF Countries",IF(A296="Botswana","ADB Countries",IF(A296="Burkina Faso","ADF Countries",IF(A296="Burundi","ADF Countries",IF(A296="Cameroon","Blend Countries",IF(A296="Cape Verde","ADB Countries",IF(A296="Central African Republic","ADF Countries",IF(A296="Centrafrique","ADF Countries",IF(A296="Chad","ADF Countries",IF(A296="Comoros","ADF Countries",IF(A296="Congo CG","ADB Countries",IF(A296="Congo","ADB Countries",IF(A296="Côte D'Ivoire","Blend Countries",IF(A296="Dem Rep Congo","ADF Countries",IF(A296="DEMOCRATIC REPUBLIC OF THE CONGO","ADF Countries",IF(A296="Djibouti","ADF Countries",IF(A296="Egypt","ADB Countries",IF(A296="Eq Guinea","ADB Countries",IF(A296="Equatorial Guinea","ADB Countries",IF(A296="Eritrea","ADF Countries",IF(A296="Swaziland","ADB Countries",IF(A296="Eswatini","ADB Countries",IF(A296="Ethiopia","ADF Countries",IF(A296="Gabon","ADB Countries",IF(A296="Gambia","ADF Countries",IF(A296="Ghana","ADF Countries",IF(A296="Guinea","ADF Countries",IF(A296="Guinea-Bissau","ADF Countries",IF(A296="Kenya","Blend Countries",IF(A296="Lesotho","ADF Countries",IF(A296="Liberia","ADF Countries",IF(A296="Libya","ADB Countries",IF(A296="Madagascar","ADF Countries",IF(A296="Malawi","ADF Countries",IF(A296="Mali","ADF Countries",IF(A296="Mauritania","ADF Countries",IF(A296="Mauritius","ADB Countries",IF(A296="Morocco","ADB Countries",IF(A296="Mozambique","ADF Countries",IF(OR(A296="Multi",A296="Multinational",A296="Multi-Countries"),"Multinational",IF(A296="Namibia","ADB Countries",IF(A296="Niger","ADF Countries",IF(A296="Nigeria","ADB Countries",IF(A296="Rwanda","ADF Countries",IF(A296="Sao Tome &amp; Principe","ADF Countries",IF(A296="Sao Tome","ADF Countries",IF(A296="Senegal","Blend Countries",IF(A296="Seychelles","ADB Countries",IF(A296="Sierra Leone","ADF Countries",IF(A296="Somalia","ADF Countries",IF(A296="South Africa","ADB Countries",IF(A296="South Sudan","ADF Countries",IF(A296="Sudan","ADF Countries",IF(A296="Tanzania","Blend Countries",IF(A296="Togo","ADF Countries",IF(A296="Tunisia","ADB Countries",IF(A296="Uganda","ADF Countries",IF(A296="Zambia","Blend Countries",IF(A296="Zimbabwe","ADF Countries","")))))))))))))))))))))))))))))))))))))))))))))))))))))))))))))</f>
        <v>Multinational</v>
      </c>
      <c r="U296" s="16" t="str">
        <f t="shared" si="71"/>
        <v>Multinational</v>
      </c>
      <c r="V296" s="22" t="str">
        <f>IF(ISNUMBER(MATCH(A296, {"Gabon","Sudan","Niger","Mali","Burkina Faso","Guinea"}, 0)), "De Facto Countries", "Non-De Facto Countries")</f>
        <v>Non-De Facto Countries</v>
      </c>
      <c r="W296" s="16" t="str">
        <f t="shared" si="82"/>
        <v>Multi</v>
      </c>
      <c r="X296" s="16" t="str">
        <f t="shared" si="83"/>
        <v>Finance</v>
      </c>
      <c r="Y296" s="23"/>
      <c r="AA296" s="23">
        <f>Table2[[#This Row],[Approved Amount_UA Equivalent]]</f>
        <v>222327409.38365105</v>
      </c>
      <c r="AD296" s="23">
        <f>SUM(Table2[[#This Row],[Feed Africa ]:[Improve Quality Of Life ]])</f>
        <v>222327409.38365105</v>
      </c>
      <c r="AE296" s="16" t="b">
        <f>Table2[[#This Row],[Total HI5]]=Table2[[#This Row],[Approved Amount_UA Equivalent]]</f>
        <v>1</v>
      </c>
      <c r="AF296" s="24">
        <v>11</v>
      </c>
      <c r="AG296" s="20" t="str">
        <f t="shared" si="72"/>
        <v>Line of Credit</v>
      </c>
      <c r="AH296" s="24" t="e">
        <f>VLOOKUP(Table2[[#This Row],[SAP Code]],[25]DATA!$A:$G,7,FALSE)</f>
        <v>#N/A</v>
      </c>
      <c r="AI296" s="20" t="str">
        <f t="shared" si="73"/>
        <v>Other Investment</v>
      </c>
      <c r="AJ296" s="25" t="s">
        <v>106</v>
      </c>
      <c r="AK296" s="25" t="s">
        <v>107</v>
      </c>
      <c r="AL296" s="23" t="str" cm="1">
        <f t="array" ref="AL296">_xlfn.SWITCH(AK296,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96" s="26">
        <v>2</v>
      </c>
      <c r="AN296" s="25" t="str">
        <f t="shared" si="81"/>
        <v>Non-Sovereign</v>
      </c>
      <c r="AO296" s="27">
        <v>1</v>
      </c>
      <c r="AP296" s="23">
        <f>Table2[[#This Row],[Approved Amount_UA Equivalent]]/1000000</f>
        <v>222.32740938365106</v>
      </c>
      <c r="AQ296" s="19">
        <f t="shared" si="74"/>
        <v>295.88220950413819</v>
      </c>
      <c r="AR296" s="23" t="str">
        <f t="shared" si="75"/>
        <v>221-230</v>
      </c>
      <c r="AS296" s="23" t="str">
        <f t="shared" si="76"/>
        <v>221-240</v>
      </c>
      <c r="AT296" s="23" t="str">
        <f t="shared" si="77"/>
        <v>201-240</v>
      </c>
      <c r="AU296" s="23" t="str">
        <f t="shared" si="78"/>
        <v>100-300 Mn</v>
      </c>
      <c r="AV296" s="23">
        <f>Table2[[#This Row],[Amount]]</f>
        <v>310000000</v>
      </c>
      <c r="AW296" s="23" t="str">
        <f t="shared" si="79"/>
        <v>Sep 2016</v>
      </c>
      <c r="AX296" s="28">
        <f>IFERROR(VLOOKUP(Table2[[#This Row],[SAP Code]],[26]_16!A:B,2,FALSE),0)</f>
        <v>0</v>
      </c>
      <c r="AY296" s="28">
        <f>IFERROR(VLOOKUP(Table2[[#This Row],[SAP Code]],[26]_16!D:E,2,FALSE)/ 1000000, 0)</f>
        <v>156.65562616999998</v>
      </c>
      <c r="AZ296" s="28">
        <f>IFERROR(VLOOKUP(Table2[[#This Row],[SAP Code]],[26]_16!G:H,2,FALSE)/ 1000000, 0)</f>
        <v>0</v>
      </c>
      <c r="BA296" s="28">
        <f>IFERROR(VLOOKUP(Table2[[#This Row],[SAP Code]],[26]_16!J:K,2,FALSE)/ 1000000, 0)</f>
        <v>71.527688370000007</v>
      </c>
      <c r="BB296" s="28">
        <f>IFERROR(VLOOKUP(Table2[[#This Row],[SAP Code]],[26]_16!M:N,2,FALSE)/ 1000000, 0)</f>
        <v>0</v>
      </c>
      <c r="BC296" s="28">
        <f>IFERROR(VLOOKUP(Table2[[#This Row],[SAP Code]],[26]_16!P:Q,2,FALSE),0)</f>
        <v>0</v>
      </c>
      <c r="BD296" s="28">
        <f>IFERROR(VLOOKUP(Table2[[#This Row],[SAP Code]],[26]_16!S:T,2,FALSE),0)</f>
        <v>0</v>
      </c>
      <c r="BE296" s="28">
        <f>IFERROR(VLOOKUP(Table2[[#This Row],[SAP Code]],[26]_16!V:W,2,FALSE)/ 1000000, 0)</f>
        <v>0</v>
      </c>
      <c r="BF296" s="28">
        <f>IFERROR(VLOOKUP(Table2[[#This Row],[SAP Code]],[26]_16!Y:Z,2,FALSE)/ 1000000, 0)</f>
        <v>0</v>
      </c>
      <c r="BG296" s="28" t="str">
        <f>IFERROR(VLOOKUP(Table2[[#This Row],[SAP Code]],[26]port!$A:$AD,30,FALSE),"unknown")</f>
        <v>COMP</v>
      </c>
      <c r="BH296" s="29" t="str">
        <f t="shared" si="80"/>
        <v>Number of operations completed out of the net approved of that year</v>
      </c>
      <c r="BI296" s="16"/>
    </row>
    <row r="297" spans="1:61" ht="17.100000000000001" customHeight="1">
      <c r="A297" s="16" t="s">
        <v>95</v>
      </c>
      <c r="B297" s="16" t="s">
        <v>1272</v>
      </c>
      <c r="C297" s="16" t="s">
        <v>1273</v>
      </c>
      <c r="D297" s="18" t="s">
        <v>1274</v>
      </c>
      <c r="E297" s="18">
        <v>42634</v>
      </c>
      <c r="F297" s="16" t="s">
        <v>1275</v>
      </c>
      <c r="G297" s="16" t="s">
        <v>100</v>
      </c>
      <c r="H297" s="16" t="s">
        <v>101</v>
      </c>
      <c r="I297" s="16" t="s">
        <v>102</v>
      </c>
      <c r="J297" s="16" t="s">
        <v>103</v>
      </c>
      <c r="K297" s="16" t="s">
        <v>104</v>
      </c>
      <c r="L297" s="19" t="s">
        <v>70</v>
      </c>
      <c r="M297" s="19">
        <v>25000000</v>
      </c>
      <c r="N297" s="19">
        <v>17929629.789004117</v>
      </c>
      <c r="O297" s="57" t="s">
        <v>1276</v>
      </c>
      <c r="P297" s="21">
        <v>2000200000351</v>
      </c>
      <c r="Q297" s="20" t="s">
        <v>87</v>
      </c>
      <c r="R297" s="16" t="str">
        <f t="shared" si="70"/>
        <v>ADB Private</v>
      </c>
      <c r="S297" s="16" t="str">
        <f t="shared" si="69"/>
        <v>H</v>
      </c>
      <c r="T297" s="16" t="str">
        <f t="shared" si="84"/>
        <v>Blend Countries</v>
      </c>
      <c r="U297" s="16" t="str">
        <f t="shared" si="71"/>
        <v>Non-Transition States</v>
      </c>
      <c r="V297" s="22" t="str">
        <f>IF(ISNUMBER(MATCH(A297, {"Gabon","Sudan","Niger","Mali","Burkina Faso","Guinea"}, 0)), "De Facto Countries", "Non-De Facto Countries")</f>
        <v>Non-De Facto Countries</v>
      </c>
      <c r="W297" s="16" t="str">
        <f t="shared" si="82"/>
        <v>South</v>
      </c>
      <c r="X297" s="16" t="str">
        <f t="shared" si="83"/>
        <v>Finance</v>
      </c>
      <c r="Y297" s="23"/>
      <c r="AA297" s="23">
        <f>Table2[[#This Row],[Approved Amount_UA Equivalent]]</f>
        <v>17929629.789004117</v>
      </c>
      <c r="AD297" s="23">
        <f>SUM(Table2[[#This Row],[Feed Africa ]:[Improve Quality Of Life ]])</f>
        <v>17929629.789004117</v>
      </c>
      <c r="AE297" s="16" t="b">
        <f>Table2[[#This Row],[Total HI5]]=Table2[[#This Row],[Approved Amount_UA Equivalent]]</f>
        <v>1</v>
      </c>
      <c r="AF297" s="24">
        <v>11</v>
      </c>
      <c r="AG297" s="20" t="str">
        <f t="shared" si="72"/>
        <v>Line of Credit</v>
      </c>
      <c r="AH297" s="24" t="e">
        <f>VLOOKUP(Table2[[#This Row],[SAP Code]],[25]DATA!$A:$G,7,FALSE)</f>
        <v>#N/A</v>
      </c>
      <c r="AI297" s="20" t="str">
        <f t="shared" si="73"/>
        <v>Other Investment</v>
      </c>
      <c r="AJ297" s="25" t="s">
        <v>106</v>
      </c>
      <c r="AK297" s="25" t="s">
        <v>107</v>
      </c>
      <c r="AL297" s="23" t="str" cm="1">
        <f t="array" ref="AL297">_xlfn.SWITCH(AK297,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97" s="26">
        <v>1</v>
      </c>
      <c r="AN297" s="25" t="str">
        <f t="shared" si="81"/>
        <v>Sovereign</v>
      </c>
      <c r="AO297" s="27">
        <v>0.5</v>
      </c>
      <c r="AP297" s="23">
        <f>Table2[[#This Row],[Approved Amount_UA Equivalent]]/1000000</f>
        <v>17.929629789004117</v>
      </c>
      <c r="AQ297" s="19">
        <f t="shared" si="74"/>
        <v>23.861468508398239</v>
      </c>
      <c r="AR297" s="23" t="str">
        <f t="shared" si="75"/>
        <v>11-20</v>
      </c>
      <c r="AS297" s="23" t="str">
        <f t="shared" si="76"/>
        <v>1-20</v>
      </c>
      <c r="AT297" s="23" t="str">
        <f t="shared" si="77"/>
        <v>1-40</v>
      </c>
      <c r="AU297" s="23" t="str">
        <f t="shared" si="78"/>
        <v>&lt;1-50 Mn</v>
      </c>
      <c r="AV297" s="23">
        <f>Table2[[#This Row],[Amount]]</f>
        <v>25000000</v>
      </c>
      <c r="AW297" s="23" t="str">
        <f t="shared" si="79"/>
        <v>Sep 2016</v>
      </c>
      <c r="AX297" s="28">
        <f>IFERROR(VLOOKUP(Table2[[#This Row],[SAP Code]],[26]_16!A:B,2,FALSE),0)</f>
        <v>0</v>
      </c>
      <c r="AY297" s="28">
        <f>IFERROR(VLOOKUP(Table2[[#This Row],[SAP Code]],[26]_16!D:E,2,FALSE)/ 1000000, 0)</f>
        <v>0</v>
      </c>
      <c r="AZ297" s="28">
        <f>IFERROR(VLOOKUP(Table2[[#This Row],[SAP Code]],[26]_16!G:H,2,FALSE)/ 1000000, 0)</f>
        <v>0</v>
      </c>
      <c r="BA297" s="28">
        <f>IFERROR(VLOOKUP(Table2[[#This Row],[SAP Code]],[26]_16!J:K,2,FALSE)/ 1000000, 0)</f>
        <v>0.36076338000000002</v>
      </c>
      <c r="BB297" s="28">
        <f>IFERROR(VLOOKUP(Table2[[#This Row],[SAP Code]],[26]_16!M:N,2,FALSE)/ 1000000, 0)</f>
        <v>0</v>
      </c>
      <c r="BC297" s="28">
        <f>IFERROR(VLOOKUP(Table2[[#This Row],[SAP Code]],[26]_16!P:Q,2,FALSE),0)</f>
        <v>0</v>
      </c>
      <c r="BD297" s="28">
        <f>IFERROR(VLOOKUP(Table2[[#This Row],[SAP Code]],[26]_16!S:T,2,FALSE),0)</f>
        <v>0</v>
      </c>
      <c r="BE297" s="28">
        <f>IFERROR(VLOOKUP(Table2[[#This Row],[SAP Code]],[26]_16!V:W,2,FALSE)/ 1000000, 0)</f>
        <v>0</v>
      </c>
      <c r="BF297" s="28">
        <f>IFERROR(VLOOKUP(Table2[[#This Row],[SAP Code]],[26]_16!Y:Z,2,FALSE)/ 1000000, 0)</f>
        <v>0</v>
      </c>
      <c r="BG297" s="28" t="str">
        <f>IFERROR(VLOOKUP(Table2[[#This Row],[SAP Code]],[26]port!$A:$AD,30,FALSE),"unknown")</f>
        <v>TERM</v>
      </c>
      <c r="BH297" s="29" t="str">
        <f t="shared" si="80"/>
        <v>Number of operations Cancelled before completion</v>
      </c>
      <c r="BI297" s="16"/>
    </row>
    <row r="298" spans="1:61" ht="17.100000000000001" customHeight="1">
      <c r="A298" s="16" t="s">
        <v>95</v>
      </c>
      <c r="B298" s="16" t="s">
        <v>1272</v>
      </c>
      <c r="C298" s="16" t="s">
        <v>1273</v>
      </c>
      <c r="D298" s="18" t="s">
        <v>1274</v>
      </c>
      <c r="E298" s="18">
        <v>42634</v>
      </c>
      <c r="F298" s="16" t="s">
        <v>1275</v>
      </c>
      <c r="G298" s="16" t="s">
        <v>100</v>
      </c>
      <c r="H298" s="16" t="s">
        <v>101</v>
      </c>
      <c r="I298" s="16" t="s">
        <v>102</v>
      </c>
      <c r="J298" s="16" t="s">
        <v>103</v>
      </c>
      <c r="K298" s="16" t="s">
        <v>104</v>
      </c>
      <c r="L298" s="19" t="s">
        <v>1277</v>
      </c>
      <c r="M298" s="19">
        <v>248535000</v>
      </c>
      <c r="N298" s="19">
        <v>17365560.761178989</v>
      </c>
      <c r="O298" s="57" t="s">
        <v>1276</v>
      </c>
      <c r="P298" s="21" t="s">
        <v>147</v>
      </c>
      <c r="Q298" s="20" t="s">
        <v>87</v>
      </c>
      <c r="R298" s="16" t="str">
        <f t="shared" si="70"/>
        <v>ADB Private</v>
      </c>
      <c r="S298" s="16" t="str">
        <f t="shared" si="69"/>
        <v>H</v>
      </c>
      <c r="T298" s="16" t="str">
        <f t="shared" si="84"/>
        <v>Blend Countries</v>
      </c>
      <c r="U298" s="16" t="str">
        <f t="shared" si="71"/>
        <v>Non-Transition States</v>
      </c>
      <c r="V298" s="22" t="str">
        <f>IF(ISNUMBER(MATCH(A298, {"Gabon","Sudan","Niger","Mali","Burkina Faso","Guinea"}, 0)), "De Facto Countries", "Non-De Facto Countries")</f>
        <v>Non-De Facto Countries</v>
      </c>
      <c r="W298" s="16" t="str">
        <f t="shared" si="82"/>
        <v>South</v>
      </c>
      <c r="X298" s="16" t="str">
        <f t="shared" si="83"/>
        <v>Finance</v>
      </c>
      <c r="Y298" s="23"/>
      <c r="AA298" s="23">
        <f>Table2[[#This Row],[Approved Amount_UA Equivalent]]</f>
        <v>17365560.761178989</v>
      </c>
      <c r="AD298" s="23">
        <f>SUM(Table2[[#This Row],[Feed Africa ]:[Improve Quality Of Life ]])</f>
        <v>17365560.761178989</v>
      </c>
      <c r="AE298" s="16" t="b">
        <f>Table2[[#This Row],[Total HI5]]=Table2[[#This Row],[Approved Amount_UA Equivalent]]</f>
        <v>1</v>
      </c>
      <c r="AF298" s="24">
        <v>11</v>
      </c>
      <c r="AG298" s="20" t="str">
        <f t="shared" si="72"/>
        <v>Line of Credit</v>
      </c>
      <c r="AH298" s="24" t="e">
        <f>VLOOKUP(Table2[[#This Row],[SAP Code]],[25]DATA!$A:$G,7,FALSE)</f>
        <v>#N/A</v>
      </c>
      <c r="AI298" s="20" t="str">
        <f t="shared" si="73"/>
        <v>Other Investment</v>
      </c>
      <c r="AJ298" s="25" t="s">
        <v>106</v>
      </c>
      <c r="AK298" s="25" t="s">
        <v>107</v>
      </c>
      <c r="AL298" s="23" t="str" cm="1">
        <f t="array" ref="AL298">_xlfn.SWITCH(AK298,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98" s="26">
        <v>1</v>
      </c>
      <c r="AN298" s="25" t="str">
        <f t="shared" si="81"/>
        <v>Sovereign</v>
      </c>
      <c r="AO298" s="27">
        <v>0.5</v>
      </c>
      <c r="AP298" s="23">
        <f>Table2[[#This Row],[Approved Amount_UA Equivalent]]/1000000</f>
        <v>17.36556076117899</v>
      </c>
      <c r="AQ298" s="19">
        <f t="shared" si="74"/>
        <v>23.110782883407449</v>
      </c>
      <c r="AR298" s="23" t="str">
        <f t="shared" si="75"/>
        <v>11-20</v>
      </c>
      <c r="AS298" s="23" t="str">
        <f t="shared" si="76"/>
        <v>1-20</v>
      </c>
      <c r="AT298" s="23" t="str">
        <f t="shared" si="77"/>
        <v>1-40</v>
      </c>
      <c r="AU298" s="23" t="str">
        <f t="shared" si="78"/>
        <v>&lt;1-50 Mn</v>
      </c>
      <c r="AV298" s="23">
        <f>Table2[[#This Row],[Amount]]</f>
        <v>248535000</v>
      </c>
      <c r="AW298" s="23" t="str">
        <f t="shared" si="79"/>
        <v>Sep 2016</v>
      </c>
      <c r="AX298" s="28">
        <f>IFERROR(VLOOKUP(Table2[[#This Row],[SAP Code]],[26]_16!A:B,2,FALSE),0)</f>
        <v>0</v>
      </c>
      <c r="AY298" s="28">
        <f>IFERROR(VLOOKUP(Table2[[#This Row],[SAP Code]],[26]_16!D:E,2,FALSE)/ 1000000, 0)</f>
        <v>0</v>
      </c>
      <c r="AZ298" s="28">
        <f>IFERROR(VLOOKUP(Table2[[#This Row],[SAP Code]],[26]_16!G:H,2,FALSE)/ 1000000, 0)</f>
        <v>0</v>
      </c>
      <c r="BA298" s="28">
        <f>IFERROR(VLOOKUP(Table2[[#This Row],[SAP Code]],[26]_16!J:K,2,FALSE)/ 1000000, 0)</f>
        <v>0.36076338000000002</v>
      </c>
      <c r="BB298" s="28">
        <f>IFERROR(VLOOKUP(Table2[[#This Row],[SAP Code]],[26]_16!M:N,2,FALSE)/ 1000000, 0)</f>
        <v>0</v>
      </c>
      <c r="BC298" s="28">
        <f>IFERROR(VLOOKUP(Table2[[#This Row],[SAP Code]],[26]_16!P:Q,2,FALSE),0)</f>
        <v>0</v>
      </c>
      <c r="BD298" s="28">
        <f>IFERROR(VLOOKUP(Table2[[#This Row],[SAP Code]],[26]_16!S:T,2,FALSE),0)</f>
        <v>0</v>
      </c>
      <c r="BE298" s="28">
        <f>IFERROR(VLOOKUP(Table2[[#This Row],[SAP Code]],[26]_16!V:W,2,FALSE)/ 1000000, 0)</f>
        <v>0</v>
      </c>
      <c r="BF298" s="28">
        <f>IFERROR(VLOOKUP(Table2[[#This Row],[SAP Code]],[26]_16!Y:Z,2,FALSE)/ 1000000, 0)</f>
        <v>0</v>
      </c>
      <c r="BG298" s="28" t="str">
        <f>IFERROR(VLOOKUP(Table2[[#This Row],[SAP Code]],[26]port!$A:$AD,30,FALSE),"unknown")</f>
        <v>TERM</v>
      </c>
      <c r="BH298" s="29" t="str">
        <f t="shared" si="80"/>
        <v>Number of operations Cancelled before completion</v>
      </c>
      <c r="BI298" s="16"/>
    </row>
    <row r="299" spans="1:61" ht="17.100000000000001" customHeight="1">
      <c r="A299" s="16" t="s">
        <v>310</v>
      </c>
      <c r="B299" s="16" t="s">
        <v>1132</v>
      </c>
      <c r="C299" s="16" t="s">
        <v>1278</v>
      </c>
      <c r="D299" s="18" t="s">
        <v>1279</v>
      </c>
      <c r="E299" s="18">
        <v>42635</v>
      </c>
      <c r="F299" s="16" t="s">
        <v>1135</v>
      </c>
      <c r="G299" s="16" t="s">
        <v>169</v>
      </c>
      <c r="H299" s="16" t="s">
        <v>132</v>
      </c>
      <c r="I299" s="16" t="s">
        <v>155</v>
      </c>
      <c r="J299" s="16" t="s">
        <v>1280</v>
      </c>
      <c r="K299" s="16" t="s">
        <v>1281</v>
      </c>
      <c r="L299" s="19" t="s">
        <v>70</v>
      </c>
      <c r="M299" s="19">
        <v>10000000</v>
      </c>
      <c r="N299" s="19">
        <v>7171851.9156016475</v>
      </c>
      <c r="O299" s="57" t="s">
        <v>1136</v>
      </c>
      <c r="P299" s="21">
        <v>5565130000401</v>
      </c>
      <c r="Q299" s="20" t="s">
        <v>72</v>
      </c>
      <c r="R299" s="16" t="str">
        <f t="shared" si="70"/>
        <v>CIF</v>
      </c>
      <c r="S299" s="16" t="str">
        <f t="shared" si="69"/>
        <v>A</v>
      </c>
      <c r="T299" s="16" t="str">
        <f t="shared" si="84"/>
        <v>ADF Countries</v>
      </c>
      <c r="U299" s="16" t="str">
        <f t="shared" si="71"/>
        <v>Non-Transition States</v>
      </c>
      <c r="V299" s="22" t="str">
        <f>IF(ISNUMBER(MATCH(A299, {"Gabon","Sudan","Niger","Mali","Burkina Faso","Guinea"}, 0)), "De Facto Countries", "Non-De Facto Countries")</f>
        <v>Non-De Facto Countries</v>
      </c>
      <c r="W299" s="16" t="str">
        <f t="shared" si="82"/>
        <v>West</v>
      </c>
      <c r="X299" s="16" t="str">
        <f t="shared" si="83"/>
        <v>Agriculture</v>
      </c>
      <c r="Y299" s="23">
        <f>Table2[[#This Row],[Approved Amount_UA Equivalent]]</f>
        <v>7171851.9156016475</v>
      </c>
      <c r="AD299" s="23">
        <f>SUM(Table2[[#This Row],[Feed Africa ]:[Improve Quality Of Life ]])</f>
        <v>7171851.9156016475</v>
      </c>
      <c r="AE299" s="16" t="b">
        <f>Table2[[#This Row],[Total HI5]]=Table2[[#This Row],[Approved Amount_UA Equivalent]]</f>
        <v>1</v>
      </c>
      <c r="AF299" s="24">
        <v>10</v>
      </c>
      <c r="AG299" s="20" t="str">
        <f t="shared" si="72"/>
        <v>Investment Project</v>
      </c>
      <c r="AH299" s="24" t="e">
        <f>VLOOKUP(Table2[[#This Row],[SAP Code]],[25]DATA!$A:$G,7,FALSE)</f>
        <v>#N/A</v>
      </c>
      <c r="AI299" s="20" t="str">
        <f t="shared" si="73"/>
        <v>Infrastructure</v>
      </c>
      <c r="AJ299" s="25" t="s">
        <v>157</v>
      </c>
      <c r="AK299" s="25" t="s">
        <v>107</v>
      </c>
      <c r="AL299" s="23" t="str" cm="1">
        <f t="array" ref="AL299">_xlfn.SWITCH(AK299,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99" s="26">
        <v>2</v>
      </c>
      <c r="AN299" s="25" t="str">
        <f t="shared" si="81"/>
        <v>Non-Sovereign</v>
      </c>
      <c r="AO299" s="27">
        <v>0.33333333333333331</v>
      </c>
      <c r="AP299" s="23">
        <f>Table2[[#This Row],[Approved Amount_UA Equivalent]]/1000000</f>
        <v>7.1718519156016471</v>
      </c>
      <c r="AQ299" s="19">
        <f t="shared" si="74"/>
        <v>9.5445874033592961</v>
      </c>
      <c r="AR299" s="23" t="str">
        <f t="shared" si="75"/>
        <v>1-10</v>
      </c>
      <c r="AS299" s="23" t="str">
        <f t="shared" si="76"/>
        <v>1-20</v>
      </c>
      <c r="AT299" s="23" t="str">
        <f t="shared" si="77"/>
        <v>1-40</v>
      </c>
      <c r="AU299" s="23" t="str">
        <f t="shared" si="78"/>
        <v>&lt;1-50 Mn</v>
      </c>
      <c r="AV299" s="23">
        <f>Table2[[#This Row],[Amount]]</f>
        <v>10000000</v>
      </c>
      <c r="AW299" s="23" t="str">
        <f t="shared" si="79"/>
        <v>Sep 2016</v>
      </c>
      <c r="AX299" s="28">
        <f>IFERROR(VLOOKUP(Table2[[#This Row],[SAP Code]],[26]_16!A:B,2,FALSE),0)</f>
        <v>0</v>
      </c>
      <c r="AY299" s="28">
        <f>IFERROR(VLOOKUP(Table2[[#This Row],[SAP Code]],[26]_16!D:E,2,FALSE)/ 1000000, 0)</f>
        <v>0</v>
      </c>
      <c r="AZ299" s="28">
        <f>IFERROR(VLOOKUP(Table2[[#This Row],[SAP Code]],[26]_16!G:H,2,FALSE)/ 1000000, 0)</f>
        <v>6.2775167999999999</v>
      </c>
      <c r="BA299" s="28">
        <v>0</v>
      </c>
      <c r="BB299" s="28">
        <f>IFERROR(VLOOKUP(Table2[[#This Row],[SAP Code]],[26]_16!M:N,2,FALSE)/ 1000000, 0)</f>
        <v>3.6064232200000004</v>
      </c>
      <c r="BC299" s="28">
        <f>IFERROR(VLOOKUP(Table2[[#This Row],[SAP Code]],[26]_16!P:Q,2,FALSE),0)</f>
        <v>3.1695779799999997</v>
      </c>
      <c r="BD299" s="28">
        <f>IFERROR(VLOOKUP(Table2[[#This Row],[SAP Code]],[26]_16!S:T,2,FALSE),0)</f>
        <v>0</v>
      </c>
      <c r="BE299" s="28">
        <f>IFERROR(VLOOKUP(Table2[[#This Row],[SAP Code]],[26]_16!V:W,2,FALSE)/ 1000000, 0)</f>
        <v>0</v>
      </c>
      <c r="BF299" s="28">
        <f>IFERROR(VLOOKUP(Table2[[#This Row],[SAP Code]],[26]_16!Y:Z,2,FALSE)/ 1000000, 0)</f>
        <v>0</v>
      </c>
      <c r="BG299" s="28" t="str">
        <f>IFERROR(VLOOKUP(Table2[[#This Row],[SAP Code]],[26]port!$A:$AD,30,FALSE),"unknown")</f>
        <v>OnGo</v>
      </c>
      <c r="BH299" s="29" t="str">
        <f t="shared" si="80"/>
        <v>Ongoing</v>
      </c>
      <c r="BI299" s="16"/>
    </row>
    <row r="300" spans="1:61" ht="17.100000000000001" customHeight="1">
      <c r="A300" s="16" t="s">
        <v>310</v>
      </c>
      <c r="B300" s="16" t="s">
        <v>1282</v>
      </c>
      <c r="C300" s="16" t="s">
        <v>1283</v>
      </c>
      <c r="D300" s="18" t="s">
        <v>1284</v>
      </c>
      <c r="E300" s="18">
        <v>42641</v>
      </c>
      <c r="F300" s="16" t="s">
        <v>1135</v>
      </c>
      <c r="G300" s="16" t="s">
        <v>1029</v>
      </c>
      <c r="H300" s="16" t="s">
        <v>132</v>
      </c>
      <c r="I300" s="16" t="s">
        <v>155</v>
      </c>
      <c r="J300" s="16" t="s">
        <v>1030</v>
      </c>
      <c r="K300" s="16" t="s">
        <v>1031</v>
      </c>
      <c r="L300" s="19" t="s">
        <v>70</v>
      </c>
      <c r="M300" s="19">
        <v>5600000</v>
      </c>
      <c r="N300" s="19">
        <v>4016237.0727369222</v>
      </c>
      <c r="O300" s="57" t="s">
        <v>1136</v>
      </c>
      <c r="P300" s="21">
        <v>5060140000055</v>
      </c>
      <c r="Q300" s="20" t="s">
        <v>87</v>
      </c>
      <c r="R300" s="16" t="str">
        <f t="shared" si="70"/>
        <v>OTHERS</v>
      </c>
      <c r="S300" s="16" t="str">
        <f t="shared" si="69"/>
        <v>A</v>
      </c>
      <c r="T300" s="16" t="str">
        <f t="shared" si="84"/>
        <v>ADF Countries</v>
      </c>
      <c r="U300" s="16" t="str">
        <f t="shared" si="71"/>
        <v>Non-Transition States</v>
      </c>
      <c r="V300" s="22" t="str">
        <f>IF(ISNUMBER(MATCH(A300, {"Gabon","Sudan","Niger","Mali","Burkina Faso","Guinea"}, 0)), "De Facto Countries", "Non-De Facto Countries")</f>
        <v>Non-De Facto Countries</v>
      </c>
      <c r="W300" s="16" t="str">
        <f t="shared" si="82"/>
        <v>West</v>
      </c>
      <c r="X300" s="16" t="str">
        <f t="shared" si="83"/>
        <v>Agriculture</v>
      </c>
      <c r="Y300" s="23">
        <f>Table2[[#This Row],[Approved Amount_UA Equivalent]]</f>
        <v>4016237.0727369222</v>
      </c>
      <c r="AD300" s="23">
        <f>SUM(Table2[[#This Row],[Feed Africa ]:[Improve Quality Of Life ]])</f>
        <v>4016237.0727369222</v>
      </c>
      <c r="AE300" s="16" t="b">
        <f>Table2[[#This Row],[Total HI5]]=Table2[[#This Row],[Approved Amount_UA Equivalent]]</f>
        <v>1</v>
      </c>
      <c r="AF300" s="24">
        <v>10</v>
      </c>
      <c r="AG300" s="20" t="str">
        <f t="shared" si="72"/>
        <v>Investment Project</v>
      </c>
      <c r="AH300" s="24" t="e">
        <f>VLOOKUP(Table2[[#This Row],[SAP Code]],[25]DATA!$A:$G,7,FALSE)</f>
        <v>#N/A</v>
      </c>
      <c r="AI300" s="20" t="str">
        <f t="shared" si="73"/>
        <v>Infrastructure</v>
      </c>
      <c r="AJ300" s="25" t="s">
        <v>157</v>
      </c>
      <c r="AK300" s="25" t="s">
        <v>107</v>
      </c>
      <c r="AL300" s="23" t="str" cm="1">
        <f t="array" ref="AL300">_xlfn.SWITCH(AK300,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00" s="26">
        <v>2</v>
      </c>
      <c r="AN300" s="25" t="str">
        <f t="shared" si="81"/>
        <v>Non-Sovereign</v>
      </c>
      <c r="AO300" s="27">
        <v>0.33333333333333331</v>
      </c>
      <c r="AP300" s="23">
        <f>Table2[[#This Row],[Approved Amount_UA Equivalent]]/1000000</f>
        <v>4.0162370727369225</v>
      </c>
      <c r="AQ300" s="19">
        <f t="shared" si="74"/>
        <v>5.344968945881206</v>
      </c>
      <c r="AR300" s="23" t="str">
        <f t="shared" si="75"/>
        <v>1-10</v>
      </c>
      <c r="AS300" s="23" t="str">
        <f t="shared" si="76"/>
        <v>1-20</v>
      </c>
      <c r="AT300" s="23" t="str">
        <f t="shared" si="77"/>
        <v>1-40</v>
      </c>
      <c r="AU300" s="23" t="str">
        <f t="shared" si="78"/>
        <v>&lt;1-50 Mn</v>
      </c>
      <c r="AV300" s="23">
        <f>Table2[[#This Row],[Amount]]</f>
        <v>5600000</v>
      </c>
      <c r="AW300" s="23" t="str">
        <f t="shared" si="79"/>
        <v>Sep 2016</v>
      </c>
      <c r="AX300" s="28">
        <f>IFERROR(VLOOKUP(Table2[[#This Row],[SAP Code]],[26]_16!A:B,2,FALSE),0)</f>
        <v>0</v>
      </c>
      <c r="AY300" s="28">
        <f>IFERROR(VLOOKUP(Table2[[#This Row],[SAP Code]],[26]_16!D:E,2,FALSE)/ 1000000, 0)</f>
        <v>0</v>
      </c>
      <c r="AZ300" s="28">
        <f>IFERROR(VLOOKUP(Table2[[#This Row],[SAP Code]],[26]_16!G:H,2,FALSE)/ 1000000, 0)</f>
        <v>6.2775167999999999</v>
      </c>
      <c r="BA300" s="28">
        <v>0</v>
      </c>
      <c r="BB300" s="28">
        <f>IFERROR(VLOOKUP(Table2[[#This Row],[SAP Code]],[26]_16!M:N,2,FALSE)/ 1000000, 0)</f>
        <v>3.6064232200000004</v>
      </c>
      <c r="BC300" s="28">
        <f>IFERROR(VLOOKUP(Table2[[#This Row],[SAP Code]],[26]_16!P:Q,2,FALSE),0)</f>
        <v>3.1695779799999997</v>
      </c>
      <c r="BD300" s="28">
        <f>IFERROR(VLOOKUP(Table2[[#This Row],[SAP Code]],[26]_16!S:T,2,FALSE),0)</f>
        <v>0</v>
      </c>
      <c r="BE300" s="28">
        <f>IFERROR(VLOOKUP(Table2[[#This Row],[SAP Code]],[26]_16!V:W,2,FALSE)/ 1000000, 0)</f>
        <v>0</v>
      </c>
      <c r="BF300" s="28">
        <f>IFERROR(VLOOKUP(Table2[[#This Row],[SAP Code]],[26]_16!Y:Z,2,FALSE)/ 1000000, 0)</f>
        <v>0</v>
      </c>
      <c r="BG300" s="28" t="str">
        <f>IFERROR(VLOOKUP(Table2[[#This Row],[SAP Code]],[26]port!$A:$AD,30,FALSE),"unknown")</f>
        <v>OnGo</v>
      </c>
      <c r="BH300" s="29" t="str">
        <f t="shared" si="80"/>
        <v>Ongoing</v>
      </c>
      <c r="BI300" s="16"/>
    </row>
    <row r="301" spans="1:61" ht="17.100000000000001" customHeight="1">
      <c r="A301" s="16" t="s">
        <v>310</v>
      </c>
      <c r="B301" s="16" t="s">
        <v>1285</v>
      </c>
      <c r="C301" s="16" t="s">
        <v>1286</v>
      </c>
      <c r="D301" s="18" t="s">
        <v>1287</v>
      </c>
      <c r="E301" s="18">
        <v>42641</v>
      </c>
      <c r="F301" s="16" t="s">
        <v>714</v>
      </c>
      <c r="G301" s="16" t="s">
        <v>137</v>
      </c>
      <c r="H301" s="16" t="s">
        <v>132</v>
      </c>
      <c r="I301" s="16" t="s">
        <v>138</v>
      </c>
      <c r="J301" s="16" t="s">
        <v>83</v>
      </c>
      <c r="K301" s="16" t="s">
        <v>84</v>
      </c>
      <c r="L301" s="19" t="s">
        <v>85</v>
      </c>
      <c r="M301" s="19">
        <v>60000000</v>
      </c>
      <c r="N301" s="19">
        <v>60000000</v>
      </c>
      <c r="O301" s="57" t="s">
        <v>1288</v>
      </c>
      <c r="P301" s="21">
        <v>2100150035994</v>
      </c>
      <c r="Q301" s="20" t="s">
        <v>87</v>
      </c>
      <c r="R301" s="16" t="str">
        <f t="shared" si="70"/>
        <v>ADF Including TSF</v>
      </c>
      <c r="S301" s="16" t="str">
        <f t="shared" si="69"/>
        <v>D</v>
      </c>
      <c r="T301" s="16" t="str">
        <f t="shared" si="84"/>
        <v>ADF Countries</v>
      </c>
      <c r="U301" s="16" t="str">
        <f t="shared" si="71"/>
        <v>Non-Transition States</v>
      </c>
      <c r="V301" s="22" t="str">
        <f>IF(ISNUMBER(MATCH(A301, {"Gabon","Sudan","Niger","Mali","Burkina Faso","Guinea"}, 0)), "De Facto Countries", "Non-De Facto Countries")</f>
        <v>Non-De Facto Countries</v>
      </c>
      <c r="W301" s="16" t="str">
        <f t="shared" si="82"/>
        <v>West</v>
      </c>
      <c r="X301" s="16" t="str">
        <f t="shared" si="83"/>
        <v>Transport</v>
      </c>
      <c r="Y301" s="23"/>
      <c r="AB301" s="23">
        <f>Table2[[#This Row],[Approved Amount_UA Equivalent]]</f>
        <v>60000000</v>
      </c>
      <c r="AD301" s="23">
        <f>SUM(Table2[[#This Row],[Feed Africa ]:[Improve Quality Of Life ]])</f>
        <v>60000000</v>
      </c>
      <c r="AE301" s="16" t="b">
        <f>Table2[[#This Row],[Total HI5]]=Table2[[#This Row],[Approved Amount_UA Equivalent]]</f>
        <v>1</v>
      </c>
      <c r="AF301" s="24">
        <v>10</v>
      </c>
      <c r="AG301" s="20" t="str">
        <f t="shared" si="72"/>
        <v>Investment Project</v>
      </c>
      <c r="AH301" s="24" t="e">
        <f>VLOOKUP(Table2[[#This Row],[SAP Code]],[25]DATA!$A:$G,7,FALSE)</f>
        <v>#N/A</v>
      </c>
      <c r="AI301" s="20" t="str">
        <f t="shared" si="73"/>
        <v>Infrastructure</v>
      </c>
      <c r="AJ301" s="25" t="s">
        <v>89</v>
      </c>
      <c r="AK301" s="25" t="s">
        <v>140</v>
      </c>
      <c r="AL301" s="23" t="str" cm="1">
        <f t="array" ref="AL301">_xlfn.SWITCH(AK301,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01" s="26">
        <v>1</v>
      </c>
      <c r="AN301" s="25" t="str">
        <f t="shared" si="81"/>
        <v>Sovereign</v>
      </c>
      <c r="AO301" s="27">
        <v>1</v>
      </c>
      <c r="AP301" s="23">
        <f>Table2[[#This Row],[Approved Amount_UA Equivalent]]/1000000</f>
        <v>60</v>
      </c>
      <c r="AQ301" s="19">
        <f t="shared" si="74"/>
        <v>79.850399999999993</v>
      </c>
      <c r="AR301" s="23" t="str">
        <f t="shared" si="75"/>
        <v>51-60</v>
      </c>
      <c r="AS301" s="23" t="str">
        <f t="shared" si="76"/>
        <v>41-60</v>
      </c>
      <c r="AT301" s="23" t="str">
        <f t="shared" si="77"/>
        <v>41-80</v>
      </c>
      <c r="AU301" s="23" t="str">
        <f t="shared" si="78"/>
        <v>50-100 Mn</v>
      </c>
      <c r="AV301" s="23">
        <f>Table2[[#This Row],[Amount]]</f>
        <v>60000000</v>
      </c>
      <c r="AW301" s="23" t="str">
        <f t="shared" si="79"/>
        <v>Sep 2016</v>
      </c>
      <c r="AX301" s="28">
        <f>IFERROR(VLOOKUP(Table2[[#This Row],[SAP Code]],[26]_16!A:B,2,FALSE),0)</f>
        <v>0</v>
      </c>
      <c r="AY301" s="28">
        <f>IFERROR(VLOOKUP(Table2[[#This Row],[SAP Code]],[26]_16!D:E,2,FALSE)/ 1000000, 0)</f>
        <v>0</v>
      </c>
      <c r="AZ301" s="28">
        <f>IFERROR(VLOOKUP(Table2[[#This Row],[SAP Code]],[26]_16!G:H,2,FALSE)/ 1000000, 0)</f>
        <v>0.52744000999999996</v>
      </c>
      <c r="BA301" s="28">
        <f>IFERROR(VLOOKUP(Table2[[#This Row],[SAP Code]],[26]_16!J:K,2,FALSE)/ 1000000, 0)</f>
        <v>13.650822060000003</v>
      </c>
      <c r="BB301" s="28">
        <f>IFERROR(VLOOKUP(Table2[[#This Row],[SAP Code]],[26]_16!M:N,2,FALSE)/ 1000000, 0)</f>
        <v>17.657137079999998</v>
      </c>
      <c r="BC301" s="28">
        <f>IFERROR(VLOOKUP(Table2[[#This Row],[SAP Code]],[26]_16!P:Q,2,FALSE),0)</f>
        <v>13.684113829999998</v>
      </c>
      <c r="BD301" s="28">
        <f>IFERROR(VLOOKUP(Table2[[#This Row],[SAP Code]],[26]_16!S:T,2,FALSE),0)</f>
        <v>12.279696070000002</v>
      </c>
      <c r="BE301" s="28">
        <f>IFERROR(VLOOKUP(Table2[[#This Row],[SAP Code]],[26]_16!V:W,2,FALSE)/ 1000000, 0)</f>
        <v>0.59758540999999998</v>
      </c>
      <c r="BF301" s="28">
        <f>IFERROR(VLOOKUP(Table2[[#This Row],[SAP Code]],[26]_16!Y:Z,2,FALSE)/ 1000000, 0)</f>
        <v>0.53444757999999992</v>
      </c>
      <c r="BG301" s="28" t="str">
        <f>IFERROR(VLOOKUP(Table2[[#This Row],[SAP Code]],[26]port!$A:$AD,30,FALSE),"unknown")</f>
        <v>OnGo</v>
      </c>
      <c r="BH301" s="29" t="str">
        <f t="shared" si="80"/>
        <v>Ongoing</v>
      </c>
      <c r="BI301" s="16"/>
    </row>
    <row r="302" spans="1:61" ht="17.100000000000001" customHeight="1">
      <c r="A302" s="16" t="s">
        <v>228</v>
      </c>
      <c r="B302" s="16" t="s">
        <v>1289</v>
      </c>
      <c r="C302" s="16" t="s">
        <v>1290</v>
      </c>
      <c r="D302" s="18" t="s">
        <v>1291</v>
      </c>
      <c r="E302" s="18">
        <v>42641</v>
      </c>
      <c r="F302" s="16" t="s">
        <v>232</v>
      </c>
      <c r="G302" s="16" t="s">
        <v>1292</v>
      </c>
      <c r="H302" s="16" t="s">
        <v>101</v>
      </c>
      <c r="I302" s="16" t="s">
        <v>155</v>
      </c>
      <c r="J302" s="16" t="s">
        <v>83</v>
      </c>
      <c r="K302" s="16" t="s">
        <v>84</v>
      </c>
      <c r="L302" s="19" t="s">
        <v>85</v>
      </c>
      <c r="M302" s="19">
        <v>16000000</v>
      </c>
      <c r="N302" s="19">
        <v>16000000</v>
      </c>
      <c r="O302" s="57" t="s">
        <v>1293</v>
      </c>
      <c r="P302" s="21">
        <v>2100150035995</v>
      </c>
      <c r="Q302" s="20" t="s">
        <v>72</v>
      </c>
      <c r="R302" s="16" t="str">
        <f t="shared" si="70"/>
        <v>ADF Including TSF</v>
      </c>
      <c r="S302" s="16" t="str">
        <f t="shared" si="69"/>
        <v>A</v>
      </c>
      <c r="T302" s="16" t="str">
        <f t="shared" si="84"/>
        <v>ADB Countries</v>
      </c>
      <c r="U302" s="16" t="str">
        <f t="shared" si="71"/>
        <v>Non-Transition States</v>
      </c>
      <c r="V302" s="22" t="str">
        <f>IF(ISNUMBER(MATCH(A302, {"Gabon","Sudan","Niger","Mali","Burkina Faso","Guinea"}, 0)), "De Facto Countries", "Non-De Facto Countries")</f>
        <v>Non-De Facto Countries</v>
      </c>
      <c r="W302" s="16" t="str">
        <f t="shared" si="82"/>
        <v>South</v>
      </c>
      <c r="X302" s="16" t="str">
        <f t="shared" si="83"/>
        <v>Agriculture</v>
      </c>
      <c r="Y302" s="23">
        <f>Table2[[#This Row],[Approved Amount_UA Equivalent]]</f>
        <v>16000000</v>
      </c>
      <c r="AD302" s="23">
        <f>SUM(Table2[[#This Row],[Feed Africa ]:[Improve Quality Of Life ]])</f>
        <v>16000000</v>
      </c>
      <c r="AE302" s="16" t="b">
        <f>Table2[[#This Row],[Total HI5]]=Table2[[#This Row],[Approved Amount_UA Equivalent]]</f>
        <v>1</v>
      </c>
      <c r="AF302" s="24">
        <v>10</v>
      </c>
      <c r="AG302" s="20" t="str">
        <f t="shared" si="72"/>
        <v>Investment Project</v>
      </c>
      <c r="AH302" s="24" t="e">
        <f>VLOOKUP(Table2[[#This Row],[SAP Code]],[25]DATA!$A:$G,7,FALSE)</f>
        <v>#N/A</v>
      </c>
      <c r="AI302" s="20" t="str">
        <f t="shared" si="73"/>
        <v>Infrastructure</v>
      </c>
      <c r="AJ302" s="25" t="s">
        <v>157</v>
      </c>
      <c r="AK302" s="25" t="s">
        <v>74</v>
      </c>
      <c r="AL302" s="23" t="str" cm="1">
        <f t="array" ref="AL302">_xlfn.SWITCH(AK302,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02" s="26">
        <v>1</v>
      </c>
      <c r="AN302" s="25" t="str">
        <f t="shared" si="81"/>
        <v>Sovereign</v>
      </c>
      <c r="AO302" s="27">
        <v>1</v>
      </c>
      <c r="AP302" s="23">
        <f>Table2[[#This Row],[Approved Amount_UA Equivalent]]/1000000</f>
        <v>16</v>
      </c>
      <c r="AQ302" s="19">
        <f t="shared" si="74"/>
        <v>21.29344</v>
      </c>
      <c r="AR302" s="23" t="str">
        <f t="shared" si="75"/>
        <v>11-20</v>
      </c>
      <c r="AS302" s="23" t="str">
        <f t="shared" si="76"/>
        <v>1-20</v>
      </c>
      <c r="AT302" s="23" t="str">
        <f t="shared" si="77"/>
        <v>1-40</v>
      </c>
      <c r="AU302" s="23" t="str">
        <f t="shared" si="78"/>
        <v>&lt;1-50 Mn</v>
      </c>
      <c r="AV302" s="23">
        <f>Table2[[#This Row],[Amount]]</f>
        <v>16000000</v>
      </c>
      <c r="AW302" s="23" t="str">
        <f t="shared" si="79"/>
        <v>Sep 2016</v>
      </c>
      <c r="AX302" s="28">
        <f>IFERROR(VLOOKUP(Table2[[#This Row],[SAP Code]],[26]_16!A:B,2,FALSE),0)</f>
        <v>0</v>
      </c>
      <c r="AY302" s="28">
        <f>IFERROR(VLOOKUP(Table2[[#This Row],[SAP Code]],[26]_16!D:E,2,FALSE)/ 1000000, 0)</f>
        <v>0</v>
      </c>
      <c r="AZ302" s="28">
        <f>IFERROR(VLOOKUP(Table2[[#This Row],[SAP Code]],[26]_16!G:H,2,FALSE)/ 1000000, 0)</f>
        <v>0.20644703</v>
      </c>
      <c r="BA302" s="28">
        <f>IFERROR(VLOOKUP(Table2[[#This Row],[SAP Code]],[26]_16!J:K,2,FALSE)/ 1000000, 0)</f>
        <v>0.52235138999999997</v>
      </c>
      <c r="BB302" s="28">
        <f>IFERROR(VLOOKUP(Table2[[#This Row],[SAP Code]],[26]_16!M:N,2,FALSE)/ 1000000, 0)</f>
        <v>2.3985310999999996</v>
      </c>
      <c r="BC302" s="28">
        <f>IFERROR(VLOOKUP(Table2[[#This Row],[SAP Code]],[26]_16!P:Q,2,FALSE),0)</f>
        <v>4.3509472100000002</v>
      </c>
      <c r="BD302" s="28">
        <f>IFERROR(VLOOKUP(Table2[[#This Row],[SAP Code]],[26]_16!S:T,2,FALSE),0)</f>
        <v>5.2025082500000011</v>
      </c>
      <c r="BE302" s="28">
        <f>IFERROR(VLOOKUP(Table2[[#This Row],[SAP Code]],[26]_16!V:W,2,FALSE)/ 1000000, 0)</f>
        <v>2.5462211399999997</v>
      </c>
      <c r="BF302" s="28">
        <f>IFERROR(VLOOKUP(Table2[[#This Row],[SAP Code]],[26]_16!Y:Z,2,FALSE)/ 1000000, 0)</f>
        <v>0.52592120999999992</v>
      </c>
      <c r="BG302" s="28" t="str">
        <f>IFERROR(VLOOKUP(Table2[[#This Row],[SAP Code]],[26]port!$A:$AD,30,FALSE),"unknown")</f>
        <v>OnGo</v>
      </c>
      <c r="BH302" s="29" t="str">
        <f t="shared" si="80"/>
        <v>Ongoing</v>
      </c>
      <c r="BI302" s="16"/>
    </row>
    <row r="303" spans="1:61" ht="17.100000000000001" customHeight="1">
      <c r="A303" s="16" t="s">
        <v>150</v>
      </c>
      <c r="B303" s="16" t="s">
        <v>1282</v>
      </c>
      <c r="C303" s="16" t="s">
        <v>1294</v>
      </c>
      <c r="D303" s="18" t="s">
        <v>1284</v>
      </c>
      <c r="E303" s="18">
        <v>42641</v>
      </c>
      <c r="F303" s="16" t="s">
        <v>1071</v>
      </c>
      <c r="G303" s="16" t="s">
        <v>1029</v>
      </c>
      <c r="H303" s="16" t="s">
        <v>132</v>
      </c>
      <c r="I303" s="16" t="s">
        <v>155</v>
      </c>
      <c r="J303" s="16" t="s">
        <v>1030</v>
      </c>
      <c r="K303" s="16" t="s">
        <v>1031</v>
      </c>
      <c r="L303" s="19" t="s">
        <v>195</v>
      </c>
      <c r="M303" s="19">
        <v>7100000</v>
      </c>
      <c r="N303" s="19">
        <v>5668436.3897648798</v>
      </c>
      <c r="O303" s="57" t="s">
        <v>1072</v>
      </c>
      <c r="P303" s="21">
        <v>5060140000054</v>
      </c>
      <c r="Q303" s="20" t="s">
        <v>87</v>
      </c>
      <c r="R303" s="16" t="str">
        <f t="shared" si="70"/>
        <v>OTHERS</v>
      </c>
      <c r="S303" s="16" t="str">
        <f t="shared" si="69"/>
        <v>A</v>
      </c>
      <c r="T303" s="16" t="str">
        <f t="shared" si="84"/>
        <v>Blend Countries</v>
      </c>
      <c r="U303" s="16" t="str">
        <f t="shared" si="71"/>
        <v>Non-Transition States</v>
      </c>
      <c r="V303" s="22" t="str">
        <f>IF(ISNUMBER(MATCH(A303, {"Gabon","Sudan","Niger","Mali","Burkina Faso","Guinea"}, 0)), "De Facto Countries", "Non-De Facto Countries")</f>
        <v>Non-De Facto Countries</v>
      </c>
      <c r="W303" s="16" t="str">
        <f t="shared" si="82"/>
        <v>West</v>
      </c>
      <c r="X303" s="16" t="str">
        <f t="shared" si="83"/>
        <v>Agriculture</v>
      </c>
      <c r="Y303" s="23">
        <f>Table2[[#This Row],[Approved Amount_UA Equivalent]]</f>
        <v>5668436.3897648798</v>
      </c>
      <c r="AD303" s="23">
        <f>SUM(Table2[[#This Row],[Feed Africa ]:[Improve Quality Of Life ]])</f>
        <v>5668436.3897648798</v>
      </c>
      <c r="AE303" s="16" t="b">
        <f>Table2[[#This Row],[Total HI5]]=Table2[[#This Row],[Approved Amount_UA Equivalent]]</f>
        <v>1</v>
      </c>
      <c r="AF303" s="24">
        <v>10</v>
      </c>
      <c r="AG303" s="20" t="str">
        <f t="shared" si="72"/>
        <v>Investment Project</v>
      </c>
      <c r="AH303" s="24" t="e">
        <f>VLOOKUP(Table2[[#This Row],[SAP Code]],[25]DATA!$A:$G,7,FALSE)</f>
        <v>#N/A</v>
      </c>
      <c r="AI303" s="20" t="str">
        <f t="shared" si="73"/>
        <v>Infrastructure</v>
      </c>
      <c r="AJ303" s="25" t="s">
        <v>157</v>
      </c>
      <c r="AK303" s="25" t="s">
        <v>107</v>
      </c>
      <c r="AL303" s="23" t="str" cm="1">
        <f t="array" ref="AL303">_xlfn.SWITCH(AK303,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03" s="26">
        <v>2</v>
      </c>
      <c r="AN303" s="25" t="str">
        <f t="shared" si="81"/>
        <v>Non-Sovereign</v>
      </c>
      <c r="AO303" s="27">
        <v>0.5</v>
      </c>
      <c r="AP303" s="23">
        <f>Table2[[#This Row],[Approved Amount_UA Equivalent]]/1000000</f>
        <v>5.6684363897648797</v>
      </c>
      <c r="AQ303" s="19">
        <f t="shared" si="74"/>
        <v>7.5437818849546927</v>
      </c>
      <c r="AR303" s="23" t="str">
        <f t="shared" si="75"/>
        <v>1-10</v>
      </c>
      <c r="AS303" s="23" t="str">
        <f t="shared" si="76"/>
        <v>1-20</v>
      </c>
      <c r="AT303" s="23" t="str">
        <f t="shared" si="77"/>
        <v>1-40</v>
      </c>
      <c r="AU303" s="23" t="str">
        <f t="shared" si="78"/>
        <v>&lt;1-50 Mn</v>
      </c>
      <c r="AV303" s="23">
        <f>Table2[[#This Row],[Amount]]</f>
        <v>7100000</v>
      </c>
      <c r="AW303" s="23" t="str">
        <f t="shared" si="79"/>
        <v>Sep 2016</v>
      </c>
      <c r="AX303" s="28">
        <f>IFERROR(VLOOKUP(Table2[[#This Row],[SAP Code]],[26]_16!A:B,2,FALSE),0)</f>
        <v>0</v>
      </c>
      <c r="AY303" s="28">
        <v>0</v>
      </c>
      <c r="AZ303" s="28">
        <f>IFERROR(VLOOKUP(Table2[[#This Row],[SAP Code]],[26]_16!G:H,2,FALSE)/ 1000000, 0)</f>
        <v>3.19194405</v>
      </c>
      <c r="BA303" s="28">
        <f>IFERROR(VLOOKUP(Table2[[#This Row],[SAP Code]],[26]_16!J:K,2,FALSE)/ 1000000, 0)</f>
        <v>2.9898906600000004</v>
      </c>
      <c r="BB303" s="28">
        <f>IFERROR(VLOOKUP(Table2[[#This Row],[SAP Code]],[26]_16!M:N,2,FALSE)/ 1000000, 0)</f>
        <v>0</v>
      </c>
      <c r="BC303" s="28">
        <f>IFERROR(VLOOKUP(Table2[[#This Row],[SAP Code]],[26]_16!P:Q,2,FALSE),0)</f>
        <v>0</v>
      </c>
      <c r="BD303" s="28">
        <f>IFERROR(VLOOKUP(Table2[[#This Row],[SAP Code]],[26]_16!S:T,2,FALSE),0)</f>
        <v>0</v>
      </c>
      <c r="BE303" s="28">
        <f>IFERROR(VLOOKUP(Table2[[#This Row],[SAP Code]],[26]_16!V:W,2,FALSE)/ 1000000, 0)</f>
        <v>0</v>
      </c>
      <c r="BF303" s="28">
        <f>IFERROR(VLOOKUP(Table2[[#This Row],[SAP Code]],[26]_16!Y:Z,2,FALSE)/ 1000000, 0)</f>
        <v>0</v>
      </c>
      <c r="BG303" s="28" t="str">
        <f>IFERROR(VLOOKUP(Table2[[#This Row],[SAP Code]],[26]port!$A:$AD,30,FALSE),"unknown")</f>
        <v>OnGo</v>
      </c>
      <c r="BH303" s="29" t="str">
        <f t="shared" si="80"/>
        <v>Ongoing</v>
      </c>
      <c r="BI303" s="16"/>
    </row>
    <row r="304" spans="1:61" ht="17.100000000000001" customHeight="1">
      <c r="A304" s="16" t="s">
        <v>141</v>
      </c>
      <c r="B304" s="16" t="s">
        <v>1282</v>
      </c>
      <c r="C304" s="16" t="s">
        <v>1295</v>
      </c>
      <c r="D304" s="18" t="s">
        <v>1284</v>
      </c>
      <c r="E304" s="18">
        <v>42641</v>
      </c>
      <c r="F304" s="16" t="s">
        <v>1296</v>
      </c>
      <c r="G304" s="16" t="s">
        <v>1029</v>
      </c>
      <c r="H304" s="37" t="s">
        <v>213</v>
      </c>
      <c r="I304" s="16" t="s">
        <v>155</v>
      </c>
      <c r="J304" s="16" t="s">
        <v>1030</v>
      </c>
      <c r="K304" s="16" t="s">
        <v>1031</v>
      </c>
      <c r="L304" s="19" t="s">
        <v>70</v>
      </c>
      <c r="M304" s="19">
        <v>16000000</v>
      </c>
      <c r="N304" s="19">
        <v>11474963.064962635</v>
      </c>
      <c r="O304" s="57" t="s">
        <v>1297</v>
      </c>
      <c r="P304" s="21">
        <v>5060140000052</v>
      </c>
      <c r="Q304" s="20" t="s">
        <v>87</v>
      </c>
      <c r="R304" s="16" t="str">
        <f t="shared" si="70"/>
        <v>OTHERS</v>
      </c>
      <c r="S304" s="16" t="str">
        <f t="shared" si="69"/>
        <v>A</v>
      </c>
      <c r="T304" s="16" t="str">
        <f t="shared" si="84"/>
        <v>Multinational</v>
      </c>
      <c r="U304" s="16" t="str">
        <f t="shared" si="71"/>
        <v>Multinational</v>
      </c>
      <c r="V304" s="22" t="str">
        <f>IF(ISNUMBER(MATCH(A304, {"Gabon","Sudan","Niger","Mali","Burkina Faso","Guinea"}, 0)), "De Facto Countries", "Non-De Facto Countries")</f>
        <v>Non-De Facto Countries</v>
      </c>
      <c r="W304" s="16" t="str">
        <f t="shared" si="82"/>
        <v>Multi</v>
      </c>
      <c r="X304" s="16" t="str">
        <f t="shared" si="83"/>
        <v>Agriculture</v>
      </c>
      <c r="Y304" s="23">
        <f>Table2[[#This Row],[Approved Amount_UA Equivalent]]</f>
        <v>11474963.064962635</v>
      </c>
      <c r="AD304" s="23">
        <f>SUM(Table2[[#This Row],[Feed Africa ]:[Improve Quality Of Life ]])</f>
        <v>11474963.064962635</v>
      </c>
      <c r="AE304" s="16" t="b">
        <f>Table2[[#This Row],[Total HI5]]=Table2[[#This Row],[Approved Amount_UA Equivalent]]</f>
        <v>1</v>
      </c>
      <c r="AF304" s="24">
        <v>10</v>
      </c>
      <c r="AG304" s="20" t="str">
        <f t="shared" si="72"/>
        <v>Investment Project</v>
      </c>
      <c r="AH304" s="24" t="e">
        <f>VLOOKUP(Table2[[#This Row],[SAP Code]],[25]DATA!$A:$G,7,FALSE)</f>
        <v>#N/A</v>
      </c>
      <c r="AI304" s="20" t="str">
        <f t="shared" si="73"/>
        <v>Infrastructure</v>
      </c>
      <c r="AJ304" s="25" t="s">
        <v>157</v>
      </c>
      <c r="AK304" s="25" t="s">
        <v>107</v>
      </c>
      <c r="AL304" s="23" t="str" cm="1">
        <f t="array" ref="AL304">_xlfn.SWITCH(AK304,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04" s="26">
        <v>2</v>
      </c>
      <c r="AN304" s="25" t="str">
        <f t="shared" si="81"/>
        <v>Non-Sovereign</v>
      </c>
      <c r="AO304" s="27">
        <v>1</v>
      </c>
      <c r="AP304" s="23">
        <f>Table2[[#This Row],[Approved Amount_UA Equivalent]]/1000000</f>
        <v>11.474963064962635</v>
      </c>
      <c r="AQ304" s="19">
        <f t="shared" si="74"/>
        <v>15.271339845374873</v>
      </c>
      <c r="AR304" s="23" t="str">
        <f t="shared" si="75"/>
        <v>11-20</v>
      </c>
      <c r="AS304" s="23" t="str">
        <f t="shared" si="76"/>
        <v>1-20</v>
      </c>
      <c r="AT304" s="23" t="str">
        <f t="shared" si="77"/>
        <v>1-40</v>
      </c>
      <c r="AU304" s="23" t="str">
        <f t="shared" si="78"/>
        <v>&lt;1-50 Mn</v>
      </c>
      <c r="AV304" s="23">
        <f>Table2[[#This Row],[Amount]]</f>
        <v>16000000</v>
      </c>
      <c r="AW304" s="23" t="str">
        <f t="shared" si="79"/>
        <v>Sep 2016</v>
      </c>
      <c r="AX304" s="28">
        <f>IFERROR(VLOOKUP(Table2[[#This Row],[SAP Code]],[26]_16!A:B,2,FALSE),0)</f>
        <v>0</v>
      </c>
      <c r="AY304" s="28">
        <f>IFERROR(VLOOKUP(Table2[[#This Row],[SAP Code]],[26]_16!D:E,2,FALSE)/ 1000000, 0)</f>
        <v>0</v>
      </c>
      <c r="AZ304" s="28">
        <f>IFERROR(VLOOKUP(Table2[[#This Row],[SAP Code]],[26]_16!G:H,2,FALSE)/ 1000000, 0)</f>
        <v>34.060670569999999</v>
      </c>
      <c r="BA304" s="28">
        <f>IFERROR(VLOOKUP(Table2[[#This Row],[SAP Code]],[26]_16!J:K,2,FALSE)/ 1000000, 0)</f>
        <v>0</v>
      </c>
      <c r="BB304" s="28">
        <f>IFERROR(VLOOKUP(Table2[[#This Row],[SAP Code]],[26]_16!M:N,2,FALSE)/ 1000000, 0)</f>
        <v>0</v>
      </c>
      <c r="BC304" s="28">
        <f>IFERROR(VLOOKUP(Table2[[#This Row],[SAP Code]],[26]_16!P:Q,2,FALSE),0)</f>
        <v>0</v>
      </c>
      <c r="BD304" s="28">
        <f>IFERROR(VLOOKUP(Table2[[#This Row],[SAP Code]],[26]_16!S:T,2,FALSE),0)</f>
        <v>0</v>
      </c>
      <c r="BE304" s="28">
        <f>IFERROR(VLOOKUP(Table2[[#This Row],[SAP Code]],[26]_16!V:W,2,FALSE)/ 1000000, 0)</f>
        <v>0</v>
      </c>
      <c r="BF304" s="28">
        <f>IFERROR(VLOOKUP(Table2[[#This Row],[SAP Code]],[26]_16!Y:Z,2,FALSE)/ 1000000, 0)</f>
        <v>0</v>
      </c>
      <c r="BG304" s="28" t="str">
        <f>IFERROR(VLOOKUP(Table2[[#This Row],[SAP Code]],[26]port!$A:$AD,30,FALSE),"unknown")</f>
        <v>COMP</v>
      </c>
      <c r="BH304" s="29" t="str">
        <f t="shared" si="80"/>
        <v>Number of operations completed out of the net approved of that year</v>
      </c>
      <c r="BI304" s="16"/>
    </row>
    <row r="305" spans="1:61" ht="17.100000000000001" customHeight="1">
      <c r="A305" s="16" t="s">
        <v>141</v>
      </c>
      <c r="B305" s="16" t="s">
        <v>1282</v>
      </c>
      <c r="C305" s="16" t="s">
        <v>1298</v>
      </c>
      <c r="D305" s="18" t="s">
        <v>1284</v>
      </c>
      <c r="E305" s="18">
        <v>42641</v>
      </c>
      <c r="F305" s="16" t="s">
        <v>1299</v>
      </c>
      <c r="G305" s="16" t="s">
        <v>1029</v>
      </c>
      <c r="H305" s="37" t="s">
        <v>213</v>
      </c>
      <c r="I305" s="16" t="s">
        <v>155</v>
      </c>
      <c r="J305" s="16" t="s">
        <v>1030</v>
      </c>
      <c r="K305" s="16" t="s">
        <v>1031</v>
      </c>
      <c r="L305" s="19" t="s">
        <v>70</v>
      </c>
      <c r="M305" s="19">
        <v>33000000</v>
      </c>
      <c r="N305" s="19">
        <v>23667111.321485434</v>
      </c>
      <c r="O305" s="68" t="s">
        <v>1161</v>
      </c>
      <c r="P305" s="21">
        <v>5060140000051</v>
      </c>
      <c r="Q305" s="20" t="s">
        <v>87</v>
      </c>
      <c r="R305" s="62" t="str">
        <f t="shared" si="70"/>
        <v>OTHERS</v>
      </c>
      <c r="S305" s="16" t="str">
        <f t="shared" si="69"/>
        <v>A</v>
      </c>
      <c r="T305" s="16" t="str">
        <f t="shared" si="84"/>
        <v>Multinational</v>
      </c>
      <c r="U305" s="16" t="str">
        <f t="shared" si="71"/>
        <v>Multinational</v>
      </c>
      <c r="V305" s="22" t="str">
        <f>IF(ISNUMBER(MATCH(A305, {"Gabon","Sudan","Niger","Mali","Burkina Faso","Guinea"}, 0)), "De Facto Countries", "Non-De Facto Countries")</f>
        <v>Non-De Facto Countries</v>
      </c>
      <c r="W305" s="16" t="str">
        <f t="shared" si="82"/>
        <v>Multi</v>
      </c>
      <c r="X305" s="16" t="str">
        <f t="shared" si="83"/>
        <v>Agriculture</v>
      </c>
      <c r="Y305" s="23">
        <f>Table2[[#This Row],[Approved Amount_UA Equivalent]]</f>
        <v>23667111.321485434</v>
      </c>
      <c r="AD305" s="23">
        <f>SUM(Table2[[#This Row],[Feed Africa ]:[Improve Quality Of Life ]])</f>
        <v>23667111.321485434</v>
      </c>
      <c r="AE305" s="16" t="b">
        <f>Table2[[#This Row],[Total HI5]]=Table2[[#This Row],[Approved Amount_UA Equivalent]]</f>
        <v>1</v>
      </c>
      <c r="AF305" s="24">
        <v>10</v>
      </c>
      <c r="AG305" s="20" t="str">
        <f t="shared" si="72"/>
        <v>Investment Project</v>
      </c>
      <c r="AH305" s="24" t="e">
        <f>VLOOKUP(Table2[[#This Row],[SAP Code]],[25]DATA!$A:$G,7,FALSE)</f>
        <v>#N/A</v>
      </c>
      <c r="AI305" s="20" t="str">
        <f t="shared" si="73"/>
        <v>Infrastructure</v>
      </c>
      <c r="AJ305" s="25" t="s">
        <v>157</v>
      </c>
      <c r="AK305" s="25" t="s">
        <v>107</v>
      </c>
      <c r="AL305" s="23" t="str" cm="1">
        <f t="array" ref="AL305">_xlfn.SWITCH(AK305,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05" s="26">
        <v>2</v>
      </c>
      <c r="AN305" s="25" t="str">
        <f t="shared" si="81"/>
        <v>Non-Sovereign</v>
      </c>
      <c r="AO305" s="63">
        <v>0.5</v>
      </c>
      <c r="AP305" s="64">
        <f>Table2[[#This Row],[Approved Amount_UA Equivalent]]/1000000</f>
        <v>23.667111321485432</v>
      </c>
      <c r="AQ305" s="19">
        <f t="shared" si="74"/>
        <v>31.497138431085677</v>
      </c>
      <c r="AR305" s="23" t="str">
        <f t="shared" si="75"/>
        <v>21-30</v>
      </c>
      <c r="AS305" s="23" t="str">
        <f t="shared" si="76"/>
        <v>21-40</v>
      </c>
      <c r="AT305" s="23" t="str">
        <f t="shared" si="77"/>
        <v>1-40</v>
      </c>
      <c r="AU305" s="23" t="str">
        <f t="shared" si="78"/>
        <v>&lt;1-50 Mn</v>
      </c>
      <c r="AV305" s="23">
        <f>Table2[[#This Row],[Amount]]</f>
        <v>33000000</v>
      </c>
      <c r="AW305" s="64" t="str">
        <f t="shared" si="79"/>
        <v>Sep 2016</v>
      </c>
      <c r="AX305" s="65">
        <f>IFERROR(VLOOKUP(Table2[[#This Row],[SAP Code]],[26]_16!A:B,2,FALSE),0)</f>
        <v>0</v>
      </c>
      <c r="AY305" s="65">
        <f>IFERROR(VLOOKUP(Table2[[#This Row],[SAP Code]],[26]_16!D:E,2,FALSE)/ 1000000, 0)</f>
        <v>0</v>
      </c>
      <c r="AZ305" s="65">
        <v>0</v>
      </c>
      <c r="BA305" s="28">
        <f>IFERROR(VLOOKUP(Table2[[#This Row],[SAP Code]],[26]_16!J:K,2,FALSE)/ 1000000, 0)</f>
        <v>0</v>
      </c>
      <c r="BB305" s="28">
        <f>IFERROR(VLOOKUP(Table2[[#This Row],[SAP Code]],[26]_16!M:N,2,FALSE)/ 1000000, 0)</f>
        <v>0</v>
      </c>
      <c r="BC305" s="28">
        <f>IFERROR(VLOOKUP(Table2[[#This Row],[SAP Code]],[26]_16!P:Q,2,FALSE),0)</f>
        <v>0</v>
      </c>
      <c r="BD305" s="28">
        <f>IFERROR(VLOOKUP(Table2[[#This Row],[SAP Code]],[26]_16!S:T,2,FALSE),0)</f>
        <v>0</v>
      </c>
      <c r="BE305" s="28">
        <f>IFERROR(VLOOKUP(Table2[[#This Row],[SAP Code]],[26]_16!V:W,2,FALSE)/ 1000000, 0)</f>
        <v>0</v>
      </c>
      <c r="BF305" s="28">
        <f>IFERROR(VLOOKUP(Table2[[#This Row],[SAP Code]],[26]_16!Y:Z,2,FALSE)/ 1000000, 0)</f>
        <v>0</v>
      </c>
      <c r="BG305" s="28" t="str">
        <f>IFERROR(VLOOKUP(Table2[[#This Row],[SAP Code]],[26]port!$A:$AD,30,FALSE),"unknown")</f>
        <v>OnGo</v>
      </c>
      <c r="BH305" s="29" t="str">
        <f t="shared" si="80"/>
        <v>Ongoing</v>
      </c>
      <c r="BI305" s="16"/>
    </row>
    <row r="306" spans="1:61" ht="17.100000000000001" customHeight="1">
      <c r="A306" s="16" t="s">
        <v>141</v>
      </c>
      <c r="B306" s="16" t="s">
        <v>1300</v>
      </c>
      <c r="C306" s="16" t="s">
        <v>1301</v>
      </c>
      <c r="D306" s="18" t="s">
        <v>1302</v>
      </c>
      <c r="E306" s="18">
        <v>42641</v>
      </c>
      <c r="F306" s="16" t="s">
        <v>1303</v>
      </c>
      <c r="G306" s="16" t="s">
        <v>169</v>
      </c>
      <c r="H306" s="37" t="s">
        <v>213</v>
      </c>
      <c r="I306" s="16" t="s">
        <v>250</v>
      </c>
      <c r="J306" s="16" t="s">
        <v>103</v>
      </c>
      <c r="K306" s="16" t="s">
        <v>241</v>
      </c>
      <c r="L306" s="19" t="s">
        <v>70</v>
      </c>
      <c r="M306" s="19">
        <v>25000000</v>
      </c>
      <c r="N306" s="19">
        <v>17929629.789004117</v>
      </c>
      <c r="O306" s="57" t="s">
        <v>1304</v>
      </c>
      <c r="P306" s="21" t="s">
        <v>243</v>
      </c>
      <c r="Q306" s="20" t="s">
        <v>87</v>
      </c>
      <c r="R306" s="16" t="str">
        <f t="shared" si="70"/>
        <v>ADB Private</v>
      </c>
      <c r="S306" s="16" t="str">
        <f t="shared" si="69"/>
        <v>K</v>
      </c>
      <c r="T306" s="16" t="str">
        <f t="shared" si="84"/>
        <v>Multinational</v>
      </c>
      <c r="U306" s="16" t="str">
        <f t="shared" si="71"/>
        <v>Multinational</v>
      </c>
      <c r="V306" s="22" t="str">
        <f>IF(ISNUMBER(MATCH(A306, {"Gabon","Sudan","Niger","Mali","Burkina Faso","Guinea"}, 0)), "De Facto Countries", "Non-De Facto Countries")</f>
        <v>Non-De Facto Countries</v>
      </c>
      <c r="W306" s="16" t="str">
        <f t="shared" si="82"/>
        <v>Multi</v>
      </c>
      <c r="X306" s="16" t="str">
        <f t="shared" si="83"/>
        <v>Multi-Sector</v>
      </c>
      <c r="Y306" s="23">
        <f>Table2[[#This Row],[Approved Amount_UA Equivalent]]/5</f>
        <v>3585925.9578008233</v>
      </c>
      <c r="Z306" s="23">
        <f>Table2[[#This Row],[Approved Amount_UA Equivalent]]/5</f>
        <v>3585925.9578008233</v>
      </c>
      <c r="AA306" s="23">
        <f>Table2[[#This Row],[Approved Amount_UA Equivalent]]/5</f>
        <v>3585925.9578008233</v>
      </c>
      <c r="AB306" s="23">
        <f>Table2[[#This Row],[Approved Amount_UA Equivalent]]/5</f>
        <v>3585925.9578008233</v>
      </c>
      <c r="AC306" s="23">
        <f>Table2[[#This Row],[Approved Amount_UA Equivalent]]/5</f>
        <v>3585925.9578008233</v>
      </c>
      <c r="AD306" s="23">
        <f>SUM(Table2[[#This Row],[Feed Africa ]:[Improve Quality Of Life ]])</f>
        <v>17929629.789004117</v>
      </c>
      <c r="AE306" s="16" t="b">
        <f>Table2[[#This Row],[Total HI5]]=Table2[[#This Row],[Approved Amount_UA Equivalent]]</f>
        <v>1</v>
      </c>
      <c r="AF306" s="24">
        <v>70</v>
      </c>
      <c r="AG306" s="20" t="str">
        <f t="shared" si="72"/>
        <v>Equity and Guarantee</v>
      </c>
      <c r="AH306" s="24" t="e">
        <f>VLOOKUP(Table2[[#This Row],[SAP Code]],[25]DATA!$A:$G,7,FALSE)</f>
        <v>#N/A</v>
      </c>
      <c r="AI306" s="20" t="str">
        <f t="shared" si="73"/>
        <v>Other Investment</v>
      </c>
      <c r="AJ306" s="25" t="s">
        <v>254</v>
      </c>
      <c r="AK306" s="25" t="s">
        <v>107</v>
      </c>
      <c r="AL306" s="23" t="str" cm="1">
        <f t="array" ref="AL306">_xlfn.SWITCH(AK306,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06" s="26">
        <v>2</v>
      </c>
      <c r="AN306" s="25" t="str">
        <f t="shared" si="81"/>
        <v>Non-Sovereign</v>
      </c>
      <c r="AO306" s="27">
        <v>1</v>
      </c>
      <c r="AP306" s="23">
        <f>Table2[[#This Row],[Approved Amount_UA Equivalent]]/1000000</f>
        <v>17.929629789004117</v>
      </c>
      <c r="AQ306" s="19">
        <f t="shared" si="74"/>
        <v>23.861468508398239</v>
      </c>
      <c r="AR306" s="23" t="str">
        <f t="shared" si="75"/>
        <v>11-20</v>
      </c>
      <c r="AS306" s="23" t="str">
        <f t="shared" si="76"/>
        <v>1-20</v>
      </c>
      <c r="AT306" s="23" t="str">
        <f t="shared" si="77"/>
        <v>1-40</v>
      </c>
      <c r="AU306" s="23" t="str">
        <f t="shared" si="78"/>
        <v>&lt;1-50 Mn</v>
      </c>
      <c r="AV306" s="23">
        <f>Table2[[#This Row],[Amount]]</f>
        <v>25000000</v>
      </c>
      <c r="AW306" s="23" t="str">
        <f t="shared" si="79"/>
        <v>Sep 2016</v>
      </c>
      <c r="AX306" s="28">
        <f>IFERROR(VLOOKUP(Table2[[#This Row],[SAP Code]],[26]_16!A:B,2,FALSE),0)</f>
        <v>0</v>
      </c>
      <c r="AY306" s="28">
        <f>IFERROR(VLOOKUP(Table2[[#This Row],[SAP Code]],[26]_16!D:E,2,FALSE)/ 1000000, 0)</f>
        <v>0</v>
      </c>
      <c r="AZ306" s="28">
        <f>IFERROR(VLOOKUP(Table2[[#This Row],[SAP Code]],[26]_16!G:H,2,FALSE)/ 1000000, 0)</f>
        <v>0</v>
      </c>
      <c r="BA306" s="28">
        <f>IFERROR(VLOOKUP(Table2[[#This Row],[SAP Code]],[26]_16!J:K,2,FALSE)/ 1000000, 0)</f>
        <v>0</v>
      </c>
      <c r="BB306" s="28">
        <f>IFERROR(VLOOKUP(Table2[[#This Row],[SAP Code]],[26]_16!M:N,2,FALSE)/ 1000000, 0)</f>
        <v>0</v>
      </c>
      <c r="BC306" s="28">
        <f>IFERROR(VLOOKUP(Table2[[#This Row],[SAP Code]],[26]_16!P:Q,2,FALSE),0)</f>
        <v>0</v>
      </c>
      <c r="BD306" s="28">
        <f>IFERROR(VLOOKUP(Table2[[#This Row],[SAP Code]],[26]_16!S:T,2,FALSE),0)</f>
        <v>0</v>
      </c>
      <c r="BE306" s="28">
        <f>IFERROR(VLOOKUP(Table2[[#This Row],[SAP Code]],[26]_16!V:W,2,FALSE)/ 1000000, 0)</f>
        <v>0</v>
      </c>
      <c r="BF306" s="28">
        <f>IFERROR(VLOOKUP(Table2[[#This Row],[SAP Code]],[26]_16!Y:Z,2,FALSE)/ 1000000, 0)</f>
        <v>0</v>
      </c>
      <c r="BG306" s="28" t="str">
        <f>IFERROR(VLOOKUP(Table2[[#This Row],[SAP Code]],[26]port!$A:$AD,30,FALSE),"unknown")</f>
        <v>unknown</v>
      </c>
      <c r="BH306" s="29" t="str">
        <f t="shared" si="80"/>
        <v>Unknown</v>
      </c>
      <c r="BI306" s="16"/>
    </row>
    <row r="307" spans="1:61" ht="17.100000000000001" customHeight="1">
      <c r="A307" s="16" t="s">
        <v>215</v>
      </c>
      <c r="B307" s="16" t="s">
        <v>1305</v>
      </c>
      <c r="C307" s="16" t="s">
        <v>1306</v>
      </c>
      <c r="D307" s="18" t="s">
        <v>1307</v>
      </c>
      <c r="E307" s="18">
        <v>42655</v>
      </c>
      <c r="F307" s="16" t="s">
        <v>1308</v>
      </c>
      <c r="G307" s="16" t="s">
        <v>100</v>
      </c>
      <c r="H307" s="16" t="s">
        <v>101</v>
      </c>
      <c r="I307" s="16" t="s">
        <v>102</v>
      </c>
      <c r="J307" s="16" t="s">
        <v>103</v>
      </c>
      <c r="K307" s="16" t="s">
        <v>84</v>
      </c>
      <c r="L307" s="19" t="s">
        <v>458</v>
      </c>
      <c r="M307" s="19">
        <v>570000000</v>
      </c>
      <c r="N307" s="19">
        <v>29404936.93414842</v>
      </c>
      <c r="O307" s="57" t="s">
        <v>1309</v>
      </c>
      <c r="P307" s="21" t="s">
        <v>147</v>
      </c>
      <c r="Q307" s="20" t="s">
        <v>87</v>
      </c>
      <c r="R307" s="16" t="str">
        <f t="shared" si="70"/>
        <v>ADB Private</v>
      </c>
      <c r="S307" s="16" t="str">
        <f t="shared" si="69"/>
        <v>H</v>
      </c>
      <c r="T307" s="16" t="str">
        <f t="shared" si="84"/>
        <v>ADB Countries</v>
      </c>
      <c r="U307" s="16" t="str">
        <f t="shared" si="71"/>
        <v>Non-Transition States</v>
      </c>
      <c r="V307" s="22" t="str">
        <f>IF(ISNUMBER(MATCH(A307, {"Gabon","Sudan","Niger","Mali","Burkina Faso","Guinea"}, 0)), "De Facto Countries", "Non-De Facto Countries")</f>
        <v>Non-De Facto Countries</v>
      </c>
      <c r="W307" s="16" t="str">
        <f t="shared" si="82"/>
        <v>South</v>
      </c>
      <c r="X307" s="16" t="str">
        <f t="shared" si="83"/>
        <v>Finance</v>
      </c>
      <c r="Y307" s="23"/>
      <c r="AA307" s="23">
        <f>Table2[[#This Row],[Approved Amount_UA Equivalent]]</f>
        <v>29404936.93414842</v>
      </c>
      <c r="AD307" s="23">
        <f>SUM(Table2[[#This Row],[Feed Africa ]:[Improve Quality Of Life ]])</f>
        <v>29404936.93414842</v>
      </c>
      <c r="AE307" s="16" t="b">
        <f>Table2[[#This Row],[Total HI5]]=Table2[[#This Row],[Approved Amount_UA Equivalent]]</f>
        <v>1</v>
      </c>
      <c r="AF307" s="24">
        <v>10</v>
      </c>
      <c r="AG307" s="20" t="str">
        <f t="shared" si="72"/>
        <v>Investment Project</v>
      </c>
      <c r="AH307" s="24" t="e">
        <f>VLOOKUP(Table2[[#This Row],[SAP Code]],[25]DATA!$A:$G,7,FALSE)</f>
        <v>#N/A</v>
      </c>
      <c r="AI307" s="20" t="str">
        <f t="shared" si="73"/>
        <v>Other Investment</v>
      </c>
      <c r="AJ307" s="25" t="s">
        <v>106</v>
      </c>
      <c r="AK307" s="25" t="s">
        <v>107</v>
      </c>
      <c r="AL307" s="23" t="str" cm="1">
        <f t="array" ref="AL307">_xlfn.SWITCH(AK307,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07" s="26">
        <v>2</v>
      </c>
      <c r="AN307" s="25" t="str">
        <f t="shared" si="81"/>
        <v>Non-Sovereign</v>
      </c>
      <c r="AO307" s="27">
        <v>1</v>
      </c>
      <c r="AP307" s="23">
        <f>Table2[[#This Row],[Approved Amount_UA Equivalent]]/1000000</f>
        <v>29.40493693414842</v>
      </c>
      <c r="AQ307" s="19">
        <f t="shared" si="74"/>
        <v>39.133266269442082</v>
      </c>
      <c r="AR307" s="23" t="str">
        <f t="shared" si="75"/>
        <v>21-30</v>
      </c>
      <c r="AS307" s="23" t="str">
        <f t="shared" si="76"/>
        <v>21-40</v>
      </c>
      <c r="AT307" s="23" t="str">
        <f t="shared" si="77"/>
        <v>1-40</v>
      </c>
      <c r="AU307" s="23" t="str">
        <f t="shared" si="78"/>
        <v>&lt;1-50 Mn</v>
      </c>
      <c r="AV307" s="23">
        <f>Table2[[#This Row],[Amount]]</f>
        <v>570000000</v>
      </c>
      <c r="AW307" s="23" t="str">
        <f t="shared" si="79"/>
        <v>Oct 2016</v>
      </c>
      <c r="AX307" s="28">
        <f>IFERROR(VLOOKUP(Table2[[#This Row],[SAP Code]],[26]_16!A:B,2,FALSE),0)</f>
        <v>0</v>
      </c>
      <c r="AY307" s="28">
        <f>IFERROR(VLOOKUP(Table2[[#This Row],[SAP Code]],[26]_16!D:E,2,FALSE)/ 1000000, 0)</f>
        <v>0</v>
      </c>
      <c r="AZ307" s="28">
        <f>IFERROR(VLOOKUP(Table2[[#This Row],[SAP Code]],[26]_16!G:H,2,FALSE)/ 1000000, 0)</f>
        <v>0</v>
      </c>
      <c r="BA307" s="28">
        <f>IFERROR(VLOOKUP(Table2[[#This Row],[SAP Code]],[26]_16!J:K,2,FALSE)/ 1000000, 0)</f>
        <v>0</v>
      </c>
      <c r="BB307" s="28">
        <f>IFERROR(VLOOKUP(Table2[[#This Row],[SAP Code]],[26]_16!M:N,2,FALSE)/ 1000000, 0)</f>
        <v>0</v>
      </c>
      <c r="BC307" s="28">
        <f>IFERROR(VLOOKUP(Table2[[#This Row],[SAP Code]],[26]_16!P:Q,2,FALSE),0)</f>
        <v>0</v>
      </c>
      <c r="BD307" s="28">
        <f>IFERROR(VLOOKUP(Table2[[#This Row],[SAP Code]],[26]_16!S:T,2,FALSE),0)</f>
        <v>0</v>
      </c>
      <c r="BE307" s="28">
        <f>IFERROR(VLOOKUP(Table2[[#This Row],[SAP Code]],[26]_16!V:W,2,FALSE)/ 1000000, 0)</f>
        <v>0</v>
      </c>
      <c r="BF307" s="28">
        <f>IFERROR(VLOOKUP(Table2[[#This Row],[SAP Code]],[26]_16!Y:Z,2,FALSE)/ 1000000, 0)</f>
        <v>0</v>
      </c>
      <c r="BG307" s="28" t="str">
        <f>IFERROR(VLOOKUP(Table2[[#This Row],[SAP Code]],[26]port!$A:$AD,30,FALSE),"unknown")</f>
        <v>unknown</v>
      </c>
      <c r="BH307" s="29" t="str">
        <f t="shared" si="80"/>
        <v>Unknown</v>
      </c>
      <c r="BI307" s="16"/>
    </row>
    <row r="308" spans="1:61" ht="17.100000000000001" customHeight="1">
      <c r="A308" s="16" t="s">
        <v>127</v>
      </c>
      <c r="B308" s="16" t="s">
        <v>1310</v>
      </c>
      <c r="C308" s="16" t="s">
        <v>1311</v>
      </c>
      <c r="D308" s="18" t="s">
        <v>1312</v>
      </c>
      <c r="E308" s="18">
        <v>42660</v>
      </c>
      <c r="F308" s="16" t="s">
        <v>612</v>
      </c>
      <c r="G308" s="16" t="s">
        <v>65</v>
      </c>
      <c r="H308" s="16" t="s">
        <v>132</v>
      </c>
      <c r="I308" s="16" t="s">
        <v>155</v>
      </c>
      <c r="J308" s="16" t="s">
        <v>188</v>
      </c>
      <c r="K308" s="16" t="s">
        <v>69</v>
      </c>
      <c r="L308" s="19" t="s">
        <v>85</v>
      </c>
      <c r="M308" s="19">
        <v>1000000</v>
      </c>
      <c r="N308" s="19">
        <v>1000000</v>
      </c>
      <c r="O308" s="57" t="s">
        <v>1313</v>
      </c>
      <c r="P308" s="21" t="s">
        <v>147</v>
      </c>
      <c r="Q308" s="20" t="s">
        <v>72</v>
      </c>
      <c r="R308" s="16" t="str">
        <f t="shared" si="70"/>
        <v>MICTAF</v>
      </c>
      <c r="S308" s="16" t="str">
        <f t="shared" si="69"/>
        <v>A</v>
      </c>
      <c r="T308" s="16" t="str">
        <f t="shared" si="84"/>
        <v>ADB Countries</v>
      </c>
      <c r="U308" s="16" t="str">
        <f t="shared" si="71"/>
        <v>Non-Transition States</v>
      </c>
      <c r="V308" s="22" t="str">
        <f>IF(ISNUMBER(MATCH(A308, {"Gabon","Sudan","Niger","Mali","Burkina Faso","Guinea"}, 0)), "De Facto Countries", "Non-De Facto Countries")</f>
        <v>Non-De Facto Countries</v>
      </c>
      <c r="W308" s="16" t="str">
        <f t="shared" si="82"/>
        <v>West</v>
      </c>
      <c r="X308" s="16" t="str">
        <f t="shared" si="83"/>
        <v>Agriculture</v>
      </c>
      <c r="Y308" s="23">
        <f>Table2[[#This Row],[Approved Amount_UA Equivalent]]</f>
        <v>1000000</v>
      </c>
      <c r="AD308" s="23">
        <f>SUM(Table2[[#This Row],[Feed Africa ]:[Improve Quality Of Life ]])</f>
        <v>1000000</v>
      </c>
      <c r="AE308" s="16" t="b">
        <f>Table2[[#This Row],[Total HI5]]=Table2[[#This Row],[Approved Amount_UA Equivalent]]</f>
        <v>1</v>
      </c>
      <c r="AF308" s="24">
        <v>43</v>
      </c>
      <c r="AG308" s="20" t="str">
        <f t="shared" si="72"/>
        <v>Technical Assistance &amp; Study</v>
      </c>
      <c r="AH308" s="24" t="e">
        <f>VLOOKUP(Table2[[#This Row],[SAP Code]],[25]DATA!$A:$G,7,FALSE)</f>
        <v>#N/A</v>
      </c>
      <c r="AI308" s="20" t="str">
        <f t="shared" si="73"/>
        <v>Other Investment</v>
      </c>
      <c r="AJ308" s="25" t="s">
        <v>157</v>
      </c>
      <c r="AK308" s="25" t="s">
        <v>74</v>
      </c>
      <c r="AL308" s="23" t="str" cm="1">
        <f t="array" ref="AL308">_xlfn.SWITCH(AK308,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08" s="26">
        <v>1</v>
      </c>
      <c r="AN308" s="25" t="str">
        <f t="shared" si="81"/>
        <v>Sovereign</v>
      </c>
      <c r="AO308" s="27">
        <v>1</v>
      </c>
      <c r="AP308" s="23">
        <f>Table2[[#This Row],[Approved Amount_UA Equivalent]]/1000000</f>
        <v>1</v>
      </c>
      <c r="AQ308" s="19">
        <f t="shared" si="74"/>
        <v>1.33084</v>
      </c>
      <c r="AR308" s="23" t="str">
        <f t="shared" si="75"/>
        <v>1-10</v>
      </c>
      <c r="AS308" s="23" t="str">
        <f t="shared" si="76"/>
        <v>1-20</v>
      </c>
      <c r="AT308" s="23" t="str">
        <f t="shared" si="77"/>
        <v>1-40</v>
      </c>
      <c r="AU308" s="23" t="str">
        <f t="shared" si="78"/>
        <v>&lt;1-50 Mn</v>
      </c>
      <c r="AV308" s="23">
        <f>Table2[[#This Row],[Amount]]</f>
        <v>1000000</v>
      </c>
      <c r="AW308" s="23" t="str">
        <f t="shared" si="79"/>
        <v>Oct 2016</v>
      </c>
      <c r="AX308" s="28">
        <f>IFERROR(VLOOKUP(Table2[[#This Row],[SAP Code]],[26]_16!A:B,2,FALSE),0)</f>
        <v>0</v>
      </c>
      <c r="AY308" s="28">
        <f>IFERROR(VLOOKUP(Table2[[#This Row],[SAP Code]],[26]_16!D:E,2,FALSE)/ 1000000, 0)</f>
        <v>0</v>
      </c>
      <c r="AZ308" s="28">
        <f>IFERROR(VLOOKUP(Table2[[#This Row],[SAP Code]],[26]_16!G:H,2,FALSE)/ 1000000, 0)</f>
        <v>0</v>
      </c>
      <c r="BA308" s="28">
        <f>IFERROR(VLOOKUP(Table2[[#This Row],[SAP Code]],[26]_16!J:K,2,FALSE)/ 1000000, 0)</f>
        <v>0.49469198999999997</v>
      </c>
      <c r="BB308" s="28">
        <f>IFERROR(VLOOKUP(Table2[[#This Row],[SAP Code]],[26]_16!M:N,2,FALSE)/ 1000000, 0)</f>
        <v>0.11621067</v>
      </c>
      <c r="BC308" s="28">
        <f>IFERROR(VLOOKUP(Table2[[#This Row],[SAP Code]],[26]_16!P:Q,2,FALSE),0)</f>
        <v>0</v>
      </c>
      <c r="BD308" s="28">
        <f>IFERROR(VLOOKUP(Table2[[#This Row],[SAP Code]],[26]_16!S:T,2,FALSE),0)</f>
        <v>0.32908057000000002</v>
      </c>
      <c r="BE308" s="28">
        <f>IFERROR(VLOOKUP(Table2[[#This Row],[SAP Code]],[26]_16!V:W,2,FALSE)/ 1000000, 0)</f>
        <v>0</v>
      </c>
      <c r="BF308" s="28">
        <f>IFERROR(VLOOKUP(Table2[[#This Row],[SAP Code]],[26]_16!Y:Z,2,FALSE)/ 1000000, 0)</f>
        <v>0</v>
      </c>
      <c r="BG308" s="28" t="str">
        <f>IFERROR(VLOOKUP(Table2[[#This Row],[SAP Code]],[26]port!$A:$AD,30,FALSE),"unknown")</f>
        <v>COMP</v>
      </c>
      <c r="BH308" s="29" t="str">
        <f t="shared" si="80"/>
        <v>Number of operations completed out of the net approved of that year</v>
      </c>
      <c r="BI308" s="16"/>
    </row>
    <row r="309" spans="1:61" ht="17.100000000000001" customHeight="1">
      <c r="A309" s="16" t="s">
        <v>343</v>
      </c>
      <c r="B309" s="16" t="s">
        <v>1314</v>
      </c>
      <c r="C309" s="16" t="s">
        <v>1315</v>
      </c>
      <c r="D309" s="18" t="s">
        <v>1316</v>
      </c>
      <c r="E309" s="18">
        <v>42662</v>
      </c>
      <c r="F309" s="16" t="s">
        <v>1317</v>
      </c>
      <c r="G309" s="16" t="s">
        <v>169</v>
      </c>
      <c r="H309" s="16" t="s">
        <v>348</v>
      </c>
      <c r="I309" s="16" t="s">
        <v>67</v>
      </c>
      <c r="J309" s="16" t="s">
        <v>103</v>
      </c>
      <c r="K309" s="16" t="s">
        <v>84</v>
      </c>
      <c r="L309" s="19" t="s">
        <v>70</v>
      </c>
      <c r="M309" s="19">
        <v>20000000</v>
      </c>
      <c r="N309" s="19">
        <v>14328597.731782978</v>
      </c>
      <c r="O309" s="57" t="s">
        <v>1318</v>
      </c>
      <c r="P309" s="21">
        <v>2000130016430</v>
      </c>
      <c r="Q309" s="20" t="s">
        <v>87</v>
      </c>
      <c r="R309" s="16" t="str">
        <f t="shared" si="70"/>
        <v>ADB Private</v>
      </c>
      <c r="S309" s="16" t="str">
        <f t="shared" si="69"/>
        <v>I</v>
      </c>
      <c r="T309" s="16" t="str">
        <f t="shared" si="84"/>
        <v>ADB Countries</v>
      </c>
      <c r="U309" s="16" t="str">
        <f t="shared" si="71"/>
        <v>Non-Transition States</v>
      </c>
      <c r="V309" s="22" t="str">
        <f>IF(ISNUMBER(MATCH(A309, {"Gabon","Sudan","Niger","Mali","Burkina Faso","Guinea"}, 0)), "De Facto Countries", "Non-De Facto Countries")</f>
        <v>Non-De Facto Countries</v>
      </c>
      <c r="W309" s="16" t="str">
        <f t="shared" si="82"/>
        <v>Nigeria</v>
      </c>
      <c r="X309" s="16" t="str">
        <f t="shared" si="83"/>
        <v>Social</v>
      </c>
      <c r="Y309" s="23"/>
      <c r="AC309" s="23">
        <f>Table2[[#This Row],[Approved Amount_UA Equivalent]]</f>
        <v>14328597.731782978</v>
      </c>
      <c r="AD309" s="23">
        <f>SUM(Table2[[#This Row],[Feed Africa ]:[Improve Quality Of Life ]])</f>
        <v>14328597.731782978</v>
      </c>
      <c r="AE309" s="16" t="b">
        <f>Table2[[#This Row],[Total HI5]]=Table2[[#This Row],[Approved Amount_UA Equivalent]]</f>
        <v>1</v>
      </c>
      <c r="AF309" s="24">
        <v>10</v>
      </c>
      <c r="AG309" s="20" t="str">
        <f t="shared" si="72"/>
        <v>Investment Project</v>
      </c>
      <c r="AH309" s="24" t="e">
        <f>VLOOKUP(Table2[[#This Row],[SAP Code]],[25]DATA!$A:$G,7,FALSE)</f>
        <v>#N/A</v>
      </c>
      <c r="AI309" s="20" t="str">
        <f t="shared" si="73"/>
        <v>Other Investment</v>
      </c>
      <c r="AJ309" s="25" t="s">
        <v>73</v>
      </c>
      <c r="AK309" s="25" t="s">
        <v>107</v>
      </c>
      <c r="AL309" s="23" t="str" cm="1">
        <f t="array" ref="AL309">_xlfn.SWITCH(AK309,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09" s="26">
        <v>2</v>
      </c>
      <c r="AN309" s="25" t="str">
        <f t="shared" si="81"/>
        <v>Non-Sovereign</v>
      </c>
      <c r="AO309" s="27">
        <v>0.5</v>
      </c>
      <c r="AP309" s="23">
        <f>Table2[[#This Row],[Approved Amount_UA Equivalent]]/1000000</f>
        <v>14.328597731782978</v>
      </c>
      <c r="AQ309" s="19">
        <f t="shared" si="74"/>
        <v>19.069071005366062</v>
      </c>
      <c r="AR309" s="23" t="str">
        <f t="shared" si="75"/>
        <v>11-20</v>
      </c>
      <c r="AS309" s="23" t="str">
        <f t="shared" si="76"/>
        <v>1-20</v>
      </c>
      <c r="AT309" s="23" t="str">
        <f t="shared" si="77"/>
        <v>1-40</v>
      </c>
      <c r="AU309" s="23" t="str">
        <f t="shared" si="78"/>
        <v>&lt;1-50 Mn</v>
      </c>
      <c r="AV309" s="23">
        <f>Table2[[#This Row],[Amount]]</f>
        <v>20000000</v>
      </c>
      <c r="AW309" s="23" t="str">
        <f t="shared" si="79"/>
        <v>Oct 2016</v>
      </c>
      <c r="AX309" s="28">
        <f>IFERROR(VLOOKUP(Table2[[#This Row],[SAP Code]],[26]_16!A:B,2,FALSE),0)</f>
        <v>0</v>
      </c>
      <c r="AY309" s="28">
        <f>IFERROR(VLOOKUP(Table2[[#This Row],[SAP Code]],[26]_16!D:E,2,FALSE)/ 1000000, 0)</f>
        <v>0</v>
      </c>
      <c r="AZ309" s="28">
        <f>IFERROR(VLOOKUP(Table2[[#This Row],[SAP Code]],[26]_16!G:H,2,FALSE)/ 1000000, 0)</f>
        <v>14.15838991</v>
      </c>
      <c r="BA309" s="28">
        <f>IFERROR(VLOOKUP(Table2[[#This Row],[SAP Code]],[26]_16!J:K,2,FALSE)/ 1000000, 0)</f>
        <v>0</v>
      </c>
      <c r="BB309" s="28">
        <f>IFERROR(VLOOKUP(Table2[[#This Row],[SAP Code]],[26]_16!M:N,2,FALSE)/ 1000000, 0)</f>
        <v>0</v>
      </c>
      <c r="BC309" s="28">
        <f>IFERROR(VLOOKUP(Table2[[#This Row],[SAP Code]],[26]_16!P:Q,2,FALSE),0)</f>
        <v>0</v>
      </c>
      <c r="BD309" s="28">
        <f>IFERROR(VLOOKUP(Table2[[#This Row],[SAP Code]],[26]_16!S:T,2,FALSE),0)</f>
        <v>0</v>
      </c>
      <c r="BE309" s="28">
        <f>IFERROR(VLOOKUP(Table2[[#This Row],[SAP Code]],[26]_16!V:W,2,FALSE)/ 1000000, 0)</f>
        <v>0</v>
      </c>
      <c r="BF309" s="28">
        <f>IFERROR(VLOOKUP(Table2[[#This Row],[SAP Code]],[26]_16!Y:Z,2,FALSE)/ 1000000, 0)</f>
        <v>0</v>
      </c>
      <c r="BG309" s="28" t="str">
        <f>IFERROR(VLOOKUP(Table2[[#This Row],[SAP Code]],[26]port!$A:$AD,30,FALSE),"unknown")</f>
        <v>TERM</v>
      </c>
      <c r="BH309" s="29" t="str">
        <f t="shared" si="80"/>
        <v>Number of operations Cancelled before completion</v>
      </c>
      <c r="BI309" s="16"/>
    </row>
    <row r="310" spans="1:61" ht="17.100000000000001" customHeight="1">
      <c r="A310" s="16" t="s">
        <v>343</v>
      </c>
      <c r="B310" s="16" t="s">
        <v>1314</v>
      </c>
      <c r="C310" s="16" t="s">
        <v>1315</v>
      </c>
      <c r="D310" s="18" t="s">
        <v>1316</v>
      </c>
      <c r="E310" s="18">
        <v>42662</v>
      </c>
      <c r="F310" s="16" t="s">
        <v>1317</v>
      </c>
      <c r="G310" s="16" t="s">
        <v>169</v>
      </c>
      <c r="H310" s="16" t="s">
        <v>348</v>
      </c>
      <c r="I310" s="16" t="s">
        <v>67</v>
      </c>
      <c r="J310" s="16" t="s">
        <v>103</v>
      </c>
      <c r="K310" s="16" t="s">
        <v>84</v>
      </c>
      <c r="L310" s="19" t="s">
        <v>349</v>
      </c>
      <c r="M310" s="19">
        <v>6310000000</v>
      </c>
      <c r="N310" s="19">
        <v>14813219.504892435</v>
      </c>
      <c r="O310" s="57" t="s">
        <v>1318</v>
      </c>
      <c r="P310" s="21" t="s">
        <v>147</v>
      </c>
      <c r="Q310" s="20" t="s">
        <v>87</v>
      </c>
      <c r="R310" s="16" t="str">
        <f t="shared" si="70"/>
        <v>ADB Private</v>
      </c>
      <c r="S310" s="16" t="str">
        <f t="shared" si="69"/>
        <v>I</v>
      </c>
      <c r="T310" s="16" t="str">
        <f t="shared" si="84"/>
        <v>ADB Countries</v>
      </c>
      <c r="U310" s="16" t="str">
        <f t="shared" si="71"/>
        <v>Non-Transition States</v>
      </c>
      <c r="V310" s="22" t="str">
        <f>IF(ISNUMBER(MATCH(A310, {"Gabon","Sudan","Niger","Mali","Burkina Faso","Guinea"}, 0)), "De Facto Countries", "Non-De Facto Countries")</f>
        <v>Non-De Facto Countries</v>
      </c>
      <c r="W310" s="16" t="str">
        <f t="shared" si="82"/>
        <v>Nigeria</v>
      </c>
      <c r="X310" s="16" t="str">
        <f t="shared" si="83"/>
        <v>Social</v>
      </c>
      <c r="Y310" s="23"/>
      <c r="AC310" s="23">
        <f>Table2[[#This Row],[Approved Amount_UA Equivalent]]</f>
        <v>14813219.504892435</v>
      </c>
      <c r="AD310" s="23">
        <f>SUM(Table2[[#This Row],[Feed Africa ]:[Improve Quality Of Life ]])</f>
        <v>14813219.504892435</v>
      </c>
      <c r="AE310" s="16" t="b">
        <f>Table2[[#This Row],[Total HI5]]=Table2[[#This Row],[Approved Amount_UA Equivalent]]</f>
        <v>1</v>
      </c>
      <c r="AF310" s="24">
        <v>10</v>
      </c>
      <c r="AG310" s="20" t="str">
        <f t="shared" si="72"/>
        <v>Investment Project</v>
      </c>
      <c r="AH310" s="24" t="e">
        <f>VLOOKUP(Table2[[#This Row],[SAP Code]],[25]DATA!$A:$G,7,FALSE)</f>
        <v>#N/A</v>
      </c>
      <c r="AI310" s="20" t="str">
        <f t="shared" si="73"/>
        <v>Other Investment</v>
      </c>
      <c r="AJ310" s="25" t="s">
        <v>73</v>
      </c>
      <c r="AK310" s="25" t="s">
        <v>107</v>
      </c>
      <c r="AL310" s="23" t="str" cm="1">
        <f t="array" ref="AL310">_xlfn.SWITCH(AK310,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10" s="26">
        <v>2</v>
      </c>
      <c r="AN310" s="25" t="str">
        <f t="shared" si="81"/>
        <v>Non-Sovereign</v>
      </c>
      <c r="AO310" s="27">
        <v>0.5</v>
      </c>
      <c r="AP310" s="23">
        <f>Table2[[#This Row],[Approved Amount_UA Equivalent]]/1000000</f>
        <v>14.813219504892436</v>
      </c>
      <c r="AQ310" s="19">
        <f t="shared" si="74"/>
        <v>19.714025045891049</v>
      </c>
      <c r="AR310" s="23" t="str">
        <f t="shared" si="75"/>
        <v>11-20</v>
      </c>
      <c r="AS310" s="23" t="str">
        <f t="shared" si="76"/>
        <v>1-20</v>
      </c>
      <c r="AT310" s="23" t="str">
        <f t="shared" si="77"/>
        <v>1-40</v>
      </c>
      <c r="AU310" s="23" t="str">
        <f t="shared" si="78"/>
        <v>&lt;1-50 Mn</v>
      </c>
      <c r="AV310" s="23">
        <f>Table2[[#This Row],[Amount]]</f>
        <v>6310000000</v>
      </c>
      <c r="AW310" s="23" t="str">
        <f t="shared" si="79"/>
        <v>Oct 2016</v>
      </c>
      <c r="AX310" s="28">
        <f>IFERROR(VLOOKUP(Table2[[#This Row],[SAP Code]],[26]_16!A:B,2,FALSE),0)</f>
        <v>0</v>
      </c>
      <c r="AY310" s="28">
        <f>IFERROR(VLOOKUP(Table2[[#This Row],[SAP Code]],[26]_16!D:E,2,FALSE)/ 1000000, 0)</f>
        <v>0</v>
      </c>
      <c r="AZ310" s="28">
        <v>0</v>
      </c>
      <c r="BA310" s="28">
        <f>IFERROR(VLOOKUP(Table2[[#This Row],[SAP Code]],[26]_16!J:K,2,FALSE)/ 1000000, 0)</f>
        <v>0</v>
      </c>
      <c r="BB310" s="28">
        <f>IFERROR(VLOOKUP(Table2[[#This Row],[SAP Code]],[26]_16!M:N,2,FALSE)/ 1000000, 0)</f>
        <v>0</v>
      </c>
      <c r="BC310" s="28">
        <f>IFERROR(VLOOKUP(Table2[[#This Row],[SAP Code]],[26]_16!P:Q,2,FALSE),0)</f>
        <v>0</v>
      </c>
      <c r="BD310" s="28">
        <f>IFERROR(VLOOKUP(Table2[[#This Row],[SAP Code]],[26]_16!S:T,2,FALSE),0)</f>
        <v>0</v>
      </c>
      <c r="BE310" s="28">
        <f>IFERROR(VLOOKUP(Table2[[#This Row],[SAP Code]],[26]_16!V:W,2,FALSE)/ 1000000, 0)</f>
        <v>0</v>
      </c>
      <c r="BF310" s="28">
        <f>IFERROR(VLOOKUP(Table2[[#This Row],[SAP Code]],[26]_16!Y:Z,2,FALSE)/ 1000000, 0)</f>
        <v>0</v>
      </c>
      <c r="BG310" s="28" t="str">
        <f>IFERROR(VLOOKUP(Table2[[#This Row],[SAP Code]],[26]port!$A:$AD,30,FALSE),"unknown")</f>
        <v>TERM</v>
      </c>
      <c r="BH310" s="29" t="str">
        <f t="shared" si="80"/>
        <v>Number of operations Cancelled before completion</v>
      </c>
      <c r="BI310" s="16"/>
    </row>
    <row r="311" spans="1:61" ht="17.100000000000001" customHeight="1">
      <c r="A311" s="38" t="s">
        <v>189</v>
      </c>
      <c r="B311" s="16" t="s">
        <v>1319</v>
      </c>
      <c r="C311" s="16" t="s">
        <v>1320</v>
      </c>
      <c r="D311" s="18" t="s">
        <v>1321</v>
      </c>
      <c r="E311" s="18">
        <v>42662</v>
      </c>
      <c r="F311" s="16" t="s">
        <v>1322</v>
      </c>
      <c r="G311" s="16" t="s">
        <v>100</v>
      </c>
      <c r="H311" s="37" t="s">
        <v>194</v>
      </c>
      <c r="I311" s="16" t="s">
        <v>102</v>
      </c>
      <c r="J311" s="16" t="s">
        <v>103</v>
      </c>
      <c r="K311" s="16" t="s">
        <v>618</v>
      </c>
      <c r="L311" s="19" t="s">
        <v>195</v>
      </c>
      <c r="M311" s="19">
        <v>60000000</v>
      </c>
      <c r="N311" s="19">
        <v>47976203.802913755</v>
      </c>
      <c r="O311" s="57" t="s">
        <v>1323</v>
      </c>
      <c r="P311" s="21" t="s">
        <v>147</v>
      </c>
      <c r="Q311" s="20" t="s">
        <v>87</v>
      </c>
      <c r="R311" s="16" t="str">
        <f t="shared" si="70"/>
        <v>ADB Private</v>
      </c>
      <c r="S311" s="16" t="str">
        <f t="shared" si="69"/>
        <v>H</v>
      </c>
      <c r="T311" s="16" t="str">
        <f t="shared" si="84"/>
        <v>ADB Countries</v>
      </c>
      <c r="U311" s="16" t="str">
        <f t="shared" si="71"/>
        <v>Non-Transition States</v>
      </c>
      <c r="V311" s="22" t="str">
        <f>IF(ISNUMBER(MATCH(A311, {"Gabon","Sudan","Niger","Mali","Burkina Faso","Guinea"}, 0)), "De Facto Countries", "Non-De Facto Countries")</f>
        <v>Non-De Facto Countries</v>
      </c>
      <c r="W311" s="16" t="str">
        <f t="shared" si="82"/>
        <v>North</v>
      </c>
      <c r="X311" s="16" t="str">
        <f t="shared" si="83"/>
        <v>Finance</v>
      </c>
      <c r="Y311" s="23"/>
      <c r="AA311" s="23">
        <f>Table2[[#This Row],[Approved Amount_UA Equivalent]]</f>
        <v>47976203.802913755</v>
      </c>
      <c r="AD311" s="23">
        <f>SUM(Table2[[#This Row],[Feed Africa ]:[Improve Quality Of Life ]])</f>
        <v>47976203.802913755</v>
      </c>
      <c r="AE311" s="16" t="b">
        <f>Table2[[#This Row],[Total HI5]]=Table2[[#This Row],[Approved Amount_UA Equivalent]]</f>
        <v>1</v>
      </c>
      <c r="AF311" s="24">
        <v>11</v>
      </c>
      <c r="AG311" s="20" t="str">
        <f t="shared" si="72"/>
        <v>Line of Credit</v>
      </c>
      <c r="AH311" s="24" t="e">
        <f>VLOOKUP(Table2[[#This Row],[SAP Code]],[25]DATA!$A:$G,7,FALSE)</f>
        <v>#N/A</v>
      </c>
      <c r="AI311" s="20" t="str">
        <f t="shared" si="73"/>
        <v>Other Investment</v>
      </c>
      <c r="AJ311" s="25" t="s">
        <v>106</v>
      </c>
      <c r="AK311" s="25" t="s">
        <v>107</v>
      </c>
      <c r="AL311" s="23" t="str" cm="1">
        <f t="array" ref="AL311">_xlfn.SWITCH(AK311,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11" s="26">
        <v>2</v>
      </c>
      <c r="AN311" s="25" t="str">
        <f t="shared" si="81"/>
        <v>Non-Sovereign</v>
      </c>
      <c r="AO311" s="27">
        <v>1</v>
      </c>
      <c r="AP311" s="23">
        <f>Table2[[#This Row],[Approved Amount_UA Equivalent]]/1000000</f>
        <v>47.976203802913759</v>
      </c>
      <c r="AQ311" s="19">
        <f t="shared" si="74"/>
        <v>63.848651069069746</v>
      </c>
      <c r="AR311" s="23" t="str">
        <f t="shared" si="75"/>
        <v>41-50</v>
      </c>
      <c r="AS311" s="23" t="str">
        <f t="shared" si="76"/>
        <v>41-60</v>
      </c>
      <c r="AT311" s="23" t="str">
        <f t="shared" si="77"/>
        <v>41-80</v>
      </c>
      <c r="AU311" s="23" t="str">
        <f t="shared" si="78"/>
        <v>&lt;1-50 Mn</v>
      </c>
      <c r="AV311" s="23">
        <f>Table2[[#This Row],[Amount]]</f>
        <v>60000000</v>
      </c>
      <c r="AW311" s="23" t="str">
        <f t="shared" si="79"/>
        <v>Oct 2016</v>
      </c>
      <c r="AX311" s="28">
        <f>IFERROR(VLOOKUP(Table2[[#This Row],[SAP Code]],[26]_16!A:B,2,FALSE),0)</f>
        <v>0</v>
      </c>
      <c r="AY311" s="28">
        <f>IFERROR(VLOOKUP(Table2[[#This Row],[SAP Code]],[26]_16!D:E,2,FALSE)/ 1000000, 0)</f>
        <v>0</v>
      </c>
      <c r="AZ311" s="28">
        <f>IFERROR(VLOOKUP(Table2[[#This Row],[SAP Code]],[26]_16!G:H,2,FALSE)/ 1000000, 0)</f>
        <v>47.275735729999994</v>
      </c>
      <c r="BA311" s="28">
        <f>IFERROR(VLOOKUP(Table2[[#This Row],[SAP Code]],[26]_16!J:K,2,FALSE)/ 1000000, 0)</f>
        <v>0</v>
      </c>
      <c r="BB311" s="28">
        <f>IFERROR(VLOOKUP(Table2[[#This Row],[SAP Code]],[26]_16!M:N,2,FALSE)/ 1000000, 0)</f>
        <v>0</v>
      </c>
      <c r="BC311" s="28">
        <f>IFERROR(VLOOKUP(Table2[[#This Row],[SAP Code]],[26]_16!P:Q,2,FALSE),0)</f>
        <v>0</v>
      </c>
      <c r="BD311" s="28">
        <f>IFERROR(VLOOKUP(Table2[[#This Row],[SAP Code]],[26]_16!S:T,2,FALSE),0)</f>
        <v>0</v>
      </c>
      <c r="BE311" s="28">
        <f>IFERROR(VLOOKUP(Table2[[#This Row],[SAP Code]],[26]_16!V:W,2,FALSE)/ 1000000, 0)</f>
        <v>0</v>
      </c>
      <c r="BF311" s="28">
        <f>IFERROR(VLOOKUP(Table2[[#This Row],[SAP Code]],[26]_16!Y:Z,2,FALSE)/ 1000000, 0)</f>
        <v>0</v>
      </c>
      <c r="BG311" s="28" t="str">
        <f>IFERROR(VLOOKUP(Table2[[#This Row],[SAP Code]],[26]port!$A:$AD,30,FALSE),"unknown")</f>
        <v>COMP</v>
      </c>
      <c r="BH311" s="29" t="str">
        <f t="shared" si="80"/>
        <v>Number of operations completed out of the net approved of that year</v>
      </c>
      <c r="BI311" s="16"/>
    </row>
    <row r="312" spans="1:61" ht="17.100000000000001" customHeight="1">
      <c r="A312" s="16" t="s">
        <v>141</v>
      </c>
      <c r="B312" s="16" t="s">
        <v>1324</v>
      </c>
      <c r="C312" s="16" t="s">
        <v>1325</v>
      </c>
      <c r="D312" s="18" t="s">
        <v>1326</v>
      </c>
      <c r="E312" s="18">
        <v>42662</v>
      </c>
      <c r="F312" s="16" t="s">
        <v>1327</v>
      </c>
      <c r="G312" s="16" t="s">
        <v>169</v>
      </c>
      <c r="H312" s="37" t="s">
        <v>213</v>
      </c>
      <c r="I312" s="16" t="s">
        <v>67</v>
      </c>
      <c r="J312" s="16" t="s">
        <v>103</v>
      </c>
      <c r="K312" s="16" t="s">
        <v>241</v>
      </c>
      <c r="L312" s="19" t="s">
        <v>70</v>
      </c>
      <c r="M312" s="19">
        <v>20000000</v>
      </c>
      <c r="N312" s="19">
        <v>14328597.731782978</v>
      </c>
      <c r="O312" s="57" t="s">
        <v>1328</v>
      </c>
      <c r="P312" s="21" t="s">
        <v>243</v>
      </c>
      <c r="Q312" s="20" t="s">
        <v>87</v>
      </c>
      <c r="R312" s="16" t="str">
        <f t="shared" si="70"/>
        <v>ADB Private</v>
      </c>
      <c r="S312" s="16" t="str">
        <f t="shared" si="69"/>
        <v>I</v>
      </c>
      <c r="T312" s="16" t="str">
        <f t="shared" si="84"/>
        <v>Multinational</v>
      </c>
      <c r="U312" s="16" t="str">
        <f t="shared" si="71"/>
        <v>Multinational</v>
      </c>
      <c r="V312" s="22" t="str">
        <f>IF(ISNUMBER(MATCH(A312, {"Gabon","Sudan","Niger","Mali","Burkina Faso","Guinea"}, 0)), "De Facto Countries", "Non-De Facto Countries")</f>
        <v>Non-De Facto Countries</v>
      </c>
      <c r="W312" s="16" t="str">
        <f t="shared" si="82"/>
        <v>Multi</v>
      </c>
      <c r="X312" s="16" t="str">
        <f t="shared" si="83"/>
        <v>Social</v>
      </c>
      <c r="Y312" s="23"/>
      <c r="AC312" s="23">
        <f>Table2[[#This Row],[Approved Amount_UA Equivalent]]</f>
        <v>14328597.731782978</v>
      </c>
      <c r="AD312" s="23">
        <f>SUM(Table2[[#This Row],[Feed Africa ]:[Improve Quality Of Life ]])</f>
        <v>14328597.731782978</v>
      </c>
      <c r="AE312" s="16" t="b">
        <f>Table2[[#This Row],[Total HI5]]=Table2[[#This Row],[Approved Amount_UA Equivalent]]</f>
        <v>1</v>
      </c>
      <c r="AF312" s="24">
        <v>70</v>
      </c>
      <c r="AG312" s="20" t="str">
        <f t="shared" si="72"/>
        <v>Equity and Guarantee</v>
      </c>
      <c r="AH312" s="24" t="e">
        <f>VLOOKUP(Table2[[#This Row],[SAP Code]],[25]DATA!$A:$G,7,FALSE)</f>
        <v>#N/A</v>
      </c>
      <c r="AI312" s="20" t="str">
        <f t="shared" si="73"/>
        <v>Other Investment</v>
      </c>
      <c r="AJ312" s="25" t="s">
        <v>73</v>
      </c>
      <c r="AK312" s="25" t="s">
        <v>107</v>
      </c>
      <c r="AL312" s="23" t="str" cm="1">
        <f t="array" ref="AL312">_xlfn.SWITCH(AK312,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12" s="26">
        <v>2</v>
      </c>
      <c r="AN312" s="25" t="str">
        <f t="shared" si="81"/>
        <v>Non-Sovereign</v>
      </c>
      <c r="AO312" s="27">
        <v>1</v>
      </c>
      <c r="AP312" s="23">
        <f>Table2[[#This Row],[Approved Amount_UA Equivalent]]/1000000</f>
        <v>14.328597731782978</v>
      </c>
      <c r="AQ312" s="19">
        <f t="shared" si="74"/>
        <v>19.069071005366062</v>
      </c>
      <c r="AR312" s="23" t="str">
        <f t="shared" si="75"/>
        <v>11-20</v>
      </c>
      <c r="AS312" s="23" t="str">
        <f t="shared" si="76"/>
        <v>1-20</v>
      </c>
      <c r="AT312" s="23" t="str">
        <f t="shared" si="77"/>
        <v>1-40</v>
      </c>
      <c r="AU312" s="23" t="str">
        <f t="shared" si="78"/>
        <v>&lt;1-50 Mn</v>
      </c>
      <c r="AV312" s="23">
        <f>Table2[[#This Row],[Amount]]</f>
        <v>20000000</v>
      </c>
      <c r="AW312" s="23" t="str">
        <f t="shared" si="79"/>
        <v>Oct 2016</v>
      </c>
      <c r="AX312" s="28">
        <f>IFERROR(VLOOKUP(Table2[[#This Row],[SAP Code]],[26]_16!A:B,2,FALSE),0)</f>
        <v>0</v>
      </c>
      <c r="AY312" s="28">
        <f>IFERROR(VLOOKUP(Table2[[#This Row],[SAP Code]],[26]_16!D:E,2,FALSE)/ 1000000, 0)</f>
        <v>0</v>
      </c>
      <c r="AZ312" s="28">
        <f>IFERROR(VLOOKUP(Table2[[#This Row],[SAP Code]],[26]_16!G:H,2,FALSE)/ 1000000, 0)</f>
        <v>0</v>
      </c>
      <c r="BA312" s="28">
        <f>IFERROR(VLOOKUP(Table2[[#This Row],[SAP Code]],[26]_16!J:K,2,FALSE)/ 1000000, 0)</f>
        <v>0</v>
      </c>
      <c r="BB312" s="28">
        <f>IFERROR(VLOOKUP(Table2[[#This Row],[SAP Code]],[26]_16!M:N,2,FALSE)/ 1000000, 0)</f>
        <v>0</v>
      </c>
      <c r="BC312" s="28">
        <f>IFERROR(VLOOKUP(Table2[[#This Row],[SAP Code]],[26]_16!P:Q,2,FALSE),0)</f>
        <v>0</v>
      </c>
      <c r="BD312" s="28">
        <f>IFERROR(VLOOKUP(Table2[[#This Row],[SAP Code]],[26]_16!S:T,2,FALSE),0)</f>
        <v>0</v>
      </c>
      <c r="BE312" s="28">
        <f>IFERROR(VLOOKUP(Table2[[#This Row],[SAP Code]],[26]_16!V:W,2,FALSE)/ 1000000, 0)</f>
        <v>0</v>
      </c>
      <c r="BF312" s="28">
        <f>IFERROR(VLOOKUP(Table2[[#This Row],[SAP Code]],[26]_16!Y:Z,2,FALSE)/ 1000000, 0)</f>
        <v>0</v>
      </c>
      <c r="BG312" s="28" t="str">
        <f>IFERROR(VLOOKUP(Table2[[#This Row],[SAP Code]],[26]port!$A:$AD,30,FALSE),"unknown")</f>
        <v>unknown</v>
      </c>
      <c r="BH312" s="29" t="str">
        <f t="shared" si="80"/>
        <v>Unknown</v>
      </c>
      <c r="BI312" s="16"/>
    </row>
    <row r="313" spans="1:61" ht="17.100000000000001" customHeight="1">
      <c r="A313" s="16" t="s">
        <v>316</v>
      </c>
      <c r="B313" s="16" t="s">
        <v>1329</v>
      </c>
      <c r="C313" s="16" t="s">
        <v>1330</v>
      </c>
      <c r="D313" s="18" t="s">
        <v>1331</v>
      </c>
      <c r="E313" s="18">
        <v>42664</v>
      </c>
      <c r="F313" s="16" t="s">
        <v>320</v>
      </c>
      <c r="G313" s="16" t="s">
        <v>65</v>
      </c>
      <c r="H313" s="16" t="s">
        <v>132</v>
      </c>
      <c r="I313" s="16" t="s">
        <v>155</v>
      </c>
      <c r="J313" s="16" t="s">
        <v>607</v>
      </c>
      <c r="K313" s="16" t="s">
        <v>84</v>
      </c>
      <c r="L313" s="19" t="s">
        <v>85</v>
      </c>
      <c r="M313" s="19">
        <v>4000000</v>
      </c>
      <c r="N313" s="19">
        <v>4000000</v>
      </c>
      <c r="O313" s="57" t="s">
        <v>1332</v>
      </c>
      <c r="P313" s="21">
        <v>2200160001939</v>
      </c>
      <c r="Q313" s="20" t="s">
        <v>72</v>
      </c>
      <c r="R313" s="16" t="str">
        <f t="shared" si="70"/>
        <v>NTF</v>
      </c>
      <c r="S313" s="16" t="str">
        <f t="shared" si="69"/>
        <v>A</v>
      </c>
      <c r="T313" s="16" t="str">
        <f t="shared" si="84"/>
        <v>Blend Countries</v>
      </c>
      <c r="U313" s="16" t="str">
        <f t="shared" si="71"/>
        <v>Non-Transition States</v>
      </c>
      <c r="V313" s="22" t="str">
        <f>IF(ISNUMBER(MATCH(A313, {"Gabon","Sudan","Niger","Mali","Burkina Faso","Guinea"}, 0)), "De Facto Countries", "Non-De Facto Countries")</f>
        <v>Non-De Facto Countries</v>
      </c>
      <c r="W313" s="16" t="str">
        <f t="shared" si="82"/>
        <v>West</v>
      </c>
      <c r="X313" s="16" t="str">
        <f t="shared" si="83"/>
        <v>Agriculture</v>
      </c>
      <c r="Y313" s="23">
        <f>Table2[[#This Row],[Approved Amount_UA Equivalent]]</f>
        <v>4000000</v>
      </c>
      <c r="AD313" s="23">
        <f>SUM(Table2[[#This Row],[Feed Africa ]:[Improve Quality Of Life ]])</f>
        <v>4000000</v>
      </c>
      <c r="AE313" s="16" t="b">
        <f>Table2[[#This Row],[Total HI5]]=Table2[[#This Row],[Approved Amount_UA Equivalent]]</f>
        <v>1</v>
      </c>
      <c r="AF313" s="24">
        <v>10</v>
      </c>
      <c r="AG313" s="20" t="str">
        <f t="shared" si="72"/>
        <v>Investment Project</v>
      </c>
      <c r="AH313" s="24" t="e">
        <f>VLOOKUP(Table2[[#This Row],[SAP Code]],[25]DATA!$A:$G,7,FALSE)</f>
        <v>#N/A</v>
      </c>
      <c r="AI313" s="20" t="str">
        <f t="shared" si="73"/>
        <v>Infrastructure</v>
      </c>
      <c r="AJ313" s="25" t="s">
        <v>157</v>
      </c>
      <c r="AK313" s="25" t="s">
        <v>74</v>
      </c>
      <c r="AL313" s="23" t="str" cm="1">
        <f t="array" ref="AL313">_xlfn.SWITCH(AK313,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13" s="26">
        <v>1</v>
      </c>
      <c r="AN313" s="25" t="str">
        <f t="shared" si="81"/>
        <v>Sovereign</v>
      </c>
      <c r="AO313" s="27">
        <v>1</v>
      </c>
      <c r="AP313" s="23">
        <f>Table2[[#This Row],[Approved Amount_UA Equivalent]]/1000000</f>
        <v>4</v>
      </c>
      <c r="AQ313" s="19">
        <f t="shared" si="74"/>
        <v>5.3233600000000001</v>
      </c>
      <c r="AR313" s="23" t="str">
        <f t="shared" si="75"/>
        <v>1-10</v>
      </c>
      <c r="AS313" s="23" t="str">
        <f t="shared" si="76"/>
        <v>1-20</v>
      </c>
      <c r="AT313" s="23" t="str">
        <f t="shared" si="77"/>
        <v>1-40</v>
      </c>
      <c r="AU313" s="23" t="str">
        <f t="shared" si="78"/>
        <v>&lt;1-50 Mn</v>
      </c>
      <c r="AV313" s="23">
        <f>Table2[[#This Row],[Amount]]</f>
        <v>4000000</v>
      </c>
      <c r="AW313" s="23" t="str">
        <f t="shared" si="79"/>
        <v>Oct 2016</v>
      </c>
      <c r="AX313" s="28">
        <f>IFERROR(VLOOKUP(Table2[[#This Row],[SAP Code]],[26]_16!A:B,2,FALSE),0)</f>
        <v>0</v>
      </c>
      <c r="AY313" s="28">
        <f>IFERROR(VLOOKUP(Table2[[#This Row],[SAP Code]],[26]_16!D:E,2,FALSE)/ 1000000, 0)</f>
        <v>0</v>
      </c>
      <c r="AZ313" s="28">
        <f>IFERROR(VLOOKUP(Table2[[#This Row],[SAP Code]],[26]_16!G:H,2,FALSE)/ 1000000, 0)</f>
        <v>0</v>
      </c>
      <c r="BA313" s="28">
        <f>IFERROR(VLOOKUP(Table2[[#This Row],[SAP Code]],[26]_16!J:K,2,FALSE)/ 1000000, 0)</f>
        <v>0.10543664999999999</v>
      </c>
      <c r="BB313" s="28">
        <f>IFERROR(VLOOKUP(Table2[[#This Row],[SAP Code]],[26]_16!M:N,2,FALSE)/ 1000000, 0)</f>
        <v>6.996978999999999E-2</v>
      </c>
      <c r="BC313" s="28">
        <f>IFERROR(VLOOKUP(Table2[[#This Row],[SAP Code]],[26]_16!P:Q,2,FALSE),0)</f>
        <v>0.23411251</v>
      </c>
      <c r="BD313" s="28">
        <f>IFERROR(VLOOKUP(Table2[[#This Row],[SAP Code]],[26]_16!S:T,2,FALSE),0)</f>
        <v>0.65949535999999997</v>
      </c>
      <c r="BE313" s="28">
        <f>IFERROR(VLOOKUP(Table2[[#This Row],[SAP Code]],[26]_16!V:W,2,FALSE)/ 1000000, 0)</f>
        <v>0.46568527999999998</v>
      </c>
      <c r="BF313" s="28">
        <f>IFERROR(VLOOKUP(Table2[[#This Row],[SAP Code]],[26]_16!Y:Z,2,FALSE)/ 1000000, 0)</f>
        <v>0.24225289999999999</v>
      </c>
      <c r="BG313" s="28" t="str">
        <f>IFERROR(VLOOKUP(Table2[[#This Row],[SAP Code]],[26]port!$A:$AD,30,FALSE),"unknown")</f>
        <v>OnGo</v>
      </c>
      <c r="BH313" s="29" t="str">
        <f t="shared" si="80"/>
        <v>Ongoing</v>
      </c>
      <c r="BI313" s="16"/>
    </row>
    <row r="314" spans="1:61" ht="17.100000000000001" customHeight="1">
      <c r="A314" s="16" t="s">
        <v>75</v>
      </c>
      <c r="B314" s="16" t="s">
        <v>1333</v>
      </c>
      <c r="C314" s="16" t="s">
        <v>1334</v>
      </c>
      <c r="D314" s="18" t="s">
        <v>1335</v>
      </c>
      <c r="E314" s="18">
        <v>42667</v>
      </c>
      <c r="F314" s="16" t="s">
        <v>79</v>
      </c>
      <c r="G314" s="16" t="s">
        <v>137</v>
      </c>
      <c r="H314" s="16" t="s">
        <v>81</v>
      </c>
      <c r="I314" s="16" t="s">
        <v>437</v>
      </c>
      <c r="J314" s="16" t="s">
        <v>83</v>
      </c>
      <c r="K314" s="16" t="s">
        <v>84</v>
      </c>
      <c r="L314" s="19" t="s">
        <v>85</v>
      </c>
      <c r="M314" s="19">
        <v>3770000</v>
      </c>
      <c r="N314" s="19">
        <v>3770000</v>
      </c>
      <c r="O314" s="57" t="s">
        <v>1336</v>
      </c>
      <c r="P314" s="21">
        <v>2100150036245</v>
      </c>
      <c r="Q314" s="20" t="s">
        <v>72</v>
      </c>
      <c r="R314" s="16" t="str">
        <f t="shared" si="70"/>
        <v>ADF Including TSF</v>
      </c>
      <c r="S314" s="16" t="str">
        <f t="shared" si="69"/>
        <v>G</v>
      </c>
      <c r="T314" s="16" t="s">
        <v>88</v>
      </c>
      <c r="U314" s="16" t="str">
        <f t="shared" si="71"/>
        <v>Non-Transition States</v>
      </c>
      <c r="V314" s="22" t="str">
        <f>IF(ISNUMBER(MATCH(A314, {"Gabon","Sudan","Niger","Mali","Burkina Faso","Guinea"}, 0)), "De Facto Countries", "Non-De Facto Countries")</f>
        <v>Non-De Facto Countries</v>
      </c>
      <c r="W314" s="16" t="str">
        <f t="shared" si="82"/>
        <v>East</v>
      </c>
      <c r="X314" s="16" t="str">
        <f t="shared" si="83"/>
        <v>ICT</v>
      </c>
      <c r="Y314" s="23"/>
      <c r="AB314" s="23">
        <f>Table2[[#This Row],[Approved Amount_UA Equivalent]]/2</f>
        <v>1885000</v>
      </c>
      <c r="AC314" s="23">
        <f>Table2[[#This Row],[Approved Amount_UA Equivalent]]/2</f>
        <v>1885000</v>
      </c>
      <c r="AD314" s="23">
        <f>SUM(Table2[[#This Row],[Feed Africa ]:[Improve Quality Of Life ]])</f>
        <v>3770000</v>
      </c>
      <c r="AE314" s="16" t="b">
        <f>Table2[[#This Row],[Total HI5]]=Table2[[#This Row],[Approved Amount_UA Equivalent]]</f>
        <v>1</v>
      </c>
      <c r="AF314" s="24">
        <v>10</v>
      </c>
      <c r="AG314" s="20" t="str">
        <f t="shared" si="72"/>
        <v>Investment Project</v>
      </c>
      <c r="AH314" s="24" t="e">
        <f>VLOOKUP(Table2[[#This Row],[SAP Code]],[25]DATA!$A:$G,7,FALSE)</f>
        <v>#N/A</v>
      </c>
      <c r="AI314" s="20" t="str">
        <f t="shared" si="73"/>
        <v>Infrastructure</v>
      </c>
      <c r="AJ314" s="25" t="s">
        <v>89</v>
      </c>
      <c r="AK314" s="25" t="s">
        <v>140</v>
      </c>
      <c r="AL314" s="23" t="str" cm="1">
        <f t="array" ref="AL314">_xlfn.SWITCH(AK314,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14" s="26">
        <v>1</v>
      </c>
      <c r="AN314" s="25" t="str">
        <f t="shared" si="81"/>
        <v>Sovereign</v>
      </c>
      <c r="AO314" s="27">
        <v>1</v>
      </c>
      <c r="AP314" s="23">
        <f>Table2[[#This Row],[Approved Amount_UA Equivalent]]/1000000</f>
        <v>3.77</v>
      </c>
      <c r="AQ314" s="19">
        <f t="shared" si="74"/>
        <v>5.0172667999999998</v>
      </c>
      <c r="AR314" s="23" t="str">
        <f t="shared" si="75"/>
        <v>1-10</v>
      </c>
      <c r="AS314" s="23" t="str">
        <f t="shared" si="76"/>
        <v>1-20</v>
      </c>
      <c r="AT314" s="23" t="str">
        <f t="shared" si="77"/>
        <v>1-40</v>
      </c>
      <c r="AU314" s="23" t="str">
        <f t="shared" si="78"/>
        <v>&lt;1-50 Mn</v>
      </c>
      <c r="AV314" s="23">
        <f>Table2[[#This Row],[Amount]]</f>
        <v>3770000</v>
      </c>
      <c r="AW314" s="23" t="str">
        <f t="shared" si="79"/>
        <v>Oct 2016</v>
      </c>
      <c r="AX314" s="28">
        <f>IFERROR(VLOOKUP(Table2[[#This Row],[SAP Code]],[26]_16!A:B,2,FALSE),0)</f>
        <v>0</v>
      </c>
      <c r="AY314" s="28">
        <f>IFERROR(VLOOKUP(Table2[[#This Row],[SAP Code]],[26]_16!D:E,2,FALSE)/ 1000000, 0)</f>
        <v>0</v>
      </c>
      <c r="AZ314" s="28">
        <f>IFERROR(VLOOKUP(Table2[[#This Row],[SAP Code]],[26]_16!G:H,2,FALSE)/ 1000000, 0)</f>
        <v>0</v>
      </c>
      <c r="BA314" s="28">
        <f>IFERROR(VLOOKUP(Table2[[#This Row],[SAP Code]],[26]_16!J:K,2,FALSE)/ 1000000, 0)</f>
        <v>5.6204509999999999E-2</v>
      </c>
      <c r="BB314" s="28">
        <f>IFERROR(VLOOKUP(Table2[[#This Row],[SAP Code]],[26]_16!M:N,2,FALSE)/ 1000000, 0)</f>
        <v>0</v>
      </c>
      <c r="BC314" s="28">
        <f>IFERROR(VLOOKUP(Table2[[#This Row],[SAP Code]],[26]_16!P:Q,2,FALSE),0)</f>
        <v>0</v>
      </c>
      <c r="BD314" s="28">
        <f>IFERROR(VLOOKUP(Table2[[#This Row],[SAP Code]],[26]_16!S:T,2,FALSE),0)</f>
        <v>0</v>
      </c>
      <c r="BE314" s="28">
        <f>IFERROR(VLOOKUP(Table2[[#This Row],[SAP Code]],[26]_16!V:W,2,FALSE)/ 1000000, 0)</f>
        <v>8.1678570000000006E-2</v>
      </c>
      <c r="BF314" s="28">
        <f>IFERROR(VLOOKUP(Table2[[#This Row],[SAP Code]],[26]_16!Y:Z,2,FALSE)/ 1000000, 0)</f>
        <v>4.0122390000000001E-2</v>
      </c>
      <c r="BG314" s="28" t="str">
        <f>IFERROR(VLOOKUP(Table2[[#This Row],[SAP Code]],[26]port!$A:$AD,30,FALSE),"unknown")</f>
        <v>OnGo</v>
      </c>
      <c r="BH314" s="29" t="str">
        <f t="shared" si="80"/>
        <v>Ongoing</v>
      </c>
      <c r="BI314" s="16"/>
    </row>
    <row r="315" spans="1:61" ht="17.100000000000001" customHeight="1">
      <c r="A315" s="16" t="s">
        <v>117</v>
      </c>
      <c r="B315" s="16" t="s">
        <v>1333</v>
      </c>
      <c r="C315" s="16" t="s">
        <v>1337</v>
      </c>
      <c r="D315" s="18" t="s">
        <v>1335</v>
      </c>
      <c r="E315" s="18">
        <v>42667</v>
      </c>
      <c r="F315" s="16" t="s">
        <v>121</v>
      </c>
      <c r="G315" s="16" t="s">
        <v>137</v>
      </c>
      <c r="H315" s="16" t="s">
        <v>81</v>
      </c>
      <c r="I315" s="16" t="s">
        <v>437</v>
      </c>
      <c r="J315" s="16" t="s">
        <v>83</v>
      </c>
      <c r="K315" s="16" t="s">
        <v>84</v>
      </c>
      <c r="L315" s="19" t="s">
        <v>85</v>
      </c>
      <c r="M315" s="19">
        <v>10210000</v>
      </c>
      <c r="N315" s="19">
        <v>10210000</v>
      </c>
      <c r="O315" s="57" t="s">
        <v>1338</v>
      </c>
      <c r="P315" s="21">
        <v>2100150036246</v>
      </c>
      <c r="Q315" s="20" t="s">
        <v>72</v>
      </c>
      <c r="R315" s="16" t="str">
        <f t="shared" si="70"/>
        <v>ADF Including TSF</v>
      </c>
      <c r="S315" s="16" t="str">
        <f t="shared" si="69"/>
        <v>G</v>
      </c>
      <c r="T315" s="16" t="str">
        <f t="shared" ref="T315:T378" si="85">IF(A315="Algeria","ADB Countries",IF(A315="Angola","ADB Countries",IF(A315="Benin","ADF Countries",IF(A315="Botswana","ADB Countries",IF(A315="Burkina Faso","ADF Countries",IF(A315="Burundi","ADF Countries",IF(A315="Cameroon","Blend Countries",IF(A315="Cape Verde","ADB Countries",IF(A315="Central African Republic","ADF Countries",IF(A315="Centrafrique","ADF Countries",IF(A315="Chad","ADF Countries",IF(A315="Comoros","ADF Countries",IF(A315="Congo CG","ADB Countries",IF(A315="Congo","ADB Countries",IF(A315="Côte D'Ivoire","Blend Countries",IF(A315="Dem Rep Congo","ADF Countries",IF(A315="DEMOCRATIC REPUBLIC OF THE CONGO","ADF Countries",IF(A315="Djibouti","ADF Countries",IF(A315="Egypt","ADB Countries",IF(A315="Eq Guinea","ADB Countries",IF(A315="Equatorial Guinea","ADB Countries",IF(A315="Eritrea","ADF Countries",IF(A315="Swaziland","ADB Countries",IF(A315="Eswatini","ADB Countries",IF(A315="Ethiopia","ADF Countries",IF(A315="Gabon","ADB Countries",IF(A315="Gambia","ADF Countries",IF(A315="Ghana","ADF Countries",IF(A315="Guinea","ADF Countries",IF(A315="Guinea-Bissau","ADF Countries",IF(A315="Kenya","Blend Countries",IF(A315="Lesotho","ADF Countries",IF(A315="Liberia","ADF Countries",IF(A315="Libya","ADB Countries",IF(A315="Madagascar","ADF Countries",IF(A315="Malawi","ADF Countries",IF(A315="Mali","ADF Countries",IF(A315="Mauritania","ADF Countries",IF(A315="Mauritius","ADB Countries",IF(A315="Morocco","ADB Countries",IF(A315="Mozambique","ADF Countries",IF(OR(A315="Multi",A315="Multinational",A315="Multi-Countries"),"Multinational",IF(A315="Namibia","ADB Countries",IF(A315="Niger","ADF Countries",IF(A315="Nigeria","ADB Countries",IF(A315="Rwanda","ADF Countries",IF(A315="Sao Tome &amp; Principe","ADF Countries",IF(A315="Sao Tome","ADF Countries",IF(A315="Senegal","Blend Countries",IF(A315="Seychelles","ADB Countries",IF(A315="Sierra Leone","ADF Countries",IF(A315="Somalia","ADF Countries",IF(A315="South Africa","ADB Countries",IF(A315="South Sudan","ADF Countries",IF(A315="Sudan","ADF Countries",IF(A315="Tanzania","Blend Countries",IF(A315="Togo","ADF Countries",IF(A315="Tunisia","ADB Countries",IF(A315="Uganda","ADF Countries",IF(A315="Zambia","Blend Countries",IF(A315="Zimbabwe","ADF Countries","")))))))))))))))))))))))))))))))))))))))))))))))))))))))))))))</f>
        <v>ADF Countries</v>
      </c>
      <c r="U315" s="16" t="str">
        <f t="shared" si="71"/>
        <v>Non-Transition States</v>
      </c>
      <c r="V315" s="22" t="str">
        <f>IF(ISNUMBER(MATCH(A315, {"Gabon","Sudan","Niger","Mali","Burkina Faso","Guinea"}, 0)), "De Facto Countries", "Non-De Facto Countries")</f>
        <v>Non-De Facto Countries</v>
      </c>
      <c r="W315" s="16" t="str">
        <f t="shared" si="82"/>
        <v>East</v>
      </c>
      <c r="X315" s="16" t="str">
        <f t="shared" si="83"/>
        <v>ICT</v>
      </c>
      <c r="Y315" s="23"/>
      <c r="AB315" s="23">
        <f>Table2[[#This Row],[Approved Amount_UA Equivalent]]/2</f>
        <v>5105000</v>
      </c>
      <c r="AC315" s="23">
        <f>Table2[[#This Row],[Approved Amount_UA Equivalent]]/2</f>
        <v>5105000</v>
      </c>
      <c r="AD315" s="23">
        <f>SUM(Table2[[#This Row],[Feed Africa ]:[Improve Quality Of Life ]])</f>
        <v>10210000</v>
      </c>
      <c r="AE315" s="16" t="b">
        <f>Table2[[#This Row],[Total HI5]]=Table2[[#This Row],[Approved Amount_UA Equivalent]]</f>
        <v>1</v>
      </c>
      <c r="AF315" s="24">
        <v>10</v>
      </c>
      <c r="AG315" s="20" t="str">
        <f t="shared" si="72"/>
        <v>Investment Project</v>
      </c>
      <c r="AH315" s="24" t="e">
        <f>VLOOKUP(Table2[[#This Row],[SAP Code]],[25]DATA!$A:$G,7,FALSE)</f>
        <v>#N/A</v>
      </c>
      <c r="AI315" s="20" t="str">
        <f t="shared" si="73"/>
        <v>Infrastructure</v>
      </c>
      <c r="AJ315" s="25" t="s">
        <v>89</v>
      </c>
      <c r="AK315" s="25" t="s">
        <v>140</v>
      </c>
      <c r="AL315" s="23" t="str" cm="1">
        <f t="array" ref="AL315">_xlfn.SWITCH(AK315,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15" s="26">
        <v>1</v>
      </c>
      <c r="AN315" s="25" t="str">
        <f t="shared" si="81"/>
        <v>Sovereign</v>
      </c>
      <c r="AO315" s="27">
        <v>1</v>
      </c>
      <c r="AP315" s="23">
        <f>Table2[[#This Row],[Approved Amount_UA Equivalent]]/1000000</f>
        <v>10.210000000000001</v>
      </c>
      <c r="AQ315" s="19">
        <f t="shared" si="74"/>
        <v>13.587876400000001</v>
      </c>
      <c r="AR315" s="23" t="str">
        <f t="shared" si="75"/>
        <v>11-20</v>
      </c>
      <c r="AS315" s="23" t="str">
        <f t="shared" si="76"/>
        <v>1-20</v>
      </c>
      <c r="AT315" s="23" t="str">
        <f t="shared" si="77"/>
        <v>1-40</v>
      </c>
      <c r="AU315" s="23" t="str">
        <f t="shared" si="78"/>
        <v>&lt;1-50 Mn</v>
      </c>
      <c r="AV315" s="23">
        <f>Table2[[#This Row],[Amount]]</f>
        <v>10210000</v>
      </c>
      <c r="AW315" s="23" t="str">
        <f t="shared" si="79"/>
        <v>Oct 2016</v>
      </c>
      <c r="AX315" s="28">
        <f>IFERROR(VLOOKUP(Table2[[#This Row],[SAP Code]],[26]_16!A:B,2,FALSE),0)</f>
        <v>0</v>
      </c>
      <c r="AY315" s="28">
        <f>IFERROR(VLOOKUP(Table2[[#This Row],[SAP Code]],[26]_16!D:E,2,FALSE)/ 1000000, 0)</f>
        <v>0</v>
      </c>
      <c r="AZ315" s="28">
        <f>IFERROR(VLOOKUP(Table2[[#This Row],[SAP Code]],[26]_16!G:H,2,FALSE)/ 1000000, 0)</f>
        <v>0</v>
      </c>
      <c r="BA315" s="28">
        <f>IFERROR(VLOOKUP(Table2[[#This Row],[SAP Code]],[26]_16!J:K,2,FALSE)/ 1000000, 0)</f>
        <v>8.1651429999999997E-2</v>
      </c>
      <c r="BB315" s="28">
        <f>IFERROR(VLOOKUP(Table2[[#This Row],[SAP Code]],[26]_16!M:N,2,FALSE)/ 1000000, 0)</f>
        <v>0.28460506000000002</v>
      </c>
      <c r="BC315" s="28">
        <f>IFERROR(VLOOKUP(Table2[[#This Row],[SAP Code]],[26]_16!P:Q,2,FALSE),0)</f>
        <v>0.39203657999999997</v>
      </c>
      <c r="BD315" s="28">
        <f>IFERROR(VLOOKUP(Table2[[#This Row],[SAP Code]],[26]_16!S:T,2,FALSE),0)</f>
        <v>0.66548141999999999</v>
      </c>
      <c r="BE315" s="28">
        <f>IFERROR(VLOOKUP(Table2[[#This Row],[SAP Code]],[26]_16!V:W,2,FALSE)/ 1000000, 0)</f>
        <v>0.34640609</v>
      </c>
      <c r="BF315" s="28">
        <f>IFERROR(VLOOKUP(Table2[[#This Row],[SAP Code]],[26]_16!Y:Z,2,FALSE)/ 1000000, 0)</f>
        <v>1.6344675099999999</v>
      </c>
      <c r="BG315" s="28" t="str">
        <f>IFERROR(VLOOKUP(Table2[[#This Row],[SAP Code]],[26]port!$A:$AD,30,FALSE),"unknown")</f>
        <v>OnGo</v>
      </c>
      <c r="BH315" s="29" t="str">
        <f t="shared" si="80"/>
        <v>Ongoing</v>
      </c>
      <c r="BI315" s="16"/>
    </row>
    <row r="316" spans="1:61" ht="17.100000000000001" customHeight="1">
      <c r="A316" s="16" t="s">
        <v>91</v>
      </c>
      <c r="B316" s="16" t="s">
        <v>1333</v>
      </c>
      <c r="C316" s="16" t="s">
        <v>1339</v>
      </c>
      <c r="D316" s="18" t="s">
        <v>1335</v>
      </c>
      <c r="E316" s="18">
        <v>42667</v>
      </c>
      <c r="F316" s="16" t="s">
        <v>93</v>
      </c>
      <c r="G316" s="16" t="s">
        <v>137</v>
      </c>
      <c r="H316" s="16" t="s">
        <v>81</v>
      </c>
      <c r="I316" s="16" t="s">
        <v>437</v>
      </c>
      <c r="J316" s="16" t="s">
        <v>83</v>
      </c>
      <c r="K316" s="16" t="s">
        <v>84</v>
      </c>
      <c r="L316" s="19" t="s">
        <v>85</v>
      </c>
      <c r="M316" s="19">
        <v>3770000</v>
      </c>
      <c r="N316" s="19">
        <v>3770000</v>
      </c>
      <c r="O316" s="57" t="s">
        <v>1340</v>
      </c>
      <c r="P316" s="21">
        <v>2100150036247</v>
      </c>
      <c r="Q316" s="20" t="s">
        <v>72</v>
      </c>
      <c r="R316" s="16" t="str">
        <f t="shared" si="70"/>
        <v>ADF Including TSF</v>
      </c>
      <c r="S316" s="16" t="str">
        <f t="shared" si="69"/>
        <v>G</v>
      </c>
      <c r="T316" s="16" t="str">
        <f t="shared" si="85"/>
        <v>Blend Countries</v>
      </c>
      <c r="U316" s="16" t="str">
        <f t="shared" si="71"/>
        <v>Non-Transition States</v>
      </c>
      <c r="V316" s="22" t="str">
        <f>IF(ISNUMBER(MATCH(A316, {"Gabon","Sudan","Niger","Mali","Burkina Faso","Guinea"}, 0)), "De Facto Countries", "Non-De Facto Countries")</f>
        <v>Non-De Facto Countries</v>
      </c>
      <c r="W316" s="16" t="str">
        <f t="shared" si="82"/>
        <v>East</v>
      </c>
      <c r="X316" s="16" t="str">
        <f t="shared" si="83"/>
        <v>ICT</v>
      </c>
      <c r="Y316" s="23"/>
      <c r="AB316" s="23">
        <f>Table2[[#This Row],[Approved Amount_UA Equivalent]]/2</f>
        <v>1885000</v>
      </c>
      <c r="AC316" s="23">
        <f>Table2[[#This Row],[Approved Amount_UA Equivalent]]/2</f>
        <v>1885000</v>
      </c>
      <c r="AD316" s="23">
        <f>SUM(Table2[[#This Row],[Feed Africa ]:[Improve Quality Of Life ]])</f>
        <v>3770000</v>
      </c>
      <c r="AE316" s="16" t="b">
        <f>Table2[[#This Row],[Total HI5]]=Table2[[#This Row],[Approved Amount_UA Equivalent]]</f>
        <v>1</v>
      </c>
      <c r="AF316" s="24">
        <v>10</v>
      </c>
      <c r="AG316" s="20" t="str">
        <f t="shared" si="72"/>
        <v>Investment Project</v>
      </c>
      <c r="AH316" s="24" t="e">
        <f>VLOOKUP(Table2[[#This Row],[SAP Code]],[25]DATA!$A:$G,7,FALSE)</f>
        <v>#N/A</v>
      </c>
      <c r="AI316" s="20" t="str">
        <f t="shared" si="73"/>
        <v>Infrastructure</v>
      </c>
      <c r="AJ316" s="25" t="s">
        <v>89</v>
      </c>
      <c r="AK316" s="25" t="s">
        <v>140</v>
      </c>
      <c r="AL316" s="23" t="str" cm="1">
        <f t="array" ref="AL316">_xlfn.SWITCH(AK316,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16" s="26">
        <v>1</v>
      </c>
      <c r="AN316" s="25" t="str">
        <f t="shared" si="81"/>
        <v>Sovereign</v>
      </c>
      <c r="AO316" s="27">
        <v>1</v>
      </c>
      <c r="AP316" s="23">
        <f>Table2[[#This Row],[Approved Amount_UA Equivalent]]/1000000</f>
        <v>3.77</v>
      </c>
      <c r="AQ316" s="19">
        <f t="shared" si="74"/>
        <v>5.0172667999999998</v>
      </c>
      <c r="AR316" s="23" t="str">
        <f t="shared" si="75"/>
        <v>1-10</v>
      </c>
      <c r="AS316" s="23" t="str">
        <f t="shared" si="76"/>
        <v>1-20</v>
      </c>
      <c r="AT316" s="23" t="str">
        <f t="shared" si="77"/>
        <v>1-40</v>
      </c>
      <c r="AU316" s="23" t="str">
        <f t="shared" si="78"/>
        <v>&lt;1-50 Mn</v>
      </c>
      <c r="AV316" s="23">
        <f>Table2[[#This Row],[Amount]]</f>
        <v>3770000</v>
      </c>
      <c r="AW316" s="23" t="str">
        <f t="shared" si="79"/>
        <v>Oct 2016</v>
      </c>
      <c r="AX316" s="28">
        <f>IFERROR(VLOOKUP(Table2[[#This Row],[SAP Code]],[26]_16!A:B,2,FALSE),0)</f>
        <v>0</v>
      </c>
      <c r="AY316" s="28">
        <f>IFERROR(VLOOKUP(Table2[[#This Row],[SAP Code]],[26]_16!D:E,2,FALSE)/ 1000000, 0)</f>
        <v>0</v>
      </c>
      <c r="AZ316" s="28">
        <f>IFERROR(VLOOKUP(Table2[[#This Row],[SAP Code]],[26]_16!G:H,2,FALSE)/ 1000000, 0)</f>
        <v>0</v>
      </c>
      <c r="BA316" s="28">
        <f>IFERROR(VLOOKUP(Table2[[#This Row],[SAP Code]],[26]_16!J:K,2,FALSE)/ 1000000, 0)</f>
        <v>1.4276770000000001E-2</v>
      </c>
      <c r="BB316" s="28">
        <f>IFERROR(VLOOKUP(Table2[[#This Row],[SAP Code]],[26]_16!M:N,2,FALSE)/ 1000000, 0)</f>
        <v>0</v>
      </c>
      <c r="BC316" s="28">
        <f>IFERROR(VLOOKUP(Table2[[#This Row],[SAP Code]],[26]_16!P:Q,2,FALSE),0)</f>
        <v>0</v>
      </c>
      <c r="BD316" s="28">
        <f>IFERROR(VLOOKUP(Table2[[#This Row],[SAP Code]],[26]_16!S:T,2,FALSE),0)</f>
        <v>0</v>
      </c>
      <c r="BE316" s="28">
        <f>IFERROR(VLOOKUP(Table2[[#This Row],[SAP Code]],[26]_16!V:W,2,FALSE)/ 1000000, 0)</f>
        <v>0</v>
      </c>
      <c r="BF316" s="28">
        <f>IFERROR(VLOOKUP(Table2[[#This Row],[SAP Code]],[26]_16!Y:Z,2,FALSE)/ 1000000, 0)</f>
        <v>0</v>
      </c>
      <c r="BG316" s="28" t="str">
        <f>IFERROR(VLOOKUP(Table2[[#This Row],[SAP Code]],[26]port!$A:$AD,30,FALSE),"unknown")</f>
        <v>COMP</v>
      </c>
      <c r="BH316" s="29" t="str">
        <f t="shared" si="80"/>
        <v>Number of operations completed out of the net approved of that year</v>
      </c>
      <c r="BI316" s="16"/>
    </row>
    <row r="317" spans="1:61" ht="17.100000000000001" customHeight="1">
      <c r="A317" s="16" t="s">
        <v>141</v>
      </c>
      <c r="B317" s="16" t="s">
        <v>1341</v>
      </c>
      <c r="C317" s="16" t="s">
        <v>1342</v>
      </c>
      <c r="D317" s="18" t="s">
        <v>1343</v>
      </c>
      <c r="E317" s="18">
        <v>42668</v>
      </c>
      <c r="F317" s="16" t="s">
        <v>1344</v>
      </c>
      <c r="G317" s="16" t="s">
        <v>1345</v>
      </c>
      <c r="H317" s="37" t="s">
        <v>213</v>
      </c>
      <c r="I317" s="16" t="s">
        <v>250</v>
      </c>
      <c r="J317" s="16" t="s">
        <v>83</v>
      </c>
      <c r="K317" s="16" t="s">
        <v>69</v>
      </c>
      <c r="L317" s="19" t="s">
        <v>85</v>
      </c>
      <c r="M317" s="19">
        <v>7000000</v>
      </c>
      <c r="N317" s="19">
        <v>7000000</v>
      </c>
      <c r="O317" s="57" t="s">
        <v>1346</v>
      </c>
      <c r="P317" s="21">
        <v>2100155033567</v>
      </c>
      <c r="Q317" s="20" t="s">
        <v>72</v>
      </c>
      <c r="R317" s="16" t="str">
        <f t="shared" si="70"/>
        <v>ADF Including TSF</v>
      </c>
      <c r="S317" s="16" t="str">
        <f t="shared" si="69"/>
        <v>K</v>
      </c>
      <c r="T317" s="16" t="str">
        <f t="shared" si="85"/>
        <v>Multinational</v>
      </c>
      <c r="U317" s="16" t="str">
        <f t="shared" si="71"/>
        <v>Multinational</v>
      </c>
      <c r="V317" s="22" t="str">
        <f>IF(ISNUMBER(MATCH(A317, {"Gabon","Sudan","Niger","Mali","Burkina Faso","Guinea"}, 0)), "De Facto Countries", "Non-De Facto Countries")</f>
        <v>Non-De Facto Countries</v>
      </c>
      <c r="W317" s="16" t="str">
        <f t="shared" si="82"/>
        <v>Multi</v>
      </c>
      <c r="X317" s="16" t="str">
        <f t="shared" si="83"/>
        <v>Multi-Sector</v>
      </c>
      <c r="Y317" s="23">
        <f>Table2[[#This Row],[Approved Amount_UA Equivalent]]/5</f>
        <v>1400000</v>
      </c>
      <c r="Z317" s="23">
        <f>Table2[[#This Row],[Approved Amount_UA Equivalent]]/5</f>
        <v>1400000</v>
      </c>
      <c r="AA317" s="23">
        <f>Table2[[#This Row],[Approved Amount_UA Equivalent]]/5</f>
        <v>1400000</v>
      </c>
      <c r="AB317" s="23">
        <f>Table2[[#This Row],[Approved Amount_UA Equivalent]]/5</f>
        <v>1400000</v>
      </c>
      <c r="AC317" s="23">
        <f>Table2[[#This Row],[Approved Amount_UA Equivalent]]/5</f>
        <v>1400000</v>
      </c>
      <c r="AD317" s="23">
        <f>SUM(Table2[[#This Row],[Feed Africa ]:[Improve Quality Of Life ]])</f>
        <v>7000000</v>
      </c>
      <c r="AE317" s="16" t="b">
        <f>Table2[[#This Row],[Total HI5]]=Table2[[#This Row],[Approved Amount_UA Equivalent]]</f>
        <v>1</v>
      </c>
      <c r="AF317" s="24">
        <v>21</v>
      </c>
      <c r="AG317" s="20" t="str">
        <f t="shared" si="72"/>
        <v>Policy and Result Based Op</v>
      </c>
      <c r="AH317" s="24" t="e">
        <f>VLOOKUP(Table2[[#This Row],[SAP Code]],[25]DATA!$A:$G,7,FALSE)</f>
        <v>#N/A</v>
      </c>
      <c r="AI317" s="20" t="str">
        <f t="shared" si="73"/>
        <v>Policy-Based Lending</v>
      </c>
      <c r="AJ317" s="25" t="s">
        <v>254</v>
      </c>
      <c r="AK317" s="25" t="s">
        <v>255</v>
      </c>
      <c r="AL317" s="23" t="str" cm="1">
        <f t="array" ref="AL317">_xlfn.SWITCH(AK317,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17" s="26">
        <v>1</v>
      </c>
      <c r="AN317" s="25" t="str">
        <f t="shared" si="81"/>
        <v>Sovereign</v>
      </c>
      <c r="AO317" s="27">
        <v>1</v>
      </c>
      <c r="AP317" s="23">
        <f>Table2[[#This Row],[Approved Amount_UA Equivalent]]/1000000</f>
        <v>7</v>
      </c>
      <c r="AQ317" s="19">
        <f t="shared" si="74"/>
        <v>9.3158799999999999</v>
      </c>
      <c r="AR317" s="23" t="str">
        <f t="shared" si="75"/>
        <v>1-10</v>
      </c>
      <c r="AS317" s="23" t="str">
        <f t="shared" si="76"/>
        <v>1-20</v>
      </c>
      <c r="AT317" s="23" t="str">
        <f t="shared" si="77"/>
        <v>1-40</v>
      </c>
      <c r="AU317" s="23" t="str">
        <f t="shared" si="78"/>
        <v>&lt;1-50 Mn</v>
      </c>
      <c r="AV317" s="23">
        <f>Table2[[#This Row],[Amount]]</f>
        <v>7000000</v>
      </c>
      <c r="AW317" s="23" t="str">
        <f t="shared" si="79"/>
        <v>Oct 2016</v>
      </c>
      <c r="AX317" s="28">
        <f>IFERROR(VLOOKUP(Table2[[#This Row],[SAP Code]],[26]_16!A:B,2,FALSE),0)</f>
        <v>0</v>
      </c>
      <c r="AY317" s="28">
        <f>IFERROR(VLOOKUP(Table2[[#This Row],[SAP Code]],[26]_16!D:E,2,FALSE)/ 1000000, 0)</f>
        <v>0</v>
      </c>
      <c r="AZ317" s="28">
        <f>IFERROR(VLOOKUP(Table2[[#This Row],[SAP Code]],[26]_16!G:H,2,FALSE)/ 1000000, 0)</f>
        <v>5.0206699500000003</v>
      </c>
      <c r="BA317" s="28">
        <f>IFERROR(VLOOKUP(Table2[[#This Row],[SAP Code]],[26]_16!J:K,2,FALSE)/ 1000000, 0)</f>
        <v>1.97933005</v>
      </c>
      <c r="BB317" s="28">
        <f>IFERROR(VLOOKUP(Table2[[#This Row],[SAP Code]],[26]_16!M:N,2,FALSE)/ 1000000, 0)</f>
        <v>0</v>
      </c>
      <c r="BC317" s="28">
        <f>IFERROR(VLOOKUP(Table2[[#This Row],[SAP Code]],[26]_16!P:Q,2,FALSE),0)</f>
        <v>0</v>
      </c>
      <c r="BD317" s="28">
        <f>IFERROR(VLOOKUP(Table2[[#This Row],[SAP Code]],[26]_16!S:T,2,FALSE),0)</f>
        <v>0</v>
      </c>
      <c r="BE317" s="28">
        <f>IFERROR(VLOOKUP(Table2[[#This Row],[SAP Code]],[26]_16!V:W,2,FALSE)/ 1000000, 0)</f>
        <v>0</v>
      </c>
      <c r="BF317" s="28">
        <f>IFERROR(VLOOKUP(Table2[[#This Row],[SAP Code]],[26]_16!Y:Z,2,FALSE)/ 1000000, 0)</f>
        <v>0</v>
      </c>
      <c r="BG317" s="28" t="str">
        <f>IFERROR(VLOOKUP(Table2[[#This Row],[SAP Code]],[26]port!$A:$AD,30,FALSE),"unknown")</f>
        <v>COMP</v>
      </c>
      <c r="BH317" s="29" t="str">
        <f t="shared" si="80"/>
        <v>Number of operations completed out of the net approved of that year</v>
      </c>
      <c r="BI317" s="16"/>
    </row>
    <row r="318" spans="1:61" ht="17.100000000000001" customHeight="1">
      <c r="A318" s="16" t="s">
        <v>690</v>
      </c>
      <c r="B318" s="16" t="s">
        <v>1347</v>
      </c>
      <c r="C318" s="16" t="s">
        <v>1348</v>
      </c>
      <c r="D318" s="18" t="s">
        <v>1349</v>
      </c>
      <c r="E318" s="18">
        <v>42674</v>
      </c>
      <c r="F318" s="16" t="s">
        <v>1350</v>
      </c>
      <c r="G318" s="16" t="s">
        <v>169</v>
      </c>
      <c r="H318" s="16" t="s">
        <v>132</v>
      </c>
      <c r="I318" s="16" t="s">
        <v>82</v>
      </c>
      <c r="J318" s="16" t="s">
        <v>103</v>
      </c>
      <c r="K318" s="16" t="s">
        <v>84</v>
      </c>
      <c r="L318" s="19" t="s">
        <v>195</v>
      </c>
      <c r="M318" s="19">
        <v>8349000</v>
      </c>
      <c r="N318" s="19">
        <v>6675888.7591754487</v>
      </c>
      <c r="O318" s="57" t="s">
        <v>1351</v>
      </c>
      <c r="P318" s="21" t="s">
        <v>147</v>
      </c>
      <c r="Q318" s="20" t="s">
        <v>72</v>
      </c>
      <c r="R318" s="16" t="str">
        <f t="shared" si="70"/>
        <v>ADB Private</v>
      </c>
      <c r="S318" s="16" t="str">
        <f t="shared" si="69"/>
        <v>F</v>
      </c>
      <c r="T318" s="16" t="str">
        <f t="shared" si="85"/>
        <v>ADF Countries</v>
      </c>
      <c r="U318" s="16" t="str">
        <f t="shared" si="71"/>
        <v>Transition States</v>
      </c>
      <c r="V318" s="22" t="str">
        <f>IF(ISNUMBER(MATCH(A318, {"Gabon","Sudan","Niger","Mali","Burkina Faso","Guinea"}, 0)), "De Facto Countries", "Non-De Facto Countries")</f>
        <v>De Facto Countries</v>
      </c>
      <c r="W318" s="16" t="str">
        <f t="shared" si="82"/>
        <v>West</v>
      </c>
      <c r="X318" s="16" t="str">
        <f t="shared" si="83"/>
        <v>Power</v>
      </c>
      <c r="Y318" s="23"/>
      <c r="Z318" s="23">
        <f>Table2[[#This Row],[Approved Amount_UA Equivalent]]</f>
        <v>6675888.7591754487</v>
      </c>
      <c r="AD318" s="23">
        <f>SUM(Table2[[#This Row],[Feed Africa ]:[Improve Quality Of Life ]])</f>
        <v>6675888.7591754487</v>
      </c>
      <c r="AE318" s="16" t="b">
        <f>Table2[[#This Row],[Total HI5]]=Table2[[#This Row],[Approved Amount_UA Equivalent]]</f>
        <v>1</v>
      </c>
      <c r="AF318" s="24">
        <v>10</v>
      </c>
      <c r="AG318" s="20" t="str">
        <f t="shared" si="72"/>
        <v>Investment Project</v>
      </c>
      <c r="AH318" s="24" t="e">
        <f>VLOOKUP(Table2[[#This Row],[SAP Code]],[25]DATA!$A:$G,7,FALSE)</f>
        <v>#N/A</v>
      </c>
      <c r="AI318" s="20" t="str">
        <f t="shared" si="73"/>
        <v>Infrastructure</v>
      </c>
      <c r="AJ318" s="25" t="s">
        <v>89</v>
      </c>
      <c r="AK318" s="25" t="s">
        <v>107</v>
      </c>
      <c r="AL318" s="23" t="str" cm="1">
        <f t="array" ref="AL318">_xlfn.SWITCH(AK318,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18" s="26">
        <v>2</v>
      </c>
      <c r="AN318" s="25" t="str">
        <f t="shared" si="81"/>
        <v>Non-Sovereign</v>
      </c>
      <c r="AO318" s="27">
        <v>1</v>
      </c>
      <c r="AP318" s="23">
        <f>Table2[[#This Row],[Approved Amount_UA Equivalent]]/1000000</f>
        <v>6.6758887591754483</v>
      </c>
      <c r="AQ318" s="19">
        <f t="shared" si="74"/>
        <v>8.8845397962610537</v>
      </c>
      <c r="AR318" s="23" t="str">
        <f t="shared" si="75"/>
        <v>1-10</v>
      </c>
      <c r="AS318" s="23" t="str">
        <f t="shared" si="76"/>
        <v>1-20</v>
      </c>
      <c r="AT318" s="23" t="str">
        <f t="shared" si="77"/>
        <v>1-40</v>
      </c>
      <c r="AU318" s="23" t="str">
        <f t="shared" si="78"/>
        <v>&lt;1-50 Mn</v>
      </c>
      <c r="AV318" s="23">
        <f>Table2[[#This Row],[Amount]]</f>
        <v>8349000</v>
      </c>
      <c r="AW318" s="23" t="str">
        <f t="shared" si="79"/>
        <v>Oct 2016</v>
      </c>
      <c r="AX318" s="28">
        <f>IFERROR(VLOOKUP(Table2[[#This Row],[SAP Code]],[26]_16!A:B,2,FALSE),0)</f>
        <v>0</v>
      </c>
      <c r="AY318" s="28">
        <f>IFERROR(VLOOKUP(Table2[[#This Row],[SAP Code]],[26]_16!D:E,2,FALSE)/ 1000000, 0)</f>
        <v>0</v>
      </c>
      <c r="AZ318" s="28">
        <f>IFERROR(VLOOKUP(Table2[[#This Row],[SAP Code]],[26]_16!G:H,2,FALSE)/ 1000000, 0)</f>
        <v>0</v>
      </c>
      <c r="BA318" s="28">
        <f>IFERROR(VLOOKUP(Table2[[#This Row],[SAP Code]],[26]_16!J:K,2,FALSE)/ 1000000, 0)</f>
        <v>0</v>
      </c>
      <c r="BB318" s="28">
        <f>IFERROR(VLOOKUP(Table2[[#This Row],[SAP Code]],[26]_16!M:N,2,FALSE)/ 1000000, 0)</f>
        <v>0</v>
      </c>
      <c r="BC318" s="28">
        <f>IFERROR(VLOOKUP(Table2[[#This Row],[SAP Code]],[26]_16!P:Q,2,FALSE),0)</f>
        <v>0</v>
      </c>
      <c r="BD318" s="28">
        <f>IFERROR(VLOOKUP(Table2[[#This Row],[SAP Code]],[26]_16!S:T,2,FALSE),0)</f>
        <v>0</v>
      </c>
      <c r="BE318" s="28">
        <f>IFERROR(VLOOKUP(Table2[[#This Row],[SAP Code]],[26]_16!V:W,2,FALSE)/ 1000000, 0)</f>
        <v>0</v>
      </c>
      <c r="BF318" s="28">
        <f>IFERROR(VLOOKUP(Table2[[#This Row],[SAP Code]],[26]_16!Y:Z,2,FALSE)/ 1000000, 0)</f>
        <v>0</v>
      </c>
      <c r="BG318" s="28" t="str">
        <f>IFERROR(VLOOKUP(Table2[[#This Row],[SAP Code]],[26]port!$A:$AD,30,FALSE),"unknown")</f>
        <v>unknown</v>
      </c>
      <c r="BH318" s="29" t="str">
        <f t="shared" si="80"/>
        <v>Unknown</v>
      </c>
      <c r="BI318" s="16"/>
    </row>
    <row r="319" spans="1:61" ht="17.100000000000001" customHeight="1">
      <c r="A319" s="16" t="s">
        <v>351</v>
      </c>
      <c r="B319" s="16" t="s">
        <v>1352</v>
      </c>
      <c r="C319" s="16" t="s">
        <v>1353</v>
      </c>
      <c r="D319" s="18" t="s">
        <v>1354</v>
      </c>
      <c r="E319" s="18">
        <v>42674</v>
      </c>
      <c r="F319" s="16" t="s">
        <v>827</v>
      </c>
      <c r="G319" s="16" t="s">
        <v>80</v>
      </c>
      <c r="H319" s="16" t="s">
        <v>81</v>
      </c>
      <c r="I319" s="16" t="s">
        <v>82</v>
      </c>
      <c r="J319" s="16" t="s">
        <v>124</v>
      </c>
      <c r="K319" s="16" t="s">
        <v>69</v>
      </c>
      <c r="L319" s="19" t="s">
        <v>70</v>
      </c>
      <c r="M319" s="19">
        <v>8824749</v>
      </c>
      <c r="N319" s="19">
        <v>6322313.9252477055</v>
      </c>
      <c r="O319" s="57" t="s">
        <v>1355</v>
      </c>
      <c r="P319" s="21">
        <v>5550155001051</v>
      </c>
      <c r="Q319" s="20" t="s">
        <v>72</v>
      </c>
      <c r="R319" s="16" t="str">
        <f t="shared" si="70"/>
        <v>GEF</v>
      </c>
      <c r="S319" s="16" t="str">
        <f t="shared" si="69"/>
        <v>F</v>
      </c>
      <c r="T319" s="16" t="str">
        <f t="shared" si="85"/>
        <v>ADF Countries</v>
      </c>
      <c r="U319" s="16" t="str">
        <f t="shared" si="71"/>
        <v>Non-Transition States</v>
      </c>
      <c r="V319" s="22" t="str">
        <f>IF(ISNUMBER(MATCH(A319, {"Gabon","Sudan","Niger","Mali","Burkina Faso","Guinea"}, 0)), "De Facto Countries", "Non-De Facto Countries")</f>
        <v>Non-De Facto Countries</v>
      </c>
      <c r="W319" s="16" t="str">
        <f t="shared" si="82"/>
        <v>East</v>
      </c>
      <c r="X319" s="16" t="str">
        <f t="shared" si="83"/>
        <v>Power</v>
      </c>
      <c r="Y319" s="23"/>
      <c r="Z319" s="23">
        <f>Table2[[#This Row],[Approved Amount_UA Equivalent]]</f>
        <v>6322313.9252477055</v>
      </c>
      <c r="AD319" s="23">
        <f>SUM(Table2[[#This Row],[Feed Africa ]:[Improve Quality Of Life ]])</f>
        <v>6322313.9252477055</v>
      </c>
      <c r="AE319" s="16" t="b">
        <f>Table2[[#This Row],[Total HI5]]=Table2[[#This Row],[Approved Amount_UA Equivalent]]</f>
        <v>1</v>
      </c>
      <c r="AF319" s="24">
        <v>41</v>
      </c>
      <c r="AG319" s="20" t="str">
        <f t="shared" si="72"/>
        <v>ISP and Investment Project</v>
      </c>
      <c r="AH319" s="24" t="e">
        <f>VLOOKUP(Table2[[#This Row],[SAP Code]],[25]DATA!$A:$G,7,FALSE)</f>
        <v>#N/A</v>
      </c>
      <c r="AI319" s="20" t="str">
        <f t="shared" si="73"/>
        <v>Infrastructure</v>
      </c>
      <c r="AJ319" s="25" t="s">
        <v>89</v>
      </c>
      <c r="AK319" s="25" t="s">
        <v>90</v>
      </c>
      <c r="AL319" s="23" t="str" cm="1">
        <f t="array" ref="AL319">_xlfn.SWITCH(AK319,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19" s="26">
        <v>1</v>
      </c>
      <c r="AN319" s="25" t="str">
        <f t="shared" si="81"/>
        <v>Sovereign</v>
      </c>
      <c r="AO319" s="27">
        <v>1</v>
      </c>
      <c r="AP319" s="23">
        <f>Table2[[#This Row],[Approved Amount_UA Equivalent]]/1000000</f>
        <v>6.3223139252477054</v>
      </c>
      <c r="AQ319" s="19">
        <f t="shared" si="74"/>
        <v>8.4139882642766572</v>
      </c>
      <c r="AR319" s="23" t="str">
        <f t="shared" si="75"/>
        <v>1-10</v>
      </c>
      <c r="AS319" s="23" t="str">
        <f t="shared" si="76"/>
        <v>1-20</v>
      </c>
      <c r="AT319" s="23" t="str">
        <f t="shared" si="77"/>
        <v>1-40</v>
      </c>
      <c r="AU319" s="23" t="str">
        <f t="shared" si="78"/>
        <v>&lt;1-50 Mn</v>
      </c>
      <c r="AV319" s="23">
        <f>Table2[[#This Row],[Amount]]</f>
        <v>8824749</v>
      </c>
      <c r="AW319" s="23" t="str">
        <f t="shared" si="79"/>
        <v>Oct 2016</v>
      </c>
      <c r="AX319" s="28">
        <f>IFERROR(VLOOKUP(Table2[[#This Row],[SAP Code]],[26]_16!A:B,2,FALSE),0)</f>
        <v>0</v>
      </c>
      <c r="AY319" s="28">
        <f>IFERROR(VLOOKUP(Table2[[#This Row],[SAP Code]],[26]_16!D:E,2,FALSE)/ 1000000, 0)</f>
        <v>0</v>
      </c>
      <c r="AZ319" s="28">
        <f>IFERROR(VLOOKUP(Table2[[#This Row],[SAP Code]],[26]_16!G:H,2,FALSE)/ 1000000, 0)</f>
        <v>4.7165640000000002E-2</v>
      </c>
      <c r="BA319" s="28">
        <f>IFERROR(VLOOKUP(Table2[[#This Row],[SAP Code]],[26]_16!J:K,2,FALSE)/ 1000000, 0)</f>
        <v>0</v>
      </c>
      <c r="BB319" s="28">
        <f>IFERROR(VLOOKUP(Table2[[#This Row],[SAP Code]],[26]_16!M:N,2,FALSE)/ 1000000, 0)</f>
        <v>0.37169612000000007</v>
      </c>
      <c r="BC319" s="28">
        <f>IFERROR(VLOOKUP(Table2[[#This Row],[SAP Code]],[26]_16!P:Q,2,FALSE),0)</f>
        <v>1.2971286900000001</v>
      </c>
      <c r="BD319" s="28">
        <f>IFERROR(VLOOKUP(Table2[[#This Row],[SAP Code]],[26]_16!S:T,2,FALSE),0)</f>
        <v>1.5750348000000001</v>
      </c>
      <c r="BE319" s="28">
        <f>IFERROR(VLOOKUP(Table2[[#This Row],[SAP Code]],[26]_16!V:W,2,FALSE)/ 1000000, 0)</f>
        <v>1.3830362399999998</v>
      </c>
      <c r="BF319" s="28">
        <f>IFERROR(VLOOKUP(Table2[[#This Row],[SAP Code]],[26]_16!Y:Z,2,FALSE)/ 1000000, 0)</f>
        <v>0</v>
      </c>
      <c r="BG319" s="28" t="str">
        <f>IFERROR(VLOOKUP(Table2[[#This Row],[SAP Code]],[26]port!$A:$AD,30,FALSE),"unknown")</f>
        <v>OnGo</v>
      </c>
      <c r="BH319" s="29" t="str">
        <f t="shared" si="80"/>
        <v>Ongoing</v>
      </c>
      <c r="BI319" s="16"/>
    </row>
    <row r="320" spans="1:61" ht="17.100000000000001" customHeight="1">
      <c r="A320" s="16" t="s">
        <v>141</v>
      </c>
      <c r="B320" s="16" t="s">
        <v>1356</v>
      </c>
      <c r="C320" s="16" t="s">
        <v>1357</v>
      </c>
      <c r="D320" s="18" t="s">
        <v>1358</v>
      </c>
      <c r="E320" s="18">
        <v>42674</v>
      </c>
      <c r="F320" s="16" t="s">
        <v>1359</v>
      </c>
      <c r="G320" s="16" t="s">
        <v>100</v>
      </c>
      <c r="H320" s="16" t="s">
        <v>132</v>
      </c>
      <c r="I320" s="16" t="s">
        <v>102</v>
      </c>
      <c r="J320" s="16" t="s">
        <v>1360</v>
      </c>
      <c r="K320" s="16" t="s">
        <v>69</v>
      </c>
      <c r="L320" s="19" t="s">
        <v>70</v>
      </c>
      <c r="M320" s="19">
        <v>9600000</v>
      </c>
      <c r="N320" s="19">
        <v>6877726.91125583</v>
      </c>
      <c r="O320" s="57" t="s">
        <v>1361</v>
      </c>
      <c r="P320" s="21" t="s">
        <v>243</v>
      </c>
      <c r="Q320" s="20" t="s">
        <v>72</v>
      </c>
      <c r="R320" s="16" t="str">
        <f t="shared" si="70"/>
        <v>OTHERS</v>
      </c>
      <c r="S320" s="16" t="str">
        <f t="shared" ref="S320:S383" si="86">MID(O320, 6,1)</f>
        <v>H</v>
      </c>
      <c r="T320" s="16" t="str">
        <f t="shared" si="85"/>
        <v>Multinational</v>
      </c>
      <c r="U320" s="16" t="str">
        <f t="shared" si="71"/>
        <v>Multinational</v>
      </c>
      <c r="V320" s="22" t="str">
        <f>IF(ISNUMBER(MATCH(A320, {"Gabon","Sudan","Niger","Mali","Burkina Faso","Guinea"}, 0)), "De Facto Countries", "Non-De Facto Countries")</f>
        <v>Non-De Facto Countries</v>
      </c>
      <c r="W320" s="16" t="str">
        <f t="shared" si="82"/>
        <v>Multi</v>
      </c>
      <c r="X320" s="16" t="str">
        <f t="shared" si="83"/>
        <v>Finance</v>
      </c>
      <c r="Y320" s="23"/>
      <c r="AA320" s="23">
        <f>Table2[[#This Row],[Approved Amount_UA Equivalent]]</f>
        <v>6877726.91125583</v>
      </c>
      <c r="AD320" s="23">
        <f>SUM(Table2[[#This Row],[Feed Africa ]:[Improve Quality Of Life ]])</f>
        <v>6877726.91125583</v>
      </c>
      <c r="AE320" s="16" t="b">
        <f>Table2[[#This Row],[Total HI5]]=Table2[[#This Row],[Approved Amount_UA Equivalent]]</f>
        <v>1</v>
      </c>
      <c r="AF320" s="24">
        <v>10</v>
      </c>
      <c r="AG320" s="20" t="str">
        <f t="shared" si="72"/>
        <v>Investment Project</v>
      </c>
      <c r="AH320" s="24" t="e">
        <f>VLOOKUP(Table2[[#This Row],[SAP Code]],[25]DATA!$A:$G,7,FALSE)</f>
        <v>#N/A</v>
      </c>
      <c r="AI320" s="20" t="str">
        <f t="shared" si="73"/>
        <v>Other Investment</v>
      </c>
      <c r="AJ320" s="25" t="s">
        <v>106</v>
      </c>
      <c r="AK320" s="25" t="s">
        <v>107</v>
      </c>
      <c r="AL320" s="23" t="str" cm="1">
        <f t="array" ref="AL320">_xlfn.SWITCH(AK320,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20" s="26">
        <v>2</v>
      </c>
      <c r="AN320" s="25" t="str">
        <f t="shared" si="81"/>
        <v>Non-Sovereign</v>
      </c>
      <c r="AO320" s="27">
        <v>1</v>
      </c>
      <c r="AP320" s="23">
        <f>Table2[[#This Row],[Approved Amount_UA Equivalent]]/1000000</f>
        <v>6.8777269112558299</v>
      </c>
      <c r="AQ320" s="19">
        <f t="shared" si="74"/>
        <v>9.1531540825757087</v>
      </c>
      <c r="AR320" s="23" t="str">
        <f t="shared" si="75"/>
        <v>1-10</v>
      </c>
      <c r="AS320" s="23" t="str">
        <f t="shared" si="76"/>
        <v>1-20</v>
      </c>
      <c r="AT320" s="23" t="str">
        <f t="shared" si="77"/>
        <v>1-40</v>
      </c>
      <c r="AU320" s="23" t="str">
        <f t="shared" si="78"/>
        <v>&lt;1-50 Mn</v>
      </c>
      <c r="AV320" s="23">
        <f>Table2[[#This Row],[Amount]]</f>
        <v>9600000</v>
      </c>
      <c r="AW320" s="23" t="str">
        <f t="shared" si="79"/>
        <v>Oct 2016</v>
      </c>
      <c r="AX320" s="28">
        <f>IFERROR(VLOOKUP(Table2[[#This Row],[SAP Code]],[26]_16!A:B,2,FALSE),0)</f>
        <v>0</v>
      </c>
      <c r="AY320" s="28">
        <f>IFERROR(VLOOKUP(Table2[[#This Row],[SAP Code]],[26]_16!D:E,2,FALSE)/ 1000000, 0)</f>
        <v>0</v>
      </c>
      <c r="AZ320" s="28">
        <f>IFERROR(VLOOKUP(Table2[[#This Row],[SAP Code]],[26]_16!G:H,2,FALSE)/ 1000000, 0)</f>
        <v>0</v>
      </c>
      <c r="BA320" s="28">
        <f>IFERROR(VLOOKUP(Table2[[#This Row],[SAP Code]],[26]_16!J:K,2,FALSE)/ 1000000, 0)</f>
        <v>0</v>
      </c>
      <c r="BB320" s="28">
        <f>IFERROR(VLOOKUP(Table2[[#This Row],[SAP Code]],[26]_16!M:N,2,FALSE)/ 1000000, 0)</f>
        <v>0</v>
      </c>
      <c r="BC320" s="28">
        <f>IFERROR(VLOOKUP(Table2[[#This Row],[SAP Code]],[26]_16!P:Q,2,FALSE),0)</f>
        <v>0</v>
      </c>
      <c r="BD320" s="28">
        <f>IFERROR(VLOOKUP(Table2[[#This Row],[SAP Code]],[26]_16!S:T,2,FALSE),0)</f>
        <v>0</v>
      </c>
      <c r="BE320" s="28">
        <f>IFERROR(VLOOKUP(Table2[[#This Row],[SAP Code]],[26]_16!V:W,2,FALSE)/ 1000000, 0)</f>
        <v>0</v>
      </c>
      <c r="BF320" s="28">
        <f>IFERROR(VLOOKUP(Table2[[#This Row],[SAP Code]],[26]_16!Y:Z,2,FALSE)/ 1000000, 0)</f>
        <v>0</v>
      </c>
      <c r="BG320" s="28" t="str">
        <f>IFERROR(VLOOKUP(Table2[[#This Row],[SAP Code]],[26]port!$A:$AD,30,FALSE),"unknown")</f>
        <v>unknown</v>
      </c>
      <c r="BH320" s="29" t="str">
        <f t="shared" si="80"/>
        <v>Unknown</v>
      </c>
      <c r="BI320" s="16"/>
    </row>
    <row r="321" spans="1:61" ht="17.100000000000001" customHeight="1">
      <c r="A321" s="16" t="s">
        <v>495</v>
      </c>
      <c r="B321" s="16" t="s">
        <v>1362</v>
      </c>
      <c r="C321" s="16" t="s">
        <v>1363</v>
      </c>
      <c r="D321" s="18" t="s">
        <v>1364</v>
      </c>
      <c r="E321" s="18">
        <v>42674</v>
      </c>
      <c r="F321" s="16" t="s">
        <v>499</v>
      </c>
      <c r="G321" s="16" t="s">
        <v>113</v>
      </c>
      <c r="H321" s="16" t="s">
        <v>101</v>
      </c>
      <c r="I321" s="16" t="s">
        <v>67</v>
      </c>
      <c r="J321" s="16" t="s">
        <v>83</v>
      </c>
      <c r="K321" s="16" t="s">
        <v>69</v>
      </c>
      <c r="L321" s="19" t="s">
        <v>85</v>
      </c>
      <c r="M321" s="19">
        <v>3410000</v>
      </c>
      <c r="N321" s="19">
        <v>3410000</v>
      </c>
      <c r="O321" s="57" t="s">
        <v>1365</v>
      </c>
      <c r="P321" s="21">
        <v>2100155033416</v>
      </c>
      <c r="Q321" s="20" t="s">
        <v>72</v>
      </c>
      <c r="R321" s="16" t="str">
        <f t="shared" si="70"/>
        <v>ADF Including TSF</v>
      </c>
      <c r="S321" s="16" t="str">
        <f t="shared" si="86"/>
        <v>I</v>
      </c>
      <c r="T321" s="16" t="str">
        <f t="shared" si="85"/>
        <v>ADF Countries</v>
      </c>
      <c r="U321" s="16" t="str">
        <f t="shared" si="71"/>
        <v>Transition States</v>
      </c>
      <c r="V321" s="22" t="str">
        <f>IF(ISNUMBER(MATCH(A321, {"Gabon","Sudan","Niger","Mali","Burkina Faso","Guinea"}, 0)), "De Facto Countries", "Non-De Facto Countries")</f>
        <v>Non-De Facto Countries</v>
      </c>
      <c r="W321" s="16" t="str">
        <f t="shared" si="82"/>
        <v>South</v>
      </c>
      <c r="X321" s="16" t="str">
        <f t="shared" si="83"/>
        <v>Social</v>
      </c>
      <c r="Y321" s="23"/>
      <c r="AC321" s="23">
        <f>Table2[[#This Row],[Approved Amount_UA Equivalent]]</f>
        <v>3410000</v>
      </c>
      <c r="AD321" s="23">
        <f>SUM(Table2[[#This Row],[Feed Africa ]:[Improve Quality Of Life ]])</f>
        <v>3410000</v>
      </c>
      <c r="AE321" s="16" t="b">
        <f>Table2[[#This Row],[Total HI5]]=Table2[[#This Row],[Approved Amount_UA Equivalent]]</f>
        <v>1</v>
      </c>
      <c r="AF321" s="24">
        <v>41</v>
      </c>
      <c r="AG321" s="20" t="str">
        <f t="shared" si="72"/>
        <v>ISP and Investment Project</v>
      </c>
      <c r="AH321" s="24" t="e">
        <f>VLOOKUP(Table2[[#This Row],[SAP Code]],[25]DATA!$A:$G,7,FALSE)</f>
        <v>#N/A</v>
      </c>
      <c r="AI321" s="20" t="str">
        <f t="shared" si="73"/>
        <v>Other Investment</v>
      </c>
      <c r="AJ321" s="25" t="s">
        <v>73</v>
      </c>
      <c r="AK321" s="25" t="s">
        <v>115</v>
      </c>
      <c r="AL321" s="23" t="str" cm="1">
        <f t="array" ref="AL321">_xlfn.SWITCH(AK321,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21" s="26">
        <v>1</v>
      </c>
      <c r="AN321" s="25" t="str">
        <f t="shared" si="81"/>
        <v>Sovereign</v>
      </c>
      <c r="AO321" s="27">
        <v>1</v>
      </c>
      <c r="AP321" s="23">
        <f>Table2[[#This Row],[Approved Amount_UA Equivalent]]/1000000</f>
        <v>3.41</v>
      </c>
      <c r="AQ321" s="19">
        <f t="shared" si="74"/>
        <v>4.5381644000000003</v>
      </c>
      <c r="AR321" s="23" t="str">
        <f t="shared" si="75"/>
        <v>1-10</v>
      </c>
      <c r="AS321" s="23" t="str">
        <f t="shared" si="76"/>
        <v>1-20</v>
      </c>
      <c r="AT321" s="23" t="str">
        <f t="shared" si="77"/>
        <v>1-40</v>
      </c>
      <c r="AU321" s="23" t="str">
        <f t="shared" si="78"/>
        <v>&lt;1-50 Mn</v>
      </c>
      <c r="AV321" s="23">
        <f>Table2[[#This Row],[Amount]]</f>
        <v>3410000</v>
      </c>
      <c r="AW321" s="23" t="str">
        <f t="shared" si="79"/>
        <v>Oct 2016</v>
      </c>
      <c r="AX321" s="28">
        <f>IFERROR(VLOOKUP(Table2[[#This Row],[SAP Code]],[26]_16!A:B,2,FALSE),0)</f>
        <v>0</v>
      </c>
      <c r="AY321" s="28">
        <f>IFERROR(VLOOKUP(Table2[[#This Row],[SAP Code]],[26]_16!D:E,2,FALSE)/ 1000000, 0)</f>
        <v>0</v>
      </c>
      <c r="AZ321" s="28">
        <f>IFERROR(VLOOKUP(Table2[[#This Row],[SAP Code]],[26]_16!G:H,2,FALSE)/ 1000000, 0)</f>
        <v>0.68072253000000016</v>
      </c>
      <c r="BA321" s="28">
        <f>IFERROR(VLOOKUP(Table2[[#This Row],[SAP Code]],[26]_16!J:K,2,FALSE)/ 1000000, 0)</f>
        <v>0.89548633999999994</v>
      </c>
      <c r="BB321" s="28">
        <f>IFERROR(VLOOKUP(Table2[[#This Row],[SAP Code]],[26]_16!M:N,2,FALSE)/ 1000000, 0)</f>
        <v>0.68223218999999991</v>
      </c>
      <c r="BC321" s="28">
        <f>IFERROR(VLOOKUP(Table2[[#This Row],[SAP Code]],[26]_16!P:Q,2,FALSE),0)</f>
        <v>0.56819297000000002</v>
      </c>
      <c r="BD321" s="28">
        <f>IFERROR(VLOOKUP(Table2[[#This Row],[SAP Code]],[26]_16!S:T,2,FALSE),0)</f>
        <v>0.28608248000000003</v>
      </c>
      <c r="BE321" s="28">
        <f>IFERROR(VLOOKUP(Table2[[#This Row],[SAP Code]],[26]_16!V:W,2,FALSE)/ 1000000, 0)</f>
        <v>0.26066439999999996</v>
      </c>
      <c r="BF321" s="28">
        <f>IFERROR(VLOOKUP(Table2[[#This Row],[SAP Code]],[26]_16!Y:Z,2,FALSE)/ 1000000, 0)</f>
        <v>1.9285029999999998E-2</v>
      </c>
      <c r="BG321" s="28" t="str">
        <f>IFERROR(VLOOKUP(Table2[[#This Row],[SAP Code]],[26]port!$A:$AD,30,FALSE),"unknown")</f>
        <v>CLSD</v>
      </c>
      <c r="BH321" s="29" t="str">
        <f t="shared" si="80"/>
        <v>Number of operations completed out of the net approved of that year</v>
      </c>
      <c r="BI321" s="16"/>
    </row>
    <row r="322" spans="1:61" ht="17.100000000000001" customHeight="1">
      <c r="A322" s="16" t="s">
        <v>1366</v>
      </c>
      <c r="B322" s="16" t="s">
        <v>1367</v>
      </c>
      <c r="C322" s="16" t="s">
        <v>1368</v>
      </c>
      <c r="D322" s="18" t="s">
        <v>1369</v>
      </c>
      <c r="E322" s="18">
        <v>42676</v>
      </c>
      <c r="F322" s="16" t="s">
        <v>1370</v>
      </c>
      <c r="G322" s="16" t="s">
        <v>249</v>
      </c>
      <c r="H322" s="37" t="s">
        <v>194</v>
      </c>
      <c r="I322" s="16" t="s">
        <v>250</v>
      </c>
      <c r="J322" s="16" t="s">
        <v>179</v>
      </c>
      <c r="K322" s="16" t="s">
        <v>84</v>
      </c>
      <c r="L322" s="19" t="s">
        <v>195</v>
      </c>
      <c r="M322" s="19">
        <v>900000000</v>
      </c>
      <c r="N322" s="19">
        <v>717068623.46726584</v>
      </c>
      <c r="O322" s="57" t="s">
        <v>1371</v>
      </c>
      <c r="P322" s="21">
        <v>2000200000453</v>
      </c>
      <c r="Q322" s="20" t="s">
        <v>87</v>
      </c>
      <c r="R322" s="16" t="str">
        <f t="shared" ref="R322:R385" si="87">IF(J322="ADB","ADB Public",IF(J322="ADB Private Sector","ADB Private",IF(J322="ADF","ADF Including TSF",IF(J322="Africa Growing Together Fund (AGTF)","AGTF",IF(J322="Climate Investment Funds (CIF)","CIF",IF(J322="Climate Investment Funds (CIF) - CTF","CIF",IF(J322="Climate Investment Funds (CIF) - SCF - FIP","CIF",IF(J322="Climate Investment Funds (CIF) - SCF - SREP","CIF",IF(J322="ClimDev-Africa Special Fund (CDSF)","ClimDev",IF(J322="Global Environment Facility (GEF)","GEF",IF(J322="Multi-Donor Trust Fund for Zimbabwe (ZIM-FUND)","ZimFund",IF(J322="NTF","NTF",IF(J322="Sustainable Energy Fund for Africa (SEFA)","SEFA",IF(J322="Technical Assistance Fund for Middle Income Countries (MIC-TAF)","MICTAF",IF(J322="Transition Support Facility (TSF)","ADF Including TSF",IF(J322="Transition Support Facility (TSF) - ACW (Pillar II)","ADF Including TSF",IF(J322="Transition Support Facility (TSF) - SSW","ADF Including TSF",IF(J322="Transition Support Facility (TSF) - SSW (Pillar I)","ADF Including TSF",IF(J322="Transition Support Facility (TSF) - SSW (Pillar I) - SIF","ADF Including TSF",IF(J322="Transition Support Facility (TSF) - SSW (Pillar I) - Unallocated Reserve","ADF Including TSF",IF(J322="Transition Support Facility (TSF) - SSW (Pillar I) - Unallocated Reserves","ADF Including TSF",IF(J322="Transition Support Facility (TSF) - TSW (Pillar III)","ADF Including TSF",IF(J322="Transition Support Facility (TSF) - Unallocated Reserves","ADF Including TSF","OTHERS")))))))))))))))))))))))</f>
        <v>ADB Public</v>
      </c>
      <c r="S322" s="16" t="str">
        <f t="shared" si="86"/>
        <v>K</v>
      </c>
      <c r="T322" s="16" t="str">
        <f t="shared" si="85"/>
        <v>ADB Countries</v>
      </c>
      <c r="U322" s="16" t="str">
        <f t="shared" ref="U322:U385" si="88">IF(A322="Algeria","Non-Transition States",
IF(A322="Angola","Non-Transition States",
IF(A322="Benin","Non-Transition States",
IF(A322="Botswana","Non-Transition States",
IF(A322="Burkina Faso","Transition States",
IF(A322="Burundi","Transition States",
IF(A322="Cameroon","Non-Transition States",
IF(A322="Cape Verde","Non-Transition States",
IF(A322="Central African Republic","Transition States",
IF(A322="Centrafrique","Transition States",
IF(A322="Chad","Transition States",
IF(A322="Comoros","Transition States",
IF(A322="Congo CG","Non-Transition States",
IF(A322="Congo","Non-Transition States",
IF(A322="Côte D'Ivoire","Non-Transition States",
IF(A322="Dem Rep Congo","Transition States",
IF(A322="DEMOCRATIC REPUBLIC OF THE CONGO","Transition States",
IF(A322="Djibouti","Transition States",
IF(A322="Egypt","Non-Transition States",
IF(A322="Eq Guinea","Non-Transition States",
IF(A322="Equatorial Guinea","Non-Transition States",
IF(A322="Eritrea","Transition States",
IF(A322="Swaziland","Non-Transition States",
IF(A322="Eswatini","Non-Transition States",
IF(A322="Ethiopia","Non-Transition States",
IF(A322="Gabon","Non-Transition States",
IF(A322="Gambia","Transition States",
IF(A322="Ghana","Non-Transition States",
IF(A322="Guinea","Transition States",
IF(A322="Guinea-Bissau","Transition States",
IF(A322="Kenya","Non-Transition States",
IF(A322="Lesotho","Non-Transition States",
IF(A322="Liberia","Transition States",
IF(A322="Libya","Non-Transition States",
IF(A322="Madagascar","Transition States",
IF(A322="Malawi","Non-Transition States",
IF(A322="Mali","Transition States",
IF(A322="Mauritania","Non-Transition States",
IF(A322="Mauritius","Non-Transition States",
IF(A322="Morocco","Non-Transition States",
IF(A322="Mozambique","Transition States",
IF(A322="Multi","Multinational",
IF(A322="Multinational","Multinational",
IF(A322="Namibia","Non-Transition States",
IF(A322="Niger","Transition States",
IF(A322="Nigeria","Non-Transition States",
IF(A322="Rwanda","Non-Transition States",
IF(A322="Sao Tome &amp; Principe","Non-Transition States",
IF(A322="Sao Tome","Non-Transition States",
IF(A322="Senegal","Non-Transition States",
IF(A322="Seychelles","Non-Transition States",
IF(A322="Sierra Leone","Transition States",
IF(A322="Somalia","Transition States",
IF(A322="South Africa","Non-Transition States",
IF(A322="South Sudan","Transition States",
IF(A322="Sudan","Transition States",
IF(A322="Tanzania","Non-Transition States",
IF(A322="Togo","Transition States",
IF(A322="Tunisia","Non-Transition States",
IF(A322="Uganda","Non-Transition States",
IF(A322="Zambia","Non-Transition States",
IF(A322="Zimbabwe","Transition States",
IF(A322="Multi-Countries","Multinational","")))))))))))))))))))))))))))))))))))))))))))))))))))))))))))))))</f>
        <v>Non-Transition States</v>
      </c>
      <c r="V322" s="22" t="str">
        <f>IF(ISNUMBER(MATCH(A322, {"Gabon","Sudan","Niger","Mali","Burkina Faso","Guinea"}, 0)), "De Facto Countries", "Non-De Facto Countries")</f>
        <v>Non-De Facto Countries</v>
      </c>
      <c r="W322" s="16" t="str">
        <f t="shared" si="82"/>
        <v>North</v>
      </c>
      <c r="X322" s="16" t="str">
        <f t="shared" si="83"/>
        <v>Multi-Sector</v>
      </c>
      <c r="Y322" s="23">
        <f>Table2[[#This Row],[Approved Amount_UA Equivalent]]/5</f>
        <v>143413724.69345316</v>
      </c>
      <c r="Z322" s="23">
        <f>Table2[[#This Row],[Approved Amount_UA Equivalent]]/5</f>
        <v>143413724.69345316</v>
      </c>
      <c r="AA322" s="23">
        <f>Table2[[#This Row],[Approved Amount_UA Equivalent]]/5</f>
        <v>143413724.69345316</v>
      </c>
      <c r="AB322" s="23">
        <f>Table2[[#This Row],[Approved Amount_UA Equivalent]]/5</f>
        <v>143413724.69345316</v>
      </c>
      <c r="AC322" s="23">
        <f>Table2[[#This Row],[Approved Amount_UA Equivalent]]/5</f>
        <v>143413724.69345316</v>
      </c>
      <c r="AD322" s="23">
        <f>SUM(Table2[[#This Row],[Feed Africa ]:[Improve Quality Of Life ]])</f>
        <v>717068623.46726584</v>
      </c>
      <c r="AE322" s="16" t="b">
        <f>Table2[[#This Row],[Total HI5]]=Table2[[#This Row],[Approved Amount_UA Equivalent]]</f>
        <v>1</v>
      </c>
      <c r="AF322" s="24">
        <v>20</v>
      </c>
      <c r="AG322" s="20" t="str">
        <f t="shared" ref="AG322:AG385" si="89">IF(AF322=10,"Investment Project",IF(AF322=11,"Line of Credit",IF(AF322=12,"Investment Project",IF(AF322=13,"Investment Project",IF(AF322=20,"Policy and Result Based Op",IF(AF322=21,"Policy and Result Based Op",IF(AF322=22,"Restructuring",IF(AF322=23,"Policy and Result Based Op",IF(AF322=32,"Technical Assistance &amp; Study",IF(AF322=40,"ISP and Investment Project",IF(AF322=41,"ISP and Investment Project",IF(AF322=42,"Investment Project",IF(AF322=43,"Technical Assistance &amp; Study",IF(AF322=44,"Institutional Support",IF(AF322=46,"Institutional Support",IF(AF322=50,"Emergency Assistance",IF(AF322=51,"Emergency Assistance",IF(AF322=70,"Equity and Guarantee",IF(AF322=75,"Equity and Guarantee",IF(AF322=82,"Micro Financing",IF(AF322=83,"Policy and Result Based Op",IF(AF322=84,"ISP and Investment Project",IF(AF322=85,"ISP and Investment Project",IF(AF322=86,"Technical Assistance &amp; Study",IF(AF322=90,"Investment Project",IF(AF322=30,"Investment Project",""))))))))))))))))))))))))))</f>
        <v>Policy and Result Based Op</v>
      </c>
      <c r="AH322" s="24" t="e">
        <f>VLOOKUP(Table2[[#This Row],[SAP Code]],[25]DATA!$A:$G,7,FALSE)</f>
        <v>#N/A</v>
      </c>
      <c r="AI322" s="20" t="str">
        <f t="shared" ref="AI322:AI385" si="90">IF(AG322="Policy and Result Based Op","Policy-Based Lending",
IF(AND(X322="Agriculture",OR(AG322="ISP and Investment Project",AG322="Investment Project")),"Infrastructure",
IF(AND(X322="Environment",OR(AG322="ISP and Investment Project",AG322="Investment Project")),"Infrastructure",
IF(AND(X322="ICT",OR(AG322="ISP and Investment Project",AG322="Investment Project")),"Infrastructure",
IF(AND(X322="Power",OR(AG322="ISP and Investment Project",AG322="Investment Project")),"Infrastructure",
IF(AND(X322="Transport",OR(AG322="ISP and Investment Project",AG322="Investment Project")),"Infrastructure",
IF(AND(X322="Urban Developm.",OR(AG322="ISP and Investment Project",AG322="Investment Project")),"Infrastructure",
IF(AND(X322="WASH Sector",OR(AG322="ISP and Investment Project",AG322="Investment Project")),"Infrastructure","Other Investment"))))))))</f>
        <v>Policy-Based Lending</v>
      </c>
      <c r="AJ322" s="25" t="s">
        <v>254</v>
      </c>
      <c r="AK322" s="25" t="s">
        <v>255</v>
      </c>
      <c r="AL322" s="23" t="str" cm="1">
        <f t="array" ref="AL322">_xlfn.SWITCH(AK322,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22" s="26">
        <v>1</v>
      </c>
      <c r="AN322" s="25" t="str">
        <f t="shared" si="81"/>
        <v>Sovereign</v>
      </c>
      <c r="AO322" s="27">
        <v>1</v>
      </c>
      <c r="AP322" s="23">
        <f>Table2[[#This Row],[Approved Amount_UA Equivalent]]/1000000</f>
        <v>717.06862346726587</v>
      </c>
      <c r="AQ322" s="19">
        <f t="shared" ref="AQ322:AQ385" si="91">(N322*1.33084)/1000000</f>
        <v>954.3036068551761</v>
      </c>
      <c r="AR322" s="23" t="str">
        <f t="shared" ref="AR322:AR385" si="92">ROUNDUP(AP322/10,0)*10-9&amp;"-"&amp;ROUNDUP(AP322/10,0)*10</f>
        <v>711-720</v>
      </c>
      <c r="AS322" s="23" t="str">
        <f t="shared" ref="AS322:AS385" si="93">ROUNDUP(AP322/20,0)*20-19&amp;"-"&amp;ROUNDUP(AP322/20,0)*20</f>
        <v>701-720</v>
      </c>
      <c r="AT322" s="23" t="str">
        <f t="shared" ref="AT322:AT385" si="94">ROUNDUP(AP322/40,0)*40-39&amp;"-"&amp;ROUNDUP(AP322/40,0)*40</f>
        <v>681-720</v>
      </c>
      <c r="AU322" s="23" t="str">
        <f t="shared" ref="AU322:AU385" si="95">IF(AP322&lt;=50,"&lt;1-50 Mn",IF(AP322&lt;=100,"50-100 Mn",IF(AP322&lt;=200,"100-200 Mn",IF(AP322&lt;=300,"100-300 Mn","&gt;300 Mn"))))</f>
        <v>&gt;300 Mn</v>
      </c>
      <c r="AV322" s="23">
        <f>Table2[[#This Row],[Amount]]</f>
        <v>900000000</v>
      </c>
      <c r="AW322" s="23" t="str">
        <f t="shared" ref="AW322:AW385" si="96">TEXT(E322, "mmm yyyy")</f>
        <v>Nov 2016</v>
      </c>
      <c r="AX322" s="28">
        <f>IFERROR(VLOOKUP(Table2[[#This Row],[SAP Code]],[26]_16!A:B,2,FALSE),0)</f>
        <v>0</v>
      </c>
      <c r="AY322" s="28">
        <f>IFERROR(VLOOKUP(Table2[[#This Row],[SAP Code]],[26]_16!D:E,2,FALSE)/ 1000000, 0)</f>
        <v>707.5471698099999</v>
      </c>
      <c r="AZ322" s="28">
        <f>IFERROR(VLOOKUP(Table2[[#This Row],[SAP Code]],[26]_16!G:H,2,FALSE)/ 1000000, 0)</f>
        <v>0</v>
      </c>
      <c r="BA322" s="28">
        <f>IFERROR(VLOOKUP(Table2[[#This Row],[SAP Code]],[26]_16!J:K,2,FALSE)/ 1000000, 0)</f>
        <v>0</v>
      </c>
      <c r="BB322" s="28">
        <f>IFERROR(VLOOKUP(Table2[[#This Row],[SAP Code]],[26]_16!M:N,2,FALSE)/ 1000000, 0)</f>
        <v>0</v>
      </c>
      <c r="BC322" s="28">
        <f>IFERROR(VLOOKUP(Table2[[#This Row],[SAP Code]],[26]_16!P:Q,2,FALSE),0)</f>
        <v>0</v>
      </c>
      <c r="BD322" s="28">
        <f>IFERROR(VLOOKUP(Table2[[#This Row],[SAP Code]],[26]_16!S:T,2,FALSE),0)</f>
        <v>0</v>
      </c>
      <c r="BE322" s="28">
        <f>IFERROR(VLOOKUP(Table2[[#This Row],[SAP Code]],[26]_16!V:W,2,FALSE)/ 1000000, 0)</f>
        <v>0</v>
      </c>
      <c r="BF322" s="28">
        <f>IFERROR(VLOOKUP(Table2[[#This Row],[SAP Code]],[26]_16!Y:Z,2,FALSE)/ 1000000, 0)</f>
        <v>0</v>
      </c>
      <c r="BG322" s="28" t="str">
        <f>IFERROR(VLOOKUP(Table2[[#This Row],[SAP Code]],[26]port!$A:$AD,30,FALSE),"unknown")</f>
        <v>CLSD</v>
      </c>
      <c r="BH322" s="29" t="str">
        <f t="shared" ref="BH322:BH385" si="97">IF(BG322="ABAN", "Number of operations Cancelled before completion",
IF(OR(BG322="APVD", BG322="OnGo"), "Ongoing",
IF(OR(BG322="CLSD", BG322="COMP"), "Number of operations completed out of the net approved of that year",
IF(BG322="TERM", "Number of operations Cancelled before completion",
IF(BG322="unknown", "Unknown", "Not Defined")))))</f>
        <v>Number of operations completed out of the net approved of that year</v>
      </c>
      <c r="BI322" s="16"/>
    </row>
    <row r="323" spans="1:61" ht="17.100000000000001" customHeight="1">
      <c r="A323" s="16" t="s">
        <v>696</v>
      </c>
      <c r="B323" s="16" t="s">
        <v>1372</v>
      </c>
      <c r="C323" s="16" t="s">
        <v>1373</v>
      </c>
      <c r="D323" s="18" t="s">
        <v>1374</v>
      </c>
      <c r="E323" s="18">
        <v>42676</v>
      </c>
      <c r="F323" s="16" t="s">
        <v>700</v>
      </c>
      <c r="G323" s="16" t="s">
        <v>249</v>
      </c>
      <c r="H323" s="16" t="s">
        <v>132</v>
      </c>
      <c r="I323" s="16" t="s">
        <v>250</v>
      </c>
      <c r="J323" s="16" t="s">
        <v>83</v>
      </c>
      <c r="K323" s="16" t="s">
        <v>84</v>
      </c>
      <c r="L323" s="19" t="s">
        <v>85</v>
      </c>
      <c r="M323" s="19">
        <v>10000000</v>
      </c>
      <c r="N323" s="19">
        <v>10000000</v>
      </c>
      <c r="O323" s="57" t="s">
        <v>1375</v>
      </c>
      <c r="P323" s="21">
        <v>2100150036244</v>
      </c>
      <c r="Q323" s="20" t="s">
        <v>72</v>
      </c>
      <c r="R323" s="16" t="str">
        <f t="shared" si="87"/>
        <v>ADF Including TSF</v>
      </c>
      <c r="S323" s="16" t="str">
        <f t="shared" si="86"/>
        <v>K</v>
      </c>
      <c r="T323" s="16" t="str">
        <f t="shared" si="85"/>
        <v>ADF Countries</v>
      </c>
      <c r="U323" s="16" t="str">
        <f t="shared" si="88"/>
        <v>Transition States</v>
      </c>
      <c r="V323" s="22" t="str">
        <f>IF(ISNUMBER(MATCH(A323, {"Gabon","Sudan","Niger","Mali","Burkina Faso","Guinea"}, 0)), "De Facto Countries", "Non-De Facto Countries")</f>
        <v>De Facto Countries</v>
      </c>
      <c r="W323" s="16" t="str">
        <f t="shared" si="82"/>
        <v>West</v>
      </c>
      <c r="X323" s="16" t="str">
        <f t="shared" si="83"/>
        <v>Multi-Sector</v>
      </c>
      <c r="Y323" s="23">
        <f>Table2[[#This Row],[Approved Amount_UA Equivalent]]/5</f>
        <v>2000000</v>
      </c>
      <c r="Z323" s="23">
        <f>Table2[[#This Row],[Approved Amount_UA Equivalent]]/5</f>
        <v>2000000</v>
      </c>
      <c r="AA323" s="23">
        <f>Table2[[#This Row],[Approved Amount_UA Equivalent]]/5</f>
        <v>2000000</v>
      </c>
      <c r="AB323" s="23">
        <f>Table2[[#This Row],[Approved Amount_UA Equivalent]]/5</f>
        <v>2000000</v>
      </c>
      <c r="AC323" s="23">
        <f>Table2[[#This Row],[Approved Amount_UA Equivalent]]/5</f>
        <v>2000000</v>
      </c>
      <c r="AD323" s="23">
        <f>SUM(Table2[[#This Row],[Feed Africa ]:[Improve Quality Of Life ]])</f>
        <v>10000000</v>
      </c>
      <c r="AE323" s="16" t="b">
        <f>Table2[[#This Row],[Total HI5]]=Table2[[#This Row],[Approved Amount_UA Equivalent]]</f>
        <v>1</v>
      </c>
      <c r="AF323" s="24">
        <v>20</v>
      </c>
      <c r="AG323" s="20" t="str">
        <f t="shared" si="89"/>
        <v>Policy and Result Based Op</v>
      </c>
      <c r="AH323" s="24" t="e">
        <f>VLOOKUP(Table2[[#This Row],[SAP Code]],[25]DATA!$A:$G,7,FALSE)</f>
        <v>#N/A</v>
      </c>
      <c r="AI323" s="20" t="str">
        <f t="shared" si="90"/>
        <v>Policy-Based Lending</v>
      </c>
      <c r="AJ323" s="25" t="s">
        <v>254</v>
      </c>
      <c r="AK323" s="25" t="s">
        <v>255</v>
      </c>
      <c r="AL323" s="23" t="str" cm="1">
        <f t="array" ref="AL323">_xlfn.SWITCH(AK323,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23" s="26">
        <v>1</v>
      </c>
      <c r="AN323" s="25" t="str">
        <f t="shared" ref="AN323:AN386" si="98">IF(AM323=1,"Sovereign",IF(AM323&gt;=2,"Non-Sovereign",""))</f>
        <v>Sovereign</v>
      </c>
      <c r="AO323" s="27">
        <v>1</v>
      </c>
      <c r="AP323" s="23">
        <f>Table2[[#This Row],[Approved Amount_UA Equivalent]]/1000000</f>
        <v>10</v>
      </c>
      <c r="AQ323" s="19">
        <f t="shared" si="91"/>
        <v>13.308400000000001</v>
      </c>
      <c r="AR323" s="23" t="str">
        <f t="shared" si="92"/>
        <v>1-10</v>
      </c>
      <c r="AS323" s="23" t="str">
        <f t="shared" si="93"/>
        <v>1-20</v>
      </c>
      <c r="AT323" s="23" t="str">
        <f t="shared" si="94"/>
        <v>1-40</v>
      </c>
      <c r="AU323" s="23" t="str">
        <f t="shared" si="95"/>
        <v>&lt;1-50 Mn</v>
      </c>
      <c r="AV323" s="23">
        <f>Table2[[#This Row],[Amount]]</f>
        <v>10000000</v>
      </c>
      <c r="AW323" s="23" t="str">
        <f t="shared" si="96"/>
        <v>Nov 2016</v>
      </c>
      <c r="AX323" s="28">
        <f>IFERROR(VLOOKUP(Table2[[#This Row],[SAP Code]],[26]_16!A:B,2,FALSE),0)</f>
        <v>0</v>
      </c>
      <c r="AY323" s="28">
        <f>IFERROR(VLOOKUP(Table2[[#This Row],[SAP Code]],[26]_16!D:E,2,FALSE)/ 1000000, 0)</f>
        <v>0</v>
      </c>
      <c r="AZ323" s="28">
        <f>IFERROR(VLOOKUP(Table2[[#This Row],[SAP Code]],[26]_16!G:H,2,FALSE)/ 1000000, 0)</f>
        <v>10</v>
      </c>
      <c r="BA323" s="28">
        <f>IFERROR(VLOOKUP(Table2[[#This Row],[SAP Code]],[26]_16!J:K,2,FALSE)/ 1000000, 0)</f>
        <v>0</v>
      </c>
      <c r="BB323" s="28">
        <f>IFERROR(VLOOKUP(Table2[[#This Row],[SAP Code]],[26]_16!M:N,2,FALSE)/ 1000000, 0)</f>
        <v>0</v>
      </c>
      <c r="BC323" s="28">
        <f>IFERROR(VLOOKUP(Table2[[#This Row],[SAP Code]],[26]_16!P:Q,2,FALSE),0)</f>
        <v>0</v>
      </c>
      <c r="BD323" s="28">
        <f>IFERROR(VLOOKUP(Table2[[#This Row],[SAP Code]],[26]_16!S:T,2,FALSE),0)</f>
        <v>0</v>
      </c>
      <c r="BE323" s="28">
        <f>IFERROR(VLOOKUP(Table2[[#This Row],[SAP Code]],[26]_16!V:W,2,FALSE)/ 1000000, 0)</f>
        <v>0</v>
      </c>
      <c r="BF323" s="28">
        <f>IFERROR(VLOOKUP(Table2[[#This Row],[SAP Code]],[26]_16!Y:Z,2,FALSE)/ 1000000, 0)</f>
        <v>0</v>
      </c>
      <c r="BG323" s="28" t="str">
        <f>IFERROR(VLOOKUP(Table2[[#This Row],[SAP Code]],[26]port!$A:$AD,30,FALSE),"unknown")</f>
        <v>COMP</v>
      </c>
      <c r="BH323" s="29" t="str">
        <f t="shared" si="97"/>
        <v>Number of operations completed out of the net approved of that year</v>
      </c>
      <c r="BI323" s="16"/>
    </row>
    <row r="324" spans="1:61" ht="17.100000000000001" customHeight="1">
      <c r="A324" s="16" t="s">
        <v>343</v>
      </c>
      <c r="B324" s="16" t="s">
        <v>1376</v>
      </c>
      <c r="C324" s="16" t="s">
        <v>1377</v>
      </c>
      <c r="D324" s="18" t="s">
        <v>1378</v>
      </c>
      <c r="E324" s="18">
        <v>42676</v>
      </c>
      <c r="F324" s="16" t="s">
        <v>1248</v>
      </c>
      <c r="G324" s="16" t="s">
        <v>249</v>
      </c>
      <c r="H324" s="16" t="s">
        <v>348</v>
      </c>
      <c r="I324" s="16" t="s">
        <v>250</v>
      </c>
      <c r="J324" s="16" t="s">
        <v>179</v>
      </c>
      <c r="K324" s="16" t="s">
        <v>84</v>
      </c>
      <c r="L324" s="19" t="s">
        <v>70</v>
      </c>
      <c r="M324" s="19">
        <v>600000000</v>
      </c>
      <c r="N324" s="19">
        <v>436728900.53499287</v>
      </c>
      <c r="O324" s="57" t="s">
        <v>1379</v>
      </c>
      <c r="P324" s="21">
        <v>2000200000452</v>
      </c>
      <c r="Q324" s="20" t="s">
        <v>87</v>
      </c>
      <c r="R324" s="16" t="str">
        <f t="shared" si="87"/>
        <v>ADB Public</v>
      </c>
      <c r="S324" s="16" t="str">
        <f t="shared" si="86"/>
        <v>K</v>
      </c>
      <c r="T324" s="16" t="str">
        <f t="shared" si="85"/>
        <v>ADB Countries</v>
      </c>
      <c r="U324" s="16" t="str">
        <f t="shared" si="88"/>
        <v>Non-Transition States</v>
      </c>
      <c r="V324" s="22" t="str">
        <f>IF(ISNUMBER(MATCH(A324, {"Gabon","Sudan","Niger","Mali","Burkina Faso","Guinea"}, 0)), "De Facto Countries", "Non-De Facto Countries")</f>
        <v>Non-De Facto Countries</v>
      </c>
      <c r="W324" s="16" t="str">
        <f t="shared" ref="W324:W387" si="99">IF(A324="Algeria","North",IF(A324="Angola","South",IF(A324="Benin","West",IF(A324="Botswana","South",IF(A324="Burkina Faso","West",IF(A324="Burundi","East",IF(A324="Cameroon","Central",IF(A324="Cape Verde","West",IF(A324="Central African Republic","Central",IF(A324="Chad","Central",IF(A324="Comoros","East",IF(A324="Congo CG","Central",IF(A324="Côte D'Ivoire","West",IF(A324="Dem Rep Congo","Central",IF(A324="Djibouti","East",IF(A324="Egypt","North",IF(A324="Equatorial Guinea","Central",IF(A324="Eritrea","East",IF(A324="Eswatini","South",IF(A324="Ethiopia","East",IF(A324="Gabon","Central",IF(A324="Gambia","West",IF(A324="Ghana","West",IF(A324="Guinea","West",IF(A324="Guinea-Bissau","West",IF(A324="Kenya","East",IF(A324="Lesotho","South",IF(A324="Liberia","West",IF(A324="Libya","North",IF(A324="Madagascar","South",IF(A324="Malawi","South",IF(A324="Mali","West",IF(A324="Mauritania","North",IF(A324="Mauritius","South",IF(A324="Morocco","North",IF(A324="Mozambique","South",IF(A324="Multinational","Multi",IF(A324="Namibia","South",IF(A324="Niger","West",IF(A324="Nigeria","Nigeria",IF(A324="Rwanda","East",IF(A324="Sao Tome &amp; Principe","South",IF(A324="Senegal","West",IF(A324="Seychelles","East",IF(A324="Sierra Leone","West",IF(A324="Somalia","East",IF(A324="South Africa","South",IF(A324="South Sudan","East",IF(A324="Sudan","East",IF(A324="Tanzania","East",IF(A324="Togo","West",IF(A324="Tunisia","North",IF(A324="Uganda","East",IF(A324="Zambia","South",IF(A324="Zimbabwe","South","Not Listed")))))))))))))))))))))))))))))))))))))))))))))))))))))))</f>
        <v>Nigeria</v>
      </c>
      <c r="X324" s="16" t="str">
        <f t="shared" ref="X324:X387" si="100">IF(MID(O324,6,1)="A","Agriculture",IF(MID(O324,6,1)="B","Industry",IF(MID(O324,6,1)="C","Environment",IF(MID(O324,6,1)="D","Transport",IF(MID(O324,6,1)="E","WASH Sector",IF(MID(O324,6,1)="F","Power",IF(MID(O324,6,1)="G","ICT",IF(MID(O324,6,1)="H","Finance",IF(MID(O324,6,1)="I","Social",IF(MID(O324,6,1)="J","Urban Developm.",IF(MID(O324,6,1)="K","Multi-Sector","")))))))))))</f>
        <v>Multi-Sector</v>
      </c>
      <c r="Y324" s="23">
        <f>Table2[[#This Row],[Approved Amount_UA Equivalent]]/5</f>
        <v>87345780.106998578</v>
      </c>
      <c r="Z324" s="23">
        <f>Table2[[#This Row],[Approved Amount_UA Equivalent]]/5</f>
        <v>87345780.106998578</v>
      </c>
      <c r="AA324" s="23">
        <f>Table2[[#This Row],[Approved Amount_UA Equivalent]]/5</f>
        <v>87345780.106998578</v>
      </c>
      <c r="AB324" s="23">
        <f>Table2[[#This Row],[Approved Amount_UA Equivalent]]/5</f>
        <v>87345780.106998578</v>
      </c>
      <c r="AC324" s="23">
        <f>Table2[[#This Row],[Approved Amount_UA Equivalent]]/5</f>
        <v>87345780.106998578</v>
      </c>
      <c r="AD324" s="23">
        <f>SUM(Table2[[#This Row],[Feed Africa ]:[Improve Quality Of Life ]])</f>
        <v>436728900.53499287</v>
      </c>
      <c r="AE324" s="16" t="b">
        <f>Table2[[#This Row],[Total HI5]]=Table2[[#This Row],[Approved Amount_UA Equivalent]]</f>
        <v>1</v>
      </c>
      <c r="AF324" s="24">
        <v>20</v>
      </c>
      <c r="AG324" s="20" t="str">
        <f t="shared" si="89"/>
        <v>Policy and Result Based Op</v>
      </c>
      <c r="AH324" s="24" t="e">
        <f>VLOOKUP(Table2[[#This Row],[SAP Code]],[25]DATA!$A:$G,7,FALSE)</f>
        <v>#N/A</v>
      </c>
      <c r="AI324" s="20" t="str">
        <f t="shared" si="90"/>
        <v>Policy-Based Lending</v>
      </c>
      <c r="AJ324" s="25" t="s">
        <v>254</v>
      </c>
      <c r="AK324" s="25" t="s">
        <v>255</v>
      </c>
      <c r="AL324" s="23" t="str" cm="1">
        <f t="array" ref="AL324">_xlfn.SWITCH(AK324,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24" s="26">
        <v>1</v>
      </c>
      <c r="AN324" s="25" t="str">
        <f t="shared" si="98"/>
        <v>Sovereign</v>
      </c>
      <c r="AO324" s="27">
        <v>1</v>
      </c>
      <c r="AP324" s="23">
        <f>Table2[[#This Row],[Approved Amount_UA Equivalent]]/1000000</f>
        <v>436.72890053499287</v>
      </c>
      <c r="AQ324" s="19">
        <f t="shared" si="91"/>
        <v>581.21628998798985</v>
      </c>
      <c r="AR324" s="23" t="str">
        <f t="shared" si="92"/>
        <v>431-440</v>
      </c>
      <c r="AS324" s="23" t="str">
        <f t="shared" si="93"/>
        <v>421-440</v>
      </c>
      <c r="AT324" s="23" t="str">
        <f t="shared" si="94"/>
        <v>401-440</v>
      </c>
      <c r="AU324" s="23" t="str">
        <f t="shared" si="95"/>
        <v>&gt;300 Mn</v>
      </c>
      <c r="AV324" s="23">
        <f>Table2[[#This Row],[Amount]]</f>
        <v>600000000</v>
      </c>
      <c r="AW324" s="23" t="str">
        <f t="shared" si="96"/>
        <v>Nov 2016</v>
      </c>
      <c r="AX324" s="28">
        <f>IFERROR(VLOOKUP(Table2[[#This Row],[SAP Code]],[26]_16!A:B,2,FALSE),0)</f>
        <v>0</v>
      </c>
      <c r="AY324" s="28">
        <f>IFERROR(VLOOKUP(Table2[[#This Row],[SAP Code]],[26]_16!D:E,2,FALSE)/ 1000000, 0)</f>
        <v>0</v>
      </c>
      <c r="AZ324" s="28">
        <f>IFERROR(VLOOKUP(Table2[[#This Row],[SAP Code]],[26]_16!G:H,2,FALSE)/ 1000000, 0)</f>
        <v>448.90019453000002</v>
      </c>
      <c r="BA324" s="28">
        <f>IFERROR(VLOOKUP(Table2[[#This Row],[SAP Code]],[26]_16!J:K,2,FALSE)/ 1000000, 0)</f>
        <v>0</v>
      </c>
      <c r="BB324" s="28">
        <f>IFERROR(VLOOKUP(Table2[[#This Row],[SAP Code]],[26]_16!M:N,2,FALSE)/ 1000000, 0)</f>
        <v>0</v>
      </c>
      <c r="BC324" s="28">
        <f>IFERROR(VLOOKUP(Table2[[#This Row],[SAP Code]],[26]_16!P:Q,2,FALSE),0)</f>
        <v>0</v>
      </c>
      <c r="BD324" s="28">
        <f>IFERROR(VLOOKUP(Table2[[#This Row],[SAP Code]],[26]_16!S:T,2,FALSE),0)</f>
        <v>0</v>
      </c>
      <c r="BE324" s="28">
        <f>IFERROR(VLOOKUP(Table2[[#This Row],[SAP Code]],[26]_16!V:W,2,FALSE)/ 1000000, 0)</f>
        <v>0</v>
      </c>
      <c r="BF324" s="28">
        <f>IFERROR(VLOOKUP(Table2[[#This Row],[SAP Code]],[26]_16!Y:Z,2,FALSE)/ 1000000, 0)</f>
        <v>0</v>
      </c>
      <c r="BG324" s="28" t="str">
        <f>IFERROR(VLOOKUP(Table2[[#This Row],[SAP Code]],[26]port!$A:$AD,30,FALSE),"unknown")</f>
        <v>COMP</v>
      </c>
      <c r="BH324" s="29" t="str">
        <f t="shared" si="97"/>
        <v>Number of operations completed out of the net approved of that year</v>
      </c>
      <c r="BI324" s="16"/>
    </row>
    <row r="325" spans="1:61" ht="17.100000000000001" customHeight="1">
      <c r="A325" s="16" t="s">
        <v>189</v>
      </c>
      <c r="B325" s="16" t="s">
        <v>1380</v>
      </c>
      <c r="C325" s="16" t="s">
        <v>1381</v>
      </c>
      <c r="D325" s="18" t="s">
        <v>1382</v>
      </c>
      <c r="E325" s="18">
        <v>42676</v>
      </c>
      <c r="F325" s="16" t="s">
        <v>724</v>
      </c>
      <c r="G325" s="16" t="s">
        <v>113</v>
      </c>
      <c r="H325" s="37" t="s">
        <v>194</v>
      </c>
      <c r="I325" s="16" t="s">
        <v>67</v>
      </c>
      <c r="J325" s="16" t="s">
        <v>179</v>
      </c>
      <c r="K325" s="16" t="s">
        <v>84</v>
      </c>
      <c r="L325" s="19" t="s">
        <v>195</v>
      </c>
      <c r="M325" s="19">
        <v>180000000</v>
      </c>
      <c r="N325" s="19">
        <v>143413724.69345316</v>
      </c>
      <c r="O325" s="57" t="s">
        <v>1383</v>
      </c>
      <c r="P325" s="21">
        <v>2000200000451</v>
      </c>
      <c r="Q325" s="20" t="s">
        <v>87</v>
      </c>
      <c r="R325" s="16" t="str">
        <f t="shared" si="87"/>
        <v>ADB Public</v>
      </c>
      <c r="S325" s="16" t="str">
        <f t="shared" si="86"/>
        <v>I</v>
      </c>
      <c r="T325" s="16" t="str">
        <f t="shared" si="85"/>
        <v>ADB Countries</v>
      </c>
      <c r="U325" s="16" t="str">
        <f t="shared" si="88"/>
        <v>Non-Transition States</v>
      </c>
      <c r="V325" s="22" t="str">
        <f>IF(ISNUMBER(MATCH(A325, {"Gabon","Sudan","Niger","Mali","Burkina Faso","Guinea"}, 0)), "De Facto Countries", "Non-De Facto Countries")</f>
        <v>Non-De Facto Countries</v>
      </c>
      <c r="W325" s="16" t="str">
        <f t="shared" si="99"/>
        <v>North</v>
      </c>
      <c r="X325" s="16" t="str">
        <f t="shared" si="100"/>
        <v>Social</v>
      </c>
      <c r="Y325" s="23"/>
      <c r="AC325" s="23">
        <f>Table2[[#This Row],[Approved Amount_UA Equivalent]]</f>
        <v>143413724.69345316</v>
      </c>
      <c r="AD325" s="23">
        <f>SUM(Table2[[#This Row],[Feed Africa ]:[Improve Quality Of Life ]])</f>
        <v>143413724.69345316</v>
      </c>
      <c r="AE325" s="16" t="b">
        <f>Table2[[#This Row],[Total HI5]]=Table2[[#This Row],[Approved Amount_UA Equivalent]]</f>
        <v>1</v>
      </c>
      <c r="AF325" s="24">
        <v>20</v>
      </c>
      <c r="AG325" s="20" t="str">
        <f t="shared" si="89"/>
        <v>Policy and Result Based Op</v>
      </c>
      <c r="AH325" s="24" t="e">
        <f>VLOOKUP(Table2[[#This Row],[SAP Code]],[25]DATA!$A:$G,7,FALSE)</f>
        <v>#N/A</v>
      </c>
      <c r="AI325" s="20" t="str">
        <f t="shared" si="90"/>
        <v>Policy-Based Lending</v>
      </c>
      <c r="AJ325" s="25" t="s">
        <v>73</v>
      </c>
      <c r="AK325" s="25" t="s">
        <v>115</v>
      </c>
      <c r="AL325" s="23" t="str" cm="1">
        <f t="array" ref="AL325">_xlfn.SWITCH(AK325,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25" s="26">
        <v>1</v>
      </c>
      <c r="AN325" s="25" t="str">
        <f t="shared" si="98"/>
        <v>Sovereign</v>
      </c>
      <c r="AO325" s="27">
        <v>1</v>
      </c>
      <c r="AP325" s="23">
        <f>Table2[[#This Row],[Approved Amount_UA Equivalent]]/1000000</f>
        <v>143.41372469345316</v>
      </c>
      <c r="AQ325" s="19">
        <f t="shared" si="91"/>
        <v>190.86072137103523</v>
      </c>
      <c r="AR325" s="23" t="str">
        <f t="shared" si="92"/>
        <v>141-150</v>
      </c>
      <c r="AS325" s="23" t="str">
        <f t="shared" si="93"/>
        <v>141-160</v>
      </c>
      <c r="AT325" s="23" t="str">
        <f t="shared" si="94"/>
        <v>121-160</v>
      </c>
      <c r="AU325" s="23" t="str">
        <f t="shared" si="95"/>
        <v>100-200 Mn</v>
      </c>
      <c r="AV325" s="23">
        <f>Table2[[#This Row],[Amount]]</f>
        <v>180000000</v>
      </c>
      <c r="AW325" s="23" t="str">
        <f t="shared" si="96"/>
        <v>Nov 2016</v>
      </c>
      <c r="AX325" s="28">
        <f>IFERROR(VLOOKUP(Table2[[#This Row],[SAP Code]],[26]_16!A:B,2,FALSE),0)</f>
        <v>0</v>
      </c>
      <c r="AY325" s="28">
        <f>IFERROR(VLOOKUP(Table2[[#This Row],[SAP Code]],[26]_16!D:E,2,FALSE)/ 1000000, 0)</f>
        <v>140.27540737999999</v>
      </c>
      <c r="AZ325" s="28">
        <f>IFERROR(VLOOKUP(Table2[[#This Row],[SAP Code]],[26]_16!G:H,2,FALSE)/ 1000000, 0)</f>
        <v>0</v>
      </c>
      <c r="BA325" s="28">
        <f>IFERROR(VLOOKUP(Table2[[#This Row],[SAP Code]],[26]_16!J:K,2,FALSE)/ 1000000, 0)</f>
        <v>0</v>
      </c>
      <c r="BB325" s="28">
        <f>IFERROR(VLOOKUP(Table2[[#This Row],[SAP Code]],[26]_16!M:N,2,FALSE)/ 1000000, 0)</f>
        <v>0</v>
      </c>
      <c r="BC325" s="28">
        <f>IFERROR(VLOOKUP(Table2[[#This Row],[SAP Code]],[26]_16!P:Q,2,FALSE),0)</f>
        <v>0</v>
      </c>
      <c r="BD325" s="28">
        <f>IFERROR(VLOOKUP(Table2[[#This Row],[SAP Code]],[26]_16!S:T,2,FALSE),0)</f>
        <v>0</v>
      </c>
      <c r="BE325" s="28">
        <f>IFERROR(VLOOKUP(Table2[[#This Row],[SAP Code]],[26]_16!V:W,2,FALSE)/ 1000000, 0)</f>
        <v>0</v>
      </c>
      <c r="BF325" s="28">
        <f>IFERROR(VLOOKUP(Table2[[#This Row],[SAP Code]],[26]_16!Y:Z,2,FALSE)/ 1000000, 0)</f>
        <v>0</v>
      </c>
      <c r="BG325" s="28" t="str">
        <f>IFERROR(VLOOKUP(Table2[[#This Row],[SAP Code]],[26]port!$A:$AD,30,FALSE),"unknown")</f>
        <v>COMP</v>
      </c>
      <c r="BH325" s="29" t="str">
        <f t="shared" si="97"/>
        <v>Number of operations completed out of the net approved of that year</v>
      </c>
      <c r="BI325" s="16"/>
    </row>
    <row r="326" spans="1:61" ht="17.100000000000001" customHeight="1">
      <c r="A326" s="16" t="s">
        <v>343</v>
      </c>
      <c r="B326" s="16" t="s">
        <v>1384</v>
      </c>
      <c r="C326" s="16" t="s">
        <v>1385</v>
      </c>
      <c r="D326" s="18" t="s">
        <v>1386</v>
      </c>
      <c r="E326" s="18">
        <v>42678</v>
      </c>
      <c r="F326" s="16" t="s">
        <v>1248</v>
      </c>
      <c r="G326" s="16" t="s">
        <v>113</v>
      </c>
      <c r="H326" s="16" t="s">
        <v>348</v>
      </c>
      <c r="I326" s="16" t="s">
        <v>67</v>
      </c>
      <c r="J326" s="16" t="s">
        <v>68</v>
      </c>
      <c r="K326" s="16" t="s">
        <v>69</v>
      </c>
      <c r="L326" s="19" t="s">
        <v>70</v>
      </c>
      <c r="M326" s="19">
        <v>1000000</v>
      </c>
      <c r="N326" s="19">
        <v>727881.50089165487</v>
      </c>
      <c r="O326" s="57" t="s">
        <v>1387</v>
      </c>
      <c r="P326" s="21">
        <v>5000199004668</v>
      </c>
      <c r="Q326" s="20" t="s">
        <v>72</v>
      </c>
      <c r="R326" s="16" t="str">
        <f t="shared" si="87"/>
        <v>OTHERS</v>
      </c>
      <c r="S326" s="16" t="str">
        <f t="shared" si="86"/>
        <v>I</v>
      </c>
      <c r="T326" s="16" t="str">
        <f t="shared" si="85"/>
        <v>ADB Countries</v>
      </c>
      <c r="U326" s="16" t="str">
        <f t="shared" si="88"/>
        <v>Non-Transition States</v>
      </c>
      <c r="V326" s="22" t="str">
        <f>IF(ISNUMBER(MATCH(A326, {"Gabon","Sudan","Niger","Mali","Burkina Faso","Guinea"}, 0)), "De Facto Countries", "Non-De Facto Countries")</f>
        <v>Non-De Facto Countries</v>
      </c>
      <c r="W326" s="16" t="str">
        <f t="shared" si="99"/>
        <v>Nigeria</v>
      </c>
      <c r="X326" s="16" t="str">
        <f t="shared" si="100"/>
        <v>Social</v>
      </c>
      <c r="Y326" s="23"/>
      <c r="AC326" s="23">
        <f>Table2[[#This Row],[Approved Amount_UA Equivalent]]</f>
        <v>727881.50089165487</v>
      </c>
      <c r="AD326" s="23">
        <f>SUM(Table2[[#This Row],[Feed Africa ]:[Improve Quality Of Life ]])</f>
        <v>727881.50089165487</v>
      </c>
      <c r="AE326" s="16" t="b">
        <f>Table2[[#This Row],[Total HI5]]=Table2[[#This Row],[Approved Amount_UA Equivalent]]</f>
        <v>1</v>
      </c>
      <c r="AF326" s="24">
        <v>50</v>
      </c>
      <c r="AG326" s="20" t="str">
        <f t="shared" si="89"/>
        <v>Emergency Assistance</v>
      </c>
      <c r="AH326" s="24" t="e">
        <f>VLOOKUP(Table2[[#This Row],[SAP Code]],[25]DATA!$A:$G,7,FALSE)</f>
        <v>#N/A</v>
      </c>
      <c r="AI326" s="20" t="str">
        <f t="shared" si="90"/>
        <v>Other Investment</v>
      </c>
      <c r="AJ326" s="25" t="s">
        <v>73</v>
      </c>
      <c r="AK326" s="25" t="s">
        <v>115</v>
      </c>
      <c r="AL326" s="23" t="str" cm="1">
        <f t="array" ref="AL326">_xlfn.SWITCH(AK326,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26" s="26">
        <v>1</v>
      </c>
      <c r="AN326" s="25" t="str">
        <f t="shared" si="98"/>
        <v>Sovereign</v>
      </c>
      <c r="AO326" s="27">
        <v>1</v>
      </c>
      <c r="AP326" s="23">
        <f>Table2[[#This Row],[Approved Amount_UA Equivalent]]/1000000</f>
        <v>0.72788150089165482</v>
      </c>
      <c r="AQ326" s="19">
        <f t="shared" si="91"/>
        <v>0.96869381664665</v>
      </c>
      <c r="AR326" s="23" t="str">
        <f t="shared" si="92"/>
        <v>1-10</v>
      </c>
      <c r="AS326" s="23" t="str">
        <f t="shared" si="93"/>
        <v>1-20</v>
      </c>
      <c r="AT326" s="23" t="str">
        <f t="shared" si="94"/>
        <v>1-40</v>
      </c>
      <c r="AU326" s="23" t="str">
        <f t="shared" si="95"/>
        <v>&lt;1-50 Mn</v>
      </c>
      <c r="AV326" s="23">
        <f>Table2[[#This Row],[Amount]]</f>
        <v>1000000</v>
      </c>
      <c r="AW326" s="23" t="str">
        <f t="shared" si="96"/>
        <v>Nov 2016</v>
      </c>
      <c r="AX326" s="28">
        <f>IFERROR(VLOOKUP(Table2[[#This Row],[SAP Code]],[26]_16!A:B,2,FALSE),0)</f>
        <v>0</v>
      </c>
      <c r="AY326" s="28">
        <f>IFERROR(VLOOKUP(Table2[[#This Row],[SAP Code]],[26]_16!D:E,2,FALSE)/ 1000000, 0)</f>
        <v>0</v>
      </c>
      <c r="AZ326" s="28">
        <f>IFERROR(VLOOKUP(Table2[[#This Row],[SAP Code]],[26]_16!G:H,2,FALSE)/ 1000000, 0)</f>
        <v>0</v>
      </c>
      <c r="BA326" s="28">
        <f>IFERROR(VLOOKUP(Table2[[#This Row],[SAP Code]],[26]_16!J:K,2,FALSE)/ 1000000, 0)</f>
        <v>0</v>
      </c>
      <c r="BB326" s="28">
        <f>IFERROR(VLOOKUP(Table2[[#This Row],[SAP Code]],[26]_16!M:N,2,FALSE)/ 1000000, 0)</f>
        <v>0</v>
      </c>
      <c r="BC326" s="28">
        <f>IFERROR(VLOOKUP(Table2[[#This Row],[SAP Code]],[26]_16!P:Q,2,FALSE),0)</f>
        <v>0</v>
      </c>
      <c r="BD326" s="28">
        <f>IFERROR(VLOOKUP(Table2[[#This Row],[SAP Code]],[26]_16!S:T,2,FALSE),0)</f>
        <v>0</v>
      </c>
      <c r="BE326" s="28">
        <f>IFERROR(VLOOKUP(Table2[[#This Row],[SAP Code]],[26]_16!V:W,2,FALSE)/ 1000000, 0)</f>
        <v>0</v>
      </c>
      <c r="BF326" s="28">
        <f>IFERROR(VLOOKUP(Table2[[#This Row],[SAP Code]],[26]_16!Y:Z,2,FALSE)/ 1000000, 0)</f>
        <v>0</v>
      </c>
      <c r="BG326" s="28" t="str">
        <f>IFERROR(VLOOKUP(Table2[[#This Row],[SAP Code]],[26]port!$A:$AD,30,FALSE),"unknown")</f>
        <v>COMP</v>
      </c>
      <c r="BH326" s="29" t="str">
        <f t="shared" si="97"/>
        <v>Number of operations completed out of the net approved of that year</v>
      </c>
      <c r="BI326" s="16"/>
    </row>
    <row r="327" spans="1:61" ht="17.100000000000001" customHeight="1">
      <c r="A327" s="16" t="s">
        <v>60</v>
      </c>
      <c r="B327" s="16" t="s">
        <v>1388</v>
      </c>
      <c r="C327" s="16" t="s">
        <v>1389</v>
      </c>
      <c r="D327" s="18" t="s">
        <v>1390</v>
      </c>
      <c r="E327" s="18">
        <v>42681</v>
      </c>
      <c r="F327" s="16" t="s">
        <v>436</v>
      </c>
      <c r="G327" s="16" t="s">
        <v>249</v>
      </c>
      <c r="H327" s="16" t="s">
        <v>66</v>
      </c>
      <c r="I327" s="16" t="s">
        <v>250</v>
      </c>
      <c r="J327" s="16" t="s">
        <v>179</v>
      </c>
      <c r="K327" s="16" t="s">
        <v>84</v>
      </c>
      <c r="L327" s="19" t="s">
        <v>195</v>
      </c>
      <c r="M327" s="19">
        <v>14200000</v>
      </c>
      <c r="N327" s="19">
        <v>11313749.392483529</v>
      </c>
      <c r="O327" s="57" t="s">
        <v>1391</v>
      </c>
      <c r="P327" s="21">
        <v>2000200000655</v>
      </c>
      <c r="Q327" s="20" t="s">
        <v>72</v>
      </c>
      <c r="R327" s="16" t="str">
        <f t="shared" si="87"/>
        <v>ADB Public</v>
      </c>
      <c r="S327" s="16" t="str">
        <f t="shared" si="86"/>
        <v>K</v>
      </c>
      <c r="T327" s="16" t="str">
        <f t="shared" si="85"/>
        <v>Blend Countries</v>
      </c>
      <c r="U327" s="16" t="str">
        <f t="shared" si="88"/>
        <v>Non-Transition States</v>
      </c>
      <c r="V327" s="22" t="str">
        <f>IF(ISNUMBER(MATCH(A327, {"Gabon","Sudan","Niger","Mali","Burkina Faso","Guinea"}, 0)), "De Facto Countries", "Non-De Facto Countries")</f>
        <v>Non-De Facto Countries</v>
      </c>
      <c r="W327" s="16" t="str">
        <f t="shared" si="99"/>
        <v>Central</v>
      </c>
      <c r="X327" s="16" t="str">
        <f t="shared" si="100"/>
        <v>Multi-Sector</v>
      </c>
      <c r="Y327" s="23">
        <f>Table2[[#This Row],[Approved Amount_UA Equivalent]]/5</f>
        <v>2262749.8784967056</v>
      </c>
      <c r="Z327" s="23">
        <f>Table2[[#This Row],[Approved Amount_UA Equivalent]]/5</f>
        <v>2262749.8784967056</v>
      </c>
      <c r="AA327" s="23">
        <f>Table2[[#This Row],[Approved Amount_UA Equivalent]]/5</f>
        <v>2262749.8784967056</v>
      </c>
      <c r="AB327" s="23">
        <f>Table2[[#This Row],[Approved Amount_UA Equivalent]]/5</f>
        <v>2262749.8784967056</v>
      </c>
      <c r="AC327" s="23">
        <f>Table2[[#This Row],[Approved Amount_UA Equivalent]]/5</f>
        <v>2262749.8784967056</v>
      </c>
      <c r="AD327" s="23">
        <f>SUM(Table2[[#This Row],[Feed Africa ]:[Improve Quality Of Life ]])</f>
        <v>11313749.392483529</v>
      </c>
      <c r="AE327" s="16" t="b">
        <f>Table2[[#This Row],[Total HI5]]=Table2[[#This Row],[Approved Amount_UA Equivalent]]</f>
        <v>1</v>
      </c>
      <c r="AF327" s="24">
        <v>10</v>
      </c>
      <c r="AG327" s="20" t="str">
        <f t="shared" si="89"/>
        <v>Investment Project</v>
      </c>
      <c r="AH327" s="24" t="e">
        <f>VLOOKUP(Table2[[#This Row],[SAP Code]],[25]DATA!$A:$G,7,FALSE)</f>
        <v>#N/A</v>
      </c>
      <c r="AI327" s="20" t="str">
        <f t="shared" si="90"/>
        <v>Other Investment</v>
      </c>
      <c r="AJ327" s="25" t="s">
        <v>254</v>
      </c>
      <c r="AK327" s="25" t="s">
        <v>255</v>
      </c>
      <c r="AL327" s="23" t="str" cm="1">
        <f t="array" ref="AL327">_xlfn.SWITCH(AK327,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27" s="26">
        <v>1</v>
      </c>
      <c r="AN327" s="25" t="str">
        <f t="shared" si="98"/>
        <v>Sovereign</v>
      </c>
      <c r="AO327" s="27">
        <v>0.5</v>
      </c>
      <c r="AP327" s="23">
        <f>Table2[[#This Row],[Approved Amount_UA Equivalent]]/1000000</f>
        <v>11.313749392483528</v>
      </c>
      <c r="AQ327" s="19">
        <f t="shared" si="91"/>
        <v>15.056790241492781</v>
      </c>
      <c r="AR327" s="23" t="str">
        <f t="shared" si="92"/>
        <v>11-20</v>
      </c>
      <c r="AS327" s="23" t="str">
        <f t="shared" si="93"/>
        <v>1-20</v>
      </c>
      <c r="AT327" s="23" t="str">
        <f t="shared" si="94"/>
        <v>1-40</v>
      </c>
      <c r="AU327" s="23" t="str">
        <f t="shared" si="95"/>
        <v>&lt;1-50 Mn</v>
      </c>
      <c r="AV327" s="23">
        <f>Table2[[#This Row],[Amount]]</f>
        <v>14200000</v>
      </c>
      <c r="AW327" s="23" t="str">
        <f t="shared" si="96"/>
        <v>Nov 2016</v>
      </c>
      <c r="AX327" s="28">
        <f>IFERROR(VLOOKUP(Table2[[#This Row],[SAP Code]],[26]_16!A:B,2,FALSE),0)</f>
        <v>0</v>
      </c>
      <c r="AY327" s="28">
        <f>IFERROR(VLOOKUP(Table2[[#This Row],[SAP Code]],[26]_16!D:E,2,FALSE)/ 1000000, 0)</f>
        <v>0</v>
      </c>
      <c r="AZ327" s="28">
        <f>IFERROR(VLOOKUP(Table2[[#This Row],[SAP Code]],[26]_16!G:H,2,FALSE)/ 1000000, 0)</f>
        <v>0</v>
      </c>
      <c r="BA327" s="28">
        <f>IFERROR(VLOOKUP(Table2[[#This Row],[SAP Code]],[26]_16!J:K,2,FALSE)/ 1000000, 0)</f>
        <v>0</v>
      </c>
      <c r="BB327" s="28">
        <f>IFERROR(VLOOKUP(Table2[[#This Row],[SAP Code]],[26]_16!M:N,2,FALSE)/ 1000000, 0)</f>
        <v>0</v>
      </c>
      <c r="BC327" s="28">
        <f>IFERROR(VLOOKUP(Table2[[#This Row],[SAP Code]],[26]_16!P:Q,2,FALSE),0)</f>
        <v>0</v>
      </c>
      <c r="BD327" s="28">
        <f>IFERROR(VLOOKUP(Table2[[#This Row],[SAP Code]],[26]_16!S:T,2,FALSE),0)</f>
        <v>0</v>
      </c>
      <c r="BE327" s="28">
        <f>IFERROR(VLOOKUP(Table2[[#This Row],[SAP Code]],[26]_16!V:W,2,FALSE)/ 1000000, 0)</f>
        <v>0</v>
      </c>
      <c r="BF327" s="28">
        <f>IFERROR(VLOOKUP(Table2[[#This Row],[SAP Code]],[26]_16!Y:Z,2,FALSE)/ 1000000, 0)</f>
        <v>0</v>
      </c>
      <c r="BG327" s="28" t="str">
        <f>IFERROR(VLOOKUP(Table2[[#This Row],[SAP Code]],[26]port!$A:$AD,30,FALSE),"unknown")</f>
        <v>unknown</v>
      </c>
      <c r="BH327" s="29" t="str">
        <f t="shared" si="97"/>
        <v>Unknown</v>
      </c>
      <c r="BI327" s="16"/>
    </row>
    <row r="328" spans="1:61" ht="17.100000000000001" customHeight="1">
      <c r="A328" s="16" t="s">
        <v>60</v>
      </c>
      <c r="B328" s="16" t="s">
        <v>1388</v>
      </c>
      <c r="C328" s="16" t="s">
        <v>1392</v>
      </c>
      <c r="D328" s="18" t="s">
        <v>1390</v>
      </c>
      <c r="E328" s="18">
        <v>42681</v>
      </c>
      <c r="F328" s="16" t="s">
        <v>436</v>
      </c>
      <c r="G328" s="16" t="s">
        <v>249</v>
      </c>
      <c r="H328" s="16" t="s">
        <v>66</v>
      </c>
      <c r="I328" s="16" t="s">
        <v>250</v>
      </c>
      <c r="J328" s="16" t="s">
        <v>83</v>
      </c>
      <c r="K328" s="16" t="s">
        <v>84</v>
      </c>
      <c r="L328" s="19" t="s">
        <v>85</v>
      </c>
      <c r="M328" s="19">
        <v>11210000</v>
      </c>
      <c r="N328" s="19">
        <v>11210000</v>
      </c>
      <c r="O328" s="57" t="s">
        <v>1391</v>
      </c>
      <c r="P328" s="21">
        <v>2100150036293</v>
      </c>
      <c r="Q328" s="20" t="s">
        <v>72</v>
      </c>
      <c r="R328" s="16" t="str">
        <f t="shared" si="87"/>
        <v>ADF Including TSF</v>
      </c>
      <c r="S328" s="16" t="str">
        <f t="shared" si="86"/>
        <v>K</v>
      </c>
      <c r="T328" s="16" t="str">
        <f t="shared" si="85"/>
        <v>Blend Countries</v>
      </c>
      <c r="U328" s="16" t="str">
        <f t="shared" si="88"/>
        <v>Non-Transition States</v>
      </c>
      <c r="V328" s="22" t="str">
        <f>IF(ISNUMBER(MATCH(A328, {"Gabon","Sudan","Niger","Mali","Burkina Faso","Guinea"}, 0)), "De Facto Countries", "Non-De Facto Countries")</f>
        <v>Non-De Facto Countries</v>
      </c>
      <c r="W328" s="16" t="str">
        <f t="shared" si="99"/>
        <v>Central</v>
      </c>
      <c r="X328" s="16" t="str">
        <f t="shared" si="100"/>
        <v>Multi-Sector</v>
      </c>
      <c r="Y328" s="23">
        <f>Table2[[#This Row],[Approved Amount_UA Equivalent]]/5</f>
        <v>2242000</v>
      </c>
      <c r="Z328" s="23">
        <f>Table2[[#This Row],[Approved Amount_UA Equivalent]]/5</f>
        <v>2242000</v>
      </c>
      <c r="AA328" s="23">
        <f>Table2[[#This Row],[Approved Amount_UA Equivalent]]/5</f>
        <v>2242000</v>
      </c>
      <c r="AB328" s="23">
        <f>Table2[[#This Row],[Approved Amount_UA Equivalent]]/5</f>
        <v>2242000</v>
      </c>
      <c r="AC328" s="23">
        <f>Table2[[#This Row],[Approved Amount_UA Equivalent]]/5</f>
        <v>2242000</v>
      </c>
      <c r="AD328" s="23">
        <f>SUM(Table2[[#This Row],[Feed Africa ]:[Improve Quality Of Life ]])</f>
        <v>11210000</v>
      </c>
      <c r="AE328" s="16" t="b">
        <f>Table2[[#This Row],[Total HI5]]=Table2[[#This Row],[Approved Amount_UA Equivalent]]</f>
        <v>1</v>
      </c>
      <c r="AF328" s="24">
        <v>10</v>
      </c>
      <c r="AG328" s="20" t="str">
        <f t="shared" si="89"/>
        <v>Investment Project</v>
      </c>
      <c r="AH328" s="24" t="e">
        <f>VLOOKUP(Table2[[#This Row],[SAP Code]],[25]DATA!$A:$G,7,FALSE)</f>
        <v>#N/A</v>
      </c>
      <c r="AI328" s="20" t="str">
        <f t="shared" si="90"/>
        <v>Other Investment</v>
      </c>
      <c r="AJ328" s="25" t="s">
        <v>254</v>
      </c>
      <c r="AK328" s="25" t="s">
        <v>255</v>
      </c>
      <c r="AL328" s="23" t="str" cm="1">
        <f t="array" ref="AL328">_xlfn.SWITCH(AK328,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28" s="26">
        <v>1</v>
      </c>
      <c r="AN328" s="25" t="str">
        <f t="shared" si="98"/>
        <v>Sovereign</v>
      </c>
      <c r="AO328" s="27">
        <v>0.5</v>
      </c>
      <c r="AP328" s="23">
        <f>Table2[[#This Row],[Approved Amount_UA Equivalent]]/1000000</f>
        <v>11.21</v>
      </c>
      <c r="AQ328" s="19">
        <f t="shared" si="91"/>
        <v>14.918716400000001</v>
      </c>
      <c r="AR328" s="23" t="str">
        <f t="shared" si="92"/>
        <v>11-20</v>
      </c>
      <c r="AS328" s="23" t="str">
        <f t="shared" si="93"/>
        <v>1-20</v>
      </c>
      <c r="AT328" s="23" t="str">
        <f t="shared" si="94"/>
        <v>1-40</v>
      </c>
      <c r="AU328" s="23" t="str">
        <f t="shared" si="95"/>
        <v>&lt;1-50 Mn</v>
      </c>
      <c r="AV328" s="23">
        <f>Table2[[#This Row],[Amount]]</f>
        <v>11210000</v>
      </c>
      <c r="AW328" s="23" t="str">
        <f t="shared" si="96"/>
        <v>Nov 2016</v>
      </c>
      <c r="AX328" s="28">
        <f>IFERROR(VLOOKUP(Table2[[#This Row],[SAP Code]],[26]_16!A:B,2,FALSE),0)</f>
        <v>0</v>
      </c>
      <c r="AY328" s="28">
        <f>IFERROR(VLOOKUP(Table2[[#This Row],[SAP Code]],[26]_16!D:E,2,FALSE)/ 1000000, 0)</f>
        <v>0</v>
      </c>
      <c r="AZ328" s="28">
        <f>IFERROR(VLOOKUP(Table2[[#This Row],[SAP Code]],[26]_16!G:H,2,FALSE)/ 1000000, 0)</f>
        <v>0</v>
      </c>
      <c r="BA328" s="28">
        <f>IFERROR(VLOOKUP(Table2[[#This Row],[SAP Code]],[26]_16!J:K,2,FALSE)/ 1000000, 0)</f>
        <v>0</v>
      </c>
      <c r="BB328" s="28">
        <f>IFERROR(VLOOKUP(Table2[[#This Row],[SAP Code]],[26]_16!M:N,2,FALSE)/ 1000000, 0)</f>
        <v>0</v>
      </c>
      <c r="BC328" s="28">
        <f>IFERROR(VLOOKUP(Table2[[#This Row],[SAP Code]],[26]_16!P:Q,2,FALSE),0)</f>
        <v>0</v>
      </c>
      <c r="BD328" s="28">
        <f>IFERROR(VLOOKUP(Table2[[#This Row],[SAP Code]],[26]_16!S:T,2,FALSE),0)</f>
        <v>0</v>
      </c>
      <c r="BE328" s="28">
        <f>IFERROR(VLOOKUP(Table2[[#This Row],[SAP Code]],[26]_16!V:W,2,FALSE)/ 1000000, 0)</f>
        <v>0</v>
      </c>
      <c r="BF328" s="28">
        <f>IFERROR(VLOOKUP(Table2[[#This Row],[SAP Code]],[26]_16!Y:Z,2,FALSE)/ 1000000, 0)</f>
        <v>0</v>
      </c>
      <c r="BG328" s="28" t="str">
        <f>IFERROR(VLOOKUP(Table2[[#This Row],[SAP Code]],[26]port!$A:$AD,30,FALSE),"unknown")</f>
        <v>unknown</v>
      </c>
      <c r="BH328" s="29" t="str">
        <f t="shared" si="97"/>
        <v>Unknown</v>
      </c>
      <c r="BI328" s="16"/>
    </row>
    <row r="329" spans="1:61" ht="17.100000000000001" customHeight="1">
      <c r="A329" s="16" t="s">
        <v>91</v>
      </c>
      <c r="B329" s="16" t="s">
        <v>1393</v>
      </c>
      <c r="C329" s="16" t="s">
        <v>1394</v>
      </c>
      <c r="D329" s="18" t="s">
        <v>1395</v>
      </c>
      <c r="E329" s="18">
        <v>42683</v>
      </c>
      <c r="F329" s="16" t="s">
        <v>93</v>
      </c>
      <c r="G329" s="16" t="s">
        <v>122</v>
      </c>
      <c r="H329" s="16" t="s">
        <v>81</v>
      </c>
      <c r="I329" s="16" t="s">
        <v>123</v>
      </c>
      <c r="J329" s="16" t="s">
        <v>179</v>
      </c>
      <c r="K329" s="16" t="s">
        <v>84</v>
      </c>
      <c r="L329" s="19" t="s">
        <v>70</v>
      </c>
      <c r="M329" s="19">
        <v>381191000</v>
      </c>
      <c r="N329" s="19">
        <v>277461877.2063908</v>
      </c>
      <c r="O329" s="57" t="s">
        <v>1396</v>
      </c>
      <c r="P329" s="21">
        <v>2000200000501</v>
      </c>
      <c r="Q329" s="20" t="s">
        <v>87</v>
      </c>
      <c r="R329" s="16" t="str">
        <f t="shared" si="87"/>
        <v>ADB Public</v>
      </c>
      <c r="S329" s="16" t="str">
        <f t="shared" si="86"/>
        <v>E</v>
      </c>
      <c r="T329" s="16" t="str">
        <f t="shared" si="85"/>
        <v>Blend Countries</v>
      </c>
      <c r="U329" s="16" t="str">
        <f t="shared" si="88"/>
        <v>Non-Transition States</v>
      </c>
      <c r="V329" s="22" t="str">
        <f>IF(ISNUMBER(MATCH(A329, {"Gabon","Sudan","Niger","Mali","Burkina Faso","Guinea"}, 0)), "De Facto Countries", "Non-De Facto Countries")</f>
        <v>Non-De Facto Countries</v>
      </c>
      <c r="W329" s="16" t="str">
        <f t="shared" si="99"/>
        <v>East</v>
      </c>
      <c r="X329" s="16" t="str">
        <f t="shared" si="100"/>
        <v>WASH Sector</v>
      </c>
      <c r="Y329" s="23">
        <f>Table2[[#This Row],[Approved Amount_UA Equivalent]]*0.03</f>
        <v>8323856.3161917236</v>
      </c>
      <c r="Z329" s="23">
        <f>Table2[[#This Row],[Approved Amount_UA Equivalent]]*0.01</f>
        <v>2774618.7720639082</v>
      </c>
      <c r="AC329" s="23">
        <f>Table2[[#This Row],[Approved Amount_UA Equivalent]]*0.96</f>
        <v>266363402.11813515</v>
      </c>
      <c r="AD329" s="23">
        <f>SUM(Table2[[#This Row],[Feed Africa ]:[Improve Quality Of Life ]])</f>
        <v>277461877.2063908</v>
      </c>
      <c r="AE329" s="16" t="b">
        <f>Table2[[#This Row],[Total HI5]]=Table2[[#This Row],[Approved Amount_UA Equivalent]]</f>
        <v>1</v>
      </c>
      <c r="AF329" s="24">
        <v>10</v>
      </c>
      <c r="AG329" s="20" t="str">
        <f t="shared" si="89"/>
        <v>Investment Project</v>
      </c>
      <c r="AH329" s="24" t="e">
        <f>VLOOKUP(Table2[[#This Row],[SAP Code]],[25]DATA!$A:$G,7,FALSE)</f>
        <v>#N/A</v>
      </c>
      <c r="AI329" s="20" t="str">
        <f t="shared" si="90"/>
        <v>Infrastructure</v>
      </c>
      <c r="AJ329" s="25" t="s">
        <v>89</v>
      </c>
      <c r="AK329" s="25" t="s">
        <v>126</v>
      </c>
      <c r="AL329" s="23" t="str" cm="1">
        <f t="array" ref="AL329">_xlfn.SWITCH(AK329,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29" s="26">
        <v>1</v>
      </c>
      <c r="AN329" s="25" t="str">
        <f t="shared" si="98"/>
        <v>Sovereign</v>
      </c>
      <c r="AO329" s="27">
        <v>0.25</v>
      </c>
      <c r="AP329" s="23">
        <f>Table2[[#This Row],[Approved Amount_UA Equivalent]]/1000000</f>
        <v>277.4618772063908</v>
      </c>
      <c r="AQ329" s="19">
        <f t="shared" si="91"/>
        <v>369.25736466135311</v>
      </c>
      <c r="AR329" s="23" t="str">
        <f t="shared" si="92"/>
        <v>271-280</v>
      </c>
      <c r="AS329" s="23" t="str">
        <f t="shared" si="93"/>
        <v>261-280</v>
      </c>
      <c r="AT329" s="23" t="str">
        <f t="shared" si="94"/>
        <v>241-280</v>
      </c>
      <c r="AU329" s="23" t="str">
        <f t="shared" si="95"/>
        <v>100-300 Mn</v>
      </c>
      <c r="AV329" s="23">
        <f>Table2[[#This Row],[Amount]]</f>
        <v>381191000</v>
      </c>
      <c r="AW329" s="23" t="str">
        <f t="shared" si="96"/>
        <v>Nov 2016</v>
      </c>
      <c r="AX329" s="28">
        <f>IFERROR(VLOOKUP(Table2[[#This Row],[SAP Code]],[26]_16!A:B,2,FALSE),0)</f>
        <v>0</v>
      </c>
      <c r="AY329" s="28">
        <f>IFERROR(VLOOKUP(Table2[[#This Row],[SAP Code]],[26]_16!D:E,2,FALSE)/ 1000000, 0)</f>
        <v>0</v>
      </c>
      <c r="AZ329" s="28">
        <f>IFERROR(VLOOKUP(Table2[[#This Row],[SAP Code]],[26]_16!G:H,2,FALSE)/ 1000000, 0)</f>
        <v>0</v>
      </c>
      <c r="BA329" s="28">
        <f>IFERROR(VLOOKUP(Table2[[#This Row],[SAP Code]],[26]_16!J:K,2,FALSE)/ 1000000, 0)</f>
        <v>3.4970757599999991</v>
      </c>
      <c r="BB329" s="28">
        <f>IFERROR(VLOOKUP(Table2[[#This Row],[SAP Code]],[26]_16!M:N,2,FALSE)/ 1000000, 0)</f>
        <v>31.759506550000012</v>
      </c>
      <c r="BC329" s="28">
        <f>IFERROR(VLOOKUP(Table2[[#This Row],[SAP Code]],[26]_16!P:Q,2,FALSE),0)</f>
        <v>27.80761868999998</v>
      </c>
      <c r="BD329" s="28">
        <f>IFERROR(VLOOKUP(Table2[[#This Row],[SAP Code]],[26]_16!S:T,2,FALSE),0)</f>
        <v>36.214695900000017</v>
      </c>
      <c r="BE329" s="28">
        <f>IFERROR(VLOOKUP(Table2[[#This Row],[SAP Code]],[26]_16!V:W,2,FALSE)/ 1000000, 0)</f>
        <v>49.767651010000016</v>
      </c>
      <c r="BF329" s="28">
        <f>IFERROR(VLOOKUP(Table2[[#This Row],[SAP Code]],[26]_16!Y:Z,2,FALSE)/ 1000000, 0)</f>
        <v>13.043809209999997</v>
      </c>
      <c r="BG329" s="28" t="str">
        <f>IFERROR(VLOOKUP(Table2[[#This Row],[SAP Code]],[26]port!$A:$AD,30,FALSE),"unknown")</f>
        <v>OnGo</v>
      </c>
      <c r="BH329" s="29" t="str">
        <f t="shared" si="97"/>
        <v>Ongoing</v>
      </c>
      <c r="BI329" s="16"/>
    </row>
    <row r="330" spans="1:61" ht="17.100000000000001" customHeight="1">
      <c r="A330" s="16" t="s">
        <v>91</v>
      </c>
      <c r="B330" s="16" t="s">
        <v>1393</v>
      </c>
      <c r="C330" s="16" t="s">
        <v>1397</v>
      </c>
      <c r="D330" s="18" t="s">
        <v>1395</v>
      </c>
      <c r="E330" s="18">
        <v>42683</v>
      </c>
      <c r="F330" s="16" t="s">
        <v>93</v>
      </c>
      <c r="G330" s="16" t="s">
        <v>122</v>
      </c>
      <c r="H330" s="16" t="s">
        <v>81</v>
      </c>
      <c r="I330" s="16" t="s">
        <v>123</v>
      </c>
      <c r="J330" s="16" t="s">
        <v>83</v>
      </c>
      <c r="K330" s="16" t="s">
        <v>84</v>
      </c>
      <c r="L330" s="19" t="s">
        <v>85</v>
      </c>
      <c r="M330" s="19">
        <v>5134564</v>
      </c>
      <c r="N330" s="19">
        <v>5134564</v>
      </c>
      <c r="O330" s="57" t="s">
        <v>1396</v>
      </c>
      <c r="P330" s="21">
        <v>2100150036294</v>
      </c>
      <c r="Q330" s="20" t="s">
        <v>87</v>
      </c>
      <c r="R330" s="16" t="str">
        <f t="shared" si="87"/>
        <v>ADF Including TSF</v>
      </c>
      <c r="S330" s="16" t="str">
        <f t="shared" si="86"/>
        <v>E</v>
      </c>
      <c r="T330" s="16" t="str">
        <f t="shared" si="85"/>
        <v>Blend Countries</v>
      </c>
      <c r="U330" s="16" t="str">
        <f t="shared" si="88"/>
        <v>Non-Transition States</v>
      </c>
      <c r="V330" s="22" t="str">
        <f>IF(ISNUMBER(MATCH(A330, {"Gabon","Sudan","Niger","Mali","Burkina Faso","Guinea"}, 0)), "De Facto Countries", "Non-De Facto Countries")</f>
        <v>Non-De Facto Countries</v>
      </c>
      <c r="W330" s="16" t="str">
        <f t="shared" si="99"/>
        <v>East</v>
      </c>
      <c r="X330" s="16" t="str">
        <f t="shared" si="100"/>
        <v>WASH Sector</v>
      </c>
      <c r="Y330" s="23">
        <f>Table2[[#This Row],[Approved Amount_UA Equivalent]]*0.03</f>
        <v>154036.91999999998</v>
      </c>
      <c r="Z330" s="23">
        <f>Table2[[#This Row],[Approved Amount_UA Equivalent]]*0.01</f>
        <v>51345.64</v>
      </c>
      <c r="AC330" s="23">
        <f>Table2[[#This Row],[Approved Amount_UA Equivalent]]*0.96</f>
        <v>4929181.4399999995</v>
      </c>
      <c r="AD330" s="23">
        <f>SUM(Table2[[#This Row],[Feed Africa ]:[Improve Quality Of Life ]])</f>
        <v>5134563.9999999991</v>
      </c>
      <c r="AE330" s="16" t="b">
        <f>Table2[[#This Row],[Total HI5]]=Table2[[#This Row],[Approved Amount_UA Equivalent]]</f>
        <v>1</v>
      </c>
      <c r="AF330" s="24">
        <v>10</v>
      </c>
      <c r="AG330" s="20" t="str">
        <f t="shared" si="89"/>
        <v>Investment Project</v>
      </c>
      <c r="AH330" s="24" t="e">
        <f>VLOOKUP(Table2[[#This Row],[SAP Code]],[25]DATA!$A:$G,7,FALSE)</f>
        <v>#N/A</v>
      </c>
      <c r="AI330" s="20" t="str">
        <f t="shared" si="90"/>
        <v>Infrastructure</v>
      </c>
      <c r="AJ330" s="25" t="s">
        <v>89</v>
      </c>
      <c r="AK330" s="25" t="s">
        <v>126</v>
      </c>
      <c r="AL330" s="23" t="str" cm="1">
        <f t="array" ref="AL330">_xlfn.SWITCH(AK330,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30" s="26">
        <v>1</v>
      </c>
      <c r="AN330" s="25" t="str">
        <f t="shared" si="98"/>
        <v>Sovereign</v>
      </c>
      <c r="AO330" s="27">
        <v>0.25</v>
      </c>
      <c r="AP330" s="23">
        <f>Table2[[#This Row],[Approved Amount_UA Equivalent]]/1000000</f>
        <v>5.1345640000000001</v>
      </c>
      <c r="AQ330" s="19">
        <f t="shared" si="91"/>
        <v>6.8332831537600001</v>
      </c>
      <c r="AR330" s="23" t="str">
        <f t="shared" si="92"/>
        <v>1-10</v>
      </c>
      <c r="AS330" s="23" t="str">
        <f t="shared" si="93"/>
        <v>1-20</v>
      </c>
      <c r="AT330" s="23" t="str">
        <f t="shared" si="94"/>
        <v>1-40</v>
      </c>
      <c r="AU330" s="23" t="str">
        <f t="shared" si="95"/>
        <v>&lt;1-50 Mn</v>
      </c>
      <c r="AV330" s="23">
        <f>Table2[[#This Row],[Amount]]</f>
        <v>5134564</v>
      </c>
      <c r="AW330" s="23" t="str">
        <f t="shared" si="96"/>
        <v>Nov 2016</v>
      </c>
      <c r="AX330" s="28">
        <f>IFERROR(VLOOKUP(Table2[[#This Row],[SAP Code]],[26]_16!A:B,2,FALSE),0)</f>
        <v>0</v>
      </c>
      <c r="AY330" s="28">
        <f>IFERROR(VLOOKUP(Table2[[#This Row],[SAP Code]],[26]_16!D:E,2,FALSE)/ 1000000, 0)</f>
        <v>0</v>
      </c>
      <c r="AZ330" s="28">
        <f>IFERROR(VLOOKUP(Table2[[#This Row],[SAP Code]],[26]_16!G:H,2,FALSE)/ 1000000, 0)</f>
        <v>0</v>
      </c>
      <c r="BA330" s="28">
        <v>0</v>
      </c>
      <c r="BB330" s="28">
        <f>IFERROR(VLOOKUP(Table2[[#This Row],[SAP Code]],[26]_16!M:N,2,FALSE)/ 1000000, 0)</f>
        <v>31.759506550000012</v>
      </c>
      <c r="BC330" s="28">
        <f>IFERROR(VLOOKUP(Table2[[#This Row],[SAP Code]],[26]_16!P:Q,2,FALSE),0)</f>
        <v>27.80761868999998</v>
      </c>
      <c r="BD330" s="28">
        <f>IFERROR(VLOOKUP(Table2[[#This Row],[SAP Code]],[26]_16!S:T,2,FALSE),0)</f>
        <v>36.214695900000017</v>
      </c>
      <c r="BE330" s="28">
        <f>IFERROR(VLOOKUP(Table2[[#This Row],[SAP Code]],[26]_16!V:W,2,FALSE)/ 1000000, 0)</f>
        <v>49.767651010000016</v>
      </c>
      <c r="BF330" s="28">
        <f>IFERROR(VLOOKUP(Table2[[#This Row],[SAP Code]],[26]_16!Y:Z,2,FALSE)/ 1000000, 0)</f>
        <v>13.043809209999997</v>
      </c>
      <c r="BG330" s="28" t="str">
        <f>IFERROR(VLOOKUP(Table2[[#This Row],[SAP Code]],[26]port!$A:$AD,30,FALSE),"unknown")</f>
        <v>OnGo</v>
      </c>
      <c r="BH330" s="29" t="str">
        <f t="shared" si="97"/>
        <v>Ongoing</v>
      </c>
      <c r="BI330" s="16"/>
    </row>
    <row r="331" spans="1:61" ht="17.100000000000001" customHeight="1">
      <c r="A331" s="16" t="s">
        <v>91</v>
      </c>
      <c r="B331" s="16" t="s">
        <v>1393</v>
      </c>
      <c r="C331" s="16" t="s">
        <v>1398</v>
      </c>
      <c r="D331" s="18" t="s">
        <v>1395</v>
      </c>
      <c r="E331" s="18">
        <v>42683</v>
      </c>
      <c r="F331" s="16" t="s">
        <v>93</v>
      </c>
      <c r="G331" s="16" t="s">
        <v>122</v>
      </c>
      <c r="H331" s="16" t="s">
        <v>81</v>
      </c>
      <c r="I331" s="16" t="s">
        <v>123</v>
      </c>
      <c r="J331" s="16" t="s">
        <v>83</v>
      </c>
      <c r="K331" s="16" t="s">
        <v>69</v>
      </c>
      <c r="L331" s="19" t="s">
        <v>85</v>
      </c>
      <c r="M331" s="19">
        <v>511820</v>
      </c>
      <c r="N331" s="19">
        <v>511820</v>
      </c>
      <c r="O331" s="57" t="s">
        <v>1396</v>
      </c>
      <c r="P331" s="21">
        <v>2100155033467</v>
      </c>
      <c r="Q331" s="20" t="s">
        <v>87</v>
      </c>
      <c r="R331" s="16" t="str">
        <f t="shared" si="87"/>
        <v>ADF Including TSF</v>
      </c>
      <c r="S331" s="16" t="str">
        <f t="shared" si="86"/>
        <v>E</v>
      </c>
      <c r="T331" s="16" t="str">
        <f t="shared" si="85"/>
        <v>Blend Countries</v>
      </c>
      <c r="U331" s="16" t="str">
        <f t="shared" si="88"/>
        <v>Non-Transition States</v>
      </c>
      <c r="V331" s="22" t="str">
        <f>IF(ISNUMBER(MATCH(A331, {"Gabon","Sudan","Niger","Mali","Burkina Faso","Guinea"}, 0)), "De Facto Countries", "Non-De Facto Countries")</f>
        <v>Non-De Facto Countries</v>
      </c>
      <c r="W331" s="16" t="str">
        <f t="shared" si="99"/>
        <v>East</v>
      </c>
      <c r="X331" s="16" t="str">
        <f t="shared" si="100"/>
        <v>WASH Sector</v>
      </c>
      <c r="Y331" s="23">
        <f>Table2[[#This Row],[Approved Amount_UA Equivalent]]*0.03</f>
        <v>15354.599999999999</v>
      </c>
      <c r="Z331" s="23">
        <f>Table2[[#This Row],[Approved Amount_UA Equivalent]]*0.01</f>
        <v>5118.2</v>
      </c>
      <c r="AC331" s="23">
        <f>Table2[[#This Row],[Approved Amount_UA Equivalent]]*0.96</f>
        <v>491347.19999999995</v>
      </c>
      <c r="AD331" s="23">
        <f>SUM(Table2[[#This Row],[Feed Africa ]:[Improve Quality Of Life ]])</f>
        <v>511819.99999999994</v>
      </c>
      <c r="AE331" s="16" t="b">
        <f>Table2[[#This Row],[Total HI5]]=Table2[[#This Row],[Approved Amount_UA Equivalent]]</f>
        <v>1</v>
      </c>
      <c r="AF331" s="24">
        <v>10</v>
      </c>
      <c r="AG331" s="20" t="str">
        <f t="shared" si="89"/>
        <v>Investment Project</v>
      </c>
      <c r="AH331" s="24" t="e">
        <f>VLOOKUP(Table2[[#This Row],[SAP Code]],[25]DATA!$A:$G,7,FALSE)</f>
        <v>#N/A</v>
      </c>
      <c r="AI331" s="20" t="str">
        <f t="shared" si="90"/>
        <v>Infrastructure</v>
      </c>
      <c r="AJ331" s="25" t="s">
        <v>89</v>
      </c>
      <c r="AK331" s="25" t="s">
        <v>126</v>
      </c>
      <c r="AL331" s="23" t="str" cm="1">
        <f t="array" ref="AL331">_xlfn.SWITCH(AK331,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31" s="26">
        <v>1</v>
      </c>
      <c r="AN331" s="25" t="str">
        <f t="shared" si="98"/>
        <v>Sovereign</v>
      </c>
      <c r="AO331" s="27">
        <v>0.25</v>
      </c>
      <c r="AP331" s="23">
        <f>Table2[[#This Row],[Approved Amount_UA Equivalent]]/1000000</f>
        <v>0.51182000000000005</v>
      </c>
      <c r="AQ331" s="19">
        <f t="shared" si="91"/>
        <v>0.68115052879999993</v>
      </c>
      <c r="AR331" s="23" t="str">
        <f t="shared" si="92"/>
        <v>1-10</v>
      </c>
      <c r="AS331" s="23" t="str">
        <f t="shared" si="93"/>
        <v>1-20</v>
      </c>
      <c r="AT331" s="23" t="str">
        <f t="shared" si="94"/>
        <v>1-40</v>
      </c>
      <c r="AU331" s="23" t="str">
        <f t="shared" si="95"/>
        <v>&lt;1-50 Mn</v>
      </c>
      <c r="AV331" s="23">
        <f>Table2[[#This Row],[Amount]]</f>
        <v>511820</v>
      </c>
      <c r="AW331" s="23" t="str">
        <f t="shared" si="96"/>
        <v>Nov 2016</v>
      </c>
      <c r="AX331" s="28">
        <f>IFERROR(VLOOKUP(Table2[[#This Row],[SAP Code]],[26]_16!A:B,2,FALSE),0)</f>
        <v>0</v>
      </c>
      <c r="AY331" s="28">
        <f>IFERROR(VLOOKUP(Table2[[#This Row],[SAP Code]],[26]_16!D:E,2,FALSE)/ 1000000, 0)</f>
        <v>0</v>
      </c>
      <c r="AZ331" s="28">
        <f>IFERROR(VLOOKUP(Table2[[#This Row],[SAP Code]],[26]_16!G:H,2,FALSE)/ 1000000, 0)</f>
        <v>0</v>
      </c>
      <c r="BA331" s="28">
        <f>IFERROR(VLOOKUP(Table2[[#This Row],[SAP Code]],[26]_16!J:K,2,FALSE)/ 1000000, 0)</f>
        <v>3.4970757599999991</v>
      </c>
      <c r="BB331" s="28">
        <f>IFERROR(VLOOKUP(Table2[[#This Row],[SAP Code]],[26]_16!M:N,2,FALSE)/ 1000000, 0)</f>
        <v>31.759506550000012</v>
      </c>
      <c r="BC331" s="28">
        <f>IFERROR(VLOOKUP(Table2[[#This Row],[SAP Code]],[26]_16!P:Q,2,FALSE),0)</f>
        <v>27.80761868999998</v>
      </c>
      <c r="BD331" s="28">
        <f>IFERROR(VLOOKUP(Table2[[#This Row],[SAP Code]],[26]_16!S:T,2,FALSE),0)</f>
        <v>36.214695900000017</v>
      </c>
      <c r="BE331" s="28">
        <f>IFERROR(VLOOKUP(Table2[[#This Row],[SAP Code]],[26]_16!V:W,2,FALSE)/ 1000000, 0)</f>
        <v>49.767651010000016</v>
      </c>
      <c r="BF331" s="28">
        <f>IFERROR(VLOOKUP(Table2[[#This Row],[SAP Code]],[26]_16!Y:Z,2,FALSE)/ 1000000, 0)</f>
        <v>13.043809209999997</v>
      </c>
      <c r="BG331" s="28" t="str">
        <f>IFERROR(VLOOKUP(Table2[[#This Row],[SAP Code]],[26]port!$A:$AD,30,FALSE),"unknown")</f>
        <v>OnGo</v>
      </c>
      <c r="BH331" s="29" t="str">
        <f t="shared" si="97"/>
        <v>Ongoing</v>
      </c>
      <c r="BI331" s="16"/>
    </row>
    <row r="332" spans="1:61" ht="17.100000000000001" customHeight="1">
      <c r="A332" s="16" t="s">
        <v>91</v>
      </c>
      <c r="B332" s="16" t="s">
        <v>1393</v>
      </c>
      <c r="C332" s="16" t="s">
        <v>1399</v>
      </c>
      <c r="D332" s="18" t="s">
        <v>1395</v>
      </c>
      <c r="E332" s="18">
        <v>42683</v>
      </c>
      <c r="F332" s="16" t="s">
        <v>93</v>
      </c>
      <c r="G332" s="16" t="s">
        <v>122</v>
      </c>
      <c r="H332" s="16" t="s">
        <v>81</v>
      </c>
      <c r="I332" s="16" t="s">
        <v>123</v>
      </c>
      <c r="J332" s="16" t="s">
        <v>188</v>
      </c>
      <c r="K332" s="16" t="s">
        <v>69</v>
      </c>
      <c r="L332" s="19" t="s">
        <v>85</v>
      </c>
      <c r="M332" s="19">
        <v>1200000</v>
      </c>
      <c r="N332" s="19">
        <v>1200000</v>
      </c>
      <c r="O332" s="57" t="s">
        <v>1396</v>
      </c>
      <c r="P332" s="21">
        <v>5500155011104</v>
      </c>
      <c r="Q332" s="20" t="s">
        <v>87</v>
      </c>
      <c r="R332" s="16" t="str">
        <f t="shared" si="87"/>
        <v>MICTAF</v>
      </c>
      <c r="S332" s="16" t="str">
        <f t="shared" si="86"/>
        <v>E</v>
      </c>
      <c r="T332" s="16" t="str">
        <f t="shared" si="85"/>
        <v>Blend Countries</v>
      </c>
      <c r="U332" s="16" t="str">
        <f t="shared" si="88"/>
        <v>Non-Transition States</v>
      </c>
      <c r="V332" s="22" t="str">
        <f>IF(ISNUMBER(MATCH(A332, {"Gabon","Sudan","Niger","Mali","Burkina Faso","Guinea"}, 0)), "De Facto Countries", "Non-De Facto Countries")</f>
        <v>Non-De Facto Countries</v>
      </c>
      <c r="W332" s="16" t="str">
        <f t="shared" si="99"/>
        <v>East</v>
      </c>
      <c r="X332" s="16" t="str">
        <f t="shared" si="100"/>
        <v>WASH Sector</v>
      </c>
      <c r="Y332" s="23">
        <f>Table2[[#This Row],[Approved Amount_UA Equivalent]]*0.03</f>
        <v>36000</v>
      </c>
      <c r="Z332" s="23">
        <f>Table2[[#This Row],[Approved Amount_UA Equivalent]]*0.01</f>
        <v>12000</v>
      </c>
      <c r="AC332" s="23">
        <f>Table2[[#This Row],[Approved Amount_UA Equivalent]]*0.96</f>
        <v>1152000</v>
      </c>
      <c r="AD332" s="23">
        <f>SUM(Table2[[#This Row],[Feed Africa ]:[Improve Quality Of Life ]])</f>
        <v>1200000</v>
      </c>
      <c r="AE332" s="16" t="b">
        <f>Table2[[#This Row],[Total HI5]]=Table2[[#This Row],[Approved Amount_UA Equivalent]]</f>
        <v>1</v>
      </c>
      <c r="AF332" s="24">
        <v>10</v>
      </c>
      <c r="AG332" s="20" t="str">
        <f t="shared" si="89"/>
        <v>Investment Project</v>
      </c>
      <c r="AH332" s="24" t="e">
        <f>VLOOKUP(Table2[[#This Row],[SAP Code]],[25]DATA!$A:$G,7,FALSE)</f>
        <v>#N/A</v>
      </c>
      <c r="AI332" s="20" t="str">
        <f t="shared" si="90"/>
        <v>Infrastructure</v>
      </c>
      <c r="AJ332" s="25" t="s">
        <v>89</v>
      </c>
      <c r="AK332" s="25" t="s">
        <v>126</v>
      </c>
      <c r="AL332" s="23" t="str" cm="1">
        <f t="array" ref="AL332">_xlfn.SWITCH(AK332,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32" s="26">
        <v>1</v>
      </c>
      <c r="AN332" s="25" t="str">
        <f t="shared" si="98"/>
        <v>Sovereign</v>
      </c>
      <c r="AO332" s="27">
        <v>0.25</v>
      </c>
      <c r="AP332" s="23">
        <f>Table2[[#This Row],[Approved Amount_UA Equivalent]]/1000000</f>
        <v>1.2</v>
      </c>
      <c r="AQ332" s="19">
        <f t="shared" si="91"/>
        <v>1.597008</v>
      </c>
      <c r="AR332" s="23" t="str">
        <f t="shared" si="92"/>
        <v>1-10</v>
      </c>
      <c r="AS332" s="23" t="str">
        <f t="shared" si="93"/>
        <v>1-20</v>
      </c>
      <c r="AT332" s="23" t="str">
        <f t="shared" si="94"/>
        <v>1-40</v>
      </c>
      <c r="AU332" s="23" t="str">
        <f t="shared" si="95"/>
        <v>&lt;1-50 Mn</v>
      </c>
      <c r="AV332" s="23">
        <f>Table2[[#This Row],[Amount]]</f>
        <v>1200000</v>
      </c>
      <c r="AW332" s="23" t="str">
        <f t="shared" si="96"/>
        <v>Nov 2016</v>
      </c>
      <c r="AX332" s="28">
        <f>IFERROR(VLOOKUP(Table2[[#This Row],[SAP Code]],[26]_16!A:B,2,FALSE),0)</f>
        <v>0</v>
      </c>
      <c r="AY332" s="28">
        <f>IFERROR(VLOOKUP(Table2[[#This Row],[SAP Code]],[26]_16!D:E,2,FALSE)/ 1000000, 0)</f>
        <v>0</v>
      </c>
      <c r="AZ332" s="28">
        <f>IFERROR(VLOOKUP(Table2[[#This Row],[SAP Code]],[26]_16!G:H,2,FALSE)/ 1000000, 0)</f>
        <v>0</v>
      </c>
      <c r="BA332" s="28">
        <v>0</v>
      </c>
      <c r="BB332" s="28">
        <f>IFERROR(VLOOKUP(Table2[[#This Row],[SAP Code]],[26]_16!M:N,2,FALSE)/ 1000000, 0)</f>
        <v>31.759506550000012</v>
      </c>
      <c r="BC332" s="28">
        <f>IFERROR(VLOOKUP(Table2[[#This Row],[SAP Code]],[26]_16!P:Q,2,FALSE),0)</f>
        <v>27.80761868999998</v>
      </c>
      <c r="BD332" s="28">
        <f>IFERROR(VLOOKUP(Table2[[#This Row],[SAP Code]],[26]_16!S:T,2,FALSE),0)</f>
        <v>36.214695900000017</v>
      </c>
      <c r="BE332" s="28">
        <f>IFERROR(VLOOKUP(Table2[[#This Row],[SAP Code]],[26]_16!V:W,2,FALSE)/ 1000000, 0)</f>
        <v>49.767651010000016</v>
      </c>
      <c r="BF332" s="28">
        <f>IFERROR(VLOOKUP(Table2[[#This Row],[SAP Code]],[26]_16!Y:Z,2,FALSE)/ 1000000, 0)</f>
        <v>13.043809209999997</v>
      </c>
      <c r="BG332" s="28" t="str">
        <f>IFERROR(VLOOKUP(Table2[[#This Row],[SAP Code]],[26]port!$A:$AD,30,FALSE),"unknown")</f>
        <v>OnGo</v>
      </c>
      <c r="BH332" s="29" t="str">
        <f t="shared" si="97"/>
        <v>Ongoing</v>
      </c>
      <c r="BI332" s="16"/>
    </row>
    <row r="333" spans="1:61" ht="17.100000000000001" customHeight="1">
      <c r="A333" s="16" t="s">
        <v>228</v>
      </c>
      <c r="B333" s="16" t="s">
        <v>1400</v>
      </c>
      <c r="C333" s="16" t="s">
        <v>1401</v>
      </c>
      <c r="D333" s="18" t="s">
        <v>1402</v>
      </c>
      <c r="E333" s="18">
        <v>42685</v>
      </c>
      <c r="F333" s="16" t="s">
        <v>232</v>
      </c>
      <c r="G333" s="16" t="s">
        <v>65</v>
      </c>
      <c r="H333" s="16" t="s">
        <v>101</v>
      </c>
      <c r="I333" s="16" t="s">
        <v>155</v>
      </c>
      <c r="J333" s="16" t="s">
        <v>83</v>
      </c>
      <c r="K333" s="16" t="s">
        <v>69</v>
      </c>
      <c r="L333" s="19" t="s">
        <v>85</v>
      </c>
      <c r="M333" s="19">
        <v>12000000</v>
      </c>
      <c r="N333" s="19">
        <v>12000000</v>
      </c>
      <c r="O333" s="57" t="s">
        <v>1403</v>
      </c>
      <c r="P333" s="21">
        <v>2100155033568</v>
      </c>
      <c r="Q333" s="20" t="s">
        <v>72</v>
      </c>
      <c r="R333" s="16" t="str">
        <f t="shared" si="87"/>
        <v>ADF Including TSF</v>
      </c>
      <c r="S333" s="16" t="str">
        <f t="shared" si="86"/>
        <v>A</v>
      </c>
      <c r="T333" s="16" t="str">
        <f t="shared" si="85"/>
        <v>ADB Countries</v>
      </c>
      <c r="U333" s="16" t="str">
        <f t="shared" si="88"/>
        <v>Non-Transition States</v>
      </c>
      <c r="V333" s="22" t="str">
        <f>IF(ISNUMBER(MATCH(A333, {"Gabon","Sudan","Niger","Mali","Burkina Faso","Guinea"}, 0)), "De Facto Countries", "Non-De Facto Countries")</f>
        <v>Non-De Facto Countries</v>
      </c>
      <c r="W333" s="16" t="str">
        <f t="shared" si="99"/>
        <v>South</v>
      </c>
      <c r="X333" s="16" t="str">
        <f t="shared" si="100"/>
        <v>Agriculture</v>
      </c>
      <c r="Y333" s="23">
        <f>Table2[[#This Row],[Approved Amount_UA Equivalent]]</f>
        <v>12000000</v>
      </c>
      <c r="AD333" s="23">
        <f>SUM(Table2[[#This Row],[Feed Africa ]:[Improve Quality Of Life ]])</f>
        <v>12000000</v>
      </c>
      <c r="AE333" s="16" t="b">
        <f>Table2[[#This Row],[Total HI5]]=Table2[[#This Row],[Approved Amount_UA Equivalent]]</f>
        <v>1</v>
      </c>
      <c r="AF333" s="24">
        <v>21</v>
      </c>
      <c r="AG333" s="20" t="str">
        <f t="shared" si="89"/>
        <v>Policy and Result Based Op</v>
      </c>
      <c r="AH333" s="24" t="e">
        <f>VLOOKUP(Table2[[#This Row],[SAP Code]],[25]DATA!$A:$G,7,FALSE)</f>
        <v>#N/A</v>
      </c>
      <c r="AI333" s="20" t="str">
        <f t="shared" si="90"/>
        <v>Policy-Based Lending</v>
      </c>
      <c r="AJ333" s="25" t="s">
        <v>157</v>
      </c>
      <c r="AK333" s="25" t="s">
        <v>74</v>
      </c>
      <c r="AL333" s="23" t="str" cm="1">
        <f t="array" ref="AL333">_xlfn.SWITCH(AK333,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33" s="26">
        <v>1</v>
      </c>
      <c r="AN333" s="25" t="str">
        <f t="shared" si="98"/>
        <v>Sovereign</v>
      </c>
      <c r="AO333" s="27">
        <v>1</v>
      </c>
      <c r="AP333" s="23">
        <f>Table2[[#This Row],[Approved Amount_UA Equivalent]]/1000000</f>
        <v>12</v>
      </c>
      <c r="AQ333" s="19">
        <f t="shared" si="91"/>
        <v>15.970079999999999</v>
      </c>
      <c r="AR333" s="23" t="str">
        <f t="shared" si="92"/>
        <v>11-20</v>
      </c>
      <c r="AS333" s="23" t="str">
        <f t="shared" si="93"/>
        <v>1-20</v>
      </c>
      <c r="AT333" s="23" t="str">
        <f t="shared" si="94"/>
        <v>1-40</v>
      </c>
      <c r="AU333" s="23" t="str">
        <f t="shared" si="95"/>
        <v>&lt;1-50 Mn</v>
      </c>
      <c r="AV333" s="23">
        <f>Table2[[#This Row],[Amount]]</f>
        <v>12000000</v>
      </c>
      <c r="AW333" s="23" t="str">
        <f t="shared" si="96"/>
        <v>Nov 2016</v>
      </c>
      <c r="AX333" s="28">
        <f>IFERROR(VLOOKUP(Table2[[#This Row],[SAP Code]],[26]_16!A:B,2,FALSE),0)</f>
        <v>0</v>
      </c>
      <c r="AY333" s="28">
        <f>IFERROR(VLOOKUP(Table2[[#This Row],[SAP Code]],[26]_16!D:E,2,FALSE)/ 1000000, 0)</f>
        <v>0</v>
      </c>
      <c r="AZ333" s="28">
        <f>IFERROR(VLOOKUP(Table2[[#This Row],[SAP Code]],[26]_16!G:H,2,FALSE)/ 1000000, 0)</f>
        <v>11.80904492</v>
      </c>
      <c r="BA333" s="28">
        <f>IFERROR(VLOOKUP(Table2[[#This Row],[SAP Code]],[26]_16!J:K,2,FALSE)/ 1000000, 0)</f>
        <v>0</v>
      </c>
      <c r="BB333" s="28">
        <f>IFERROR(VLOOKUP(Table2[[#This Row],[SAP Code]],[26]_16!M:N,2,FALSE)/ 1000000, 0)</f>
        <v>0</v>
      </c>
      <c r="BC333" s="28">
        <f>IFERROR(VLOOKUP(Table2[[#This Row],[SAP Code]],[26]_16!P:Q,2,FALSE),0)</f>
        <v>0</v>
      </c>
      <c r="BD333" s="28">
        <f>IFERROR(VLOOKUP(Table2[[#This Row],[SAP Code]],[26]_16!S:T,2,FALSE),0)</f>
        <v>0</v>
      </c>
      <c r="BE333" s="28">
        <f>IFERROR(VLOOKUP(Table2[[#This Row],[SAP Code]],[26]_16!V:W,2,FALSE)/ 1000000, 0)</f>
        <v>0</v>
      </c>
      <c r="BF333" s="28">
        <f>IFERROR(VLOOKUP(Table2[[#This Row],[SAP Code]],[26]_16!Y:Z,2,FALSE)/ 1000000, 0)</f>
        <v>0</v>
      </c>
      <c r="BG333" s="28" t="str">
        <f>IFERROR(VLOOKUP(Table2[[#This Row],[SAP Code]],[26]port!$A:$AD,30,FALSE),"unknown")</f>
        <v>COMP</v>
      </c>
      <c r="BH333" s="29" t="str">
        <f t="shared" si="97"/>
        <v>Number of operations completed out of the net approved of that year</v>
      </c>
      <c r="BI333" s="16"/>
    </row>
    <row r="334" spans="1:61" ht="17.100000000000001" customHeight="1">
      <c r="A334" s="16" t="s">
        <v>117</v>
      </c>
      <c r="B334" s="16" t="s">
        <v>1404</v>
      </c>
      <c r="C334" s="16" t="s">
        <v>1405</v>
      </c>
      <c r="D334" s="18" t="s">
        <v>1406</v>
      </c>
      <c r="E334" s="18">
        <v>42689</v>
      </c>
      <c r="F334" s="16" t="s">
        <v>121</v>
      </c>
      <c r="G334" s="16" t="s">
        <v>80</v>
      </c>
      <c r="H334" s="16" t="s">
        <v>81</v>
      </c>
      <c r="I334" s="16" t="s">
        <v>82</v>
      </c>
      <c r="J334" s="16" t="s">
        <v>83</v>
      </c>
      <c r="K334" s="16" t="s">
        <v>688</v>
      </c>
      <c r="L334" s="19" t="s">
        <v>85</v>
      </c>
      <c r="M334" s="19">
        <v>5840000</v>
      </c>
      <c r="N334" s="19">
        <v>5840000</v>
      </c>
      <c r="O334" s="57" t="s">
        <v>1407</v>
      </c>
      <c r="P334" s="21">
        <v>2100150036343</v>
      </c>
      <c r="Q334" s="20" t="s">
        <v>72</v>
      </c>
      <c r="R334" s="16" t="str">
        <f t="shared" si="87"/>
        <v>ADF Including TSF</v>
      </c>
      <c r="S334" s="16" t="str">
        <f t="shared" si="86"/>
        <v>F</v>
      </c>
      <c r="T334" s="16" t="str">
        <f t="shared" si="85"/>
        <v>ADF Countries</v>
      </c>
      <c r="U334" s="16" t="str">
        <f t="shared" si="88"/>
        <v>Non-Transition States</v>
      </c>
      <c r="V334" s="22" t="str">
        <f>IF(ISNUMBER(MATCH(A334, {"Gabon","Sudan","Niger","Mali","Burkina Faso","Guinea"}, 0)), "De Facto Countries", "Non-De Facto Countries")</f>
        <v>Non-De Facto Countries</v>
      </c>
      <c r="W334" s="16" t="str">
        <f t="shared" si="99"/>
        <v>East</v>
      </c>
      <c r="X334" s="16" t="str">
        <f t="shared" si="100"/>
        <v>Power</v>
      </c>
      <c r="Y334" s="23"/>
      <c r="Z334" s="23">
        <f>Table2[[#This Row],[Approved Amount_UA Equivalent]]</f>
        <v>5840000</v>
      </c>
      <c r="AD334" s="23">
        <f>SUM(Table2[[#This Row],[Feed Africa ]:[Improve Quality Of Life ]])</f>
        <v>5840000</v>
      </c>
      <c r="AE334" s="16" t="b">
        <f>Table2[[#This Row],[Total HI5]]=Table2[[#This Row],[Approved Amount_UA Equivalent]]</f>
        <v>1</v>
      </c>
      <c r="AF334" s="24">
        <v>10</v>
      </c>
      <c r="AG334" s="20" t="str">
        <f t="shared" si="89"/>
        <v>Investment Project</v>
      </c>
      <c r="AH334" s="24" t="e">
        <f>VLOOKUP(Table2[[#This Row],[SAP Code]],[25]DATA!$A:$G,7,FALSE)</f>
        <v>#N/A</v>
      </c>
      <c r="AI334" s="20" t="str">
        <f t="shared" si="90"/>
        <v>Infrastructure</v>
      </c>
      <c r="AJ334" s="25" t="s">
        <v>89</v>
      </c>
      <c r="AK334" s="25" t="s">
        <v>90</v>
      </c>
      <c r="AL334" s="23" t="str" cm="1">
        <f t="array" ref="AL334">_xlfn.SWITCH(AK334,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34" s="26">
        <v>1</v>
      </c>
      <c r="AN334" s="25" t="str">
        <f t="shared" si="98"/>
        <v>Sovereign</v>
      </c>
      <c r="AO334" s="27">
        <v>1</v>
      </c>
      <c r="AP334" s="23">
        <f>Table2[[#This Row],[Approved Amount_UA Equivalent]]/1000000</f>
        <v>5.84</v>
      </c>
      <c r="AQ334" s="19">
        <f t="shared" si="91"/>
        <v>7.7721056000000006</v>
      </c>
      <c r="AR334" s="23" t="str">
        <f t="shared" si="92"/>
        <v>1-10</v>
      </c>
      <c r="AS334" s="23" t="str">
        <f t="shared" si="93"/>
        <v>1-20</v>
      </c>
      <c r="AT334" s="23" t="str">
        <f t="shared" si="94"/>
        <v>1-40</v>
      </c>
      <c r="AU334" s="23" t="str">
        <f t="shared" si="95"/>
        <v>&lt;1-50 Mn</v>
      </c>
      <c r="AV334" s="23">
        <f>Table2[[#This Row],[Amount]]</f>
        <v>5840000</v>
      </c>
      <c r="AW334" s="23" t="str">
        <f t="shared" si="96"/>
        <v>Nov 2016</v>
      </c>
      <c r="AX334" s="28">
        <f>IFERROR(VLOOKUP(Table2[[#This Row],[SAP Code]],[26]_16!A:B,2,FALSE),0)</f>
        <v>0</v>
      </c>
      <c r="AY334" s="28">
        <f>IFERROR(VLOOKUP(Table2[[#This Row],[SAP Code]],[26]_16!D:E,2,FALSE)/ 1000000, 0)</f>
        <v>0</v>
      </c>
      <c r="AZ334" s="28">
        <f>IFERROR(VLOOKUP(Table2[[#This Row],[SAP Code]],[26]_16!G:H,2,FALSE)/ 1000000, 0)</f>
        <v>0</v>
      </c>
      <c r="BA334" s="28">
        <f>IFERROR(VLOOKUP(Table2[[#This Row],[SAP Code]],[26]_16!J:K,2,FALSE)/ 1000000, 0)</f>
        <v>0.21553197999999998</v>
      </c>
      <c r="BB334" s="28">
        <f>IFERROR(VLOOKUP(Table2[[#This Row],[SAP Code]],[26]_16!M:N,2,FALSE)/ 1000000, 0)</f>
        <v>0.81793762000000014</v>
      </c>
      <c r="BC334" s="28">
        <f>IFERROR(VLOOKUP(Table2[[#This Row],[SAP Code]],[26]_16!P:Q,2,FALSE),0)</f>
        <v>0</v>
      </c>
      <c r="BD334" s="28">
        <f>IFERROR(VLOOKUP(Table2[[#This Row],[SAP Code]],[26]_16!S:T,2,FALSE),0)</f>
        <v>0</v>
      </c>
      <c r="BE334" s="28">
        <f>IFERROR(VLOOKUP(Table2[[#This Row],[SAP Code]],[26]_16!V:W,2,FALSE)/ 1000000, 0)</f>
        <v>0</v>
      </c>
      <c r="BF334" s="28">
        <f>IFERROR(VLOOKUP(Table2[[#This Row],[SAP Code]],[26]_16!Y:Z,2,FALSE)/ 1000000, 0)</f>
        <v>0</v>
      </c>
      <c r="BG334" s="28" t="str">
        <f>IFERROR(VLOOKUP(Table2[[#This Row],[SAP Code]],[26]port!$A:$AD,30,FALSE),"unknown")</f>
        <v>CLSD</v>
      </c>
      <c r="BH334" s="29" t="str">
        <f t="shared" si="97"/>
        <v>Number of operations completed out of the net approved of that year</v>
      </c>
      <c r="BI334" s="16"/>
    </row>
    <row r="335" spans="1:61" ht="17.100000000000001" customHeight="1">
      <c r="A335" s="16" t="s">
        <v>316</v>
      </c>
      <c r="B335" s="16" t="s">
        <v>1408</v>
      </c>
      <c r="C335" s="16" t="s">
        <v>1409</v>
      </c>
      <c r="D335" s="18" t="s">
        <v>1410</v>
      </c>
      <c r="E335" s="18">
        <v>42690</v>
      </c>
      <c r="F335" s="16" t="s">
        <v>320</v>
      </c>
      <c r="G335" s="16" t="s">
        <v>80</v>
      </c>
      <c r="H335" s="16" t="s">
        <v>132</v>
      </c>
      <c r="I335" s="16" t="s">
        <v>82</v>
      </c>
      <c r="J335" s="16" t="s">
        <v>179</v>
      </c>
      <c r="K335" s="16" t="s">
        <v>84</v>
      </c>
      <c r="L335" s="19" t="s">
        <v>195</v>
      </c>
      <c r="M335" s="19">
        <v>137820000</v>
      </c>
      <c r="N335" s="19">
        <v>109807108.54028732</v>
      </c>
      <c r="O335" s="57" t="s">
        <v>1411</v>
      </c>
      <c r="P335" s="21">
        <v>2000200000551</v>
      </c>
      <c r="Q335" s="20" t="s">
        <v>87</v>
      </c>
      <c r="R335" s="16" t="str">
        <f t="shared" si="87"/>
        <v>ADB Public</v>
      </c>
      <c r="S335" s="16" t="str">
        <f t="shared" si="86"/>
        <v>F</v>
      </c>
      <c r="T335" s="16" t="str">
        <f t="shared" si="85"/>
        <v>Blend Countries</v>
      </c>
      <c r="U335" s="16" t="str">
        <f t="shared" si="88"/>
        <v>Non-Transition States</v>
      </c>
      <c r="V335" s="22" t="str">
        <f>IF(ISNUMBER(MATCH(A335, {"Gabon","Sudan","Niger","Mali","Burkina Faso","Guinea"}, 0)), "De Facto Countries", "Non-De Facto Countries")</f>
        <v>Non-De Facto Countries</v>
      </c>
      <c r="W335" s="16" t="str">
        <f t="shared" si="99"/>
        <v>West</v>
      </c>
      <c r="X335" s="16" t="str">
        <f t="shared" si="100"/>
        <v>Power</v>
      </c>
      <c r="Y335" s="23"/>
      <c r="Z335" s="23">
        <f>Table2[[#This Row],[Approved Amount_UA Equivalent]]</f>
        <v>109807108.54028732</v>
      </c>
      <c r="AD335" s="23">
        <f>SUM(Table2[[#This Row],[Feed Africa ]:[Improve Quality Of Life ]])</f>
        <v>109807108.54028732</v>
      </c>
      <c r="AE335" s="16" t="b">
        <f>Table2[[#This Row],[Total HI5]]=Table2[[#This Row],[Approved Amount_UA Equivalent]]</f>
        <v>1</v>
      </c>
      <c r="AF335" s="24">
        <v>10</v>
      </c>
      <c r="AG335" s="20" t="str">
        <f t="shared" si="89"/>
        <v>Investment Project</v>
      </c>
      <c r="AH335" s="24" t="e">
        <f>VLOOKUP(Table2[[#This Row],[SAP Code]],[25]DATA!$A:$G,7,FALSE)</f>
        <v>#N/A</v>
      </c>
      <c r="AI335" s="20" t="str">
        <f t="shared" si="90"/>
        <v>Infrastructure</v>
      </c>
      <c r="AJ335" s="25" t="s">
        <v>89</v>
      </c>
      <c r="AK335" s="25" t="s">
        <v>90</v>
      </c>
      <c r="AL335" s="23" t="str" cm="1">
        <f t="array" ref="AL335">_xlfn.SWITCH(AK335,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35" s="26">
        <v>1</v>
      </c>
      <c r="AN335" s="25" t="str">
        <f t="shared" si="98"/>
        <v>Sovereign</v>
      </c>
      <c r="AO335" s="27">
        <v>1</v>
      </c>
      <c r="AP335" s="23">
        <f>Table2[[#This Row],[Approved Amount_UA Equivalent]]/1000000</f>
        <v>109.80710854028732</v>
      </c>
      <c r="AQ335" s="19">
        <f t="shared" si="91"/>
        <v>146.13569232975595</v>
      </c>
      <c r="AR335" s="23" t="str">
        <f t="shared" si="92"/>
        <v>101-110</v>
      </c>
      <c r="AS335" s="23" t="str">
        <f t="shared" si="93"/>
        <v>101-120</v>
      </c>
      <c r="AT335" s="23" t="str">
        <f t="shared" si="94"/>
        <v>81-120</v>
      </c>
      <c r="AU335" s="23" t="str">
        <f t="shared" si="95"/>
        <v>100-200 Mn</v>
      </c>
      <c r="AV335" s="23">
        <f>Table2[[#This Row],[Amount]]</f>
        <v>137820000</v>
      </c>
      <c r="AW335" s="23" t="str">
        <f t="shared" si="96"/>
        <v>Nov 2016</v>
      </c>
      <c r="AX335" s="28">
        <f>IFERROR(VLOOKUP(Table2[[#This Row],[SAP Code]],[26]_16!A:B,2,FALSE),0)</f>
        <v>0</v>
      </c>
      <c r="AY335" s="28">
        <f>IFERROR(VLOOKUP(Table2[[#This Row],[SAP Code]],[26]_16!D:E,2,FALSE)/ 1000000, 0)</f>
        <v>0</v>
      </c>
      <c r="AZ335" s="28">
        <f>IFERROR(VLOOKUP(Table2[[#This Row],[SAP Code]],[26]_16!G:H,2,FALSE)/ 1000000, 0)</f>
        <v>5.4856403900000004</v>
      </c>
      <c r="BA335" s="28">
        <f>IFERROR(VLOOKUP(Table2[[#This Row],[SAP Code]],[26]_16!J:K,2,FALSE)/ 1000000, 0)</f>
        <v>13.652798969999999</v>
      </c>
      <c r="BB335" s="28">
        <f>IFERROR(VLOOKUP(Table2[[#This Row],[SAP Code]],[26]_16!M:N,2,FALSE)/ 1000000, 0)</f>
        <v>13.049350749999999</v>
      </c>
      <c r="BC335" s="28">
        <f>IFERROR(VLOOKUP(Table2[[#This Row],[SAP Code]],[26]_16!P:Q,2,FALSE),0)</f>
        <v>7.1563659599999987</v>
      </c>
      <c r="BD335" s="28">
        <f>IFERROR(VLOOKUP(Table2[[#This Row],[SAP Code]],[26]_16!S:T,2,FALSE),0)</f>
        <v>6.8233995900000011</v>
      </c>
      <c r="BE335" s="28">
        <f>IFERROR(VLOOKUP(Table2[[#This Row],[SAP Code]],[26]_16!V:W,2,FALSE)/ 1000000, 0)</f>
        <v>9.2136303800000032</v>
      </c>
      <c r="BF335" s="28">
        <f>IFERROR(VLOOKUP(Table2[[#This Row],[SAP Code]],[26]_16!Y:Z,2,FALSE)/ 1000000, 0)</f>
        <v>2.6773117199999996</v>
      </c>
      <c r="BG335" s="28" t="str">
        <f>IFERROR(VLOOKUP(Table2[[#This Row],[SAP Code]],[26]port!$A:$AD,30,FALSE),"unknown")</f>
        <v>OnGo</v>
      </c>
      <c r="BH335" s="29" t="str">
        <f t="shared" si="97"/>
        <v>Ongoing</v>
      </c>
      <c r="BI335" s="16"/>
    </row>
    <row r="336" spans="1:61" ht="17.100000000000001" customHeight="1">
      <c r="A336" s="16" t="s">
        <v>141</v>
      </c>
      <c r="B336" s="16" t="s">
        <v>1412</v>
      </c>
      <c r="C336" s="16" t="s">
        <v>1413</v>
      </c>
      <c r="D336" s="18" t="s">
        <v>1414</v>
      </c>
      <c r="E336" s="18">
        <v>42690</v>
      </c>
      <c r="F336" s="16" t="s">
        <v>1415</v>
      </c>
      <c r="G336" s="16" t="s">
        <v>100</v>
      </c>
      <c r="H336" s="37" t="s">
        <v>213</v>
      </c>
      <c r="I336" s="16" t="s">
        <v>102</v>
      </c>
      <c r="J336" s="16" t="s">
        <v>103</v>
      </c>
      <c r="K336" s="16" t="s">
        <v>241</v>
      </c>
      <c r="L336" s="19" t="s">
        <v>70</v>
      </c>
      <c r="M336" s="19">
        <v>10000000</v>
      </c>
      <c r="N336" s="19">
        <v>7278815.0089165485</v>
      </c>
      <c r="O336" s="57" t="s">
        <v>1416</v>
      </c>
      <c r="P336" s="21" t="s">
        <v>243</v>
      </c>
      <c r="Q336" s="20" t="s">
        <v>87</v>
      </c>
      <c r="R336" s="16" t="str">
        <f t="shared" si="87"/>
        <v>ADB Private</v>
      </c>
      <c r="S336" s="16" t="str">
        <f t="shared" si="86"/>
        <v>H</v>
      </c>
      <c r="T336" s="16" t="str">
        <f t="shared" si="85"/>
        <v>Multinational</v>
      </c>
      <c r="U336" s="16" t="str">
        <f t="shared" si="88"/>
        <v>Multinational</v>
      </c>
      <c r="V336" s="22" t="str">
        <f>IF(ISNUMBER(MATCH(A336, {"Gabon","Sudan","Niger","Mali","Burkina Faso","Guinea"}, 0)), "De Facto Countries", "Non-De Facto Countries")</f>
        <v>Non-De Facto Countries</v>
      </c>
      <c r="W336" s="16" t="str">
        <f t="shared" si="99"/>
        <v>Multi</v>
      </c>
      <c r="X336" s="16" t="str">
        <f t="shared" si="100"/>
        <v>Finance</v>
      </c>
      <c r="Y336" s="23"/>
      <c r="AA336" s="23">
        <f>Table2[[#This Row],[Approved Amount_UA Equivalent]]</f>
        <v>7278815.0089165485</v>
      </c>
      <c r="AD336" s="23">
        <f>SUM(Table2[[#This Row],[Feed Africa ]:[Improve Quality Of Life ]])</f>
        <v>7278815.0089165485</v>
      </c>
      <c r="AE336" s="16" t="b">
        <f>Table2[[#This Row],[Total HI5]]=Table2[[#This Row],[Approved Amount_UA Equivalent]]</f>
        <v>1</v>
      </c>
      <c r="AF336" s="24">
        <v>70</v>
      </c>
      <c r="AG336" s="20" t="str">
        <f t="shared" si="89"/>
        <v>Equity and Guarantee</v>
      </c>
      <c r="AH336" s="24" t="e">
        <f>VLOOKUP(Table2[[#This Row],[SAP Code]],[25]DATA!$A:$G,7,FALSE)</f>
        <v>#N/A</v>
      </c>
      <c r="AI336" s="20" t="str">
        <f t="shared" si="90"/>
        <v>Other Investment</v>
      </c>
      <c r="AJ336" s="25" t="s">
        <v>106</v>
      </c>
      <c r="AK336" s="25" t="s">
        <v>107</v>
      </c>
      <c r="AL336" s="23" t="str" cm="1">
        <f t="array" ref="AL336">_xlfn.SWITCH(AK336,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36" s="26">
        <v>2</v>
      </c>
      <c r="AN336" s="25" t="str">
        <f t="shared" si="98"/>
        <v>Non-Sovereign</v>
      </c>
      <c r="AO336" s="27">
        <v>1</v>
      </c>
      <c r="AP336" s="23">
        <f>Table2[[#This Row],[Approved Amount_UA Equivalent]]/1000000</f>
        <v>7.2788150089165482</v>
      </c>
      <c r="AQ336" s="19">
        <f t="shared" si="91"/>
        <v>9.6869381664664989</v>
      </c>
      <c r="AR336" s="23" t="str">
        <f t="shared" si="92"/>
        <v>1-10</v>
      </c>
      <c r="AS336" s="23" t="str">
        <f t="shared" si="93"/>
        <v>1-20</v>
      </c>
      <c r="AT336" s="23" t="str">
        <f t="shared" si="94"/>
        <v>1-40</v>
      </c>
      <c r="AU336" s="23" t="str">
        <f t="shared" si="95"/>
        <v>&lt;1-50 Mn</v>
      </c>
      <c r="AV336" s="23">
        <f>Table2[[#This Row],[Amount]]</f>
        <v>10000000</v>
      </c>
      <c r="AW336" s="23" t="str">
        <f t="shared" si="96"/>
        <v>Nov 2016</v>
      </c>
      <c r="AX336" s="28">
        <f>IFERROR(VLOOKUP(Table2[[#This Row],[SAP Code]],[26]_16!A:B,2,FALSE),0)</f>
        <v>0</v>
      </c>
      <c r="AY336" s="28">
        <f>IFERROR(VLOOKUP(Table2[[#This Row],[SAP Code]],[26]_16!D:E,2,FALSE)/ 1000000, 0)</f>
        <v>0</v>
      </c>
      <c r="AZ336" s="28">
        <f>IFERROR(VLOOKUP(Table2[[#This Row],[SAP Code]],[26]_16!G:H,2,FALSE)/ 1000000, 0)</f>
        <v>0</v>
      </c>
      <c r="BA336" s="28">
        <f>IFERROR(VLOOKUP(Table2[[#This Row],[SAP Code]],[26]_16!J:K,2,FALSE)/ 1000000, 0)</f>
        <v>0</v>
      </c>
      <c r="BB336" s="28">
        <f>IFERROR(VLOOKUP(Table2[[#This Row],[SAP Code]],[26]_16!M:N,2,FALSE)/ 1000000, 0)</f>
        <v>0</v>
      </c>
      <c r="BC336" s="28">
        <f>IFERROR(VLOOKUP(Table2[[#This Row],[SAP Code]],[26]_16!P:Q,2,FALSE),0)</f>
        <v>0</v>
      </c>
      <c r="BD336" s="28">
        <f>IFERROR(VLOOKUP(Table2[[#This Row],[SAP Code]],[26]_16!S:T,2,FALSE),0)</f>
        <v>0</v>
      </c>
      <c r="BE336" s="28">
        <f>IFERROR(VLOOKUP(Table2[[#This Row],[SAP Code]],[26]_16!V:W,2,FALSE)/ 1000000, 0)</f>
        <v>0</v>
      </c>
      <c r="BF336" s="28">
        <f>IFERROR(VLOOKUP(Table2[[#This Row],[SAP Code]],[26]_16!Y:Z,2,FALSE)/ 1000000, 0)</f>
        <v>0</v>
      </c>
      <c r="BG336" s="28" t="str">
        <f>IFERROR(VLOOKUP(Table2[[#This Row],[SAP Code]],[26]port!$A:$AD,30,FALSE),"unknown")</f>
        <v>unknown</v>
      </c>
      <c r="BH336" s="29" t="str">
        <f t="shared" si="97"/>
        <v>Unknown</v>
      </c>
      <c r="BI336" s="16"/>
    </row>
    <row r="337" spans="1:61" ht="17.100000000000001" customHeight="1">
      <c r="A337" s="16" t="s">
        <v>141</v>
      </c>
      <c r="B337" s="16" t="s">
        <v>1417</v>
      </c>
      <c r="C337" s="16" t="s">
        <v>1418</v>
      </c>
      <c r="D337" s="18" t="s">
        <v>1419</v>
      </c>
      <c r="E337" s="18">
        <v>42690</v>
      </c>
      <c r="F337" s="16" t="s">
        <v>243</v>
      </c>
      <c r="G337" s="16" t="s">
        <v>100</v>
      </c>
      <c r="H337" s="37" t="s">
        <v>213</v>
      </c>
      <c r="I337" s="16" t="s">
        <v>250</v>
      </c>
      <c r="J337" s="16" t="s">
        <v>103</v>
      </c>
      <c r="K337" s="16" t="s">
        <v>241</v>
      </c>
      <c r="L337" s="19" t="s">
        <v>70</v>
      </c>
      <c r="M337" s="19">
        <v>50000000</v>
      </c>
      <c r="N337" s="19">
        <v>36394075.044582739</v>
      </c>
      <c r="O337" s="57" t="s">
        <v>1420</v>
      </c>
      <c r="P337" s="21" t="s">
        <v>243</v>
      </c>
      <c r="Q337" s="20" t="s">
        <v>87</v>
      </c>
      <c r="R337" s="16" t="str">
        <f t="shared" si="87"/>
        <v>ADB Private</v>
      </c>
      <c r="S337" s="16" t="str">
        <f t="shared" si="86"/>
        <v>K</v>
      </c>
      <c r="T337" s="16" t="str">
        <f t="shared" si="85"/>
        <v>Multinational</v>
      </c>
      <c r="U337" s="16" t="str">
        <f t="shared" si="88"/>
        <v>Multinational</v>
      </c>
      <c r="V337" s="22" t="str">
        <f>IF(ISNUMBER(MATCH(A337, {"Gabon","Sudan","Niger","Mali","Burkina Faso","Guinea"}, 0)), "De Facto Countries", "Non-De Facto Countries")</f>
        <v>Non-De Facto Countries</v>
      </c>
      <c r="W337" s="16" t="str">
        <f t="shared" si="99"/>
        <v>Multi</v>
      </c>
      <c r="X337" s="16" t="str">
        <f t="shared" si="100"/>
        <v>Multi-Sector</v>
      </c>
      <c r="Y337" s="23">
        <f>Table2[[#This Row],[Approved Amount_UA Equivalent]]/5</f>
        <v>7278815.0089165475</v>
      </c>
      <c r="Z337" s="23">
        <f>Table2[[#This Row],[Approved Amount_UA Equivalent]]/5</f>
        <v>7278815.0089165475</v>
      </c>
      <c r="AA337" s="23">
        <f>Table2[[#This Row],[Approved Amount_UA Equivalent]]/5</f>
        <v>7278815.0089165475</v>
      </c>
      <c r="AB337" s="23">
        <f>Table2[[#This Row],[Approved Amount_UA Equivalent]]/5</f>
        <v>7278815.0089165475</v>
      </c>
      <c r="AC337" s="23">
        <f>Table2[[#This Row],[Approved Amount_UA Equivalent]]/5</f>
        <v>7278815.0089165475</v>
      </c>
      <c r="AD337" s="23">
        <f>SUM(Table2[[#This Row],[Feed Africa ]:[Improve Quality Of Life ]])</f>
        <v>36394075.044582739</v>
      </c>
      <c r="AE337" s="16" t="b">
        <f>Table2[[#This Row],[Total HI5]]=Table2[[#This Row],[Approved Amount_UA Equivalent]]</f>
        <v>1</v>
      </c>
      <c r="AF337" s="24">
        <v>70</v>
      </c>
      <c r="AG337" s="20" t="str">
        <f t="shared" si="89"/>
        <v>Equity and Guarantee</v>
      </c>
      <c r="AH337" s="24" t="e">
        <f>VLOOKUP(Table2[[#This Row],[SAP Code]],[25]DATA!$A:$G,7,FALSE)</f>
        <v>#N/A</v>
      </c>
      <c r="AI337" s="20" t="str">
        <f t="shared" si="90"/>
        <v>Other Investment</v>
      </c>
      <c r="AJ337" s="25" t="s">
        <v>254</v>
      </c>
      <c r="AK337" s="25" t="s">
        <v>107</v>
      </c>
      <c r="AL337" s="23" t="str" cm="1">
        <f t="array" ref="AL337">_xlfn.SWITCH(AK337,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37" s="26">
        <v>2</v>
      </c>
      <c r="AN337" s="25" t="str">
        <f t="shared" si="98"/>
        <v>Non-Sovereign</v>
      </c>
      <c r="AO337" s="27">
        <v>1</v>
      </c>
      <c r="AP337" s="23">
        <f>Table2[[#This Row],[Approved Amount_UA Equivalent]]/1000000</f>
        <v>36.394075044582742</v>
      </c>
      <c r="AQ337" s="19">
        <f t="shared" si="91"/>
        <v>48.434690832332493</v>
      </c>
      <c r="AR337" s="23" t="str">
        <f t="shared" si="92"/>
        <v>31-40</v>
      </c>
      <c r="AS337" s="23" t="str">
        <f t="shared" si="93"/>
        <v>21-40</v>
      </c>
      <c r="AT337" s="23" t="str">
        <f t="shared" si="94"/>
        <v>1-40</v>
      </c>
      <c r="AU337" s="23" t="str">
        <f t="shared" si="95"/>
        <v>&lt;1-50 Mn</v>
      </c>
      <c r="AV337" s="23">
        <f>Table2[[#This Row],[Amount]]</f>
        <v>50000000</v>
      </c>
      <c r="AW337" s="23" t="str">
        <f t="shared" si="96"/>
        <v>Nov 2016</v>
      </c>
      <c r="AX337" s="28">
        <f>IFERROR(VLOOKUP(Table2[[#This Row],[SAP Code]],[26]_16!A:B,2,FALSE),0)</f>
        <v>0</v>
      </c>
      <c r="AY337" s="28">
        <f>IFERROR(VLOOKUP(Table2[[#This Row],[SAP Code]],[26]_16!D:E,2,FALSE)/ 1000000, 0)</f>
        <v>0</v>
      </c>
      <c r="AZ337" s="28">
        <f>IFERROR(VLOOKUP(Table2[[#This Row],[SAP Code]],[26]_16!G:H,2,FALSE)/ 1000000, 0)</f>
        <v>0</v>
      </c>
      <c r="BA337" s="28">
        <f>IFERROR(VLOOKUP(Table2[[#This Row],[SAP Code]],[26]_16!J:K,2,FALSE)/ 1000000, 0)</f>
        <v>0</v>
      </c>
      <c r="BB337" s="28">
        <f>IFERROR(VLOOKUP(Table2[[#This Row],[SAP Code]],[26]_16!M:N,2,FALSE)/ 1000000, 0)</f>
        <v>0</v>
      </c>
      <c r="BC337" s="28">
        <f>IFERROR(VLOOKUP(Table2[[#This Row],[SAP Code]],[26]_16!P:Q,2,FALSE),0)</f>
        <v>0</v>
      </c>
      <c r="BD337" s="28">
        <f>IFERROR(VLOOKUP(Table2[[#This Row],[SAP Code]],[26]_16!S:T,2,FALSE),0)</f>
        <v>0</v>
      </c>
      <c r="BE337" s="28">
        <f>IFERROR(VLOOKUP(Table2[[#This Row],[SAP Code]],[26]_16!V:W,2,FALSE)/ 1000000, 0)</f>
        <v>0</v>
      </c>
      <c r="BF337" s="28">
        <f>IFERROR(VLOOKUP(Table2[[#This Row],[SAP Code]],[26]_16!Y:Z,2,FALSE)/ 1000000, 0)</f>
        <v>0</v>
      </c>
      <c r="BG337" s="28" t="str">
        <f>IFERROR(VLOOKUP(Table2[[#This Row],[SAP Code]],[26]port!$A:$AD,30,FALSE),"unknown")</f>
        <v>unknown</v>
      </c>
      <c r="BH337" s="29" t="str">
        <f t="shared" si="97"/>
        <v>Unknown</v>
      </c>
      <c r="BI337" s="16"/>
    </row>
    <row r="338" spans="1:61" ht="17.100000000000001" customHeight="1">
      <c r="A338" s="16" t="s">
        <v>91</v>
      </c>
      <c r="B338" s="16" t="s">
        <v>1421</v>
      </c>
      <c r="C338" s="16" t="s">
        <v>1422</v>
      </c>
      <c r="D338" s="18" t="s">
        <v>1423</v>
      </c>
      <c r="E338" s="18">
        <v>42692</v>
      </c>
      <c r="F338" s="16" t="s">
        <v>1424</v>
      </c>
      <c r="G338" s="16" t="s">
        <v>100</v>
      </c>
      <c r="H338" s="16" t="s">
        <v>81</v>
      </c>
      <c r="I338" s="16" t="s">
        <v>102</v>
      </c>
      <c r="J338" s="16" t="s">
        <v>103</v>
      </c>
      <c r="K338" s="16" t="s">
        <v>104</v>
      </c>
      <c r="L338" s="19" t="s">
        <v>70</v>
      </c>
      <c r="M338" s="19">
        <v>50000000</v>
      </c>
      <c r="N338" s="19">
        <v>36394075.044582739</v>
      </c>
      <c r="O338" s="57" t="s">
        <v>1425</v>
      </c>
      <c r="P338" s="21" t="s">
        <v>147</v>
      </c>
      <c r="Q338" s="20" t="s">
        <v>87</v>
      </c>
      <c r="R338" s="16" t="str">
        <f t="shared" si="87"/>
        <v>ADB Private</v>
      </c>
      <c r="S338" s="16" t="str">
        <f t="shared" si="86"/>
        <v>H</v>
      </c>
      <c r="T338" s="16" t="str">
        <f t="shared" si="85"/>
        <v>Blend Countries</v>
      </c>
      <c r="U338" s="16" t="str">
        <f t="shared" si="88"/>
        <v>Non-Transition States</v>
      </c>
      <c r="V338" s="22" t="str">
        <f>IF(ISNUMBER(MATCH(A338, {"Gabon","Sudan","Niger","Mali","Burkina Faso","Guinea"}, 0)), "De Facto Countries", "Non-De Facto Countries")</f>
        <v>Non-De Facto Countries</v>
      </c>
      <c r="W338" s="16" t="str">
        <f t="shared" si="99"/>
        <v>East</v>
      </c>
      <c r="X338" s="16" t="str">
        <f t="shared" si="100"/>
        <v>Finance</v>
      </c>
      <c r="Y338" s="23"/>
      <c r="AA338" s="23">
        <f>Table2[[#This Row],[Approved Amount_UA Equivalent]]</f>
        <v>36394075.044582739</v>
      </c>
      <c r="AD338" s="23">
        <f>SUM(Table2[[#This Row],[Feed Africa ]:[Improve Quality Of Life ]])</f>
        <v>36394075.044582739</v>
      </c>
      <c r="AE338" s="16" t="b">
        <f>Table2[[#This Row],[Total HI5]]=Table2[[#This Row],[Approved Amount_UA Equivalent]]</f>
        <v>1</v>
      </c>
      <c r="AF338" s="24">
        <v>11</v>
      </c>
      <c r="AG338" s="20" t="str">
        <f t="shared" si="89"/>
        <v>Line of Credit</v>
      </c>
      <c r="AH338" s="24" t="e">
        <f>VLOOKUP(Table2[[#This Row],[SAP Code]],[25]DATA!$A:$G,7,FALSE)</f>
        <v>#N/A</v>
      </c>
      <c r="AI338" s="20" t="str">
        <f t="shared" si="90"/>
        <v>Other Investment</v>
      </c>
      <c r="AJ338" s="25" t="s">
        <v>106</v>
      </c>
      <c r="AK338" s="25" t="s">
        <v>107</v>
      </c>
      <c r="AL338" s="23" t="str" cm="1">
        <f t="array" ref="AL338">_xlfn.SWITCH(AK338,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38" s="26">
        <v>2</v>
      </c>
      <c r="AN338" s="25" t="str">
        <f t="shared" si="98"/>
        <v>Non-Sovereign</v>
      </c>
      <c r="AO338" s="27">
        <v>0.5</v>
      </c>
      <c r="AP338" s="23">
        <f>Table2[[#This Row],[Approved Amount_UA Equivalent]]/1000000</f>
        <v>36.394075044582742</v>
      </c>
      <c r="AQ338" s="19">
        <f t="shared" si="91"/>
        <v>48.434690832332493</v>
      </c>
      <c r="AR338" s="23" t="str">
        <f t="shared" si="92"/>
        <v>31-40</v>
      </c>
      <c r="AS338" s="23" t="str">
        <f t="shared" si="93"/>
        <v>21-40</v>
      </c>
      <c r="AT338" s="23" t="str">
        <f t="shared" si="94"/>
        <v>1-40</v>
      </c>
      <c r="AU338" s="23" t="str">
        <f t="shared" si="95"/>
        <v>&lt;1-50 Mn</v>
      </c>
      <c r="AV338" s="23">
        <f>Table2[[#This Row],[Amount]]</f>
        <v>50000000</v>
      </c>
      <c r="AW338" s="23" t="str">
        <f t="shared" si="96"/>
        <v>Nov 2016</v>
      </c>
      <c r="AX338" s="28">
        <f>IFERROR(VLOOKUP(Table2[[#This Row],[SAP Code]],[26]_16!A:B,2,FALSE),0)</f>
        <v>0</v>
      </c>
      <c r="AY338" s="28">
        <f>IFERROR(VLOOKUP(Table2[[#This Row],[SAP Code]],[26]_16!D:E,2,FALSE)/ 1000000, 0)</f>
        <v>0</v>
      </c>
      <c r="AZ338" s="28">
        <f>IFERROR(VLOOKUP(Table2[[#This Row],[SAP Code]],[26]_16!G:H,2,FALSE)/ 1000000, 0)</f>
        <v>0</v>
      </c>
      <c r="BA338" s="28">
        <f>IFERROR(VLOOKUP(Table2[[#This Row],[SAP Code]],[26]_16!J:K,2,FALSE)/ 1000000, 0)</f>
        <v>17.9703561</v>
      </c>
      <c r="BB338" s="28">
        <f>IFERROR(VLOOKUP(Table2[[#This Row],[SAP Code]],[26]_16!M:N,2,FALSE)/ 1000000, 0)</f>
        <v>7.2087658600000006</v>
      </c>
      <c r="BC338" s="28">
        <f>IFERROR(VLOOKUP(Table2[[#This Row],[SAP Code]],[26]_16!P:Q,2,FALSE),0)</f>
        <v>28.45901546</v>
      </c>
      <c r="BD338" s="28">
        <f>IFERROR(VLOOKUP(Table2[[#This Row],[SAP Code]],[26]_16!S:T,2,FALSE),0)</f>
        <v>0</v>
      </c>
      <c r="BE338" s="28">
        <f>IFERROR(VLOOKUP(Table2[[#This Row],[SAP Code]],[26]_16!V:W,2,FALSE)/ 1000000, 0)</f>
        <v>0</v>
      </c>
      <c r="BF338" s="28">
        <f>IFERROR(VLOOKUP(Table2[[#This Row],[SAP Code]],[26]_16!Y:Z,2,FALSE)/ 1000000, 0)</f>
        <v>0</v>
      </c>
      <c r="BG338" s="28" t="str">
        <f>IFERROR(VLOOKUP(Table2[[#This Row],[SAP Code]],[26]port!$A:$AD,30,FALSE),"unknown")</f>
        <v>OnGo</v>
      </c>
      <c r="BH338" s="29" t="str">
        <f t="shared" si="97"/>
        <v>Ongoing</v>
      </c>
      <c r="BI338" s="16"/>
    </row>
    <row r="339" spans="1:61" ht="17.100000000000001" customHeight="1">
      <c r="A339" s="16" t="s">
        <v>91</v>
      </c>
      <c r="B339" s="16" t="s">
        <v>1421</v>
      </c>
      <c r="C339" s="16" t="s">
        <v>1422</v>
      </c>
      <c r="D339" s="18" t="s">
        <v>1423</v>
      </c>
      <c r="E339" s="18">
        <v>42692</v>
      </c>
      <c r="F339" s="16" t="s">
        <v>1424</v>
      </c>
      <c r="G339" s="16" t="s">
        <v>100</v>
      </c>
      <c r="H339" s="16" t="s">
        <v>81</v>
      </c>
      <c r="I339" s="16" t="s">
        <v>102</v>
      </c>
      <c r="J339" s="16" t="s">
        <v>103</v>
      </c>
      <c r="K339" s="16" t="s">
        <v>1426</v>
      </c>
      <c r="L339" s="19" t="s">
        <v>70</v>
      </c>
      <c r="M339" s="19">
        <v>25000000</v>
      </c>
      <c r="N339" s="19">
        <v>18197037.52229137</v>
      </c>
      <c r="O339" s="57" t="s">
        <v>1425</v>
      </c>
      <c r="P339" s="21" t="s">
        <v>147</v>
      </c>
      <c r="Q339" s="20" t="s">
        <v>87</v>
      </c>
      <c r="R339" s="16" t="str">
        <f t="shared" si="87"/>
        <v>ADB Private</v>
      </c>
      <c r="S339" s="16" t="str">
        <f t="shared" si="86"/>
        <v>H</v>
      </c>
      <c r="T339" s="16" t="str">
        <f t="shared" si="85"/>
        <v>Blend Countries</v>
      </c>
      <c r="U339" s="16" t="str">
        <f t="shared" si="88"/>
        <v>Non-Transition States</v>
      </c>
      <c r="V339" s="22" t="str">
        <f>IF(ISNUMBER(MATCH(A339, {"Gabon","Sudan","Niger","Mali","Burkina Faso","Guinea"}, 0)), "De Facto Countries", "Non-De Facto Countries")</f>
        <v>Non-De Facto Countries</v>
      </c>
      <c r="W339" s="16" t="str">
        <f t="shared" si="99"/>
        <v>East</v>
      </c>
      <c r="X339" s="16" t="str">
        <f t="shared" si="100"/>
        <v>Finance</v>
      </c>
      <c r="Y339" s="23"/>
      <c r="AA339" s="23">
        <f>Table2[[#This Row],[Approved Amount_UA Equivalent]]</f>
        <v>18197037.52229137</v>
      </c>
      <c r="AD339" s="23">
        <f>SUM(Table2[[#This Row],[Feed Africa ]:[Improve Quality Of Life ]])</f>
        <v>18197037.52229137</v>
      </c>
      <c r="AE339" s="16" t="b">
        <f>Table2[[#This Row],[Total HI5]]=Table2[[#This Row],[Approved Amount_UA Equivalent]]</f>
        <v>1</v>
      </c>
      <c r="AF339" s="24">
        <v>11</v>
      </c>
      <c r="AG339" s="20" t="str">
        <f t="shared" si="89"/>
        <v>Line of Credit</v>
      </c>
      <c r="AH339" s="24" t="e">
        <f>VLOOKUP(Table2[[#This Row],[SAP Code]],[25]DATA!$A:$G,7,FALSE)</f>
        <v>#N/A</v>
      </c>
      <c r="AI339" s="20" t="str">
        <f t="shared" si="90"/>
        <v>Other Investment</v>
      </c>
      <c r="AJ339" s="25" t="s">
        <v>106</v>
      </c>
      <c r="AK339" s="25" t="s">
        <v>107</v>
      </c>
      <c r="AL339" s="23" t="str" cm="1">
        <f t="array" ref="AL339">_xlfn.SWITCH(AK339,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39" s="26">
        <v>2</v>
      </c>
      <c r="AN339" s="25" t="str">
        <f t="shared" si="98"/>
        <v>Non-Sovereign</v>
      </c>
      <c r="AO339" s="27">
        <v>0.5</v>
      </c>
      <c r="AP339" s="23">
        <f>Table2[[#This Row],[Approved Amount_UA Equivalent]]/1000000</f>
        <v>18.197037522291371</v>
      </c>
      <c r="AQ339" s="19">
        <f t="shared" si="91"/>
        <v>24.217345416166246</v>
      </c>
      <c r="AR339" s="23" t="str">
        <f t="shared" si="92"/>
        <v>11-20</v>
      </c>
      <c r="AS339" s="23" t="str">
        <f t="shared" si="93"/>
        <v>1-20</v>
      </c>
      <c r="AT339" s="23" t="str">
        <f t="shared" si="94"/>
        <v>1-40</v>
      </c>
      <c r="AU339" s="23" t="str">
        <f t="shared" si="95"/>
        <v>&lt;1-50 Mn</v>
      </c>
      <c r="AV339" s="23">
        <f>Table2[[#This Row],[Amount]]</f>
        <v>25000000</v>
      </c>
      <c r="AW339" s="23" t="str">
        <f t="shared" si="96"/>
        <v>Nov 2016</v>
      </c>
      <c r="AX339" s="28">
        <f>IFERROR(VLOOKUP(Table2[[#This Row],[SAP Code]],[26]_16!A:B,2,FALSE),0)</f>
        <v>0</v>
      </c>
      <c r="AY339" s="28">
        <f>IFERROR(VLOOKUP(Table2[[#This Row],[SAP Code]],[26]_16!D:E,2,FALSE)/ 1000000, 0)</f>
        <v>0</v>
      </c>
      <c r="AZ339" s="28">
        <f>IFERROR(VLOOKUP(Table2[[#This Row],[SAP Code]],[26]_16!G:H,2,FALSE)/ 1000000, 0)</f>
        <v>0</v>
      </c>
      <c r="BA339" s="28">
        <f>IFERROR(VLOOKUP(Table2[[#This Row],[SAP Code]],[26]_16!J:K,2,FALSE)/ 1000000, 0)</f>
        <v>17.9703561</v>
      </c>
      <c r="BB339" s="28">
        <f>IFERROR(VLOOKUP(Table2[[#This Row],[SAP Code]],[26]_16!M:N,2,FALSE)/ 1000000, 0)</f>
        <v>7.2087658600000006</v>
      </c>
      <c r="BC339" s="28">
        <f>IFERROR(VLOOKUP(Table2[[#This Row],[SAP Code]],[26]_16!P:Q,2,FALSE),0)</f>
        <v>28.45901546</v>
      </c>
      <c r="BD339" s="28">
        <f>IFERROR(VLOOKUP(Table2[[#This Row],[SAP Code]],[26]_16!S:T,2,FALSE),0)</f>
        <v>0</v>
      </c>
      <c r="BE339" s="28">
        <f>IFERROR(VLOOKUP(Table2[[#This Row],[SAP Code]],[26]_16!V:W,2,FALSE)/ 1000000, 0)</f>
        <v>0</v>
      </c>
      <c r="BF339" s="28">
        <f>IFERROR(VLOOKUP(Table2[[#This Row],[SAP Code]],[26]_16!Y:Z,2,FALSE)/ 1000000, 0)</f>
        <v>0</v>
      </c>
      <c r="BG339" s="28" t="str">
        <f>IFERROR(VLOOKUP(Table2[[#This Row],[SAP Code]],[26]port!$A:$AD,30,FALSE),"unknown")</f>
        <v>OnGo</v>
      </c>
      <c r="BH339" s="29" t="str">
        <f t="shared" si="97"/>
        <v>Ongoing</v>
      </c>
      <c r="BI339" s="16"/>
    </row>
    <row r="340" spans="1:61" ht="17.100000000000001" customHeight="1">
      <c r="A340" s="16" t="s">
        <v>150</v>
      </c>
      <c r="B340" s="16" t="s">
        <v>1427</v>
      </c>
      <c r="C340" s="16" t="s">
        <v>1428</v>
      </c>
      <c r="D340" s="18" t="s">
        <v>1429</v>
      </c>
      <c r="E340" s="18">
        <v>42692</v>
      </c>
      <c r="F340" s="16" t="s">
        <v>154</v>
      </c>
      <c r="G340" s="16" t="s">
        <v>122</v>
      </c>
      <c r="H340" s="16" t="s">
        <v>132</v>
      </c>
      <c r="I340" s="16" t="s">
        <v>123</v>
      </c>
      <c r="J340" s="16" t="s">
        <v>179</v>
      </c>
      <c r="K340" s="16" t="s">
        <v>84</v>
      </c>
      <c r="L340" s="19" t="s">
        <v>195</v>
      </c>
      <c r="M340" s="19">
        <v>65000000</v>
      </c>
      <c r="N340" s="19">
        <v>51788289.472635865</v>
      </c>
      <c r="O340" s="57" t="s">
        <v>1430</v>
      </c>
      <c r="P340" s="21">
        <v>2000200000601</v>
      </c>
      <c r="Q340" s="20" t="s">
        <v>87</v>
      </c>
      <c r="R340" s="16" t="str">
        <f t="shared" si="87"/>
        <v>ADB Public</v>
      </c>
      <c r="S340" s="16" t="str">
        <f t="shared" si="86"/>
        <v>E</v>
      </c>
      <c r="T340" s="16" t="str">
        <f t="shared" si="85"/>
        <v>Blend Countries</v>
      </c>
      <c r="U340" s="16" t="str">
        <f t="shared" si="88"/>
        <v>Non-Transition States</v>
      </c>
      <c r="V340" s="22" t="str">
        <f>IF(ISNUMBER(MATCH(A340, {"Gabon","Sudan","Niger","Mali","Burkina Faso","Guinea"}, 0)), "De Facto Countries", "Non-De Facto Countries")</f>
        <v>Non-De Facto Countries</v>
      </c>
      <c r="W340" s="16" t="str">
        <f t="shared" si="99"/>
        <v>West</v>
      </c>
      <c r="X340" s="16" t="str">
        <f t="shared" si="100"/>
        <v>WASH Sector</v>
      </c>
      <c r="Y340" s="23">
        <f>Table2[[#This Row],[Approved Amount_UA Equivalent]]*0.03</f>
        <v>1553648.684179076</v>
      </c>
      <c r="Z340" s="23">
        <f>Table2[[#This Row],[Approved Amount_UA Equivalent]]*0.01</f>
        <v>517882.89472635865</v>
      </c>
      <c r="AC340" s="23">
        <f>Table2[[#This Row],[Approved Amount_UA Equivalent]]*0.96</f>
        <v>49716757.893730432</v>
      </c>
      <c r="AD340" s="23">
        <f>SUM(Table2[[#This Row],[Feed Africa ]:[Improve Quality Of Life ]])</f>
        <v>51788289.472635865</v>
      </c>
      <c r="AE340" s="16" t="b">
        <f>Table2[[#This Row],[Total HI5]]=Table2[[#This Row],[Approved Amount_UA Equivalent]]</f>
        <v>1</v>
      </c>
      <c r="AF340" s="24">
        <v>10</v>
      </c>
      <c r="AG340" s="20" t="str">
        <f t="shared" si="89"/>
        <v>Investment Project</v>
      </c>
      <c r="AH340" s="24" t="e">
        <f>VLOOKUP(Table2[[#This Row],[SAP Code]],[25]DATA!$A:$G,7,FALSE)</f>
        <v>#N/A</v>
      </c>
      <c r="AI340" s="20" t="str">
        <f t="shared" si="90"/>
        <v>Infrastructure</v>
      </c>
      <c r="AJ340" s="25" t="s">
        <v>89</v>
      </c>
      <c r="AK340" s="25" t="s">
        <v>126</v>
      </c>
      <c r="AL340" s="23" t="str" cm="1">
        <f t="array" ref="AL340">_xlfn.SWITCH(AK340,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40" s="26">
        <v>1</v>
      </c>
      <c r="AN340" s="25" t="str">
        <f t="shared" si="98"/>
        <v>Sovereign</v>
      </c>
      <c r="AO340" s="27">
        <v>1</v>
      </c>
      <c r="AP340" s="23">
        <f>Table2[[#This Row],[Approved Amount_UA Equivalent]]/1000000</f>
        <v>51.788289472635867</v>
      </c>
      <c r="AQ340" s="19">
        <f t="shared" si="91"/>
        <v>68.92192716176271</v>
      </c>
      <c r="AR340" s="23" t="str">
        <f t="shared" si="92"/>
        <v>51-60</v>
      </c>
      <c r="AS340" s="23" t="str">
        <f t="shared" si="93"/>
        <v>41-60</v>
      </c>
      <c r="AT340" s="23" t="str">
        <f t="shared" si="94"/>
        <v>41-80</v>
      </c>
      <c r="AU340" s="23" t="str">
        <f t="shared" si="95"/>
        <v>50-100 Mn</v>
      </c>
      <c r="AV340" s="23">
        <f>Table2[[#This Row],[Amount]]</f>
        <v>65000000</v>
      </c>
      <c r="AW340" s="23" t="str">
        <f t="shared" si="96"/>
        <v>Nov 2016</v>
      </c>
      <c r="AX340" s="28">
        <f>IFERROR(VLOOKUP(Table2[[#This Row],[SAP Code]],[26]_16!A:B,2,FALSE),0)</f>
        <v>0</v>
      </c>
      <c r="AY340" s="28">
        <f>IFERROR(VLOOKUP(Table2[[#This Row],[SAP Code]],[26]_16!D:E,2,FALSE)/ 1000000, 0)</f>
        <v>0</v>
      </c>
      <c r="AZ340" s="28">
        <f>IFERROR(VLOOKUP(Table2[[#This Row],[SAP Code]],[26]_16!G:H,2,FALSE)/ 1000000, 0)</f>
        <v>5.7253749999999999E-2</v>
      </c>
      <c r="BA340" s="28">
        <f>IFERROR(VLOOKUP(Table2[[#This Row],[SAP Code]],[26]_16!J:K,2,FALSE)/ 1000000, 0)</f>
        <v>6.8811032599999997</v>
      </c>
      <c r="BB340" s="28">
        <f>IFERROR(VLOOKUP(Table2[[#This Row],[SAP Code]],[26]_16!M:N,2,FALSE)/ 1000000, 0)</f>
        <v>6.4236727400000007</v>
      </c>
      <c r="BC340" s="28">
        <f>IFERROR(VLOOKUP(Table2[[#This Row],[SAP Code]],[26]_16!P:Q,2,FALSE),0)</f>
        <v>4.8496831800000004</v>
      </c>
      <c r="BD340" s="28">
        <f>IFERROR(VLOOKUP(Table2[[#This Row],[SAP Code]],[26]_16!S:T,2,FALSE),0)</f>
        <v>9.5860479100000031</v>
      </c>
      <c r="BE340" s="28">
        <f>IFERROR(VLOOKUP(Table2[[#This Row],[SAP Code]],[26]_16!V:W,2,FALSE)/ 1000000, 0)</f>
        <v>11.557413659999996</v>
      </c>
      <c r="BF340" s="28">
        <f>IFERROR(VLOOKUP(Table2[[#This Row],[SAP Code]],[26]_16!Y:Z,2,FALSE)/ 1000000, 0)</f>
        <v>1.7995248299999997</v>
      </c>
      <c r="BG340" s="28" t="str">
        <f>IFERROR(VLOOKUP(Table2[[#This Row],[SAP Code]],[26]port!$A:$AD,30,FALSE),"unknown")</f>
        <v>OnGo</v>
      </c>
      <c r="BH340" s="29" t="str">
        <f t="shared" si="97"/>
        <v>Ongoing</v>
      </c>
      <c r="BI340" s="16"/>
    </row>
    <row r="341" spans="1:61" ht="17.100000000000001" customHeight="1">
      <c r="A341" s="16" t="s">
        <v>141</v>
      </c>
      <c r="B341" s="16" t="s">
        <v>1431</v>
      </c>
      <c r="C341" s="16" t="s">
        <v>1432</v>
      </c>
      <c r="D341" s="18" t="s">
        <v>1433</v>
      </c>
      <c r="E341" s="18">
        <v>42692</v>
      </c>
      <c r="F341" s="16" t="s">
        <v>1434</v>
      </c>
      <c r="G341" s="16" t="s">
        <v>100</v>
      </c>
      <c r="H341" s="37" t="s">
        <v>213</v>
      </c>
      <c r="I341" s="16" t="s">
        <v>102</v>
      </c>
      <c r="J341" s="16" t="s">
        <v>103</v>
      </c>
      <c r="K341" s="16" t="s">
        <v>201</v>
      </c>
      <c r="L341" s="19" t="s">
        <v>70</v>
      </c>
      <c r="M341" s="19">
        <v>200000000</v>
      </c>
      <c r="N341" s="19">
        <v>145576300.17833096</v>
      </c>
      <c r="O341" s="57" t="s">
        <v>1435</v>
      </c>
      <c r="P341" s="21" t="s">
        <v>147</v>
      </c>
      <c r="Q341" s="20" t="s">
        <v>87</v>
      </c>
      <c r="R341" s="16" t="str">
        <f t="shared" si="87"/>
        <v>ADB Private</v>
      </c>
      <c r="S341" s="16" t="str">
        <f t="shared" si="86"/>
        <v>H</v>
      </c>
      <c r="T341" s="16" t="str">
        <f t="shared" si="85"/>
        <v>Multinational</v>
      </c>
      <c r="U341" s="16" t="str">
        <f t="shared" si="88"/>
        <v>Multinational</v>
      </c>
      <c r="V341" s="22" t="str">
        <f>IF(ISNUMBER(MATCH(A341, {"Gabon","Sudan","Niger","Mali","Burkina Faso","Guinea"}, 0)), "De Facto Countries", "Non-De Facto Countries")</f>
        <v>Non-De Facto Countries</v>
      </c>
      <c r="W341" s="16" t="str">
        <f t="shared" si="99"/>
        <v>Multi</v>
      </c>
      <c r="X341" s="16" t="str">
        <f t="shared" si="100"/>
        <v>Finance</v>
      </c>
      <c r="Y341" s="23"/>
      <c r="AA341" s="23">
        <f>Table2[[#This Row],[Approved Amount_UA Equivalent]]</f>
        <v>145576300.17833096</v>
      </c>
      <c r="AD341" s="23">
        <f>SUM(Table2[[#This Row],[Feed Africa ]:[Improve Quality Of Life ]])</f>
        <v>145576300.17833096</v>
      </c>
      <c r="AE341" s="16" t="b">
        <f>Table2[[#This Row],[Total HI5]]=Table2[[#This Row],[Approved Amount_UA Equivalent]]</f>
        <v>1</v>
      </c>
      <c r="AF341" s="24">
        <v>70</v>
      </c>
      <c r="AG341" s="20" t="str">
        <f t="shared" si="89"/>
        <v>Equity and Guarantee</v>
      </c>
      <c r="AH341" s="24" t="e">
        <f>VLOOKUP(Table2[[#This Row],[SAP Code]],[25]DATA!$A:$G,7,FALSE)</f>
        <v>#N/A</v>
      </c>
      <c r="AI341" s="20" t="str">
        <f t="shared" si="90"/>
        <v>Other Investment</v>
      </c>
      <c r="AJ341" s="25" t="s">
        <v>106</v>
      </c>
      <c r="AK341" s="25" t="s">
        <v>107</v>
      </c>
      <c r="AL341" s="23" t="str" cm="1">
        <f t="array" ref="AL341">_xlfn.SWITCH(AK341,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41" s="26">
        <v>2</v>
      </c>
      <c r="AN341" s="25" t="str">
        <f t="shared" si="98"/>
        <v>Non-Sovereign</v>
      </c>
      <c r="AO341" s="27">
        <v>1</v>
      </c>
      <c r="AP341" s="23">
        <f>Table2[[#This Row],[Approved Amount_UA Equivalent]]/1000000</f>
        <v>145.57630017833097</v>
      </c>
      <c r="AQ341" s="19">
        <f t="shared" si="91"/>
        <v>193.73876332932997</v>
      </c>
      <c r="AR341" s="23" t="str">
        <f t="shared" si="92"/>
        <v>141-150</v>
      </c>
      <c r="AS341" s="23" t="str">
        <f t="shared" si="93"/>
        <v>141-160</v>
      </c>
      <c r="AT341" s="23" t="str">
        <f t="shared" si="94"/>
        <v>121-160</v>
      </c>
      <c r="AU341" s="23" t="str">
        <f t="shared" si="95"/>
        <v>100-200 Mn</v>
      </c>
      <c r="AV341" s="23">
        <f>Table2[[#This Row],[Amount]]</f>
        <v>200000000</v>
      </c>
      <c r="AW341" s="23" t="str">
        <f t="shared" si="96"/>
        <v>Nov 2016</v>
      </c>
      <c r="AX341" s="28">
        <f>IFERROR(VLOOKUP(Table2[[#This Row],[SAP Code]],[26]_16!A:B,2,FALSE),0)</f>
        <v>0</v>
      </c>
      <c r="AY341" s="28">
        <f>IFERROR(VLOOKUP(Table2[[#This Row],[SAP Code]],[26]_16!D:E,2,FALSE)/ 1000000, 0)</f>
        <v>0</v>
      </c>
      <c r="AZ341" s="28">
        <f>IFERROR(VLOOKUP(Table2[[#This Row],[SAP Code]],[26]_16!G:H,2,FALSE)/ 1000000, 0)</f>
        <v>0</v>
      </c>
      <c r="BA341" s="28">
        <f>IFERROR(VLOOKUP(Table2[[#This Row],[SAP Code]],[26]_16!J:K,2,FALSE)/ 1000000, 0)</f>
        <v>0</v>
      </c>
      <c r="BB341" s="28">
        <f>IFERROR(VLOOKUP(Table2[[#This Row],[SAP Code]],[26]_16!M:N,2,FALSE)/ 1000000, 0)</f>
        <v>0</v>
      </c>
      <c r="BC341" s="28">
        <f>IFERROR(VLOOKUP(Table2[[#This Row],[SAP Code]],[26]_16!P:Q,2,FALSE),0)</f>
        <v>0</v>
      </c>
      <c r="BD341" s="28">
        <f>IFERROR(VLOOKUP(Table2[[#This Row],[SAP Code]],[26]_16!S:T,2,FALSE),0)</f>
        <v>0</v>
      </c>
      <c r="BE341" s="28">
        <f>IFERROR(VLOOKUP(Table2[[#This Row],[SAP Code]],[26]_16!V:W,2,FALSE)/ 1000000, 0)</f>
        <v>0</v>
      </c>
      <c r="BF341" s="28">
        <f>IFERROR(VLOOKUP(Table2[[#This Row],[SAP Code]],[26]_16!Y:Z,2,FALSE)/ 1000000, 0)</f>
        <v>0</v>
      </c>
      <c r="BG341" s="28" t="str">
        <f>IFERROR(VLOOKUP(Table2[[#This Row],[SAP Code]],[26]port!$A:$AD,30,FALSE),"unknown")</f>
        <v>OnGo</v>
      </c>
      <c r="BH341" s="29" t="str">
        <f t="shared" si="97"/>
        <v>Ongoing</v>
      </c>
      <c r="BI341" s="16"/>
    </row>
    <row r="342" spans="1:61" ht="17.100000000000001" customHeight="1">
      <c r="A342" s="16" t="s">
        <v>95</v>
      </c>
      <c r="B342" s="16" t="s">
        <v>1436</v>
      </c>
      <c r="C342" s="16" t="s">
        <v>1437</v>
      </c>
      <c r="D342" s="18" t="s">
        <v>1438</v>
      </c>
      <c r="E342" s="18">
        <v>42692</v>
      </c>
      <c r="F342" s="16" t="s">
        <v>383</v>
      </c>
      <c r="G342" s="16" t="s">
        <v>65</v>
      </c>
      <c r="H342" s="16" t="s">
        <v>101</v>
      </c>
      <c r="I342" s="16" t="s">
        <v>155</v>
      </c>
      <c r="J342" s="16" t="s">
        <v>179</v>
      </c>
      <c r="K342" s="16" t="s">
        <v>84</v>
      </c>
      <c r="L342" s="19" t="s">
        <v>70</v>
      </c>
      <c r="M342" s="19">
        <v>45395470</v>
      </c>
      <c r="N342" s="19">
        <v>33042522.837282091</v>
      </c>
      <c r="O342" s="57" t="s">
        <v>1439</v>
      </c>
      <c r="P342" s="21">
        <v>2000200000602</v>
      </c>
      <c r="Q342" s="20" t="s">
        <v>87</v>
      </c>
      <c r="R342" s="16" t="str">
        <f t="shared" si="87"/>
        <v>ADB Public</v>
      </c>
      <c r="S342" s="16" t="str">
        <f t="shared" si="86"/>
        <v>A</v>
      </c>
      <c r="T342" s="16" t="str">
        <f t="shared" si="85"/>
        <v>Blend Countries</v>
      </c>
      <c r="U342" s="16" t="str">
        <f t="shared" si="88"/>
        <v>Non-Transition States</v>
      </c>
      <c r="V342" s="22" t="str">
        <f>IF(ISNUMBER(MATCH(A342, {"Gabon","Sudan","Niger","Mali","Burkina Faso","Guinea"}, 0)), "De Facto Countries", "Non-De Facto Countries")</f>
        <v>Non-De Facto Countries</v>
      </c>
      <c r="W342" s="16" t="str">
        <f t="shared" si="99"/>
        <v>South</v>
      </c>
      <c r="X342" s="16" t="str">
        <f t="shared" si="100"/>
        <v>Agriculture</v>
      </c>
      <c r="Y342" s="23">
        <f>Table2[[#This Row],[Approved Amount_UA Equivalent]]</f>
        <v>33042522.837282091</v>
      </c>
      <c r="AD342" s="23">
        <f>SUM(Table2[[#This Row],[Feed Africa ]:[Improve Quality Of Life ]])</f>
        <v>33042522.837282091</v>
      </c>
      <c r="AE342" s="16" t="b">
        <f>Table2[[#This Row],[Total HI5]]=Table2[[#This Row],[Approved Amount_UA Equivalent]]</f>
        <v>1</v>
      </c>
      <c r="AF342" s="24">
        <v>10</v>
      </c>
      <c r="AG342" s="20" t="str">
        <f t="shared" si="89"/>
        <v>Investment Project</v>
      </c>
      <c r="AH342" s="24" t="e">
        <f>VLOOKUP(Table2[[#This Row],[SAP Code]],[25]DATA!$A:$G,7,FALSE)</f>
        <v>#N/A</v>
      </c>
      <c r="AI342" s="20" t="str">
        <f t="shared" si="90"/>
        <v>Infrastructure</v>
      </c>
      <c r="AJ342" s="25" t="s">
        <v>157</v>
      </c>
      <c r="AK342" s="25" t="s">
        <v>74</v>
      </c>
      <c r="AL342" s="23" t="str" cm="1">
        <f t="array" ref="AL342">_xlfn.SWITCH(AK342,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42" s="26">
        <v>1</v>
      </c>
      <c r="AN342" s="25" t="str">
        <f t="shared" si="98"/>
        <v>Sovereign</v>
      </c>
      <c r="AO342" s="27">
        <v>1</v>
      </c>
      <c r="AP342" s="23">
        <f>Table2[[#This Row],[Approved Amount_UA Equivalent]]/1000000</f>
        <v>33.042522837282092</v>
      </c>
      <c r="AQ342" s="19">
        <f t="shared" si="91"/>
        <v>43.974311092768495</v>
      </c>
      <c r="AR342" s="23" t="str">
        <f t="shared" si="92"/>
        <v>31-40</v>
      </c>
      <c r="AS342" s="23" t="str">
        <f t="shared" si="93"/>
        <v>21-40</v>
      </c>
      <c r="AT342" s="23" t="str">
        <f t="shared" si="94"/>
        <v>1-40</v>
      </c>
      <c r="AU342" s="23" t="str">
        <f t="shared" si="95"/>
        <v>&lt;1-50 Mn</v>
      </c>
      <c r="AV342" s="23">
        <f>Table2[[#This Row],[Amount]]</f>
        <v>45395470</v>
      </c>
      <c r="AW342" s="23" t="str">
        <f t="shared" si="96"/>
        <v>Nov 2016</v>
      </c>
      <c r="AX342" s="28">
        <f>IFERROR(VLOOKUP(Table2[[#This Row],[SAP Code]],[26]_16!A:B,2,FALSE),0)</f>
        <v>0</v>
      </c>
      <c r="AY342" s="28">
        <f>IFERROR(VLOOKUP(Table2[[#This Row],[SAP Code]],[26]_16!D:E,2,FALSE)/ 1000000, 0)</f>
        <v>0</v>
      </c>
      <c r="AZ342" s="28">
        <f>IFERROR(VLOOKUP(Table2[[#This Row],[SAP Code]],[26]_16!G:H,2,FALSE)/ 1000000, 0)</f>
        <v>0.50724663999999997</v>
      </c>
      <c r="BA342" s="28">
        <f>IFERROR(VLOOKUP(Table2[[#This Row],[SAP Code]],[26]_16!J:K,2,FALSE)/ 1000000, 0)</f>
        <v>3.74521009</v>
      </c>
      <c r="BB342" s="28">
        <f>IFERROR(VLOOKUP(Table2[[#This Row],[SAP Code]],[26]_16!M:N,2,FALSE)/ 1000000, 0)</f>
        <v>2.27090652</v>
      </c>
      <c r="BC342" s="28">
        <f>IFERROR(VLOOKUP(Table2[[#This Row],[SAP Code]],[26]_16!P:Q,2,FALSE),0)</f>
        <v>11.180182129999999</v>
      </c>
      <c r="BD342" s="28">
        <f>IFERROR(VLOOKUP(Table2[[#This Row],[SAP Code]],[26]_16!S:T,2,FALSE),0)</f>
        <v>3.0769619999999991</v>
      </c>
      <c r="BE342" s="28">
        <f>IFERROR(VLOOKUP(Table2[[#This Row],[SAP Code]],[26]_16!V:W,2,FALSE)/ 1000000, 0)</f>
        <v>5.5034922600000007</v>
      </c>
      <c r="BF342" s="28">
        <f>IFERROR(VLOOKUP(Table2[[#This Row],[SAP Code]],[26]_16!Y:Z,2,FALSE)/ 1000000, 0)</f>
        <v>3.38689851</v>
      </c>
      <c r="BG342" s="28" t="str">
        <f>IFERROR(VLOOKUP(Table2[[#This Row],[SAP Code]],[26]port!$A:$AD,30,FALSE),"unknown")</f>
        <v>OnGo</v>
      </c>
      <c r="BH342" s="29" t="str">
        <f t="shared" si="97"/>
        <v>Ongoing</v>
      </c>
      <c r="BI342" s="16"/>
    </row>
    <row r="343" spans="1:61" ht="17.100000000000001" customHeight="1">
      <c r="A343" s="16" t="s">
        <v>95</v>
      </c>
      <c r="B343" s="16" t="s">
        <v>1440</v>
      </c>
      <c r="C343" s="16" t="s">
        <v>1441</v>
      </c>
      <c r="D343" s="18" t="s">
        <v>1442</v>
      </c>
      <c r="E343" s="18">
        <v>42692</v>
      </c>
      <c r="F343" s="16" t="s">
        <v>383</v>
      </c>
      <c r="G343" s="16" t="s">
        <v>122</v>
      </c>
      <c r="H343" s="16" t="s">
        <v>101</v>
      </c>
      <c r="I343" s="16" t="s">
        <v>123</v>
      </c>
      <c r="J343" s="16" t="s">
        <v>179</v>
      </c>
      <c r="K343" s="16" t="s">
        <v>84</v>
      </c>
      <c r="L343" s="19" t="s">
        <v>70</v>
      </c>
      <c r="M343" s="19">
        <v>108913000</v>
      </c>
      <c r="N343" s="19">
        <v>79275757.906612799</v>
      </c>
      <c r="O343" s="57" t="s">
        <v>1443</v>
      </c>
      <c r="P343" s="21">
        <v>2000200000603</v>
      </c>
      <c r="Q343" s="20" t="s">
        <v>87</v>
      </c>
      <c r="R343" s="16" t="str">
        <f t="shared" si="87"/>
        <v>ADB Public</v>
      </c>
      <c r="S343" s="16" t="str">
        <f t="shared" si="86"/>
        <v>E</v>
      </c>
      <c r="T343" s="16" t="str">
        <f t="shared" si="85"/>
        <v>Blend Countries</v>
      </c>
      <c r="U343" s="16" t="str">
        <f t="shared" si="88"/>
        <v>Non-Transition States</v>
      </c>
      <c r="V343" s="22" t="str">
        <f>IF(ISNUMBER(MATCH(A343, {"Gabon","Sudan","Niger","Mali","Burkina Faso","Guinea"}, 0)), "De Facto Countries", "Non-De Facto Countries")</f>
        <v>Non-De Facto Countries</v>
      </c>
      <c r="W343" s="16" t="str">
        <f t="shared" si="99"/>
        <v>South</v>
      </c>
      <c r="X343" s="16" t="str">
        <f t="shared" si="100"/>
        <v>WASH Sector</v>
      </c>
      <c r="Y343" s="23">
        <f>Table2[[#This Row],[Approved Amount_UA Equivalent]]*0.03</f>
        <v>2378272.737198384</v>
      </c>
      <c r="Z343" s="23">
        <f>Table2[[#This Row],[Approved Amount_UA Equivalent]]*0.01</f>
        <v>792757.579066128</v>
      </c>
      <c r="AC343" s="23">
        <f>Table2[[#This Row],[Approved Amount_UA Equivalent]]*0.96</f>
        <v>76104727.590348288</v>
      </c>
      <c r="AD343" s="23">
        <f>SUM(Table2[[#This Row],[Feed Africa ]:[Improve Quality Of Life ]])</f>
        <v>79275757.906612799</v>
      </c>
      <c r="AE343" s="16" t="b">
        <f>Table2[[#This Row],[Total HI5]]=Table2[[#This Row],[Approved Amount_UA Equivalent]]</f>
        <v>1</v>
      </c>
      <c r="AF343" s="24">
        <v>10</v>
      </c>
      <c r="AG343" s="20" t="str">
        <f t="shared" si="89"/>
        <v>Investment Project</v>
      </c>
      <c r="AH343" s="24" t="e">
        <f>VLOOKUP(Table2[[#This Row],[SAP Code]],[25]DATA!$A:$G,7,FALSE)</f>
        <v>#N/A</v>
      </c>
      <c r="AI343" s="20" t="str">
        <f t="shared" si="90"/>
        <v>Infrastructure</v>
      </c>
      <c r="AJ343" s="25" t="s">
        <v>89</v>
      </c>
      <c r="AK343" s="25" t="s">
        <v>126</v>
      </c>
      <c r="AL343" s="23" t="str" cm="1">
        <f t="array" ref="AL343">_xlfn.SWITCH(AK343,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43" s="26">
        <v>1</v>
      </c>
      <c r="AN343" s="25" t="str">
        <f t="shared" si="98"/>
        <v>Sovereign</v>
      </c>
      <c r="AO343" s="27">
        <v>0.25</v>
      </c>
      <c r="AP343" s="23">
        <f>Table2[[#This Row],[Approved Amount_UA Equivalent]]/1000000</f>
        <v>79.275757906612796</v>
      </c>
      <c r="AQ343" s="19">
        <f t="shared" si="91"/>
        <v>105.50334965243658</v>
      </c>
      <c r="AR343" s="23" t="str">
        <f t="shared" si="92"/>
        <v>71-80</v>
      </c>
      <c r="AS343" s="23" t="str">
        <f t="shared" si="93"/>
        <v>61-80</v>
      </c>
      <c r="AT343" s="23" t="str">
        <f t="shared" si="94"/>
        <v>41-80</v>
      </c>
      <c r="AU343" s="23" t="str">
        <f t="shared" si="95"/>
        <v>50-100 Mn</v>
      </c>
      <c r="AV343" s="23">
        <f>Table2[[#This Row],[Amount]]</f>
        <v>108913000</v>
      </c>
      <c r="AW343" s="23" t="str">
        <f t="shared" si="96"/>
        <v>Nov 2016</v>
      </c>
      <c r="AX343" s="28">
        <f>IFERROR(VLOOKUP(Table2[[#This Row],[SAP Code]],[26]_16!A:B,2,FALSE),0)</f>
        <v>0</v>
      </c>
      <c r="AY343" s="28">
        <f>IFERROR(VLOOKUP(Table2[[#This Row],[SAP Code]],[26]_16!D:E,2,FALSE)/ 1000000, 0)</f>
        <v>0</v>
      </c>
      <c r="AZ343" s="28">
        <f>IFERROR(VLOOKUP(Table2[[#This Row],[SAP Code]],[26]_16!G:H,2,FALSE)/ 1000000, 0)</f>
        <v>0</v>
      </c>
      <c r="BA343" s="28">
        <f>IFERROR(VLOOKUP(Table2[[#This Row],[SAP Code]],[26]_16!J:K,2,FALSE)/ 1000000, 0)</f>
        <v>1.6959249000000001</v>
      </c>
      <c r="BB343" s="28">
        <f>IFERROR(VLOOKUP(Table2[[#This Row],[SAP Code]],[26]_16!M:N,2,FALSE)/ 1000000, 0)</f>
        <v>2.0246117199999998</v>
      </c>
      <c r="BC343" s="28">
        <f>IFERROR(VLOOKUP(Table2[[#This Row],[SAP Code]],[26]_16!P:Q,2,FALSE),0)</f>
        <v>22.686946540000001</v>
      </c>
      <c r="BD343" s="28">
        <f>IFERROR(VLOOKUP(Table2[[#This Row],[SAP Code]],[26]_16!S:T,2,FALSE),0)</f>
        <v>27.639381850000003</v>
      </c>
      <c r="BE343" s="28">
        <f>IFERROR(VLOOKUP(Table2[[#This Row],[SAP Code]],[26]_16!V:W,2,FALSE)/ 1000000, 0)</f>
        <v>18.036484430000009</v>
      </c>
      <c r="BF343" s="28">
        <f>IFERROR(VLOOKUP(Table2[[#This Row],[SAP Code]],[26]_16!Y:Z,2,FALSE)/ 1000000, 0)</f>
        <v>6.3862903900000001</v>
      </c>
      <c r="BG343" s="28" t="str">
        <f>IFERROR(VLOOKUP(Table2[[#This Row],[SAP Code]],[26]port!$A:$AD,30,FALSE),"unknown")</f>
        <v>OnGo</v>
      </c>
      <c r="BH343" s="29" t="str">
        <f t="shared" si="97"/>
        <v>Ongoing</v>
      </c>
      <c r="BI343" s="16"/>
    </row>
    <row r="344" spans="1:61" ht="17.100000000000001" customHeight="1">
      <c r="A344" s="16" t="s">
        <v>95</v>
      </c>
      <c r="B344" s="16" t="s">
        <v>1440</v>
      </c>
      <c r="C344" s="16" t="s">
        <v>1444</v>
      </c>
      <c r="D344" s="18" t="s">
        <v>1442</v>
      </c>
      <c r="E344" s="18">
        <v>42692</v>
      </c>
      <c r="F344" s="16" t="s">
        <v>383</v>
      </c>
      <c r="G344" s="16" t="s">
        <v>122</v>
      </c>
      <c r="H344" s="16" t="s">
        <v>101</v>
      </c>
      <c r="I344" s="16" t="s">
        <v>123</v>
      </c>
      <c r="J344" s="16" t="s">
        <v>83</v>
      </c>
      <c r="K344" s="16" t="s">
        <v>84</v>
      </c>
      <c r="L344" s="19" t="s">
        <v>85</v>
      </c>
      <c r="M344" s="19">
        <v>7070000</v>
      </c>
      <c r="N344" s="19">
        <v>7070000</v>
      </c>
      <c r="O344" s="57" t="s">
        <v>1443</v>
      </c>
      <c r="P344" s="21">
        <v>2100150036393</v>
      </c>
      <c r="Q344" s="20" t="s">
        <v>87</v>
      </c>
      <c r="R344" s="16" t="str">
        <f t="shared" si="87"/>
        <v>ADF Including TSF</v>
      </c>
      <c r="S344" s="16" t="str">
        <f t="shared" si="86"/>
        <v>E</v>
      </c>
      <c r="T344" s="16" t="str">
        <f t="shared" si="85"/>
        <v>Blend Countries</v>
      </c>
      <c r="U344" s="16" t="str">
        <f t="shared" si="88"/>
        <v>Non-Transition States</v>
      </c>
      <c r="V344" s="22" t="str">
        <f>IF(ISNUMBER(MATCH(A344, {"Gabon","Sudan","Niger","Mali","Burkina Faso","Guinea"}, 0)), "De Facto Countries", "Non-De Facto Countries")</f>
        <v>Non-De Facto Countries</v>
      </c>
      <c r="W344" s="16" t="str">
        <f t="shared" si="99"/>
        <v>South</v>
      </c>
      <c r="X344" s="16" t="str">
        <f t="shared" si="100"/>
        <v>WASH Sector</v>
      </c>
      <c r="Y344" s="23">
        <f>Table2[[#This Row],[Approved Amount_UA Equivalent]]*0.03</f>
        <v>212100</v>
      </c>
      <c r="Z344" s="23">
        <f>Table2[[#This Row],[Approved Amount_UA Equivalent]]*0.01</f>
        <v>70700</v>
      </c>
      <c r="AC344" s="23">
        <f>Table2[[#This Row],[Approved Amount_UA Equivalent]]*0.96</f>
        <v>6787200</v>
      </c>
      <c r="AD344" s="23">
        <f>SUM(Table2[[#This Row],[Feed Africa ]:[Improve Quality Of Life ]])</f>
        <v>7070000</v>
      </c>
      <c r="AE344" s="16" t="b">
        <f>Table2[[#This Row],[Total HI5]]=Table2[[#This Row],[Approved Amount_UA Equivalent]]</f>
        <v>1</v>
      </c>
      <c r="AF344" s="24">
        <v>10</v>
      </c>
      <c r="AG344" s="20" t="str">
        <f t="shared" si="89"/>
        <v>Investment Project</v>
      </c>
      <c r="AH344" s="24" t="e">
        <f>VLOOKUP(Table2[[#This Row],[SAP Code]],[25]DATA!$A:$G,7,FALSE)</f>
        <v>#N/A</v>
      </c>
      <c r="AI344" s="20" t="str">
        <f t="shared" si="90"/>
        <v>Infrastructure</v>
      </c>
      <c r="AJ344" s="25" t="s">
        <v>89</v>
      </c>
      <c r="AK344" s="25" t="s">
        <v>126</v>
      </c>
      <c r="AL344" s="23" t="str" cm="1">
        <f t="array" ref="AL344">_xlfn.SWITCH(AK344,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44" s="26">
        <v>1</v>
      </c>
      <c r="AN344" s="25" t="str">
        <f t="shared" si="98"/>
        <v>Sovereign</v>
      </c>
      <c r="AO344" s="27">
        <v>0.25</v>
      </c>
      <c r="AP344" s="23">
        <f>Table2[[#This Row],[Approved Amount_UA Equivalent]]/1000000</f>
        <v>7.07</v>
      </c>
      <c r="AQ344" s="19">
        <f t="shared" si="91"/>
        <v>9.4090388000000011</v>
      </c>
      <c r="AR344" s="23" t="str">
        <f t="shared" si="92"/>
        <v>1-10</v>
      </c>
      <c r="AS344" s="23" t="str">
        <f t="shared" si="93"/>
        <v>1-20</v>
      </c>
      <c r="AT344" s="23" t="str">
        <f t="shared" si="94"/>
        <v>1-40</v>
      </c>
      <c r="AU344" s="23" t="str">
        <f t="shared" si="95"/>
        <v>&lt;1-50 Mn</v>
      </c>
      <c r="AV344" s="23">
        <f>Table2[[#This Row],[Amount]]</f>
        <v>7070000</v>
      </c>
      <c r="AW344" s="23" t="str">
        <f t="shared" si="96"/>
        <v>Nov 2016</v>
      </c>
      <c r="AX344" s="28">
        <f>IFERROR(VLOOKUP(Table2[[#This Row],[SAP Code]],[26]_16!A:B,2,FALSE),0)</f>
        <v>0</v>
      </c>
      <c r="AY344" s="28">
        <f>IFERROR(VLOOKUP(Table2[[#This Row],[SAP Code]],[26]_16!D:E,2,FALSE)/ 1000000, 0)</f>
        <v>0</v>
      </c>
      <c r="AZ344" s="28">
        <f>IFERROR(VLOOKUP(Table2[[#This Row],[SAP Code]],[26]_16!G:H,2,FALSE)/ 1000000, 0)</f>
        <v>0</v>
      </c>
      <c r="BA344" s="28">
        <v>0</v>
      </c>
      <c r="BB344" s="28">
        <v>0</v>
      </c>
      <c r="BC344" s="28">
        <v>0</v>
      </c>
      <c r="BD344" s="28">
        <v>0</v>
      </c>
      <c r="BE344" s="28">
        <v>0</v>
      </c>
      <c r="BF344" s="28">
        <v>0</v>
      </c>
      <c r="BG344" s="28" t="str">
        <f>IFERROR(VLOOKUP(Table2[[#This Row],[SAP Code]],[26]port!$A:$AD,30,FALSE),"unknown")</f>
        <v>OnGo</v>
      </c>
      <c r="BH344" s="29" t="str">
        <f t="shared" si="97"/>
        <v>Ongoing</v>
      </c>
      <c r="BI344" s="16"/>
    </row>
    <row r="345" spans="1:61" ht="17.100000000000001" customHeight="1">
      <c r="A345" s="16" t="s">
        <v>95</v>
      </c>
      <c r="B345" s="16" t="s">
        <v>1440</v>
      </c>
      <c r="C345" s="16" t="s">
        <v>1445</v>
      </c>
      <c r="D345" s="18" t="s">
        <v>1442</v>
      </c>
      <c r="E345" s="18">
        <v>42692</v>
      </c>
      <c r="F345" s="16" t="s">
        <v>383</v>
      </c>
      <c r="G345" s="16" t="s">
        <v>122</v>
      </c>
      <c r="H345" s="16" t="s">
        <v>101</v>
      </c>
      <c r="I345" s="16" t="s">
        <v>123</v>
      </c>
      <c r="J345" s="16" t="s">
        <v>261</v>
      </c>
      <c r="K345" s="16" t="s">
        <v>84</v>
      </c>
      <c r="L345" s="19" t="s">
        <v>70</v>
      </c>
      <c r="M345" s="19">
        <v>15000000</v>
      </c>
      <c r="N345" s="19">
        <v>10918222.513374822</v>
      </c>
      <c r="O345" s="57" t="s">
        <v>1443</v>
      </c>
      <c r="P345" s="21">
        <v>5050200000001</v>
      </c>
      <c r="Q345" s="20" t="s">
        <v>87</v>
      </c>
      <c r="R345" s="16" t="str">
        <f t="shared" si="87"/>
        <v>AGTF</v>
      </c>
      <c r="S345" s="16" t="str">
        <f t="shared" si="86"/>
        <v>E</v>
      </c>
      <c r="T345" s="16" t="str">
        <f t="shared" si="85"/>
        <v>Blend Countries</v>
      </c>
      <c r="U345" s="16" t="str">
        <f t="shared" si="88"/>
        <v>Non-Transition States</v>
      </c>
      <c r="V345" s="22" t="str">
        <f>IF(ISNUMBER(MATCH(A345, {"Gabon","Sudan","Niger","Mali","Burkina Faso","Guinea"}, 0)), "De Facto Countries", "Non-De Facto Countries")</f>
        <v>Non-De Facto Countries</v>
      </c>
      <c r="W345" s="16" t="str">
        <f t="shared" si="99"/>
        <v>South</v>
      </c>
      <c r="X345" s="16" t="str">
        <f t="shared" si="100"/>
        <v>WASH Sector</v>
      </c>
      <c r="Y345" s="23">
        <f>Table2[[#This Row],[Approved Amount_UA Equivalent]]*0.03</f>
        <v>327546.67540124466</v>
      </c>
      <c r="Z345" s="23">
        <f>Table2[[#This Row],[Approved Amount_UA Equivalent]]*0.01</f>
        <v>109182.22513374823</v>
      </c>
      <c r="AC345" s="23">
        <f>Table2[[#This Row],[Approved Amount_UA Equivalent]]*0.96</f>
        <v>10481493.612839829</v>
      </c>
      <c r="AD345" s="23">
        <f>SUM(Table2[[#This Row],[Feed Africa ]:[Improve Quality Of Life ]])</f>
        <v>10918222.513374822</v>
      </c>
      <c r="AE345" s="16" t="b">
        <f>Table2[[#This Row],[Total HI5]]=Table2[[#This Row],[Approved Amount_UA Equivalent]]</f>
        <v>1</v>
      </c>
      <c r="AF345" s="24">
        <v>10</v>
      </c>
      <c r="AG345" s="20" t="str">
        <f t="shared" si="89"/>
        <v>Investment Project</v>
      </c>
      <c r="AH345" s="24" t="e">
        <f>VLOOKUP(Table2[[#This Row],[SAP Code]],[25]DATA!$A:$G,7,FALSE)</f>
        <v>#N/A</v>
      </c>
      <c r="AI345" s="20" t="str">
        <f t="shared" si="90"/>
        <v>Infrastructure</v>
      </c>
      <c r="AJ345" s="25" t="s">
        <v>89</v>
      </c>
      <c r="AK345" s="25" t="s">
        <v>126</v>
      </c>
      <c r="AL345" s="23" t="str" cm="1">
        <f t="array" ref="AL345">_xlfn.SWITCH(AK345,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45" s="26">
        <v>1</v>
      </c>
      <c r="AN345" s="25" t="str">
        <f t="shared" si="98"/>
        <v>Sovereign</v>
      </c>
      <c r="AO345" s="27">
        <v>0.25</v>
      </c>
      <c r="AP345" s="23">
        <f>Table2[[#This Row],[Approved Amount_UA Equivalent]]/1000000</f>
        <v>10.918222513374822</v>
      </c>
      <c r="AQ345" s="19">
        <f t="shared" si="91"/>
        <v>14.530407249699749</v>
      </c>
      <c r="AR345" s="23" t="str">
        <f t="shared" si="92"/>
        <v>11-20</v>
      </c>
      <c r="AS345" s="23" t="str">
        <f t="shared" si="93"/>
        <v>1-20</v>
      </c>
      <c r="AT345" s="23" t="str">
        <f t="shared" si="94"/>
        <v>1-40</v>
      </c>
      <c r="AU345" s="23" t="str">
        <f t="shared" si="95"/>
        <v>&lt;1-50 Mn</v>
      </c>
      <c r="AV345" s="23">
        <f>Table2[[#This Row],[Amount]]</f>
        <v>15000000</v>
      </c>
      <c r="AW345" s="23" t="str">
        <f t="shared" si="96"/>
        <v>Nov 2016</v>
      </c>
      <c r="AX345" s="28">
        <f>IFERROR(VLOOKUP(Table2[[#This Row],[SAP Code]],[26]_16!A:B,2,FALSE),0)</f>
        <v>0</v>
      </c>
      <c r="AY345" s="28">
        <f>IFERROR(VLOOKUP(Table2[[#This Row],[SAP Code]],[26]_16!D:E,2,FALSE)/ 1000000, 0)</f>
        <v>0</v>
      </c>
      <c r="AZ345" s="28">
        <f>IFERROR(VLOOKUP(Table2[[#This Row],[SAP Code]],[26]_16!G:H,2,FALSE)/ 1000000, 0)</f>
        <v>0</v>
      </c>
      <c r="BA345" s="28">
        <v>0</v>
      </c>
      <c r="BB345" s="28">
        <v>0</v>
      </c>
      <c r="BC345" s="28">
        <v>0</v>
      </c>
      <c r="BD345" s="28">
        <v>0</v>
      </c>
      <c r="BE345" s="28">
        <v>0</v>
      </c>
      <c r="BF345" s="28">
        <v>0</v>
      </c>
      <c r="BG345" s="28" t="str">
        <f>IFERROR(VLOOKUP(Table2[[#This Row],[SAP Code]],[26]port!$A:$AD,30,FALSE),"unknown")</f>
        <v>OnGo</v>
      </c>
      <c r="BH345" s="29" t="str">
        <f t="shared" si="97"/>
        <v>Ongoing</v>
      </c>
      <c r="BI345" s="16"/>
    </row>
    <row r="346" spans="1:61" ht="17.100000000000001" customHeight="1">
      <c r="A346" s="16" t="s">
        <v>95</v>
      </c>
      <c r="B346" s="16" t="s">
        <v>1440</v>
      </c>
      <c r="C346" s="16" t="s">
        <v>1446</v>
      </c>
      <c r="D346" s="18" t="s">
        <v>1442</v>
      </c>
      <c r="E346" s="18">
        <v>42692</v>
      </c>
      <c r="F346" s="16" t="s">
        <v>383</v>
      </c>
      <c r="G346" s="16" t="s">
        <v>122</v>
      </c>
      <c r="H346" s="16" t="s">
        <v>101</v>
      </c>
      <c r="I346" s="16" t="s">
        <v>123</v>
      </c>
      <c r="J346" s="16" t="s">
        <v>188</v>
      </c>
      <c r="K346" s="16" t="s">
        <v>69</v>
      </c>
      <c r="L346" s="19" t="s">
        <v>85</v>
      </c>
      <c r="M346" s="19">
        <v>1200000</v>
      </c>
      <c r="N346" s="19">
        <v>1200000</v>
      </c>
      <c r="O346" s="57" t="s">
        <v>1443</v>
      </c>
      <c r="P346" s="21">
        <v>5500155011201</v>
      </c>
      <c r="Q346" s="20" t="s">
        <v>87</v>
      </c>
      <c r="R346" s="16" t="str">
        <f t="shared" si="87"/>
        <v>MICTAF</v>
      </c>
      <c r="S346" s="16" t="str">
        <f t="shared" si="86"/>
        <v>E</v>
      </c>
      <c r="T346" s="16" t="str">
        <f t="shared" si="85"/>
        <v>Blend Countries</v>
      </c>
      <c r="U346" s="16" t="str">
        <f t="shared" si="88"/>
        <v>Non-Transition States</v>
      </c>
      <c r="V346" s="22" t="str">
        <f>IF(ISNUMBER(MATCH(A346, {"Gabon","Sudan","Niger","Mali","Burkina Faso","Guinea"}, 0)), "De Facto Countries", "Non-De Facto Countries")</f>
        <v>Non-De Facto Countries</v>
      </c>
      <c r="W346" s="16" t="str">
        <f t="shared" si="99"/>
        <v>South</v>
      </c>
      <c r="X346" s="16" t="str">
        <f t="shared" si="100"/>
        <v>WASH Sector</v>
      </c>
      <c r="Y346" s="23">
        <f>Table2[[#This Row],[Approved Amount_UA Equivalent]]*0.03</f>
        <v>36000</v>
      </c>
      <c r="Z346" s="23">
        <f>Table2[[#This Row],[Approved Amount_UA Equivalent]]*0.01</f>
        <v>12000</v>
      </c>
      <c r="AC346" s="23">
        <f>Table2[[#This Row],[Approved Amount_UA Equivalent]]*0.96</f>
        <v>1152000</v>
      </c>
      <c r="AD346" s="23">
        <f>SUM(Table2[[#This Row],[Feed Africa ]:[Improve Quality Of Life ]])</f>
        <v>1200000</v>
      </c>
      <c r="AE346" s="16" t="b">
        <f>Table2[[#This Row],[Total HI5]]=Table2[[#This Row],[Approved Amount_UA Equivalent]]</f>
        <v>1</v>
      </c>
      <c r="AF346" s="24">
        <v>10</v>
      </c>
      <c r="AG346" s="20" t="str">
        <f t="shared" si="89"/>
        <v>Investment Project</v>
      </c>
      <c r="AH346" s="24" t="e">
        <f>VLOOKUP(Table2[[#This Row],[SAP Code]],[25]DATA!$A:$G,7,FALSE)</f>
        <v>#N/A</v>
      </c>
      <c r="AI346" s="20" t="str">
        <f t="shared" si="90"/>
        <v>Infrastructure</v>
      </c>
      <c r="AJ346" s="25" t="s">
        <v>89</v>
      </c>
      <c r="AK346" s="25" t="s">
        <v>126</v>
      </c>
      <c r="AL346" s="23" t="str" cm="1">
        <f t="array" ref="AL346">_xlfn.SWITCH(AK346,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46" s="26">
        <v>1</v>
      </c>
      <c r="AN346" s="25" t="str">
        <f t="shared" si="98"/>
        <v>Sovereign</v>
      </c>
      <c r="AO346" s="27">
        <v>0.25</v>
      </c>
      <c r="AP346" s="23">
        <f>Table2[[#This Row],[Approved Amount_UA Equivalent]]/1000000</f>
        <v>1.2</v>
      </c>
      <c r="AQ346" s="19">
        <f t="shared" si="91"/>
        <v>1.597008</v>
      </c>
      <c r="AR346" s="23" t="str">
        <f t="shared" si="92"/>
        <v>1-10</v>
      </c>
      <c r="AS346" s="23" t="str">
        <f t="shared" si="93"/>
        <v>1-20</v>
      </c>
      <c r="AT346" s="23" t="str">
        <f t="shared" si="94"/>
        <v>1-40</v>
      </c>
      <c r="AU346" s="23" t="str">
        <f t="shared" si="95"/>
        <v>&lt;1-50 Mn</v>
      </c>
      <c r="AV346" s="23">
        <f>Table2[[#This Row],[Amount]]</f>
        <v>1200000</v>
      </c>
      <c r="AW346" s="23" t="str">
        <f t="shared" si="96"/>
        <v>Nov 2016</v>
      </c>
      <c r="AX346" s="28">
        <f>IFERROR(VLOOKUP(Table2[[#This Row],[SAP Code]],[26]_16!A:B,2,FALSE),0)</f>
        <v>0</v>
      </c>
      <c r="AY346" s="28">
        <f>IFERROR(VLOOKUP(Table2[[#This Row],[SAP Code]],[26]_16!D:E,2,FALSE)/ 1000000, 0)</f>
        <v>0</v>
      </c>
      <c r="AZ346" s="28">
        <f>IFERROR(VLOOKUP(Table2[[#This Row],[SAP Code]],[26]_16!G:H,2,FALSE)/ 1000000, 0)</f>
        <v>0</v>
      </c>
      <c r="BA346" s="28">
        <v>0</v>
      </c>
      <c r="BB346" s="28">
        <f>IFERROR(VLOOKUP(Table2[[#This Row],[SAP Code]],[26]_16!M:N,2,FALSE)/ 1000000, 0)</f>
        <v>2.0246117199999998</v>
      </c>
      <c r="BC346" s="28">
        <v>0</v>
      </c>
      <c r="BD346" s="28">
        <v>0</v>
      </c>
      <c r="BE346" s="28">
        <v>0</v>
      </c>
      <c r="BF346" s="28">
        <v>0</v>
      </c>
      <c r="BG346" s="28" t="str">
        <f>IFERROR(VLOOKUP(Table2[[#This Row],[SAP Code]],[26]port!$A:$AD,30,FALSE),"unknown")</f>
        <v>OnGo</v>
      </c>
      <c r="BH346" s="29" t="str">
        <f t="shared" si="97"/>
        <v>Ongoing</v>
      </c>
      <c r="BI346" s="16"/>
    </row>
    <row r="347" spans="1:61" ht="17.100000000000001" customHeight="1">
      <c r="A347" s="16" t="s">
        <v>221</v>
      </c>
      <c r="B347" s="16" t="s">
        <v>1447</v>
      </c>
      <c r="C347" s="16" t="s">
        <v>1448</v>
      </c>
      <c r="D347" s="18" t="s">
        <v>1449</v>
      </c>
      <c r="E347" s="18">
        <v>42697</v>
      </c>
      <c r="F347" s="16" t="s">
        <v>1447</v>
      </c>
      <c r="G347" s="16" t="s">
        <v>100</v>
      </c>
      <c r="H347" s="16" t="s">
        <v>132</v>
      </c>
      <c r="I347" s="16" t="s">
        <v>102</v>
      </c>
      <c r="J347" s="16" t="s">
        <v>103</v>
      </c>
      <c r="K347" s="16" t="s">
        <v>104</v>
      </c>
      <c r="L347" s="19" t="s">
        <v>195</v>
      </c>
      <c r="M347" s="19">
        <v>38000000</v>
      </c>
      <c r="N347" s="19">
        <v>30276230.768617891</v>
      </c>
      <c r="O347" s="57" t="s">
        <v>1450</v>
      </c>
      <c r="P347" s="21">
        <v>2000130016582</v>
      </c>
      <c r="Q347" s="20" t="s">
        <v>87</v>
      </c>
      <c r="R347" s="16" t="str">
        <f t="shared" si="87"/>
        <v>ADB Private</v>
      </c>
      <c r="S347" s="16" t="str">
        <f t="shared" si="86"/>
        <v>H</v>
      </c>
      <c r="T347" s="16" t="str">
        <f t="shared" si="85"/>
        <v>ADF Countries</v>
      </c>
      <c r="U347" s="16" t="str">
        <f t="shared" si="88"/>
        <v>Transition States</v>
      </c>
      <c r="V347" s="22" t="str">
        <f>IF(ISNUMBER(MATCH(A347, {"Gabon","Sudan","Niger","Mali","Burkina Faso","Guinea"}, 0)), "De Facto Countries", "Non-De Facto Countries")</f>
        <v>De Facto Countries</v>
      </c>
      <c r="W347" s="16" t="str">
        <f t="shared" si="99"/>
        <v>West</v>
      </c>
      <c r="X347" s="16" t="str">
        <f t="shared" si="100"/>
        <v>Finance</v>
      </c>
      <c r="Y347" s="23"/>
      <c r="AA347" s="23">
        <f>Table2[[#This Row],[Approved Amount_UA Equivalent]]</f>
        <v>30276230.768617891</v>
      </c>
      <c r="AD347" s="23">
        <f>SUM(Table2[[#This Row],[Feed Africa ]:[Improve Quality Of Life ]])</f>
        <v>30276230.768617891</v>
      </c>
      <c r="AE347" s="16" t="b">
        <f>Table2[[#This Row],[Total HI5]]=Table2[[#This Row],[Approved Amount_UA Equivalent]]</f>
        <v>1</v>
      </c>
      <c r="AF347" s="24">
        <v>11</v>
      </c>
      <c r="AG347" s="20" t="str">
        <f t="shared" si="89"/>
        <v>Line of Credit</v>
      </c>
      <c r="AH347" s="24" t="e">
        <f>VLOOKUP(Table2[[#This Row],[SAP Code]],[25]DATA!$A:$G,7,FALSE)</f>
        <v>#N/A</v>
      </c>
      <c r="AI347" s="20" t="str">
        <f t="shared" si="90"/>
        <v>Other Investment</v>
      </c>
      <c r="AJ347" s="25" t="s">
        <v>106</v>
      </c>
      <c r="AK347" s="25" t="s">
        <v>107</v>
      </c>
      <c r="AL347" s="23" t="str" cm="1">
        <f t="array" ref="AL347">_xlfn.SWITCH(AK347,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47" s="26">
        <v>2</v>
      </c>
      <c r="AN347" s="25" t="str">
        <f t="shared" si="98"/>
        <v>Non-Sovereign</v>
      </c>
      <c r="AO347" s="27">
        <v>1</v>
      </c>
      <c r="AP347" s="23">
        <f>Table2[[#This Row],[Approved Amount_UA Equivalent]]/1000000</f>
        <v>30.276230768617889</v>
      </c>
      <c r="AQ347" s="19">
        <f t="shared" si="91"/>
        <v>40.292818956107439</v>
      </c>
      <c r="AR347" s="23" t="str">
        <f t="shared" si="92"/>
        <v>31-40</v>
      </c>
      <c r="AS347" s="23" t="str">
        <f t="shared" si="93"/>
        <v>21-40</v>
      </c>
      <c r="AT347" s="23" t="str">
        <f t="shared" si="94"/>
        <v>1-40</v>
      </c>
      <c r="AU347" s="23" t="str">
        <f t="shared" si="95"/>
        <v>&lt;1-50 Mn</v>
      </c>
      <c r="AV347" s="23">
        <f>Table2[[#This Row],[Amount]]</f>
        <v>38000000</v>
      </c>
      <c r="AW347" s="23" t="str">
        <f t="shared" si="96"/>
        <v>Nov 2016</v>
      </c>
      <c r="AX347" s="28">
        <f>IFERROR(VLOOKUP(Table2[[#This Row],[SAP Code]],[26]_16!A:B,2,FALSE),0)</f>
        <v>0</v>
      </c>
      <c r="AY347" s="28">
        <f>IFERROR(VLOOKUP(Table2[[#This Row],[SAP Code]],[26]_16!D:E,2,FALSE)/ 1000000, 0)</f>
        <v>0</v>
      </c>
      <c r="AZ347" s="28">
        <f>IFERROR(VLOOKUP(Table2[[#This Row],[SAP Code]],[26]_16!G:H,2,FALSE)/ 1000000, 0)</f>
        <v>15.830694880000001</v>
      </c>
      <c r="BA347" s="28">
        <f>IFERROR(VLOOKUP(Table2[[#This Row],[SAP Code]],[26]_16!J:K,2,FALSE)/ 1000000, 0)</f>
        <v>16.190606039999999</v>
      </c>
      <c r="BB347" s="28">
        <f>IFERROR(VLOOKUP(Table2[[#This Row],[SAP Code]],[26]_16!M:N,2,FALSE)/ 1000000, 0)</f>
        <v>0</v>
      </c>
      <c r="BC347" s="28">
        <f>IFERROR(VLOOKUP(Table2[[#This Row],[SAP Code]],[26]_16!P:Q,2,FALSE),0)</f>
        <v>0</v>
      </c>
      <c r="BD347" s="28">
        <f>IFERROR(VLOOKUP(Table2[[#This Row],[SAP Code]],[26]_16!S:T,2,FALSE),0)</f>
        <v>0</v>
      </c>
      <c r="BE347" s="28">
        <f>IFERROR(VLOOKUP(Table2[[#This Row],[SAP Code]],[26]_16!V:W,2,FALSE)/ 1000000, 0)</f>
        <v>0</v>
      </c>
      <c r="BF347" s="28">
        <f>IFERROR(VLOOKUP(Table2[[#This Row],[SAP Code]],[26]_16!Y:Z,2,FALSE)/ 1000000, 0)</f>
        <v>0</v>
      </c>
      <c r="BG347" s="28" t="str">
        <f>IFERROR(VLOOKUP(Table2[[#This Row],[SAP Code]],[26]port!$A:$AD,30,FALSE),"unknown")</f>
        <v>OnGo</v>
      </c>
      <c r="BH347" s="29" t="str">
        <f t="shared" si="97"/>
        <v>Ongoing</v>
      </c>
      <c r="BI347" s="16"/>
    </row>
    <row r="348" spans="1:61" ht="17.100000000000001" customHeight="1">
      <c r="A348" s="16" t="s">
        <v>60</v>
      </c>
      <c r="B348" s="16" t="s">
        <v>1451</v>
      </c>
      <c r="C348" s="16" t="s">
        <v>1452</v>
      </c>
      <c r="D348" s="18" t="s">
        <v>1453</v>
      </c>
      <c r="E348" s="18">
        <v>42697</v>
      </c>
      <c r="F348" s="16" t="s">
        <v>436</v>
      </c>
      <c r="G348" s="16" t="s">
        <v>137</v>
      </c>
      <c r="H348" s="16" t="s">
        <v>66</v>
      </c>
      <c r="I348" s="16" t="s">
        <v>138</v>
      </c>
      <c r="J348" s="16" t="s">
        <v>179</v>
      </c>
      <c r="K348" s="16" t="s">
        <v>84</v>
      </c>
      <c r="L348" s="19" t="s">
        <v>195</v>
      </c>
      <c r="M348" s="19">
        <v>270155000</v>
      </c>
      <c r="N348" s="19">
        <v>215244082.19199911</v>
      </c>
      <c r="O348" s="57" t="s">
        <v>1454</v>
      </c>
      <c r="P348" s="21" t="s">
        <v>147</v>
      </c>
      <c r="Q348" s="20" t="s">
        <v>87</v>
      </c>
      <c r="R348" s="16" t="str">
        <f t="shared" si="87"/>
        <v>ADB Public</v>
      </c>
      <c r="S348" s="16" t="str">
        <f t="shared" si="86"/>
        <v>D</v>
      </c>
      <c r="T348" s="16" t="str">
        <f t="shared" si="85"/>
        <v>Blend Countries</v>
      </c>
      <c r="U348" s="16" t="str">
        <f t="shared" si="88"/>
        <v>Non-Transition States</v>
      </c>
      <c r="V348" s="22" t="str">
        <f>IF(ISNUMBER(MATCH(A348, {"Gabon","Sudan","Niger","Mali","Burkina Faso","Guinea"}, 0)), "De Facto Countries", "Non-De Facto Countries")</f>
        <v>Non-De Facto Countries</v>
      </c>
      <c r="W348" s="16" t="str">
        <f t="shared" si="99"/>
        <v>Central</v>
      </c>
      <c r="X348" s="16" t="str">
        <f t="shared" si="100"/>
        <v>Transport</v>
      </c>
      <c r="Y348" s="23"/>
      <c r="AB348" s="23">
        <f>Table2[[#This Row],[Approved Amount_UA Equivalent]]</f>
        <v>215244082.19199911</v>
      </c>
      <c r="AD348" s="23">
        <f>SUM(Table2[[#This Row],[Feed Africa ]:[Improve Quality Of Life ]])</f>
        <v>215244082.19199911</v>
      </c>
      <c r="AE348" s="16" t="b">
        <f>Table2[[#This Row],[Total HI5]]=Table2[[#This Row],[Approved Amount_UA Equivalent]]</f>
        <v>1</v>
      </c>
      <c r="AF348" s="24">
        <v>10</v>
      </c>
      <c r="AG348" s="20" t="str">
        <f t="shared" si="89"/>
        <v>Investment Project</v>
      </c>
      <c r="AH348" s="24" t="e">
        <f>VLOOKUP(Table2[[#This Row],[SAP Code]],[25]DATA!$A:$G,7,FALSE)</f>
        <v>#N/A</v>
      </c>
      <c r="AI348" s="20" t="str">
        <f t="shared" si="90"/>
        <v>Infrastructure</v>
      </c>
      <c r="AJ348" s="25" t="s">
        <v>89</v>
      </c>
      <c r="AK348" s="25" t="s">
        <v>140</v>
      </c>
      <c r="AL348" s="23" t="str" cm="1">
        <f t="array" ref="AL348">_xlfn.SWITCH(AK348,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48" s="26">
        <v>1</v>
      </c>
      <c r="AN348" s="25" t="str">
        <f t="shared" si="98"/>
        <v>Sovereign</v>
      </c>
      <c r="AO348" s="27">
        <v>0.5</v>
      </c>
      <c r="AP348" s="23">
        <f>Table2[[#This Row],[Approved Amount_UA Equivalent]]/1000000</f>
        <v>215.2440821919991</v>
      </c>
      <c r="AQ348" s="19">
        <f t="shared" si="91"/>
        <v>286.45543434440009</v>
      </c>
      <c r="AR348" s="23" t="str">
        <f t="shared" si="92"/>
        <v>211-220</v>
      </c>
      <c r="AS348" s="23" t="str">
        <f t="shared" si="93"/>
        <v>201-220</v>
      </c>
      <c r="AT348" s="23" t="str">
        <f t="shared" si="94"/>
        <v>201-240</v>
      </c>
      <c r="AU348" s="23" t="str">
        <f t="shared" si="95"/>
        <v>100-300 Mn</v>
      </c>
      <c r="AV348" s="23">
        <f>Table2[[#This Row],[Amount]]</f>
        <v>270155000</v>
      </c>
      <c r="AW348" s="23" t="str">
        <f t="shared" si="96"/>
        <v>Nov 2016</v>
      </c>
      <c r="AX348" s="28">
        <f>IFERROR(VLOOKUP(Table2[[#This Row],[SAP Code]],[26]_16!A:B,2,FALSE),0)</f>
        <v>0</v>
      </c>
      <c r="AY348" s="28">
        <f>IFERROR(VLOOKUP(Table2[[#This Row],[SAP Code]],[26]_16!D:E,2,FALSE)/ 1000000, 0)</f>
        <v>0</v>
      </c>
      <c r="AZ348" s="28">
        <f>IFERROR(VLOOKUP(Table2[[#This Row],[SAP Code]],[26]_16!G:H,2,FALSE)/ 1000000, 0)</f>
        <v>0</v>
      </c>
      <c r="BA348" s="28">
        <f>IFERROR(VLOOKUP(Table2[[#This Row],[SAP Code]],[26]_16!J:K,2,FALSE)/ 1000000, 0)</f>
        <v>30.6303755</v>
      </c>
      <c r="BB348" s="28">
        <f>IFERROR(VLOOKUP(Table2[[#This Row],[SAP Code]],[26]_16!M:N,2,FALSE)/ 1000000, 0)</f>
        <v>14.783586580000005</v>
      </c>
      <c r="BC348" s="28">
        <f>IFERROR(VLOOKUP(Table2[[#This Row],[SAP Code]],[26]_16!P:Q,2,FALSE),0)</f>
        <v>31.382884879999995</v>
      </c>
      <c r="BD348" s="28">
        <f>IFERROR(VLOOKUP(Table2[[#This Row],[SAP Code]],[26]_16!S:T,2,FALSE),0)</f>
        <v>47.560676410000013</v>
      </c>
      <c r="BE348" s="28">
        <f>IFERROR(VLOOKUP(Table2[[#This Row],[SAP Code]],[26]_16!V:W,2,FALSE)/ 1000000, 0)</f>
        <v>26.838694609999997</v>
      </c>
      <c r="BF348" s="28">
        <f>IFERROR(VLOOKUP(Table2[[#This Row],[SAP Code]],[26]_16!Y:Z,2,FALSE)/ 1000000, 0)</f>
        <v>8.998927140000001</v>
      </c>
      <c r="BG348" s="28" t="str">
        <f>IFERROR(VLOOKUP(Table2[[#This Row],[SAP Code]],[26]port!$A:$AD,30,FALSE),"unknown")</f>
        <v>OnGo</v>
      </c>
      <c r="BH348" s="29" t="str">
        <f t="shared" si="97"/>
        <v>Ongoing</v>
      </c>
      <c r="BI348" s="16"/>
    </row>
    <row r="349" spans="1:61" ht="17.100000000000001" customHeight="1">
      <c r="A349" s="16" t="s">
        <v>60</v>
      </c>
      <c r="B349" s="16" t="s">
        <v>1451</v>
      </c>
      <c r="C349" s="16" t="s">
        <v>1455</v>
      </c>
      <c r="D349" s="18" t="s">
        <v>1453</v>
      </c>
      <c r="E349" s="18">
        <v>42697</v>
      </c>
      <c r="F349" s="16" t="s">
        <v>436</v>
      </c>
      <c r="G349" s="16" t="s">
        <v>137</v>
      </c>
      <c r="H349" s="16" t="s">
        <v>66</v>
      </c>
      <c r="I349" s="16" t="s">
        <v>138</v>
      </c>
      <c r="J349" s="16" t="s">
        <v>83</v>
      </c>
      <c r="K349" s="16" t="s">
        <v>84</v>
      </c>
      <c r="L349" s="19" t="s">
        <v>85</v>
      </c>
      <c r="M349" s="19">
        <v>12820000</v>
      </c>
      <c r="N349" s="19">
        <v>12820000</v>
      </c>
      <c r="O349" s="57" t="s">
        <v>1454</v>
      </c>
      <c r="P349" s="21" t="s">
        <v>147</v>
      </c>
      <c r="Q349" s="20" t="s">
        <v>87</v>
      </c>
      <c r="R349" s="16" t="str">
        <f t="shared" si="87"/>
        <v>ADF Including TSF</v>
      </c>
      <c r="S349" s="16" t="str">
        <f t="shared" si="86"/>
        <v>D</v>
      </c>
      <c r="T349" s="16" t="str">
        <f t="shared" si="85"/>
        <v>Blend Countries</v>
      </c>
      <c r="U349" s="16" t="str">
        <f t="shared" si="88"/>
        <v>Non-Transition States</v>
      </c>
      <c r="V349" s="22" t="str">
        <f>IF(ISNUMBER(MATCH(A349, {"Gabon","Sudan","Niger","Mali","Burkina Faso","Guinea"}, 0)), "De Facto Countries", "Non-De Facto Countries")</f>
        <v>Non-De Facto Countries</v>
      </c>
      <c r="W349" s="16" t="str">
        <f t="shared" si="99"/>
        <v>Central</v>
      </c>
      <c r="X349" s="16" t="str">
        <f t="shared" si="100"/>
        <v>Transport</v>
      </c>
      <c r="Y349" s="23"/>
      <c r="AB349" s="23">
        <f>Table2[[#This Row],[Approved Amount_UA Equivalent]]</f>
        <v>12820000</v>
      </c>
      <c r="AD349" s="23">
        <f>SUM(Table2[[#This Row],[Feed Africa ]:[Improve Quality Of Life ]])</f>
        <v>12820000</v>
      </c>
      <c r="AE349" s="16" t="b">
        <f>Table2[[#This Row],[Total HI5]]=Table2[[#This Row],[Approved Amount_UA Equivalent]]</f>
        <v>1</v>
      </c>
      <c r="AF349" s="24">
        <v>10</v>
      </c>
      <c r="AG349" s="20" t="str">
        <f t="shared" si="89"/>
        <v>Investment Project</v>
      </c>
      <c r="AH349" s="24" t="e">
        <f>VLOOKUP(Table2[[#This Row],[SAP Code]],[25]DATA!$A:$G,7,FALSE)</f>
        <v>#N/A</v>
      </c>
      <c r="AI349" s="20" t="str">
        <f t="shared" si="90"/>
        <v>Infrastructure</v>
      </c>
      <c r="AJ349" s="25" t="s">
        <v>89</v>
      </c>
      <c r="AK349" s="25" t="s">
        <v>140</v>
      </c>
      <c r="AL349" s="23" t="str" cm="1">
        <f t="array" ref="AL349">_xlfn.SWITCH(AK349,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49" s="26">
        <v>1</v>
      </c>
      <c r="AN349" s="25" t="str">
        <f t="shared" si="98"/>
        <v>Sovereign</v>
      </c>
      <c r="AO349" s="27">
        <v>0.5</v>
      </c>
      <c r="AP349" s="23">
        <f>Table2[[#This Row],[Approved Amount_UA Equivalent]]/1000000</f>
        <v>12.82</v>
      </c>
      <c r="AQ349" s="19">
        <f t="shared" si="91"/>
        <v>17.0613688</v>
      </c>
      <c r="AR349" s="23" t="str">
        <f t="shared" si="92"/>
        <v>11-20</v>
      </c>
      <c r="AS349" s="23" t="str">
        <f t="shared" si="93"/>
        <v>1-20</v>
      </c>
      <c r="AT349" s="23" t="str">
        <f t="shared" si="94"/>
        <v>1-40</v>
      </c>
      <c r="AU349" s="23" t="str">
        <f t="shared" si="95"/>
        <v>&lt;1-50 Mn</v>
      </c>
      <c r="AV349" s="23">
        <f>Table2[[#This Row],[Amount]]</f>
        <v>12820000</v>
      </c>
      <c r="AW349" s="23" t="str">
        <f t="shared" si="96"/>
        <v>Nov 2016</v>
      </c>
      <c r="AX349" s="28">
        <f>IFERROR(VLOOKUP(Table2[[#This Row],[SAP Code]],[26]_16!A:B,2,FALSE),0)</f>
        <v>0</v>
      </c>
      <c r="AY349" s="28">
        <f>IFERROR(VLOOKUP(Table2[[#This Row],[SAP Code]],[26]_16!D:E,2,FALSE)/ 1000000, 0)</f>
        <v>0</v>
      </c>
      <c r="AZ349" s="28">
        <f>IFERROR(VLOOKUP(Table2[[#This Row],[SAP Code]],[26]_16!G:H,2,FALSE)/ 1000000, 0)</f>
        <v>0</v>
      </c>
      <c r="BA349" s="28">
        <f>IFERROR(VLOOKUP(Table2[[#This Row],[SAP Code]],[26]_16!J:K,2,FALSE)/ 1000000, 0)</f>
        <v>30.6303755</v>
      </c>
      <c r="BB349" s="28">
        <f>IFERROR(VLOOKUP(Table2[[#This Row],[SAP Code]],[26]_16!M:N,2,FALSE)/ 1000000, 0)</f>
        <v>14.783586580000005</v>
      </c>
      <c r="BC349" s="28">
        <f>IFERROR(VLOOKUP(Table2[[#This Row],[SAP Code]],[26]_16!P:Q,2,FALSE),0)</f>
        <v>31.382884879999995</v>
      </c>
      <c r="BD349" s="28">
        <f>IFERROR(VLOOKUP(Table2[[#This Row],[SAP Code]],[26]_16!S:T,2,FALSE),0)</f>
        <v>47.560676410000013</v>
      </c>
      <c r="BE349" s="28">
        <f>IFERROR(VLOOKUP(Table2[[#This Row],[SAP Code]],[26]_16!V:W,2,FALSE)/ 1000000, 0)</f>
        <v>26.838694609999997</v>
      </c>
      <c r="BF349" s="28">
        <f>IFERROR(VLOOKUP(Table2[[#This Row],[SAP Code]],[26]_16!Y:Z,2,FALSE)/ 1000000, 0)</f>
        <v>8.998927140000001</v>
      </c>
      <c r="BG349" s="28" t="str">
        <f>IFERROR(VLOOKUP(Table2[[#This Row],[SAP Code]],[26]port!$A:$AD,30,FALSE),"unknown")</f>
        <v>OnGo</v>
      </c>
      <c r="BH349" s="29" t="str">
        <f t="shared" si="97"/>
        <v>Ongoing</v>
      </c>
      <c r="BI349" s="16"/>
    </row>
    <row r="350" spans="1:61" ht="17.100000000000001" customHeight="1">
      <c r="A350" s="38" t="s">
        <v>1006</v>
      </c>
      <c r="B350" s="16" t="s">
        <v>1456</v>
      </c>
      <c r="C350" s="16" t="s">
        <v>1457</v>
      </c>
      <c r="D350" s="18" t="s">
        <v>1458</v>
      </c>
      <c r="E350" s="18">
        <v>42697</v>
      </c>
      <c r="F350" s="16" t="s">
        <v>1130</v>
      </c>
      <c r="G350" s="16" t="s">
        <v>249</v>
      </c>
      <c r="H350" s="37" t="s">
        <v>194</v>
      </c>
      <c r="I350" s="16" t="s">
        <v>250</v>
      </c>
      <c r="J350" s="16" t="s">
        <v>83</v>
      </c>
      <c r="K350" s="16" t="s">
        <v>69</v>
      </c>
      <c r="L350" s="19" t="s">
        <v>85</v>
      </c>
      <c r="M350" s="19">
        <v>3427640</v>
      </c>
      <c r="N350" s="19">
        <v>3427640</v>
      </c>
      <c r="O350" s="57" t="s">
        <v>1459</v>
      </c>
      <c r="P350" s="21">
        <v>2100155033616</v>
      </c>
      <c r="Q350" s="20" t="s">
        <v>72</v>
      </c>
      <c r="R350" s="16" t="str">
        <f t="shared" si="87"/>
        <v>ADF Including TSF</v>
      </c>
      <c r="S350" s="16" t="str">
        <f t="shared" si="86"/>
        <v>K</v>
      </c>
      <c r="T350" s="16" t="str">
        <f t="shared" si="85"/>
        <v>ADF Countries</v>
      </c>
      <c r="U350" s="16" t="str">
        <f t="shared" si="88"/>
        <v>Non-Transition States</v>
      </c>
      <c r="V350" s="22" t="str">
        <f>IF(ISNUMBER(MATCH(A350, {"Gabon","Sudan","Niger","Mali","Burkina Faso","Guinea"}, 0)), "De Facto Countries", "Non-De Facto Countries")</f>
        <v>Non-De Facto Countries</v>
      </c>
      <c r="W350" s="16" t="str">
        <f t="shared" si="99"/>
        <v>North</v>
      </c>
      <c r="X350" s="16" t="str">
        <f t="shared" si="100"/>
        <v>Multi-Sector</v>
      </c>
      <c r="Y350" s="23">
        <f>Table2[[#This Row],[Approved Amount_UA Equivalent]]/5</f>
        <v>685528</v>
      </c>
      <c r="Z350" s="23">
        <f>Table2[[#This Row],[Approved Amount_UA Equivalent]]/5</f>
        <v>685528</v>
      </c>
      <c r="AA350" s="23">
        <f>Table2[[#This Row],[Approved Amount_UA Equivalent]]/5</f>
        <v>685528</v>
      </c>
      <c r="AB350" s="23">
        <f>Table2[[#This Row],[Approved Amount_UA Equivalent]]/5</f>
        <v>685528</v>
      </c>
      <c r="AC350" s="23">
        <f>Table2[[#This Row],[Approved Amount_UA Equivalent]]/5</f>
        <v>685528</v>
      </c>
      <c r="AD350" s="23">
        <f>SUM(Table2[[#This Row],[Feed Africa ]:[Improve Quality Of Life ]])</f>
        <v>3427640</v>
      </c>
      <c r="AE350" s="16" t="b">
        <f>Table2[[#This Row],[Total HI5]]=Table2[[#This Row],[Approved Amount_UA Equivalent]]</f>
        <v>1</v>
      </c>
      <c r="AF350" s="24">
        <v>20</v>
      </c>
      <c r="AG350" s="20" t="str">
        <f t="shared" si="89"/>
        <v>Policy and Result Based Op</v>
      </c>
      <c r="AH350" s="24" t="e">
        <f>VLOOKUP(Table2[[#This Row],[SAP Code]],[25]DATA!$A:$G,7,FALSE)</f>
        <v>#N/A</v>
      </c>
      <c r="AI350" s="20" t="str">
        <f t="shared" si="90"/>
        <v>Policy-Based Lending</v>
      </c>
      <c r="AJ350" s="25" t="s">
        <v>254</v>
      </c>
      <c r="AK350" s="25" t="s">
        <v>255</v>
      </c>
      <c r="AL350" s="23" t="str" cm="1">
        <f t="array" ref="AL350">_xlfn.SWITCH(AK350,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50" s="26">
        <v>1</v>
      </c>
      <c r="AN350" s="25" t="str">
        <f t="shared" si="98"/>
        <v>Sovereign</v>
      </c>
      <c r="AO350" s="27">
        <v>0.5</v>
      </c>
      <c r="AP350" s="23">
        <f>Table2[[#This Row],[Approved Amount_UA Equivalent]]/1000000</f>
        <v>3.4276399999999998</v>
      </c>
      <c r="AQ350" s="19">
        <f t="shared" si="91"/>
        <v>4.5616404176000005</v>
      </c>
      <c r="AR350" s="23" t="str">
        <f t="shared" si="92"/>
        <v>1-10</v>
      </c>
      <c r="AS350" s="23" t="str">
        <f t="shared" si="93"/>
        <v>1-20</v>
      </c>
      <c r="AT350" s="23" t="str">
        <f t="shared" si="94"/>
        <v>1-40</v>
      </c>
      <c r="AU350" s="23" t="str">
        <f t="shared" si="95"/>
        <v>&lt;1-50 Mn</v>
      </c>
      <c r="AV350" s="23">
        <f>Table2[[#This Row],[Amount]]</f>
        <v>3427640</v>
      </c>
      <c r="AW350" s="23" t="str">
        <f t="shared" si="96"/>
        <v>Nov 2016</v>
      </c>
      <c r="AX350" s="28">
        <f>IFERROR(VLOOKUP(Table2[[#This Row],[SAP Code]],[26]_16!A:B,2,FALSE),0)</f>
        <v>0</v>
      </c>
      <c r="AY350" s="28">
        <f>IFERROR(VLOOKUP(Table2[[#This Row],[SAP Code]],[26]_16!D:E,2,FALSE)/ 1000000, 0)</f>
        <v>0</v>
      </c>
      <c r="AZ350" s="28">
        <f>IFERROR(VLOOKUP(Table2[[#This Row],[SAP Code]],[26]_16!G:H,2,FALSE)/ 1000000, 0)</f>
        <v>6.7006399999999999</v>
      </c>
      <c r="BA350" s="28">
        <f>IFERROR(VLOOKUP(Table2[[#This Row],[SAP Code]],[26]_16!J:K,2,FALSE)/ 1000000, 0)</f>
        <v>0</v>
      </c>
      <c r="BB350" s="28">
        <f>IFERROR(VLOOKUP(Table2[[#This Row],[SAP Code]],[26]_16!M:N,2,FALSE)/ 1000000, 0)</f>
        <v>0</v>
      </c>
      <c r="BC350" s="28">
        <f>IFERROR(VLOOKUP(Table2[[#This Row],[SAP Code]],[26]_16!P:Q,2,FALSE),0)</f>
        <v>0</v>
      </c>
      <c r="BD350" s="28">
        <f>IFERROR(VLOOKUP(Table2[[#This Row],[SAP Code]],[26]_16!S:T,2,FALSE),0)</f>
        <v>0</v>
      </c>
      <c r="BE350" s="28">
        <f>IFERROR(VLOOKUP(Table2[[#This Row],[SAP Code]],[26]_16!V:W,2,FALSE)/ 1000000, 0)</f>
        <v>0</v>
      </c>
      <c r="BF350" s="28">
        <f>IFERROR(VLOOKUP(Table2[[#This Row],[SAP Code]],[26]_16!Y:Z,2,FALSE)/ 1000000, 0)</f>
        <v>0</v>
      </c>
      <c r="BG350" s="28" t="str">
        <f>IFERROR(VLOOKUP(Table2[[#This Row],[SAP Code]],[26]port!$A:$AD,30,FALSE),"unknown")</f>
        <v>COMP</v>
      </c>
      <c r="BH350" s="29" t="str">
        <f t="shared" si="97"/>
        <v>Number of operations completed out of the net approved of that year</v>
      </c>
      <c r="BI350" s="16"/>
    </row>
    <row r="351" spans="1:61" ht="17.100000000000001" customHeight="1">
      <c r="A351" s="38" t="s">
        <v>1006</v>
      </c>
      <c r="B351" s="16" t="s">
        <v>1456</v>
      </c>
      <c r="C351" s="16" t="s">
        <v>1460</v>
      </c>
      <c r="D351" s="18" t="s">
        <v>1458</v>
      </c>
      <c r="E351" s="18">
        <v>42697</v>
      </c>
      <c r="F351" s="16" t="s">
        <v>1130</v>
      </c>
      <c r="G351" s="16" t="s">
        <v>249</v>
      </c>
      <c r="H351" s="37" t="s">
        <v>194</v>
      </c>
      <c r="I351" s="16" t="s">
        <v>250</v>
      </c>
      <c r="J351" s="16" t="s">
        <v>83</v>
      </c>
      <c r="K351" s="16" t="s">
        <v>84</v>
      </c>
      <c r="L351" s="19" t="s">
        <v>85</v>
      </c>
      <c r="M351" s="19">
        <v>3273000</v>
      </c>
      <c r="N351" s="19">
        <v>3273000</v>
      </c>
      <c r="O351" s="57" t="s">
        <v>1459</v>
      </c>
      <c r="P351" s="21">
        <v>2100150036443</v>
      </c>
      <c r="Q351" s="20" t="s">
        <v>72</v>
      </c>
      <c r="R351" s="16" t="str">
        <f t="shared" si="87"/>
        <v>ADF Including TSF</v>
      </c>
      <c r="S351" s="16" t="str">
        <f t="shared" si="86"/>
        <v>K</v>
      </c>
      <c r="T351" s="16" t="str">
        <f t="shared" si="85"/>
        <v>ADF Countries</v>
      </c>
      <c r="U351" s="16" t="str">
        <f t="shared" si="88"/>
        <v>Non-Transition States</v>
      </c>
      <c r="V351" s="22" t="str">
        <f>IF(ISNUMBER(MATCH(A351, {"Gabon","Sudan","Niger","Mali","Burkina Faso","Guinea"}, 0)), "De Facto Countries", "Non-De Facto Countries")</f>
        <v>Non-De Facto Countries</v>
      </c>
      <c r="W351" s="16" t="str">
        <f t="shared" si="99"/>
        <v>North</v>
      </c>
      <c r="X351" s="16" t="str">
        <f t="shared" si="100"/>
        <v>Multi-Sector</v>
      </c>
      <c r="Y351" s="23">
        <f>Table2[[#This Row],[Approved Amount_UA Equivalent]]/5</f>
        <v>654600</v>
      </c>
      <c r="Z351" s="23">
        <f>Table2[[#This Row],[Approved Amount_UA Equivalent]]/5</f>
        <v>654600</v>
      </c>
      <c r="AA351" s="23">
        <f>Table2[[#This Row],[Approved Amount_UA Equivalent]]/5</f>
        <v>654600</v>
      </c>
      <c r="AB351" s="23">
        <f>Table2[[#This Row],[Approved Amount_UA Equivalent]]/5</f>
        <v>654600</v>
      </c>
      <c r="AC351" s="23">
        <f>Table2[[#This Row],[Approved Amount_UA Equivalent]]/5</f>
        <v>654600</v>
      </c>
      <c r="AD351" s="23">
        <f>SUM(Table2[[#This Row],[Feed Africa ]:[Improve Quality Of Life ]])</f>
        <v>3273000</v>
      </c>
      <c r="AE351" s="16" t="b">
        <f>Table2[[#This Row],[Total HI5]]=Table2[[#This Row],[Approved Amount_UA Equivalent]]</f>
        <v>1</v>
      </c>
      <c r="AF351" s="24">
        <v>20</v>
      </c>
      <c r="AG351" s="20" t="str">
        <f t="shared" si="89"/>
        <v>Policy and Result Based Op</v>
      </c>
      <c r="AH351" s="24" t="e">
        <f>VLOOKUP(Table2[[#This Row],[SAP Code]],[25]DATA!$A:$G,7,FALSE)</f>
        <v>#N/A</v>
      </c>
      <c r="AI351" s="20" t="str">
        <f t="shared" si="90"/>
        <v>Policy-Based Lending</v>
      </c>
      <c r="AJ351" s="25" t="s">
        <v>254</v>
      </c>
      <c r="AK351" s="25" t="s">
        <v>255</v>
      </c>
      <c r="AL351" s="23" t="str" cm="1">
        <f t="array" ref="AL351">_xlfn.SWITCH(AK351,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51" s="26">
        <v>1</v>
      </c>
      <c r="AN351" s="25" t="str">
        <f t="shared" si="98"/>
        <v>Sovereign</v>
      </c>
      <c r="AO351" s="27">
        <v>0.5</v>
      </c>
      <c r="AP351" s="23">
        <f>Table2[[#This Row],[Approved Amount_UA Equivalent]]/1000000</f>
        <v>3.2730000000000001</v>
      </c>
      <c r="AQ351" s="19">
        <f t="shared" si="91"/>
        <v>4.3558393200000003</v>
      </c>
      <c r="AR351" s="23" t="str">
        <f t="shared" si="92"/>
        <v>1-10</v>
      </c>
      <c r="AS351" s="23" t="str">
        <f t="shared" si="93"/>
        <v>1-20</v>
      </c>
      <c r="AT351" s="23" t="str">
        <f t="shared" si="94"/>
        <v>1-40</v>
      </c>
      <c r="AU351" s="23" t="str">
        <f t="shared" si="95"/>
        <v>&lt;1-50 Mn</v>
      </c>
      <c r="AV351" s="23">
        <f>Table2[[#This Row],[Amount]]</f>
        <v>3273000</v>
      </c>
      <c r="AW351" s="23" t="str">
        <f t="shared" si="96"/>
        <v>Nov 2016</v>
      </c>
      <c r="AX351" s="28">
        <f>IFERROR(VLOOKUP(Table2[[#This Row],[SAP Code]],[26]_16!A:B,2,FALSE),0)</f>
        <v>0</v>
      </c>
      <c r="AY351" s="28">
        <f>IFERROR(VLOOKUP(Table2[[#This Row],[SAP Code]],[26]_16!D:E,2,FALSE)/ 1000000, 0)</f>
        <v>0</v>
      </c>
      <c r="AZ351" s="28">
        <v>0</v>
      </c>
      <c r="BA351" s="28">
        <f>IFERROR(VLOOKUP(Table2[[#This Row],[SAP Code]],[26]_16!J:K,2,FALSE)/ 1000000, 0)</f>
        <v>0</v>
      </c>
      <c r="BB351" s="28">
        <f>IFERROR(VLOOKUP(Table2[[#This Row],[SAP Code]],[26]_16!M:N,2,FALSE)/ 1000000, 0)</f>
        <v>0</v>
      </c>
      <c r="BC351" s="28">
        <f>IFERROR(VLOOKUP(Table2[[#This Row],[SAP Code]],[26]_16!P:Q,2,FALSE),0)</f>
        <v>0</v>
      </c>
      <c r="BD351" s="28">
        <f>IFERROR(VLOOKUP(Table2[[#This Row],[SAP Code]],[26]_16!S:T,2,FALSE),0)</f>
        <v>0</v>
      </c>
      <c r="BE351" s="28">
        <f>IFERROR(VLOOKUP(Table2[[#This Row],[SAP Code]],[26]_16!V:W,2,FALSE)/ 1000000, 0)</f>
        <v>0</v>
      </c>
      <c r="BF351" s="28">
        <f>IFERROR(VLOOKUP(Table2[[#This Row],[SAP Code]],[26]_16!Y:Z,2,FALSE)/ 1000000, 0)</f>
        <v>0</v>
      </c>
      <c r="BG351" s="28" t="str">
        <f>IFERROR(VLOOKUP(Table2[[#This Row],[SAP Code]],[26]port!$A:$AD,30,FALSE),"unknown")</f>
        <v>COMP</v>
      </c>
      <c r="BH351" s="29" t="str">
        <f t="shared" si="97"/>
        <v>Number of operations completed out of the net approved of that year</v>
      </c>
      <c r="BI351" s="16"/>
    </row>
    <row r="352" spans="1:61" ht="17.100000000000001" customHeight="1">
      <c r="A352" s="16" t="s">
        <v>337</v>
      </c>
      <c r="B352" s="16" t="s">
        <v>1461</v>
      </c>
      <c r="C352" s="16" t="s">
        <v>1462</v>
      </c>
      <c r="D352" s="18" t="s">
        <v>1463</v>
      </c>
      <c r="E352" s="18">
        <v>42699</v>
      </c>
      <c r="F352" s="16" t="s">
        <v>450</v>
      </c>
      <c r="G352" s="16" t="s">
        <v>468</v>
      </c>
      <c r="H352" s="16" t="s">
        <v>66</v>
      </c>
      <c r="I352" s="16" t="s">
        <v>82</v>
      </c>
      <c r="J352" s="16" t="s">
        <v>83</v>
      </c>
      <c r="K352" s="16" t="s">
        <v>84</v>
      </c>
      <c r="L352" s="19" t="s">
        <v>85</v>
      </c>
      <c r="M352" s="19">
        <v>13770000</v>
      </c>
      <c r="N352" s="19">
        <v>13770000</v>
      </c>
      <c r="O352" s="57" t="s">
        <v>1464</v>
      </c>
      <c r="P352" s="21">
        <v>2100150036394</v>
      </c>
      <c r="Q352" s="20" t="s">
        <v>87</v>
      </c>
      <c r="R352" s="16" t="str">
        <f t="shared" si="87"/>
        <v>ADF Including TSF</v>
      </c>
      <c r="S352" s="16" t="str">
        <f t="shared" si="86"/>
        <v>F</v>
      </c>
      <c r="T352" s="16" t="str">
        <f t="shared" si="85"/>
        <v>ADF Countries</v>
      </c>
      <c r="U352" s="16" t="str">
        <f t="shared" si="88"/>
        <v>Transition States</v>
      </c>
      <c r="V352" s="22" t="str">
        <f>IF(ISNUMBER(MATCH(A352, {"Gabon","Sudan","Niger","Mali","Burkina Faso","Guinea"}, 0)), "De Facto Countries", "Non-De Facto Countries")</f>
        <v>Non-De Facto Countries</v>
      </c>
      <c r="W352" s="16" t="str">
        <f t="shared" si="99"/>
        <v>South</v>
      </c>
      <c r="X352" s="16" t="str">
        <f t="shared" si="100"/>
        <v>Power</v>
      </c>
      <c r="Y352" s="23"/>
      <c r="Z352" s="23">
        <f>Table2[[#This Row],[Approved Amount_UA Equivalent]]</f>
        <v>13770000</v>
      </c>
      <c r="AD352" s="23">
        <f>SUM(Table2[[#This Row],[Feed Africa ]:[Improve Quality Of Life ]])</f>
        <v>13770000</v>
      </c>
      <c r="AE352" s="16" t="b">
        <f>Table2[[#This Row],[Total HI5]]=Table2[[#This Row],[Approved Amount_UA Equivalent]]</f>
        <v>1</v>
      </c>
      <c r="AF352" s="24">
        <v>10</v>
      </c>
      <c r="AG352" s="20" t="str">
        <f t="shared" si="89"/>
        <v>Investment Project</v>
      </c>
      <c r="AH352" s="24" t="e">
        <f>VLOOKUP(Table2[[#This Row],[SAP Code]],[25]DATA!$A:$G,7,FALSE)</f>
        <v>#N/A</v>
      </c>
      <c r="AI352" s="20" t="str">
        <f t="shared" si="90"/>
        <v>Infrastructure</v>
      </c>
      <c r="AJ352" s="25" t="s">
        <v>89</v>
      </c>
      <c r="AK352" s="25" t="s">
        <v>255</v>
      </c>
      <c r="AL352" s="23" t="str" cm="1">
        <f t="array" ref="AL352">_xlfn.SWITCH(AK352,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52" s="26">
        <v>1</v>
      </c>
      <c r="AN352" s="25" t="str">
        <f t="shared" si="98"/>
        <v>Sovereign</v>
      </c>
      <c r="AO352" s="27">
        <v>1</v>
      </c>
      <c r="AP352" s="23">
        <f>Table2[[#This Row],[Approved Amount_UA Equivalent]]/1000000</f>
        <v>13.77</v>
      </c>
      <c r="AQ352" s="19">
        <f t="shared" si="91"/>
        <v>18.3256668</v>
      </c>
      <c r="AR352" s="23" t="str">
        <f t="shared" si="92"/>
        <v>11-20</v>
      </c>
      <c r="AS352" s="23" t="str">
        <f t="shared" si="93"/>
        <v>1-20</v>
      </c>
      <c r="AT352" s="23" t="str">
        <f t="shared" si="94"/>
        <v>1-40</v>
      </c>
      <c r="AU352" s="23" t="str">
        <f t="shared" si="95"/>
        <v>&lt;1-50 Mn</v>
      </c>
      <c r="AV352" s="23">
        <f>Table2[[#This Row],[Amount]]</f>
        <v>13770000</v>
      </c>
      <c r="AW352" s="23" t="str">
        <f t="shared" si="96"/>
        <v>Nov 2016</v>
      </c>
      <c r="AX352" s="28">
        <f>IFERROR(VLOOKUP(Table2[[#This Row],[SAP Code]],[26]_16!A:B,2,FALSE),0)</f>
        <v>0</v>
      </c>
      <c r="AY352" s="28">
        <f>IFERROR(VLOOKUP(Table2[[#This Row],[SAP Code]],[26]_16!D:E,2,FALSE)/ 1000000, 0)</f>
        <v>0</v>
      </c>
      <c r="AZ352" s="28">
        <f>IFERROR(VLOOKUP(Table2[[#This Row],[SAP Code]],[26]_16!G:H,2,FALSE)/ 1000000, 0)</f>
        <v>13.77</v>
      </c>
      <c r="BA352" s="28">
        <f>IFERROR(VLOOKUP(Table2[[#This Row],[SAP Code]],[26]_16!J:K,2,FALSE)/ 1000000, 0)</f>
        <v>0</v>
      </c>
      <c r="BB352" s="28">
        <f>IFERROR(VLOOKUP(Table2[[#This Row],[SAP Code]],[26]_16!M:N,2,FALSE)/ 1000000, 0)</f>
        <v>0</v>
      </c>
      <c r="BC352" s="28">
        <f>IFERROR(VLOOKUP(Table2[[#This Row],[SAP Code]],[26]_16!P:Q,2,FALSE),0)</f>
        <v>0</v>
      </c>
      <c r="BD352" s="28">
        <f>IFERROR(VLOOKUP(Table2[[#This Row],[SAP Code]],[26]_16!S:T,2,FALSE),0)</f>
        <v>0</v>
      </c>
      <c r="BE352" s="28">
        <f>IFERROR(VLOOKUP(Table2[[#This Row],[SAP Code]],[26]_16!V:W,2,FALSE)/ 1000000, 0)</f>
        <v>0</v>
      </c>
      <c r="BF352" s="28">
        <f>IFERROR(VLOOKUP(Table2[[#This Row],[SAP Code]],[26]_16!Y:Z,2,FALSE)/ 1000000, 0)</f>
        <v>0</v>
      </c>
      <c r="BG352" s="28" t="str">
        <f>IFERROR(VLOOKUP(Table2[[#This Row],[SAP Code]],[26]port!$A:$AD,30,FALSE),"unknown")</f>
        <v>CLSD</v>
      </c>
      <c r="BH352" s="29" t="str">
        <f t="shared" si="97"/>
        <v>Number of operations completed out of the net approved of that year</v>
      </c>
      <c r="BI352" s="16"/>
    </row>
    <row r="353" spans="1:61" ht="17.100000000000001" customHeight="1">
      <c r="A353" s="16" t="s">
        <v>141</v>
      </c>
      <c r="B353" s="16" t="s">
        <v>1465</v>
      </c>
      <c r="C353" s="16" t="s">
        <v>1466</v>
      </c>
      <c r="D353" s="18" t="s">
        <v>1467</v>
      </c>
      <c r="E353" s="18">
        <v>42699</v>
      </c>
      <c r="F353" s="16" t="s">
        <v>1468</v>
      </c>
      <c r="G353" s="16" t="s">
        <v>100</v>
      </c>
      <c r="H353" s="37" t="s">
        <v>213</v>
      </c>
      <c r="I353" s="16" t="s">
        <v>102</v>
      </c>
      <c r="J353" s="16" t="s">
        <v>103</v>
      </c>
      <c r="K353" s="16" t="s">
        <v>241</v>
      </c>
      <c r="L353" s="19" t="s">
        <v>70</v>
      </c>
      <c r="M353" s="19">
        <v>20000000</v>
      </c>
      <c r="N353" s="19">
        <v>14557630.017833097</v>
      </c>
      <c r="O353" s="57" t="s">
        <v>1469</v>
      </c>
      <c r="P353" s="21" t="s">
        <v>243</v>
      </c>
      <c r="Q353" s="20" t="s">
        <v>87</v>
      </c>
      <c r="R353" s="16" t="str">
        <f t="shared" si="87"/>
        <v>ADB Private</v>
      </c>
      <c r="S353" s="16" t="str">
        <f t="shared" si="86"/>
        <v>H</v>
      </c>
      <c r="T353" s="16" t="str">
        <f t="shared" si="85"/>
        <v>Multinational</v>
      </c>
      <c r="U353" s="16" t="str">
        <f t="shared" si="88"/>
        <v>Multinational</v>
      </c>
      <c r="V353" s="22" t="str">
        <f>IF(ISNUMBER(MATCH(A353, {"Gabon","Sudan","Niger","Mali","Burkina Faso","Guinea"}, 0)), "De Facto Countries", "Non-De Facto Countries")</f>
        <v>Non-De Facto Countries</v>
      </c>
      <c r="W353" s="16" t="str">
        <f t="shared" si="99"/>
        <v>Multi</v>
      </c>
      <c r="X353" s="16" t="str">
        <f t="shared" si="100"/>
        <v>Finance</v>
      </c>
      <c r="Y353" s="23"/>
      <c r="AA353" s="23">
        <f>Table2[[#This Row],[Approved Amount_UA Equivalent]]</f>
        <v>14557630.017833097</v>
      </c>
      <c r="AD353" s="23">
        <f>SUM(Table2[[#This Row],[Feed Africa ]:[Improve Quality Of Life ]])</f>
        <v>14557630.017833097</v>
      </c>
      <c r="AE353" s="16" t="b">
        <f>Table2[[#This Row],[Total HI5]]=Table2[[#This Row],[Approved Amount_UA Equivalent]]</f>
        <v>1</v>
      </c>
      <c r="AF353" s="24">
        <v>70</v>
      </c>
      <c r="AG353" s="20" t="str">
        <f t="shared" si="89"/>
        <v>Equity and Guarantee</v>
      </c>
      <c r="AH353" s="24" t="e">
        <f>VLOOKUP(Table2[[#This Row],[SAP Code]],[25]DATA!$A:$G,7,FALSE)</f>
        <v>#N/A</v>
      </c>
      <c r="AI353" s="20" t="str">
        <f t="shared" si="90"/>
        <v>Other Investment</v>
      </c>
      <c r="AJ353" s="25" t="s">
        <v>106</v>
      </c>
      <c r="AK353" s="25" t="s">
        <v>107</v>
      </c>
      <c r="AL353" s="23" t="str" cm="1">
        <f t="array" ref="AL353">_xlfn.SWITCH(AK353,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53" s="26">
        <v>2</v>
      </c>
      <c r="AN353" s="25" t="str">
        <f t="shared" si="98"/>
        <v>Non-Sovereign</v>
      </c>
      <c r="AO353" s="27">
        <v>1</v>
      </c>
      <c r="AP353" s="23">
        <f>Table2[[#This Row],[Approved Amount_UA Equivalent]]/1000000</f>
        <v>14.557630017833096</v>
      </c>
      <c r="AQ353" s="19">
        <f t="shared" si="91"/>
        <v>19.373876332932998</v>
      </c>
      <c r="AR353" s="23" t="str">
        <f t="shared" si="92"/>
        <v>11-20</v>
      </c>
      <c r="AS353" s="23" t="str">
        <f t="shared" si="93"/>
        <v>1-20</v>
      </c>
      <c r="AT353" s="23" t="str">
        <f t="shared" si="94"/>
        <v>1-40</v>
      </c>
      <c r="AU353" s="23" t="str">
        <f t="shared" si="95"/>
        <v>&lt;1-50 Mn</v>
      </c>
      <c r="AV353" s="23">
        <f>Table2[[#This Row],[Amount]]</f>
        <v>20000000</v>
      </c>
      <c r="AW353" s="23" t="str">
        <f t="shared" si="96"/>
        <v>Nov 2016</v>
      </c>
      <c r="AX353" s="28">
        <f>IFERROR(VLOOKUP(Table2[[#This Row],[SAP Code]],[26]_16!A:B,2,FALSE),0)</f>
        <v>0</v>
      </c>
      <c r="AY353" s="28">
        <f>IFERROR(VLOOKUP(Table2[[#This Row],[SAP Code]],[26]_16!D:E,2,FALSE)/ 1000000, 0)</f>
        <v>0</v>
      </c>
      <c r="AZ353" s="28">
        <f>IFERROR(VLOOKUP(Table2[[#This Row],[SAP Code]],[26]_16!G:H,2,FALSE)/ 1000000, 0)</f>
        <v>0</v>
      </c>
      <c r="BA353" s="28">
        <f>IFERROR(VLOOKUP(Table2[[#This Row],[SAP Code]],[26]_16!J:K,2,FALSE)/ 1000000, 0)</f>
        <v>0</v>
      </c>
      <c r="BB353" s="28">
        <f>IFERROR(VLOOKUP(Table2[[#This Row],[SAP Code]],[26]_16!M:N,2,FALSE)/ 1000000, 0)</f>
        <v>0</v>
      </c>
      <c r="BC353" s="28">
        <f>IFERROR(VLOOKUP(Table2[[#This Row],[SAP Code]],[26]_16!P:Q,2,FALSE),0)</f>
        <v>0</v>
      </c>
      <c r="BD353" s="28">
        <f>IFERROR(VLOOKUP(Table2[[#This Row],[SAP Code]],[26]_16!S:T,2,FALSE),0)</f>
        <v>0</v>
      </c>
      <c r="BE353" s="28">
        <f>IFERROR(VLOOKUP(Table2[[#This Row],[SAP Code]],[26]_16!V:W,2,FALSE)/ 1000000, 0)</f>
        <v>0</v>
      </c>
      <c r="BF353" s="28">
        <f>IFERROR(VLOOKUP(Table2[[#This Row],[SAP Code]],[26]_16!Y:Z,2,FALSE)/ 1000000, 0)</f>
        <v>0</v>
      </c>
      <c r="BG353" s="28" t="str">
        <f>IFERROR(VLOOKUP(Table2[[#This Row],[SAP Code]],[26]port!$A:$AD,30,FALSE),"unknown")</f>
        <v>unknown</v>
      </c>
      <c r="BH353" s="29" t="str">
        <f t="shared" si="97"/>
        <v>Unknown</v>
      </c>
      <c r="BI353" s="16"/>
    </row>
    <row r="354" spans="1:61" ht="17.100000000000001" customHeight="1">
      <c r="A354" s="16" t="s">
        <v>158</v>
      </c>
      <c r="B354" s="16" t="s">
        <v>1470</v>
      </c>
      <c r="C354" s="16" t="s">
        <v>1471</v>
      </c>
      <c r="D354" s="18" t="s">
        <v>1472</v>
      </c>
      <c r="E354" s="18">
        <v>42702</v>
      </c>
      <c r="F354" s="16" t="s">
        <v>162</v>
      </c>
      <c r="G354" s="16" t="s">
        <v>65</v>
      </c>
      <c r="H354" s="16" t="s">
        <v>81</v>
      </c>
      <c r="I354" s="16" t="s">
        <v>155</v>
      </c>
      <c r="J354" s="16" t="s">
        <v>83</v>
      </c>
      <c r="K354" s="16" t="s">
        <v>69</v>
      </c>
      <c r="L354" s="19" t="s">
        <v>85</v>
      </c>
      <c r="M354" s="19">
        <v>1250000</v>
      </c>
      <c r="N354" s="19">
        <v>1250000</v>
      </c>
      <c r="O354" s="57" t="s">
        <v>1473</v>
      </c>
      <c r="P354" s="21">
        <v>2100155033617</v>
      </c>
      <c r="Q354" s="20" t="s">
        <v>72</v>
      </c>
      <c r="R354" s="16" t="str">
        <f t="shared" si="87"/>
        <v>ADF Including TSF</v>
      </c>
      <c r="S354" s="16" t="str">
        <f t="shared" si="86"/>
        <v>A</v>
      </c>
      <c r="T354" s="16" t="str">
        <f t="shared" si="85"/>
        <v>ADF Countries</v>
      </c>
      <c r="U354" s="16" t="str">
        <f t="shared" si="88"/>
        <v>Transition States</v>
      </c>
      <c r="V354" s="22" t="str">
        <f>IF(ISNUMBER(MATCH(A354, {"Gabon","Sudan","Niger","Mali","Burkina Faso","Guinea"}, 0)), "De Facto Countries", "Non-De Facto Countries")</f>
        <v>De Facto Countries</v>
      </c>
      <c r="W354" s="16" t="str">
        <f t="shared" si="99"/>
        <v>East</v>
      </c>
      <c r="X354" s="16" t="str">
        <f t="shared" si="100"/>
        <v>Agriculture</v>
      </c>
      <c r="Y354" s="23">
        <f>Table2[[#This Row],[Approved Amount_UA Equivalent]]</f>
        <v>1250000</v>
      </c>
      <c r="AD354" s="23">
        <f>SUM(Table2[[#This Row],[Feed Africa ]:[Improve Quality Of Life ]])</f>
        <v>1250000</v>
      </c>
      <c r="AE354" s="16" t="b">
        <f>Table2[[#This Row],[Total HI5]]=Table2[[#This Row],[Approved Amount_UA Equivalent]]</f>
        <v>1</v>
      </c>
      <c r="AF354" s="24">
        <v>41</v>
      </c>
      <c r="AG354" s="20" t="str">
        <f t="shared" si="89"/>
        <v>ISP and Investment Project</v>
      </c>
      <c r="AH354" s="24" t="e">
        <f>VLOOKUP(Table2[[#This Row],[SAP Code]],[25]DATA!$A:$G,7,FALSE)</f>
        <v>#N/A</v>
      </c>
      <c r="AI354" s="20" t="str">
        <f t="shared" si="90"/>
        <v>Infrastructure</v>
      </c>
      <c r="AJ354" s="25" t="s">
        <v>157</v>
      </c>
      <c r="AK354" s="25" t="s">
        <v>74</v>
      </c>
      <c r="AL354" s="23" t="str" cm="1">
        <f t="array" ref="AL354">_xlfn.SWITCH(AK354,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54" s="26">
        <v>1</v>
      </c>
      <c r="AN354" s="25" t="str">
        <f t="shared" si="98"/>
        <v>Sovereign</v>
      </c>
      <c r="AO354" s="27">
        <v>0.5</v>
      </c>
      <c r="AP354" s="23">
        <f>Table2[[#This Row],[Approved Amount_UA Equivalent]]/1000000</f>
        <v>1.25</v>
      </c>
      <c r="AQ354" s="19">
        <f t="shared" si="91"/>
        <v>1.6635500000000001</v>
      </c>
      <c r="AR354" s="23" t="str">
        <f t="shared" si="92"/>
        <v>1-10</v>
      </c>
      <c r="AS354" s="23" t="str">
        <f t="shared" si="93"/>
        <v>1-20</v>
      </c>
      <c r="AT354" s="23" t="str">
        <f t="shared" si="94"/>
        <v>1-40</v>
      </c>
      <c r="AU354" s="23" t="str">
        <f t="shared" si="95"/>
        <v>&lt;1-50 Mn</v>
      </c>
      <c r="AV354" s="23">
        <f>Table2[[#This Row],[Amount]]</f>
        <v>1250000</v>
      </c>
      <c r="AW354" s="23" t="str">
        <f t="shared" si="96"/>
        <v>Nov 2016</v>
      </c>
      <c r="AX354" s="28">
        <f>IFERROR(VLOOKUP(Table2[[#This Row],[SAP Code]],[26]_16!A:B,2,FALSE),0)</f>
        <v>0</v>
      </c>
      <c r="AY354" s="28">
        <f>IFERROR(VLOOKUP(Table2[[#This Row],[SAP Code]],[26]_16!D:E,2,FALSE)/ 1000000, 0)</f>
        <v>0</v>
      </c>
      <c r="AZ354" s="28">
        <f>IFERROR(VLOOKUP(Table2[[#This Row],[SAP Code]],[26]_16!G:H,2,FALSE)/ 1000000, 0)</f>
        <v>0.97847079000000003</v>
      </c>
      <c r="BA354" s="28">
        <f>IFERROR(VLOOKUP(Table2[[#This Row],[SAP Code]],[26]_16!J:K,2,FALSE)/ 1000000, 0)</f>
        <v>1.44654156</v>
      </c>
      <c r="BB354" s="28">
        <f>IFERROR(VLOOKUP(Table2[[#This Row],[SAP Code]],[26]_16!M:N,2,FALSE)/ 1000000, 0)</f>
        <v>9.1482433400000005</v>
      </c>
      <c r="BC354" s="28">
        <f>IFERROR(VLOOKUP(Table2[[#This Row],[SAP Code]],[26]_16!P:Q,2,FALSE),0)</f>
        <v>0.84524549999999998</v>
      </c>
      <c r="BD354" s="28">
        <f>IFERROR(VLOOKUP(Table2[[#This Row],[SAP Code]],[26]_16!S:T,2,FALSE),0)</f>
        <v>6.4353395099999995</v>
      </c>
      <c r="BE354" s="28">
        <f>IFERROR(VLOOKUP(Table2[[#This Row],[SAP Code]],[26]_16!V:W,2,FALSE)/ 1000000, 0)</f>
        <v>0.61466971999999998</v>
      </c>
      <c r="BF354" s="28">
        <f>IFERROR(VLOOKUP(Table2[[#This Row],[SAP Code]],[26]_16!Y:Z,2,FALSE)/ 1000000, 0)</f>
        <v>0.14408666000000001</v>
      </c>
      <c r="BG354" s="28" t="str">
        <f>IFERROR(VLOOKUP(Table2[[#This Row],[SAP Code]],[26]port!$A:$AD,30,FALSE),"unknown")</f>
        <v>OnGo</v>
      </c>
      <c r="BH354" s="29" t="str">
        <f t="shared" si="97"/>
        <v>Ongoing</v>
      </c>
      <c r="BI354" s="16"/>
    </row>
    <row r="355" spans="1:61" ht="17.100000000000001" customHeight="1">
      <c r="A355" s="16" t="s">
        <v>158</v>
      </c>
      <c r="B355" s="16" t="s">
        <v>1470</v>
      </c>
      <c r="C355" s="16" t="s">
        <v>1474</v>
      </c>
      <c r="D355" s="18" t="s">
        <v>1472</v>
      </c>
      <c r="E355" s="18">
        <v>42702</v>
      </c>
      <c r="F355" s="16" t="s">
        <v>162</v>
      </c>
      <c r="G355" s="16" t="s">
        <v>65</v>
      </c>
      <c r="H355" s="16" t="s">
        <v>81</v>
      </c>
      <c r="I355" s="16" t="s">
        <v>155</v>
      </c>
      <c r="J355" s="16" t="s">
        <v>251</v>
      </c>
      <c r="K355" s="16" t="s">
        <v>257</v>
      </c>
      <c r="L355" s="19" t="s">
        <v>85</v>
      </c>
      <c r="M355" s="19">
        <v>19700000</v>
      </c>
      <c r="N355" s="19">
        <v>19700000</v>
      </c>
      <c r="O355" s="57" t="s">
        <v>1473</v>
      </c>
      <c r="P355" s="21">
        <v>5900155011051</v>
      </c>
      <c r="Q355" s="20" t="s">
        <v>72</v>
      </c>
      <c r="R355" s="16" t="str">
        <f t="shared" si="87"/>
        <v>ADF Including TSF</v>
      </c>
      <c r="S355" s="16" t="str">
        <f t="shared" si="86"/>
        <v>A</v>
      </c>
      <c r="T355" s="16" t="str">
        <f t="shared" si="85"/>
        <v>ADF Countries</v>
      </c>
      <c r="U355" s="16" t="str">
        <f t="shared" si="88"/>
        <v>Transition States</v>
      </c>
      <c r="V355" s="22" t="str">
        <f>IF(ISNUMBER(MATCH(A355, {"Gabon","Sudan","Niger","Mali","Burkina Faso","Guinea"}, 0)), "De Facto Countries", "Non-De Facto Countries")</f>
        <v>De Facto Countries</v>
      </c>
      <c r="W355" s="16" t="str">
        <f t="shared" si="99"/>
        <v>East</v>
      </c>
      <c r="X355" s="16" t="str">
        <f t="shared" si="100"/>
        <v>Agriculture</v>
      </c>
      <c r="Y355" s="23">
        <f>Table2[[#This Row],[Approved Amount_UA Equivalent]]</f>
        <v>19700000</v>
      </c>
      <c r="AD355" s="23">
        <f>SUM(Table2[[#This Row],[Feed Africa ]:[Improve Quality Of Life ]])</f>
        <v>19700000</v>
      </c>
      <c r="AE355" s="16" t="b">
        <f>Table2[[#This Row],[Total HI5]]=Table2[[#This Row],[Approved Amount_UA Equivalent]]</f>
        <v>1</v>
      </c>
      <c r="AF355" s="24">
        <v>41</v>
      </c>
      <c r="AG355" s="20" t="str">
        <f t="shared" si="89"/>
        <v>ISP and Investment Project</v>
      </c>
      <c r="AH355" s="24" t="e">
        <f>VLOOKUP(Table2[[#This Row],[SAP Code]],[25]DATA!$A:$G,7,FALSE)</f>
        <v>#N/A</v>
      </c>
      <c r="AI355" s="20" t="str">
        <f t="shared" si="90"/>
        <v>Infrastructure</v>
      </c>
      <c r="AJ355" s="25" t="s">
        <v>157</v>
      </c>
      <c r="AK355" s="25" t="s">
        <v>74</v>
      </c>
      <c r="AL355" s="23" t="str" cm="1">
        <f t="array" ref="AL355">_xlfn.SWITCH(AK355,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55" s="26">
        <v>1</v>
      </c>
      <c r="AN355" s="25" t="str">
        <f t="shared" si="98"/>
        <v>Sovereign</v>
      </c>
      <c r="AO355" s="27">
        <v>0.5</v>
      </c>
      <c r="AP355" s="23">
        <f>Table2[[#This Row],[Approved Amount_UA Equivalent]]/1000000</f>
        <v>19.7</v>
      </c>
      <c r="AQ355" s="19">
        <f t="shared" si="91"/>
        <v>26.217548000000001</v>
      </c>
      <c r="AR355" s="23" t="str">
        <f t="shared" si="92"/>
        <v>11-20</v>
      </c>
      <c r="AS355" s="23" t="str">
        <f t="shared" si="93"/>
        <v>1-20</v>
      </c>
      <c r="AT355" s="23" t="str">
        <f t="shared" si="94"/>
        <v>1-40</v>
      </c>
      <c r="AU355" s="23" t="str">
        <f t="shared" si="95"/>
        <v>&lt;1-50 Mn</v>
      </c>
      <c r="AV355" s="23">
        <f>Table2[[#This Row],[Amount]]</f>
        <v>19700000</v>
      </c>
      <c r="AW355" s="23" t="str">
        <f t="shared" si="96"/>
        <v>Nov 2016</v>
      </c>
      <c r="AX355" s="28">
        <f>IFERROR(VLOOKUP(Table2[[#This Row],[SAP Code]],[26]_16!A:B,2,FALSE),0)</f>
        <v>0</v>
      </c>
      <c r="AY355" s="28">
        <f>IFERROR(VLOOKUP(Table2[[#This Row],[SAP Code]],[26]_16!D:E,2,FALSE)/ 1000000, 0)</f>
        <v>0</v>
      </c>
      <c r="AZ355" s="28">
        <f>IFERROR(VLOOKUP(Table2[[#This Row],[SAP Code]],[26]_16!G:H,2,FALSE)/ 1000000, 0)</f>
        <v>0.97847079000000003</v>
      </c>
      <c r="BA355" s="28">
        <f>IFERROR(VLOOKUP(Table2[[#This Row],[SAP Code]],[26]_16!J:K,2,FALSE)/ 1000000, 0)</f>
        <v>1.44654156</v>
      </c>
      <c r="BB355" s="28">
        <f>IFERROR(VLOOKUP(Table2[[#This Row],[SAP Code]],[26]_16!M:N,2,FALSE)/ 1000000, 0)</f>
        <v>9.1482433400000005</v>
      </c>
      <c r="BC355" s="28">
        <f>IFERROR(VLOOKUP(Table2[[#This Row],[SAP Code]],[26]_16!P:Q,2,FALSE),0)</f>
        <v>0.84524549999999998</v>
      </c>
      <c r="BD355" s="28">
        <f>IFERROR(VLOOKUP(Table2[[#This Row],[SAP Code]],[26]_16!S:T,2,FALSE),0)</f>
        <v>6.4353395099999995</v>
      </c>
      <c r="BE355" s="28">
        <f>IFERROR(VLOOKUP(Table2[[#This Row],[SAP Code]],[26]_16!V:W,2,FALSE)/ 1000000, 0)</f>
        <v>0.61466971999999998</v>
      </c>
      <c r="BF355" s="28">
        <f>IFERROR(VLOOKUP(Table2[[#This Row],[SAP Code]],[26]_16!Y:Z,2,FALSE)/ 1000000, 0)</f>
        <v>0.14408666000000001</v>
      </c>
      <c r="BG355" s="28" t="str">
        <f>IFERROR(VLOOKUP(Table2[[#This Row],[SAP Code]],[26]port!$A:$AD,30,FALSE),"unknown")</f>
        <v>OnGo</v>
      </c>
      <c r="BH355" s="29" t="str">
        <f t="shared" si="97"/>
        <v>Ongoing</v>
      </c>
      <c r="BI355" s="16"/>
    </row>
    <row r="356" spans="1:61" ht="17.100000000000001" customHeight="1">
      <c r="A356" s="16" t="s">
        <v>690</v>
      </c>
      <c r="B356" s="16" t="s">
        <v>1475</v>
      </c>
      <c r="C356" s="16" t="s">
        <v>1476</v>
      </c>
      <c r="D356" s="18" t="s">
        <v>1477</v>
      </c>
      <c r="E356" s="18">
        <v>42704</v>
      </c>
      <c r="F356" s="16" t="s">
        <v>694</v>
      </c>
      <c r="G356" s="16" t="s">
        <v>113</v>
      </c>
      <c r="H356" s="16" t="s">
        <v>132</v>
      </c>
      <c r="I356" s="16" t="s">
        <v>67</v>
      </c>
      <c r="J356" s="16" t="s">
        <v>83</v>
      </c>
      <c r="K356" s="16" t="s">
        <v>69</v>
      </c>
      <c r="L356" s="19" t="s">
        <v>85</v>
      </c>
      <c r="M356" s="19">
        <v>1902000</v>
      </c>
      <c r="N356" s="19">
        <v>1902000</v>
      </c>
      <c r="O356" s="57" t="s">
        <v>1478</v>
      </c>
      <c r="P356" s="21">
        <v>2100155033619</v>
      </c>
      <c r="Q356" s="20" t="s">
        <v>72</v>
      </c>
      <c r="R356" s="16" t="str">
        <f t="shared" si="87"/>
        <v>ADF Including TSF</v>
      </c>
      <c r="S356" s="16" t="str">
        <f t="shared" si="86"/>
        <v>I</v>
      </c>
      <c r="T356" s="16" t="str">
        <f t="shared" si="85"/>
        <v>ADF Countries</v>
      </c>
      <c r="U356" s="16" t="str">
        <f t="shared" si="88"/>
        <v>Transition States</v>
      </c>
      <c r="V356" s="22" t="str">
        <f>IF(ISNUMBER(MATCH(A356, {"Gabon","Sudan","Niger","Mali","Burkina Faso","Guinea"}, 0)), "De Facto Countries", "Non-De Facto Countries")</f>
        <v>De Facto Countries</v>
      </c>
      <c r="W356" s="16" t="str">
        <f t="shared" si="99"/>
        <v>West</v>
      </c>
      <c r="X356" s="16" t="str">
        <f t="shared" si="100"/>
        <v>Social</v>
      </c>
      <c r="Y356" s="23"/>
      <c r="AC356" s="23">
        <f>Table2[[#This Row],[Approved Amount_UA Equivalent]]</f>
        <v>1902000</v>
      </c>
      <c r="AD356" s="23">
        <f>SUM(Table2[[#This Row],[Feed Africa ]:[Improve Quality Of Life ]])</f>
        <v>1902000</v>
      </c>
      <c r="AE356" s="16" t="b">
        <f>Table2[[#This Row],[Total HI5]]=Table2[[#This Row],[Approved Amount_UA Equivalent]]</f>
        <v>1</v>
      </c>
      <c r="AF356" s="24">
        <v>41</v>
      </c>
      <c r="AG356" s="20" t="str">
        <f t="shared" si="89"/>
        <v>ISP and Investment Project</v>
      </c>
      <c r="AH356" s="24" t="e">
        <f>VLOOKUP(Table2[[#This Row],[SAP Code]],[25]DATA!$A:$G,7,FALSE)</f>
        <v>#N/A</v>
      </c>
      <c r="AI356" s="20" t="str">
        <f t="shared" si="90"/>
        <v>Other Investment</v>
      </c>
      <c r="AJ356" s="25" t="s">
        <v>73</v>
      </c>
      <c r="AK356" s="25" t="s">
        <v>115</v>
      </c>
      <c r="AL356" s="23" t="str" cm="1">
        <f t="array" ref="AL356">_xlfn.SWITCH(AK356,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56" s="26">
        <v>1</v>
      </c>
      <c r="AN356" s="25" t="str">
        <f t="shared" si="98"/>
        <v>Sovereign</v>
      </c>
      <c r="AO356" s="27">
        <v>0.5</v>
      </c>
      <c r="AP356" s="23">
        <f>Table2[[#This Row],[Approved Amount_UA Equivalent]]/1000000</f>
        <v>1.9019999999999999</v>
      </c>
      <c r="AQ356" s="19">
        <f t="shared" si="91"/>
        <v>2.53125768</v>
      </c>
      <c r="AR356" s="23" t="str">
        <f t="shared" si="92"/>
        <v>1-10</v>
      </c>
      <c r="AS356" s="23" t="str">
        <f t="shared" si="93"/>
        <v>1-20</v>
      </c>
      <c r="AT356" s="23" t="str">
        <f t="shared" si="94"/>
        <v>1-40</v>
      </c>
      <c r="AU356" s="23" t="str">
        <f t="shared" si="95"/>
        <v>&lt;1-50 Mn</v>
      </c>
      <c r="AV356" s="23">
        <f>Table2[[#This Row],[Amount]]</f>
        <v>1902000</v>
      </c>
      <c r="AW356" s="23" t="str">
        <f t="shared" si="96"/>
        <v>Nov 2016</v>
      </c>
      <c r="AX356" s="28">
        <f>IFERROR(VLOOKUP(Table2[[#This Row],[SAP Code]],[26]_16!A:B,2,FALSE),0)</f>
        <v>0</v>
      </c>
      <c r="AY356" s="28">
        <f>IFERROR(VLOOKUP(Table2[[#This Row],[SAP Code]],[26]_16!D:E,2,FALSE)/ 1000000, 0)</f>
        <v>0</v>
      </c>
      <c r="AZ356" s="28">
        <f>IFERROR(VLOOKUP(Table2[[#This Row],[SAP Code]],[26]_16!G:H,2,FALSE)/ 1000000, 0)</f>
        <v>0</v>
      </c>
      <c r="BA356" s="28">
        <f>IFERROR(VLOOKUP(Table2[[#This Row],[SAP Code]],[26]_16!J:K,2,FALSE)/ 1000000, 0)</f>
        <v>6.0743209999999999E-2</v>
      </c>
      <c r="BB356" s="28">
        <f>IFERROR(VLOOKUP(Table2[[#This Row],[SAP Code]],[26]_16!M:N,2,FALSE)/ 1000000, 0)</f>
        <v>9.8454269999999983E-2</v>
      </c>
      <c r="BC356" s="28">
        <f>IFERROR(VLOOKUP(Table2[[#This Row],[SAP Code]],[26]_16!P:Q,2,FALSE),0)</f>
        <v>0</v>
      </c>
      <c r="BD356" s="28">
        <f>IFERROR(VLOOKUP(Table2[[#This Row],[SAP Code]],[26]_16!S:T,2,FALSE),0)</f>
        <v>0</v>
      </c>
      <c r="BE356" s="28">
        <f>IFERROR(VLOOKUP(Table2[[#This Row],[SAP Code]],[26]_16!V:W,2,FALSE)/ 1000000, 0)</f>
        <v>0.58083090999999998</v>
      </c>
      <c r="BF356" s="28">
        <f>IFERROR(VLOOKUP(Table2[[#This Row],[SAP Code]],[26]_16!Y:Z,2,FALSE)/ 1000000, 0)</f>
        <v>0.39148775000000008</v>
      </c>
      <c r="BG356" s="28" t="str">
        <f>IFERROR(VLOOKUP(Table2[[#This Row],[SAP Code]],[26]port!$A:$AD,30,FALSE),"unknown")</f>
        <v>OnGo</v>
      </c>
      <c r="BH356" s="29" t="str">
        <f t="shared" si="97"/>
        <v>Ongoing</v>
      </c>
      <c r="BI356" s="16"/>
    </row>
    <row r="357" spans="1:61" ht="17.100000000000001" customHeight="1">
      <c r="A357" s="16" t="s">
        <v>690</v>
      </c>
      <c r="B357" s="16" t="s">
        <v>1475</v>
      </c>
      <c r="C357" s="16" t="s">
        <v>1479</v>
      </c>
      <c r="D357" s="18" t="s">
        <v>1477</v>
      </c>
      <c r="E357" s="18">
        <v>42704</v>
      </c>
      <c r="F357" s="16" t="s">
        <v>694</v>
      </c>
      <c r="G357" s="16" t="s">
        <v>113</v>
      </c>
      <c r="H357" s="16" t="s">
        <v>132</v>
      </c>
      <c r="I357" s="16" t="s">
        <v>67</v>
      </c>
      <c r="J357" s="16" t="s">
        <v>251</v>
      </c>
      <c r="K357" s="16" t="s">
        <v>257</v>
      </c>
      <c r="L357" s="19" t="s">
        <v>85</v>
      </c>
      <c r="M357" s="19">
        <v>8098000</v>
      </c>
      <c r="N357" s="19">
        <v>8098000</v>
      </c>
      <c r="O357" s="57" t="s">
        <v>1478</v>
      </c>
      <c r="P357" s="21">
        <v>5900155011053</v>
      </c>
      <c r="Q357" s="20" t="s">
        <v>72</v>
      </c>
      <c r="R357" s="16" t="str">
        <f t="shared" si="87"/>
        <v>ADF Including TSF</v>
      </c>
      <c r="S357" s="16" t="str">
        <f t="shared" si="86"/>
        <v>I</v>
      </c>
      <c r="T357" s="16" t="str">
        <f t="shared" si="85"/>
        <v>ADF Countries</v>
      </c>
      <c r="U357" s="16" t="str">
        <f t="shared" si="88"/>
        <v>Transition States</v>
      </c>
      <c r="V357" s="22" t="str">
        <f>IF(ISNUMBER(MATCH(A357, {"Gabon","Sudan","Niger","Mali","Burkina Faso","Guinea"}, 0)), "De Facto Countries", "Non-De Facto Countries")</f>
        <v>De Facto Countries</v>
      </c>
      <c r="W357" s="16" t="str">
        <f t="shared" si="99"/>
        <v>West</v>
      </c>
      <c r="X357" s="16" t="str">
        <f t="shared" si="100"/>
        <v>Social</v>
      </c>
      <c r="Y357" s="23"/>
      <c r="AC357" s="23">
        <f>Table2[[#This Row],[Approved Amount_UA Equivalent]]</f>
        <v>8098000</v>
      </c>
      <c r="AD357" s="23">
        <f>SUM(Table2[[#This Row],[Feed Africa ]:[Improve Quality Of Life ]])</f>
        <v>8098000</v>
      </c>
      <c r="AE357" s="16" t="b">
        <f>Table2[[#This Row],[Total HI5]]=Table2[[#This Row],[Approved Amount_UA Equivalent]]</f>
        <v>1</v>
      </c>
      <c r="AF357" s="24">
        <v>41</v>
      </c>
      <c r="AG357" s="20" t="str">
        <f t="shared" si="89"/>
        <v>ISP and Investment Project</v>
      </c>
      <c r="AH357" s="24" t="e">
        <f>VLOOKUP(Table2[[#This Row],[SAP Code]],[25]DATA!$A:$G,7,FALSE)</f>
        <v>#N/A</v>
      </c>
      <c r="AI357" s="20" t="str">
        <f t="shared" si="90"/>
        <v>Other Investment</v>
      </c>
      <c r="AJ357" s="25" t="s">
        <v>73</v>
      </c>
      <c r="AK357" s="25" t="s">
        <v>115</v>
      </c>
      <c r="AL357" s="23" t="str" cm="1">
        <f t="array" ref="AL357">_xlfn.SWITCH(AK357,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57" s="26">
        <v>1</v>
      </c>
      <c r="AN357" s="25" t="str">
        <f t="shared" si="98"/>
        <v>Sovereign</v>
      </c>
      <c r="AO357" s="27">
        <v>0.5</v>
      </c>
      <c r="AP357" s="23">
        <f>Table2[[#This Row],[Approved Amount_UA Equivalent]]/1000000</f>
        <v>8.0980000000000008</v>
      </c>
      <c r="AQ357" s="19">
        <f t="shared" si="91"/>
        <v>10.777142320000001</v>
      </c>
      <c r="AR357" s="23" t="str">
        <f t="shared" si="92"/>
        <v>1-10</v>
      </c>
      <c r="AS357" s="23" t="str">
        <f t="shared" si="93"/>
        <v>1-20</v>
      </c>
      <c r="AT357" s="23" t="str">
        <f t="shared" si="94"/>
        <v>1-40</v>
      </c>
      <c r="AU357" s="23" t="str">
        <f t="shared" si="95"/>
        <v>&lt;1-50 Mn</v>
      </c>
      <c r="AV357" s="23">
        <f>Table2[[#This Row],[Amount]]</f>
        <v>8098000</v>
      </c>
      <c r="AW357" s="23" t="str">
        <f t="shared" si="96"/>
        <v>Nov 2016</v>
      </c>
      <c r="AX357" s="28">
        <f>IFERROR(VLOOKUP(Table2[[#This Row],[SAP Code]],[26]_16!A:B,2,FALSE),0)</f>
        <v>0</v>
      </c>
      <c r="AY357" s="28">
        <f>IFERROR(VLOOKUP(Table2[[#This Row],[SAP Code]],[26]_16!D:E,2,FALSE)/ 1000000, 0)</f>
        <v>0</v>
      </c>
      <c r="AZ357" s="28">
        <f>IFERROR(VLOOKUP(Table2[[#This Row],[SAP Code]],[26]_16!G:H,2,FALSE)/ 1000000, 0)</f>
        <v>0</v>
      </c>
      <c r="BA357" s="28">
        <f>IFERROR(VLOOKUP(Table2[[#This Row],[SAP Code]],[26]_16!J:K,2,FALSE)/ 1000000, 0)</f>
        <v>6.0743209999999999E-2</v>
      </c>
      <c r="BB357" s="28">
        <f>IFERROR(VLOOKUP(Table2[[#This Row],[SAP Code]],[26]_16!M:N,2,FALSE)/ 1000000, 0)</f>
        <v>9.8454269999999983E-2</v>
      </c>
      <c r="BC357" s="28">
        <f>IFERROR(VLOOKUP(Table2[[#This Row],[SAP Code]],[26]_16!P:Q,2,FALSE),0)</f>
        <v>0</v>
      </c>
      <c r="BD357" s="28">
        <f>IFERROR(VLOOKUP(Table2[[#This Row],[SAP Code]],[26]_16!S:T,2,FALSE),0)</f>
        <v>0</v>
      </c>
      <c r="BE357" s="28">
        <f>IFERROR(VLOOKUP(Table2[[#This Row],[SAP Code]],[26]_16!V:W,2,FALSE)/ 1000000, 0)</f>
        <v>0.58083090999999998</v>
      </c>
      <c r="BF357" s="28">
        <f>IFERROR(VLOOKUP(Table2[[#This Row],[SAP Code]],[26]_16!Y:Z,2,FALSE)/ 1000000, 0)</f>
        <v>0.39148775000000008</v>
      </c>
      <c r="BG357" s="28" t="str">
        <f>IFERROR(VLOOKUP(Table2[[#This Row],[SAP Code]],[26]port!$A:$AD,30,FALSE),"unknown")</f>
        <v>OnGo</v>
      </c>
      <c r="BH357" s="29" t="str">
        <f t="shared" si="97"/>
        <v>Ongoing</v>
      </c>
      <c r="BI357" s="16"/>
    </row>
    <row r="358" spans="1:61" ht="17.100000000000001" customHeight="1">
      <c r="A358" s="16" t="s">
        <v>369</v>
      </c>
      <c r="B358" s="16" t="s">
        <v>1480</v>
      </c>
      <c r="C358" s="16" t="s">
        <v>1481</v>
      </c>
      <c r="D358" s="18" t="s">
        <v>1482</v>
      </c>
      <c r="E358" s="18">
        <v>42709</v>
      </c>
      <c r="F358" s="16" t="s">
        <v>373</v>
      </c>
      <c r="G358" s="16" t="s">
        <v>122</v>
      </c>
      <c r="H358" s="16" t="s">
        <v>66</v>
      </c>
      <c r="I358" s="16" t="s">
        <v>123</v>
      </c>
      <c r="J358" s="16" t="s">
        <v>377</v>
      </c>
      <c r="K358" s="16" t="s">
        <v>69</v>
      </c>
      <c r="L358" s="19" t="s">
        <v>195</v>
      </c>
      <c r="M358" s="19">
        <v>4939161</v>
      </c>
      <c r="N358" s="19">
        <v>3880151.3044707882</v>
      </c>
      <c r="O358" s="57" t="s">
        <v>1483</v>
      </c>
      <c r="P358" s="21" t="s">
        <v>147</v>
      </c>
      <c r="Q358" s="20" t="s">
        <v>72</v>
      </c>
      <c r="R358" s="16" t="str">
        <f t="shared" si="87"/>
        <v>OTHERS</v>
      </c>
      <c r="S358" s="16" t="str">
        <f t="shared" si="86"/>
        <v>E</v>
      </c>
      <c r="T358" s="16" t="str">
        <f t="shared" si="85"/>
        <v>ADF Countries</v>
      </c>
      <c r="U358" s="16" t="str">
        <f t="shared" si="88"/>
        <v>Transition States</v>
      </c>
      <c r="V358" s="22" t="str">
        <f>IF(ISNUMBER(MATCH(A358, {"Gabon","Sudan","Niger","Mali","Burkina Faso","Guinea"}, 0)), "De Facto Countries", "Non-De Facto Countries")</f>
        <v>Non-De Facto Countries</v>
      </c>
      <c r="W358" s="16" t="str">
        <f t="shared" si="99"/>
        <v>Central</v>
      </c>
      <c r="X358" s="16" t="str">
        <f t="shared" si="100"/>
        <v>WASH Sector</v>
      </c>
      <c r="Y358" s="23">
        <f>Table2[[#This Row],[Approved Amount_UA Equivalent]]*0.03</f>
        <v>116404.53913412364</v>
      </c>
      <c r="Z358" s="23">
        <f>Table2[[#This Row],[Approved Amount_UA Equivalent]]*0.01</f>
        <v>38801.513044707885</v>
      </c>
      <c r="AC358" s="23">
        <f>Table2[[#This Row],[Approved Amount_UA Equivalent]]*0.96</f>
        <v>3724945.2522919565</v>
      </c>
      <c r="AD358" s="23">
        <f>SUM(Table2[[#This Row],[Feed Africa ]:[Improve Quality Of Life ]])</f>
        <v>3880151.3044707878</v>
      </c>
      <c r="AE358" s="16" t="b">
        <f>Table2[[#This Row],[Total HI5]]=Table2[[#This Row],[Approved Amount_UA Equivalent]]</f>
        <v>1</v>
      </c>
      <c r="AF358" s="24">
        <v>41</v>
      </c>
      <c r="AG358" s="20" t="str">
        <f t="shared" si="89"/>
        <v>ISP and Investment Project</v>
      </c>
      <c r="AH358" s="24" t="e">
        <f>VLOOKUP(Table2[[#This Row],[SAP Code]],[25]DATA!$A:$G,7,FALSE)</f>
        <v>#N/A</v>
      </c>
      <c r="AI358" s="20" t="str">
        <f t="shared" si="90"/>
        <v>Infrastructure</v>
      </c>
      <c r="AJ358" s="25" t="s">
        <v>89</v>
      </c>
      <c r="AK358" s="25" t="s">
        <v>126</v>
      </c>
      <c r="AL358" s="23" t="str" cm="1">
        <f t="array" ref="AL358">_xlfn.SWITCH(AK358,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58" s="26">
        <v>1</v>
      </c>
      <c r="AN358" s="25" t="str">
        <f t="shared" si="98"/>
        <v>Sovereign</v>
      </c>
      <c r="AO358" s="27">
        <v>1</v>
      </c>
      <c r="AP358" s="23">
        <f>Table2[[#This Row],[Approved Amount_UA Equivalent]]/1000000</f>
        <v>3.8801513044707883</v>
      </c>
      <c r="AQ358" s="19">
        <f t="shared" si="91"/>
        <v>5.1638605620419042</v>
      </c>
      <c r="AR358" s="23" t="str">
        <f t="shared" si="92"/>
        <v>1-10</v>
      </c>
      <c r="AS358" s="23" t="str">
        <f t="shared" si="93"/>
        <v>1-20</v>
      </c>
      <c r="AT358" s="23" t="str">
        <f t="shared" si="94"/>
        <v>1-40</v>
      </c>
      <c r="AU358" s="23" t="str">
        <f t="shared" si="95"/>
        <v>&lt;1-50 Mn</v>
      </c>
      <c r="AV358" s="23">
        <f>Table2[[#This Row],[Amount]]</f>
        <v>4939161</v>
      </c>
      <c r="AW358" s="23" t="str">
        <f t="shared" si="96"/>
        <v>Dec 2016</v>
      </c>
      <c r="AX358" s="28">
        <f>IFERROR(VLOOKUP(Table2[[#This Row],[SAP Code]],[26]_16!A:B,2,FALSE),0)</f>
        <v>0</v>
      </c>
      <c r="AY358" s="28">
        <f>IFERROR(VLOOKUP(Table2[[#This Row],[SAP Code]],[26]_16!D:E,2,FALSE)/ 1000000, 0)</f>
        <v>0</v>
      </c>
      <c r="AZ358" s="28">
        <f>IFERROR(VLOOKUP(Table2[[#This Row],[SAP Code]],[26]_16!G:H,2,FALSE)/ 1000000, 0)</f>
        <v>5.3663429999999998E-2</v>
      </c>
      <c r="BA358" s="28">
        <f>IFERROR(VLOOKUP(Table2[[#This Row],[SAP Code]],[26]_16!J:K,2,FALSE)/ 1000000, 0)</f>
        <v>0.18348422</v>
      </c>
      <c r="BB358" s="28">
        <f>IFERROR(VLOOKUP(Table2[[#This Row],[SAP Code]],[26]_16!M:N,2,FALSE)/ 1000000, 0)</f>
        <v>0.11556461999999999</v>
      </c>
      <c r="BC358" s="28">
        <f>IFERROR(VLOOKUP(Table2[[#This Row],[SAP Code]],[26]_16!P:Q,2,FALSE),0)</f>
        <v>0.10949691</v>
      </c>
      <c r="BD358" s="28">
        <f>IFERROR(VLOOKUP(Table2[[#This Row],[SAP Code]],[26]_16!S:T,2,FALSE),0)</f>
        <v>1.6562496900000001</v>
      </c>
      <c r="BE358" s="28">
        <f>IFERROR(VLOOKUP(Table2[[#This Row],[SAP Code]],[26]_16!V:W,2,FALSE)/ 1000000, 0)</f>
        <v>0.67876696000000003</v>
      </c>
      <c r="BF358" s="28">
        <f>IFERROR(VLOOKUP(Table2[[#This Row],[SAP Code]],[26]_16!Y:Z,2,FALSE)/ 1000000, 0)</f>
        <v>0.42600408999999995</v>
      </c>
      <c r="BG358" s="28" t="str">
        <f>IFERROR(VLOOKUP(Table2[[#This Row],[SAP Code]],[26]port!$A:$AD,30,FALSE),"unknown")</f>
        <v>OnGo</v>
      </c>
      <c r="BH358" s="29" t="str">
        <f t="shared" si="97"/>
        <v>Ongoing</v>
      </c>
      <c r="BI358" s="16"/>
    </row>
    <row r="359" spans="1:61" ht="17.100000000000001" customHeight="1">
      <c r="A359" s="16" t="s">
        <v>365</v>
      </c>
      <c r="B359" s="16" t="s">
        <v>1484</v>
      </c>
      <c r="C359" s="16" t="s">
        <v>1485</v>
      </c>
      <c r="D359" s="18" t="s">
        <v>1486</v>
      </c>
      <c r="E359" s="18">
        <v>42709</v>
      </c>
      <c r="F359" s="16" t="s">
        <v>367</v>
      </c>
      <c r="G359" s="16" t="s">
        <v>113</v>
      </c>
      <c r="H359" s="16" t="s">
        <v>81</v>
      </c>
      <c r="I359" s="16" t="s">
        <v>250</v>
      </c>
      <c r="J359" s="16" t="s">
        <v>83</v>
      </c>
      <c r="K359" s="16" t="s">
        <v>84</v>
      </c>
      <c r="L359" s="19" t="s">
        <v>85</v>
      </c>
      <c r="M359" s="19">
        <v>6000000</v>
      </c>
      <c r="N359" s="19">
        <v>6000000</v>
      </c>
      <c r="O359" s="57" t="s">
        <v>1487</v>
      </c>
      <c r="P359" s="21">
        <v>2100150036493</v>
      </c>
      <c r="Q359" s="20" t="s">
        <v>72</v>
      </c>
      <c r="R359" s="16" t="str">
        <f t="shared" si="87"/>
        <v>ADF Including TSF</v>
      </c>
      <c r="S359" s="16" t="str">
        <f t="shared" si="86"/>
        <v>K</v>
      </c>
      <c r="T359" s="16" t="str">
        <f t="shared" si="85"/>
        <v>ADF Countries</v>
      </c>
      <c r="U359" s="16" t="str">
        <f t="shared" si="88"/>
        <v>Transition States</v>
      </c>
      <c r="V359" s="22" t="str">
        <f>IF(ISNUMBER(MATCH(A359, {"Gabon","Sudan","Niger","Mali","Burkina Faso","Guinea"}, 0)), "De Facto Countries", "Non-De Facto Countries")</f>
        <v>Non-De Facto Countries</v>
      </c>
      <c r="W359" s="16" t="str">
        <f t="shared" si="99"/>
        <v>East</v>
      </c>
      <c r="X359" s="16" t="str">
        <f t="shared" si="100"/>
        <v>Multi-Sector</v>
      </c>
      <c r="Y359" s="23">
        <f>Table2[[#This Row],[Approved Amount_UA Equivalent]]/5</f>
        <v>1200000</v>
      </c>
      <c r="Z359" s="23">
        <f>Table2[[#This Row],[Approved Amount_UA Equivalent]]/5</f>
        <v>1200000</v>
      </c>
      <c r="AA359" s="23">
        <f>Table2[[#This Row],[Approved Amount_UA Equivalent]]/5</f>
        <v>1200000</v>
      </c>
      <c r="AB359" s="23">
        <f>Table2[[#This Row],[Approved Amount_UA Equivalent]]/5</f>
        <v>1200000</v>
      </c>
      <c r="AC359" s="23">
        <f>Table2[[#This Row],[Approved Amount_UA Equivalent]]/5</f>
        <v>1200000</v>
      </c>
      <c r="AD359" s="23">
        <f>SUM(Table2[[#This Row],[Feed Africa ]:[Improve Quality Of Life ]])</f>
        <v>6000000</v>
      </c>
      <c r="AE359" s="16" t="b">
        <f>Table2[[#This Row],[Total HI5]]=Table2[[#This Row],[Approved Amount_UA Equivalent]]</f>
        <v>1</v>
      </c>
      <c r="AF359" s="24">
        <v>10</v>
      </c>
      <c r="AG359" s="20" t="str">
        <f t="shared" si="89"/>
        <v>Investment Project</v>
      </c>
      <c r="AH359" s="24" t="e">
        <f>VLOOKUP(Table2[[#This Row],[SAP Code]],[25]DATA!$A:$G,7,FALSE)</f>
        <v>#N/A</v>
      </c>
      <c r="AI359" s="20" t="str">
        <f t="shared" si="90"/>
        <v>Other Investment</v>
      </c>
      <c r="AJ359" s="25" t="s">
        <v>254</v>
      </c>
      <c r="AK359" s="25" t="s">
        <v>115</v>
      </c>
      <c r="AL359" s="23" t="str" cm="1">
        <f t="array" ref="AL359">_xlfn.SWITCH(AK359,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59" s="26">
        <v>1</v>
      </c>
      <c r="AN359" s="25" t="str">
        <f t="shared" si="98"/>
        <v>Sovereign</v>
      </c>
      <c r="AO359" s="27">
        <v>0.5</v>
      </c>
      <c r="AP359" s="23">
        <f>Table2[[#This Row],[Approved Amount_UA Equivalent]]/1000000</f>
        <v>6</v>
      </c>
      <c r="AQ359" s="19">
        <f t="shared" si="91"/>
        <v>7.9850399999999997</v>
      </c>
      <c r="AR359" s="23" t="str">
        <f t="shared" si="92"/>
        <v>1-10</v>
      </c>
      <c r="AS359" s="23" t="str">
        <f t="shared" si="93"/>
        <v>1-20</v>
      </c>
      <c r="AT359" s="23" t="str">
        <f t="shared" si="94"/>
        <v>1-40</v>
      </c>
      <c r="AU359" s="23" t="str">
        <f t="shared" si="95"/>
        <v>&lt;1-50 Mn</v>
      </c>
      <c r="AV359" s="23">
        <f>Table2[[#This Row],[Amount]]</f>
        <v>6000000</v>
      </c>
      <c r="AW359" s="23" t="str">
        <f t="shared" si="96"/>
        <v>Dec 2016</v>
      </c>
      <c r="AX359" s="28">
        <f>IFERROR(VLOOKUP(Table2[[#This Row],[SAP Code]],[26]_16!A:B,2,FALSE),0)</f>
        <v>0</v>
      </c>
      <c r="AY359" s="28">
        <f>IFERROR(VLOOKUP(Table2[[#This Row],[SAP Code]],[26]_16!D:E,2,FALSE)/ 1000000, 0)</f>
        <v>0</v>
      </c>
      <c r="AZ359" s="28">
        <f>IFERROR(VLOOKUP(Table2[[#This Row],[SAP Code]],[26]_16!G:H,2,FALSE)/ 1000000, 0)</f>
        <v>0.1068636</v>
      </c>
      <c r="BA359" s="28">
        <f>IFERROR(VLOOKUP(Table2[[#This Row],[SAP Code]],[26]_16!J:K,2,FALSE)/ 1000000, 0)</f>
        <v>0</v>
      </c>
      <c r="BB359" s="28">
        <f>IFERROR(VLOOKUP(Table2[[#This Row],[SAP Code]],[26]_16!M:N,2,FALSE)/ 1000000, 0)</f>
        <v>0.29524350999999999</v>
      </c>
      <c r="BC359" s="28">
        <f>IFERROR(VLOOKUP(Table2[[#This Row],[SAP Code]],[26]_16!P:Q,2,FALSE),0)</f>
        <v>0.56776340999999997</v>
      </c>
      <c r="BD359" s="28">
        <f>IFERROR(VLOOKUP(Table2[[#This Row],[SAP Code]],[26]_16!S:T,2,FALSE),0)</f>
        <v>2.7561280000000001E-2</v>
      </c>
      <c r="BE359" s="28">
        <f>IFERROR(VLOOKUP(Table2[[#This Row],[SAP Code]],[26]_16!V:W,2,FALSE)/ 1000000, 0)</f>
        <v>0.70420046999999986</v>
      </c>
      <c r="BF359" s="28">
        <f>IFERROR(VLOOKUP(Table2[[#This Row],[SAP Code]],[26]_16!Y:Z,2,FALSE)/ 1000000, 0)</f>
        <v>0.50430620000000004</v>
      </c>
      <c r="BG359" s="28" t="str">
        <f>IFERROR(VLOOKUP(Table2[[#This Row],[SAP Code]],[26]port!$A:$AD,30,FALSE),"unknown")</f>
        <v>OnGo</v>
      </c>
      <c r="BH359" s="29" t="str">
        <f t="shared" si="97"/>
        <v>Ongoing</v>
      </c>
      <c r="BI359" s="16"/>
    </row>
    <row r="360" spans="1:61" ht="17.100000000000001" customHeight="1">
      <c r="A360" s="16" t="s">
        <v>365</v>
      </c>
      <c r="B360" s="16" t="s">
        <v>1484</v>
      </c>
      <c r="C360" s="16" t="s">
        <v>1488</v>
      </c>
      <c r="D360" s="18" t="s">
        <v>1486</v>
      </c>
      <c r="E360" s="18">
        <v>42709</v>
      </c>
      <c r="F360" s="16" t="s">
        <v>367</v>
      </c>
      <c r="G360" s="16" t="s">
        <v>113</v>
      </c>
      <c r="H360" s="16" t="s">
        <v>81</v>
      </c>
      <c r="I360" s="16" t="s">
        <v>250</v>
      </c>
      <c r="J360" s="16" t="s">
        <v>83</v>
      </c>
      <c r="K360" s="16" t="s">
        <v>69</v>
      </c>
      <c r="L360" s="19" t="s">
        <v>85</v>
      </c>
      <c r="M360" s="19">
        <v>307000</v>
      </c>
      <c r="N360" s="19">
        <v>307000</v>
      </c>
      <c r="O360" s="57" t="s">
        <v>1487</v>
      </c>
      <c r="P360" s="21">
        <v>2100155033667</v>
      </c>
      <c r="Q360" s="20" t="s">
        <v>72</v>
      </c>
      <c r="R360" s="16" t="str">
        <f t="shared" si="87"/>
        <v>ADF Including TSF</v>
      </c>
      <c r="S360" s="16" t="str">
        <f t="shared" si="86"/>
        <v>K</v>
      </c>
      <c r="T360" s="16" t="str">
        <f t="shared" si="85"/>
        <v>ADF Countries</v>
      </c>
      <c r="U360" s="16" t="str">
        <f t="shared" si="88"/>
        <v>Transition States</v>
      </c>
      <c r="V360" s="22" t="str">
        <f>IF(ISNUMBER(MATCH(A360, {"Gabon","Sudan","Niger","Mali","Burkina Faso","Guinea"}, 0)), "De Facto Countries", "Non-De Facto Countries")</f>
        <v>Non-De Facto Countries</v>
      </c>
      <c r="W360" s="16" t="str">
        <f t="shared" si="99"/>
        <v>East</v>
      </c>
      <c r="X360" s="16" t="str">
        <f t="shared" si="100"/>
        <v>Multi-Sector</v>
      </c>
      <c r="Y360" s="23">
        <f>Table2[[#This Row],[Approved Amount_UA Equivalent]]/5</f>
        <v>61400</v>
      </c>
      <c r="Z360" s="23">
        <f>Table2[[#This Row],[Approved Amount_UA Equivalent]]/5</f>
        <v>61400</v>
      </c>
      <c r="AA360" s="23">
        <f>Table2[[#This Row],[Approved Amount_UA Equivalent]]/5</f>
        <v>61400</v>
      </c>
      <c r="AB360" s="23">
        <f>Table2[[#This Row],[Approved Amount_UA Equivalent]]/5</f>
        <v>61400</v>
      </c>
      <c r="AC360" s="23">
        <f>Table2[[#This Row],[Approved Amount_UA Equivalent]]/5</f>
        <v>61400</v>
      </c>
      <c r="AD360" s="23">
        <f>SUM(Table2[[#This Row],[Feed Africa ]:[Improve Quality Of Life ]])</f>
        <v>307000</v>
      </c>
      <c r="AE360" s="16" t="b">
        <f>Table2[[#This Row],[Total HI5]]=Table2[[#This Row],[Approved Amount_UA Equivalent]]</f>
        <v>1</v>
      </c>
      <c r="AF360" s="24">
        <v>10</v>
      </c>
      <c r="AG360" s="20" t="str">
        <f t="shared" si="89"/>
        <v>Investment Project</v>
      </c>
      <c r="AH360" s="24" t="e">
        <f>VLOOKUP(Table2[[#This Row],[SAP Code]],[25]DATA!$A:$G,7,FALSE)</f>
        <v>#N/A</v>
      </c>
      <c r="AI360" s="20" t="str">
        <f t="shared" si="90"/>
        <v>Other Investment</v>
      </c>
      <c r="AJ360" s="25" t="s">
        <v>254</v>
      </c>
      <c r="AK360" s="25" t="s">
        <v>115</v>
      </c>
      <c r="AL360" s="23" t="str" cm="1">
        <f t="array" ref="AL360">_xlfn.SWITCH(AK360,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60" s="26">
        <v>1</v>
      </c>
      <c r="AN360" s="25" t="str">
        <f t="shared" si="98"/>
        <v>Sovereign</v>
      </c>
      <c r="AO360" s="27">
        <v>0.5</v>
      </c>
      <c r="AP360" s="23">
        <f>Table2[[#This Row],[Approved Amount_UA Equivalent]]/1000000</f>
        <v>0.307</v>
      </c>
      <c r="AQ360" s="19">
        <f t="shared" si="91"/>
        <v>0.40856787999999999</v>
      </c>
      <c r="AR360" s="23" t="str">
        <f t="shared" si="92"/>
        <v>1-10</v>
      </c>
      <c r="AS360" s="23" t="str">
        <f t="shared" si="93"/>
        <v>1-20</v>
      </c>
      <c r="AT360" s="23" t="str">
        <f t="shared" si="94"/>
        <v>1-40</v>
      </c>
      <c r="AU360" s="23" t="str">
        <f t="shared" si="95"/>
        <v>&lt;1-50 Mn</v>
      </c>
      <c r="AV360" s="23">
        <f>Table2[[#This Row],[Amount]]</f>
        <v>307000</v>
      </c>
      <c r="AW360" s="23" t="str">
        <f t="shared" si="96"/>
        <v>Dec 2016</v>
      </c>
      <c r="AX360" s="28">
        <f>IFERROR(VLOOKUP(Table2[[#This Row],[SAP Code]],[26]_16!A:B,2,FALSE),0)</f>
        <v>0</v>
      </c>
      <c r="AY360" s="28">
        <f>IFERROR(VLOOKUP(Table2[[#This Row],[SAP Code]],[26]_16!D:E,2,FALSE)/ 1000000, 0)</f>
        <v>0</v>
      </c>
      <c r="AZ360" s="28">
        <f>IFERROR(VLOOKUP(Table2[[#This Row],[SAP Code]],[26]_16!G:H,2,FALSE)/ 1000000, 0)</f>
        <v>0.1068636</v>
      </c>
      <c r="BA360" s="28">
        <f>IFERROR(VLOOKUP(Table2[[#This Row],[SAP Code]],[26]_16!J:K,2,FALSE)/ 1000000, 0)</f>
        <v>0</v>
      </c>
      <c r="BB360" s="28">
        <f>IFERROR(VLOOKUP(Table2[[#This Row],[SAP Code]],[26]_16!M:N,2,FALSE)/ 1000000, 0)</f>
        <v>0.29524350999999999</v>
      </c>
      <c r="BC360" s="28">
        <f>IFERROR(VLOOKUP(Table2[[#This Row],[SAP Code]],[26]_16!P:Q,2,FALSE),0)</f>
        <v>0.56776340999999997</v>
      </c>
      <c r="BD360" s="28">
        <f>IFERROR(VLOOKUP(Table2[[#This Row],[SAP Code]],[26]_16!S:T,2,FALSE),0)</f>
        <v>2.7561280000000001E-2</v>
      </c>
      <c r="BE360" s="28">
        <f>IFERROR(VLOOKUP(Table2[[#This Row],[SAP Code]],[26]_16!V:W,2,FALSE)/ 1000000, 0)</f>
        <v>0.70420046999999986</v>
      </c>
      <c r="BF360" s="28">
        <f>IFERROR(VLOOKUP(Table2[[#This Row],[SAP Code]],[26]_16!Y:Z,2,FALSE)/ 1000000, 0)</f>
        <v>0.50430620000000004</v>
      </c>
      <c r="BG360" s="28" t="str">
        <f>IFERROR(VLOOKUP(Table2[[#This Row],[SAP Code]],[26]port!$A:$AD,30,FALSE),"unknown")</f>
        <v>OnGo</v>
      </c>
      <c r="BH360" s="29" t="str">
        <f t="shared" si="97"/>
        <v>Ongoing</v>
      </c>
      <c r="BI360" s="16"/>
    </row>
    <row r="361" spans="1:61" ht="17.100000000000001" customHeight="1">
      <c r="A361" s="16" t="s">
        <v>872</v>
      </c>
      <c r="B361" s="16" t="s">
        <v>1489</v>
      </c>
      <c r="C361" s="16" t="s">
        <v>1490</v>
      </c>
      <c r="D361" s="18" t="s">
        <v>1491</v>
      </c>
      <c r="E361" s="18">
        <v>42709</v>
      </c>
      <c r="F361" s="16" t="s">
        <v>876</v>
      </c>
      <c r="G361" s="16" t="s">
        <v>113</v>
      </c>
      <c r="H361" s="16" t="s">
        <v>81</v>
      </c>
      <c r="I361" s="16" t="s">
        <v>67</v>
      </c>
      <c r="J361" s="16" t="s">
        <v>83</v>
      </c>
      <c r="K361" s="16" t="s">
        <v>69</v>
      </c>
      <c r="L361" s="19" t="s">
        <v>85</v>
      </c>
      <c r="M361" s="19">
        <v>3300000</v>
      </c>
      <c r="N361" s="19">
        <v>3300000</v>
      </c>
      <c r="O361" s="57" t="s">
        <v>1492</v>
      </c>
      <c r="P361" s="21">
        <v>2100155033666</v>
      </c>
      <c r="Q361" s="20" t="s">
        <v>72</v>
      </c>
      <c r="R361" s="16" t="str">
        <f t="shared" si="87"/>
        <v>ADF Including TSF</v>
      </c>
      <c r="S361" s="16" t="str">
        <f t="shared" si="86"/>
        <v>I</v>
      </c>
      <c r="T361" s="16" t="str">
        <f t="shared" si="85"/>
        <v>ADF Countries</v>
      </c>
      <c r="U361" s="16" t="str">
        <f t="shared" si="88"/>
        <v>Transition States</v>
      </c>
      <c r="V361" s="22" t="str">
        <f>IF(ISNUMBER(MATCH(A361, {"Gabon","Sudan","Niger","Mali","Burkina Faso","Guinea"}, 0)), "De Facto Countries", "Non-De Facto Countries")</f>
        <v>Non-De Facto Countries</v>
      </c>
      <c r="W361" s="16" t="str">
        <f t="shared" si="99"/>
        <v>East</v>
      </c>
      <c r="X361" s="16" t="str">
        <f t="shared" si="100"/>
        <v>Social</v>
      </c>
      <c r="Y361" s="23"/>
      <c r="AC361" s="23">
        <f>Table2[[#This Row],[Approved Amount_UA Equivalent]]</f>
        <v>3300000</v>
      </c>
      <c r="AD361" s="23">
        <f>SUM(Table2[[#This Row],[Feed Africa ]:[Improve Quality Of Life ]])</f>
        <v>3300000</v>
      </c>
      <c r="AE361" s="16" t="b">
        <f>Table2[[#This Row],[Total HI5]]=Table2[[#This Row],[Approved Amount_UA Equivalent]]</f>
        <v>1</v>
      </c>
      <c r="AF361" s="24">
        <v>40</v>
      </c>
      <c r="AG361" s="20" t="str">
        <f t="shared" si="89"/>
        <v>ISP and Investment Project</v>
      </c>
      <c r="AH361" s="24" t="e">
        <f>VLOOKUP(Table2[[#This Row],[SAP Code]],[25]DATA!$A:$G,7,FALSE)</f>
        <v>#N/A</v>
      </c>
      <c r="AI361" s="20" t="str">
        <f t="shared" si="90"/>
        <v>Other Investment</v>
      </c>
      <c r="AJ361" s="25" t="s">
        <v>73</v>
      </c>
      <c r="AK361" s="25" t="s">
        <v>115</v>
      </c>
      <c r="AL361" s="23" t="str" cm="1">
        <f t="array" ref="AL361">_xlfn.SWITCH(AK361,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61" s="26">
        <v>1</v>
      </c>
      <c r="AN361" s="25" t="str">
        <f t="shared" si="98"/>
        <v>Sovereign</v>
      </c>
      <c r="AO361" s="27">
        <v>0.5</v>
      </c>
      <c r="AP361" s="23">
        <f>Table2[[#This Row],[Approved Amount_UA Equivalent]]/1000000</f>
        <v>3.3</v>
      </c>
      <c r="AQ361" s="19">
        <f t="shared" si="91"/>
        <v>4.3917719999999996</v>
      </c>
      <c r="AR361" s="23" t="str">
        <f t="shared" si="92"/>
        <v>1-10</v>
      </c>
      <c r="AS361" s="23" t="str">
        <f t="shared" si="93"/>
        <v>1-20</v>
      </c>
      <c r="AT361" s="23" t="str">
        <f t="shared" si="94"/>
        <v>1-40</v>
      </c>
      <c r="AU361" s="23" t="str">
        <f t="shared" si="95"/>
        <v>&lt;1-50 Mn</v>
      </c>
      <c r="AV361" s="23">
        <f>Table2[[#This Row],[Amount]]</f>
        <v>3300000</v>
      </c>
      <c r="AW361" s="23" t="str">
        <f t="shared" si="96"/>
        <v>Dec 2016</v>
      </c>
      <c r="AX361" s="28">
        <f>IFERROR(VLOOKUP(Table2[[#This Row],[SAP Code]],[26]_16!A:B,2,FALSE),0)</f>
        <v>0</v>
      </c>
      <c r="AY361" s="28">
        <f>IFERROR(VLOOKUP(Table2[[#This Row],[SAP Code]],[26]_16!D:E,2,FALSE)/ 1000000, 0)</f>
        <v>0</v>
      </c>
      <c r="AZ361" s="28">
        <f>IFERROR(VLOOKUP(Table2[[#This Row],[SAP Code]],[26]_16!G:H,2,FALSE)/ 1000000, 0)</f>
        <v>1.2112849800000001</v>
      </c>
      <c r="BA361" s="28">
        <f>IFERROR(VLOOKUP(Table2[[#This Row],[SAP Code]],[26]_16!J:K,2,FALSE)/ 1000000, 0)</f>
        <v>0.55020875999999996</v>
      </c>
      <c r="BB361" s="28">
        <f>IFERROR(VLOOKUP(Table2[[#This Row],[SAP Code]],[26]_16!M:N,2,FALSE)/ 1000000, 0)</f>
        <v>1.3644347799999998</v>
      </c>
      <c r="BC361" s="28">
        <f>IFERROR(VLOOKUP(Table2[[#This Row],[SAP Code]],[26]_16!P:Q,2,FALSE),0)</f>
        <v>2.0109380099999998</v>
      </c>
      <c r="BD361" s="28">
        <f>IFERROR(VLOOKUP(Table2[[#This Row],[SAP Code]],[26]_16!S:T,2,FALSE),0)</f>
        <v>0</v>
      </c>
      <c r="BE361" s="28">
        <f>IFERROR(VLOOKUP(Table2[[#This Row],[SAP Code]],[26]_16!V:W,2,FALSE)/ 1000000, 0)</f>
        <v>0</v>
      </c>
      <c r="BF361" s="28">
        <f>IFERROR(VLOOKUP(Table2[[#This Row],[SAP Code]],[26]_16!Y:Z,2,FALSE)/ 1000000, 0)</f>
        <v>0</v>
      </c>
      <c r="BG361" s="28" t="str">
        <f>IFERROR(VLOOKUP(Table2[[#This Row],[SAP Code]],[26]port!$A:$AD,30,FALSE),"unknown")</f>
        <v>COMP</v>
      </c>
      <c r="BH361" s="29" t="str">
        <f t="shared" si="97"/>
        <v>Number of operations completed out of the net approved of that year</v>
      </c>
      <c r="BI361" s="16"/>
    </row>
    <row r="362" spans="1:61" ht="17.100000000000001" customHeight="1">
      <c r="A362" s="16" t="s">
        <v>872</v>
      </c>
      <c r="B362" s="16" t="s">
        <v>1489</v>
      </c>
      <c r="C362" s="16" t="s">
        <v>1493</v>
      </c>
      <c r="D362" s="18" t="s">
        <v>1491</v>
      </c>
      <c r="E362" s="18">
        <v>42709</v>
      </c>
      <c r="F362" s="16" t="s">
        <v>876</v>
      </c>
      <c r="G362" s="16" t="s">
        <v>113</v>
      </c>
      <c r="H362" s="16" t="s">
        <v>81</v>
      </c>
      <c r="I362" s="16" t="s">
        <v>67</v>
      </c>
      <c r="J362" s="16" t="s">
        <v>251</v>
      </c>
      <c r="K362" s="16" t="s">
        <v>257</v>
      </c>
      <c r="L362" s="19" t="s">
        <v>85</v>
      </c>
      <c r="M362" s="19">
        <v>2200000</v>
      </c>
      <c r="N362" s="19">
        <v>2200000</v>
      </c>
      <c r="O362" s="57" t="s">
        <v>1492</v>
      </c>
      <c r="P362" s="21">
        <v>5900155011101</v>
      </c>
      <c r="Q362" s="20" t="s">
        <v>72</v>
      </c>
      <c r="R362" s="16" t="str">
        <f t="shared" si="87"/>
        <v>ADF Including TSF</v>
      </c>
      <c r="S362" s="16" t="str">
        <f t="shared" si="86"/>
        <v>I</v>
      </c>
      <c r="T362" s="16" t="str">
        <f t="shared" si="85"/>
        <v>ADF Countries</v>
      </c>
      <c r="U362" s="16" t="str">
        <f t="shared" si="88"/>
        <v>Transition States</v>
      </c>
      <c r="V362" s="22" t="str">
        <f>IF(ISNUMBER(MATCH(A362, {"Gabon","Sudan","Niger","Mali","Burkina Faso","Guinea"}, 0)), "De Facto Countries", "Non-De Facto Countries")</f>
        <v>Non-De Facto Countries</v>
      </c>
      <c r="W362" s="16" t="str">
        <f t="shared" si="99"/>
        <v>East</v>
      </c>
      <c r="X362" s="16" t="str">
        <f t="shared" si="100"/>
        <v>Social</v>
      </c>
      <c r="Y362" s="23"/>
      <c r="AC362" s="23">
        <f>Table2[[#This Row],[Approved Amount_UA Equivalent]]</f>
        <v>2200000</v>
      </c>
      <c r="AD362" s="23">
        <f>SUM(Table2[[#This Row],[Feed Africa ]:[Improve Quality Of Life ]])</f>
        <v>2200000</v>
      </c>
      <c r="AE362" s="16" t="b">
        <f>Table2[[#This Row],[Total HI5]]=Table2[[#This Row],[Approved Amount_UA Equivalent]]</f>
        <v>1</v>
      </c>
      <c r="AF362" s="24">
        <v>40</v>
      </c>
      <c r="AG362" s="20" t="str">
        <f t="shared" si="89"/>
        <v>ISP and Investment Project</v>
      </c>
      <c r="AH362" s="24" t="e">
        <f>VLOOKUP(Table2[[#This Row],[SAP Code]],[25]DATA!$A:$G,7,FALSE)</f>
        <v>#N/A</v>
      </c>
      <c r="AI362" s="20" t="str">
        <f t="shared" si="90"/>
        <v>Other Investment</v>
      </c>
      <c r="AJ362" s="25" t="s">
        <v>73</v>
      </c>
      <c r="AK362" s="25" t="s">
        <v>115</v>
      </c>
      <c r="AL362" s="23" t="str" cm="1">
        <f t="array" ref="AL362">_xlfn.SWITCH(AK362,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62" s="26">
        <v>1</v>
      </c>
      <c r="AN362" s="25" t="str">
        <f t="shared" si="98"/>
        <v>Sovereign</v>
      </c>
      <c r="AO362" s="27">
        <v>0.5</v>
      </c>
      <c r="AP362" s="23">
        <f>Table2[[#This Row],[Approved Amount_UA Equivalent]]/1000000</f>
        <v>2.2000000000000002</v>
      </c>
      <c r="AQ362" s="19">
        <f t="shared" si="91"/>
        <v>2.927848</v>
      </c>
      <c r="AR362" s="23" t="str">
        <f t="shared" si="92"/>
        <v>1-10</v>
      </c>
      <c r="AS362" s="23" t="str">
        <f t="shared" si="93"/>
        <v>1-20</v>
      </c>
      <c r="AT362" s="23" t="str">
        <f t="shared" si="94"/>
        <v>1-40</v>
      </c>
      <c r="AU362" s="23" t="str">
        <f t="shared" si="95"/>
        <v>&lt;1-50 Mn</v>
      </c>
      <c r="AV362" s="23">
        <f>Table2[[#This Row],[Amount]]</f>
        <v>2200000</v>
      </c>
      <c r="AW362" s="23" t="str">
        <f t="shared" si="96"/>
        <v>Dec 2016</v>
      </c>
      <c r="AX362" s="28">
        <f>IFERROR(VLOOKUP(Table2[[#This Row],[SAP Code]],[26]_16!A:B,2,FALSE),0)</f>
        <v>0</v>
      </c>
      <c r="AY362" s="28">
        <f>IFERROR(VLOOKUP(Table2[[#This Row],[SAP Code]],[26]_16!D:E,2,FALSE)/ 1000000, 0)</f>
        <v>0</v>
      </c>
      <c r="AZ362" s="28">
        <f>IFERROR(VLOOKUP(Table2[[#This Row],[SAP Code]],[26]_16!G:H,2,FALSE)/ 1000000, 0)</f>
        <v>1.2112849800000001</v>
      </c>
      <c r="BA362" s="28">
        <f>IFERROR(VLOOKUP(Table2[[#This Row],[SAP Code]],[26]_16!J:K,2,FALSE)/ 1000000, 0)</f>
        <v>0.55020875999999996</v>
      </c>
      <c r="BB362" s="28">
        <f>IFERROR(VLOOKUP(Table2[[#This Row],[SAP Code]],[26]_16!M:N,2,FALSE)/ 1000000, 0)</f>
        <v>1.3644347799999998</v>
      </c>
      <c r="BC362" s="28">
        <f>IFERROR(VLOOKUP(Table2[[#This Row],[SAP Code]],[26]_16!P:Q,2,FALSE),0)</f>
        <v>2.0109380099999998</v>
      </c>
      <c r="BD362" s="28">
        <f>IFERROR(VLOOKUP(Table2[[#This Row],[SAP Code]],[26]_16!S:T,2,FALSE),0)</f>
        <v>0</v>
      </c>
      <c r="BE362" s="28">
        <f>IFERROR(VLOOKUP(Table2[[#This Row],[SAP Code]],[26]_16!V:W,2,FALSE)/ 1000000, 0)</f>
        <v>0</v>
      </c>
      <c r="BF362" s="28">
        <f>IFERROR(VLOOKUP(Table2[[#This Row],[SAP Code]],[26]_16!Y:Z,2,FALSE)/ 1000000, 0)</f>
        <v>0</v>
      </c>
      <c r="BG362" s="28" t="str">
        <f>IFERROR(VLOOKUP(Table2[[#This Row],[SAP Code]],[26]port!$A:$AD,30,FALSE),"unknown")</f>
        <v>COMP</v>
      </c>
      <c r="BH362" s="29" t="str">
        <f t="shared" si="97"/>
        <v>Number of operations completed out of the net approved of that year</v>
      </c>
      <c r="BI362" s="16"/>
    </row>
    <row r="363" spans="1:61" ht="17.100000000000001" customHeight="1">
      <c r="A363" s="16" t="s">
        <v>270</v>
      </c>
      <c r="B363" s="16" t="s">
        <v>1494</v>
      </c>
      <c r="C363" s="16" t="s">
        <v>1495</v>
      </c>
      <c r="D363" s="18" t="s">
        <v>1496</v>
      </c>
      <c r="E363" s="18">
        <v>42711</v>
      </c>
      <c r="F363" s="16" t="s">
        <v>274</v>
      </c>
      <c r="G363" s="16" t="s">
        <v>80</v>
      </c>
      <c r="H363" s="16" t="s">
        <v>66</v>
      </c>
      <c r="I363" s="16" t="s">
        <v>82</v>
      </c>
      <c r="J363" s="16" t="s">
        <v>83</v>
      </c>
      <c r="K363" s="16" t="s">
        <v>84</v>
      </c>
      <c r="L363" s="19" t="s">
        <v>85</v>
      </c>
      <c r="M363" s="19">
        <v>66220000</v>
      </c>
      <c r="N363" s="19">
        <v>66220000</v>
      </c>
      <c r="O363" s="57" t="s">
        <v>1497</v>
      </c>
      <c r="P363" s="21">
        <v>2100150036496</v>
      </c>
      <c r="Q363" s="20" t="s">
        <v>87</v>
      </c>
      <c r="R363" s="16" t="str">
        <f t="shared" si="87"/>
        <v>ADF Including TSF</v>
      </c>
      <c r="S363" s="16" t="str">
        <f t="shared" si="86"/>
        <v>F</v>
      </c>
      <c r="T363" s="16" t="str">
        <f t="shared" si="85"/>
        <v>ADF Countries</v>
      </c>
      <c r="U363" s="16" t="str">
        <f t="shared" si="88"/>
        <v>Transition States</v>
      </c>
      <c r="V363" s="22" t="str">
        <f>IF(ISNUMBER(MATCH(A363, {"Gabon","Sudan","Niger","Mali","Burkina Faso","Guinea"}, 0)), "De Facto Countries", "Non-De Facto Countries")</f>
        <v>Non-De Facto Countries</v>
      </c>
      <c r="W363" s="16" t="str">
        <f t="shared" si="99"/>
        <v>Central</v>
      </c>
      <c r="X363" s="16" t="str">
        <f t="shared" si="100"/>
        <v>Power</v>
      </c>
      <c r="Y363" s="23"/>
      <c r="Z363" s="23">
        <f>Table2[[#This Row],[Approved Amount_UA Equivalent]]</f>
        <v>66220000</v>
      </c>
      <c r="AD363" s="23">
        <f>SUM(Table2[[#This Row],[Feed Africa ]:[Improve Quality Of Life ]])</f>
        <v>66220000</v>
      </c>
      <c r="AE363" s="16" t="b">
        <f>Table2[[#This Row],[Total HI5]]=Table2[[#This Row],[Approved Amount_UA Equivalent]]</f>
        <v>1</v>
      </c>
      <c r="AF363" s="24">
        <v>10</v>
      </c>
      <c r="AG363" s="20" t="str">
        <f t="shared" si="89"/>
        <v>Investment Project</v>
      </c>
      <c r="AH363" s="24" t="e">
        <f>VLOOKUP(Table2[[#This Row],[SAP Code]],[25]DATA!$A:$G,7,FALSE)</f>
        <v>#N/A</v>
      </c>
      <c r="AI363" s="20" t="str">
        <f t="shared" si="90"/>
        <v>Infrastructure</v>
      </c>
      <c r="AJ363" s="25" t="s">
        <v>89</v>
      </c>
      <c r="AK363" s="25" t="s">
        <v>90</v>
      </c>
      <c r="AL363" s="23" t="str" cm="1">
        <f t="array" ref="AL363">_xlfn.SWITCH(AK363,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63" s="26">
        <v>1</v>
      </c>
      <c r="AN363" s="25" t="str">
        <f t="shared" si="98"/>
        <v>Sovereign</v>
      </c>
      <c r="AO363" s="27">
        <v>0.33333333333333331</v>
      </c>
      <c r="AP363" s="23">
        <f>Table2[[#This Row],[Approved Amount_UA Equivalent]]/1000000</f>
        <v>66.22</v>
      </c>
      <c r="AQ363" s="19">
        <f t="shared" si="91"/>
        <v>88.128224799999998</v>
      </c>
      <c r="AR363" s="23" t="str">
        <f t="shared" si="92"/>
        <v>61-70</v>
      </c>
      <c r="AS363" s="23" t="str">
        <f t="shared" si="93"/>
        <v>61-80</v>
      </c>
      <c r="AT363" s="23" t="str">
        <f t="shared" si="94"/>
        <v>41-80</v>
      </c>
      <c r="AU363" s="23" t="str">
        <f t="shared" si="95"/>
        <v>50-100 Mn</v>
      </c>
      <c r="AV363" s="23">
        <f>Table2[[#This Row],[Amount]]</f>
        <v>66220000</v>
      </c>
      <c r="AW363" s="23" t="str">
        <f t="shared" si="96"/>
        <v>Dec 2016</v>
      </c>
      <c r="AX363" s="28">
        <f>IFERROR(VLOOKUP(Table2[[#This Row],[SAP Code]],[26]_16!A:B,2,FALSE),0)</f>
        <v>0</v>
      </c>
      <c r="AY363" s="28">
        <f>IFERROR(VLOOKUP(Table2[[#This Row],[SAP Code]],[26]_16!D:E,2,FALSE)/ 1000000, 0)</f>
        <v>0</v>
      </c>
      <c r="AZ363" s="28">
        <f>IFERROR(VLOOKUP(Table2[[#This Row],[SAP Code]],[26]_16!G:H,2,FALSE)/ 1000000, 0)</f>
        <v>0.15373242000000001</v>
      </c>
      <c r="BA363" s="28">
        <f>IFERROR(VLOOKUP(Table2[[#This Row],[SAP Code]],[26]_16!J:K,2,FALSE)/ 1000000, 0)</f>
        <v>0.10882608000000001</v>
      </c>
      <c r="BB363" s="28">
        <f>IFERROR(VLOOKUP(Table2[[#This Row],[SAP Code]],[26]_16!M:N,2,FALSE)/ 1000000, 0)</f>
        <v>0.13326499999999999</v>
      </c>
      <c r="BC363" s="28">
        <f>IFERROR(VLOOKUP(Table2[[#This Row],[SAP Code]],[26]_16!P:Q,2,FALSE),0)</f>
        <v>2.1206430000000002E-2</v>
      </c>
      <c r="BD363" s="28">
        <f>IFERROR(VLOOKUP(Table2[[#This Row],[SAP Code]],[26]_16!S:T,2,FALSE),0)</f>
        <v>0.28228145000000004</v>
      </c>
      <c r="BE363" s="28">
        <f>IFERROR(VLOOKUP(Table2[[#This Row],[SAP Code]],[26]_16!V:W,2,FALSE)/ 1000000, 0)</f>
        <v>0.21059015</v>
      </c>
      <c r="BF363" s="28">
        <f>IFERROR(VLOOKUP(Table2[[#This Row],[SAP Code]],[26]_16!Y:Z,2,FALSE)/ 1000000, 0)</f>
        <v>0.19234501000000001</v>
      </c>
      <c r="BG363" s="28" t="str">
        <f>IFERROR(VLOOKUP(Table2[[#This Row],[SAP Code]],[26]port!$A:$AD,30,FALSE),"unknown")</f>
        <v>OnGo</v>
      </c>
      <c r="BH363" s="29" t="str">
        <f t="shared" si="97"/>
        <v>Ongoing</v>
      </c>
      <c r="BI363" s="16"/>
    </row>
    <row r="364" spans="1:61" ht="17.100000000000001" customHeight="1">
      <c r="A364" s="16" t="s">
        <v>270</v>
      </c>
      <c r="B364" s="16" t="s">
        <v>1494</v>
      </c>
      <c r="C364" s="16" t="s">
        <v>1498</v>
      </c>
      <c r="D364" s="18" t="s">
        <v>1496</v>
      </c>
      <c r="E364" s="18">
        <v>42711</v>
      </c>
      <c r="F364" s="16" t="s">
        <v>274</v>
      </c>
      <c r="G364" s="16" t="s">
        <v>80</v>
      </c>
      <c r="H364" s="16" t="s">
        <v>66</v>
      </c>
      <c r="I364" s="16" t="s">
        <v>82</v>
      </c>
      <c r="J364" s="16" t="s">
        <v>83</v>
      </c>
      <c r="K364" s="16" t="s">
        <v>69</v>
      </c>
      <c r="L364" s="19" t="s">
        <v>85</v>
      </c>
      <c r="M364" s="19">
        <v>4880000</v>
      </c>
      <c r="N364" s="19">
        <v>4880000</v>
      </c>
      <c r="O364" s="57" t="s">
        <v>1497</v>
      </c>
      <c r="P364" s="21">
        <v>2100155033668</v>
      </c>
      <c r="Q364" s="20" t="s">
        <v>87</v>
      </c>
      <c r="R364" s="16" t="str">
        <f t="shared" si="87"/>
        <v>ADF Including TSF</v>
      </c>
      <c r="S364" s="16" t="str">
        <f t="shared" si="86"/>
        <v>F</v>
      </c>
      <c r="T364" s="16" t="str">
        <f t="shared" si="85"/>
        <v>ADF Countries</v>
      </c>
      <c r="U364" s="16" t="str">
        <f t="shared" si="88"/>
        <v>Transition States</v>
      </c>
      <c r="V364" s="22" t="str">
        <f>IF(ISNUMBER(MATCH(A364, {"Gabon","Sudan","Niger","Mali","Burkina Faso","Guinea"}, 0)), "De Facto Countries", "Non-De Facto Countries")</f>
        <v>Non-De Facto Countries</v>
      </c>
      <c r="W364" s="16" t="str">
        <f t="shared" si="99"/>
        <v>Central</v>
      </c>
      <c r="X364" s="16" t="str">
        <f t="shared" si="100"/>
        <v>Power</v>
      </c>
      <c r="Y364" s="23"/>
      <c r="Z364" s="23">
        <f>Table2[[#This Row],[Approved Amount_UA Equivalent]]</f>
        <v>4880000</v>
      </c>
      <c r="AD364" s="23">
        <f>SUM(Table2[[#This Row],[Feed Africa ]:[Improve Quality Of Life ]])</f>
        <v>4880000</v>
      </c>
      <c r="AE364" s="16" t="b">
        <f>Table2[[#This Row],[Total HI5]]=Table2[[#This Row],[Approved Amount_UA Equivalent]]</f>
        <v>1</v>
      </c>
      <c r="AF364" s="24">
        <v>10</v>
      </c>
      <c r="AG364" s="20" t="str">
        <f t="shared" si="89"/>
        <v>Investment Project</v>
      </c>
      <c r="AH364" s="24" t="e">
        <f>VLOOKUP(Table2[[#This Row],[SAP Code]],[25]DATA!$A:$G,7,FALSE)</f>
        <v>#N/A</v>
      </c>
      <c r="AI364" s="20" t="str">
        <f t="shared" si="90"/>
        <v>Infrastructure</v>
      </c>
      <c r="AJ364" s="25" t="s">
        <v>89</v>
      </c>
      <c r="AK364" s="25" t="s">
        <v>90</v>
      </c>
      <c r="AL364" s="23" t="str" cm="1">
        <f t="array" ref="AL364">_xlfn.SWITCH(AK364,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64" s="26">
        <v>1</v>
      </c>
      <c r="AN364" s="25" t="str">
        <f t="shared" si="98"/>
        <v>Sovereign</v>
      </c>
      <c r="AO364" s="27">
        <v>0.33333333333333331</v>
      </c>
      <c r="AP364" s="23">
        <f>Table2[[#This Row],[Approved Amount_UA Equivalent]]/1000000</f>
        <v>4.88</v>
      </c>
      <c r="AQ364" s="19">
        <f t="shared" si="91"/>
        <v>6.4944991999999999</v>
      </c>
      <c r="AR364" s="23" t="str">
        <f t="shared" si="92"/>
        <v>1-10</v>
      </c>
      <c r="AS364" s="23" t="str">
        <f t="shared" si="93"/>
        <v>1-20</v>
      </c>
      <c r="AT364" s="23" t="str">
        <f t="shared" si="94"/>
        <v>1-40</v>
      </c>
      <c r="AU364" s="23" t="str">
        <f t="shared" si="95"/>
        <v>&lt;1-50 Mn</v>
      </c>
      <c r="AV364" s="23">
        <f>Table2[[#This Row],[Amount]]</f>
        <v>4880000</v>
      </c>
      <c r="AW364" s="23" t="str">
        <f t="shared" si="96"/>
        <v>Dec 2016</v>
      </c>
      <c r="AX364" s="28">
        <f>IFERROR(VLOOKUP(Table2[[#This Row],[SAP Code]],[26]_16!A:B,2,FALSE),0)</f>
        <v>0</v>
      </c>
      <c r="AY364" s="28">
        <f>IFERROR(VLOOKUP(Table2[[#This Row],[SAP Code]],[26]_16!D:E,2,FALSE)/ 1000000, 0)</f>
        <v>0</v>
      </c>
      <c r="AZ364" s="28">
        <f>IFERROR(VLOOKUP(Table2[[#This Row],[SAP Code]],[26]_16!G:H,2,FALSE)/ 1000000, 0)</f>
        <v>0.15373242000000001</v>
      </c>
      <c r="BA364" s="28">
        <f>IFERROR(VLOOKUP(Table2[[#This Row],[SAP Code]],[26]_16!J:K,2,FALSE)/ 1000000, 0)</f>
        <v>0.10882608000000001</v>
      </c>
      <c r="BB364" s="28">
        <f>IFERROR(VLOOKUP(Table2[[#This Row],[SAP Code]],[26]_16!M:N,2,FALSE)/ 1000000, 0)</f>
        <v>0.13326499999999999</v>
      </c>
      <c r="BC364" s="28">
        <f>IFERROR(VLOOKUP(Table2[[#This Row],[SAP Code]],[26]_16!P:Q,2,FALSE),0)</f>
        <v>2.1206430000000002E-2</v>
      </c>
      <c r="BD364" s="28">
        <f>IFERROR(VLOOKUP(Table2[[#This Row],[SAP Code]],[26]_16!S:T,2,FALSE),0)</f>
        <v>0.28228145000000004</v>
      </c>
      <c r="BE364" s="28">
        <f>IFERROR(VLOOKUP(Table2[[#This Row],[SAP Code]],[26]_16!V:W,2,FALSE)/ 1000000, 0)</f>
        <v>0.21059015</v>
      </c>
      <c r="BF364" s="28">
        <f>IFERROR(VLOOKUP(Table2[[#This Row],[SAP Code]],[26]_16!Y:Z,2,FALSE)/ 1000000, 0)</f>
        <v>0.19234501000000001</v>
      </c>
      <c r="BG364" s="28" t="str">
        <f>IFERROR(VLOOKUP(Table2[[#This Row],[SAP Code]],[26]port!$A:$AD,30,FALSE),"unknown")</f>
        <v>OnGo</v>
      </c>
      <c r="BH364" s="29" t="str">
        <f t="shared" si="97"/>
        <v>Ongoing</v>
      </c>
      <c r="BI364" s="16"/>
    </row>
    <row r="365" spans="1:61" ht="17.100000000000001" customHeight="1">
      <c r="A365" s="16" t="s">
        <v>270</v>
      </c>
      <c r="B365" s="16" t="s">
        <v>1494</v>
      </c>
      <c r="C365" s="16" t="s">
        <v>1499</v>
      </c>
      <c r="D365" s="18" t="s">
        <v>1496</v>
      </c>
      <c r="E365" s="18">
        <v>42711</v>
      </c>
      <c r="F365" s="16" t="s">
        <v>274</v>
      </c>
      <c r="G365" s="16" t="s">
        <v>80</v>
      </c>
      <c r="H365" s="16" t="s">
        <v>66</v>
      </c>
      <c r="I365" s="16" t="s">
        <v>82</v>
      </c>
      <c r="J365" s="16" t="s">
        <v>251</v>
      </c>
      <c r="K365" s="16" t="s">
        <v>257</v>
      </c>
      <c r="L365" s="19" t="s">
        <v>85</v>
      </c>
      <c r="M365" s="19">
        <v>25000000</v>
      </c>
      <c r="N365" s="19">
        <v>25000000</v>
      </c>
      <c r="O365" s="57" t="s">
        <v>1497</v>
      </c>
      <c r="P365" s="21">
        <v>5900155011102</v>
      </c>
      <c r="Q365" s="20" t="s">
        <v>87</v>
      </c>
      <c r="R365" s="16" t="str">
        <f t="shared" si="87"/>
        <v>ADF Including TSF</v>
      </c>
      <c r="S365" s="16" t="str">
        <f t="shared" si="86"/>
        <v>F</v>
      </c>
      <c r="T365" s="16" t="str">
        <f t="shared" si="85"/>
        <v>ADF Countries</v>
      </c>
      <c r="U365" s="16" t="str">
        <f t="shared" si="88"/>
        <v>Transition States</v>
      </c>
      <c r="V365" s="22" t="str">
        <f>IF(ISNUMBER(MATCH(A365, {"Gabon","Sudan","Niger","Mali","Burkina Faso","Guinea"}, 0)), "De Facto Countries", "Non-De Facto Countries")</f>
        <v>Non-De Facto Countries</v>
      </c>
      <c r="W365" s="16" t="str">
        <f t="shared" si="99"/>
        <v>Central</v>
      </c>
      <c r="X365" s="16" t="str">
        <f t="shared" si="100"/>
        <v>Power</v>
      </c>
      <c r="Y365" s="23"/>
      <c r="Z365" s="23">
        <f>Table2[[#This Row],[Approved Amount_UA Equivalent]]</f>
        <v>25000000</v>
      </c>
      <c r="AD365" s="23">
        <f>SUM(Table2[[#This Row],[Feed Africa ]:[Improve Quality Of Life ]])</f>
        <v>25000000</v>
      </c>
      <c r="AE365" s="16" t="b">
        <f>Table2[[#This Row],[Total HI5]]=Table2[[#This Row],[Approved Amount_UA Equivalent]]</f>
        <v>1</v>
      </c>
      <c r="AF365" s="24">
        <v>10</v>
      </c>
      <c r="AG365" s="20" t="str">
        <f t="shared" si="89"/>
        <v>Investment Project</v>
      </c>
      <c r="AH365" s="24" t="e">
        <f>VLOOKUP(Table2[[#This Row],[SAP Code]],[25]DATA!$A:$G,7,FALSE)</f>
        <v>#N/A</v>
      </c>
      <c r="AI365" s="20" t="str">
        <f t="shared" si="90"/>
        <v>Infrastructure</v>
      </c>
      <c r="AJ365" s="25" t="s">
        <v>89</v>
      </c>
      <c r="AK365" s="25" t="s">
        <v>90</v>
      </c>
      <c r="AL365" s="23" t="str" cm="1">
        <f t="array" ref="AL365">_xlfn.SWITCH(AK365,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65" s="26">
        <v>1</v>
      </c>
      <c r="AN365" s="25" t="str">
        <f t="shared" si="98"/>
        <v>Sovereign</v>
      </c>
      <c r="AO365" s="27">
        <v>0.33333333333333331</v>
      </c>
      <c r="AP365" s="23">
        <f>Table2[[#This Row],[Approved Amount_UA Equivalent]]/1000000</f>
        <v>25</v>
      </c>
      <c r="AQ365" s="19">
        <f t="shared" si="91"/>
        <v>33.271000000000001</v>
      </c>
      <c r="AR365" s="23" t="str">
        <f t="shared" si="92"/>
        <v>21-30</v>
      </c>
      <c r="AS365" s="23" t="str">
        <f t="shared" si="93"/>
        <v>21-40</v>
      </c>
      <c r="AT365" s="23" t="str">
        <f t="shared" si="94"/>
        <v>1-40</v>
      </c>
      <c r="AU365" s="23" t="str">
        <f t="shared" si="95"/>
        <v>&lt;1-50 Mn</v>
      </c>
      <c r="AV365" s="23">
        <f>Table2[[#This Row],[Amount]]</f>
        <v>25000000</v>
      </c>
      <c r="AW365" s="23" t="str">
        <f t="shared" si="96"/>
        <v>Dec 2016</v>
      </c>
      <c r="AX365" s="28">
        <f>IFERROR(VLOOKUP(Table2[[#This Row],[SAP Code]],[26]_16!A:B,2,FALSE),0)</f>
        <v>0</v>
      </c>
      <c r="AY365" s="28">
        <f>IFERROR(VLOOKUP(Table2[[#This Row],[SAP Code]],[26]_16!D:E,2,FALSE)/ 1000000, 0)</f>
        <v>0</v>
      </c>
      <c r="AZ365" s="28">
        <v>0</v>
      </c>
      <c r="BA365" s="28">
        <f>IFERROR(VLOOKUP(Table2[[#This Row],[SAP Code]],[26]_16!J:K,2,FALSE)/ 1000000, 0)</f>
        <v>0.10882608000000001</v>
      </c>
      <c r="BB365" s="28">
        <f>IFERROR(VLOOKUP(Table2[[#This Row],[SAP Code]],[26]_16!M:N,2,FALSE)/ 1000000, 0)</f>
        <v>0.13326499999999999</v>
      </c>
      <c r="BC365" s="28">
        <f>IFERROR(VLOOKUP(Table2[[#This Row],[SAP Code]],[26]_16!P:Q,2,FALSE),0)</f>
        <v>2.1206430000000002E-2</v>
      </c>
      <c r="BD365" s="28">
        <f>IFERROR(VLOOKUP(Table2[[#This Row],[SAP Code]],[26]_16!S:T,2,FALSE),0)</f>
        <v>0.28228145000000004</v>
      </c>
      <c r="BE365" s="28">
        <f>IFERROR(VLOOKUP(Table2[[#This Row],[SAP Code]],[26]_16!V:W,2,FALSE)/ 1000000, 0)</f>
        <v>0.21059015</v>
      </c>
      <c r="BF365" s="28">
        <f>IFERROR(VLOOKUP(Table2[[#This Row],[SAP Code]],[26]_16!Y:Z,2,FALSE)/ 1000000, 0)</f>
        <v>0.19234501000000001</v>
      </c>
      <c r="BG365" s="28" t="str">
        <f>IFERROR(VLOOKUP(Table2[[#This Row],[SAP Code]],[26]port!$A:$AD,30,FALSE),"unknown")</f>
        <v>OnGo</v>
      </c>
      <c r="BH365" s="29" t="str">
        <f t="shared" si="97"/>
        <v>Ongoing</v>
      </c>
      <c r="BI365" s="16"/>
    </row>
    <row r="366" spans="1:61" ht="17.100000000000001" customHeight="1">
      <c r="A366" s="16" t="s">
        <v>281</v>
      </c>
      <c r="B366" s="16" t="s">
        <v>1500</v>
      </c>
      <c r="C366" s="16" t="s">
        <v>1501</v>
      </c>
      <c r="D366" s="18" t="s">
        <v>1502</v>
      </c>
      <c r="E366" s="18">
        <v>42711</v>
      </c>
      <c r="F366" s="16" t="s">
        <v>285</v>
      </c>
      <c r="G366" s="16" t="s">
        <v>137</v>
      </c>
      <c r="H366" s="16" t="s">
        <v>81</v>
      </c>
      <c r="I366" s="16" t="s">
        <v>138</v>
      </c>
      <c r="J366" s="16" t="s">
        <v>83</v>
      </c>
      <c r="K366" s="16" t="s">
        <v>84</v>
      </c>
      <c r="L366" s="19" t="s">
        <v>85</v>
      </c>
      <c r="M366" s="19">
        <v>25589863</v>
      </c>
      <c r="N366" s="19">
        <v>25589863</v>
      </c>
      <c r="O366" s="57" t="s">
        <v>1503</v>
      </c>
      <c r="P366" s="21">
        <v>2100150036498</v>
      </c>
      <c r="Q366" s="20" t="s">
        <v>87</v>
      </c>
      <c r="R366" s="16" t="str">
        <f t="shared" si="87"/>
        <v>ADF Including TSF</v>
      </c>
      <c r="S366" s="16" t="str">
        <f t="shared" si="86"/>
        <v>D</v>
      </c>
      <c r="T366" s="16" t="str">
        <f t="shared" si="85"/>
        <v>ADF Countries</v>
      </c>
      <c r="U366" s="16" t="str">
        <f t="shared" si="88"/>
        <v>Non-Transition States</v>
      </c>
      <c r="V366" s="22" t="str">
        <f>IF(ISNUMBER(MATCH(A366, {"Gabon","Sudan","Niger","Mali","Burkina Faso","Guinea"}, 0)), "De Facto Countries", "Non-De Facto Countries")</f>
        <v>Non-De Facto Countries</v>
      </c>
      <c r="W366" s="16" t="str">
        <f t="shared" si="99"/>
        <v>East</v>
      </c>
      <c r="X366" s="16" t="str">
        <f t="shared" si="100"/>
        <v>Transport</v>
      </c>
      <c r="Y366" s="23"/>
      <c r="AB366" s="23">
        <f>Table2[[#This Row],[Approved Amount_UA Equivalent]]</f>
        <v>25589863</v>
      </c>
      <c r="AD366" s="23">
        <f>SUM(Table2[[#This Row],[Feed Africa ]:[Improve Quality Of Life ]])</f>
        <v>25589863</v>
      </c>
      <c r="AE366" s="16" t="b">
        <f>Table2[[#This Row],[Total HI5]]=Table2[[#This Row],[Approved Amount_UA Equivalent]]</f>
        <v>1</v>
      </c>
      <c r="AF366" s="24">
        <v>10</v>
      </c>
      <c r="AG366" s="20" t="str">
        <f t="shared" si="89"/>
        <v>Investment Project</v>
      </c>
      <c r="AH366" s="24" t="e">
        <f>VLOOKUP(Table2[[#This Row],[SAP Code]],[25]DATA!$A:$G,7,FALSE)</f>
        <v>#N/A</v>
      </c>
      <c r="AI366" s="20" t="str">
        <f t="shared" si="90"/>
        <v>Infrastructure</v>
      </c>
      <c r="AJ366" s="25" t="s">
        <v>89</v>
      </c>
      <c r="AK366" s="25" t="s">
        <v>140</v>
      </c>
      <c r="AL366" s="23" t="str" cm="1">
        <f t="array" ref="AL366">_xlfn.SWITCH(AK366,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66" s="26">
        <v>1</v>
      </c>
      <c r="AN366" s="25" t="str">
        <f t="shared" si="98"/>
        <v>Sovereign</v>
      </c>
      <c r="AO366" s="27">
        <v>0.5</v>
      </c>
      <c r="AP366" s="23">
        <f>Table2[[#This Row],[Approved Amount_UA Equivalent]]/1000000</f>
        <v>25.589863000000001</v>
      </c>
      <c r="AQ366" s="19">
        <f t="shared" si="91"/>
        <v>34.056013274920005</v>
      </c>
      <c r="AR366" s="23" t="str">
        <f t="shared" si="92"/>
        <v>21-30</v>
      </c>
      <c r="AS366" s="23" t="str">
        <f t="shared" si="93"/>
        <v>21-40</v>
      </c>
      <c r="AT366" s="23" t="str">
        <f t="shared" si="94"/>
        <v>1-40</v>
      </c>
      <c r="AU366" s="23" t="str">
        <f t="shared" si="95"/>
        <v>&lt;1-50 Mn</v>
      </c>
      <c r="AV366" s="23">
        <f>Table2[[#This Row],[Amount]]</f>
        <v>25589863</v>
      </c>
      <c r="AW366" s="23" t="str">
        <f t="shared" si="96"/>
        <v>Dec 2016</v>
      </c>
      <c r="AX366" s="28">
        <f>IFERROR(VLOOKUP(Table2[[#This Row],[SAP Code]],[26]_16!A:B,2,FALSE),0)</f>
        <v>0</v>
      </c>
      <c r="AY366" s="28">
        <f>IFERROR(VLOOKUP(Table2[[#This Row],[SAP Code]],[26]_16!D:E,2,FALSE)/ 1000000, 0)</f>
        <v>0</v>
      </c>
      <c r="AZ366" s="28">
        <f>IFERROR(VLOOKUP(Table2[[#This Row],[SAP Code]],[26]_16!G:H,2,FALSE)/ 1000000, 0)</f>
        <v>0</v>
      </c>
      <c r="BA366" s="28">
        <f>IFERROR(VLOOKUP(Table2[[#This Row],[SAP Code]],[26]_16!J:K,2,FALSE)/ 1000000, 0)</f>
        <v>8.5453382399999978</v>
      </c>
      <c r="BB366" s="28">
        <f>IFERROR(VLOOKUP(Table2[[#This Row],[SAP Code]],[26]_16!M:N,2,FALSE)/ 1000000, 0)</f>
        <v>3.8255626600000006</v>
      </c>
      <c r="BC366" s="28">
        <f>IFERROR(VLOOKUP(Table2[[#This Row],[SAP Code]],[26]_16!P:Q,2,FALSE),0)</f>
        <v>6.1853861100000005</v>
      </c>
      <c r="BD366" s="28">
        <f>IFERROR(VLOOKUP(Table2[[#This Row],[SAP Code]],[26]_16!S:T,2,FALSE),0)</f>
        <v>7.9654687100000015</v>
      </c>
      <c r="BE366" s="28">
        <f>IFERROR(VLOOKUP(Table2[[#This Row],[SAP Code]],[26]_16!V:W,2,FALSE)/ 1000000, 0)</f>
        <v>8.0836602099999997</v>
      </c>
      <c r="BF366" s="28">
        <f>IFERROR(VLOOKUP(Table2[[#This Row],[SAP Code]],[26]_16!Y:Z,2,FALSE)/ 1000000, 0)</f>
        <v>3.60183499</v>
      </c>
      <c r="BG366" s="28" t="str">
        <f>IFERROR(VLOOKUP(Table2[[#This Row],[SAP Code]],[26]port!$A:$AD,30,FALSE),"unknown")</f>
        <v>OnGo</v>
      </c>
      <c r="BH366" s="29" t="str">
        <f t="shared" si="97"/>
        <v>Ongoing</v>
      </c>
      <c r="BI366" s="16"/>
    </row>
    <row r="367" spans="1:61" ht="17.100000000000001" customHeight="1">
      <c r="A367" s="16" t="s">
        <v>281</v>
      </c>
      <c r="B367" s="16" t="s">
        <v>1500</v>
      </c>
      <c r="C367" s="16" t="s">
        <v>1504</v>
      </c>
      <c r="D367" s="18" t="s">
        <v>1502</v>
      </c>
      <c r="E367" s="18">
        <v>42711</v>
      </c>
      <c r="F367" s="16" t="s">
        <v>285</v>
      </c>
      <c r="G367" s="16" t="s">
        <v>137</v>
      </c>
      <c r="H367" s="16" t="s">
        <v>81</v>
      </c>
      <c r="I367" s="16" t="s">
        <v>138</v>
      </c>
      <c r="J367" s="16" t="s">
        <v>83</v>
      </c>
      <c r="K367" s="16" t="s">
        <v>69</v>
      </c>
      <c r="L367" s="19" t="s">
        <v>85</v>
      </c>
      <c r="M367" s="19">
        <v>41677836</v>
      </c>
      <c r="N367" s="19">
        <v>41677836</v>
      </c>
      <c r="O367" s="57" t="s">
        <v>1503</v>
      </c>
      <c r="P367" s="21">
        <v>2100155033672</v>
      </c>
      <c r="Q367" s="20" t="s">
        <v>87</v>
      </c>
      <c r="R367" s="16" t="str">
        <f t="shared" si="87"/>
        <v>ADF Including TSF</v>
      </c>
      <c r="S367" s="16" t="str">
        <f t="shared" si="86"/>
        <v>D</v>
      </c>
      <c r="T367" s="16" t="str">
        <f t="shared" si="85"/>
        <v>ADF Countries</v>
      </c>
      <c r="U367" s="16" t="str">
        <f t="shared" si="88"/>
        <v>Non-Transition States</v>
      </c>
      <c r="V367" s="22" t="str">
        <f>IF(ISNUMBER(MATCH(A367, {"Gabon","Sudan","Niger","Mali","Burkina Faso","Guinea"}, 0)), "De Facto Countries", "Non-De Facto Countries")</f>
        <v>Non-De Facto Countries</v>
      </c>
      <c r="W367" s="16" t="str">
        <f t="shared" si="99"/>
        <v>East</v>
      </c>
      <c r="X367" s="16" t="str">
        <f t="shared" si="100"/>
        <v>Transport</v>
      </c>
      <c r="Y367" s="23"/>
      <c r="AB367" s="23">
        <f>Table2[[#This Row],[Approved Amount_UA Equivalent]]</f>
        <v>41677836</v>
      </c>
      <c r="AD367" s="23">
        <f>SUM(Table2[[#This Row],[Feed Africa ]:[Improve Quality Of Life ]])</f>
        <v>41677836</v>
      </c>
      <c r="AE367" s="16" t="b">
        <f>Table2[[#This Row],[Total HI5]]=Table2[[#This Row],[Approved Amount_UA Equivalent]]</f>
        <v>1</v>
      </c>
      <c r="AF367" s="24">
        <v>10</v>
      </c>
      <c r="AG367" s="20" t="str">
        <f t="shared" si="89"/>
        <v>Investment Project</v>
      </c>
      <c r="AH367" s="24" t="e">
        <f>VLOOKUP(Table2[[#This Row],[SAP Code]],[25]DATA!$A:$G,7,FALSE)</f>
        <v>#N/A</v>
      </c>
      <c r="AI367" s="20" t="str">
        <f t="shared" si="90"/>
        <v>Infrastructure</v>
      </c>
      <c r="AJ367" s="25" t="s">
        <v>89</v>
      </c>
      <c r="AK367" s="25" t="s">
        <v>140</v>
      </c>
      <c r="AL367" s="23" t="str" cm="1">
        <f t="array" ref="AL367">_xlfn.SWITCH(AK367,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67" s="26">
        <v>1</v>
      </c>
      <c r="AN367" s="25" t="str">
        <f t="shared" si="98"/>
        <v>Sovereign</v>
      </c>
      <c r="AO367" s="27">
        <v>0.5</v>
      </c>
      <c r="AP367" s="23">
        <f>Table2[[#This Row],[Approved Amount_UA Equivalent]]/1000000</f>
        <v>41.677835999999999</v>
      </c>
      <c r="AQ367" s="19">
        <f t="shared" si="91"/>
        <v>55.466531262239997</v>
      </c>
      <c r="AR367" s="23" t="str">
        <f t="shared" si="92"/>
        <v>41-50</v>
      </c>
      <c r="AS367" s="23" t="str">
        <f t="shared" si="93"/>
        <v>41-60</v>
      </c>
      <c r="AT367" s="23" t="str">
        <f t="shared" si="94"/>
        <v>41-80</v>
      </c>
      <c r="AU367" s="23" t="str">
        <f t="shared" si="95"/>
        <v>&lt;1-50 Mn</v>
      </c>
      <c r="AV367" s="23">
        <f>Table2[[#This Row],[Amount]]</f>
        <v>41677836</v>
      </c>
      <c r="AW367" s="23" t="str">
        <f t="shared" si="96"/>
        <v>Dec 2016</v>
      </c>
      <c r="AX367" s="28">
        <f>IFERROR(VLOOKUP(Table2[[#This Row],[SAP Code]],[26]_16!A:B,2,FALSE),0)</f>
        <v>0</v>
      </c>
      <c r="AY367" s="28">
        <f>IFERROR(VLOOKUP(Table2[[#This Row],[SAP Code]],[26]_16!D:E,2,FALSE)/ 1000000, 0)</f>
        <v>0</v>
      </c>
      <c r="AZ367" s="28">
        <f>IFERROR(VLOOKUP(Table2[[#This Row],[SAP Code]],[26]_16!G:H,2,FALSE)/ 1000000, 0)</f>
        <v>0</v>
      </c>
      <c r="BA367" s="28">
        <f>IFERROR(VLOOKUP(Table2[[#This Row],[SAP Code]],[26]_16!J:K,2,FALSE)/ 1000000, 0)</f>
        <v>8.5453382399999978</v>
      </c>
      <c r="BB367" s="28">
        <f>IFERROR(VLOOKUP(Table2[[#This Row],[SAP Code]],[26]_16!M:N,2,FALSE)/ 1000000, 0)</f>
        <v>3.8255626600000006</v>
      </c>
      <c r="BC367" s="28">
        <f>IFERROR(VLOOKUP(Table2[[#This Row],[SAP Code]],[26]_16!P:Q,2,FALSE),0)</f>
        <v>6.1853861100000005</v>
      </c>
      <c r="BD367" s="28">
        <f>IFERROR(VLOOKUP(Table2[[#This Row],[SAP Code]],[26]_16!S:T,2,FALSE),0)</f>
        <v>7.9654687100000015</v>
      </c>
      <c r="BE367" s="28">
        <f>IFERROR(VLOOKUP(Table2[[#This Row],[SAP Code]],[26]_16!V:W,2,FALSE)/ 1000000, 0)</f>
        <v>8.0836602099999997</v>
      </c>
      <c r="BF367" s="28">
        <f>IFERROR(VLOOKUP(Table2[[#This Row],[SAP Code]],[26]_16!Y:Z,2,FALSE)/ 1000000, 0)</f>
        <v>3.60183499</v>
      </c>
      <c r="BG367" s="28" t="str">
        <f>IFERROR(VLOOKUP(Table2[[#This Row],[SAP Code]],[26]port!$A:$AD,30,FALSE),"unknown")</f>
        <v>OnGo</v>
      </c>
      <c r="BH367" s="29" t="str">
        <f t="shared" si="97"/>
        <v>Ongoing</v>
      </c>
      <c r="BI367" s="16"/>
    </row>
    <row r="368" spans="1:61" ht="17.100000000000001" customHeight="1">
      <c r="A368" s="16" t="s">
        <v>228</v>
      </c>
      <c r="B368" s="16" t="s">
        <v>1505</v>
      </c>
      <c r="C368" s="16" t="s">
        <v>1506</v>
      </c>
      <c r="D368" s="18" t="s">
        <v>1507</v>
      </c>
      <c r="E368" s="18">
        <v>42711</v>
      </c>
      <c r="F368" s="16" t="s">
        <v>232</v>
      </c>
      <c r="G368" s="16" t="s">
        <v>113</v>
      </c>
      <c r="H368" s="16" t="s">
        <v>101</v>
      </c>
      <c r="I368" s="16" t="s">
        <v>67</v>
      </c>
      <c r="J368" s="16" t="s">
        <v>83</v>
      </c>
      <c r="K368" s="16" t="s">
        <v>84</v>
      </c>
      <c r="L368" s="19" t="s">
        <v>85</v>
      </c>
      <c r="M368" s="19">
        <v>7520000</v>
      </c>
      <c r="N368" s="19">
        <v>7520000</v>
      </c>
      <c r="O368" s="57" t="s">
        <v>1508</v>
      </c>
      <c r="P368" s="21">
        <v>2100150036497</v>
      </c>
      <c r="Q368" s="20" t="s">
        <v>72</v>
      </c>
      <c r="R368" s="16" t="str">
        <f t="shared" si="87"/>
        <v>ADF Including TSF</v>
      </c>
      <c r="S368" s="16" t="str">
        <f t="shared" si="86"/>
        <v>I</v>
      </c>
      <c r="T368" s="16" t="str">
        <f t="shared" si="85"/>
        <v>ADB Countries</v>
      </c>
      <c r="U368" s="16" t="str">
        <f t="shared" si="88"/>
        <v>Non-Transition States</v>
      </c>
      <c r="V368" s="22" t="str">
        <f>IF(ISNUMBER(MATCH(A368, {"Gabon","Sudan","Niger","Mali","Burkina Faso","Guinea"}, 0)), "De Facto Countries", "Non-De Facto Countries")</f>
        <v>Non-De Facto Countries</v>
      </c>
      <c r="W368" s="16" t="str">
        <f t="shared" si="99"/>
        <v>South</v>
      </c>
      <c r="X368" s="16" t="str">
        <f t="shared" si="100"/>
        <v>Social</v>
      </c>
      <c r="Y368" s="23"/>
      <c r="AC368" s="23">
        <f>Table2[[#This Row],[Approved Amount_UA Equivalent]]</f>
        <v>7520000</v>
      </c>
      <c r="AD368" s="23">
        <f>SUM(Table2[[#This Row],[Feed Africa ]:[Improve Quality Of Life ]])</f>
        <v>7520000</v>
      </c>
      <c r="AE368" s="16" t="b">
        <f>Table2[[#This Row],[Total HI5]]=Table2[[#This Row],[Approved Amount_UA Equivalent]]</f>
        <v>1</v>
      </c>
      <c r="AF368" s="24">
        <v>10</v>
      </c>
      <c r="AG368" s="20" t="str">
        <f t="shared" si="89"/>
        <v>Investment Project</v>
      </c>
      <c r="AH368" s="24" t="e">
        <f>VLOOKUP(Table2[[#This Row],[SAP Code]],[25]DATA!$A:$G,7,FALSE)</f>
        <v>#N/A</v>
      </c>
      <c r="AI368" s="20" t="str">
        <f t="shared" si="90"/>
        <v>Other Investment</v>
      </c>
      <c r="AJ368" s="25" t="s">
        <v>73</v>
      </c>
      <c r="AK368" s="25" t="s">
        <v>115</v>
      </c>
      <c r="AL368" s="23" t="str" cm="1">
        <f t="array" ref="AL368">_xlfn.SWITCH(AK368,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68" s="26">
        <v>1</v>
      </c>
      <c r="AN368" s="25" t="str">
        <f t="shared" si="98"/>
        <v>Sovereign</v>
      </c>
      <c r="AO368" s="27">
        <v>0.5</v>
      </c>
      <c r="AP368" s="23">
        <f>Table2[[#This Row],[Approved Amount_UA Equivalent]]/1000000</f>
        <v>7.52</v>
      </c>
      <c r="AQ368" s="19">
        <f t="shared" si="91"/>
        <v>10.0079168</v>
      </c>
      <c r="AR368" s="23" t="str">
        <f t="shared" si="92"/>
        <v>1-10</v>
      </c>
      <c r="AS368" s="23" t="str">
        <f t="shared" si="93"/>
        <v>1-20</v>
      </c>
      <c r="AT368" s="23" t="str">
        <f t="shared" si="94"/>
        <v>1-40</v>
      </c>
      <c r="AU368" s="23" t="str">
        <f t="shared" si="95"/>
        <v>&lt;1-50 Mn</v>
      </c>
      <c r="AV368" s="23">
        <f>Table2[[#This Row],[Amount]]</f>
        <v>7520000</v>
      </c>
      <c r="AW368" s="23" t="str">
        <f t="shared" si="96"/>
        <v>Dec 2016</v>
      </c>
      <c r="AX368" s="28">
        <f>IFERROR(VLOOKUP(Table2[[#This Row],[SAP Code]],[26]_16!A:B,2,FALSE),0)</f>
        <v>0</v>
      </c>
      <c r="AY368" s="28">
        <f>IFERROR(VLOOKUP(Table2[[#This Row],[SAP Code]],[26]_16!D:E,2,FALSE)/ 1000000, 0)</f>
        <v>0</v>
      </c>
      <c r="AZ368" s="28">
        <f>IFERROR(VLOOKUP(Table2[[#This Row],[SAP Code]],[26]_16!G:H,2,FALSE)/ 1000000, 0)</f>
        <v>0.20570521000000003</v>
      </c>
      <c r="BA368" s="28">
        <f>IFERROR(VLOOKUP(Table2[[#This Row],[SAP Code]],[26]_16!J:K,2,FALSE)/ 1000000, 0)</f>
        <v>0.73919354999999998</v>
      </c>
      <c r="BB368" s="28">
        <f>IFERROR(VLOOKUP(Table2[[#This Row],[SAP Code]],[26]_16!M:N,2,FALSE)/ 1000000, 0)</f>
        <v>2.1870493799999986</v>
      </c>
      <c r="BC368" s="28">
        <f>IFERROR(VLOOKUP(Table2[[#This Row],[SAP Code]],[26]_16!P:Q,2,FALSE),0)</f>
        <v>1.7970658499999999</v>
      </c>
      <c r="BD368" s="28">
        <f>IFERROR(VLOOKUP(Table2[[#This Row],[SAP Code]],[26]_16!S:T,2,FALSE),0)</f>
        <v>2.5221715300000005</v>
      </c>
      <c r="BE368" s="28">
        <f>IFERROR(VLOOKUP(Table2[[#This Row],[SAP Code]],[26]_16!V:W,2,FALSE)/ 1000000, 0)</f>
        <v>1.31577023</v>
      </c>
      <c r="BF368" s="28">
        <f>IFERROR(VLOOKUP(Table2[[#This Row],[SAP Code]],[26]_16!Y:Z,2,FALSE)/ 1000000, 0)</f>
        <v>0</v>
      </c>
      <c r="BG368" s="28" t="str">
        <f>IFERROR(VLOOKUP(Table2[[#This Row],[SAP Code]],[26]port!$A:$AD,30,FALSE),"unknown")</f>
        <v>CLSD</v>
      </c>
      <c r="BH368" s="29" t="str">
        <f t="shared" si="97"/>
        <v>Number of operations completed out of the net approved of that year</v>
      </c>
      <c r="BI368" s="16"/>
    </row>
    <row r="369" spans="1:61" ht="17.100000000000001" customHeight="1">
      <c r="A369" s="16" t="s">
        <v>228</v>
      </c>
      <c r="B369" s="16" t="s">
        <v>1505</v>
      </c>
      <c r="C369" s="16" t="s">
        <v>1509</v>
      </c>
      <c r="D369" s="18" t="s">
        <v>1507</v>
      </c>
      <c r="E369" s="18">
        <v>42711</v>
      </c>
      <c r="F369" s="16" t="s">
        <v>232</v>
      </c>
      <c r="G369" s="16" t="s">
        <v>113</v>
      </c>
      <c r="H369" s="16" t="s">
        <v>101</v>
      </c>
      <c r="I369" s="16" t="s">
        <v>67</v>
      </c>
      <c r="J369" s="16" t="s">
        <v>83</v>
      </c>
      <c r="K369" s="16" t="s">
        <v>69</v>
      </c>
      <c r="L369" s="19" t="s">
        <v>85</v>
      </c>
      <c r="M369" s="19">
        <v>1250071</v>
      </c>
      <c r="N369" s="19">
        <v>1250071</v>
      </c>
      <c r="O369" s="57" t="s">
        <v>1508</v>
      </c>
      <c r="P369" s="21">
        <v>2100155033671</v>
      </c>
      <c r="Q369" s="20" t="s">
        <v>72</v>
      </c>
      <c r="R369" s="16" t="str">
        <f t="shared" si="87"/>
        <v>ADF Including TSF</v>
      </c>
      <c r="S369" s="16" t="str">
        <f t="shared" si="86"/>
        <v>I</v>
      </c>
      <c r="T369" s="16" t="str">
        <f t="shared" si="85"/>
        <v>ADB Countries</v>
      </c>
      <c r="U369" s="16" t="str">
        <f t="shared" si="88"/>
        <v>Non-Transition States</v>
      </c>
      <c r="V369" s="22" t="str">
        <f>IF(ISNUMBER(MATCH(A369, {"Gabon","Sudan","Niger","Mali","Burkina Faso","Guinea"}, 0)), "De Facto Countries", "Non-De Facto Countries")</f>
        <v>Non-De Facto Countries</v>
      </c>
      <c r="W369" s="16" t="str">
        <f t="shared" si="99"/>
        <v>South</v>
      </c>
      <c r="X369" s="16" t="str">
        <f t="shared" si="100"/>
        <v>Social</v>
      </c>
      <c r="Y369" s="23"/>
      <c r="AC369" s="23">
        <f>Table2[[#This Row],[Approved Amount_UA Equivalent]]</f>
        <v>1250071</v>
      </c>
      <c r="AD369" s="23">
        <f>SUM(Table2[[#This Row],[Feed Africa ]:[Improve Quality Of Life ]])</f>
        <v>1250071</v>
      </c>
      <c r="AE369" s="16" t="b">
        <f>Table2[[#This Row],[Total HI5]]=Table2[[#This Row],[Approved Amount_UA Equivalent]]</f>
        <v>1</v>
      </c>
      <c r="AF369" s="24">
        <v>10</v>
      </c>
      <c r="AG369" s="20" t="str">
        <f t="shared" si="89"/>
        <v>Investment Project</v>
      </c>
      <c r="AH369" s="24" t="e">
        <f>VLOOKUP(Table2[[#This Row],[SAP Code]],[25]DATA!$A:$G,7,FALSE)</f>
        <v>#N/A</v>
      </c>
      <c r="AI369" s="20" t="str">
        <f t="shared" si="90"/>
        <v>Other Investment</v>
      </c>
      <c r="AJ369" s="25" t="s">
        <v>73</v>
      </c>
      <c r="AK369" s="25" t="s">
        <v>115</v>
      </c>
      <c r="AL369" s="23" t="str" cm="1">
        <f t="array" ref="AL369">_xlfn.SWITCH(AK369,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69" s="26">
        <v>1</v>
      </c>
      <c r="AN369" s="25" t="str">
        <f t="shared" si="98"/>
        <v>Sovereign</v>
      </c>
      <c r="AO369" s="27">
        <v>0.5</v>
      </c>
      <c r="AP369" s="23">
        <f>Table2[[#This Row],[Approved Amount_UA Equivalent]]/1000000</f>
        <v>1.2500709999999999</v>
      </c>
      <c r="AQ369" s="19">
        <f t="shared" si="91"/>
        <v>1.66364448964</v>
      </c>
      <c r="AR369" s="23" t="str">
        <f t="shared" si="92"/>
        <v>1-10</v>
      </c>
      <c r="AS369" s="23" t="str">
        <f t="shared" si="93"/>
        <v>1-20</v>
      </c>
      <c r="AT369" s="23" t="str">
        <f t="shared" si="94"/>
        <v>1-40</v>
      </c>
      <c r="AU369" s="23" t="str">
        <f t="shared" si="95"/>
        <v>&lt;1-50 Mn</v>
      </c>
      <c r="AV369" s="23">
        <f>Table2[[#This Row],[Amount]]</f>
        <v>1250071</v>
      </c>
      <c r="AW369" s="23" t="str">
        <f t="shared" si="96"/>
        <v>Dec 2016</v>
      </c>
      <c r="AX369" s="28">
        <f>IFERROR(VLOOKUP(Table2[[#This Row],[SAP Code]],[26]_16!A:B,2,FALSE),0)</f>
        <v>0</v>
      </c>
      <c r="AY369" s="28">
        <f>IFERROR(VLOOKUP(Table2[[#This Row],[SAP Code]],[26]_16!D:E,2,FALSE)/ 1000000, 0)</f>
        <v>0</v>
      </c>
      <c r="AZ369" s="28">
        <f>IFERROR(VLOOKUP(Table2[[#This Row],[SAP Code]],[26]_16!G:H,2,FALSE)/ 1000000, 0)</f>
        <v>0.20570521000000003</v>
      </c>
      <c r="BA369" s="28">
        <f>IFERROR(VLOOKUP(Table2[[#This Row],[SAP Code]],[26]_16!J:K,2,FALSE)/ 1000000, 0)</f>
        <v>0.73919354999999998</v>
      </c>
      <c r="BB369" s="28">
        <f>IFERROR(VLOOKUP(Table2[[#This Row],[SAP Code]],[26]_16!M:N,2,FALSE)/ 1000000, 0)</f>
        <v>2.1870493799999986</v>
      </c>
      <c r="BC369" s="28">
        <f>IFERROR(VLOOKUP(Table2[[#This Row],[SAP Code]],[26]_16!P:Q,2,FALSE),0)</f>
        <v>1.7970658499999999</v>
      </c>
      <c r="BD369" s="28">
        <f>IFERROR(VLOOKUP(Table2[[#This Row],[SAP Code]],[26]_16!S:T,2,FALSE),0)</f>
        <v>2.5221715300000005</v>
      </c>
      <c r="BE369" s="28">
        <f>IFERROR(VLOOKUP(Table2[[#This Row],[SAP Code]],[26]_16!V:W,2,FALSE)/ 1000000, 0)</f>
        <v>1.31577023</v>
      </c>
      <c r="BF369" s="28">
        <f>IFERROR(VLOOKUP(Table2[[#This Row],[SAP Code]],[26]_16!Y:Z,2,FALSE)/ 1000000, 0)</f>
        <v>0</v>
      </c>
      <c r="BG369" s="28" t="str">
        <f>IFERROR(VLOOKUP(Table2[[#This Row],[SAP Code]],[26]port!$A:$AD,30,FALSE),"unknown")</f>
        <v>CLSD</v>
      </c>
      <c r="BH369" s="29" t="str">
        <f t="shared" si="97"/>
        <v>Number of operations completed out of the net approved of that year</v>
      </c>
      <c r="BI369" s="16"/>
    </row>
    <row r="370" spans="1:61" ht="17.100000000000001" customHeight="1">
      <c r="A370" s="16" t="s">
        <v>141</v>
      </c>
      <c r="B370" s="16" t="s">
        <v>1510</v>
      </c>
      <c r="C370" s="16" t="s">
        <v>1511</v>
      </c>
      <c r="D370" s="18" t="s">
        <v>1512</v>
      </c>
      <c r="E370" s="18">
        <v>42711</v>
      </c>
      <c r="F370" s="16" t="s">
        <v>1513</v>
      </c>
      <c r="G370" s="16" t="s">
        <v>100</v>
      </c>
      <c r="H370" s="37" t="s">
        <v>213</v>
      </c>
      <c r="I370" s="16" t="s">
        <v>102</v>
      </c>
      <c r="J370" s="16" t="s">
        <v>103</v>
      </c>
      <c r="K370" s="16" t="s">
        <v>241</v>
      </c>
      <c r="L370" s="19" t="s">
        <v>70</v>
      </c>
      <c r="M370" s="19">
        <v>25000000</v>
      </c>
      <c r="N370" s="19">
        <v>18467084.268998936</v>
      </c>
      <c r="O370" s="57" t="s">
        <v>1514</v>
      </c>
      <c r="P370" s="21" t="s">
        <v>243</v>
      </c>
      <c r="Q370" s="20" t="s">
        <v>87</v>
      </c>
      <c r="R370" s="16" t="str">
        <f t="shared" si="87"/>
        <v>ADB Private</v>
      </c>
      <c r="S370" s="16" t="str">
        <f t="shared" si="86"/>
        <v>H</v>
      </c>
      <c r="T370" s="16" t="str">
        <f t="shared" si="85"/>
        <v>Multinational</v>
      </c>
      <c r="U370" s="16" t="str">
        <f t="shared" si="88"/>
        <v>Multinational</v>
      </c>
      <c r="V370" s="22" t="str">
        <f>IF(ISNUMBER(MATCH(A370, {"Gabon","Sudan","Niger","Mali","Burkina Faso","Guinea"}, 0)), "De Facto Countries", "Non-De Facto Countries")</f>
        <v>Non-De Facto Countries</v>
      </c>
      <c r="W370" s="16" t="str">
        <f t="shared" si="99"/>
        <v>Multi</v>
      </c>
      <c r="X370" s="16" t="str">
        <f t="shared" si="100"/>
        <v>Finance</v>
      </c>
      <c r="Y370" s="23"/>
      <c r="AA370" s="23">
        <f>Table2[[#This Row],[Approved Amount_UA Equivalent]]</f>
        <v>18467084.268998936</v>
      </c>
      <c r="AD370" s="23">
        <f>SUM(Table2[[#This Row],[Feed Africa ]:[Improve Quality Of Life ]])</f>
        <v>18467084.268998936</v>
      </c>
      <c r="AE370" s="16" t="b">
        <f>Table2[[#This Row],[Total HI5]]=Table2[[#This Row],[Approved Amount_UA Equivalent]]</f>
        <v>1</v>
      </c>
      <c r="AF370" s="24">
        <v>70</v>
      </c>
      <c r="AG370" s="20" t="str">
        <f t="shared" si="89"/>
        <v>Equity and Guarantee</v>
      </c>
      <c r="AH370" s="24" t="e">
        <f>VLOOKUP(Table2[[#This Row],[SAP Code]],[25]DATA!$A:$G,7,FALSE)</f>
        <v>#N/A</v>
      </c>
      <c r="AI370" s="20" t="str">
        <f t="shared" si="90"/>
        <v>Other Investment</v>
      </c>
      <c r="AJ370" s="25" t="s">
        <v>106</v>
      </c>
      <c r="AK370" s="25" t="s">
        <v>107</v>
      </c>
      <c r="AL370" s="23" t="str" cm="1">
        <f t="array" ref="AL370">_xlfn.SWITCH(AK370,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70" s="26">
        <v>2</v>
      </c>
      <c r="AN370" s="25" t="str">
        <f t="shared" si="98"/>
        <v>Non-Sovereign</v>
      </c>
      <c r="AO370" s="27">
        <v>1</v>
      </c>
      <c r="AP370" s="23">
        <f>Table2[[#This Row],[Approved Amount_UA Equivalent]]/1000000</f>
        <v>18.467084268998935</v>
      </c>
      <c r="AQ370" s="19">
        <f t="shared" si="91"/>
        <v>24.576734428554541</v>
      </c>
      <c r="AR370" s="23" t="str">
        <f t="shared" si="92"/>
        <v>11-20</v>
      </c>
      <c r="AS370" s="23" t="str">
        <f t="shared" si="93"/>
        <v>1-20</v>
      </c>
      <c r="AT370" s="23" t="str">
        <f t="shared" si="94"/>
        <v>1-40</v>
      </c>
      <c r="AU370" s="23" t="str">
        <f t="shared" si="95"/>
        <v>&lt;1-50 Mn</v>
      </c>
      <c r="AV370" s="23">
        <f>Table2[[#This Row],[Amount]]</f>
        <v>25000000</v>
      </c>
      <c r="AW370" s="23" t="str">
        <f t="shared" si="96"/>
        <v>Dec 2016</v>
      </c>
      <c r="AX370" s="28">
        <f>IFERROR(VLOOKUP(Table2[[#This Row],[SAP Code]],[26]_16!A:B,2,FALSE),0)</f>
        <v>0</v>
      </c>
      <c r="AY370" s="28">
        <f>IFERROR(VLOOKUP(Table2[[#This Row],[SAP Code]],[26]_16!D:E,2,FALSE)/ 1000000, 0)</f>
        <v>0</v>
      </c>
      <c r="AZ370" s="28">
        <f>IFERROR(VLOOKUP(Table2[[#This Row],[SAP Code]],[26]_16!G:H,2,FALSE)/ 1000000, 0)</f>
        <v>0</v>
      </c>
      <c r="BA370" s="28">
        <f>IFERROR(VLOOKUP(Table2[[#This Row],[SAP Code]],[26]_16!J:K,2,FALSE)/ 1000000, 0)</f>
        <v>0</v>
      </c>
      <c r="BB370" s="28">
        <f>IFERROR(VLOOKUP(Table2[[#This Row],[SAP Code]],[26]_16!M:N,2,FALSE)/ 1000000, 0)</f>
        <v>0</v>
      </c>
      <c r="BC370" s="28">
        <f>IFERROR(VLOOKUP(Table2[[#This Row],[SAP Code]],[26]_16!P:Q,2,FALSE),0)</f>
        <v>0</v>
      </c>
      <c r="BD370" s="28">
        <f>IFERROR(VLOOKUP(Table2[[#This Row],[SAP Code]],[26]_16!S:T,2,FALSE),0)</f>
        <v>0</v>
      </c>
      <c r="BE370" s="28">
        <f>IFERROR(VLOOKUP(Table2[[#This Row],[SAP Code]],[26]_16!V:W,2,FALSE)/ 1000000, 0)</f>
        <v>0</v>
      </c>
      <c r="BF370" s="28">
        <f>IFERROR(VLOOKUP(Table2[[#This Row],[SAP Code]],[26]_16!Y:Z,2,FALSE)/ 1000000, 0)</f>
        <v>0</v>
      </c>
      <c r="BG370" s="28" t="str">
        <f>IFERROR(VLOOKUP(Table2[[#This Row],[SAP Code]],[26]port!$A:$AD,30,FALSE),"unknown")</f>
        <v>unknown</v>
      </c>
      <c r="BH370" s="29" t="str">
        <f t="shared" si="97"/>
        <v>Unknown</v>
      </c>
      <c r="BI370" s="16"/>
    </row>
    <row r="371" spans="1:61" ht="17.100000000000001" customHeight="1">
      <c r="A371" s="16" t="s">
        <v>141</v>
      </c>
      <c r="B371" s="16" t="s">
        <v>1515</v>
      </c>
      <c r="C371" s="16" t="s">
        <v>1516</v>
      </c>
      <c r="D371" s="18" t="s">
        <v>1517</v>
      </c>
      <c r="E371" s="18">
        <v>42711</v>
      </c>
      <c r="F371" s="16" t="s">
        <v>1518</v>
      </c>
      <c r="G371" s="16" t="s">
        <v>100</v>
      </c>
      <c r="H371" s="37" t="s">
        <v>213</v>
      </c>
      <c r="I371" s="16" t="s">
        <v>102</v>
      </c>
      <c r="J371" s="16" t="s">
        <v>103</v>
      </c>
      <c r="K371" s="16" t="s">
        <v>104</v>
      </c>
      <c r="L371" s="19" t="s">
        <v>70</v>
      </c>
      <c r="M371" s="19">
        <v>180000000</v>
      </c>
      <c r="N371" s="19">
        <v>132963006.73679234</v>
      </c>
      <c r="O371" s="57" t="s">
        <v>1519</v>
      </c>
      <c r="P371" s="21">
        <v>2000130016681</v>
      </c>
      <c r="Q371" s="20" t="s">
        <v>87</v>
      </c>
      <c r="R371" s="16" t="str">
        <f t="shared" si="87"/>
        <v>ADB Private</v>
      </c>
      <c r="S371" s="16" t="str">
        <f t="shared" si="86"/>
        <v>H</v>
      </c>
      <c r="T371" s="16" t="str">
        <f t="shared" si="85"/>
        <v>Multinational</v>
      </c>
      <c r="U371" s="16" t="str">
        <f t="shared" si="88"/>
        <v>Multinational</v>
      </c>
      <c r="V371" s="22" t="str">
        <f>IF(ISNUMBER(MATCH(A371, {"Gabon","Sudan","Niger","Mali","Burkina Faso","Guinea"}, 0)), "De Facto Countries", "Non-De Facto Countries")</f>
        <v>Non-De Facto Countries</v>
      </c>
      <c r="W371" s="16" t="str">
        <f t="shared" si="99"/>
        <v>Multi</v>
      </c>
      <c r="X371" s="16" t="str">
        <f t="shared" si="100"/>
        <v>Finance</v>
      </c>
      <c r="Y371" s="23"/>
      <c r="AA371" s="23">
        <f>Table2[[#This Row],[Approved Amount_UA Equivalent]]</f>
        <v>132963006.73679234</v>
      </c>
      <c r="AD371" s="23">
        <f>SUM(Table2[[#This Row],[Feed Africa ]:[Improve Quality Of Life ]])</f>
        <v>132963006.73679234</v>
      </c>
      <c r="AE371" s="16" t="b">
        <f>Table2[[#This Row],[Total HI5]]=Table2[[#This Row],[Approved Amount_UA Equivalent]]</f>
        <v>1</v>
      </c>
      <c r="AF371" s="24">
        <v>11</v>
      </c>
      <c r="AG371" s="20" t="str">
        <f t="shared" si="89"/>
        <v>Line of Credit</v>
      </c>
      <c r="AH371" s="24" t="e">
        <f>VLOOKUP(Table2[[#This Row],[SAP Code]],[25]DATA!$A:$G,7,FALSE)</f>
        <v>#N/A</v>
      </c>
      <c r="AI371" s="20" t="str">
        <f t="shared" si="90"/>
        <v>Other Investment</v>
      </c>
      <c r="AJ371" s="25" t="s">
        <v>106</v>
      </c>
      <c r="AK371" s="25" t="s">
        <v>107</v>
      </c>
      <c r="AL371" s="23" t="str" cm="1">
        <f t="array" ref="AL371">_xlfn.SWITCH(AK371,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71" s="26">
        <v>2</v>
      </c>
      <c r="AN371" s="25" t="str">
        <f t="shared" si="98"/>
        <v>Non-Sovereign</v>
      </c>
      <c r="AO371" s="27">
        <v>1</v>
      </c>
      <c r="AP371" s="23">
        <f>Table2[[#This Row],[Approved Amount_UA Equivalent]]/1000000</f>
        <v>132.96300673679235</v>
      </c>
      <c r="AQ371" s="19">
        <f t="shared" si="91"/>
        <v>176.95248788559272</v>
      </c>
      <c r="AR371" s="23" t="str">
        <f t="shared" si="92"/>
        <v>131-140</v>
      </c>
      <c r="AS371" s="23" t="str">
        <f t="shared" si="93"/>
        <v>121-140</v>
      </c>
      <c r="AT371" s="23" t="str">
        <f t="shared" si="94"/>
        <v>121-160</v>
      </c>
      <c r="AU371" s="23" t="str">
        <f t="shared" si="95"/>
        <v>100-200 Mn</v>
      </c>
      <c r="AV371" s="23">
        <f>Table2[[#This Row],[Amount]]</f>
        <v>180000000</v>
      </c>
      <c r="AW371" s="23" t="str">
        <f t="shared" si="96"/>
        <v>Dec 2016</v>
      </c>
      <c r="AX371" s="28">
        <f>IFERROR(VLOOKUP(Table2[[#This Row],[SAP Code]],[26]_16!A:B,2,FALSE),0)</f>
        <v>0</v>
      </c>
      <c r="AY371" s="28">
        <f>IFERROR(VLOOKUP(Table2[[#This Row],[SAP Code]],[26]_16!D:E,2,FALSE)/ 1000000, 0)</f>
        <v>0</v>
      </c>
      <c r="AZ371" s="28">
        <f>IFERROR(VLOOKUP(Table2[[#This Row],[SAP Code]],[26]_16!G:H,2,FALSE)/ 1000000, 0)</f>
        <v>85.266030010000009</v>
      </c>
      <c r="BA371" s="28">
        <f>IFERROR(VLOOKUP(Table2[[#This Row],[SAP Code]],[26]_16!J:K,2,FALSE)/ 1000000, 0)</f>
        <v>0</v>
      </c>
      <c r="BB371" s="28">
        <f>IFERROR(VLOOKUP(Table2[[#This Row],[SAP Code]],[26]_16!M:N,2,FALSE)/ 1000000, 0)</f>
        <v>43.497803359999999</v>
      </c>
      <c r="BC371" s="28">
        <f>IFERROR(VLOOKUP(Table2[[#This Row],[SAP Code]],[26]_16!P:Q,2,FALSE),0)</f>
        <v>0</v>
      </c>
      <c r="BD371" s="28">
        <f>IFERROR(VLOOKUP(Table2[[#This Row],[SAP Code]],[26]_16!S:T,2,FALSE),0)</f>
        <v>0</v>
      </c>
      <c r="BE371" s="28">
        <f>IFERROR(VLOOKUP(Table2[[#This Row],[SAP Code]],[26]_16!V:W,2,FALSE)/ 1000000, 0)</f>
        <v>0</v>
      </c>
      <c r="BF371" s="28">
        <f>IFERROR(VLOOKUP(Table2[[#This Row],[SAP Code]],[26]_16!Y:Z,2,FALSE)/ 1000000, 0)</f>
        <v>0</v>
      </c>
      <c r="BG371" s="28" t="str">
        <f>IFERROR(VLOOKUP(Table2[[#This Row],[SAP Code]],[26]port!$A:$AD,30,FALSE),"unknown")</f>
        <v>OnGo</v>
      </c>
      <c r="BH371" s="29" t="str">
        <f t="shared" si="97"/>
        <v>Ongoing</v>
      </c>
      <c r="BI371" s="16"/>
    </row>
    <row r="372" spans="1:61" ht="17.100000000000001" customHeight="1">
      <c r="A372" s="16" t="s">
        <v>270</v>
      </c>
      <c r="B372" s="16" t="s">
        <v>1520</v>
      </c>
      <c r="C372" s="16" t="s">
        <v>1521</v>
      </c>
      <c r="D372" s="18" t="s">
        <v>1522</v>
      </c>
      <c r="E372" s="18">
        <v>42713</v>
      </c>
      <c r="F372" s="16" t="s">
        <v>274</v>
      </c>
      <c r="G372" s="16" t="s">
        <v>1523</v>
      </c>
      <c r="H372" s="16" t="s">
        <v>66</v>
      </c>
      <c r="I372" s="16" t="s">
        <v>155</v>
      </c>
      <c r="J372" s="16" t="s">
        <v>83</v>
      </c>
      <c r="K372" s="16" t="s">
        <v>84</v>
      </c>
      <c r="L372" s="19" t="s">
        <v>85</v>
      </c>
      <c r="M372" s="19">
        <v>40000000</v>
      </c>
      <c r="N372" s="19">
        <v>40000000</v>
      </c>
      <c r="O372" s="57" t="s">
        <v>1524</v>
      </c>
      <c r="P372" s="21" t="s">
        <v>147</v>
      </c>
      <c r="Q372" s="20" t="s">
        <v>87</v>
      </c>
      <c r="R372" s="16" t="str">
        <f t="shared" si="87"/>
        <v>ADF Including TSF</v>
      </c>
      <c r="S372" s="16" t="str">
        <f t="shared" si="86"/>
        <v>A</v>
      </c>
      <c r="T372" s="16" t="str">
        <f t="shared" si="85"/>
        <v>ADF Countries</v>
      </c>
      <c r="U372" s="16" t="str">
        <f t="shared" si="88"/>
        <v>Transition States</v>
      </c>
      <c r="V372" s="22" t="str">
        <f>IF(ISNUMBER(MATCH(A372, {"Gabon","Sudan","Niger","Mali","Burkina Faso","Guinea"}, 0)), "De Facto Countries", "Non-De Facto Countries")</f>
        <v>Non-De Facto Countries</v>
      </c>
      <c r="W372" s="16" t="str">
        <f t="shared" si="99"/>
        <v>Central</v>
      </c>
      <c r="X372" s="16" t="str">
        <f t="shared" si="100"/>
        <v>Agriculture</v>
      </c>
      <c r="Y372" s="23">
        <f>Table2[[#This Row],[Approved Amount_UA Equivalent]]</f>
        <v>40000000</v>
      </c>
      <c r="AD372" s="23">
        <f>SUM(Table2[[#This Row],[Feed Africa ]:[Improve Quality Of Life ]])</f>
        <v>40000000</v>
      </c>
      <c r="AE372" s="16" t="b">
        <f>Table2[[#This Row],[Total HI5]]=Table2[[#This Row],[Approved Amount_UA Equivalent]]</f>
        <v>1</v>
      </c>
      <c r="AF372" s="24">
        <v>10</v>
      </c>
      <c r="AG372" s="20" t="str">
        <f t="shared" si="89"/>
        <v>Investment Project</v>
      </c>
      <c r="AH372" s="24" t="e">
        <f>VLOOKUP(Table2[[#This Row],[SAP Code]],[25]DATA!$A:$G,7,FALSE)</f>
        <v>#N/A</v>
      </c>
      <c r="AI372" s="20" t="str">
        <f t="shared" si="90"/>
        <v>Infrastructure</v>
      </c>
      <c r="AJ372" s="25" t="s">
        <v>157</v>
      </c>
      <c r="AK372" s="25" t="s">
        <v>74</v>
      </c>
      <c r="AL372" s="23" t="str" cm="1">
        <f t="array" ref="AL372">_xlfn.SWITCH(AK372,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72" s="26">
        <v>1</v>
      </c>
      <c r="AN372" s="25" t="str">
        <f t="shared" si="98"/>
        <v>Sovereign</v>
      </c>
      <c r="AO372" s="27">
        <v>1</v>
      </c>
      <c r="AP372" s="23">
        <f>Table2[[#This Row],[Approved Amount_UA Equivalent]]/1000000</f>
        <v>40</v>
      </c>
      <c r="AQ372" s="19">
        <f t="shared" si="91"/>
        <v>53.233600000000003</v>
      </c>
      <c r="AR372" s="23" t="str">
        <f t="shared" si="92"/>
        <v>31-40</v>
      </c>
      <c r="AS372" s="23" t="str">
        <f t="shared" si="93"/>
        <v>21-40</v>
      </c>
      <c r="AT372" s="23" t="str">
        <f t="shared" si="94"/>
        <v>1-40</v>
      </c>
      <c r="AU372" s="23" t="str">
        <f t="shared" si="95"/>
        <v>&lt;1-50 Mn</v>
      </c>
      <c r="AV372" s="23">
        <f>Table2[[#This Row],[Amount]]</f>
        <v>40000000</v>
      </c>
      <c r="AW372" s="23" t="str">
        <f t="shared" si="96"/>
        <v>Dec 2016</v>
      </c>
      <c r="AX372" s="28">
        <f>IFERROR(VLOOKUP(Table2[[#This Row],[SAP Code]],[26]_16!A:B,2,FALSE),0)</f>
        <v>0</v>
      </c>
      <c r="AY372" s="28">
        <f>IFERROR(VLOOKUP(Table2[[#This Row],[SAP Code]],[26]_16!D:E,2,FALSE)/ 1000000, 0)</f>
        <v>0</v>
      </c>
      <c r="AZ372" s="28">
        <f>IFERROR(VLOOKUP(Table2[[#This Row],[SAP Code]],[26]_16!G:H,2,FALSE)/ 1000000, 0)</f>
        <v>0</v>
      </c>
      <c r="BA372" s="28">
        <f>IFERROR(VLOOKUP(Table2[[#This Row],[SAP Code]],[26]_16!J:K,2,FALSE)/ 1000000, 0)</f>
        <v>0.39015577000000001</v>
      </c>
      <c r="BB372" s="28">
        <f>IFERROR(VLOOKUP(Table2[[#This Row],[SAP Code]],[26]_16!M:N,2,FALSE)/ 1000000, 0)</f>
        <v>1.3684443700000002</v>
      </c>
      <c r="BC372" s="28">
        <f>IFERROR(VLOOKUP(Table2[[#This Row],[SAP Code]],[26]_16!P:Q,2,FALSE),0)</f>
        <v>0.66889045000000003</v>
      </c>
      <c r="BD372" s="28">
        <f>IFERROR(VLOOKUP(Table2[[#This Row],[SAP Code]],[26]_16!S:T,2,FALSE),0)</f>
        <v>3.2449463299999999</v>
      </c>
      <c r="BE372" s="28">
        <f>IFERROR(VLOOKUP(Table2[[#This Row],[SAP Code]],[26]_16!V:W,2,FALSE)/ 1000000, 0)</f>
        <v>2.6918618999999993</v>
      </c>
      <c r="BF372" s="28">
        <f>IFERROR(VLOOKUP(Table2[[#This Row],[SAP Code]],[26]_16!Y:Z,2,FALSE)/ 1000000, 0)</f>
        <v>0.95943115000000001</v>
      </c>
      <c r="BG372" s="28" t="str">
        <f>IFERROR(VLOOKUP(Table2[[#This Row],[SAP Code]],[26]port!$A:$AD,30,FALSE),"unknown")</f>
        <v>OnGo</v>
      </c>
      <c r="BH372" s="29" t="str">
        <f t="shared" si="97"/>
        <v>Ongoing</v>
      </c>
      <c r="BI372" s="16"/>
    </row>
    <row r="373" spans="1:61" ht="17.100000000000001" customHeight="1">
      <c r="A373" s="16" t="s">
        <v>1106</v>
      </c>
      <c r="B373" s="16" t="s">
        <v>1525</v>
      </c>
      <c r="C373" s="16" t="s">
        <v>1526</v>
      </c>
      <c r="D373" s="18" t="s">
        <v>1527</v>
      </c>
      <c r="E373" s="18">
        <v>42713</v>
      </c>
      <c r="F373" s="16" t="s">
        <v>1110</v>
      </c>
      <c r="G373" s="16" t="s">
        <v>113</v>
      </c>
      <c r="H373" s="16" t="s">
        <v>66</v>
      </c>
      <c r="I373" s="16" t="s">
        <v>67</v>
      </c>
      <c r="J373" s="16" t="s">
        <v>179</v>
      </c>
      <c r="K373" s="16" t="s">
        <v>84</v>
      </c>
      <c r="L373" s="19" t="s">
        <v>195</v>
      </c>
      <c r="M373" s="19">
        <v>84630000</v>
      </c>
      <c r="N373" s="19">
        <v>66484409.983266957</v>
      </c>
      <c r="O373" s="57" t="s">
        <v>1528</v>
      </c>
      <c r="P373" s="21">
        <v>2000200000651</v>
      </c>
      <c r="Q373" s="20" t="s">
        <v>87</v>
      </c>
      <c r="R373" s="16" t="str">
        <f t="shared" si="87"/>
        <v>ADB Public</v>
      </c>
      <c r="S373" s="16" t="str">
        <f t="shared" si="86"/>
        <v>I</v>
      </c>
      <c r="T373" s="16" t="str">
        <f t="shared" si="85"/>
        <v>ADB Countries</v>
      </c>
      <c r="U373" s="16" t="str">
        <f t="shared" si="88"/>
        <v>Non-Transition States</v>
      </c>
      <c r="V373" s="22" t="str">
        <f>IF(ISNUMBER(MATCH(A373, {"Gabon","Sudan","Niger","Mali","Burkina Faso","Guinea"}, 0)), "De Facto Countries", "Non-De Facto Countries")</f>
        <v>De Facto Countries</v>
      </c>
      <c r="W373" s="16" t="str">
        <f t="shared" si="99"/>
        <v>Central</v>
      </c>
      <c r="X373" s="16" t="str">
        <f t="shared" si="100"/>
        <v>Social</v>
      </c>
      <c r="Y373" s="23"/>
      <c r="AC373" s="23">
        <f>Table2[[#This Row],[Approved Amount_UA Equivalent]]</f>
        <v>66484409.983266957</v>
      </c>
      <c r="AD373" s="23">
        <f>SUM(Table2[[#This Row],[Feed Africa ]:[Improve Quality Of Life ]])</f>
        <v>66484409.983266957</v>
      </c>
      <c r="AE373" s="16" t="b">
        <f>Table2[[#This Row],[Total HI5]]=Table2[[#This Row],[Approved Amount_UA Equivalent]]</f>
        <v>1</v>
      </c>
      <c r="AF373" s="24">
        <v>10</v>
      </c>
      <c r="AG373" s="20" t="str">
        <f t="shared" si="89"/>
        <v>Investment Project</v>
      </c>
      <c r="AH373" s="24" t="e">
        <f>VLOOKUP(Table2[[#This Row],[SAP Code]],[25]DATA!$A:$G,7,FALSE)</f>
        <v>#N/A</v>
      </c>
      <c r="AI373" s="20" t="str">
        <f t="shared" si="90"/>
        <v>Other Investment</v>
      </c>
      <c r="AJ373" s="25" t="s">
        <v>73</v>
      </c>
      <c r="AK373" s="25" t="s">
        <v>115</v>
      </c>
      <c r="AL373" s="23" t="str" cm="1">
        <f t="array" ref="AL373">_xlfn.SWITCH(AK373,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73" s="26">
        <v>1</v>
      </c>
      <c r="AN373" s="25" t="str">
        <f t="shared" si="98"/>
        <v>Sovereign</v>
      </c>
      <c r="AO373" s="27">
        <v>1</v>
      </c>
      <c r="AP373" s="23">
        <f>Table2[[#This Row],[Approved Amount_UA Equivalent]]/1000000</f>
        <v>66.484409983266957</v>
      </c>
      <c r="AQ373" s="19">
        <f t="shared" si="91"/>
        <v>88.480112182130995</v>
      </c>
      <c r="AR373" s="23" t="str">
        <f t="shared" si="92"/>
        <v>61-70</v>
      </c>
      <c r="AS373" s="23" t="str">
        <f t="shared" si="93"/>
        <v>61-80</v>
      </c>
      <c r="AT373" s="23" t="str">
        <f t="shared" si="94"/>
        <v>41-80</v>
      </c>
      <c r="AU373" s="23" t="str">
        <f t="shared" si="95"/>
        <v>50-100 Mn</v>
      </c>
      <c r="AV373" s="23">
        <f>Table2[[#This Row],[Amount]]</f>
        <v>84630000</v>
      </c>
      <c r="AW373" s="23" t="str">
        <f t="shared" si="96"/>
        <v>Dec 2016</v>
      </c>
      <c r="AX373" s="28">
        <f>IFERROR(VLOOKUP(Table2[[#This Row],[SAP Code]],[26]_16!A:B,2,FALSE),0)</f>
        <v>0</v>
      </c>
      <c r="AY373" s="28">
        <f>IFERROR(VLOOKUP(Table2[[#This Row],[SAP Code]],[26]_16!D:E,2,FALSE)/ 1000000, 0)</f>
        <v>0</v>
      </c>
      <c r="AZ373" s="28">
        <f>IFERROR(VLOOKUP(Table2[[#This Row],[SAP Code]],[26]_16!G:H,2,FALSE)/ 1000000, 0)</f>
        <v>0.20185095</v>
      </c>
      <c r="BA373" s="28">
        <f>IFERROR(VLOOKUP(Table2[[#This Row],[SAP Code]],[26]_16!J:K,2,FALSE)/ 1000000, 0)</f>
        <v>0.48562778999999995</v>
      </c>
      <c r="BB373" s="28">
        <f>IFERROR(VLOOKUP(Table2[[#This Row],[SAP Code]],[26]_16!M:N,2,FALSE)/ 1000000, 0)</f>
        <v>1.0021388999999998</v>
      </c>
      <c r="BC373" s="28">
        <f>IFERROR(VLOOKUP(Table2[[#This Row],[SAP Code]],[26]_16!P:Q,2,FALSE),0)</f>
        <v>1.5688072</v>
      </c>
      <c r="BD373" s="28">
        <f>IFERROR(VLOOKUP(Table2[[#This Row],[SAP Code]],[26]_16!S:T,2,FALSE),0)</f>
        <v>11.449418879999998</v>
      </c>
      <c r="BE373" s="28">
        <f>IFERROR(VLOOKUP(Table2[[#This Row],[SAP Code]],[26]_16!V:W,2,FALSE)/ 1000000, 0)</f>
        <v>4.4438870499999998</v>
      </c>
      <c r="BF373" s="28">
        <f>IFERROR(VLOOKUP(Table2[[#This Row],[SAP Code]],[26]_16!Y:Z,2,FALSE)/ 1000000, 0)</f>
        <v>1.9702848599999998</v>
      </c>
      <c r="BG373" s="28" t="str">
        <f>IFERROR(VLOOKUP(Table2[[#This Row],[SAP Code]],[26]port!$A:$AD,30,FALSE),"unknown")</f>
        <v>OnGo</v>
      </c>
      <c r="BH373" s="29" t="str">
        <f t="shared" si="97"/>
        <v>Ongoing</v>
      </c>
      <c r="BI373" s="16"/>
    </row>
    <row r="374" spans="1:61" ht="17.100000000000001" customHeight="1">
      <c r="A374" s="16" t="s">
        <v>164</v>
      </c>
      <c r="B374" s="16" t="s">
        <v>1529</v>
      </c>
      <c r="C374" s="16" t="s">
        <v>1530</v>
      </c>
      <c r="D374" s="18" t="s">
        <v>1531</v>
      </c>
      <c r="E374" s="18">
        <v>42713</v>
      </c>
      <c r="F374" s="16" t="s">
        <v>787</v>
      </c>
      <c r="G374" s="16" t="s">
        <v>137</v>
      </c>
      <c r="H374" s="16" t="s">
        <v>101</v>
      </c>
      <c r="I374" s="16" t="s">
        <v>138</v>
      </c>
      <c r="J374" s="16" t="s">
        <v>83</v>
      </c>
      <c r="K374" s="16" t="s">
        <v>84</v>
      </c>
      <c r="L374" s="19" t="s">
        <v>85</v>
      </c>
      <c r="M374" s="19">
        <v>51280000</v>
      </c>
      <c r="N374" s="19">
        <v>51280000</v>
      </c>
      <c r="O374" s="57" t="s">
        <v>1532</v>
      </c>
      <c r="P374" s="21">
        <v>2100150036499</v>
      </c>
      <c r="Q374" s="20" t="s">
        <v>87</v>
      </c>
      <c r="R374" s="16" t="str">
        <f t="shared" si="87"/>
        <v>ADF Including TSF</v>
      </c>
      <c r="S374" s="16" t="str">
        <f t="shared" si="86"/>
        <v>D</v>
      </c>
      <c r="T374" s="16" t="str">
        <f t="shared" si="85"/>
        <v>ADF Countries</v>
      </c>
      <c r="U374" s="16" t="str">
        <f t="shared" si="88"/>
        <v>Transition States</v>
      </c>
      <c r="V374" s="22" t="str">
        <f>IF(ISNUMBER(MATCH(A374, {"Gabon","Sudan","Niger","Mali","Burkina Faso","Guinea"}, 0)), "De Facto Countries", "Non-De Facto Countries")</f>
        <v>Non-De Facto Countries</v>
      </c>
      <c r="W374" s="16" t="str">
        <f t="shared" si="99"/>
        <v>South</v>
      </c>
      <c r="X374" s="16" t="str">
        <f t="shared" si="100"/>
        <v>Transport</v>
      </c>
      <c r="Y374" s="23"/>
      <c r="AB374" s="23">
        <f>Table2[[#This Row],[Approved Amount_UA Equivalent]]</f>
        <v>51280000</v>
      </c>
      <c r="AD374" s="23">
        <f>SUM(Table2[[#This Row],[Feed Africa ]:[Improve Quality Of Life ]])</f>
        <v>51280000</v>
      </c>
      <c r="AE374" s="16" t="b">
        <f>Table2[[#This Row],[Total HI5]]=Table2[[#This Row],[Approved Amount_UA Equivalent]]</f>
        <v>1</v>
      </c>
      <c r="AF374" s="24">
        <v>10</v>
      </c>
      <c r="AG374" s="20" t="str">
        <f t="shared" si="89"/>
        <v>Investment Project</v>
      </c>
      <c r="AH374" s="24" t="e">
        <f>VLOOKUP(Table2[[#This Row],[SAP Code]],[25]DATA!$A:$G,7,FALSE)</f>
        <v>#N/A</v>
      </c>
      <c r="AI374" s="20" t="str">
        <f t="shared" si="90"/>
        <v>Infrastructure</v>
      </c>
      <c r="AJ374" s="25" t="s">
        <v>89</v>
      </c>
      <c r="AK374" s="25" t="s">
        <v>140</v>
      </c>
      <c r="AL374" s="23" t="str" cm="1">
        <f t="array" ref="AL374">_xlfn.SWITCH(AK374,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74" s="26">
        <v>1</v>
      </c>
      <c r="AN374" s="25" t="str">
        <f t="shared" si="98"/>
        <v>Sovereign</v>
      </c>
      <c r="AO374" s="27">
        <v>0.5</v>
      </c>
      <c r="AP374" s="23">
        <f>Table2[[#This Row],[Approved Amount_UA Equivalent]]/1000000</f>
        <v>51.28</v>
      </c>
      <c r="AQ374" s="19">
        <f t="shared" si="91"/>
        <v>68.245475200000001</v>
      </c>
      <c r="AR374" s="23" t="str">
        <f t="shared" si="92"/>
        <v>51-60</v>
      </c>
      <c r="AS374" s="23" t="str">
        <f t="shared" si="93"/>
        <v>41-60</v>
      </c>
      <c r="AT374" s="23" t="str">
        <f t="shared" si="94"/>
        <v>41-80</v>
      </c>
      <c r="AU374" s="23" t="str">
        <f t="shared" si="95"/>
        <v>50-100 Mn</v>
      </c>
      <c r="AV374" s="23">
        <f>Table2[[#This Row],[Amount]]</f>
        <v>51280000</v>
      </c>
      <c r="AW374" s="23" t="str">
        <f t="shared" si="96"/>
        <v>Dec 2016</v>
      </c>
      <c r="AX374" s="28">
        <f>IFERROR(VLOOKUP(Table2[[#This Row],[SAP Code]],[26]_16!A:B,2,FALSE),0)</f>
        <v>0</v>
      </c>
      <c r="AY374" s="28">
        <f>IFERROR(VLOOKUP(Table2[[#This Row],[SAP Code]],[26]_16!D:E,2,FALSE)/ 1000000, 0)</f>
        <v>0</v>
      </c>
      <c r="AZ374" s="28">
        <f>IFERROR(VLOOKUP(Table2[[#This Row],[SAP Code]],[26]_16!G:H,2,FALSE)/ 1000000, 0)</f>
        <v>0</v>
      </c>
      <c r="BA374" s="28">
        <f>IFERROR(VLOOKUP(Table2[[#This Row],[SAP Code]],[26]_16!J:K,2,FALSE)/ 1000000, 0)</f>
        <v>2.5683000000000004E-2</v>
      </c>
      <c r="BB374" s="28">
        <f>IFERROR(VLOOKUP(Table2[[#This Row],[SAP Code]],[26]_16!M:N,2,FALSE)/ 1000000, 0)</f>
        <v>6.1882634400000001</v>
      </c>
      <c r="BC374" s="28">
        <f>IFERROR(VLOOKUP(Table2[[#This Row],[SAP Code]],[26]_16!P:Q,2,FALSE),0)</f>
        <v>2.6419341900000002</v>
      </c>
      <c r="BD374" s="28">
        <f>IFERROR(VLOOKUP(Table2[[#This Row],[SAP Code]],[26]_16!S:T,2,FALSE),0)</f>
        <v>7.0445580100000011</v>
      </c>
      <c r="BE374" s="28">
        <f>IFERROR(VLOOKUP(Table2[[#This Row],[SAP Code]],[26]_16!V:W,2,FALSE)/ 1000000, 0)</f>
        <v>7.9470197699999989</v>
      </c>
      <c r="BF374" s="28">
        <f>IFERROR(VLOOKUP(Table2[[#This Row],[SAP Code]],[26]_16!Y:Z,2,FALSE)/ 1000000, 0)</f>
        <v>1.7782323799999999</v>
      </c>
      <c r="BG374" s="28" t="str">
        <f>IFERROR(VLOOKUP(Table2[[#This Row],[SAP Code]],[26]port!$A:$AD,30,FALSE),"unknown")</f>
        <v>OnGo</v>
      </c>
      <c r="BH374" s="29" t="str">
        <f t="shared" si="97"/>
        <v>Ongoing</v>
      </c>
      <c r="BI374" s="16"/>
    </row>
    <row r="375" spans="1:61" ht="17.100000000000001" customHeight="1">
      <c r="A375" s="16" t="s">
        <v>164</v>
      </c>
      <c r="B375" s="16" t="s">
        <v>1529</v>
      </c>
      <c r="C375" s="16" t="s">
        <v>1533</v>
      </c>
      <c r="D375" s="18" t="s">
        <v>1531</v>
      </c>
      <c r="E375" s="18">
        <v>42713</v>
      </c>
      <c r="F375" s="16" t="s">
        <v>787</v>
      </c>
      <c r="G375" s="16" t="s">
        <v>137</v>
      </c>
      <c r="H375" s="16" t="s">
        <v>101</v>
      </c>
      <c r="I375" s="16" t="s">
        <v>138</v>
      </c>
      <c r="J375" s="16" t="s">
        <v>83</v>
      </c>
      <c r="K375" s="16" t="s">
        <v>69</v>
      </c>
      <c r="L375" s="19" t="s">
        <v>85</v>
      </c>
      <c r="M375" s="19">
        <v>2240000</v>
      </c>
      <c r="N375" s="19">
        <v>2240000</v>
      </c>
      <c r="O375" s="57" t="s">
        <v>1532</v>
      </c>
      <c r="P375" s="21">
        <v>2100155033673</v>
      </c>
      <c r="Q375" s="20" t="s">
        <v>87</v>
      </c>
      <c r="R375" s="16" t="str">
        <f t="shared" si="87"/>
        <v>ADF Including TSF</v>
      </c>
      <c r="S375" s="16" t="str">
        <f t="shared" si="86"/>
        <v>D</v>
      </c>
      <c r="T375" s="16" t="str">
        <f t="shared" si="85"/>
        <v>ADF Countries</v>
      </c>
      <c r="U375" s="16" t="str">
        <f t="shared" si="88"/>
        <v>Transition States</v>
      </c>
      <c r="V375" s="22" t="str">
        <f>IF(ISNUMBER(MATCH(A375, {"Gabon","Sudan","Niger","Mali","Burkina Faso","Guinea"}, 0)), "De Facto Countries", "Non-De Facto Countries")</f>
        <v>Non-De Facto Countries</v>
      </c>
      <c r="W375" s="16" t="str">
        <f t="shared" si="99"/>
        <v>South</v>
      </c>
      <c r="X375" s="16" t="str">
        <f t="shared" si="100"/>
        <v>Transport</v>
      </c>
      <c r="Y375" s="23"/>
      <c r="AB375" s="23">
        <f>Table2[[#This Row],[Approved Amount_UA Equivalent]]</f>
        <v>2240000</v>
      </c>
      <c r="AD375" s="23">
        <f>SUM(Table2[[#This Row],[Feed Africa ]:[Improve Quality Of Life ]])</f>
        <v>2240000</v>
      </c>
      <c r="AE375" s="16" t="b">
        <f>Table2[[#This Row],[Total HI5]]=Table2[[#This Row],[Approved Amount_UA Equivalent]]</f>
        <v>1</v>
      </c>
      <c r="AF375" s="24">
        <v>10</v>
      </c>
      <c r="AG375" s="20" t="str">
        <f t="shared" si="89"/>
        <v>Investment Project</v>
      </c>
      <c r="AH375" s="24" t="e">
        <f>VLOOKUP(Table2[[#This Row],[SAP Code]],[25]DATA!$A:$G,7,FALSE)</f>
        <v>#N/A</v>
      </c>
      <c r="AI375" s="20" t="str">
        <f t="shared" si="90"/>
        <v>Infrastructure</v>
      </c>
      <c r="AJ375" s="25" t="s">
        <v>89</v>
      </c>
      <c r="AK375" s="25" t="s">
        <v>140</v>
      </c>
      <c r="AL375" s="23" t="str" cm="1">
        <f t="array" ref="AL375">_xlfn.SWITCH(AK375,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75" s="26">
        <v>1</v>
      </c>
      <c r="AN375" s="25" t="str">
        <f t="shared" si="98"/>
        <v>Sovereign</v>
      </c>
      <c r="AO375" s="27">
        <v>0.5</v>
      </c>
      <c r="AP375" s="23">
        <f>Table2[[#This Row],[Approved Amount_UA Equivalent]]/1000000</f>
        <v>2.2400000000000002</v>
      </c>
      <c r="AQ375" s="19">
        <f t="shared" si="91"/>
        <v>2.9810816</v>
      </c>
      <c r="AR375" s="23" t="str">
        <f t="shared" si="92"/>
        <v>1-10</v>
      </c>
      <c r="AS375" s="23" t="str">
        <f t="shared" si="93"/>
        <v>1-20</v>
      </c>
      <c r="AT375" s="23" t="str">
        <f t="shared" si="94"/>
        <v>1-40</v>
      </c>
      <c r="AU375" s="23" t="str">
        <f t="shared" si="95"/>
        <v>&lt;1-50 Mn</v>
      </c>
      <c r="AV375" s="23">
        <f>Table2[[#This Row],[Amount]]</f>
        <v>2240000</v>
      </c>
      <c r="AW375" s="23" t="str">
        <f t="shared" si="96"/>
        <v>Dec 2016</v>
      </c>
      <c r="AX375" s="28">
        <f>IFERROR(VLOOKUP(Table2[[#This Row],[SAP Code]],[26]_16!A:B,2,FALSE),0)</f>
        <v>0</v>
      </c>
      <c r="AY375" s="28">
        <f>IFERROR(VLOOKUP(Table2[[#This Row],[SAP Code]],[26]_16!D:E,2,FALSE)/ 1000000, 0)</f>
        <v>0</v>
      </c>
      <c r="AZ375" s="28">
        <f>IFERROR(VLOOKUP(Table2[[#This Row],[SAP Code]],[26]_16!G:H,2,FALSE)/ 1000000, 0)</f>
        <v>0</v>
      </c>
      <c r="BA375" s="28">
        <f>IFERROR(VLOOKUP(Table2[[#This Row],[SAP Code]],[26]_16!J:K,2,FALSE)/ 1000000, 0)</f>
        <v>2.5683000000000004E-2</v>
      </c>
      <c r="BB375" s="28">
        <f>IFERROR(VLOOKUP(Table2[[#This Row],[SAP Code]],[26]_16!M:N,2,FALSE)/ 1000000, 0)</f>
        <v>6.1882634400000001</v>
      </c>
      <c r="BC375" s="28">
        <f>IFERROR(VLOOKUP(Table2[[#This Row],[SAP Code]],[26]_16!P:Q,2,FALSE),0)</f>
        <v>2.6419341900000002</v>
      </c>
      <c r="BD375" s="28">
        <f>IFERROR(VLOOKUP(Table2[[#This Row],[SAP Code]],[26]_16!S:T,2,FALSE),0)</f>
        <v>7.0445580100000011</v>
      </c>
      <c r="BE375" s="28">
        <f>IFERROR(VLOOKUP(Table2[[#This Row],[SAP Code]],[26]_16!V:W,2,FALSE)/ 1000000, 0)</f>
        <v>7.9470197699999989</v>
      </c>
      <c r="BF375" s="28">
        <f>IFERROR(VLOOKUP(Table2[[#This Row],[SAP Code]],[26]_16!Y:Z,2,FALSE)/ 1000000, 0)</f>
        <v>1.7782323799999999</v>
      </c>
      <c r="BG375" s="28" t="str">
        <f>IFERROR(VLOOKUP(Table2[[#This Row],[SAP Code]],[26]port!$A:$AD,30,FALSE),"unknown")</f>
        <v>OnGo</v>
      </c>
      <c r="BH375" s="29" t="str">
        <f t="shared" si="97"/>
        <v>Ongoing</v>
      </c>
      <c r="BI375" s="16"/>
    </row>
    <row r="376" spans="1:61" ht="17.100000000000001" customHeight="1">
      <c r="A376" s="16" t="s">
        <v>696</v>
      </c>
      <c r="B376" s="16" t="s">
        <v>1534</v>
      </c>
      <c r="C376" s="16" t="s">
        <v>1535</v>
      </c>
      <c r="D376" s="18" t="s">
        <v>1536</v>
      </c>
      <c r="E376" s="18">
        <v>42713</v>
      </c>
      <c r="F376" s="16" t="s">
        <v>700</v>
      </c>
      <c r="G376" s="16" t="s">
        <v>80</v>
      </c>
      <c r="H376" s="16" t="s">
        <v>132</v>
      </c>
      <c r="I376" s="16" t="s">
        <v>82</v>
      </c>
      <c r="J376" s="16" t="s">
        <v>83</v>
      </c>
      <c r="K376" s="16" t="s">
        <v>84</v>
      </c>
      <c r="L376" s="19" t="s">
        <v>85</v>
      </c>
      <c r="M376" s="19">
        <v>15070000</v>
      </c>
      <c r="N376" s="19">
        <v>15070000</v>
      </c>
      <c r="O376" s="57" t="s">
        <v>1537</v>
      </c>
      <c r="P376" s="21" t="s">
        <v>147</v>
      </c>
      <c r="Q376" s="20" t="s">
        <v>87</v>
      </c>
      <c r="R376" s="16" t="str">
        <f t="shared" si="87"/>
        <v>ADF Including TSF</v>
      </c>
      <c r="S376" s="16" t="str">
        <f t="shared" si="86"/>
        <v>F</v>
      </c>
      <c r="T376" s="16" t="str">
        <f t="shared" si="85"/>
        <v>ADF Countries</v>
      </c>
      <c r="U376" s="16" t="str">
        <f t="shared" si="88"/>
        <v>Transition States</v>
      </c>
      <c r="V376" s="22" t="str">
        <f>IF(ISNUMBER(MATCH(A376, {"Gabon","Sudan","Niger","Mali","Burkina Faso","Guinea"}, 0)), "De Facto Countries", "Non-De Facto Countries")</f>
        <v>De Facto Countries</v>
      </c>
      <c r="W376" s="16" t="str">
        <f t="shared" si="99"/>
        <v>West</v>
      </c>
      <c r="X376" s="16" t="str">
        <f t="shared" si="100"/>
        <v>Power</v>
      </c>
      <c r="Y376" s="23"/>
      <c r="Z376" s="23">
        <f>Table2[[#This Row],[Approved Amount_UA Equivalent]]</f>
        <v>15070000</v>
      </c>
      <c r="AD376" s="23">
        <f>SUM(Table2[[#This Row],[Feed Africa ]:[Improve Quality Of Life ]])</f>
        <v>15070000</v>
      </c>
      <c r="AE376" s="16" t="b">
        <f>Table2[[#This Row],[Total HI5]]=Table2[[#This Row],[Approved Amount_UA Equivalent]]</f>
        <v>1</v>
      </c>
      <c r="AF376" s="24">
        <v>10</v>
      </c>
      <c r="AG376" s="20" t="str">
        <f t="shared" si="89"/>
        <v>Investment Project</v>
      </c>
      <c r="AH376" s="24" t="e">
        <f>VLOOKUP(Table2[[#This Row],[SAP Code]],[25]DATA!$A:$G,7,FALSE)</f>
        <v>#N/A</v>
      </c>
      <c r="AI376" s="20" t="str">
        <f t="shared" si="90"/>
        <v>Infrastructure</v>
      </c>
      <c r="AJ376" s="25" t="s">
        <v>89</v>
      </c>
      <c r="AK376" s="25" t="s">
        <v>90</v>
      </c>
      <c r="AL376" s="23" t="str" cm="1">
        <f t="array" ref="AL376">_xlfn.SWITCH(AK376,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76" s="26">
        <v>1</v>
      </c>
      <c r="AN376" s="25" t="str">
        <f t="shared" si="98"/>
        <v>Sovereign</v>
      </c>
      <c r="AO376" s="27">
        <v>0.33333333333333331</v>
      </c>
      <c r="AP376" s="23">
        <f>Table2[[#This Row],[Approved Amount_UA Equivalent]]/1000000</f>
        <v>15.07</v>
      </c>
      <c r="AQ376" s="19">
        <f t="shared" si="91"/>
        <v>20.0557588</v>
      </c>
      <c r="AR376" s="23" t="str">
        <f t="shared" si="92"/>
        <v>11-20</v>
      </c>
      <c r="AS376" s="23" t="str">
        <f t="shared" si="93"/>
        <v>1-20</v>
      </c>
      <c r="AT376" s="23" t="str">
        <f t="shared" si="94"/>
        <v>1-40</v>
      </c>
      <c r="AU376" s="23" t="str">
        <f t="shared" si="95"/>
        <v>&lt;1-50 Mn</v>
      </c>
      <c r="AV376" s="23">
        <f>Table2[[#This Row],[Amount]]</f>
        <v>15070000</v>
      </c>
      <c r="AW376" s="23" t="str">
        <f t="shared" si="96"/>
        <v>Dec 2016</v>
      </c>
      <c r="AX376" s="28">
        <f>IFERROR(VLOOKUP(Table2[[#This Row],[SAP Code]],[26]_16!A:B,2,FALSE),0)</f>
        <v>0</v>
      </c>
      <c r="AY376" s="28">
        <f>IFERROR(VLOOKUP(Table2[[#This Row],[SAP Code]],[26]_16!D:E,2,FALSE)/ 1000000, 0)</f>
        <v>0</v>
      </c>
      <c r="AZ376" s="28">
        <f>IFERROR(VLOOKUP(Table2[[#This Row],[SAP Code]],[26]_16!G:H,2,FALSE)/ 1000000, 0)</f>
        <v>0</v>
      </c>
      <c r="BA376" s="28">
        <f>IFERROR(VLOOKUP(Table2[[#This Row],[SAP Code]],[26]_16!J:K,2,FALSE)/ 1000000, 0)</f>
        <v>9.9053059999999998E-2</v>
      </c>
      <c r="BB376" s="28">
        <f>IFERROR(VLOOKUP(Table2[[#This Row],[SAP Code]],[26]_16!M:N,2,FALSE)/ 1000000, 0)</f>
        <v>3.7071143299999996</v>
      </c>
      <c r="BC376" s="28">
        <f>IFERROR(VLOOKUP(Table2[[#This Row],[SAP Code]],[26]_16!P:Q,2,FALSE),0)</f>
        <v>5.64600568</v>
      </c>
      <c r="BD376" s="28">
        <f>IFERROR(VLOOKUP(Table2[[#This Row],[SAP Code]],[26]_16!S:T,2,FALSE),0)</f>
        <v>11.416259009999996</v>
      </c>
      <c r="BE376" s="28">
        <f>IFERROR(VLOOKUP(Table2[[#This Row],[SAP Code]],[26]_16!V:W,2,FALSE)/ 1000000, 0)</f>
        <v>9.3451388999999985</v>
      </c>
      <c r="BF376" s="28">
        <f>IFERROR(VLOOKUP(Table2[[#This Row],[SAP Code]],[26]_16!Y:Z,2,FALSE)/ 1000000, 0)</f>
        <v>4.8590806900000008</v>
      </c>
      <c r="BG376" s="28" t="str">
        <f>IFERROR(VLOOKUP(Table2[[#This Row],[SAP Code]],[26]port!$A:$AD,30,FALSE),"unknown")</f>
        <v>OnGo</v>
      </c>
      <c r="BH376" s="29" t="str">
        <f t="shared" si="97"/>
        <v>Ongoing</v>
      </c>
      <c r="BI376" s="16"/>
    </row>
    <row r="377" spans="1:61" ht="17.100000000000001" customHeight="1">
      <c r="A377" s="16" t="s">
        <v>696</v>
      </c>
      <c r="B377" s="16" t="s">
        <v>1534</v>
      </c>
      <c r="C377" s="16" t="s">
        <v>1538</v>
      </c>
      <c r="D377" s="18" t="s">
        <v>1536</v>
      </c>
      <c r="E377" s="18">
        <v>42713</v>
      </c>
      <c r="F377" s="16" t="s">
        <v>700</v>
      </c>
      <c r="G377" s="16" t="s">
        <v>80</v>
      </c>
      <c r="H377" s="16" t="s">
        <v>132</v>
      </c>
      <c r="I377" s="16" t="s">
        <v>82</v>
      </c>
      <c r="J377" s="16" t="s">
        <v>83</v>
      </c>
      <c r="K377" s="16" t="s">
        <v>69</v>
      </c>
      <c r="L377" s="19" t="s">
        <v>85</v>
      </c>
      <c r="M377" s="19">
        <v>29250000</v>
      </c>
      <c r="N377" s="19">
        <v>29250000</v>
      </c>
      <c r="O377" s="57" t="s">
        <v>1537</v>
      </c>
      <c r="P377" s="21" t="s">
        <v>147</v>
      </c>
      <c r="Q377" s="20" t="s">
        <v>87</v>
      </c>
      <c r="R377" s="16" t="str">
        <f t="shared" si="87"/>
        <v>ADF Including TSF</v>
      </c>
      <c r="S377" s="16" t="str">
        <f t="shared" si="86"/>
        <v>F</v>
      </c>
      <c r="T377" s="16" t="str">
        <f t="shared" si="85"/>
        <v>ADF Countries</v>
      </c>
      <c r="U377" s="16" t="str">
        <f t="shared" si="88"/>
        <v>Transition States</v>
      </c>
      <c r="V377" s="22" t="str">
        <f>IF(ISNUMBER(MATCH(A377, {"Gabon","Sudan","Niger","Mali","Burkina Faso","Guinea"}, 0)), "De Facto Countries", "Non-De Facto Countries")</f>
        <v>De Facto Countries</v>
      </c>
      <c r="W377" s="16" t="str">
        <f t="shared" si="99"/>
        <v>West</v>
      </c>
      <c r="X377" s="16" t="str">
        <f t="shared" si="100"/>
        <v>Power</v>
      </c>
      <c r="Y377" s="23"/>
      <c r="Z377" s="23">
        <f>Table2[[#This Row],[Approved Amount_UA Equivalent]]</f>
        <v>29250000</v>
      </c>
      <c r="AD377" s="23">
        <f>SUM(Table2[[#This Row],[Feed Africa ]:[Improve Quality Of Life ]])</f>
        <v>29250000</v>
      </c>
      <c r="AE377" s="16" t="b">
        <f>Table2[[#This Row],[Total HI5]]=Table2[[#This Row],[Approved Amount_UA Equivalent]]</f>
        <v>1</v>
      </c>
      <c r="AF377" s="24">
        <v>10</v>
      </c>
      <c r="AG377" s="20" t="str">
        <f t="shared" si="89"/>
        <v>Investment Project</v>
      </c>
      <c r="AH377" s="24" t="e">
        <f>VLOOKUP(Table2[[#This Row],[SAP Code]],[25]DATA!$A:$G,7,FALSE)</f>
        <v>#N/A</v>
      </c>
      <c r="AI377" s="20" t="str">
        <f t="shared" si="90"/>
        <v>Infrastructure</v>
      </c>
      <c r="AJ377" s="25" t="s">
        <v>89</v>
      </c>
      <c r="AK377" s="25" t="s">
        <v>90</v>
      </c>
      <c r="AL377" s="23" t="str" cm="1">
        <f t="array" ref="AL377">_xlfn.SWITCH(AK377,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77" s="26">
        <v>1</v>
      </c>
      <c r="AN377" s="25" t="str">
        <f t="shared" si="98"/>
        <v>Sovereign</v>
      </c>
      <c r="AO377" s="27">
        <v>0.33333333333333331</v>
      </c>
      <c r="AP377" s="23">
        <f>Table2[[#This Row],[Approved Amount_UA Equivalent]]/1000000</f>
        <v>29.25</v>
      </c>
      <c r="AQ377" s="19">
        <f t="shared" si="91"/>
        <v>38.927070000000001</v>
      </c>
      <c r="AR377" s="23" t="str">
        <f t="shared" si="92"/>
        <v>21-30</v>
      </c>
      <c r="AS377" s="23" t="str">
        <f t="shared" si="93"/>
        <v>21-40</v>
      </c>
      <c r="AT377" s="23" t="str">
        <f t="shared" si="94"/>
        <v>1-40</v>
      </c>
      <c r="AU377" s="23" t="str">
        <f t="shared" si="95"/>
        <v>&lt;1-50 Mn</v>
      </c>
      <c r="AV377" s="23">
        <f>Table2[[#This Row],[Amount]]</f>
        <v>29250000</v>
      </c>
      <c r="AW377" s="23" t="str">
        <f t="shared" si="96"/>
        <v>Dec 2016</v>
      </c>
      <c r="AX377" s="28">
        <f>IFERROR(VLOOKUP(Table2[[#This Row],[SAP Code]],[26]_16!A:B,2,FALSE),0)</f>
        <v>0</v>
      </c>
      <c r="AY377" s="28">
        <f>IFERROR(VLOOKUP(Table2[[#This Row],[SAP Code]],[26]_16!D:E,2,FALSE)/ 1000000, 0)</f>
        <v>0</v>
      </c>
      <c r="AZ377" s="28">
        <f>IFERROR(VLOOKUP(Table2[[#This Row],[SAP Code]],[26]_16!G:H,2,FALSE)/ 1000000, 0)</f>
        <v>0</v>
      </c>
      <c r="BA377" s="28">
        <v>0</v>
      </c>
      <c r="BB377" s="28">
        <v>0</v>
      </c>
      <c r="BC377" s="28">
        <v>0</v>
      </c>
      <c r="BD377" s="28">
        <v>0</v>
      </c>
      <c r="BE377" s="28">
        <v>0</v>
      </c>
      <c r="BF377" s="28">
        <v>0</v>
      </c>
      <c r="BG377" s="28" t="str">
        <f>IFERROR(VLOOKUP(Table2[[#This Row],[SAP Code]],[26]port!$A:$AD,30,FALSE),"unknown")</f>
        <v>OnGo</v>
      </c>
      <c r="BH377" s="29" t="str">
        <f t="shared" si="97"/>
        <v>Ongoing</v>
      </c>
      <c r="BI377" s="16"/>
    </row>
    <row r="378" spans="1:61" ht="17.100000000000001" customHeight="1">
      <c r="A378" s="16" t="s">
        <v>696</v>
      </c>
      <c r="B378" s="16" t="s">
        <v>1534</v>
      </c>
      <c r="C378" s="16" t="s">
        <v>1539</v>
      </c>
      <c r="D378" s="18" t="s">
        <v>1536</v>
      </c>
      <c r="E378" s="18">
        <v>42713</v>
      </c>
      <c r="F378" s="16" t="s">
        <v>700</v>
      </c>
      <c r="G378" s="16" t="s">
        <v>80</v>
      </c>
      <c r="H378" s="16" t="s">
        <v>132</v>
      </c>
      <c r="I378" s="16" t="s">
        <v>82</v>
      </c>
      <c r="J378" s="16" t="s">
        <v>607</v>
      </c>
      <c r="K378" s="16" t="s">
        <v>84</v>
      </c>
      <c r="L378" s="19" t="s">
        <v>85</v>
      </c>
      <c r="M378" s="19">
        <v>7400000</v>
      </c>
      <c r="N378" s="19">
        <v>7400000</v>
      </c>
      <c r="O378" s="57" t="s">
        <v>1537</v>
      </c>
      <c r="P378" s="21" t="s">
        <v>147</v>
      </c>
      <c r="Q378" s="20" t="s">
        <v>87</v>
      </c>
      <c r="R378" s="16" t="str">
        <f t="shared" si="87"/>
        <v>NTF</v>
      </c>
      <c r="S378" s="16" t="str">
        <f t="shared" si="86"/>
        <v>F</v>
      </c>
      <c r="T378" s="16" t="str">
        <f t="shared" si="85"/>
        <v>ADF Countries</v>
      </c>
      <c r="U378" s="16" t="str">
        <f t="shared" si="88"/>
        <v>Transition States</v>
      </c>
      <c r="V378" s="22" t="str">
        <f>IF(ISNUMBER(MATCH(A378, {"Gabon","Sudan","Niger","Mali","Burkina Faso","Guinea"}, 0)), "De Facto Countries", "Non-De Facto Countries")</f>
        <v>De Facto Countries</v>
      </c>
      <c r="W378" s="16" t="str">
        <f t="shared" si="99"/>
        <v>West</v>
      </c>
      <c r="X378" s="16" t="str">
        <f t="shared" si="100"/>
        <v>Power</v>
      </c>
      <c r="Y378" s="23"/>
      <c r="Z378" s="23">
        <f>Table2[[#This Row],[Approved Amount_UA Equivalent]]</f>
        <v>7400000</v>
      </c>
      <c r="AD378" s="23">
        <f>SUM(Table2[[#This Row],[Feed Africa ]:[Improve Quality Of Life ]])</f>
        <v>7400000</v>
      </c>
      <c r="AE378" s="16" t="b">
        <f>Table2[[#This Row],[Total HI5]]=Table2[[#This Row],[Approved Amount_UA Equivalent]]</f>
        <v>1</v>
      </c>
      <c r="AF378" s="24">
        <v>10</v>
      </c>
      <c r="AG378" s="20" t="str">
        <f t="shared" si="89"/>
        <v>Investment Project</v>
      </c>
      <c r="AH378" s="24" t="e">
        <f>VLOOKUP(Table2[[#This Row],[SAP Code]],[25]DATA!$A:$G,7,FALSE)</f>
        <v>#N/A</v>
      </c>
      <c r="AI378" s="20" t="str">
        <f t="shared" si="90"/>
        <v>Infrastructure</v>
      </c>
      <c r="AJ378" s="25" t="s">
        <v>89</v>
      </c>
      <c r="AK378" s="25" t="s">
        <v>90</v>
      </c>
      <c r="AL378" s="23" t="str" cm="1">
        <f t="array" ref="AL378">_xlfn.SWITCH(AK378,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78" s="26">
        <v>1</v>
      </c>
      <c r="AN378" s="25" t="str">
        <f t="shared" si="98"/>
        <v>Sovereign</v>
      </c>
      <c r="AO378" s="27">
        <v>0.33333333333333331</v>
      </c>
      <c r="AP378" s="23">
        <f>Table2[[#This Row],[Approved Amount_UA Equivalent]]/1000000</f>
        <v>7.4</v>
      </c>
      <c r="AQ378" s="19">
        <f t="shared" si="91"/>
        <v>9.8482160000000007</v>
      </c>
      <c r="AR378" s="23" t="str">
        <f t="shared" si="92"/>
        <v>1-10</v>
      </c>
      <c r="AS378" s="23" t="str">
        <f t="shared" si="93"/>
        <v>1-20</v>
      </c>
      <c r="AT378" s="23" t="str">
        <f t="shared" si="94"/>
        <v>1-40</v>
      </c>
      <c r="AU378" s="23" t="str">
        <f t="shared" si="95"/>
        <v>&lt;1-50 Mn</v>
      </c>
      <c r="AV378" s="23">
        <f>Table2[[#This Row],[Amount]]</f>
        <v>7400000</v>
      </c>
      <c r="AW378" s="23" t="str">
        <f t="shared" si="96"/>
        <v>Dec 2016</v>
      </c>
      <c r="AX378" s="28">
        <f>IFERROR(VLOOKUP(Table2[[#This Row],[SAP Code]],[26]_16!A:B,2,FALSE),0)</f>
        <v>0</v>
      </c>
      <c r="AY378" s="28">
        <f>IFERROR(VLOOKUP(Table2[[#This Row],[SAP Code]],[26]_16!D:E,2,FALSE)/ 1000000, 0)</f>
        <v>0</v>
      </c>
      <c r="AZ378" s="28">
        <f>IFERROR(VLOOKUP(Table2[[#This Row],[SAP Code]],[26]_16!G:H,2,FALSE)/ 1000000, 0)</f>
        <v>0</v>
      </c>
      <c r="BA378" s="28">
        <v>0</v>
      </c>
      <c r="BB378" s="28">
        <v>0</v>
      </c>
      <c r="BC378" s="28">
        <v>0</v>
      </c>
      <c r="BD378" s="28">
        <v>0</v>
      </c>
      <c r="BE378" s="28">
        <v>0</v>
      </c>
      <c r="BF378" s="28">
        <v>0</v>
      </c>
      <c r="BG378" s="28" t="str">
        <f>IFERROR(VLOOKUP(Table2[[#This Row],[SAP Code]],[26]port!$A:$AD,30,FALSE),"unknown")</f>
        <v>OnGo</v>
      </c>
      <c r="BH378" s="29" t="str">
        <f t="shared" si="97"/>
        <v>Ongoing</v>
      </c>
      <c r="BI378" s="16"/>
    </row>
    <row r="379" spans="1:61" ht="17.100000000000001" customHeight="1">
      <c r="A379" s="16" t="s">
        <v>150</v>
      </c>
      <c r="B379" s="16" t="s">
        <v>1540</v>
      </c>
      <c r="C379" s="16" t="s">
        <v>1541</v>
      </c>
      <c r="D379" s="18" t="s">
        <v>1542</v>
      </c>
      <c r="E379" s="18">
        <v>42713</v>
      </c>
      <c r="F379" s="16" t="s">
        <v>154</v>
      </c>
      <c r="G379" s="16" t="s">
        <v>137</v>
      </c>
      <c r="H379" s="16" t="s">
        <v>132</v>
      </c>
      <c r="I379" s="16" t="s">
        <v>138</v>
      </c>
      <c r="J379" s="16" t="s">
        <v>83</v>
      </c>
      <c r="K379" s="16" t="s">
        <v>84</v>
      </c>
      <c r="L379" s="19" t="s">
        <v>85</v>
      </c>
      <c r="M379" s="19">
        <v>7500000</v>
      </c>
      <c r="N379" s="19">
        <v>7500000</v>
      </c>
      <c r="O379" s="57" t="s">
        <v>1543</v>
      </c>
      <c r="P379" s="21" t="s">
        <v>147</v>
      </c>
      <c r="Q379" s="20" t="s">
        <v>87</v>
      </c>
      <c r="R379" s="16" t="str">
        <f t="shared" si="87"/>
        <v>ADF Including TSF</v>
      </c>
      <c r="S379" s="16" t="str">
        <f t="shared" si="86"/>
        <v>D</v>
      </c>
      <c r="T379" s="16" t="str">
        <f t="shared" ref="T379:T389" si="101">IF(A379="Algeria","ADB Countries",IF(A379="Angola","ADB Countries",IF(A379="Benin","ADF Countries",IF(A379="Botswana","ADB Countries",IF(A379="Burkina Faso","ADF Countries",IF(A379="Burundi","ADF Countries",IF(A379="Cameroon","Blend Countries",IF(A379="Cape Verde","ADB Countries",IF(A379="Central African Republic","ADF Countries",IF(A379="Centrafrique","ADF Countries",IF(A379="Chad","ADF Countries",IF(A379="Comoros","ADF Countries",IF(A379="Congo CG","ADB Countries",IF(A379="Congo","ADB Countries",IF(A379="Côte D'Ivoire","Blend Countries",IF(A379="Dem Rep Congo","ADF Countries",IF(A379="DEMOCRATIC REPUBLIC OF THE CONGO","ADF Countries",IF(A379="Djibouti","ADF Countries",IF(A379="Egypt","ADB Countries",IF(A379="Eq Guinea","ADB Countries",IF(A379="Equatorial Guinea","ADB Countries",IF(A379="Eritrea","ADF Countries",IF(A379="Swaziland","ADB Countries",IF(A379="Eswatini","ADB Countries",IF(A379="Ethiopia","ADF Countries",IF(A379="Gabon","ADB Countries",IF(A379="Gambia","ADF Countries",IF(A379="Ghana","ADF Countries",IF(A379="Guinea","ADF Countries",IF(A379="Guinea-Bissau","ADF Countries",IF(A379="Kenya","Blend Countries",IF(A379="Lesotho","ADF Countries",IF(A379="Liberia","ADF Countries",IF(A379="Libya","ADB Countries",IF(A379="Madagascar","ADF Countries",IF(A379="Malawi","ADF Countries",IF(A379="Mali","ADF Countries",IF(A379="Mauritania","ADF Countries",IF(A379="Mauritius","ADB Countries",IF(A379="Morocco","ADB Countries",IF(A379="Mozambique","ADF Countries",IF(OR(A379="Multi",A379="Multinational",A379="Multi-Countries"),"Multinational",IF(A379="Namibia","ADB Countries",IF(A379="Niger","ADF Countries",IF(A379="Nigeria","ADB Countries",IF(A379="Rwanda","ADF Countries",IF(A379="Sao Tome &amp; Principe","ADF Countries",IF(A379="Sao Tome","ADF Countries",IF(A379="Senegal","Blend Countries",IF(A379="Seychelles","ADB Countries",IF(A379="Sierra Leone","ADF Countries",IF(A379="Somalia","ADF Countries",IF(A379="South Africa","ADB Countries",IF(A379="South Sudan","ADF Countries",IF(A379="Sudan","ADF Countries",IF(A379="Tanzania","Blend Countries",IF(A379="Togo","ADF Countries",IF(A379="Tunisia","ADB Countries",IF(A379="Uganda","ADF Countries",IF(A379="Zambia","Blend Countries",IF(A379="Zimbabwe","ADF Countries","")))))))))))))))))))))))))))))))))))))))))))))))))))))))))))))</f>
        <v>Blend Countries</v>
      </c>
      <c r="U379" s="16" t="str">
        <f t="shared" si="88"/>
        <v>Non-Transition States</v>
      </c>
      <c r="V379" s="22" t="str">
        <f>IF(ISNUMBER(MATCH(A379, {"Gabon","Sudan","Niger","Mali","Burkina Faso","Guinea"}, 0)), "De Facto Countries", "Non-De Facto Countries")</f>
        <v>Non-De Facto Countries</v>
      </c>
      <c r="W379" s="16" t="str">
        <f t="shared" si="99"/>
        <v>West</v>
      </c>
      <c r="X379" s="16" t="str">
        <f t="shared" si="100"/>
        <v>Transport</v>
      </c>
      <c r="Y379" s="23"/>
      <c r="AB379" s="23">
        <f>Table2[[#This Row],[Approved Amount_UA Equivalent]]</f>
        <v>7500000</v>
      </c>
      <c r="AD379" s="23">
        <f>SUM(Table2[[#This Row],[Feed Africa ]:[Improve Quality Of Life ]])</f>
        <v>7500000</v>
      </c>
      <c r="AE379" s="16" t="b">
        <f>Table2[[#This Row],[Total HI5]]=Table2[[#This Row],[Approved Amount_UA Equivalent]]</f>
        <v>1</v>
      </c>
      <c r="AF379" s="24">
        <v>10</v>
      </c>
      <c r="AG379" s="20" t="str">
        <f t="shared" si="89"/>
        <v>Investment Project</v>
      </c>
      <c r="AH379" s="24" t="e">
        <f>VLOOKUP(Table2[[#This Row],[SAP Code]],[25]DATA!$A:$G,7,FALSE)</f>
        <v>#N/A</v>
      </c>
      <c r="AI379" s="20" t="str">
        <f t="shared" si="90"/>
        <v>Infrastructure</v>
      </c>
      <c r="AJ379" s="25" t="s">
        <v>89</v>
      </c>
      <c r="AK379" s="25" t="s">
        <v>140</v>
      </c>
      <c r="AL379" s="23" t="str" cm="1">
        <f t="array" ref="AL379">_xlfn.SWITCH(AK379,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79" s="26">
        <v>1</v>
      </c>
      <c r="AN379" s="25" t="str">
        <f t="shared" si="98"/>
        <v>Sovereign</v>
      </c>
      <c r="AO379" s="27">
        <v>0.5</v>
      </c>
      <c r="AP379" s="23">
        <f>Table2[[#This Row],[Approved Amount_UA Equivalent]]/1000000</f>
        <v>7.5</v>
      </c>
      <c r="AQ379" s="19">
        <f t="shared" si="91"/>
        <v>9.9812999999999992</v>
      </c>
      <c r="AR379" s="23" t="str">
        <f t="shared" si="92"/>
        <v>1-10</v>
      </c>
      <c r="AS379" s="23" t="str">
        <f t="shared" si="93"/>
        <v>1-20</v>
      </c>
      <c r="AT379" s="23" t="str">
        <f t="shared" si="94"/>
        <v>1-40</v>
      </c>
      <c r="AU379" s="23" t="str">
        <f t="shared" si="95"/>
        <v>&lt;1-50 Mn</v>
      </c>
      <c r="AV379" s="23">
        <f>Table2[[#This Row],[Amount]]</f>
        <v>7500000</v>
      </c>
      <c r="AW379" s="23" t="str">
        <f t="shared" si="96"/>
        <v>Dec 2016</v>
      </c>
      <c r="AX379" s="28">
        <f>IFERROR(VLOOKUP(Table2[[#This Row],[SAP Code]],[26]_16!A:B,2,FALSE),0)</f>
        <v>0</v>
      </c>
      <c r="AY379" s="28">
        <f>IFERROR(VLOOKUP(Table2[[#This Row],[SAP Code]],[26]_16!D:E,2,FALSE)/ 1000000, 0)</f>
        <v>0</v>
      </c>
      <c r="AZ379" s="28">
        <f>IFERROR(VLOOKUP(Table2[[#This Row],[SAP Code]],[26]_16!G:H,2,FALSE)/ 1000000, 0)</f>
        <v>0</v>
      </c>
      <c r="BA379" s="28">
        <f>IFERROR(VLOOKUP(Table2[[#This Row],[SAP Code]],[26]_16!J:K,2,FALSE)/ 1000000, 0)</f>
        <v>6.3793000000000002E-2</v>
      </c>
      <c r="BB379" s="28">
        <f>IFERROR(VLOOKUP(Table2[[#This Row],[SAP Code]],[26]_16!M:N,2,FALSE)/ 1000000, 0)</f>
        <v>0.96098835000000005</v>
      </c>
      <c r="BC379" s="28">
        <f>IFERROR(VLOOKUP(Table2[[#This Row],[SAP Code]],[26]_16!P:Q,2,FALSE),0)</f>
        <v>1.2272347199999998</v>
      </c>
      <c r="BD379" s="28">
        <f>IFERROR(VLOOKUP(Table2[[#This Row],[SAP Code]],[26]_16!S:T,2,FALSE),0)</f>
        <v>1.8061559899999997</v>
      </c>
      <c r="BE379" s="28">
        <f>IFERROR(VLOOKUP(Table2[[#This Row],[SAP Code]],[26]_16!V:W,2,FALSE)/ 1000000, 0)</f>
        <v>1.09201473</v>
      </c>
      <c r="BF379" s="28">
        <f>IFERROR(VLOOKUP(Table2[[#This Row],[SAP Code]],[26]_16!Y:Z,2,FALSE)/ 1000000, 0)</f>
        <v>0.11099473</v>
      </c>
      <c r="BG379" s="28" t="str">
        <f>IFERROR(VLOOKUP(Table2[[#This Row],[SAP Code]],[26]port!$A:$AD,30,FALSE),"unknown")</f>
        <v>OnGo</v>
      </c>
      <c r="BH379" s="29" t="str">
        <f t="shared" si="97"/>
        <v>Ongoing</v>
      </c>
      <c r="BI379" s="16"/>
    </row>
    <row r="380" spans="1:61" ht="17.100000000000001" customHeight="1">
      <c r="A380" s="16" t="s">
        <v>1006</v>
      </c>
      <c r="B380" s="16" t="s">
        <v>1540</v>
      </c>
      <c r="C380" s="16" t="s">
        <v>1544</v>
      </c>
      <c r="D380" s="18" t="s">
        <v>1542</v>
      </c>
      <c r="E380" s="18">
        <v>42713</v>
      </c>
      <c r="F380" s="16" t="s">
        <v>1130</v>
      </c>
      <c r="G380" s="16" t="s">
        <v>137</v>
      </c>
      <c r="H380" s="37" t="s">
        <v>194</v>
      </c>
      <c r="I380" s="16" t="s">
        <v>138</v>
      </c>
      <c r="J380" s="16" t="s">
        <v>83</v>
      </c>
      <c r="K380" s="16" t="s">
        <v>84</v>
      </c>
      <c r="L380" s="19" t="s">
        <v>85</v>
      </c>
      <c r="M380" s="19">
        <v>25000000</v>
      </c>
      <c r="N380" s="19">
        <v>25000000</v>
      </c>
      <c r="O380" s="57" t="s">
        <v>1543</v>
      </c>
      <c r="P380" s="21" t="s">
        <v>147</v>
      </c>
      <c r="Q380" s="20" t="s">
        <v>87</v>
      </c>
      <c r="R380" s="16" t="str">
        <f t="shared" si="87"/>
        <v>ADF Including TSF</v>
      </c>
      <c r="S380" s="16" t="str">
        <f t="shared" si="86"/>
        <v>D</v>
      </c>
      <c r="T380" s="16" t="str">
        <f t="shared" si="101"/>
        <v>ADF Countries</v>
      </c>
      <c r="U380" s="16" t="str">
        <f t="shared" si="88"/>
        <v>Non-Transition States</v>
      </c>
      <c r="V380" s="22" t="str">
        <f>IF(ISNUMBER(MATCH(A380, {"Gabon","Sudan","Niger","Mali","Burkina Faso","Guinea"}, 0)), "De Facto Countries", "Non-De Facto Countries")</f>
        <v>Non-De Facto Countries</v>
      </c>
      <c r="W380" s="16" t="str">
        <f t="shared" si="99"/>
        <v>North</v>
      </c>
      <c r="X380" s="16" t="str">
        <f t="shared" si="100"/>
        <v>Transport</v>
      </c>
      <c r="Y380" s="23"/>
      <c r="AB380" s="23">
        <f>Table2[[#This Row],[Approved Amount_UA Equivalent]]</f>
        <v>25000000</v>
      </c>
      <c r="AD380" s="23">
        <f>SUM(Table2[[#This Row],[Feed Africa ]:[Improve Quality Of Life ]])</f>
        <v>25000000</v>
      </c>
      <c r="AE380" s="16" t="b">
        <f>Table2[[#This Row],[Total HI5]]=Table2[[#This Row],[Approved Amount_UA Equivalent]]</f>
        <v>1</v>
      </c>
      <c r="AF380" s="24">
        <v>10</v>
      </c>
      <c r="AG380" s="20" t="str">
        <f t="shared" si="89"/>
        <v>Investment Project</v>
      </c>
      <c r="AH380" s="24" t="e">
        <f>VLOOKUP(Table2[[#This Row],[SAP Code]],[25]DATA!$A:$G,7,FALSE)</f>
        <v>#N/A</v>
      </c>
      <c r="AI380" s="20" t="str">
        <f t="shared" si="90"/>
        <v>Infrastructure</v>
      </c>
      <c r="AJ380" s="25" t="s">
        <v>89</v>
      </c>
      <c r="AK380" s="25" t="s">
        <v>140</v>
      </c>
      <c r="AL380" s="23" t="str" cm="1">
        <f t="array" ref="AL380">_xlfn.SWITCH(AK380,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80" s="26">
        <v>1</v>
      </c>
      <c r="AN380" s="25" t="str">
        <f t="shared" si="98"/>
        <v>Sovereign</v>
      </c>
      <c r="AO380" s="27">
        <v>0.5</v>
      </c>
      <c r="AP380" s="23">
        <f>Table2[[#This Row],[Approved Amount_UA Equivalent]]/1000000</f>
        <v>25</v>
      </c>
      <c r="AQ380" s="19">
        <f t="shared" si="91"/>
        <v>33.271000000000001</v>
      </c>
      <c r="AR380" s="23" t="str">
        <f t="shared" si="92"/>
        <v>21-30</v>
      </c>
      <c r="AS380" s="23" t="str">
        <f t="shared" si="93"/>
        <v>21-40</v>
      </c>
      <c r="AT380" s="23" t="str">
        <f t="shared" si="94"/>
        <v>1-40</v>
      </c>
      <c r="AU380" s="23" t="str">
        <f t="shared" si="95"/>
        <v>&lt;1-50 Mn</v>
      </c>
      <c r="AV380" s="23">
        <f>Table2[[#This Row],[Amount]]</f>
        <v>25000000</v>
      </c>
      <c r="AW380" s="23" t="str">
        <f t="shared" si="96"/>
        <v>Dec 2016</v>
      </c>
      <c r="AX380" s="28">
        <f>IFERROR(VLOOKUP(Table2[[#This Row],[SAP Code]],[26]_16!A:B,2,FALSE),0)</f>
        <v>0</v>
      </c>
      <c r="AY380" s="28">
        <f>IFERROR(VLOOKUP(Table2[[#This Row],[SAP Code]],[26]_16!D:E,2,FALSE)/ 1000000, 0)</f>
        <v>0</v>
      </c>
      <c r="AZ380" s="28">
        <f>IFERROR(VLOOKUP(Table2[[#This Row],[SAP Code]],[26]_16!G:H,2,FALSE)/ 1000000, 0)</f>
        <v>0</v>
      </c>
      <c r="BA380" s="28">
        <f>IFERROR(VLOOKUP(Table2[[#This Row],[SAP Code]],[26]_16!J:K,2,FALSE)/ 1000000, 0)</f>
        <v>6.3793000000000002E-2</v>
      </c>
      <c r="BB380" s="28">
        <f>IFERROR(VLOOKUP(Table2[[#This Row],[SAP Code]],[26]_16!M:N,2,FALSE)/ 1000000, 0)</f>
        <v>0.96098835000000005</v>
      </c>
      <c r="BC380" s="28">
        <f>IFERROR(VLOOKUP(Table2[[#This Row],[SAP Code]],[26]_16!P:Q,2,FALSE),0)</f>
        <v>1.2272347199999998</v>
      </c>
      <c r="BD380" s="28">
        <f>IFERROR(VLOOKUP(Table2[[#This Row],[SAP Code]],[26]_16!S:T,2,FALSE),0)</f>
        <v>1.8061559899999997</v>
      </c>
      <c r="BE380" s="28">
        <f>IFERROR(VLOOKUP(Table2[[#This Row],[SAP Code]],[26]_16!V:W,2,FALSE)/ 1000000, 0)</f>
        <v>1.09201473</v>
      </c>
      <c r="BF380" s="28">
        <f>IFERROR(VLOOKUP(Table2[[#This Row],[SAP Code]],[26]_16!Y:Z,2,FALSE)/ 1000000, 0)</f>
        <v>0.11099473</v>
      </c>
      <c r="BG380" s="28" t="str">
        <f>IFERROR(VLOOKUP(Table2[[#This Row],[SAP Code]],[26]port!$A:$AD,30,FALSE),"unknown")</f>
        <v>OnGo</v>
      </c>
      <c r="BH380" s="29" t="str">
        <f t="shared" si="97"/>
        <v>Ongoing</v>
      </c>
      <c r="BI380" s="16"/>
    </row>
    <row r="381" spans="1:61" ht="17.100000000000001" customHeight="1">
      <c r="A381" s="16" t="s">
        <v>696</v>
      </c>
      <c r="B381" s="16" t="s">
        <v>1545</v>
      </c>
      <c r="C381" s="16" t="s">
        <v>1546</v>
      </c>
      <c r="D381" s="18" t="s">
        <v>1547</v>
      </c>
      <c r="E381" s="18">
        <v>42713</v>
      </c>
      <c r="F381" s="16" t="s">
        <v>700</v>
      </c>
      <c r="G381" s="16" t="s">
        <v>137</v>
      </c>
      <c r="H381" s="16" t="s">
        <v>132</v>
      </c>
      <c r="I381" s="16" t="s">
        <v>437</v>
      </c>
      <c r="J381" s="16" t="s">
        <v>83</v>
      </c>
      <c r="K381" s="16" t="s">
        <v>84</v>
      </c>
      <c r="L381" s="19" t="s">
        <v>85</v>
      </c>
      <c r="M381" s="19">
        <v>24889000</v>
      </c>
      <c r="N381" s="19">
        <v>24889000</v>
      </c>
      <c r="O381" s="57" t="s">
        <v>1548</v>
      </c>
      <c r="P381" s="21" t="s">
        <v>147</v>
      </c>
      <c r="Q381" s="20" t="s">
        <v>87</v>
      </c>
      <c r="R381" s="16" t="str">
        <f t="shared" si="87"/>
        <v>ADF Including TSF</v>
      </c>
      <c r="S381" s="16" t="str">
        <f t="shared" si="86"/>
        <v>G</v>
      </c>
      <c r="T381" s="16" t="str">
        <f t="shared" si="101"/>
        <v>ADF Countries</v>
      </c>
      <c r="U381" s="16" t="str">
        <f t="shared" si="88"/>
        <v>Transition States</v>
      </c>
      <c r="V381" s="22" t="str">
        <f>IF(ISNUMBER(MATCH(A381, {"Gabon","Sudan","Niger","Mali","Burkina Faso","Guinea"}, 0)), "De Facto Countries", "Non-De Facto Countries")</f>
        <v>De Facto Countries</v>
      </c>
      <c r="W381" s="16" t="str">
        <f t="shared" si="99"/>
        <v>West</v>
      </c>
      <c r="X381" s="16" t="str">
        <f t="shared" si="100"/>
        <v>ICT</v>
      </c>
      <c r="Y381" s="23"/>
      <c r="AB381" s="23">
        <f>Table2[[#This Row],[Approved Amount_UA Equivalent]]/2</f>
        <v>12444500</v>
      </c>
      <c r="AC381" s="23">
        <f>Table2[[#This Row],[Approved Amount_UA Equivalent]]/2</f>
        <v>12444500</v>
      </c>
      <c r="AD381" s="23">
        <f>SUM(Table2[[#This Row],[Feed Africa ]:[Improve Quality Of Life ]])</f>
        <v>24889000</v>
      </c>
      <c r="AE381" s="16" t="b">
        <f>Table2[[#This Row],[Total HI5]]=Table2[[#This Row],[Approved Amount_UA Equivalent]]</f>
        <v>1</v>
      </c>
      <c r="AF381" s="24">
        <v>10</v>
      </c>
      <c r="AG381" s="20" t="str">
        <f t="shared" si="89"/>
        <v>Investment Project</v>
      </c>
      <c r="AH381" s="24" t="e">
        <f>VLOOKUP(Table2[[#This Row],[SAP Code]],[25]DATA!$A:$G,7,FALSE)</f>
        <v>#N/A</v>
      </c>
      <c r="AI381" s="20" t="str">
        <f t="shared" si="90"/>
        <v>Infrastructure</v>
      </c>
      <c r="AJ381" s="25" t="s">
        <v>89</v>
      </c>
      <c r="AK381" s="25" t="s">
        <v>140</v>
      </c>
      <c r="AL381" s="23" t="str" cm="1">
        <f t="array" ref="AL381">_xlfn.SWITCH(AK381,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81" s="26">
        <v>1</v>
      </c>
      <c r="AN381" s="25" t="str">
        <f t="shared" si="98"/>
        <v>Sovereign</v>
      </c>
      <c r="AO381" s="27">
        <v>0.5</v>
      </c>
      <c r="AP381" s="23">
        <f>Table2[[#This Row],[Approved Amount_UA Equivalent]]/1000000</f>
        <v>24.888999999999999</v>
      </c>
      <c r="AQ381" s="19">
        <f t="shared" si="91"/>
        <v>33.123276760000003</v>
      </c>
      <c r="AR381" s="23" t="str">
        <f t="shared" si="92"/>
        <v>21-30</v>
      </c>
      <c r="AS381" s="23" t="str">
        <f t="shared" si="93"/>
        <v>21-40</v>
      </c>
      <c r="AT381" s="23" t="str">
        <f t="shared" si="94"/>
        <v>1-40</v>
      </c>
      <c r="AU381" s="23" t="str">
        <f t="shared" si="95"/>
        <v>&lt;1-50 Mn</v>
      </c>
      <c r="AV381" s="23">
        <f>Table2[[#This Row],[Amount]]</f>
        <v>24889000</v>
      </c>
      <c r="AW381" s="23" t="str">
        <f t="shared" si="96"/>
        <v>Dec 2016</v>
      </c>
      <c r="AX381" s="28">
        <f>IFERROR(VLOOKUP(Table2[[#This Row],[SAP Code]],[26]_16!A:B,2,FALSE),0)</f>
        <v>0</v>
      </c>
      <c r="AY381" s="28">
        <f>IFERROR(VLOOKUP(Table2[[#This Row],[SAP Code]],[26]_16!D:E,2,FALSE)/ 1000000, 0)</f>
        <v>0</v>
      </c>
      <c r="AZ381" s="28">
        <f>IFERROR(VLOOKUP(Table2[[#This Row],[SAP Code]],[26]_16!G:H,2,FALSE)/ 1000000, 0)</f>
        <v>0</v>
      </c>
      <c r="BA381" s="28">
        <f>IFERROR(VLOOKUP(Table2[[#This Row],[SAP Code]],[26]_16!J:K,2,FALSE)/ 1000000, 0)</f>
        <v>0.69783188000000007</v>
      </c>
      <c r="BB381" s="28">
        <f>IFERROR(VLOOKUP(Table2[[#This Row],[SAP Code]],[26]_16!M:N,2,FALSE)/ 1000000, 0)</f>
        <v>1.06444272</v>
      </c>
      <c r="BC381" s="28">
        <f>IFERROR(VLOOKUP(Table2[[#This Row],[SAP Code]],[26]_16!P:Q,2,FALSE),0)</f>
        <v>0</v>
      </c>
      <c r="BD381" s="28">
        <f>IFERROR(VLOOKUP(Table2[[#This Row],[SAP Code]],[26]_16!S:T,2,FALSE),0)</f>
        <v>7.9069747200000009</v>
      </c>
      <c r="BE381" s="28">
        <f>IFERROR(VLOOKUP(Table2[[#This Row],[SAP Code]],[26]_16!V:W,2,FALSE)/ 1000000, 0)</f>
        <v>11.728061679999998</v>
      </c>
      <c r="BF381" s="28">
        <f>IFERROR(VLOOKUP(Table2[[#This Row],[SAP Code]],[26]_16!Y:Z,2,FALSE)/ 1000000, 0)</f>
        <v>0.86680573000000005</v>
      </c>
      <c r="BG381" s="28" t="str">
        <f>IFERROR(VLOOKUP(Table2[[#This Row],[SAP Code]],[26]port!$A:$AD,30,FALSE),"unknown")</f>
        <v>OnGo</v>
      </c>
      <c r="BH381" s="29" t="str">
        <f t="shared" si="97"/>
        <v>Ongoing</v>
      </c>
      <c r="BI381" s="16"/>
    </row>
    <row r="382" spans="1:61" ht="17.100000000000001" customHeight="1">
      <c r="A382" s="16" t="s">
        <v>696</v>
      </c>
      <c r="B382" s="16" t="s">
        <v>1545</v>
      </c>
      <c r="C382" s="16" t="s">
        <v>1549</v>
      </c>
      <c r="D382" s="18" t="s">
        <v>1547</v>
      </c>
      <c r="E382" s="18">
        <v>42713</v>
      </c>
      <c r="F382" s="16" t="s">
        <v>700</v>
      </c>
      <c r="G382" s="16" t="s">
        <v>137</v>
      </c>
      <c r="H382" s="16" t="s">
        <v>132</v>
      </c>
      <c r="I382" s="16" t="s">
        <v>437</v>
      </c>
      <c r="J382" s="16" t="s">
        <v>83</v>
      </c>
      <c r="K382" s="16" t="s">
        <v>69</v>
      </c>
      <c r="L382" s="19" t="s">
        <v>85</v>
      </c>
      <c r="M382" s="19">
        <v>9929000</v>
      </c>
      <c r="N382" s="19">
        <v>9929000</v>
      </c>
      <c r="O382" s="57" t="s">
        <v>1548</v>
      </c>
      <c r="P382" s="21" t="s">
        <v>147</v>
      </c>
      <c r="Q382" s="20" t="s">
        <v>87</v>
      </c>
      <c r="R382" s="16" t="str">
        <f t="shared" si="87"/>
        <v>ADF Including TSF</v>
      </c>
      <c r="S382" s="16" t="str">
        <f t="shared" si="86"/>
        <v>G</v>
      </c>
      <c r="T382" s="16" t="str">
        <f t="shared" si="101"/>
        <v>ADF Countries</v>
      </c>
      <c r="U382" s="16" t="str">
        <f t="shared" si="88"/>
        <v>Transition States</v>
      </c>
      <c r="V382" s="22" t="str">
        <f>IF(ISNUMBER(MATCH(A382, {"Gabon","Sudan","Niger","Mali","Burkina Faso","Guinea"}, 0)), "De Facto Countries", "Non-De Facto Countries")</f>
        <v>De Facto Countries</v>
      </c>
      <c r="W382" s="16" t="str">
        <f t="shared" si="99"/>
        <v>West</v>
      </c>
      <c r="X382" s="16" t="str">
        <f t="shared" si="100"/>
        <v>ICT</v>
      </c>
      <c r="Y382" s="23"/>
      <c r="AB382" s="23">
        <f>Table2[[#This Row],[Approved Amount_UA Equivalent]]/2</f>
        <v>4964500</v>
      </c>
      <c r="AC382" s="23">
        <f>Table2[[#This Row],[Approved Amount_UA Equivalent]]/2</f>
        <v>4964500</v>
      </c>
      <c r="AD382" s="23">
        <f>SUM(Table2[[#This Row],[Feed Africa ]:[Improve Quality Of Life ]])</f>
        <v>9929000</v>
      </c>
      <c r="AE382" s="16" t="b">
        <f>Table2[[#This Row],[Total HI5]]=Table2[[#This Row],[Approved Amount_UA Equivalent]]</f>
        <v>1</v>
      </c>
      <c r="AF382" s="24">
        <v>10</v>
      </c>
      <c r="AG382" s="20" t="str">
        <f t="shared" si="89"/>
        <v>Investment Project</v>
      </c>
      <c r="AH382" s="24" t="e">
        <f>VLOOKUP(Table2[[#This Row],[SAP Code]],[25]DATA!$A:$G,7,FALSE)</f>
        <v>#N/A</v>
      </c>
      <c r="AI382" s="20" t="str">
        <f t="shared" si="90"/>
        <v>Infrastructure</v>
      </c>
      <c r="AJ382" s="25" t="s">
        <v>89</v>
      </c>
      <c r="AK382" s="25" t="s">
        <v>140</v>
      </c>
      <c r="AL382" s="23" t="str" cm="1">
        <f t="array" ref="AL382">_xlfn.SWITCH(AK382,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82" s="26">
        <v>1</v>
      </c>
      <c r="AN382" s="25" t="str">
        <f t="shared" si="98"/>
        <v>Sovereign</v>
      </c>
      <c r="AO382" s="27">
        <v>0.5</v>
      </c>
      <c r="AP382" s="23">
        <f>Table2[[#This Row],[Approved Amount_UA Equivalent]]/1000000</f>
        <v>9.9290000000000003</v>
      </c>
      <c r="AQ382" s="19">
        <f t="shared" si="91"/>
        <v>13.21391036</v>
      </c>
      <c r="AR382" s="23" t="str">
        <f t="shared" si="92"/>
        <v>1-10</v>
      </c>
      <c r="AS382" s="23" t="str">
        <f t="shared" si="93"/>
        <v>1-20</v>
      </c>
      <c r="AT382" s="23" t="str">
        <f t="shared" si="94"/>
        <v>1-40</v>
      </c>
      <c r="AU382" s="23" t="str">
        <f t="shared" si="95"/>
        <v>&lt;1-50 Mn</v>
      </c>
      <c r="AV382" s="23">
        <f>Table2[[#This Row],[Amount]]</f>
        <v>9929000</v>
      </c>
      <c r="AW382" s="23" t="str">
        <f t="shared" si="96"/>
        <v>Dec 2016</v>
      </c>
      <c r="AX382" s="28">
        <f>IFERROR(VLOOKUP(Table2[[#This Row],[SAP Code]],[26]_16!A:B,2,FALSE),0)</f>
        <v>0</v>
      </c>
      <c r="AY382" s="28">
        <f>IFERROR(VLOOKUP(Table2[[#This Row],[SAP Code]],[26]_16!D:E,2,FALSE)/ 1000000, 0)</f>
        <v>0</v>
      </c>
      <c r="AZ382" s="28">
        <f>IFERROR(VLOOKUP(Table2[[#This Row],[SAP Code]],[26]_16!G:H,2,FALSE)/ 1000000, 0)</f>
        <v>0</v>
      </c>
      <c r="BA382" s="28">
        <f>IFERROR(VLOOKUP(Table2[[#This Row],[SAP Code]],[26]_16!J:K,2,FALSE)/ 1000000, 0)</f>
        <v>0.69783188000000007</v>
      </c>
      <c r="BB382" s="28">
        <f>IFERROR(VLOOKUP(Table2[[#This Row],[SAP Code]],[26]_16!M:N,2,FALSE)/ 1000000, 0)</f>
        <v>1.06444272</v>
      </c>
      <c r="BC382" s="28">
        <f>IFERROR(VLOOKUP(Table2[[#This Row],[SAP Code]],[26]_16!P:Q,2,FALSE),0)</f>
        <v>0</v>
      </c>
      <c r="BD382" s="28">
        <f>IFERROR(VLOOKUP(Table2[[#This Row],[SAP Code]],[26]_16!S:T,2,FALSE),0)</f>
        <v>7.9069747200000009</v>
      </c>
      <c r="BE382" s="28">
        <f>IFERROR(VLOOKUP(Table2[[#This Row],[SAP Code]],[26]_16!V:W,2,FALSE)/ 1000000, 0)</f>
        <v>11.728061679999998</v>
      </c>
      <c r="BF382" s="28">
        <f>IFERROR(VLOOKUP(Table2[[#This Row],[SAP Code]],[26]_16!Y:Z,2,FALSE)/ 1000000, 0)</f>
        <v>0.86680573000000005</v>
      </c>
      <c r="BG382" s="28" t="str">
        <f>IFERROR(VLOOKUP(Table2[[#This Row],[SAP Code]],[26]port!$A:$AD,30,FALSE),"unknown")</f>
        <v>OnGo</v>
      </c>
      <c r="BH382" s="29" t="str">
        <f t="shared" si="97"/>
        <v>Ongoing</v>
      </c>
      <c r="BI382" s="16"/>
    </row>
    <row r="383" spans="1:61" ht="17.100000000000001" customHeight="1">
      <c r="A383" s="16" t="s">
        <v>322</v>
      </c>
      <c r="B383" s="16" t="s">
        <v>1550</v>
      </c>
      <c r="C383" s="16" t="s">
        <v>1551</v>
      </c>
      <c r="D383" s="18" t="s">
        <v>1552</v>
      </c>
      <c r="E383" s="18">
        <v>42716</v>
      </c>
      <c r="F383" s="16" t="s">
        <v>324</v>
      </c>
      <c r="G383" s="16" t="s">
        <v>80</v>
      </c>
      <c r="H383" s="16" t="s">
        <v>132</v>
      </c>
      <c r="I383" s="16" t="s">
        <v>82</v>
      </c>
      <c r="J383" s="16" t="s">
        <v>83</v>
      </c>
      <c r="K383" s="16" t="s">
        <v>84</v>
      </c>
      <c r="L383" s="19" t="s">
        <v>85</v>
      </c>
      <c r="M383" s="19">
        <v>9420000</v>
      </c>
      <c r="N383" s="19">
        <v>9420000</v>
      </c>
      <c r="O383" s="57" t="s">
        <v>1553</v>
      </c>
      <c r="P383" s="21">
        <v>2100150036543</v>
      </c>
      <c r="Q383" s="20" t="s">
        <v>72</v>
      </c>
      <c r="R383" s="16" t="str">
        <f t="shared" si="87"/>
        <v>ADF Including TSF</v>
      </c>
      <c r="S383" s="16" t="str">
        <f t="shared" si="86"/>
        <v>F</v>
      </c>
      <c r="T383" s="16" t="str">
        <f t="shared" si="101"/>
        <v>ADF Countries</v>
      </c>
      <c r="U383" s="16" t="str">
        <f t="shared" si="88"/>
        <v>Transition States</v>
      </c>
      <c r="V383" s="22" t="str">
        <f>IF(ISNUMBER(MATCH(A383, {"Gabon","Sudan","Niger","Mali","Burkina Faso","Guinea"}, 0)), "De Facto Countries", "Non-De Facto Countries")</f>
        <v>Non-De Facto Countries</v>
      </c>
      <c r="W383" s="16" t="str">
        <f t="shared" si="99"/>
        <v>West</v>
      </c>
      <c r="X383" s="16" t="str">
        <f t="shared" si="100"/>
        <v>Power</v>
      </c>
      <c r="Y383" s="23"/>
      <c r="Z383" s="23">
        <f>Table2[[#This Row],[Approved Amount_UA Equivalent]]</f>
        <v>9420000</v>
      </c>
      <c r="AD383" s="23">
        <f>SUM(Table2[[#This Row],[Feed Africa ]:[Improve Quality Of Life ]])</f>
        <v>9420000</v>
      </c>
      <c r="AE383" s="16" t="b">
        <f>Table2[[#This Row],[Total HI5]]=Table2[[#This Row],[Approved Amount_UA Equivalent]]</f>
        <v>1</v>
      </c>
      <c r="AF383" s="24">
        <v>10</v>
      </c>
      <c r="AG383" s="20" t="str">
        <f t="shared" si="89"/>
        <v>Investment Project</v>
      </c>
      <c r="AH383" s="24" t="e">
        <f>VLOOKUP(Table2[[#This Row],[SAP Code]],[25]DATA!$A:$G,7,FALSE)</f>
        <v>#N/A</v>
      </c>
      <c r="AI383" s="20" t="str">
        <f t="shared" si="90"/>
        <v>Infrastructure</v>
      </c>
      <c r="AJ383" s="25" t="s">
        <v>89</v>
      </c>
      <c r="AK383" s="25" t="s">
        <v>90</v>
      </c>
      <c r="AL383" s="23" t="str" cm="1">
        <f t="array" ref="AL383">_xlfn.SWITCH(AK383,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83" s="26">
        <v>1</v>
      </c>
      <c r="AN383" s="25" t="str">
        <f t="shared" si="98"/>
        <v>Sovereign</v>
      </c>
      <c r="AO383" s="27">
        <v>0.2</v>
      </c>
      <c r="AP383" s="23">
        <f>Table2[[#This Row],[Approved Amount_UA Equivalent]]/1000000</f>
        <v>9.42</v>
      </c>
      <c r="AQ383" s="19">
        <f t="shared" si="91"/>
        <v>12.536512800000001</v>
      </c>
      <c r="AR383" s="23" t="str">
        <f t="shared" si="92"/>
        <v>1-10</v>
      </c>
      <c r="AS383" s="23" t="str">
        <f t="shared" si="93"/>
        <v>1-20</v>
      </c>
      <c r="AT383" s="23" t="str">
        <f t="shared" si="94"/>
        <v>1-40</v>
      </c>
      <c r="AU383" s="23" t="str">
        <f t="shared" si="95"/>
        <v>&lt;1-50 Mn</v>
      </c>
      <c r="AV383" s="23">
        <f>Table2[[#This Row],[Amount]]</f>
        <v>9420000</v>
      </c>
      <c r="AW383" s="23" t="str">
        <f t="shared" si="96"/>
        <v>Dec 2016</v>
      </c>
      <c r="AX383" s="28">
        <f>IFERROR(VLOOKUP(Table2[[#This Row],[SAP Code]],[26]_16!A:B,2,FALSE),0)</f>
        <v>0</v>
      </c>
      <c r="AY383" s="28">
        <f>IFERROR(VLOOKUP(Table2[[#This Row],[SAP Code]],[26]_16!D:E,2,FALSE)/ 1000000, 0)</f>
        <v>0</v>
      </c>
      <c r="AZ383" s="28">
        <f>IFERROR(VLOOKUP(Table2[[#This Row],[SAP Code]],[26]_16!G:H,2,FALSE)/ 1000000, 0)</f>
        <v>0</v>
      </c>
      <c r="BA383" s="28">
        <f>IFERROR(VLOOKUP(Table2[[#This Row],[SAP Code]],[26]_16!J:K,2,FALSE)/ 1000000, 0)</f>
        <v>0.13218553</v>
      </c>
      <c r="BB383" s="28">
        <f>IFERROR(VLOOKUP(Table2[[#This Row],[SAP Code]],[26]_16!M:N,2,FALSE)/ 1000000, 0)</f>
        <v>3.5121156100000004</v>
      </c>
      <c r="BC383" s="28">
        <f>IFERROR(VLOOKUP(Table2[[#This Row],[SAP Code]],[26]_16!P:Q,2,FALSE),0)</f>
        <v>3.8764188100000001</v>
      </c>
      <c r="BD383" s="28">
        <f>IFERROR(VLOOKUP(Table2[[#This Row],[SAP Code]],[26]_16!S:T,2,FALSE),0)</f>
        <v>6.3448643099999993</v>
      </c>
      <c r="BE383" s="28">
        <f>IFERROR(VLOOKUP(Table2[[#This Row],[SAP Code]],[26]_16!V:W,2,FALSE)/ 1000000, 0)</f>
        <v>6.1958625500000011</v>
      </c>
      <c r="BF383" s="28">
        <f>IFERROR(VLOOKUP(Table2[[#This Row],[SAP Code]],[26]_16!Y:Z,2,FALSE)/ 1000000, 0)</f>
        <v>3.0374758800000006</v>
      </c>
      <c r="BG383" s="28" t="str">
        <f>IFERROR(VLOOKUP(Table2[[#This Row],[SAP Code]],[26]port!$A:$AD,30,FALSE),"unknown")</f>
        <v>OnGo</v>
      </c>
      <c r="BH383" s="29" t="str">
        <f t="shared" si="97"/>
        <v>Ongoing</v>
      </c>
      <c r="BI383" s="16"/>
    </row>
    <row r="384" spans="1:61" ht="17.100000000000001" customHeight="1">
      <c r="A384" s="16" t="s">
        <v>322</v>
      </c>
      <c r="B384" s="16" t="s">
        <v>1550</v>
      </c>
      <c r="C384" s="16" t="s">
        <v>1554</v>
      </c>
      <c r="D384" s="18" t="s">
        <v>1552</v>
      </c>
      <c r="E384" s="18">
        <v>42716</v>
      </c>
      <c r="F384" s="16" t="s">
        <v>324</v>
      </c>
      <c r="G384" s="16" t="s">
        <v>80</v>
      </c>
      <c r="H384" s="16" t="s">
        <v>132</v>
      </c>
      <c r="I384" s="16" t="s">
        <v>82</v>
      </c>
      <c r="J384" s="16" t="s">
        <v>536</v>
      </c>
      <c r="K384" s="16" t="s">
        <v>69</v>
      </c>
      <c r="L384" s="19" t="s">
        <v>195</v>
      </c>
      <c r="M384" s="19">
        <v>10000000</v>
      </c>
      <c r="N384" s="19">
        <v>7855891.5258498117</v>
      </c>
      <c r="O384" s="57" t="s">
        <v>1553</v>
      </c>
      <c r="P384" s="21">
        <v>5580155000551</v>
      </c>
      <c r="Q384" s="20" t="s">
        <v>72</v>
      </c>
      <c r="R384" s="16" t="str">
        <f t="shared" si="87"/>
        <v>OTHERS</v>
      </c>
      <c r="S384" s="16" t="str">
        <f t="shared" ref="S384:S407" si="102">MID(O384, 6,1)</f>
        <v>F</v>
      </c>
      <c r="T384" s="16" t="str">
        <f t="shared" si="101"/>
        <v>ADF Countries</v>
      </c>
      <c r="U384" s="16" t="str">
        <f t="shared" si="88"/>
        <v>Transition States</v>
      </c>
      <c r="V384" s="22" t="str">
        <f>IF(ISNUMBER(MATCH(A384, {"Gabon","Sudan","Niger","Mali","Burkina Faso","Guinea"}, 0)), "De Facto Countries", "Non-De Facto Countries")</f>
        <v>Non-De Facto Countries</v>
      </c>
      <c r="W384" s="16" t="str">
        <f t="shared" si="99"/>
        <v>West</v>
      </c>
      <c r="X384" s="16" t="str">
        <f t="shared" si="100"/>
        <v>Power</v>
      </c>
      <c r="Y384" s="23"/>
      <c r="Z384" s="23">
        <f>Table2[[#This Row],[Approved Amount_UA Equivalent]]</f>
        <v>7855891.5258498117</v>
      </c>
      <c r="AD384" s="23">
        <f>SUM(Table2[[#This Row],[Feed Africa ]:[Improve Quality Of Life ]])</f>
        <v>7855891.5258498117</v>
      </c>
      <c r="AE384" s="16" t="b">
        <f>Table2[[#This Row],[Total HI5]]=Table2[[#This Row],[Approved Amount_UA Equivalent]]</f>
        <v>1</v>
      </c>
      <c r="AF384" s="24">
        <v>10</v>
      </c>
      <c r="AG384" s="20" t="str">
        <f t="shared" si="89"/>
        <v>Investment Project</v>
      </c>
      <c r="AH384" s="24" t="e">
        <f>VLOOKUP(Table2[[#This Row],[SAP Code]],[25]DATA!$A:$G,7,FALSE)</f>
        <v>#N/A</v>
      </c>
      <c r="AI384" s="20" t="str">
        <f t="shared" si="90"/>
        <v>Infrastructure</v>
      </c>
      <c r="AJ384" s="25" t="s">
        <v>89</v>
      </c>
      <c r="AK384" s="25" t="s">
        <v>90</v>
      </c>
      <c r="AL384" s="23" t="str" cm="1">
        <f t="array" ref="AL384">_xlfn.SWITCH(AK384,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84" s="26">
        <v>1</v>
      </c>
      <c r="AN384" s="25" t="str">
        <f t="shared" si="98"/>
        <v>Sovereign</v>
      </c>
      <c r="AO384" s="27">
        <v>0.2</v>
      </c>
      <c r="AP384" s="23">
        <f>Table2[[#This Row],[Approved Amount_UA Equivalent]]/1000000</f>
        <v>7.8558915258498114</v>
      </c>
      <c r="AQ384" s="19">
        <f t="shared" si="91"/>
        <v>10.454934678261964</v>
      </c>
      <c r="AR384" s="23" t="str">
        <f t="shared" si="92"/>
        <v>1-10</v>
      </c>
      <c r="AS384" s="23" t="str">
        <f t="shared" si="93"/>
        <v>1-20</v>
      </c>
      <c r="AT384" s="23" t="str">
        <f t="shared" si="94"/>
        <v>1-40</v>
      </c>
      <c r="AU384" s="23" t="str">
        <f t="shared" si="95"/>
        <v>&lt;1-50 Mn</v>
      </c>
      <c r="AV384" s="23">
        <f>Table2[[#This Row],[Amount]]</f>
        <v>10000000</v>
      </c>
      <c r="AW384" s="23" t="str">
        <f t="shared" si="96"/>
        <v>Dec 2016</v>
      </c>
      <c r="AX384" s="28">
        <f>IFERROR(VLOOKUP(Table2[[#This Row],[SAP Code]],[26]_16!A:B,2,FALSE),0)</f>
        <v>0</v>
      </c>
      <c r="AY384" s="28">
        <f>IFERROR(VLOOKUP(Table2[[#This Row],[SAP Code]],[26]_16!D:E,2,FALSE)/ 1000000, 0)</f>
        <v>0</v>
      </c>
      <c r="AZ384" s="28">
        <f>IFERROR(VLOOKUP(Table2[[#This Row],[SAP Code]],[26]_16!G:H,2,FALSE)/ 1000000, 0)</f>
        <v>0</v>
      </c>
      <c r="BA384" s="28">
        <f>IFERROR(VLOOKUP(Table2[[#This Row],[SAP Code]],[26]_16!J:K,2,FALSE)/ 1000000, 0)</f>
        <v>0.13218553</v>
      </c>
      <c r="BB384" s="28">
        <f>IFERROR(VLOOKUP(Table2[[#This Row],[SAP Code]],[26]_16!M:N,2,FALSE)/ 1000000, 0)</f>
        <v>3.5121156100000004</v>
      </c>
      <c r="BC384" s="28">
        <f>IFERROR(VLOOKUP(Table2[[#This Row],[SAP Code]],[26]_16!P:Q,2,FALSE),0)</f>
        <v>3.8764188100000001</v>
      </c>
      <c r="BD384" s="28">
        <f>IFERROR(VLOOKUP(Table2[[#This Row],[SAP Code]],[26]_16!S:T,2,FALSE),0)</f>
        <v>6.3448643099999993</v>
      </c>
      <c r="BE384" s="28">
        <f>IFERROR(VLOOKUP(Table2[[#This Row],[SAP Code]],[26]_16!V:W,2,FALSE)/ 1000000, 0)</f>
        <v>6.1958625500000011</v>
      </c>
      <c r="BF384" s="28">
        <f>IFERROR(VLOOKUP(Table2[[#This Row],[SAP Code]],[26]_16!Y:Z,2,FALSE)/ 1000000, 0)</f>
        <v>3.0374758800000006</v>
      </c>
      <c r="BG384" s="28" t="str">
        <f>IFERROR(VLOOKUP(Table2[[#This Row],[SAP Code]],[26]port!$A:$AD,30,FALSE),"unknown")</f>
        <v>OnGo</v>
      </c>
      <c r="BH384" s="29" t="str">
        <f t="shared" si="97"/>
        <v>Ongoing</v>
      </c>
      <c r="BI384" s="16"/>
    </row>
    <row r="385" spans="1:61" ht="17.100000000000001" customHeight="1">
      <c r="A385" s="16" t="s">
        <v>322</v>
      </c>
      <c r="B385" s="16" t="s">
        <v>1550</v>
      </c>
      <c r="C385" s="16" t="s">
        <v>1555</v>
      </c>
      <c r="D385" s="18" t="s">
        <v>1552</v>
      </c>
      <c r="E385" s="18">
        <v>42716</v>
      </c>
      <c r="F385" s="16" t="s">
        <v>324</v>
      </c>
      <c r="G385" s="16" t="s">
        <v>80</v>
      </c>
      <c r="H385" s="16" t="s">
        <v>132</v>
      </c>
      <c r="I385" s="16" t="s">
        <v>82</v>
      </c>
      <c r="J385" s="16" t="s">
        <v>124</v>
      </c>
      <c r="K385" s="16" t="s">
        <v>69</v>
      </c>
      <c r="L385" s="19" t="s">
        <v>70</v>
      </c>
      <c r="M385" s="19">
        <v>2639726</v>
      </c>
      <c r="N385" s="19">
        <v>1949921.6995626993</v>
      </c>
      <c r="O385" s="57" t="s">
        <v>1553</v>
      </c>
      <c r="P385" s="21" t="s">
        <v>147</v>
      </c>
      <c r="Q385" s="20" t="s">
        <v>72</v>
      </c>
      <c r="R385" s="16" t="str">
        <f t="shared" si="87"/>
        <v>GEF</v>
      </c>
      <c r="S385" s="16" t="str">
        <f t="shared" si="102"/>
        <v>F</v>
      </c>
      <c r="T385" s="16" t="str">
        <f t="shared" si="101"/>
        <v>ADF Countries</v>
      </c>
      <c r="U385" s="16" t="str">
        <f t="shared" si="88"/>
        <v>Transition States</v>
      </c>
      <c r="V385" s="22" t="str">
        <f>IF(ISNUMBER(MATCH(A385, {"Gabon","Sudan","Niger","Mali","Burkina Faso","Guinea"}, 0)), "De Facto Countries", "Non-De Facto Countries")</f>
        <v>Non-De Facto Countries</v>
      </c>
      <c r="W385" s="16" t="str">
        <f t="shared" si="99"/>
        <v>West</v>
      </c>
      <c r="X385" s="16" t="str">
        <f t="shared" si="100"/>
        <v>Power</v>
      </c>
      <c r="Y385" s="23"/>
      <c r="Z385" s="23">
        <f>Table2[[#This Row],[Approved Amount_UA Equivalent]]</f>
        <v>1949921.6995626993</v>
      </c>
      <c r="AD385" s="23">
        <f>SUM(Table2[[#This Row],[Feed Africa ]:[Improve Quality Of Life ]])</f>
        <v>1949921.6995626993</v>
      </c>
      <c r="AE385" s="16" t="b">
        <f>Table2[[#This Row],[Total HI5]]=Table2[[#This Row],[Approved Amount_UA Equivalent]]</f>
        <v>1</v>
      </c>
      <c r="AF385" s="24">
        <v>10</v>
      </c>
      <c r="AG385" s="20" t="str">
        <f t="shared" si="89"/>
        <v>Investment Project</v>
      </c>
      <c r="AH385" s="24" t="e">
        <f>VLOOKUP(Table2[[#This Row],[SAP Code]],[25]DATA!$A:$G,7,FALSE)</f>
        <v>#N/A</v>
      </c>
      <c r="AI385" s="20" t="str">
        <f t="shared" si="90"/>
        <v>Infrastructure</v>
      </c>
      <c r="AJ385" s="25" t="s">
        <v>89</v>
      </c>
      <c r="AK385" s="25" t="s">
        <v>90</v>
      </c>
      <c r="AL385" s="23" t="str" cm="1">
        <f t="array" ref="AL385">_xlfn.SWITCH(AK385,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85" s="26">
        <v>1</v>
      </c>
      <c r="AN385" s="25" t="str">
        <f t="shared" si="98"/>
        <v>Sovereign</v>
      </c>
      <c r="AO385" s="27">
        <v>0.2</v>
      </c>
      <c r="AP385" s="23">
        <f>Table2[[#This Row],[Approved Amount_UA Equivalent]]/1000000</f>
        <v>1.9499216995626993</v>
      </c>
      <c r="AQ385" s="19">
        <f t="shared" si="91"/>
        <v>2.5950337946460227</v>
      </c>
      <c r="AR385" s="23" t="str">
        <f t="shared" si="92"/>
        <v>1-10</v>
      </c>
      <c r="AS385" s="23" t="str">
        <f t="shared" si="93"/>
        <v>1-20</v>
      </c>
      <c r="AT385" s="23" t="str">
        <f t="shared" si="94"/>
        <v>1-40</v>
      </c>
      <c r="AU385" s="23" t="str">
        <f t="shared" si="95"/>
        <v>&lt;1-50 Mn</v>
      </c>
      <c r="AV385" s="23">
        <f>Table2[[#This Row],[Amount]]</f>
        <v>2639726</v>
      </c>
      <c r="AW385" s="23" t="str">
        <f t="shared" si="96"/>
        <v>Dec 2016</v>
      </c>
      <c r="AX385" s="28">
        <f>IFERROR(VLOOKUP(Table2[[#This Row],[SAP Code]],[26]_16!A:B,2,FALSE),0)</f>
        <v>0</v>
      </c>
      <c r="AY385" s="28">
        <f>IFERROR(VLOOKUP(Table2[[#This Row],[SAP Code]],[26]_16!D:E,2,FALSE)/ 1000000, 0)</f>
        <v>0</v>
      </c>
      <c r="AZ385" s="28">
        <v>0</v>
      </c>
      <c r="BA385" s="28">
        <v>0</v>
      </c>
      <c r="BB385" s="28">
        <v>0</v>
      </c>
      <c r="BC385" s="28">
        <v>0</v>
      </c>
      <c r="BD385" s="28">
        <v>0</v>
      </c>
      <c r="BE385" s="28">
        <v>0</v>
      </c>
      <c r="BF385" s="28">
        <v>0</v>
      </c>
      <c r="BG385" s="28" t="str">
        <f>IFERROR(VLOOKUP(Table2[[#This Row],[SAP Code]],[26]port!$A:$AD,30,FALSE),"unknown")</f>
        <v>OnGo</v>
      </c>
      <c r="BH385" s="29" t="str">
        <f t="shared" si="97"/>
        <v>Ongoing</v>
      </c>
      <c r="BI385" s="16"/>
    </row>
    <row r="386" spans="1:61" ht="17.100000000000001" customHeight="1">
      <c r="A386" s="16" t="s">
        <v>322</v>
      </c>
      <c r="B386" s="16" t="s">
        <v>1550</v>
      </c>
      <c r="C386" s="16" t="s">
        <v>1556</v>
      </c>
      <c r="D386" s="18" t="s">
        <v>1552</v>
      </c>
      <c r="E386" s="18">
        <v>42716</v>
      </c>
      <c r="F386" s="16" t="s">
        <v>324</v>
      </c>
      <c r="G386" s="16" t="s">
        <v>80</v>
      </c>
      <c r="H386" s="16" t="s">
        <v>132</v>
      </c>
      <c r="I386" s="16" t="s">
        <v>82</v>
      </c>
      <c r="J386" s="16" t="s">
        <v>607</v>
      </c>
      <c r="K386" s="16" t="s">
        <v>84</v>
      </c>
      <c r="L386" s="19" t="s">
        <v>85</v>
      </c>
      <c r="M386" s="19">
        <v>7060000</v>
      </c>
      <c r="N386" s="19">
        <v>7060000</v>
      </c>
      <c r="O386" s="57" t="s">
        <v>1553</v>
      </c>
      <c r="P386" s="21">
        <v>2200160001989</v>
      </c>
      <c r="Q386" s="20" t="s">
        <v>72</v>
      </c>
      <c r="R386" s="16" t="str">
        <f t="shared" ref="R386:R449" si="103">IF(J386="ADB","ADB Public",IF(J386="ADB Private Sector","ADB Private",IF(J386="ADF","ADF Including TSF",IF(J386="Africa Growing Together Fund (AGTF)","AGTF",IF(J386="Climate Investment Funds (CIF)","CIF",IF(J386="Climate Investment Funds (CIF) - CTF","CIF",IF(J386="Climate Investment Funds (CIF) - SCF - FIP","CIF",IF(J386="Climate Investment Funds (CIF) - SCF - SREP","CIF",IF(J386="ClimDev-Africa Special Fund (CDSF)","ClimDev",IF(J386="Global Environment Facility (GEF)","GEF",IF(J386="Multi-Donor Trust Fund for Zimbabwe (ZIM-FUND)","ZimFund",IF(J386="NTF","NTF",IF(J386="Sustainable Energy Fund for Africa (SEFA)","SEFA",IF(J386="Technical Assistance Fund for Middle Income Countries (MIC-TAF)","MICTAF",IF(J386="Transition Support Facility (TSF)","ADF Including TSF",IF(J386="Transition Support Facility (TSF) - ACW (Pillar II)","ADF Including TSF",IF(J386="Transition Support Facility (TSF) - SSW","ADF Including TSF",IF(J386="Transition Support Facility (TSF) - SSW (Pillar I)","ADF Including TSF",IF(J386="Transition Support Facility (TSF) - SSW (Pillar I) - SIF","ADF Including TSF",IF(J386="Transition Support Facility (TSF) - SSW (Pillar I) - Unallocated Reserve","ADF Including TSF",IF(J386="Transition Support Facility (TSF) - SSW (Pillar I) - Unallocated Reserves","ADF Including TSF",IF(J386="Transition Support Facility (TSF) - TSW (Pillar III)","ADF Including TSF",IF(J386="Transition Support Facility (TSF) - Unallocated Reserves","ADF Including TSF","OTHERS")))))))))))))))))))))))</f>
        <v>NTF</v>
      </c>
      <c r="S386" s="16" t="str">
        <f t="shared" si="102"/>
        <v>F</v>
      </c>
      <c r="T386" s="16" t="str">
        <f t="shared" si="101"/>
        <v>ADF Countries</v>
      </c>
      <c r="U386" s="16" t="str">
        <f t="shared" ref="U386:U449" si="104">IF(A386="Algeria","Non-Transition States",
IF(A386="Angola","Non-Transition States",
IF(A386="Benin","Non-Transition States",
IF(A386="Botswana","Non-Transition States",
IF(A386="Burkina Faso","Transition States",
IF(A386="Burundi","Transition States",
IF(A386="Cameroon","Non-Transition States",
IF(A386="Cape Verde","Non-Transition States",
IF(A386="Central African Republic","Transition States",
IF(A386="Centrafrique","Transition States",
IF(A386="Chad","Transition States",
IF(A386="Comoros","Transition States",
IF(A386="Congo CG","Non-Transition States",
IF(A386="Congo","Non-Transition States",
IF(A386="Côte D'Ivoire","Non-Transition States",
IF(A386="Dem Rep Congo","Transition States",
IF(A386="DEMOCRATIC REPUBLIC OF THE CONGO","Transition States",
IF(A386="Djibouti","Transition States",
IF(A386="Egypt","Non-Transition States",
IF(A386="Eq Guinea","Non-Transition States",
IF(A386="Equatorial Guinea","Non-Transition States",
IF(A386="Eritrea","Transition States",
IF(A386="Swaziland","Non-Transition States",
IF(A386="Eswatini","Non-Transition States",
IF(A386="Ethiopia","Non-Transition States",
IF(A386="Gabon","Non-Transition States",
IF(A386="Gambia","Transition States",
IF(A386="Ghana","Non-Transition States",
IF(A386="Guinea","Transition States",
IF(A386="Guinea-Bissau","Transition States",
IF(A386="Kenya","Non-Transition States",
IF(A386="Lesotho","Non-Transition States",
IF(A386="Liberia","Transition States",
IF(A386="Libya","Non-Transition States",
IF(A386="Madagascar","Transition States",
IF(A386="Malawi","Non-Transition States",
IF(A386="Mali","Transition States",
IF(A386="Mauritania","Non-Transition States",
IF(A386="Mauritius","Non-Transition States",
IF(A386="Morocco","Non-Transition States",
IF(A386="Mozambique","Transition States",
IF(A386="Multi","Multinational",
IF(A386="Multinational","Multinational",
IF(A386="Namibia","Non-Transition States",
IF(A386="Niger","Transition States",
IF(A386="Nigeria","Non-Transition States",
IF(A386="Rwanda","Non-Transition States",
IF(A386="Sao Tome &amp; Principe","Non-Transition States",
IF(A386="Sao Tome","Non-Transition States",
IF(A386="Senegal","Non-Transition States",
IF(A386="Seychelles","Non-Transition States",
IF(A386="Sierra Leone","Transition States",
IF(A386="Somalia","Transition States",
IF(A386="South Africa","Non-Transition States",
IF(A386="South Sudan","Transition States",
IF(A386="Sudan","Transition States",
IF(A386="Tanzania","Non-Transition States",
IF(A386="Togo","Transition States",
IF(A386="Tunisia","Non-Transition States",
IF(A386="Uganda","Non-Transition States",
IF(A386="Zambia","Non-Transition States",
IF(A386="Zimbabwe","Transition States",
IF(A386="Multi-Countries","Multinational","")))))))))))))))))))))))))))))))))))))))))))))))))))))))))))))))</f>
        <v>Transition States</v>
      </c>
      <c r="V386" s="22" t="str">
        <f>IF(ISNUMBER(MATCH(A386, {"Gabon","Sudan","Niger","Mali","Burkina Faso","Guinea"}, 0)), "De Facto Countries", "Non-De Facto Countries")</f>
        <v>Non-De Facto Countries</v>
      </c>
      <c r="W386" s="16" t="str">
        <f t="shared" si="99"/>
        <v>West</v>
      </c>
      <c r="X386" s="16" t="str">
        <f t="shared" si="100"/>
        <v>Power</v>
      </c>
      <c r="Y386" s="23"/>
      <c r="Z386" s="23">
        <f>Table2[[#This Row],[Approved Amount_UA Equivalent]]</f>
        <v>7060000</v>
      </c>
      <c r="AD386" s="23">
        <f>SUM(Table2[[#This Row],[Feed Africa ]:[Improve Quality Of Life ]])</f>
        <v>7060000</v>
      </c>
      <c r="AE386" s="16" t="b">
        <f>Table2[[#This Row],[Total HI5]]=Table2[[#This Row],[Approved Amount_UA Equivalent]]</f>
        <v>1</v>
      </c>
      <c r="AF386" s="24">
        <v>10</v>
      </c>
      <c r="AG386" s="20" t="str">
        <f t="shared" ref="AG386:AG449" si="105">IF(AF386=10,"Investment Project",IF(AF386=11,"Line of Credit",IF(AF386=12,"Investment Project",IF(AF386=13,"Investment Project",IF(AF386=20,"Policy and Result Based Op",IF(AF386=21,"Policy and Result Based Op",IF(AF386=22,"Restructuring",IF(AF386=23,"Policy and Result Based Op",IF(AF386=32,"Technical Assistance &amp; Study",IF(AF386=40,"ISP and Investment Project",IF(AF386=41,"ISP and Investment Project",IF(AF386=42,"Investment Project",IF(AF386=43,"Technical Assistance &amp; Study",IF(AF386=44,"Institutional Support",IF(AF386=46,"Institutional Support",IF(AF386=50,"Emergency Assistance",IF(AF386=51,"Emergency Assistance",IF(AF386=70,"Equity and Guarantee",IF(AF386=75,"Equity and Guarantee",IF(AF386=82,"Micro Financing",IF(AF386=83,"Policy and Result Based Op",IF(AF386=84,"ISP and Investment Project",IF(AF386=85,"ISP and Investment Project",IF(AF386=86,"Technical Assistance &amp; Study",IF(AF386=90,"Investment Project",IF(AF386=30,"Investment Project",""))))))))))))))))))))))))))</f>
        <v>Investment Project</v>
      </c>
      <c r="AH386" s="24" t="e">
        <f>VLOOKUP(Table2[[#This Row],[SAP Code]],[25]DATA!$A:$G,7,FALSE)</f>
        <v>#N/A</v>
      </c>
      <c r="AI386" s="20" t="str">
        <f t="shared" ref="AI386:AI449" si="106">IF(AG386="Policy and Result Based Op","Policy-Based Lending",
IF(AND(X386="Agriculture",OR(AG386="ISP and Investment Project",AG386="Investment Project")),"Infrastructure",
IF(AND(X386="Environment",OR(AG386="ISP and Investment Project",AG386="Investment Project")),"Infrastructure",
IF(AND(X386="ICT",OR(AG386="ISP and Investment Project",AG386="Investment Project")),"Infrastructure",
IF(AND(X386="Power",OR(AG386="ISP and Investment Project",AG386="Investment Project")),"Infrastructure",
IF(AND(X386="Transport",OR(AG386="ISP and Investment Project",AG386="Investment Project")),"Infrastructure",
IF(AND(X386="Urban Developm.",OR(AG386="ISP and Investment Project",AG386="Investment Project")),"Infrastructure",
IF(AND(X386="WASH Sector",OR(AG386="ISP and Investment Project",AG386="Investment Project")),"Infrastructure","Other Investment"))))))))</f>
        <v>Infrastructure</v>
      </c>
      <c r="AJ386" s="25" t="s">
        <v>89</v>
      </c>
      <c r="AK386" s="25" t="s">
        <v>90</v>
      </c>
      <c r="AL386" s="23" t="str" cm="1">
        <f t="array" ref="AL386">_xlfn.SWITCH(AK386,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86" s="26">
        <v>1</v>
      </c>
      <c r="AN386" s="25" t="str">
        <f t="shared" si="98"/>
        <v>Sovereign</v>
      </c>
      <c r="AO386" s="27">
        <v>0.2</v>
      </c>
      <c r="AP386" s="23">
        <f>Table2[[#This Row],[Approved Amount_UA Equivalent]]/1000000</f>
        <v>7.06</v>
      </c>
      <c r="AQ386" s="19">
        <f t="shared" ref="AQ386:AQ449" si="107">(N386*1.33084)/1000000</f>
        <v>9.3957303999999997</v>
      </c>
      <c r="AR386" s="23" t="str">
        <f t="shared" ref="AR386:AR449" si="108">ROUNDUP(AP386/10,0)*10-9&amp;"-"&amp;ROUNDUP(AP386/10,0)*10</f>
        <v>1-10</v>
      </c>
      <c r="AS386" s="23" t="str">
        <f t="shared" ref="AS386:AS449" si="109">ROUNDUP(AP386/20,0)*20-19&amp;"-"&amp;ROUNDUP(AP386/20,0)*20</f>
        <v>1-20</v>
      </c>
      <c r="AT386" s="23" t="str">
        <f t="shared" ref="AT386:AT449" si="110">ROUNDUP(AP386/40,0)*40-39&amp;"-"&amp;ROUNDUP(AP386/40,0)*40</f>
        <v>1-40</v>
      </c>
      <c r="AU386" s="23" t="str">
        <f t="shared" ref="AU386:AU449" si="111">IF(AP386&lt;=50,"&lt;1-50 Mn",IF(AP386&lt;=100,"50-100 Mn",IF(AP386&lt;=200,"100-200 Mn",IF(AP386&lt;=300,"100-300 Mn","&gt;300 Mn"))))</f>
        <v>&lt;1-50 Mn</v>
      </c>
      <c r="AV386" s="23">
        <f>Table2[[#This Row],[Amount]]</f>
        <v>7060000</v>
      </c>
      <c r="AW386" s="23" t="str">
        <f t="shared" ref="AW386:AW449" si="112">TEXT(E386, "mmm yyyy")</f>
        <v>Dec 2016</v>
      </c>
      <c r="AX386" s="28">
        <f>IFERROR(VLOOKUP(Table2[[#This Row],[SAP Code]],[26]_16!A:B,2,FALSE),0)</f>
        <v>0</v>
      </c>
      <c r="AY386" s="28">
        <f>IFERROR(VLOOKUP(Table2[[#This Row],[SAP Code]],[26]_16!D:E,2,FALSE)/ 1000000, 0)</f>
        <v>0</v>
      </c>
      <c r="AZ386" s="28">
        <v>0</v>
      </c>
      <c r="BA386" s="28">
        <v>0</v>
      </c>
      <c r="BB386" s="28">
        <v>0</v>
      </c>
      <c r="BC386" s="28">
        <v>0</v>
      </c>
      <c r="BD386" s="28">
        <v>0</v>
      </c>
      <c r="BE386" s="28">
        <v>0</v>
      </c>
      <c r="BF386" s="28">
        <v>0</v>
      </c>
      <c r="BG386" s="28" t="str">
        <f>IFERROR(VLOOKUP(Table2[[#This Row],[SAP Code]],[26]port!$A:$AD,30,FALSE),"unknown")</f>
        <v>OnGo</v>
      </c>
      <c r="BH386" s="29" t="str">
        <f t="shared" ref="BH386:BH449" si="113">IF(BG386="ABAN", "Number of operations Cancelled before completion",
IF(OR(BG386="APVD", BG386="OnGo"), "Ongoing",
IF(OR(BG386="CLSD", BG386="COMP"), "Number of operations completed out of the net approved of that year",
IF(BG386="TERM", "Number of operations Cancelled before completion",
IF(BG386="unknown", "Unknown", "Not Defined")))))</f>
        <v>Ongoing</v>
      </c>
      <c r="BI386" s="16"/>
    </row>
    <row r="387" spans="1:61" ht="17.100000000000001" customHeight="1">
      <c r="A387" s="16" t="s">
        <v>322</v>
      </c>
      <c r="B387" s="16" t="s">
        <v>1550</v>
      </c>
      <c r="C387" s="16" t="s">
        <v>1557</v>
      </c>
      <c r="D387" s="18" t="s">
        <v>1552</v>
      </c>
      <c r="E387" s="18">
        <v>42716</v>
      </c>
      <c r="F387" s="16" t="s">
        <v>324</v>
      </c>
      <c r="G387" s="16" t="s">
        <v>80</v>
      </c>
      <c r="H387" s="16" t="s">
        <v>132</v>
      </c>
      <c r="I387" s="16" t="s">
        <v>82</v>
      </c>
      <c r="J387" s="16" t="s">
        <v>251</v>
      </c>
      <c r="K387" s="16" t="s">
        <v>252</v>
      </c>
      <c r="L387" s="19" t="s">
        <v>85</v>
      </c>
      <c r="M387" s="19">
        <v>4200000</v>
      </c>
      <c r="N387" s="19">
        <v>4200000</v>
      </c>
      <c r="O387" s="57" t="s">
        <v>1553</v>
      </c>
      <c r="P387" s="21">
        <v>5900150001051</v>
      </c>
      <c r="Q387" s="20" t="s">
        <v>72</v>
      </c>
      <c r="R387" s="16" t="str">
        <f t="shared" si="103"/>
        <v>ADF Including TSF</v>
      </c>
      <c r="S387" s="16" t="str">
        <f t="shared" si="102"/>
        <v>F</v>
      </c>
      <c r="T387" s="16" t="str">
        <f t="shared" si="101"/>
        <v>ADF Countries</v>
      </c>
      <c r="U387" s="16" t="str">
        <f t="shared" si="104"/>
        <v>Transition States</v>
      </c>
      <c r="V387" s="22" t="str">
        <f>IF(ISNUMBER(MATCH(A387, {"Gabon","Sudan","Niger","Mali","Burkina Faso","Guinea"}, 0)), "De Facto Countries", "Non-De Facto Countries")</f>
        <v>Non-De Facto Countries</v>
      </c>
      <c r="W387" s="16" t="str">
        <f t="shared" si="99"/>
        <v>West</v>
      </c>
      <c r="X387" s="16" t="str">
        <f t="shared" si="100"/>
        <v>Power</v>
      </c>
      <c r="Y387" s="23"/>
      <c r="Z387" s="23">
        <f>Table2[[#This Row],[Approved Amount_UA Equivalent]]</f>
        <v>4200000</v>
      </c>
      <c r="AD387" s="23">
        <f>SUM(Table2[[#This Row],[Feed Africa ]:[Improve Quality Of Life ]])</f>
        <v>4200000</v>
      </c>
      <c r="AE387" s="16" t="b">
        <f>Table2[[#This Row],[Total HI5]]=Table2[[#This Row],[Approved Amount_UA Equivalent]]</f>
        <v>1</v>
      </c>
      <c r="AF387" s="24">
        <v>10</v>
      </c>
      <c r="AG387" s="20" t="str">
        <f t="shared" si="105"/>
        <v>Investment Project</v>
      </c>
      <c r="AH387" s="24" t="e">
        <f>VLOOKUP(Table2[[#This Row],[SAP Code]],[25]DATA!$A:$G,7,FALSE)</f>
        <v>#N/A</v>
      </c>
      <c r="AI387" s="20" t="str">
        <f t="shared" si="106"/>
        <v>Infrastructure</v>
      </c>
      <c r="AJ387" s="25" t="s">
        <v>89</v>
      </c>
      <c r="AK387" s="25" t="s">
        <v>90</v>
      </c>
      <c r="AL387" s="23" t="str" cm="1">
        <f t="array" ref="AL387">_xlfn.SWITCH(AK387,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87" s="26">
        <v>1</v>
      </c>
      <c r="AN387" s="25" t="str">
        <f t="shared" ref="AN387:AN450" si="114">IF(AM387=1,"Sovereign",IF(AM387&gt;=2,"Non-Sovereign",""))</f>
        <v>Sovereign</v>
      </c>
      <c r="AO387" s="27">
        <v>0.2</v>
      </c>
      <c r="AP387" s="23">
        <f>Table2[[#This Row],[Approved Amount_UA Equivalent]]/1000000</f>
        <v>4.2</v>
      </c>
      <c r="AQ387" s="19">
        <f t="shared" si="107"/>
        <v>5.5895279999999996</v>
      </c>
      <c r="AR387" s="23" t="str">
        <f t="shared" si="108"/>
        <v>1-10</v>
      </c>
      <c r="AS387" s="23" t="str">
        <f t="shared" si="109"/>
        <v>1-20</v>
      </c>
      <c r="AT387" s="23" t="str">
        <f t="shared" si="110"/>
        <v>1-40</v>
      </c>
      <c r="AU387" s="23" t="str">
        <f t="shared" si="111"/>
        <v>&lt;1-50 Mn</v>
      </c>
      <c r="AV387" s="23">
        <f>Table2[[#This Row],[Amount]]</f>
        <v>4200000</v>
      </c>
      <c r="AW387" s="23" t="str">
        <f t="shared" si="112"/>
        <v>Dec 2016</v>
      </c>
      <c r="AX387" s="28">
        <f>IFERROR(VLOOKUP(Table2[[#This Row],[SAP Code]],[26]_16!A:B,2,FALSE),0)</f>
        <v>0</v>
      </c>
      <c r="AY387" s="28">
        <f>IFERROR(VLOOKUP(Table2[[#This Row],[SAP Code]],[26]_16!D:E,2,FALSE)/ 1000000, 0)</f>
        <v>0</v>
      </c>
      <c r="AZ387" s="28">
        <v>0</v>
      </c>
      <c r="BA387" s="28">
        <v>0</v>
      </c>
      <c r="BB387" s="28">
        <v>0</v>
      </c>
      <c r="BC387" s="28">
        <v>0</v>
      </c>
      <c r="BD387" s="28">
        <v>0</v>
      </c>
      <c r="BE387" s="28">
        <v>0</v>
      </c>
      <c r="BF387" s="28">
        <v>0</v>
      </c>
      <c r="BG387" s="28" t="str">
        <f>IFERROR(VLOOKUP(Table2[[#This Row],[SAP Code]],[26]port!$A:$AD,30,FALSE),"unknown")</f>
        <v>OnGo</v>
      </c>
      <c r="BH387" s="29" t="str">
        <f t="shared" si="113"/>
        <v>Ongoing</v>
      </c>
      <c r="BI387" s="16"/>
    </row>
    <row r="388" spans="1:61" ht="17.100000000000001" customHeight="1">
      <c r="A388" s="16" t="s">
        <v>203</v>
      </c>
      <c r="B388" s="16" t="s">
        <v>1558</v>
      </c>
      <c r="C388" s="16" t="s">
        <v>1559</v>
      </c>
      <c r="D388" s="18" t="s">
        <v>1560</v>
      </c>
      <c r="E388" s="18">
        <v>42717</v>
      </c>
      <c r="F388" s="16" t="s">
        <v>207</v>
      </c>
      <c r="G388" s="16" t="s">
        <v>249</v>
      </c>
      <c r="H388" s="37" t="s">
        <v>194</v>
      </c>
      <c r="I388" s="16" t="s">
        <v>250</v>
      </c>
      <c r="J388" s="16" t="s">
        <v>179</v>
      </c>
      <c r="K388" s="16" t="s">
        <v>84</v>
      </c>
      <c r="L388" s="19" t="s">
        <v>70</v>
      </c>
      <c r="M388" s="19">
        <v>500000000</v>
      </c>
      <c r="N388" s="19">
        <v>369341685.37997872</v>
      </c>
      <c r="O388" s="57" t="s">
        <v>1561</v>
      </c>
      <c r="P388" s="21">
        <v>2000200000652</v>
      </c>
      <c r="Q388" s="20" t="s">
        <v>87</v>
      </c>
      <c r="R388" s="16" t="str">
        <f t="shared" si="103"/>
        <v>ADB Public</v>
      </c>
      <c r="S388" s="16" t="str">
        <f t="shared" si="102"/>
        <v>K</v>
      </c>
      <c r="T388" s="16" t="str">
        <f t="shared" si="101"/>
        <v>ADB Countries</v>
      </c>
      <c r="U388" s="16" t="str">
        <f t="shared" si="104"/>
        <v>Non-Transition States</v>
      </c>
      <c r="V388" s="22" t="str">
        <f>IF(ISNUMBER(MATCH(A388, {"Gabon","Sudan","Niger","Mali","Burkina Faso","Guinea"}, 0)), "De Facto Countries", "Non-De Facto Countries")</f>
        <v>Non-De Facto Countries</v>
      </c>
      <c r="W388" s="16" t="str">
        <f t="shared" ref="W388:W451" si="115">IF(A388="Algeria","North",IF(A388="Angola","South",IF(A388="Benin","West",IF(A388="Botswana","South",IF(A388="Burkina Faso","West",IF(A388="Burundi","East",IF(A388="Cameroon","Central",IF(A388="Cape Verde","West",IF(A388="Central African Republic","Central",IF(A388="Chad","Central",IF(A388="Comoros","East",IF(A388="Congo CG","Central",IF(A388="Côte D'Ivoire","West",IF(A388="Dem Rep Congo","Central",IF(A388="Djibouti","East",IF(A388="Egypt","North",IF(A388="Equatorial Guinea","Central",IF(A388="Eritrea","East",IF(A388="Eswatini","South",IF(A388="Ethiopia","East",IF(A388="Gabon","Central",IF(A388="Gambia","West",IF(A388="Ghana","West",IF(A388="Guinea","West",IF(A388="Guinea-Bissau","West",IF(A388="Kenya","East",IF(A388="Lesotho","South",IF(A388="Liberia","West",IF(A388="Libya","North",IF(A388="Madagascar","South",IF(A388="Malawi","South",IF(A388="Mali","West",IF(A388="Mauritania","North",IF(A388="Mauritius","South",IF(A388="Morocco","North",IF(A388="Mozambique","South",IF(A388="Multinational","Multi",IF(A388="Namibia","South",IF(A388="Niger","West",IF(A388="Nigeria","Nigeria",IF(A388="Rwanda","East",IF(A388="Sao Tome &amp; Principe","South",IF(A388="Senegal","West",IF(A388="Seychelles","East",IF(A388="Sierra Leone","West",IF(A388="Somalia","East",IF(A388="South Africa","South",IF(A388="South Sudan","East",IF(A388="Sudan","East",IF(A388="Tanzania","East",IF(A388="Togo","West",IF(A388="Tunisia","North",IF(A388="Uganda","East",IF(A388="Zambia","South",IF(A388="Zimbabwe","South","Not Listed")))))))))))))))))))))))))))))))))))))))))))))))))))))))</f>
        <v>North</v>
      </c>
      <c r="X388" s="16" t="str">
        <f t="shared" ref="X388:X451" si="116">IF(MID(O388,6,1)="A","Agriculture",IF(MID(O388,6,1)="B","Industry",IF(MID(O388,6,1)="C","Environment",IF(MID(O388,6,1)="D","Transport",IF(MID(O388,6,1)="E","WASH Sector",IF(MID(O388,6,1)="F","Power",IF(MID(O388,6,1)="G","ICT",IF(MID(O388,6,1)="H","Finance",IF(MID(O388,6,1)="I","Social",IF(MID(O388,6,1)="J","Urban Developm.",IF(MID(O388,6,1)="K","Multi-Sector","")))))))))))</f>
        <v>Multi-Sector</v>
      </c>
      <c r="Y388" s="23">
        <f>Table2[[#This Row],[Approved Amount_UA Equivalent]]/5</f>
        <v>73868337.075995743</v>
      </c>
      <c r="Z388" s="23">
        <f>Table2[[#This Row],[Approved Amount_UA Equivalent]]/5</f>
        <v>73868337.075995743</v>
      </c>
      <c r="AA388" s="23">
        <f>Table2[[#This Row],[Approved Amount_UA Equivalent]]/5</f>
        <v>73868337.075995743</v>
      </c>
      <c r="AB388" s="23">
        <f>Table2[[#This Row],[Approved Amount_UA Equivalent]]/5</f>
        <v>73868337.075995743</v>
      </c>
      <c r="AC388" s="23">
        <f>Table2[[#This Row],[Approved Amount_UA Equivalent]]/5</f>
        <v>73868337.075995743</v>
      </c>
      <c r="AD388" s="23">
        <f>SUM(Table2[[#This Row],[Feed Africa ]:[Improve Quality Of Life ]])</f>
        <v>369341685.37997872</v>
      </c>
      <c r="AE388" s="16" t="b">
        <f>Table2[[#This Row],[Total HI5]]=Table2[[#This Row],[Approved Amount_UA Equivalent]]</f>
        <v>1</v>
      </c>
      <c r="AF388" s="24">
        <v>21</v>
      </c>
      <c r="AG388" s="20" t="str">
        <f t="shared" si="105"/>
        <v>Policy and Result Based Op</v>
      </c>
      <c r="AH388" s="24" t="e">
        <f>VLOOKUP(Table2[[#This Row],[SAP Code]],[25]DATA!$A:$G,7,FALSE)</f>
        <v>#N/A</v>
      </c>
      <c r="AI388" s="20" t="str">
        <f t="shared" si="106"/>
        <v>Policy-Based Lending</v>
      </c>
      <c r="AJ388" s="25" t="s">
        <v>254</v>
      </c>
      <c r="AK388" s="25" t="s">
        <v>255</v>
      </c>
      <c r="AL388" s="23" t="str" cm="1">
        <f t="array" ref="AL388">_xlfn.SWITCH(AK388,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88" s="26">
        <v>1</v>
      </c>
      <c r="AN388" s="25" t="str">
        <f t="shared" si="114"/>
        <v>Sovereign</v>
      </c>
      <c r="AO388" s="27">
        <v>1</v>
      </c>
      <c r="AP388" s="23">
        <f>Table2[[#This Row],[Approved Amount_UA Equivalent]]/1000000</f>
        <v>369.34168537997874</v>
      </c>
      <c r="AQ388" s="19">
        <f t="shared" si="107"/>
        <v>491.5346885710909</v>
      </c>
      <c r="AR388" s="23" t="str">
        <f t="shared" si="108"/>
        <v>361-370</v>
      </c>
      <c r="AS388" s="23" t="str">
        <f t="shared" si="109"/>
        <v>361-380</v>
      </c>
      <c r="AT388" s="23" t="str">
        <f t="shared" si="110"/>
        <v>361-400</v>
      </c>
      <c r="AU388" s="23" t="str">
        <f t="shared" si="111"/>
        <v>&gt;300 Mn</v>
      </c>
      <c r="AV388" s="23">
        <f>Table2[[#This Row],[Amount]]</f>
        <v>500000000</v>
      </c>
      <c r="AW388" s="23" t="str">
        <f t="shared" si="112"/>
        <v>Dec 2016</v>
      </c>
      <c r="AX388" s="28">
        <f>IFERROR(VLOOKUP(Table2[[#This Row],[SAP Code]],[26]_16!A:B,2,FALSE),0)</f>
        <v>0</v>
      </c>
      <c r="AY388" s="28">
        <f>IFERROR(VLOOKUP(Table2[[#This Row],[SAP Code]],[26]_16!D:E,2,FALSE)/ 1000000, 0)</f>
        <v>0</v>
      </c>
      <c r="AZ388" s="28">
        <f>IFERROR(VLOOKUP(Table2[[#This Row],[SAP Code]],[26]_16!G:H,2,FALSE)/ 1000000, 0)</f>
        <v>366.06201042999999</v>
      </c>
      <c r="BA388" s="28">
        <f>IFERROR(VLOOKUP(Table2[[#This Row],[SAP Code]],[26]_16!J:K,2,FALSE)/ 1000000, 0)</f>
        <v>0</v>
      </c>
      <c r="BB388" s="28">
        <f>IFERROR(VLOOKUP(Table2[[#This Row],[SAP Code]],[26]_16!M:N,2,FALSE)/ 1000000, 0)</f>
        <v>0</v>
      </c>
      <c r="BC388" s="28">
        <f>IFERROR(VLOOKUP(Table2[[#This Row],[SAP Code]],[26]_16!P:Q,2,FALSE),0)</f>
        <v>0</v>
      </c>
      <c r="BD388" s="28">
        <f>IFERROR(VLOOKUP(Table2[[#This Row],[SAP Code]],[26]_16!S:T,2,FALSE),0)</f>
        <v>0</v>
      </c>
      <c r="BE388" s="28">
        <f>IFERROR(VLOOKUP(Table2[[#This Row],[SAP Code]],[26]_16!V:W,2,FALSE)/ 1000000, 0)</f>
        <v>0</v>
      </c>
      <c r="BF388" s="28">
        <f>IFERROR(VLOOKUP(Table2[[#This Row],[SAP Code]],[26]_16!Y:Z,2,FALSE)/ 1000000, 0)</f>
        <v>0</v>
      </c>
      <c r="BG388" s="28" t="str">
        <f>IFERROR(VLOOKUP(Table2[[#This Row],[SAP Code]],[26]port!$A:$AD,30,FALSE),"unknown")</f>
        <v>COMP</v>
      </c>
      <c r="BH388" s="29" t="str">
        <f t="shared" si="113"/>
        <v>Number of operations completed out of the net approved of that year</v>
      </c>
      <c r="BI388" s="16"/>
    </row>
    <row r="389" spans="1:61" ht="17.100000000000001" customHeight="1">
      <c r="A389" s="16" t="s">
        <v>417</v>
      </c>
      <c r="B389" s="16" t="s">
        <v>1562</v>
      </c>
      <c r="C389" s="16" t="s">
        <v>1563</v>
      </c>
      <c r="D389" s="18" t="s">
        <v>1564</v>
      </c>
      <c r="E389" s="18">
        <v>42717</v>
      </c>
      <c r="F389" s="16" t="s">
        <v>421</v>
      </c>
      <c r="G389" s="16" t="s">
        <v>65</v>
      </c>
      <c r="H389" s="37" t="s">
        <v>194</v>
      </c>
      <c r="I389" s="16" t="s">
        <v>155</v>
      </c>
      <c r="J389" s="16" t="s">
        <v>179</v>
      </c>
      <c r="K389" s="16" t="s">
        <v>84</v>
      </c>
      <c r="L389" s="19" t="s">
        <v>70</v>
      </c>
      <c r="M389" s="19">
        <v>88057000</v>
      </c>
      <c r="N389" s="19">
        <v>65046241.57900957</v>
      </c>
      <c r="O389" s="57" t="s">
        <v>1565</v>
      </c>
      <c r="P389" s="21" t="s">
        <v>147</v>
      </c>
      <c r="Q389" s="20" t="s">
        <v>87</v>
      </c>
      <c r="R389" s="16" t="str">
        <f t="shared" si="103"/>
        <v>ADB Public</v>
      </c>
      <c r="S389" s="16" t="str">
        <f t="shared" si="102"/>
        <v>A</v>
      </c>
      <c r="T389" s="16" t="str">
        <f t="shared" si="101"/>
        <v>ADB Countries</v>
      </c>
      <c r="U389" s="16" t="str">
        <f t="shared" si="104"/>
        <v>Non-Transition States</v>
      </c>
      <c r="V389" s="22" t="str">
        <f>IF(ISNUMBER(MATCH(A389, {"Gabon","Sudan","Niger","Mali","Burkina Faso","Guinea"}, 0)), "De Facto Countries", "Non-De Facto Countries")</f>
        <v>Non-De Facto Countries</v>
      </c>
      <c r="W389" s="16" t="str">
        <f t="shared" si="115"/>
        <v>North</v>
      </c>
      <c r="X389" s="16" t="str">
        <f t="shared" si="116"/>
        <v>Agriculture</v>
      </c>
      <c r="Y389" s="23">
        <f>Table2[[#This Row],[Approved Amount_UA Equivalent]]</f>
        <v>65046241.57900957</v>
      </c>
      <c r="AD389" s="23">
        <f>SUM(Table2[[#This Row],[Feed Africa ]:[Improve Quality Of Life ]])</f>
        <v>65046241.57900957</v>
      </c>
      <c r="AE389" s="16" t="b">
        <f>Table2[[#This Row],[Total HI5]]=Table2[[#This Row],[Approved Amount_UA Equivalent]]</f>
        <v>1</v>
      </c>
      <c r="AF389" s="24">
        <v>10</v>
      </c>
      <c r="AG389" s="20" t="str">
        <f t="shared" si="105"/>
        <v>Investment Project</v>
      </c>
      <c r="AH389" s="24" t="e">
        <f>VLOOKUP(Table2[[#This Row],[SAP Code]],[25]DATA!$A:$G,7,FALSE)</f>
        <v>#N/A</v>
      </c>
      <c r="AI389" s="20" t="str">
        <f t="shared" si="106"/>
        <v>Infrastructure</v>
      </c>
      <c r="AJ389" s="25" t="s">
        <v>157</v>
      </c>
      <c r="AK389" s="25" t="s">
        <v>74</v>
      </c>
      <c r="AL389" s="23" t="str" cm="1">
        <f t="array" ref="AL389">_xlfn.SWITCH(AK389,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89" s="26">
        <v>1</v>
      </c>
      <c r="AN389" s="25" t="str">
        <f t="shared" si="114"/>
        <v>Sovereign</v>
      </c>
      <c r="AO389" s="27">
        <v>1</v>
      </c>
      <c r="AP389" s="23">
        <f>Table2[[#This Row],[Approved Amount_UA Equivalent]]/1000000</f>
        <v>65.046241579009575</v>
      </c>
      <c r="AQ389" s="19">
        <f t="shared" si="107"/>
        <v>86.566140143009093</v>
      </c>
      <c r="AR389" s="23" t="str">
        <f t="shared" si="108"/>
        <v>61-70</v>
      </c>
      <c r="AS389" s="23" t="str">
        <f t="shared" si="109"/>
        <v>61-80</v>
      </c>
      <c r="AT389" s="23" t="str">
        <f t="shared" si="110"/>
        <v>41-80</v>
      </c>
      <c r="AU389" s="23" t="str">
        <f t="shared" si="111"/>
        <v>50-100 Mn</v>
      </c>
      <c r="AV389" s="23">
        <f>Table2[[#This Row],[Amount]]</f>
        <v>88057000</v>
      </c>
      <c r="AW389" s="23" t="str">
        <f t="shared" si="112"/>
        <v>Dec 2016</v>
      </c>
      <c r="AX389" s="28">
        <f>IFERROR(VLOOKUP(Table2[[#This Row],[SAP Code]],[26]_16!A:B,2,FALSE),0)</f>
        <v>0</v>
      </c>
      <c r="AY389" s="28">
        <f>IFERROR(VLOOKUP(Table2[[#This Row],[SAP Code]],[26]_16!D:E,2,FALSE)/ 1000000, 0)</f>
        <v>0</v>
      </c>
      <c r="AZ389" s="28">
        <f>IFERROR(VLOOKUP(Table2[[#This Row],[SAP Code]],[26]_16!G:H,2,FALSE)/ 1000000, 0)</f>
        <v>1.8160046000000001</v>
      </c>
      <c r="BA389" s="28">
        <f>IFERROR(VLOOKUP(Table2[[#This Row],[SAP Code]],[26]_16!J:K,2,FALSE)/ 1000000, 0)</f>
        <v>1.9036451000000001</v>
      </c>
      <c r="BB389" s="28">
        <f>IFERROR(VLOOKUP(Table2[[#This Row],[SAP Code]],[26]_16!M:N,2,FALSE)/ 1000000, 0)</f>
        <v>3.0899013700000002</v>
      </c>
      <c r="BC389" s="28">
        <f>IFERROR(VLOOKUP(Table2[[#This Row],[SAP Code]],[26]_16!P:Q,2,FALSE),0)</f>
        <v>4.0330155299999992</v>
      </c>
      <c r="BD389" s="28">
        <f>IFERROR(VLOOKUP(Table2[[#This Row],[SAP Code]],[26]_16!S:T,2,FALSE),0)</f>
        <v>8.0062614599999993</v>
      </c>
      <c r="BE389" s="28">
        <f>IFERROR(VLOOKUP(Table2[[#This Row],[SAP Code]],[26]_16!V:W,2,FALSE)/ 1000000, 0)</f>
        <v>11.51128201</v>
      </c>
      <c r="BF389" s="28">
        <f>IFERROR(VLOOKUP(Table2[[#This Row],[SAP Code]],[26]_16!Y:Z,2,FALSE)/ 1000000, 0)</f>
        <v>1.0217933800000001</v>
      </c>
      <c r="BG389" s="28" t="str">
        <f>IFERROR(VLOOKUP(Table2[[#This Row],[SAP Code]],[26]port!$A:$AD,30,FALSE),"unknown")</f>
        <v>OnGo</v>
      </c>
      <c r="BH389" s="29" t="str">
        <f t="shared" si="113"/>
        <v>Ongoing</v>
      </c>
      <c r="BI389" s="16"/>
    </row>
    <row r="390" spans="1:61" ht="17.100000000000001" customHeight="1">
      <c r="A390" s="16" t="s">
        <v>75</v>
      </c>
      <c r="B390" s="16" t="s">
        <v>1566</v>
      </c>
      <c r="C390" s="16" t="s">
        <v>1567</v>
      </c>
      <c r="D390" s="18" t="s">
        <v>1568</v>
      </c>
      <c r="E390" s="18">
        <v>42717</v>
      </c>
      <c r="F390" s="16" t="s">
        <v>79</v>
      </c>
      <c r="G390" s="16" t="s">
        <v>100</v>
      </c>
      <c r="H390" s="16" t="s">
        <v>81</v>
      </c>
      <c r="I390" s="16" t="s">
        <v>155</v>
      </c>
      <c r="J390" s="16" t="s">
        <v>83</v>
      </c>
      <c r="K390" s="16" t="s">
        <v>84</v>
      </c>
      <c r="L390" s="19" t="s">
        <v>85</v>
      </c>
      <c r="M390" s="19">
        <v>67270000</v>
      </c>
      <c r="N390" s="19">
        <v>67270000</v>
      </c>
      <c r="O390" s="57" t="s">
        <v>1569</v>
      </c>
      <c r="P390" s="21">
        <v>2100150036553</v>
      </c>
      <c r="Q390" s="20" t="s">
        <v>87</v>
      </c>
      <c r="R390" s="16" t="str">
        <f t="shared" si="103"/>
        <v>ADF Including TSF</v>
      </c>
      <c r="S390" s="16" t="str">
        <f t="shared" si="102"/>
        <v>A</v>
      </c>
      <c r="T390" s="16" t="s">
        <v>88</v>
      </c>
      <c r="U390" s="16" t="str">
        <f t="shared" si="104"/>
        <v>Non-Transition States</v>
      </c>
      <c r="V390" s="22" t="str">
        <f>IF(ISNUMBER(MATCH(A390, {"Gabon","Sudan","Niger","Mali","Burkina Faso","Guinea"}, 0)), "De Facto Countries", "Non-De Facto Countries")</f>
        <v>Non-De Facto Countries</v>
      </c>
      <c r="W390" s="16" t="str">
        <f t="shared" si="115"/>
        <v>East</v>
      </c>
      <c r="X390" s="16" t="str">
        <f t="shared" si="116"/>
        <v>Agriculture</v>
      </c>
      <c r="Y390" s="23">
        <f>Table2[[#This Row],[Approved Amount_UA Equivalent]]</f>
        <v>67270000</v>
      </c>
      <c r="AD390" s="23">
        <f>SUM(Table2[[#This Row],[Feed Africa ]:[Improve Quality Of Life ]])</f>
        <v>67270000</v>
      </c>
      <c r="AE390" s="16" t="b">
        <f>Table2[[#This Row],[Total HI5]]=Table2[[#This Row],[Approved Amount_UA Equivalent]]</f>
        <v>1</v>
      </c>
      <c r="AF390" s="24">
        <v>21</v>
      </c>
      <c r="AG390" s="20" t="str">
        <f t="shared" si="105"/>
        <v>Policy and Result Based Op</v>
      </c>
      <c r="AH390" s="24" t="e">
        <f>VLOOKUP(Table2[[#This Row],[SAP Code]],[25]DATA!$A:$G,7,FALSE)</f>
        <v>#N/A</v>
      </c>
      <c r="AI390" s="20" t="str">
        <f t="shared" si="106"/>
        <v>Policy-Based Lending</v>
      </c>
      <c r="AJ390" s="25" t="s">
        <v>157</v>
      </c>
      <c r="AK390" s="25" t="s">
        <v>107</v>
      </c>
      <c r="AL390" s="23" t="str" cm="1">
        <f t="array" ref="AL390">_xlfn.SWITCH(AK390,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90" s="26">
        <v>1</v>
      </c>
      <c r="AN390" s="25" t="str">
        <f t="shared" si="114"/>
        <v>Sovereign</v>
      </c>
      <c r="AO390" s="27">
        <v>1</v>
      </c>
      <c r="AP390" s="23">
        <f>Table2[[#This Row],[Approved Amount_UA Equivalent]]/1000000</f>
        <v>67.27</v>
      </c>
      <c r="AQ390" s="19">
        <f t="shared" si="107"/>
        <v>89.525606799999991</v>
      </c>
      <c r="AR390" s="23" t="str">
        <f t="shared" si="108"/>
        <v>61-70</v>
      </c>
      <c r="AS390" s="23" t="str">
        <f t="shared" si="109"/>
        <v>61-80</v>
      </c>
      <c r="AT390" s="23" t="str">
        <f t="shared" si="110"/>
        <v>41-80</v>
      </c>
      <c r="AU390" s="23" t="str">
        <f t="shared" si="111"/>
        <v>50-100 Mn</v>
      </c>
      <c r="AV390" s="23">
        <f>Table2[[#This Row],[Amount]]</f>
        <v>67270000</v>
      </c>
      <c r="AW390" s="23" t="str">
        <f t="shared" si="112"/>
        <v>Dec 2016</v>
      </c>
      <c r="AX390" s="28">
        <f>IFERROR(VLOOKUP(Table2[[#This Row],[SAP Code]],[26]_16!A:B,2,FALSE),0)</f>
        <v>0</v>
      </c>
      <c r="AY390" s="28">
        <f>IFERROR(VLOOKUP(Table2[[#This Row],[SAP Code]],[26]_16!D:E,2,FALSE)/ 1000000, 0)</f>
        <v>0</v>
      </c>
      <c r="AZ390" s="28">
        <f>IFERROR(VLOOKUP(Table2[[#This Row],[SAP Code]],[26]_16!G:H,2,FALSE)/ 1000000, 0)</f>
        <v>33.634999999999998</v>
      </c>
      <c r="BA390" s="28">
        <f>IFERROR(VLOOKUP(Table2[[#This Row],[SAP Code]],[26]_16!J:K,2,FALSE)/ 1000000, 0)</f>
        <v>0</v>
      </c>
      <c r="BB390" s="28">
        <f>IFERROR(VLOOKUP(Table2[[#This Row],[SAP Code]],[26]_16!M:N,2,FALSE)/ 1000000, 0)</f>
        <v>33.634999999999998</v>
      </c>
      <c r="BC390" s="28">
        <f>IFERROR(VLOOKUP(Table2[[#This Row],[SAP Code]],[26]_16!P:Q,2,FALSE),0)</f>
        <v>0</v>
      </c>
      <c r="BD390" s="28">
        <f>IFERROR(VLOOKUP(Table2[[#This Row],[SAP Code]],[26]_16!S:T,2,FALSE),0)</f>
        <v>0</v>
      </c>
      <c r="BE390" s="28">
        <f>IFERROR(VLOOKUP(Table2[[#This Row],[SAP Code]],[26]_16!V:W,2,FALSE)/ 1000000, 0)</f>
        <v>0</v>
      </c>
      <c r="BF390" s="28">
        <f>IFERROR(VLOOKUP(Table2[[#This Row],[SAP Code]],[26]_16!Y:Z,2,FALSE)/ 1000000, 0)</f>
        <v>0</v>
      </c>
      <c r="BG390" s="28" t="str">
        <f>IFERROR(VLOOKUP(Table2[[#This Row],[SAP Code]],[26]port!$A:$AD,30,FALSE),"unknown")</f>
        <v>CLSD</v>
      </c>
      <c r="BH390" s="29" t="str">
        <f t="shared" si="113"/>
        <v>Number of operations completed out of the net approved of that year</v>
      </c>
      <c r="BI390" s="16"/>
    </row>
    <row r="391" spans="1:61" ht="17.100000000000001" customHeight="1">
      <c r="A391" s="16" t="s">
        <v>141</v>
      </c>
      <c r="B391" s="16" t="s">
        <v>1570</v>
      </c>
      <c r="C391" s="16" t="s">
        <v>1571</v>
      </c>
      <c r="D391" s="18" t="s">
        <v>1572</v>
      </c>
      <c r="E391" s="18">
        <v>42717</v>
      </c>
      <c r="F391" s="16" t="s">
        <v>1573</v>
      </c>
      <c r="G391" s="16" t="s">
        <v>169</v>
      </c>
      <c r="H391" s="37" t="s">
        <v>213</v>
      </c>
      <c r="I391" s="16" t="s">
        <v>82</v>
      </c>
      <c r="J391" s="16" t="s">
        <v>103</v>
      </c>
      <c r="K391" s="16" t="s">
        <v>238</v>
      </c>
      <c r="L391" s="19" t="s">
        <v>70</v>
      </c>
      <c r="M391" s="19">
        <v>50000000</v>
      </c>
      <c r="N391" s="19">
        <v>36934168.537997872</v>
      </c>
      <c r="O391" s="57" t="s">
        <v>1574</v>
      </c>
      <c r="P391" s="21" t="s">
        <v>147</v>
      </c>
      <c r="Q391" s="20" t="s">
        <v>87</v>
      </c>
      <c r="R391" s="16" t="str">
        <f t="shared" si="103"/>
        <v>ADB Private</v>
      </c>
      <c r="S391" s="16" t="str">
        <f t="shared" si="102"/>
        <v>F</v>
      </c>
      <c r="T391" s="16" t="str">
        <f t="shared" ref="T391:T408" si="117">IF(A391="Algeria","ADB Countries",IF(A391="Angola","ADB Countries",IF(A391="Benin","ADF Countries",IF(A391="Botswana","ADB Countries",IF(A391="Burkina Faso","ADF Countries",IF(A391="Burundi","ADF Countries",IF(A391="Cameroon","Blend Countries",IF(A391="Cape Verde","ADB Countries",IF(A391="Central African Republic","ADF Countries",IF(A391="Centrafrique","ADF Countries",IF(A391="Chad","ADF Countries",IF(A391="Comoros","ADF Countries",IF(A391="Congo CG","ADB Countries",IF(A391="Congo","ADB Countries",IF(A391="Côte D'Ivoire","Blend Countries",IF(A391="Dem Rep Congo","ADF Countries",IF(A391="DEMOCRATIC REPUBLIC OF THE CONGO","ADF Countries",IF(A391="Djibouti","ADF Countries",IF(A391="Egypt","ADB Countries",IF(A391="Eq Guinea","ADB Countries",IF(A391="Equatorial Guinea","ADB Countries",IF(A391="Eritrea","ADF Countries",IF(A391="Swaziland","ADB Countries",IF(A391="Eswatini","ADB Countries",IF(A391="Ethiopia","ADF Countries",IF(A391="Gabon","ADB Countries",IF(A391="Gambia","ADF Countries",IF(A391="Ghana","ADF Countries",IF(A391="Guinea","ADF Countries",IF(A391="Guinea-Bissau","ADF Countries",IF(A391="Kenya","Blend Countries",IF(A391="Lesotho","ADF Countries",IF(A391="Liberia","ADF Countries",IF(A391="Libya","ADB Countries",IF(A391="Madagascar","ADF Countries",IF(A391="Malawi","ADF Countries",IF(A391="Mali","ADF Countries",IF(A391="Mauritania","ADF Countries",IF(A391="Mauritius","ADB Countries",IF(A391="Morocco","ADB Countries",IF(A391="Mozambique","ADF Countries",IF(OR(A391="Multi",A391="Multinational",A391="Multi-Countries"),"Multinational",IF(A391="Namibia","ADB Countries",IF(A391="Niger","ADF Countries",IF(A391="Nigeria","ADB Countries",IF(A391="Rwanda","ADF Countries",IF(A391="Sao Tome &amp; Principe","ADF Countries",IF(A391="Sao Tome","ADF Countries",IF(A391="Senegal","Blend Countries",IF(A391="Seychelles","ADB Countries",IF(A391="Sierra Leone","ADF Countries",IF(A391="Somalia","ADF Countries",IF(A391="South Africa","ADB Countries",IF(A391="South Sudan","ADF Countries",IF(A391="Sudan","ADF Countries",IF(A391="Tanzania","Blend Countries",IF(A391="Togo","ADF Countries",IF(A391="Tunisia","ADB Countries",IF(A391="Uganda","ADF Countries",IF(A391="Zambia","Blend Countries",IF(A391="Zimbabwe","ADF Countries","")))))))))))))))))))))))))))))))))))))))))))))))))))))))))))))</f>
        <v>Multinational</v>
      </c>
      <c r="U391" s="16" t="str">
        <f t="shared" si="104"/>
        <v>Multinational</v>
      </c>
      <c r="V391" s="22" t="str">
        <f>IF(ISNUMBER(MATCH(A391, {"Gabon","Sudan","Niger","Mali","Burkina Faso","Guinea"}, 0)), "De Facto Countries", "Non-De Facto Countries")</f>
        <v>Non-De Facto Countries</v>
      </c>
      <c r="W391" s="16" t="str">
        <f t="shared" si="115"/>
        <v>Multi</v>
      </c>
      <c r="X391" s="16" t="str">
        <f t="shared" si="116"/>
        <v>Power</v>
      </c>
      <c r="Y391" s="23"/>
      <c r="Z391" s="23">
        <f>Table2[[#This Row],[Approved Amount_UA Equivalent]]</f>
        <v>36934168.537997872</v>
      </c>
      <c r="AD391" s="23">
        <f>SUM(Table2[[#This Row],[Feed Africa ]:[Improve Quality Of Life ]])</f>
        <v>36934168.537997872</v>
      </c>
      <c r="AE391" s="16" t="b">
        <f>Table2[[#This Row],[Total HI5]]=Table2[[#This Row],[Approved Amount_UA Equivalent]]</f>
        <v>1</v>
      </c>
      <c r="AF391" s="24">
        <v>10</v>
      </c>
      <c r="AG391" s="20" t="str">
        <f t="shared" si="105"/>
        <v>Investment Project</v>
      </c>
      <c r="AH391" s="24" t="e">
        <f>VLOOKUP(Table2[[#This Row],[SAP Code]],[25]DATA!$A:$G,7,FALSE)</f>
        <v>#N/A</v>
      </c>
      <c r="AI391" s="20" t="str">
        <f t="shared" si="106"/>
        <v>Infrastructure</v>
      </c>
      <c r="AJ391" s="25" t="s">
        <v>89</v>
      </c>
      <c r="AK391" s="25" t="s">
        <v>107</v>
      </c>
      <c r="AL391" s="23" t="str" cm="1">
        <f t="array" ref="AL391">_xlfn.SWITCH(AK391,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91" s="26">
        <v>2</v>
      </c>
      <c r="AN391" s="25" t="str">
        <f t="shared" si="114"/>
        <v>Non-Sovereign</v>
      </c>
      <c r="AO391" s="27">
        <v>0.5</v>
      </c>
      <c r="AP391" s="23">
        <f>Table2[[#This Row],[Approved Amount_UA Equivalent]]/1000000</f>
        <v>36.93416853799787</v>
      </c>
      <c r="AQ391" s="19">
        <f t="shared" si="107"/>
        <v>49.153468857109083</v>
      </c>
      <c r="AR391" s="23" t="str">
        <f t="shared" si="108"/>
        <v>31-40</v>
      </c>
      <c r="AS391" s="23" t="str">
        <f t="shared" si="109"/>
        <v>21-40</v>
      </c>
      <c r="AT391" s="23" t="str">
        <f t="shared" si="110"/>
        <v>1-40</v>
      </c>
      <c r="AU391" s="23" t="str">
        <f t="shared" si="111"/>
        <v>&lt;1-50 Mn</v>
      </c>
      <c r="AV391" s="23">
        <f>Table2[[#This Row],[Amount]]</f>
        <v>50000000</v>
      </c>
      <c r="AW391" s="23" t="str">
        <f t="shared" si="112"/>
        <v>Dec 2016</v>
      </c>
      <c r="AX391" s="28">
        <f>IFERROR(VLOOKUP(Table2[[#This Row],[SAP Code]],[26]_16!A:B,2,FALSE),0)</f>
        <v>0</v>
      </c>
      <c r="AY391" s="28">
        <f>IFERROR(VLOOKUP(Table2[[#This Row],[SAP Code]],[26]_16!D:E,2,FALSE)/ 1000000, 0)</f>
        <v>0</v>
      </c>
      <c r="AZ391" s="28">
        <f>IFERROR(VLOOKUP(Table2[[#This Row],[SAP Code]],[26]_16!G:H,2,FALSE)/ 1000000, 0)</f>
        <v>0</v>
      </c>
      <c r="BA391" s="28">
        <f>IFERROR(VLOOKUP(Table2[[#This Row],[SAP Code]],[26]_16!J:K,2,FALSE)/ 1000000, 0)</f>
        <v>0</v>
      </c>
      <c r="BB391" s="28">
        <f>IFERROR(VLOOKUP(Table2[[#This Row],[SAP Code]],[26]_16!M:N,2,FALSE)/ 1000000, 0)</f>
        <v>0</v>
      </c>
      <c r="BC391" s="28">
        <f>IFERROR(VLOOKUP(Table2[[#This Row],[SAP Code]],[26]_16!P:Q,2,FALSE),0)</f>
        <v>0</v>
      </c>
      <c r="BD391" s="28">
        <f>IFERROR(VLOOKUP(Table2[[#This Row],[SAP Code]],[26]_16!S:T,2,FALSE),0)</f>
        <v>5.0113471199999999</v>
      </c>
      <c r="BE391" s="28">
        <f>IFERROR(VLOOKUP(Table2[[#This Row],[SAP Code]],[26]_16!V:W,2,FALSE)/ 1000000, 0)</f>
        <v>7.3501203899999998</v>
      </c>
      <c r="BF391" s="28">
        <f>IFERROR(VLOOKUP(Table2[[#This Row],[SAP Code]],[26]_16!Y:Z,2,FALSE)/ 1000000, 0)</f>
        <v>2.2359859599999998</v>
      </c>
      <c r="BG391" s="28" t="str">
        <f>IFERROR(VLOOKUP(Table2[[#This Row],[SAP Code]],[26]port!$A:$AD,30,FALSE),"unknown")</f>
        <v>OnGo</v>
      </c>
      <c r="BH391" s="29" t="str">
        <f t="shared" si="113"/>
        <v>Ongoing</v>
      </c>
      <c r="BI391" s="16"/>
    </row>
    <row r="392" spans="1:61" ht="17.100000000000001" customHeight="1">
      <c r="A392" s="16" t="s">
        <v>141</v>
      </c>
      <c r="B392" s="16" t="s">
        <v>1570</v>
      </c>
      <c r="C392" s="16" t="s">
        <v>1575</v>
      </c>
      <c r="D392" s="18" t="s">
        <v>1572</v>
      </c>
      <c r="E392" s="18">
        <v>42717</v>
      </c>
      <c r="F392" s="16" t="s">
        <v>1573</v>
      </c>
      <c r="G392" s="16" t="s">
        <v>169</v>
      </c>
      <c r="H392" s="37" t="s">
        <v>213</v>
      </c>
      <c r="I392" s="16" t="s">
        <v>82</v>
      </c>
      <c r="J392" s="16" t="s">
        <v>103</v>
      </c>
      <c r="K392" s="16" t="s">
        <v>241</v>
      </c>
      <c r="L392" s="19" t="s">
        <v>70</v>
      </c>
      <c r="M392" s="19">
        <v>50000000</v>
      </c>
      <c r="N392" s="19">
        <v>36934168.537997872</v>
      </c>
      <c r="O392" s="57" t="s">
        <v>1574</v>
      </c>
      <c r="P392" s="21" t="s">
        <v>243</v>
      </c>
      <c r="Q392" s="20" t="s">
        <v>87</v>
      </c>
      <c r="R392" s="16" t="str">
        <f t="shared" si="103"/>
        <v>ADB Private</v>
      </c>
      <c r="S392" s="16" t="str">
        <f t="shared" si="102"/>
        <v>F</v>
      </c>
      <c r="T392" s="16" t="str">
        <f t="shared" si="117"/>
        <v>Multinational</v>
      </c>
      <c r="U392" s="16" t="str">
        <f t="shared" si="104"/>
        <v>Multinational</v>
      </c>
      <c r="V392" s="22" t="str">
        <f>IF(ISNUMBER(MATCH(A392, {"Gabon","Sudan","Niger","Mali","Burkina Faso","Guinea"}, 0)), "De Facto Countries", "Non-De Facto Countries")</f>
        <v>Non-De Facto Countries</v>
      </c>
      <c r="W392" s="16" t="str">
        <f t="shared" si="115"/>
        <v>Multi</v>
      </c>
      <c r="X392" s="16" t="str">
        <f t="shared" si="116"/>
        <v>Power</v>
      </c>
      <c r="Y392" s="23"/>
      <c r="Z392" s="23">
        <f>Table2[[#This Row],[Approved Amount_UA Equivalent]]</f>
        <v>36934168.537997872</v>
      </c>
      <c r="AD392" s="23">
        <f>SUM(Table2[[#This Row],[Feed Africa ]:[Improve Quality Of Life ]])</f>
        <v>36934168.537997872</v>
      </c>
      <c r="AE392" s="16" t="b">
        <f>Table2[[#This Row],[Total HI5]]=Table2[[#This Row],[Approved Amount_UA Equivalent]]</f>
        <v>1</v>
      </c>
      <c r="AF392" s="24">
        <v>10</v>
      </c>
      <c r="AG392" s="20" t="str">
        <f t="shared" si="105"/>
        <v>Investment Project</v>
      </c>
      <c r="AH392" s="24" t="e">
        <f>VLOOKUP(Table2[[#This Row],[SAP Code]],[25]DATA!$A:$G,7,FALSE)</f>
        <v>#N/A</v>
      </c>
      <c r="AI392" s="20" t="str">
        <f t="shared" si="106"/>
        <v>Infrastructure</v>
      </c>
      <c r="AJ392" s="25" t="s">
        <v>89</v>
      </c>
      <c r="AK392" s="25" t="s">
        <v>107</v>
      </c>
      <c r="AL392" s="23" t="str" cm="1">
        <f t="array" ref="AL392">_xlfn.SWITCH(AK392,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92" s="26">
        <v>2</v>
      </c>
      <c r="AN392" s="25" t="str">
        <f t="shared" si="114"/>
        <v>Non-Sovereign</v>
      </c>
      <c r="AO392" s="27">
        <v>0.5</v>
      </c>
      <c r="AP392" s="23">
        <f>Table2[[#This Row],[Approved Amount_UA Equivalent]]/1000000</f>
        <v>36.93416853799787</v>
      </c>
      <c r="AQ392" s="19">
        <f t="shared" si="107"/>
        <v>49.153468857109083</v>
      </c>
      <c r="AR392" s="23" t="str">
        <f t="shared" si="108"/>
        <v>31-40</v>
      </c>
      <c r="AS392" s="23" t="str">
        <f t="shared" si="109"/>
        <v>21-40</v>
      </c>
      <c r="AT392" s="23" t="str">
        <f t="shared" si="110"/>
        <v>1-40</v>
      </c>
      <c r="AU392" s="23" t="str">
        <f t="shared" si="111"/>
        <v>&lt;1-50 Mn</v>
      </c>
      <c r="AV392" s="23">
        <f>Table2[[#This Row],[Amount]]</f>
        <v>50000000</v>
      </c>
      <c r="AW392" s="23" t="str">
        <f t="shared" si="112"/>
        <v>Dec 2016</v>
      </c>
      <c r="AX392" s="28">
        <f>IFERROR(VLOOKUP(Table2[[#This Row],[SAP Code]],[26]_16!A:B,2,FALSE),0)</f>
        <v>0</v>
      </c>
      <c r="AY392" s="28">
        <f>IFERROR(VLOOKUP(Table2[[#This Row],[SAP Code]],[26]_16!D:E,2,FALSE)/ 1000000, 0)</f>
        <v>0</v>
      </c>
      <c r="AZ392" s="28">
        <f>IFERROR(VLOOKUP(Table2[[#This Row],[SAP Code]],[26]_16!G:H,2,FALSE)/ 1000000, 0)</f>
        <v>0</v>
      </c>
      <c r="BA392" s="28">
        <f>IFERROR(VLOOKUP(Table2[[#This Row],[SAP Code]],[26]_16!J:K,2,FALSE)/ 1000000, 0)</f>
        <v>0</v>
      </c>
      <c r="BB392" s="28">
        <f>IFERROR(VLOOKUP(Table2[[#This Row],[SAP Code]],[26]_16!M:N,2,FALSE)/ 1000000, 0)</f>
        <v>0</v>
      </c>
      <c r="BC392" s="28">
        <f>IFERROR(VLOOKUP(Table2[[#This Row],[SAP Code]],[26]_16!P:Q,2,FALSE),0)</f>
        <v>0</v>
      </c>
      <c r="BD392" s="28">
        <f>IFERROR(VLOOKUP(Table2[[#This Row],[SAP Code]],[26]_16!S:T,2,FALSE),0)</f>
        <v>5.0113471199999999</v>
      </c>
      <c r="BE392" s="28">
        <f>IFERROR(VLOOKUP(Table2[[#This Row],[SAP Code]],[26]_16!V:W,2,FALSE)/ 1000000, 0)</f>
        <v>7.3501203899999998</v>
      </c>
      <c r="BF392" s="28">
        <f>IFERROR(VLOOKUP(Table2[[#This Row],[SAP Code]],[26]_16!Y:Z,2,FALSE)/ 1000000, 0)</f>
        <v>2.2359859599999998</v>
      </c>
      <c r="BG392" s="28" t="str">
        <f>IFERROR(VLOOKUP(Table2[[#This Row],[SAP Code]],[26]port!$A:$AD,30,FALSE),"unknown")</f>
        <v>OnGo</v>
      </c>
      <c r="BH392" s="29" t="str">
        <f t="shared" si="113"/>
        <v>Ongoing</v>
      </c>
      <c r="BI392" s="16"/>
    </row>
    <row r="393" spans="1:61" ht="17.100000000000001" customHeight="1">
      <c r="A393" s="16" t="s">
        <v>281</v>
      </c>
      <c r="B393" s="16" t="s">
        <v>1576</v>
      </c>
      <c r="C393" s="16" t="s">
        <v>1577</v>
      </c>
      <c r="D393" s="18" t="s">
        <v>1578</v>
      </c>
      <c r="E393" s="18">
        <v>42718</v>
      </c>
      <c r="F393" s="16" t="s">
        <v>1579</v>
      </c>
      <c r="G393" s="16" t="s">
        <v>169</v>
      </c>
      <c r="H393" s="16" t="s">
        <v>81</v>
      </c>
      <c r="I393" s="16" t="s">
        <v>138</v>
      </c>
      <c r="J393" s="16" t="s">
        <v>103</v>
      </c>
      <c r="K393" s="16" t="s">
        <v>84</v>
      </c>
      <c r="L393" s="19" t="s">
        <v>70</v>
      </c>
      <c r="M393" s="19">
        <v>127500000</v>
      </c>
      <c r="N393" s="19">
        <v>94182129.771894574</v>
      </c>
      <c r="O393" s="57" t="s">
        <v>1580</v>
      </c>
      <c r="P393" s="21" t="s">
        <v>147</v>
      </c>
      <c r="Q393" s="20" t="s">
        <v>87</v>
      </c>
      <c r="R393" s="16" t="str">
        <f t="shared" si="103"/>
        <v>ADB Private</v>
      </c>
      <c r="S393" s="16" t="str">
        <f t="shared" si="102"/>
        <v>D</v>
      </c>
      <c r="T393" s="16" t="str">
        <f t="shared" si="117"/>
        <v>ADF Countries</v>
      </c>
      <c r="U393" s="16" t="str">
        <f t="shared" si="104"/>
        <v>Non-Transition States</v>
      </c>
      <c r="V393" s="22" t="str">
        <f>IF(ISNUMBER(MATCH(A393, {"Gabon","Sudan","Niger","Mali","Burkina Faso","Guinea"}, 0)), "De Facto Countries", "Non-De Facto Countries")</f>
        <v>Non-De Facto Countries</v>
      </c>
      <c r="W393" s="16" t="str">
        <f t="shared" si="115"/>
        <v>East</v>
      </c>
      <c r="X393" s="16" t="str">
        <f t="shared" si="116"/>
        <v>Transport</v>
      </c>
      <c r="Y393" s="23"/>
      <c r="AB393" s="23">
        <f>Table2[[#This Row],[Approved Amount_UA Equivalent]]</f>
        <v>94182129.771894574</v>
      </c>
      <c r="AD393" s="23">
        <f>SUM(Table2[[#This Row],[Feed Africa ]:[Improve Quality Of Life ]])</f>
        <v>94182129.771894574</v>
      </c>
      <c r="AE393" s="16" t="b">
        <f>Table2[[#This Row],[Total HI5]]=Table2[[#This Row],[Approved Amount_UA Equivalent]]</f>
        <v>1</v>
      </c>
      <c r="AF393" s="24">
        <v>10</v>
      </c>
      <c r="AG393" s="20" t="str">
        <f t="shared" si="105"/>
        <v>Investment Project</v>
      </c>
      <c r="AH393" s="24" t="e">
        <f>VLOOKUP(Table2[[#This Row],[SAP Code]],[25]DATA!$A:$G,7,FALSE)</f>
        <v>#N/A</v>
      </c>
      <c r="AI393" s="20" t="str">
        <f t="shared" si="106"/>
        <v>Infrastructure</v>
      </c>
      <c r="AJ393" s="25" t="s">
        <v>89</v>
      </c>
      <c r="AK393" s="25" t="s">
        <v>107</v>
      </c>
      <c r="AL393" s="23" t="str" cm="1">
        <f t="array" ref="AL393">_xlfn.SWITCH(AK393,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93" s="26">
        <v>2</v>
      </c>
      <c r="AN393" s="25" t="str">
        <f t="shared" si="114"/>
        <v>Non-Sovereign</v>
      </c>
      <c r="AO393" s="27">
        <v>0.5</v>
      </c>
      <c r="AP393" s="23">
        <f>Table2[[#This Row],[Approved Amount_UA Equivalent]]/1000000</f>
        <v>94.18212977189458</v>
      </c>
      <c r="AQ393" s="19">
        <f t="shared" si="107"/>
        <v>125.34134558562818</v>
      </c>
      <c r="AR393" s="23" t="str">
        <f t="shared" si="108"/>
        <v>91-100</v>
      </c>
      <c r="AS393" s="23" t="str">
        <f t="shared" si="109"/>
        <v>81-100</v>
      </c>
      <c r="AT393" s="23" t="str">
        <f t="shared" si="110"/>
        <v>81-120</v>
      </c>
      <c r="AU393" s="23" t="str">
        <f t="shared" si="111"/>
        <v>50-100 Mn</v>
      </c>
      <c r="AV393" s="23">
        <f>Table2[[#This Row],[Amount]]</f>
        <v>127500000</v>
      </c>
      <c r="AW393" s="23" t="str">
        <f t="shared" si="112"/>
        <v>Dec 2016</v>
      </c>
      <c r="AX393" s="28">
        <f>IFERROR(VLOOKUP(Table2[[#This Row],[SAP Code]],[26]_16!A:B,2,FALSE),0)</f>
        <v>0</v>
      </c>
      <c r="AY393" s="28">
        <f>IFERROR(VLOOKUP(Table2[[#This Row],[SAP Code]],[26]_16!D:E,2,FALSE)/ 1000000, 0)</f>
        <v>0</v>
      </c>
      <c r="AZ393" s="28">
        <f>IFERROR(VLOOKUP(Table2[[#This Row],[SAP Code]],[26]_16!G:H,2,FALSE)/ 1000000, 0)</f>
        <v>94.138320569999991</v>
      </c>
      <c r="BA393" s="28">
        <f>IFERROR(VLOOKUP(Table2[[#This Row],[SAP Code]],[26]_16!J:K,2,FALSE)/ 1000000, 0)</f>
        <v>0</v>
      </c>
      <c r="BB393" s="28">
        <f>IFERROR(VLOOKUP(Table2[[#This Row],[SAP Code]],[26]_16!M:N,2,FALSE)/ 1000000, 0)</f>
        <v>0</v>
      </c>
      <c r="BC393" s="28">
        <f>IFERROR(VLOOKUP(Table2[[#This Row],[SAP Code]],[26]_16!P:Q,2,FALSE),0)</f>
        <v>0</v>
      </c>
      <c r="BD393" s="28">
        <f>IFERROR(VLOOKUP(Table2[[#This Row],[SAP Code]],[26]_16!S:T,2,FALSE),0)</f>
        <v>0</v>
      </c>
      <c r="BE393" s="28">
        <f>IFERROR(VLOOKUP(Table2[[#This Row],[SAP Code]],[26]_16!V:W,2,FALSE)/ 1000000, 0)</f>
        <v>0</v>
      </c>
      <c r="BF393" s="28">
        <f>IFERROR(VLOOKUP(Table2[[#This Row],[SAP Code]],[26]_16!Y:Z,2,FALSE)/ 1000000, 0)</f>
        <v>0</v>
      </c>
      <c r="BG393" s="28" t="str">
        <f>IFERROR(VLOOKUP(Table2[[#This Row],[SAP Code]],[26]port!$A:$AD,30,FALSE),"unknown")</f>
        <v>OnGo</v>
      </c>
      <c r="BH393" s="29" t="str">
        <f t="shared" si="113"/>
        <v>Ongoing</v>
      </c>
      <c r="BI393" s="16"/>
    </row>
    <row r="394" spans="1:61" ht="17.100000000000001" customHeight="1">
      <c r="A394" s="16" t="s">
        <v>281</v>
      </c>
      <c r="B394" s="16" t="s">
        <v>1576</v>
      </c>
      <c r="C394" s="16" t="s">
        <v>1577</v>
      </c>
      <c r="D394" s="18" t="s">
        <v>1578</v>
      </c>
      <c r="E394" s="18">
        <v>42718</v>
      </c>
      <c r="F394" s="16" t="s">
        <v>1579</v>
      </c>
      <c r="G394" s="16" t="s">
        <v>169</v>
      </c>
      <c r="H394" s="16" t="s">
        <v>81</v>
      </c>
      <c r="I394" s="16" t="s">
        <v>138</v>
      </c>
      <c r="J394" s="16" t="s">
        <v>103</v>
      </c>
      <c r="K394" s="16" t="s">
        <v>84</v>
      </c>
      <c r="L394" s="19" t="s">
        <v>70</v>
      </c>
      <c r="M394" s="19">
        <v>31500000</v>
      </c>
      <c r="N394" s="19">
        <v>23268526.178938657</v>
      </c>
      <c r="O394" s="57" t="s">
        <v>1580</v>
      </c>
      <c r="P394" s="21" t="s">
        <v>147</v>
      </c>
      <c r="Q394" s="20" t="s">
        <v>87</v>
      </c>
      <c r="R394" s="16" t="str">
        <f t="shared" si="103"/>
        <v>ADB Private</v>
      </c>
      <c r="S394" s="16" t="str">
        <f t="shared" si="102"/>
        <v>D</v>
      </c>
      <c r="T394" s="16" t="str">
        <f t="shared" si="117"/>
        <v>ADF Countries</v>
      </c>
      <c r="U394" s="16" t="str">
        <f t="shared" si="104"/>
        <v>Non-Transition States</v>
      </c>
      <c r="V394" s="22" t="str">
        <f>IF(ISNUMBER(MATCH(A394, {"Gabon","Sudan","Niger","Mali","Burkina Faso","Guinea"}, 0)), "De Facto Countries", "Non-De Facto Countries")</f>
        <v>Non-De Facto Countries</v>
      </c>
      <c r="W394" s="16" t="str">
        <f t="shared" si="115"/>
        <v>East</v>
      </c>
      <c r="X394" s="16" t="str">
        <f t="shared" si="116"/>
        <v>Transport</v>
      </c>
      <c r="Y394" s="23"/>
      <c r="AB394" s="23">
        <f>Table2[[#This Row],[Approved Amount_UA Equivalent]]</f>
        <v>23268526.178938657</v>
      </c>
      <c r="AD394" s="23">
        <f>SUM(Table2[[#This Row],[Feed Africa ]:[Improve Quality Of Life ]])</f>
        <v>23268526.178938657</v>
      </c>
      <c r="AE394" s="16" t="b">
        <f>Table2[[#This Row],[Total HI5]]=Table2[[#This Row],[Approved Amount_UA Equivalent]]</f>
        <v>1</v>
      </c>
      <c r="AF394" s="24">
        <v>10</v>
      </c>
      <c r="AG394" s="20" t="str">
        <f t="shared" si="105"/>
        <v>Investment Project</v>
      </c>
      <c r="AH394" s="24" t="e">
        <f>VLOOKUP(Table2[[#This Row],[SAP Code]],[25]DATA!$A:$G,7,FALSE)</f>
        <v>#N/A</v>
      </c>
      <c r="AI394" s="20" t="str">
        <f t="shared" si="106"/>
        <v>Infrastructure</v>
      </c>
      <c r="AJ394" s="25" t="s">
        <v>89</v>
      </c>
      <c r="AK394" s="25" t="s">
        <v>107</v>
      </c>
      <c r="AL394" s="23" t="str" cm="1">
        <f t="array" ref="AL394">_xlfn.SWITCH(AK394,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394" s="26">
        <v>2</v>
      </c>
      <c r="AN394" s="25" t="str">
        <f t="shared" si="114"/>
        <v>Non-Sovereign</v>
      </c>
      <c r="AO394" s="27">
        <v>0.5</v>
      </c>
      <c r="AP394" s="23">
        <f>Table2[[#This Row],[Approved Amount_UA Equivalent]]/1000000</f>
        <v>23.268526178938657</v>
      </c>
      <c r="AQ394" s="19">
        <f t="shared" si="107"/>
        <v>30.966685379978724</v>
      </c>
      <c r="AR394" s="23" t="str">
        <f t="shared" si="108"/>
        <v>21-30</v>
      </c>
      <c r="AS394" s="23" t="str">
        <f t="shared" si="109"/>
        <v>21-40</v>
      </c>
      <c r="AT394" s="23" t="str">
        <f t="shared" si="110"/>
        <v>1-40</v>
      </c>
      <c r="AU394" s="23" t="str">
        <f t="shared" si="111"/>
        <v>&lt;1-50 Mn</v>
      </c>
      <c r="AV394" s="23">
        <f>Table2[[#This Row],[Amount]]</f>
        <v>31500000</v>
      </c>
      <c r="AW394" s="23" t="str">
        <f t="shared" si="112"/>
        <v>Dec 2016</v>
      </c>
      <c r="AX394" s="28">
        <f>IFERROR(VLOOKUP(Table2[[#This Row],[SAP Code]],[26]_16!A:B,2,FALSE),0)</f>
        <v>0</v>
      </c>
      <c r="AY394" s="28">
        <f>IFERROR(VLOOKUP(Table2[[#This Row],[SAP Code]],[26]_16!D:E,2,FALSE)/ 1000000, 0)</f>
        <v>0</v>
      </c>
      <c r="AZ394" s="28">
        <v>0</v>
      </c>
      <c r="BA394" s="28">
        <f>IFERROR(VLOOKUP(Table2[[#This Row],[SAP Code]],[26]_16!J:K,2,FALSE)/ 1000000, 0)</f>
        <v>0</v>
      </c>
      <c r="BB394" s="28">
        <f>IFERROR(VLOOKUP(Table2[[#This Row],[SAP Code]],[26]_16!M:N,2,FALSE)/ 1000000, 0)</f>
        <v>0</v>
      </c>
      <c r="BC394" s="28">
        <f>IFERROR(VLOOKUP(Table2[[#This Row],[SAP Code]],[26]_16!P:Q,2,FALSE),0)</f>
        <v>0</v>
      </c>
      <c r="BD394" s="28">
        <f>IFERROR(VLOOKUP(Table2[[#This Row],[SAP Code]],[26]_16!S:T,2,FALSE),0)</f>
        <v>0</v>
      </c>
      <c r="BE394" s="28">
        <f>IFERROR(VLOOKUP(Table2[[#This Row],[SAP Code]],[26]_16!V:W,2,FALSE)/ 1000000, 0)</f>
        <v>0</v>
      </c>
      <c r="BF394" s="28">
        <f>IFERROR(VLOOKUP(Table2[[#This Row],[SAP Code]],[26]_16!Y:Z,2,FALSE)/ 1000000, 0)</f>
        <v>0</v>
      </c>
      <c r="BG394" s="28" t="str">
        <f>IFERROR(VLOOKUP(Table2[[#This Row],[SAP Code]],[26]port!$A:$AD,30,FALSE),"unknown")</f>
        <v>OnGo</v>
      </c>
      <c r="BH394" s="29" t="str">
        <f t="shared" si="113"/>
        <v>Ongoing</v>
      </c>
      <c r="BI394" s="16"/>
    </row>
    <row r="395" spans="1:61" ht="17.100000000000001" customHeight="1">
      <c r="A395" s="16" t="s">
        <v>322</v>
      </c>
      <c r="B395" s="16" t="s">
        <v>1581</v>
      </c>
      <c r="C395" s="16" t="s">
        <v>1582</v>
      </c>
      <c r="D395" s="18" t="s">
        <v>1583</v>
      </c>
      <c r="E395" s="18">
        <v>42718</v>
      </c>
      <c r="F395" s="16" t="s">
        <v>1190</v>
      </c>
      <c r="G395" s="16" t="s">
        <v>80</v>
      </c>
      <c r="H395" s="16" t="s">
        <v>101</v>
      </c>
      <c r="I395" s="16" t="s">
        <v>82</v>
      </c>
      <c r="J395" s="16" t="s">
        <v>83</v>
      </c>
      <c r="K395" s="16" t="s">
        <v>84</v>
      </c>
      <c r="L395" s="19" t="s">
        <v>85</v>
      </c>
      <c r="M395" s="19">
        <v>7780000</v>
      </c>
      <c r="N395" s="19">
        <v>7780000</v>
      </c>
      <c r="O395" s="57" t="s">
        <v>1584</v>
      </c>
      <c r="P395" s="21">
        <v>2100150036558</v>
      </c>
      <c r="Q395" s="20" t="s">
        <v>72</v>
      </c>
      <c r="R395" s="16" t="str">
        <f t="shared" si="103"/>
        <v>ADF Including TSF</v>
      </c>
      <c r="S395" s="16" t="str">
        <f t="shared" si="102"/>
        <v>F</v>
      </c>
      <c r="T395" s="16" t="str">
        <f t="shared" si="117"/>
        <v>ADF Countries</v>
      </c>
      <c r="U395" s="16" t="str">
        <f t="shared" si="104"/>
        <v>Transition States</v>
      </c>
      <c r="V395" s="22" t="str">
        <f>IF(ISNUMBER(MATCH(A395, {"Gabon","Sudan","Niger","Mali","Burkina Faso","Guinea"}, 0)), "De Facto Countries", "Non-De Facto Countries")</f>
        <v>Non-De Facto Countries</v>
      </c>
      <c r="W395" s="16" t="str">
        <f t="shared" si="115"/>
        <v>West</v>
      </c>
      <c r="X395" s="16" t="str">
        <f t="shared" si="116"/>
        <v>Power</v>
      </c>
      <c r="Y395" s="23"/>
      <c r="Z395" s="23">
        <f>Table2[[#This Row],[Approved Amount_UA Equivalent]]</f>
        <v>7780000</v>
      </c>
      <c r="AD395" s="23">
        <f>SUM(Table2[[#This Row],[Feed Africa ]:[Improve Quality Of Life ]])</f>
        <v>7780000</v>
      </c>
      <c r="AE395" s="16" t="b">
        <f>Table2[[#This Row],[Total HI5]]=Table2[[#This Row],[Approved Amount_UA Equivalent]]</f>
        <v>1</v>
      </c>
      <c r="AF395" s="24">
        <v>10</v>
      </c>
      <c r="AG395" s="20" t="str">
        <f t="shared" si="105"/>
        <v>Investment Project</v>
      </c>
      <c r="AH395" s="24" t="e">
        <f>VLOOKUP(Table2[[#This Row],[SAP Code]],[25]DATA!$A:$G,7,FALSE)</f>
        <v>#N/A</v>
      </c>
      <c r="AI395" s="20" t="str">
        <f t="shared" si="106"/>
        <v>Infrastructure</v>
      </c>
      <c r="AJ395" s="25" t="s">
        <v>89</v>
      </c>
      <c r="AK395" s="25" t="s">
        <v>90</v>
      </c>
      <c r="AL395" s="23" t="str" cm="1">
        <f t="array" ref="AL395">_xlfn.SWITCH(AK395,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395" s="26">
        <v>1</v>
      </c>
      <c r="AN395" s="25" t="str">
        <f t="shared" si="114"/>
        <v>Sovereign</v>
      </c>
      <c r="AO395" s="27">
        <v>1</v>
      </c>
      <c r="AP395" s="23">
        <f>Table2[[#This Row],[Approved Amount_UA Equivalent]]/1000000</f>
        <v>7.78</v>
      </c>
      <c r="AQ395" s="19">
        <f t="shared" si="107"/>
        <v>10.353935199999999</v>
      </c>
      <c r="AR395" s="23" t="str">
        <f t="shared" si="108"/>
        <v>1-10</v>
      </c>
      <c r="AS395" s="23" t="str">
        <f t="shared" si="109"/>
        <v>1-20</v>
      </c>
      <c r="AT395" s="23" t="str">
        <f t="shared" si="110"/>
        <v>1-40</v>
      </c>
      <c r="AU395" s="23" t="str">
        <f t="shared" si="111"/>
        <v>&lt;1-50 Mn</v>
      </c>
      <c r="AV395" s="23">
        <f>Table2[[#This Row],[Amount]]</f>
        <v>7780000</v>
      </c>
      <c r="AW395" s="23" t="str">
        <f t="shared" si="112"/>
        <v>Dec 2016</v>
      </c>
      <c r="AX395" s="28">
        <f>IFERROR(VLOOKUP(Table2[[#This Row],[SAP Code]],[26]_16!A:B,2,FALSE),0)</f>
        <v>0</v>
      </c>
      <c r="AY395" s="28">
        <f>IFERROR(VLOOKUP(Table2[[#This Row],[SAP Code]],[26]_16!D:E,2,FALSE)/ 1000000, 0)</f>
        <v>0</v>
      </c>
      <c r="AZ395" s="28">
        <f>IFERROR(VLOOKUP(Table2[[#This Row],[SAP Code]],[26]_16!G:H,2,FALSE)/ 1000000, 0)</f>
        <v>5.8611479999999994E-2</v>
      </c>
      <c r="BA395" s="28">
        <f>IFERROR(VLOOKUP(Table2[[#This Row],[SAP Code]],[26]_16!J:K,2,FALSE)/ 1000000, 0)</f>
        <v>1.9383135499999995</v>
      </c>
      <c r="BB395" s="28">
        <f>IFERROR(VLOOKUP(Table2[[#This Row],[SAP Code]],[26]_16!M:N,2,FALSE)/ 1000000, 0)</f>
        <v>1.2222727799999995</v>
      </c>
      <c r="BC395" s="28">
        <f>IFERROR(VLOOKUP(Table2[[#This Row],[SAP Code]],[26]_16!P:Q,2,FALSE),0)</f>
        <v>0.16419803999999996</v>
      </c>
      <c r="BD395" s="28">
        <f>IFERROR(VLOOKUP(Table2[[#This Row],[SAP Code]],[26]_16!S:T,2,FALSE),0)</f>
        <v>1.2375395300000001</v>
      </c>
      <c r="BE395" s="28">
        <f>IFERROR(VLOOKUP(Table2[[#This Row],[SAP Code]],[26]_16!V:W,2,FALSE)/ 1000000, 0)</f>
        <v>0.39616103999999996</v>
      </c>
      <c r="BF395" s="28">
        <f>IFERROR(VLOOKUP(Table2[[#This Row],[SAP Code]],[26]_16!Y:Z,2,FALSE)/ 1000000, 0)</f>
        <v>5.3512270000000001E-2</v>
      </c>
      <c r="BG395" s="28" t="str">
        <f>IFERROR(VLOOKUP(Table2[[#This Row],[SAP Code]],[26]port!$A:$AD,30,FALSE),"unknown")</f>
        <v>OnGo</v>
      </c>
      <c r="BH395" s="29" t="str">
        <f t="shared" si="113"/>
        <v>Ongoing</v>
      </c>
      <c r="BI395" s="16"/>
    </row>
    <row r="396" spans="1:61" ht="17.100000000000001" customHeight="1">
      <c r="A396" s="16" t="s">
        <v>690</v>
      </c>
      <c r="B396" s="16" t="s">
        <v>1585</v>
      </c>
      <c r="C396" s="16" t="s">
        <v>1586</v>
      </c>
      <c r="D396" s="18" t="s">
        <v>1587</v>
      </c>
      <c r="E396" s="18">
        <v>42718</v>
      </c>
      <c r="F396" s="16" t="s">
        <v>694</v>
      </c>
      <c r="G396" s="16" t="s">
        <v>249</v>
      </c>
      <c r="H396" s="16" t="s">
        <v>132</v>
      </c>
      <c r="I396" s="16" t="s">
        <v>250</v>
      </c>
      <c r="J396" s="16" t="s">
        <v>83</v>
      </c>
      <c r="K396" s="16" t="s">
        <v>84</v>
      </c>
      <c r="L396" s="19" t="s">
        <v>85</v>
      </c>
      <c r="M396" s="19">
        <v>9395400</v>
      </c>
      <c r="N396" s="19">
        <v>9395400</v>
      </c>
      <c r="O396" s="57" t="s">
        <v>1588</v>
      </c>
      <c r="P396" s="21">
        <v>2100150036559</v>
      </c>
      <c r="Q396" s="20" t="s">
        <v>72</v>
      </c>
      <c r="R396" s="16" t="str">
        <f t="shared" si="103"/>
        <v>ADF Including TSF</v>
      </c>
      <c r="S396" s="16" t="str">
        <f t="shared" si="102"/>
        <v>K</v>
      </c>
      <c r="T396" s="16" t="str">
        <f t="shared" si="117"/>
        <v>ADF Countries</v>
      </c>
      <c r="U396" s="16" t="str">
        <f t="shared" si="104"/>
        <v>Transition States</v>
      </c>
      <c r="V396" s="22" t="str">
        <f>IF(ISNUMBER(MATCH(A396, {"Gabon","Sudan","Niger","Mali","Burkina Faso","Guinea"}, 0)), "De Facto Countries", "Non-De Facto Countries")</f>
        <v>De Facto Countries</v>
      </c>
      <c r="W396" s="16" t="str">
        <f t="shared" si="115"/>
        <v>West</v>
      </c>
      <c r="X396" s="16" t="str">
        <f t="shared" si="116"/>
        <v>Multi-Sector</v>
      </c>
      <c r="Y396" s="23">
        <f>Table2[[#This Row],[Approved Amount_UA Equivalent]]/5</f>
        <v>1879080</v>
      </c>
      <c r="Z396" s="23">
        <f>Table2[[#This Row],[Approved Amount_UA Equivalent]]/5</f>
        <v>1879080</v>
      </c>
      <c r="AA396" s="23">
        <f>Table2[[#This Row],[Approved Amount_UA Equivalent]]/5</f>
        <v>1879080</v>
      </c>
      <c r="AB396" s="23">
        <f>Table2[[#This Row],[Approved Amount_UA Equivalent]]/5</f>
        <v>1879080</v>
      </c>
      <c r="AC396" s="23">
        <f>Table2[[#This Row],[Approved Amount_UA Equivalent]]/5</f>
        <v>1879080</v>
      </c>
      <c r="AD396" s="23">
        <f>SUM(Table2[[#This Row],[Feed Africa ]:[Improve Quality Of Life ]])</f>
        <v>9395400</v>
      </c>
      <c r="AE396" s="16" t="b">
        <f>Table2[[#This Row],[Total HI5]]=Table2[[#This Row],[Approved Amount_UA Equivalent]]</f>
        <v>1</v>
      </c>
      <c r="AF396" s="24">
        <v>20</v>
      </c>
      <c r="AG396" s="20" t="str">
        <f t="shared" si="105"/>
        <v>Policy and Result Based Op</v>
      </c>
      <c r="AH396" s="24" t="e">
        <f>VLOOKUP(Table2[[#This Row],[SAP Code]],[25]DATA!$A:$G,7,FALSE)</f>
        <v>#N/A</v>
      </c>
      <c r="AI396" s="20" t="str">
        <f t="shared" si="106"/>
        <v>Policy-Based Lending</v>
      </c>
      <c r="AJ396" s="25" t="s">
        <v>254</v>
      </c>
      <c r="AK396" s="25" t="s">
        <v>255</v>
      </c>
      <c r="AL396" s="23" t="str" cm="1">
        <f t="array" ref="AL396">_xlfn.SWITCH(AK396,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96" s="26">
        <v>1</v>
      </c>
      <c r="AN396" s="25" t="str">
        <f t="shared" si="114"/>
        <v>Sovereign</v>
      </c>
      <c r="AO396" s="27">
        <v>0.33333333333333331</v>
      </c>
      <c r="AP396" s="23">
        <f>Table2[[#This Row],[Approved Amount_UA Equivalent]]/1000000</f>
        <v>9.3954000000000004</v>
      </c>
      <c r="AQ396" s="19">
        <f t="shared" si="107"/>
        <v>12.503774136000001</v>
      </c>
      <c r="AR396" s="23" t="str">
        <f t="shared" si="108"/>
        <v>1-10</v>
      </c>
      <c r="AS396" s="23" t="str">
        <f t="shared" si="109"/>
        <v>1-20</v>
      </c>
      <c r="AT396" s="23" t="str">
        <f t="shared" si="110"/>
        <v>1-40</v>
      </c>
      <c r="AU396" s="23" t="str">
        <f t="shared" si="111"/>
        <v>&lt;1-50 Mn</v>
      </c>
      <c r="AV396" s="23">
        <f>Table2[[#This Row],[Amount]]</f>
        <v>9395400</v>
      </c>
      <c r="AW396" s="23" t="str">
        <f t="shared" si="112"/>
        <v>Dec 2016</v>
      </c>
      <c r="AX396" s="28">
        <f>IFERROR(VLOOKUP(Table2[[#This Row],[SAP Code]],[26]_16!A:B,2,FALSE),0)</f>
        <v>0</v>
      </c>
      <c r="AY396" s="28">
        <f>IFERROR(VLOOKUP(Table2[[#This Row],[SAP Code]],[26]_16!D:E,2,FALSE)/ 1000000, 0)</f>
        <v>0</v>
      </c>
      <c r="AZ396" s="28">
        <f>IFERROR(VLOOKUP(Table2[[#This Row],[SAP Code]],[26]_16!G:H,2,FALSE)/ 1000000, 0)</f>
        <v>23.150600000000001</v>
      </c>
      <c r="BA396" s="28">
        <f>IFERROR(VLOOKUP(Table2[[#This Row],[SAP Code]],[26]_16!J:K,2,FALSE)/ 1000000, 0)</f>
        <v>0</v>
      </c>
      <c r="BB396" s="28">
        <f>IFERROR(VLOOKUP(Table2[[#This Row],[SAP Code]],[26]_16!M:N,2,FALSE)/ 1000000, 0)</f>
        <v>0</v>
      </c>
      <c r="BC396" s="28">
        <f>IFERROR(VLOOKUP(Table2[[#This Row],[SAP Code]],[26]_16!P:Q,2,FALSE),0)</f>
        <v>0</v>
      </c>
      <c r="BD396" s="28">
        <f>IFERROR(VLOOKUP(Table2[[#This Row],[SAP Code]],[26]_16!S:T,2,FALSE),0)</f>
        <v>0</v>
      </c>
      <c r="BE396" s="28">
        <f>IFERROR(VLOOKUP(Table2[[#This Row],[SAP Code]],[26]_16!V:W,2,FALSE)/ 1000000, 0)</f>
        <v>0</v>
      </c>
      <c r="BF396" s="28">
        <f>IFERROR(VLOOKUP(Table2[[#This Row],[SAP Code]],[26]_16!Y:Z,2,FALSE)/ 1000000, 0)</f>
        <v>0</v>
      </c>
      <c r="BG396" s="28" t="str">
        <f>IFERROR(VLOOKUP(Table2[[#This Row],[SAP Code]],[26]port!$A:$AD,30,FALSE),"unknown")</f>
        <v>COMP</v>
      </c>
      <c r="BH396" s="29" t="str">
        <f t="shared" si="113"/>
        <v>Number of operations completed out of the net approved of that year</v>
      </c>
      <c r="BI396" s="16"/>
    </row>
    <row r="397" spans="1:61" ht="17.100000000000001" customHeight="1">
      <c r="A397" s="16" t="s">
        <v>690</v>
      </c>
      <c r="B397" s="16" t="s">
        <v>1585</v>
      </c>
      <c r="C397" s="16" t="s">
        <v>1589</v>
      </c>
      <c r="D397" s="18" t="s">
        <v>1587</v>
      </c>
      <c r="E397" s="18">
        <v>42718</v>
      </c>
      <c r="F397" s="16" t="s">
        <v>694</v>
      </c>
      <c r="G397" s="16" t="s">
        <v>249</v>
      </c>
      <c r="H397" s="16" t="s">
        <v>132</v>
      </c>
      <c r="I397" s="16" t="s">
        <v>250</v>
      </c>
      <c r="J397" s="16" t="s">
        <v>83</v>
      </c>
      <c r="K397" s="16" t="s">
        <v>69</v>
      </c>
      <c r="L397" s="19" t="s">
        <v>85</v>
      </c>
      <c r="M397" s="19">
        <v>11853200</v>
      </c>
      <c r="N397" s="19">
        <v>11853200</v>
      </c>
      <c r="O397" s="57" t="s">
        <v>1588</v>
      </c>
      <c r="P397" s="21">
        <v>2100155033716</v>
      </c>
      <c r="Q397" s="20" t="s">
        <v>72</v>
      </c>
      <c r="R397" s="16" t="str">
        <f t="shared" si="103"/>
        <v>ADF Including TSF</v>
      </c>
      <c r="S397" s="16" t="str">
        <f t="shared" si="102"/>
        <v>K</v>
      </c>
      <c r="T397" s="16" t="str">
        <f t="shared" si="117"/>
        <v>ADF Countries</v>
      </c>
      <c r="U397" s="16" t="str">
        <f t="shared" si="104"/>
        <v>Transition States</v>
      </c>
      <c r="V397" s="22" t="str">
        <f>IF(ISNUMBER(MATCH(A397, {"Gabon","Sudan","Niger","Mali","Burkina Faso","Guinea"}, 0)), "De Facto Countries", "Non-De Facto Countries")</f>
        <v>De Facto Countries</v>
      </c>
      <c r="W397" s="16" t="str">
        <f t="shared" si="115"/>
        <v>West</v>
      </c>
      <c r="X397" s="16" t="str">
        <f t="shared" si="116"/>
        <v>Multi-Sector</v>
      </c>
      <c r="Y397" s="23">
        <f>Table2[[#This Row],[Approved Amount_UA Equivalent]]/5</f>
        <v>2370640</v>
      </c>
      <c r="Z397" s="23">
        <f>Table2[[#This Row],[Approved Amount_UA Equivalent]]/5</f>
        <v>2370640</v>
      </c>
      <c r="AA397" s="23">
        <f>Table2[[#This Row],[Approved Amount_UA Equivalent]]/5</f>
        <v>2370640</v>
      </c>
      <c r="AB397" s="23">
        <f>Table2[[#This Row],[Approved Amount_UA Equivalent]]/5</f>
        <v>2370640</v>
      </c>
      <c r="AC397" s="23">
        <f>Table2[[#This Row],[Approved Amount_UA Equivalent]]/5</f>
        <v>2370640</v>
      </c>
      <c r="AD397" s="23">
        <f>SUM(Table2[[#This Row],[Feed Africa ]:[Improve Quality Of Life ]])</f>
        <v>11853200</v>
      </c>
      <c r="AE397" s="16" t="b">
        <f>Table2[[#This Row],[Total HI5]]=Table2[[#This Row],[Approved Amount_UA Equivalent]]</f>
        <v>1</v>
      </c>
      <c r="AF397" s="24">
        <v>20</v>
      </c>
      <c r="AG397" s="20" t="str">
        <f t="shared" si="105"/>
        <v>Policy and Result Based Op</v>
      </c>
      <c r="AH397" s="24" t="e">
        <f>VLOOKUP(Table2[[#This Row],[SAP Code]],[25]DATA!$A:$G,7,FALSE)</f>
        <v>#N/A</v>
      </c>
      <c r="AI397" s="20" t="str">
        <f t="shared" si="106"/>
        <v>Policy-Based Lending</v>
      </c>
      <c r="AJ397" s="25" t="s">
        <v>254</v>
      </c>
      <c r="AK397" s="25" t="s">
        <v>255</v>
      </c>
      <c r="AL397" s="23" t="str" cm="1">
        <f t="array" ref="AL397">_xlfn.SWITCH(AK397,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97" s="26">
        <v>1</v>
      </c>
      <c r="AN397" s="25" t="str">
        <f t="shared" si="114"/>
        <v>Sovereign</v>
      </c>
      <c r="AO397" s="27">
        <v>0.33333333333333331</v>
      </c>
      <c r="AP397" s="23">
        <f>Table2[[#This Row],[Approved Amount_UA Equivalent]]/1000000</f>
        <v>11.853199999999999</v>
      </c>
      <c r="AQ397" s="19">
        <f t="shared" si="107"/>
        <v>15.774712688000001</v>
      </c>
      <c r="AR397" s="23" t="str">
        <f t="shared" si="108"/>
        <v>11-20</v>
      </c>
      <c r="AS397" s="23" t="str">
        <f t="shared" si="109"/>
        <v>1-20</v>
      </c>
      <c r="AT397" s="23" t="str">
        <f t="shared" si="110"/>
        <v>1-40</v>
      </c>
      <c r="AU397" s="23" t="str">
        <f t="shared" si="111"/>
        <v>&lt;1-50 Mn</v>
      </c>
      <c r="AV397" s="23">
        <f>Table2[[#This Row],[Amount]]</f>
        <v>11853200</v>
      </c>
      <c r="AW397" s="23" t="str">
        <f t="shared" si="112"/>
        <v>Dec 2016</v>
      </c>
      <c r="AX397" s="28">
        <f>IFERROR(VLOOKUP(Table2[[#This Row],[SAP Code]],[26]_16!A:B,2,FALSE),0)</f>
        <v>0</v>
      </c>
      <c r="AY397" s="28">
        <f>IFERROR(VLOOKUP(Table2[[#This Row],[SAP Code]],[26]_16!D:E,2,FALSE)/ 1000000, 0)</f>
        <v>0</v>
      </c>
      <c r="AZ397" s="28">
        <f>IFERROR(VLOOKUP(Table2[[#This Row],[SAP Code]],[26]_16!G:H,2,FALSE)/ 1000000, 0)</f>
        <v>23.150600000000001</v>
      </c>
      <c r="BA397" s="28">
        <f>IFERROR(VLOOKUP(Table2[[#This Row],[SAP Code]],[26]_16!J:K,2,FALSE)/ 1000000, 0)</f>
        <v>0</v>
      </c>
      <c r="BB397" s="28">
        <f>IFERROR(VLOOKUP(Table2[[#This Row],[SAP Code]],[26]_16!M:N,2,FALSE)/ 1000000, 0)</f>
        <v>0</v>
      </c>
      <c r="BC397" s="28">
        <f>IFERROR(VLOOKUP(Table2[[#This Row],[SAP Code]],[26]_16!P:Q,2,FALSE),0)</f>
        <v>0</v>
      </c>
      <c r="BD397" s="28">
        <f>IFERROR(VLOOKUP(Table2[[#This Row],[SAP Code]],[26]_16!S:T,2,FALSE),0)</f>
        <v>0</v>
      </c>
      <c r="BE397" s="28">
        <f>IFERROR(VLOOKUP(Table2[[#This Row],[SAP Code]],[26]_16!V:W,2,FALSE)/ 1000000, 0)</f>
        <v>0</v>
      </c>
      <c r="BF397" s="28">
        <f>IFERROR(VLOOKUP(Table2[[#This Row],[SAP Code]],[26]_16!Y:Z,2,FALSE)/ 1000000, 0)</f>
        <v>0</v>
      </c>
      <c r="BG397" s="28" t="str">
        <f>IFERROR(VLOOKUP(Table2[[#This Row],[SAP Code]],[26]port!$A:$AD,30,FALSE),"unknown")</f>
        <v>COMP</v>
      </c>
      <c r="BH397" s="29" t="str">
        <f t="shared" si="113"/>
        <v>Number of operations completed out of the net approved of that year</v>
      </c>
      <c r="BI397" s="16"/>
    </row>
    <row r="398" spans="1:61" ht="17.100000000000001" customHeight="1">
      <c r="A398" s="16" t="s">
        <v>690</v>
      </c>
      <c r="B398" s="16" t="s">
        <v>1585</v>
      </c>
      <c r="C398" s="16" t="s">
        <v>1590</v>
      </c>
      <c r="D398" s="18" t="s">
        <v>1587</v>
      </c>
      <c r="E398" s="18">
        <v>42718</v>
      </c>
      <c r="F398" s="16" t="s">
        <v>694</v>
      </c>
      <c r="G398" s="16" t="s">
        <v>249</v>
      </c>
      <c r="H398" s="16" t="s">
        <v>132</v>
      </c>
      <c r="I398" s="16" t="s">
        <v>250</v>
      </c>
      <c r="J398" s="16" t="s">
        <v>251</v>
      </c>
      <c r="K398" s="16" t="s">
        <v>252</v>
      </c>
      <c r="L398" s="19" t="s">
        <v>85</v>
      </c>
      <c r="M398" s="19">
        <v>1902000</v>
      </c>
      <c r="N398" s="19">
        <v>1902000</v>
      </c>
      <c r="O398" s="57" t="s">
        <v>1588</v>
      </c>
      <c r="P398" s="21">
        <v>5900150001052</v>
      </c>
      <c r="Q398" s="20" t="s">
        <v>72</v>
      </c>
      <c r="R398" s="16" t="str">
        <f t="shared" si="103"/>
        <v>ADF Including TSF</v>
      </c>
      <c r="S398" s="16" t="str">
        <f t="shared" si="102"/>
        <v>K</v>
      </c>
      <c r="T398" s="16" t="str">
        <f t="shared" si="117"/>
        <v>ADF Countries</v>
      </c>
      <c r="U398" s="16" t="str">
        <f t="shared" si="104"/>
        <v>Transition States</v>
      </c>
      <c r="V398" s="22" t="str">
        <f>IF(ISNUMBER(MATCH(A398, {"Gabon","Sudan","Niger","Mali","Burkina Faso","Guinea"}, 0)), "De Facto Countries", "Non-De Facto Countries")</f>
        <v>De Facto Countries</v>
      </c>
      <c r="W398" s="16" t="str">
        <f t="shared" si="115"/>
        <v>West</v>
      </c>
      <c r="X398" s="16" t="str">
        <f t="shared" si="116"/>
        <v>Multi-Sector</v>
      </c>
      <c r="Y398" s="23">
        <f>Table2[[#This Row],[Approved Amount_UA Equivalent]]/5</f>
        <v>380400</v>
      </c>
      <c r="Z398" s="23">
        <f>Table2[[#This Row],[Approved Amount_UA Equivalent]]/5</f>
        <v>380400</v>
      </c>
      <c r="AA398" s="23">
        <f>Table2[[#This Row],[Approved Amount_UA Equivalent]]/5</f>
        <v>380400</v>
      </c>
      <c r="AB398" s="23">
        <f>Table2[[#This Row],[Approved Amount_UA Equivalent]]/5</f>
        <v>380400</v>
      </c>
      <c r="AC398" s="23">
        <f>Table2[[#This Row],[Approved Amount_UA Equivalent]]/5</f>
        <v>380400</v>
      </c>
      <c r="AD398" s="23">
        <f>SUM(Table2[[#This Row],[Feed Africa ]:[Improve Quality Of Life ]])</f>
        <v>1902000</v>
      </c>
      <c r="AE398" s="16" t="b">
        <f>Table2[[#This Row],[Total HI5]]=Table2[[#This Row],[Approved Amount_UA Equivalent]]</f>
        <v>1</v>
      </c>
      <c r="AF398" s="24">
        <v>20</v>
      </c>
      <c r="AG398" s="20" t="str">
        <f t="shared" si="105"/>
        <v>Policy and Result Based Op</v>
      </c>
      <c r="AH398" s="24" t="e">
        <f>VLOOKUP(Table2[[#This Row],[SAP Code]],[25]DATA!$A:$G,7,FALSE)</f>
        <v>#N/A</v>
      </c>
      <c r="AI398" s="20" t="str">
        <f t="shared" si="106"/>
        <v>Policy-Based Lending</v>
      </c>
      <c r="AJ398" s="25" t="s">
        <v>254</v>
      </c>
      <c r="AK398" s="25" t="s">
        <v>255</v>
      </c>
      <c r="AL398" s="23" t="str" cm="1">
        <f t="array" ref="AL398">_xlfn.SWITCH(AK398,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398" s="26">
        <v>1</v>
      </c>
      <c r="AN398" s="25" t="str">
        <f t="shared" si="114"/>
        <v>Sovereign</v>
      </c>
      <c r="AO398" s="27">
        <v>0.33333333333333331</v>
      </c>
      <c r="AP398" s="23">
        <f>Table2[[#This Row],[Approved Amount_UA Equivalent]]/1000000</f>
        <v>1.9019999999999999</v>
      </c>
      <c r="AQ398" s="19">
        <f t="shared" si="107"/>
        <v>2.53125768</v>
      </c>
      <c r="AR398" s="23" t="str">
        <f t="shared" si="108"/>
        <v>1-10</v>
      </c>
      <c r="AS398" s="23" t="str">
        <f t="shared" si="109"/>
        <v>1-20</v>
      </c>
      <c r="AT398" s="23" t="str">
        <f t="shared" si="110"/>
        <v>1-40</v>
      </c>
      <c r="AU398" s="23" t="str">
        <f t="shared" si="111"/>
        <v>&lt;1-50 Mn</v>
      </c>
      <c r="AV398" s="23">
        <f>Table2[[#This Row],[Amount]]</f>
        <v>1902000</v>
      </c>
      <c r="AW398" s="23" t="str">
        <f t="shared" si="112"/>
        <v>Dec 2016</v>
      </c>
      <c r="AX398" s="28">
        <f>IFERROR(VLOOKUP(Table2[[#This Row],[SAP Code]],[26]_16!A:B,2,FALSE),0)</f>
        <v>0</v>
      </c>
      <c r="AY398" s="28">
        <f>IFERROR(VLOOKUP(Table2[[#This Row],[SAP Code]],[26]_16!D:E,2,FALSE)/ 1000000, 0)</f>
        <v>0</v>
      </c>
      <c r="AZ398" s="28">
        <f>IFERROR(VLOOKUP(Table2[[#This Row],[SAP Code]],[26]_16!G:H,2,FALSE)/ 1000000, 0)</f>
        <v>23.150600000000001</v>
      </c>
      <c r="BA398" s="28">
        <f>IFERROR(VLOOKUP(Table2[[#This Row],[SAP Code]],[26]_16!J:K,2,FALSE)/ 1000000, 0)</f>
        <v>0</v>
      </c>
      <c r="BB398" s="28">
        <f>IFERROR(VLOOKUP(Table2[[#This Row],[SAP Code]],[26]_16!M:N,2,FALSE)/ 1000000, 0)</f>
        <v>0</v>
      </c>
      <c r="BC398" s="28">
        <f>IFERROR(VLOOKUP(Table2[[#This Row],[SAP Code]],[26]_16!P:Q,2,FALSE),0)</f>
        <v>0</v>
      </c>
      <c r="BD398" s="28">
        <f>IFERROR(VLOOKUP(Table2[[#This Row],[SAP Code]],[26]_16!S:T,2,FALSE),0)</f>
        <v>0</v>
      </c>
      <c r="BE398" s="28">
        <f>IFERROR(VLOOKUP(Table2[[#This Row],[SAP Code]],[26]_16!V:W,2,FALSE)/ 1000000, 0)</f>
        <v>0</v>
      </c>
      <c r="BF398" s="28">
        <f>IFERROR(VLOOKUP(Table2[[#This Row],[SAP Code]],[26]_16!Y:Z,2,FALSE)/ 1000000, 0)</f>
        <v>0</v>
      </c>
      <c r="BG398" s="28" t="str">
        <f>IFERROR(VLOOKUP(Table2[[#This Row],[SAP Code]],[26]port!$A:$AD,30,FALSE),"unknown")</f>
        <v>COMP</v>
      </c>
      <c r="BH398" s="29" t="str">
        <f t="shared" si="113"/>
        <v>Number of operations completed out of the net approved of that year</v>
      </c>
      <c r="BI398" s="16"/>
    </row>
    <row r="399" spans="1:61" ht="17.100000000000001" customHeight="1">
      <c r="A399" s="16" t="s">
        <v>343</v>
      </c>
      <c r="B399" s="16" t="s">
        <v>1591</v>
      </c>
      <c r="C399" s="16" t="s">
        <v>1592</v>
      </c>
      <c r="D399" s="18" t="s">
        <v>1593</v>
      </c>
      <c r="E399" s="18">
        <v>42718</v>
      </c>
      <c r="F399" s="16" t="s">
        <v>1248</v>
      </c>
      <c r="G399" s="16" t="s">
        <v>65</v>
      </c>
      <c r="H399" s="16" t="s">
        <v>348</v>
      </c>
      <c r="I399" s="16" t="s">
        <v>155</v>
      </c>
      <c r="J399" s="16" t="s">
        <v>179</v>
      </c>
      <c r="K399" s="16" t="s">
        <v>84</v>
      </c>
      <c r="L399" s="19" t="s">
        <v>70</v>
      </c>
      <c r="M399" s="19">
        <v>250000000</v>
      </c>
      <c r="N399" s="19">
        <v>184670842.68998936</v>
      </c>
      <c r="O399" s="57" t="s">
        <v>1594</v>
      </c>
      <c r="P399" s="21" t="s">
        <v>147</v>
      </c>
      <c r="Q399" s="20" t="s">
        <v>87</v>
      </c>
      <c r="R399" s="16" t="str">
        <f t="shared" si="103"/>
        <v>ADB Public</v>
      </c>
      <c r="S399" s="16" t="str">
        <f t="shared" si="102"/>
        <v>A</v>
      </c>
      <c r="T399" s="16" t="str">
        <f t="shared" si="117"/>
        <v>ADB Countries</v>
      </c>
      <c r="U399" s="16" t="str">
        <f t="shared" si="104"/>
        <v>Non-Transition States</v>
      </c>
      <c r="V399" s="22" t="str">
        <f>IF(ISNUMBER(MATCH(A399, {"Gabon","Sudan","Niger","Mali","Burkina Faso","Guinea"}, 0)), "De Facto Countries", "Non-De Facto Countries")</f>
        <v>Non-De Facto Countries</v>
      </c>
      <c r="W399" s="16" t="str">
        <f t="shared" si="115"/>
        <v>Nigeria</v>
      </c>
      <c r="X399" s="16" t="str">
        <f t="shared" si="116"/>
        <v>Agriculture</v>
      </c>
      <c r="Y399" s="23">
        <f>Table2[[#This Row],[Approved Amount_UA Equivalent]]</f>
        <v>184670842.68998936</v>
      </c>
      <c r="AD399" s="23">
        <f>SUM(Table2[[#This Row],[Feed Africa ]:[Improve Quality Of Life ]])</f>
        <v>184670842.68998936</v>
      </c>
      <c r="AE399" s="16" t="b">
        <f>Table2[[#This Row],[Total HI5]]=Table2[[#This Row],[Approved Amount_UA Equivalent]]</f>
        <v>1</v>
      </c>
      <c r="AF399" s="24">
        <v>10</v>
      </c>
      <c r="AG399" s="20" t="str">
        <f t="shared" si="105"/>
        <v>Investment Project</v>
      </c>
      <c r="AH399" s="24" t="e">
        <f>VLOOKUP(Table2[[#This Row],[SAP Code]],[25]DATA!$A:$G,7,FALSE)</f>
        <v>#N/A</v>
      </c>
      <c r="AI399" s="20" t="str">
        <f t="shared" si="106"/>
        <v>Infrastructure</v>
      </c>
      <c r="AJ399" s="25" t="s">
        <v>157</v>
      </c>
      <c r="AK399" s="25" t="s">
        <v>74</v>
      </c>
      <c r="AL399" s="23" t="str" cm="1">
        <f t="array" ref="AL399">_xlfn.SWITCH(AK399,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399" s="26">
        <v>1</v>
      </c>
      <c r="AN399" s="25" t="str">
        <f t="shared" si="114"/>
        <v>Sovereign</v>
      </c>
      <c r="AO399" s="27">
        <v>0.5</v>
      </c>
      <c r="AP399" s="23">
        <f>Table2[[#This Row],[Approved Amount_UA Equivalent]]/1000000</f>
        <v>184.67084268998937</v>
      </c>
      <c r="AQ399" s="19">
        <f t="shared" si="107"/>
        <v>245.76734428554545</v>
      </c>
      <c r="AR399" s="23" t="str">
        <f t="shared" si="108"/>
        <v>181-190</v>
      </c>
      <c r="AS399" s="23" t="str">
        <f t="shared" si="109"/>
        <v>181-200</v>
      </c>
      <c r="AT399" s="23" t="str">
        <f t="shared" si="110"/>
        <v>161-200</v>
      </c>
      <c r="AU399" s="23" t="str">
        <f t="shared" si="111"/>
        <v>100-200 Mn</v>
      </c>
      <c r="AV399" s="23">
        <f>Table2[[#This Row],[Amount]]</f>
        <v>250000000</v>
      </c>
      <c r="AW399" s="23" t="str">
        <f t="shared" si="112"/>
        <v>Dec 2016</v>
      </c>
      <c r="AX399" s="28">
        <f>IFERROR(VLOOKUP(Table2[[#This Row],[SAP Code]],[26]_16!A:B,2,FALSE),0)</f>
        <v>0</v>
      </c>
      <c r="AY399" s="28">
        <f>IFERROR(VLOOKUP(Table2[[#This Row],[SAP Code]],[26]_16!D:E,2,FALSE)/ 1000000, 0)</f>
        <v>0</v>
      </c>
      <c r="AZ399" s="28">
        <f>IFERROR(VLOOKUP(Table2[[#This Row],[SAP Code]],[26]_16!G:H,2,FALSE)/ 1000000, 0)</f>
        <v>0</v>
      </c>
      <c r="BA399" s="28">
        <f>IFERROR(VLOOKUP(Table2[[#This Row],[SAP Code]],[26]_16!J:K,2,FALSE)/ 1000000, 0)</f>
        <v>0</v>
      </c>
      <c r="BB399" s="28">
        <f>IFERROR(VLOOKUP(Table2[[#This Row],[SAP Code]],[26]_16!M:N,2,FALSE)/ 1000000, 0)</f>
        <v>0</v>
      </c>
      <c r="BC399" s="28">
        <f>IFERROR(VLOOKUP(Table2[[#This Row],[SAP Code]],[26]_16!P:Q,2,FALSE),0)</f>
        <v>0</v>
      </c>
      <c r="BD399" s="28">
        <f>IFERROR(VLOOKUP(Table2[[#This Row],[SAP Code]],[26]_16!S:T,2,FALSE),0)</f>
        <v>0</v>
      </c>
      <c r="BE399" s="28">
        <f>IFERROR(VLOOKUP(Table2[[#This Row],[SAP Code]],[26]_16!V:W,2,FALSE)/ 1000000, 0)</f>
        <v>0</v>
      </c>
      <c r="BF399" s="28">
        <f>IFERROR(VLOOKUP(Table2[[#This Row],[SAP Code]],[26]_16!Y:Z,2,FALSE)/ 1000000, 0)</f>
        <v>0</v>
      </c>
      <c r="BG399" s="28" t="str">
        <f>IFERROR(VLOOKUP(Table2[[#This Row],[SAP Code]],[26]port!$A:$AD,30,FALSE),"unknown")</f>
        <v>TERM</v>
      </c>
      <c r="BH399" s="29" t="str">
        <f t="shared" si="113"/>
        <v>Number of operations Cancelled before completion</v>
      </c>
      <c r="BI399" s="16"/>
    </row>
    <row r="400" spans="1:61" ht="17.100000000000001" customHeight="1">
      <c r="A400" s="16" t="s">
        <v>343</v>
      </c>
      <c r="B400" s="16" t="s">
        <v>1591</v>
      </c>
      <c r="C400" s="16" t="s">
        <v>1595</v>
      </c>
      <c r="D400" s="18" t="s">
        <v>1593</v>
      </c>
      <c r="E400" s="18">
        <v>42718</v>
      </c>
      <c r="F400" s="16" t="s">
        <v>1248</v>
      </c>
      <c r="G400" s="16" t="s">
        <v>65</v>
      </c>
      <c r="H400" s="16" t="s">
        <v>348</v>
      </c>
      <c r="I400" s="16" t="s">
        <v>155</v>
      </c>
      <c r="J400" s="16" t="s">
        <v>261</v>
      </c>
      <c r="K400" s="16" t="s">
        <v>84</v>
      </c>
      <c r="L400" s="19" t="s">
        <v>70</v>
      </c>
      <c r="M400" s="19">
        <v>30000000</v>
      </c>
      <c r="N400" s="19">
        <v>22160501.122798722</v>
      </c>
      <c r="O400" s="57" t="s">
        <v>1594</v>
      </c>
      <c r="P400" s="21" t="s">
        <v>147</v>
      </c>
      <c r="Q400" s="20" t="s">
        <v>87</v>
      </c>
      <c r="R400" s="16" t="str">
        <f t="shared" si="103"/>
        <v>AGTF</v>
      </c>
      <c r="S400" s="16" t="str">
        <f t="shared" si="102"/>
        <v>A</v>
      </c>
      <c r="T400" s="16" t="str">
        <f t="shared" si="117"/>
        <v>ADB Countries</v>
      </c>
      <c r="U400" s="16" t="str">
        <f t="shared" si="104"/>
        <v>Non-Transition States</v>
      </c>
      <c r="V400" s="22" t="str">
        <f>IF(ISNUMBER(MATCH(A400, {"Gabon","Sudan","Niger","Mali","Burkina Faso","Guinea"}, 0)), "De Facto Countries", "Non-De Facto Countries")</f>
        <v>Non-De Facto Countries</v>
      </c>
      <c r="W400" s="16" t="str">
        <f t="shared" si="115"/>
        <v>Nigeria</v>
      </c>
      <c r="X400" s="16" t="str">
        <f t="shared" si="116"/>
        <v>Agriculture</v>
      </c>
      <c r="Y400" s="23">
        <f>Table2[[#This Row],[Approved Amount_UA Equivalent]]</f>
        <v>22160501.122798722</v>
      </c>
      <c r="AD400" s="23">
        <f>SUM(Table2[[#This Row],[Feed Africa ]:[Improve Quality Of Life ]])</f>
        <v>22160501.122798722</v>
      </c>
      <c r="AE400" s="16" t="b">
        <f>Table2[[#This Row],[Total HI5]]=Table2[[#This Row],[Approved Amount_UA Equivalent]]</f>
        <v>1</v>
      </c>
      <c r="AF400" s="24">
        <v>10</v>
      </c>
      <c r="AG400" s="20" t="str">
        <f t="shared" si="105"/>
        <v>Investment Project</v>
      </c>
      <c r="AH400" s="24" t="e">
        <f>VLOOKUP(Table2[[#This Row],[SAP Code]],[25]DATA!$A:$G,7,FALSE)</f>
        <v>#N/A</v>
      </c>
      <c r="AI400" s="20" t="str">
        <f t="shared" si="106"/>
        <v>Infrastructure</v>
      </c>
      <c r="AJ400" s="25" t="s">
        <v>157</v>
      </c>
      <c r="AK400" s="25" t="s">
        <v>74</v>
      </c>
      <c r="AL400" s="23" t="str" cm="1">
        <f t="array" ref="AL400">_xlfn.SWITCH(AK400,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00" s="26">
        <v>1</v>
      </c>
      <c r="AN400" s="25" t="str">
        <f t="shared" si="114"/>
        <v>Sovereign</v>
      </c>
      <c r="AO400" s="27">
        <v>0.5</v>
      </c>
      <c r="AP400" s="23">
        <f>Table2[[#This Row],[Approved Amount_UA Equivalent]]/1000000</f>
        <v>22.160501122798721</v>
      </c>
      <c r="AQ400" s="19">
        <f t="shared" si="107"/>
        <v>29.492081314265452</v>
      </c>
      <c r="AR400" s="23" t="str">
        <f t="shared" si="108"/>
        <v>21-30</v>
      </c>
      <c r="AS400" s="23" t="str">
        <f t="shared" si="109"/>
        <v>21-40</v>
      </c>
      <c r="AT400" s="23" t="str">
        <f t="shared" si="110"/>
        <v>1-40</v>
      </c>
      <c r="AU400" s="23" t="str">
        <f t="shared" si="111"/>
        <v>&lt;1-50 Mn</v>
      </c>
      <c r="AV400" s="23">
        <f>Table2[[#This Row],[Amount]]</f>
        <v>30000000</v>
      </c>
      <c r="AW400" s="23" t="str">
        <f t="shared" si="112"/>
        <v>Dec 2016</v>
      </c>
      <c r="AX400" s="28">
        <f>IFERROR(VLOOKUP(Table2[[#This Row],[SAP Code]],[26]_16!A:B,2,FALSE),0)</f>
        <v>0</v>
      </c>
      <c r="AY400" s="28">
        <f>IFERROR(VLOOKUP(Table2[[#This Row],[SAP Code]],[26]_16!D:E,2,FALSE)/ 1000000, 0)</f>
        <v>0</v>
      </c>
      <c r="AZ400" s="28">
        <f>IFERROR(VLOOKUP(Table2[[#This Row],[SAP Code]],[26]_16!G:H,2,FALSE)/ 1000000, 0)</f>
        <v>0</v>
      </c>
      <c r="BA400" s="28">
        <f>IFERROR(VLOOKUP(Table2[[#This Row],[SAP Code]],[26]_16!J:K,2,FALSE)/ 1000000, 0)</f>
        <v>0</v>
      </c>
      <c r="BB400" s="28">
        <f>IFERROR(VLOOKUP(Table2[[#This Row],[SAP Code]],[26]_16!M:N,2,FALSE)/ 1000000, 0)</f>
        <v>0</v>
      </c>
      <c r="BC400" s="28">
        <f>IFERROR(VLOOKUP(Table2[[#This Row],[SAP Code]],[26]_16!P:Q,2,FALSE),0)</f>
        <v>0</v>
      </c>
      <c r="BD400" s="28">
        <f>IFERROR(VLOOKUP(Table2[[#This Row],[SAP Code]],[26]_16!S:T,2,FALSE),0)</f>
        <v>0</v>
      </c>
      <c r="BE400" s="28">
        <f>IFERROR(VLOOKUP(Table2[[#This Row],[SAP Code]],[26]_16!V:W,2,FALSE)/ 1000000, 0)</f>
        <v>0</v>
      </c>
      <c r="BF400" s="28">
        <f>IFERROR(VLOOKUP(Table2[[#This Row],[SAP Code]],[26]_16!Y:Z,2,FALSE)/ 1000000, 0)</f>
        <v>0</v>
      </c>
      <c r="BG400" s="28" t="str">
        <f>IFERROR(VLOOKUP(Table2[[#This Row],[SAP Code]],[26]port!$A:$AD,30,FALSE),"unknown")</f>
        <v>TERM</v>
      </c>
      <c r="BH400" s="29" t="str">
        <f t="shared" si="113"/>
        <v>Number of operations Cancelled before completion</v>
      </c>
      <c r="BI400" s="16"/>
    </row>
    <row r="401" spans="1:61" ht="17.100000000000001" customHeight="1">
      <c r="A401" s="16" t="s">
        <v>343</v>
      </c>
      <c r="B401" s="16" t="s">
        <v>1596</v>
      </c>
      <c r="C401" s="16" t="s">
        <v>1597</v>
      </c>
      <c r="D401" s="18" t="s">
        <v>1598</v>
      </c>
      <c r="E401" s="18">
        <v>42718</v>
      </c>
      <c r="F401" s="16" t="s">
        <v>1599</v>
      </c>
      <c r="G401" s="16" t="s">
        <v>169</v>
      </c>
      <c r="H401" s="16" t="s">
        <v>348</v>
      </c>
      <c r="I401" s="16" t="s">
        <v>82</v>
      </c>
      <c r="J401" s="16" t="s">
        <v>103</v>
      </c>
      <c r="K401" s="16" t="s">
        <v>84</v>
      </c>
      <c r="L401" s="19" t="s">
        <v>70</v>
      </c>
      <c r="M401" s="19">
        <v>80000000</v>
      </c>
      <c r="N401" s="19">
        <v>59094669.66079659</v>
      </c>
      <c r="O401" s="57" t="s">
        <v>1600</v>
      </c>
      <c r="P401" s="21" t="s">
        <v>147</v>
      </c>
      <c r="Q401" s="20" t="s">
        <v>87</v>
      </c>
      <c r="R401" s="16" t="str">
        <f t="shared" si="103"/>
        <v>ADB Private</v>
      </c>
      <c r="S401" s="16" t="str">
        <f t="shared" si="102"/>
        <v>F</v>
      </c>
      <c r="T401" s="16" t="str">
        <f t="shared" si="117"/>
        <v>ADB Countries</v>
      </c>
      <c r="U401" s="16" t="str">
        <f t="shared" si="104"/>
        <v>Non-Transition States</v>
      </c>
      <c r="V401" s="22" t="str">
        <f>IF(ISNUMBER(MATCH(A401, {"Gabon","Sudan","Niger","Mali","Burkina Faso","Guinea"}, 0)), "De Facto Countries", "Non-De Facto Countries")</f>
        <v>Non-De Facto Countries</v>
      </c>
      <c r="W401" s="16" t="str">
        <f t="shared" si="115"/>
        <v>Nigeria</v>
      </c>
      <c r="X401" s="16" t="str">
        <f t="shared" si="116"/>
        <v>Power</v>
      </c>
      <c r="Y401" s="23"/>
      <c r="Z401" s="23">
        <f>Table2[[#This Row],[Approved Amount_UA Equivalent]]</f>
        <v>59094669.66079659</v>
      </c>
      <c r="AD401" s="23">
        <f>SUM(Table2[[#This Row],[Feed Africa ]:[Improve Quality Of Life ]])</f>
        <v>59094669.66079659</v>
      </c>
      <c r="AE401" s="16" t="b">
        <f>Table2[[#This Row],[Total HI5]]=Table2[[#This Row],[Approved Amount_UA Equivalent]]</f>
        <v>1</v>
      </c>
      <c r="AF401" s="24">
        <v>10</v>
      </c>
      <c r="AG401" s="20" t="str">
        <f t="shared" si="105"/>
        <v>Investment Project</v>
      </c>
      <c r="AH401" s="24" t="e">
        <f>VLOOKUP(Table2[[#This Row],[SAP Code]],[25]DATA!$A:$G,7,FALSE)</f>
        <v>#N/A</v>
      </c>
      <c r="AI401" s="20" t="str">
        <f t="shared" si="106"/>
        <v>Infrastructure</v>
      </c>
      <c r="AJ401" s="25" t="s">
        <v>89</v>
      </c>
      <c r="AK401" s="25" t="s">
        <v>107</v>
      </c>
      <c r="AL401" s="23" t="str" cm="1">
        <f t="array" ref="AL401">_xlfn.SWITCH(AK401,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01" s="26">
        <v>2</v>
      </c>
      <c r="AN401" s="25" t="str">
        <f t="shared" si="114"/>
        <v>Non-Sovereign</v>
      </c>
      <c r="AO401" s="27">
        <v>0.5</v>
      </c>
      <c r="AP401" s="23">
        <f>Table2[[#This Row],[Approved Amount_UA Equivalent]]/1000000</f>
        <v>59.09466966079659</v>
      </c>
      <c r="AQ401" s="19">
        <f t="shared" si="107"/>
        <v>78.645550171374524</v>
      </c>
      <c r="AR401" s="23" t="str">
        <f t="shared" si="108"/>
        <v>51-60</v>
      </c>
      <c r="AS401" s="23" t="str">
        <f t="shared" si="109"/>
        <v>41-60</v>
      </c>
      <c r="AT401" s="23" t="str">
        <f t="shared" si="110"/>
        <v>41-80</v>
      </c>
      <c r="AU401" s="23" t="str">
        <f t="shared" si="111"/>
        <v>50-100 Mn</v>
      </c>
      <c r="AV401" s="23">
        <f>Table2[[#This Row],[Amount]]</f>
        <v>80000000</v>
      </c>
      <c r="AW401" s="23" t="str">
        <f t="shared" si="112"/>
        <v>Dec 2016</v>
      </c>
      <c r="AX401" s="28">
        <f>IFERROR(VLOOKUP(Table2[[#This Row],[SAP Code]],[26]_16!A:B,2,FALSE),0)</f>
        <v>0</v>
      </c>
      <c r="AY401" s="28">
        <f>IFERROR(VLOOKUP(Table2[[#This Row],[SAP Code]],[26]_16!D:E,2,FALSE)/ 1000000, 0)</f>
        <v>0</v>
      </c>
      <c r="AZ401" s="28">
        <f>IFERROR(VLOOKUP(Table2[[#This Row],[SAP Code]],[26]_16!G:H,2,FALSE)/ 1000000, 0)</f>
        <v>0</v>
      </c>
      <c r="BA401" s="28">
        <f>IFERROR(VLOOKUP(Table2[[#This Row],[SAP Code]],[26]_16!J:K,2,FALSE)/ 1000000, 0)</f>
        <v>0</v>
      </c>
      <c r="BB401" s="28">
        <f>IFERROR(VLOOKUP(Table2[[#This Row],[SAP Code]],[26]_16!M:N,2,FALSE)/ 1000000, 0)</f>
        <v>0</v>
      </c>
      <c r="BC401" s="28">
        <f>IFERROR(VLOOKUP(Table2[[#This Row],[SAP Code]],[26]_16!P:Q,2,FALSE),0)</f>
        <v>0</v>
      </c>
      <c r="BD401" s="28">
        <f>IFERROR(VLOOKUP(Table2[[#This Row],[SAP Code]],[26]_16!S:T,2,FALSE),0)</f>
        <v>0</v>
      </c>
      <c r="BE401" s="28">
        <f>IFERROR(VLOOKUP(Table2[[#This Row],[SAP Code]],[26]_16!V:W,2,FALSE)/ 1000000, 0)</f>
        <v>0</v>
      </c>
      <c r="BF401" s="28">
        <f>IFERROR(VLOOKUP(Table2[[#This Row],[SAP Code]],[26]_16!Y:Z,2,FALSE)/ 1000000, 0)</f>
        <v>0</v>
      </c>
      <c r="BG401" s="28" t="str">
        <f>IFERROR(VLOOKUP(Table2[[#This Row],[SAP Code]],[26]port!$A:$AD,30,FALSE),"unknown")</f>
        <v>unknown</v>
      </c>
      <c r="BH401" s="29" t="str">
        <f t="shared" si="113"/>
        <v>Unknown</v>
      </c>
      <c r="BI401" s="16"/>
    </row>
    <row r="402" spans="1:61" ht="17.100000000000001" customHeight="1">
      <c r="A402" s="16" t="s">
        <v>343</v>
      </c>
      <c r="B402" s="16" t="s">
        <v>1596</v>
      </c>
      <c r="C402" s="16" t="s">
        <v>1601</v>
      </c>
      <c r="D402" s="18" t="s">
        <v>1598</v>
      </c>
      <c r="E402" s="18">
        <v>42718</v>
      </c>
      <c r="F402" s="16" t="s">
        <v>1599</v>
      </c>
      <c r="G402" s="16" t="s">
        <v>169</v>
      </c>
      <c r="H402" s="16" t="s">
        <v>348</v>
      </c>
      <c r="I402" s="16" t="s">
        <v>82</v>
      </c>
      <c r="J402" s="16" t="s">
        <v>103</v>
      </c>
      <c r="K402" s="16" t="s">
        <v>241</v>
      </c>
      <c r="L402" s="19" t="s">
        <v>70</v>
      </c>
      <c r="M402" s="19">
        <v>20000000</v>
      </c>
      <c r="N402" s="19">
        <v>14773667.415199148</v>
      </c>
      <c r="O402" s="57" t="s">
        <v>1600</v>
      </c>
      <c r="P402" s="21" t="s">
        <v>243</v>
      </c>
      <c r="Q402" s="20" t="s">
        <v>87</v>
      </c>
      <c r="R402" s="16" t="str">
        <f t="shared" si="103"/>
        <v>ADB Private</v>
      </c>
      <c r="S402" s="16" t="str">
        <f t="shared" si="102"/>
        <v>F</v>
      </c>
      <c r="T402" s="16" t="str">
        <f t="shared" si="117"/>
        <v>ADB Countries</v>
      </c>
      <c r="U402" s="16" t="str">
        <f t="shared" si="104"/>
        <v>Non-Transition States</v>
      </c>
      <c r="V402" s="22" t="str">
        <f>IF(ISNUMBER(MATCH(A402, {"Gabon","Sudan","Niger","Mali","Burkina Faso","Guinea"}, 0)), "De Facto Countries", "Non-De Facto Countries")</f>
        <v>Non-De Facto Countries</v>
      </c>
      <c r="W402" s="16" t="str">
        <f t="shared" si="115"/>
        <v>Nigeria</v>
      </c>
      <c r="X402" s="16" t="str">
        <f t="shared" si="116"/>
        <v>Power</v>
      </c>
      <c r="Y402" s="23"/>
      <c r="Z402" s="23">
        <f>Table2[[#This Row],[Approved Amount_UA Equivalent]]</f>
        <v>14773667.415199148</v>
      </c>
      <c r="AD402" s="23">
        <f>SUM(Table2[[#This Row],[Feed Africa ]:[Improve Quality Of Life ]])</f>
        <v>14773667.415199148</v>
      </c>
      <c r="AE402" s="16" t="b">
        <f>Table2[[#This Row],[Total HI5]]=Table2[[#This Row],[Approved Amount_UA Equivalent]]</f>
        <v>1</v>
      </c>
      <c r="AF402" s="24">
        <v>70</v>
      </c>
      <c r="AG402" s="20" t="str">
        <f t="shared" si="105"/>
        <v>Equity and Guarantee</v>
      </c>
      <c r="AH402" s="24" t="e">
        <f>VLOOKUP(Table2[[#This Row],[SAP Code]],[25]DATA!$A:$G,7,FALSE)</f>
        <v>#N/A</v>
      </c>
      <c r="AI402" s="20" t="str">
        <f t="shared" si="106"/>
        <v>Other Investment</v>
      </c>
      <c r="AJ402" s="25" t="s">
        <v>89</v>
      </c>
      <c r="AK402" s="25" t="s">
        <v>107</v>
      </c>
      <c r="AL402" s="23" t="str" cm="1">
        <f t="array" ref="AL402">_xlfn.SWITCH(AK402,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02" s="26">
        <v>2</v>
      </c>
      <c r="AN402" s="25" t="str">
        <f t="shared" si="114"/>
        <v>Non-Sovereign</v>
      </c>
      <c r="AO402" s="27">
        <v>0.5</v>
      </c>
      <c r="AP402" s="23">
        <f>Table2[[#This Row],[Approved Amount_UA Equivalent]]/1000000</f>
        <v>14.773667415199148</v>
      </c>
      <c r="AQ402" s="19">
        <f t="shared" si="107"/>
        <v>19.661387542843631</v>
      </c>
      <c r="AR402" s="23" t="str">
        <f t="shared" si="108"/>
        <v>11-20</v>
      </c>
      <c r="AS402" s="23" t="str">
        <f t="shared" si="109"/>
        <v>1-20</v>
      </c>
      <c r="AT402" s="23" t="str">
        <f t="shared" si="110"/>
        <v>1-40</v>
      </c>
      <c r="AU402" s="23" t="str">
        <f t="shared" si="111"/>
        <v>&lt;1-50 Mn</v>
      </c>
      <c r="AV402" s="23">
        <f>Table2[[#This Row],[Amount]]</f>
        <v>20000000</v>
      </c>
      <c r="AW402" s="23" t="str">
        <f t="shared" si="112"/>
        <v>Dec 2016</v>
      </c>
      <c r="AX402" s="28">
        <f>IFERROR(VLOOKUP(Table2[[#This Row],[SAP Code]],[26]_16!A:B,2,FALSE),0)</f>
        <v>0</v>
      </c>
      <c r="AY402" s="28">
        <f>IFERROR(VLOOKUP(Table2[[#This Row],[SAP Code]],[26]_16!D:E,2,FALSE)/ 1000000, 0)</f>
        <v>0</v>
      </c>
      <c r="AZ402" s="28">
        <f>IFERROR(VLOOKUP(Table2[[#This Row],[SAP Code]],[26]_16!G:H,2,FALSE)/ 1000000, 0)</f>
        <v>0</v>
      </c>
      <c r="BA402" s="28">
        <f>IFERROR(VLOOKUP(Table2[[#This Row],[SAP Code]],[26]_16!J:K,2,FALSE)/ 1000000, 0)</f>
        <v>0</v>
      </c>
      <c r="BB402" s="28">
        <f>IFERROR(VLOOKUP(Table2[[#This Row],[SAP Code]],[26]_16!M:N,2,FALSE)/ 1000000, 0)</f>
        <v>0</v>
      </c>
      <c r="BC402" s="28">
        <f>IFERROR(VLOOKUP(Table2[[#This Row],[SAP Code]],[26]_16!P:Q,2,FALSE),0)</f>
        <v>0</v>
      </c>
      <c r="BD402" s="28">
        <f>IFERROR(VLOOKUP(Table2[[#This Row],[SAP Code]],[26]_16!S:T,2,FALSE),0)</f>
        <v>0</v>
      </c>
      <c r="BE402" s="28">
        <f>IFERROR(VLOOKUP(Table2[[#This Row],[SAP Code]],[26]_16!V:W,2,FALSE)/ 1000000, 0)</f>
        <v>0</v>
      </c>
      <c r="BF402" s="28">
        <f>IFERROR(VLOOKUP(Table2[[#This Row],[SAP Code]],[26]_16!Y:Z,2,FALSE)/ 1000000, 0)</f>
        <v>0</v>
      </c>
      <c r="BG402" s="28" t="str">
        <f>IFERROR(VLOOKUP(Table2[[#This Row],[SAP Code]],[26]port!$A:$AD,30,FALSE),"unknown")</f>
        <v>unknown</v>
      </c>
      <c r="BH402" s="29" t="str">
        <f t="shared" si="113"/>
        <v>Unknown</v>
      </c>
      <c r="BI402" s="16"/>
    </row>
    <row r="403" spans="1:61" ht="17.100000000000001" customHeight="1">
      <c r="A403" s="16" t="s">
        <v>343</v>
      </c>
      <c r="B403" s="16" t="s">
        <v>1602</v>
      </c>
      <c r="C403" s="16" t="s">
        <v>1603</v>
      </c>
      <c r="D403" s="18" t="s">
        <v>1604</v>
      </c>
      <c r="E403" s="18">
        <v>42718</v>
      </c>
      <c r="F403" s="16" t="s">
        <v>1248</v>
      </c>
      <c r="G403" s="16" t="s">
        <v>1605</v>
      </c>
      <c r="H403" s="16" t="s">
        <v>348</v>
      </c>
      <c r="I403" s="16" t="s">
        <v>67</v>
      </c>
      <c r="J403" s="16" t="s">
        <v>179</v>
      </c>
      <c r="K403" s="16" t="s">
        <v>84</v>
      </c>
      <c r="L403" s="19" t="s">
        <v>70</v>
      </c>
      <c r="M403" s="19">
        <v>150000000</v>
      </c>
      <c r="N403" s="19">
        <v>110802505.61399361</v>
      </c>
      <c r="O403" s="57" t="s">
        <v>1606</v>
      </c>
      <c r="P403" s="21">
        <v>2000200000701</v>
      </c>
      <c r="Q403" s="20" t="s">
        <v>87</v>
      </c>
      <c r="R403" s="16" t="str">
        <f t="shared" si="103"/>
        <v>ADB Public</v>
      </c>
      <c r="S403" s="16" t="str">
        <f t="shared" si="102"/>
        <v>I</v>
      </c>
      <c r="T403" s="16" t="str">
        <f t="shared" si="117"/>
        <v>ADB Countries</v>
      </c>
      <c r="U403" s="16" t="str">
        <f t="shared" si="104"/>
        <v>Non-Transition States</v>
      </c>
      <c r="V403" s="22" t="str">
        <f>IF(ISNUMBER(MATCH(A403, {"Gabon","Sudan","Niger","Mali","Burkina Faso","Guinea"}, 0)), "De Facto Countries", "Non-De Facto Countries")</f>
        <v>Non-De Facto Countries</v>
      </c>
      <c r="W403" s="16" t="str">
        <f t="shared" si="115"/>
        <v>Nigeria</v>
      </c>
      <c r="X403" s="16" t="str">
        <f t="shared" si="116"/>
        <v>Social</v>
      </c>
      <c r="Y403" s="23"/>
      <c r="AC403" s="23">
        <f>Table2[[#This Row],[Approved Amount_UA Equivalent]]</f>
        <v>110802505.61399361</v>
      </c>
      <c r="AD403" s="23">
        <f>SUM(Table2[[#This Row],[Feed Africa ]:[Improve Quality Of Life ]])</f>
        <v>110802505.61399361</v>
      </c>
      <c r="AE403" s="16" t="b">
        <f>Table2[[#This Row],[Total HI5]]=Table2[[#This Row],[Approved Amount_UA Equivalent]]</f>
        <v>1</v>
      </c>
      <c r="AF403" s="24">
        <v>10</v>
      </c>
      <c r="AG403" s="20" t="str">
        <f t="shared" si="105"/>
        <v>Investment Project</v>
      </c>
      <c r="AH403" s="24" t="e">
        <f>VLOOKUP(Table2[[#This Row],[SAP Code]],[25]DATA!$A:$G,7,FALSE)</f>
        <v>#N/A</v>
      </c>
      <c r="AI403" s="20" t="str">
        <f t="shared" si="106"/>
        <v>Other Investment</v>
      </c>
      <c r="AJ403" s="25" t="s">
        <v>73</v>
      </c>
      <c r="AK403" s="25" t="s">
        <v>115</v>
      </c>
      <c r="AL403" s="23" t="str" cm="1">
        <f t="array" ref="AL403">_xlfn.SWITCH(AK403,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03" s="26">
        <v>1</v>
      </c>
      <c r="AN403" s="25" t="str">
        <f t="shared" si="114"/>
        <v>Sovereign</v>
      </c>
      <c r="AO403" s="27">
        <v>0.33333333333333331</v>
      </c>
      <c r="AP403" s="23">
        <f>Table2[[#This Row],[Approved Amount_UA Equivalent]]/1000000</f>
        <v>110.80250561399362</v>
      </c>
      <c r="AQ403" s="19">
        <f t="shared" si="107"/>
        <v>147.46040657132727</v>
      </c>
      <c r="AR403" s="23" t="str">
        <f t="shared" si="108"/>
        <v>111-120</v>
      </c>
      <c r="AS403" s="23" t="str">
        <f t="shared" si="109"/>
        <v>101-120</v>
      </c>
      <c r="AT403" s="23" t="str">
        <f t="shared" si="110"/>
        <v>81-120</v>
      </c>
      <c r="AU403" s="23" t="str">
        <f t="shared" si="111"/>
        <v>100-200 Mn</v>
      </c>
      <c r="AV403" s="23">
        <f>Table2[[#This Row],[Amount]]</f>
        <v>150000000</v>
      </c>
      <c r="AW403" s="23" t="str">
        <f t="shared" si="112"/>
        <v>Dec 2016</v>
      </c>
      <c r="AX403" s="28">
        <f>IFERROR(VLOOKUP(Table2[[#This Row],[SAP Code]],[26]_16!A:B,2,FALSE),0)</f>
        <v>0</v>
      </c>
      <c r="AY403" s="28">
        <f>IFERROR(VLOOKUP(Table2[[#This Row],[SAP Code]],[26]_16!D:E,2,FALSE)/ 1000000, 0)</f>
        <v>0</v>
      </c>
      <c r="AZ403" s="28">
        <f>IFERROR(VLOOKUP(Table2[[#This Row],[SAP Code]],[26]_16!G:H,2,FALSE)/ 1000000, 0)</f>
        <v>0</v>
      </c>
      <c r="BA403" s="28">
        <f>IFERROR(VLOOKUP(Table2[[#This Row],[SAP Code]],[26]_16!J:K,2,FALSE)/ 1000000, 0)</f>
        <v>2.5182658099999999</v>
      </c>
      <c r="BB403" s="28">
        <f>IFERROR(VLOOKUP(Table2[[#This Row],[SAP Code]],[26]_16!M:N,2,FALSE)/ 1000000, 0)</f>
        <v>4.2115505400000011</v>
      </c>
      <c r="BC403" s="28">
        <f>IFERROR(VLOOKUP(Table2[[#This Row],[SAP Code]],[26]_16!P:Q,2,FALSE),0)</f>
        <v>4.7355939799999991</v>
      </c>
      <c r="BD403" s="28">
        <f>IFERROR(VLOOKUP(Table2[[#This Row],[SAP Code]],[26]_16!S:T,2,FALSE),0)</f>
        <v>16.142684599999999</v>
      </c>
      <c r="BE403" s="28">
        <f>IFERROR(VLOOKUP(Table2[[#This Row],[SAP Code]],[26]_16!V:W,2,FALSE)/ 1000000, 0)</f>
        <v>28.196261169999989</v>
      </c>
      <c r="BF403" s="28">
        <f>IFERROR(VLOOKUP(Table2[[#This Row],[SAP Code]],[26]_16!Y:Z,2,FALSE)/ 1000000, 0)</f>
        <v>12.607171289999998</v>
      </c>
      <c r="BG403" s="28" t="str">
        <f>IFERROR(VLOOKUP(Table2[[#This Row],[SAP Code]],[26]port!$A:$AD,30,FALSE),"unknown")</f>
        <v>OnGo</v>
      </c>
      <c r="BH403" s="29" t="str">
        <f t="shared" si="113"/>
        <v>Ongoing</v>
      </c>
      <c r="BI403" s="16"/>
    </row>
    <row r="404" spans="1:61" ht="17.100000000000001" customHeight="1">
      <c r="A404" s="16" t="s">
        <v>343</v>
      </c>
      <c r="B404" s="16" t="s">
        <v>1602</v>
      </c>
      <c r="C404" s="16" t="s">
        <v>1607</v>
      </c>
      <c r="D404" s="18" t="s">
        <v>1604</v>
      </c>
      <c r="E404" s="18">
        <v>42718</v>
      </c>
      <c r="F404" s="16" t="s">
        <v>1248</v>
      </c>
      <c r="G404" s="16" t="s">
        <v>1605</v>
      </c>
      <c r="H404" s="16" t="s">
        <v>348</v>
      </c>
      <c r="I404" s="16" t="s">
        <v>67</v>
      </c>
      <c r="J404" s="16" t="s">
        <v>83</v>
      </c>
      <c r="K404" s="16" t="s">
        <v>84</v>
      </c>
      <c r="L404" s="19" t="s">
        <v>85</v>
      </c>
      <c r="M404" s="19">
        <v>71767931</v>
      </c>
      <c r="N404" s="19">
        <v>71767931</v>
      </c>
      <c r="O404" s="57" t="s">
        <v>1606</v>
      </c>
      <c r="P404" s="21">
        <v>2100150036593</v>
      </c>
      <c r="Q404" s="20" t="s">
        <v>87</v>
      </c>
      <c r="R404" s="16" t="str">
        <f t="shared" si="103"/>
        <v>ADF Including TSF</v>
      </c>
      <c r="S404" s="16" t="str">
        <f t="shared" si="102"/>
        <v>I</v>
      </c>
      <c r="T404" s="16" t="str">
        <f t="shared" si="117"/>
        <v>ADB Countries</v>
      </c>
      <c r="U404" s="16" t="str">
        <f t="shared" si="104"/>
        <v>Non-Transition States</v>
      </c>
      <c r="V404" s="22" t="str">
        <f>IF(ISNUMBER(MATCH(A404, {"Gabon","Sudan","Niger","Mali","Burkina Faso","Guinea"}, 0)), "De Facto Countries", "Non-De Facto Countries")</f>
        <v>Non-De Facto Countries</v>
      </c>
      <c r="W404" s="16" t="str">
        <f t="shared" si="115"/>
        <v>Nigeria</v>
      </c>
      <c r="X404" s="16" t="str">
        <f t="shared" si="116"/>
        <v>Social</v>
      </c>
      <c r="Y404" s="23"/>
      <c r="AC404" s="23">
        <f>Table2[[#This Row],[Approved Amount_UA Equivalent]]</f>
        <v>71767931</v>
      </c>
      <c r="AD404" s="23">
        <f>SUM(Table2[[#This Row],[Feed Africa ]:[Improve Quality Of Life ]])</f>
        <v>71767931</v>
      </c>
      <c r="AE404" s="16" t="b">
        <f>Table2[[#This Row],[Total HI5]]=Table2[[#This Row],[Approved Amount_UA Equivalent]]</f>
        <v>1</v>
      </c>
      <c r="AF404" s="24">
        <v>10</v>
      </c>
      <c r="AG404" s="20" t="str">
        <f t="shared" si="105"/>
        <v>Investment Project</v>
      </c>
      <c r="AH404" s="24" t="e">
        <f>VLOOKUP(Table2[[#This Row],[SAP Code]],[25]DATA!$A:$G,7,FALSE)</f>
        <v>#N/A</v>
      </c>
      <c r="AI404" s="20" t="str">
        <f t="shared" si="106"/>
        <v>Other Investment</v>
      </c>
      <c r="AJ404" s="25" t="s">
        <v>73</v>
      </c>
      <c r="AK404" s="25" t="s">
        <v>115</v>
      </c>
      <c r="AL404" s="23" t="str" cm="1">
        <f t="array" ref="AL404">_xlfn.SWITCH(AK404,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04" s="26">
        <v>1</v>
      </c>
      <c r="AN404" s="25" t="str">
        <f t="shared" si="114"/>
        <v>Sovereign</v>
      </c>
      <c r="AO404" s="27">
        <v>0.33333333333333331</v>
      </c>
      <c r="AP404" s="23">
        <f>Table2[[#This Row],[Approved Amount_UA Equivalent]]/1000000</f>
        <v>71.767931000000004</v>
      </c>
      <c r="AQ404" s="19">
        <f t="shared" si="107"/>
        <v>95.511633292040003</v>
      </c>
      <c r="AR404" s="23" t="str">
        <f t="shared" si="108"/>
        <v>71-80</v>
      </c>
      <c r="AS404" s="23" t="str">
        <f t="shared" si="109"/>
        <v>61-80</v>
      </c>
      <c r="AT404" s="23" t="str">
        <f t="shared" si="110"/>
        <v>41-80</v>
      </c>
      <c r="AU404" s="23" t="str">
        <f t="shared" si="111"/>
        <v>50-100 Mn</v>
      </c>
      <c r="AV404" s="23">
        <f>Table2[[#This Row],[Amount]]</f>
        <v>71767931</v>
      </c>
      <c r="AW404" s="23" t="str">
        <f t="shared" si="112"/>
        <v>Dec 2016</v>
      </c>
      <c r="AX404" s="28">
        <f>IFERROR(VLOOKUP(Table2[[#This Row],[SAP Code]],[26]_16!A:B,2,FALSE),0)</f>
        <v>0</v>
      </c>
      <c r="AY404" s="28">
        <f>IFERROR(VLOOKUP(Table2[[#This Row],[SAP Code]],[26]_16!D:E,2,FALSE)/ 1000000, 0)</f>
        <v>0</v>
      </c>
      <c r="AZ404" s="28">
        <f>IFERROR(VLOOKUP(Table2[[#This Row],[SAP Code]],[26]_16!G:H,2,FALSE)/ 1000000, 0)</f>
        <v>0</v>
      </c>
      <c r="BA404" s="28">
        <v>0</v>
      </c>
      <c r="BB404" s="28">
        <v>0</v>
      </c>
      <c r="BC404" s="28">
        <v>0</v>
      </c>
      <c r="BD404" s="28">
        <v>0</v>
      </c>
      <c r="BE404" s="28">
        <v>0</v>
      </c>
      <c r="BF404" s="28">
        <v>0</v>
      </c>
      <c r="BG404" s="28" t="str">
        <f>IFERROR(VLOOKUP(Table2[[#This Row],[SAP Code]],[26]port!$A:$AD,30,FALSE),"unknown")</f>
        <v>OnGo</v>
      </c>
      <c r="BH404" s="29" t="str">
        <f t="shared" si="113"/>
        <v>Ongoing</v>
      </c>
      <c r="BI404" s="16"/>
    </row>
    <row r="405" spans="1:61" ht="17.100000000000001" customHeight="1">
      <c r="A405" s="16" t="s">
        <v>343</v>
      </c>
      <c r="B405" s="16" t="s">
        <v>1602</v>
      </c>
      <c r="C405" s="16" t="s">
        <v>1608</v>
      </c>
      <c r="D405" s="18" t="s">
        <v>1604</v>
      </c>
      <c r="E405" s="18">
        <v>42718</v>
      </c>
      <c r="F405" s="16" t="s">
        <v>1248</v>
      </c>
      <c r="G405" s="16" t="s">
        <v>1605</v>
      </c>
      <c r="H405" s="16" t="s">
        <v>348</v>
      </c>
      <c r="I405" s="16" t="s">
        <v>67</v>
      </c>
      <c r="J405" s="16" t="s">
        <v>377</v>
      </c>
      <c r="K405" s="16" t="s">
        <v>69</v>
      </c>
      <c r="L405" s="19" t="s">
        <v>195</v>
      </c>
      <c r="M405" s="19">
        <v>5000000</v>
      </c>
      <c r="N405" s="19">
        <v>3927945.7629249059</v>
      </c>
      <c r="O405" s="57" t="s">
        <v>1606</v>
      </c>
      <c r="P405" s="21">
        <v>5800155001751</v>
      </c>
      <c r="Q405" s="20" t="s">
        <v>87</v>
      </c>
      <c r="R405" s="16" t="str">
        <f t="shared" si="103"/>
        <v>OTHERS</v>
      </c>
      <c r="S405" s="16" t="str">
        <f t="shared" si="102"/>
        <v>I</v>
      </c>
      <c r="T405" s="16" t="str">
        <f t="shared" si="117"/>
        <v>ADB Countries</v>
      </c>
      <c r="U405" s="16" t="str">
        <f t="shared" si="104"/>
        <v>Non-Transition States</v>
      </c>
      <c r="V405" s="22" t="str">
        <f>IF(ISNUMBER(MATCH(A405, {"Gabon","Sudan","Niger","Mali","Burkina Faso","Guinea"}, 0)), "De Facto Countries", "Non-De Facto Countries")</f>
        <v>Non-De Facto Countries</v>
      </c>
      <c r="W405" s="16" t="str">
        <f t="shared" si="115"/>
        <v>Nigeria</v>
      </c>
      <c r="X405" s="16" t="str">
        <f t="shared" si="116"/>
        <v>Social</v>
      </c>
      <c r="Y405" s="23"/>
      <c r="AC405" s="23">
        <f>Table2[[#This Row],[Approved Amount_UA Equivalent]]</f>
        <v>3927945.7629249059</v>
      </c>
      <c r="AD405" s="23">
        <f>SUM(Table2[[#This Row],[Feed Africa ]:[Improve Quality Of Life ]])</f>
        <v>3927945.7629249059</v>
      </c>
      <c r="AE405" s="16" t="b">
        <f>Table2[[#This Row],[Total HI5]]=Table2[[#This Row],[Approved Amount_UA Equivalent]]</f>
        <v>1</v>
      </c>
      <c r="AF405" s="24">
        <v>10</v>
      </c>
      <c r="AG405" s="20" t="str">
        <f t="shared" si="105"/>
        <v>Investment Project</v>
      </c>
      <c r="AH405" s="24" t="e">
        <f>VLOOKUP(Table2[[#This Row],[SAP Code]],[25]DATA!$A:$G,7,FALSE)</f>
        <v>#N/A</v>
      </c>
      <c r="AI405" s="20" t="str">
        <f t="shared" si="106"/>
        <v>Other Investment</v>
      </c>
      <c r="AJ405" s="25" t="s">
        <v>73</v>
      </c>
      <c r="AK405" s="25" t="s">
        <v>115</v>
      </c>
      <c r="AL405" s="23" t="str" cm="1">
        <f t="array" ref="AL405">_xlfn.SWITCH(AK405,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05" s="26">
        <v>1</v>
      </c>
      <c r="AN405" s="25" t="str">
        <f t="shared" si="114"/>
        <v>Sovereign</v>
      </c>
      <c r="AO405" s="27">
        <v>0.33333333333333331</v>
      </c>
      <c r="AP405" s="23">
        <f>Table2[[#This Row],[Approved Amount_UA Equivalent]]/1000000</f>
        <v>3.9279457629249057</v>
      </c>
      <c r="AQ405" s="19">
        <f t="shared" si="107"/>
        <v>5.2274673391309818</v>
      </c>
      <c r="AR405" s="23" t="str">
        <f t="shared" si="108"/>
        <v>1-10</v>
      </c>
      <c r="AS405" s="23" t="str">
        <f t="shared" si="109"/>
        <v>1-20</v>
      </c>
      <c r="AT405" s="23" t="str">
        <f t="shared" si="110"/>
        <v>1-40</v>
      </c>
      <c r="AU405" s="23" t="str">
        <f t="shared" si="111"/>
        <v>&lt;1-50 Mn</v>
      </c>
      <c r="AV405" s="23">
        <f>Table2[[#This Row],[Amount]]</f>
        <v>5000000</v>
      </c>
      <c r="AW405" s="23" t="str">
        <f t="shared" si="112"/>
        <v>Dec 2016</v>
      </c>
      <c r="AX405" s="28">
        <f>IFERROR(VLOOKUP(Table2[[#This Row],[SAP Code]],[26]_16!A:B,2,FALSE),0)</f>
        <v>0</v>
      </c>
      <c r="AY405" s="28">
        <f>IFERROR(VLOOKUP(Table2[[#This Row],[SAP Code]],[26]_16!D:E,2,FALSE)/ 1000000, 0)</f>
        <v>0</v>
      </c>
      <c r="AZ405" s="28">
        <f>IFERROR(VLOOKUP(Table2[[#This Row],[SAP Code]],[26]_16!G:H,2,FALSE)/ 1000000, 0)</f>
        <v>0</v>
      </c>
      <c r="BA405" s="28">
        <v>0</v>
      </c>
      <c r="BB405" s="28">
        <v>0</v>
      </c>
      <c r="BC405" s="28">
        <v>0</v>
      </c>
      <c r="BD405" s="28">
        <v>0</v>
      </c>
      <c r="BE405" s="28">
        <v>0</v>
      </c>
      <c r="BF405" s="28">
        <v>0</v>
      </c>
      <c r="BG405" s="28" t="str">
        <f>IFERROR(VLOOKUP(Table2[[#This Row],[SAP Code]],[26]port!$A:$AD,30,FALSE),"unknown")</f>
        <v>OnGo</v>
      </c>
      <c r="BH405" s="29" t="str">
        <f t="shared" si="113"/>
        <v>Ongoing</v>
      </c>
      <c r="BI405" s="16"/>
    </row>
    <row r="406" spans="1:61" ht="17.100000000000001" customHeight="1">
      <c r="A406" s="16" t="s">
        <v>117</v>
      </c>
      <c r="B406" s="16" t="s">
        <v>1609</v>
      </c>
      <c r="C406" s="16" t="s">
        <v>1610</v>
      </c>
      <c r="D406" s="18" t="s">
        <v>1611</v>
      </c>
      <c r="E406" s="18">
        <v>42718</v>
      </c>
      <c r="F406" s="16" t="s">
        <v>1612</v>
      </c>
      <c r="G406" s="16" t="s">
        <v>169</v>
      </c>
      <c r="H406" s="16" t="s">
        <v>81</v>
      </c>
      <c r="I406" s="16" t="s">
        <v>82</v>
      </c>
      <c r="J406" s="16" t="s">
        <v>103</v>
      </c>
      <c r="K406" s="16" t="s">
        <v>84</v>
      </c>
      <c r="L406" s="19" t="s">
        <v>70</v>
      </c>
      <c r="M406" s="19">
        <v>20000000</v>
      </c>
      <c r="N406" s="19">
        <v>14773667.415199148</v>
      </c>
      <c r="O406" s="57" t="s">
        <v>1613</v>
      </c>
      <c r="P406" s="21" t="s">
        <v>147</v>
      </c>
      <c r="Q406" s="20" t="s">
        <v>72</v>
      </c>
      <c r="R406" s="16" t="str">
        <f t="shared" si="103"/>
        <v>ADB Private</v>
      </c>
      <c r="S406" s="16" t="str">
        <f t="shared" si="102"/>
        <v>F</v>
      </c>
      <c r="T406" s="16" t="str">
        <f t="shared" si="117"/>
        <v>ADF Countries</v>
      </c>
      <c r="U406" s="16" t="str">
        <f t="shared" si="104"/>
        <v>Non-Transition States</v>
      </c>
      <c r="V406" s="22" t="str">
        <f>IF(ISNUMBER(MATCH(A406, {"Gabon","Sudan","Niger","Mali","Burkina Faso","Guinea"}, 0)), "De Facto Countries", "Non-De Facto Countries")</f>
        <v>Non-De Facto Countries</v>
      </c>
      <c r="W406" s="16" t="str">
        <f t="shared" si="115"/>
        <v>East</v>
      </c>
      <c r="X406" s="16" t="str">
        <f t="shared" si="116"/>
        <v>Power</v>
      </c>
      <c r="Y406" s="23"/>
      <c r="Z406" s="23">
        <f>Table2[[#This Row],[Approved Amount_UA Equivalent]]</f>
        <v>14773667.415199148</v>
      </c>
      <c r="AD406" s="23">
        <f>SUM(Table2[[#This Row],[Feed Africa ]:[Improve Quality Of Life ]])</f>
        <v>14773667.415199148</v>
      </c>
      <c r="AE406" s="16" t="b">
        <f>Table2[[#This Row],[Total HI5]]=Table2[[#This Row],[Approved Amount_UA Equivalent]]</f>
        <v>1</v>
      </c>
      <c r="AF406" s="24">
        <v>10</v>
      </c>
      <c r="AG406" s="20" t="str">
        <f t="shared" si="105"/>
        <v>Investment Project</v>
      </c>
      <c r="AH406" s="24" t="e">
        <f>VLOOKUP(Table2[[#This Row],[SAP Code]],[25]DATA!$A:$G,7,FALSE)</f>
        <v>#N/A</v>
      </c>
      <c r="AI406" s="20" t="str">
        <f t="shared" si="106"/>
        <v>Infrastructure</v>
      </c>
      <c r="AJ406" s="25" t="s">
        <v>89</v>
      </c>
      <c r="AK406" s="25" t="s">
        <v>107</v>
      </c>
      <c r="AL406" s="23" t="str" cm="1">
        <f t="array" ref="AL406">_xlfn.SWITCH(AK406,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06" s="26">
        <v>2</v>
      </c>
      <c r="AN406" s="25" t="str">
        <f t="shared" si="114"/>
        <v>Non-Sovereign</v>
      </c>
      <c r="AO406" s="27">
        <v>1</v>
      </c>
      <c r="AP406" s="23">
        <f>Table2[[#This Row],[Approved Amount_UA Equivalent]]/1000000</f>
        <v>14.773667415199148</v>
      </c>
      <c r="AQ406" s="19">
        <f t="shared" si="107"/>
        <v>19.661387542843631</v>
      </c>
      <c r="AR406" s="23" t="str">
        <f t="shared" si="108"/>
        <v>11-20</v>
      </c>
      <c r="AS406" s="23" t="str">
        <f t="shared" si="109"/>
        <v>1-20</v>
      </c>
      <c r="AT406" s="23" t="str">
        <f t="shared" si="110"/>
        <v>1-40</v>
      </c>
      <c r="AU406" s="23" t="str">
        <f t="shared" si="111"/>
        <v>&lt;1-50 Mn</v>
      </c>
      <c r="AV406" s="23">
        <f>Table2[[#This Row],[Amount]]</f>
        <v>20000000</v>
      </c>
      <c r="AW406" s="23" t="str">
        <f t="shared" si="112"/>
        <v>Dec 2016</v>
      </c>
      <c r="AX406" s="28">
        <f>IFERROR(VLOOKUP(Table2[[#This Row],[SAP Code]],[26]_16!A:B,2,FALSE),0)</f>
        <v>0</v>
      </c>
      <c r="AY406" s="28">
        <f>IFERROR(VLOOKUP(Table2[[#This Row],[SAP Code]],[26]_16!D:E,2,FALSE)/ 1000000, 0)</f>
        <v>0</v>
      </c>
      <c r="AZ406" s="28">
        <f>IFERROR(VLOOKUP(Table2[[#This Row],[SAP Code]],[26]_16!G:H,2,FALSE)/ 1000000, 0)</f>
        <v>0</v>
      </c>
      <c r="BA406" s="28">
        <f>IFERROR(VLOOKUP(Table2[[#This Row],[SAP Code]],[26]_16!J:K,2,FALSE)/ 1000000, 0)</f>
        <v>11.95849392</v>
      </c>
      <c r="BB406" s="28">
        <f>IFERROR(VLOOKUP(Table2[[#This Row],[SAP Code]],[26]_16!M:N,2,FALSE)/ 1000000, 0)</f>
        <v>1.55815294</v>
      </c>
      <c r="BC406" s="28">
        <f>IFERROR(VLOOKUP(Table2[[#This Row],[SAP Code]],[26]_16!P:Q,2,FALSE),0)</f>
        <v>0</v>
      </c>
      <c r="BD406" s="28">
        <f>IFERROR(VLOOKUP(Table2[[#This Row],[SAP Code]],[26]_16!S:T,2,FALSE),0)</f>
        <v>0</v>
      </c>
      <c r="BE406" s="28">
        <f>IFERROR(VLOOKUP(Table2[[#This Row],[SAP Code]],[26]_16!V:W,2,FALSE)/ 1000000, 0)</f>
        <v>0</v>
      </c>
      <c r="BF406" s="28">
        <f>IFERROR(VLOOKUP(Table2[[#This Row],[SAP Code]],[26]_16!Y:Z,2,FALSE)/ 1000000, 0)</f>
        <v>0</v>
      </c>
      <c r="BG406" s="28" t="str">
        <f>IFERROR(VLOOKUP(Table2[[#This Row],[SAP Code]],[26]port!$A:$AD,30,FALSE),"unknown")</f>
        <v>OnGo</v>
      </c>
      <c r="BH406" s="29" t="str">
        <f t="shared" si="113"/>
        <v>Ongoing</v>
      </c>
      <c r="BI406" s="16"/>
    </row>
    <row r="407" spans="1:61" ht="17.100000000000001" customHeight="1">
      <c r="A407" s="16" t="s">
        <v>95</v>
      </c>
      <c r="B407" s="16" t="s">
        <v>1614</v>
      </c>
      <c r="C407" s="16" t="s">
        <v>1615</v>
      </c>
      <c r="D407" s="18" t="s">
        <v>1616</v>
      </c>
      <c r="E407" s="18">
        <v>42718</v>
      </c>
      <c r="F407" s="16" t="s">
        <v>383</v>
      </c>
      <c r="G407" s="16" t="s">
        <v>113</v>
      </c>
      <c r="H407" s="16" t="s">
        <v>101</v>
      </c>
      <c r="I407" s="16" t="s">
        <v>67</v>
      </c>
      <c r="J407" s="16" t="s">
        <v>83</v>
      </c>
      <c r="K407" s="16" t="s">
        <v>84</v>
      </c>
      <c r="L407" s="19" t="s">
        <v>85</v>
      </c>
      <c r="M407" s="19">
        <v>1220000</v>
      </c>
      <c r="N407" s="19">
        <v>1220000</v>
      </c>
      <c r="O407" s="57" t="s">
        <v>1617</v>
      </c>
      <c r="P407" s="21">
        <v>2100150036560</v>
      </c>
      <c r="Q407" s="20" t="s">
        <v>72</v>
      </c>
      <c r="R407" s="16" t="str">
        <f t="shared" si="103"/>
        <v>ADF Including TSF</v>
      </c>
      <c r="S407" s="16" t="str">
        <f t="shared" si="102"/>
        <v>I</v>
      </c>
      <c r="T407" s="16" t="str">
        <f t="shared" si="117"/>
        <v>Blend Countries</v>
      </c>
      <c r="U407" s="16" t="str">
        <f t="shared" si="104"/>
        <v>Non-Transition States</v>
      </c>
      <c r="V407" s="22" t="str">
        <f>IF(ISNUMBER(MATCH(A407, {"Gabon","Sudan","Niger","Mali","Burkina Faso","Guinea"}, 0)), "De Facto Countries", "Non-De Facto Countries")</f>
        <v>Non-De Facto Countries</v>
      </c>
      <c r="W407" s="16" t="str">
        <f t="shared" si="115"/>
        <v>South</v>
      </c>
      <c r="X407" s="16" t="str">
        <f t="shared" si="116"/>
        <v>Social</v>
      </c>
      <c r="Y407" s="23"/>
      <c r="AC407" s="23">
        <f>Table2[[#This Row],[Approved Amount_UA Equivalent]]</f>
        <v>1220000</v>
      </c>
      <c r="AD407" s="23">
        <f>SUM(Table2[[#This Row],[Feed Africa ]:[Improve Quality Of Life ]])</f>
        <v>1220000</v>
      </c>
      <c r="AE407" s="16" t="b">
        <f>Table2[[#This Row],[Total HI5]]=Table2[[#This Row],[Approved Amount_UA Equivalent]]</f>
        <v>1</v>
      </c>
      <c r="AF407" s="24">
        <v>10</v>
      </c>
      <c r="AG407" s="20" t="str">
        <f t="shared" si="105"/>
        <v>Investment Project</v>
      </c>
      <c r="AH407" s="24" t="e">
        <f>VLOOKUP(Table2[[#This Row],[SAP Code]],[25]DATA!$A:$G,7,FALSE)</f>
        <v>#N/A</v>
      </c>
      <c r="AI407" s="20" t="str">
        <f t="shared" si="106"/>
        <v>Other Investment</v>
      </c>
      <c r="AJ407" s="25" t="s">
        <v>73</v>
      </c>
      <c r="AK407" s="25" t="s">
        <v>115</v>
      </c>
      <c r="AL407" s="23" t="str" cm="1">
        <f t="array" ref="AL407">_xlfn.SWITCH(AK407,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07" s="26">
        <v>1</v>
      </c>
      <c r="AN407" s="25" t="str">
        <f t="shared" si="114"/>
        <v>Sovereign</v>
      </c>
      <c r="AO407" s="27">
        <v>1</v>
      </c>
      <c r="AP407" s="23">
        <f>Table2[[#This Row],[Approved Amount_UA Equivalent]]/1000000</f>
        <v>1.22</v>
      </c>
      <c r="AQ407" s="19">
        <f t="shared" si="107"/>
        <v>1.6236248</v>
      </c>
      <c r="AR407" s="23" t="str">
        <f t="shared" si="108"/>
        <v>1-10</v>
      </c>
      <c r="AS407" s="23" t="str">
        <f t="shared" si="109"/>
        <v>1-20</v>
      </c>
      <c r="AT407" s="23" t="str">
        <f t="shared" si="110"/>
        <v>1-40</v>
      </c>
      <c r="AU407" s="23" t="str">
        <f t="shared" si="111"/>
        <v>&lt;1-50 Mn</v>
      </c>
      <c r="AV407" s="23">
        <f>Table2[[#This Row],[Amount]]</f>
        <v>1220000</v>
      </c>
      <c r="AW407" s="23" t="str">
        <f t="shared" si="112"/>
        <v>Dec 2016</v>
      </c>
      <c r="AX407" s="28">
        <f>IFERROR(VLOOKUP(Table2[[#This Row],[SAP Code]],[26]_16!A:B,2,FALSE),0)</f>
        <v>0</v>
      </c>
      <c r="AY407" s="28">
        <f>IFERROR(VLOOKUP(Table2[[#This Row],[SAP Code]],[26]_16!D:E,2,FALSE)/ 1000000, 0)</f>
        <v>0</v>
      </c>
      <c r="AZ407" s="28">
        <f>IFERROR(VLOOKUP(Table2[[#This Row],[SAP Code]],[26]_16!G:H,2,FALSE)/ 1000000, 0)</f>
        <v>0.48574403000000005</v>
      </c>
      <c r="BA407" s="28">
        <f>IFERROR(VLOOKUP(Table2[[#This Row],[SAP Code]],[26]_16!J:K,2,FALSE)/ 1000000, 0)</f>
        <v>0</v>
      </c>
      <c r="BB407" s="28">
        <f>IFERROR(VLOOKUP(Table2[[#This Row],[SAP Code]],[26]_16!M:N,2,FALSE)/ 1000000, 0)</f>
        <v>0.44077654999999999</v>
      </c>
      <c r="BC407" s="28">
        <f>IFERROR(VLOOKUP(Table2[[#This Row],[SAP Code]],[26]_16!P:Q,2,FALSE),0)</f>
        <v>0.28323957</v>
      </c>
      <c r="BD407" s="28">
        <f>IFERROR(VLOOKUP(Table2[[#This Row],[SAP Code]],[26]_16!S:T,2,FALSE),0)</f>
        <v>0</v>
      </c>
      <c r="BE407" s="28">
        <f>IFERROR(VLOOKUP(Table2[[#This Row],[SAP Code]],[26]_16!V:W,2,FALSE)/ 1000000, 0)</f>
        <v>0</v>
      </c>
      <c r="BF407" s="28">
        <f>IFERROR(VLOOKUP(Table2[[#This Row],[SAP Code]],[26]_16!Y:Z,2,FALSE)/ 1000000, 0)</f>
        <v>0</v>
      </c>
      <c r="BG407" s="28" t="str">
        <f>IFERROR(VLOOKUP(Table2[[#This Row],[SAP Code]],[26]port!$A:$AD,30,FALSE),"unknown")</f>
        <v>CLSD</v>
      </c>
      <c r="BH407" s="29" t="str">
        <f t="shared" si="113"/>
        <v>Number of operations completed out of the net approved of that year</v>
      </c>
      <c r="BI407" s="16"/>
    </row>
    <row r="408" spans="1:61" ht="17.100000000000001" customHeight="1">
      <c r="A408" s="38" t="s">
        <v>141</v>
      </c>
      <c r="B408" s="16" t="s">
        <v>1618</v>
      </c>
      <c r="C408" s="16" t="s">
        <v>1619</v>
      </c>
      <c r="D408" s="18" t="s">
        <v>1620</v>
      </c>
      <c r="E408" s="18">
        <v>42718</v>
      </c>
      <c r="F408" s="16" t="s">
        <v>1621</v>
      </c>
      <c r="G408" s="16" t="s">
        <v>65</v>
      </c>
      <c r="H408" s="37" t="s">
        <v>213</v>
      </c>
      <c r="I408" s="16" t="s">
        <v>1121</v>
      </c>
      <c r="J408" s="16" t="s">
        <v>1122</v>
      </c>
      <c r="K408" s="16" t="s">
        <v>69</v>
      </c>
      <c r="L408" s="19" t="s">
        <v>195</v>
      </c>
      <c r="M408" s="19">
        <v>5790000</v>
      </c>
      <c r="N408" s="19">
        <v>4548561.1934670405</v>
      </c>
      <c r="O408" s="20" t="s">
        <v>1622</v>
      </c>
      <c r="P408" s="24" t="s">
        <v>1623</v>
      </c>
      <c r="Q408" s="20" t="s">
        <v>72</v>
      </c>
      <c r="R408" s="16" t="str">
        <f t="shared" si="103"/>
        <v>ClimDev</v>
      </c>
      <c r="S408" s="16" t="s">
        <v>1125</v>
      </c>
      <c r="T408" s="16" t="str">
        <f t="shared" si="117"/>
        <v>Multinational</v>
      </c>
      <c r="U408" s="16" t="str">
        <f t="shared" si="104"/>
        <v>Multinational</v>
      </c>
      <c r="V408" s="22" t="str">
        <f>IF(ISNUMBER(MATCH(A408, {"Gabon","Sudan","Niger","Mali","Burkina Faso","Guinea"}, 0)), "De Facto Countries", "Non-De Facto Countries")</f>
        <v>Non-De Facto Countries</v>
      </c>
      <c r="W408" s="16" t="str">
        <f t="shared" si="115"/>
        <v>Multi</v>
      </c>
      <c r="X408" s="16" t="str">
        <f t="shared" si="116"/>
        <v>Transport</v>
      </c>
      <c r="Y408" s="23">
        <f>Table2[[#This Row],[Approved Amount_UA Equivalent]]</f>
        <v>4548561.1934670405</v>
      </c>
      <c r="AD408" s="23">
        <f>SUM(Table2[[#This Row],[Feed Africa ]:[Improve Quality Of Life ]])</f>
        <v>4548561.1934670405</v>
      </c>
      <c r="AE408" s="16" t="b">
        <f>Table2[[#This Row],[Total HI5]]=Table2[[#This Row],[Approved Amount_UA Equivalent]]</f>
        <v>1</v>
      </c>
      <c r="AF408" s="24">
        <v>10</v>
      </c>
      <c r="AG408" s="20" t="str">
        <f t="shared" si="105"/>
        <v>Investment Project</v>
      </c>
      <c r="AH408" s="24" t="e">
        <f>VLOOKUP(Table2[[#This Row],[SAP Code]],[25]DATA!$A:$G,7,FALSE)</f>
        <v>#N/A</v>
      </c>
      <c r="AI408" s="20" t="str">
        <f t="shared" si="106"/>
        <v>Infrastructure</v>
      </c>
      <c r="AJ408" s="25" t="s">
        <v>1126</v>
      </c>
      <c r="AK408" s="25" t="s">
        <v>74</v>
      </c>
      <c r="AL408" s="23" t="str" cm="1">
        <f t="array" ref="AL408">_xlfn.SWITCH(AK408,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08" s="26">
        <v>1</v>
      </c>
      <c r="AN408" s="25" t="str">
        <f t="shared" si="114"/>
        <v>Sovereign</v>
      </c>
      <c r="AO408" s="27">
        <v>0.5</v>
      </c>
      <c r="AP408" s="23">
        <f>Table2[[#This Row],[Approved Amount_UA Equivalent]]/1000000</f>
        <v>4.5485611934670409</v>
      </c>
      <c r="AQ408" s="19">
        <f t="shared" si="107"/>
        <v>6.0534071787136767</v>
      </c>
      <c r="AR408" s="23" t="str">
        <f t="shared" si="108"/>
        <v>1-10</v>
      </c>
      <c r="AS408" s="23" t="str">
        <f t="shared" si="109"/>
        <v>1-20</v>
      </c>
      <c r="AT408" s="23" t="str">
        <f t="shared" si="110"/>
        <v>1-40</v>
      </c>
      <c r="AU408" s="23" t="str">
        <f t="shared" si="111"/>
        <v>&lt;1-50 Mn</v>
      </c>
      <c r="AV408" s="23">
        <f>Table2[[#This Row],[Amount]]</f>
        <v>5790000</v>
      </c>
      <c r="AW408" s="23" t="str">
        <f t="shared" si="112"/>
        <v>Dec 2016</v>
      </c>
      <c r="AX408" s="28">
        <f>IFERROR(VLOOKUP(Table2[[#This Row],[SAP Code]],[26]_16!A:B,2,FALSE),0)</f>
        <v>0</v>
      </c>
      <c r="AY408" s="28">
        <f>IFERROR(VLOOKUP(Table2[[#This Row],[SAP Code]],[26]_16!D:E,2,FALSE)/ 1000000, 0)</f>
        <v>0</v>
      </c>
      <c r="AZ408" s="28">
        <f>IFERROR(VLOOKUP(Table2[[#This Row],[SAP Code]],[26]_16!G:H,2,FALSE)/ 1000000, 0)</f>
        <v>0</v>
      </c>
      <c r="BA408" s="28">
        <f>IFERROR(VLOOKUP(Table2[[#This Row],[SAP Code]],[26]_16!J:K,2,FALSE)/ 1000000, 0)</f>
        <v>0</v>
      </c>
      <c r="BB408" s="28">
        <f>IFERROR(VLOOKUP(Table2[[#This Row],[SAP Code]],[26]_16!M:N,2,FALSE)/ 1000000, 0)</f>
        <v>0</v>
      </c>
      <c r="BC408" s="28">
        <f>IFERROR(VLOOKUP(Table2[[#This Row],[SAP Code]],[26]_16!P:Q,2,FALSE),0)</f>
        <v>0</v>
      </c>
      <c r="BD408" s="28">
        <f>IFERROR(VLOOKUP(Table2[[#This Row],[SAP Code]],[26]_16!S:T,2,FALSE),0)</f>
        <v>0</v>
      </c>
      <c r="BE408" s="28">
        <f>IFERROR(VLOOKUP(Table2[[#This Row],[SAP Code]],[26]_16!V:W,2,FALSE)/ 1000000, 0)</f>
        <v>0</v>
      </c>
      <c r="BF408" s="28">
        <f>IFERROR(VLOOKUP(Table2[[#This Row],[SAP Code]],[26]_16!Y:Z,2,FALSE)/ 1000000, 0)</f>
        <v>0</v>
      </c>
      <c r="BG408" s="28" t="str">
        <f>IFERROR(VLOOKUP(Table2[[#This Row],[SAP Code]],[26]port!$A:$AD,30,FALSE),"unknown")</f>
        <v>unknown</v>
      </c>
      <c r="BH408" s="29" t="str">
        <f t="shared" si="113"/>
        <v>Unknown</v>
      </c>
      <c r="BI408" s="16"/>
    </row>
    <row r="409" spans="1:61" ht="17.100000000000001" customHeight="1">
      <c r="A409" s="16" t="s">
        <v>75</v>
      </c>
      <c r="B409" s="16" t="s">
        <v>1624</v>
      </c>
      <c r="C409" s="16" t="s">
        <v>1625</v>
      </c>
      <c r="D409" s="18" t="s">
        <v>1626</v>
      </c>
      <c r="E409" s="18">
        <v>42719</v>
      </c>
      <c r="F409" s="16" t="s">
        <v>79</v>
      </c>
      <c r="G409" s="16" t="s">
        <v>249</v>
      </c>
      <c r="H409" s="16" t="s">
        <v>81</v>
      </c>
      <c r="I409" s="16" t="s">
        <v>250</v>
      </c>
      <c r="J409" s="16" t="s">
        <v>83</v>
      </c>
      <c r="K409" s="16" t="s">
        <v>84</v>
      </c>
      <c r="L409" s="19" t="s">
        <v>85</v>
      </c>
      <c r="M409" s="19">
        <v>50000000</v>
      </c>
      <c r="N409" s="19">
        <v>50000000</v>
      </c>
      <c r="O409" s="57" t="s">
        <v>1627</v>
      </c>
      <c r="P409" s="21">
        <v>2100150036561</v>
      </c>
      <c r="Q409" s="20" t="s">
        <v>72</v>
      </c>
      <c r="R409" s="16" t="str">
        <f t="shared" si="103"/>
        <v>ADF Including TSF</v>
      </c>
      <c r="S409" s="16" t="str">
        <f t="shared" ref="S409:S430" si="118">MID(O409, 6,1)</f>
        <v>K</v>
      </c>
      <c r="T409" s="16" t="s">
        <v>88</v>
      </c>
      <c r="U409" s="16" t="str">
        <f t="shared" si="104"/>
        <v>Non-Transition States</v>
      </c>
      <c r="V409" s="22" t="str">
        <f>IF(ISNUMBER(MATCH(A409, {"Gabon","Sudan","Niger","Mali","Burkina Faso","Guinea"}, 0)), "De Facto Countries", "Non-De Facto Countries")</f>
        <v>Non-De Facto Countries</v>
      </c>
      <c r="W409" s="16" t="str">
        <f t="shared" si="115"/>
        <v>East</v>
      </c>
      <c r="X409" s="16" t="str">
        <f t="shared" si="116"/>
        <v>Multi-Sector</v>
      </c>
      <c r="Y409" s="23">
        <f>Table2[[#This Row],[Approved Amount_UA Equivalent]]/5</f>
        <v>10000000</v>
      </c>
      <c r="Z409" s="23">
        <f>Table2[[#This Row],[Approved Amount_UA Equivalent]]/5</f>
        <v>10000000</v>
      </c>
      <c r="AA409" s="23">
        <f>Table2[[#This Row],[Approved Amount_UA Equivalent]]/5</f>
        <v>10000000</v>
      </c>
      <c r="AB409" s="23">
        <f>Table2[[#This Row],[Approved Amount_UA Equivalent]]/5</f>
        <v>10000000</v>
      </c>
      <c r="AC409" s="23">
        <f>Table2[[#This Row],[Approved Amount_UA Equivalent]]/5</f>
        <v>10000000</v>
      </c>
      <c r="AD409" s="23">
        <f>SUM(Table2[[#This Row],[Feed Africa ]:[Improve Quality Of Life ]])</f>
        <v>50000000</v>
      </c>
      <c r="AE409" s="16" t="b">
        <f>Table2[[#This Row],[Total HI5]]=Table2[[#This Row],[Approved Amount_UA Equivalent]]</f>
        <v>1</v>
      </c>
      <c r="AF409" s="24">
        <v>21</v>
      </c>
      <c r="AG409" s="20" t="str">
        <f t="shared" si="105"/>
        <v>Policy and Result Based Op</v>
      </c>
      <c r="AH409" s="24" t="e">
        <f>VLOOKUP(Table2[[#This Row],[SAP Code]],[25]DATA!$A:$G,7,FALSE)</f>
        <v>#N/A</v>
      </c>
      <c r="AI409" s="20" t="str">
        <f t="shared" si="106"/>
        <v>Policy-Based Lending</v>
      </c>
      <c r="AJ409" s="25" t="s">
        <v>254</v>
      </c>
      <c r="AK409" s="25" t="s">
        <v>255</v>
      </c>
      <c r="AL409" s="23" t="str" cm="1">
        <f t="array" ref="AL409">_xlfn.SWITCH(AK409,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09" s="26">
        <v>1</v>
      </c>
      <c r="AN409" s="25" t="str">
        <f t="shared" si="114"/>
        <v>Sovereign</v>
      </c>
      <c r="AO409" s="27">
        <v>1</v>
      </c>
      <c r="AP409" s="23">
        <f>Table2[[#This Row],[Approved Amount_UA Equivalent]]/1000000</f>
        <v>50</v>
      </c>
      <c r="AQ409" s="19">
        <f t="shared" si="107"/>
        <v>66.542000000000002</v>
      </c>
      <c r="AR409" s="23" t="str">
        <f t="shared" si="108"/>
        <v>41-50</v>
      </c>
      <c r="AS409" s="23" t="str">
        <f t="shared" si="109"/>
        <v>41-60</v>
      </c>
      <c r="AT409" s="23" t="str">
        <f t="shared" si="110"/>
        <v>41-80</v>
      </c>
      <c r="AU409" s="23" t="str">
        <f t="shared" si="111"/>
        <v>&lt;1-50 Mn</v>
      </c>
      <c r="AV409" s="23">
        <f>Table2[[#This Row],[Amount]]</f>
        <v>50000000</v>
      </c>
      <c r="AW409" s="23" t="str">
        <f t="shared" si="112"/>
        <v>Dec 2016</v>
      </c>
      <c r="AX409" s="28">
        <f>IFERROR(VLOOKUP(Table2[[#This Row],[SAP Code]],[26]_16!A:B,2,FALSE),0)</f>
        <v>0</v>
      </c>
      <c r="AY409" s="28">
        <f>IFERROR(VLOOKUP(Table2[[#This Row],[SAP Code]],[26]_16!D:E,2,FALSE)/ 1000000, 0)</f>
        <v>0</v>
      </c>
      <c r="AZ409" s="28">
        <f>IFERROR(VLOOKUP(Table2[[#This Row],[SAP Code]],[26]_16!G:H,2,FALSE)/ 1000000, 0)</f>
        <v>50</v>
      </c>
      <c r="BA409" s="28">
        <f>IFERROR(VLOOKUP(Table2[[#This Row],[SAP Code]],[26]_16!J:K,2,FALSE)/ 1000000, 0)</f>
        <v>0</v>
      </c>
      <c r="BB409" s="28">
        <f>IFERROR(VLOOKUP(Table2[[#This Row],[SAP Code]],[26]_16!M:N,2,FALSE)/ 1000000, 0)</f>
        <v>0</v>
      </c>
      <c r="BC409" s="28">
        <f>IFERROR(VLOOKUP(Table2[[#This Row],[SAP Code]],[26]_16!P:Q,2,FALSE),0)</f>
        <v>0</v>
      </c>
      <c r="BD409" s="28">
        <f>IFERROR(VLOOKUP(Table2[[#This Row],[SAP Code]],[26]_16!S:T,2,FALSE),0)</f>
        <v>0</v>
      </c>
      <c r="BE409" s="28">
        <f>IFERROR(VLOOKUP(Table2[[#This Row],[SAP Code]],[26]_16!V:W,2,FALSE)/ 1000000, 0)</f>
        <v>0</v>
      </c>
      <c r="BF409" s="28">
        <f>IFERROR(VLOOKUP(Table2[[#This Row],[SAP Code]],[26]_16!Y:Z,2,FALSE)/ 1000000, 0)</f>
        <v>0</v>
      </c>
      <c r="BG409" s="28" t="str">
        <f>IFERROR(VLOOKUP(Table2[[#This Row],[SAP Code]],[26]port!$A:$AD,30,FALSE),"unknown")</f>
        <v>COMP</v>
      </c>
      <c r="BH409" s="29" t="str">
        <f t="shared" si="113"/>
        <v>Number of operations completed out of the net approved of that year</v>
      </c>
      <c r="BI409" s="16"/>
    </row>
    <row r="410" spans="1:61" ht="17.100000000000001" customHeight="1">
      <c r="A410" s="16" t="s">
        <v>91</v>
      </c>
      <c r="B410" s="16" t="s">
        <v>1628</v>
      </c>
      <c r="C410" s="16" t="s">
        <v>1629</v>
      </c>
      <c r="D410" s="18" t="s">
        <v>1630</v>
      </c>
      <c r="E410" s="18">
        <v>42719</v>
      </c>
      <c r="F410" s="16" t="s">
        <v>93</v>
      </c>
      <c r="G410" s="16" t="s">
        <v>65</v>
      </c>
      <c r="H410" s="16" t="s">
        <v>81</v>
      </c>
      <c r="I410" s="16" t="s">
        <v>155</v>
      </c>
      <c r="J410" s="16" t="s">
        <v>124</v>
      </c>
      <c r="K410" s="16" t="s">
        <v>69</v>
      </c>
      <c r="L410" s="19" t="s">
        <v>70</v>
      </c>
      <c r="M410" s="19">
        <v>2784000</v>
      </c>
      <c r="N410" s="19">
        <v>2056494.5041957214</v>
      </c>
      <c r="O410" s="57" t="s">
        <v>1631</v>
      </c>
      <c r="P410" s="21" t="s">
        <v>147</v>
      </c>
      <c r="Q410" s="20" t="s">
        <v>72</v>
      </c>
      <c r="R410" s="16" t="str">
        <f t="shared" si="103"/>
        <v>GEF</v>
      </c>
      <c r="S410" s="16" t="str">
        <f t="shared" si="118"/>
        <v>A</v>
      </c>
      <c r="T410" s="16" t="str">
        <f t="shared" ref="T410:T435" si="119">IF(A410="Algeria","ADB Countries",IF(A410="Angola","ADB Countries",IF(A410="Benin","ADF Countries",IF(A410="Botswana","ADB Countries",IF(A410="Burkina Faso","ADF Countries",IF(A410="Burundi","ADF Countries",IF(A410="Cameroon","Blend Countries",IF(A410="Cape Verde","ADB Countries",IF(A410="Central African Republic","ADF Countries",IF(A410="Centrafrique","ADF Countries",IF(A410="Chad","ADF Countries",IF(A410="Comoros","ADF Countries",IF(A410="Congo CG","ADB Countries",IF(A410="Congo","ADB Countries",IF(A410="Côte D'Ivoire","Blend Countries",IF(A410="Dem Rep Congo","ADF Countries",IF(A410="DEMOCRATIC REPUBLIC OF THE CONGO","ADF Countries",IF(A410="Djibouti","ADF Countries",IF(A410="Egypt","ADB Countries",IF(A410="Eq Guinea","ADB Countries",IF(A410="Equatorial Guinea","ADB Countries",IF(A410="Eritrea","ADF Countries",IF(A410="Swaziland","ADB Countries",IF(A410="Eswatini","ADB Countries",IF(A410="Ethiopia","ADF Countries",IF(A410="Gabon","ADB Countries",IF(A410="Gambia","ADF Countries",IF(A410="Ghana","ADF Countries",IF(A410="Guinea","ADF Countries",IF(A410="Guinea-Bissau","ADF Countries",IF(A410="Kenya","Blend Countries",IF(A410="Lesotho","ADF Countries",IF(A410="Liberia","ADF Countries",IF(A410="Libya","ADB Countries",IF(A410="Madagascar","ADF Countries",IF(A410="Malawi","ADF Countries",IF(A410="Mali","ADF Countries",IF(A410="Mauritania","ADF Countries",IF(A410="Mauritius","ADB Countries",IF(A410="Morocco","ADB Countries",IF(A410="Mozambique","ADF Countries",IF(OR(A410="Multi",A410="Multinational",A410="Multi-Countries"),"Multinational",IF(A410="Namibia","ADB Countries",IF(A410="Niger","ADF Countries",IF(A410="Nigeria","ADB Countries",IF(A410="Rwanda","ADF Countries",IF(A410="Sao Tome &amp; Principe","ADF Countries",IF(A410="Sao Tome","ADF Countries",IF(A410="Senegal","Blend Countries",IF(A410="Seychelles","ADB Countries",IF(A410="Sierra Leone","ADF Countries",IF(A410="Somalia","ADF Countries",IF(A410="South Africa","ADB Countries",IF(A410="South Sudan","ADF Countries",IF(A410="Sudan","ADF Countries",IF(A410="Tanzania","Blend Countries",IF(A410="Togo","ADF Countries",IF(A410="Tunisia","ADB Countries",IF(A410="Uganda","ADF Countries",IF(A410="Zambia","Blend Countries",IF(A410="Zimbabwe","ADF Countries","")))))))))))))))))))))))))))))))))))))))))))))))))))))))))))))</f>
        <v>Blend Countries</v>
      </c>
      <c r="U410" s="16" t="str">
        <f t="shared" si="104"/>
        <v>Non-Transition States</v>
      </c>
      <c r="V410" s="22" t="str">
        <f>IF(ISNUMBER(MATCH(A410, {"Gabon","Sudan","Niger","Mali","Burkina Faso","Guinea"}, 0)), "De Facto Countries", "Non-De Facto Countries")</f>
        <v>Non-De Facto Countries</v>
      </c>
      <c r="W410" s="16" t="str">
        <f t="shared" si="115"/>
        <v>East</v>
      </c>
      <c r="X410" s="16" t="str">
        <f t="shared" si="116"/>
        <v>Agriculture</v>
      </c>
      <c r="Y410" s="23">
        <f>Table2[[#This Row],[Approved Amount_UA Equivalent]]</f>
        <v>2056494.5041957214</v>
      </c>
      <c r="AD410" s="23">
        <f>SUM(Table2[[#This Row],[Feed Africa ]:[Improve Quality Of Life ]])</f>
        <v>2056494.5041957214</v>
      </c>
      <c r="AE410" s="16" t="b">
        <f>Table2[[#This Row],[Total HI5]]=Table2[[#This Row],[Approved Amount_UA Equivalent]]</f>
        <v>1</v>
      </c>
      <c r="AF410" s="24">
        <v>41</v>
      </c>
      <c r="AG410" s="20" t="str">
        <f t="shared" si="105"/>
        <v>ISP and Investment Project</v>
      </c>
      <c r="AH410" s="24" t="e">
        <f>VLOOKUP(Table2[[#This Row],[SAP Code]],[25]DATA!$A:$G,7,FALSE)</f>
        <v>#N/A</v>
      </c>
      <c r="AI410" s="20" t="str">
        <f t="shared" si="106"/>
        <v>Infrastructure</v>
      </c>
      <c r="AJ410" s="25" t="s">
        <v>157</v>
      </c>
      <c r="AK410" s="25" t="s">
        <v>74</v>
      </c>
      <c r="AL410" s="23" t="str" cm="1">
        <f t="array" ref="AL410">_xlfn.SWITCH(AK410,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10" s="26">
        <v>1</v>
      </c>
      <c r="AN410" s="25" t="str">
        <f t="shared" si="114"/>
        <v>Sovereign</v>
      </c>
      <c r="AO410" s="27">
        <v>0.5</v>
      </c>
      <c r="AP410" s="23">
        <f>Table2[[#This Row],[Approved Amount_UA Equivalent]]/1000000</f>
        <v>2.0564945041957214</v>
      </c>
      <c r="AQ410" s="19">
        <f t="shared" si="107"/>
        <v>2.7368651459638338</v>
      </c>
      <c r="AR410" s="23" t="str">
        <f t="shared" si="108"/>
        <v>1-10</v>
      </c>
      <c r="AS410" s="23" t="str">
        <f t="shared" si="109"/>
        <v>1-20</v>
      </c>
      <c r="AT410" s="23" t="str">
        <f t="shared" si="110"/>
        <v>1-40</v>
      </c>
      <c r="AU410" s="23" t="str">
        <f t="shared" si="111"/>
        <v>&lt;1-50 Mn</v>
      </c>
      <c r="AV410" s="23">
        <f>Table2[[#This Row],[Amount]]</f>
        <v>2784000</v>
      </c>
      <c r="AW410" s="23" t="str">
        <f t="shared" si="112"/>
        <v>Dec 2016</v>
      </c>
      <c r="AX410" s="28">
        <f>IFERROR(VLOOKUP(Table2[[#This Row],[SAP Code]],[26]_16!A:B,2,FALSE),0)</f>
        <v>0</v>
      </c>
      <c r="AY410" s="28">
        <f>IFERROR(VLOOKUP(Table2[[#This Row],[SAP Code]],[26]_16!D:E,2,FALSE)/ 1000000, 0)</f>
        <v>0</v>
      </c>
      <c r="AZ410" s="28">
        <f>IFERROR(VLOOKUP(Table2[[#This Row],[SAP Code]],[26]_16!G:H,2,FALSE)/ 1000000, 0)</f>
        <v>0</v>
      </c>
      <c r="BA410" s="28">
        <f>IFERROR(VLOOKUP(Table2[[#This Row],[SAP Code]],[26]_16!J:K,2,FALSE)/ 1000000, 0)</f>
        <v>7.4272000000000005E-2</v>
      </c>
      <c r="BB410" s="28">
        <f>IFERROR(VLOOKUP(Table2[[#This Row],[SAP Code]],[26]_16!M:N,2,FALSE)/ 1000000, 0)</f>
        <v>0</v>
      </c>
      <c r="BC410" s="28">
        <f>IFERROR(VLOOKUP(Table2[[#This Row],[SAP Code]],[26]_16!P:Q,2,FALSE),0)</f>
        <v>0.49569952</v>
      </c>
      <c r="BD410" s="28">
        <f>IFERROR(VLOOKUP(Table2[[#This Row],[SAP Code]],[26]_16!S:T,2,FALSE),0)</f>
        <v>0.17198378999999997</v>
      </c>
      <c r="BE410" s="28">
        <f>IFERROR(VLOOKUP(Table2[[#This Row],[SAP Code]],[26]_16!V:W,2,FALSE)/ 1000000, 0)</f>
        <v>0.14771941</v>
      </c>
      <c r="BF410" s="28">
        <f>IFERROR(VLOOKUP(Table2[[#This Row],[SAP Code]],[26]_16!Y:Z,2,FALSE)/ 1000000, 0)</f>
        <v>0.50045123999999996</v>
      </c>
      <c r="BG410" s="28" t="str">
        <f>IFERROR(VLOOKUP(Table2[[#This Row],[SAP Code]],[26]port!$A:$AD,30,FALSE),"unknown")</f>
        <v>OnGo</v>
      </c>
      <c r="BH410" s="29" t="str">
        <f t="shared" si="113"/>
        <v>Ongoing</v>
      </c>
      <c r="BI410" s="16"/>
    </row>
    <row r="411" spans="1:61" ht="17.100000000000001" customHeight="1">
      <c r="A411" s="16" t="s">
        <v>365</v>
      </c>
      <c r="B411" s="16" t="s">
        <v>1628</v>
      </c>
      <c r="C411" s="16" t="s">
        <v>1632</v>
      </c>
      <c r="D411" s="18" t="s">
        <v>1630</v>
      </c>
      <c r="E411" s="18">
        <v>42719</v>
      </c>
      <c r="F411" s="16" t="s">
        <v>367</v>
      </c>
      <c r="G411" s="16" t="s">
        <v>65</v>
      </c>
      <c r="H411" s="16" t="s">
        <v>81</v>
      </c>
      <c r="I411" s="16" t="s">
        <v>155</v>
      </c>
      <c r="J411" s="16" t="s">
        <v>124</v>
      </c>
      <c r="K411" s="16" t="s">
        <v>69</v>
      </c>
      <c r="L411" s="19" t="s">
        <v>70</v>
      </c>
      <c r="M411" s="19">
        <v>5484000</v>
      </c>
      <c r="N411" s="19">
        <v>4050939.6052476065</v>
      </c>
      <c r="O411" s="57" t="s">
        <v>1631</v>
      </c>
      <c r="P411" s="21" t="s">
        <v>147</v>
      </c>
      <c r="Q411" s="20" t="s">
        <v>72</v>
      </c>
      <c r="R411" s="16" t="str">
        <f t="shared" si="103"/>
        <v>GEF</v>
      </c>
      <c r="S411" s="16" t="str">
        <f t="shared" si="118"/>
        <v>A</v>
      </c>
      <c r="T411" s="16" t="str">
        <f t="shared" si="119"/>
        <v>ADF Countries</v>
      </c>
      <c r="U411" s="16" t="str">
        <f t="shared" si="104"/>
        <v>Transition States</v>
      </c>
      <c r="V411" s="22" t="str">
        <f>IF(ISNUMBER(MATCH(A411, {"Gabon","Sudan","Niger","Mali","Burkina Faso","Guinea"}, 0)), "De Facto Countries", "Non-De Facto Countries")</f>
        <v>Non-De Facto Countries</v>
      </c>
      <c r="W411" s="16" t="str">
        <f t="shared" si="115"/>
        <v>East</v>
      </c>
      <c r="X411" s="16" t="str">
        <f t="shared" si="116"/>
        <v>Agriculture</v>
      </c>
      <c r="Y411" s="23">
        <f>Table2[[#This Row],[Approved Amount_UA Equivalent]]</f>
        <v>4050939.6052476065</v>
      </c>
      <c r="AD411" s="23">
        <f>SUM(Table2[[#This Row],[Feed Africa ]:[Improve Quality Of Life ]])</f>
        <v>4050939.6052476065</v>
      </c>
      <c r="AE411" s="16" t="b">
        <f>Table2[[#This Row],[Total HI5]]=Table2[[#This Row],[Approved Amount_UA Equivalent]]</f>
        <v>1</v>
      </c>
      <c r="AF411" s="24">
        <v>41</v>
      </c>
      <c r="AG411" s="20" t="str">
        <f t="shared" si="105"/>
        <v>ISP and Investment Project</v>
      </c>
      <c r="AH411" s="24" t="e">
        <f>VLOOKUP(Table2[[#This Row],[SAP Code]],[25]DATA!$A:$G,7,FALSE)</f>
        <v>#N/A</v>
      </c>
      <c r="AI411" s="20" t="str">
        <f t="shared" si="106"/>
        <v>Infrastructure</v>
      </c>
      <c r="AJ411" s="25" t="s">
        <v>157</v>
      </c>
      <c r="AK411" s="25" t="s">
        <v>74</v>
      </c>
      <c r="AL411" s="23" t="str" cm="1">
        <f t="array" ref="AL411">_xlfn.SWITCH(AK411,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11" s="26">
        <v>1</v>
      </c>
      <c r="AN411" s="25" t="str">
        <f t="shared" si="114"/>
        <v>Sovereign</v>
      </c>
      <c r="AO411" s="27">
        <v>0.5</v>
      </c>
      <c r="AP411" s="23">
        <f>Table2[[#This Row],[Approved Amount_UA Equivalent]]/1000000</f>
        <v>4.0509396052476063</v>
      </c>
      <c r="AQ411" s="19">
        <f t="shared" si="107"/>
        <v>5.3911524642477247</v>
      </c>
      <c r="AR411" s="23" t="str">
        <f t="shared" si="108"/>
        <v>1-10</v>
      </c>
      <c r="AS411" s="23" t="str">
        <f t="shared" si="109"/>
        <v>1-20</v>
      </c>
      <c r="AT411" s="23" t="str">
        <f t="shared" si="110"/>
        <v>1-40</v>
      </c>
      <c r="AU411" s="23" t="str">
        <f t="shared" si="111"/>
        <v>&lt;1-50 Mn</v>
      </c>
      <c r="AV411" s="23">
        <f>Table2[[#This Row],[Amount]]</f>
        <v>5484000</v>
      </c>
      <c r="AW411" s="23" t="str">
        <f t="shared" si="112"/>
        <v>Dec 2016</v>
      </c>
      <c r="AX411" s="28">
        <f>IFERROR(VLOOKUP(Table2[[#This Row],[SAP Code]],[26]_16!A:B,2,FALSE),0)</f>
        <v>0</v>
      </c>
      <c r="AY411" s="28">
        <f>IFERROR(VLOOKUP(Table2[[#This Row],[SAP Code]],[26]_16!D:E,2,FALSE)/ 1000000, 0)</f>
        <v>0</v>
      </c>
      <c r="AZ411" s="28">
        <f>IFERROR(VLOOKUP(Table2[[#This Row],[SAP Code]],[26]_16!G:H,2,FALSE)/ 1000000, 0)</f>
        <v>0</v>
      </c>
      <c r="BA411" s="28">
        <f>IFERROR(VLOOKUP(Table2[[#This Row],[SAP Code]],[26]_16!J:K,2,FALSE)/ 1000000, 0)</f>
        <v>7.4272000000000005E-2</v>
      </c>
      <c r="BB411" s="28">
        <f>IFERROR(VLOOKUP(Table2[[#This Row],[SAP Code]],[26]_16!M:N,2,FALSE)/ 1000000, 0)</f>
        <v>0</v>
      </c>
      <c r="BC411" s="28">
        <f>IFERROR(VLOOKUP(Table2[[#This Row],[SAP Code]],[26]_16!P:Q,2,FALSE),0)</f>
        <v>0.49569952</v>
      </c>
      <c r="BD411" s="28">
        <f>IFERROR(VLOOKUP(Table2[[#This Row],[SAP Code]],[26]_16!S:T,2,FALSE),0)</f>
        <v>0.17198378999999997</v>
      </c>
      <c r="BE411" s="28">
        <f>IFERROR(VLOOKUP(Table2[[#This Row],[SAP Code]],[26]_16!V:W,2,FALSE)/ 1000000, 0)</f>
        <v>0.14771941</v>
      </c>
      <c r="BF411" s="28">
        <f>IFERROR(VLOOKUP(Table2[[#This Row],[SAP Code]],[26]_16!Y:Z,2,FALSE)/ 1000000, 0)</f>
        <v>0.50045123999999996</v>
      </c>
      <c r="BG411" s="28" t="str">
        <f>IFERROR(VLOOKUP(Table2[[#This Row],[SAP Code]],[26]port!$A:$AD,30,FALSE),"unknown")</f>
        <v>OnGo</v>
      </c>
      <c r="BH411" s="29" t="str">
        <f t="shared" si="113"/>
        <v>Ongoing</v>
      </c>
      <c r="BI411" s="16"/>
    </row>
    <row r="412" spans="1:61" ht="17.100000000000001" customHeight="1">
      <c r="A412" s="16" t="s">
        <v>141</v>
      </c>
      <c r="B412" s="16" t="s">
        <v>1633</v>
      </c>
      <c r="C412" s="16" t="s">
        <v>1634</v>
      </c>
      <c r="D412" s="18" t="s">
        <v>1635</v>
      </c>
      <c r="E412" s="18">
        <v>42719</v>
      </c>
      <c r="F412" s="16" t="s">
        <v>1636</v>
      </c>
      <c r="G412" s="16" t="s">
        <v>113</v>
      </c>
      <c r="H412" s="37" t="s">
        <v>213</v>
      </c>
      <c r="I412" s="16" t="s">
        <v>67</v>
      </c>
      <c r="J412" s="16" t="s">
        <v>1360</v>
      </c>
      <c r="K412" s="16" t="s">
        <v>69</v>
      </c>
      <c r="L412" s="19" t="s">
        <v>70</v>
      </c>
      <c r="M412" s="19">
        <v>3315475</v>
      </c>
      <c r="N412" s="19">
        <v>2449086.2486703699</v>
      </c>
      <c r="O412" s="57" t="s">
        <v>1637</v>
      </c>
      <c r="P412" s="21" t="s">
        <v>243</v>
      </c>
      <c r="Q412" s="20" t="s">
        <v>72</v>
      </c>
      <c r="R412" s="16" t="str">
        <f t="shared" si="103"/>
        <v>OTHERS</v>
      </c>
      <c r="S412" s="16" t="str">
        <f t="shared" si="118"/>
        <v>I</v>
      </c>
      <c r="T412" s="16" t="str">
        <f t="shared" si="119"/>
        <v>Multinational</v>
      </c>
      <c r="U412" s="16" t="str">
        <f t="shared" si="104"/>
        <v>Multinational</v>
      </c>
      <c r="V412" s="22" t="str">
        <f>IF(ISNUMBER(MATCH(A412, {"Gabon","Sudan","Niger","Mali","Burkina Faso","Guinea"}, 0)), "De Facto Countries", "Non-De Facto Countries")</f>
        <v>Non-De Facto Countries</v>
      </c>
      <c r="W412" s="16" t="str">
        <f t="shared" si="115"/>
        <v>Multi</v>
      </c>
      <c r="X412" s="16" t="str">
        <f t="shared" si="116"/>
        <v>Social</v>
      </c>
      <c r="Y412" s="23"/>
      <c r="AC412" s="23">
        <f>Table2[[#This Row],[Approved Amount_UA Equivalent]]</f>
        <v>2449086.2486703699</v>
      </c>
      <c r="AD412" s="23">
        <f>SUM(Table2[[#This Row],[Feed Africa ]:[Improve Quality Of Life ]])</f>
        <v>2449086.2486703699</v>
      </c>
      <c r="AE412" s="16" t="b">
        <f>Table2[[#This Row],[Total HI5]]=Table2[[#This Row],[Approved Amount_UA Equivalent]]</f>
        <v>1</v>
      </c>
      <c r="AF412" s="24">
        <v>10</v>
      </c>
      <c r="AG412" s="20" t="str">
        <f t="shared" si="105"/>
        <v>Investment Project</v>
      </c>
      <c r="AH412" s="24" t="e">
        <f>VLOOKUP(Table2[[#This Row],[SAP Code]],[25]DATA!$A:$G,7,FALSE)</f>
        <v>#N/A</v>
      </c>
      <c r="AI412" s="20" t="str">
        <f t="shared" si="106"/>
        <v>Other Investment</v>
      </c>
      <c r="AJ412" s="25" t="s">
        <v>73</v>
      </c>
      <c r="AK412" s="25" t="s">
        <v>115</v>
      </c>
      <c r="AL412" s="23" t="str" cm="1">
        <f t="array" ref="AL412">_xlfn.SWITCH(AK412,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12" s="26">
        <v>1</v>
      </c>
      <c r="AN412" s="25" t="str">
        <f t="shared" si="114"/>
        <v>Sovereign</v>
      </c>
      <c r="AO412" s="27">
        <v>1</v>
      </c>
      <c r="AP412" s="23">
        <f>Table2[[#This Row],[Approved Amount_UA Equivalent]]/1000000</f>
        <v>2.4490862486703699</v>
      </c>
      <c r="AQ412" s="19">
        <f t="shared" si="107"/>
        <v>3.2593419431804751</v>
      </c>
      <c r="AR412" s="23" t="str">
        <f t="shared" si="108"/>
        <v>1-10</v>
      </c>
      <c r="AS412" s="23" t="str">
        <f t="shared" si="109"/>
        <v>1-20</v>
      </c>
      <c r="AT412" s="23" t="str">
        <f t="shared" si="110"/>
        <v>1-40</v>
      </c>
      <c r="AU412" s="23" t="str">
        <f t="shared" si="111"/>
        <v>&lt;1-50 Mn</v>
      </c>
      <c r="AV412" s="23">
        <f>Table2[[#This Row],[Amount]]</f>
        <v>3315475</v>
      </c>
      <c r="AW412" s="23" t="str">
        <f t="shared" si="112"/>
        <v>Dec 2016</v>
      </c>
      <c r="AX412" s="28">
        <f>IFERROR(VLOOKUP(Table2[[#This Row],[SAP Code]],[26]_16!A:B,2,FALSE),0)</f>
        <v>0</v>
      </c>
      <c r="AY412" s="28">
        <f>IFERROR(VLOOKUP(Table2[[#This Row],[SAP Code]],[26]_16!D:E,2,FALSE)/ 1000000, 0)</f>
        <v>0</v>
      </c>
      <c r="AZ412" s="28">
        <f>IFERROR(VLOOKUP(Table2[[#This Row],[SAP Code]],[26]_16!G:H,2,FALSE)/ 1000000, 0)</f>
        <v>0</v>
      </c>
      <c r="BA412" s="28">
        <f>IFERROR(VLOOKUP(Table2[[#This Row],[SAP Code]],[26]_16!J:K,2,FALSE)/ 1000000, 0)</f>
        <v>0</v>
      </c>
      <c r="BB412" s="28">
        <f>IFERROR(VLOOKUP(Table2[[#This Row],[SAP Code]],[26]_16!M:N,2,FALSE)/ 1000000, 0)</f>
        <v>0</v>
      </c>
      <c r="BC412" s="28">
        <f>IFERROR(VLOOKUP(Table2[[#This Row],[SAP Code]],[26]_16!P:Q,2,FALSE),0)</f>
        <v>0</v>
      </c>
      <c r="BD412" s="28">
        <f>IFERROR(VLOOKUP(Table2[[#This Row],[SAP Code]],[26]_16!S:T,2,FALSE),0)</f>
        <v>0</v>
      </c>
      <c r="BE412" s="28">
        <f>IFERROR(VLOOKUP(Table2[[#This Row],[SAP Code]],[26]_16!V:W,2,FALSE)/ 1000000, 0)</f>
        <v>0</v>
      </c>
      <c r="BF412" s="28">
        <f>IFERROR(VLOOKUP(Table2[[#This Row],[SAP Code]],[26]_16!Y:Z,2,FALSE)/ 1000000, 0)</f>
        <v>0</v>
      </c>
      <c r="BG412" s="28" t="str">
        <f>IFERROR(VLOOKUP(Table2[[#This Row],[SAP Code]],[26]port!$A:$AD,30,FALSE),"unknown")</f>
        <v>unknown</v>
      </c>
      <c r="BH412" s="29" t="str">
        <f t="shared" si="113"/>
        <v>Unknown</v>
      </c>
      <c r="BI412" s="16"/>
    </row>
    <row r="413" spans="1:61" ht="17.100000000000001" customHeight="1">
      <c r="A413" s="16" t="s">
        <v>316</v>
      </c>
      <c r="B413" s="16" t="s">
        <v>1638</v>
      </c>
      <c r="C413" s="16" t="s">
        <v>1639</v>
      </c>
      <c r="D413" s="18" t="s">
        <v>1640</v>
      </c>
      <c r="E413" s="18">
        <v>42720</v>
      </c>
      <c r="F413" s="16" t="s">
        <v>320</v>
      </c>
      <c r="G413" s="16" t="s">
        <v>137</v>
      </c>
      <c r="H413" s="16" t="s">
        <v>132</v>
      </c>
      <c r="I413" s="16" t="s">
        <v>138</v>
      </c>
      <c r="J413" s="16" t="s">
        <v>179</v>
      </c>
      <c r="K413" s="16" t="s">
        <v>84</v>
      </c>
      <c r="L413" s="19" t="s">
        <v>195</v>
      </c>
      <c r="M413" s="19">
        <v>237520000</v>
      </c>
      <c r="N413" s="19">
        <v>186593135.52198473</v>
      </c>
      <c r="O413" s="57" t="s">
        <v>1641</v>
      </c>
      <c r="P413" s="21">
        <v>2000200000654</v>
      </c>
      <c r="Q413" s="20" t="s">
        <v>87</v>
      </c>
      <c r="R413" s="16" t="str">
        <f t="shared" si="103"/>
        <v>ADB Public</v>
      </c>
      <c r="S413" s="16" t="str">
        <f t="shared" si="118"/>
        <v>D</v>
      </c>
      <c r="T413" s="16" t="str">
        <f t="shared" si="119"/>
        <v>Blend Countries</v>
      </c>
      <c r="U413" s="16" t="str">
        <f t="shared" si="104"/>
        <v>Non-Transition States</v>
      </c>
      <c r="V413" s="22" t="str">
        <f>IF(ISNUMBER(MATCH(A413, {"Gabon","Sudan","Niger","Mali","Burkina Faso","Guinea"}, 0)), "De Facto Countries", "Non-De Facto Countries")</f>
        <v>Non-De Facto Countries</v>
      </c>
      <c r="W413" s="16" t="str">
        <f t="shared" si="115"/>
        <v>West</v>
      </c>
      <c r="X413" s="16" t="str">
        <f t="shared" si="116"/>
        <v>Transport</v>
      </c>
      <c r="Y413" s="23"/>
      <c r="AB413" s="23">
        <f>Table2[[#This Row],[Approved Amount_UA Equivalent]]</f>
        <v>186593135.52198473</v>
      </c>
      <c r="AD413" s="23">
        <f>SUM(Table2[[#This Row],[Feed Africa ]:[Improve Quality Of Life ]])</f>
        <v>186593135.52198473</v>
      </c>
      <c r="AE413" s="16" t="b">
        <f>Table2[[#This Row],[Total HI5]]=Table2[[#This Row],[Approved Amount_UA Equivalent]]</f>
        <v>1</v>
      </c>
      <c r="AF413" s="24">
        <v>10</v>
      </c>
      <c r="AG413" s="20" t="str">
        <f t="shared" si="105"/>
        <v>Investment Project</v>
      </c>
      <c r="AH413" s="24" t="e">
        <f>VLOOKUP(Table2[[#This Row],[SAP Code]],[25]DATA!$A:$G,7,FALSE)</f>
        <v>#N/A</v>
      </c>
      <c r="AI413" s="20" t="str">
        <f t="shared" si="106"/>
        <v>Infrastructure</v>
      </c>
      <c r="AJ413" s="25" t="s">
        <v>89</v>
      </c>
      <c r="AK413" s="25" t="s">
        <v>140</v>
      </c>
      <c r="AL413" s="23" t="str" cm="1">
        <f t="array" ref="AL413">_xlfn.SWITCH(AK413,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13" s="26">
        <v>1</v>
      </c>
      <c r="AN413" s="25" t="str">
        <f t="shared" si="114"/>
        <v>Sovereign</v>
      </c>
      <c r="AO413" s="27">
        <v>0.5</v>
      </c>
      <c r="AP413" s="23">
        <f>Table2[[#This Row],[Approved Amount_UA Equivalent]]/1000000</f>
        <v>186.59313552198472</v>
      </c>
      <c r="AQ413" s="19">
        <f t="shared" si="107"/>
        <v>248.32560847807815</v>
      </c>
      <c r="AR413" s="23" t="str">
        <f t="shared" si="108"/>
        <v>181-190</v>
      </c>
      <c r="AS413" s="23" t="str">
        <f t="shared" si="109"/>
        <v>181-200</v>
      </c>
      <c r="AT413" s="23" t="str">
        <f t="shared" si="110"/>
        <v>161-200</v>
      </c>
      <c r="AU413" s="23" t="str">
        <f t="shared" si="111"/>
        <v>100-200 Mn</v>
      </c>
      <c r="AV413" s="23">
        <f>Table2[[#This Row],[Amount]]</f>
        <v>237520000</v>
      </c>
      <c r="AW413" s="23" t="str">
        <f t="shared" si="112"/>
        <v>Dec 2016</v>
      </c>
      <c r="AX413" s="28">
        <f>IFERROR(VLOOKUP(Table2[[#This Row],[SAP Code]],[26]_16!A:B,2,FALSE),0)</f>
        <v>0</v>
      </c>
      <c r="AY413" s="28">
        <f>IFERROR(VLOOKUP(Table2[[#This Row],[SAP Code]],[26]_16!D:E,2,FALSE)/ 1000000, 0)</f>
        <v>0</v>
      </c>
      <c r="AZ413" s="28">
        <f>IFERROR(VLOOKUP(Table2[[#This Row],[SAP Code]],[26]_16!G:H,2,FALSE)/ 1000000, 0)</f>
        <v>0</v>
      </c>
      <c r="BA413" s="28">
        <f>IFERROR(VLOOKUP(Table2[[#This Row],[SAP Code]],[26]_16!J:K,2,FALSE)/ 1000000, 0)</f>
        <v>23.532551329999997</v>
      </c>
      <c r="BB413" s="28">
        <f>IFERROR(VLOOKUP(Table2[[#This Row],[SAP Code]],[26]_16!M:N,2,FALSE)/ 1000000, 0)</f>
        <v>11.882989699999996</v>
      </c>
      <c r="BC413" s="28">
        <f>IFERROR(VLOOKUP(Table2[[#This Row],[SAP Code]],[26]_16!P:Q,2,FALSE),0)</f>
        <v>9.9129814999999954</v>
      </c>
      <c r="BD413" s="28">
        <f>IFERROR(VLOOKUP(Table2[[#This Row],[SAP Code]],[26]_16!S:T,2,FALSE),0)</f>
        <v>22.486178759999994</v>
      </c>
      <c r="BE413" s="28">
        <f>IFERROR(VLOOKUP(Table2[[#This Row],[SAP Code]],[26]_16!V:W,2,FALSE)/ 1000000, 0)</f>
        <v>14.881091540000002</v>
      </c>
      <c r="BF413" s="28">
        <f>IFERROR(VLOOKUP(Table2[[#This Row],[SAP Code]],[26]_16!Y:Z,2,FALSE)/ 1000000, 0)</f>
        <v>5.6114511200000008</v>
      </c>
      <c r="BG413" s="28" t="str">
        <f>IFERROR(VLOOKUP(Table2[[#This Row],[SAP Code]],[26]port!$A:$AD,30,FALSE),"unknown")</f>
        <v>OnGo</v>
      </c>
      <c r="BH413" s="29" t="str">
        <f t="shared" si="113"/>
        <v>Ongoing</v>
      </c>
      <c r="BI413" s="16"/>
    </row>
    <row r="414" spans="1:61" ht="17.100000000000001" customHeight="1">
      <c r="A414" s="16" t="s">
        <v>316</v>
      </c>
      <c r="B414" s="16" t="s">
        <v>1638</v>
      </c>
      <c r="C414" s="16" t="s">
        <v>1642</v>
      </c>
      <c r="D414" s="18" t="s">
        <v>1640</v>
      </c>
      <c r="E414" s="18">
        <v>42720</v>
      </c>
      <c r="F414" s="16" t="s">
        <v>320</v>
      </c>
      <c r="G414" s="16" t="s">
        <v>137</v>
      </c>
      <c r="H414" s="16" t="s">
        <v>132</v>
      </c>
      <c r="I414" s="16" t="s">
        <v>138</v>
      </c>
      <c r="J414" s="16" t="s">
        <v>124</v>
      </c>
      <c r="K414" s="16" t="s">
        <v>69</v>
      </c>
      <c r="L414" s="19" t="s">
        <v>70</v>
      </c>
      <c r="M414" s="19">
        <v>7100000</v>
      </c>
      <c r="N414" s="19">
        <v>5244651.9323956976</v>
      </c>
      <c r="O414" s="57" t="s">
        <v>1641</v>
      </c>
      <c r="P414" s="21">
        <v>5550155001101</v>
      </c>
      <c r="Q414" s="20" t="s">
        <v>87</v>
      </c>
      <c r="R414" s="16" t="str">
        <f t="shared" si="103"/>
        <v>GEF</v>
      </c>
      <c r="S414" s="16" t="str">
        <f t="shared" si="118"/>
        <v>D</v>
      </c>
      <c r="T414" s="16" t="str">
        <f t="shared" si="119"/>
        <v>Blend Countries</v>
      </c>
      <c r="U414" s="16" t="str">
        <f t="shared" si="104"/>
        <v>Non-Transition States</v>
      </c>
      <c r="V414" s="22" t="str">
        <f>IF(ISNUMBER(MATCH(A414, {"Gabon","Sudan","Niger","Mali","Burkina Faso","Guinea"}, 0)), "De Facto Countries", "Non-De Facto Countries")</f>
        <v>Non-De Facto Countries</v>
      </c>
      <c r="W414" s="16" t="str">
        <f t="shared" si="115"/>
        <v>West</v>
      </c>
      <c r="X414" s="16" t="str">
        <f t="shared" si="116"/>
        <v>Transport</v>
      </c>
      <c r="Y414" s="23"/>
      <c r="AB414" s="23">
        <f>Table2[[#This Row],[Approved Amount_UA Equivalent]]</f>
        <v>5244651.9323956976</v>
      </c>
      <c r="AD414" s="23">
        <f>SUM(Table2[[#This Row],[Feed Africa ]:[Improve Quality Of Life ]])</f>
        <v>5244651.9323956976</v>
      </c>
      <c r="AE414" s="16" t="b">
        <f>Table2[[#This Row],[Total HI5]]=Table2[[#This Row],[Approved Amount_UA Equivalent]]</f>
        <v>1</v>
      </c>
      <c r="AF414" s="24">
        <v>10</v>
      </c>
      <c r="AG414" s="20" t="str">
        <f t="shared" si="105"/>
        <v>Investment Project</v>
      </c>
      <c r="AH414" s="24" t="e">
        <f>VLOOKUP(Table2[[#This Row],[SAP Code]],[25]DATA!$A:$G,7,FALSE)</f>
        <v>#N/A</v>
      </c>
      <c r="AI414" s="20" t="str">
        <f t="shared" si="106"/>
        <v>Infrastructure</v>
      </c>
      <c r="AJ414" s="25" t="s">
        <v>89</v>
      </c>
      <c r="AK414" s="25" t="s">
        <v>140</v>
      </c>
      <c r="AL414" s="23" t="str" cm="1">
        <f t="array" ref="AL414">_xlfn.SWITCH(AK414,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14" s="26">
        <v>1</v>
      </c>
      <c r="AN414" s="25" t="str">
        <f t="shared" si="114"/>
        <v>Sovereign</v>
      </c>
      <c r="AO414" s="27">
        <v>0.5</v>
      </c>
      <c r="AP414" s="23">
        <f>Table2[[#This Row],[Approved Amount_UA Equivalent]]/1000000</f>
        <v>5.2446519323956977</v>
      </c>
      <c r="AQ414" s="19">
        <f t="shared" si="107"/>
        <v>6.9797925777094907</v>
      </c>
      <c r="AR414" s="23" t="str">
        <f t="shared" si="108"/>
        <v>1-10</v>
      </c>
      <c r="AS414" s="23" t="str">
        <f t="shared" si="109"/>
        <v>1-20</v>
      </c>
      <c r="AT414" s="23" t="str">
        <f t="shared" si="110"/>
        <v>1-40</v>
      </c>
      <c r="AU414" s="23" t="str">
        <f t="shared" si="111"/>
        <v>&lt;1-50 Mn</v>
      </c>
      <c r="AV414" s="23">
        <f>Table2[[#This Row],[Amount]]</f>
        <v>7100000</v>
      </c>
      <c r="AW414" s="23" t="str">
        <f t="shared" si="112"/>
        <v>Dec 2016</v>
      </c>
      <c r="AX414" s="28">
        <f>IFERROR(VLOOKUP(Table2[[#This Row],[SAP Code]],[26]_16!A:B,2,FALSE),0)</f>
        <v>0</v>
      </c>
      <c r="AY414" s="28">
        <f>IFERROR(VLOOKUP(Table2[[#This Row],[SAP Code]],[26]_16!D:E,2,FALSE)/ 1000000, 0)</f>
        <v>0</v>
      </c>
      <c r="AZ414" s="28">
        <f>IFERROR(VLOOKUP(Table2[[#This Row],[SAP Code]],[26]_16!G:H,2,FALSE)/ 1000000, 0)</f>
        <v>0</v>
      </c>
      <c r="BA414" s="28">
        <f>IFERROR(VLOOKUP(Table2[[#This Row],[SAP Code]],[26]_16!J:K,2,FALSE)/ 1000000, 0)</f>
        <v>23.532551329999997</v>
      </c>
      <c r="BB414" s="28">
        <f>IFERROR(VLOOKUP(Table2[[#This Row],[SAP Code]],[26]_16!M:N,2,FALSE)/ 1000000, 0)</f>
        <v>11.882989699999996</v>
      </c>
      <c r="BC414" s="28">
        <f>IFERROR(VLOOKUP(Table2[[#This Row],[SAP Code]],[26]_16!P:Q,2,FALSE),0)</f>
        <v>9.9129814999999954</v>
      </c>
      <c r="BD414" s="28">
        <f>IFERROR(VLOOKUP(Table2[[#This Row],[SAP Code]],[26]_16!S:T,2,FALSE),0)</f>
        <v>22.486178759999994</v>
      </c>
      <c r="BE414" s="28">
        <f>IFERROR(VLOOKUP(Table2[[#This Row],[SAP Code]],[26]_16!V:W,2,FALSE)/ 1000000, 0)</f>
        <v>14.881091540000002</v>
      </c>
      <c r="BF414" s="28">
        <f>IFERROR(VLOOKUP(Table2[[#This Row],[SAP Code]],[26]_16!Y:Z,2,FALSE)/ 1000000, 0)</f>
        <v>5.6114511200000008</v>
      </c>
      <c r="BG414" s="28" t="str">
        <f>IFERROR(VLOOKUP(Table2[[#This Row],[SAP Code]],[26]port!$A:$AD,30,FALSE),"unknown")</f>
        <v>OnGo</v>
      </c>
      <c r="BH414" s="29" t="str">
        <f t="shared" si="113"/>
        <v>Ongoing</v>
      </c>
      <c r="BI414" s="16"/>
    </row>
    <row r="415" spans="1:61" ht="17.100000000000001" customHeight="1">
      <c r="A415" s="16" t="s">
        <v>310</v>
      </c>
      <c r="B415" s="16" t="s">
        <v>1643</v>
      </c>
      <c r="C415" s="16" t="s">
        <v>1644</v>
      </c>
      <c r="D415" s="18" t="s">
        <v>1645</v>
      </c>
      <c r="E415" s="18">
        <v>42720</v>
      </c>
      <c r="F415" s="16" t="s">
        <v>714</v>
      </c>
      <c r="G415" s="16" t="s">
        <v>249</v>
      </c>
      <c r="H415" s="16" t="s">
        <v>132</v>
      </c>
      <c r="I415" s="16" t="s">
        <v>250</v>
      </c>
      <c r="J415" s="16" t="s">
        <v>83</v>
      </c>
      <c r="K415" s="16" t="s">
        <v>84</v>
      </c>
      <c r="L415" s="19" t="s">
        <v>85</v>
      </c>
      <c r="M415" s="19">
        <v>35000000</v>
      </c>
      <c r="N415" s="19">
        <v>35000000</v>
      </c>
      <c r="O415" s="57" t="s">
        <v>1646</v>
      </c>
      <c r="P415" s="21">
        <v>2100150036594</v>
      </c>
      <c r="Q415" s="20" t="s">
        <v>72</v>
      </c>
      <c r="R415" s="16" t="str">
        <f t="shared" si="103"/>
        <v>ADF Including TSF</v>
      </c>
      <c r="S415" s="16" t="str">
        <f t="shared" si="118"/>
        <v>K</v>
      </c>
      <c r="T415" s="16" t="str">
        <f t="shared" si="119"/>
        <v>ADF Countries</v>
      </c>
      <c r="U415" s="16" t="str">
        <f t="shared" si="104"/>
        <v>Non-Transition States</v>
      </c>
      <c r="V415" s="22" t="str">
        <f>IF(ISNUMBER(MATCH(A415, {"Gabon","Sudan","Niger","Mali","Burkina Faso","Guinea"}, 0)), "De Facto Countries", "Non-De Facto Countries")</f>
        <v>Non-De Facto Countries</v>
      </c>
      <c r="W415" s="16" t="str">
        <f t="shared" si="115"/>
        <v>West</v>
      </c>
      <c r="X415" s="16" t="str">
        <f t="shared" si="116"/>
        <v>Multi-Sector</v>
      </c>
      <c r="Y415" s="23">
        <f>Table2[[#This Row],[Approved Amount_UA Equivalent]]/5</f>
        <v>7000000</v>
      </c>
      <c r="Z415" s="23">
        <f>Table2[[#This Row],[Approved Amount_UA Equivalent]]/5</f>
        <v>7000000</v>
      </c>
      <c r="AA415" s="23">
        <f>Table2[[#This Row],[Approved Amount_UA Equivalent]]/5</f>
        <v>7000000</v>
      </c>
      <c r="AB415" s="23">
        <f>Table2[[#This Row],[Approved Amount_UA Equivalent]]/5</f>
        <v>7000000</v>
      </c>
      <c r="AC415" s="23">
        <f>Table2[[#This Row],[Approved Amount_UA Equivalent]]/5</f>
        <v>7000000</v>
      </c>
      <c r="AD415" s="23">
        <f>SUM(Table2[[#This Row],[Feed Africa ]:[Improve Quality Of Life ]])</f>
        <v>35000000</v>
      </c>
      <c r="AE415" s="16" t="b">
        <f>Table2[[#This Row],[Total HI5]]=Table2[[#This Row],[Approved Amount_UA Equivalent]]</f>
        <v>1</v>
      </c>
      <c r="AF415" s="24">
        <v>20</v>
      </c>
      <c r="AG415" s="20" t="str">
        <f t="shared" si="105"/>
        <v>Policy and Result Based Op</v>
      </c>
      <c r="AH415" s="24" t="e">
        <f>VLOOKUP(Table2[[#This Row],[SAP Code]],[25]DATA!$A:$G,7,FALSE)</f>
        <v>#N/A</v>
      </c>
      <c r="AI415" s="20" t="str">
        <f t="shared" si="106"/>
        <v>Policy-Based Lending</v>
      </c>
      <c r="AJ415" s="25" t="s">
        <v>254</v>
      </c>
      <c r="AK415" s="25" t="s">
        <v>255</v>
      </c>
      <c r="AL415" s="23" t="str" cm="1">
        <f t="array" ref="AL415">_xlfn.SWITCH(AK415,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15" s="26">
        <v>1</v>
      </c>
      <c r="AN415" s="25" t="str">
        <f t="shared" si="114"/>
        <v>Sovereign</v>
      </c>
      <c r="AO415" s="27">
        <v>1</v>
      </c>
      <c r="AP415" s="23">
        <f>Table2[[#This Row],[Approved Amount_UA Equivalent]]/1000000</f>
        <v>35</v>
      </c>
      <c r="AQ415" s="19">
        <f t="shared" si="107"/>
        <v>46.5794</v>
      </c>
      <c r="AR415" s="23" t="str">
        <f t="shared" si="108"/>
        <v>31-40</v>
      </c>
      <c r="AS415" s="23" t="str">
        <f t="shared" si="109"/>
        <v>21-40</v>
      </c>
      <c r="AT415" s="23" t="str">
        <f t="shared" si="110"/>
        <v>1-40</v>
      </c>
      <c r="AU415" s="23" t="str">
        <f t="shared" si="111"/>
        <v>&lt;1-50 Mn</v>
      </c>
      <c r="AV415" s="23">
        <f>Table2[[#This Row],[Amount]]</f>
        <v>35000000</v>
      </c>
      <c r="AW415" s="23" t="str">
        <f t="shared" si="112"/>
        <v>Dec 2016</v>
      </c>
      <c r="AX415" s="28">
        <f>IFERROR(VLOOKUP(Table2[[#This Row],[SAP Code]],[26]_16!A:B,2,FALSE),0)</f>
        <v>0</v>
      </c>
      <c r="AY415" s="28">
        <f>IFERROR(VLOOKUP(Table2[[#This Row],[SAP Code]],[26]_16!D:E,2,FALSE)/ 1000000, 0)</f>
        <v>0</v>
      </c>
      <c r="AZ415" s="28">
        <f>IFERROR(VLOOKUP(Table2[[#This Row],[SAP Code]],[26]_16!G:H,2,FALSE)/ 1000000, 0)</f>
        <v>35</v>
      </c>
      <c r="BA415" s="28">
        <f>IFERROR(VLOOKUP(Table2[[#This Row],[SAP Code]],[26]_16!J:K,2,FALSE)/ 1000000, 0)</f>
        <v>0</v>
      </c>
      <c r="BB415" s="28">
        <f>IFERROR(VLOOKUP(Table2[[#This Row],[SAP Code]],[26]_16!M:N,2,FALSE)/ 1000000, 0)</f>
        <v>0</v>
      </c>
      <c r="BC415" s="28">
        <f>IFERROR(VLOOKUP(Table2[[#This Row],[SAP Code]],[26]_16!P:Q,2,FALSE),0)</f>
        <v>0</v>
      </c>
      <c r="BD415" s="28">
        <f>IFERROR(VLOOKUP(Table2[[#This Row],[SAP Code]],[26]_16!S:T,2,FALSE),0)</f>
        <v>0</v>
      </c>
      <c r="BE415" s="28">
        <f>IFERROR(VLOOKUP(Table2[[#This Row],[SAP Code]],[26]_16!V:W,2,FALSE)/ 1000000, 0)</f>
        <v>0</v>
      </c>
      <c r="BF415" s="28">
        <f>IFERROR(VLOOKUP(Table2[[#This Row],[SAP Code]],[26]_16!Y:Z,2,FALSE)/ 1000000, 0)</f>
        <v>0</v>
      </c>
      <c r="BG415" s="28" t="str">
        <f>IFERROR(VLOOKUP(Table2[[#This Row],[SAP Code]],[26]port!$A:$AD,30,FALSE),"unknown")</f>
        <v>COMP</v>
      </c>
      <c r="BH415" s="29" t="str">
        <f t="shared" si="113"/>
        <v>Number of operations completed out of the net approved of that year</v>
      </c>
      <c r="BI415" s="16"/>
    </row>
    <row r="416" spans="1:61" ht="17.100000000000001" customHeight="1">
      <c r="A416" s="16" t="s">
        <v>322</v>
      </c>
      <c r="B416" s="16" t="s">
        <v>1647</v>
      </c>
      <c r="C416" s="16" t="s">
        <v>1648</v>
      </c>
      <c r="D416" s="18" t="s">
        <v>1649</v>
      </c>
      <c r="E416" s="18">
        <v>42720</v>
      </c>
      <c r="F416" s="16" t="s">
        <v>1190</v>
      </c>
      <c r="G416" s="16" t="s">
        <v>249</v>
      </c>
      <c r="H416" s="16" t="s">
        <v>101</v>
      </c>
      <c r="I416" s="16" t="s">
        <v>250</v>
      </c>
      <c r="J416" s="16" t="s">
        <v>83</v>
      </c>
      <c r="K416" s="16" t="s">
        <v>84</v>
      </c>
      <c r="L416" s="19" t="s">
        <v>85</v>
      </c>
      <c r="M416" s="19">
        <v>5000000</v>
      </c>
      <c r="N416" s="19">
        <v>5000000</v>
      </c>
      <c r="O416" s="57" t="s">
        <v>1650</v>
      </c>
      <c r="P416" s="21">
        <v>2100150036596</v>
      </c>
      <c r="Q416" s="20" t="s">
        <v>72</v>
      </c>
      <c r="R416" s="16" t="str">
        <f t="shared" si="103"/>
        <v>ADF Including TSF</v>
      </c>
      <c r="S416" s="16" t="str">
        <f t="shared" si="118"/>
        <v>K</v>
      </c>
      <c r="T416" s="16" t="str">
        <f t="shared" si="119"/>
        <v>ADF Countries</v>
      </c>
      <c r="U416" s="16" t="str">
        <f t="shared" si="104"/>
        <v>Transition States</v>
      </c>
      <c r="V416" s="22" t="str">
        <f>IF(ISNUMBER(MATCH(A416, {"Gabon","Sudan","Niger","Mali","Burkina Faso","Guinea"}, 0)), "De Facto Countries", "Non-De Facto Countries")</f>
        <v>Non-De Facto Countries</v>
      </c>
      <c r="W416" s="16" t="str">
        <f t="shared" si="115"/>
        <v>West</v>
      </c>
      <c r="X416" s="16" t="str">
        <f t="shared" si="116"/>
        <v>Multi-Sector</v>
      </c>
      <c r="Y416" s="23">
        <f>Table2[[#This Row],[Approved Amount_UA Equivalent]]/5</f>
        <v>1000000</v>
      </c>
      <c r="Z416" s="23">
        <f>Table2[[#This Row],[Approved Amount_UA Equivalent]]/5</f>
        <v>1000000</v>
      </c>
      <c r="AA416" s="23">
        <f>Table2[[#This Row],[Approved Amount_UA Equivalent]]/5</f>
        <v>1000000</v>
      </c>
      <c r="AB416" s="23">
        <f>Table2[[#This Row],[Approved Amount_UA Equivalent]]/5</f>
        <v>1000000</v>
      </c>
      <c r="AC416" s="23">
        <f>Table2[[#This Row],[Approved Amount_UA Equivalent]]/5</f>
        <v>1000000</v>
      </c>
      <c r="AD416" s="23">
        <f>SUM(Table2[[#This Row],[Feed Africa ]:[Improve Quality Of Life ]])</f>
        <v>5000000</v>
      </c>
      <c r="AE416" s="16" t="b">
        <f>Table2[[#This Row],[Total HI5]]=Table2[[#This Row],[Approved Amount_UA Equivalent]]</f>
        <v>1</v>
      </c>
      <c r="AF416" s="24">
        <v>10</v>
      </c>
      <c r="AG416" s="20" t="str">
        <f t="shared" si="105"/>
        <v>Investment Project</v>
      </c>
      <c r="AH416" s="24" t="e">
        <f>VLOOKUP(Table2[[#This Row],[SAP Code]],[25]DATA!$A:$G,7,FALSE)</f>
        <v>#N/A</v>
      </c>
      <c r="AI416" s="20" t="str">
        <f t="shared" si="106"/>
        <v>Other Investment</v>
      </c>
      <c r="AJ416" s="25" t="s">
        <v>254</v>
      </c>
      <c r="AK416" s="25" t="s">
        <v>255</v>
      </c>
      <c r="AL416" s="23" t="str" cm="1">
        <f t="array" ref="AL416">_xlfn.SWITCH(AK416,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16" s="26">
        <v>1</v>
      </c>
      <c r="AN416" s="25" t="str">
        <f t="shared" si="114"/>
        <v>Sovereign</v>
      </c>
      <c r="AO416" s="27">
        <v>0.5</v>
      </c>
      <c r="AP416" s="23">
        <f>Table2[[#This Row],[Approved Amount_UA Equivalent]]/1000000</f>
        <v>5</v>
      </c>
      <c r="AQ416" s="19">
        <f t="shared" si="107"/>
        <v>6.6542000000000003</v>
      </c>
      <c r="AR416" s="23" t="str">
        <f t="shared" si="108"/>
        <v>1-10</v>
      </c>
      <c r="AS416" s="23" t="str">
        <f t="shared" si="109"/>
        <v>1-20</v>
      </c>
      <c r="AT416" s="23" t="str">
        <f t="shared" si="110"/>
        <v>1-40</v>
      </c>
      <c r="AU416" s="23" t="str">
        <f t="shared" si="111"/>
        <v>&lt;1-50 Mn</v>
      </c>
      <c r="AV416" s="23">
        <f>Table2[[#This Row],[Amount]]</f>
        <v>5000000</v>
      </c>
      <c r="AW416" s="23" t="str">
        <f t="shared" si="112"/>
        <v>Dec 2016</v>
      </c>
      <c r="AX416" s="28">
        <f>IFERROR(VLOOKUP(Table2[[#This Row],[SAP Code]],[26]_16!A:B,2,FALSE),0)</f>
        <v>0</v>
      </c>
      <c r="AY416" s="28">
        <f>IFERROR(VLOOKUP(Table2[[#This Row],[SAP Code]],[26]_16!D:E,2,FALSE)/ 1000000, 0)</f>
        <v>0</v>
      </c>
      <c r="AZ416" s="28">
        <f>IFERROR(VLOOKUP(Table2[[#This Row],[SAP Code]],[26]_16!G:H,2,FALSE)/ 1000000, 0)</f>
        <v>0.22079135</v>
      </c>
      <c r="BA416" s="28">
        <f>IFERROR(VLOOKUP(Table2[[#This Row],[SAP Code]],[26]_16!J:K,2,FALSE)/ 1000000, 0)</f>
        <v>0.78029277999999991</v>
      </c>
      <c r="BB416" s="28">
        <f>IFERROR(VLOOKUP(Table2[[#This Row],[SAP Code]],[26]_16!M:N,2,FALSE)/ 1000000, 0)</f>
        <v>1.2994930699999998</v>
      </c>
      <c r="BC416" s="28">
        <f>IFERROR(VLOOKUP(Table2[[#This Row],[SAP Code]],[26]_16!P:Q,2,FALSE),0)</f>
        <v>1.2096897900000003</v>
      </c>
      <c r="BD416" s="28">
        <f>IFERROR(VLOOKUP(Table2[[#This Row],[SAP Code]],[26]_16!S:T,2,FALSE),0)</f>
        <v>1.4338204700000003</v>
      </c>
      <c r="BE416" s="28">
        <f>IFERROR(VLOOKUP(Table2[[#This Row],[SAP Code]],[26]_16!V:W,2,FALSE)/ 1000000, 0)</f>
        <v>1.6781276299999999</v>
      </c>
      <c r="BF416" s="28">
        <f>IFERROR(VLOOKUP(Table2[[#This Row],[SAP Code]],[26]_16!Y:Z,2,FALSE)/ 1000000, 0)</f>
        <v>6.8772700000000004E-3</v>
      </c>
      <c r="BG416" s="28" t="str">
        <f>IFERROR(VLOOKUP(Table2[[#This Row],[SAP Code]],[26]port!$A:$AD,30,FALSE),"unknown")</f>
        <v>OnGo</v>
      </c>
      <c r="BH416" s="29" t="str">
        <f t="shared" si="113"/>
        <v>Ongoing</v>
      </c>
      <c r="BI416" s="16"/>
    </row>
    <row r="417" spans="1:61" ht="17.100000000000001" customHeight="1">
      <c r="A417" s="16" t="s">
        <v>322</v>
      </c>
      <c r="B417" s="16" t="s">
        <v>1647</v>
      </c>
      <c r="C417" s="16" t="s">
        <v>1651</v>
      </c>
      <c r="D417" s="18" t="s">
        <v>1649</v>
      </c>
      <c r="E417" s="18">
        <v>42720</v>
      </c>
      <c r="F417" s="16" t="s">
        <v>1190</v>
      </c>
      <c r="G417" s="16" t="s">
        <v>249</v>
      </c>
      <c r="H417" s="16" t="s">
        <v>101</v>
      </c>
      <c r="I417" s="16" t="s">
        <v>250</v>
      </c>
      <c r="J417" s="16" t="s">
        <v>83</v>
      </c>
      <c r="K417" s="16" t="s">
        <v>69</v>
      </c>
      <c r="L417" s="19" t="s">
        <v>85</v>
      </c>
      <c r="M417" s="19">
        <v>2220000</v>
      </c>
      <c r="N417" s="19">
        <v>2220000</v>
      </c>
      <c r="O417" s="57" t="s">
        <v>1650</v>
      </c>
      <c r="P417" s="21">
        <v>2100155033768</v>
      </c>
      <c r="Q417" s="20" t="s">
        <v>72</v>
      </c>
      <c r="R417" s="16" t="str">
        <f t="shared" si="103"/>
        <v>ADF Including TSF</v>
      </c>
      <c r="S417" s="16" t="str">
        <f t="shared" si="118"/>
        <v>K</v>
      </c>
      <c r="T417" s="16" t="str">
        <f t="shared" si="119"/>
        <v>ADF Countries</v>
      </c>
      <c r="U417" s="16" t="str">
        <f t="shared" si="104"/>
        <v>Transition States</v>
      </c>
      <c r="V417" s="22" t="str">
        <f>IF(ISNUMBER(MATCH(A417, {"Gabon","Sudan","Niger","Mali","Burkina Faso","Guinea"}, 0)), "De Facto Countries", "Non-De Facto Countries")</f>
        <v>Non-De Facto Countries</v>
      </c>
      <c r="W417" s="16" t="str">
        <f t="shared" si="115"/>
        <v>West</v>
      </c>
      <c r="X417" s="16" t="str">
        <f t="shared" si="116"/>
        <v>Multi-Sector</v>
      </c>
      <c r="Y417" s="23">
        <f>Table2[[#This Row],[Approved Amount_UA Equivalent]]/5</f>
        <v>444000</v>
      </c>
      <c r="Z417" s="23">
        <f>Table2[[#This Row],[Approved Amount_UA Equivalent]]/5</f>
        <v>444000</v>
      </c>
      <c r="AA417" s="23">
        <f>Table2[[#This Row],[Approved Amount_UA Equivalent]]/5</f>
        <v>444000</v>
      </c>
      <c r="AB417" s="23">
        <f>Table2[[#This Row],[Approved Amount_UA Equivalent]]/5</f>
        <v>444000</v>
      </c>
      <c r="AC417" s="23">
        <f>Table2[[#This Row],[Approved Amount_UA Equivalent]]/5</f>
        <v>444000</v>
      </c>
      <c r="AD417" s="23">
        <f>SUM(Table2[[#This Row],[Feed Africa ]:[Improve Quality Of Life ]])</f>
        <v>2220000</v>
      </c>
      <c r="AE417" s="16" t="b">
        <f>Table2[[#This Row],[Total HI5]]=Table2[[#This Row],[Approved Amount_UA Equivalent]]</f>
        <v>1</v>
      </c>
      <c r="AF417" s="24">
        <v>10</v>
      </c>
      <c r="AG417" s="20" t="str">
        <f t="shared" si="105"/>
        <v>Investment Project</v>
      </c>
      <c r="AH417" s="24" t="e">
        <f>VLOOKUP(Table2[[#This Row],[SAP Code]],[25]DATA!$A:$G,7,FALSE)</f>
        <v>#N/A</v>
      </c>
      <c r="AI417" s="20" t="str">
        <f t="shared" si="106"/>
        <v>Other Investment</v>
      </c>
      <c r="AJ417" s="25" t="s">
        <v>254</v>
      </c>
      <c r="AK417" s="25" t="s">
        <v>255</v>
      </c>
      <c r="AL417" s="23" t="str" cm="1">
        <f t="array" ref="AL417">_xlfn.SWITCH(AK417,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17" s="26">
        <v>1</v>
      </c>
      <c r="AN417" s="25" t="str">
        <f t="shared" si="114"/>
        <v>Sovereign</v>
      </c>
      <c r="AO417" s="27">
        <v>0.5</v>
      </c>
      <c r="AP417" s="23">
        <f>Table2[[#This Row],[Approved Amount_UA Equivalent]]/1000000</f>
        <v>2.2200000000000002</v>
      </c>
      <c r="AQ417" s="19">
        <f t="shared" si="107"/>
        <v>2.9544648000000002</v>
      </c>
      <c r="AR417" s="23" t="str">
        <f t="shared" si="108"/>
        <v>1-10</v>
      </c>
      <c r="AS417" s="23" t="str">
        <f t="shared" si="109"/>
        <v>1-20</v>
      </c>
      <c r="AT417" s="23" t="str">
        <f t="shared" si="110"/>
        <v>1-40</v>
      </c>
      <c r="AU417" s="23" t="str">
        <f t="shared" si="111"/>
        <v>&lt;1-50 Mn</v>
      </c>
      <c r="AV417" s="23">
        <f>Table2[[#This Row],[Amount]]</f>
        <v>2220000</v>
      </c>
      <c r="AW417" s="23" t="str">
        <f t="shared" si="112"/>
        <v>Dec 2016</v>
      </c>
      <c r="AX417" s="28">
        <f>IFERROR(VLOOKUP(Table2[[#This Row],[SAP Code]],[26]_16!A:B,2,FALSE),0)</f>
        <v>0</v>
      </c>
      <c r="AY417" s="28">
        <f>IFERROR(VLOOKUP(Table2[[#This Row],[SAP Code]],[26]_16!D:E,2,FALSE)/ 1000000, 0)</f>
        <v>0</v>
      </c>
      <c r="AZ417" s="28">
        <v>0</v>
      </c>
      <c r="BA417" s="28">
        <f>IFERROR(VLOOKUP(Table2[[#This Row],[SAP Code]],[26]_16!J:K,2,FALSE)/ 1000000, 0)</f>
        <v>0.78029277999999991</v>
      </c>
      <c r="BB417" s="28">
        <f>IFERROR(VLOOKUP(Table2[[#This Row],[SAP Code]],[26]_16!M:N,2,FALSE)/ 1000000, 0)</f>
        <v>1.2994930699999998</v>
      </c>
      <c r="BC417" s="28">
        <f>IFERROR(VLOOKUP(Table2[[#This Row],[SAP Code]],[26]_16!P:Q,2,FALSE),0)</f>
        <v>1.2096897900000003</v>
      </c>
      <c r="BD417" s="28">
        <f>IFERROR(VLOOKUP(Table2[[#This Row],[SAP Code]],[26]_16!S:T,2,FALSE),0)</f>
        <v>1.4338204700000003</v>
      </c>
      <c r="BE417" s="28">
        <f>IFERROR(VLOOKUP(Table2[[#This Row],[SAP Code]],[26]_16!V:W,2,FALSE)/ 1000000, 0)</f>
        <v>1.6781276299999999</v>
      </c>
      <c r="BF417" s="28">
        <f>IFERROR(VLOOKUP(Table2[[#This Row],[SAP Code]],[26]_16!Y:Z,2,FALSE)/ 1000000, 0)</f>
        <v>6.8772700000000004E-3</v>
      </c>
      <c r="BG417" s="28" t="str">
        <f>IFERROR(VLOOKUP(Table2[[#This Row],[SAP Code]],[26]port!$A:$AD,30,FALSE),"unknown")</f>
        <v>OnGo</v>
      </c>
      <c r="BH417" s="29" t="str">
        <f t="shared" si="113"/>
        <v>Ongoing</v>
      </c>
      <c r="BI417" s="16"/>
    </row>
    <row r="418" spans="1:61" ht="17.100000000000001" customHeight="1">
      <c r="A418" s="16" t="s">
        <v>706</v>
      </c>
      <c r="B418" s="16" t="s">
        <v>1652</v>
      </c>
      <c r="C418" s="16" t="s">
        <v>1653</v>
      </c>
      <c r="D418" s="18" t="s">
        <v>1654</v>
      </c>
      <c r="E418" s="18">
        <v>42720</v>
      </c>
      <c r="F418" s="16" t="s">
        <v>657</v>
      </c>
      <c r="G418" s="16" t="s">
        <v>80</v>
      </c>
      <c r="H418" s="16" t="s">
        <v>132</v>
      </c>
      <c r="I418" s="16" t="s">
        <v>82</v>
      </c>
      <c r="J418" s="16" t="s">
        <v>83</v>
      </c>
      <c r="K418" s="16" t="s">
        <v>84</v>
      </c>
      <c r="L418" s="19" t="s">
        <v>85</v>
      </c>
      <c r="M418" s="19">
        <v>4621000</v>
      </c>
      <c r="N418" s="19">
        <v>4621000</v>
      </c>
      <c r="O418" s="57" t="s">
        <v>1655</v>
      </c>
      <c r="P418" s="21" t="s">
        <v>147</v>
      </c>
      <c r="Q418" s="20" t="s">
        <v>72</v>
      </c>
      <c r="R418" s="16" t="str">
        <f t="shared" si="103"/>
        <v>ADF Including TSF</v>
      </c>
      <c r="S418" s="16" t="str">
        <f t="shared" si="118"/>
        <v>F</v>
      </c>
      <c r="T418" s="16" t="str">
        <f t="shared" si="119"/>
        <v>ADF Countries</v>
      </c>
      <c r="U418" s="16" t="str">
        <f t="shared" si="104"/>
        <v>Transition States</v>
      </c>
      <c r="V418" s="22" t="str">
        <f>IF(ISNUMBER(MATCH(A418, {"Gabon","Sudan","Niger","Mali","Burkina Faso","Guinea"}, 0)), "De Facto Countries", "Non-De Facto Countries")</f>
        <v>Non-De Facto Countries</v>
      </c>
      <c r="W418" s="16" t="str">
        <f t="shared" si="115"/>
        <v>West</v>
      </c>
      <c r="X418" s="16" t="str">
        <f t="shared" si="116"/>
        <v>Power</v>
      </c>
      <c r="Y418" s="23"/>
      <c r="Z418" s="23">
        <f>Table2[[#This Row],[Approved Amount_UA Equivalent]]</f>
        <v>4621000</v>
      </c>
      <c r="AD418" s="23">
        <f>SUM(Table2[[#This Row],[Feed Africa ]:[Improve Quality Of Life ]])</f>
        <v>4621000</v>
      </c>
      <c r="AE418" s="16" t="b">
        <f>Table2[[#This Row],[Total HI5]]=Table2[[#This Row],[Approved Amount_UA Equivalent]]</f>
        <v>1</v>
      </c>
      <c r="AF418" s="24">
        <v>10</v>
      </c>
      <c r="AG418" s="20" t="str">
        <f t="shared" si="105"/>
        <v>Investment Project</v>
      </c>
      <c r="AH418" s="24" t="e">
        <f>VLOOKUP(Table2[[#This Row],[SAP Code]],[25]DATA!$A:$G,7,FALSE)</f>
        <v>#N/A</v>
      </c>
      <c r="AI418" s="20" t="str">
        <f t="shared" si="106"/>
        <v>Infrastructure</v>
      </c>
      <c r="AJ418" s="25" t="s">
        <v>89</v>
      </c>
      <c r="AK418" s="25" t="s">
        <v>90</v>
      </c>
      <c r="AL418" s="23" t="str" cm="1">
        <f t="array" ref="AL418">_xlfn.SWITCH(AK418,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418" s="26">
        <v>1</v>
      </c>
      <c r="AN418" s="25" t="str">
        <f t="shared" si="114"/>
        <v>Sovereign</v>
      </c>
      <c r="AO418" s="27">
        <v>0.5</v>
      </c>
      <c r="AP418" s="23">
        <f>Table2[[#This Row],[Approved Amount_UA Equivalent]]/1000000</f>
        <v>4.6210000000000004</v>
      </c>
      <c r="AQ418" s="19">
        <f t="shared" si="107"/>
        <v>6.1498116399999994</v>
      </c>
      <c r="AR418" s="23" t="str">
        <f t="shared" si="108"/>
        <v>1-10</v>
      </c>
      <c r="AS418" s="23" t="str">
        <f t="shared" si="109"/>
        <v>1-20</v>
      </c>
      <c r="AT418" s="23" t="str">
        <f t="shared" si="110"/>
        <v>1-40</v>
      </c>
      <c r="AU418" s="23" t="str">
        <f t="shared" si="111"/>
        <v>&lt;1-50 Mn</v>
      </c>
      <c r="AV418" s="23">
        <f>Table2[[#This Row],[Amount]]</f>
        <v>4621000</v>
      </c>
      <c r="AW418" s="23" t="str">
        <f t="shared" si="112"/>
        <v>Dec 2016</v>
      </c>
      <c r="AX418" s="28">
        <f>IFERROR(VLOOKUP(Table2[[#This Row],[SAP Code]],[26]_16!A:B,2,FALSE),0)</f>
        <v>0</v>
      </c>
      <c r="AY418" s="28">
        <f>IFERROR(VLOOKUP(Table2[[#This Row],[SAP Code]],[26]_16!D:E,2,FALSE)/ 1000000, 0)</f>
        <v>0</v>
      </c>
      <c r="AZ418" s="28">
        <f>IFERROR(VLOOKUP(Table2[[#This Row],[SAP Code]],[26]_16!G:H,2,FALSE)/ 1000000, 0)</f>
        <v>0</v>
      </c>
      <c r="BA418" s="28">
        <f>IFERROR(VLOOKUP(Table2[[#This Row],[SAP Code]],[26]_16!J:K,2,FALSE)/ 1000000, 0)</f>
        <v>6.9161149999999991E-2</v>
      </c>
      <c r="BB418" s="28">
        <f>IFERROR(VLOOKUP(Table2[[#This Row],[SAP Code]],[26]_16!M:N,2,FALSE)/ 1000000, 0)</f>
        <v>4.9130063500000007</v>
      </c>
      <c r="BC418" s="28">
        <f>IFERROR(VLOOKUP(Table2[[#This Row],[SAP Code]],[26]_16!P:Q,2,FALSE),0)</f>
        <v>3.1195286700000002</v>
      </c>
      <c r="BD418" s="28">
        <f>IFERROR(VLOOKUP(Table2[[#This Row],[SAP Code]],[26]_16!S:T,2,FALSE),0)</f>
        <v>6.0178790999999991</v>
      </c>
      <c r="BE418" s="28">
        <f>IFERROR(VLOOKUP(Table2[[#This Row],[SAP Code]],[26]_16!V:W,2,FALSE)/ 1000000, 0)</f>
        <v>11.08894081</v>
      </c>
      <c r="BF418" s="28">
        <f>IFERROR(VLOOKUP(Table2[[#This Row],[SAP Code]],[26]_16!Y:Z,2,FALSE)/ 1000000, 0)</f>
        <v>3.6058172100000001</v>
      </c>
      <c r="BG418" s="28" t="str">
        <f>IFERROR(VLOOKUP(Table2[[#This Row],[SAP Code]],[26]port!$A:$AD,30,FALSE),"unknown")</f>
        <v>OnGo</v>
      </c>
      <c r="BH418" s="29" t="str">
        <f t="shared" si="113"/>
        <v>Ongoing</v>
      </c>
      <c r="BI418" s="16"/>
    </row>
    <row r="419" spans="1:61" ht="17.100000000000001" customHeight="1">
      <c r="A419" s="16" t="s">
        <v>706</v>
      </c>
      <c r="B419" s="16" t="s">
        <v>1652</v>
      </c>
      <c r="C419" s="16" t="s">
        <v>1656</v>
      </c>
      <c r="D419" s="18" t="s">
        <v>1654</v>
      </c>
      <c r="E419" s="18">
        <v>42720</v>
      </c>
      <c r="F419" s="16" t="s">
        <v>657</v>
      </c>
      <c r="G419" s="16" t="s">
        <v>80</v>
      </c>
      <c r="H419" s="16" t="s">
        <v>132</v>
      </c>
      <c r="I419" s="16" t="s">
        <v>82</v>
      </c>
      <c r="J419" s="16" t="s">
        <v>83</v>
      </c>
      <c r="K419" s="16" t="s">
        <v>69</v>
      </c>
      <c r="L419" s="19" t="s">
        <v>85</v>
      </c>
      <c r="M419" s="19">
        <v>4688000</v>
      </c>
      <c r="N419" s="19">
        <v>4688000</v>
      </c>
      <c r="O419" s="57" t="s">
        <v>1655</v>
      </c>
      <c r="P419" s="21" t="s">
        <v>147</v>
      </c>
      <c r="Q419" s="20" t="s">
        <v>72</v>
      </c>
      <c r="R419" s="16" t="str">
        <f t="shared" si="103"/>
        <v>ADF Including TSF</v>
      </c>
      <c r="S419" s="16" t="str">
        <f t="shared" si="118"/>
        <v>F</v>
      </c>
      <c r="T419" s="16" t="str">
        <f t="shared" si="119"/>
        <v>ADF Countries</v>
      </c>
      <c r="U419" s="16" t="str">
        <f t="shared" si="104"/>
        <v>Transition States</v>
      </c>
      <c r="V419" s="22" t="str">
        <f>IF(ISNUMBER(MATCH(A419, {"Gabon","Sudan","Niger","Mali","Burkina Faso","Guinea"}, 0)), "De Facto Countries", "Non-De Facto Countries")</f>
        <v>Non-De Facto Countries</v>
      </c>
      <c r="W419" s="16" t="str">
        <f t="shared" si="115"/>
        <v>West</v>
      </c>
      <c r="X419" s="16" t="str">
        <f t="shared" si="116"/>
        <v>Power</v>
      </c>
      <c r="Y419" s="23"/>
      <c r="Z419" s="23">
        <f>Table2[[#This Row],[Approved Amount_UA Equivalent]]</f>
        <v>4688000</v>
      </c>
      <c r="AD419" s="23">
        <f>SUM(Table2[[#This Row],[Feed Africa ]:[Improve Quality Of Life ]])</f>
        <v>4688000</v>
      </c>
      <c r="AE419" s="16" t="b">
        <f>Table2[[#This Row],[Total HI5]]=Table2[[#This Row],[Approved Amount_UA Equivalent]]</f>
        <v>1</v>
      </c>
      <c r="AF419" s="24">
        <v>10</v>
      </c>
      <c r="AG419" s="20" t="str">
        <f t="shared" si="105"/>
        <v>Investment Project</v>
      </c>
      <c r="AH419" s="24" t="e">
        <f>VLOOKUP(Table2[[#This Row],[SAP Code]],[25]DATA!$A:$G,7,FALSE)</f>
        <v>#N/A</v>
      </c>
      <c r="AI419" s="20" t="str">
        <f t="shared" si="106"/>
        <v>Infrastructure</v>
      </c>
      <c r="AJ419" s="25" t="s">
        <v>89</v>
      </c>
      <c r="AK419" s="25" t="s">
        <v>90</v>
      </c>
      <c r="AL419" s="23" t="str" cm="1">
        <f t="array" ref="AL419">_xlfn.SWITCH(AK419,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419" s="26">
        <v>1</v>
      </c>
      <c r="AN419" s="25" t="str">
        <f t="shared" si="114"/>
        <v>Sovereign</v>
      </c>
      <c r="AO419" s="27">
        <v>0.5</v>
      </c>
      <c r="AP419" s="23">
        <f>Table2[[#This Row],[Approved Amount_UA Equivalent]]/1000000</f>
        <v>4.6879999999999997</v>
      </c>
      <c r="AQ419" s="19">
        <f t="shared" si="107"/>
        <v>6.23897792</v>
      </c>
      <c r="AR419" s="23" t="str">
        <f t="shared" si="108"/>
        <v>1-10</v>
      </c>
      <c r="AS419" s="23" t="str">
        <f t="shared" si="109"/>
        <v>1-20</v>
      </c>
      <c r="AT419" s="23" t="str">
        <f t="shared" si="110"/>
        <v>1-40</v>
      </c>
      <c r="AU419" s="23" t="str">
        <f t="shared" si="111"/>
        <v>&lt;1-50 Mn</v>
      </c>
      <c r="AV419" s="23">
        <f>Table2[[#This Row],[Amount]]</f>
        <v>4688000</v>
      </c>
      <c r="AW419" s="23" t="str">
        <f t="shared" si="112"/>
        <v>Dec 2016</v>
      </c>
      <c r="AX419" s="28">
        <f>IFERROR(VLOOKUP(Table2[[#This Row],[SAP Code]],[26]_16!A:B,2,FALSE),0)</f>
        <v>0</v>
      </c>
      <c r="AY419" s="28">
        <f>IFERROR(VLOOKUP(Table2[[#This Row],[SAP Code]],[26]_16!D:E,2,FALSE)/ 1000000, 0)</f>
        <v>0</v>
      </c>
      <c r="AZ419" s="28">
        <f>IFERROR(VLOOKUP(Table2[[#This Row],[SAP Code]],[26]_16!G:H,2,FALSE)/ 1000000, 0)</f>
        <v>0</v>
      </c>
      <c r="BA419" s="28">
        <f>IFERROR(VLOOKUP(Table2[[#This Row],[SAP Code]],[26]_16!J:K,2,FALSE)/ 1000000, 0)</f>
        <v>6.9161149999999991E-2</v>
      </c>
      <c r="BB419" s="28">
        <f>IFERROR(VLOOKUP(Table2[[#This Row],[SAP Code]],[26]_16!M:N,2,FALSE)/ 1000000, 0)</f>
        <v>4.9130063500000007</v>
      </c>
      <c r="BC419" s="28">
        <f>IFERROR(VLOOKUP(Table2[[#This Row],[SAP Code]],[26]_16!P:Q,2,FALSE),0)</f>
        <v>3.1195286700000002</v>
      </c>
      <c r="BD419" s="28">
        <f>IFERROR(VLOOKUP(Table2[[#This Row],[SAP Code]],[26]_16!S:T,2,FALSE),0)</f>
        <v>6.0178790999999991</v>
      </c>
      <c r="BE419" s="28">
        <f>IFERROR(VLOOKUP(Table2[[#This Row],[SAP Code]],[26]_16!V:W,2,FALSE)/ 1000000, 0)</f>
        <v>11.08894081</v>
      </c>
      <c r="BF419" s="28">
        <f>IFERROR(VLOOKUP(Table2[[#This Row],[SAP Code]],[26]_16!Y:Z,2,FALSE)/ 1000000, 0)</f>
        <v>3.6058172100000001</v>
      </c>
      <c r="BG419" s="28" t="str">
        <f>IFERROR(VLOOKUP(Table2[[#This Row],[SAP Code]],[26]port!$A:$AD,30,FALSE),"unknown")</f>
        <v>OnGo</v>
      </c>
      <c r="BH419" s="29" t="str">
        <f t="shared" si="113"/>
        <v>Ongoing</v>
      </c>
      <c r="BI419" s="16"/>
    </row>
    <row r="420" spans="1:61" ht="17.100000000000001" customHeight="1">
      <c r="A420" s="16" t="s">
        <v>872</v>
      </c>
      <c r="B420" s="16" t="s">
        <v>1657</v>
      </c>
      <c r="C420" s="16" t="s">
        <v>1658</v>
      </c>
      <c r="D420" s="18" t="s">
        <v>1659</v>
      </c>
      <c r="E420" s="18">
        <v>42720</v>
      </c>
      <c r="F420" s="16" t="s">
        <v>876</v>
      </c>
      <c r="G420" s="16" t="s">
        <v>122</v>
      </c>
      <c r="H420" s="16" t="s">
        <v>81</v>
      </c>
      <c r="I420" s="16" t="s">
        <v>123</v>
      </c>
      <c r="J420" s="16" t="s">
        <v>83</v>
      </c>
      <c r="K420" s="16" t="s">
        <v>69</v>
      </c>
      <c r="L420" s="19" t="s">
        <v>85</v>
      </c>
      <c r="M420" s="19">
        <v>4200000</v>
      </c>
      <c r="N420" s="19">
        <v>4200000</v>
      </c>
      <c r="O420" s="57" t="s">
        <v>1660</v>
      </c>
      <c r="P420" s="21">
        <v>2100155033766</v>
      </c>
      <c r="Q420" s="20" t="s">
        <v>72</v>
      </c>
      <c r="R420" s="16" t="str">
        <f t="shared" si="103"/>
        <v>ADF Including TSF</v>
      </c>
      <c r="S420" s="16" t="str">
        <f t="shared" si="118"/>
        <v>E</v>
      </c>
      <c r="T420" s="16" t="str">
        <f t="shared" si="119"/>
        <v>ADF Countries</v>
      </c>
      <c r="U420" s="16" t="str">
        <f t="shared" si="104"/>
        <v>Transition States</v>
      </c>
      <c r="V420" s="22" t="str">
        <f>IF(ISNUMBER(MATCH(A420, {"Gabon","Sudan","Niger","Mali","Burkina Faso","Guinea"}, 0)), "De Facto Countries", "Non-De Facto Countries")</f>
        <v>Non-De Facto Countries</v>
      </c>
      <c r="W420" s="16" t="str">
        <f t="shared" si="115"/>
        <v>East</v>
      </c>
      <c r="X420" s="16" t="str">
        <f t="shared" si="116"/>
        <v>WASH Sector</v>
      </c>
      <c r="Y420" s="23">
        <f>Table2[[#This Row],[Approved Amount_UA Equivalent]]*0.03</f>
        <v>126000</v>
      </c>
      <c r="Z420" s="23">
        <f>Table2[[#This Row],[Approved Amount_UA Equivalent]]*0.01</f>
        <v>42000</v>
      </c>
      <c r="AC420" s="23">
        <f>Table2[[#This Row],[Approved Amount_UA Equivalent]]*0.96</f>
        <v>4032000</v>
      </c>
      <c r="AD420" s="23">
        <f>SUM(Table2[[#This Row],[Feed Africa ]:[Improve Quality Of Life ]])</f>
        <v>4200000</v>
      </c>
      <c r="AE420" s="16" t="b">
        <f>Table2[[#This Row],[Total HI5]]=Table2[[#This Row],[Approved Amount_UA Equivalent]]</f>
        <v>1</v>
      </c>
      <c r="AF420" s="24">
        <v>40</v>
      </c>
      <c r="AG420" s="20" t="str">
        <f t="shared" si="105"/>
        <v>ISP and Investment Project</v>
      </c>
      <c r="AH420" s="24" t="e">
        <f>VLOOKUP(Table2[[#This Row],[SAP Code]],[25]DATA!$A:$G,7,FALSE)</f>
        <v>#N/A</v>
      </c>
      <c r="AI420" s="20" t="str">
        <f t="shared" si="106"/>
        <v>Infrastructure</v>
      </c>
      <c r="AJ420" s="25" t="s">
        <v>89</v>
      </c>
      <c r="AK420" s="25" t="s">
        <v>126</v>
      </c>
      <c r="AL420" s="23" t="str" cm="1">
        <f t="array" ref="AL420">_xlfn.SWITCH(AK420,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20" s="26">
        <v>1</v>
      </c>
      <c r="AN420" s="25" t="str">
        <f t="shared" si="114"/>
        <v>Sovereign</v>
      </c>
      <c r="AO420" s="27">
        <v>0.33333333333333331</v>
      </c>
      <c r="AP420" s="23">
        <f>Table2[[#This Row],[Approved Amount_UA Equivalent]]/1000000</f>
        <v>4.2</v>
      </c>
      <c r="AQ420" s="19">
        <f t="shared" si="107"/>
        <v>5.5895279999999996</v>
      </c>
      <c r="AR420" s="23" t="str">
        <f t="shared" si="108"/>
        <v>1-10</v>
      </c>
      <c r="AS420" s="23" t="str">
        <f t="shared" si="109"/>
        <v>1-20</v>
      </c>
      <c r="AT420" s="23" t="str">
        <f t="shared" si="110"/>
        <v>1-40</v>
      </c>
      <c r="AU420" s="23" t="str">
        <f t="shared" si="111"/>
        <v>&lt;1-50 Mn</v>
      </c>
      <c r="AV420" s="23">
        <f>Table2[[#This Row],[Amount]]</f>
        <v>4200000</v>
      </c>
      <c r="AW420" s="23" t="str">
        <f t="shared" si="112"/>
        <v>Dec 2016</v>
      </c>
      <c r="AX420" s="28">
        <f>IFERROR(VLOOKUP(Table2[[#This Row],[SAP Code]],[26]_16!A:B,2,FALSE),0)</f>
        <v>0</v>
      </c>
      <c r="AY420" s="28">
        <f>IFERROR(VLOOKUP(Table2[[#This Row],[SAP Code]],[26]_16!D:E,2,FALSE)/ 1000000, 0)</f>
        <v>0</v>
      </c>
      <c r="AZ420" s="28">
        <f>IFERROR(VLOOKUP(Table2[[#This Row],[SAP Code]],[26]_16!G:H,2,FALSE)/ 1000000, 0)</f>
        <v>1.44835286</v>
      </c>
      <c r="BA420" s="28">
        <f>IFERROR(VLOOKUP(Table2[[#This Row],[SAP Code]],[26]_16!J:K,2,FALSE)/ 1000000, 0)</f>
        <v>1.30152004</v>
      </c>
      <c r="BB420" s="28">
        <f>IFERROR(VLOOKUP(Table2[[#This Row],[SAP Code]],[26]_16!M:N,2,FALSE)/ 1000000, 0)</f>
        <v>4.2764224999999998</v>
      </c>
      <c r="BC420" s="28">
        <f>IFERROR(VLOOKUP(Table2[[#This Row],[SAP Code]],[26]_16!P:Q,2,FALSE),0)</f>
        <v>0.56269820000000004</v>
      </c>
      <c r="BD420" s="28">
        <f>IFERROR(VLOOKUP(Table2[[#This Row],[SAP Code]],[26]_16!S:T,2,FALSE),0)</f>
        <v>0</v>
      </c>
      <c r="BE420" s="28">
        <f>IFERROR(VLOOKUP(Table2[[#This Row],[SAP Code]],[26]_16!V:W,2,FALSE)/ 1000000, 0)</f>
        <v>0</v>
      </c>
      <c r="BF420" s="28">
        <f>IFERROR(VLOOKUP(Table2[[#This Row],[SAP Code]],[26]_16!Y:Z,2,FALSE)/ 1000000, 0)</f>
        <v>0</v>
      </c>
      <c r="BG420" s="28" t="str">
        <f>IFERROR(VLOOKUP(Table2[[#This Row],[SAP Code]],[26]port!$A:$AD,30,FALSE),"unknown")</f>
        <v>CLSD</v>
      </c>
      <c r="BH420" s="29" t="str">
        <f t="shared" si="113"/>
        <v>Number of operations completed out of the net approved of that year</v>
      </c>
      <c r="BI420" s="16"/>
    </row>
    <row r="421" spans="1:61" ht="17.100000000000001" customHeight="1">
      <c r="A421" s="16" t="s">
        <v>872</v>
      </c>
      <c r="B421" s="16" t="s">
        <v>1657</v>
      </c>
      <c r="C421" s="16" t="s">
        <v>1661</v>
      </c>
      <c r="D421" s="18" t="s">
        <v>1659</v>
      </c>
      <c r="E421" s="18">
        <v>42720</v>
      </c>
      <c r="F421" s="16" t="s">
        <v>876</v>
      </c>
      <c r="G421" s="16" t="s">
        <v>122</v>
      </c>
      <c r="H421" s="16" t="s">
        <v>81</v>
      </c>
      <c r="I421" s="16" t="s">
        <v>123</v>
      </c>
      <c r="J421" s="16" t="s">
        <v>251</v>
      </c>
      <c r="K421" s="16" t="s">
        <v>257</v>
      </c>
      <c r="L421" s="19" t="s">
        <v>85</v>
      </c>
      <c r="M421" s="19">
        <v>1314000</v>
      </c>
      <c r="N421" s="19">
        <v>1314000</v>
      </c>
      <c r="O421" s="57" t="s">
        <v>1660</v>
      </c>
      <c r="P421" s="21">
        <v>5900155011201</v>
      </c>
      <c r="Q421" s="20" t="s">
        <v>72</v>
      </c>
      <c r="R421" s="16" t="str">
        <f t="shared" si="103"/>
        <v>ADF Including TSF</v>
      </c>
      <c r="S421" s="16" t="str">
        <f t="shared" si="118"/>
        <v>E</v>
      </c>
      <c r="T421" s="16" t="str">
        <f t="shared" si="119"/>
        <v>ADF Countries</v>
      </c>
      <c r="U421" s="16" t="str">
        <f t="shared" si="104"/>
        <v>Transition States</v>
      </c>
      <c r="V421" s="22" t="str">
        <f>IF(ISNUMBER(MATCH(A421, {"Gabon","Sudan","Niger","Mali","Burkina Faso","Guinea"}, 0)), "De Facto Countries", "Non-De Facto Countries")</f>
        <v>Non-De Facto Countries</v>
      </c>
      <c r="W421" s="16" t="str">
        <f t="shared" si="115"/>
        <v>East</v>
      </c>
      <c r="X421" s="16" t="str">
        <f t="shared" si="116"/>
        <v>WASH Sector</v>
      </c>
      <c r="Y421" s="23">
        <f>Table2[[#This Row],[Approved Amount_UA Equivalent]]*0.03</f>
        <v>39420</v>
      </c>
      <c r="Z421" s="23">
        <f>Table2[[#This Row],[Approved Amount_UA Equivalent]]*0.01</f>
        <v>13140</v>
      </c>
      <c r="AC421" s="23">
        <f>Table2[[#This Row],[Approved Amount_UA Equivalent]]*0.96</f>
        <v>1261440</v>
      </c>
      <c r="AD421" s="23">
        <f>SUM(Table2[[#This Row],[Feed Africa ]:[Improve Quality Of Life ]])</f>
        <v>1314000</v>
      </c>
      <c r="AE421" s="16" t="b">
        <f>Table2[[#This Row],[Total HI5]]=Table2[[#This Row],[Approved Amount_UA Equivalent]]</f>
        <v>1</v>
      </c>
      <c r="AF421" s="24">
        <v>40</v>
      </c>
      <c r="AG421" s="20" t="str">
        <f t="shared" si="105"/>
        <v>ISP and Investment Project</v>
      </c>
      <c r="AH421" s="24" t="e">
        <f>VLOOKUP(Table2[[#This Row],[SAP Code]],[25]DATA!$A:$G,7,FALSE)</f>
        <v>#N/A</v>
      </c>
      <c r="AI421" s="20" t="str">
        <f t="shared" si="106"/>
        <v>Infrastructure</v>
      </c>
      <c r="AJ421" s="25" t="s">
        <v>89</v>
      </c>
      <c r="AK421" s="25" t="s">
        <v>126</v>
      </c>
      <c r="AL421" s="23" t="str" cm="1">
        <f t="array" ref="AL421">_xlfn.SWITCH(AK421,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21" s="26">
        <v>1</v>
      </c>
      <c r="AN421" s="25" t="str">
        <f t="shared" si="114"/>
        <v>Sovereign</v>
      </c>
      <c r="AO421" s="27">
        <v>0.33333333333333331</v>
      </c>
      <c r="AP421" s="23">
        <f>Table2[[#This Row],[Approved Amount_UA Equivalent]]/1000000</f>
        <v>1.3140000000000001</v>
      </c>
      <c r="AQ421" s="19">
        <f t="shared" si="107"/>
        <v>1.7487237600000001</v>
      </c>
      <c r="AR421" s="23" t="str">
        <f t="shared" si="108"/>
        <v>1-10</v>
      </c>
      <c r="AS421" s="23" t="str">
        <f t="shared" si="109"/>
        <v>1-20</v>
      </c>
      <c r="AT421" s="23" t="str">
        <f t="shared" si="110"/>
        <v>1-40</v>
      </c>
      <c r="AU421" s="23" t="str">
        <f t="shared" si="111"/>
        <v>&lt;1-50 Mn</v>
      </c>
      <c r="AV421" s="23">
        <f>Table2[[#This Row],[Amount]]</f>
        <v>1314000</v>
      </c>
      <c r="AW421" s="23" t="str">
        <f t="shared" si="112"/>
        <v>Dec 2016</v>
      </c>
      <c r="AX421" s="28">
        <f>IFERROR(VLOOKUP(Table2[[#This Row],[SAP Code]],[26]_16!A:B,2,FALSE),0)</f>
        <v>0</v>
      </c>
      <c r="AY421" s="28">
        <f>IFERROR(VLOOKUP(Table2[[#This Row],[SAP Code]],[26]_16!D:E,2,FALSE)/ 1000000, 0)</f>
        <v>0</v>
      </c>
      <c r="AZ421" s="28">
        <f>IFERROR(VLOOKUP(Table2[[#This Row],[SAP Code]],[26]_16!G:H,2,FALSE)/ 1000000, 0)</f>
        <v>1.44835286</v>
      </c>
      <c r="BA421" s="28">
        <v>0</v>
      </c>
      <c r="BB421" s="28">
        <v>0</v>
      </c>
      <c r="BC421" s="28">
        <v>0</v>
      </c>
      <c r="BD421" s="28">
        <v>0</v>
      </c>
      <c r="BE421" s="28">
        <v>0</v>
      </c>
      <c r="BF421" s="28">
        <v>0</v>
      </c>
      <c r="BG421" s="28" t="str">
        <f>IFERROR(VLOOKUP(Table2[[#This Row],[SAP Code]],[26]port!$A:$AD,30,FALSE),"unknown")</f>
        <v>CLSD</v>
      </c>
      <c r="BH421" s="29" t="str">
        <f t="shared" si="113"/>
        <v>Number of operations completed out of the net approved of that year</v>
      </c>
      <c r="BI421" s="16"/>
    </row>
    <row r="422" spans="1:61" ht="17.100000000000001" customHeight="1">
      <c r="A422" s="16" t="s">
        <v>872</v>
      </c>
      <c r="B422" s="16" t="s">
        <v>1657</v>
      </c>
      <c r="C422" s="16" t="s">
        <v>1662</v>
      </c>
      <c r="D422" s="18" t="s">
        <v>1659</v>
      </c>
      <c r="E422" s="18">
        <v>42720</v>
      </c>
      <c r="F422" s="16" t="s">
        <v>876</v>
      </c>
      <c r="G422" s="16" t="s">
        <v>122</v>
      </c>
      <c r="H422" s="16" t="s">
        <v>81</v>
      </c>
      <c r="I422" s="16" t="s">
        <v>123</v>
      </c>
      <c r="J422" s="16" t="s">
        <v>251</v>
      </c>
      <c r="K422" s="16" t="s">
        <v>1663</v>
      </c>
      <c r="L422" s="19" t="s">
        <v>85</v>
      </c>
      <c r="M422" s="19">
        <v>2075000</v>
      </c>
      <c r="N422" s="19">
        <v>2075000</v>
      </c>
      <c r="O422" s="57" t="s">
        <v>1660</v>
      </c>
      <c r="P422" s="21">
        <v>5900155011202</v>
      </c>
      <c r="Q422" s="20" t="s">
        <v>72</v>
      </c>
      <c r="R422" s="16" t="str">
        <f t="shared" si="103"/>
        <v>ADF Including TSF</v>
      </c>
      <c r="S422" s="16" t="str">
        <f t="shared" si="118"/>
        <v>E</v>
      </c>
      <c r="T422" s="16" t="str">
        <f t="shared" si="119"/>
        <v>ADF Countries</v>
      </c>
      <c r="U422" s="16" t="str">
        <f t="shared" si="104"/>
        <v>Transition States</v>
      </c>
      <c r="V422" s="22" t="str">
        <f>IF(ISNUMBER(MATCH(A422, {"Gabon","Sudan","Niger","Mali","Burkina Faso","Guinea"}, 0)), "De Facto Countries", "Non-De Facto Countries")</f>
        <v>Non-De Facto Countries</v>
      </c>
      <c r="W422" s="16" t="str">
        <f t="shared" si="115"/>
        <v>East</v>
      </c>
      <c r="X422" s="16" t="str">
        <f t="shared" si="116"/>
        <v>WASH Sector</v>
      </c>
      <c r="Y422" s="23">
        <f>Table2[[#This Row],[Approved Amount_UA Equivalent]]*0.03</f>
        <v>62250</v>
      </c>
      <c r="Z422" s="23">
        <f>Table2[[#This Row],[Approved Amount_UA Equivalent]]*0.01</f>
        <v>20750</v>
      </c>
      <c r="AC422" s="23">
        <f>Table2[[#This Row],[Approved Amount_UA Equivalent]]*0.96</f>
        <v>1992000</v>
      </c>
      <c r="AD422" s="23">
        <f>SUM(Table2[[#This Row],[Feed Africa ]:[Improve Quality Of Life ]])</f>
        <v>2075000</v>
      </c>
      <c r="AE422" s="16" t="b">
        <f>Table2[[#This Row],[Total HI5]]=Table2[[#This Row],[Approved Amount_UA Equivalent]]</f>
        <v>1</v>
      </c>
      <c r="AF422" s="24">
        <v>40</v>
      </c>
      <c r="AG422" s="20" t="str">
        <f t="shared" si="105"/>
        <v>ISP and Investment Project</v>
      </c>
      <c r="AH422" s="24" t="e">
        <f>VLOOKUP(Table2[[#This Row],[SAP Code]],[25]DATA!$A:$G,7,FALSE)</f>
        <v>#N/A</v>
      </c>
      <c r="AI422" s="20" t="str">
        <f t="shared" si="106"/>
        <v>Infrastructure</v>
      </c>
      <c r="AJ422" s="25" t="s">
        <v>89</v>
      </c>
      <c r="AK422" s="25" t="s">
        <v>126</v>
      </c>
      <c r="AL422" s="23" t="str" cm="1">
        <f t="array" ref="AL422">_xlfn.SWITCH(AK422,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22" s="26">
        <v>1</v>
      </c>
      <c r="AN422" s="25" t="str">
        <f t="shared" si="114"/>
        <v>Sovereign</v>
      </c>
      <c r="AO422" s="27">
        <v>0.33333333333333331</v>
      </c>
      <c r="AP422" s="23">
        <f>Table2[[#This Row],[Approved Amount_UA Equivalent]]/1000000</f>
        <v>2.0750000000000002</v>
      </c>
      <c r="AQ422" s="19">
        <f t="shared" si="107"/>
        <v>2.7614930000000002</v>
      </c>
      <c r="AR422" s="23" t="str">
        <f t="shared" si="108"/>
        <v>1-10</v>
      </c>
      <c r="AS422" s="23" t="str">
        <f t="shared" si="109"/>
        <v>1-20</v>
      </c>
      <c r="AT422" s="23" t="str">
        <f t="shared" si="110"/>
        <v>1-40</v>
      </c>
      <c r="AU422" s="23" t="str">
        <f t="shared" si="111"/>
        <v>&lt;1-50 Mn</v>
      </c>
      <c r="AV422" s="23">
        <f>Table2[[#This Row],[Amount]]</f>
        <v>2075000</v>
      </c>
      <c r="AW422" s="23" t="str">
        <f t="shared" si="112"/>
        <v>Dec 2016</v>
      </c>
      <c r="AX422" s="28">
        <f>IFERROR(VLOOKUP(Table2[[#This Row],[SAP Code]],[26]_16!A:B,2,FALSE),0)</f>
        <v>0</v>
      </c>
      <c r="AY422" s="28">
        <f>IFERROR(VLOOKUP(Table2[[#This Row],[SAP Code]],[26]_16!D:E,2,FALSE)/ 1000000, 0)</f>
        <v>0</v>
      </c>
      <c r="AZ422" s="28">
        <f>IFERROR(VLOOKUP(Table2[[#This Row],[SAP Code]],[26]_16!G:H,2,FALSE)/ 1000000, 0)</f>
        <v>1.44835286</v>
      </c>
      <c r="BA422" s="28">
        <v>0</v>
      </c>
      <c r="BB422" s="28">
        <v>0</v>
      </c>
      <c r="BC422" s="28">
        <v>0</v>
      </c>
      <c r="BD422" s="28">
        <v>0</v>
      </c>
      <c r="BE422" s="28">
        <v>0</v>
      </c>
      <c r="BF422" s="28">
        <v>0</v>
      </c>
      <c r="BG422" s="28" t="str">
        <f>IFERROR(VLOOKUP(Table2[[#This Row],[SAP Code]],[26]port!$A:$AD,30,FALSE),"unknown")</f>
        <v>CLSD</v>
      </c>
      <c r="BH422" s="29" t="str">
        <f t="shared" si="113"/>
        <v>Number of operations completed out of the net approved of that year</v>
      </c>
      <c r="BI422" s="16"/>
    </row>
    <row r="423" spans="1:61" ht="17.100000000000001" customHeight="1">
      <c r="A423" s="16" t="s">
        <v>669</v>
      </c>
      <c r="B423" s="16" t="s">
        <v>1664</v>
      </c>
      <c r="C423" s="16" t="s">
        <v>1665</v>
      </c>
      <c r="D423" s="18" t="s">
        <v>1666</v>
      </c>
      <c r="E423" s="18">
        <v>42720</v>
      </c>
      <c r="F423" s="16" t="s">
        <v>673</v>
      </c>
      <c r="G423" s="16" t="s">
        <v>137</v>
      </c>
      <c r="H423" s="16" t="s">
        <v>132</v>
      </c>
      <c r="I423" s="16" t="s">
        <v>138</v>
      </c>
      <c r="J423" s="16" t="s">
        <v>83</v>
      </c>
      <c r="K423" s="16" t="s">
        <v>84</v>
      </c>
      <c r="L423" s="19" t="s">
        <v>85</v>
      </c>
      <c r="M423" s="19">
        <v>9000000</v>
      </c>
      <c r="N423" s="19">
        <v>9000000</v>
      </c>
      <c r="O423" s="57" t="s">
        <v>1667</v>
      </c>
      <c r="P423" s="21" t="s">
        <v>147</v>
      </c>
      <c r="Q423" s="20" t="s">
        <v>72</v>
      </c>
      <c r="R423" s="16" t="str">
        <f t="shared" si="103"/>
        <v>ADF Including TSF</v>
      </c>
      <c r="S423" s="16" t="str">
        <f t="shared" si="118"/>
        <v>D</v>
      </c>
      <c r="T423" s="16" t="str">
        <f t="shared" si="119"/>
        <v>ADF Countries</v>
      </c>
      <c r="U423" s="16" t="str">
        <f t="shared" si="104"/>
        <v>Transition States</v>
      </c>
      <c r="V423" s="22" t="str">
        <f>IF(ISNUMBER(MATCH(A423, {"Gabon","Sudan","Niger","Mali","Burkina Faso","Guinea"}, 0)), "De Facto Countries", "Non-De Facto Countries")</f>
        <v>Non-De Facto Countries</v>
      </c>
      <c r="W423" s="16" t="str">
        <f t="shared" si="115"/>
        <v>West</v>
      </c>
      <c r="X423" s="16" t="str">
        <f t="shared" si="116"/>
        <v>Transport</v>
      </c>
      <c r="Y423" s="23"/>
      <c r="AB423" s="23">
        <f>Table2[[#This Row],[Approved Amount_UA Equivalent]]</f>
        <v>9000000</v>
      </c>
      <c r="AD423" s="23">
        <f>SUM(Table2[[#This Row],[Feed Africa ]:[Improve Quality Of Life ]])</f>
        <v>9000000</v>
      </c>
      <c r="AE423" s="16" t="b">
        <f>Table2[[#This Row],[Total HI5]]=Table2[[#This Row],[Approved Amount_UA Equivalent]]</f>
        <v>1</v>
      </c>
      <c r="AF423" s="24">
        <v>10</v>
      </c>
      <c r="AG423" s="20" t="str">
        <f t="shared" si="105"/>
        <v>Investment Project</v>
      </c>
      <c r="AH423" s="24" t="e">
        <f>VLOOKUP(Table2[[#This Row],[SAP Code]],[25]DATA!$A:$G,7,FALSE)</f>
        <v>#N/A</v>
      </c>
      <c r="AI423" s="20" t="str">
        <f t="shared" si="106"/>
        <v>Infrastructure</v>
      </c>
      <c r="AJ423" s="25" t="s">
        <v>89</v>
      </c>
      <c r="AK423" s="25" t="s">
        <v>140</v>
      </c>
      <c r="AL423" s="23" t="str" cm="1">
        <f t="array" ref="AL423">_xlfn.SWITCH(AK423,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23" s="26">
        <v>1</v>
      </c>
      <c r="AN423" s="25" t="str">
        <f t="shared" si="114"/>
        <v>Sovereign</v>
      </c>
      <c r="AO423" s="27">
        <v>0.16666666666666666</v>
      </c>
      <c r="AP423" s="23">
        <f>Table2[[#This Row],[Approved Amount_UA Equivalent]]/1000000</f>
        <v>9</v>
      </c>
      <c r="AQ423" s="19">
        <f t="shared" si="107"/>
        <v>11.97756</v>
      </c>
      <c r="AR423" s="23" t="str">
        <f t="shared" si="108"/>
        <v>1-10</v>
      </c>
      <c r="AS423" s="23" t="str">
        <f t="shared" si="109"/>
        <v>1-20</v>
      </c>
      <c r="AT423" s="23" t="str">
        <f t="shared" si="110"/>
        <v>1-40</v>
      </c>
      <c r="AU423" s="23" t="str">
        <f t="shared" si="111"/>
        <v>&lt;1-50 Mn</v>
      </c>
      <c r="AV423" s="23">
        <f>Table2[[#This Row],[Amount]]</f>
        <v>9000000</v>
      </c>
      <c r="AW423" s="23" t="str">
        <f t="shared" si="112"/>
        <v>Dec 2016</v>
      </c>
      <c r="AX423" s="28">
        <f>IFERROR(VLOOKUP(Table2[[#This Row],[SAP Code]],[26]_16!A:B,2,FALSE),0)</f>
        <v>0</v>
      </c>
      <c r="AY423" s="28">
        <f>IFERROR(VLOOKUP(Table2[[#This Row],[SAP Code]],[26]_16!D:E,2,FALSE)/ 1000000, 0)</f>
        <v>0</v>
      </c>
      <c r="AZ423" s="28">
        <f>IFERROR(VLOOKUP(Table2[[#This Row],[SAP Code]],[26]_16!G:H,2,FALSE)/ 1000000, 0)</f>
        <v>9.6117710000000009E-2</v>
      </c>
      <c r="BA423" s="28">
        <f>IFERROR(VLOOKUP(Table2[[#This Row],[SAP Code]],[26]_16!J:K,2,FALSE)/ 1000000, 0)</f>
        <v>1.0503248000000001</v>
      </c>
      <c r="BB423" s="28">
        <f>IFERROR(VLOOKUP(Table2[[#This Row],[SAP Code]],[26]_16!M:N,2,FALSE)/ 1000000, 0)</f>
        <v>0.47759687000000001</v>
      </c>
      <c r="BC423" s="28">
        <f>IFERROR(VLOOKUP(Table2[[#This Row],[SAP Code]],[26]_16!P:Q,2,FALSE),0)</f>
        <v>8.2893733600000008</v>
      </c>
      <c r="BD423" s="28">
        <f>IFERROR(VLOOKUP(Table2[[#This Row],[SAP Code]],[26]_16!S:T,2,FALSE),0)</f>
        <v>6.2032948500000042</v>
      </c>
      <c r="BE423" s="28">
        <f>IFERROR(VLOOKUP(Table2[[#This Row],[SAP Code]],[26]_16!V:W,2,FALSE)/ 1000000, 0)</f>
        <v>5.8969732600000011</v>
      </c>
      <c r="BF423" s="28">
        <f>IFERROR(VLOOKUP(Table2[[#This Row],[SAP Code]],[26]_16!Y:Z,2,FALSE)/ 1000000, 0)</f>
        <v>2.0770760799999999</v>
      </c>
      <c r="BG423" s="28" t="str">
        <f>IFERROR(VLOOKUP(Table2[[#This Row],[SAP Code]],[26]port!$A:$AD,30,FALSE),"unknown")</f>
        <v>OnGo</v>
      </c>
      <c r="BH423" s="29" t="str">
        <f t="shared" si="113"/>
        <v>Ongoing</v>
      </c>
      <c r="BI423" s="16"/>
    </row>
    <row r="424" spans="1:61" ht="17.100000000000001" customHeight="1">
      <c r="A424" s="16" t="s">
        <v>669</v>
      </c>
      <c r="B424" s="16" t="s">
        <v>1664</v>
      </c>
      <c r="C424" s="16" t="s">
        <v>1668</v>
      </c>
      <c r="D424" s="18" t="s">
        <v>1666</v>
      </c>
      <c r="E424" s="18">
        <v>42720</v>
      </c>
      <c r="F424" s="16" t="s">
        <v>673</v>
      </c>
      <c r="G424" s="16" t="s">
        <v>137</v>
      </c>
      <c r="H424" s="16" t="s">
        <v>132</v>
      </c>
      <c r="I424" s="16" t="s">
        <v>138</v>
      </c>
      <c r="J424" s="16" t="s">
        <v>83</v>
      </c>
      <c r="K424" s="16" t="s">
        <v>69</v>
      </c>
      <c r="L424" s="19" t="s">
        <v>85</v>
      </c>
      <c r="M424" s="19">
        <v>930000</v>
      </c>
      <c r="N424" s="19">
        <v>930000</v>
      </c>
      <c r="O424" s="57" t="s">
        <v>1667</v>
      </c>
      <c r="P424" s="21" t="s">
        <v>147</v>
      </c>
      <c r="Q424" s="20" t="s">
        <v>72</v>
      </c>
      <c r="R424" s="16" t="str">
        <f t="shared" si="103"/>
        <v>ADF Including TSF</v>
      </c>
      <c r="S424" s="16" t="str">
        <f t="shared" si="118"/>
        <v>D</v>
      </c>
      <c r="T424" s="16" t="str">
        <f t="shared" si="119"/>
        <v>ADF Countries</v>
      </c>
      <c r="U424" s="16" t="str">
        <f t="shared" si="104"/>
        <v>Transition States</v>
      </c>
      <c r="V424" s="22" t="str">
        <f>IF(ISNUMBER(MATCH(A424, {"Gabon","Sudan","Niger","Mali","Burkina Faso","Guinea"}, 0)), "De Facto Countries", "Non-De Facto Countries")</f>
        <v>Non-De Facto Countries</v>
      </c>
      <c r="W424" s="16" t="str">
        <f t="shared" si="115"/>
        <v>West</v>
      </c>
      <c r="X424" s="16" t="str">
        <f t="shared" si="116"/>
        <v>Transport</v>
      </c>
      <c r="Y424" s="23"/>
      <c r="AB424" s="23">
        <f>Table2[[#This Row],[Approved Amount_UA Equivalent]]</f>
        <v>930000</v>
      </c>
      <c r="AD424" s="23">
        <f>SUM(Table2[[#This Row],[Feed Africa ]:[Improve Quality Of Life ]])</f>
        <v>930000</v>
      </c>
      <c r="AE424" s="16" t="b">
        <f>Table2[[#This Row],[Total HI5]]=Table2[[#This Row],[Approved Amount_UA Equivalent]]</f>
        <v>1</v>
      </c>
      <c r="AF424" s="24">
        <v>10</v>
      </c>
      <c r="AG424" s="20" t="str">
        <f t="shared" si="105"/>
        <v>Investment Project</v>
      </c>
      <c r="AH424" s="24" t="e">
        <f>VLOOKUP(Table2[[#This Row],[SAP Code]],[25]DATA!$A:$G,7,FALSE)</f>
        <v>#N/A</v>
      </c>
      <c r="AI424" s="20" t="str">
        <f t="shared" si="106"/>
        <v>Infrastructure</v>
      </c>
      <c r="AJ424" s="25" t="s">
        <v>89</v>
      </c>
      <c r="AK424" s="25" t="s">
        <v>140</v>
      </c>
      <c r="AL424" s="23" t="str" cm="1">
        <f t="array" ref="AL424">_xlfn.SWITCH(AK424,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24" s="26">
        <v>1</v>
      </c>
      <c r="AN424" s="25" t="str">
        <f t="shared" si="114"/>
        <v>Sovereign</v>
      </c>
      <c r="AO424" s="27">
        <v>0.16666666666666666</v>
      </c>
      <c r="AP424" s="23">
        <f>Table2[[#This Row],[Approved Amount_UA Equivalent]]/1000000</f>
        <v>0.93</v>
      </c>
      <c r="AQ424" s="19">
        <f t="shared" si="107"/>
        <v>1.2376811999999999</v>
      </c>
      <c r="AR424" s="23" t="str">
        <f t="shared" si="108"/>
        <v>1-10</v>
      </c>
      <c r="AS424" s="23" t="str">
        <f t="shared" si="109"/>
        <v>1-20</v>
      </c>
      <c r="AT424" s="23" t="str">
        <f t="shared" si="110"/>
        <v>1-40</v>
      </c>
      <c r="AU424" s="23" t="str">
        <f t="shared" si="111"/>
        <v>&lt;1-50 Mn</v>
      </c>
      <c r="AV424" s="23">
        <f>Table2[[#This Row],[Amount]]</f>
        <v>930000</v>
      </c>
      <c r="AW424" s="23" t="str">
        <f t="shared" si="112"/>
        <v>Dec 2016</v>
      </c>
      <c r="AX424" s="28">
        <f>IFERROR(VLOOKUP(Table2[[#This Row],[SAP Code]],[26]_16!A:B,2,FALSE),0)</f>
        <v>0</v>
      </c>
      <c r="AY424" s="28">
        <f>IFERROR(VLOOKUP(Table2[[#This Row],[SAP Code]],[26]_16!D:E,2,FALSE)/ 1000000, 0)</f>
        <v>0</v>
      </c>
      <c r="AZ424" s="28">
        <f>IFERROR(VLOOKUP(Table2[[#This Row],[SAP Code]],[26]_16!G:H,2,FALSE)/ 1000000, 0)</f>
        <v>9.6117710000000009E-2</v>
      </c>
      <c r="BA424" s="28">
        <f>IFERROR(VLOOKUP(Table2[[#This Row],[SAP Code]],[26]_16!J:K,2,FALSE)/ 1000000, 0)</f>
        <v>1.0503248000000001</v>
      </c>
      <c r="BB424" s="28">
        <f>IFERROR(VLOOKUP(Table2[[#This Row],[SAP Code]],[26]_16!M:N,2,FALSE)/ 1000000, 0)</f>
        <v>0.47759687000000001</v>
      </c>
      <c r="BC424" s="28">
        <f>IFERROR(VLOOKUP(Table2[[#This Row],[SAP Code]],[26]_16!P:Q,2,FALSE),0)</f>
        <v>8.2893733600000008</v>
      </c>
      <c r="BD424" s="28">
        <f>IFERROR(VLOOKUP(Table2[[#This Row],[SAP Code]],[26]_16!S:T,2,FALSE),0)</f>
        <v>6.2032948500000042</v>
      </c>
      <c r="BE424" s="28">
        <f>IFERROR(VLOOKUP(Table2[[#This Row],[SAP Code]],[26]_16!V:W,2,FALSE)/ 1000000, 0)</f>
        <v>5.8969732600000011</v>
      </c>
      <c r="BF424" s="28">
        <f>IFERROR(VLOOKUP(Table2[[#This Row],[SAP Code]],[26]_16!Y:Z,2,FALSE)/ 1000000, 0)</f>
        <v>2.0770760799999999</v>
      </c>
      <c r="BG424" s="28" t="str">
        <f>IFERROR(VLOOKUP(Table2[[#This Row],[SAP Code]],[26]port!$A:$AD,30,FALSE),"unknown")</f>
        <v>OnGo</v>
      </c>
      <c r="BH424" s="29" t="str">
        <f t="shared" si="113"/>
        <v>Ongoing</v>
      </c>
      <c r="BI424" s="16"/>
    </row>
    <row r="425" spans="1:61" ht="17.100000000000001" customHeight="1">
      <c r="A425" s="16" t="s">
        <v>299</v>
      </c>
      <c r="B425" s="16" t="s">
        <v>1664</v>
      </c>
      <c r="C425" s="16" t="s">
        <v>1669</v>
      </c>
      <c r="D425" s="18" t="s">
        <v>1666</v>
      </c>
      <c r="E425" s="18">
        <v>42720</v>
      </c>
      <c r="F425" s="16" t="s">
        <v>303</v>
      </c>
      <c r="G425" s="16" t="s">
        <v>137</v>
      </c>
      <c r="H425" s="16" t="s">
        <v>132</v>
      </c>
      <c r="I425" s="16" t="s">
        <v>138</v>
      </c>
      <c r="J425" s="16" t="s">
        <v>83</v>
      </c>
      <c r="K425" s="16" t="s">
        <v>84</v>
      </c>
      <c r="L425" s="19" t="s">
        <v>85</v>
      </c>
      <c r="M425" s="19">
        <v>1000000</v>
      </c>
      <c r="N425" s="19">
        <v>1000000</v>
      </c>
      <c r="O425" s="57" t="s">
        <v>1667</v>
      </c>
      <c r="P425" s="21" t="s">
        <v>147</v>
      </c>
      <c r="Q425" s="20" t="s">
        <v>72</v>
      </c>
      <c r="R425" s="16" t="str">
        <f t="shared" si="103"/>
        <v>ADF Including TSF</v>
      </c>
      <c r="S425" s="16" t="str">
        <f t="shared" si="118"/>
        <v>D</v>
      </c>
      <c r="T425" s="16" t="str">
        <f t="shared" si="119"/>
        <v>ADF Countries</v>
      </c>
      <c r="U425" s="16" t="str">
        <f t="shared" si="104"/>
        <v>Non-Transition States</v>
      </c>
      <c r="V425" s="22" t="str">
        <f>IF(ISNUMBER(MATCH(A425, {"Gabon","Sudan","Niger","Mali","Burkina Faso","Guinea"}, 0)), "De Facto Countries", "Non-De Facto Countries")</f>
        <v>Non-De Facto Countries</v>
      </c>
      <c r="W425" s="16" t="str">
        <f t="shared" si="115"/>
        <v>West</v>
      </c>
      <c r="X425" s="16" t="str">
        <f t="shared" si="116"/>
        <v>Transport</v>
      </c>
      <c r="Y425" s="23"/>
      <c r="AB425" s="23">
        <f>Table2[[#This Row],[Approved Amount_UA Equivalent]]</f>
        <v>1000000</v>
      </c>
      <c r="AD425" s="23">
        <f>SUM(Table2[[#This Row],[Feed Africa ]:[Improve Quality Of Life ]])</f>
        <v>1000000</v>
      </c>
      <c r="AE425" s="16" t="b">
        <f>Table2[[#This Row],[Total HI5]]=Table2[[#This Row],[Approved Amount_UA Equivalent]]</f>
        <v>1</v>
      </c>
      <c r="AF425" s="24">
        <v>10</v>
      </c>
      <c r="AG425" s="20" t="str">
        <f t="shared" si="105"/>
        <v>Investment Project</v>
      </c>
      <c r="AH425" s="24" t="e">
        <f>VLOOKUP(Table2[[#This Row],[SAP Code]],[25]DATA!$A:$G,7,FALSE)</f>
        <v>#N/A</v>
      </c>
      <c r="AI425" s="20" t="str">
        <f t="shared" si="106"/>
        <v>Infrastructure</v>
      </c>
      <c r="AJ425" s="25" t="s">
        <v>89</v>
      </c>
      <c r="AK425" s="25" t="s">
        <v>140</v>
      </c>
      <c r="AL425" s="23" t="str" cm="1">
        <f t="array" ref="AL425">_xlfn.SWITCH(AK425,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25" s="26">
        <v>1</v>
      </c>
      <c r="AN425" s="25" t="str">
        <f t="shared" si="114"/>
        <v>Sovereign</v>
      </c>
      <c r="AO425" s="27">
        <v>0.16666666666666666</v>
      </c>
      <c r="AP425" s="23">
        <f>Table2[[#This Row],[Approved Amount_UA Equivalent]]/1000000</f>
        <v>1</v>
      </c>
      <c r="AQ425" s="19">
        <f t="shared" si="107"/>
        <v>1.33084</v>
      </c>
      <c r="AR425" s="23" t="str">
        <f t="shared" si="108"/>
        <v>1-10</v>
      </c>
      <c r="AS425" s="23" t="str">
        <f t="shared" si="109"/>
        <v>1-20</v>
      </c>
      <c r="AT425" s="23" t="str">
        <f t="shared" si="110"/>
        <v>1-40</v>
      </c>
      <c r="AU425" s="23" t="str">
        <f t="shared" si="111"/>
        <v>&lt;1-50 Mn</v>
      </c>
      <c r="AV425" s="23">
        <f>Table2[[#This Row],[Amount]]</f>
        <v>1000000</v>
      </c>
      <c r="AW425" s="23" t="str">
        <f t="shared" si="112"/>
        <v>Dec 2016</v>
      </c>
      <c r="AX425" s="28">
        <f>IFERROR(VLOOKUP(Table2[[#This Row],[SAP Code]],[26]_16!A:B,2,FALSE),0)</f>
        <v>0</v>
      </c>
      <c r="AY425" s="28">
        <f>IFERROR(VLOOKUP(Table2[[#This Row],[SAP Code]],[26]_16!D:E,2,FALSE)/ 1000000, 0)</f>
        <v>0</v>
      </c>
      <c r="AZ425" s="28">
        <f>IFERROR(VLOOKUP(Table2[[#This Row],[SAP Code]],[26]_16!G:H,2,FALSE)/ 1000000, 0)</f>
        <v>9.6117710000000009E-2</v>
      </c>
      <c r="BA425" s="28">
        <f>IFERROR(VLOOKUP(Table2[[#This Row],[SAP Code]],[26]_16!J:K,2,FALSE)/ 1000000, 0)</f>
        <v>1.0503248000000001</v>
      </c>
      <c r="BB425" s="28">
        <f>IFERROR(VLOOKUP(Table2[[#This Row],[SAP Code]],[26]_16!M:N,2,FALSE)/ 1000000, 0)</f>
        <v>0.47759687000000001</v>
      </c>
      <c r="BC425" s="28">
        <f>IFERROR(VLOOKUP(Table2[[#This Row],[SAP Code]],[26]_16!P:Q,2,FALSE),0)</f>
        <v>8.2893733600000008</v>
      </c>
      <c r="BD425" s="28">
        <f>IFERROR(VLOOKUP(Table2[[#This Row],[SAP Code]],[26]_16!S:T,2,FALSE),0)</f>
        <v>6.2032948500000042</v>
      </c>
      <c r="BE425" s="28">
        <f>IFERROR(VLOOKUP(Table2[[#This Row],[SAP Code]],[26]_16!V:W,2,FALSE)/ 1000000, 0)</f>
        <v>5.8969732600000011</v>
      </c>
      <c r="BF425" s="28">
        <f>IFERROR(VLOOKUP(Table2[[#This Row],[SAP Code]],[26]_16!Y:Z,2,FALSE)/ 1000000, 0)</f>
        <v>2.0770760799999999</v>
      </c>
      <c r="BG425" s="28" t="str">
        <f>IFERROR(VLOOKUP(Table2[[#This Row],[SAP Code]],[26]port!$A:$AD,30,FALSE),"unknown")</f>
        <v>OnGo</v>
      </c>
      <c r="BH425" s="29" t="str">
        <f t="shared" si="113"/>
        <v>Ongoing</v>
      </c>
      <c r="BI425" s="16"/>
    </row>
    <row r="426" spans="1:61" ht="17.100000000000001" customHeight="1">
      <c r="A426" s="16" t="s">
        <v>669</v>
      </c>
      <c r="B426" s="16" t="s">
        <v>1664</v>
      </c>
      <c r="C426" s="16" t="s">
        <v>1670</v>
      </c>
      <c r="D426" s="18" t="s">
        <v>1666</v>
      </c>
      <c r="E426" s="18">
        <v>42720</v>
      </c>
      <c r="F426" s="16" t="s">
        <v>673</v>
      </c>
      <c r="G426" s="16" t="s">
        <v>137</v>
      </c>
      <c r="H426" s="16" t="s">
        <v>132</v>
      </c>
      <c r="I426" s="16" t="s">
        <v>138</v>
      </c>
      <c r="J426" s="16" t="s">
        <v>124</v>
      </c>
      <c r="K426" s="16" t="s">
        <v>69</v>
      </c>
      <c r="L426" s="19" t="s">
        <v>70</v>
      </c>
      <c r="M426" s="19">
        <v>8932420</v>
      </c>
      <c r="N426" s="19">
        <v>6598230.1146436585</v>
      </c>
      <c r="O426" s="57" t="s">
        <v>1667</v>
      </c>
      <c r="P426" s="21" t="s">
        <v>147</v>
      </c>
      <c r="Q426" s="20" t="s">
        <v>72</v>
      </c>
      <c r="R426" s="16" t="str">
        <f t="shared" si="103"/>
        <v>GEF</v>
      </c>
      <c r="S426" s="16" t="str">
        <f t="shared" si="118"/>
        <v>D</v>
      </c>
      <c r="T426" s="16" t="str">
        <f t="shared" si="119"/>
        <v>ADF Countries</v>
      </c>
      <c r="U426" s="16" t="str">
        <f t="shared" si="104"/>
        <v>Transition States</v>
      </c>
      <c r="V426" s="22" t="str">
        <f>IF(ISNUMBER(MATCH(A426, {"Gabon","Sudan","Niger","Mali","Burkina Faso","Guinea"}, 0)), "De Facto Countries", "Non-De Facto Countries")</f>
        <v>Non-De Facto Countries</v>
      </c>
      <c r="W426" s="16" t="str">
        <f t="shared" si="115"/>
        <v>West</v>
      </c>
      <c r="X426" s="16" t="str">
        <f t="shared" si="116"/>
        <v>Transport</v>
      </c>
      <c r="Y426" s="23"/>
      <c r="AB426" s="23">
        <f>Table2[[#This Row],[Approved Amount_UA Equivalent]]</f>
        <v>6598230.1146436585</v>
      </c>
      <c r="AD426" s="23">
        <f>SUM(Table2[[#This Row],[Feed Africa ]:[Improve Quality Of Life ]])</f>
        <v>6598230.1146436585</v>
      </c>
      <c r="AE426" s="16" t="b">
        <f>Table2[[#This Row],[Total HI5]]=Table2[[#This Row],[Approved Amount_UA Equivalent]]</f>
        <v>1</v>
      </c>
      <c r="AF426" s="24">
        <v>10</v>
      </c>
      <c r="AG426" s="20" t="str">
        <f t="shared" si="105"/>
        <v>Investment Project</v>
      </c>
      <c r="AH426" s="24" t="e">
        <f>VLOOKUP(Table2[[#This Row],[SAP Code]],[25]DATA!$A:$G,7,FALSE)</f>
        <v>#N/A</v>
      </c>
      <c r="AI426" s="20" t="str">
        <f t="shared" si="106"/>
        <v>Infrastructure</v>
      </c>
      <c r="AJ426" s="25" t="s">
        <v>89</v>
      </c>
      <c r="AK426" s="25" t="s">
        <v>140</v>
      </c>
      <c r="AL426" s="23" t="str" cm="1">
        <f t="array" ref="AL426">_xlfn.SWITCH(AK426,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26" s="26">
        <v>1</v>
      </c>
      <c r="AN426" s="25" t="str">
        <f t="shared" si="114"/>
        <v>Sovereign</v>
      </c>
      <c r="AO426" s="27">
        <v>0.16666666666666666</v>
      </c>
      <c r="AP426" s="23">
        <f>Table2[[#This Row],[Approved Amount_UA Equivalent]]/1000000</f>
        <v>6.5982301146436582</v>
      </c>
      <c r="AQ426" s="19">
        <f t="shared" si="107"/>
        <v>8.7811885657723661</v>
      </c>
      <c r="AR426" s="23" t="str">
        <f t="shared" si="108"/>
        <v>1-10</v>
      </c>
      <c r="AS426" s="23" t="str">
        <f t="shared" si="109"/>
        <v>1-20</v>
      </c>
      <c r="AT426" s="23" t="str">
        <f t="shared" si="110"/>
        <v>1-40</v>
      </c>
      <c r="AU426" s="23" t="str">
        <f t="shared" si="111"/>
        <v>&lt;1-50 Mn</v>
      </c>
      <c r="AV426" s="23">
        <f>Table2[[#This Row],[Amount]]</f>
        <v>8932420</v>
      </c>
      <c r="AW426" s="23" t="str">
        <f t="shared" si="112"/>
        <v>Dec 2016</v>
      </c>
      <c r="AX426" s="28">
        <f>IFERROR(VLOOKUP(Table2[[#This Row],[SAP Code]],[26]_16!A:B,2,FALSE),0)</f>
        <v>0</v>
      </c>
      <c r="AY426" s="28">
        <f>IFERROR(VLOOKUP(Table2[[#This Row],[SAP Code]],[26]_16!D:E,2,FALSE)/ 1000000, 0)</f>
        <v>0</v>
      </c>
      <c r="AZ426" s="28">
        <f>IFERROR(VLOOKUP(Table2[[#This Row],[SAP Code]],[26]_16!G:H,2,FALSE)/ 1000000, 0)</f>
        <v>9.6117710000000009E-2</v>
      </c>
      <c r="BA426" s="28">
        <f>IFERROR(VLOOKUP(Table2[[#This Row],[SAP Code]],[26]_16!J:K,2,FALSE)/ 1000000, 0)</f>
        <v>1.0503248000000001</v>
      </c>
      <c r="BB426" s="28">
        <f>IFERROR(VLOOKUP(Table2[[#This Row],[SAP Code]],[26]_16!M:N,2,FALSE)/ 1000000, 0)</f>
        <v>0.47759687000000001</v>
      </c>
      <c r="BC426" s="28">
        <f>IFERROR(VLOOKUP(Table2[[#This Row],[SAP Code]],[26]_16!P:Q,2,FALSE),0)</f>
        <v>8.2893733600000008</v>
      </c>
      <c r="BD426" s="28">
        <f>IFERROR(VLOOKUP(Table2[[#This Row],[SAP Code]],[26]_16!S:T,2,FALSE),0)</f>
        <v>6.2032948500000042</v>
      </c>
      <c r="BE426" s="28">
        <f>IFERROR(VLOOKUP(Table2[[#This Row],[SAP Code]],[26]_16!V:W,2,FALSE)/ 1000000, 0)</f>
        <v>5.8969732600000011</v>
      </c>
      <c r="BF426" s="28">
        <f>IFERROR(VLOOKUP(Table2[[#This Row],[SAP Code]],[26]_16!Y:Z,2,FALSE)/ 1000000, 0)</f>
        <v>2.0770760799999999</v>
      </c>
      <c r="BG426" s="28" t="str">
        <f>IFERROR(VLOOKUP(Table2[[#This Row],[SAP Code]],[26]port!$A:$AD,30,FALSE),"unknown")</f>
        <v>OnGo</v>
      </c>
      <c r="BH426" s="29" t="str">
        <f t="shared" si="113"/>
        <v>Ongoing</v>
      </c>
      <c r="BI426" s="16"/>
    </row>
    <row r="427" spans="1:61" ht="17.100000000000001" customHeight="1">
      <c r="A427" s="16" t="s">
        <v>669</v>
      </c>
      <c r="B427" s="16" t="s">
        <v>1664</v>
      </c>
      <c r="C427" s="16" t="s">
        <v>1671</v>
      </c>
      <c r="D427" s="18" t="s">
        <v>1666</v>
      </c>
      <c r="E427" s="18">
        <v>42720</v>
      </c>
      <c r="F427" s="16" t="s">
        <v>673</v>
      </c>
      <c r="G427" s="16" t="s">
        <v>137</v>
      </c>
      <c r="H427" s="16" t="s">
        <v>132</v>
      </c>
      <c r="I427" s="16" t="s">
        <v>138</v>
      </c>
      <c r="J427" s="16" t="s">
        <v>251</v>
      </c>
      <c r="K427" s="16" t="s">
        <v>252</v>
      </c>
      <c r="L427" s="19" t="s">
        <v>85</v>
      </c>
      <c r="M427" s="19">
        <v>18350000</v>
      </c>
      <c r="N427" s="19">
        <v>18350000</v>
      </c>
      <c r="O427" s="57" t="s">
        <v>1667</v>
      </c>
      <c r="P427" s="21" t="s">
        <v>147</v>
      </c>
      <c r="Q427" s="20" t="s">
        <v>72</v>
      </c>
      <c r="R427" s="16" t="str">
        <f t="shared" si="103"/>
        <v>ADF Including TSF</v>
      </c>
      <c r="S427" s="16" t="str">
        <f t="shared" si="118"/>
        <v>D</v>
      </c>
      <c r="T427" s="16" t="str">
        <f t="shared" si="119"/>
        <v>ADF Countries</v>
      </c>
      <c r="U427" s="16" t="str">
        <f t="shared" si="104"/>
        <v>Transition States</v>
      </c>
      <c r="V427" s="22" t="str">
        <f>IF(ISNUMBER(MATCH(A427, {"Gabon","Sudan","Niger","Mali","Burkina Faso","Guinea"}, 0)), "De Facto Countries", "Non-De Facto Countries")</f>
        <v>Non-De Facto Countries</v>
      </c>
      <c r="W427" s="16" t="str">
        <f t="shared" si="115"/>
        <v>West</v>
      </c>
      <c r="X427" s="16" t="str">
        <f t="shared" si="116"/>
        <v>Transport</v>
      </c>
      <c r="Y427" s="23"/>
      <c r="AB427" s="23">
        <f>Table2[[#This Row],[Approved Amount_UA Equivalent]]</f>
        <v>18350000</v>
      </c>
      <c r="AD427" s="23">
        <f>SUM(Table2[[#This Row],[Feed Africa ]:[Improve Quality Of Life ]])</f>
        <v>18350000</v>
      </c>
      <c r="AE427" s="16" t="b">
        <f>Table2[[#This Row],[Total HI5]]=Table2[[#This Row],[Approved Amount_UA Equivalent]]</f>
        <v>1</v>
      </c>
      <c r="AF427" s="24">
        <v>10</v>
      </c>
      <c r="AG427" s="20" t="str">
        <f t="shared" si="105"/>
        <v>Investment Project</v>
      </c>
      <c r="AH427" s="24" t="e">
        <f>VLOOKUP(Table2[[#This Row],[SAP Code]],[25]DATA!$A:$G,7,FALSE)</f>
        <v>#N/A</v>
      </c>
      <c r="AI427" s="20" t="str">
        <f t="shared" si="106"/>
        <v>Infrastructure</v>
      </c>
      <c r="AJ427" s="25" t="s">
        <v>89</v>
      </c>
      <c r="AK427" s="25" t="s">
        <v>140</v>
      </c>
      <c r="AL427" s="23" t="str" cm="1">
        <f t="array" ref="AL427">_xlfn.SWITCH(AK427,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27" s="26">
        <v>1</v>
      </c>
      <c r="AN427" s="25" t="str">
        <f t="shared" si="114"/>
        <v>Sovereign</v>
      </c>
      <c r="AO427" s="27">
        <v>0.16666666666666666</v>
      </c>
      <c r="AP427" s="23">
        <f>Table2[[#This Row],[Approved Amount_UA Equivalent]]/1000000</f>
        <v>18.350000000000001</v>
      </c>
      <c r="AQ427" s="19">
        <f t="shared" si="107"/>
        <v>24.420914</v>
      </c>
      <c r="AR427" s="23" t="str">
        <f t="shared" si="108"/>
        <v>11-20</v>
      </c>
      <c r="AS427" s="23" t="str">
        <f t="shared" si="109"/>
        <v>1-20</v>
      </c>
      <c r="AT427" s="23" t="str">
        <f t="shared" si="110"/>
        <v>1-40</v>
      </c>
      <c r="AU427" s="23" t="str">
        <f t="shared" si="111"/>
        <v>&lt;1-50 Mn</v>
      </c>
      <c r="AV427" s="23">
        <f>Table2[[#This Row],[Amount]]</f>
        <v>18350000</v>
      </c>
      <c r="AW427" s="23" t="str">
        <f t="shared" si="112"/>
        <v>Dec 2016</v>
      </c>
      <c r="AX427" s="28">
        <f>IFERROR(VLOOKUP(Table2[[#This Row],[SAP Code]],[26]_16!A:B,2,FALSE),0)</f>
        <v>0</v>
      </c>
      <c r="AY427" s="28">
        <f>IFERROR(VLOOKUP(Table2[[#This Row],[SAP Code]],[26]_16!D:E,2,FALSE)/ 1000000, 0)</f>
        <v>0</v>
      </c>
      <c r="AZ427" s="28">
        <f>IFERROR(VLOOKUP(Table2[[#This Row],[SAP Code]],[26]_16!G:H,2,FALSE)/ 1000000, 0)</f>
        <v>9.6117710000000009E-2</v>
      </c>
      <c r="BA427" s="28">
        <f>IFERROR(VLOOKUP(Table2[[#This Row],[SAP Code]],[26]_16!J:K,2,FALSE)/ 1000000, 0)</f>
        <v>1.0503248000000001</v>
      </c>
      <c r="BB427" s="28">
        <f>IFERROR(VLOOKUP(Table2[[#This Row],[SAP Code]],[26]_16!M:N,2,FALSE)/ 1000000, 0)</f>
        <v>0.47759687000000001</v>
      </c>
      <c r="BC427" s="28">
        <f>IFERROR(VLOOKUP(Table2[[#This Row],[SAP Code]],[26]_16!P:Q,2,FALSE),0)</f>
        <v>8.2893733600000008</v>
      </c>
      <c r="BD427" s="28">
        <f>IFERROR(VLOOKUP(Table2[[#This Row],[SAP Code]],[26]_16!S:T,2,FALSE),0)</f>
        <v>6.2032948500000042</v>
      </c>
      <c r="BE427" s="28">
        <f>IFERROR(VLOOKUP(Table2[[#This Row],[SAP Code]],[26]_16!V:W,2,FALSE)/ 1000000, 0)</f>
        <v>5.8969732600000011</v>
      </c>
      <c r="BF427" s="28">
        <f>IFERROR(VLOOKUP(Table2[[#This Row],[SAP Code]],[26]_16!Y:Z,2,FALSE)/ 1000000, 0)</f>
        <v>2.0770760799999999</v>
      </c>
      <c r="BG427" s="28" t="str">
        <f>IFERROR(VLOOKUP(Table2[[#This Row],[SAP Code]],[26]port!$A:$AD,30,FALSE),"unknown")</f>
        <v>OnGo</v>
      </c>
      <c r="BH427" s="29" t="str">
        <f t="shared" si="113"/>
        <v>Ongoing</v>
      </c>
      <c r="BI427" s="16"/>
    </row>
    <row r="428" spans="1:61" ht="17.100000000000001" customHeight="1">
      <c r="A428" s="16" t="s">
        <v>669</v>
      </c>
      <c r="B428" s="16" t="s">
        <v>1664</v>
      </c>
      <c r="C428" s="16" t="s">
        <v>1672</v>
      </c>
      <c r="D428" s="18" t="s">
        <v>1666</v>
      </c>
      <c r="E428" s="18">
        <v>42720</v>
      </c>
      <c r="F428" s="16" t="s">
        <v>673</v>
      </c>
      <c r="G428" s="16" t="s">
        <v>137</v>
      </c>
      <c r="H428" s="16" t="s">
        <v>132</v>
      </c>
      <c r="I428" s="16" t="s">
        <v>138</v>
      </c>
      <c r="J428" s="16" t="s">
        <v>251</v>
      </c>
      <c r="K428" s="16" t="s">
        <v>257</v>
      </c>
      <c r="L428" s="19" t="s">
        <v>85</v>
      </c>
      <c r="M428" s="19">
        <v>30000</v>
      </c>
      <c r="N428" s="19">
        <v>30000</v>
      </c>
      <c r="O428" s="57" t="s">
        <v>1667</v>
      </c>
      <c r="P428" s="21" t="s">
        <v>147</v>
      </c>
      <c r="Q428" s="20" t="s">
        <v>72</v>
      </c>
      <c r="R428" s="16" t="str">
        <f t="shared" si="103"/>
        <v>ADF Including TSF</v>
      </c>
      <c r="S428" s="16" t="str">
        <f t="shared" si="118"/>
        <v>D</v>
      </c>
      <c r="T428" s="16" t="str">
        <f t="shared" si="119"/>
        <v>ADF Countries</v>
      </c>
      <c r="U428" s="16" t="str">
        <f t="shared" si="104"/>
        <v>Transition States</v>
      </c>
      <c r="V428" s="22" t="str">
        <f>IF(ISNUMBER(MATCH(A428, {"Gabon","Sudan","Niger","Mali","Burkina Faso","Guinea"}, 0)), "De Facto Countries", "Non-De Facto Countries")</f>
        <v>Non-De Facto Countries</v>
      </c>
      <c r="W428" s="16" t="str">
        <f t="shared" si="115"/>
        <v>West</v>
      </c>
      <c r="X428" s="16" t="str">
        <f t="shared" si="116"/>
        <v>Transport</v>
      </c>
      <c r="Y428" s="23"/>
      <c r="AB428" s="23">
        <f>Table2[[#This Row],[Approved Amount_UA Equivalent]]</f>
        <v>30000</v>
      </c>
      <c r="AD428" s="23">
        <f>SUM(Table2[[#This Row],[Feed Africa ]:[Improve Quality Of Life ]])</f>
        <v>30000</v>
      </c>
      <c r="AE428" s="16" t="b">
        <f>Table2[[#This Row],[Total HI5]]=Table2[[#This Row],[Approved Amount_UA Equivalent]]</f>
        <v>1</v>
      </c>
      <c r="AF428" s="24">
        <v>10</v>
      </c>
      <c r="AG428" s="20" t="str">
        <f t="shared" si="105"/>
        <v>Investment Project</v>
      </c>
      <c r="AH428" s="24" t="e">
        <f>VLOOKUP(Table2[[#This Row],[SAP Code]],[25]DATA!$A:$G,7,FALSE)</f>
        <v>#N/A</v>
      </c>
      <c r="AI428" s="20" t="str">
        <f t="shared" si="106"/>
        <v>Infrastructure</v>
      </c>
      <c r="AJ428" s="25" t="s">
        <v>89</v>
      </c>
      <c r="AK428" s="25" t="s">
        <v>140</v>
      </c>
      <c r="AL428" s="23" t="str" cm="1">
        <f t="array" ref="AL428">_xlfn.SWITCH(AK428,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28" s="26">
        <v>1</v>
      </c>
      <c r="AN428" s="25" t="str">
        <f t="shared" si="114"/>
        <v>Sovereign</v>
      </c>
      <c r="AO428" s="27">
        <v>0.16666666666666666</v>
      </c>
      <c r="AP428" s="23">
        <f>Table2[[#This Row],[Approved Amount_UA Equivalent]]/1000000</f>
        <v>0.03</v>
      </c>
      <c r="AQ428" s="19">
        <f t="shared" si="107"/>
        <v>3.9925199999999994E-2</v>
      </c>
      <c r="AR428" s="23" t="str">
        <f t="shared" si="108"/>
        <v>1-10</v>
      </c>
      <c r="AS428" s="23" t="str">
        <f t="shared" si="109"/>
        <v>1-20</v>
      </c>
      <c r="AT428" s="23" t="str">
        <f t="shared" si="110"/>
        <v>1-40</v>
      </c>
      <c r="AU428" s="23" t="str">
        <f t="shared" si="111"/>
        <v>&lt;1-50 Mn</v>
      </c>
      <c r="AV428" s="23">
        <f>Table2[[#This Row],[Amount]]</f>
        <v>30000</v>
      </c>
      <c r="AW428" s="23" t="str">
        <f t="shared" si="112"/>
        <v>Dec 2016</v>
      </c>
      <c r="AX428" s="28">
        <f>IFERROR(VLOOKUP(Table2[[#This Row],[SAP Code]],[26]_16!A:B,2,FALSE),0)</f>
        <v>0</v>
      </c>
      <c r="AY428" s="28">
        <f>IFERROR(VLOOKUP(Table2[[#This Row],[SAP Code]],[26]_16!D:E,2,FALSE)/ 1000000, 0)</f>
        <v>0</v>
      </c>
      <c r="AZ428" s="28">
        <f>IFERROR(VLOOKUP(Table2[[#This Row],[SAP Code]],[26]_16!G:H,2,FALSE)/ 1000000, 0)</f>
        <v>9.6117710000000009E-2</v>
      </c>
      <c r="BA428" s="28">
        <f>IFERROR(VLOOKUP(Table2[[#This Row],[SAP Code]],[26]_16!J:K,2,FALSE)/ 1000000, 0)</f>
        <v>1.0503248000000001</v>
      </c>
      <c r="BB428" s="28">
        <f>IFERROR(VLOOKUP(Table2[[#This Row],[SAP Code]],[26]_16!M:N,2,FALSE)/ 1000000, 0)</f>
        <v>0.47759687000000001</v>
      </c>
      <c r="BC428" s="28">
        <f>IFERROR(VLOOKUP(Table2[[#This Row],[SAP Code]],[26]_16!P:Q,2,FALSE),0)</f>
        <v>8.2893733600000008</v>
      </c>
      <c r="BD428" s="28">
        <f>IFERROR(VLOOKUP(Table2[[#This Row],[SAP Code]],[26]_16!S:T,2,FALSE),0)</f>
        <v>6.2032948500000042</v>
      </c>
      <c r="BE428" s="28">
        <f>IFERROR(VLOOKUP(Table2[[#This Row],[SAP Code]],[26]_16!V:W,2,FALSE)/ 1000000, 0)</f>
        <v>5.8969732600000011</v>
      </c>
      <c r="BF428" s="28">
        <f>IFERROR(VLOOKUP(Table2[[#This Row],[SAP Code]],[26]_16!Y:Z,2,FALSE)/ 1000000, 0)</f>
        <v>2.0770760799999999</v>
      </c>
      <c r="BG428" s="28" t="str">
        <f>IFERROR(VLOOKUP(Table2[[#This Row],[SAP Code]],[26]port!$A:$AD,30,FALSE),"unknown")</f>
        <v>OnGo</v>
      </c>
      <c r="BH428" s="29" t="str">
        <f t="shared" si="113"/>
        <v>Ongoing</v>
      </c>
      <c r="BI428" s="16"/>
    </row>
    <row r="429" spans="1:61" ht="17.100000000000001" customHeight="1">
      <c r="A429" s="16" t="s">
        <v>495</v>
      </c>
      <c r="B429" s="16" t="s">
        <v>1673</v>
      </c>
      <c r="C429" s="16" t="s">
        <v>1674</v>
      </c>
      <c r="D429" s="18" t="s">
        <v>1675</v>
      </c>
      <c r="E429" s="18">
        <v>42720</v>
      </c>
      <c r="F429" s="16" t="s">
        <v>499</v>
      </c>
      <c r="G429" s="16" t="s">
        <v>80</v>
      </c>
      <c r="H429" s="16" t="s">
        <v>101</v>
      </c>
      <c r="I429" s="16" t="s">
        <v>82</v>
      </c>
      <c r="J429" s="16" t="s">
        <v>83</v>
      </c>
      <c r="K429" s="16" t="s">
        <v>69</v>
      </c>
      <c r="L429" s="19" t="s">
        <v>85</v>
      </c>
      <c r="M429" s="19">
        <v>380000</v>
      </c>
      <c r="N429" s="19">
        <v>380000</v>
      </c>
      <c r="O429" s="57" t="s">
        <v>1676</v>
      </c>
      <c r="P429" s="21" t="s">
        <v>147</v>
      </c>
      <c r="Q429" s="20" t="s">
        <v>72</v>
      </c>
      <c r="R429" s="16" t="str">
        <f t="shared" si="103"/>
        <v>ADF Including TSF</v>
      </c>
      <c r="S429" s="16" t="str">
        <f t="shared" si="118"/>
        <v>F</v>
      </c>
      <c r="T429" s="16" t="str">
        <f t="shared" si="119"/>
        <v>ADF Countries</v>
      </c>
      <c r="U429" s="16" t="str">
        <f t="shared" si="104"/>
        <v>Transition States</v>
      </c>
      <c r="V429" s="22" t="str">
        <f>IF(ISNUMBER(MATCH(A429, {"Gabon","Sudan","Niger","Mali","Burkina Faso","Guinea"}, 0)), "De Facto Countries", "Non-De Facto Countries")</f>
        <v>Non-De Facto Countries</v>
      </c>
      <c r="W429" s="16" t="str">
        <f t="shared" si="115"/>
        <v>South</v>
      </c>
      <c r="X429" s="16" t="str">
        <f t="shared" si="116"/>
        <v>Power</v>
      </c>
      <c r="Y429" s="23"/>
      <c r="Z429" s="23">
        <f>Table2[[#This Row],[Approved Amount_UA Equivalent]]</f>
        <v>380000</v>
      </c>
      <c r="AD429" s="23">
        <f>SUM(Table2[[#This Row],[Feed Africa ]:[Improve Quality Of Life ]])</f>
        <v>380000</v>
      </c>
      <c r="AE429" s="16" t="b">
        <f>Table2[[#This Row],[Total HI5]]=Table2[[#This Row],[Approved Amount_UA Equivalent]]</f>
        <v>1</v>
      </c>
      <c r="AF429" s="24">
        <v>40</v>
      </c>
      <c r="AG429" s="20" t="str">
        <f t="shared" si="105"/>
        <v>ISP and Investment Project</v>
      </c>
      <c r="AH429" s="24" t="e">
        <f>VLOOKUP(Table2[[#This Row],[SAP Code]],[25]DATA!$A:$G,7,FALSE)</f>
        <v>#N/A</v>
      </c>
      <c r="AI429" s="20" t="str">
        <f t="shared" si="106"/>
        <v>Infrastructure</v>
      </c>
      <c r="AJ429" s="25" t="s">
        <v>89</v>
      </c>
      <c r="AK429" s="25" t="s">
        <v>90</v>
      </c>
      <c r="AL429" s="23" t="str" cm="1">
        <f t="array" ref="AL429">_xlfn.SWITCH(AK429,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429" s="26">
        <v>1</v>
      </c>
      <c r="AN429" s="25" t="str">
        <f t="shared" si="114"/>
        <v>Sovereign</v>
      </c>
      <c r="AO429" s="27">
        <v>0.5</v>
      </c>
      <c r="AP429" s="23">
        <f>Table2[[#This Row],[Approved Amount_UA Equivalent]]/1000000</f>
        <v>0.38</v>
      </c>
      <c r="AQ429" s="19">
        <f t="shared" si="107"/>
        <v>0.50571920000000004</v>
      </c>
      <c r="AR429" s="23" t="str">
        <f t="shared" si="108"/>
        <v>1-10</v>
      </c>
      <c r="AS429" s="23" t="str">
        <f t="shared" si="109"/>
        <v>1-20</v>
      </c>
      <c r="AT429" s="23" t="str">
        <f t="shared" si="110"/>
        <v>1-40</v>
      </c>
      <c r="AU429" s="23" t="str">
        <f t="shared" si="111"/>
        <v>&lt;1-50 Mn</v>
      </c>
      <c r="AV429" s="23">
        <f>Table2[[#This Row],[Amount]]</f>
        <v>380000</v>
      </c>
      <c r="AW429" s="23" t="str">
        <f t="shared" si="112"/>
        <v>Dec 2016</v>
      </c>
      <c r="AX429" s="28">
        <f>IFERROR(VLOOKUP(Table2[[#This Row],[SAP Code]],[26]_16!A:B,2,FALSE),0)</f>
        <v>0</v>
      </c>
      <c r="AY429" s="28">
        <f>IFERROR(VLOOKUP(Table2[[#This Row],[SAP Code]],[26]_16!D:E,2,FALSE)/ 1000000, 0)</f>
        <v>0</v>
      </c>
      <c r="AZ429" s="28">
        <f>IFERROR(VLOOKUP(Table2[[#This Row],[SAP Code]],[26]_16!G:H,2,FALSE)/ 1000000, 0)</f>
        <v>0.30447903999999998</v>
      </c>
      <c r="BA429" s="28">
        <f>IFERROR(VLOOKUP(Table2[[#This Row],[SAP Code]],[26]_16!J:K,2,FALSE)/ 1000000, 0)</f>
        <v>0</v>
      </c>
      <c r="BB429" s="28">
        <f>IFERROR(VLOOKUP(Table2[[#This Row],[SAP Code]],[26]_16!M:N,2,FALSE)/ 1000000, 0)</f>
        <v>0.30073567000000007</v>
      </c>
      <c r="BC429" s="28">
        <f>IFERROR(VLOOKUP(Table2[[#This Row],[SAP Code]],[26]_16!P:Q,2,FALSE),0)</f>
        <v>0.28933866999999996</v>
      </c>
      <c r="BD429" s="28">
        <f>IFERROR(VLOOKUP(Table2[[#This Row],[SAP Code]],[26]_16!S:T,2,FALSE),0)</f>
        <v>0.18038205000000002</v>
      </c>
      <c r="BE429" s="28">
        <f>IFERROR(VLOOKUP(Table2[[#This Row],[SAP Code]],[26]_16!V:W,2,FALSE)/ 1000000, 0)</f>
        <v>2.1712751699999999</v>
      </c>
      <c r="BF429" s="28">
        <f>IFERROR(VLOOKUP(Table2[[#This Row],[SAP Code]],[26]_16!Y:Z,2,FALSE)/ 1000000, 0)</f>
        <v>0.60804968000000004</v>
      </c>
      <c r="BG429" s="28" t="str">
        <f>IFERROR(VLOOKUP(Table2[[#This Row],[SAP Code]],[26]port!$A:$AD,30,FALSE),"unknown")</f>
        <v>OnGo</v>
      </c>
      <c r="BH429" s="29" t="str">
        <f t="shared" si="113"/>
        <v>Ongoing</v>
      </c>
      <c r="BI429" s="16"/>
    </row>
    <row r="430" spans="1:61" ht="17.100000000000001" customHeight="1">
      <c r="A430" s="16" t="s">
        <v>495</v>
      </c>
      <c r="B430" s="16" t="s">
        <v>1673</v>
      </c>
      <c r="C430" s="16" t="s">
        <v>1677</v>
      </c>
      <c r="D430" s="18" t="s">
        <v>1675</v>
      </c>
      <c r="E430" s="18">
        <v>42720</v>
      </c>
      <c r="F430" s="16" t="s">
        <v>499</v>
      </c>
      <c r="G430" s="16" t="s">
        <v>80</v>
      </c>
      <c r="H430" s="16" t="s">
        <v>101</v>
      </c>
      <c r="I430" s="16" t="s">
        <v>82</v>
      </c>
      <c r="J430" s="16" t="s">
        <v>251</v>
      </c>
      <c r="K430" s="16" t="s">
        <v>257</v>
      </c>
      <c r="L430" s="19" t="s">
        <v>85</v>
      </c>
      <c r="M430" s="19">
        <v>13160000</v>
      </c>
      <c r="N430" s="19">
        <v>13160000</v>
      </c>
      <c r="O430" s="57" t="s">
        <v>1676</v>
      </c>
      <c r="P430" s="21" t="s">
        <v>147</v>
      </c>
      <c r="Q430" s="20" t="s">
        <v>72</v>
      </c>
      <c r="R430" s="16" t="str">
        <f t="shared" si="103"/>
        <v>ADF Including TSF</v>
      </c>
      <c r="S430" s="16" t="str">
        <f t="shared" si="118"/>
        <v>F</v>
      </c>
      <c r="T430" s="16" t="str">
        <f t="shared" si="119"/>
        <v>ADF Countries</v>
      </c>
      <c r="U430" s="16" t="str">
        <f t="shared" si="104"/>
        <v>Transition States</v>
      </c>
      <c r="V430" s="22" t="str">
        <f>IF(ISNUMBER(MATCH(A430, {"Gabon","Sudan","Niger","Mali","Burkina Faso","Guinea"}, 0)), "De Facto Countries", "Non-De Facto Countries")</f>
        <v>Non-De Facto Countries</v>
      </c>
      <c r="W430" s="16" t="str">
        <f t="shared" si="115"/>
        <v>South</v>
      </c>
      <c r="X430" s="16" t="str">
        <f t="shared" si="116"/>
        <v>Power</v>
      </c>
      <c r="Y430" s="23"/>
      <c r="Z430" s="23">
        <f>Table2[[#This Row],[Approved Amount_UA Equivalent]]</f>
        <v>13160000</v>
      </c>
      <c r="AD430" s="23">
        <f>SUM(Table2[[#This Row],[Feed Africa ]:[Improve Quality Of Life ]])</f>
        <v>13160000</v>
      </c>
      <c r="AE430" s="16" t="b">
        <f>Table2[[#This Row],[Total HI5]]=Table2[[#This Row],[Approved Amount_UA Equivalent]]</f>
        <v>1</v>
      </c>
      <c r="AF430" s="24">
        <v>40</v>
      </c>
      <c r="AG430" s="20" t="str">
        <f t="shared" si="105"/>
        <v>ISP and Investment Project</v>
      </c>
      <c r="AH430" s="24" t="e">
        <f>VLOOKUP(Table2[[#This Row],[SAP Code]],[25]DATA!$A:$G,7,FALSE)</f>
        <v>#N/A</v>
      </c>
      <c r="AI430" s="20" t="str">
        <f t="shared" si="106"/>
        <v>Infrastructure</v>
      </c>
      <c r="AJ430" s="25" t="s">
        <v>89</v>
      </c>
      <c r="AK430" s="25" t="s">
        <v>90</v>
      </c>
      <c r="AL430" s="23" t="str" cm="1">
        <f t="array" ref="AL430">_xlfn.SWITCH(AK430,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430" s="26">
        <v>1</v>
      </c>
      <c r="AN430" s="25" t="str">
        <f t="shared" si="114"/>
        <v>Sovereign</v>
      </c>
      <c r="AO430" s="27">
        <v>0.5</v>
      </c>
      <c r="AP430" s="23">
        <f>Table2[[#This Row],[Approved Amount_UA Equivalent]]/1000000</f>
        <v>13.16</v>
      </c>
      <c r="AQ430" s="19">
        <f t="shared" si="107"/>
        <v>17.5138544</v>
      </c>
      <c r="AR430" s="23" t="str">
        <f t="shared" si="108"/>
        <v>11-20</v>
      </c>
      <c r="AS430" s="23" t="str">
        <f t="shared" si="109"/>
        <v>1-20</v>
      </c>
      <c r="AT430" s="23" t="str">
        <f t="shared" si="110"/>
        <v>1-40</v>
      </c>
      <c r="AU430" s="23" t="str">
        <f t="shared" si="111"/>
        <v>&lt;1-50 Mn</v>
      </c>
      <c r="AV430" s="23">
        <f>Table2[[#This Row],[Amount]]</f>
        <v>13160000</v>
      </c>
      <c r="AW430" s="23" t="str">
        <f t="shared" si="112"/>
        <v>Dec 2016</v>
      </c>
      <c r="AX430" s="28">
        <f>IFERROR(VLOOKUP(Table2[[#This Row],[SAP Code]],[26]_16!A:B,2,FALSE),0)</f>
        <v>0</v>
      </c>
      <c r="AY430" s="28">
        <f>IFERROR(VLOOKUP(Table2[[#This Row],[SAP Code]],[26]_16!D:E,2,FALSE)/ 1000000, 0)</f>
        <v>0</v>
      </c>
      <c r="AZ430" s="28">
        <v>0</v>
      </c>
      <c r="BA430" s="28">
        <f>IFERROR(VLOOKUP(Table2[[#This Row],[SAP Code]],[26]_16!J:K,2,FALSE)/ 1000000, 0)</f>
        <v>0</v>
      </c>
      <c r="BB430" s="28">
        <f>IFERROR(VLOOKUP(Table2[[#This Row],[SAP Code]],[26]_16!M:N,2,FALSE)/ 1000000, 0)</f>
        <v>0.30073567000000007</v>
      </c>
      <c r="BC430" s="28">
        <f>IFERROR(VLOOKUP(Table2[[#This Row],[SAP Code]],[26]_16!P:Q,2,FALSE),0)</f>
        <v>0.28933866999999996</v>
      </c>
      <c r="BD430" s="28">
        <f>IFERROR(VLOOKUP(Table2[[#This Row],[SAP Code]],[26]_16!S:T,2,FALSE),0)</f>
        <v>0.18038205000000002</v>
      </c>
      <c r="BE430" s="28">
        <f>IFERROR(VLOOKUP(Table2[[#This Row],[SAP Code]],[26]_16!V:W,2,FALSE)/ 1000000, 0)</f>
        <v>2.1712751699999999</v>
      </c>
      <c r="BF430" s="28">
        <f>IFERROR(VLOOKUP(Table2[[#This Row],[SAP Code]],[26]_16!Y:Z,2,FALSE)/ 1000000, 0)</f>
        <v>0.60804968000000004</v>
      </c>
      <c r="BG430" s="28" t="str">
        <f>IFERROR(VLOOKUP(Table2[[#This Row],[SAP Code]],[26]port!$A:$AD,30,FALSE),"unknown")</f>
        <v>OnGo</v>
      </c>
      <c r="BH430" s="29" t="str">
        <f t="shared" si="113"/>
        <v>Ongoing</v>
      </c>
      <c r="BI430" s="16"/>
    </row>
    <row r="431" spans="1:61" ht="17.100000000000001" customHeight="1">
      <c r="A431" s="38" t="s">
        <v>141</v>
      </c>
      <c r="B431" s="16" t="s">
        <v>1678</v>
      </c>
      <c r="C431" s="16" t="s">
        <v>1679</v>
      </c>
      <c r="D431" s="18" t="s">
        <v>1680</v>
      </c>
      <c r="E431" s="18">
        <v>42720</v>
      </c>
      <c r="F431" s="16" t="s">
        <v>1681</v>
      </c>
      <c r="G431" s="16" t="s">
        <v>65</v>
      </c>
      <c r="H431" s="16" t="s">
        <v>81</v>
      </c>
      <c r="I431" s="16" t="s">
        <v>1121</v>
      </c>
      <c r="J431" s="16" t="s">
        <v>1122</v>
      </c>
      <c r="K431" s="16" t="s">
        <v>69</v>
      </c>
      <c r="L431" s="19" t="s">
        <v>195</v>
      </c>
      <c r="M431" s="19">
        <v>2467170.2999999998</v>
      </c>
      <c r="N431" s="19">
        <v>1938182.2252598337</v>
      </c>
      <c r="O431" s="20" t="s">
        <v>1622</v>
      </c>
      <c r="P431" s="24" t="s">
        <v>1682</v>
      </c>
      <c r="Q431" s="20" t="s">
        <v>72</v>
      </c>
      <c r="R431" s="16" t="str">
        <f t="shared" si="103"/>
        <v>ClimDev</v>
      </c>
      <c r="S431" s="16" t="s">
        <v>1125</v>
      </c>
      <c r="T431" s="16" t="str">
        <f t="shared" si="119"/>
        <v>Multinational</v>
      </c>
      <c r="U431" s="16" t="str">
        <f t="shared" si="104"/>
        <v>Multinational</v>
      </c>
      <c r="V431" s="22" t="str">
        <f>IF(ISNUMBER(MATCH(A431, {"Gabon","Sudan","Niger","Mali","Burkina Faso","Guinea"}, 0)), "De Facto Countries", "Non-De Facto Countries")</f>
        <v>Non-De Facto Countries</v>
      </c>
      <c r="W431" s="16" t="str">
        <f t="shared" si="115"/>
        <v>Multi</v>
      </c>
      <c r="X431" s="16" t="str">
        <f t="shared" si="116"/>
        <v>Transport</v>
      </c>
      <c r="Y431" s="23">
        <f>Table2[[#This Row],[Approved Amount_UA Equivalent]]</f>
        <v>1938182.2252598337</v>
      </c>
      <c r="AD431" s="23">
        <f>SUM(Table2[[#This Row],[Feed Africa ]:[Improve Quality Of Life ]])</f>
        <v>1938182.2252598337</v>
      </c>
      <c r="AE431" s="16" t="b">
        <f>Table2[[#This Row],[Total HI5]]=Table2[[#This Row],[Approved Amount_UA Equivalent]]</f>
        <v>1</v>
      </c>
      <c r="AF431" s="24">
        <v>10</v>
      </c>
      <c r="AG431" s="20" t="str">
        <f t="shared" si="105"/>
        <v>Investment Project</v>
      </c>
      <c r="AH431" s="24" t="e">
        <f>VLOOKUP(Table2[[#This Row],[SAP Code]],[25]DATA!$A:$G,7,FALSE)</f>
        <v>#N/A</v>
      </c>
      <c r="AI431" s="20" t="str">
        <f t="shared" si="106"/>
        <v>Infrastructure</v>
      </c>
      <c r="AJ431" s="25" t="s">
        <v>1126</v>
      </c>
      <c r="AK431" s="25" t="s">
        <v>74</v>
      </c>
      <c r="AL431" s="23" t="str" cm="1">
        <f t="array" ref="AL431">_xlfn.SWITCH(AK431,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31" s="26">
        <v>1</v>
      </c>
      <c r="AN431" s="25" t="str">
        <f t="shared" si="114"/>
        <v>Sovereign</v>
      </c>
      <c r="AO431" s="27">
        <v>0.5</v>
      </c>
      <c r="AP431" s="23">
        <f>Table2[[#This Row],[Approved Amount_UA Equivalent]]/1000000</f>
        <v>1.9381822252598337</v>
      </c>
      <c r="AQ431" s="19">
        <f t="shared" si="107"/>
        <v>2.5794104326647971</v>
      </c>
      <c r="AR431" s="23" t="str">
        <f t="shared" si="108"/>
        <v>1-10</v>
      </c>
      <c r="AS431" s="23" t="str">
        <f t="shared" si="109"/>
        <v>1-20</v>
      </c>
      <c r="AT431" s="23" t="str">
        <f t="shared" si="110"/>
        <v>1-40</v>
      </c>
      <c r="AU431" s="23" t="str">
        <f t="shared" si="111"/>
        <v>&lt;1-50 Mn</v>
      </c>
      <c r="AV431" s="23">
        <f>Table2[[#This Row],[Amount]]</f>
        <v>2467170.2999999998</v>
      </c>
      <c r="AW431" s="23" t="str">
        <f t="shared" si="112"/>
        <v>Dec 2016</v>
      </c>
      <c r="AX431" s="28">
        <f>IFERROR(VLOOKUP(Table2[[#This Row],[SAP Code]],[26]_16!A:B,2,FALSE),0)</f>
        <v>0</v>
      </c>
      <c r="AY431" s="28">
        <f>IFERROR(VLOOKUP(Table2[[#This Row],[SAP Code]],[26]_16!D:E,2,FALSE)/ 1000000, 0)</f>
        <v>0</v>
      </c>
      <c r="AZ431" s="28">
        <f>IFERROR(VLOOKUP(Table2[[#This Row],[SAP Code]],[26]_16!G:H,2,FALSE)/ 1000000, 0)</f>
        <v>0</v>
      </c>
      <c r="BA431" s="28">
        <f>IFERROR(VLOOKUP(Table2[[#This Row],[SAP Code]],[26]_16!J:K,2,FALSE)/ 1000000, 0)</f>
        <v>0</v>
      </c>
      <c r="BB431" s="28">
        <f>IFERROR(VLOOKUP(Table2[[#This Row],[SAP Code]],[26]_16!M:N,2,FALSE)/ 1000000, 0)</f>
        <v>0</v>
      </c>
      <c r="BC431" s="28">
        <f>IFERROR(VLOOKUP(Table2[[#This Row],[SAP Code]],[26]_16!P:Q,2,FALSE),0)</f>
        <v>0</v>
      </c>
      <c r="BD431" s="28">
        <f>IFERROR(VLOOKUP(Table2[[#This Row],[SAP Code]],[26]_16!S:T,2,FALSE),0)</f>
        <v>0</v>
      </c>
      <c r="BE431" s="28">
        <f>IFERROR(VLOOKUP(Table2[[#This Row],[SAP Code]],[26]_16!V:W,2,FALSE)/ 1000000, 0)</f>
        <v>0</v>
      </c>
      <c r="BF431" s="28">
        <f>IFERROR(VLOOKUP(Table2[[#This Row],[SAP Code]],[26]_16!Y:Z,2,FALSE)/ 1000000, 0)</f>
        <v>0</v>
      </c>
      <c r="BG431" s="28" t="str">
        <f>IFERROR(VLOOKUP(Table2[[#This Row],[SAP Code]],[26]port!$A:$AD,30,FALSE),"unknown")</f>
        <v>unknown</v>
      </c>
      <c r="BH431" s="29" t="str">
        <f t="shared" si="113"/>
        <v>Unknown</v>
      </c>
      <c r="BI431" s="16"/>
    </row>
    <row r="432" spans="1:61" ht="17.100000000000001" customHeight="1">
      <c r="A432" s="38" t="s">
        <v>1106</v>
      </c>
      <c r="B432" s="16" t="s">
        <v>1683</v>
      </c>
      <c r="C432" s="16" t="s">
        <v>1684</v>
      </c>
      <c r="D432" s="16" t="s">
        <v>1685</v>
      </c>
      <c r="E432" s="18">
        <v>42746</v>
      </c>
      <c r="F432" s="16" t="s">
        <v>1110</v>
      </c>
      <c r="G432" s="16" t="s">
        <v>255</v>
      </c>
      <c r="H432" s="16" t="s">
        <v>66</v>
      </c>
      <c r="I432" s="16" t="s">
        <v>250</v>
      </c>
      <c r="J432" s="16" t="s">
        <v>179</v>
      </c>
      <c r="K432" s="19" t="s">
        <v>84</v>
      </c>
      <c r="L432" s="19" t="s">
        <v>195</v>
      </c>
      <c r="M432" s="19">
        <v>200000000</v>
      </c>
      <c r="N432" s="69">
        <v>156820926.18439007</v>
      </c>
      <c r="O432" s="20" t="s">
        <v>1686</v>
      </c>
      <c r="P432" s="21">
        <v>2000200000752</v>
      </c>
      <c r="Q432" s="20" t="s">
        <v>87</v>
      </c>
      <c r="R432" s="16" t="str">
        <f t="shared" si="103"/>
        <v>ADB Public</v>
      </c>
      <c r="S432" s="16" t="str">
        <f t="shared" ref="S432:S495" si="120">MID(O432, 6,1)</f>
        <v>K</v>
      </c>
      <c r="T432" s="16" t="str">
        <f t="shared" si="119"/>
        <v>ADB Countries</v>
      </c>
      <c r="U432" s="16" t="str">
        <f t="shared" si="104"/>
        <v>Non-Transition States</v>
      </c>
      <c r="V432" s="22" t="str">
        <f>IF(ISNUMBER(MATCH(A432, {"Gabon","Sudan","Niger","Mali","Burkina Faso","Guinea"}, 0)), "De Facto Countries", "Non-De Facto Countries")</f>
        <v>De Facto Countries</v>
      </c>
      <c r="W432" s="16" t="str">
        <f t="shared" si="115"/>
        <v>Central</v>
      </c>
      <c r="X432" s="16" t="str">
        <f t="shared" si="116"/>
        <v>Multi-Sector</v>
      </c>
      <c r="Y432" s="23">
        <f>Table2[[#This Row],[Approved Amount_UA Equivalent]]/5</f>
        <v>31364185.236878015</v>
      </c>
      <c r="Z432" s="23">
        <f>Table2[[#This Row],[Approved Amount_UA Equivalent]]/5</f>
        <v>31364185.236878015</v>
      </c>
      <c r="AA432" s="23">
        <f>Table2[[#This Row],[Approved Amount_UA Equivalent]]/5</f>
        <v>31364185.236878015</v>
      </c>
      <c r="AB432" s="23">
        <f>Table2[[#This Row],[Approved Amount_UA Equivalent]]/5</f>
        <v>31364185.236878015</v>
      </c>
      <c r="AC432" s="23">
        <f>Table2[[#This Row],[Approved Amount_UA Equivalent]]/5</f>
        <v>31364185.236878015</v>
      </c>
      <c r="AD432" s="23">
        <f>SUM(Table2[[#This Row],[Feed Africa ]:[Improve Quality Of Life ]])</f>
        <v>156820926.18439007</v>
      </c>
      <c r="AE432" s="16" t="b">
        <f>Table2[[#This Row],[Total HI5]]=Table2[[#This Row],[Approved Amount_UA Equivalent]]</f>
        <v>1</v>
      </c>
      <c r="AF432" s="24">
        <v>20</v>
      </c>
      <c r="AG432" s="20" t="str">
        <f t="shared" si="105"/>
        <v>Policy and Result Based Op</v>
      </c>
      <c r="AH432" s="24" t="e">
        <f>VLOOKUP(Table2[[#This Row],[SAP Code]],[25]DATA!$A:$G,7,FALSE)</f>
        <v>#N/A</v>
      </c>
      <c r="AI432" s="20" t="str">
        <f t="shared" si="106"/>
        <v>Policy-Based Lending</v>
      </c>
      <c r="AJ432" s="25" t="s">
        <v>254</v>
      </c>
      <c r="AK432" s="25" t="s">
        <v>255</v>
      </c>
      <c r="AL432" s="23" t="str" cm="1">
        <f t="array" ref="AL432">_xlfn.SWITCH(AK432,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32" s="26">
        <v>1</v>
      </c>
      <c r="AN432" s="25" t="str">
        <f t="shared" si="114"/>
        <v>Sovereign</v>
      </c>
      <c r="AO432" s="27">
        <v>1</v>
      </c>
      <c r="AP432" s="23">
        <f>Table2[[#This Row],[Approved Amount_UA Equivalent]]/1000000</f>
        <v>156.82092618439006</v>
      </c>
      <c r="AQ432" s="69">
        <f t="shared" si="107"/>
        <v>208.70356140323366</v>
      </c>
      <c r="AR432" s="23" t="str">
        <f t="shared" si="108"/>
        <v>151-160</v>
      </c>
      <c r="AS432" s="23" t="str">
        <f t="shared" si="109"/>
        <v>141-160</v>
      </c>
      <c r="AT432" s="23" t="str">
        <f t="shared" si="110"/>
        <v>121-160</v>
      </c>
      <c r="AU432" s="23" t="str">
        <f t="shared" si="111"/>
        <v>100-200 Mn</v>
      </c>
      <c r="AV432" s="23">
        <f>Table2[[#This Row],[Amount]]</f>
        <v>200000000</v>
      </c>
      <c r="AW432" s="23" t="str">
        <f t="shared" si="112"/>
        <v>Jan 2017</v>
      </c>
      <c r="AX432" s="28">
        <f>IFERROR(VLOOKUP(Table2[[#This Row],[SAP Code]],[26]_16!A:B,2,FALSE),0)</f>
        <v>0</v>
      </c>
      <c r="AY432" s="28">
        <f>IFERROR(VLOOKUP(Table2[[#This Row],[SAP Code]],[26]_16!D:E,2,FALSE)/ 1000000, 0)</f>
        <v>0</v>
      </c>
      <c r="AZ432" s="28">
        <f>IFERROR(VLOOKUP(Table2[[#This Row],[SAP Code]],[26]_16!G:H,2,FALSE)/ 1000000, 0)</f>
        <v>156.22314915000001</v>
      </c>
      <c r="BA432" s="28">
        <f>IFERROR(VLOOKUP(Table2[[#This Row],[SAP Code]],[26]_16!J:K,2,FALSE)/ 1000000, 0)</f>
        <v>0</v>
      </c>
      <c r="BB432" s="28">
        <f>IFERROR(VLOOKUP(Table2[[#This Row],[SAP Code]],[26]_16!M:N,2,FALSE)/ 1000000, 0)</f>
        <v>0</v>
      </c>
      <c r="BC432" s="28">
        <f>IFERROR(VLOOKUP(Table2[[#This Row],[SAP Code]],[26]_16!P:Q,2,FALSE),0)</f>
        <v>0</v>
      </c>
      <c r="BD432" s="28">
        <f>IFERROR(VLOOKUP(Table2[[#This Row],[SAP Code]],[26]_16!S:T,2,FALSE),0)</f>
        <v>0</v>
      </c>
      <c r="BE432" s="28">
        <f>IFERROR(VLOOKUP(Table2[[#This Row],[SAP Code]],[26]_16!V:W,2,FALSE)/ 1000000, 0)</f>
        <v>0</v>
      </c>
      <c r="BF432" s="28">
        <f>IFERROR(VLOOKUP(Table2[[#This Row],[SAP Code]],[26]_16!Y:Z,2,FALSE)/ 1000000, 0)</f>
        <v>0</v>
      </c>
      <c r="BG432" s="28" t="str">
        <f>IFERROR(VLOOKUP(Table2[[#This Row],[SAP Code]],[26]port!$A:$AD,30,FALSE),"unknown")</f>
        <v>COMP</v>
      </c>
      <c r="BH432" s="29" t="str">
        <f t="shared" si="113"/>
        <v>Number of operations completed out of the net approved of that year</v>
      </c>
      <c r="BI432" s="16"/>
    </row>
    <row r="433" spans="1:61" ht="17.100000000000001" customHeight="1">
      <c r="A433" s="38" t="s">
        <v>690</v>
      </c>
      <c r="B433" s="16" t="s">
        <v>1687</v>
      </c>
      <c r="C433" s="16" t="s">
        <v>1688</v>
      </c>
      <c r="D433" s="16" t="s">
        <v>1689</v>
      </c>
      <c r="E433" s="18">
        <v>42746</v>
      </c>
      <c r="F433" s="16" t="s">
        <v>694</v>
      </c>
      <c r="G433" s="16" t="s">
        <v>126</v>
      </c>
      <c r="H433" s="16" t="s">
        <v>132</v>
      </c>
      <c r="I433" s="16" t="s">
        <v>123</v>
      </c>
      <c r="J433" s="16" t="s">
        <v>83</v>
      </c>
      <c r="K433" s="19" t="s">
        <v>84</v>
      </c>
      <c r="L433" s="19" t="s">
        <v>85</v>
      </c>
      <c r="M433" s="19">
        <v>15000000</v>
      </c>
      <c r="N433" s="69">
        <v>15000000</v>
      </c>
      <c r="O433" s="20" t="s">
        <v>1690</v>
      </c>
      <c r="P433" s="21">
        <v>2100150036743</v>
      </c>
      <c r="Q433" s="20" t="s">
        <v>87</v>
      </c>
      <c r="R433" s="16" t="str">
        <f t="shared" si="103"/>
        <v>ADF Including TSF</v>
      </c>
      <c r="S433" s="16" t="str">
        <f t="shared" si="120"/>
        <v>E</v>
      </c>
      <c r="T433" s="16" t="str">
        <f t="shared" si="119"/>
        <v>ADF Countries</v>
      </c>
      <c r="U433" s="16" t="str">
        <f t="shared" si="104"/>
        <v>Transition States</v>
      </c>
      <c r="V433" s="22" t="str">
        <f>IF(ISNUMBER(MATCH(A433, {"Gabon","Sudan","Niger","Mali","Burkina Faso","Guinea"}, 0)), "De Facto Countries", "Non-De Facto Countries")</f>
        <v>De Facto Countries</v>
      </c>
      <c r="W433" s="16" t="str">
        <f t="shared" si="115"/>
        <v>West</v>
      </c>
      <c r="X433" s="16" t="str">
        <f t="shared" si="116"/>
        <v>WASH Sector</v>
      </c>
      <c r="Y433" s="23">
        <f>Table2[[#This Row],[Approved Amount_UA Equivalent]]*0.03</f>
        <v>450000</v>
      </c>
      <c r="Z433" s="23">
        <f>Table2[[#This Row],[Approved Amount_UA Equivalent]]*0.01</f>
        <v>150000</v>
      </c>
      <c r="AC433" s="23">
        <f>Table2[[#This Row],[Approved Amount_UA Equivalent]]*0.96</f>
        <v>14400000</v>
      </c>
      <c r="AD433" s="23">
        <f>SUM(Table2[[#This Row],[Feed Africa ]:[Improve Quality Of Life ]])</f>
        <v>15000000</v>
      </c>
      <c r="AE433" s="16" t="b">
        <f>Table2[[#This Row],[Total HI5]]=Table2[[#This Row],[Approved Amount_UA Equivalent]]</f>
        <v>1</v>
      </c>
      <c r="AF433" s="24">
        <v>10</v>
      </c>
      <c r="AG433" s="20" t="str">
        <f t="shared" si="105"/>
        <v>Investment Project</v>
      </c>
      <c r="AH433" s="24" t="e">
        <f>VLOOKUP(Table2[[#This Row],[SAP Code]],[25]DATA!$A:$G,7,FALSE)</f>
        <v>#N/A</v>
      </c>
      <c r="AI433" s="20" t="str">
        <f t="shared" si="106"/>
        <v>Infrastructure</v>
      </c>
      <c r="AJ433" s="25" t="s">
        <v>89</v>
      </c>
      <c r="AK433" s="25" t="s">
        <v>126</v>
      </c>
      <c r="AL433" s="23" t="str" cm="1">
        <f t="array" ref="AL433">_xlfn.SWITCH(AK433,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33" s="26">
        <v>1</v>
      </c>
      <c r="AN433" s="25" t="str">
        <f t="shared" si="114"/>
        <v>Sovereign</v>
      </c>
      <c r="AO433" s="27">
        <v>0.5</v>
      </c>
      <c r="AP433" s="23">
        <f>Table2[[#This Row],[Approved Amount_UA Equivalent]]/1000000</f>
        <v>15</v>
      </c>
      <c r="AQ433" s="69">
        <f t="shared" si="107"/>
        <v>19.962599999999998</v>
      </c>
      <c r="AR433" s="23" t="str">
        <f t="shared" si="108"/>
        <v>11-20</v>
      </c>
      <c r="AS433" s="23" t="str">
        <f t="shared" si="109"/>
        <v>1-20</v>
      </c>
      <c r="AT433" s="23" t="str">
        <f t="shared" si="110"/>
        <v>1-40</v>
      </c>
      <c r="AU433" s="23" t="str">
        <f t="shared" si="111"/>
        <v>&lt;1-50 Mn</v>
      </c>
      <c r="AV433" s="23">
        <f>Table2[[#This Row],[Amount]]</f>
        <v>15000000</v>
      </c>
      <c r="AW433" s="23" t="str">
        <f t="shared" si="112"/>
        <v>Jan 2017</v>
      </c>
      <c r="AX433" s="28">
        <f>IFERROR(VLOOKUP(Table2[[#This Row],[SAP Code]],[26]_16!A:B,2,FALSE),0)</f>
        <v>0</v>
      </c>
      <c r="AY433" s="28">
        <f>IFERROR(VLOOKUP(Table2[[#This Row],[SAP Code]],[26]_16!D:E,2,FALSE)/ 1000000, 0)</f>
        <v>0</v>
      </c>
      <c r="AZ433" s="28">
        <f>IFERROR(VLOOKUP(Table2[[#This Row],[SAP Code]],[26]_16!G:H,2,FALSE)/ 1000000, 0)</f>
        <v>0</v>
      </c>
      <c r="BA433" s="28">
        <f>IFERROR(VLOOKUP(Table2[[#This Row],[SAP Code]],[26]_16!J:K,2,FALSE)/ 1000000, 0)</f>
        <v>0</v>
      </c>
      <c r="BB433" s="28">
        <f>IFERROR(VLOOKUP(Table2[[#This Row],[SAP Code]],[26]_16!M:N,2,FALSE)/ 1000000, 0)</f>
        <v>0</v>
      </c>
      <c r="BC433" s="28">
        <f>IFERROR(VLOOKUP(Table2[[#This Row],[SAP Code]],[26]_16!P:Q,2,FALSE),0)</f>
        <v>0</v>
      </c>
      <c r="BD433" s="28">
        <f>IFERROR(VLOOKUP(Table2[[#This Row],[SAP Code]],[26]_16!S:T,2,FALSE),0)</f>
        <v>0</v>
      </c>
      <c r="BE433" s="28">
        <f>IFERROR(VLOOKUP(Table2[[#This Row],[SAP Code]],[26]_16!V:W,2,FALSE)/ 1000000, 0)</f>
        <v>0</v>
      </c>
      <c r="BF433" s="28">
        <f>IFERROR(VLOOKUP(Table2[[#This Row],[SAP Code]],[26]_16!Y:Z,2,FALSE)/ 1000000, 0)</f>
        <v>0</v>
      </c>
      <c r="BG433" s="28" t="str">
        <f>IFERROR(VLOOKUP(Table2[[#This Row],[SAP Code]],[26]port!$A:$AD,30,FALSE),"unknown")</f>
        <v>unknown</v>
      </c>
      <c r="BH433" s="29" t="str">
        <f t="shared" si="113"/>
        <v>Unknown</v>
      </c>
      <c r="BI433" s="16"/>
    </row>
    <row r="434" spans="1:61" ht="17.100000000000001" customHeight="1">
      <c r="A434" s="38" t="s">
        <v>690</v>
      </c>
      <c r="B434" s="16" t="s">
        <v>1687</v>
      </c>
      <c r="C434" s="16" t="s">
        <v>1691</v>
      </c>
      <c r="D434" s="16" t="s">
        <v>1689</v>
      </c>
      <c r="E434" s="18">
        <v>42746</v>
      </c>
      <c r="F434" s="16" t="s">
        <v>694</v>
      </c>
      <c r="G434" s="16" t="s">
        <v>126</v>
      </c>
      <c r="H434" s="16" t="s">
        <v>132</v>
      </c>
      <c r="I434" s="16" t="s">
        <v>123</v>
      </c>
      <c r="J434" s="16" t="s">
        <v>1692</v>
      </c>
      <c r="K434" s="19" t="s">
        <v>84</v>
      </c>
      <c r="L434" s="19" t="s">
        <v>85</v>
      </c>
      <c r="M434" s="19">
        <v>15000000</v>
      </c>
      <c r="N434" s="69">
        <v>15000000</v>
      </c>
      <c r="O434" s="20" t="s">
        <v>1690</v>
      </c>
      <c r="P434" s="21">
        <v>5900150001151</v>
      </c>
      <c r="Q434" s="20" t="s">
        <v>87</v>
      </c>
      <c r="R434" s="16" t="str">
        <f t="shared" si="103"/>
        <v>ADF Including TSF</v>
      </c>
      <c r="S434" s="16" t="str">
        <f t="shared" si="120"/>
        <v>E</v>
      </c>
      <c r="T434" s="16" t="str">
        <f t="shared" si="119"/>
        <v>ADF Countries</v>
      </c>
      <c r="U434" s="16" t="str">
        <f t="shared" si="104"/>
        <v>Transition States</v>
      </c>
      <c r="V434" s="22" t="str">
        <f>IF(ISNUMBER(MATCH(A434, {"Gabon","Sudan","Niger","Mali","Burkina Faso","Guinea"}, 0)), "De Facto Countries", "Non-De Facto Countries")</f>
        <v>De Facto Countries</v>
      </c>
      <c r="W434" s="16" t="str">
        <f t="shared" si="115"/>
        <v>West</v>
      </c>
      <c r="X434" s="16" t="str">
        <f t="shared" si="116"/>
        <v>WASH Sector</v>
      </c>
      <c r="Y434" s="23">
        <f>Table2[[#This Row],[Approved Amount_UA Equivalent]]*0.03</f>
        <v>450000</v>
      </c>
      <c r="Z434" s="23">
        <f>Table2[[#This Row],[Approved Amount_UA Equivalent]]*0.01</f>
        <v>150000</v>
      </c>
      <c r="AC434" s="23">
        <f>Table2[[#This Row],[Approved Amount_UA Equivalent]]*0.96</f>
        <v>14400000</v>
      </c>
      <c r="AD434" s="23">
        <f>SUM(Table2[[#This Row],[Feed Africa ]:[Improve Quality Of Life ]])</f>
        <v>15000000</v>
      </c>
      <c r="AE434" s="16" t="b">
        <f>Table2[[#This Row],[Total HI5]]=Table2[[#This Row],[Approved Amount_UA Equivalent]]</f>
        <v>1</v>
      </c>
      <c r="AF434" s="24">
        <v>10</v>
      </c>
      <c r="AG434" s="20" t="str">
        <f t="shared" si="105"/>
        <v>Investment Project</v>
      </c>
      <c r="AH434" s="24" t="e">
        <f>VLOOKUP(Table2[[#This Row],[SAP Code]],[25]DATA!$A:$G,7,FALSE)</f>
        <v>#N/A</v>
      </c>
      <c r="AI434" s="20" t="str">
        <f t="shared" si="106"/>
        <v>Infrastructure</v>
      </c>
      <c r="AJ434" s="25" t="s">
        <v>89</v>
      </c>
      <c r="AK434" s="25" t="s">
        <v>126</v>
      </c>
      <c r="AL434" s="23" t="str" cm="1">
        <f t="array" ref="AL434">_xlfn.SWITCH(AK434,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34" s="26">
        <v>1</v>
      </c>
      <c r="AN434" s="25" t="str">
        <f t="shared" si="114"/>
        <v>Sovereign</v>
      </c>
      <c r="AO434" s="27">
        <v>0.5</v>
      </c>
      <c r="AP434" s="23">
        <f>Table2[[#This Row],[Approved Amount_UA Equivalent]]/1000000</f>
        <v>15</v>
      </c>
      <c r="AQ434" s="69">
        <f t="shared" si="107"/>
        <v>19.962599999999998</v>
      </c>
      <c r="AR434" s="23" t="str">
        <f t="shared" si="108"/>
        <v>11-20</v>
      </c>
      <c r="AS434" s="23" t="str">
        <f t="shared" si="109"/>
        <v>1-20</v>
      </c>
      <c r="AT434" s="23" t="str">
        <f t="shared" si="110"/>
        <v>1-40</v>
      </c>
      <c r="AU434" s="23" t="str">
        <f t="shared" si="111"/>
        <v>&lt;1-50 Mn</v>
      </c>
      <c r="AV434" s="23">
        <f>Table2[[#This Row],[Amount]]</f>
        <v>15000000</v>
      </c>
      <c r="AW434" s="23" t="str">
        <f t="shared" si="112"/>
        <v>Jan 2017</v>
      </c>
      <c r="AX434" s="28">
        <f>IFERROR(VLOOKUP(Table2[[#This Row],[SAP Code]],[26]_16!A:B,2,FALSE),0)</f>
        <v>0</v>
      </c>
      <c r="AY434" s="28">
        <f>IFERROR(VLOOKUP(Table2[[#This Row],[SAP Code]],[26]_16!D:E,2,FALSE)/ 1000000, 0)</f>
        <v>0</v>
      </c>
      <c r="AZ434" s="28">
        <f>IFERROR(VLOOKUP(Table2[[#This Row],[SAP Code]],[26]_16!G:H,2,FALSE)/ 1000000, 0)</f>
        <v>0</v>
      </c>
      <c r="BA434" s="28">
        <f>IFERROR(VLOOKUP(Table2[[#This Row],[SAP Code]],[26]_16!J:K,2,FALSE)/ 1000000, 0)</f>
        <v>0</v>
      </c>
      <c r="BB434" s="28">
        <f>IFERROR(VLOOKUP(Table2[[#This Row],[SAP Code]],[26]_16!M:N,2,FALSE)/ 1000000, 0)</f>
        <v>0</v>
      </c>
      <c r="BC434" s="28">
        <f>IFERROR(VLOOKUP(Table2[[#This Row],[SAP Code]],[26]_16!P:Q,2,FALSE),0)</f>
        <v>0</v>
      </c>
      <c r="BD434" s="28">
        <f>IFERROR(VLOOKUP(Table2[[#This Row],[SAP Code]],[26]_16!S:T,2,FALSE),0)</f>
        <v>0</v>
      </c>
      <c r="BE434" s="28">
        <f>IFERROR(VLOOKUP(Table2[[#This Row],[SAP Code]],[26]_16!V:W,2,FALSE)/ 1000000, 0)</f>
        <v>0</v>
      </c>
      <c r="BF434" s="28">
        <f>IFERROR(VLOOKUP(Table2[[#This Row],[SAP Code]],[26]_16!Y:Z,2,FALSE)/ 1000000, 0)</f>
        <v>0</v>
      </c>
      <c r="BG434" s="28" t="str">
        <f>IFERROR(VLOOKUP(Table2[[#This Row],[SAP Code]],[26]port!$A:$AD,30,FALSE),"unknown")</f>
        <v>unknown</v>
      </c>
      <c r="BH434" s="29" t="str">
        <f t="shared" si="113"/>
        <v>Unknown</v>
      </c>
      <c r="BI434" s="16"/>
    </row>
    <row r="435" spans="1:61" ht="17.100000000000001" customHeight="1">
      <c r="A435" s="38" t="s">
        <v>141</v>
      </c>
      <c r="B435" s="16" t="s">
        <v>1693</v>
      </c>
      <c r="C435" s="16" t="s">
        <v>1694</v>
      </c>
      <c r="D435" s="16" t="s">
        <v>1695</v>
      </c>
      <c r="E435" s="18">
        <v>42746</v>
      </c>
      <c r="F435" s="16" t="s">
        <v>1696</v>
      </c>
      <c r="G435" s="16" t="s">
        <v>1697</v>
      </c>
      <c r="H435" s="37" t="s">
        <v>213</v>
      </c>
      <c r="I435" s="16" t="s">
        <v>155</v>
      </c>
      <c r="J435" s="16" t="s">
        <v>103</v>
      </c>
      <c r="K435" s="19" t="s">
        <v>84</v>
      </c>
      <c r="L435" s="19" t="s">
        <v>70</v>
      </c>
      <c r="M435" s="19">
        <v>107000000</v>
      </c>
      <c r="N435" s="69">
        <v>79593552.178408578</v>
      </c>
      <c r="O435" s="20" t="s">
        <v>1698</v>
      </c>
      <c r="P435" s="21">
        <v>2000120004569</v>
      </c>
      <c r="Q435" s="20" t="s">
        <v>87</v>
      </c>
      <c r="R435" s="16" t="str">
        <f t="shared" si="103"/>
        <v>ADB Private</v>
      </c>
      <c r="S435" s="16" t="str">
        <f t="shared" si="120"/>
        <v>A</v>
      </c>
      <c r="T435" s="16" t="str">
        <f t="shared" si="119"/>
        <v>Multinational</v>
      </c>
      <c r="U435" s="16" t="str">
        <f t="shared" si="104"/>
        <v>Multinational</v>
      </c>
      <c r="V435" s="22" t="str">
        <f>IF(ISNUMBER(MATCH(A435, {"Gabon","Sudan","Niger","Mali","Burkina Faso","Guinea"}, 0)), "De Facto Countries", "Non-De Facto Countries")</f>
        <v>Non-De Facto Countries</v>
      </c>
      <c r="W435" s="16" t="str">
        <f t="shared" si="115"/>
        <v>Multi</v>
      </c>
      <c r="X435" s="16" t="str">
        <f t="shared" si="116"/>
        <v>Agriculture</v>
      </c>
      <c r="Y435" s="23">
        <f>Table2[[#This Row],[Approved Amount_UA Equivalent]]</f>
        <v>79593552.178408578</v>
      </c>
      <c r="AD435" s="23">
        <f>SUM(Table2[[#This Row],[Feed Africa ]:[Improve Quality Of Life ]])</f>
        <v>79593552.178408578</v>
      </c>
      <c r="AE435" s="16" t="b">
        <f>Table2[[#This Row],[Total HI5]]=Table2[[#This Row],[Approved Amount_UA Equivalent]]</f>
        <v>1</v>
      </c>
      <c r="AF435" s="24">
        <v>10</v>
      </c>
      <c r="AG435" s="20" t="str">
        <f t="shared" si="105"/>
        <v>Investment Project</v>
      </c>
      <c r="AH435" s="24" t="e">
        <f>VLOOKUP(Table2[[#This Row],[SAP Code]],[25]DATA!$A:$G,7,FALSE)</f>
        <v>#N/A</v>
      </c>
      <c r="AI435" s="20" t="str">
        <f t="shared" si="106"/>
        <v>Infrastructure</v>
      </c>
      <c r="AJ435" s="25" t="s">
        <v>157</v>
      </c>
      <c r="AK435" s="25" t="s">
        <v>1697</v>
      </c>
      <c r="AL435" s="23" t="str" cm="1">
        <f t="array" ref="AL435">_xlfn.SWITCH(AK435,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35" s="26">
        <v>2</v>
      </c>
      <c r="AN435" s="25" t="str">
        <f t="shared" si="114"/>
        <v>Non-Sovereign</v>
      </c>
      <c r="AO435" s="27">
        <v>1</v>
      </c>
      <c r="AP435" s="23">
        <f>Table2[[#This Row],[Approved Amount_UA Equivalent]]/1000000</f>
        <v>79.593552178408572</v>
      </c>
      <c r="AQ435" s="69">
        <f t="shared" si="107"/>
        <v>105.92628298111327</v>
      </c>
      <c r="AR435" s="23" t="str">
        <f t="shared" si="108"/>
        <v>71-80</v>
      </c>
      <c r="AS435" s="23" t="str">
        <f t="shared" si="109"/>
        <v>61-80</v>
      </c>
      <c r="AT435" s="23" t="str">
        <f t="shared" si="110"/>
        <v>41-80</v>
      </c>
      <c r="AU435" s="23" t="str">
        <f t="shared" si="111"/>
        <v>50-100 Mn</v>
      </c>
      <c r="AV435" s="23">
        <f>Table2[[#This Row],[Amount]]</f>
        <v>107000000</v>
      </c>
      <c r="AW435" s="23" t="str">
        <f t="shared" si="112"/>
        <v>Jan 2017</v>
      </c>
      <c r="AX435" s="28">
        <f>IFERROR(VLOOKUP(Table2[[#This Row],[SAP Code]],[26]_16!A:B,2,FALSE),0)</f>
        <v>0</v>
      </c>
      <c r="AY435" s="28">
        <f>IFERROR(VLOOKUP(Table2[[#This Row],[SAP Code]],[26]_16!D:E,2,FALSE)/ 1000000, 0)</f>
        <v>0</v>
      </c>
      <c r="AZ435" s="28">
        <f>IFERROR(VLOOKUP(Table2[[#This Row],[SAP Code]],[26]_16!G:H,2,FALSE)/ 1000000, 0)</f>
        <v>0</v>
      </c>
      <c r="BA435" s="28">
        <f>IFERROR(VLOOKUP(Table2[[#This Row],[SAP Code]],[26]_16!J:K,2,FALSE)/ 1000000, 0)</f>
        <v>0</v>
      </c>
      <c r="BB435" s="28">
        <f>IFERROR(VLOOKUP(Table2[[#This Row],[SAP Code]],[26]_16!M:N,2,FALSE)/ 1000000, 0)</f>
        <v>0</v>
      </c>
      <c r="BC435" s="28">
        <f>IFERROR(VLOOKUP(Table2[[#This Row],[SAP Code]],[26]_16!P:Q,2,FALSE),0)</f>
        <v>0</v>
      </c>
      <c r="BD435" s="28">
        <f>IFERROR(VLOOKUP(Table2[[#This Row],[SAP Code]],[26]_16!S:T,2,FALSE),0)</f>
        <v>0</v>
      </c>
      <c r="BE435" s="28">
        <f>IFERROR(VLOOKUP(Table2[[#This Row],[SAP Code]],[26]_16!V:W,2,FALSE)/ 1000000, 0)</f>
        <v>0</v>
      </c>
      <c r="BF435" s="28">
        <f>IFERROR(VLOOKUP(Table2[[#This Row],[SAP Code]],[26]_16!Y:Z,2,FALSE)/ 1000000, 0)</f>
        <v>0</v>
      </c>
      <c r="BG435" s="28" t="str">
        <f>IFERROR(VLOOKUP(Table2[[#This Row],[SAP Code]],[26]port!$A:$AD,30,FALSE),"unknown")</f>
        <v>unknown</v>
      </c>
      <c r="BH435" s="29" t="str">
        <f t="shared" si="113"/>
        <v>Unknown</v>
      </c>
      <c r="BI435" s="16"/>
    </row>
    <row r="436" spans="1:61" ht="17.100000000000001" customHeight="1">
      <c r="A436" s="16" t="s">
        <v>75</v>
      </c>
      <c r="B436" s="16" t="s">
        <v>1699</v>
      </c>
      <c r="C436" s="16" t="s">
        <v>1700</v>
      </c>
      <c r="D436" s="16" t="s">
        <v>1701</v>
      </c>
      <c r="E436" s="18">
        <v>42747</v>
      </c>
      <c r="F436" s="16" t="s">
        <v>79</v>
      </c>
      <c r="G436" s="16" t="s">
        <v>115</v>
      </c>
      <c r="H436" s="16" t="s">
        <v>81</v>
      </c>
      <c r="I436" s="16" t="s">
        <v>250</v>
      </c>
      <c r="J436" s="16" t="s">
        <v>68</v>
      </c>
      <c r="K436" s="19" t="s">
        <v>69</v>
      </c>
      <c r="L436" s="19" t="s">
        <v>70</v>
      </c>
      <c r="M436" s="19">
        <v>1000000</v>
      </c>
      <c r="N436" s="69">
        <v>743864.97362998663</v>
      </c>
      <c r="O436" s="20" t="s">
        <v>1702</v>
      </c>
      <c r="P436" s="21">
        <v>5000199004718</v>
      </c>
      <c r="Q436" s="20" t="s">
        <v>72</v>
      </c>
      <c r="R436" s="16" t="str">
        <f t="shared" si="103"/>
        <v>OTHERS</v>
      </c>
      <c r="S436" s="16" t="str">
        <f t="shared" si="120"/>
        <v>K</v>
      </c>
      <c r="T436" s="16" t="s">
        <v>88</v>
      </c>
      <c r="U436" s="16" t="str">
        <f t="shared" si="104"/>
        <v>Non-Transition States</v>
      </c>
      <c r="V436" s="22" t="str">
        <f>IF(ISNUMBER(MATCH(A436, {"Gabon","Sudan","Niger","Mali","Burkina Faso","Guinea"}, 0)), "De Facto Countries", "Non-De Facto Countries")</f>
        <v>Non-De Facto Countries</v>
      </c>
      <c r="W436" s="16" t="str">
        <f t="shared" si="115"/>
        <v>East</v>
      </c>
      <c r="X436" s="16" t="str">
        <f t="shared" si="116"/>
        <v>Multi-Sector</v>
      </c>
      <c r="Y436" s="23">
        <f>Table2[[#This Row],[Approved Amount_UA Equivalent]]/5</f>
        <v>148772.99472599733</v>
      </c>
      <c r="Z436" s="23">
        <f>Table2[[#This Row],[Approved Amount_UA Equivalent]]/5</f>
        <v>148772.99472599733</v>
      </c>
      <c r="AA436" s="23">
        <f>Table2[[#This Row],[Approved Amount_UA Equivalent]]/5</f>
        <v>148772.99472599733</v>
      </c>
      <c r="AB436" s="23">
        <f>Table2[[#This Row],[Approved Amount_UA Equivalent]]/5</f>
        <v>148772.99472599733</v>
      </c>
      <c r="AC436" s="23">
        <f>Table2[[#This Row],[Approved Amount_UA Equivalent]]/5</f>
        <v>148772.99472599733</v>
      </c>
      <c r="AD436" s="23">
        <f>SUM(Table2[[#This Row],[Feed Africa ]:[Improve Quality Of Life ]])</f>
        <v>743864.97362998663</v>
      </c>
      <c r="AE436" s="16" t="b">
        <f>Table2[[#This Row],[Total HI5]]=Table2[[#This Row],[Approved Amount_UA Equivalent]]</f>
        <v>1</v>
      </c>
      <c r="AF436" s="24">
        <v>50</v>
      </c>
      <c r="AG436" s="20" t="str">
        <f t="shared" si="105"/>
        <v>Emergency Assistance</v>
      </c>
      <c r="AH436" s="24" t="e">
        <f>VLOOKUP(Table2[[#This Row],[SAP Code]],[25]DATA!$A:$G,7,FALSE)</f>
        <v>#N/A</v>
      </c>
      <c r="AI436" s="20" t="str">
        <f t="shared" si="106"/>
        <v>Other Investment</v>
      </c>
      <c r="AJ436" s="25" t="s">
        <v>254</v>
      </c>
      <c r="AK436" s="25" t="s">
        <v>115</v>
      </c>
      <c r="AL436" s="23" t="str" cm="1">
        <f t="array" ref="AL436">_xlfn.SWITCH(AK436,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36" s="26">
        <v>1</v>
      </c>
      <c r="AN436" s="25" t="str">
        <f t="shared" si="114"/>
        <v>Sovereign</v>
      </c>
      <c r="AO436" s="27">
        <v>1</v>
      </c>
      <c r="AP436" s="23">
        <f>Table2[[#This Row],[Approved Amount_UA Equivalent]]/1000000</f>
        <v>0.7438649736299866</v>
      </c>
      <c r="AQ436" s="69">
        <f t="shared" si="107"/>
        <v>0.98996526150573139</v>
      </c>
      <c r="AR436" s="23" t="str">
        <f t="shared" si="108"/>
        <v>1-10</v>
      </c>
      <c r="AS436" s="23" t="str">
        <f t="shared" si="109"/>
        <v>1-20</v>
      </c>
      <c r="AT436" s="23" t="str">
        <f t="shared" si="110"/>
        <v>1-40</v>
      </c>
      <c r="AU436" s="23" t="str">
        <f t="shared" si="111"/>
        <v>&lt;1-50 Mn</v>
      </c>
      <c r="AV436" s="23">
        <f>Table2[[#This Row],[Amount]]</f>
        <v>1000000</v>
      </c>
      <c r="AW436" s="23" t="str">
        <f t="shared" si="112"/>
        <v>Jan 2017</v>
      </c>
      <c r="AX436" s="28">
        <f>IFERROR(VLOOKUP(Table2[[#This Row],[SAP Code]],[26]_16!A:B,2,FALSE),0)</f>
        <v>0</v>
      </c>
      <c r="AY436" s="28">
        <f>IFERROR(VLOOKUP(Table2[[#This Row],[SAP Code]],[26]_16!D:E,2,FALSE)/ 1000000, 0)</f>
        <v>0</v>
      </c>
      <c r="AZ436" s="28">
        <f>IFERROR(VLOOKUP(Table2[[#This Row],[SAP Code]],[26]_16!G:H,2,FALSE)/ 1000000, 0)</f>
        <v>0</v>
      </c>
      <c r="BA436" s="28">
        <f>IFERROR(VLOOKUP(Table2[[#This Row],[SAP Code]],[26]_16!J:K,2,FALSE)/ 1000000, 0)</f>
        <v>0</v>
      </c>
      <c r="BB436" s="28">
        <f>IFERROR(VLOOKUP(Table2[[#This Row],[SAP Code]],[26]_16!M:N,2,FALSE)/ 1000000, 0)</f>
        <v>0</v>
      </c>
      <c r="BC436" s="28">
        <f>IFERROR(VLOOKUP(Table2[[#This Row],[SAP Code]],[26]_16!P:Q,2,FALSE),0)</f>
        <v>0</v>
      </c>
      <c r="BD436" s="28">
        <f>IFERROR(VLOOKUP(Table2[[#This Row],[SAP Code]],[26]_16!S:T,2,FALSE),0)</f>
        <v>0</v>
      </c>
      <c r="BE436" s="28">
        <f>IFERROR(VLOOKUP(Table2[[#This Row],[SAP Code]],[26]_16!V:W,2,FALSE)/ 1000000, 0)</f>
        <v>0</v>
      </c>
      <c r="BF436" s="28">
        <f>IFERROR(VLOOKUP(Table2[[#This Row],[SAP Code]],[26]_16!Y:Z,2,FALSE)/ 1000000, 0)</f>
        <v>0</v>
      </c>
      <c r="BG436" s="28" t="str">
        <f>IFERROR(VLOOKUP(Table2[[#This Row],[SAP Code]],[26]port!$A:$AD,30,FALSE),"unknown")</f>
        <v>COMP</v>
      </c>
      <c r="BH436" s="29" t="str">
        <f t="shared" si="113"/>
        <v>Number of operations completed out of the net approved of that year</v>
      </c>
      <c r="BI436" s="16"/>
    </row>
    <row r="437" spans="1:61" ht="17.100000000000001" customHeight="1">
      <c r="A437" s="16" t="s">
        <v>141</v>
      </c>
      <c r="B437" s="16" t="s">
        <v>1703</v>
      </c>
      <c r="C437" s="16" t="s">
        <v>1704</v>
      </c>
      <c r="D437" s="16" t="s">
        <v>1705</v>
      </c>
      <c r="E437" s="18">
        <v>42755</v>
      </c>
      <c r="F437" s="16" t="s">
        <v>1703</v>
      </c>
      <c r="G437" s="16" t="s">
        <v>107</v>
      </c>
      <c r="H437" s="16" t="s">
        <v>101</v>
      </c>
      <c r="I437" s="16" t="s">
        <v>155</v>
      </c>
      <c r="J437" s="16" t="s">
        <v>103</v>
      </c>
      <c r="K437" s="19" t="s">
        <v>1706</v>
      </c>
      <c r="L437" s="19" t="s">
        <v>70</v>
      </c>
      <c r="M437" s="19">
        <v>20000000</v>
      </c>
      <c r="N437" s="69">
        <v>14877299.472599734</v>
      </c>
      <c r="O437" s="20" t="s">
        <v>1707</v>
      </c>
      <c r="P437" s="21">
        <v>2000130017481</v>
      </c>
      <c r="Q437" s="20" t="s">
        <v>72</v>
      </c>
      <c r="R437" s="16" t="str">
        <f t="shared" si="103"/>
        <v>ADB Private</v>
      </c>
      <c r="S437" s="16" t="str">
        <f t="shared" si="120"/>
        <v>A</v>
      </c>
      <c r="T437" s="16" t="str">
        <f t="shared" ref="T437:T500" si="121">IF(A437="Algeria","ADB Countries",IF(A437="Angola","ADB Countries",IF(A437="Benin","ADF Countries",IF(A437="Botswana","ADB Countries",IF(A437="Burkina Faso","ADF Countries",IF(A437="Burundi","ADF Countries",IF(A437="Cameroon","Blend Countries",IF(A437="Cape Verde","ADB Countries",IF(A437="Central African Republic","ADF Countries",IF(A437="Centrafrique","ADF Countries",IF(A437="Chad","ADF Countries",IF(A437="Comoros","ADF Countries",IF(A437="Congo CG","ADB Countries",IF(A437="Congo","ADB Countries",IF(A437="Côte D'Ivoire","Blend Countries",IF(A437="Dem Rep Congo","ADF Countries",IF(A437="DEMOCRATIC REPUBLIC OF THE CONGO","ADF Countries",IF(A437="Djibouti","ADF Countries",IF(A437="Egypt","ADB Countries",IF(A437="Eq Guinea","ADB Countries",IF(A437="Equatorial Guinea","ADB Countries",IF(A437="Eritrea","ADF Countries",IF(A437="Swaziland","ADB Countries",IF(A437="Eswatini","ADB Countries",IF(A437="Ethiopia","ADF Countries",IF(A437="Gabon","ADB Countries",IF(A437="Gambia","ADF Countries",IF(A437="Ghana","ADF Countries",IF(A437="Guinea","ADF Countries",IF(A437="Guinea-Bissau","ADF Countries",IF(A437="Kenya","Blend Countries",IF(A437="Lesotho","ADF Countries",IF(A437="Liberia","ADF Countries",IF(A437="Libya","ADB Countries",IF(A437="Madagascar","ADF Countries",IF(A437="Malawi","ADF Countries",IF(A437="Mali","ADF Countries",IF(A437="Mauritania","ADF Countries",IF(A437="Mauritius","ADB Countries",IF(A437="Morocco","ADB Countries",IF(A437="Mozambique","ADF Countries",IF(OR(A437="Multi",A437="Multinational",A437="Multi-Countries"),"Multinational",IF(A437="Namibia","ADB Countries",IF(A437="Niger","ADF Countries",IF(A437="Nigeria","ADB Countries",IF(A437="Rwanda","ADF Countries",IF(A437="Sao Tome &amp; Principe","ADF Countries",IF(A437="Sao Tome","ADF Countries",IF(A437="Senegal","Blend Countries",IF(A437="Seychelles","ADB Countries",IF(A437="Sierra Leone","ADF Countries",IF(A437="Somalia","ADF Countries",IF(A437="South Africa","ADB Countries",IF(A437="South Sudan","ADF Countries",IF(A437="Sudan","ADF Countries",IF(A437="Tanzania","Blend Countries",IF(A437="Togo","ADF Countries",IF(A437="Tunisia","ADB Countries",IF(A437="Uganda","ADF Countries",IF(A437="Zambia","Blend Countries",IF(A437="Zimbabwe","ADF Countries","")))))))))))))))))))))))))))))))))))))))))))))))))))))))))))))</f>
        <v>Multinational</v>
      </c>
      <c r="U437" s="16" t="str">
        <f t="shared" si="104"/>
        <v>Multinational</v>
      </c>
      <c r="V437" s="22" t="str">
        <f>IF(ISNUMBER(MATCH(A437, {"Gabon","Sudan","Niger","Mali","Burkina Faso","Guinea"}, 0)), "De Facto Countries", "Non-De Facto Countries")</f>
        <v>Non-De Facto Countries</v>
      </c>
      <c r="W437" s="16" t="str">
        <f t="shared" si="115"/>
        <v>Multi</v>
      </c>
      <c r="X437" s="16" t="str">
        <f t="shared" si="116"/>
        <v>Agriculture</v>
      </c>
      <c r="Y437" s="23">
        <f>Table2[[#This Row],[Approved Amount_UA Equivalent]]</f>
        <v>14877299.472599734</v>
      </c>
      <c r="AD437" s="23">
        <f>SUM(Table2[[#This Row],[Feed Africa ]:[Improve Quality Of Life ]])</f>
        <v>14877299.472599734</v>
      </c>
      <c r="AE437" s="16" t="b">
        <f>Table2[[#This Row],[Total HI5]]=Table2[[#This Row],[Approved Amount_UA Equivalent]]</f>
        <v>1</v>
      </c>
      <c r="AF437" s="24">
        <v>11</v>
      </c>
      <c r="AG437" s="20" t="str">
        <f t="shared" si="105"/>
        <v>Line of Credit</v>
      </c>
      <c r="AH437" s="24" t="e">
        <f>VLOOKUP(Table2[[#This Row],[SAP Code]],[25]DATA!$A:$G,7,FALSE)</f>
        <v>#N/A</v>
      </c>
      <c r="AI437" s="20" t="str">
        <f t="shared" si="106"/>
        <v>Other Investment</v>
      </c>
      <c r="AJ437" s="25" t="s">
        <v>157</v>
      </c>
      <c r="AK437" s="25" t="s">
        <v>107</v>
      </c>
      <c r="AL437" s="23" t="str" cm="1">
        <f t="array" ref="AL437">_xlfn.SWITCH(AK437,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37" s="26">
        <v>2</v>
      </c>
      <c r="AN437" s="25" t="str">
        <f t="shared" si="114"/>
        <v>Non-Sovereign</v>
      </c>
      <c r="AO437" s="27">
        <v>1</v>
      </c>
      <c r="AP437" s="23">
        <f>Table2[[#This Row],[Approved Amount_UA Equivalent]]/1000000</f>
        <v>14.877299472599734</v>
      </c>
      <c r="AQ437" s="69">
        <f t="shared" si="107"/>
        <v>19.79930523011463</v>
      </c>
      <c r="AR437" s="23" t="str">
        <f t="shared" si="108"/>
        <v>11-20</v>
      </c>
      <c r="AS437" s="23" t="str">
        <f t="shared" si="109"/>
        <v>1-20</v>
      </c>
      <c r="AT437" s="23" t="str">
        <f t="shared" si="110"/>
        <v>1-40</v>
      </c>
      <c r="AU437" s="23" t="str">
        <f t="shared" si="111"/>
        <v>&lt;1-50 Mn</v>
      </c>
      <c r="AV437" s="23">
        <f>Table2[[#This Row],[Amount]]</f>
        <v>20000000</v>
      </c>
      <c r="AW437" s="23" t="str">
        <f t="shared" si="112"/>
        <v>Jan 2017</v>
      </c>
      <c r="AX437" s="28">
        <f>IFERROR(VLOOKUP(Table2[[#This Row],[SAP Code]],[26]_16!A:B,2,FALSE),0)</f>
        <v>0</v>
      </c>
      <c r="AY437" s="28">
        <f>IFERROR(VLOOKUP(Table2[[#This Row],[SAP Code]],[26]_16!D:E,2,FALSE)/ 1000000, 0)</f>
        <v>0</v>
      </c>
      <c r="AZ437" s="28">
        <f>IFERROR(VLOOKUP(Table2[[#This Row],[SAP Code]],[26]_16!G:H,2,FALSE)/ 1000000, 0)</f>
        <v>0</v>
      </c>
      <c r="BA437" s="28">
        <f>IFERROR(VLOOKUP(Table2[[#This Row],[SAP Code]],[26]_16!J:K,2,FALSE)/ 1000000, 0)</f>
        <v>0</v>
      </c>
      <c r="BB437" s="28">
        <f>IFERROR(VLOOKUP(Table2[[#This Row],[SAP Code]],[26]_16!M:N,2,FALSE)/ 1000000, 0)</f>
        <v>8.6685785700000011</v>
      </c>
      <c r="BC437" s="28">
        <f>IFERROR(VLOOKUP(Table2[[#This Row],[SAP Code]],[26]_16!P:Q,2,FALSE),0)</f>
        <v>0</v>
      </c>
      <c r="BD437" s="28">
        <f>IFERROR(VLOOKUP(Table2[[#This Row],[SAP Code]],[26]_16!S:T,2,FALSE),0)</f>
        <v>0</v>
      </c>
      <c r="BE437" s="28">
        <f>IFERROR(VLOOKUP(Table2[[#This Row],[SAP Code]],[26]_16!V:W,2,FALSE)/ 1000000, 0)</f>
        <v>0</v>
      </c>
      <c r="BF437" s="28">
        <f>IFERROR(VLOOKUP(Table2[[#This Row],[SAP Code]],[26]_16!Y:Z,2,FALSE)/ 1000000, 0)</f>
        <v>0</v>
      </c>
      <c r="BG437" s="28" t="str">
        <f>IFERROR(VLOOKUP(Table2[[#This Row],[SAP Code]],[26]port!$A:$AD,30,FALSE),"unknown")</f>
        <v>CLSD</v>
      </c>
      <c r="BH437" s="29" t="str">
        <f t="shared" si="113"/>
        <v>Number of operations completed out of the net approved of that year</v>
      </c>
      <c r="BI437" s="16"/>
    </row>
    <row r="438" spans="1:61" ht="17.100000000000001" customHeight="1">
      <c r="A438" s="16" t="s">
        <v>244</v>
      </c>
      <c r="B438" s="16" t="s">
        <v>1708</v>
      </c>
      <c r="C438" s="16" t="s">
        <v>1709</v>
      </c>
      <c r="D438" s="16" t="s">
        <v>1710</v>
      </c>
      <c r="E438" s="18">
        <v>42758</v>
      </c>
      <c r="F438" s="16" t="s">
        <v>394</v>
      </c>
      <c r="G438" s="16" t="s">
        <v>74</v>
      </c>
      <c r="H438" s="16" t="s">
        <v>132</v>
      </c>
      <c r="I438" s="16" t="s">
        <v>155</v>
      </c>
      <c r="J438" s="16" t="s">
        <v>83</v>
      </c>
      <c r="K438" s="19" t="s">
        <v>84</v>
      </c>
      <c r="L438" s="19" t="s">
        <v>85</v>
      </c>
      <c r="M438" s="19">
        <v>397000</v>
      </c>
      <c r="N438" s="69">
        <v>397000</v>
      </c>
      <c r="O438" s="20" t="s">
        <v>1711</v>
      </c>
      <c r="P438" s="21">
        <v>2100150038393</v>
      </c>
      <c r="Q438" s="20" t="s">
        <v>72</v>
      </c>
      <c r="R438" s="16" t="str">
        <f t="shared" si="103"/>
        <v>ADF Including TSF</v>
      </c>
      <c r="S438" s="16" t="str">
        <f t="shared" si="120"/>
        <v>A</v>
      </c>
      <c r="T438" s="16" t="str">
        <f t="shared" si="121"/>
        <v>ADF Countries</v>
      </c>
      <c r="U438" s="16" t="str">
        <f t="shared" si="104"/>
        <v>Transition States</v>
      </c>
      <c r="V438" s="22" t="str">
        <f>IF(ISNUMBER(MATCH(A438, {"Gabon","Sudan","Niger","Mali","Burkina Faso","Guinea"}, 0)), "De Facto Countries", "Non-De Facto Countries")</f>
        <v>Non-De Facto Countries</v>
      </c>
      <c r="W438" s="16" t="str">
        <f t="shared" si="115"/>
        <v>West</v>
      </c>
      <c r="X438" s="16" t="str">
        <f t="shared" si="116"/>
        <v>Agriculture</v>
      </c>
      <c r="Y438" s="23">
        <f>Table2[[#This Row],[Approved Amount_UA Equivalent]]</f>
        <v>397000</v>
      </c>
      <c r="AD438" s="23">
        <f>SUM(Table2[[#This Row],[Feed Africa ]:[Improve Quality Of Life ]])</f>
        <v>397000</v>
      </c>
      <c r="AE438" s="16" t="b">
        <f>Table2[[#This Row],[Total HI5]]=Table2[[#This Row],[Approved Amount_UA Equivalent]]</f>
        <v>1</v>
      </c>
      <c r="AF438" s="24">
        <v>10</v>
      </c>
      <c r="AG438" s="20" t="str">
        <f t="shared" si="105"/>
        <v>Investment Project</v>
      </c>
      <c r="AH438" s="24" t="e">
        <f>VLOOKUP(Table2[[#This Row],[SAP Code]],[25]DATA!$A:$G,7,FALSE)</f>
        <v>#N/A</v>
      </c>
      <c r="AI438" s="20" t="str">
        <f t="shared" si="106"/>
        <v>Infrastructure</v>
      </c>
      <c r="AJ438" s="25" t="s">
        <v>157</v>
      </c>
      <c r="AK438" s="25" t="s">
        <v>74</v>
      </c>
      <c r="AL438" s="23" t="str" cm="1">
        <f t="array" ref="AL438">_xlfn.SWITCH(AK438,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38" s="26">
        <v>1</v>
      </c>
      <c r="AN438" s="25" t="str">
        <f t="shared" si="114"/>
        <v>Sovereign</v>
      </c>
      <c r="AO438" s="27">
        <v>0.25</v>
      </c>
      <c r="AP438" s="23">
        <f>Table2[[#This Row],[Approved Amount_UA Equivalent]]/1000000</f>
        <v>0.39700000000000002</v>
      </c>
      <c r="AQ438" s="69">
        <f t="shared" si="107"/>
        <v>0.52834347999999998</v>
      </c>
      <c r="AR438" s="23" t="str">
        <f t="shared" si="108"/>
        <v>1-10</v>
      </c>
      <c r="AS438" s="23" t="str">
        <f t="shared" si="109"/>
        <v>1-20</v>
      </c>
      <c r="AT438" s="23" t="str">
        <f t="shared" si="110"/>
        <v>1-40</v>
      </c>
      <c r="AU438" s="23" t="str">
        <f t="shared" si="111"/>
        <v>&lt;1-50 Mn</v>
      </c>
      <c r="AV438" s="23">
        <f>Table2[[#This Row],[Amount]]</f>
        <v>397000</v>
      </c>
      <c r="AW438" s="23" t="str">
        <f t="shared" si="112"/>
        <v>Jan 2017</v>
      </c>
      <c r="AX438" s="28">
        <f>IFERROR(VLOOKUP(Table2[[#This Row],[SAP Code]],[26]_16!A:B,2,FALSE),0)</f>
        <v>0</v>
      </c>
      <c r="AY438" s="28">
        <f>IFERROR(VLOOKUP(Table2[[#This Row],[SAP Code]],[26]_16!D:E,2,FALSE)/ 1000000, 0)</f>
        <v>0</v>
      </c>
      <c r="AZ438" s="28">
        <f>IFERROR(VLOOKUP(Table2[[#This Row],[SAP Code]],[26]_16!G:H,2,FALSE)/ 1000000, 0)</f>
        <v>0</v>
      </c>
      <c r="BA438" s="28">
        <f>IFERROR(VLOOKUP(Table2[[#This Row],[SAP Code]],[26]_16!J:K,2,FALSE)/ 1000000, 0)</f>
        <v>0.89212537999999997</v>
      </c>
      <c r="BB438" s="28">
        <f>IFERROR(VLOOKUP(Table2[[#This Row],[SAP Code]],[26]_16!M:N,2,FALSE)/ 1000000, 0)</f>
        <v>0.34186807000000002</v>
      </c>
      <c r="BC438" s="28">
        <f>IFERROR(VLOOKUP(Table2[[#This Row],[SAP Code]],[26]_16!P:Q,2,FALSE),0)</f>
        <v>0.55466182999999991</v>
      </c>
      <c r="BD438" s="28">
        <f>IFERROR(VLOOKUP(Table2[[#This Row],[SAP Code]],[26]_16!S:T,2,FALSE),0)</f>
        <v>0.65649689</v>
      </c>
      <c r="BE438" s="28">
        <f>IFERROR(VLOOKUP(Table2[[#This Row],[SAP Code]],[26]_16!V:W,2,FALSE)/ 1000000, 0)</f>
        <v>0.67650975999999996</v>
      </c>
      <c r="BF438" s="28">
        <f>IFERROR(VLOOKUP(Table2[[#This Row],[SAP Code]],[26]_16!Y:Z,2,FALSE)/ 1000000, 0)</f>
        <v>0.29742524999999997</v>
      </c>
      <c r="BG438" s="28" t="str">
        <f>IFERROR(VLOOKUP(Table2[[#This Row],[SAP Code]],[26]port!$A:$AD,30,FALSE),"unknown")</f>
        <v>OnGo</v>
      </c>
      <c r="BH438" s="29" t="str">
        <f t="shared" si="113"/>
        <v>Ongoing</v>
      </c>
      <c r="BI438" s="16"/>
    </row>
    <row r="439" spans="1:61" ht="17.100000000000001" customHeight="1">
      <c r="A439" s="16" t="s">
        <v>244</v>
      </c>
      <c r="B439" s="16" t="s">
        <v>1708</v>
      </c>
      <c r="C439" s="16" t="s">
        <v>1712</v>
      </c>
      <c r="D439" s="16" t="s">
        <v>1710</v>
      </c>
      <c r="E439" s="18">
        <v>42758</v>
      </c>
      <c r="F439" s="16" t="s">
        <v>394</v>
      </c>
      <c r="G439" s="16" t="s">
        <v>74</v>
      </c>
      <c r="H439" s="16" t="s">
        <v>132</v>
      </c>
      <c r="I439" s="16" t="s">
        <v>155</v>
      </c>
      <c r="J439" s="16" t="s">
        <v>83</v>
      </c>
      <c r="K439" s="19" t="s">
        <v>69</v>
      </c>
      <c r="L439" s="19" t="s">
        <v>85</v>
      </c>
      <c r="M439" s="19">
        <v>99000</v>
      </c>
      <c r="N439" s="69">
        <v>99000</v>
      </c>
      <c r="O439" s="20" t="s">
        <v>1711</v>
      </c>
      <c r="P439" s="21">
        <v>2100155035916</v>
      </c>
      <c r="Q439" s="20" t="s">
        <v>72</v>
      </c>
      <c r="R439" s="16" t="str">
        <f t="shared" si="103"/>
        <v>ADF Including TSF</v>
      </c>
      <c r="S439" s="16" t="str">
        <f t="shared" si="120"/>
        <v>A</v>
      </c>
      <c r="T439" s="16" t="str">
        <f t="shared" si="121"/>
        <v>ADF Countries</v>
      </c>
      <c r="U439" s="16" t="str">
        <f t="shared" si="104"/>
        <v>Transition States</v>
      </c>
      <c r="V439" s="22" t="str">
        <f>IF(ISNUMBER(MATCH(A439, {"Gabon","Sudan","Niger","Mali","Burkina Faso","Guinea"}, 0)), "De Facto Countries", "Non-De Facto Countries")</f>
        <v>Non-De Facto Countries</v>
      </c>
      <c r="W439" s="16" t="str">
        <f t="shared" si="115"/>
        <v>West</v>
      </c>
      <c r="X439" s="16" t="str">
        <f t="shared" si="116"/>
        <v>Agriculture</v>
      </c>
      <c r="Y439" s="23">
        <f>Table2[[#This Row],[Approved Amount_UA Equivalent]]</f>
        <v>99000</v>
      </c>
      <c r="AD439" s="23">
        <f>SUM(Table2[[#This Row],[Feed Africa ]:[Improve Quality Of Life ]])</f>
        <v>99000</v>
      </c>
      <c r="AE439" s="16" t="b">
        <f>Table2[[#This Row],[Total HI5]]=Table2[[#This Row],[Approved Amount_UA Equivalent]]</f>
        <v>1</v>
      </c>
      <c r="AF439" s="24">
        <v>10</v>
      </c>
      <c r="AG439" s="20" t="str">
        <f t="shared" si="105"/>
        <v>Investment Project</v>
      </c>
      <c r="AH439" s="24" t="e">
        <f>VLOOKUP(Table2[[#This Row],[SAP Code]],[25]DATA!$A:$G,7,FALSE)</f>
        <v>#N/A</v>
      </c>
      <c r="AI439" s="20" t="str">
        <f t="shared" si="106"/>
        <v>Infrastructure</v>
      </c>
      <c r="AJ439" s="25" t="s">
        <v>157</v>
      </c>
      <c r="AK439" s="25" t="s">
        <v>74</v>
      </c>
      <c r="AL439" s="23" t="str" cm="1">
        <f t="array" ref="AL439">_xlfn.SWITCH(AK439,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39" s="26">
        <v>1</v>
      </c>
      <c r="AN439" s="25" t="str">
        <f t="shared" si="114"/>
        <v>Sovereign</v>
      </c>
      <c r="AO439" s="27">
        <v>0.25</v>
      </c>
      <c r="AP439" s="23">
        <f>Table2[[#This Row],[Approved Amount_UA Equivalent]]/1000000</f>
        <v>9.9000000000000005E-2</v>
      </c>
      <c r="AQ439" s="69">
        <f t="shared" si="107"/>
        <v>0.13175316000000001</v>
      </c>
      <c r="AR439" s="23" t="str">
        <f t="shared" si="108"/>
        <v>1-10</v>
      </c>
      <c r="AS439" s="23" t="str">
        <f t="shared" si="109"/>
        <v>1-20</v>
      </c>
      <c r="AT439" s="23" t="str">
        <f t="shared" si="110"/>
        <v>1-40</v>
      </c>
      <c r="AU439" s="23" t="str">
        <f t="shared" si="111"/>
        <v>&lt;1-50 Mn</v>
      </c>
      <c r="AV439" s="23">
        <f>Table2[[#This Row],[Amount]]</f>
        <v>99000</v>
      </c>
      <c r="AW439" s="23" t="str">
        <f t="shared" si="112"/>
        <v>Jan 2017</v>
      </c>
      <c r="AX439" s="28">
        <f>IFERROR(VLOOKUP(Table2[[#This Row],[SAP Code]],[26]_16!A:B,2,FALSE),0)</f>
        <v>0</v>
      </c>
      <c r="AY439" s="28">
        <f>IFERROR(VLOOKUP(Table2[[#This Row],[SAP Code]],[26]_16!D:E,2,FALSE)/ 1000000, 0)</f>
        <v>0</v>
      </c>
      <c r="AZ439" s="28">
        <f>IFERROR(VLOOKUP(Table2[[#This Row],[SAP Code]],[26]_16!G:H,2,FALSE)/ 1000000, 0)</f>
        <v>0</v>
      </c>
      <c r="BA439" s="28">
        <v>0</v>
      </c>
      <c r="BB439" s="28">
        <v>0</v>
      </c>
      <c r="BC439" s="28">
        <v>0</v>
      </c>
      <c r="BD439" s="28">
        <v>0</v>
      </c>
      <c r="BE439" s="28">
        <v>0</v>
      </c>
      <c r="BF439" s="28">
        <v>0</v>
      </c>
      <c r="BG439" s="28" t="str">
        <f>IFERROR(VLOOKUP(Table2[[#This Row],[SAP Code]],[26]port!$A:$AD,30,FALSE),"unknown")</f>
        <v>OnGo</v>
      </c>
      <c r="BH439" s="29" t="str">
        <f t="shared" si="113"/>
        <v>Ongoing</v>
      </c>
      <c r="BI439" s="16"/>
    </row>
    <row r="440" spans="1:61" ht="17.100000000000001" customHeight="1">
      <c r="A440" s="16" t="s">
        <v>244</v>
      </c>
      <c r="B440" s="16" t="s">
        <v>1708</v>
      </c>
      <c r="C440" s="16" t="s">
        <v>1713</v>
      </c>
      <c r="D440" s="16" t="s">
        <v>1710</v>
      </c>
      <c r="E440" s="18">
        <v>42758</v>
      </c>
      <c r="F440" s="16" t="s">
        <v>394</v>
      </c>
      <c r="G440" s="16" t="s">
        <v>74</v>
      </c>
      <c r="H440" s="16" t="s">
        <v>132</v>
      </c>
      <c r="I440" s="16" t="s">
        <v>155</v>
      </c>
      <c r="J440" s="16" t="s">
        <v>1692</v>
      </c>
      <c r="K440" s="19" t="s">
        <v>84</v>
      </c>
      <c r="L440" s="19" t="s">
        <v>85</v>
      </c>
      <c r="M440" s="19">
        <v>3325000</v>
      </c>
      <c r="N440" s="69">
        <v>3325000</v>
      </c>
      <c r="O440" s="20" t="s">
        <v>1711</v>
      </c>
      <c r="P440" s="21">
        <v>5900150001751</v>
      </c>
      <c r="Q440" s="20" t="s">
        <v>72</v>
      </c>
      <c r="R440" s="16" t="str">
        <f t="shared" si="103"/>
        <v>ADF Including TSF</v>
      </c>
      <c r="S440" s="16" t="str">
        <f t="shared" si="120"/>
        <v>A</v>
      </c>
      <c r="T440" s="16" t="str">
        <f t="shared" si="121"/>
        <v>ADF Countries</v>
      </c>
      <c r="U440" s="16" t="str">
        <f t="shared" si="104"/>
        <v>Transition States</v>
      </c>
      <c r="V440" s="22" t="str">
        <f>IF(ISNUMBER(MATCH(A440, {"Gabon","Sudan","Niger","Mali","Burkina Faso","Guinea"}, 0)), "De Facto Countries", "Non-De Facto Countries")</f>
        <v>Non-De Facto Countries</v>
      </c>
      <c r="W440" s="16" t="str">
        <f t="shared" si="115"/>
        <v>West</v>
      </c>
      <c r="X440" s="16" t="str">
        <f t="shared" si="116"/>
        <v>Agriculture</v>
      </c>
      <c r="Y440" s="23">
        <f>Table2[[#This Row],[Approved Amount_UA Equivalent]]</f>
        <v>3325000</v>
      </c>
      <c r="AD440" s="23">
        <f>SUM(Table2[[#This Row],[Feed Africa ]:[Improve Quality Of Life ]])</f>
        <v>3325000</v>
      </c>
      <c r="AE440" s="16" t="b">
        <f>Table2[[#This Row],[Total HI5]]=Table2[[#This Row],[Approved Amount_UA Equivalent]]</f>
        <v>1</v>
      </c>
      <c r="AF440" s="24">
        <v>10</v>
      </c>
      <c r="AG440" s="20" t="str">
        <f t="shared" si="105"/>
        <v>Investment Project</v>
      </c>
      <c r="AH440" s="24" t="e">
        <f>VLOOKUP(Table2[[#This Row],[SAP Code]],[25]DATA!$A:$G,7,FALSE)</f>
        <v>#N/A</v>
      </c>
      <c r="AI440" s="20" t="str">
        <f t="shared" si="106"/>
        <v>Infrastructure</v>
      </c>
      <c r="AJ440" s="25" t="s">
        <v>157</v>
      </c>
      <c r="AK440" s="25" t="s">
        <v>74</v>
      </c>
      <c r="AL440" s="23" t="str" cm="1">
        <f t="array" ref="AL440">_xlfn.SWITCH(AK440,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40" s="26">
        <v>1</v>
      </c>
      <c r="AN440" s="25" t="str">
        <f t="shared" si="114"/>
        <v>Sovereign</v>
      </c>
      <c r="AO440" s="27">
        <v>0.25</v>
      </c>
      <c r="AP440" s="23">
        <f>Table2[[#This Row],[Approved Amount_UA Equivalent]]/1000000</f>
        <v>3.3250000000000002</v>
      </c>
      <c r="AQ440" s="69">
        <f t="shared" si="107"/>
        <v>4.4250429999999996</v>
      </c>
      <c r="AR440" s="23" t="str">
        <f t="shared" si="108"/>
        <v>1-10</v>
      </c>
      <c r="AS440" s="23" t="str">
        <f t="shared" si="109"/>
        <v>1-20</v>
      </c>
      <c r="AT440" s="23" t="str">
        <f t="shared" si="110"/>
        <v>1-40</v>
      </c>
      <c r="AU440" s="23" t="str">
        <f t="shared" si="111"/>
        <v>&lt;1-50 Mn</v>
      </c>
      <c r="AV440" s="23">
        <f>Table2[[#This Row],[Amount]]</f>
        <v>3325000</v>
      </c>
      <c r="AW440" s="23" t="str">
        <f t="shared" si="112"/>
        <v>Jan 2017</v>
      </c>
      <c r="AX440" s="28">
        <f>IFERROR(VLOOKUP(Table2[[#This Row],[SAP Code]],[26]_16!A:B,2,FALSE),0)</f>
        <v>0</v>
      </c>
      <c r="AY440" s="28">
        <f>IFERROR(VLOOKUP(Table2[[#This Row],[SAP Code]],[26]_16!D:E,2,FALSE)/ 1000000, 0)</f>
        <v>0</v>
      </c>
      <c r="AZ440" s="28">
        <f>IFERROR(VLOOKUP(Table2[[#This Row],[SAP Code]],[26]_16!G:H,2,FALSE)/ 1000000, 0)</f>
        <v>0</v>
      </c>
      <c r="BA440" s="28">
        <v>0</v>
      </c>
      <c r="BB440" s="28">
        <v>0</v>
      </c>
      <c r="BC440" s="28">
        <v>0</v>
      </c>
      <c r="BD440" s="28">
        <v>0</v>
      </c>
      <c r="BE440" s="28">
        <v>0</v>
      </c>
      <c r="BF440" s="28">
        <v>0</v>
      </c>
      <c r="BG440" s="28" t="str">
        <f>IFERROR(VLOOKUP(Table2[[#This Row],[SAP Code]],[26]port!$A:$AD,30,FALSE),"unknown")</f>
        <v>OnGo</v>
      </c>
      <c r="BH440" s="29" t="str">
        <f t="shared" si="113"/>
        <v>Ongoing</v>
      </c>
      <c r="BI440" s="16"/>
    </row>
    <row r="441" spans="1:61" ht="17.100000000000001" customHeight="1">
      <c r="A441" s="16" t="s">
        <v>244</v>
      </c>
      <c r="B441" s="16" t="s">
        <v>1708</v>
      </c>
      <c r="C441" s="16" t="s">
        <v>1714</v>
      </c>
      <c r="D441" s="16" t="s">
        <v>1710</v>
      </c>
      <c r="E441" s="18">
        <v>42758</v>
      </c>
      <c r="F441" s="16" t="s">
        <v>394</v>
      </c>
      <c r="G441" s="16" t="s">
        <v>74</v>
      </c>
      <c r="H441" s="16" t="s">
        <v>132</v>
      </c>
      <c r="I441" s="16" t="s">
        <v>155</v>
      </c>
      <c r="J441" s="16" t="s">
        <v>1692</v>
      </c>
      <c r="K441" s="19" t="s">
        <v>69</v>
      </c>
      <c r="L441" s="19" t="s">
        <v>85</v>
      </c>
      <c r="M441" s="19">
        <v>394000</v>
      </c>
      <c r="N441" s="69">
        <v>394000</v>
      </c>
      <c r="O441" s="20" t="s">
        <v>1711</v>
      </c>
      <c r="P441" s="21">
        <v>5900155012601</v>
      </c>
      <c r="Q441" s="20" t="s">
        <v>72</v>
      </c>
      <c r="R441" s="16" t="str">
        <f t="shared" si="103"/>
        <v>ADF Including TSF</v>
      </c>
      <c r="S441" s="16" t="str">
        <f t="shared" si="120"/>
        <v>A</v>
      </c>
      <c r="T441" s="16" t="str">
        <f t="shared" si="121"/>
        <v>ADF Countries</v>
      </c>
      <c r="U441" s="16" t="str">
        <f t="shared" si="104"/>
        <v>Transition States</v>
      </c>
      <c r="V441" s="22" t="str">
        <f>IF(ISNUMBER(MATCH(A441, {"Gabon","Sudan","Niger","Mali","Burkina Faso","Guinea"}, 0)), "De Facto Countries", "Non-De Facto Countries")</f>
        <v>Non-De Facto Countries</v>
      </c>
      <c r="W441" s="16" t="str">
        <f t="shared" si="115"/>
        <v>West</v>
      </c>
      <c r="X441" s="16" t="str">
        <f t="shared" si="116"/>
        <v>Agriculture</v>
      </c>
      <c r="Y441" s="23">
        <f>Table2[[#This Row],[Approved Amount_UA Equivalent]]</f>
        <v>394000</v>
      </c>
      <c r="AD441" s="23">
        <f>SUM(Table2[[#This Row],[Feed Africa ]:[Improve Quality Of Life ]])</f>
        <v>394000</v>
      </c>
      <c r="AE441" s="16" t="b">
        <f>Table2[[#This Row],[Total HI5]]=Table2[[#This Row],[Approved Amount_UA Equivalent]]</f>
        <v>1</v>
      </c>
      <c r="AF441" s="24">
        <v>10</v>
      </c>
      <c r="AG441" s="20" t="str">
        <f t="shared" si="105"/>
        <v>Investment Project</v>
      </c>
      <c r="AH441" s="24" t="e">
        <f>VLOOKUP(Table2[[#This Row],[SAP Code]],[25]DATA!$A:$G,7,FALSE)</f>
        <v>#N/A</v>
      </c>
      <c r="AI441" s="20" t="str">
        <f t="shared" si="106"/>
        <v>Infrastructure</v>
      </c>
      <c r="AJ441" s="25" t="s">
        <v>157</v>
      </c>
      <c r="AK441" s="25" t="s">
        <v>74</v>
      </c>
      <c r="AL441" s="23" t="str" cm="1">
        <f t="array" ref="AL441">_xlfn.SWITCH(AK441,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41" s="26">
        <v>1</v>
      </c>
      <c r="AN441" s="25" t="str">
        <f t="shared" si="114"/>
        <v>Sovereign</v>
      </c>
      <c r="AO441" s="27">
        <v>0.25</v>
      </c>
      <c r="AP441" s="23">
        <f>Table2[[#This Row],[Approved Amount_UA Equivalent]]/1000000</f>
        <v>0.39400000000000002</v>
      </c>
      <c r="AQ441" s="69">
        <f t="shared" si="107"/>
        <v>0.52435095999999992</v>
      </c>
      <c r="AR441" s="23" t="str">
        <f t="shared" si="108"/>
        <v>1-10</v>
      </c>
      <c r="AS441" s="23" t="str">
        <f t="shared" si="109"/>
        <v>1-20</v>
      </c>
      <c r="AT441" s="23" t="str">
        <f t="shared" si="110"/>
        <v>1-40</v>
      </c>
      <c r="AU441" s="23" t="str">
        <f t="shared" si="111"/>
        <v>&lt;1-50 Mn</v>
      </c>
      <c r="AV441" s="23">
        <f>Table2[[#This Row],[Amount]]</f>
        <v>394000</v>
      </c>
      <c r="AW441" s="23" t="str">
        <f t="shared" si="112"/>
        <v>Jan 2017</v>
      </c>
      <c r="AX441" s="28">
        <f>IFERROR(VLOOKUP(Table2[[#This Row],[SAP Code]],[26]_16!A:B,2,FALSE),0)</f>
        <v>0</v>
      </c>
      <c r="AY441" s="28">
        <f>IFERROR(VLOOKUP(Table2[[#This Row],[SAP Code]],[26]_16!D:E,2,FALSE)/ 1000000, 0)</f>
        <v>0</v>
      </c>
      <c r="AZ441" s="28">
        <f>IFERROR(VLOOKUP(Table2[[#This Row],[SAP Code]],[26]_16!G:H,2,FALSE)/ 1000000, 0)</f>
        <v>0</v>
      </c>
      <c r="BA441" s="28">
        <f>IFERROR(VLOOKUP(Table2[[#This Row],[SAP Code]],[26]_16!J:K,2,FALSE)/ 1000000, 0)</f>
        <v>0.89212537999999997</v>
      </c>
      <c r="BB441" s="28">
        <f>IFERROR(VLOOKUP(Table2[[#This Row],[SAP Code]],[26]_16!M:N,2,FALSE)/ 1000000, 0)</f>
        <v>0.34186807000000002</v>
      </c>
      <c r="BC441" s="28">
        <f>IFERROR(VLOOKUP(Table2[[#This Row],[SAP Code]],[26]_16!P:Q,2,FALSE),0)</f>
        <v>0.55466182999999991</v>
      </c>
      <c r="BD441" s="28">
        <f>IFERROR(VLOOKUP(Table2[[#This Row],[SAP Code]],[26]_16!S:T,2,FALSE),0)</f>
        <v>0.65649689</v>
      </c>
      <c r="BE441" s="28">
        <f>IFERROR(VLOOKUP(Table2[[#This Row],[SAP Code]],[26]_16!V:W,2,FALSE)/ 1000000, 0)</f>
        <v>0.67650975999999996</v>
      </c>
      <c r="BF441" s="28">
        <f>IFERROR(VLOOKUP(Table2[[#This Row],[SAP Code]],[26]_16!Y:Z,2,FALSE)/ 1000000, 0)</f>
        <v>0.29742524999999997</v>
      </c>
      <c r="BG441" s="28" t="str">
        <f>IFERROR(VLOOKUP(Table2[[#This Row],[SAP Code]],[26]port!$A:$AD,30,FALSE),"unknown")</f>
        <v>OnGo</v>
      </c>
      <c r="BH441" s="29" t="str">
        <f t="shared" si="113"/>
        <v>Ongoing</v>
      </c>
      <c r="BI441" s="16"/>
    </row>
    <row r="442" spans="1:61" ht="17.100000000000001" customHeight="1">
      <c r="A442" s="38" t="s">
        <v>731</v>
      </c>
      <c r="B442" s="16" t="s">
        <v>1715</v>
      </c>
      <c r="C442" s="16" t="s">
        <v>1716</v>
      </c>
      <c r="D442" s="16" t="s">
        <v>1717</v>
      </c>
      <c r="E442" s="18">
        <v>42758</v>
      </c>
      <c r="F442" s="16" t="s">
        <v>735</v>
      </c>
      <c r="G442" s="16" t="s">
        <v>140</v>
      </c>
      <c r="H442" s="16" t="s">
        <v>81</v>
      </c>
      <c r="I442" s="16" t="s">
        <v>138</v>
      </c>
      <c r="J442" s="16" t="s">
        <v>83</v>
      </c>
      <c r="K442" s="19" t="s">
        <v>69</v>
      </c>
      <c r="L442" s="19" t="s">
        <v>85</v>
      </c>
      <c r="M442" s="19">
        <v>12465000</v>
      </c>
      <c r="N442" s="69">
        <v>12465000</v>
      </c>
      <c r="O442" s="20" t="s">
        <v>1718</v>
      </c>
      <c r="P442" s="21">
        <v>2100155034518</v>
      </c>
      <c r="Q442" s="20" t="s">
        <v>72</v>
      </c>
      <c r="R442" s="16" t="str">
        <f t="shared" si="103"/>
        <v>ADF Including TSF</v>
      </c>
      <c r="S442" s="16" t="str">
        <f t="shared" si="120"/>
        <v>D</v>
      </c>
      <c r="T442" s="16" t="str">
        <f t="shared" si="121"/>
        <v>ADF Countries</v>
      </c>
      <c r="U442" s="16" t="str">
        <f t="shared" si="104"/>
        <v>Transition States</v>
      </c>
      <c r="V442" s="22" t="str">
        <f>IF(ISNUMBER(MATCH(A442, {"Gabon","Sudan","Niger","Mali","Burkina Faso","Guinea"}, 0)), "De Facto Countries", "Non-De Facto Countries")</f>
        <v>Non-De Facto Countries</v>
      </c>
      <c r="W442" s="16" t="str">
        <f t="shared" si="115"/>
        <v>East</v>
      </c>
      <c r="X442" s="16" t="str">
        <f t="shared" si="116"/>
        <v>Transport</v>
      </c>
      <c r="Y442" s="23"/>
      <c r="AB442" s="23">
        <f>Table2[[#This Row],[Approved Amount_UA Equivalent]]</f>
        <v>12465000</v>
      </c>
      <c r="AD442" s="23">
        <f>SUM(Table2[[#This Row],[Feed Africa ]:[Improve Quality Of Life ]])</f>
        <v>12465000</v>
      </c>
      <c r="AE442" s="16" t="b">
        <f>Table2[[#This Row],[Total HI5]]=Table2[[#This Row],[Approved Amount_UA Equivalent]]</f>
        <v>1</v>
      </c>
      <c r="AF442" s="24">
        <v>10</v>
      </c>
      <c r="AG442" s="20" t="str">
        <f t="shared" si="105"/>
        <v>Investment Project</v>
      </c>
      <c r="AH442" s="24" t="e">
        <f>VLOOKUP(Table2[[#This Row],[SAP Code]],[25]DATA!$A:$G,7,FALSE)</f>
        <v>#N/A</v>
      </c>
      <c r="AI442" s="20" t="str">
        <f t="shared" si="106"/>
        <v>Infrastructure</v>
      </c>
      <c r="AJ442" s="25" t="s">
        <v>89</v>
      </c>
      <c r="AK442" s="25" t="s">
        <v>140</v>
      </c>
      <c r="AL442" s="23" t="str" cm="1">
        <f t="array" ref="AL442">_xlfn.SWITCH(AK442,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42" s="26">
        <v>1</v>
      </c>
      <c r="AN442" s="25" t="str">
        <f t="shared" si="114"/>
        <v>Sovereign</v>
      </c>
      <c r="AO442" s="27">
        <v>0.5</v>
      </c>
      <c r="AP442" s="23">
        <f>Table2[[#This Row],[Approved Amount_UA Equivalent]]/1000000</f>
        <v>12.465</v>
      </c>
      <c r="AQ442" s="69">
        <f t="shared" si="107"/>
        <v>16.588920599999998</v>
      </c>
      <c r="AR442" s="23" t="str">
        <f t="shared" si="108"/>
        <v>11-20</v>
      </c>
      <c r="AS442" s="23" t="str">
        <f t="shared" si="109"/>
        <v>1-20</v>
      </c>
      <c r="AT442" s="23" t="str">
        <f t="shared" si="110"/>
        <v>1-40</v>
      </c>
      <c r="AU442" s="23" t="str">
        <f t="shared" si="111"/>
        <v>&lt;1-50 Mn</v>
      </c>
      <c r="AV442" s="23">
        <f>Table2[[#This Row],[Amount]]</f>
        <v>12465000</v>
      </c>
      <c r="AW442" s="23" t="str">
        <f t="shared" si="112"/>
        <v>Jan 2017</v>
      </c>
      <c r="AX442" s="28">
        <f>IFERROR(VLOOKUP(Table2[[#This Row],[SAP Code]],[26]_16!A:B,2,FALSE),0)</f>
        <v>0</v>
      </c>
      <c r="AY442" s="28">
        <f>IFERROR(VLOOKUP(Table2[[#This Row],[SAP Code]],[26]_16!D:E,2,FALSE)/ 1000000, 0)</f>
        <v>0</v>
      </c>
      <c r="AZ442" s="28">
        <f>IFERROR(VLOOKUP(Table2[[#This Row],[SAP Code]],[26]_16!G:H,2,FALSE)/ 1000000, 0)</f>
        <v>0.43628887999999999</v>
      </c>
      <c r="BA442" s="28">
        <f>IFERROR(VLOOKUP(Table2[[#This Row],[SAP Code]],[26]_16!J:K,2,FALSE)/ 1000000, 0)</f>
        <v>2.4647140699999999</v>
      </c>
      <c r="BB442" s="28">
        <f>IFERROR(VLOOKUP(Table2[[#This Row],[SAP Code]],[26]_16!M:N,2,FALSE)/ 1000000, 0)</f>
        <v>5.4266289600000022</v>
      </c>
      <c r="BC442" s="28">
        <f>IFERROR(VLOOKUP(Table2[[#This Row],[SAP Code]],[26]_16!P:Q,2,FALSE),0)</f>
        <v>4.311275219999998</v>
      </c>
      <c r="BD442" s="28">
        <f>IFERROR(VLOOKUP(Table2[[#This Row],[SAP Code]],[26]_16!S:T,2,FALSE),0)</f>
        <v>1.5861018200000001</v>
      </c>
      <c r="BE442" s="28">
        <f>IFERROR(VLOOKUP(Table2[[#This Row],[SAP Code]],[26]_16!V:W,2,FALSE)/ 1000000, 0)</f>
        <v>0.26600429999999997</v>
      </c>
      <c r="BF442" s="28">
        <f>IFERROR(VLOOKUP(Table2[[#This Row],[SAP Code]],[26]_16!Y:Z,2,FALSE)/ 1000000, 0)</f>
        <v>6.9530839999999997E-2</v>
      </c>
      <c r="BG442" s="28" t="str">
        <f>IFERROR(VLOOKUP(Table2[[#This Row],[SAP Code]],[26]port!$A:$AD,30,FALSE),"unknown")</f>
        <v>COMP</v>
      </c>
      <c r="BH442" s="29" t="str">
        <f t="shared" si="113"/>
        <v>Number of operations completed out of the net approved of that year</v>
      </c>
      <c r="BI442" s="16"/>
    </row>
    <row r="443" spans="1:61" ht="17.100000000000001" customHeight="1">
      <c r="A443" s="38" t="s">
        <v>108</v>
      </c>
      <c r="B443" s="16" t="s">
        <v>1719</v>
      </c>
      <c r="C443" s="16" t="s">
        <v>1720</v>
      </c>
      <c r="D443" s="16" t="s">
        <v>1721</v>
      </c>
      <c r="E443" s="18">
        <v>42759</v>
      </c>
      <c r="F443" s="16" t="s">
        <v>112</v>
      </c>
      <c r="G443" s="16" t="s">
        <v>74</v>
      </c>
      <c r="H443" s="16" t="s">
        <v>81</v>
      </c>
      <c r="I443" s="16" t="s">
        <v>155</v>
      </c>
      <c r="J443" s="16" t="s">
        <v>1692</v>
      </c>
      <c r="K443" s="19" t="s">
        <v>84</v>
      </c>
      <c r="L443" s="19" t="s">
        <v>85</v>
      </c>
      <c r="M443" s="19">
        <v>2950000</v>
      </c>
      <c r="N443" s="69">
        <v>2950000</v>
      </c>
      <c r="O443" s="20" t="s">
        <v>1722</v>
      </c>
      <c r="P443" s="21">
        <v>5900150001201</v>
      </c>
      <c r="Q443" s="20" t="s">
        <v>72</v>
      </c>
      <c r="R443" s="16" t="str">
        <f t="shared" si="103"/>
        <v>ADF Including TSF</v>
      </c>
      <c r="S443" s="16" t="str">
        <f t="shared" si="120"/>
        <v>A</v>
      </c>
      <c r="T443" s="16" t="str">
        <f t="shared" si="121"/>
        <v>ADF Countries</v>
      </c>
      <c r="U443" s="16" t="str">
        <f t="shared" si="104"/>
        <v>Transition States</v>
      </c>
      <c r="V443" s="22" t="str">
        <f>IF(ISNUMBER(MATCH(A443, {"Gabon","Sudan","Niger","Mali","Burkina Faso","Guinea"}, 0)), "De Facto Countries", "Non-De Facto Countries")</f>
        <v>Non-De Facto Countries</v>
      </c>
      <c r="W443" s="16" t="str">
        <f t="shared" si="115"/>
        <v>East</v>
      </c>
      <c r="X443" s="16" t="str">
        <f t="shared" si="116"/>
        <v>Agriculture</v>
      </c>
      <c r="Y443" s="23">
        <f>Table2[[#This Row],[Approved Amount_UA Equivalent]]</f>
        <v>2950000</v>
      </c>
      <c r="AD443" s="23">
        <f>SUM(Table2[[#This Row],[Feed Africa ]:[Improve Quality Of Life ]])</f>
        <v>2950000</v>
      </c>
      <c r="AE443" s="16" t="b">
        <f>Table2[[#This Row],[Total HI5]]=Table2[[#This Row],[Approved Amount_UA Equivalent]]</f>
        <v>1</v>
      </c>
      <c r="AF443" s="24">
        <v>10</v>
      </c>
      <c r="AG443" s="20" t="str">
        <f t="shared" si="105"/>
        <v>Investment Project</v>
      </c>
      <c r="AH443" s="24" t="e">
        <f>VLOOKUP(Table2[[#This Row],[SAP Code]],[25]DATA!$A:$G,7,FALSE)</f>
        <v>#N/A</v>
      </c>
      <c r="AI443" s="20" t="str">
        <f t="shared" si="106"/>
        <v>Infrastructure</v>
      </c>
      <c r="AJ443" s="25" t="s">
        <v>157</v>
      </c>
      <c r="AK443" s="25" t="s">
        <v>74</v>
      </c>
      <c r="AL443" s="23" t="str" cm="1">
        <f t="array" ref="AL443">_xlfn.SWITCH(AK443,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43" s="26">
        <v>1</v>
      </c>
      <c r="AN443" s="25" t="str">
        <f t="shared" si="114"/>
        <v>Sovereign</v>
      </c>
      <c r="AO443" s="27">
        <v>0.5</v>
      </c>
      <c r="AP443" s="23">
        <f>Table2[[#This Row],[Approved Amount_UA Equivalent]]/1000000</f>
        <v>2.95</v>
      </c>
      <c r="AQ443" s="69">
        <f t="shared" si="107"/>
        <v>3.9259780000000002</v>
      </c>
      <c r="AR443" s="23" t="str">
        <f t="shared" si="108"/>
        <v>1-10</v>
      </c>
      <c r="AS443" s="23" t="str">
        <f t="shared" si="109"/>
        <v>1-20</v>
      </c>
      <c r="AT443" s="23" t="str">
        <f t="shared" si="110"/>
        <v>1-40</v>
      </c>
      <c r="AU443" s="23" t="str">
        <f t="shared" si="111"/>
        <v>&lt;1-50 Mn</v>
      </c>
      <c r="AV443" s="23">
        <f>Table2[[#This Row],[Amount]]</f>
        <v>2950000</v>
      </c>
      <c r="AW443" s="23" t="str">
        <f t="shared" si="112"/>
        <v>Jan 2017</v>
      </c>
      <c r="AX443" s="28">
        <f>IFERROR(VLOOKUP(Table2[[#This Row],[SAP Code]],[26]_16!A:B,2,FALSE),0)</f>
        <v>0</v>
      </c>
      <c r="AY443" s="28">
        <f>IFERROR(VLOOKUP(Table2[[#This Row],[SAP Code]],[26]_16!D:E,2,FALSE)/ 1000000, 0)</f>
        <v>0</v>
      </c>
      <c r="AZ443" s="28">
        <f>IFERROR(VLOOKUP(Table2[[#This Row],[SAP Code]],[26]_16!G:H,2,FALSE)/ 1000000, 0)</f>
        <v>0.17485076000000002</v>
      </c>
      <c r="BA443" s="28">
        <f>IFERROR(VLOOKUP(Table2[[#This Row],[SAP Code]],[26]_16!J:K,2,FALSE)/ 1000000, 0)</f>
        <v>0</v>
      </c>
      <c r="BB443" s="28">
        <f>IFERROR(VLOOKUP(Table2[[#This Row],[SAP Code]],[26]_16!M:N,2,FALSE)/ 1000000, 0)</f>
        <v>2.0926917699999996</v>
      </c>
      <c r="BC443" s="28">
        <f>IFERROR(VLOOKUP(Table2[[#This Row],[SAP Code]],[26]_16!P:Q,2,FALSE),0)</f>
        <v>0.93674699000000006</v>
      </c>
      <c r="BD443" s="28">
        <f>IFERROR(VLOOKUP(Table2[[#This Row],[SAP Code]],[26]_16!S:T,2,FALSE),0)</f>
        <v>2.2075610000000002E-2</v>
      </c>
      <c r="BE443" s="28">
        <f>IFERROR(VLOOKUP(Table2[[#This Row],[SAP Code]],[26]_16!V:W,2,FALSE)/ 1000000, 0)</f>
        <v>0.60811158999999992</v>
      </c>
      <c r="BF443" s="28">
        <f>IFERROR(VLOOKUP(Table2[[#This Row],[SAP Code]],[26]_16!Y:Z,2,FALSE)/ 1000000, 0)</f>
        <v>1.2397076999999996</v>
      </c>
      <c r="BG443" s="28" t="str">
        <f>IFERROR(VLOOKUP(Table2[[#This Row],[SAP Code]],[26]port!$A:$AD,30,FALSE),"unknown")</f>
        <v>OnGo</v>
      </c>
      <c r="BH443" s="29" t="str">
        <f t="shared" si="113"/>
        <v>Ongoing</v>
      </c>
      <c r="BI443" s="16"/>
    </row>
    <row r="444" spans="1:61" ht="17.100000000000001" customHeight="1">
      <c r="A444" s="38" t="s">
        <v>108</v>
      </c>
      <c r="B444" s="16" t="s">
        <v>1719</v>
      </c>
      <c r="C444" s="16" t="s">
        <v>1723</v>
      </c>
      <c r="D444" s="16" t="s">
        <v>1721</v>
      </c>
      <c r="E444" s="18">
        <v>42759</v>
      </c>
      <c r="F444" s="16" t="s">
        <v>112</v>
      </c>
      <c r="G444" s="16" t="s">
        <v>74</v>
      </c>
      <c r="H444" s="16" t="s">
        <v>81</v>
      </c>
      <c r="I444" s="16" t="s">
        <v>155</v>
      </c>
      <c r="J444" s="16" t="s">
        <v>1692</v>
      </c>
      <c r="K444" s="19" t="s">
        <v>69</v>
      </c>
      <c r="L444" s="19" t="s">
        <v>85</v>
      </c>
      <c r="M444" s="19">
        <v>2360000</v>
      </c>
      <c r="N444" s="69">
        <v>2360000</v>
      </c>
      <c r="O444" s="20" t="s">
        <v>1722</v>
      </c>
      <c r="P444" s="21">
        <v>5900155011451</v>
      </c>
      <c r="Q444" s="20" t="s">
        <v>72</v>
      </c>
      <c r="R444" s="16" t="str">
        <f t="shared" si="103"/>
        <v>ADF Including TSF</v>
      </c>
      <c r="S444" s="16" t="str">
        <f t="shared" si="120"/>
        <v>A</v>
      </c>
      <c r="T444" s="16" t="str">
        <f t="shared" si="121"/>
        <v>ADF Countries</v>
      </c>
      <c r="U444" s="16" t="str">
        <f t="shared" si="104"/>
        <v>Transition States</v>
      </c>
      <c r="V444" s="22" t="str">
        <f>IF(ISNUMBER(MATCH(A444, {"Gabon","Sudan","Niger","Mali","Burkina Faso","Guinea"}, 0)), "De Facto Countries", "Non-De Facto Countries")</f>
        <v>Non-De Facto Countries</v>
      </c>
      <c r="W444" s="16" t="str">
        <f t="shared" si="115"/>
        <v>East</v>
      </c>
      <c r="X444" s="16" t="str">
        <f t="shared" si="116"/>
        <v>Agriculture</v>
      </c>
      <c r="Y444" s="23">
        <f>Table2[[#This Row],[Approved Amount_UA Equivalent]]</f>
        <v>2360000</v>
      </c>
      <c r="AD444" s="23">
        <f>SUM(Table2[[#This Row],[Feed Africa ]:[Improve Quality Of Life ]])</f>
        <v>2360000</v>
      </c>
      <c r="AE444" s="16" t="b">
        <f>Table2[[#This Row],[Total HI5]]=Table2[[#This Row],[Approved Amount_UA Equivalent]]</f>
        <v>1</v>
      </c>
      <c r="AF444" s="24">
        <v>10</v>
      </c>
      <c r="AG444" s="20" t="str">
        <f t="shared" si="105"/>
        <v>Investment Project</v>
      </c>
      <c r="AH444" s="24" t="e">
        <f>VLOOKUP(Table2[[#This Row],[SAP Code]],[25]DATA!$A:$G,7,FALSE)</f>
        <v>#N/A</v>
      </c>
      <c r="AI444" s="20" t="str">
        <f t="shared" si="106"/>
        <v>Infrastructure</v>
      </c>
      <c r="AJ444" s="25" t="s">
        <v>157</v>
      </c>
      <c r="AK444" s="25" t="s">
        <v>74</v>
      </c>
      <c r="AL444" s="23" t="str" cm="1">
        <f t="array" ref="AL444">_xlfn.SWITCH(AK444,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44" s="26">
        <v>1</v>
      </c>
      <c r="AN444" s="25" t="str">
        <f t="shared" si="114"/>
        <v>Sovereign</v>
      </c>
      <c r="AO444" s="27">
        <v>0.5</v>
      </c>
      <c r="AP444" s="23">
        <f>Table2[[#This Row],[Approved Amount_UA Equivalent]]/1000000</f>
        <v>2.36</v>
      </c>
      <c r="AQ444" s="69">
        <f t="shared" si="107"/>
        <v>3.1407824</v>
      </c>
      <c r="AR444" s="23" t="str">
        <f t="shared" si="108"/>
        <v>1-10</v>
      </c>
      <c r="AS444" s="23" t="str">
        <f t="shared" si="109"/>
        <v>1-20</v>
      </c>
      <c r="AT444" s="23" t="str">
        <f t="shared" si="110"/>
        <v>1-40</v>
      </c>
      <c r="AU444" s="23" t="str">
        <f t="shared" si="111"/>
        <v>&lt;1-50 Mn</v>
      </c>
      <c r="AV444" s="23">
        <f>Table2[[#This Row],[Amount]]</f>
        <v>2360000</v>
      </c>
      <c r="AW444" s="23" t="str">
        <f t="shared" si="112"/>
        <v>Jan 2017</v>
      </c>
      <c r="AX444" s="28">
        <f>IFERROR(VLOOKUP(Table2[[#This Row],[SAP Code]],[26]_16!A:B,2,FALSE),0)</f>
        <v>0</v>
      </c>
      <c r="AY444" s="28">
        <f>IFERROR(VLOOKUP(Table2[[#This Row],[SAP Code]],[26]_16!D:E,2,FALSE)/ 1000000, 0)</f>
        <v>0</v>
      </c>
      <c r="AZ444" s="28">
        <f>IFERROR(VLOOKUP(Table2[[#This Row],[SAP Code]],[26]_16!G:H,2,FALSE)/ 1000000, 0)</f>
        <v>0.17485076000000002</v>
      </c>
      <c r="BA444" s="28">
        <f>IFERROR(VLOOKUP(Table2[[#This Row],[SAP Code]],[26]_16!J:K,2,FALSE)/ 1000000, 0)</f>
        <v>0</v>
      </c>
      <c r="BB444" s="28">
        <f>IFERROR(VLOOKUP(Table2[[#This Row],[SAP Code]],[26]_16!M:N,2,FALSE)/ 1000000, 0)</f>
        <v>2.0926917699999996</v>
      </c>
      <c r="BC444" s="28">
        <f>IFERROR(VLOOKUP(Table2[[#This Row],[SAP Code]],[26]_16!P:Q,2,FALSE),0)</f>
        <v>0.93674699000000006</v>
      </c>
      <c r="BD444" s="28">
        <f>IFERROR(VLOOKUP(Table2[[#This Row],[SAP Code]],[26]_16!S:T,2,FALSE),0)</f>
        <v>2.2075610000000002E-2</v>
      </c>
      <c r="BE444" s="28">
        <f>IFERROR(VLOOKUP(Table2[[#This Row],[SAP Code]],[26]_16!V:W,2,FALSE)/ 1000000, 0)</f>
        <v>0.60811158999999992</v>
      </c>
      <c r="BF444" s="28">
        <f>IFERROR(VLOOKUP(Table2[[#This Row],[SAP Code]],[26]_16!Y:Z,2,FALSE)/ 1000000, 0)</f>
        <v>1.2397076999999996</v>
      </c>
      <c r="BG444" s="28" t="str">
        <f>IFERROR(VLOOKUP(Table2[[#This Row],[SAP Code]],[26]port!$A:$AD,30,FALSE),"unknown")</f>
        <v>OnGo</v>
      </c>
      <c r="BH444" s="29" t="str">
        <f t="shared" si="113"/>
        <v>Ongoing</v>
      </c>
      <c r="BI444" s="16"/>
    </row>
    <row r="445" spans="1:61" ht="17.100000000000001" customHeight="1">
      <c r="A445" s="16" t="s">
        <v>495</v>
      </c>
      <c r="B445" s="16" t="s">
        <v>1724</v>
      </c>
      <c r="C445" s="16" t="s">
        <v>1725</v>
      </c>
      <c r="D445" s="16" t="s">
        <v>1726</v>
      </c>
      <c r="E445" s="18">
        <v>42759</v>
      </c>
      <c r="F445" s="16" t="s">
        <v>499</v>
      </c>
      <c r="G445" s="16" t="s">
        <v>255</v>
      </c>
      <c r="H445" s="16" t="s">
        <v>101</v>
      </c>
      <c r="I445" s="16" t="s">
        <v>250</v>
      </c>
      <c r="J445" s="16" t="s">
        <v>83</v>
      </c>
      <c r="K445" s="19" t="s">
        <v>69</v>
      </c>
      <c r="L445" s="19" t="s">
        <v>85</v>
      </c>
      <c r="M445" s="19">
        <v>3000000</v>
      </c>
      <c r="N445" s="69">
        <v>3000000</v>
      </c>
      <c r="O445" s="20" t="s">
        <v>1727</v>
      </c>
      <c r="P445" s="21">
        <v>2100155034020</v>
      </c>
      <c r="Q445" s="20" t="s">
        <v>72</v>
      </c>
      <c r="R445" s="16" t="str">
        <f t="shared" si="103"/>
        <v>ADF Including TSF</v>
      </c>
      <c r="S445" s="16" t="str">
        <f t="shared" si="120"/>
        <v>K</v>
      </c>
      <c r="T445" s="16" t="str">
        <f t="shared" si="121"/>
        <v>ADF Countries</v>
      </c>
      <c r="U445" s="16" t="str">
        <f t="shared" si="104"/>
        <v>Transition States</v>
      </c>
      <c r="V445" s="22" t="str">
        <f>IF(ISNUMBER(MATCH(A445, {"Gabon","Sudan","Niger","Mali","Burkina Faso","Guinea"}, 0)), "De Facto Countries", "Non-De Facto Countries")</f>
        <v>Non-De Facto Countries</v>
      </c>
      <c r="W445" s="16" t="str">
        <f t="shared" si="115"/>
        <v>South</v>
      </c>
      <c r="X445" s="16" t="str">
        <f t="shared" si="116"/>
        <v>Multi-Sector</v>
      </c>
      <c r="Y445" s="23">
        <f>Table2[[#This Row],[Approved Amount_UA Equivalent]]/5</f>
        <v>600000</v>
      </c>
      <c r="Z445" s="23">
        <f>Table2[[#This Row],[Approved Amount_UA Equivalent]]/5</f>
        <v>600000</v>
      </c>
      <c r="AA445" s="23">
        <f>Table2[[#This Row],[Approved Amount_UA Equivalent]]/5</f>
        <v>600000</v>
      </c>
      <c r="AB445" s="23">
        <f>Table2[[#This Row],[Approved Amount_UA Equivalent]]/5</f>
        <v>600000</v>
      </c>
      <c r="AC445" s="23">
        <f>Table2[[#This Row],[Approved Amount_UA Equivalent]]/5</f>
        <v>600000</v>
      </c>
      <c r="AD445" s="23">
        <f>SUM(Table2[[#This Row],[Feed Africa ]:[Improve Quality Of Life ]])</f>
        <v>3000000</v>
      </c>
      <c r="AE445" s="16" t="b">
        <f>Table2[[#This Row],[Total HI5]]=Table2[[#This Row],[Approved Amount_UA Equivalent]]</f>
        <v>1</v>
      </c>
      <c r="AF445" s="24">
        <v>40</v>
      </c>
      <c r="AG445" s="20" t="str">
        <f t="shared" si="105"/>
        <v>ISP and Investment Project</v>
      </c>
      <c r="AH445" s="24" t="e">
        <f>VLOOKUP(Table2[[#This Row],[SAP Code]],[25]DATA!$A:$G,7,FALSE)</f>
        <v>#N/A</v>
      </c>
      <c r="AI445" s="20" t="str">
        <f t="shared" si="106"/>
        <v>Other Investment</v>
      </c>
      <c r="AJ445" s="25" t="s">
        <v>254</v>
      </c>
      <c r="AK445" s="25" t="s">
        <v>255</v>
      </c>
      <c r="AL445" s="23" t="str" cm="1">
        <f t="array" ref="AL445">_xlfn.SWITCH(AK445,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45" s="26">
        <v>1</v>
      </c>
      <c r="AN445" s="25" t="str">
        <f t="shared" si="114"/>
        <v>Sovereign</v>
      </c>
      <c r="AO445" s="27">
        <v>1</v>
      </c>
      <c r="AP445" s="23">
        <f>Table2[[#This Row],[Approved Amount_UA Equivalent]]/1000000</f>
        <v>3</v>
      </c>
      <c r="AQ445" s="69">
        <f t="shared" si="107"/>
        <v>3.9925199999999998</v>
      </c>
      <c r="AR445" s="23" t="str">
        <f t="shared" si="108"/>
        <v>1-10</v>
      </c>
      <c r="AS445" s="23" t="str">
        <f t="shared" si="109"/>
        <v>1-20</v>
      </c>
      <c r="AT445" s="23" t="str">
        <f t="shared" si="110"/>
        <v>1-40</v>
      </c>
      <c r="AU445" s="23" t="str">
        <f t="shared" si="111"/>
        <v>&lt;1-50 Mn</v>
      </c>
      <c r="AV445" s="23">
        <f>Table2[[#This Row],[Amount]]</f>
        <v>3000000</v>
      </c>
      <c r="AW445" s="23" t="str">
        <f t="shared" si="112"/>
        <v>Jan 2017</v>
      </c>
      <c r="AX445" s="28">
        <f>IFERROR(VLOOKUP(Table2[[#This Row],[SAP Code]],[26]_16!A:B,2,FALSE),0)</f>
        <v>0</v>
      </c>
      <c r="AY445" s="28">
        <f>IFERROR(VLOOKUP(Table2[[#This Row],[SAP Code]],[26]_16!D:E,2,FALSE)/ 1000000, 0)</f>
        <v>0</v>
      </c>
      <c r="AZ445" s="28">
        <f>IFERROR(VLOOKUP(Table2[[#This Row],[SAP Code]],[26]_16!G:H,2,FALSE)/ 1000000, 0)</f>
        <v>0.41832659</v>
      </c>
      <c r="BA445" s="28">
        <f>IFERROR(VLOOKUP(Table2[[#This Row],[SAP Code]],[26]_16!J:K,2,FALSE)/ 1000000, 0)</f>
        <v>0.23783279999999998</v>
      </c>
      <c r="BB445" s="28">
        <f>IFERROR(VLOOKUP(Table2[[#This Row],[SAP Code]],[26]_16!M:N,2,FALSE)/ 1000000, 0)</f>
        <v>1.2516827200000002</v>
      </c>
      <c r="BC445" s="28">
        <f>IFERROR(VLOOKUP(Table2[[#This Row],[SAP Code]],[26]_16!P:Q,2,FALSE),0)</f>
        <v>0.48078565000000006</v>
      </c>
      <c r="BD445" s="28">
        <f>IFERROR(VLOOKUP(Table2[[#This Row],[SAP Code]],[26]_16!S:T,2,FALSE),0)</f>
        <v>0.17272920999999999</v>
      </c>
      <c r="BE445" s="28">
        <f>IFERROR(VLOOKUP(Table2[[#This Row],[SAP Code]],[26]_16!V:W,2,FALSE)/ 1000000, 0)</f>
        <v>0.43456059999999996</v>
      </c>
      <c r="BF445" s="28">
        <f>IFERROR(VLOOKUP(Table2[[#This Row],[SAP Code]],[26]_16!Y:Z,2,FALSE)/ 1000000, 0)</f>
        <v>3.35367E-3</v>
      </c>
      <c r="BG445" s="28" t="str">
        <f>IFERROR(VLOOKUP(Table2[[#This Row],[SAP Code]],[26]port!$A:$AD,30,FALSE),"unknown")</f>
        <v>CLSD</v>
      </c>
      <c r="BH445" s="29" t="str">
        <f t="shared" si="113"/>
        <v>Number of operations completed out of the net approved of that year</v>
      </c>
      <c r="BI445" s="16"/>
    </row>
    <row r="446" spans="1:61" ht="17.100000000000001" customHeight="1">
      <c r="A446" s="16" t="s">
        <v>316</v>
      </c>
      <c r="B446" s="16" t="s">
        <v>1728</v>
      </c>
      <c r="C446" s="16" t="s">
        <v>1729</v>
      </c>
      <c r="D446" s="16" t="s">
        <v>1730</v>
      </c>
      <c r="E446" s="18">
        <v>42760</v>
      </c>
      <c r="F446" s="16" t="s">
        <v>320</v>
      </c>
      <c r="G446" s="16" t="s">
        <v>74</v>
      </c>
      <c r="H446" s="16" t="s">
        <v>132</v>
      </c>
      <c r="I446" s="16" t="s">
        <v>155</v>
      </c>
      <c r="J446" s="16" t="s">
        <v>179</v>
      </c>
      <c r="K446" s="19" t="s">
        <v>84</v>
      </c>
      <c r="L446" s="19" t="s">
        <v>195</v>
      </c>
      <c r="M446" s="19">
        <v>64360000</v>
      </c>
      <c r="N446" s="69">
        <v>50464974.046136722</v>
      </c>
      <c r="O446" s="20" t="s">
        <v>1731</v>
      </c>
      <c r="P446" s="21">
        <v>2000200000851</v>
      </c>
      <c r="Q446" s="20" t="s">
        <v>87</v>
      </c>
      <c r="R446" s="16" t="str">
        <f t="shared" si="103"/>
        <v>ADB Public</v>
      </c>
      <c r="S446" s="16" t="str">
        <f t="shared" si="120"/>
        <v>A</v>
      </c>
      <c r="T446" s="16" t="str">
        <f t="shared" si="121"/>
        <v>Blend Countries</v>
      </c>
      <c r="U446" s="16" t="str">
        <f t="shared" si="104"/>
        <v>Non-Transition States</v>
      </c>
      <c r="V446" s="22" t="str">
        <f>IF(ISNUMBER(MATCH(A446, {"Gabon","Sudan","Niger","Mali","Burkina Faso","Guinea"}, 0)), "De Facto Countries", "Non-De Facto Countries")</f>
        <v>Non-De Facto Countries</v>
      </c>
      <c r="W446" s="16" t="str">
        <f t="shared" si="115"/>
        <v>West</v>
      </c>
      <c r="X446" s="16" t="str">
        <f t="shared" si="116"/>
        <v>Agriculture</v>
      </c>
      <c r="Y446" s="23">
        <f>Table2[[#This Row],[Approved Amount_UA Equivalent]]</f>
        <v>50464974.046136722</v>
      </c>
      <c r="AD446" s="23">
        <f>SUM(Table2[[#This Row],[Feed Africa ]:[Improve Quality Of Life ]])</f>
        <v>50464974.046136722</v>
      </c>
      <c r="AE446" s="16" t="b">
        <f>Table2[[#This Row],[Total HI5]]=Table2[[#This Row],[Approved Amount_UA Equivalent]]</f>
        <v>1</v>
      </c>
      <c r="AF446" s="24">
        <v>10</v>
      </c>
      <c r="AG446" s="20" t="str">
        <f t="shared" si="105"/>
        <v>Investment Project</v>
      </c>
      <c r="AH446" s="24" t="e">
        <f>VLOOKUP(Table2[[#This Row],[SAP Code]],[25]DATA!$A:$G,7,FALSE)</f>
        <v>#N/A</v>
      </c>
      <c r="AI446" s="20" t="str">
        <f t="shared" si="106"/>
        <v>Infrastructure</v>
      </c>
      <c r="AJ446" s="25" t="s">
        <v>157</v>
      </c>
      <c r="AK446" s="25" t="s">
        <v>74</v>
      </c>
      <c r="AL446" s="23" t="str" cm="1">
        <f t="array" ref="AL446">_xlfn.SWITCH(AK446,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46" s="26">
        <v>1</v>
      </c>
      <c r="AN446" s="25" t="str">
        <f t="shared" si="114"/>
        <v>Sovereign</v>
      </c>
      <c r="AO446" s="27">
        <v>0.33333333333333331</v>
      </c>
      <c r="AP446" s="23">
        <f>Table2[[#This Row],[Approved Amount_UA Equivalent]]/1000000</f>
        <v>50.464974046136724</v>
      </c>
      <c r="AQ446" s="69">
        <f t="shared" si="107"/>
        <v>67.160806059560599</v>
      </c>
      <c r="AR446" s="23" t="str">
        <f t="shared" si="108"/>
        <v>51-60</v>
      </c>
      <c r="AS446" s="23" t="str">
        <f t="shared" si="109"/>
        <v>41-60</v>
      </c>
      <c r="AT446" s="23" t="str">
        <f t="shared" si="110"/>
        <v>41-80</v>
      </c>
      <c r="AU446" s="23" t="str">
        <f t="shared" si="111"/>
        <v>50-100 Mn</v>
      </c>
      <c r="AV446" s="23">
        <f>Table2[[#This Row],[Amount]]</f>
        <v>64360000</v>
      </c>
      <c r="AW446" s="23" t="str">
        <f t="shared" si="112"/>
        <v>Jan 2017</v>
      </c>
      <c r="AX446" s="28">
        <f>IFERROR(VLOOKUP(Table2[[#This Row],[SAP Code]],[26]_16!A:B,2,FALSE),0)</f>
        <v>0</v>
      </c>
      <c r="AY446" s="28">
        <f>IFERROR(VLOOKUP(Table2[[#This Row],[SAP Code]],[26]_16!D:E,2,FALSE)/ 1000000, 0)</f>
        <v>0.29055764999999995</v>
      </c>
      <c r="AZ446" s="28">
        <f>IFERROR(VLOOKUP(Table2[[#This Row],[SAP Code]],[26]_16!G:H,2,FALSE)/ 1000000, 0)</f>
        <v>0.76410730000000004</v>
      </c>
      <c r="BA446" s="28">
        <f>IFERROR(VLOOKUP(Table2[[#This Row],[SAP Code]],[26]_16!J:K,2,FALSE)/ 1000000, 0)</f>
        <v>8.1376972200000033</v>
      </c>
      <c r="BB446" s="28">
        <f>IFERROR(VLOOKUP(Table2[[#This Row],[SAP Code]],[26]_16!M:N,2,FALSE)/ 1000000, 0)</f>
        <v>9.282824760000004</v>
      </c>
      <c r="BC446" s="28">
        <f>IFERROR(VLOOKUP(Table2[[#This Row],[SAP Code]],[26]_16!P:Q,2,FALSE),0)</f>
        <v>6.8993736500000011</v>
      </c>
      <c r="BD446" s="28">
        <f>IFERROR(VLOOKUP(Table2[[#This Row],[SAP Code]],[26]_16!S:T,2,FALSE),0)</f>
        <v>8.466795369999998</v>
      </c>
      <c r="BE446" s="28">
        <f>IFERROR(VLOOKUP(Table2[[#This Row],[SAP Code]],[26]_16!V:W,2,FALSE)/ 1000000, 0)</f>
        <v>5.7119111100000035</v>
      </c>
      <c r="BF446" s="28">
        <f>IFERROR(VLOOKUP(Table2[[#This Row],[SAP Code]],[26]_16!Y:Z,2,FALSE)/ 1000000, 0)</f>
        <v>4.5702364100000006</v>
      </c>
      <c r="BG446" s="28" t="str">
        <f>IFERROR(VLOOKUP(Table2[[#This Row],[SAP Code]],[26]port!$A:$AD,30,FALSE),"unknown")</f>
        <v>OnGo</v>
      </c>
      <c r="BH446" s="29" t="str">
        <f t="shared" si="113"/>
        <v>Ongoing</v>
      </c>
      <c r="BI446" s="16"/>
    </row>
    <row r="447" spans="1:61" ht="17.100000000000001" customHeight="1">
      <c r="A447" s="16" t="s">
        <v>316</v>
      </c>
      <c r="B447" s="16" t="s">
        <v>1728</v>
      </c>
      <c r="C447" s="16" t="s">
        <v>1732</v>
      </c>
      <c r="D447" s="16" t="s">
        <v>1730</v>
      </c>
      <c r="E447" s="18">
        <v>42760</v>
      </c>
      <c r="F447" s="16" t="s">
        <v>320</v>
      </c>
      <c r="G447" s="16" t="s">
        <v>74</v>
      </c>
      <c r="H447" s="16" t="s">
        <v>132</v>
      </c>
      <c r="I447" s="16" t="s">
        <v>155</v>
      </c>
      <c r="J447" s="16" t="s">
        <v>83</v>
      </c>
      <c r="K447" s="19" t="s">
        <v>84</v>
      </c>
      <c r="L447" s="19" t="s">
        <v>85</v>
      </c>
      <c r="M447" s="19">
        <v>26040000</v>
      </c>
      <c r="N447" s="69">
        <v>26040000</v>
      </c>
      <c r="O447" s="20" t="s">
        <v>1731</v>
      </c>
      <c r="P447" s="21">
        <v>2100150036846</v>
      </c>
      <c r="Q447" s="20" t="s">
        <v>87</v>
      </c>
      <c r="R447" s="16" t="str">
        <f t="shared" si="103"/>
        <v>ADF Including TSF</v>
      </c>
      <c r="S447" s="16" t="str">
        <f t="shared" si="120"/>
        <v>A</v>
      </c>
      <c r="T447" s="32" t="str">
        <f t="shared" si="121"/>
        <v>Blend Countries</v>
      </c>
      <c r="U447" s="16" t="str">
        <f t="shared" si="104"/>
        <v>Non-Transition States</v>
      </c>
      <c r="V447" s="22" t="str">
        <f>IF(ISNUMBER(MATCH(A447, {"Gabon","Sudan","Niger","Mali","Burkina Faso","Guinea"}, 0)), "De Facto Countries", "Non-De Facto Countries")</f>
        <v>Non-De Facto Countries</v>
      </c>
      <c r="W447" s="32" t="str">
        <f t="shared" si="115"/>
        <v>West</v>
      </c>
      <c r="X447" s="32" t="str">
        <f t="shared" si="116"/>
        <v>Agriculture</v>
      </c>
      <c r="Y447" s="23">
        <f>Table2[[#This Row],[Approved Amount_UA Equivalent]]</f>
        <v>26040000</v>
      </c>
      <c r="Z447" s="52"/>
      <c r="AA447" s="52"/>
      <c r="AB447" s="52"/>
      <c r="AC447" s="52"/>
      <c r="AD447" s="52">
        <f>SUM(Table2[[#This Row],[Feed Africa ]:[Improve Quality Of Life ]])</f>
        <v>26040000</v>
      </c>
      <c r="AE447" s="32" t="b">
        <f>Table2[[#This Row],[Total HI5]]=Table2[[#This Row],[Approved Amount_UA Equivalent]]</f>
        <v>1</v>
      </c>
      <c r="AF447" s="56">
        <v>10</v>
      </c>
      <c r="AG447" s="35" t="str">
        <f t="shared" si="105"/>
        <v>Investment Project</v>
      </c>
      <c r="AH447" s="56" t="e">
        <f>VLOOKUP(Table2[[#This Row],[SAP Code]],[25]DATA!$A:$G,7,FALSE)</f>
        <v>#N/A</v>
      </c>
      <c r="AI447" s="35" t="str">
        <f t="shared" si="106"/>
        <v>Infrastructure</v>
      </c>
      <c r="AJ447" s="25" t="s">
        <v>157</v>
      </c>
      <c r="AK447" s="25" t="s">
        <v>74</v>
      </c>
      <c r="AL447" s="23" t="str" cm="1">
        <f t="array" ref="AL447">_xlfn.SWITCH(AK447,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47" s="26">
        <v>1</v>
      </c>
      <c r="AN447" s="25" t="str">
        <f t="shared" si="114"/>
        <v>Sovereign</v>
      </c>
      <c r="AO447" s="27">
        <v>0.33333333333333331</v>
      </c>
      <c r="AP447" s="23">
        <f>Table2[[#This Row],[Approved Amount_UA Equivalent]]/1000000</f>
        <v>26.04</v>
      </c>
      <c r="AQ447" s="69">
        <f t="shared" si="107"/>
        <v>34.655073600000001</v>
      </c>
      <c r="AR447" s="23" t="str">
        <f t="shared" si="108"/>
        <v>21-30</v>
      </c>
      <c r="AS447" s="23" t="str">
        <f t="shared" si="109"/>
        <v>21-40</v>
      </c>
      <c r="AT447" s="23" t="str">
        <f t="shared" si="110"/>
        <v>1-40</v>
      </c>
      <c r="AU447" s="23" t="str">
        <f t="shared" si="111"/>
        <v>&lt;1-50 Mn</v>
      </c>
      <c r="AV447" s="23">
        <f>Table2[[#This Row],[Amount]]</f>
        <v>26040000</v>
      </c>
      <c r="AW447" s="23" t="str">
        <f t="shared" si="112"/>
        <v>Jan 2017</v>
      </c>
      <c r="AX447" s="28">
        <f>IFERROR(VLOOKUP(Table2[[#This Row],[SAP Code]],[26]_16!A:B,2,FALSE),0)</f>
        <v>0</v>
      </c>
      <c r="AY447" s="28">
        <v>0</v>
      </c>
      <c r="AZ447" s="28">
        <v>0</v>
      </c>
      <c r="BA447" s="28">
        <v>0</v>
      </c>
      <c r="BB447" s="28">
        <v>0</v>
      </c>
      <c r="BC447" s="28">
        <v>0</v>
      </c>
      <c r="BD447" s="28">
        <v>0</v>
      </c>
      <c r="BE447" s="28">
        <v>0</v>
      </c>
      <c r="BF447" s="28">
        <v>0</v>
      </c>
      <c r="BG447" s="28" t="str">
        <f>IFERROR(VLOOKUP(Table2[[#This Row],[SAP Code]],[26]port!$A:$AD,30,FALSE),"unknown")</f>
        <v>OnGo</v>
      </c>
      <c r="BH447" s="29" t="str">
        <f t="shared" si="113"/>
        <v>Ongoing</v>
      </c>
      <c r="BI447" s="16"/>
    </row>
    <row r="448" spans="1:61" ht="17.100000000000001" customHeight="1">
      <c r="A448" s="16" t="s">
        <v>316</v>
      </c>
      <c r="B448" s="16" t="s">
        <v>1728</v>
      </c>
      <c r="C448" s="16" t="s">
        <v>1733</v>
      </c>
      <c r="D448" s="16" t="s">
        <v>1730</v>
      </c>
      <c r="E448" s="18">
        <v>42760</v>
      </c>
      <c r="F448" s="16" t="s">
        <v>320</v>
      </c>
      <c r="G448" s="16" t="s">
        <v>74</v>
      </c>
      <c r="H448" s="16" t="s">
        <v>132</v>
      </c>
      <c r="I448" s="16" t="s">
        <v>155</v>
      </c>
      <c r="J448" s="16" t="s">
        <v>83</v>
      </c>
      <c r="K448" s="19" t="s">
        <v>69</v>
      </c>
      <c r="L448" s="19" t="s">
        <v>85</v>
      </c>
      <c r="M448" s="19">
        <v>3400000</v>
      </c>
      <c r="N448" s="69">
        <v>3400000</v>
      </c>
      <c r="O448" s="20" t="s">
        <v>1731</v>
      </c>
      <c r="P448" s="21">
        <v>2100155034019</v>
      </c>
      <c r="Q448" s="20" t="s">
        <v>87</v>
      </c>
      <c r="R448" s="16" t="str">
        <f t="shared" si="103"/>
        <v>ADF Including TSF</v>
      </c>
      <c r="S448" s="16" t="str">
        <f t="shared" si="120"/>
        <v>A</v>
      </c>
      <c r="T448" s="32" t="str">
        <f t="shared" si="121"/>
        <v>Blend Countries</v>
      </c>
      <c r="U448" s="16" t="str">
        <f t="shared" si="104"/>
        <v>Non-Transition States</v>
      </c>
      <c r="V448" s="22" t="str">
        <f>IF(ISNUMBER(MATCH(A448, {"Gabon","Sudan","Niger","Mali","Burkina Faso","Guinea"}, 0)), "De Facto Countries", "Non-De Facto Countries")</f>
        <v>Non-De Facto Countries</v>
      </c>
      <c r="W448" s="32" t="str">
        <f t="shared" si="115"/>
        <v>West</v>
      </c>
      <c r="X448" s="32" t="str">
        <f t="shared" si="116"/>
        <v>Agriculture</v>
      </c>
      <c r="Y448" s="23">
        <f>Table2[[#This Row],[Approved Amount_UA Equivalent]]</f>
        <v>3400000</v>
      </c>
      <c r="Z448" s="52"/>
      <c r="AA448" s="52"/>
      <c r="AB448" s="52"/>
      <c r="AC448" s="52"/>
      <c r="AD448" s="52">
        <f>SUM(Table2[[#This Row],[Feed Africa ]:[Improve Quality Of Life ]])</f>
        <v>3400000</v>
      </c>
      <c r="AE448" s="32" t="b">
        <f>Table2[[#This Row],[Total HI5]]=Table2[[#This Row],[Approved Amount_UA Equivalent]]</f>
        <v>1</v>
      </c>
      <c r="AF448" s="56">
        <v>10</v>
      </c>
      <c r="AG448" s="35" t="str">
        <f t="shared" si="105"/>
        <v>Investment Project</v>
      </c>
      <c r="AH448" s="56" t="e">
        <f>VLOOKUP(Table2[[#This Row],[SAP Code]],[25]DATA!$A:$G,7,FALSE)</f>
        <v>#N/A</v>
      </c>
      <c r="AI448" s="35" t="str">
        <f t="shared" si="106"/>
        <v>Infrastructure</v>
      </c>
      <c r="AJ448" s="25" t="s">
        <v>157</v>
      </c>
      <c r="AK448" s="25" t="s">
        <v>74</v>
      </c>
      <c r="AL448" s="23" t="str" cm="1">
        <f t="array" ref="AL448">_xlfn.SWITCH(AK448,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48" s="26">
        <v>1</v>
      </c>
      <c r="AN448" s="25" t="str">
        <f t="shared" si="114"/>
        <v>Sovereign</v>
      </c>
      <c r="AO448" s="27">
        <v>0.33333333333333331</v>
      </c>
      <c r="AP448" s="23">
        <f>Table2[[#This Row],[Approved Amount_UA Equivalent]]/1000000</f>
        <v>3.4</v>
      </c>
      <c r="AQ448" s="69">
        <f t="shared" si="107"/>
        <v>4.5248559999999998</v>
      </c>
      <c r="AR448" s="23" t="str">
        <f t="shared" si="108"/>
        <v>1-10</v>
      </c>
      <c r="AS448" s="23" t="str">
        <f t="shared" si="109"/>
        <v>1-20</v>
      </c>
      <c r="AT448" s="23" t="str">
        <f t="shared" si="110"/>
        <v>1-40</v>
      </c>
      <c r="AU448" s="23" t="str">
        <f t="shared" si="111"/>
        <v>&lt;1-50 Mn</v>
      </c>
      <c r="AV448" s="23">
        <f>Table2[[#This Row],[Amount]]</f>
        <v>3400000</v>
      </c>
      <c r="AW448" s="23" t="str">
        <f t="shared" si="112"/>
        <v>Jan 2017</v>
      </c>
      <c r="AX448" s="28">
        <f>IFERROR(VLOOKUP(Table2[[#This Row],[SAP Code]],[26]_16!A:B,2,FALSE),0)</f>
        <v>0</v>
      </c>
      <c r="AY448" s="28">
        <v>0</v>
      </c>
      <c r="AZ448" s="28">
        <v>0</v>
      </c>
      <c r="BA448" s="28">
        <v>0</v>
      </c>
      <c r="BB448" s="28">
        <v>0</v>
      </c>
      <c r="BC448" s="28">
        <v>0</v>
      </c>
      <c r="BD448" s="28">
        <v>0</v>
      </c>
      <c r="BE448" s="28">
        <v>0</v>
      </c>
      <c r="BF448" s="28">
        <v>0</v>
      </c>
      <c r="BG448" s="28" t="str">
        <f>IFERROR(VLOOKUP(Table2[[#This Row],[SAP Code]],[26]port!$A:$AD,30,FALSE),"unknown")</f>
        <v>OnGo</v>
      </c>
      <c r="BH448" s="29" t="str">
        <f t="shared" si="113"/>
        <v>Ongoing</v>
      </c>
      <c r="BI448" s="16"/>
    </row>
    <row r="449" spans="1:61" ht="17.100000000000001" customHeight="1">
      <c r="A449" s="16" t="s">
        <v>91</v>
      </c>
      <c r="B449" s="16" t="s">
        <v>1734</v>
      </c>
      <c r="C449" s="16" t="s">
        <v>1735</v>
      </c>
      <c r="D449" s="16" t="s">
        <v>1736</v>
      </c>
      <c r="E449" s="18">
        <v>42760</v>
      </c>
      <c r="F449" s="16" t="s">
        <v>1737</v>
      </c>
      <c r="G449" s="16" t="s">
        <v>107</v>
      </c>
      <c r="H449" s="16" t="s">
        <v>81</v>
      </c>
      <c r="I449" s="16" t="s">
        <v>102</v>
      </c>
      <c r="J449" s="16" t="s">
        <v>103</v>
      </c>
      <c r="K449" s="19" t="s">
        <v>104</v>
      </c>
      <c r="L449" s="19" t="s">
        <v>70</v>
      </c>
      <c r="M449" s="19">
        <v>50000000</v>
      </c>
      <c r="N449" s="69">
        <v>37193248.681499332</v>
      </c>
      <c r="O449" s="20" t="s">
        <v>1738</v>
      </c>
      <c r="P449" s="21">
        <v>2000130017482</v>
      </c>
      <c r="Q449" s="20" t="s">
        <v>87</v>
      </c>
      <c r="R449" s="16" t="str">
        <f t="shared" si="103"/>
        <v>ADB Private</v>
      </c>
      <c r="S449" s="16" t="str">
        <f t="shared" si="120"/>
        <v>H</v>
      </c>
      <c r="T449" s="32" t="str">
        <f t="shared" si="121"/>
        <v>Blend Countries</v>
      </c>
      <c r="U449" s="16" t="str">
        <f t="shared" si="104"/>
        <v>Non-Transition States</v>
      </c>
      <c r="V449" s="22" t="str">
        <f>IF(ISNUMBER(MATCH(A449, {"Gabon","Sudan","Niger","Mali","Burkina Faso","Guinea"}, 0)), "De Facto Countries", "Non-De Facto Countries")</f>
        <v>Non-De Facto Countries</v>
      </c>
      <c r="W449" s="32" t="str">
        <f t="shared" si="115"/>
        <v>East</v>
      </c>
      <c r="X449" s="32" t="str">
        <f t="shared" si="116"/>
        <v>Finance</v>
      </c>
      <c r="Y449" s="52"/>
      <c r="Z449" s="52"/>
      <c r="AA449" s="23">
        <f>Table2[[#This Row],[Approved Amount_UA Equivalent]]</f>
        <v>37193248.681499332</v>
      </c>
      <c r="AB449" s="52"/>
      <c r="AC449" s="52"/>
      <c r="AD449" s="52">
        <f>SUM(Table2[[#This Row],[Feed Africa ]:[Improve Quality Of Life ]])</f>
        <v>37193248.681499332</v>
      </c>
      <c r="AE449" s="32" t="b">
        <f>Table2[[#This Row],[Total HI5]]=Table2[[#This Row],[Approved Amount_UA Equivalent]]</f>
        <v>1</v>
      </c>
      <c r="AF449" s="56">
        <v>11</v>
      </c>
      <c r="AG449" s="35" t="str">
        <f t="shared" si="105"/>
        <v>Line of Credit</v>
      </c>
      <c r="AH449" s="56" t="e">
        <f>VLOOKUP(Table2[[#This Row],[SAP Code]],[25]DATA!$A:$G,7,FALSE)</f>
        <v>#N/A</v>
      </c>
      <c r="AI449" s="35" t="str">
        <f t="shared" si="106"/>
        <v>Other Investment</v>
      </c>
      <c r="AJ449" s="25" t="s">
        <v>106</v>
      </c>
      <c r="AK449" s="25" t="s">
        <v>107</v>
      </c>
      <c r="AL449" s="23" t="str" cm="1">
        <f t="array" ref="AL449">_xlfn.SWITCH(AK449,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49" s="26">
        <v>2</v>
      </c>
      <c r="AN449" s="25" t="str">
        <f t="shared" si="114"/>
        <v>Non-Sovereign</v>
      </c>
      <c r="AO449" s="27">
        <v>1</v>
      </c>
      <c r="AP449" s="23">
        <f>Table2[[#This Row],[Approved Amount_UA Equivalent]]/1000000</f>
        <v>37.193248681499334</v>
      </c>
      <c r="AQ449" s="69">
        <f t="shared" si="107"/>
        <v>49.498263075286573</v>
      </c>
      <c r="AR449" s="23" t="str">
        <f t="shared" si="108"/>
        <v>31-40</v>
      </c>
      <c r="AS449" s="23" t="str">
        <f t="shared" si="109"/>
        <v>21-40</v>
      </c>
      <c r="AT449" s="23" t="str">
        <f t="shared" si="110"/>
        <v>1-40</v>
      </c>
      <c r="AU449" s="23" t="str">
        <f t="shared" si="111"/>
        <v>&lt;1-50 Mn</v>
      </c>
      <c r="AV449" s="23">
        <f>Table2[[#This Row],[Amount]]</f>
        <v>50000000</v>
      </c>
      <c r="AW449" s="23" t="str">
        <f t="shared" si="112"/>
        <v>Jan 2017</v>
      </c>
      <c r="AX449" s="28">
        <f>IFERROR(VLOOKUP(Table2[[#This Row],[SAP Code]],[26]_16!A:B,2,FALSE),0)</f>
        <v>0</v>
      </c>
      <c r="AY449" s="28">
        <f>IFERROR(VLOOKUP(Table2[[#This Row],[SAP Code]],[26]_16!D:E,2,FALSE)/ 1000000, 0)</f>
        <v>0</v>
      </c>
      <c r="AZ449" s="28">
        <f>IFERROR(VLOOKUP(Table2[[#This Row],[SAP Code]],[26]_16!G:H,2,FALSE)/ 1000000, 0)</f>
        <v>0</v>
      </c>
      <c r="BA449" s="28">
        <f>IFERROR(VLOOKUP(Table2[[#This Row],[SAP Code]],[26]_16!J:K,2,FALSE)/ 1000000, 0)</f>
        <v>0</v>
      </c>
      <c r="BB449" s="28">
        <f>IFERROR(VLOOKUP(Table2[[#This Row],[SAP Code]],[26]_16!M:N,2,FALSE)/ 1000000, 0)</f>
        <v>17.995191680000001</v>
      </c>
      <c r="BC449" s="28">
        <f>IFERROR(VLOOKUP(Table2[[#This Row],[SAP Code]],[26]_16!P:Q,2,FALSE),0)</f>
        <v>0</v>
      </c>
      <c r="BD449" s="28">
        <f>IFERROR(VLOOKUP(Table2[[#This Row],[SAP Code]],[26]_16!S:T,2,FALSE),0)</f>
        <v>0</v>
      </c>
      <c r="BE449" s="28">
        <f>IFERROR(VLOOKUP(Table2[[#This Row],[SAP Code]],[26]_16!V:W,2,FALSE)/ 1000000, 0)</f>
        <v>0</v>
      </c>
      <c r="BF449" s="28">
        <f>IFERROR(VLOOKUP(Table2[[#This Row],[SAP Code]],[26]_16!Y:Z,2,FALSE)/ 1000000, 0)</f>
        <v>0</v>
      </c>
      <c r="BG449" s="28" t="str">
        <f>IFERROR(VLOOKUP(Table2[[#This Row],[SAP Code]],[26]port!$A:$AD,30,FALSE),"unknown")</f>
        <v>OnGo</v>
      </c>
      <c r="BH449" s="29" t="str">
        <f t="shared" si="113"/>
        <v>Ongoing</v>
      </c>
      <c r="BI449" s="16"/>
    </row>
    <row r="450" spans="1:61" ht="17.100000000000001" customHeight="1">
      <c r="A450" s="38" t="s">
        <v>91</v>
      </c>
      <c r="B450" s="16" t="s">
        <v>1734</v>
      </c>
      <c r="C450" s="16" t="s">
        <v>1739</v>
      </c>
      <c r="D450" s="16" t="s">
        <v>1736</v>
      </c>
      <c r="E450" s="18">
        <v>42760</v>
      </c>
      <c r="F450" s="16" t="s">
        <v>1737</v>
      </c>
      <c r="G450" s="16" t="s">
        <v>107</v>
      </c>
      <c r="H450" s="16" t="s">
        <v>81</v>
      </c>
      <c r="I450" s="16" t="s">
        <v>102</v>
      </c>
      <c r="J450" s="16" t="s">
        <v>103</v>
      </c>
      <c r="K450" s="19" t="s">
        <v>618</v>
      </c>
      <c r="L450" s="19" t="s">
        <v>70</v>
      </c>
      <c r="M450" s="19">
        <v>40000000</v>
      </c>
      <c r="N450" s="69">
        <v>29754598.945199467</v>
      </c>
      <c r="O450" s="20" t="s">
        <v>1740</v>
      </c>
      <c r="P450" s="21">
        <v>2000130019630</v>
      </c>
      <c r="Q450" s="20" t="s">
        <v>87</v>
      </c>
      <c r="R450" s="16" t="str">
        <f t="shared" ref="R450:R513" si="122">IF(J450="ADB","ADB Public",IF(J450="ADB Private Sector","ADB Private",IF(J450="ADF","ADF Including TSF",IF(J450="Africa Growing Together Fund (AGTF)","AGTF",IF(J450="Climate Investment Funds (CIF)","CIF",IF(J450="Climate Investment Funds (CIF) - CTF","CIF",IF(J450="Climate Investment Funds (CIF) - SCF - FIP","CIF",IF(J450="Climate Investment Funds (CIF) - SCF - SREP","CIF",IF(J450="ClimDev-Africa Special Fund (CDSF)","ClimDev",IF(J450="Global Environment Facility (GEF)","GEF",IF(J450="Multi-Donor Trust Fund for Zimbabwe (ZIM-FUND)","ZimFund",IF(J450="NTF","NTF",IF(J450="Sustainable Energy Fund for Africa (SEFA)","SEFA",IF(J450="Technical Assistance Fund for Middle Income Countries (MIC-TAF)","MICTAF",IF(J450="Transition Support Facility (TSF)","ADF Including TSF",IF(J450="Transition Support Facility (TSF) - ACW (Pillar II)","ADF Including TSF",IF(J450="Transition Support Facility (TSF) - SSW","ADF Including TSF",IF(J450="Transition Support Facility (TSF) - SSW (Pillar I)","ADF Including TSF",IF(J450="Transition Support Facility (TSF) - SSW (Pillar I) - SIF","ADF Including TSF",IF(J450="Transition Support Facility (TSF) - SSW (Pillar I) - Unallocated Reserve","ADF Including TSF",IF(J450="Transition Support Facility (TSF) - SSW (Pillar I) - Unallocated Reserves","ADF Including TSF",IF(J450="Transition Support Facility (TSF) - TSW (Pillar III)","ADF Including TSF",IF(J450="Transition Support Facility (TSF) - Unallocated Reserves","ADF Including TSF","OTHERS")))))))))))))))))))))))</f>
        <v>ADB Private</v>
      </c>
      <c r="S450" s="16" t="str">
        <f t="shared" si="120"/>
        <v>H</v>
      </c>
      <c r="T450" s="32" t="str">
        <f t="shared" si="121"/>
        <v>Blend Countries</v>
      </c>
      <c r="U450" s="16" t="str">
        <f t="shared" ref="U450:U513" si="123">IF(A450="Algeria","Non-Transition States",
IF(A450="Angola","Non-Transition States",
IF(A450="Benin","Non-Transition States",
IF(A450="Botswana","Non-Transition States",
IF(A450="Burkina Faso","Transition States",
IF(A450="Burundi","Transition States",
IF(A450="Cameroon","Non-Transition States",
IF(A450="Cape Verde","Non-Transition States",
IF(A450="Central African Republic","Transition States",
IF(A450="Centrafrique","Transition States",
IF(A450="Chad","Transition States",
IF(A450="Comoros","Transition States",
IF(A450="Congo CG","Non-Transition States",
IF(A450="Congo","Non-Transition States",
IF(A450="Côte D'Ivoire","Non-Transition States",
IF(A450="Dem Rep Congo","Transition States",
IF(A450="DEMOCRATIC REPUBLIC OF THE CONGO","Transition States",
IF(A450="Djibouti","Transition States",
IF(A450="Egypt","Non-Transition States",
IF(A450="Eq Guinea","Non-Transition States",
IF(A450="Equatorial Guinea","Non-Transition States",
IF(A450="Eritrea","Transition States",
IF(A450="Swaziland","Non-Transition States",
IF(A450="Eswatini","Non-Transition States",
IF(A450="Ethiopia","Non-Transition States",
IF(A450="Gabon","Non-Transition States",
IF(A450="Gambia","Transition States",
IF(A450="Ghana","Non-Transition States",
IF(A450="Guinea","Transition States",
IF(A450="Guinea-Bissau","Transition States",
IF(A450="Kenya","Non-Transition States",
IF(A450="Lesotho","Non-Transition States",
IF(A450="Liberia","Transition States",
IF(A450="Libya","Non-Transition States",
IF(A450="Madagascar","Transition States",
IF(A450="Malawi","Non-Transition States",
IF(A450="Mali","Transition States",
IF(A450="Mauritania","Non-Transition States",
IF(A450="Mauritius","Non-Transition States",
IF(A450="Morocco","Non-Transition States",
IF(A450="Mozambique","Transition States",
IF(A450="Multi","Multinational",
IF(A450="Multinational","Multinational",
IF(A450="Namibia","Non-Transition States",
IF(A450="Niger","Transition States",
IF(A450="Nigeria","Non-Transition States",
IF(A450="Rwanda","Non-Transition States",
IF(A450="Sao Tome &amp; Principe","Non-Transition States",
IF(A450="Sao Tome","Non-Transition States",
IF(A450="Senegal","Non-Transition States",
IF(A450="Seychelles","Non-Transition States",
IF(A450="Sierra Leone","Transition States",
IF(A450="Somalia","Transition States",
IF(A450="South Africa","Non-Transition States",
IF(A450="South Sudan","Transition States",
IF(A450="Sudan","Transition States",
IF(A450="Tanzania","Non-Transition States",
IF(A450="Togo","Transition States",
IF(A450="Tunisia","Non-Transition States",
IF(A450="Uganda","Non-Transition States",
IF(A450="Zambia","Non-Transition States",
IF(A450="Zimbabwe","Transition States",
IF(A450="Multi-Countries","Multinational","")))))))))))))))))))))))))))))))))))))))))))))))))))))))))))))))</f>
        <v>Non-Transition States</v>
      </c>
      <c r="V450" s="22" t="str">
        <f>IF(ISNUMBER(MATCH(A450, {"Gabon","Sudan","Niger","Mali","Burkina Faso","Guinea"}, 0)), "De Facto Countries", "Non-De Facto Countries")</f>
        <v>Non-De Facto Countries</v>
      </c>
      <c r="W450" s="32" t="str">
        <f t="shared" si="115"/>
        <v>East</v>
      </c>
      <c r="X450" s="32" t="str">
        <f t="shared" si="116"/>
        <v>Finance</v>
      </c>
      <c r="Y450" s="52"/>
      <c r="Z450" s="52"/>
      <c r="AA450" s="23">
        <f>Table2[[#This Row],[Approved Amount_UA Equivalent]]</f>
        <v>29754598.945199467</v>
      </c>
      <c r="AB450" s="52"/>
      <c r="AC450" s="52"/>
      <c r="AD450" s="52">
        <f>SUM(Table2[[#This Row],[Feed Africa ]:[Improve Quality Of Life ]])</f>
        <v>29754598.945199467</v>
      </c>
      <c r="AE450" s="32" t="b">
        <f>Table2[[#This Row],[Total HI5]]=Table2[[#This Row],[Approved Amount_UA Equivalent]]</f>
        <v>1</v>
      </c>
      <c r="AF450" s="56">
        <v>11</v>
      </c>
      <c r="AG450" s="35" t="str">
        <f t="shared" ref="AG450:AG513" si="124">IF(AF450=10,"Investment Project",IF(AF450=11,"Line of Credit",IF(AF450=12,"Investment Project",IF(AF450=13,"Investment Project",IF(AF450=20,"Policy and Result Based Op",IF(AF450=21,"Policy and Result Based Op",IF(AF450=22,"Restructuring",IF(AF450=23,"Policy and Result Based Op",IF(AF450=32,"Technical Assistance &amp; Study",IF(AF450=40,"ISP and Investment Project",IF(AF450=41,"ISP and Investment Project",IF(AF450=42,"Investment Project",IF(AF450=43,"Technical Assistance &amp; Study",IF(AF450=44,"Institutional Support",IF(AF450=46,"Institutional Support",IF(AF450=50,"Emergency Assistance",IF(AF450=51,"Emergency Assistance",IF(AF450=70,"Equity and Guarantee",IF(AF450=75,"Equity and Guarantee",IF(AF450=82,"Micro Financing",IF(AF450=83,"Policy and Result Based Op",IF(AF450=84,"ISP and Investment Project",IF(AF450=85,"ISP and Investment Project",IF(AF450=86,"Technical Assistance &amp; Study",IF(AF450=90,"Investment Project",IF(AF450=30,"Investment Project",""))))))))))))))))))))))))))</f>
        <v>Line of Credit</v>
      </c>
      <c r="AH450" s="56" t="e">
        <f>VLOOKUP(Table2[[#This Row],[SAP Code]],[25]DATA!$A:$G,7,FALSE)</f>
        <v>#N/A</v>
      </c>
      <c r="AI450" s="35" t="str">
        <f t="shared" ref="AI450:AI513" si="125">IF(AG450="Policy and Result Based Op","Policy-Based Lending",
IF(AND(X450="Agriculture",OR(AG450="ISP and Investment Project",AG450="Investment Project")),"Infrastructure",
IF(AND(X450="Environment",OR(AG450="ISP and Investment Project",AG450="Investment Project")),"Infrastructure",
IF(AND(X450="ICT",OR(AG450="ISP and Investment Project",AG450="Investment Project")),"Infrastructure",
IF(AND(X450="Power",OR(AG450="ISP and Investment Project",AG450="Investment Project")),"Infrastructure",
IF(AND(X450="Transport",OR(AG450="ISP and Investment Project",AG450="Investment Project")),"Infrastructure",
IF(AND(X450="Urban Developm.",OR(AG450="ISP and Investment Project",AG450="Investment Project")),"Infrastructure",
IF(AND(X450="WASH Sector",OR(AG450="ISP and Investment Project",AG450="Investment Project")),"Infrastructure","Other Investment"))))))))</f>
        <v>Other Investment</v>
      </c>
      <c r="AJ450" s="25" t="s">
        <v>106</v>
      </c>
      <c r="AK450" s="25" t="s">
        <v>107</v>
      </c>
      <c r="AL450" s="23" t="str" cm="1">
        <f t="array" ref="AL450">_xlfn.SWITCH(AK450,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50" s="26">
        <v>2</v>
      </c>
      <c r="AN450" s="25" t="str">
        <f t="shared" si="114"/>
        <v>Non-Sovereign</v>
      </c>
      <c r="AO450" s="27">
        <v>1</v>
      </c>
      <c r="AP450" s="23">
        <f>Table2[[#This Row],[Approved Amount_UA Equivalent]]/1000000</f>
        <v>29.754598945199469</v>
      </c>
      <c r="AQ450" s="69">
        <f t="shared" ref="AQ450:AQ513" si="126">(N450*1.33084)/1000000</f>
        <v>39.59861046022926</v>
      </c>
      <c r="AR450" s="23" t="str">
        <f t="shared" ref="AR450:AR513" si="127">ROUNDUP(AP450/10,0)*10-9&amp;"-"&amp;ROUNDUP(AP450/10,0)*10</f>
        <v>21-30</v>
      </c>
      <c r="AS450" s="23" t="str">
        <f t="shared" ref="AS450:AS513" si="128">ROUNDUP(AP450/20,0)*20-19&amp;"-"&amp;ROUNDUP(AP450/20,0)*20</f>
        <v>21-40</v>
      </c>
      <c r="AT450" s="23" t="str">
        <f t="shared" ref="AT450:AT513" si="129">ROUNDUP(AP450/40,0)*40-39&amp;"-"&amp;ROUNDUP(AP450/40,0)*40</f>
        <v>1-40</v>
      </c>
      <c r="AU450" s="23" t="str">
        <f t="shared" ref="AU450:AU513" si="130">IF(AP450&lt;=50,"&lt;1-50 Mn",IF(AP450&lt;=100,"50-100 Mn",IF(AP450&lt;=200,"100-200 Mn",IF(AP450&lt;=300,"100-300 Mn","&gt;300 Mn"))))</f>
        <v>&lt;1-50 Mn</v>
      </c>
      <c r="AV450" s="23">
        <f>Table2[[#This Row],[Amount]]</f>
        <v>40000000</v>
      </c>
      <c r="AW450" s="23" t="str">
        <f t="shared" ref="AW450:AW513" si="131">TEXT(E450, "mmm yyyy")</f>
        <v>Jan 2017</v>
      </c>
      <c r="AX450" s="28">
        <f>IFERROR(VLOOKUP(Table2[[#This Row],[SAP Code]],[26]_16!A:B,2,FALSE),0)</f>
        <v>0</v>
      </c>
      <c r="AY450" s="28">
        <f>IFERROR(VLOOKUP(Table2[[#This Row],[SAP Code]],[26]_16!D:E,2,FALSE)/ 1000000, 0)</f>
        <v>0</v>
      </c>
      <c r="AZ450" s="28">
        <f>IFERROR(VLOOKUP(Table2[[#This Row],[SAP Code]],[26]_16!G:H,2,FALSE)/ 1000000, 0)</f>
        <v>0</v>
      </c>
      <c r="BA450" s="28">
        <f>IFERROR(VLOOKUP(Table2[[#This Row],[SAP Code]],[26]_16!J:K,2,FALSE)/ 1000000, 0)</f>
        <v>0</v>
      </c>
      <c r="BB450" s="28">
        <f>IFERROR(VLOOKUP(Table2[[#This Row],[SAP Code]],[26]_16!M:N,2,FALSE)/ 1000000, 0)</f>
        <v>28.792306700000001</v>
      </c>
      <c r="BC450" s="28">
        <f>IFERROR(VLOOKUP(Table2[[#This Row],[SAP Code]],[26]_16!P:Q,2,FALSE),0)</f>
        <v>0</v>
      </c>
      <c r="BD450" s="28">
        <f>IFERROR(VLOOKUP(Table2[[#This Row],[SAP Code]],[26]_16!S:T,2,FALSE),0)</f>
        <v>0</v>
      </c>
      <c r="BE450" s="28">
        <f>IFERROR(VLOOKUP(Table2[[#This Row],[SAP Code]],[26]_16!V:W,2,FALSE)/ 1000000, 0)</f>
        <v>0</v>
      </c>
      <c r="BF450" s="28">
        <f>IFERROR(VLOOKUP(Table2[[#This Row],[SAP Code]],[26]_16!Y:Z,2,FALSE)/ 1000000, 0)</f>
        <v>0</v>
      </c>
      <c r="BG450" s="28" t="str">
        <f>IFERROR(VLOOKUP(Table2[[#This Row],[SAP Code]],[26]port!$A:$AD,30,FALSE),"unknown")</f>
        <v>COMP</v>
      </c>
      <c r="BH450" s="29" t="str">
        <f t="shared" ref="BH450:BH513" si="132">IF(BG450="ABAN", "Number of operations Cancelled before completion",
IF(OR(BG450="APVD", BG450="OnGo"), "Ongoing",
IF(OR(BG450="CLSD", BG450="COMP"), "Number of operations completed out of the net approved of that year",
IF(BG450="TERM", "Number of operations Cancelled before completion",
IF(BG450="unknown", "Unknown", "Not Defined")))))</f>
        <v>Number of operations completed out of the net approved of that year</v>
      </c>
      <c r="BI450" s="16"/>
    </row>
    <row r="451" spans="1:61" ht="17.100000000000001" customHeight="1">
      <c r="A451" s="38" t="s">
        <v>322</v>
      </c>
      <c r="B451" s="16" t="s">
        <v>1741</v>
      </c>
      <c r="C451" s="16" t="s">
        <v>1742</v>
      </c>
      <c r="D451" s="16" t="s">
        <v>1743</v>
      </c>
      <c r="E451" s="18">
        <v>42765</v>
      </c>
      <c r="F451" s="16" t="s">
        <v>324</v>
      </c>
      <c r="G451" s="16" t="s">
        <v>255</v>
      </c>
      <c r="H451" s="16" t="s">
        <v>132</v>
      </c>
      <c r="I451" s="16" t="s">
        <v>250</v>
      </c>
      <c r="J451" s="16" t="s">
        <v>83</v>
      </c>
      <c r="K451" s="19" t="s">
        <v>69</v>
      </c>
      <c r="L451" s="19" t="s">
        <v>85</v>
      </c>
      <c r="M451" s="19">
        <v>4070000</v>
      </c>
      <c r="N451" s="69">
        <v>4070000</v>
      </c>
      <c r="O451" s="20" t="s">
        <v>1744</v>
      </c>
      <c r="P451" s="21">
        <v>2100155034068</v>
      </c>
      <c r="Q451" s="20" t="s">
        <v>72</v>
      </c>
      <c r="R451" s="16" t="str">
        <f t="shared" si="122"/>
        <v>ADF Including TSF</v>
      </c>
      <c r="S451" s="16" t="str">
        <f t="shared" si="120"/>
        <v>K</v>
      </c>
      <c r="T451" s="16" t="str">
        <f t="shared" si="121"/>
        <v>ADF Countries</v>
      </c>
      <c r="U451" s="16" t="str">
        <f t="shared" si="123"/>
        <v>Transition States</v>
      </c>
      <c r="V451" s="22" t="str">
        <f>IF(ISNUMBER(MATCH(A451, {"Gabon","Sudan","Niger","Mali","Burkina Faso","Guinea"}, 0)), "De Facto Countries", "Non-De Facto Countries")</f>
        <v>Non-De Facto Countries</v>
      </c>
      <c r="W451" s="16" t="str">
        <f t="shared" si="115"/>
        <v>West</v>
      </c>
      <c r="X451" s="16" t="str">
        <f t="shared" si="116"/>
        <v>Multi-Sector</v>
      </c>
      <c r="Y451" s="23">
        <f>Table2[[#This Row],[Approved Amount_UA Equivalent]]/5</f>
        <v>814000</v>
      </c>
      <c r="Z451" s="23">
        <f>Table2[[#This Row],[Approved Amount_UA Equivalent]]/5</f>
        <v>814000</v>
      </c>
      <c r="AA451" s="23">
        <f>Table2[[#This Row],[Approved Amount_UA Equivalent]]/5</f>
        <v>814000</v>
      </c>
      <c r="AB451" s="23">
        <f>Table2[[#This Row],[Approved Amount_UA Equivalent]]/5</f>
        <v>814000</v>
      </c>
      <c r="AC451" s="23">
        <f>Table2[[#This Row],[Approved Amount_UA Equivalent]]/5</f>
        <v>814000</v>
      </c>
      <c r="AD451" s="23">
        <f>SUM(Table2[[#This Row],[Feed Africa ]:[Improve Quality Of Life ]])</f>
        <v>4070000</v>
      </c>
      <c r="AE451" s="16" t="b">
        <f>Table2[[#This Row],[Total HI5]]=Table2[[#This Row],[Approved Amount_UA Equivalent]]</f>
        <v>1</v>
      </c>
      <c r="AF451" s="24">
        <v>40</v>
      </c>
      <c r="AG451" s="20" t="str">
        <f t="shared" si="124"/>
        <v>ISP and Investment Project</v>
      </c>
      <c r="AH451" s="24" t="e">
        <f>VLOOKUP(Table2[[#This Row],[SAP Code]],[25]DATA!$A:$G,7,FALSE)</f>
        <v>#N/A</v>
      </c>
      <c r="AI451" s="20" t="str">
        <f t="shared" si="125"/>
        <v>Other Investment</v>
      </c>
      <c r="AJ451" s="25" t="s">
        <v>254</v>
      </c>
      <c r="AK451" s="25" t="s">
        <v>255</v>
      </c>
      <c r="AL451" s="23" t="str" cm="1">
        <f t="array" ref="AL451">_xlfn.SWITCH(AK451,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51" s="26">
        <v>1</v>
      </c>
      <c r="AN451" s="25" t="str">
        <f t="shared" ref="AN451:AN514" si="133">IF(AM451=1,"Sovereign",IF(AM451&gt;=2,"Non-Sovereign",""))</f>
        <v>Sovereign</v>
      </c>
      <c r="AO451" s="27">
        <v>0.33333333333333331</v>
      </c>
      <c r="AP451" s="23">
        <f>Table2[[#This Row],[Approved Amount_UA Equivalent]]/1000000</f>
        <v>4.07</v>
      </c>
      <c r="AQ451" s="69">
        <f t="shared" si="126"/>
        <v>5.4165187999999995</v>
      </c>
      <c r="AR451" s="23" t="str">
        <f t="shared" si="127"/>
        <v>1-10</v>
      </c>
      <c r="AS451" s="23" t="str">
        <f t="shared" si="128"/>
        <v>1-20</v>
      </c>
      <c r="AT451" s="23" t="str">
        <f t="shared" si="129"/>
        <v>1-40</v>
      </c>
      <c r="AU451" s="23" t="str">
        <f t="shared" si="130"/>
        <v>&lt;1-50 Mn</v>
      </c>
      <c r="AV451" s="23">
        <f>Table2[[#This Row],[Amount]]</f>
        <v>4070000</v>
      </c>
      <c r="AW451" s="23" t="str">
        <f t="shared" si="131"/>
        <v>Jan 2017</v>
      </c>
      <c r="AX451" s="28">
        <f>IFERROR(VLOOKUP(Table2[[#This Row],[SAP Code]],[26]_16!A:B,2,FALSE),0)</f>
        <v>0</v>
      </c>
      <c r="AY451" s="28">
        <f>IFERROR(VLOOKUP(Table2[[#This Row],[SAP Code]],[26]_16!D:E,2,FALSE)/ 1000000, 0)</f>
        <v>0</v>
      </c>
      <c r="AZ451" s="28">
        <f>IFERROR(VLOOKUP(Table2[[#This Row],[SAP Code]],[26]_16!G:H,2,FALSE)/ 1000000, 0)</f>
        <v>1.1516125700000002</v>
      </c>
      <c r="BA451" s="28">
        <f>IFERROR(VLOOKUP(Table2[[#This Row],[SAP Code]],[26]_16!J:K,2,FALSE)/ 1000000, 0)</f>
        <v>0</v>
      </c>
      <c r="BB451" s="28">
        <f>IFERROR(VLOOKUP(Table2[[#This Row],[SAP Code]],[26]_16!M:N,2,FALSE)/ 1000000, 0)</f>
        <v>0.86980587999999992</v>
      </c>
      <c r="BC451" s="28">
        <f>IFERROR(VLOOKUP(Table2[[#This Row],[SAP Code]],[26]_16!P:Q,2,FALSE),0)</f>
        <v>3.7494029999999998E-2</v>
      </c>
      <c r="BD451" s="28">
        <f>IFERROR(VLOOKUP(Table2[[#This Row],[SAP Code]],[26]_16!S:T,2,FALSE),0)</f>
        <v>2.63699043</v>
      </c>
      <c r="BE451" s="28">
        <f>IFERROR(VLOOKUP(Table2[[#This Row],[SAP Code]],[26]_16!V:W,2,FALSE)/ 1000000, 0)</f>
        <v>1.23210741</v>
      </c>
      <c r="BF451" s="28">
        <f>IFERROR(VLOOKUP(Table2[[#This Row],[SAP Code]],[26]_16!Y:Z,2,FALSE)/ 1000000, 0)</f>
        <v>0</v>
      </c>
      <c r="BG451" s="28" t="str">
        <f>IFERROR(VLOOKUP(Table2[[#This Row],[SAP Code]],[26]port!$A:$AD,30,FALSE),"unknown")</f>
        <v>OnGo</v>
      </c>
      <c r="BH451" s="29" t="str">
        <f t="shared" si="132"/>
        <v>Ongoing</v>
      </c>
      <c r="BI451" s="16"/>
    </row>
    <row r="452" spans="1:61" ht="17.100000000000001" customHeight="1">
      <c r="A452" s="38" t="s">
        <v>322</v>
      </c>
      <c r="B452" s="16" t="s">
        <v>1741</v>
      </c>
      <c r="C452" s="16" t="s">
        <v>1745</v>
      </c>
      <c r="D452" s="16" t="s">
        <v>1743</v>
      </c>
      <c r="E452" s="18">
        <v>42765</v>
      </c>
      <c r="F452" s="16" t="s">
        <v>324</v>
      </c>
      <c r="G452" s="16" t="s">
        <v>255</v>
      </c>
      <c r="H452" s="16" t="s">
        <v>132</v>
      </c>
      <c r="I452" s="16" t="s">
        <v>250</v>
      </c>
      <c r="J452" s="16" t="s">
        <v>1692</v>
      </c>
      <c r="K452" s="19" t="s">
        <v>69</v>
      </c>
      <c r="L452" s="19" t="s">
        <v>85</v>
      </c>
      <c r="M452" s="19">
        <v>1070000</v>
      </c>
      <c r="N452" s="69">
        <v>1070000</v>
      </c>
      <c r="O452" s="20" t="s">
        <v>1744</v>
      </c>
      <c r="P452" s="21">
        <v>5900155011454</v>
      </c>
      <c r="Q452" s="20" t="s">
        <v>72</v>
      </c>
      <c r="R452" s="16" t="str">
        <f t="shared" si="122"/>
        <v>ADF Including TSF</v>
      </c>
      <c r="S452" s="16" t="str">
        <f t="shared" si="120"/>
        <v>K</v>
      </c>
      <c r="T452" s="16" t="str">
        <f t="shared" si="121"/>
        <v>ADF Countries</v>
      </c>
      <c r="U452" s="16" t="str">
        <f t="shared" si="123"/>
        <v>Transition States</v>
      </c>
      <c r="V452" s="22" t="str">
        <f>IF(ISNUMBER(MATCH(A452, {"Gabon","Sudan","Niger","Mali","Burkina Faso","Guinea"}, 0)), "De Facto Countries", "Non-De Facto Countries")</f>
        <v>Non-De Facto Countries</v>
      </c>
      <c r="W452" s="16" t="str">
        <f t="shared" ref="W452:W515" si="134">IF(A452="Algeria","North",IF(A452="Angola","South",IF(A452="Benin","West",IF(A452="Botswana","South",IF(A452="Burkina Faso","West",IF(A452="Burundi","East",IF(A452="Cameroon","Central",IF(A452="Cape Verde","West",IF(A452="Central African Republic","Central",IF(A452="Chad","Central",IF(A452="Comoros","East",IF(A452="Congo CG","Central",IF(A452="Côte D'Ivoire","West",IF(A452="Dem Rep Congo","Central",IF(A452="Djibouti","East",IF(A452="Egypt","North",IF(A452="Equatorial Guinea","Central",IF(A452="Eritrea","East",IF(A452="Eswatini","South",IF(A452="Ethiopia","East",IF(A452="Gabon","Central",IF(A452="Gambia","West",IF(A452="Ghana","West",IF(A452="Guinea","West",IF(A452="Guinea-Bissau","West",IF(A452="Kenya","East",IF(A452="Lesotho","South",IF(A452="Liberia","West",IF(A452="Libya","North",IF(A452="Madagascar","South",IF(A452="Malawi","South",IF(A452="Mali","West",IF(A452="Mauritania","North",IF(A452="Mauritius","South",IF(A452="Morocco","North",IF(A452="Mozambique","South",IF(A452="Multinational","Multi",IF(A452="Namibia","South",IF(A452="Niger","West",IF(A452="Nigeria","Nigeria",IF(A452="Rwanda","East",IF(A452="Sao Tome &amp; Principe","South",IF(A452="Senegal","West",IF(A452="Seychelles","East",IF(A452="Sierra Leone","West",IF(A452="Somalia","East",IF(A452="South Africa","South",IF(A452="South Sudan","East",IF(A452="Sudan","East",IF(A452="Tanzania","East",IF(A452="Togo","West",IF(A452="Tunisia","North",IF(A452="Uganda","East",IF(A452="Zambia","South",IF(A452="Zimbabwe","South","Not Listed")))))))))))))))))))))))))))))))))))))))))))))))))))))))</f>
        <v>West</v>
      </c>
      <c r="X452" s="16" t="str">
        <f t="shared" ref="X452:X515" si="135">IF(MID(O452,6,1)="A","Agriculture",IF(MID(O452,6,1)="B","Industry",IF(MID(O452,6,1)="C","Environment",IF(MID(O452,6,1)="D","Transport",IF(MID(O452,6,1)="E","WASH Sector",IF(MID(O452,6,1)="F","Power",IF(MID(O452,6,1)="G","ICT",IF(MID(O452,6,1)="H","Finance",IF(MID(O452,6,1)="I","Social",IF(MID(O452,6,1)="J","Urban Developm.",IF(MID(O452,6,1)="K","Multi-Sector","")))))))))))</f>
        <v>Multi-Sector</v>
      </c>
      <c r="Y452" s="23">
        <f>Table2[[#This Row],[Approved Amount_UA Equivalent]]/5</f>
        <v>214000</v>
      </c>
      <c r="Z452" s="23">
        <f>Table2[[#This Row],[Approved Amount_UA Equivalent]]/5</f>
        <v>214000</v>
      </c>
      <c r="AA452" s="23">
        <f>Table2[[#This Row],[Approved Amount_UA Equivalent]]/5</f>
        <v>214000</v>
      </c>
      <c r="AB452" s="23">
        <f>Table2[[#This Row],[Approved Amount_UA Equivalent]]/5</f>
        <v>214000</v>
      </c>
      <c r="AC452" s="23">
        <f>Table2[[#This Row],[Approved Amount_UA Equivalent]]/5</f>
        <v>214000</v>
      </c>
      <c r="AD452" s="23">
        <f>SUM(Table2[[#This Row],[Feed Africa ]:[Improve Quality Of Life ]])</f>
        <v>1070000</v>
      </c>
      <c r="AE452" s="16" t="b">
        <f>Table2[[#This Row],[Total HI5]]=Table2[[#This Row],[Approved Amount_UA Equivalent]]</f>
        <v>1</v>
      </c>
      <c r="AF452" s="24">
        <v>40</v>
      </c>
      <c r="AG452" s="20" t="str">
        <f t="shared" si="124"/>
        <v>ISP and Investment Project</v>
      </c>
      <c r="AH452" s="24" t="e">
        <f>VLOOKUP(Table2[[#This Row],[SAP Code]],[25]DATA!$A:$G,7,FALSE)</f>
        <v>#N/A</v>
      </c>
      <c r="AI452" s="20" t="str">
        <f t="shared" si="125"/>
        <v>Other Investment</v>
      </c>
      <c r="AJ452" s="25" t="s">
        <v>254</v>
      </c>
      <c r="AK452" s="25" t="s">
        <v>255</v>
      </c>
      <c r="AL452" s="23" t="str" cm="1">
        <f t="array" ref="AL452">_xlfn.SWITCH(AK452,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52" s="26">
        <v>1</v>
      </c>
      <c r="AN452" s="25" t="str">
        <f t="shared" si="133"/>
        <v>Sovereign</v>
      </c>
      <c r="AO452" s="27">
        <v>0.33333333333333331</v>
      </c>
      <c r="AP452" s="23">
        <f>Table2[[#This Row],[Approved Amount_UA Equivalent]]/1000000</f>
        <v>1.07</v>
      </c>
      <c r="AQ452" s="69">
        <f t="shared" si="126"/>
        <v>1.4239988000000001</v>
      </c>
      <c r="AR452" s="23" t="str">
        <f t="shared" si="127"/>
        <v>1-10</v>
      </c>
      <c r="AS452" s="23" t="str">
        <f t="shared" si="128"/>
        <v>1-20</v>
      </c>
      <c r="AT452" s="23" t="str">
        <f t="shared" si="129"/>
        <v>1-40</v>
      </c>
      <c r="AU452" s="23" t="str">
        <f t="shared" si="130"/>
        <v>&lt;1-50 Mn</v>
      </c>
      <c r="AV452" s="23">
        <f>Table2[[#This Row],[Amount]]</f>
        <v>1070000</v>
      </c>
      <c r="AW452" s="23" t="str">
        <f t="shared" si="131"/>
        <v>Jan 2017</v>
      </c>
      <c r="AX452" s="28">
        <f>IFERROR(VLOOKUP(Table2[[#This Row],[SAP Code]],[26]_16!A:B,2,FALSE),0)</f>
        <v>0</v>
      </c>
      <c r="AY452" s="28">
        <f>IFERROR(VLOOKUP(Table2[[#This Row],[SAP Code]],[26]_16!D:E,2,FALSE)/ 1000000, 0)</f>
        <v>0</v>
      </c>
      <c r="AZ452" s="28">
        <v>0</v>
      </c>
      <c r="BA452" s="28">
        <f>IFERROR(VLOOKUP(Table2[[#This Row],[SAP Code]],[26]_16!J:K,2,FALSE)/ 1000000, 0)</f>
        <v>0</v>
      </c>
      <c r="BB452" s="28">
        <f>IFERROR(VLOOKUP(Table2[[#This Row],[SAP Code]],[26]_16!M:N,2,FALSE)/ 1000000, 0)</f>
        <v>0.86980587999999992</v>
      </c>
      <c r="BC452" s="28">
        <f>IFERROR(VLOOKUP(Table2[[#This Row],[SAP Code]],[26]_16!P:Q,2,FALSE),0)</f>
        <v>3.7494029999999998E-2</v>
      </c>
      <c r="BD452" s="28">
        <f>IFERROR(VLOOKUP(Table2[[#This Row],[SAP Code]],[26]_16!S:T,2,FALSE),0)</f>
        <v>2.63699043</v>
      </c>
      <c r="BE452" s="28">
        <f>IFERROR(VLOOKUP(Table2[[#This Row],[SAP Code]],[26]_16!V:W,2,FALSE)/ 1000000, 0)</f>
        <v>1.23210741</v>
      </c>
      <c r="BF452" s="28">
        <f>IFERROR(VLOOKUP(Table2[[#This Row],[SAP Code]],[26]_16!Y:Z,2,FALSE)/ 1000000, 0)</f>
        <v>0</v>
      </c>
      <c r="BG452" s="28" t="str">
        <f>IFERROR(VLOOKUP(Table2[[#This Row],[SAP Code]],[26]port!$A:$AD,30,FALSE),"unknown")</f>
        <v>OnGo</v>
      </c>
      <c r="BH452" s="29" t="str">
        <f t="shared" si="132"/>
        <v>Ongoing</v>
      </c>
      <c r="BI452" s="16"/>
    </row>
    <row r="453" spans="1:61" ht="17.100000000000001" customHeight="1">
      <c r="A453" s="38" t="s">
        <v>322</v>
      </c>
      <c r="B453" s="16" t="s">
        <v>1741</v>
      </c>
      <c r="C453" s="16" t="s">
        <v>1746</v>
      </c>
      <c r="D453" s="16" t="s">
        <v>1743</v>
      </c>
      <c r="E453" s="18">
        <v>42765</v>
      </c>
      <c r="F453" s="16" t="s">
        <v>324</v>
      </c>
      <c r="G453" s="16" t="s">
        <v>255</v>
      </c>
      <c r="H453" s="16" t="s">
        <v>132</v>
      </c>
      <c r="I453" s="16" t="s">
        <v>250</v>
      </c>
      <c r="J453" s="16" t="s">
        <v>1747</v>
      </c>
      <c r="K453" s="19" t="s">
        <v>69</v>
      </c>
      <c r="L453" s="19" t="s">
        <v>85</v>
      </c>
      <c r="M453" s="19">
        <v>1123000</v>
      </c>
      <c r="N453" s="69">
        <v>1123000</v>
      </c>
      <c r="O453" s="20" t="s">
        <v>1744</v>
      </c>
      <c r="P453" s="21">
        <v>5900155011455</v>
      </c>
      <c r="Q453" s="20" t="s">
        <v>72</v>
      </c>
      <c r="R453" s="16" t="str">
        <f t="shared" si="122"/>
        <v>ADF Including TSF</v>
      </c>
      <c r="S453" s="16" t="str">
        <f t="shared" si="120"/>
        <v>K</v>
      </c>
      <c r="T453" s="16" t="str">
        <f t="shared" si="121"/>
        <v>ADF Countries</v>
      </c>
      <c r="U453" s="16" t="str">
        <f t="shared" si="123"/>
        <v>Transition States</v>
      </c>
      <c r="V453" s="22" t="str">
        <f>IF(ISNUMBER(MATCH(A453, {"Gabon","Sudan","Niger","Mali","Burkina Faso","Guinea"}, 0)), "De Facto Countries", "Non-De Facto Countries")</f>
        <v>Non-De Facto Countries</v>
      </c>
      <c r="W453" s="16" t="str">
        <f t="shared" si="134"/>
        <v>West</v>
      </c>
      <c r="X453" s="16" t="str">
        <f t="shared" si="135"/>
        <v>Multi-Sector</v>
      </c>
      <c r="Y453" s="23">
        <f>Table2[[#This Row],[Approved Amount_UA Equivalent]]/5</f>
        <v>224600</v>
      </c>
      <c r="Z453" s="23">
        <f>Table2[[#This Row],[Approved Amount_UA Equivalent]]/5</f>
        <v>224600</v>
      </c>
      <c r="AA453" s="23">
        <f>Table2[[#This Row],[Approved Amount_UA Equivalent]]/5</f>
        <v>224600</v>
      </c>
      <c r="AB453" s="23">
        <f>Table2[[#This Row],[Approved Amount_UA Equivalent]]/5</f>
        <v>224600</v>
      </c>
      <c r="AC453" s="23">
        <f>Table2[[#This Row],[Approved Amount_UA Equivalent]]/5</f>
        <v>224600</v>
      </c>
      <c r="AD453" s="23">
        <f>SUM(Table2[[#This Row],[Feed Africa ]:[Improve Quality Of Life ]])</f>
        <v>1123000</v>
      </c>
      <c r="AE453" s="16" t="b">
        <f>Table2[[#This Row],[Total HI5]]=Table2[[#This Row],[Approved Amount_UA Equivalent]]</f>
        <v>1</v>
      </c>
      <c r="AF453" s="24">
        <v>40</v>
      </c>
      <c r="AG453" s="20" t="str">
        <f t="shared" si="124"/>
        <v>ISP and Investment Project</v>
      </c>
      <c r="AH453" s="24" t="e">
        <f>VLOOKUP(Table2[[#This Row],[SAP Code]],[25]DATA!$A:$G,7,FALSE)</f>
        <v>#N/A</v>
      </c>
      <c r="AI453" s="20" t="str">
        <f t="shared" si="125"/>
        <v>Other Investment</v>
      </c>
      <c r="AJ453" s="25" t="s">
        <v>254</v>
      </c>
      <c r="AK453" s="25" t="s">
        <v>255</v>
      </c>
      <c r="AL453" s="23" t="str" cm="1">
        <f t="array" ref="AL453">_xlfn.SWITCH(AK453,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53" s="26">
        <v>1</v>
      </c>
      <c r="AN453" s="25" t="str">
        <f t="shared" si="133"/>
        <v>Sovereign</v>
      </c>
      <c r="AO453" s="27">
        <v>0.33333333333333331</v>
      </c>
      <c r="AP453" s="23">
        <f>Table2[[#This Row],[Approved Amount_UA Equivalent]]/1000000</f>
        <v>1.123</v>
      </c>
      <c r="AQ453" s="69">
        <f t="shared" si="126"/>
        <v>1.4945333200000002</v>
      </c>
      <c r="AR453" s="23" t="str">
        <f t="shared" si="127"/>
        <v>1-10</v>
      </c>
      <c r="AS453" s="23" t="str">
        <f t="shared" si="128"/>
        <v>1-20</v>
      </c>
      <c r="AT453" s="23" t="str">
        <f t="shared" si="129"/>
        <v>1-40</v>
      </c>
      <c r="AU453" s="23" t="str">
        <f t="shared" si="130"/>
        <v>&lt;1-50 Mn</v>
      </c>
      <c r="AV453" s="23">
        <f>Table2[[#This Row],[Amount]]</f>
        <v>1123000</v>
      </c>
      <c r="AW453" s="23" t="str">
        <f t="shared" si="131"/>
        <v>Jan 2017</v>
      </c>
      <c r="AX453" s="28">
        <f>IFERROR(VLOOKUP(Table2[[#This Row],[SAP Code]],[26]_16!A:B,2,FALSE),0)</f>
        <v>0</v>
      </c>
      <c r="AY453" s="28">
        <f>IFERROR(VLOOKUP(Table2[[#This Row],[SAP Code]],[26]_16!D:E,2,FALSE)/ 1000000, 0)</f>
        <v>0</v>
      </c>
      <c r="AZ453" s="28">
        <v>0</v>
      </c>
      <c r="BA453" s="28">
        <f>IFERROR(VLOOKUP(Table2[[#This Row],[SAP Code]],[26]_16!J:K,2,FALSE)/ 1000000, 0)</f>
        <v>0</v>
      </c>
      <c r="BB453" s="28">
        <f>IFERROR(VLOOKUP(Table2[[#This Row],[SAP Code]],[26]_16!M:N,2,FALSE)/ 1000000, 0)</f>
        <v>0.86980587999999992</v>
      </c>
      <c r="BC453" s="28">
        <f>IFERROR(VLOOKUP(Table2[[#This Row],[SAP Code]],[26]_16!P:Q,2,FALSE),0)</f>
        <v>3.7494029999999998E-2</v>
      </c>
      <c r="BD453" s="28">
        <f>IFERROR(VLOOKUP(Table2[[#This Row],[SAP Code]],[26]_16!S:T,2,FALSE),0)</f>
        <v>2.63699043</v>
      </c>
      <c r="BE453" s="28">
        <f>IFERROR(VLOOKUP(Table2[[#This Row],[SAP Code]],[26]_16!V:W,2,FALSE)/ 1000000, 0)</f>
        <v>1.23210741</v>
      </c>
      <c r="BF453" s="28">
        <f>IFERROR(VLOOKUP(Table2[[#This Row],[SAP Code]],[26]_16!Y:Z,2,FALSE)/ 1000000, 0)</f>
        <v>0</v>
      </c>
      <c r="BG453" s="28" t="str">
        <f>IFERROR(VLOOKUP(Table2[[#This Row],[SAP Code]],[26]port!$A:$AD,30,FALSE),"unknown")</f>
        <v>OnGo</v>
      </c>
      <c r="BH453" s="29" t="str">
        <f t="shared" si="132"/>
        <v>Ongoing</v>
      </c>
      <c r="BI453" s="16"/>
    </row>
    <row r="454" spans="1:61" ht="17.100000000000001" customHeight="1">
      <c r="A454" s="38" t="s">
        <v>819</v>
      </c>
      <c r="B454" s="16" t="s">
        <v>1748</v>
      </c>
      <c r="C454" s="16" t="s">
        <v>1749</v>
      </c>
      <c r="D454" s="16" t="s">
        <v>1750</v>
      </c>
      <c r="E454" s="18">
        <v>42767</v>
      </c>
      <c r="F454" s="16" t="s">
        <v>1751</v>
      </c>
      <c r="G454" s="16" t="s">
        <v>140</v>
      </c>
      <c r="H454" s="16" t="s">
        <v>81</v>
      </c>
      <c r="I454" s="16" t="s">
        <v>138</v>
      </c>
      <c r="J454" s="16" t="s">
        <v>83</v>
      </c>
      <c r="K454" s="19" t="s">
        <v>69</v>
      </c>
      <c r="L454" s="19" t="s">
        <v>85</v>
      </c>
      <c r="M454" s="19">
        <v>9720000</v>
      </c>
      <c r="N454" s="69">
        <v>9720000</v>
      </c>
      <c r="O454" s="20" t="s">
        <v>1752</v>
      </c>
      <c r="P454" s="21">
        <v>2100155034067</v>
      </c>
      <c r="Q454" s="20" t="s">
        <v>87</v>
      </c>
      <c r="R454" s="16" t="str">
        <f t="shared" si="122"/>
        <v>ADF Including TSF</v>
      </c>
      <c r="S454" s="16" t="str">
        <f t="shared" si="120"/>
        <v>D</v>
      </c>
      <c r="T454" s="16" t="str">
        <f t="shared" si="121"/>
        <v>ADF Countries</v>
      </c>
      <c r="U454" s="16" t="str">
        <f t="shared" si="123"/>
        <v>Transition States</v>
      </c>
      <c r="V454" s="22" t="str">
        <f>IF(ISNUMBER(MATCH(A454, {"Gabon","Sudan","Niger","Mali","Burkina Faso","Guinea"}, 0)), "De Facto Countries", "Non-De Facto Countries")</f>
        <v>Non-De Facto Countries</v>
      </c>
      <c r="W454" s="16" t="str">
        <f t="shared" si="134"/>
        <v>East</v>
      </c>
      <c r="X454" s="16" t="str">
        <f t="shared" si="135"/>
        <v>Transport</v>
      </c>
      <c r="Y454" s="23"/>
      <c r="AB454" s="23">
        <f>Table2[[#This Row],[Approved Amount_UA Equivalent]]</f>
        <v>9720000</v>
      </c>
      <c r="AD454" s="23">
        <f>SUM(Table2[[#This Row],[Feed Africa ]:[Improve Quality Of Life ]])</f>
        <v>9720000</v>
      </c>
      <c r="AE454" s="16" t="b">
        <f>Table2[[#This Row],[Total HI5]]=Table2[[#This Row],[Approved Amount_UA Equivalent]]</f>
        <v>1</v>
      </c>
      <c r="AF454" s="24">
        <v>40</v>
      </c>
      <c r="AG454" s="20" t="str">
        <f t="shared" si="124"/>
        <v>ISP and Investment Project</v>
      </c>
      <c r="AH454" s="24" t="e">
        <f>VLOOKUP(Table2[[#This Row],[SAP Code]],[25]DATA!$A:$G,7,FALSE)</f>
        <v>#N/A</v>
      </c>
      <c r="AI454" s="20" t="str">
        <f t="shared" si="125"/>
        <v>Infrastructure</v>
      </c>
      <c r="AJ454" s="25" t="s">
        <v>89</v>
      </c>
      <c r="AK454" s="25" t="s">
        <v>140</v>
      </c>
      <c r="AL454" s="23" t="str" cm="1">
        <f t="array" ref="AL454">_xlfn.SWITCH(AK454,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54" s="26">
        <v>1</v>
      </c>
      <c r="AN454" s="25" t="str">
        <f t="shared" si="133"/>
        <v>Sovereign</v>
      </c>
      <c r="AO454" s="27">
        <v>0.5</v>
      </c>
      <c r="AP454" s="23">
        <f>Table2[[#This Row],[Approved Amount_UA Equivalent]]/1000000</f>
        <v>9.7200000000000006</v>
      </c>
      <c r="AQ454" s="69">
        <f t="shared" si="126"/>
        <v>12.935764800000001</v>
      </c>
      <c r="AR454" s="23" t="str">
        <f t="shared" si="127"/>
        <v>1-10</v>
      </c>
      <c r="AS454" s="23" t="str">
        <f t="shared" si="128"/>
        <v>1-20</v>
      </c>
      <c r="AT454" s="23" t="str">
        <f t="shared" si="129"/>
        <v>1-40</v>
      </c>
      <c r="AU454" s="23" t="str">
        <f t="shared" si="130"/>
        <v>&lt;1-50 Mn</v>
      </c>
      <c r="AV454" s="23">
        <f>Table2[[#This Row],[Amount]]</f>
        <v>9720000</v>
      </c>
      <c r="AW454" s="23" t="str">
        <f t="shared" si="131"/>
        <v>Feb 2017</v>
      </c>
      <c r="AX454" s="28">
        <f>IFERROR(VLOOKUP(Table2[[#This Row],[SAP Code]],[26]_16!A:B,2,FALSE),0)</f>
        <v>0</v>
      </c>
      <c r="AY454" s="28">
        <f>IFERROR(VLOOKUP(Table2[[#This Row],[SAP Code]],[26]_16!D:E,2,FALSE)/ 1000000, 0)</f>
        <v>0</v>
      </c>
      <c r="AZ454" s="28">
        <f>IFERROR(VLOOKUP(Table2[[#This Row],[SAP Code]],[26]_16!G:H,2,FALSE)/ 1000000, 0)</f>
        <v>0.12719353</v>
      </c>
      <c r="BA454" s="28">
        <f>IFERROR(VLOOKUP(Table2[[#This Row],[SAP Code]],[26]_16!J:K,2,FALSE)/ 1000000, 0)</f>
        <v>0</v>
      </c>
      <c r="BB454" s="28">
        <f>IFERROR(VLOOKUP(Table2[[#This Row],[SAP Code]],[26]_16!M:N,2,FALSE)/ 1000000, 0)</f>
        <v>2.6672200600000004</v>
      </c>
      <c r="BC454" s="28">
        <f>IFERROR(VLOOKUP(Table2[[#This Row],[SAP Code]],[26]_16!P:Q,2,FALSE),0)</f>
        <v>1.8797768700000004</v>
      </c>
      <c r="BD454" s="28">
        <f>IFERROR(VLOOKUP(Table2[[#This Row],[SAP Code]],[26]_16!S:T,2,FALSE),0)</f>
        <v>4.4933410500000006</v>
      </c>
      <c r="BE454" s="28">
        <f>IFERROR(VLOOKUP(Table2[[#This Row],[SAP Code]],[26]_16!V:W,2,FALSE)/ 1000000, 0)</f>
        <v>0.95709873999999995</v>
      </c>
      <c r="BF454" s="28">
        <f>IFERROR(VLOOKUP(Table2[[#This Row],[SAP Code]],[26]_16!Y:Z,2,FALSE)/ 1000000, 0)</f>
        <v>0.16854152</v>
      </c>
      <c r="BG454" s="28" t="str">
        <f>IFERROR(VLOOKUP(Table2[[#This Row],[SAP Code]],[26]port!$A:$AD,30,FALSE),"unknown")</f>
        <v>OnGo</v>
      </c>
      <c r="BH454" s="29" t="str">
        <f t="shared" si="132"/>
        <v>Ongoing</v>
      </c>
      <c r="BI454" s="16"/>
    </row>
    <row r="455" spans="1:61" ht="17.100000000000001" customHeight="1">
      <c r="A455" s="38" t="s">
        <v>819</v>
      </c>
      <c r="B455" s="16" t="s">
        <v>1748</v>
      </c>
      <c r="C455" s="16" t="s">
        <v>1753</v>
      </c>
      <c r="D455" s="16" t="s">
        <v>1750</v>
      </c>
      <c r="E455" s="18">
        <v>42767</v>
      </c>
      <c r="F455" s="16" t="s">
        <v>1751</v>
      </c>
      <c r="G455" s="16" t="s">
        <v>140</v>
      </c>
      <c r="H455" s="16" t="s">
        <v>81</v>
      </c>
      <c r="I455" s="16" t="s">
        <v>138</v>
      </c>
      <c r="J455" s="16" t="s">
        <v>1692</v>
      </c>
      <c r="K455" s="19" t="s">
        <v>69</v>
      </c>
      <c r="L455" s="19" t="s">
        <v>85</v>
      </c>
      <c r="M455" s="19">
        <v>4080000</v>
      </c>
      <c r="N455" s="69">
        <v>4080000</v>
      </c>
      <c r="O455" s="20" t="s">
        <v>1752</v>
      </c>
      <c r="P455" s="21">
        <v>5900155011453</v>
      </c>
      <c r="Q455" s="20" t="s">
        <v>87</v>
      </c>
      <c r="R455" s="16" t="str">
        <f t="shared" si="122"/>
        <v>ADF Including TSF</v>
      </c>
      <c r="S455" s="16" t="str">
        <f t="shared" si="120"/>
        <v>D</v>
      </c>
      <c r="T455" s="16" t="str">
        <f t="shared" si="121"/>
        <v>ADF Countries</v>
      </c>
      <c r="U455" s="16" t="str">
        <f t="shared" si="123"/>
        <v>Transition States</v>
      </c>
      <c r="V455" s="22" t="str">
        <f>IF(ISNUMBER(MATCH(A455, {"Gabon","Sudan","Niger","Mali","Burkina Faso","Guinea"}, 0)), "De Facto Countries", "Non-De Facto Countries")</f>
        <v>Non-De Facto Countries</v>
      </c>
      <c r="W455" s="16" t="str">
        <f t="shared" si="134"/>
        <v>East</v>
      </c>
      <c r="X455" s="16" t="str">
        <f t="shared" si="135"/>
        <v>Transport</v>
      </c>
      <c r="Y455" s="23"/>
      <c r="AB455" s="23">
        <f>Table2[[#This Row],[Approved Amount_UA Equivalent]]</f>
        <v>4080000</v>
      </c>
      <c r="AD455" s="23">
        <f>SUM(Table2[[#This Row],[Feed Africa ]:[Improve Quality Of Life ]])</f>
        <v>4080000</v>
      </c>
      <c r="AE455" s="16" t="b">
        <f>Table2[[#This Row],[Total HI5]]=Table2[[#This Row],[Approved Amount_UA Equivalent]]</f>
        <v>1</v>
      </c>
      <c r="AF455" s="24">
        <v>40</v>
      </c>
      <c r="AG455" s="20" t="str">
        <f t="shared" si="124"/>
        <v>ISP and Investment Project</v>
      </c>
      <c r="AH455" s="24" t="e">
        <f>VLOOKUP(Table2[[#This Row],[SAP Code]],[25]DATA!$A:$G,7,FALSE)</f>
        <v>#N/A</v>
      </c>
      <c r="AI455" s="20" t="str">
        <f t="shared" si="125"/>
        <v>Infrastructure</v>
      </c>
      <c r="AJ455" s="25" t="s">
        <v>89</v>
      </c>
      <c r="AK455" s="25" t="s">
        <v>140</v>
      </c>
      <c r="AL455" s="23" t="str" cm="1">
        <f t="array" ref="AL455">_xlfn.SWITCH(AK455,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55" s="26">
        <v>1</v>
      </c>
      <c r="AN455" s="25" t="str">
        <f t="shared" si="133"/>
        <v>Sovereign</v>
      </c>
      <c r="AO455" s="27">
        <v>0.5</v>
      </c>
      <c r="AP455" s="23">
        <f>Table2[[#This Row],[Approved Amount_UA Equivalent]]/1000000</f>
        <v>4.08</v>
      </c>
      <c r="AQ455" s="69">
        <f t="shared" si="126"/>
        <v>5.4298272000000001</v>
      </c>
      <c r="AR455" s="23" t="str">
        <f t="shared" si="127"/>
        <v>1-10</v>
      </c>
      <c r="AS455" s="23" t="str">
        <f t="shared" si="128"/>
        <v>1-20</v>
      </c>
      <c r="AT455" s="23" t="str">
        <f t="shared" si="129"/>
        <v>1-40</v>
      </c>
      <c r="AU455" s="23" t="str">
        <f t="shared" si="130"/>
        <v>&lt;1-50 Mn</v>
      </c>
      <c r="AV455" s="23">
        <f>Table2[[#This Row],[Amount]]</f>
        <v>4080000</v>
      </c>
      <c r="AW455" s="23" t="str">
        <f t="shared" si="131"/>
        <v>Feb 2017</v>
      </c>
      <c r="AX455" s="28">
        <f>IFERROR(VLOOKUP(Table2[[#This Row],[SAP Code]],[26]_16!A:B,2,FALSE),0)</f>
        <v>0</v>
      </c>
      <c r="AY455" s="28">
        <f>IFERROR(VLOOKUP(Table2[[#This Row],[SAP Code]],[26]_16!D:E,2,FALSE)/ 1000000, 0)</f>
        <v>0</v>
      </c>
      <c r="AZ455" s="28">
        <f>IFERROR(VLOOKUP(Table2[[#This Row],[SAP Code]],[26]_16!G:H,2,FALSE)/ 1000000, 0)</f>
        <v>0.12719353</v>
      </c>
      <c r="BA455" s="28">
        <f>IFERROR(VLOOKUP(Table2[[#This Row],[SAP Code]],[26]_16!J:K,2,FALSE)/ 1000000, 0)</f>
        <v>0</v>
      </c>
      <c r="BB455" s="28">
        <f>IFERROR(VLOOKUP(Table2[[#This Row],[SAP Code]],[26]_16!M:N,2,FALSE)/ 1000000, 0)</f>
        <v>2.6672200600000004</v>
      </c>
      <c r="BC455" s="28">
        <f>IFERROR(VLOOKUP(Table2[[#This Row],[SAP Code]],[26]_16!P:Q,2,FALSE),0)</f>
        <v>1.8797768700000004</v>
      </c>
      <c r="BD455" s="28">
        <f>IFERROR(VLOOKUP(Table2[[#This Row],[SAP Code]],[26]_16!S:T,2,FALSE),0)</f>
        <v>4.4933410500000006</v>
      </c>
      <c r="BE455" s="28">
        <f>IFERROR(VLOOKUP(Table2[[#This Row],[SAP Code]],[26]_16!V:W,2,FALSE)/ 1000000, 0)</f>
        <v>0.95709873999999995</v>
      </c>
      <c r="BF455" s="28">
        <f>IFERROR(VLOOKUP(Table2[[#This Row],[SAP Code]],[26]_16!Y:Z,2,FALSE)/ 1000000, 0)</f>
        <v>0.16854152</v>
      </c>
      <c r="BG455" s="28" t="str">
        <f>IFERROR(VLOOKUP(Table2[[#This Row],[SAP Code]],[26]port!$A:$AD,30,FALSE),"unknown")</f>
        <v>OnGo</v>
      </c>
      <c r="BH455" s="29" t="str">
        <f t="shared" si="132"/>
        <v>Ongoing</v>
      </c>
      <c r="BI455" s="16"/>
    </row>
    <row r="456" spans="1:61" ht="17.100000000000001" customHeight="1">
      <c r="A456" s="16" t="s">
        <v>310</v>
      </c>
      <c r="B456" s="16" t="s">
        <v>1754</v>
      </c>
      <c r="C456" s="16" t="s">
        <v>1755</v>
      </c>
      <c r="D456" s="16" t="s">
        <v>1756</v>
      </c>
      <c r="E456" s="18">
        <v>42767</v>
      </c>
      <c r="F456" s="16" t="s">
        <v>573</v>
      </c>
      <c r="G456" s="16" t="s">
        <v>1757</v>
      </c>
      <c r="H456" s="16" t="s">
        <v>132</v>
      </c>
      <c r="I456" s="16" t="s">
        <v>138</v>
      </c>
      <c r="J456" s="16" t="s">
        <v>1030</v>
      </c>
      <c r="K456" s="19" t="s">
        <v>1031</v>
      </c>
      <c r="L456" s="19" t="s">
        <v>70</v>
      </c>
      <c r="M456" s="19">
        <v>39600000</v>
      </c>
      <c r="N456" s="69">
        <v>29142718.368007772</v>
      </c>
      <c r="O456" s="20" t="s">
        <v>574</v>
      </c>
      <c r="P456" s="21">
        <v>5060140000151</v>
      </c>
      <c r="Q456" s="20" t="s">
        <v>87</v>
      </c>
      <c r="R456" s="16" t="str">
        <f t="shared" si="122"/>
        <v>OTHERS</v>
      </c>
      <c r="S456" s="16" t="str">
        <f t="shared" si="120"/>
        <v>D</v>
      </c>
      <c r="T456" s="16" t="str">
        <f t="shared" si="121"/>
        <v>ADF Countries</v>
      </c>
      <c r="U456" s="16" t="str">
        <f t="shared" si="123"/>
        <v>Non-Transition States</v>
      </c>
      <c r="V456" s="22" t="str">
        <f>IF(ISNUMBER(MATCH(A456, {"Gabon","Sudan","Niger","Mali","Burkina Faso","Guinea"}, 0)), "De Facto Countries", "Non-De Facto Countries")</f>
        <v>Non-De Facto Countries</v>
      </c>
      <c r="W456" s="16" t="str">
        <f t="shared" si="134"/>
        <v>West</v>
      </c>
      <c r="X456" s="16" t="str">
        <f t="shared" si="135"/>
        <v>Transport</v>
      </c>
      <c r="Y456" s="23"/>
      <c r="AB456" s="23">
        <f>Table2[[#This Row],[Approved Amount_UA Equivalent]]</f>
        <v>29142718.368007772</v>
      </c>
      <c r="AD456" s="23">
        <f>SUM(Table2[[#This Row],[Feed Africa ]:[Improve Quality Of Life ]])</f>
        <v>29142718.368007772</v>
      </c>
      <c r="AE456" s="16" t="b">
        <f>Table2[[#This Row],[Total HI5]]=Table2[[#This Row],[Approved Amount_UA Equivalent]]</f>
        <v>1</v>
      </c>
      <c r="AF456" s="24">
        <v>10</v>
      </c>
      <c r="AG456" s="20" t="str">
        <f t="shared" si="124"/>
        <v>Investment Project</v>
      </c>
      <c r="AH456" s="24" t="e">
        <f>VLOOKUP(Table2[[#This Row],[SAP Code]],[25]DATA!$A:$G,7,FALSE)</f>
        <v>#N/A</v>
      </c>
      <c r="AI456" s="20" t="str">
        <f t="shared" si="125"/>
        <v>Infrastructure</v>
      </c>
      <c r="AJ456" s="25" t="s">
        <v>89</v>
      </c>
      <c r="AK456" s="25" t="s">
        <v>107</v>
      </c>
      <c r="AL456" s="23" t="str" cm="1">
        <f t="array" ref="AL456">_xlfn.SWITCH(AK456,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56" s="26">
        <v>2</v>
      </c>
      <c r="AN456" s="25" t="str">
        <f t="shared" si="133"/>
        <v>Non-Sovereign</v>
      </c>
      <c r="AO456" s="27">
        <v>1</v>
      </c>
      <c r="AP456" s="23">
        <f>Table2[[#This Row],[Approved Amount_UA Equivalent]]/1000000</f>
        <v>29.14271836800777</v>
      </c>
      <c r="AQ456" s="69">
        <f t="shared" si="126"/>
        <v>38.784295312879465</v>
      </c>
      <c r="AR456" s="23" t="str">
        <f t="shared" si="127"/>
        <v>21-30</v>
      </c>
      <c r="AS456" s="23" t="str">
        <f t="shared" si="128"/>
        <v>21-40</v>
      </c>
      <c r="AT456" s="23" t="str">
        <f t="shared" si="129"/>
        <v>1-40</v>
      </c>
      <c r="AU456" s="23" t="str">
        <f t="shared" si="130"/>
        <v>&lt;1-50 Mn</v>
      </c>
      <c r="AV456" s="23">
        <f>Table2[[#This Row],[Amount]]</f>
        <v>39600000</v>
      </c>
      <c r="AW456" s="23" t="str">
        <f t="shared" si="131"/>
        <v>Feb 2017</v>
      </c>
      <c r="AX456" s="28">
        <f>IFERROR(VLOOKUP(Table2[[#This Row],[SAP Code]],[26]_16!A:B,2,FALSE),0)</f>
        <v>0</v>
      </c>
      <c r="AY456" s="28">
        <f>IFERROR(VLOOKUP(Table2[[#This Row],[SAP Code]],[26]_16!D:E,2,FALSE)/ 1000000, 0)</f>
        <v>0</v>
      </c>
      <c r="AZ456" s="28">
        <f>IFERROR(VLOOKUP(Table2[[#This Row],[SAP Code]],[26]_16!G:H,2,FALSE)/ 1000000, 0)</f>
        <v>56.634565090000002</v>
      </c>
      <c r="BA456" s="28">
        <f>IFERROR(VLOOKUP(Table2[[#This Row],[SAP Code]],[26]_16!J:K,2,FALSE)/ 1000000, 0)</f>
        <v>28.334947039999999</v>
      </c>
      <c r="BB456" s="28">
        <f>IFERROR(VLOOKUP(Table2[[#This Row],[SAP Code]],[26]_16!M:N,2,FALSE)/ 1000000, 0)</f>
        <v>0</v>
      </c>
      <c r="BC456" s="28">
        <f>IFERROR(VLOOKUP(Table2[[#This Row],[SAP Code]],[26]_16!P:Q,2,FALSE),0)</f>
        <v>0</v>
      </c>
      <c r="BD456" s="28">
        <f>IFERROR(VLOOKUP(Table2[[#This Row],[SAP Code]],[26]_16!S:T,2,FALSE),0)</f>
        <v>0</v>
      </c>
      <c r="BE456" s="28">
        <f>IFERROR(VLOOKUP(Table2[[#This Row],[SAP Code]],[26]_16!V:W,2,FALSE)/ 1000000, 0)</f>
        <v>0</v>
      </c>
      <c r="BF456" s="28">
        <f>IFERROR(VLOOKUP(Table2[[#This Row],[SAP Code]],[26]_16!Y:Z,2,FALSE)/ 1000000, 0)</f>
        <v>0</v>
      </c>
      <c r="BG456" s="28" t="str">
        <f>IFERROR(VLOOKUP(Table2[[#This Row],[SAP Code]],[26]port!$A:$AD,30,FALSE),"unknown")</f>
        <v>OnGo</v>
      </c>
      <c r="BH456" s="29" t="str">
        <f t="shared" si="132"/>
        <v>Ongoing</v>
      </c>
      <c r="BI456" s="16"/>
    </row>
    <row r="457" spans="1:61" ht="17.100000000000001" customHeight="1">
      <c r="A457" s="53" t="s">
        <v>141</v>
      </c>
      <c r="B457" s="32" t="s">
        <v>1758</v>
      </c>
      <c r="C457" s="32" t="s">
        <v>1759</v>
      </c>
      <c r="D457" s="32" t="s">
        <v>1760</v>
      </c>
      <c r="E457" s="33">
        <v>42767</v>
      </c>
      <c r="F457" s="32" t="s">
        <v>1761</v>
      </c>
      <c r="G457" s="32" t="s">
        <v>1757</v>
      </c>
      <c r="H457" s="32" t="s">
        <v>101</v>
      </c>
      <c r="I457" s="32" t="s">
        <v>138</v>
      </c>
      <c r="J457" s="32" t="s">
        <v>1030</v>
      </c>
      <c r="K457" s="34" t="s">
        <v>1031</v>
      </c>
      <c r="L457" s="34" t="s">
        <v>70</v>
      </c>
      <c r="M457" s="34">
        <v>7500000</v>
      </c>
      <c r="N457" s="34">
        <v>5519454.2363651088</v>
      </c>
      <c r="O457" s="35" t="s">
        <v>811</v>
      </c>
      <c r="P457" s="36">
        <v>5060140000301</v>
      </c>
      <c r="Q457" s="35" t="s">
        <v>87</v>
      </c>
      <c r="R457" s="16" t="str">
        <f t="shared" si="122"/>
        <v>OTHERS</v>
      </c>
      <c r="S457" s="16" t="str">
        <f t="shared" si="120"/>
        <v>D</v>
      </c>
      <c r="T457" s="16" t="str">
        <f t="shared" si="121"/>
        <v>Multinational</v>
      </c>
      <c r="U457" s="16" t="str">
        <f t="shared" si="123"/>
        <v>Multinational</v>
      </c>
      <c r="V457" s="22" t="str">
        <f>IF(ISNUMBER(MATCH(A457, {"Gabon","Sudan","Niger","Mali","Burkina Faso","Guinea"}, 0)), "De Facto Countries", "Non-De Facto Countries")</f>
        <v>Non-De Facto Countries</v>
      </c>
      <c r="W457" s="16" t="str">
        <f t="shared" si="134"/>
        <v>Multi</v>
      </c>
      <c r="X457" s="16" t="str">
        <f t="shared" si="135"/>
        <v>Transport</v>
      </c>
      <c r="Y457" s="23"/>
      <c r="AB457" s="23">
        <f>Table2[[#This Row],[Approved Amount_UA Equivalent]]</f>
        <v>5519454.2363651088</v>
      </c>
      <c r="AD457" s="23">
        <f>SUM(Table2[[#This Row],[Feed Africa ]:[Improve Quality Of Life ]])</f>
        <v>5519454.2363651088</v>
      </c>
      <c r="AE457" s="16" t="b">
        <f>Table2[[#This Row],[Total HI5]]=Table2[[#This Row],[Approved Amount_UA Equivalent]]</f>
        <v>1</v>
      </c>
      <c r="AF457" s="24">
        <v>10</v>
      </c>
      <c r="AG457" s="20" t="str">
        <f t="shared" si="124"/>
        <v>Investment Project</v>
      </c>
      <c r="AH457" s="24" t="e">
        <f>VLOOKUP(Table2[[#This Row],[SAP Code]],[25]DATA!$A:$G,7,FALSE)</f>
        <v>#N/A</v>
      </c>
      <c r="AI457" s="20" t="str">
        <f t="shared" si="125"/>
        <v>Infrastructure</v>
      </c>
      <c r="AJ457" s="25" t="s">
        <v>89</v>
      </c>
      <c r="AK457" s="25" t="s">
        <v>1032</v>
      </c>
      <c r="AL457" s="23" t="str" cm="1">
        <f t="array" ref="AL457">_xlfn.SWITCH(AK457,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FIVP</v>
      </c>
      <c r="AM457" s="26">
        <v>2</v>
      </c>
      <c r="AN457" s="25" t="str">
        <f t="shared" si="133"/>
        <v>Non-Sovereign</v>
      </c>
      <c r="AO457" s="27">
        <v>1</v>
      </c>
      <c r="AP457" s="23">
        <f>Table2[[#This Row],[Approved Amount_UA Equivalent]]/1000000</f>
        <v>5.5194542363651085</v>
      </c>
      <c r="AQ457" s="34">
        <f t="shared" si="126"/>
        <v>7.3455104759241419</v>
      </c>
      <c r="AR457" s="23" t="str">
        <f t="shared" si="127"/>
        <v>1-10</v>
      </c>
      <c r="AS457" s="23" t="str">
        <f t="shared" si="128"/>
        <v>1-20</v>
      </c>
      <c r="AT457" s="23" t="str">
        <f t="shared" si="129"/>
        <v>1-40</v>
      </c>
      <c r="AU457" s="23" t="str">
        <f t="shared" si="130"/>
        <v>&lt;1-50 Mn</v>
      </c>
      <c r="AV457" s="23">
        <f>Table2[[#This Row],[Amount]]</f>
        <v>7500000</v>
      </c>
      <c r="AW457" s="23" t="str">
        <f t="shared" si="131"/>
        <v>Feb 2017</v>
      </c>
      <c r="AX457" s="28">
        <f>IFERROR(VLOOKUP(Table2[[#This Row],[SAP Code]],[26]_16!A:B,2,FALSE),0)</f>
        <v>0</v>
      </c>
      <c r="AY457" s="28">
        <f>IFERROR(VLOOKUP(Table2[[#This Row],[SAP Code]],[26]_16!D:E,2,FALSE)/ 1000000, 0)</f>
        <v>0</v>
      </c>
      <c r="AZ457" s="28">
        <f>IFERROR(VLOOKUP(Table2[[#This Row],[SAP Code]],[26]_16!G:H,2,FALSE)/ 1000000, 0)</f>
        <v>0</v>
      </c>
      <c r="BA457" s="28">
        <f>IFERROR(VLOOKUP(Table2[[#This Row],[SAP Code]],[26]_16!J:K,2,FALSE)/ 1000000, 0)</f>
        <v>75.684605480000002</v>
      </c>
      <c r="BB457" s="28">
        <f>IFERROR(VLOOKUP(Table2[[#This Row],[SAP Code]],[26]_16!M:N,2,FALSE)/ 1000000, 0)</f>
        <v>0</v>
      </c>
      <c r="BC457" s="28">
        <f>IFERROR(VLOOKUP(Table2[[#This Row],[SAP Code]],[26]_16!P:Q,2,FALSE),0)</f>
        <v>0</v>
      </c>
      <c r="BD457" s="28">
        <f>IFERROR(VLOOKUP(Table2[[#This Row],[SAP Code]],[26]_16!S:T,2,FALSE),0)</f>
        <v>0</v>
      </c>
      <c r="BE457" s="28">
        <f>IFERROR(VLOOKUP(Table2[[#This Row],[SAP Code]],[26]_16!V:W,2,FALSE)/ 1000000, 0)</f>
        <v>0</v>
      </c>
      <c r="BF457" s="28">
        <f>IFERROR(VLOOKUP(Table2[[#This Row],[SAP Code]],[26]_16!Y:Z,2,FALSE)/ 1000000, 0)</f>
        <v>0</v>
      </c>
      <c r="BG457" s="28" t="str">
        <f>IFERROR(VLOOKUP(Table2[[#This Row],[SAP Code]],[26]port!$A:$AD,30,FALSE),"unknown")</f>
        <v>CLSD</v>
      </c>
      <c r="BH457" s="29" t="str">
        <f t="shared" si="132"/>
        <v>Number of operations completed out of the net approved of that year</v>
      </c>
      <c r="BI457" s="16"/>
    </row>
    <row r="458" spans="1:61" ht="17.100000000000001" customHeight="1">
      <c r="A458" s="53" t="s">
        <v>141</v>
      </c>
      <c r="B458" s="32" t="s">
        <v>1758</v>
      </c>
      <c r="C458" s="32" t="s">
        <v>1759</v>
      </c>
      <c r="D458" s="32" t="s">
        <v>1760</v>
      </c>
      <c r="E458" s="33">
        <v>42767</v>
      </c>
      <c r="F458" s="32" t="s">
        <v>1761</v>
      </c>
      <c r="G458" s="32" t="s">
        <v>1757</v>
      </c>
      <c r="H458" s="32" t="s">
        <v>101</v>
      </c>
      <c r="I458" s="32" t="s">
        <v>138</v>
      </c>
      <c r="J458" s="32" t="s">
        <v>1030</v>
      </c>
      <c r="K458" s="34" t="s">
        <v>1031</v>
      </c>
      <c r="L458" s="34" t="s">
        <v>70</v>
      </c>
      <c r="M458" s="34">
        <v>7500000</v>
      </c>
      <c r="N458" s="34">
        <v>5519454.2363651088</v>
      </c>
      <c r="O458" s="35" t="s">
        <v>814</v>
      </c>
      <c r="P458" s="36">
        <v>5060140000302</v>
      </c>
      <c r="Q458" s="35" t="s">
        <v>87</v>
      </c>
      <c r="R458" s="16" t="str">
        <f t="shared" si="122"/>
        <v>OTHERS</v>
      </c>
      <c r="S458" s="16" t="str">
        <f t="shared" si="120"/>
        <v>D</v>
      </c>
      <c r="T458" s="16" t="str">
        <f t="shared" si="121"/>
        <v>Multinational</v>
      </c>
      <c r="U458" s="16" t="str">
        <f t="shared" si="123"/>
        <v>Multinational</v>
      </c>
      <c r="V458" s="22" t="str">
        <f>IF(ISNUMBER(MATCH(A458, {"Gabon","Sudan","Niger","Mali","Burkina Faso","Guinea"}, 0)), "De Facto Countries", "Non-De Facto Countries")</f>
        <v>Non-De Facto Countries</v>
      </c>
      <c r="W458" s="16" t="str">
        <f t="shared" si="134"/>
        <v>Multi</v>
      </c>
      <c r="X458" s="16" t="str">
        <f t="shared" si="135"/>
        <v>Transport</v>
      </c>
      <c r="Y458" s="23"/>
      <c r="AB458" s="23">
        <f>Table2[[#This Row],[Approved Amount_UA Equivalent]]</f>
        <v>5519454.2363651088</v>
      </c>
      <c r="AD458" s="23">
        <f>SUM(Table2[[#This Row],[Feed Africa ]:[Improve Quality Of Life ]])</f>
        <v>5519454.2363651088</v>
      </c>
      <c r="AE458" s="16" t="b">
        <f>Table2[[#This Row],[Total HI5]]=Table2[[#This Row],[Approved Amount_UA Equivalent]]</f>
        <v>1</v>
      </c>
      <c r="AF458" s="24">
        <v>10</v>
      </c>
      <c r="AG458" s="20" t="str">
        <f t="shared" si="124"/>
        <v>Investment Project</v>
      </c>
      <c r="AH458" s="24" t="e">
        <f>VLOOKUP(Table2[[#This Row],[SAP Code]],[25]DATA!$A:$G,7,FALSE)</f>
        <v>#N/A</v>
      </c>
      <c r="AI458" s="20" t="str">
        <f t="shared" si="125"/>
        <v>Infrastructure</v>
      </c>
      <c r="AJ458" s="25" t="s">
        <v>89</v>
      </c>
      <c r="AK458" s="25" t="s">
        <v>1032</v>
      </c>
      <c r="AL458" s="23" t="str" cm="1">
        <f t="array" ref="AL458">_xlfn.SWITCH(AK458,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FIVP</v>
      </c>
      <c r="AM458" s="26">
        <v>2</v>
      </c>
      <c r="AN458" s="25" t="str">
        <f t="shared" si="133"/>
        <v>Non-Sovereign</v>
      </c>
      <c r="AO458" s="27">
        <v>1</v>
      </c>
      <c r="AP458" s="23">
        <f>Table2[[#This Row],[Approved Amount_UA Equivalent]]/1000000</f>
        <v>5.5194542363651085</v>
      </c>
      <c r="AQ458" s="34">
        <f t="shared" si="126"/>
        <v>7.3455104759241419</v>
      </c>
      <c r="AR458" s="23" t="str">
        <f t="shared" si="127"/>
        <v>1-10</v>
      </c>
      <c r="AS458" s="23" t="str">
        <f t="shared" si="128"/>
        <v>1-20</v>
      </c>
      <c r="AT458" s="23" t="str">
        <f t="shared" si="129"/>
        <v>1-40</v>
      </c>
      <c r="AU458" s="23" t="str">
        <f t="shared" si="130"/>
        <v>&lt;1-50 Mn</v>
      </c>
      <c r="AV458" s="23">
        <f>Table2[[#This Row],[Amount]]</f>
        <v>7500000</v>
      </c>
      <c r="AW458" s="23" t="str">
        <f t="shared" si="131"/>
        <v>Feb 2017</v>
      </c>
      <c r="AX458" s="28">
        <f>IFERROR(VLOOKUP(Table2[[#This Row],[SAP Code]],[26]_16!A:B,2,FALSE),0)</f>
        <v>0</v>
      </c>
      <c r="AY458" s="28">
        <f>IFERROR(VLOOKUP(Table2[[#This Row],[SAP Code]],[26]_16!D:E,2,FALSE)/ 1000000, 0)</f>
        <v>0</v>
      </c>
      <c r="AZ458" s="28">
        <f>IFERROR(VLOOKUP(Table2[[#This Row],[SAP Code]],[26]_16!G:H,2,FALSE)/ 1000000, 0)</f>
        <v>0</v>
      </c>
      <c r="BA458" s="28">
        <f>IFERROR(VLOOKUP(Table2[[#This Row],[SAP Code]],[26]_16!J:K,2,FALSE)/ 1000000, 0)</f>
        <v>9.5425119899999995</v>
      </c>
      <c r="BB458" s="28">
        <f>IFERROR(VLOOKUP(Table2[[#This Row],[SAP Code]],[26]_16!M:N,2,FALSE)/ 1000000, 0)</f>
        <v>0</v>
      </c>
      <c r="BC458" s="28">
        <f>IFERROR(VLOOKUP(Table2[[#This Row],[SAP Code]],[26]_16!P:Q,2,FALSE),0)</f>
        <v>0</v>
      </c>
      <c r="BD458" s="28">
        <f>IFERROR(VLOOKUP(Table2[[#This Row],[SAP Code]],[26]_16!S:T,2,FALSE),0)</f>
        <v>0</v>
      </c>
      <c r="BE458" s="28">
        <f>IFERROR(VLOOKUP(Table2[[#This Row],[SAP Code]],[26]_16!V:W,2,FALSE)/ 1000000, 0)</f>
        <v>0</v>
      </c>
      <c r="BF458" s="28">
        <f>IFERROR(VLOOKUP(Table2[[#This Row],[SAP Code]],[26]_16!Y:Z,2,FALSE)/ 1000000, 0)</f>
        <v>0</v>
      </c>
      <c r="BG458" s="28" t="str">
        <f>IFERROR(VLOOKUP(Table2[[#This Row],[SAP Code]],[26]port!$A:$AD,30,FALSE),"unknown")</f>
        <v>CLSD</v>
      </c>
      <c r="BH458" s="29" t="str">
        <f t="shared" si="132"/>
        <v>Number of operations completed out of the net approved of that year</v>
      </c>
      <c r="BI458" s="16"/>
    </row>
    <row r="459" spans="1:61" ht="17.100000000000001" customHeight="1">
      <c r="A459" s="53" t="s">
        <v>141</v>
      </c>
      <c r="B459" s="32" t="s">
        <v>1758</v>
      </c>
      <c r="C459" s="32" t="s">
        <v>1759</v>
      </c>
      <c r="D459" s="32" t="s">
        <v>1760</v>
      </c>
      <c r="E459" s="33">
        <v>42767</v>
      </c>
      <c r="F459" s="32" t="s">
        <v>1761</v>
      </c>
      <c r="G459" s="32" t="s">
        <v>1757</v>
      </c>
      <c r="H459" s="32" t="s">
        <v>101</v>
      </c>
      <c r="I459" s="32" t="s">
        <v>138</v>
      </c>
      <c r="J459" s="32" t="s">
        <v>1030</v>
      </c>
      <c r="K459" s="34" t="s">
        <v>1031</v>
      </c>
      <c r="L459" s="34" t="s">
        <v>70</v>
      </c>
      <c r="M459" s="34">
        <v>7500000</v>
      </c>
      <c r="N459" s="34">
        <v>5519454.2363651088</v>
      </c>
      <c r="O459" s="35" t="s">
        <v>816</v>
      </c>
      <c r="P459" s="36">
        <v>5060140000304</v>
      </c>
      <c r="Q459" s="35" t="s">
        <v>87</v>
      </c>
      <c r="R459" s="16" t="str">
        <f t="shared" si="122"/>
        <v>OTHERS</v>
      </c>
      <c r="S459" s="16" t="str">
        <f t="shared" si="120"/>
        <v>D</v>
      </c>
      <c r="T459" s="16" t="str">
        <f t="shared" si="121"/>
        <v>Multinational</v>
      </c>
      <c r="U459" s="16" t="str">
        <f t="shared" si="123"/>
        <v>Multinational</v>
      </c>
      <c r="V459" s="22" t="str">
        <f>IF(ISNUMBER(MATCH(A459, {"Gabon","Sudan","Niger","Mali","Burkina Faso","Guinea"}, 0)), "De Facto Countries", "Non-De Facto Countries")</f>
        <v>Non-De Facto Countries</v>
      </c>
      <c r="W459" s="16" t="str">
        <f t="shared" si="134"/>
        <v>Multi</v>
      </c>
      <c r="X459" s="16" t="str">
        <f t="shared" si="135"/>
        <v>Transport</v>
      </c>
      <c r="Y459" s="23"/>
      <c r="AB459" s="23">
        <f>Table2[[#This Row],[Approved Amount_UA Equivalent]]</f>
        <v>5519454.2363651088</v>
      </c>
      <c r="AD459" s="23">
        <f>SUM(Table2[[#This Row],[Feed Africa ]:[Improve Quality Of Life ]])</f>
        <v>5519454.2363651088</v>
      </c>
      <c r="AE459" s="16" t="b">
        <f>Table2[[#This Row],[Total HI5]]=Table2[[#This Row],[Approved Amount_UA Equivalent]]</f>
        <v>1</v>
      </c>
      <c r="AF459" s="24">
        <v>10</v>
      </c>
      <c r="AG459" s="20" t="str">
        <f t="shared" si="124"/>
        <v>Investment Project</v>
      </c>
      <c r="AH459" s="24" t="e">
        <f>VLOOKUP(Table2[[#This Row],[SAP Code]],[25]DATA!$A:$G,7,FALSE)</f>
        <v>#N/A</v>
      </c>
      <c r="AI459" s="20" t="str">
        <f t="shared" si="125"/>
        <v>Infrastructure</v>
      </c>
      <c r="AJ459" s="25" t="s">
        <v>89</v>
      </c>
      <c r="AK459" s="25" t="s">
        <v>1032</v>
      </c>
      <c r="AL459" s="23" t="str" cm="1">
        <f t="array" ref="AL459">_xlfn.SWITCH(AK459,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FIVP</v>
      </c>
      <c r="AM459" s="26">
        <v>2</v>
      </c>
      <c r="AN459" s="25" t="str">
        <f t="shared" si="133"/>
        <v>Non-Sovereign</v>
      </c>
      <c r="AO459" s="27">
        <v>1</v>
      </c>
      <c r="AP459" s="23">
        <f>Table2[[#This Row],[Approved Amount_UA Equivalent]]/1000000</f>
        <v>5.5194542363651085</v>
      </c>
      <c r="AQ459" s="34">
        <f t="shared" si="126"/>
        <v>7.3455104759241419</v>
      </c>
      <c r="AR459" s="23" t="str">
        <f t="shared" si="127"/>
        <v>1-10</v>
      </c>
      <c r="AS459" s="23" t="str">
        <f t="shared" si="128"/>
        <v>1-20</v>
      </c>
      <c r="AT459" s="23" t="str">
        <f t="shared" si="129"/>
        <v>1-40</v>
      </c>
      <c r="AU459" s="23" t="str">
        <f t="shared" si="130"/>
        <v>&lt;1-50 Mn</v>
      </c>
      <c r="AV459" s="23">
        <f>Table2[[#This Row],[Amount]]</f>
        <v>7500000</v>
      </c>
      <c r="AW459" s="23" t="str">
        <f t="shared" si="131"/>
        <v>Feb 2017</v>
      </c>
      <c r="AX459" s="28">
        <f>IFERROR(VLOOKUP(Table2[[#This Row],[SAP Code]],[26]_16!A:B,2,FALSE),0)</f>
        <v>0</v>
      </c>
      <c r="AY459" s="28">
        <f>IFERROR(VLOOKUP(Table2[[#This Row],[SAP Code]],[26]_16!D:E,2,FALSE)/ 1000000, 0)</f>
        <v>0</v>
      </c>
      <c r="AZ459" s="28">
        <f>IFERROR(VLOOKUP(Table2[[#This Row],[SAP Code]],[26]_16!G:H,2,FALSE)/ 1000000, 0)</f>
        <v>0</v>
      </c>
      <c r="BA459" s="28">
        <f>IFERROR(VLOOKUP(Table2[[#This Row],[SAP Code]],[26]_16!J:K,2,FALSE)/ 1000000, 0)</f>
        <v>63.806471000000002</v>
      </c>
      <c r="BB459" s="28">
        <f>IFERROR(VLOOKUP(Table2[[#This Row],[SAP Code]],[26]_16!M:N,2,FALSE)/ 1000000, 0)</f>
        <v>0</v>
      </c>
      <c r="BC459" s="28">
        <f>IFERROR(VLOOKUP(Table2[[#This Row],[SAP Code]],[26]_16!P:Q,2,FALSE),0)</f>
        <v>0</v>
      </c>
      <c r="BD459" s="28">
        <f>IFERROR(VLOOKUP(Table2[[#This Row],[SAP Code]],[26]_16!S:T,2,FALSE),0)</f>
        <v>0</v>
      </c>
      <c r="BE459" s="28">
        <f>IFERROR(VLOOKUP(Table2[[#This Row],[SAP Code]],[26]_16!V:W,2,FALSE)/ 1000000, 0)</f>
        <v>0</v>
      </c>
      <c r="BF459" s="28">
        <f>IFERROR(VLOOKUP(Table2[[#This Row],[SAP Code]],[26]_16!Y:Z,2,FALSE)/ 1000000, 0)</f>
        <v>0</v>
      </c>
      <c r="BG459" s="28" t="str">
        <f>IFERROR(VLOOKUP(Table2[[#This Row],[SAP Code]],[26]port!$A:$AD,30,FALSE),"unknown")</f>
        <v>CLSD</v>
      </c>
      <c r="BH459" s="29" t="str">
        <f t="shared" si="132"/>
        <v>Number of operations completed out of the net approved of that year</v>
      </c>
      <c r="BI459" s="16"/>
    </row>
    <row r="460" spans="1:61" ht="17.100000000000001" customHeight="1">
      <c r="A460" s="53" t="s">
        <v>141</v>
      </c>
      <c r="B460" s="32" t="s">
        <v>1758</v>
      </c>
      <c r="C460" s="32" t="s">
        <v>1759</v>
      </c>
      <c r="D460" s="32" t="s">
        <v>1760</v>
      </c>
      <c r="E460" s="33">
        <v>42767</v>
      </c>
      <c r="F460" s="32" t="s">
        <v>1761</v>
      </c>
      <c r="G460" s="32" t="s">
        <v>1757</v>
      </c>
      <c r="H460" s="32" t="s">
        <v>101</v>
      </c>
      <c r="I460" s="32" t="s">
        <v>138</v>
      </c>
      <c r="J460" s="32" t="s">
        <v>1030</v>
      </c>
      <c r="K460" s="34" t="s">
        <v>1031</v>
      </c>
      <c r="L460" s="34" t="s">
        <v>70</v>
      </c>
      <c r="M460" s="34">
        <v>7500000</v>
      </c>
      <c r="N460" s="34">
        <v>5519454.2363651088</v>
      </c>
      <c r="O460" s="35" t="s">
        <v>818</v>
      </c>
      <c r="P460" s="36">
        <v>5060140000303</v>
      </c>
      <c r="Q460" s="35" t="s">
        <v>87</v>
      </c>
      <c r="R460" s="16" t="str">
        <f t="shared" si="122"/>
        <v>OTHERS</v>
      </c>
      <c r="S460" s="16" t="str">
        <f t="shared" si="120"/>
        <v>D</v>
      </c>
      <c r="T460" s="16" t="str">
        <f t="shared" si="121"/>
        <v>Multinational</v>
      </c>
      <c r="U460" s="16" t="str">
        <f t="shared" si="123"/>
        <v>Multinational</v>
      </c>
      <c r="V460" s="22" t="str">
        <f>IF(ISNUMBER(MATCH(A460, {"Gabon","Sudan","Niger","Mali","Burkina Faso","Guinea"}, 0)), "De Facto Countries", "Non-De Facto Countries")</f>
        <v>Non-De Facto Countries</v>
      </c>
      <c r="W460" s="16" t="str">
        <f t="shared" si="134"/>
        <v>Multi</v>
      </c>
      <c r="X460" s="16" t="str">
        <f t="shared" si="135"/>
        <v>Transport</v>
      </c>
      <c r="Y460" s="23"/>
      <c r="AB460" s="23">
        <f>Table2[[#This Row],[Approved Amount_UA Equivalent]]</f>
        <v>5519454.2363651088</v>
      </c>
      <c r="AD460" s="23">
        <f>SUM(Table2[[#This Row],[Feed Africa ]:[Improve Quality Of Life ]])</f>
        <v>5519454.2363651088</v>
      </c>
      <c r="AE460" s="16" t="b">
        <f>Table2[[#This Row],[Total HI5]]=Table2[[#This Row],[Approved Amount_UA Equivalent]]</f>
        <v>1</v>
      </c>
      <c r="AF460" s="24">
        <v>10</v>
      </c>
      <c r="AG460" s="20" t="str">
        <f t="shared" si="124"/>
        <v>Investment Project</v>
      </c>
      <c r="AH460" s="24" t="e">
        <f>VLOOKUP(Table2[[#This Row],[SAP Code]],[25]DATA!$A:$G,7,FALSE)</f>
        <v>#N/A</v>
      </c>
      <c r="AI460" s="20" t="str">
        <f t="shared" si="125"/>
        <v>Infrastructure</v>
      </c>
      <c r="AJ460" s="25" t="s">
        <v>89</v>
      </c>
      <c r="AK460" s="25" t="s">
        <v>1032</v>
      </c>
      <c r="AL460" s="23" t="str" cm="1">
        <f t="array" ref="AL460">_xlfn.SWITCH(AK460,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FIVP</v>
      </c>
      <c r="AM460" s="26">
        <v>2</v>
      </c>
      <c r="AN460" s="25" t="str">
        <f t="shared" si="133"/>
        <v>Non-Sovereign</v>
      </c>
      <c r="AO460" s="27">
        <v>1</v>
      </c>
      <c r="AP460" s="23">
        <f>Table2[[#This Row],[Approved Amount_UA Equivalent]]/1000000</f>
        <v>5.5194542363651085</v>
      </c>
      <c r="AQ460" s="34">
        <f t="shared" si="126"/>
        <v>7.3455104759241419</v>
      </c>
      <c r="AR460" s="23" t="str">
        <f t="shared" si="127"/>
        <v>1-10</v>
      </c>
      <c r="AS460" s="23" t="str">
        <f t="shared" si="128"/>
        <v>1-20</v>
      </c>
      <c r="AT460" s="23" t="str">
        <f t="shared" si="129"/>
        <v>1-40</v>
      </c>
      <c r="AU460" s="23" t="str">
        <f t="shared" si="130"/>
        <v>&lt;1-50 Mn</v>
      </c>
      <c r="AV460" s="23">
        <f>Table2[[#This Row],[Amount]]</f>
        <v>7500000</v>
      </c>
      <c r="AW460" s="23" t="str">
        <f t="shared" si="131"/>
        <v>Feb 2017</v>
      </c>
      <c r="AX460" s="28">
        <f>IFERROR(VLOOKUP(Table2[[#This Row],[SAP Code]],[26]_16!A:B,2,FALSE),0)</f>
        <v>0</v>
      </c>
      <c r="AY460" s="28">
        <f>IFERROR(VLOOKUP(Table2[[#This Row],[SAP Code]],[26]_16!D:E,2,FALSE)/ 1000000, 0)</f>
        <v>0</v>
      </c>
      <c r="AZ460" s="28">
        <f>IFERROR(VLOOKUP(Table2[[#This Row],[SAP Code]],[26]_16!G:H,2,FALSE)/ 1000000, 0)</f>
        <v>0</v>
      </c>
      <c r="BA460" s="28">
        <f>IFERROR(VLOOKUP(Table2[[#This Row],[SAP Code]],[26]_16!J:K,2,FALSE)/ 1000000, 0)</f>
        <v>57.465630270000005</v>
      </c>
      <c r="BB460" s="28">
        <f>IFERROR(VLOOKUP(Table2[[#This Row],[SAP Code]],[26]_16!M:N,2,FALSE)/ 1000000, 0)</f>
        <v>0</v>
      </c>
      <c r="BC460" s="28">
        <f>IFERROR(VLOOKUP(Table2[[#This Row],[SAP Code]],[26]_16!P:Q,2,FALSE),0)</f>
        <v>0</v>
      </c>
      <c r="BD460" s="28">
        <f>IFERROR(VLOOKUP(Table2[[#This Row],[SAP Code]],[26]_16!S:T,2,FALSE),0)</f>
        <v>0</v>
      </c>
      <c r="BE460" s="28">
        <f>IFERROR(VLOOKUP(Table2[[#This Row],[SAP Code]],[26]_16!V:W,2,FALSE)/ 1000000, 0)</f>
        <v>0</v>
      </c>
      <c r="BF460" s="28">
        <f>IFERROR(VLOOKUP(Table2[[#This Row],[SAP Code]],[26]_16!Y:Z,2,FALSE)/ 1000000, 0)</f>
        <v>0</v>
      </c>
      <c r="BG460" s="28" t="str">
        <f>IFERROR(VLOOKUP(Table2[[#This Row],[SAP Code]],[26]port!$A:$AD,30,FALSE),"unknown")</f>
        <v>CLSD</v>
      </c>
      <c r="BH460" s="29" t="str">
        <f t="shared" si="132"/>
        <v>Number of operations completed out of the net approved of that year</v>
      </c>
      <c r="BI460" s="16"/>
    </row>
    <row r="461" spans="1:61" ht="17.100000000000001" customHeight="1">
      <c r="A461" s="16" t="s">
        <v>330</v>
      </c>
      <c r="B461" s="16" t="s">
        <v>1762</v>
      </c>
      <c r="C461" s="16" t="s">
        <v>1763</v>
      </c>
      <c r="D461" s="16" t="s">
        <v>1764</v>
      </c>
      <c r="E461" s="18">
        <v>42769</v>
      </c>
      <c r="F461" s="16" t="s">
        <v>334</v>
      </c>
      <c r="G461" s="16" t="s">
        <v>107</v>
      </c>
      <c r="H461" s="16" t="s">
        <v>101</v>
      </c>
      <c r="I461" s="16" t="s">
        <v>102</v>
      </c>
      <c r="J461" s="16" t="s">
        <v>83</v>
      </c>
      <c r="K461" s="19" t="s">
        <v>84</v>
      </c>
      <c r="L461" s="19" t="s">
        <v>85</v>
      </c>
      <c r="M461" s="19">
        <v>1500000</v>
      </c>
      <c r="N461" s="69">
        <v>1500000</v>
      </c>
      <c r="O461" s="20" t="s">
        <v>1765</v>
      </c>
      <c r="P461" s="21">
        <v>2100150036993</v>
      </c>
      <c r="Q461" s="20" t="s">
        <v>72</v>
      </c>
      <c r="R461" s="16" t="str">
        <f t="shared" si="122"/>
        <v>ADF Including TSF</v>
      </c>
      <c r="S461" s="16" t="str">
        <f t="shared" si="120"/>
        <v>H</v>
      </c>
      <c r="T461" s="16" t="str">
        <f t="shared" si="121"/>
        <v>ADF Countries</v>
      </c>
      <c r="U461" s="16" t="str">
        <f t="shared" si="123"/>
        <v>Non-Transition States</v>
      </c>
      <c r="V461" s="22" t="str">
        <f>IF(ISNUMBER(MATCH(A461, {"Gabon","Sudan","Niger","Mali","Burkina Faso","Guinea"}, 0)), "De Facto Countries", "Non-De Facto Countries")</f>
        <v>Non-De Facto Countries</v>
      </c>
      <c r="W461" s="16" t="str">
        <f t="shared" si="134"/>
        <v>South</v>
      </c>
      <c r="X461" s="16" t="str">
        <f t="shared" si="135"/>
        <v>Finance</v>
      </c>
      <c r="Y461" s="23"/>
      <c r="AA461" s="23">
        <f>Table2[[#This Row],[Approved Amount_UA Equivalent]]</f>
        <v>1500000</v>
      </c>
      <c r="AD461" s="23">
        <f>SUM(Table2[[#This Row],[Feed Africa ]:[Improve Quality Of Life ]])</f>
        <v>1500000</v>
      </c>
      <c r="AE461" s="16" t="b">
        <f>Table2[[#This Row],[Total HI5]]=Table2[[#This Row],[Approved Amount_UA Equivalent]]</f>
        <v>1</v>
      </c>
      <c r="AF461" s="24">
        <v>10</v>
      </c>
      <c r="AG461" s="20" t="str">
        <f t="shared" si="124"/>
        <v>Investment Project</v>
      </c>
      <c r="AH461" s="24">
        <f>VLOOKUP(Table2[[#This Row],[SAP Code]],[25]DATA!$A:$G,7,FALSE)</f>
        <v>0</v>
      </c>
      <c r="AI461" s="20" t="str">
        <f t="shared" si="125"/>
        <v>Other Investment</v>
      </c>
      <c r="AJ461" s="25" t="s">
        <v>106</v>
      </c>
      <c r="AK461" s="25" t="s">
        <v>107</v>
      </c>
      <c r="AL461" s="23" t="str" cm="1">
        <f t="array" ref="AL461">_xlfn.SWITCH(AK461,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61" s="26">
        <v>1</v>
      </c>
      <c r="AN461" s="25" t="str">
        <f t="shared" si="133"/>
        <v>Sovereign</v>
      </c>
      <c r="AO461" s="27">
        <v>1</v>
      </c>
      <c r="AP461" s="23">
        <f>Table2[[#This Row],[Approved Amount_UA Equivalent]]/1000000</f>
        <v>1.5</v>
      </c>
      <c r="AQ461" s="69">
        <f t="shared" si="126"/>
        <v>1.9962599999999999</v>
      </c>
      <c r="AR461" s="23" t="str">
        <f t="shared" si="127"/>
        <v>1-10</v>
      </c>
      <c r="AS461" s="23" t="str">
        <f t="shared" si="128"/>
        <v>1-20</v>
      </c>
      <c r="AT461" s="23" t="str">
        <f t="shared" si="129"/>
        <v>1-40</v>
      </c>
      <c r="AU461" s="23" t="str">
        <f t="shared" si="130"/>
        <v>&lt;1-50 Mn</v>
      </c>
      <c r="AV461" s="23">
        <f>Table2[[#This Row],[Amount]]</f>
        <v>1500000</v>
      </c>
      <c r="AW461" s="23" t="str">
        <f t="shared" si="131"/>
        <v>Feb 2017</v>
      </c>
      <c r="AX461" s="28">
        <f>IFERROR(VLOOKUP(Table2[[#This Row],[SAP Code]],[26]_16!A:B,2,FALSE),0)</f>
        <v>0</v>
      </c>
      <c r="AY461" s="28">
        <f>IFERROR(VLOOKUP(Table2[[#This Row],[SAP Code]],[26]_16!D:E,2,FALSE)/ 1000000, 0)</f>
        <v>0</v>
      </c>
      <c r="AZ461" s="28">
        <f>IFERROR(VLOOKUP(Table2[[#This Row],[SAP Code]],[26]_16!G:H,2,FALSE)/ 1000000, 0)</f>
        <v>0</v>
      </c>
      <c r="BA461" s="28">
        <f>IFERROR(VLOOKUP(Table2[[#This Row],[SAP Code]],[26]_16!J:K,2,FALSE)/ 1000000, 0)</f>
        <v>0.12186748999999999</v>
      </c>
      <c r="BB461" s="28">
        <f>IFERROR(VLOOKUP(Table2[[#This Row],[SAP Code]],[26]_16!M:N,2,FALSE)/ 1000000, 0)</f>
        <v>3.1873569999999997E-2</v>
      </c>
      <c r="BC461" s="28">
        <f>IFERROR(VLOOKUP(Table2[[#This Row],[SAP Code]],[26]_16!P:Q,2,FALSE),0)</f>
        <v>0.16509788</v>
      </c>
      <c r="BD461" s="28">
        <f>IFERROR(VLOOKUP(Table2[[#This Row],[SAP Code]],[26]_16!S:T,2,FALSE),0)</f>
        <v>0.14959897999999999</v>
      </c>
      <c r="BE461" s="28">
        <f>IFERROR(VLOOKUP(Table2[[#This Row],[SAP Code]],[26]_16!V:W,2,FALSE)/ 1000000, 0)</f>
        <v>0.20652073000000001</v>
      </c>
      <c r="BF461" s="28">
        <f>IFERROR(VLOOKUP(Table2[[#This Row],[SAP Code]],[26]_16!Y:Z,2,FALSE)/ 1000000, 0)</f>
        <v>5.9012770000000006E-2</v>
      </c>
      <c r="BG461" s="28" t="str">
        <f>IFERROR(VLOOKUP(Table2[[#This Row],[SAP Code]],[26]port!$A:$AD,30,FALSE),"unknown")</f>
        <v>OnGo</v>
      </c>
      <c r="BH461" s="29" t="str">
        <f t="shared" si="132"/>
        <v>Ongoing</v>
      </c>
      <c r="BI461" s="16"/>
    </row>
    <row r="462" spans="1:61" ht="17.100000000000001" customHeight="1">
      <c r="A462" s="38" t="s">
        <v>1106</v>
      </c>
      <c r="B462" s="16" t="s">
        <v>1766</v>
      </c>
      <c r="C462" s="16" t="s">
        <v>1767</v>
      </c>
      <c r="D462" s="16" t="s">
        <v>1768</v>
      </c>
      <c r="E462" s="18">
        <v>42776</v>
      </c>
      <c r="F462" s="16" t="s">
        <v>1110</v>
      </c>
      <c r="G462" s="16" t="s">
        <v>74</v>
      </c>
      <c r="H462" s="16" t="s">
        <v>66</v>
      </c>
      <c r="I462" s="16" t="s">
        <v>155</v>
      </c>
      <c r="J462" s="16" t="s">
        <v>1769</v>
      </c>
      <c r="K462" s="19" t="s">
        <v>69</v>
      </c>
      <c r="L462" s="19" t="s">
        <v>85</v>
      </c>
      <c r="M462" s="19">
        <v>991095</v>
      </c>
      <c r="N462" s="69">
        <v>991095</v>
      </c>
      <c r="O462" s="20" t="s">
        <v>1770</v>
      </c>
      <c r="P462" s="21">
        <v>5500155011753</v>
      </c>
      <c r="Q462" s="20" t="s">
        <v>72</v>
      </c>
      <c r="R462" s="16" t="str">
        <f t="shared" si="122"/>
        <v>OTHERS</v>
      </c>
      <c r="S462" s="16" t="str">
        <f t="shared" si="120"/>
        <v>A</v>
      </c>
      <c r="T462" s="16" t="str">
        <f t="shared" si="121"/>
        <v>ADB Countries</v>
      </c>
      <c r="U462" s="16" t="str">
        <f t="shared" si="123"/>
        <v>Non-Transition States</v>
      </c>
      <c r="V462" s="22" t="str">
        <f>IF(ISNUMBER(MATCH(A462, {"Gabon","Sudan","Niger","Mali","Burkina Faso","Guinea"}, 0)), "De Facto Countries", "Non-De Facto Countries")</f>
        <v>De Facto Countries</v>
      </c>
      <c r="W462" s="16" t="str">
        <f t="shared" si="134"/>
        <v>Central</v>
      </c>
      <c r="X462" s="16" t="str">
        <f t="shared" si="135"/>
        <v>Agriculture</v>
      </c>
      <c r="Y462" s="23">
        <f>Table2[[#This Row],[Approved Amount_UA Equivalent]]</f>
        <v>991095</v>
      </c>
      <c r="AD462" s="23">
        <f>SUM(Table2[[#This Row],[Feed Africa ]:[Improve Quality Of Life ]])</f>
        <v>991095</v>
      </c>
      <c r="AE462" s="16" t="b">
        <f>Table2[[#This Row],[Total HI5]]=Table2[[#This Row],[Approved Amount_UA Equivalent]]</f>
        <v>1</v>
      </c>
      <c r="AF462" s="24">
        <v>10</v>
      </c>
      <c r="AG462" s="20" t="str">
        <f t="shared" si="124"/>
        <v>Investment Project</v>
      </c>
      <c r="AH462" s="24" t="e">
        <f>VLOOKUP(Table2[[#This Row],[SAP Code]],[25]DATA!$A:$G,7,FALSE)</f>
        <v>#N/A</v>
      </c>
      <c r="AI462" s="20" t="str">
        <f t="shared" si="125"/>
        <v>Infrastructure</v>
      </c>
      <c r="AJ462" s="25" t="s">
        <v>157</v>
      </c>
      <c r="AK462" s="25" t="s">
        <v>74</v>
      </c>
      <c r="AL462" s="23" t="str" cm="1">
        <f t="array" ref="AL462">_xlfn.SWITCH(AK462,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62" s="26">
        <v>1</v>
      </c>
      <c r="AN462" s="25" t="str">
        <f t="shared" si="133"/>
        <v>Sovereign</v>
      </c>
      <c r="AO462" s="27">
        <v>1</v>
      </c>
      <c r="AP462" s="23">
        <f>Table2[[#This Row],[Approved Amount_UA Equivalent]]/1000000</f>
        <v>0.99109499999999995</v>
      </c>
      <c r="AQ462" s="69">
        <f t="shared" si="126"/>
        <v>1.3189888698000001</v>
      </c>
      <c r="AR462" s="23" t="str">
        <f t="shared" si="127"/>
        <v>1-10</v>
      </c>
      <c r="AS462" s="23" t="str">
        <f t="shared" si="128"/>
        <v>1-20</v>
      </c>
      <c r="AT462" s="23" t="str">
        <f t="shared" si="129"/>
        <v>1-40</v>
      </c>
      <c r="AU462" s="23" t="str">
        <f t="shared" si="130"/>
        <v>&lt;1-50 Mn</v>
      </c>
      <c r="AV462" s="23">
        <f>Table2[[#This Row],[Amount]]</f>
        <v>991095</v>
      </c>
      <c r="AW462" s="23" t="str">
        <f t="shared" si="131"/>
        <v>Feb 2017</v>
      </c>
      <c r="AX462" s="28">
        <f>IFERROR(VLOOKUP(Table2[[#This Row],[SAP Code]],[26]_16!A:B,2,FALSE),0)</f>
        <v>0</v>
      </c>
      <c r="AY462" s="28">
        <f>IFERROR(VLOOKUP(Table2[[#This Row],[SAP Code]],[26]_16!D:E,2,FALSE)/ 1000000, 0)</f>
        <v>0</v>
      </c>
      <c r="AZ462" s="28">
        <f>IFERROR(VLOOKUP(Table2[[#This Row],[SAP Code]],[26]_16!G:H,2,FALSE)/ 1000000, 0)</f>
        <v>0.12014279</v>
      </c>
      <c r="BA462" s="28">
        <f>IFERROR(VLOOKUP(Table2[[#This Row],[SAP Code]],[26]_16!J:K,2,FALSE)/ 1000000, 0)</f>
        <v>0.25288082000000001</v>
      </c>
      <c r="BB462" s="28">
        <f>IFERROR(VLOOKUP(Table2[[#This Row],[SAP Code]],[26]_16!M:N,2,FALSE)/ 1000000, 0)</f>
        <v>0.23653497000000001</v>
      </c>
      <c r="BC462" s="28">
        <f>IFERROR(VLOOKUP(Table2[[#This Row],[SAP Code]],[26]_16!P:Q,2,FALSE),0)</f>
        <v>0.20038685000000001</v>
      </c>
      <c r="BD462" s="28">
        <f>IFERROR(VLOOKUP(Table2[[#This Row],[SAP Code]],[26]_16!S:T,2,FALSE),0)</f>
        <v>2.1338630000000001E-2</v>
      </c>
      <c r="BE462" s="28">
        <f>IFERROR(VLOOKUP(Table2[[#This Row],[SAP Code]],[26]_16!V:W,2,FALSE)/ 1000000, 0)</f>
        <v>0</v>
      </c>
      <c r="BF462" s="28">
        <f>IFERROR(VLOOKUP(Table2[[#This Row],[SAP Code]],[26]_16!Y:Z,2,FALSE)/ 1000000, 0)</f>
        <v>0</v>
      </c>
      <c r="BG462" s="28" t="str">
        <f>IFERROR(VLOOKUP(Table2[[#This Row],[SAP Code]],[26]port!$A:$AD,30,FALSE),"unknown")</f>
        <v>CLSD</v>
      </c>
      <c r="BH462" s="29" t="str">
        <f t="shared" si="132"/>
        <v>Number of operations completed out of the net approved of that year</v>
      </c>
      <c r="BI462" s="16"/>
    </row>
    <row r="463" spans="1:61" ht="17.100000000000001" customHeight="1">
      <c r="A463" s="38" t="s">
        <v>1106</v>
      </c>
      <c r="B463" s="16" t="s">
        <v>1771</v>
      </c>
      <c r="C463" s="16" t="s">
        <v>1772</v>
      </c>
      <c r="D463" s="16" t="s">
        <v>1773</v>
      </c>
      <c r="E463" s="18">
        <v>42776</v>
      </c>
      <c r="F463" s="16" t="s">
        <v>1774</v>
      </c>
      <c r="G463" s="16" t="s">
        <v>74</v>
      </c>
      <c r="H463" s="16" t="s">
        <v>66</v>
      </c>
      <c r="I463" s="16" t="s">
        <v>155</v>
      </c>
      <c r="J463" s="16" t="s">
        <v>1769</v>
      </c>
      <c r="K463" s="19" t="s">
        <v>69</v>
      </c>
      <c r="L463" s="19" t="s">
        <v>85</v>
      </c>
      <c r="M463" s="19">
        <v>993878</v>
      </c>
      <c r="N463" s="69">
        <v>993878</v>
      </c>
      <c r="O463" s="20" t="s">
        <v>1775</v>
      </c>
      <c r="P463" s="21">
        <v>5500155011752</v>
      </c>
      <c r="Q463" s="20" t="s">
        <v>72</v>
      </c>
      <c r="R463" s="16" t="str">
        <f t="shared" si="122"/>
        <v>OTHERS</v>
      </c>
      <c r="S463" s="16" t="str">
        <f t="shared" si="120"/>
        <v>A</v>
      </c>
      <c r="T463" s="16" t="str">
        <f t="shared" si="121"/>
        <v>ADB Countries</v>
      </c>
      <c r="U463" s="16" t="str">
        <f t="shared" si="123"/>
        <v>Non-Transition States</v>
      </c>
      <c r="V463" s="22" t="str">
        <f>IF(ISNUMBER(MATCH(A463, {"Gabon","Sudan","Niger","Mali","Burkina Faso","Guinea"}, 0)), "De Facto Countries", "Non-De Facto Countries")</f>
        <v>De Facto Countries</v>
      </c>
      <c r="W463" s="16" t="str">
        <f t="shared" si="134"/>
        <v>Central</v>
      </c>
      <c r="X463" s="16" t="str">
        <f t="shared" si="135"/>
        <v>Agriculture</v>
      </c>
      <c r="Y463" s="23">
        <f>Table2[[#This Row],[Approved Amount_UA Equivalent]]</f>
        <v>993878</v>
      </c>
      <c r="AD463" s="23">
        <f>SUM(Table2[[#This Row],[Feed Africa ]:[Improve Quality Of Life ]])</f>
        <v>993878</v>
      </c>
      <c r="AE463" s="16" t="b">
        <f>Table2[[#This Row],[Total HI5]]=Table2[[#This Row],[Approved Amount_UA Equivalent]]</f>
        <v>1</v>
      </c>
      <c r="AF463" s="24">
        <v>43</v>
      </c>
      <c r="AG463" s="20" t="str">
        <f t="shared" si="124"/>
        <v>Technical Assistance &amp; Study</v>
      </c>
      <c r="AH463" s="24" t="e">
        <f>VLOOKUP(Table2[[#This Row],[SAP Code]],[25]DATA!$A:$G,7,FALSE)</f>
        <v>#N/A</v>
      </c>
      <c r="AI463" s="20" t="str">
        <f t="shared" si="125"/>
        <v>Other Investment</v>
      </c>
      <c r="AJ463" s="25" t="s">
        <v>157</v>
      </c>
      <c r="AK463" s="25" t="s">
        <v>74</v>
      </c>
      <c r="AL463" s="23" t="str" cm="1">
        <f t="array" ref="AL463">_xlfn.SWITCH(AK463,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63" s="26">
        <v>1</v>
      </c>
      <c r="AN463" s="25" t="str">
        <f t="shared" si="133"/>
        <v>Sovereign</v>
      </c>
      <c r="AO463" s="27">
        <v>1</v>
      </c>
      <c r="AP463" s="23">
        <f>Table2[[#This Row],[Approved Amount_UA Equivalent]]/1000000</f>
        <v>0.99387800000000004</v>
      </c>
      <c r="AQ463" s="69">
        <f t="shared" si="126"/>
        <v>1.3226925975200001</v>
      </c>
      <c r="AR463" s="23" t="str">
        <f t="shared" si="127"/>
        <v>1-10</v>
      </c>
      <c r="AS463" s="23" t="str">
        <f t="shared" si="128"/>
        <v>1-20</v>
      </c>
      <c r="AT463" s="23" t="str">
        <f t="shared" si="129"/>
        <v>1-40</v>
      </c>
      <c r="AU463" s="23" t="str">
        <f t="shared" si="130"/>
        <v>&lt;1-50 Mn</v>
      </c>
      <c r="AV463" s="23">
        <f>Table2[[#This Row],[Amount]]</f>
        <v>993878</v>
      </c>
      <c r="AW463" s="23" t="str">
        <f t="shared" si="131"/>
        <v>Feb 2017</v>
      </c>
      <c r="AX463" s="28">
        <f>IFERROR(VLOOKUP(Table2[[#This Row],[SAP Code]],[26]_16!A:B,2,FALSE),0)</f>
        <v>0</v>
      </c>
      <c r="AY463" s="28">
        <f>IFERROR(VLOOKUP(Table2[[#This Row],[SAP Code]],[26]_16!D:E,2,FALSE)/ 1000000, 0)</f>
        <v>0</v>
      </c>
      <c r="AZ463" s="28">
        <f>IFERROR(VLOOKUP(Table2[[#This Row],[SAP Code]],[26]_16!G:H,2,FALSE)/ 1000000, 0)</f>
        <v>0.20229462000000001</v>
      </c>
      <c r="BA463" s="28">
        <f>IFERROR(VLOOKUP(Table2[[#This Row],[SAP Code]],[26]_16!J:K,2,FALSE)/ 1000000, 0)</f>
        <v>0.25172093000000001</v>
      </c>
      <c r="BB463" s="28">
        <f>IFERROR(VLOOKUP(Table2[[#This Row],[SAP Code]],[26]_16!M:N,2,FALSE)/ 1000000, 0)</f>
        <v>0.25769902</v>
      </c>
      <c r="BC463" s="28">
        <f>IFERROR(VLOOKUP(Table2[[#This Row],[SAP Code]],[26]_16!P:Q,2,FALSE),0)</f>
        <v>0.23678595000000002</v>
      </c>
      <c r="BD463" s="28">
        <f>IFERROR(VLOOKUP(Table2[[#This Row],[SAP Code]],[26]_16!S:T,2,FALSE),0)</f>
        <v>0</v>
      </c>
      <c r="BE463" s="28">
        <f>IFERROR(VLOOKUP(Table2[[#This Row],[SAP Code]],[26]_16!V:W,2,FALSE)/ 1000000, 0)</f>
        <v>0</v>
      </c>
      <c r="BF463" s="28">
        <f>IFERROR(VLOOKUP(Table2[[#This Row],[SAP Code]],[26]_16!Y:Z,2,FALSE)/ 1000000, 0)</f>
        <v>0</v>
      </c>
      <c r="BG463" s="28" t="str">
        <f>IFERROR(VLOOKUP(Table2[[#This Row],[SAP Code]],[26]port!$A:$AD,30,FALSE),"unknown")</f>
        <v>COMP</v>
      </c>
      <c r="BH463" s="29" t="str">
        <f t="shared" si="132"/>
        <v>Number of operations completed out of the net approved of that year</v>
      </c>
      <c r="BI463" s="16"/>
    </row>
    <row r="464" spans="1:61" ht="17.100000000000001" customHeight="1">
      <c r="A464" s="38" t="s">
        <v>141</v>
      </c>
      <c r="B464" s="16" t="s">
        <v>1776</v>
      </c>
      <c r="C464" s="16" t="s">
        <v>1777</v>
      </c>
      <c r="D464" s="16" t="s">
        <v>1778</v>
      </c>
      <c r="E464" s="18">
        <v>42779</v>
      </c>
      <c r="F464" s="16" t="s">
        <v>1779</v>
      </c>
      <c r="G464" s="16" t="s">
        <v>140</v>
      </c>
      <c r="H464" s="16" t="s">
        <v>81</v>
      </c>
      <c r="I464" s="16" t="s">
        <v>250</v>
      </c>
      <c r="J464" s="16" t="s">
        <v>83</v>
      </c>
      <c r="K464" s="19" t="s">
        <v>69</v>
      </c>
      <c r="L464" s="19" t="s">
        <v>85</v>
      </c>
      <c r="M464" s="19">
        <v>2500000</v>
      </c>
      <c r="N464" s="69">
        <v>2500000</v>
      </c>
      <c r="O464" s="20" t="s">
        <v>1780</v>
      </c>
      <c r="P464" s="21">
        <v>2100155034267</v>
      </c>
      <c r="Q464" s="20" t="s">
        <v>72</v>
      </c>
      <c r="R464" s="16" t="str">
        <f t="shared" si="122"/>
        <v>ADF Including TSF</v>
      </c>
      <c r="S464" s="16" t="str">
        <f t="shared" si="120"/>
        <v>K</v>
      </c>
      <c r="T464" s="16" t="str">
        <f t="shared" si="121"/>
        <v>Multinational</v>
      </c>
      <c r="U464" s="16" t="str">
        <f t="shared" si="123"/>
        <v>Multinational</v>
      </c>
      <c r="V464" s="22" t="str">
        <f>IF(ISNUMBER(MATCH(A464, {"Gabon","Sudan","Niger","Mali","Burkina Faso","Guinea"}, 0)), "De Facto Countries", "Non-De Facto Countries")</f>
        <v>Non-De Facto Countries</v>
      </c>
      <c r="W464" s="16" t="str">
        <f t="shared" si="134"/>
        <v>Multi</v>
      </c>
      <c r="X464" s="16" t="str">
        <f t="shared" si="135"/>
        <v>Multi-Sector</v>
      </c>
      <c r="Y464" s="23">
        <f>Table2[[#This Row],[Approved Amount_UA Equivalent]]/5</f>
        <v>500000</v>
      </c>
      <c r="Z464" s="23">
        <f>Table2[[#This Row],[Approved Amount_UA Equivalent]]/5</f>
        <v>500000</v>
      </c>
      <c r="AA464" s="23">
        <f>Table2[[#This Row],[Approved Amount_UA Equivalent]]/5</f>
        <v>500000</v>
      </c>
      <c r="AB464" s="23">
        <f>Table2[[#This Row],[Approved Amount_UA Equivalent]]/5</f>
        <v>500000</v>
      </c>
      <c r="AC464" s="23">
        <f>Table2[[#This Row],[Approved Amount_UA Equivalent]]/5</f>
        <v>500000</v>
      </c>
      <c r="AD464" s="23">
        <f>SUM(Table2[[#This Row],[Feed Africa ]:[Improve Quality Of Life ]])</f>
        <v>2500000</v>
      </c>
      <c r="AE464" s="16" t="b">
        <f>Table2[[#This Row],[Total HI5]]=Table2[[#This Row],[Approved Amount_UA Equivalent]]</f>
        <v>1</v>
      </c>
      <c r="AF464" s="24">
        <v>41</v>
      </c>
      <c r="AG464" s="20" t="str">
        <f t="shared" si="124"/>
        <v>ISP and Investment Project</v>
      </c>
      <c r="AH464" s="24" t="e">
        <f>VLOOKUP(Table2[[#This Row],[SAP Code]],[25]DATA!$A:$G,7,FALSE)</f>
        <v>#N/A</v>
      </c>
      <c r="AI464" s="20" t="str">
        <f t="shared" si="125"/>
        <v>Other Investment</v>
      </c>
      <c r="AJ464" s="25" t="s">
        <v>254</v>
      </c>
      <c r="AK464" s="25" t="s">
        <v>140</v>
      </c>
      <c r="AL464" s="23" t="str" cm="1">
        <f t="array" ref="AL464">_xlfn.SWITCH(AK464,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64" s="26">
        <v>1</v>
      </c>
      <c r="AN464" s="25" t="str">
        <f t="shared" si="133"/>
        <v>Sovereign</v>
      </c>
      <c r="AO464" s="27">
        <v>1</v>
      </c>
      <c r="AP464" s="23">
        <f>Table2[[#This Row],[Approved Amount_UA Equivalent]]/1000000</f>
        <v>2.5</v>
      </c>
      <c r="AQ464" s="69">
        <f t="shared" si="126"/>
        <v>3.3271000000000002</v>
      </c>
      <c r="AR464" s="23" t="str">
        <f t="shared" si="127"/>
        <v>1-10</v>
      </c>
      <c r="AS464" s="23" t="str">
        <f t="shared" si="128"/>
        <v>1-20</v>
      </c>
      <c r="AT464" s="23" t="str">
        <f t="shared" si="129"/>
        <v>1-40</v>
      </c>
      <c r="AU464" s="23" t="str">
        <f t="shared" si="130"/>
        <v>&lt;1-50 Mn</v>
      </c>
      <c r="AV464" s="23">
        <f>Table2[[#This Row],[Amount]]</f>
        <v>2500000</v>
      </c>
      <c r="AW464" s="23" t="str">
        <f t="shared" si="131"/>
        <v>Feb 2017</v>
      </c>
      <c r="AX464" s="28">
        <f>IFERROR(VLOOKUP(Table2[[#This Row],[SAP Code]],[26]_16!A:B,2,FALSE),0)</f>
        <v>0</v>
      </c>
      <c r="AY464" s="28">
        <f>IFERROR(VLOOKUP(Table2[[#This Row],[SAP Code]],[26]_16!D:E,2,FALSE)/ 1000000, 0)</f>
        <v>0</v>
      </c>
      <c r="AZ464" s="28">
        <f>IFERROR(VLOOKUP(Table2[[#This Row],[SAP Code]],[26]_16!G:H,2,FALSE)/ 1000000, 0)</f>
        <v>0.17751689000000001</v>
      </c>
      <c r="BA464" s="28">
        <f>IFERROR(VLOOKUP(Table2[[#This Row],[SAP Code]],[26]_16!J:K,2,FALSE)/ 1000000, 0)</f>
        <v>0.43712243000000001</v>
      </c>
      <c r="BB464" s="28">
        <f>IFERROR(VLOOKUP(Table2[[#This Row],[SAP Code]],[26]_16!M:N,2,FALSE)/ 1000000, 0)</f>
        <v>0.46681327</v>
      </c>
      <c r="BC464" s="28">
        <f>IFERROR(VLOOKUP(Table2[[#This Row],[SAP Code]],[26]_16!P:Q,2,FALSE),0)</f>
        <v>0.87129308000000005</v>
      </c>
      <c r="BD464" s="28">
        <f>IFERROR(VLOOKUP(Table2[[#This Row],[SAP Code]],[26]_16!S:T,2,FALSE),0)</f>
        <v>0.54005451000000004</v>
      </c>
      <c r="BE464" s="28">
        <f>IFERROR(VLOOKUP(Table2[[#This Row],[SAP Code]],[26]_16!V:W,2,FALSE)/ 1000000, 0)</f>
        <v>0</v>
      </c>
      <c r="BF464" s="28">
        <f>IFERROR(VLOOKUP(Table2[[#This Row],[SAP Code]],[26]_16!Y:Z,2,FALSE)/ 1000000, 0)</f>
        <v>0</v>
      </c>
      <c r="BG464" s="28" t="str">
        <f>IFERROR(VLOOKUP(Table2[[#This Row],[SAP Code]],[26]port!$A:$AD,30,FALSE),"unknown")</f>
        <v>COMP</v>
      </c>
      <c r="BH464" s="29" t="str">
        <f t="shared" si="132"/>
        <v>Number of operations completed out of the net approved of that year</v>
      </c>
      <c r="BI464" s="16"/>
    </row>
    <row r="465" spans="1:61" ht="17.100000000000001" customHeight="1">
      <c r="A465" s="38" t="s">
        <v>1106</v>
      </c>
      <c r="B465" s="16" t="s">
        <v>1781</v>
      </c>
      <c r="C465" s="16" t="s">
        <v>1782</v>
      </c>
      <c r="D465" s="16" t="s">
        <v>1783</v>
      </c>
      <c r="E465" s="18">
        <v>42780</v>
      </c>
      <c r="F465" s="16" t="s">
        <v>1110</v>
      </c>
      <c r="G465" s="16" t="s">
        <v>74</v>
      </c>
      <c r="H465" s="16" t="s">
        <v>66</v>
      </c>
      <c r="I465" s="16" t="s">
        <v>1121</v>
      </c>
      <c r="J465" s="16" t="s">
        <v>1769</v>
      </c>
      <c r="K465" s="19" t="s">
        <v>69</v>
      </c>
      <c r="L465" s="19" t="s">
        <v>85</v>
      </c>
      <c r="M465" s="19">
        <v>967360.92</v>
      </c>
      <c r="N465" s="69">
        <v>967360.92</v>
      </c>
      <c r="O465" s="20" t="s">
        <v>1784</v>
      </c>
      <c r="P465" s="21">
        <v>5500155011701</v>
      </c>
      <c r="Q465" s="20" t="s">
        <v>72</v>
      </c>
      <c r="R465" s="16" t="str">
        <f t="shared" si="122"/>
        <v>OTHERS</v>
      </c>
      <c r="S465" s="16" t="str">
        <f t="shared" si="120"/>
        <v>C</v>
      </c>
      <c r="T465" s="16" t="str">
        <f t="shared" si="121"/>
        <v>ADB Countries</v>
      </c>
      <c r="U465" s="16" t="str">
        <f t="shared" si="123"/>
        <v>Non-Transition States</v>
      </c>
      <c r="V465" s="22" t="str">
        <f>IF(ISNUMBER(MATCH(A465, {"Gabon","Sudan","Niger","Mali","Burkina Faso","Guinea"}, 0)), "De Facto Countries", "Non-De Facto Countries")</f>
        <v>De Facto Countries</v>
      </c>
      <c r="W465" s="16" t="str">
        <f t="shared" si="134"/>
        <v>Central</v>
      </c>
      <c r="X465" s="16" t="str">
        <f t="shared" si="135"/>
        <v>Environment</v>
      </c>
      <c r="Y465" s="23">
        <f>Table2[[#This Row],[Approved Amount_UA Equivalent]]</f>
        <v>967360.92</v>
      </c>
      <c r="AD465" s="23">
        <f>SUM(Table2[[#This Row],[Feed Africa ]:[Improve Quality Of Life ]])</f>
        <v>967360.92</v>
      </c>
      <c r="AE465" s="16" t="b">
        <f>Table2[[#This Row],[Total HI5]]=Table2[[#This Row],[Approved Amount_UA Equivalent]]</f>
        <v>1</v>
      </c>
      <c r="AF465" s="24">
        <v>43</v>
      </c>
      <c r="AG465" s="20" t="str">
        <f t="shared" si="124"/>
        <v>Technical Assistance &amp; Study</v>
      </c>
      <c r="AH465" s="24" t="e">
        <f>VLOOKUP(Table2[[#This Row],[SAP Code]],[25]DATA!$A:$G,7,FALSE)</f>
        <v>#N/A</v>
      </c>
      <c r="AI465" s="20" t="str">
        <f t="shared" si="125"/>
        <v>Other Investment</v>
      </c>
      <c r="AJ465" s="25" t="s">
        <v>1126</v>
      </c>
      <c r="AK465" s="25" t="s">
        <v>74</v>
      </c>
      <c r="AL465" s="23" t="str" cm="1">
        <f t="array" ref="AL465">_xlfn.SWITCH(AK465,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65" s="26">
        <v>1</v>
      </c>
      <c r="AN465" s="25" t="str">
        <f t="shared" si="133"/>
        <v>Sovereign</v>
      </c>
      <c r="AO465" s="27">
        <v>1</v>
      </c>
      <c r="AP465" s="23">
        <f>Table2[[#This Row],[Approved Amount_UA Equivalent]]/1000000</f>
        <v>0.96736092000000007</v>
      </c>
      <c r="AQ465" s="69">
        <f t="shared" si="126"/>
        <v>1.2874026067727999</v>
      </c>
      <c r="AR465" s="23" t="str">
        <f t="shared" si="127"/>
        <v>1-10</v>
      </c>
      <c r="AS465" s="23" t="str">
        <f t="shared" si="128"/>
        <v>1-20</v>
      </c>
      <c r="AT465" s="23" t="str">
        <f t="shared" si="129"/>
        <v>1-40</v>
      </c>
      <c r="AU465" s="23" t="str">
        <f t="shared" si="130"/>
        <v>&lt;1-50 Mn</v>
      </c>
      <c r="AV465" s="23">
        <f>Table2[[#This Row],[Amount]]</f>
        <v>967360.92</v>
      </c>
      <c r="AW465" s="23" t="str">
        <f t="shared" si="131"/>
        <v>Feb 2017</v>
      </c>
      <c r="AX465" s="28">
        <f>IFERROR(VLOOKUP(Table2[[#This Row],[SAP Code]],[26]_16!A:B,2,FALSE),0)</f>
        <v>0</v>
      </c>
      <c r="AY465" s="28">
        <f>IFERROR(VLOOKUP(Table2[[#This Row],[SAP Code]],[26]_16!D:E,2,FALSE)/ 1000000, 0)</f>
        <v>0</v>
      </c>
      <c r="AZ465" s="28">
        <f>IFERROR(VLOOKUP(Table2[[#This Row],[SAP Code]],[26]_16!G:H,2,FALSE)/ 1000000, 0)</f>
        <v>0.23488698000000002</v>
      </c>
      <c r="BA465" s="28">
        <f>IFERROR(VLOOKUP(Table2[[#This Row],[SAP Code]],[26]_16!J:K,2,FALSE)/ 1000000, 0)</f>
        <v>0.59946218999999989</v>
      </c>
      <c r="BB465" s="28">
        <f>IFERROR(VLOOKUP(Table2[[#This Row],[SAP Code]],[26]_16!M:N,2,FALSE)/ 1000000, 0)</f>
        <v>5.5911930000000006E-2</v>
      </c>
      <c r="BC465" s="28">
        <f>IFERROR(VLOOKUP(Table2[[#This Row],[SAP Code]],[26]_16!P:Q,2,FALSE),0)</f>
        <v>5.7787799999999999E-3</v>
      </c>
      <c r="BD465" s="28">
        <f>IFERROR(VLOOKUP(Table2[[#This Row],[SAP Code]],[26]_16!S:T,2,FALSE),0)</f>
        <v>0</v>
      </c>
      <c r="BE465" s="28">
        <f>IFERROR(VLOOKUP(Table2[[#This Row],[SAP Code]],[26]_16!V:W,2,FALSE)/ 1000000, 0)</f>
        <v>0</v>
      </c>
      <c r="BF465" s="28">
        <f>IFERROR(VLOOKUP(Table2[[#This Row],[SAP Code]],[26]_16!Y:Z,2,FALSE)/ 1000000, 0)</f>
        <v>0</v>
      </c>
      <c r="BG465" s="28" t="str">
        <f>IFERROR(VLOOKUP(Table2[[#This Row],[SAP Code]],[26]port!$A:$AD,30,FALSE),"unknown")</f>
        <v>CLSD</v>
      </c>
      <c r="BH465" s="29" t="str">
        <f t="shared" si="132"/>
        <v>Number of operations completed out of the net approved of that year</v>
      </c>
      <c r="BI465" s="16"/>
    </row>
    <row r="466" spans="1:61" ht="17.100000000000001" customHeight="1">
      <c r="A466" s="16" t="s">
        <v>141</v>
      </c>
      <c r="B466" s="16" t="s">
        <v>1785</v>
      </c>
      <c r="C466" s="16" t="s">
        <v>1786</v>
      </c>
      <c r="D466" s="16" t="s">
        <v>1787</v>
      </c>
      <c r="E466" s="18">
        <v>42780</v>
      </c>
      <c r="F466" s="16" t="s">
        <v>1788</v>
      </c>
      <c r="G466" s="16" t="s">
        <v>107</v>
      </c>
      <c r="H466" s="37" t="s">
        <v>213</v>
      </c>
      <c r="I466" s="16" t="s">
        <v>102</v>
      </c>
      <c r="J466" s="16" t="s">
        <v>103</v>
      </c>
      <c r="K466" s="19" t="s">
        <v>1789</v>
      </c>
      <c r="L466" s="19" t="s">
        <v>70</v>
      </c>
      <c r="M466" s="19">
        <v>20000000</v>
      </c>
      <c r="N466" s="69">
        <v>14718544.630306955</v>
      </c>
      <c r="O466" s="20" t="s">
        <v>1790</v>
      </c>
      <c r="P466" s="21">
        <v>2000120004669</v>
      </c>
      <c r="Q466" s="20" t="s">
        <v>87</v>
      </c>
      <c r="R466" s="16" t="str">
        <f t="shared" si="122"/>
        <v>ADB Private</v>
      </c>
      <c r="S466" s="16" t="str">
        <f t="shared" si="120"/>
        <v>H</v>
      </c>
      <c r="T466" s="16" t="str">
        <f t="shared" si="121"/>
        <v>Multinational</v>
      </c>
      <c r="U466" s="16" t="str">
        <f t="shared" si="123"/>
        <v>Multinational</v>
      </c>
      <c r="V466" s="22" t="str">
        <f>IF(ISNUMBER(MATCH(A466, {"Gabon","Sudan","Niger","Mali","Burkina Faso","Guinea"}, 0)), "De Facto Countries", "Non-De Facto Countries")</f>
        <v>Non-De Facto Countries</v>
      </c>
      <c r="W466" s="16" t="str">
        <f t="shared" si="134"/>
        <v>Multi</v>
      </c>
      <c r="X466" s="16" t="str">
        <f t="shared" si="135"/>
        <v>Finance</v>
      </c>
      <c r="Y466" s="23"/>
      <c r="AA466" s="23">
        <f>Table2[[#This Row],[Approved Amount_UA Equivalent]]</f>
        <v>14718544.630306955</v>
      </c>
      <c r="AD466" s="23">
        <f>SUM(Table2[[#This Row],[Feed Africa ]:[Improve Quality Of Life ]])</f>
        <v>14718544.630306955</v>
      </c>
      <c r="AE466" s="16" t="b">
        <f>Table2[[#This Row],[Total HI5]]=Table2[[#This Row],[Approved Amount_UA Equivalent]]</f>
        <v>1</v>
      </c>
      <c r="AF466" s="24">
        <v>10</v>
      </c>
      <c r="AG466" s="20" t="str">
        <f t="shared" si="124"/>
        <v>Investment Project</v>
      </c>
      <c r="AH466" s="24" t="e">
        <f>VLOOKUP(Table2[[#This Row],[SAP Code]],[25]DATA!$A:$G,7,FALSE)</f>
        <v>#N/A</v>
      </c>
      <c r="AI466" s="20" t="str">
        <f t="shared" si="125"/>
        <v>Other Investment</v>
      </c>
      <c r="AJ466" s="25" t="s">
        <v>106</v>
      </c>
      <c r="AK466" s="25" t="s">
        <v>107</v>
      </c>
      <c r="AL466" s="23" t="str" cm="1">
        <f t="array" ref="AL466">_xlfn.SWITCH(AK466,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66" s="26">
        <v>2</v>
      </c>
      <c r="AN466" s="25" t="str">
        <f t="shared" si="133"/>
        <v>Non-Sovereign</v>
      </c>
      <c r="AO466" s="27">
        <v>1</v>
      </c>
      <c r="AP466" s="23">
        <f>Table2[[#This Row],[Approved Amount_UA Equivalent]]/1000000</f>
        <v>14.718544630306955</v>
      </c>
      <c r="AQ466" s="69">
        <f t="shared" si="126"/>
        <v>19.588027935797712</v>
      </c>
      <c r="AR466" s="23" t="str">
        <f t="shared" si="127"/>
        <v>11-20</v>
      </c>
      <c r="AS466" s="23" t="str">
        <f t="shared" si="128"/>
        <v>1-20</v>
      </c>
      <c r="AT466" s="23" t="str">
        <f t="shared" si="129"/>
        <v>1-40</v>
      </c>
      <c r="AU466" s="23" t="str">
        <f t="shared" si="130"/>
        <v>&lt;1-50 Mn</v>
      </c>
      <c r="AV466" s="23">
        <f>Table2[[#This Row],[Amount]]</f>
        <v>20000000</v>
      </c>
      <c r="AW466" s="23" t="str">
        <f t="shared" si="131"/>
        <v>Feb 2017</v>
      </c>
      <c r="AX466" s="28">
        <f>IFERROR(VLOOKUP(Table2[[#This Row],[SAP Code]],[26]_16!A:B,2,FALSE),0)</f>
        <v>0</v>
      </c>
      <c r="AY466" s="28">
        <f>IFERROR(VLOOKUP(Table2[[#This Row],[SAP Code]],[26]_16!D:E,2,FALSE)/ 1000000, 0)</f>
        <v>0</v>
      </c>
      <c r="AZ466" s="28">
        <f>IFERROR(VLOOKUP(Table2[[#This Row],[SAP Code]],[26]_16!G:H,2,FALSE)/ 1000000, 0)</f>
        <v>0</v>
      </c>
      <c r="BA466" s="28">
        <f>IFERROR(VLOOKUP(Table2[[#This Row],[SAP Code]],[26]_16!J:K,2,FALSE)/ 1000000, 0)</f>
        <v>0</v>
      </c>
      <c r="BB466" s="28">
        <f>IFERROR(VLOOKUP(Table2[[#This Row],[SAP Code]],[26]_16!M:N,2,FALSE)/ 1000000, 0)</f>
        <v>0</v>
      </c>
      <c r="BC466" s="28">
        <f>IFERROR(VLOOKUP(Table2[[#This Row],[SAP Code]],[26]_16!P:Q,2,FALSE),0)</f>
        <v>0</v>
      </c>
      <c r="BD466" s="28">
        <f>IFERROR(VLOOKUP(Table2[[#This Row],[SAP Code]],[26]_16!S:T,2,FALSE),0)</f>
        <v>0</v>
      </c>
      <c r="BE466" s="28">
        <f>IFERROR(VLOOKUP(Table2[[#This Row],[SAP Code]],[26]_16!V:W,2,FALSE)/ 1000000, 0)</f>
        <v>0</v>
      </c>
      <c r="BF466" s="28">
        <f>IFERROR(VLOOKUP(Table2[[#This Row],[SAP Code]],[26]_16!Y:Z,2,FALSE)/ 1000000, 0)</f>
        <v>0</v>
      </c>
      <c r="BG466" s="28" t="str">
        <f>IFERROR(VLOOKUP(Table2[[#This Row],[SAP Code]],[26]port!$A:$AD,30,FALSE),"unknown")</f>
        <v>unknown</v>
      </c>
      <c r="BH466" s="29" t="str">
        <f t="shared" si="132"/>
        <v>Unknown</v>
      </c>
      <c r="BI466" s="16"/>
    </row>
    <row r="467" spans="1:61" ht="17.100000000000001" customHeight="1">
      <c r="A467" s="38" t="s">
        <v>221</v>
      </c>
      <c r="B467" s="16" t="s">
        <v>1791</v>
      </c>
      <c r="C467" s="16" t="s">
        <v>1792</v>
      </c>
      <c r="D467" s="16" t="s">
        <v>1793</v>
      </c>
      <c r="E467" s="18">
        <v>42782</v>
      </c>
      <c r="F467" s="16" t="s">
        <v>225</v>
      </c>
      <c r="G467" s="16" t="s">
        <v>74</v>
      </c>
      <c r="H467" s="16" t="s">
        <v>132</v>
      </c>
      <c r="I467" s="16" t="s">
        <v>155</v>
      </c>
      <c r="J467" s="16" t="s">
        <v>83</v>
      </c>
      <c r="K467" s="19" t="s">
        <v>69</v>
      </c>
      <c r="L467" s="19" t="s">
        <v>85</v>
      </c>
      <c r="M467" s="19">
        <v>1000000</v>
      </c>
      <c r="N467" s="69">
        <v>1000000</v>
      </c>
      <c r="O467" s="20" t="s">
        <v>1794</v>
      </c>
      <c r="P467" s="21">
        <v>2100155034216</v>
      </c>
      <c r="Q467" s="20" t="s">
        <v>72</v>
      </c>
      <c r="R467" s="16" t="str">
        <f t="shared" si="122"/>
        <v>ADF Including TSF</v>
      </c>
      <c r="S467" s="16" t="str">
        <f t="shared" si="120"/>
        <v>A</v>
      </c>
      <c r="T467" s="16" t="str">
        <f t="shared" si="121"/>
        <v>ADF Countries</v>
      </c>
      <c r="U467" s="16" t="str">
        <f t="shared" si="123"/>
        <v>Transition States</v>
      </c>
      <c r="V467" s="22" t="str">
        <f>IF(ISNUMBER(MATCH(A467, {"Gabon","Sudan","Niger","Mali","Burkina Faso","Guinea"}, 0)), "De Facto Countries", "Non-De Facto Countries")</f>
        <v>De Facto Countries</v>
      </c>
      <c r="W467" s="16" t="str">
        <f t="shared" si="134"/>
        <v>West</v>
      </c>
      <c r="X467" s="16" t="str">
        <f t="shared" si="135"/>
        <v>Agriculture</v>
      </c>
      <c r="Y467" s="23">
        <f>Table2[[#This Row],[Approved Amount_UA Equivalent]]</f>
        <v>1000000</v>
      </c>
      <c r="AD467" s="23">
        <f>SUM(Table2[[#This Row],[Feed Africa ]:[Improve Quality Of Life ]])</f>
        <v>1000000</v>
      </c>
      <c r="AE467" s="16" t="b">
        <f>Table2[[#This Row],[Total HI5]]=Table2[[#This Row],[Approved Amount_UA Equivalent]]</f>
        <v>1</v>
      </c>
      <c r="AF467" s="24">
        <v>41</v>
      </c>
      <c r="AG467" s="20" t="str">
        <f t="shared" si="124"/>
        <v>ISP and Investment Project</v>
      </c>
      <c r="AH467" s="24" t="e">
        <f>VLOOKUP(Table2[[#This Row],[SAP Code]],[25]DATA!$A:$G,7,FALSE)</f>
        <v>#N/A</v>
      </c>
      <c r="AI467" s="20" t="str">
        <f t="shared" si="125"/>
        <v>Infrastructure</v>
      </c>
      <c r="AJ467" s="25" t="s">
        <v>157</v>
      </c>
      <c r="AK467" s="25" t="s">
        <v>74</v>
      </c>
      <c r="AL467" s="23" t="str" cm="1">
        <f t="array" ref="AL467">_xlfn.SWITCH(AK467,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67" s="26">
        <v>1</v>
      </c>
      <c r="AN467" s="25" t="str">
        <f t="shared" si="133"/>
        <v>Sovereign</v>
      </c>
      <c r="AO467" s="27">
        <v>0.5</v>
      </c>
      <c r="AP467" s="23">
        <f>Table2[[#This Row],[Approved Amount_UA Equivalent]]/1000000</f>
        <v>1</v>
      </c>
      <c r="AQ467" s="69">
        <f t="shared" si="126"/>
        <v>1.33084</v>
      </c>
      <c r="AR467" s="23" t="str">
        <f t="shared" si="127"/>
        <v>1-10</v>
      </c>
      <c r="AS467" s="23" t="str">
        <f t="shared" si="128"/>
        <v>1-20</v>
      </c>
      <c r="AT467" s="23" t="str">
        <f t="shared" si="129"/>
        <v>1-40</v>
      </c>
      <c r="AU467" s="23" t="str">
        <f t="shared" si="130"/>
        <v>&lt;1-50 Mn</v>
      </c>
      <c r="AV467" s="23">
        <f>Table2[[#This Row],[Amount]]</f>
        <v>1000000</v>
      </c>
      <c r="AW467" s="23" t="str">
        <f t="shared" si="131"/>
        <v>Feb 2017</v>
      </c>
      <c r="AX467" s="28">
        <f>IFERROR(VLOOKUP(Table2[[#This Row],[SAP Code]],[26]_16!A:B,2,FALSE),0)</f>
        <v>0</v>
      </c>
      <c r="AY467" s="28">
        <f>IFERROR(VLOOKUP(Table2[[#This Row],[SAP Code]],[26]_16!D:E,2,FALSE)/ 1000000, 0)</f>
        <v>0</v>
      </c>
      <c r="AZ467" s="28">
        <f>IFERROR(VLOOKUP(Table2[[#This Row],[SAP Code]],[26]_16!G:H,2,FALSE)/ 1000000, 0)</f>
        <v>0.26374229999999999</v>
      </c>
      <c r="BA467" s="28">
        <f>IFERROR(VLOOKUP(Table2[[#This Row],[SAP Code]],[26]_16!J:K,2,FALSE)/ 1000000, 0)</f>
        <v>0.11173171000000001</v>
      </c>
      <c r="BB467" s="28">
        <f>IFERROR(VLOOKUP(Table2[[#This Row],[SAP Code]],[26]_16!M:N,2,FALSE)/ 1000000, 0)</f>
        <v>0.88920005000000002</v>
      </c>
      <c r="BC467" s="28">
        <f>IFERROR(VLOOKUP(Table2[[#This Row],[SAP Code]],[26]_16!P:Q,2,FALSE),0)</f>
        <v>0.71802432000000005</v>
      </c>
      <c r="BD467" s="28">
        <f>IFERROR(VLOOKUP(Table2[[#This Row],[SAP Code]],[26]_16!S:T,2,FALSE),0)</f>
        <v>8.0293300000000012E-2</v>
      </c>
      <c r="BE467" s="28">
        <f>IFERROR(VLOOKUP(Table2[[#This Row],[SAP Code]],[26]_16!V:W,2,FALSE)/ 1000000, 0)</f>
        <v>0</v>
      </c>
      <c r="BF467" s="28">
        <f>IFERROR(VLOOKUP(Table2[[#This Row],[SAP Code]],[26]_16!Y:Z,2,FALSE)/ 1000000, 0)</f>
        <v>1.44145893</v>
      </c>
      <c r="BG467" s="28" t="str">
        <f>IFERROR(VLOOKUP(Table2[[#This Row],[SAP Code]],[26]port!$A:$AD,30,FALSE),"unknown")</f>
        <v>OnGo</v>
      </c>
      <c r="BH467" s="29" t="str">
        <f t="shared" si="132"/>
        <v>Ongoing</v>
      </c>
      <c r="BI467" s="16"/>
    </row>
    <row r="468" spans="1:61" ht="17.100000000000001" customHeight="1">
      <c r="A468" s="38" t="s">
        <v>221</v>
      </c>
      <c r="B468" s="16" t="s">
        <v>1791</v>
      </c>
      <c r="C468" s="16" t="s">
        <v>1795</v>
      </c>
      <c r="D468" s="16" t="s">
        <v>1793</v>
      </c>
      <c r="E468" s="18">
        <v>42782</v>
      </c>
      <c r="F468" s="16" t="s">
        <v>225</v>
      </c>
      <c r="G468" s="16" t="s">
        <v>74</v>
      </c>
      <c r="H468" s="16" t="s">
        <v>132</v>
      </c>
      <c r="I468" s="16" t="s">
        <v>155</v>
      </c>
      <c r="J468" s="16" t="s">
        <v>1796</v>
      </c>
      <c r="K468" s="19" t="s">
        <v>84</v>
      </c>
      <c r="L468" s="19" t="s">
        <v>70</v>
      </c>
      <c r="M468" s="19">
        <v>4000000</v>
      </c>
      <c r="N468" s="69">
        <v>2943708.9260613909</v>
      </c>
      <c r="O468" s="20" t="s">
        <v>1794</v>
      </c>
      <c r="P468" s="21">
        <v>5565130000451</v>
      </c>
      <c r="Q468" s="20" t="s">
        <v>72</v>
      </c>
      <c r="R468" s="16" t="str">
        <f t="shared" si="122"/>
        <v>CIF</v>
      </c>
      <c r="S468" s="16" t="str">
        <f t="shared" si="120"/>
        <v>A</v>
      </c>
      <c r="T468" s="16" t="str">
        <f t="shared" si="121"/>
        <v>ADF Countries</v>
      </c>
      <c r="U468" s="16" t="str">
        <f t="shared" si="123"/>
        <v>Transition States</v>
      </c>
      <c r="V468" s="22" t="str">
        <f>IF(ISNUMBER(MATCH(A468, {"Gabon","Sudan","Niger","Mali","Burkina Faso","Guinea"}, 0)), "De Facto Countries", "Non-De Facto Countries")</f>
        <v>De Facto Countries</v>
      </c>
      <c r="W468" s="16" t="str">
        <f t="shared" si="134"/>
        <v>West</v>
      </c>
      <c r="X468" s="16" t="str">
        <f t="shared" si="135"/>
        <v>Agriculture</v>
      </c>
      <c r="Y468" s="23">
        <f>Table2[[#This Row],[Approved Amount_UA Equivalent]]</f>
        <v>2943708.9260613909</v>
      </c>
      <c r="AD468" s="23">
        <f>SUM(Table2[[#This Row],[Feed Africa ]:[Improve Quality Of Life ]])</f>
        <v>2943708.9260613909</v>
      </c>
      <c r="AE468" s="16" t="b">
        <f>Table2[[#This Row],[Total HI5]]=Table2[[#This Row],[Approved Amount_UA Equivalent]]</f>
        <v>1</v>
      </c>
      <c r="AF468" s="24">
        <v>41</v>
      </c>
      <c r="AG468" s="20" t="str">
        <f t="shared" si="124"/>
        <v>ISP and Investment Project</v>
      </c>
      <c r="AH468" s="24" t="e">
        <f>VLOOKUP(Table2[[#This Row],[SAP Code]],[25]DATA!$A:$G,7,FALSE)</f>
        <v>#N/A</v>
      </c>
      <c r="AI468" s="20" t="str">
        <f t="shared" si="125"/>
        <v>Infrastructure</v>
      </c>
      <c r="AJ468" s="25" t="s">
        <v>157</v>
      </c>
      <c r="AK468" s="25" t="s">
        <v>74</v>
      </c>
      <c r="AL468" s="23" t="str" cm="1">
        <f t="array" ref="AL468">_xlfn.SWITCH(AK468,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68" s="26">
        <v>1</v>
      </c>
      <c r="AN468" s="25" t="str">
        <f t="shared" si="133"/>
        <v>Sovereign</v>
      </c>
      <c r="AO468" s="27">
        <v>0.5</v>
      </c>
      <c r="AP468" s="23">
        <f>Table2[[#This Row],[Approved Amount_UA Equivalent]]/1000000</f>
        <v>2.9437089260613911</v>
      </c>
      <c r="AQ468" s="69">
        <f t="shared" si="126"/>
        <v>3.9176055871595414</v>
      </c>
      <c r="AR468" s="23" t="str">
        <f t="shared" si="127"/>
        <v>1-10</v>
      </c>
      <c r="AS468" s="23" t="str">
        <f t="shared" si="128"/>
        <v>1-20</v>
      </c>
      <c r="AT468" s="23" t="str">
        <f t="shared" si="129"/>
        <v>1-40</v>
      </c>
      <c r="AU468" s="23" t="str">
        <f t="shared" si="130"/>
        <v>&lt;1-50 Mn</v>
      </c>
      <c r="AV468" s="23">
        <f>Table2[[#This Row],[Amount]]</f>
        <v>4000000</v>
      </c>
      <c r="AW468" s="23" t="str">
        <f t="shared" si="131"/>
        <v>Feb 2017</v>
      </c>
      <c r="AX468" s="28">
        <f>IFERROR(VLOOKUP(Table2[[#This Row],[SAP Code]],[26]_16!A:B,2,FALSE),0)</f>
        <v>0</v>
      </c>
      <c r="AY468" s="28">
        <f>IFERROR(VLOOKUP(Table2[[#This Row],[SAP Code]],[26]_16!D:E,2,FALSE)/ 1000000, 0)</f>
        <v>0</v>
      </c>
      <c r="AZ468" s="28">
        <f>IFERROR(VLOOKUP(Table2[[#This Row],[SAP Code]],[26]_16!G:H,2,FALSE)/ 1000000, 0)</f>
        <v>0.26374229999999999</v>
      </c>
      <c r="BA468" s="28">
        <f>IFERROR(VLOOKUP(Table2[[#This Row],[SAP Code]],[26]_16!J:K,2,FALSE)/ 1000000, 0)</f>
        <v>0.11173171000000001</v>
      </c>
      <c r="BB468" s="28">
        <f>IFERROR(VLOOKUP(Table2[[#This Row],[SAP Code]],[26]_16!M:N,2,FALSE)/ 1000000, 0)</f>
        <v>0.88920005000000002</v>
      </c>
      <c r="BC468" s="28">
        <f>IFERROR(VLOOKUP(Table2[[#This Row],[SAP Code]],[26]_16!P:Q,2,FALSE),0)</f>
        <v>0.71802432000000005</v>
      </c>
      <c r="BD468" s="28">
        <f>IFERROR(VLOOKUP(Table2[[#This Row],[SAP Code]],[26]_16!S:T,2,FALSE),0)</f>
        <v>8.0293300000000012E-2</v>
      </c>
      <c r="BE468" s="28">
        <f>IFERROR(VLOOKUP(Table2[[#This Row],[SAP Code]],[26]_16!V:W,2,FALSE)/ 1000000, 0)</f>
        <v>0</v>
      </c>
      <c r="BF468" s="28">
        <f>IFERROR(VLOOKUP(Table2[[#This Row],[SAP Code]],[26]_16!Y:Z,2,FALSE)/ 1000000, 0)</f>
        <v>1.44145893</v>
      </c>
      <c r="BG468" s="28" t="str">
        <f>IFERROR(VLOOKUP(Table2[[#This Row],[SAP Code]],[26]port!$A:$AD,30,FALSE),"unknown")</f>
        <v>OnGo</v>
      </c>
      <c r="BH468" s="29" t="str">
        <f t="shared" si="132"/>
        <v>Ongoing</v>
      </c>
      <c r="BI468" s="16"/>
    </row>
    <row r="469" spans="1:61" ht="17.100000000000001" customHeight="1">
      <c r="A469" s="16" t="s">
        <v>690</v>
      </c>
      <c r="B469" s="16" t="s">
        <v>1797</v>
      </c>
      <c r="C469" s="16" t="s">
        <v>1798</v>
      </c>
      <c r="D469" s="16" t="s">
        <v>1799</v>
      </c>
      <c r="E469" s="18">
        <v>42800</v>
      </c>
      <c r="F469" s="16" t="s">
        <v>1800</v>
      </c>
      <c r="G469" s="16" t="s">
        <v>1697</v>
      </c>
      <c r="H469" s="16" t="s">
        <v>132</v>
      </c>
      <c r="I469" s="16" t="s">
        <v>82</v>
      </c>
      <c r="J469" s="16" t="s">
        <v>1801</v>
      </c>
      <c r="K469" s="19" t="s">
        <v>84</v>
      </c>
      <c r="L469" s="19" t="s">
        <v>70</v>
      </c>
      <c r="M469" s="19">
        <v>25000000</v>
      </c>
      <c r="N469" s="69">
        <v>18465311.066630229</v>
      </c>
      <c r="O469" s="20" t="s">
        <v>1351</v>
      </c>
      <c r="P469" s="21">
        <v>5565130000501</v>
      </c>
      <c r="Q469" s="20" t="s">
        <v>72</v>
      </c>
      <c r="R469" s="16" t="str">
        <f t="shared" si="122"/>
        <v>CIF</v>
      </c>
      <c r="S469" s="16" t="str">
        <f t="shared" si="120"/>
        <v>F</v>
      </c>
      <c r="T469" s="16" t="str">
        <f t="shared" si="121"/>
        <v>ADF Countries</v>
      </c>
      <c r="U469" s="16" t="str">
        <f t="shared" si="123"/>
        <v>Transition States</v>
      </c>
      <c r="V469" s="22" t="str">
        <f>IF(ISNUMBER(MATCH(A469, {"Gabon","Sudan","Niger","Mali","Burkina Faso","Guinea"}, 0)), "De Facto Countries", "Non-De Facto Countries")</f>
        <v>De Facto Countries</v>
      </c>
      <c r="W469" s="16" t="str">
        <f t="shared" si="134"/>
        <v>West</v>
      </c>
      <c r="X469" s="16" t="str">
        <f t="shared" si="135"/>
        <v>Power</v>
      </c>
      <c r="Y469" s="23"/>
      <c r="Z469" s="23">
        <f>Table2[[#This Row],[Approved Amount_UA Equivalent]]</f>
        <v>18465311.066630229</v>
      </c>
      <c r="AD469" s="23">
        <f>SUM(Table2[[#This Row],[Feed Africa ]:[Improve Quality Of Life ]])</f>
        <v>18465311.066630229</v>
      </c>
      <c r="AE469" s="16" t="b">
        <f>Table2[[#This Row],[Total HI5]]=Table2[[#This Row],[Approved Amount_UA Equivalent]]</f>
        <v>1</v>
      </c>
      <c r="AF469" s="24">
        <v>10</v>
      </c>
      <c r="AG469" s="20" t="str">
        <f t="shared" si="124"/>
        <v>Investment Project</v>
      </c>
      <c r="AH469" s="24" t="e">
        <f>VLOOKUP(Table2[[#This Row],[SAP Code]],[25]DATA!$A:$G,7,FALSE)</f>
        <v>#N/A</v>
      </c>
      <c r="AI469" s="20" t="str">
        <f t="shared" si="125"/>
        <v>Infrastructure</v>
      </c>
      <c r="AJ469" s="25" t="s">
        <v>89</v>
      </c>
      <c r="AK469" s="25" t="s">
        <v>1697</v>
      </c>
      <c r="AL469" s="23" t="str" cm="1">
        <f t="array" ref="AL469">_xlfn.SWITCH(AK469,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69" s="26">
        <v>2</v>
      </c>
      <c r="AN469" s="25" t="str">
        <f t="shared" si="133"/>
        <v>Non-Sovereign</v>
      </c>
      <c r="AO469" s="27">
        <v>1</v>
      </c>
      <c r="AP469" s="23">
        <f>Table2[[#This Row],[Approved Amount_UA Equivalent]]/1000000</f>
        <v>18.465311066630228</v>
      </c>
      <c r="AQ469" s="69">
        <f t="shared" si="126"/>
        <v>24.574374579914174</v>
      </c>
      <c r="AR469" s="23" t="str">
        <f t="shared" si="127"/>
        <v>11-20</v>
      </c>
      <c r="AS469" s="23" t="str">
        <f t="shared" si="128"/>
        <v>1-20</v>
      </c>
      <c r="AT469" s="23" t="str">
        <f t="shared" si="129"/>
        <v>1-40</v>
      </c>
      <c r="AU469" s="23" t="str">
        <f t="shared" si="130"/>
        <v>&lt;1-50 Mn</v>
      </c>
      <c r="AV469" s="23">
        <f>Table2[[#This Row],[Amount]]</f>
        <v>25000000</v>
      </c>
      <c r="AW469" s="23" t="str">
        <f t="shared" si="131"/>
        <v>Mar 2017</v>
      </c>
      <c r="AX469" s="28">
        <f>IFERROR(VLOOKUP(Table2[[#This Row],[SAP Code]],[26]_16!A:B,2,FALSE),0)</f>
        <v>0</v>
      </c>
      <c r="AY469" s="28">
        <f>IFERROR(VLOOKUP(Table2[[#This Row],[SAP Code]],[26]_16!D:E,2,FALSE)/ 1000000, 0)</f>
        <v>0</v>
      </c>
      <c r="AZ469" s="28">
        <f>IFERROR(VLOOKUP(Table2[[#This Row],[SAP Code]],[26]_16!G:H,2,FALSE)/ 1000000, 0)</f>
        <v>0</v>
      </c>
      <c r="BA469" s="28">
        <f>IFERROR(VLOOKUP(Table2[[#This Row],[SAP Code]],[26]_16!J:K,2,FALSE)/ 1000000, 0)</f>
        <v>0</v>
      </c>
      <c r="BB469" s="28">
        <f>IFERROR(VLOOKUP(Table2[[#This Row],[SAP Code]],[26]_16!M:N,2,FALSE)/ 1000000, 0)</f>
        <v>0</v>
      </c>
      <c r="BC469" s="28">
        <f>IFERROR(VLOOKUP(Table2[[#This Row],[SAP Code]],[26]_16!P:Q,2,FALSE),0)</f>
        <v>0</v>
      </c>
      <c r="BD469" s="28">
        <f>IFERROR(VLOOKUP(Table2[[#This Row],[SAP Code]],[26]_16!S:T,2,FALSE),0)</f>
        <v>0</v>
      </c>
      <c r="BE469" s="28">
        <f>IFERROR(VLOOKUP(Table2[[#This Row],[SAP Code]],[26]_16!V:W,2,FALSE)/ 1000000, 0)</f>
        <v>0</v>
      </c>
      <c r="BF469" s="28">
        <f>IFERROR(VLOOKUP(Table2[[#This Row],[SAP Code]],[26]_16!Y:Z,2,FALSE)/ 1000000, 0)</f>
        <v>0</v>
      </c>
      <c r="BG469" s="28" t="str">
        <f>IFERROR(VLOOKUP(Table2[[#This Row],[SAP Code]],[26]port!$A:$AD,30,FALSE),"unknown")</f>
        <v>unknown</v>
      </c>
      <c r="BH469" s="29" t="str">
        <f t="shared" si="132"/>
        <v>Unknown</v>
      </c>
      <c r="BI469" s="16"/>
    </row>
    <row r="470" spans="1:61" ht="17.100000000000001" customHeight="1">
      <c r="A470" s="16" t="s">
        <v>543</v>
      </c>
      <c r="B470" s="16" t="s">
        <v>1802</v>
      </c>
      <c r="C470" s="16" t="s">
        <v>1803</v>
      </c>
      <c r="D470" s="16" t="s">
        <v>1804</v>
      </c>
      <c r="E470" s="18">
        <v>42809</v>
      </c>
      <c r="F470" s="16" t="s">
        <v>584</v>
      </c>
      <c r="G470" s="16" t="s">
        <v>126</v>
      </c>
      <c r="H470" s="16" t="s">
        <v>132</v>
      </c>
      <c r="I470" s="16" t="s">
        <v>123</v>
      </c>
      <c r="J470" s="16" t="s">
        <v>377</v>
      </c>
      <c r="K470" s="19" t="s">
        <v>1115</v>
      </c>
      <c r="L470" s="19" t="s">
        <v>195</v>
      </c>
      <c r="M470" s="19">
        <v>500000</v>
      </c>
      <c r="N470" s="69">
        <v>391352.67137333483</v>
      </c>
      <c r="O470" s="20" t="s">
        <v>1805</v>
      </c>
      <c r="P470" s="21">
        <v>5800155001851</v>
      </c>
      <c r="Q470" s="20" t="s">
        <v>72</v>
      </c>
      <c r="R470" s="16" t="str">
        <f t="shared" si="122"/>
        <v>OTHERS</v>
      </c>
      <c r="S470" s="16" t="str">
        <f t="shared" si="120"/>
        <v>E</v>
      </c>
      <c r="T470" s="16" t="str">
        <f t="shared" si="121"/>
        <v>ADF Countries</v>
      </c>
      <c r="U470" s="16" t="str">
        <f t="shared" si="123"/>
        <v>Transition States</v>
      </c>
      <c r="V470" s="22" t="str">
        <f>IF(ISNUMBER(MATCH(A470, {"Gabon","Sudan","Niger","Mali","Burkina Faso","Guinea"}, 0)), "De Facto Countries", "Non-De Facto Countries")</f>
        <v>Non-De Facto Countries</v>
      </c>
      <c r="W470" s="16" t="str">
        <f t="shared" si="134"/>
        <v>West</v>
      </c>
      <c r="X470" s="16" t="str">
        <f t="shared" si="135"/>
        <v>WASH Sector</v>
      </c>
      <c r="Y470" s="23">
        <f>Table2[[#This Row],[Approved Amount_UA Equivalent]]*0.03</f>
        <v>11740.580141200044</v>
      </c>
      <c r="Z470" s="23">
        <f>Table2[[#This Row],[Approved Amount_UA Equivalent]]*0.01</f>
        <v>3913.5267137333485</v>
      </c>
      <c r="AC470" s="23">
        <f>Table2[[#This Row],[Approved Amount_UA Equivalent]]*0.96</f>
        <v>375698.5645184014</v>
      </c>
      <c r="AD470" s="23">
        <f>SUM(Table2[[#This Row],[Feed Africa ]:[Improve Quality Of Life ]])</f>
        <v>391352.67137333477</v>
      </c>
      <c r="AE470" s="16" t="b">
        <f>Table2[[#This Row],[Total HI5]]=Table2[[#This Row],[Approved Amount_UA Equivalent]]</f>
        <v>1</v>
      </c>
      <c r="AF470" s="24">
        <v>41</v>
      </c>
      <c r="AG470" s="20" t="str">
        <f t="shared" si="124"/>
        <v>ISP and Investment Project</v>
      </c>
      <c r="AH470" s="24" t="e">
        <f>VLOOKUP(Table2[[#This Row],[SAP Code]],[25]DATA!$A:$G,7,FALSE)</f>
        <v>#N/A</v>
      </c>
      <c r="AI470" s="20" t="str">
        <f t="shared" si="125"/>
        <v>Infrastructure</v>
      </c>
      <c r="AJ470" s="25" t="s">
        <v>89</v>
      </c>
      <c r="AK470" s="25" t="s">
        <v>126</v>
      </c>
      <c r="AL470" s="23" t="str" cm="1">
        <f t="array" ref="AL470">_xlfn.SWITCH(AK470,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70" s="26">
        <v>1</v>
      </c>
      <c r="AN470" s="25" t="str">
        <f t="shared" si="133"/>
        <v>Sovereign</v>
      </c>
      <c r="AO470" s="27">
        <v>1</v>
      </c>
      <c r="AP470" s="23">
        <f>Table2[[#This Row],[Approved Amount_UA Equivalent]]/1000000</f>
        <v>0.39135267137333485</v>
      </c>
      <c r="AQ470" s="69">
        <f t="shared" si="126"/>
        <v>0.520827789170489</v>
      </c>
      <c r="AR470" s="23" t="str">
        <f t="shared" si="127"/>
        <v>1-10</v>
      </c>
      <c r="AS470" s="23" t="str">
        <f t="shared" si="128"/>
        <v>1-20</v>
      </c>
      <c r="AT470" s="23" t="str">
        <f t="shared" si="129"/>
        <v>1-40</v>
      </c>
      <c r="AU470" s="23" t="str">
        <f t="shared" si="130"/>
        <v>&lt;1-50 Mn</v>
      </c>
      <c r="AV470" s="23">
        <f>Table2[[#This Row],[Amount]]</f>
        <v>500000</v>
      </c>
      <c r="AW470" s="23" t="str">
        <f t="shared" si="131"/>
        <v>Mar 2017</v>
      </c>
      <c r="AX470" s="28">
        <f>IFERROR(VLOOKUP(Table2[[#This Row],[SAP Code]],[26]_16!A:B,2,FALSE),0)</f>
        <v>0</v>
      </c>
      <c r="AY470" s="28">
        <f>IFERROR(VLOOKUP(Table2[[#This Row],[SAP Code]],[26]_16!D:E,2,FALSE)/ 1000000, 0)</f>
        <v>0</v>
      </c>
      <c r="AZ470" s="28">
        <f>IFERROR(VLOOKUP(Table2[[#This Row],[SAP Code]],[26]_16!G:H,2,FALSE)/ 1000000, 0)</f>
        <v>0.27831654</v>
      </c>
      <c r="BA470" s="28">
        <f>IFERROR(VLOOKUP(Table2[[#This Row],[SAP Code]],[26]_16!J:K,2,FALSE)/ 1000000, 0)</f>
        <v>6.0860459999999998E-2</v>
      </c>
      <c r="BB470" s="28">
        <f>IFERROR(VLOOKUP(Table2[[#This Row],[SAP Code]],[26]_16!M:N,2,FALSE)/ 1000000, 0)</f>
        <v>8.6291960000000001E-2</v>
      </c>
      <c r="BC470" s="28">
        <f>IFERROR(VLOOKUP(Table2[[#This Row],[SAP Code]],[26]_16!P:Q,2,FALSE),0)</f>
        <v>0</v>
      </c>
      <c r="BD470" s="28">
        <f>IFERROR(VLOOKUP(Table2[[#This Row],[SAP Code]],[26]_16!S:T,2,FALSE),0)</f>
        <v>0</v>
      </c>
      <c r="BE470" s="28">
        <f>IFERROR(VLOOKUP(Table2[[#This Row],[SAP Code]],[26]_16!V:W,2,FALSE)/ 1000000, 0)</f>
        <v>0</v>
      </c>
      <c r="BF470" s="28">
        <f>IFERROR(VLOOKUP(Table2[[#This Row],[SAP Code]],[26]_16!Y:Z,2,FALSE)/ 1000000, 0)</f>
        <v>0</v>
      </c>
      <c r="BG470" s="28" t="str">
        <f>IFERROR(VLOOKUP(Table2[[#This Row],[SAP Code]],[26]port!$A:$AD,30,FALSE),"unknown")</f>
        <v>COMP</v>
      </c>
      <c r="BH470" s="29" t="str">
        <f t="shared" si="132"/>
        <v>Number of operations completed out of the net approved of that year</v>
      </c>
      <c r="BI470" s="16"/>
    </row>
    <row r="471" spans="1:61" ht="17.100000000000001" customHeight="1">
      <c r="A471" s="38" t="s">
        <v>1137</v>
      </c>
      <c r="B471" s="16" t="s">
        <v>1806</v>
      </c>
      <c r="C471" s="16" t="s">
        <v>1807</v>
      </c>
      <c r="D471" s="16" t="s">
        <v>1808</v>
      </c>
      <c r="E471" s="18">
        <v>42809</v>
      </c>
      <c r="F471" s="16" t="s">
        <v>328</v>
      </c>
      <c r="G471" s="16" t="s">
        <v>107</v>
      </c>
      <c r="H471" s="16" t="s">
        <v>132</v>
      </c>
      <c r="I471" s="16" t="s">
        <v>102</v>
      </c>
      <c r="J471" s="16" t="s">
        <v>83</v>
      </c>
      <c r="K471" s="19" t="s">
        <v>69</v>
      </c>
      <c r="L471" s="19" t="s">
        <v>85</v>
      </c>
      <c r="M471" s="19">
        <v>2400000</v>
      </c>
      <c r="N471" s="69">
        <v>2400000</v>
      </c>
      <c r="O471" s="20" t="s">
        <v>1809</v>
      </c>
      <c r="P471" s="21">
        <v>2100155034317</v>
      </c>
      <c r="Q471" s="20" t="s">
        <v>72</v>
      </c>
      <c r="R471" s="16" t="str">
        <f t="shared" si="122"/>
        <v>ADF Including TSF</v>
      </c>
      <c r="S471" s="16" t="str">
        <f t="shared" si="120"/>
        <v>H</v>
      </c>
      <c r="T471" s="16" t="str">
        <f t="shared" si="121"/>
        <v>ADF Countries</v>
      </c>
      <c r="U471" s="16" t="str">
        <f t="shared" si="123"/>
        <v>Transition States</v>
      </c>
      <c r="V471" s="22" t="str">
        <f>IF(ISNUMBER(MATCH(A471, {"Gabon","Sudan","Niger","Mali","Burkina Faso","Guinea"}, 0)), "De Facto Countries", "Non-De Facto Countries")</f>
        <v>De Facto Countries</v>
      </c>
      <c r="W471" s="16" t="str">
        <f t="shared" si="134"/>
        <v>West</v>
      </c>
      <c r="X471" s="16" t="str">
        <f t="shared" si="135"/>
        <v>Finance</v>
      </c>
      <c r="Y471" s="23"/>
      <c r="AA471" s="23">
        <f>Table2[[#This Row],[Approved Amount_UA Equivalent]]</f>
        <v>2400000</v>
      </c>
      <c r="AD471" s="23">
        <f>SUM(Table2[[#This Row],[Feed Africa ]:[Improve Quality Of Life ]])</f>
        <v>2400000</v>
      </c>
      <c r="AE471" s="16" t="b">
        <f>Table2[[#This Row],[Total HI5]]=Table2[[#This Row],[Approved Amount_UA Equivalent]]</f>
        <v>1</v>
      </c>
      <c r="AF471" s="24">
        <v>40</v>
      </c>
      <c r="AG471" s="20" t="str">
        <f t="shared" si="124"/>
        <v>ISP and Investment Project</v>
      </c>
      <c r="AH471" s="24" t="e">
        <f>VLOOKUP(Table2[[#This Row],[SAP Code]],[25]DATA!$A:$G,7,FALSE)</f>
        <v>#N/A</v>
      </c>
      <c r="AI471" s="20" t="str">
        <f t="shared" si="125"/>
        <v>Other Investment</v>
      </c>
      <c r="AJ471" s="25" t="s">
        <v>106</v>
      </c>
      <c r="AK471" s="25" t="s">
        <v>107</v>
      </c>
      <c r="AL471" s="23" t="str" cm="1">
        <f t="array" ref="AL471">_xlfn.SWITCH(AK471,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71" s="26">
        <v>1</v>
      </c>
      <c r="AN471" s="25" t="str">
        <f t="shared" si="133"/>
        <v>Sovereign</v>
      </c>
      <c r="AO471" s="27">
        <v>1</v>
      </c>
      <c r="AP471" s="23">
        <f>Table2[[#This Row],[Approved Amount_UA Equivalent]]/1000000</f>
        <v>2.4</v>
      </c>
      <c r="AQ471" s="69">
        <f t="shared" si="126"/>
        <v>3.194016</v>
      </c>
      <c r="AR471" s="23" t="str">
        <f t="shared" si="127"/>
        <v>1-10</v>
      </c>
      <c r="AS471" s="23" t="str">
        <f t="shared" si="128"/>
        <v>1-20</v>
      </c>
      <c r="AT471" s="23" t="str">
        <f t="shared" si="129"/>
        <v>1-40</v>
      </c>
      <c r="AU471" s="23" t="str">
        <f t="shared" si="130"/>
        <v>&lt;1-50 Mn</v>
      </c>
      <c r="AV471" s="23">
        <f>Table2[[#This Row],[Amount]]</f>
        <v>2400000</v>
      </c>
      <c r="AW471" s="23" t="str">
        <f t="shared" si="131"/>
        <v>Mar 2017</v>
      </c>
      <c r="AX471" s="28">
        <f>IFERROR(VLOOKUP(Table2[[#This Row],[SAP Code]],[26]_16!A:B,2,FALSE),0)</f>
        <v>0</v>
      </c>
      <c r="AY471" s="28">
        <f>IFERROR(VLOOKUP(Table2[[#This Row],[SAP Code]],[26]_16!D:E,2,FALSE)/ 1000000, 0)</f>
        <v>0</v>
      </c>
      <c r="AZ471" s="28">
        <f>IFERROR(VLOOKUP(Table2[[#This Row],[SAP Code]],[26]_16!G:H,2,FALSE)/ 1000000, 0)</f>
        <v>0.29696282000000002</v>
      </c>
      <c r="BA471" s="28">
        <f>IFERROR(VLOOKUP(Table2[[#This Row],[SAP Code]],[26]_16!J:K,2,FALSE)/ 1000000, 0)</f>
        <v>0</v>
      </c>
      <c r="BB471" s="28">
        <f>IFERROR(VLOOKUP(Table2[[#This Row],[SAP Code]],[26]_16!M:N,2,FALSE)/ 1000000, 0)</f>
        <v>0</v>
      </c>
      <c r="BC471" s="28">
        <f>IFERROR(VLOOKUP(Table2[[#This Row],[SAP Code]],[26]_16!P:Q,2,FALSE),0)</f>
        <v>2.1664349999999999E-2</v>
      </c>
      <c r="BD471" s="28">
        <f>IFERROR(VLOOKUP(Table2[[#This Row],[SAP Code]],[26]_16!S:T,2,FALSE),0)</f>
        <v>9.2523589999999989E-2</v>
      </c>
      <c r="BE471" s="28">
        <f>IFERROR(VLOOKUP(Table2[[#This Row],[SAP Code]],[26]_16!V:W,2,FALSE)/ 1000000, 0)</f>
        <v>5.5182780000000001E-2</v>
      </c>
      <c r="BF471" s="28">
        <f>IFERROR(VLOOKUP(Table2[[#This Row],[SAP Code]],[26]_16!Y:Z,2,FALSE)/ 1000000, 0)</f>
        <v>2.0661039999999999E-2</v>
      </c>
      <c r="BG471" s="28" t="str">
        <f>IFERROR(VLOOKUP(Table2[[#This Row],[SAP Code]],[26]port!$A:$AD,30,FALSE),"unknown")</f>
        <v>OnGo</v>
      </c>
      <c r="BH471" s="29" t="str">
        <f t="shared" si="132"/>
        <v>Ongoing</v>
      </c>
      <c r="BI471" s="16"/>
    </row>
    <row r="472" spans="1:61" ht="17.100000000000001" customHeight="1">
      <c r="A472" s="38" t="s">
        <v>369</v>
      </c>
      <c r="B472" s="16" t="s">
        <v>1683</v>
      </c>
      <c r="C472" s="16" t="s">
        <v>1810</v>
      </c>
      <c r="D472" s="16" t="s">
        <v>1811</v>
      </c>
      <c r="E472" s="18">
        <v>42815</v>
      </c>
      <c r="F472" s="16" t="s">
        <v>373</v>
      </c>
      <c r="G472" s="16" t="s">
        <v>255</v>
      </c>
      <c r="H472" s="16" t="s">
        <v>66</v>
      </c>
      <c r="I472" s="16" t="s">
        <v>250</v>
      </c>
      <c r="J472" s="16" t="s">
        <v>83</v>
      </c>
      <c r="K472" s="19" t="s">
        <v>84</v>
      </c>
      <c r="L472" s="19" t="s">
        <v>85</v>
      </c>
      <c r="M472" s="19">
        <v>2700000</v>
      </c>
      <c r="N472" s="69">
        <v>2700000</v>
      </c>
      <c r="O472" s="20" t="s">
        <v>1812</v>
      </c>
      <c r="P472" s="21">
        <v>2100150037144</v>
      </c>
      <c r="Q472" s="20" t="s">
        <v>72</v>
      </c>
      <c r="R472" s="16" t="str">
        <f t="shared" si="122"/>
        <v>ADF Including TSF</v>
      </c>
      <c r="S472" s="16" t="str">
        <f t="shared" si="120"/>
        <v>K</v>
      </c>
      <c r="T472" s="16" t="str">
        <f t="shared" si="121"/>
        <v>ADF Countries</v>
      </c>
      <c r="U472" s="16" t="str">
        <f t="shared" si="123"/>
        <v>Transition States</v>
      </c>
      <c r="V472" s="22" t="str">
        <f>IF(ISNUMBER(MATCH(A472, {"Gabon","Sudan","Niger","Mali","Burkina Faso","Guinea"}, 0)), "De Facto Countries", "Non-De Facto Countries")</f>
        <v>Non-De Facto Countries</v>
      </c>
      <c r="W472" s="16" t="str">
        <f t="shared" si="134"/>
        <v>Central</v>
      </c>
      <c r="X472" s="16" t="str">
        <f t="shared" si="135"/>
        <v>Multi-Sector</v>
      </c>
      <c r="Y472" s="23">
        <f>Table2[[#This Row],[Approved Amount_UA Equivalent]]/5</f>
        <v>540000</v>
      </c>
      <c r="Z472" s="23">
        <f>Table2[[#This Row],[Approved Amount_UA Equivalent]]/5</f>
        <v>540000</v>
      </c>
      <c r="AA472" s="23">
        <f>Table2[[#This Row],[Approved Amount_UA Equivalent]]/5</f>
        <v>540000</v>
      </c>
      <c r="AB472" s="23">
        <f>Table2[[#This Row],[Approved Amount_UA Equivalent]]/5</f>
        <v>540000</v>
      </c>
      <c r="AC472" s="23">
        <f>Table2[[#This Row],[Approved Amount_UA Equivalent]]/5</f>
        <v>540000</v>
      </c>
      <c r="AD472" s="23">
        <f>SUM(Table2[[#This Row],[Feed Africa ]:[Improve Quality Of Life ]])</f>
        <v>2700000</v>
      </c>
      <c r="AE472" s="16" t="b">
        <f>Table2[[#This Row],[Total HI5]]=Table2[[#This Row],[Approved Amount_UA Equivalent]]</f>
        <v>1</v>
      </c>
      <c r="AF472" s="24">
        <v>20</v>
      </c>
      <c r="AG472" s="20" t="str">
        <f t="shared" si="124"/>
        <v>Policy and Result Based Op</v>
      </c>
      <c r="AH472" s="24" t="e">
        <f>VLOOKUP(Table2[[#This Row],[SAP Code]],[25]DATA!$A:$G,7,FALSE)</f>
        <v>#N/A</v>
      </c>
      <c r="AI472" s="20" t="str">
        <f t="shared" si="125"/>
        <v>Policy-Based Lending</v>
      </c>
      <c r="AJ472" s="25" t="s">
        <v>254</v>
      </c>
      <c r="AK472" s="25" t="s">
        <v>255</v>
      </c>
      <c r="AL472" s="23" t="str" cm="1">
        <f t="array" ref="AL472">_xlfn.SWITCH(AK472,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72" s="26">
        <v>1</v>
      </c>
      <c r="AN472" s="25" t="str">
        <f t="shared" si="133"/>
        <v>Sovereign</v>
      </c>
      <c r="AO472" s="27">
        <v>0.33333333333333331</v>
      </c>
      <c r="AP472" s="23">
        <f>Table2[[#This Row],[Approved Amount_UA Equivalent]]/1000000</f>
        <v>2.7</v>
      </c>
      <c r="AQ472" s="69">
        <f t="shared" si="126"/>
        <v>3.5932680000000001</v>
      </c>
      <c r="AR472" s="23" t="str">
        <f t="shared" si="127"/>
        <v>1-10</v>
      </c>
      <c r="AS472" s="23" t="str">
        <f t="shared" si="128"/>
        <v>1-20</v>
      </c>
      <c r="AT472" s="23" t="str">
        <f t="shared" si="129"/>
        <v>1-40</v>
      </c>
      <c r="AU472" s="23" t="str">
        <f t="shared" si="130"/>
        <v>&lt;1-50 Mn</v>
      </c>
      <c r="AV472" s="23">
        <f>Table2[[#This Row],[Amount]]</f>
        <v>2700000</v>
      </c>
      <c r="AW472" s="23" t="str">
        <f t="shared" si="131"/>
        <v>Mar 2017</v>
      </c>
      <c r="AX472" s="28">
        <f>IFERROR(VLOOKUP(Table2[[#This Row],[SAP Code]],[26]_16!A:B,2,FALSE),0)</f>
        <v>0</v>
      </c>
      <c r="AY472" s="28">
        <f>IFERROR(VLOOKUP(Table2[[#This Row],[SAP Code]],[26]_16!D:E,2,FALSE)/ 1000000, 0)</f>
        <v>0</v>
      </c>
      <c r="AZ472" s="28">
        <f>IFERROR(VLOOKUP(Table2[[#This Row],[SAP Code]],[26]_16!G:H,2,FALSE)/ 1000000, 0)</f>
        <v>12.28</v>
      </c>
      <c r="BA472" s="28">
        <f>IFERROR(VLOOKUP(Table2[[#This Row],[SAP Code]],[26]_16!J:K,2,FALSE)/ 1000000, 0)</f>
        <v>0</v>
      </c>
      <c r="BB472" s="28">
        <f>IFERROR(VLOOKUP(Table2[[#This Row],[SAP Code]],[26]_16!M:N,2,FALSE)/ 1000000, 0)</f>
        <v>0</v>
      </c>
      <c r="BC472" s="28">
        <f>IFERROR(VLOOKUP(Table2[[#This Row],[SAP Code]],[26]_16!P:Q,2,FALSE),0)</f>
        <v>0</v>
      </c>
      <c r="BD472" s="28">
        <f>IFERROR(VLOOKUP(Table2[[#This Row],[SAP Code]],[26]_16!S:T,2,FALSE),0)</f>
        <v>0</v>
      </c>
      <c r="BE472" s="28">
        <f>IFERROR(VLOOKUP(Table2[[#This Row],[SAP Code]],[26]_16!V:W,2,FALSE)/ 1000000, 0)</f>
        <v>0</v>
      </c>
      <c r="BF472" s="28">
        <f>IFERROR(VLOOKUP(Table2[[#This Row],[SAP Code]],[26]_16!Y:Z,2,FALSE)/ 1000000, 0)</f>
        <v>0</v>
      </c>
      <c r="BG472" s="28" t="str">
        <f>IFERROR(VLOOKUP(Table2[[#This Row],[SAP Code]],[26]port!$A:$AD,30,FALSE),"unknown")</f>
        <v>COMP</v>
      </c>
      <c r="BH472" s="29" t="str">
        <f t="shared" si="132"/>
        <v>Number of operations completed out of the net approved of that year</v>
      </c>
      <c r="BI472" s="16"/>
    </row>
    <row r="473" spans="1:61" ht="17.100000000000001" customHeight="1">
      <c r="A473" s="38" t="s">
        <v>369</v>
      </c>
      <c r="B473" s="16" t="s">
        <v>1683</v>
      </c>
      <c r="C473" s="16" t="s">
        <v>1813</v>
      </c>
      <c r="D473" s="16" t="s">
        <v>1811</v>
      </c>
      <c r="E473" s="18">
        <v>42815</v>
      </c>
      <c r="F473" s="16" t="s">
        <v>373</v>
      </c>
      <c r="G473" s="16" t="s">
        <v>255</v>
      </c>
      <c r="H473" s="16" t="s">
        <v>66</v>
      </c>
      <c r="I473" s="16" t="s">
        <v>250</v>
      </c>
      <c r="J473" s="16" t="s">
        <v>1692</v>
      </c>
      <c r="K473" s="19" t="s">
        <v>69</v>
      </c>
      <c r="L473" s="19" t="s">
        <v>85</v>
      </c>
      <c r="M473" s="19">
        <v>1560000</v>
      </c>
      <c r="N473" s="69">
        <v>1560000</v>
      </c>
      <c r="O473" s="20" t="s">
        <v>1812</v>
      </c>
      <c r="P473" s="21">
        <v>5900155011651</v>
      </c>
      <c r="Q473" s="20" t="s">
        <v>72</v>
      </c>
      <c r="R473" s="16" t="str">
        <f t="shared" si="122"/>
        <v>ADF Including TSF</v>
      </c>
      <c r="S473" s="16" t="str">
        <f t="shared" si="120"/>
        <v>K</v>
      </c>
      <c r="T473" s="16" t="str">
        <f t="shared" si="121"/>
        <v>ADF Countries</v>
      </c>
      <c r="U473" s="16" t="str">
        <f t="shared" si="123"/>
        <v>Transition States</v>
      </c>
      <c r="V473" s="22" t="str">
        <f>IF(ISNUMBER(MATCH(A473, {"Gabon","Sudan","Niger","Mali","Burkina Faso","Guinea"}, 0)), "De Facto Countries", "Non-De Facto Countries")</f>
        <v>Non-De Facto Countries</v>
      </c>
      <c r="W473" s="16" t="str">
        <f t="shared" si="134"/>
        <v>Central</v>
      </c>
      <c r="X473" s="16" t="str">
        <f t="shared" si="135"/>
        <v>Multi-Sector</v>
      </c>
      <c r="Y473" s="23">
        <f>Table2[[#This Row],[Approved Amount_UA Equivalent]]/5</f>
        <v>312000</v>
      </c>
      <c r="Z473" s="23">
        <f>Table2[[#This Row],[Approved Amount_UA Equivalent]]/5</f>
        <v>312000</v>
      </c>
      <c r="AA473" s="23">
        <f>Table2[[#This Row],[Approved Amount_UA Equivalent]]/5</f>
        <v>312000</v>
      </c>
      <c r="AB473" s="23">
        <f>Table2[[#This Row],[Approved Amount_UA Equivalent]]/5</f>
        <v>312000</v>
      </c>
      <c r="AC473" s="23">
        <f>Table2[[#This Row],[Approved Amount_UA Equivalent]]/5</f>
        <v>312000</v>
      </c>
      <c r="AD473" s="23">
        <f>SUM(Table2[[#This Row],[Feed Africa ]:[Improve Quality Of Life ]])</f>
        <v>1560000</v>
      </c>
      <c r="AE473" s="16" t="b">
        <f>Table2[[#This Row],[Total HI5]]=Table2[[#This Row],[Approved Amount_UA Equivalent]]</f>
        <v>1</v>
      </c>
      <c r="AF473" s="24">
        <v>20</v>
      </c>
      <c r="AG473" s="20" t="str">
        <f t="shared" si="124"/>
        <v>Policy and Result Based Op</v>
      </c>
      <c r="AH473" s="24" t="e">
        <f>VLOOKUP(Table2[[#This Row],[SAP Code]],[25]DATA!$A:$G,7,FALSE)</f>
        <v>#N/A</v>
      </c>
      <c r="AI473" s="20" t="str">
        <f t="shared" si="125"/>
        <v>Policy-Based Lending</v>
      </c>
      <c r="AJ473" s="25" t="s">
        <v>254</v>
      </c>
      <c r="AK473" s="25" t="s">
        <v>255</v>
      </c>
      <c r="AL473" s="23" t="str" cm="1">
        <f t="array" ref="AL473">_xlfn.SWITCH(AK473,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73" s="26">
        <v>1</v>
      </c>
      <c r="AN473" s="25" t="str">
        <f t="shared" si="133"/>
        <v>Sovereign</v>
      </c>
      <c r="AO473" s="27">
        <v>0.33333333333333331</v>
      </c>
      <c r="AP473" s="23">
        <f>Table2[[#This Row],[Approved Amount_UA Equivalent]]/1000000</f>
        <v>1.56</v>
      </c>
      <c r="AQ473" s="69">
        <f t="shared" si="126"/>
        <v>2.0761104000000001</v>
      </c>
      <c r="AR473" s="23" t="str">
        <f t="shared" si="127"/>
        <v>1-10</v>
      </c>
      <c r="AS473" s="23" t="str">
        <f t="shared" si="128"/>
        <v>1-20</v>
      </c>
      <c r="AT473" s="23" t="str">
        <f t="shared" si="129"/>
        <v>1-40</v>
      </c>
      <c r="AU473" s="23" t="str">
        <f t="shared" si="130"/>
        <v>&lt;1-50 Mn</v>
      </c>
      <c r="AV473" s="23">
        <f>Table2[[#This Row],[Amount]]</f>
        <v>1560000</v>
      </c>
      <c r="AW473" s="23" t="str">
        <f t="shared" si="131"/>
        <v>Mar 2017</v>
      </c>
      <c r="AX473" s="28">
        <f>IFERROR(VLOOKUP(Table2[[#This Row],[SAP Code]],[26]_16!A:B,2,FALSE),0)</f>
        <v>0</v>
      </c>
      <c r="AY473" s="28">
        <f>IFERROR(VLOOKUP(Table2[[#This Row],[SAP Code]],[26]_16!D:E,2,FALSE)/ 1000000, 0)</f>
        <v>0</v>
      </c>
      <c r="AZ473" s="28">
        <f>IFERROR(VLOOKUP(Table2[[#This Row],[SAP Code]],[26]_16!G:H,2,FALSE)/ 1000000, 0)</f>
        <v>12.28</v>
      </c>
      <c r="BA473" s="28">
        <f>IFERROR(VLOOKUP(Table2[[#This Row],[SAP Code]],[26]_16!J:K,2,FALSE)/ 1000000, 0)</f>
        <v>0</v>
      </c>
      <c r="BB473" s="28">
        <f>IFERROR(VLOOKUP(Table2[[#This Row],[SAP Code]],[26]_16!M:N,2,FALSE)/ 1000000, 0)</f>
        <v>0</v>
      </c>
      <c r="BC473" s="28">
        <f>IFERROR(VLOOKUP(Table2[[#This Row],[SAP Code]],[26]_16!P:Q,2,FALSE),0)</f>
        <v>0</v>
      </c>
      <c r="BD473" s="28">
        <f>IFERROR(VLOOKUP(Table2[[#This Row],[SAP Code]],[26]_16!S:T,2,FALSE),0)</f>
        <v>0</v>
      </c>
      <c r="BE473" s="28">
        <f>IFERROR(VLOOKUP(Table2[[#This Row],[SAP Code]],[26]_16!V:W,2,FALSE)/ 1000000, 0)</f>
        <v>0</v>
      </c>
      <c r="BF473" s="28">
        <f>IFERROR(VLOOKUP(Table2[[#This Row],[SAP Code]],[26]_16!Y:Z,2,FALSE)/ 1000000, 0)</f>
        <v>0</v>
      </c>
      <c r="BG473" s="28" t="str">
        <f>IFERROR(VLOOKUP(Table2[[#This Row],[SAP Code]],[26]port!$A:$AD,30,FALSE),"unknown")</f>
        <v>COMP</v>
      </c>
      <c r="BH473" s="29" t="str">
        <f t="shared" si="132"/>
        <v>Number of operations completed out of the net approved of that year</v>
      </c>
      <c r="BI473" s="16"/>
    </row>
    <row r="474" spans="1:61" ht="17.100000000000001" customHeight="1">
      <c r="A474" s="38" t="s">
        <v>369</v>
      </c>
      <c r="B474" s="16" t="s">
        <v>1683</v>
      </c>
      <c r="C474" s="16" t="s">
        <v>1814</v>
      </c>
      <c r="D474" s="16" t="s">
        <v>1811</v>
      </c>
      <c r="E474" s="18">
        <v>42815</v>
      </c>
      <c r="F474" s="16" t="s">
        <v>373</v>
      </c>
      <c r="G474" s="16" t="s">
        <v>255</v>
      </c>
      <c r="H474" s="16" t="s">
        <v>66</v>
      </c>
      <c r="I474" s="16" t="s">
        <v>250</v>
      </c>
      <c r="J474" s="16" t="s">
        <v>1692</v>
      </c>
      <c r="K474" s="19" t="s">
        <v>84</v>
      </c>
      <c r="L474" s="19" t="s">
        <v>85</v>
      </c>
      <c r="M474" s="19">
        <v>8020000</v>
      </c>
      <c r="N474" s="69">
        <v>8020000</v>
      </c>
      <c r="O474" s="20" t="s">
        <v>1812</v>
      </c>
      <c r="P474" s="21">
        <v>5900150001351</v>
      </c>
      <c r="Q474" s="20" t="s">
        <v>72</v>
      </c>
      <c r="R474" s="16" t="str">
        <f t="shared" si="122"/>
        <v>ADF Including TSF</v>
      </c>
      <c r="S474" s="16" t="str">
        <f t="shared" si="120"/>
        <v>K</v>
      </c>
      <c r="T474" s="16" t="str">
        <f t="shared" si="121"/>
        <v>ADF Countries</v>
      </c>
      <c r="U474" s="16" t="str">
        <f t="shared" si="123"/>
        <v>Transition States</v>
      </c>
      <c r="V474" s="22" t="str">
        <f>IF(ISNUMBER(MATCH(A474, {"Gabon","Sudan","Niger","Mali","Burkina Faso","Guinea"}, 0)), "De Facto Countries", "Non-De Facto Countries")</f>
        <v>Non-De Facto Countries</v>
      </c>
      <c r="W474" s="16" t="str">
        <f t="shared" si="134"/>
        <v>Central</v>
      </c>
      <c r="X474" s="16" t="str">
        <f t="shared" si="135"/>
        <v>Multi-Sector</v>
      </c>
      <c r="Y474" s="23">
        <f>Table2[[#This Row],[Approved Amount_UA Equivalent]]/5</f>
        <v>1604000</v>
      </c>
      <c r="Z474" s="23">
        <f>Table2[[#This Row],[Approved Amount_UA Equivalent]]/5</f>
        <v>1604000</v>
      </c>
      <c r="AA474" s="23">
        <f>Table2[[#This Row],[Approved Amount_UA Equivalent]]/5</f>
        <v>1604000</v>
      </c>
      <c r="AB474" s="23">
        <f>Table2[[#This Row],[Approved Amount_UA Equivalent]]/5</f>
        <v>1604000</v>
      </c>
      <c r="AC474" s="23">
        <f>Table2[[#This Row],[Approved Amount_UA Equivalent]]/5</f>
        <v>1604000</v>
      </c>
      <c r="AD474" s="23">
        <f>SUM(Table2[[#This Row],[Feed Africa ]:[Improve Quality Of Life ]])</f>
        <v>8020000</v>
      </c>
      <c r="AE474" s="16" t="b">
        <f>Table2[[#This Row],[Total HI5]]=Table2[[#This Row],[Approved Amount_UA Equivalent]]</f>
        <v>1</v>
      </c>
      <c r="AF474" s="24">
        <v>20</v>
      </c>
      <c r="AG474" s="20" t="str">
        <f t="shared" si="124"/>
        <v>Policy and Result Based Op</v>
      </c>
      <c r="AH474" s="24" t="e">
        <f>VLOOKUP(Table2[[#This Row],[SAP Code]],[25]DATA!$A:$G,7,FALSE)</f>
        <v>#N/A</v>
      </c>
      <c r="AI474" s="20" t="str">
        <f t="shared" si="125"/>
        <v>Policy-Based Lending</v>
      </c>
      <c r="AJ474" s="25" t="s">
        <v>254</v>
      </c>
      <c r="AK474" s="25" t="s">
        <v>255</v>
      </c>
      <c r="AL474" s="23" t="str" cm="1">
        <f t="array" ref="AL474">_xlfn.SWITCH(AK474,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74" s="26">
        <v>1</v>
      </c>
      <c r="AN474" s="25" t="str">
        <f t="shared" si="133"/>
        <v>Sovereign</v>
      </c>
      <c r="AO474" s="27">
        <v>0.33333333333333331</v>
      </c>
      <c r="AP474" s="23">
        <f>Table2[[#This Row],[Approved Amount_UA Equivalent]]/1000000</f>
        <v>8.02</v>
      </c>
      <c r="AQ474" s="69">
        <f t="shared" si="126"/>
        <v>10.673336800000001</v>
      </c>
      <c r="AR474" s="23" t="str">
        <f t="shared" si="127"/>
        <v>1-10</v>
      </c>
      <c r="AS474" s="23" t="str">
        <f t="shared" si="128"/>
        <v>1-20</v>
      </c>
      <c r="AT474" s="23" t="str">
        <f t="shared" si="129"/>
        <v>1-40</v>
      </c>
      <c r="AU474" s="23" t="str">
        <f t="shared" si="130"/>
        <v>&lt;1-50 Mn</v>
      </c>
      <c r="AV474" s="23">
        <f>Table2[[#This Row],[Amount]]</f>
        <v>8020000</v>
      </c>
      <c r="AW474" s="23" t="str">
        <f t="shared" si="131"/>
        <v>Mar 2017</v>
      </c>
      <c r="AX474" s="28">
        <f>IFERROR(VLOOKUP(Table2[[#This Row],[SAP Code]],[26]_16!A:B,2,FALSE),0)</f>
        <v>0</v>
      </c>
      <c r="AY474" s="28">
        <f>IFERROR(VLOOKUP(Table2[[#This Row],[SAP Code]],[26]_16!D:E,2,FALSE)/ 1000000, 0)</f>
        <v>0</v>
      </c>
      <c r="AZ474" s="28">
        <f>IFERROR(VLOOKUP(Table2[[#This Row],[SAP Code]],[26]_16!G:H,2,FALSE)/ 1000000, 0)</f>
        <v>12.28</v>
      </c>
      <c r="BA474" s="28">
        <f>IFERROR(VLOOKUP(Table2[[#This Row],[SAP Code]],[26]_16!J:K,2,FALSE)/ 1000000, 0)</f>
        <v>0</v>
      </c>
      <c r="BB474" s="28">
        <f>IFERROR(VLOOKUP(Table2[[#This Row],[SAP Code]],[26]_16!M:N,2,FALSE)/ 1000000, 0)</f>
        <v>0</v>
      </c>
      <c r="BC474" s="28">
        <f>IFERROR(VLOOKUP(Table2[[#This Row],[SAP Code]],[26]_16!P:Q,2,FALSE),0)</f>
        <v>0</v>
      </c>
      <c r="BD474" s="28">
        <f>IFERROR(VLOOKUP(Table2[[#This Row],[SAP Code]],[26]_16!S:T,2,FALSE),0)</f>
        <v>0</v>
      </c>
      <c r="BE474" s="28">
        <f>IFERROR(VLOOKUP(Table2[[#This Row],[SAP Code]],[26]_16!V:W,2,FALSE)/ 1000000, 0)</f>
        <v>0</v>
      </c>
      <c r="BF474" s="28">
        <f>IFERROR(VLOOKUP(Table2[[#This Row],[SAP Code]],[26]_16!Y:Z,2,FALSE)/ 1000000, 0)</f>
        <v>0</v>
      </c>
      <c r="BG474" s="28" t="str">
        <f>IFERROR(VLOOKUP(Table2[[#This Row],[SAP Code]],[26]port!$A:$AD,30,FALSE),"unknown")</f>
        <v>COMP</v>
      </c>
      <c r="BH474" s="29" t="str">
        <f t="shared" si="132"/>
        <v>Number of operations completed out of the net approved of that year</v>
      </c>
      <c r="BI474" s="16"/>
    </row>
    <row r="475" spans="1:61" ht="17.100000000000001" customHeight="1">
      <c r="A475" s="38" t="s">
        <v>310</v>
      </c>
      <c r="B475" s="16" t="s">
        <v>1815</v>
      </c>
      <c r="C475" s="16" t="s">
        <v>1816</v>
      </c>
      <c r="D475" s="16" t="s">
        <v>1817</v>
      </c>
      <c r="E475" s="18">
        <v>42823</v>
      </c>
      <c r="F475" s="16" t="s">
        <v>714</v>
      </c>
      <c r="G475" s="16" t="s">
        <v>126</v>
      </c>
      <c r="H475" s="16" t="s">
        <v>132</v>
      </c>
      <c r="I475" s="16" t="s">
        <v>123</v>
      </c>
      <c r="J475" s="16" t="s">
        <v>83</v>
      </c>
      <c r="K475" s="19" t="s">
        <v>84</v>
      </c>
      <c r="L475" s="19" t="s">
        <v>85</v>
      </c>
      <c r="M475" s="19">
        <v>35950000</v>
      </c>
      <c r="N475" s="69">
        <v>35950000</v>
      </c>
      <c r="O475" s="20" t="s">
        <v>1818</v>
      </c>
      <c r="P475" s="21">
        <v>2100150037195</v>
      </c>
      <c r="Q475" s="20" t="s">
        <v>87</v>
      </c>
      <c r="R475" s="16" t="str">
        <f t="shared" si="122"/>
        <v>ADF Including TSF</v>
      </c>
      <c r="S475" s="16" t="str">
        <f t="shared" si="120"/>
        <v>E</v>
      </c>
      <c r="T475" s="16" t="str">
        <f t="shared" si="121"/>
        <v>ADF Countries</v>
      </c>
      <c r="U475" s="16" t="str">
        <f t="shared" si="123"/>
        <v>Non-Transition States</v>
      </c>
      <c r="V475" s="22" t="str">
        <f>IF(ISNUMBER(MATCH(A475, {"Gabon","Sudan","Niger","Mali","Burkina Faso","Guinea"}, 0)), "De Facto Countries", "Non-De Facto Countries")</f>
        <v>Non-De Facto Countries</v>
      </c>
      <c r="W475" s="16" t="str">
        <f t="shared" si="134"/>
        <v>West</v>
      </c>
      <c r="X475" s="16" t="str">
        <f t="shared" si="135"/>
        <v>WASH Sector</v>
      </c>
      <c r="Y475" s="23">
        <f>Table2[[#This Row],[Approved Amount_UA Equivalent]]*0.03</f>
        <v>1078500</v>
      </c>
      <c r="Z475" s="23">
        <f>Table2[[#This Row],[Approved Amount_UA Equivalent]]*0.01</f>
        <v>359500</v>
      </c>
      <c r="AC475" s="23">
        <f>Table2[[#This Row],[Approved Amount_UA Equivalent]]*0.96</f>
        <v>34512000</v>
      </c>
      <c r="AD475" s="23">
        <f>SUM(Table2[[#This Row],[Feed Africa ]:[Improve Quality Of Life ]])</f>
        <v>35950000</v>
      </c>
      <c r="AE475" s="16" t="b">
        <f>Table2[[#This Row],[Total HI5]]=Table2[[#This Row],[Approved Amount_UA Equivalent]]</f>
        <v>1</v>
      </c>
      <c r="AF475" s="24">
        <v>10</v>
      </c>
      <c r="AG475" s="20" t="str">
        <f t="shared" si="124"/>
        <v>Investment Project</v>
      </c>
      <c r="AH475" s="24" t="e">
        <f>VLOOKUP(Table2[[#This Row],[SAP Code]],[25]DATA!$A:$G,7,FALSE)</f>
        <v>#N/A</v>
      </c>
      <c r="AI475" s="20" t="str">
        <f t="shared" si="125"/>
        <v>Infrastructure</v>
      </c>
      <c r="AJ475" s="25" t="s">
        <v>89</v>
      </c>
      <c r="AK475" s="25" t="s">
        <v>126</v>
      </c>
      <c r="AL475" s="23" t="str" cm="1">
        <f t="array" ref="AL475">_xlfn.SWITCH(AK475,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75" s="26">
        <v>1</v>
      </c>
      <c r="AN475" s="25" t="str">
        <f t="shared" si="133"/>
        <v>Sovereign</v>
      </c>
      <c r="AO475" s="27">
        <v>1</v>
      </c>
      <c r="AP475" s="23">
        <f>Table2[[#This Row],[Approved Amount_UA Equivalent]]/1000000</f>
        <v>35.950000000000003</v>
      </c>
      <c r="AQ475" s="69">
        <f t="shared" si="126"/>
        <v>47.843698000000003</v>
      </c>
      <c r="AR475" s="23" t="str">
        <f t="shared" si="127"/>
        <v>31-40</v>
      </c>
      <c r="AS475" s="23" t="str">
        <f t="shared" si="128"/>
        <v>21-40</v>
      </c>
      <c r="AT475" s="23" t="str">
        <f t="shared" si="129"/>
        <v>1-40</v>
      </c>
      <c r="AU475" s="23" t="str">
        <f t="shared" si="130"/>
        <v>&lt;1-50 Mn</v>
      </c>
      <c r="AV475" s="23">
        <f>Table2[[#This Row],[Amount]]</f>
        <v>35950000</v>
      </c>
      <c r="AW475" s="23" t="str">
        <f t="shared" si="131"/>
        <v>Mar 2017</v>
      </c>
      <c r="AX475" s="28">
        <f>IFERROR(VLOOKUP(Table2[[#This Row],[SAP Code]],[26]_16!A:B,2,FALSE),0)</f>
        <v>0</v>
      </c>
      <c r="AY475" s="28">
        <f>IFERROR(VLOOKUP(Table2[[#This Row],[SAP Code]],[26]_16!D:E,2,FALSE)/ 1000000, 0)</f>
        <v>0</v>
      </c>
      <c r="AZ475" s="28">
        <f>IFERROR(VLOOKUP(Table2[[#This Row],[SAP Code]],[26]_16!G:H,2,FALSE)/ 1000000, 0)</f>
        <v>0.193907</v>
      </c>
      <c r="BA475" s="28">
        <f>IFERROR(VLOOKUP(Table2[[#This Row],[SAP Code]],[26]_16!J:K,2,FALSE)/ 1000000, 0)</f>
        <v>2.6724029999999999E-2</v>
      </c>
      <c r="BB475" s="28">
        <f>IFERROR(VLOOKUP(Table2[[#This Row],[SAP Code]],[26]_16!M:N,2,FALSE)/ 1000000, 0)</f>
        <v>0.90926153999999992</v>
      </c>
      <c r="BC475" s="28">
        <f>IFERROR(VLOOKUP(Table2[[#This Row],[SAP Code]],[26]_16!P:Q,2,FALSE),0)</f>
        <v>1.6152031499999997</v>
      </c>
      <c r="BD475" s="28">
        <f>IFERROR(VLOOKUP(Table2[[#This Row],[SAP Code]],[26]_16!S:T,2,FALSE),0)</f>
        <v>2.5285011400000013</v>
      </c>
      <c r="BE475" s="28">
        <f>IFERROR(VLOOKUP(Table2[[#This Row],[SAP Code]],[26]_16!V:W,2,FALSE)/ 1000000, 0)</f>
        <v>1.1654677499999997</v>
      </c>
      <c r="BF475" s="28">
        <f>IFERROR(VLOOKUP(Table2[[#This Row],[SAP Code]],[26]_16!Y:Z,2,FALSE)/ 1000000, 0)</f>
        <v>2.7802602800000007</v>
      </c>
      <c r="BG475" s="28" t="str">
        <f>IFERROR(VLOOKUP(Table2[[#This Row],[SAP Code]],[26]port!$A:$AD,30,FALSE),"unknown")</f>
        <v>OnGo</v>
      </c>
      <c r="BH475" s="29" t="str">
        <f t="shared" si="132"/>
        <v>Ongoing</v>
      </c>
      <c r="BI475" s="16"/>
    </row>
    <row r="476" spans="1:61" ht="17.100000000000001" customHeight="1">
      <c r="A476" s="16" t="s">
        <v>150</v>
      </c>
      <c r="B476" s="16" t="s">
        <v>1819</v>
      </c>
      <c r="C476" s="16" t="s">
        <v>1820</v>
      </c>
      <c r="D476" s="16" t="s">
        <v>1821</v>
      </c>
      <c r="E476" s="18">
        <v>42823</v>
      </c>
      <c r="F476" s="16" t="s">
        <v>154</v>
      </c>
      <c r="G476" s="16" t="s">
        <v>140</v>
      </c>
      <c r="H476" s="16" t="s">
        <v>132</v>
      </c>
      <c r="I476" s="16" t="s">
        <v>138</v>
      </c>
      <c r="J476" s="16" t="s">
        <v>179</v>
      </c>
      <c r="K476" s="19" t="s">
        <v>84</v>
      </c>
      <c r="L476" s="19" t="s">
        <v>195</v>
      </c>
      <c r="M476" s="19">
        <v>114340000</v>
      </c>
      <c r="N476" s="69">
        <v>89494528.889654204</v>
      </c>
      <c r="O476" s="20" t="s">
        <v>1822</v>
      </c>
      <c r="P476" s="21">
        <v>2000200001002</v>
      </c>
      <c r="Q476" s="20" t="s">
        <v>87</v>
      </c>
      <c r="R476" s="16" t="str">
        <f t="shared" si="122"/>
        <v>ADB Public</v>
      </c>
      <c r="S476" s="16" t="str">
        <f t="shared" si="120"/>
        <v>D</v>
      </c>
      <c r="T476" s="16" t="str">
        <f t="shared" si="121"/>
        <v>Blend Countries</v>
      </c>
      <c r="U476" s="16" t="str">
        <f t="shared" si="123"/>
        <v>Non-Transition States</v>
      </c>
      <c r="V476" s="22" t="str">
        <f>IF(ISNUMBER(MATCH(A476, {"Gabon","Sudan","Niger","Mali","Burkina Faso","Guinea"}, 0)), "De Facto Countries", "Non-De Facto Countries")</f>
        <v>Non-De Facto Countries</v>
      </c>
      <c r="W476" s="16" t="str">
        <f t="shared" si="134"/>
        <v>West</v>
      </c>
      <c r="X476" s="16" t="str">
        <f t="shared" si="135"/>
        <v>Transport</v>
      </c>
      <c r="Y476" s="23"/>
      <c r="AB476" s="23">
        <f>Table2[[#This Row],[Approved Amount_UA Equivalent]]</f>
        <v>89494528.889654204</v>
      </c>
      <c r="AD476" s="23">
        <f>SUM(Table2[[#This Row],[Feed Africa ]:[Improve Quality Of Life ]])</f>
        <v>89494528.889654204</v>
      </c>
      <c r="AE476" s="16" t="b">
        <f>Table2[[#This Row],[Total HI5]]=Table2[[#This Row],[Approved Amount_UA Equivalent]]</f>
        <v>1</v>
      </c>
      <c r="AF476" s="24">
        <v>10</v>
      </c>
      <c r="AG476" s="20" t="str">
        <f t="shared" si="124"/>
        <v>Investment Project</v>
      </c>
      <c r="AH476" s="24">
        <f>VLOOKUP(Table2[[#This Row],[SAP Code]],[25]DATA!$A:$G,7,FALSE)</f>
        <v>0</v>
      </c>
      <c r="AI476" s="20" t="str">
        <f t="shared" si="125"/>
        <v>Infrastructure</v>
      </c>
      <c r="AJ476" s="25" t="s">
        <v>89</v>
      </c>
      <c r="AK476" s="25" t="s">
        <v>140</v>
      </c>
      <c r="AL476" s="23" t="str" cm="1">
        <f t="array" ref="AL476">_xlfn.SWITCH(AK476,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76" s="26">
        <v>1</v>
      </c>
      <c r="AN476" s="25" t="str">
        <f t="shared" si="133"/>
        <v>Sovereign</v>
      </c>
      <c r="AO476" s="27">
        <v>1</v>
      </c>
      <c r="AP476" s="23">
        <f>Table2[[#This Row],[Approved Amount_UA Equivalent]]/1000000</f>
        <v>89.494528889654205</v>
      </c>
      <c r="AQ476" s="69">
        <f t="shared" si="126"/>
        <v>119.1028988275074</v>
      </c>
      <c r="AR476" s="23" t="str">
        <f t="shared" si="127"/>
        <v>81-90</v>
      </c>
      <c r="AS476" s="23" t="str">
        <f t="shared" si="128"/>
        <v>81-100</v>
      </c>
      <c r="AT476" s="23" t="str">
        <f t="shared" si="129"/>
        <v>81-120</v>
      </c>
      <c r="AU476" s="23" t="str">
        <f t="shared" si="130"/>
        <v>50-100 Mn</v>
      </c>
      <c r="AV476" s="23">
        <f>Table2[[#This Row],[Amount]]</f>
        <v>114340000</v>
      </c>
      <c r="AW476" s="23" t="str">
        <f t="shared" si="131"/>
        <v>Mar 2017</v>
      </c>
      <c r="AX476" s="28">
        <f>IFERROR(VLOOKUP(Table2[[#This Row],[SAP Code]],[26]_16!A:B,2,FALSE),0)</f>
        <v>0</v>
      </c>
      <c r="AY476" s="28">
        <f>IFERROR(VLOOKUP(Table2[[#This Row],[SAP Code]],[26]_16!D:E,2,FALSE)/ 1000000, 0)</f>
        <v>0</v>
      </c>
      <c r="AZ476" s="28">
        <f>IFERROR(VLOOKUP(Table2[[#This Row],[SAP Code]],[26]_16!G:H,2,FALSE)/ 1000000, 0)</f>
        <v>5.7697227999999994</v>
      </c>
      <c r="BA476" s="28">
        <f>IFERROR(VLOOKUP(Table2[[#This Row],[SAP Code]],[26]_16!J:K,2,FALSE)/ 1000000, 0)</f>
        <v>4.8159793099999986</v>
      </c>
      <c r="BB476" s="28">
        <f>IFERROR(VLOOKUP(Table2[[#This Row],[SAP Code]],[26]_16!M:N,2,FALSE)/ 1000000, 0)</f>
        <v>13.789847189999996</v>
      </c>
      <c r="BC476" s="28">
        <f>IFERROR(VLOOKUP(Table2[[#This Row],[SAP Code]],[26]_16!P:Q,2,FALSE),0)</f>
        <v>8.0744959699999992</v>
      </c>
      <c r="BD476" s="28">
        <f>IFERROR(VLOOKUP(Table2[[#This Row],[SAP Code]],[26]_16!S:T,2,FALSE),0)</f>
        <v>9.3223555900000008</v>
      </c>
      <c r="BE476" s="28">
        <f>IFERROR(VLOOKUP(Table2[[#This Row],[SAP Code]],[26]_16!V:W,2,FALSE)/ 1000000, 0)</f>
        <v>6.2841787699999996</v>
      </c>
      <c r="BF476" s="28">
        <f>IFERROR(VLOOKUP(Table2[[#This Row],[SAP Code]],[26]_16!Y:Z,2,FALSE)/ 1000000, 0)</f>
        <v>2.3731427900000002</v>
      </c>
      <c r="BG476" s="28" t="str">
        <f>IFERROR(VLOOKUP(Table2[[#This Row],[SAP Code]],[26]port!$A:$AD,30,FALSE),"unknown")</f>
        <v>OnGo</v>
      </c>
      <c r="BH476" s="29" t="str">
        <f t="shared" si="132"/>
        <v>Ongoing</v>
      </c>
      <c r="BI476" s="16"/>
    </row>
    <row r="477" spans="1:61" ht="17.100000000000001" customHeight="1">
      <c r="A477" s="16" t="s">
        <v>117</v>
      </c>
      <c r="B477" s="16" t="s">
        <v>1823</v>
      </c>
      <c r="C477" s="16" t="s">
        <v>1824</v>
      </c>
      <c r="D477" s="16" t="s">
        <v>1825</v>
      </c>
      <c r="E477" s="18">
        <v>42823</v>
      </c>
      <c r="F477" s="16" t="s">
        <v>121</v>
      </c>
      <c r="G477" s="16" t="s">
        <v>140</v>
      </c>
      <c r="H477" s="16" t="s">
        <v>81</v>
      </c>
      <c r="I477" s="16" t="s">
        <v>138</v>
      </c>
      <c r="J477" s="16" t="s">
        <v>179</v>
      </c>
      <c r="K477" s="19" t="s">
        <v>84</v>
      </c>
      <c r="L477" s="19" t="s">
        <v>70</v>
      </c>
      <c r="M477" s="19">
        <v>38400000</v>
      </c>
      <c r="N477" s="69">
        <v>28362717.798344031</v>
      </c>
      <c r="O477" s="20" t="s">
        <v>1826</v>
      </c>
      <c r="P477" s="21">
        <v>2000200001051</v>
      </c>
      <c r="Q477" s="20" t="s">
        <v>87</v>
      </c>
      <c r="R477" s="16" t="str">
        <f t="shared" si="122"/>
        <v>ADB Public</v>
      </c>
      <c r="S477" s="16" t="str">
        <f t="shared" si="120"/>
        <v>D</v>
      </c>
      <c r="T477" s="16" t="str">
        <f t="shared" si="121"/>
        <v>ADF Countries</v>
      </c>
      <c r="U477" s="16" t="str">
        <f t="shared" si="123"/>
        <v>Non-Transition States</v>
      </c>
      <c r="V477" s="22" t="str">
        <f>IF(ISNUMBER(MATCH(A477, {"Gabon","Sudan","Niger","Mali","Burkina Faso","Guinea"}, 0)), "De Facto Countries", "Non-De Facto Countries")</f>
        <v>Non-De Facto Countries</v>
      </c>
      <c r="W477" s="16" t="str">
        <f t="shared" si="134"/>
        <v>East</v>
      </c>
      <c r="X477" s="16" t="str">
        <f t="shared" si="135"/>
        <v>Transport</v>
      </c>
      <c r="Y477" s="23"/>
      <c r="AB477" s="23">
        <f>Table2[[#This Row],[Approved Amount_UA Equivalent]]</f>
        <v>28362717.798344031</v>
      </c>
      <c r="AD477" s="23">
        <f>SUM(Table2[[#This Row],[Feed Africa ]:[Improve Quality Of Life ]])</f>
        <v>28362717.798344031</v>
      </c>
      <c r="AE477" s="16" t="b">
        <f>Table2[[#This Row],[Total HI5]]=Table2[[#This Row],[Approved Amount_UA Equivalent]]</f>
        <v>1</v>
      </c>
      <c r="AF477" s="24">
        <v>10</v>
      </c>
      <c r="AG477" s="20" t="str">
        <f t="shared" si="124"/>
        <v>Investment Project</v>
      </c>
      <c r="AH477" s="24" t="e">
        <f>VLOOKUP(Table2[[#This Row],[SAP Code]],[25]DATA!$A:$G,7,FALSE)</f>
        <v>#N/A</v>
      </c>
      <c r="AI477" s="20" t="str">
        <f t="shared" si="125"/>
        <v>Infrastructure</v>
      </c>
      <c r="AJ477" s="25" t="s">
        <v>89</v>
      </c>
      <c r="AK477" s="25" t="s">
        <v>140</v>
      </c>
      <c r="AL477" s="23" t="str" cm="1">
        <f t="array" ref="AL477">_xlfn.SWITCH(AK477,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77" s="26">
        <v>1</v>
      </c>
      <c r="AN477" s="25" t="str">
        <f t="shared" si="133"/>
        <v>Sovereign</v>
      </c>
      <c r="AO477" s="27">
        <v>0.5</v>
      </c>
      <c r="AP477" s="23">
        <f>Table2[[#This Row],[Approved Amount_UA Equivalent]]/1000000</f>
        <v>28.362717798344033</v>
      </c>
      <c r="AQ477" s="69">
        <f t="shared" si="126"/>
        <v>37.746239354748177</v>
      </c>
      <c r="AR477" s="23" t="str">
        <f t="shared" si="127"/>
        <v>21-30</v>
      </c>
      <c r="AS477" s="23" t="str">
        <f t="shared" si="128"/>
        <v>21-40</v>
      </c>
      <c r="AT477" s="23" t="str">
        <f t="shared" si="129"/>
        <v>1-40</v>
      </c>
      <c r="AU477" s="23" t="str">
        <f t="shared" si="130"/>
        <v>&lt;1-50 Mn</v>
      </c>
      <c r="AV477" s="23">
        <f>Table2[[#This Row],[Amount]]</f>
        <v>38400000</v>
      </c>
      <c r="AW477" s="23" t="str">
        <f t="shared" si="131"/>
        <v>Mar 2017</v>
      </c>
      <c r="AX477" s="28">
        <f>IFERROR(VLOOKUP(Table2[[#This Row],[SAP Code]],[26]_16!A:B,2,FALSE),0)</f>
        <v>0</v>
      </c>
      <c r="AY477" s="28">
        <f>IFERROR(VLOOKUP(Table2[[#This Row],[SAP Code]],[26]_16!D:E,2,FALSE)/ 1000000, 0)</f>
        <v>0</v>
      </c>
      <c r="AZ477" s="28">
        <f>IFERROR(VLOOKUP(Table2[[#This Row],[SAP Code]],[26]_16!G:H,2,FALSE)/ 1000000, 0)</f>
        <v>0</v>
      </c>
      <c r="BA477" s="28">
        <f>IFERROR(VLOOKUP(Table2[[#This Row],[SAP Code]],[26]_16!J:K,2,FALSE)/ 1000000, 0)</f>
        <v>7.2014521199999999</v>
      </c>
      <c r="BB477" s="28">
        <f>IFERROR(VLOOKUP(Table2[[#This Row],[SAP Code]],[26]_16!M:N,2,FALSE)/ 1000000, 0)</f>
        <v>2.2468270199999991</v>
      </c>
      <c r="BC477" s="28">
        <f>IFERROR(VLOOKUP(Table2[[#This Row],[SAP Code]],[26]_16!P:Q,2,FALSE),0)</f>
        <v>4.9292578000000011</v>
      </c>
      <c r="BD477" s="28">
        <f>IFERROR(VLOOKUP(Table2[[#This Row],[SAP Code]],[26]_16!S:T,2,FALSE),0)</f>
        <v>6.8091682600000007</v>
      </c>
      <c r="BE477" s="28">
        <f>IFERROR(VLOOKUP(Table2[[#This Row],[SAP Code]],[26]_16!V:W,2,FALSE)/ 1000000, 0)</f>
        <v>13.045613899999996</v>
      </c>
      <c r="BF477" s="28">
        <f>IFERROR(VLOOKUP(Table2[[#This Row],[SAP Code]],[26]_16!Y:Z,2,FALSE)/ 1000000, 0)</f>
        <v>10.598095120000002</v>
      </c>
      <c r="BG477" s="28" t="str">
        <f>IFERROR(VLOOKUP(Table2[[#This Row],[SAP Code]],[26]port!$A:$AD,30,FALSE),"unknown")</f>
        <v>OnGo</v>
      </c>
      <c r="BH477" s="29" t="str">
        <f t="shared" si="132"/>
        <v>Ongoing</v>
      </c>
      <c r="BI477" s="16"/>
    </row>
    <row r="478" spans="1:61" ht="17.100000000000001" customHeight="1">
      <c r="A478" s="16" t="s">
        <v>117</v>
      </c>
      <c r="B478" s="16" t="s">
        <v>1823</v>
      </c>
      <c r="C478" s="16" t="s">
        <v>1827</v>
      </c>
      <c r="D478" s="16" t="s">
        <v>1825</v>
      </c>
      <c r="E478" s="18">
        <v>42823</v>
      </c>
      <c r="F478" s="16" t="s">
        <v>121</v>
      </c>
      <c r="G478" s="16" t="s">
        <v>140</v>
      </c>
      <c r="H478" s="16" t="s">
        <v>81</v>
      </c>
      <c r="I478" s="16" t="s">
        <v>138</v>
      </c>
      <c r="J478" s="16" t="s">
        <v>83</v>
      </c>
      <c r="K478" s="19" t="s">
        <v>84</v>
      </c>
      <c r="L478" s="19" t="s">
        <v>85</v>
      </c>
      <c r="M478" s="19">
        <v>41462000</v>
      </c>
      <c r="N478" s="69">
        <v>41462000</v>
      </c>
      <c r="O478" s="20" t="s">
        <v>1826</v>
      </c>
      <c r="P478" s="21">
        <v>2100150037299</v>
      </c>
      <c r="Q478" s="20" t="s">
        <v>87</v>
      </c>
      <c r="R478" s="16" t="str">
        <f t="shared" si="122"/>
        <v>ADF Including TSF</v>
      </c>
      <c r="S478" s="16" t="str">
        <f t="shared" si="120"/>
        <v>D</v>
      </c>
      <c r="T478" s="16" t="str">
        <f t="shared" si="121"/>
        <v>ADF Countries</v>
      </c>
      <c r="U478" s="16" t="str">
        <f t="shared" si="123"/>
        <v>Non-Transition States</v>
      </c>
      <c r="V478" s="22" t="str">
        <f>IF(ISNUMBER(MATCH(A478, {"Gabon","Sudan","Niger","Mali","Burkina Faso","Guinea"}, 0)), "De Facto Countries", "Non-De Facto Countries")</f>
        <v>Non-De Facto Countries</v>
      </c>
      <c r="W478" s="16" t="str">
        <f t="shared" si="134"/>
        <v>East</v>
      </c>
      <c r="X478" s="16" t="str">
        <f t="shared" si="135"/>
        <v>Transport</v>
      </c>
      <c r="Y478" s="23"/>
      <c r="AB478" s="23">
        <f>Table2[[#This Row],[Approved Amount_UA Equivalent]]</f>
        <v>41462000</v>
      </c>
      <c r="AD478" s="23">
        <f>SUM(Table2[[#This Row],[Feed Africa ]:[Improve Quality Of Life ]])</f>
        <v>41462000</v>
      </c>
      <c r="AE478" s="16" t="b">
        <f>Table2[[#This Row],[Total HI5]]=Table2[[#This Row],[Approved Amount_UA Equivalent]]</f>
        <v>1</v>
      </c>
      <c r="AF478" s="24">
        <v>10</v>
      </c>
      <c r="AG478" s="20" t="str">
        <f t="shared" si="124"/>
        <v>Investment Project</v>
      </c>
      <c r="AH478" s="24" t="e">
        <f>VLOOKUP(Table2[[#This Row],[SAP Code]],[25]DATA!$A:$G,7,FALSE)</f>
        <v>#N/A</v>
      </c>
      <c r="AI478" s="20" t="str">
        <f t="shared" si="125"/>
        <v>Infrastructure</v>
      </c>
      <c r="AJ478" s="25" t="s">
        <v>89</v>
      </c>
      <c r="AK478" s="25" t="s">
        <v>140</v>
      </c>
      <c r="AL478" s="23" t="str" cm="1">
        <f t="array" ref="AL478">_xlfn.SWITCH(AK478,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78" s="26">
        <v>1</v>
      </c>
      <c r="AN478" s="25" t="str">
        <f t="shared" si="133"/>
        <v>Sovereign</v>
      </c>
      <c r="AO478" s="27">
        <v>0.5</v>
      </c>
      <c r="AP478" s="23">
        <f>Table2[[#This Row],[Approved Amount_UA Equivalent]]/1000000</f>
        <v>41.462000000000003</v>
      </c>
      <c r="AQ478" s="69">
        <f t="shared" si="126"/>
        <v>55.179288079999999</v>
      </c>
      <c r="AR478" s="23" t="str">
        <f t="shared" si="127"/>
        <v>41-50</v>
      </c>
      <c r="AS478" s="23" t="str">
        <f t="shared" si="128"/>
        <v>41-60</v>
      </c>
      <c r="AT478" s="23" t="str">
        <f t="shared" si="129"/>
        <v>41-80</v>
      </c>
      <c r="AU478" s="23" t="str">
        <f t="shared" si="130"/>
        <v>&lt;1-50 Mn</v>
      </c>
      <c r="AV478" s="23">
        <f>Table2[[#This Row],[Amount]]</f>
        <v>41462000</v>
      </c>
      <c r="AW478" s="23" t="str">
        <f t="shared" si="131"/>
        <v>Mar 2017</v>
      </c>
      <c r="AX478" s="28">
        <f>IFERROR(VLOOKUP(Table2[[#This Row],[SAP Code]],[26]_16!A:B,2,FALSE),0)</f>
        <v>0</v>
      </c>
      <c r="AY478" s="28">
        <f>IFERROR(VLOOKUP(Table2[[#This Row],[SAP Code]],[26]_16!D:E,2,FALSE)/ 1000000, 0)</f>
        <v>0</v>
      </c>
      <c r="AZ478" s="28">
        <f>IFERROR(VLOOKUP(Table2[[#This Row],[SAP Code]],[26]_16!G:H,2,FALSE)/ 1000000, 0)</f>
        <v>0</v>
      </c>
      <c r="BA478" s="28">
        <f>IFERROR(VLOOKUP(Table2[[#This Row],[SAP Code]],[26]_16!J:K,2,FALSE)/ 1000000, 0)</f>
        <v>7.2014521199999999</v>
      </c>
      <c r="BB478" s="28">
        <f>IFERROR(VLOOKUP(Table2[[#This Row],[SAP Code]],[26]_16!M:N,2,FALSE)/ 1000000, 0)</f>
        <v>2.2468270199999991</v>
      </c>
      <c r="BC478" s="28">
        <f>IFERROR(VLOOKUP(Table2[[#This Row],[SAP Code]],[26]_16!P:Q,2,FALSE),0)</f>
        <v>4.9292578000000011</v>
      </c>
      <c r="BD478" s="28">
        <f>IFERROR(VLOOKUP(Table2[[#This Row],[SAP Code]],[26]_16!S:T,2,FALSE),0)</f>
        <v>6.8091682600000007</v>
      </c>
      <c r="BE478" s="28">
        <f>IFERROR(VLOOKUP(Table2[[#This Row],[SAP Code]],[26]_16!V:W,2,FALSE)/ 1000000, 0)</f>
        <v>13.045613899999996</v>
      </c>
      <c r="BF478" s="28">
        <f>IFERROR(VLOOKUP(Table2[[#This Row],[SAP Code]],[26]_16!Y:Z,2,FALSE)/ 1000000, 0)</f>
        <v>10.598095120000002</v>
      </c>
      <c r="BG478" s="28" t="str">
        <f>IFERROR(VLOOKUP(Table2[[#This Row],[SAP Code]],[26]port!$A:$AD,30,FALSE),"unknown")</f>
        <v>OnGo</v>
      </c>
      <c r="BH478" s="29" t="str">
        <f t="shared" si="132"/>
        <v>Ongoing</v>
      </c>
      <c r="BI478" s="16"/>
    </row>
    <row r="479" spans="1:61" ht="17.100000000000001" customHeight="1">
      <c r="A479" s="16" t="s">
        <v>91</v>
      </c>
      <c r="B479" s="16" t="s">
        <v>1823</v>
      </c>
      <c r="C479" s="16" t="s">
        <v>1828</v>
      </c>
      <c r="D479" s="16" t="s">
        <v>1825</v>
      </c>
      <c r="E479" s="18">
        <v>42823</v>
      </c>
      <c r="F479" s="16" t="s">
        <v>93</v>
      </c>
      <c r="G479" s="16" t="s">
        <v>140</v>
      </c>
      <c r="H479" s="16" t="s">
        <v>81</v>
      </c>
      <c r="I479" s="16" t="s">
        <v>138</v>
      </c>
      <c r="J479" s="16" t="s">
        <v>179</v>
      </c>
      <c r="K479" s="19" t="s">
        <v>84</v>
      </c>
      <c r="L479" s="19" t="s">
        <v>70</v>
      </c>
      <c r="M479" s="19">
        <v>82000000</v>
      </c>
      <c r="N479" s="69">
        <v>60566220.298547149</v>
      </c>
      <c r="O479" s="20" t="s">
        <v>1829</v>
      </c>
      <c r="P479" s="21">
        <v>2000200001052</v>
      </c>
      <c r="Q479" s="20" t="s">
        <v>87</v>
      </c>
      <c r="R479" s="16" t="str">
        <f t="shared" si="122"/>
        <v>ADB Public</v>
      </c>
      <c r="S479" s="16" t="str">
        <f t="shared" si="120"/>
        <v>D</v>
      </c>
      <c r="T479" s="16" t="str">
        <f t="shared" si="121"/>
        <v>Blend Countries</v>
      </c>
      <c r="U479" s="16" t="str">
        <f t="shared" si="123"/>
        <v>Non-Transition States</v>
      </c>
      <c r="V479" s="22" t="str">
        <f>IF(ISNUMBER(MATCH(A479, {"Gabon","Sudan","Niger","Mali","Burkina Faso","Guinea"}, 0)), "De Facto Countries", "Non-De Facto Countries")</f>
        <v>Non-De Facto Countries</v>
      </c>
      <c r="W479" s="16" t="str">
        <f t="shared" si="134"/>
        <v>East</v>
      </c>
      <c r="X479" s="16" t="str">
        <f t="shared" si="135"/>
        <v>Transport</v>
      </c>
      <c r="Y479" s="23"/>
      <c r="AB479" s="23">
        <f>Table2[[#This Row],[Approved Amount_UA Equivalent]]</f>
        <v>60566220.298547149</v>
      </c>
      <c r="AD479" s="23">
        <f>SUM(Table2[[#This Row],[Feed Africa ]:[Improve Quality Of Life ]])</f>
        <v>60566220.298547149</v>
      </c>
      <c r="AE479" s="16" t="b">
        <f>Table2[[#This Row],[Total HI5]]=Table2[[#This Row],[Approved Amount_UA Equivalent]]</f>
        <v>1</v>
      </c>
      <c r="AF479" s="24">
        <v>10</v>
      </c>
      <c r="AG479" s="20" t="str">
        <f t="shared" si="124"/>
        <v>Investment Project</v>
      </c>
      <c r="AH479" s="24" t="e">
        <f>VLOOKUP(Table2[[#This Row],[SAP Code]],[25]DATA!$A:$G,7,FALSE)</f>
        <v>#N/A</v>
      </c>
      <c r="AI479" s="20" t="str">
        <f t="shared" si="125"/>
        <v>Infrastructure</v>
      </c>
      <c r="AJ479" s="25" t="s">
        <v>89</v>
      </c>
      <c r="AK479" s="25" t="s">
        <v>140</v>
      </c>
      <c r="AL479" s="23" t="str" cm="1">
        <f t="array" ref="AL479">_xlfn.SWITCH(AK479,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79" s="26">
        <v>1</v>
      </c>
      <c r="AN479" s="25" t="str">
        <f t="shared" si="133"/>
        <v>Sovereign</v>
      </c>
      <c r="AO479" s="27">
        <v>0.5</v>
      </c>
      <c r="AP479" s="23">
        <f>Table2[[#This Row],[Approved Amount_UA Equivalent]]/1000000</f>
        <v>60.566220298547151</v>
      </c>
      <c r="AQ479" s="69">
        <f t="shared" si="126"/>
        <v>80.603948622118494</v>
      </c>
      <c r="AR479" s="23" t="str">
        <f t="shared" si="127"/>
        <v>61-70</v>
      </c>
      <c r="AS479" s="23" t="str">
        <f t="shared" si="128"/>
        <v>61-80</v>
      </c>
      <c r="AT479" s="23" t="str">
        <f t="shared" si="129"/>
        <v>41-80</v>
      </c>
      <c r="AU479" s="23" t="str">
        <f t="shared" si="130"/>
        <v>50-100 Mn</v>
      </c>
      <c r="AV479" s="23">
        <f>Table2[[#This Row],[Amount]]</f>
        <v>82000000</v>
      </c>
      <c r="AW479" s="23" t="str">
        <f t="shared" si="131"/>
        <v>Mar 2017</v>
      </c>
      <c r="AX479" s="28">
        <f>IFERROR(VLOOKUP(Table2[[#This Row],[SAP Code]],[26]_16!A:B,2,FALSE),0)</f>
        <v>0</v>
      </c>
      <c r="AY479" s="28">
        <f>IFERROR(VLOOKUP(Table2[[#This Row],[SAP Code]],[26]_16!D:E,2,FALSE)/ 1000000, 0)</f>
        <v>0</v>
      </c>
      <c r="AZ479" s="28">
        <f>IFERROR(VLOOKUP(Table2[[#This Row],[SAP Code]],[26]_16!G:H,2,FALSE)/ 1000000, 0)</f>
        <v>0</v>
      </c>
      <c r="BA479" s="28">
        <f>IFERROR(VLOOKUP(Table2[[#This Row],[SAP Code]],[26]_16!J:K,2,FALSE)/ 1000000, 0)</f>
        <v>11.945143439999997</v>
      </c>
      <c r="BB479" s="28">
        <f>IFERROR(VLOOKUP(Table2[[#This Row],[SAP Code]],[26]_16!M:N,2,FALSE)/ 1000000, 0)</f>
        <v>11.892648599999999</v>
      </c>
      <c r="BC479" s="28">
        <f>IFERROR(VLOOKUP(Table2[[#This Row],[SAP Code]],[26]_16!P:Q,2,FALSE),0)</f>
        <v>9.2890118199999971</v>
      </c>
      <c r="BD479" s="28">
        <f>IFERROR(VLOOKUP(Table2[[#This Row],[SAP Code]],[26]_16!S:T,2,FALSE),0)</f>
        <v>7.6290322099999974</v>
      </c>
      <c r="BE479" s="28">
        <f>IFERROR(VLOOKUP(Table2[[#This Row],[SAP Code]],[26]_16!V:W,2,FALSE)/ 1000000, 0)</f>
        <v>11.078608449999999</v>
      </c>
      <c r="BF479" s="28">
        <f>IFERROR(VLOOKUP(Table2[[#This Row],[SAP Code]],[26]_16!Y:Z,2,FALSE)/ 1000000, 0)</f>
        <v>5.4641897199999994</v>
      </c>
      <c r="BG479" s="28" t="str">
        <f>IFERROR(VLOOKUP(Table2[[#This Row],[SAP Code]],[26]port!$A:$AD,30,FALSE),"unknown")</f>
        <v>OnGo</v>
      </c>
      <c r="BH479" s="29" t="str">
        <f t="shared" si="132"/>
        <v>Ongoing</v>
      </c>
      <c r="BI479" s="16"/>
    </row>
    <row r="480" spans="1:61" ht="17.100000000000001" customHeight="1">
      <c r="A480" s="16" t="s">
        <v>91</v>
      </c>
      <c r="B480" s="16" t="s">
        <v>1823</v>
      </c>
      <c r="C480" s="16" t="s">
        <v>1830</v>
      </c>
      <c r="D480" s="16" t="s">
        <v>1825</v>
      </c>
      <c r="E480" s="18">
        <v>42823</v>
      </c>
      <c r="F480" s="16" t="s">
        <v>93</v>
      </c>
      <c r="G480" s="16" t="s">
        <v>140</v>
      </c>
      <c r="H480" s="16" t="s">
        <v>81</v>
      </c>
      <c r="I480" s="16" t="s">
        <v>138</v>
      </c>
      <c r="J480" s="16" t="s">
        <v>83</v>
      </c>
      <c r="K480" s="19" t="s">
        <v>84</v>
      </c>
      <c r="L480" s="19" t="s">
        <v>85</v>
      </c>
      <c r="M480" s="19">
        <v>35113000</v>
      </c>
      <c r="N480" s="69">
        <v>35113000</v>
      </c>
      <c r="O480" s="20" t="s">
        <v>1829</v>
      </c>
      <c r="P480" s="21">
        <v>2100150037300</v>
      </c>
      <c r="Q480" s="20" t="s">
        <v>87</v>
      </c>
      <c r="R480" s="16" t="str">
        <f t="shared" si="122"/>
        <v>ADF Including TSF</v>
      </c>
      <c r="S480" s="16" t="str">
        <f t="shared" si="120"/>
        <v>D</v>
      </c>
      <c r="T480" s="16" t="str">
        <f t="shared" si="121"/>
        <v>Blend Countries</v>
      </c>
      <c r="U480" s="16" t="str">
        <f t="shared" si="123"/>
        <v>Non-Transition States</v>
      </c>
      <c r="V480" s="22" t="str">
        <f>IF(ISNUMBER(MATCH(A480, {"Gabon","Sudan","Niger","Mali","Burkina Faso","Guinea"}, 0)), "De Facto Countries", "Non-De Facto Countries")</f>
        <v>Non-De Facto Countries</v>
      </c>
      <c r="W480" s="16" t="str">
        <f t="shared" si="134"/>
        <v>East</v>
      </c>
      <c r="X480" s="16" t="str">
        <f t="shared" si="135"/>
        <v>Transport</v>
      </c>
      <c r="Y480" s="23"/>
      <c r="AB480" s="23">
        <f>Table2[[#This Row],[Approved Amount_UA Equivalent]]</f>
        <v>35113000</v>
      </c>
      <c r="AD480" s="23">
        <f>SUM(Table2[[#This Row],[Feed Africa ]:[Improve Quality Of Life ]])</f>
        <v>35113000</v>
      </c>
      <c r="AE480" s="16" t="b">
        <f>Table2[[#This Row],[Total HI5]]=Table2[[#This Row],[Approved Amount_UA Equivalent]]</f>
        <v>1</v>
      </c>
      <c r="AF480" s="24">
        <v>10</v>
      </c>
      <c r="AG480" s="20" t="str">
        <f t="shared" si="124"/>
        <v>Investment Project</v>
      </c>
      <c r="AH480" s="24" t="e">
        <f>VLOOKUP(Table2[[#This Row],[SAP Code]],[25]DATA!$A:$G,7,FALSE)</f>
        <v>#N/A</v>
      </c>
      <c r="AI480" s="20" t="str">
        <f t="shared" si="125"/>
        <v>Infrastructure</v>
      </c>
      <c r="AJ480" s="25" t="s">
        <v>89</v>
      </c>
      <c r="AK480" s="25" t="s">
        <v>140</v>
      </c>
      <c r="AL480" s="23" t="str" cm="1">
        <f t="array" ref="AL480">_xlfn.SWITCH(AK480,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80" s="26">
        <v>1</v>
      </c>
      <c r="AN480" s="25" t="str">
        <f t="shared" si="133"/>
        <v>Sovereign</v>
      </c>
      <c r="AO480" s="27">
        <v>0.5</v>
      </c>
      <c r="AP480" s="23">
        <f>Table2[[#This Row],[Approved Amount_UA Equivalent]]/1000000</f>
        <v>35.113</v>
      </c>
      <c r="AQ480" s="69">
        <f t="shared" si="126"/>
        <v>46.72978492</v>
      </c>
      <c r="AR480" s="23" t="str">
        <f t="shared" si="127"/>
        <v>31-40</v>
      </c>
      <c r="AS480" s="23" t="str">
        <f t="shared" si="128"/>
        <v>21-40</v>
      </c>
      <c r="AT480" s="23" t="str">
        <f t="shared" si="129"/>
        <v>1-40</v>
      </c>
      <c r="AU480" s="23" t="str">
        <f t="shared" si="130"/>
        <v>&lt;1-50 Mn</v>
      </c>
      <c r="AV480" s="23">
        <f>Table2[[#This Row],[Amount]]</f>
        <v>35113000</v>
      </c>
      <c r="AW480" s="23" t="str">
        <f t="shared" si="131"/>
        <v>Mar 2017</v>
      </c>
      <c r="AX480" s="28">
        <f>IFERROR(VLOOKUP(Table2[[#This Row],[SAP Code]],[26]_16!A:B,2,FALSE),0)</f>
        <v>0</v>
      </c>
      <c r="AY480" s="28">
        <f>IFERROR(VLOOKUP(Table2[[#This Row],[SAP Code]],[26]_16!D:E,2,FALSE)/ 1000000, 0)</f>
        <v>0</v>
      </c>
      <c r="AZ480" s="28">
        <f>IFERROR(VLOOKUP(Table2[[#This Row],[SAP Code]],[26]_16!G:H,2,FALSE)/ 1000000, 0)</f>
        <v>0</v>
      </c>
      <c r="BA480" s="28">
        <f>IFERROR(VLOOKUP(Table2[[#This Row],[SAP Code]],[26]_16!J:K,2,FALSE)/ 1000000, 0)</f>
        <v>11.945143439999997</v>
      </c>
      <c r="BB480" s="28">
        <f>IFERROR(VLOOKUP(Table2[[#This Row],[SAP Code]],[26]_16!M:N,2,FALSE)/ 1000000, 0)</f>
        <v>11.892648599999999</v>
      </c>
      <c r="BC480" s="28">
        <f>IFERROR(VLOOKUP(Table2[[#This Row],[SAP Code]],[26]_16!P:Q,2,FALSE),0)</f>
        <v>9.2890118199999971</v>
      </c>
      <c r="BD480" s="28">
        <f>IFERROR(VLOOKUP(Table2[[#This Row],[SAP Code]],[26]_16!S:T,2,FALSE),0)</f>
        <v>7.6290322099999974</v>
      </c>
      <c r="BE480" s="28">
        <f>IFERROR(VLOOKUP(Table2[[#This Row],[SAP Code]],[26]_16!V:W,2,FALSE)/ 1000000, 0)</f>
        <v>11.078608449999999</v>
      </c>
      <c r="BF480" s="28">
        <f>IFERROR(VLOOKUP(Table2[[#This Row],[SAP Code]],[26]_16!Y:Z,2,FALSE)/ 1000000, 0)</f>
        <v>5.4641897199999994</v>
      </c>
      <c r="BG480" s="28" t="str">
        <f>IFERROR(VLOOKUP(Table2[[#This Row],[SAP Code]],[26]port!$A:$AD,30,FALSE),"unknown")</f>
        <v>OnGo</v>
      </c>
      <c r="BH480" s="29" t="str">
        <f t="shared" si="132"/>
        <v>Ongoing</v>
      </c>
      <c r="BI480" s="16"/>
    </row>
    <row r="481" spans="1:61" ht="17.100000000000001" customHeight="1">
      <c r="A481" s="16" t="s">
        <v>141</v>
      </c>
      <c r="B481" s="16" t="s">
        <v>1831</v>
      </c>
      <c r="C481" s="16" t="s">
        <v>1832</v>
      </c>
      <c r="D481" s="16" t="s">
        <v>1833</v>
      </c>
      <c r="E481" s="18">
        <v>42823</v>
      </c>
      <c r="F481" s="16" t="s">
        <v>1834</v>
      </c>
      <c r="G481" s="16" t="s">
        <v>107</v>
      </c>
      <c r="H481" s="37" t="s">
        <v>213</v>
      </c>
      <c r="I481" s="16" t="s">
        <v>102</v>
      </c>
      <c r="J481" s="16" t="s">
        <v>103</v>
      </c>
      <c r="K481" s="19" t="s">
        <v>618</v>
      </c>
      <c r="L481" s="19" t="s">
        <v>70</v>
      </c>
      <c r="M481" s="19">
        <v>300000000</v>
      </c>
      <c r="N481" s="69">
        <v>221583732.79956272</v>
      </c>
      <c r="O481" s="20" t="s">
        <v>1835</v>
      </c>
      <c r="P481" s="21">
        <v>2000130017330</v>
      </c>
      <c r="Q481" s="20" t="s">
        <v>87</v>
      </c>
      <c r="R481" s="16" t="str">
        <f t="shared" si="122"/>
        <v>ADB Private</v>
      </c>
      <c r="S481" s="16" t="str">
        <f t="shared" si="120"/>
        <v>H</v>
      </c>
      <c r="T481" s="16" t="str">
        <f t="shared" si="121"/>
        <v>Multinational</v>
      </c>
      <c r="U481" s="16" t="str">
        <f t="shared" si="123"/>
        <v>Multinational</v>
      </c>
      <c r="V481" s="22" t="str">
        <f>IF(ISNUMBER(MATCH(A481, {"Gabon","Sudan","Niger","Mali","Burkina Faso","Guinea"}, 0)), "De Facto Countries", "Non-De Facto Countries")</f>
        <v>Non-De Facto Countries</v>
      </c>
      <c r="W481" s="16" t="str">
        <f t="shared" si="134"/>
        <v>Multi</v>
      </c>
      <c r="X481" s="16" t="str">
        <f t="shared" si="135"/>
        <v>Finance</v>
      </c>
      <c r="Y481" s="23"/>
      <c r="AA481" s="23">
        <f>Table2[[#This Row],[Approved Amount_UA Equivalent]]</f>
        <v>221583732.79956272</v>
      </c>
      <c r="AD481" s="23">
        <f>SUM(Table2[[#This Row],[Feed Africa ]:[Improve Quality Of Life ]])</f>
        <v>221583732.79956272</v>
      </c>
      <c r="AE481" s="16" t="b">
        <f>Table2[[#This Row],[Total HI5]]=Table2[[#This Row],[Approved Amount_UA Equivalent]]</f>
        <v>1</v>
      </c>
      <c r="AF481" s="24">
        <v>11</v>
      </c>
      <c r="AG481" s="20" t="str">
        <f t="shared" si="124"/>
        <v>Line of Credit</v>
      </c>
      <c r="AH481" s="24" t="e">
        <f>VLOOKUP(Table2[[#This Row],[SAP Code]],[25]DATA!$A:$G,7,FALSE)</f>
        <v>#N/A</v>
      </c>
      <c r="AI481" s="20" t="str">
        <f t="shared" si="125"/>
        <v>Other Investment</v>
      </c>
      <c r="AJ481" s="25" t="s">
        <v>106</v>
      </c>
      <c r="AK481" s="25" t="s">
        <v>107</v>
      </c>
      <c r="AL481" s="23" t="str" cm="1">
        <f t="array" ref="AL481">_xlfn.SWITCH(AK481,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81" s="26">
        <v>2</v>
      </c>
      <c r="AN481" s="25" t="str">
        <f t="shared" si="133"/>
        <v>Non-Sovereign</v>
      </c>
      <c r="AO481" s="27">
        <v>0.5</v>
      </c>
      <c r="AP481" s="23">
        <f>Table2[[#This Row],[Approved Amount_UA Equivalent]]/1000000</f>
        <v>221.58373279956271</v>
      </c>
      <c r="AQ481" s="69">
        <f t="shared" si="126"/>
        <v>294.89249495897008</v>
      </c>
      <c r="AR481" s="23" t="str">
        <f t="shared" si="127"/>
        <v>221-230</v>
      </c>
      <c r="AS481" s="23" t="str">
        <f t="shared" si="128"/>
        <v>221-240</v>
      </c>
      <c r="AT481" s="23" t="str">
        <f t="shared" si="129"/>
        <v>201-240</v>
      </c>
      <c r="AU481" s="23" t="str">
        <f t="shared" si="130"/>
        <v>100-300 Mn</v>
      </c>
      <c r="AV481" s="23">
        <f>Table2[[#This Row],[Amount]]</f>
        <v>300000000</v>
      </c>
      <c r="AW481" s="23" t="str">
        <f t="shared" si="131"/>
        <v>Mar 2017</v>
      </c>
      <c r="AX481" s="28">
        <f>IFERROR(VLOOKUP(Table2[[#This Row],[SAP Code]],[26]_16!A:B,2,FALSE),0)</f>
        <v>0</v>
      </c>
      <c r="AY481" s="28">
        <f>IFERROR(VLOOKUP(Table2[[#This Row],[SAP Code]],[26]_16!D:E,2,FALSE)/ 1000000, 0)</f>
        <v>0</v>
      </c>
      <c r="AZ481" s="28">
        <f>IFERROR(VLOOKUP(Table2[[#This Row],[SAP Code]],[26]_16!G:H,2,FALSE)/ 1000000, 0)</f>
        <v>0</v>
      </c>
      <c r="BA481" s="28">
        <f>IFERROR(VLOOKUP(Table2[[#This Row],[SAP Code]],[26]_16!J:K,2,FALSE)/ 1000000, 0)</f>
        <v>212.54135700999998</v>
      </c>
      <c r="BB481" s="28">
        <f>IFERROR(VLOOKUP(Table2[[#This Row],[SAP Code]],[26]_16!M:N,2,FALSE)/ 1000000, 0)</f>
        <v>0</v>
      </c>
      <c r="BC481" s="28">
        <f>IFERROR(VLOOKUP(Table2[[#This Row],[SAP Code]],[26]_16!P:Q,2,FALSE),0)</f>
        <v>0</v>
      </c>
      <c r="BD481" s="28">
        <f>IFERROR(VLOOKUP(Table2[[#This Row],[SAP Code]],[26]_16!S:T,2,FALSE),0)</f>
        <v>0</v>
      </c>
      <c r="BE481" s="28">
        <f>IFERROR(VLOOKUP(Table2[[#This Row],[SAP Code]],[26]_16!V:W,2,FALSE)/ 1000000, 0)</f>
        <v>0</v>
      </c>
      <c r="BF481" s="28">
        <f>IFERROR(VLOOKUP(Table2[[#This Row],[SAP Code]],[26]_16!Y:Z,2,FALSE)/ 1000000, 0)</f>
        <v>0</v>
      </c>
      <c r="BG481" s="28" t="str">
        <f>IFERROR(VLOOKUP(Table2[[#This Row],[SAP Code]],[26]port!$A:$AD,30,FALSE),"unknown")</f>
        <v>COMP</v>
      </c>
      <c r="BH481" s="29" t="str">
        <f t="shared" si="132"/>
        <v>Number of operations completed out of the net approved of that year</v>
      </c>
      <c r="BI481" s="16"/>
    </row>
    <row r="482" spans="1:61" ht="17.100000000000001" customHeight="1">
      <c r="A482" s="16" t="s">
        <v>141</v>
      </c>
      <c r="B482" s="16" t="s">
        <v>1831</v>
      </c>
      <c r="C482" s="16" t="s">
        <v>1836</v>
      </c>
      <c r="D482" s="16" t="s">
        <v>1833</v>
      </c>
      <c r="E482" s="18">
        <v>42823</v>
      </c>
      <c r="F482" s="16" t="s">
        <v>1834</v>
      </c>
      <c r="G482" s="16" t="s">
        <v>107</v>
      </c>
      <c r="H482" s="37" t="s">
        <v>213</v>
      </c>
      <c r="I482" s="16" t="s">
        <v>102</v>
      </c>
      <c r="J482" s="16" t="s">
        <v>103</v>
      </c>
      <c r="K482" s="19" t="s">
        <v>201</v>
      </c>
      <c r="L482" s="19" t="s">
        <v>70</v>
      </c>
      <c r="M482" s="19">
        <v>150000000</v>
      </c>
      <c r="N482" s="69">
        <v>110791866.39978136</v>
      </c>
      <c r="O482" s="20" t="s">
        <v>1837</v>
      </c>
      <c r="P482" s="21">
        <v>2000140000651</v>
      </c>
      <c r="Q482" s="20" t="s">
        <v>87</v>
      </c>
      <c r="R482" s="16" t="str">
        <f t="shared" si="122"/>
        <v>ADB Private</v>
      </c>
      <c r="S482" s="16" t="str">
        <f t="shared" si="120"/>
        <v>H</v>
      </c>
      <c r="T482" s="16" t="str">
        <f t="shared" si="121"/>
        <v>Multinational</v>
      </c>
      <c r="U482" s="16" t="str">
        <f t="shared" si="123"/>
        <v>Multinational</v>
      </c>
      <c r="V482" s="22" t="str">
        <f>IF(ISNUMBER(MATCH(A482, {"Gabon","Sudan","Niger","Mali","Burkina Faso","Guinea"}, 0)), "De Facto Countries", "Non-De Facto Countries")</f>
        <v>Non-De Facto Countries</v>
      </c>
      <c r="W482" s="16" t="str">
        <f t="shared" si="134"/>
        <v>Multi</v>
      </c>
      <c r="X482" s="16" t="str">
        <f t="shared" si="135"/>
        <v>Finance</v>
      </c>
      <c r="Y482" s="23"/>
      <c r="AA482" s="23">
        <f>Table2[[#This Row],[Approved Amount_UA Equivalent]]</f>
        <v>110791866.39978136</v>
      </c>
      <c r="AD482" s="23">
        <f>SUM(Table2[[#This Row],[Feed Africa ]:[Improve Quality Of Life ]])</f>
        <v>110791866.39978136</v>
      </c>
      <c r="AE482" s="16" t="b">
        <f>Table2[[#This Row],[Total HI5]]=Table2[[#This Row],[Approved Amount_UA Equivalent]]</f>
        <v>1</v>
      </c>
      <c r="AF482" s="24">
        <v>70</v>
      </c>
      <c r="AG482" s="20" t="str">
        <f t="shared" si="124"/>
        <v>Equity and Guarantee</v>
      </c>
      <c r="AH482" s="24" t="e">
        <f>VLOOKUP(Table2[[#This Row],[SAP Code]],[25]DATA!$A:$G,7,FALSE)</f>
        <v>#N/A</v>
      </c>
      <c r="AI482" s="20" t="str">
        <f t="shared" si="125"/>
        <v>Other Investment</v>
      </c>
      <c r="AJ482" s="25" t="s">
        <v>106</v>
      </c>
      <c r="AK482" s="25" t="s">
        <v>107</v>
      </c>
      <c r="AL482" s="23" t="str" cm="1">
        <f t="array" ref="AL482">_xlfn.SWITCH(AK482,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482" s="26">
        <v>2</v>
      </c>
      <c r="AN482" s="25" t="str">
        <f t="shared" si="133"/>
        <v>Non-Sovereign</v>
      </c>
      <c r="AO482" s="27">
        <v>1</v>
      </c>
      <c r="AP482" s="23">
        <f>Table2[[#This Row],[Approved Amount_UA Equivalent]]/1000000</f>
        <v>110.79186639978136</v>
      </c>
      <c r="AQ482" s="69">
        <f t="shared" si="126"/>
        <v>147.44624747948504</v>
      </c>
      <c r="AR482" s="23" t="str">
        <f t="shared" si="127"/>
        <v>111-120</v>
      </c>
      <c r="AS482" s="23" t="str">
        <f t="shared" si="128"/>
        <v>101-120</v>
      </c>
      <c r="AT482" s="23" t="str">
        <f t="shared" si="129"/>
        <v>81-120</v>
      </c>
      <c r="AU482" s="23" t="str">
        <f t="shared" si="130"/>
        <v>100-200 Mn</v>
      </c>
      <c r="AV482" s="23">
        <f>Table2[[#This Row],[Amount]]</f>
        <v>150000000</v>
      </c>
      <c r="AW482" s="23" t="str">
        <f t="shared" si="131"/>
        <v>Mar 2017</v>
      </c>
      <c r="AX482" s="28">
        <f>IFERROR(VLOOKUP(Table2[[#This Row],[SAP Code]],[26]_16!A:B,2,FALSE),0)</f>
        <v>0</v>
      </c>
      <c r="AY482" s="28">
        <f>IFERROR(VLOOKUP(Table2[[#This Row],[SAP Code]],[26]_16!D:E,2,FALSE)/ 1000000, 0)</f>
        <v>0</v>
      </c>
      <c r="AZ482" s="28">
        <f>IFERROR(VLOOKUP(Table2[[#This Row],[SAP Code]],[26]_16!G:H,2,FALSE)/ 1000000, 0)</f>
        <v>0</v>
      </c>
      <c r="BA482" s="28">
        <f>IFERROR(VLOOKUP(Table2[[#This Row],[SAP Code]],[26]_16!J:K,2,FALSE)/ 1000000, 0)</f>
        <v>0</v>
      </c>
      <c r="BB482" s="28">
        <f>IFERROR(VLOOKUP(Table2[[#This Row],[SAP Code]],[26]_16!M:N,2,FALSE)/ 1000000, 0)</f>
        <v>0</v>
      </c>
      <c r="BC482" s="28">
        <f>IFERROR(VLOOKUP(Table2[[#This Row],[SAP Code]],[26]_16!P:Q,2,FALSE),0)</f>
        <v>0</v>
      </c>
      <c r="BD482" s="28">
        <f>IFERROR(VLOOKUP(Table2[[#This Row],[SAP Code]],[26]_16!S:T,2,FALSE),0)</f>
        <v>0</v>
      </c>
      <c r="BE482" s="28">
        <f>IFERROR(VLOOKUP(Table2[[#This Row],[SAP Code]],[26]_16!V:W,2,FALSE)/ 1000000, 0)</f>
        <v>0</v>
      </c>
      <c r="BF482" s="28">
        <f>IFERROR(VLOOKUP(Table2[[#This Row],[SAP Code]],[26]_16!Y:Z,2,FALSE)/ 1000000, 0)</f>
        <v>0</v>
      </c>
      <c r="BG482" s="28" t="str">
        <f>IFERROR(VLOOKUP(Table2[[#This Row],[SAP Code]],[26]port!$A:$AD,30,FALSE),"unknown")</f>
        <v>COMP</v>
      </c>
      <c r="BH482" s="29" t="str">
        <f t="shared" si="132"/>
        <v>Number of operations completed out of the net approved of that year</v>
      </c>
      <c r="BI482" s="16"/>
    </row>
    <row r="483" spans="1:61" ht="17.100000000000001" customHeight="1">
      <c r="A483" s="38" t="s">
        <v>299</v>
      </c>
      <c r="B483" s="16" t="s">
        <v>1838</v>
      </c>
      <c r="C483" s="16" t="s">
        <v>1839</v>
      </c>
      <c r="D483" s="16" t="s">
        <v>1840</v>
      </c>
      <c r="E483" s="18">
        <v>42824</v>
      </c>
      <c r="F483" s="16" t="s">
        <v>303</v>
      </c>
      <c r="G483" s="16" t="s">
        <v>74</v>
      </c>
      <c r="H483" s="16" t="s">
        <v>132</v>
      </c>
      <c r="I483" s="16" t="s">
        <v>155</v>
      </c>
      <c r="J483" s="16" t="s">
        <v>83</v>
      </c>
      <c r="K483" s="19" t="s">
        <v>84</v>
      </c>
      <c r="L483" s="19" t="s">
        <v>85</v>
      </c>
      <c r="M483" s="19">
        <v>5000000</v>
      </c>
      <c r="N483" s="69">
        <v>5000000</v>
      </c>
      <c r="O483" s="20" t="s">
        <v>1841</v>
      </c>
      <c r="P483" s="21">
        <v>2100150037244</v>
      </c>
      <c r="Q483" s="20" t="s">
        <v>72</v>
      </c>
      <c r="R483" s="16" t="str">
        <f t="shared" si="122"/>
        <v>ADF Including TSF</v>
      </c>
      <c r="S483" s="16" t="str">
        <f t="shared" si="120"/>
        <v>A</v>
      </c>
      <c r="T483" s="16" t="str">
        <f t="shared" si="121"/>
        <v>ADF Countries</v>
      </c>
      <c r="U483" s="16" t="str">
        <f t="shared" si="123"/>
        <v>Non-Transition States</v>
      </c>
      <c r="V483" s="22" t="str">
        <f>IF(ISNUMBER(MATCH(A483, {"Gabon","Sudan","Niger","Mali","Burkina Faso","Guinea"}, 0)), "De Facto Countries", "Non-De Facto Countries")</f>
        <v>Non-De Facto Countries</v>
      </c>
      <c r="W483" s="16" t="str">
        <f t="shared" si="134"/>
        <v>West</v>
      </c>
      <c r="X483" s="16" t="str">
        <f t="shared" si="135"/>
        <v>Agriculture</v>
      </c>
      <c r="Y483" s="23">
        <f>Table2[[#This Row],[Approved Amount_UA Equivalent]]</f>
        <v>5000000</v>
      </c>
      <c r="AD483" s="23">
        <f>SUM(Table2[[#This Row],[Feed Africa ]:[Improve Quality Of Life ]])</f>
        <v>5000000</v>
      </c>
      <c r="AE483" s="16" t="b">
        <f>Table2[[#This Row],[Total HI5]]=Table2[[#This Row],[Approved Amount_UA Equivalent]]</f>
        <v>1</v>
      </c>
      <c r="AF483" s="24">
        <v>10</v>
      </c>
      <c r="AG483" s="20" t="str">
        <f t="shared" si="124"/>
        <v>Investment Project</v>
      </c>
      <c r="AH483" s="24" t="e">
        <f>VLOOKUP(Table2[[#This Row],[SAP Code]],[25]DATA!$A:$G,7,FALSE)</f>
        <v>#N/A</v>
      </c>
      <c r="AI483" s="20" t="str">
        <f t="shared" si="125"/>
        <v>Infrastructure</v>
      </c>
      <c r="AJ483" s="25" t="s">
        <v>157</v>
      </c>
      <c r="AK483" s="25" t="s">
        <v>74</v>
      </c>
      <c r="AL483" s="23" t="str" cm="1">
        <f t="array" ref="AL483">_xlfn.SWITCH(AK483,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83" s="26">
        <v>1</v>
      </c>
      <c r="AN483" s="25" t="str">
        <f t="shared" si="133"/>
        <v>Sovereign</v>
      </c>
      <c r="AO483" s="27">
        <v>0.33333333333333331</v>
      </c>
      <c r="AP483" s="23">
        <f>Table2[[#This Row],[Approved Amount_UA Equivalent]]/1000000</f>
        <v>5</v>
      </c>
      <c r="AQ483" s="69">
        <f t="shared" si="126"/>
        <v>6.6542000000000003</v>
      </c>
      <c r="AR483" s="23" t="str">
        <f t="shared" si="127"/>
        <v>1-10</v>
      </c>
      <c r="AS483" s="23" t="str">
        <f t="shared" si="128"/>
        <v>1-20</v>
      </c>
      <c r="AT483" s="23" t="str">
        <f t="shared" si="129"/>
        <v>1-40</v>
      </c>
      <c r="AU483" s="23" t="str">
        <f t="shared" si="130"/>
        <v>&lt;1-50 Mn</v>
      </c>
      <c r="AV483" s="23">
        <f>Table2[[#This Row],[Amount]]</f>
        <v>5000000</v>
      </c>
      <c r="AW483" s="23" t="str">
        <f t="shared" si="131"/>
        <v>Mar 2017</v>
      </c>
      <c r="AX483" s="28">
        <f>IFERROR(VLOOKUP(Table2[[#This Row],[SAP Code]],[26]_16!A:B,2,FALSE),0)</f>
        <v>0</v>
      </c>
      <c r="AY483" s="28">
        <f>IFERROR(VLOOKUP(Table2[[#This Row],[SAP Code]],[26]_16!D:E,2,FALSE)/ 1000000, 0)</f>
        <v>0</v>
      </c>
      <c r="AZ483" s="28">
        <f>IFERROR(VLOOKUP(Table2[[#This Row],[SAP Code]],[26]_16!G:H,2,FALSE)/ 1000000, 0)</f>
        <v>0</v>
      </c>
      <c r="BA483" s="28">
        <f>IFERROR(VLOOKUP(Table2[[#This Row],[SAP Code]],[26]_16!J:K,2,FALSE)/ 1000000, 0)</f>
        <v>0.45664278999999997</v>
      </c>
      <c r="BB483" s="28">
        <f>IFERROR(VLOOKUP(Table2[[#This Row],[SAP Code]],[26]_16!M:N,2,FALSE)/ 1000000, 0)</f>
        <v>0.69441918999999985</v>
      </c>
      <c r="BC483" s="28">
        <f>IFERROR(VLOOKUP(Table2[[#This Row],[SAP Code]],[26]_16!P:Q,2,FALSE),0)</f>
        <v>1.2568684600000002</v>
      </c>
      <c r="BD483" s="28">
        <f>IFERROR(VLOOKUP(Table2[[#This Row],[SAP Code]],[26]_16!S:T,2,FALSE),0)</f>
        <v>0.81741171000000001</v>
      </c>
      <c r="BE483" s="28">
        <f>IFERROR(VLOOKUP(Table2[[#This Row],[SAP Code]],[26]_16!V:W,2,FALSE)/ 1000000, 0)</f>
        <v>0.72839248999999973</v>
      </c>
      <c r="BF483" s="28">
        <f>IFERROR(VLOOKUP(Table2[[#This Row],[SAP Code]],[26]_16!Y:Z,2,FALSE)/ 1000000, 0)</f>
        <v>0.29992083999999997</v>
      </c>
      <c r="BG483" s="28" t="str">
        <f>IFERROR(VLOOKUP(Table2[[#This Row],[SAP Code]],[26]port!$A:$AD,30,FALSE),"unknown")</f>
        <v>OnGo</v>
      </c>
      <c r="BH483" s="29" t="str">
        <f t="shared" si="132"/>
        <v>Ongoing</v>
      </c>
      <c r="BI483" s="16"/>
    </row>
    <row r="484" spans="1:61" ht="17.100000000000001" customHeight="1">
      <c r="A484" s="38" t="s">
        <v>299</v>
      </c>
      <c r="B484" s="16" t="s">
        <v>1838</v>
      </c>
      <c r="C484" s="16" t="s">
        <v>1842</v>
      </c>
      <c r="D484" s="16" t="s">
        <v>1840</v>
      </c>
      <c r="E484" s="18">
        <v>42824</v>
      </c>
      <c r="F484" s="16" t="s">
        <v>303</v>
      </c>
      <c r="G484" s="16" t="s">
        <v>74</v>
      </c>
      <c r="H484" s="16" t="s">
        <v>132</v>
      </c>
      <c r="I484" s="16" t="s">
        <v>155</v>
      </c>
      <c r="J484" s="16" t="s">
        <v>83</v>
      </c>
      <c r="K484" s="19" t="s">
        <v>69</v>
      </c>
      <c r="L484" s="19" t="s">
        <v>85</v>
      </c>
      <c r="M484" s="19">
        <v>631927.43000000005</v>
      </c>
      <c r="N484" s="69">
        <v>631927.43000000005</v>
      </c>
      <c r="O484" s="20" t="s">
        <v>1841</v>
      </c>
      <c r="P484" s="21">
        <v>2100155034417</v>
      </c>
      <c r="Q484" s="20" t="s">
        <v>72</v>
      </c>
      <c r="R484" s="16" t="str">
        <f t="shared" si="122"/>
        <v>ADF Including TSF</v>
      </c>
      <c r="S484" s="16" t="str">
        <f t="shared" si="120"/>
        <v>A</v>
      </c>
      <c r="T484" s="16" t="str">
        <f t="shared" si="121"/>
        <v>ADF Countries</v>
      </c>
      <c r="U484" s="16" t="str">
        <f t="shared" si="123"/>
        <v>Non-Transition States</v>
      </c>
      <c r="V484" s="22" t="str">
        <f>IF(ISNUMBER(MATCH(A484, {"Gabon","Sudan","Niger","Mali","Burkina Faso","Guinea"}, 0)), "De Facto Countries", "Non-De Facto Countries")</f>
        <v>Non-De Facto Countries</v>
      </c>
      <c r="W484" s="16" t="str">
        <f t="shared" si="134"/>
        <v>West</v>
      </c>
      <c r="X484" s="16" t="str">
        <f t="shared" si="135"/>
        <v>Agriculture</v>
      </c>
      <c r="Y484" s="23">
        <f>Table2[[#This Row],[Approved Amount_UA Equivalent]]</f>
        <v>631927.43000000005</v>
      </c>
      <c r="AD484" s="23">
        <f>SUM(Table2[[#This Row],[Feed Africa ]:[Improve Quality Of Life ]])</f>
        <v>631927.43000000005</v>
      </c>
      <c r="AE484" s="16" t="b">
        <f>Table2[[#This Row],[Total HI5]]=Table2[[#This Row],[Approved Amount_UA Equivalent]]</f>
        <v>1</v>
      </c>
      <c r="AF484" s="24">
        <v>10</v>
      </c>
      <c r="AG484" s="20" t="str">
        <f t="shared" si="124"/>
        <v>Investment Project</v>
      </c>
      <c r="AH484" s="24" t="e">
        <f>VLOOKUP(Table2[[#This Row],[SAP Code]],[25]DATA!$A:$G,7,FALSE)</f>
        <v>#N/A</v>
      </c>
      <c r="AI484" s="20" t="str">
        <f t="shared" si="125"/>
        <v>Infrastructure</v>
      </c>
      <c r="AJ484" s="25" t="s">
        <v>157</v>
      </c>
      <c r="AK484" s="25" t="s">
        <v>74</v>
      </c>
      <c r="AL484" s="23" t="str" cm="1">
        <f t="array" ref="AL484">_xlfn.SWITCH(AK484,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84" s="26">
        <v>1</v>
      </c>
      <c r="AN484" s="25" t="str">
        <f t="shared" si="133"/>
        <v>Sovereign</v>
      </c>
      <c r="AO484" s="27">
        <v>0.33333333333333331</v>
      </c>
      <c r="AP484" s="23">
        <f>Table2[[#This Row],[Approved Amount_UA Equivalent]]/1000000</f>
        <v>0.63192743000000007</v>
      </c>
      <c r="AQ484" s="69">
        <f t="shared" si="126"/>
        <v>0.84099430094120009</v>
      </c>
      <c r="AR484" s="23" t="str">
        <f t="shared" si="127"/>
        <v>1-10</v>
      </c>
      <c r="AS484" s="23" t="str">
        <f t="shared" si="128"/>
        <v>1-20</v>
      </c>
      <c r="AT484" s="23" t="str">
        <f t="shared" si="129"/>
        <v>1-40</v>
      </c>
      <c r="AU484" s="23" t="str">
        <f t="shared" si="130"/>
        <v>&lt;1-50 Mn</v>
      </c>
      <c r="AV484" s="23">
        <f>Table2[[#This Row],[Amount]]</f>
        <v>631927.43000000005</v>
      </c>
      <c r="AW484" s="23" t="str">
        <f t="shared" si="131"/>
        <v>Mar 2017</v>
      </c>
      <c r="AX484" s="28">
        <f>IFERROR(VLOOKUP(Table2[[#This Row],[SAP Code]],[26]_16!A:B,2,FALSE),0)</f>
        <v>0</v>
      </c>
      <c r="AY484" s="28">
        <f>IFERROR(VLOOKUP(Table2[[#This Row],[SAP Code]],[26]_16!D:E,2,FALSE)/ 1000000, 0)</f>
        <v>0</v>
      </c>
      <c r="AZ484" s="28">
        <f>IFERROR(VLOOKUP(Table2[[#This Row],[SAP Code]],[26]_16!G:H,2,FALSE)/ 1000000, 0)</f>
        <v>0</v>
      </c>
      <c r="BA484" s="28">
        <v>0</v>
      </c>
      <c r="BB484" s="28">
        <v>0</v>
      </c>
      <c r="BC484" s="28">
        <v>0</v>
      </c>
      <c r="BD484" s="28">
        <v>0</v>
      </c>
      <c r="BE484" s="28">
        <v>0</v>
      </c>
      <c r="BF484" s="28">
        <v>0</v>
      </c>
      <c r="BG484" s="28" t="str">
        <f>IFERROR(VLOOKUP(Table2[[#This Row],[SAP Code]],[26]port!$A:$AD,30,FALSE),"unknown")</f>
        <v>OnGo</v>
      </c>
      <c r="BH484" s="29" t="str">
        <f t="shared" si="132"/>
        <v>Ongoing</v>
      </c>
      <c r="BI484" s="16"/>
    </row>
    <row r="485" spans="1:61" ht="17.100000000000001" customHeight="1">
      <c r="A485" s="38" t="s">
        <v>299</v>
      </c>
      <c r="B485" s="16" t="s">
        <v>1838</v>
      </c>
      <c r="C485" s="16" t="s">
        <v>1843</v>
      </c>
      <c r="D485" s="16" t="s">
        <v>1840</v>
      </c>
      <c r="E485" s="18">
        <v>42824</v>
      </c>
      <c r="F485" s="16" t="s">
        <v>303</v>
      </c>
      <c r="G485" s="16" t="s">
        <v>74</v>
      </c>
      <c r="H485" s="16" t="s">
        <v>132</v>
      </c>
      <c r="I485" s="16" t="s">
        <v>155</v>
      </c>
      <c r="J485" s="16" t="s">
        <v>124</v>
      </c>
      <c r="K485" s="19" t="s">
        <v>69</v>
      </c>
      <c r="L485" s="19" t="s">
        <v>70</v>
      </c>
      <c r="M485" s="19">
        <v>2627226</v>
      </c>
      <c r="N485" s="69">
        <v>1940501.8132935467</v>
      </c>
      <c r="O485" s="20" t="s">
        <v>1841</v>
      </c>
      <c r="P485" s="21">
        <v>5550155001301</v>
      </c>
      <c r="Q485" s="20" t="s">
        <v>72</v>
      </c>
      <c r="R485" s="16" t="str">
        <f t="shared" si="122"/>
        <v>GEF</v>
      </c>
      <c r="S485" s="16" t="str">
        <f t="shared" si="120"/>
        <v>A</v>
      </c>
      <c r="T485" s="16" t="str">
        <f t="shared" si="121"/>
        <v>ADF Countries</v>
      </c>
      <c r="U485" s="16" t="str">
        <f t="shared" si="123"/>
        <v>Non-Transition States</v>
      </c>
      <c r="V485" s="22" t="str">
        <f>IF(ISNUMBER(MATCH(A485, {"Gabon","Sudan","Niger","Mali","Burkina Faso","Guinea"}, 0)), "De Facto Countries", "Non-De Facto Countries")</f>
        <v>Non-De Facto Countries</v>
      </c>
      <c r="W485" s="16" t="str">
        <f t="shared" si="134"/>
        <v>West</v>
      </c>
      <c r="X485" s="16" t="str">
        <f t="shared" si="135"/>
        <v>Agriculture</v>
      </c>
      <c r="Y485" s="23">
        <f>Table2[[#This Row],[Approved Amount_UA Equivalent]]</f>
        <v>1940501.8132935467</v>
      </c>
      <c r="AD485" s="23">
        <f>SUM(Table2[[#This Row],[Feed Africa ]:[Improve Quality Of Life ]])</f>
        <v>1940501.8132935467</v>
      </c>
      <c r="AE485" s="16" t="b">
        <f>Table2[[#This Row],[Total HI5]]=Table2[[#This Row],[Approved Amount_UA Equivalent]]</f>
        <v>1</v>
      </c>
      <c r="AF485" s="24">
        <v>10</v>
      </c>
      <c r="AG485" s="20" t="str">
        <f t="shared" si="124"/>
        <v>Investment Project</v>
      </c>
      <c r="AH485" s="24" t="e">
        <f>VLOOKUP(Table2[[#This Row],[SAP Code]],[25]DATA!$A:$G,7,FALSE)</f>
        <v>#N/A</v>
      </c>
      <c r="AI485" s="20" t="str">
        <f t="shared" si="125"/>
        <v>Infrastructure</v>
      </c>
      <c r="AJ485" s="25" t="s">
        <v>157</v>
      </c>
      <c r="AK485" s="25" t="s">
        <v>74</v>
      </c>
      <c r="AL485" s="23" t="str" cm="1">
        <f t="array" ref="AL485">_xlfn.SWITCH(AK485,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85" s="26">
        <v>1</v>
      </c>
      <c r="AN485" s="25" t="str">
        <f t="shared" si="133"/>
        <v>Sovereign</v>
      </c>
      <c r="AO485" s="27">
        <v>0.33333333333333331</v>
      </c>
      <c r="AP485" s="23">
        <f>Table2[[#This Row],[Approved Amount_UA Equivalent]]/1000000</f>
        <v>1.9405018132935468</v>
      </c>
      <c r="AQ485" s="69">
        <f t="shared" si="126"/>
        <v>2.5824974332035837</v>
      </c>
      <c r="AR485" s="23" t="str">
        <f t="shared" si="127"/>
        <v>1-10</v>
      </c>
      <c r="AS485" s="23" t="str">
        <f t="shared" si="128"/>
        <v>1-20</v>
      </c>
      <c r="AT485" s="23" t="str">
        <f t="shared" si="129"/>
        <v>1-40</v>
      </c>
      <c r="AU485" s="23" t="str">
        <f t="shared" si="130"/>
        <v>&lt;1-50 Mn</v>
      </c>
      <c r="AV485" s="23">
        <f>Table2[[#This Row],[Amount]]</f>
        <v>2627226</v>
      </c>
      <c r="AW485" s="23" t="str">
        <f t="shared" si="131"/>
        <v>Mar 2017</v>
      </c>
      <c r="AX485" s="28">
        <f>IFERROR(VLOOKUP(Table2[[#This Row],[SAP Code]],[26]_16!A:B,2,FALSE),0)</f>
        <v>0</v>
      </c>
      <c r="AY485" s="28">
        <f>IFERROR(VLOOKUP(Table2[[#This Row],[SAP Code]],[26]_16!D:E,2,FALSE)/ 1000000, 0)</f>
        <v>0</v>
      </c>
      <c r="AZ485" s="28">
        <f>IFERROR(VLOOKUP(Table2[[#This Row],[SAP Code]],[26]_16!G:H,2,FALSE)/ 1000000, 0)</f>
        <v>0</v>
      </c>
      <c r="BA485" s="28">
        <v>0</v>
      </c>
      <c r="BB485" s="28">
        <v>0</v>
      </c>
      <c r="BC485" s="28">
        <v>0</v>
      </c>
      <c r="BD485" s="28">
        <v>0</v>
      </c>
      <c r="BE485" s="28">
        <v>0</v>
      </c>
      <c r="BF485" s="28">
        <v>0</v>
      </c>
      <c r="BG485" s="28" t="str">
        <f>IFERROR(VLOOKUP(Table2[[#This Row],[SAP Code]],[26]port!$A:$AD,30,FALSE),"unknown")</f>
        <v>OnGo</v>
      </c>
      <c r="BH485" s="29" t="str">
        <f t="shared" si="132"/>
        <v>Ongoing</v>
      </c>
      <c r="BI485" s="16"/>
    </row>
    <row r="486" spans="1:61" ht="17.100000000000001" customHeight="1">
      <c r="A486" s="16" t="s">
        <v>270</v>
      </c>
      <c r="B486" s="16" t="s">
        <v>1844</v>
      </c>
      <c r="C486" s="16" t="s">
        <v>1845</v>
      </c>
      <c r="D486" s="16" t="s">
        <v>1846</v>
      </c>
      <c r="E486" s="18">
        <v>42824</v>
      </c>
      <c r="F486" s="16" t="s">
        <v>1847</v>
      </c>
      <c r="G486" s="16" t="s">
        <v>255</v>
      </c>
      <c r="H486" s="16" t="s">
        <v>66</v>
      </c>
      <c r="I486" s="16" t="s">
        <v>250</v>
      </c>
      <c r="J486" s="16" t="s">
        <v>83</v>
      </c>
      <c r="K486" s="19" t="s">
        <v>84</v>
      </c>
      <c r="L486" s="19" t="s">
        <v>85</v>
      </c>
      <c r="M486" s="19">
        <v>2424000</v>
      </c>
      <c r="N486" s="69">
        <v>2424000</v>
      </c>
      <c r="O486" s="20" t="s">
        <v>1848</v>
      </c>
      <c r="P486" s="21">
        <v>2100150037245</v>
      </c>
      <c r="Q486" s="20" t="s">
        <v>72</v>
      </c>
      <c r="R486" s="16" t="str">
        <f t="shared" si="122"/>
        <v>ADF Including TSF</v>
      </c>
      <c r="S486" s="16" t="str">
        <f t="shared" si="120"/>
        <v>K</v>
      </c>
      <c r="T486" s="16" t="str">
        <f t="shared" si="121"/>
        <v>ADF Countries</v>
      </c>
      <c r="U486" s="16" t="str">
        <f t="shared" si="123"/>
        <v>Transition States</v>
      </c>
      <c r="V486" s="22" t="str">
        <f>IF(ISNUMBER(MATCH(A486, {"Gabon","Sudan","Niger","Mali","Burkina Faso","Guinea"}, 0)), "De Facto Countries", "Non-De Facto Countries")</f>
        <v>Non-De Facto Countries</v>
      </c>
      <c r="W486" s="16" t="str">
        <f t="shared" si="134"/>
        <v>Central</v>
      </c>
      <c r="X486" s="16" t="str">
        <f t="shared" si="135"/>
        <v>Multi-Sector</v>
      </c>
      <c r="Y486" s="23">
        <f>Table2[[#This Row],[Approved Amount_UA Equivalent]]/5</f>
        <v>484800</v>
      </c>
      <c r="Z486" s="23">
        <f>Table2[[#This Row],[Approved Amount_UA Equivalent]]/5</f>
        <v>484800</v>
      </c>
      <c r="AA486" s="23">
        <f>Table2[[#This Row],[Approved Amount_UA Equivalent]]/5</f>
        <v>484800</v>
      </c>
      <c r="AB486" s="23">
        <f>Table2[[#This Row],[Approved Amount_UA Equivalent]]/5</f>
        <v>484800</v>
      </c>
      <c r="AC486" s="23">
        <f>Table2[[#This Row],[Approved Amount_UA Equivalent]]/5</f>
        <v>484800</v>
      </c>
      <c r="AD486" s="23">
        <f>SUM(Table2[[#This Row],[Feed Africa ]:[Improve Quality Of Life ]])</f>
        <v>2424000</v>
      </c>
      <c r="AE486" s="16" t="b">
        <f>Table2[[#This Row],[Total HI5]]=Table2[[#This Row],[Approved Amount_UA Equivalent]]</f>
        <v>1</v>
      </c>
      <c r="AF486" s="24">
        <v>10</v>
      </c>
      <c r="AG486" s="20" t="str">
        <f t="shared" si="124"/>
        <v>Investment Project</v>
      </c>
      <c r="AH486" s="24" t="e">
        <f>VLOOKUP(Table2[[#This Row],[SAP Code]],[25]DATA!$A:$G,7,FALSE)</f>
        <v>#N/A</v>
      </c>
      <c r="AI486" s="20" t="str">
        <f t="shared" si="125"/>
        <v>Other Investment</v>
      </c>
      <c r="AJ486" s="25" t="s">
        <v>254</v>
      </c>
      <c r="AK486" s="25" t="s">
        <v>255</v>
      </c>
      <c r="AL486" s="23" t="str" cm="1">
        <f t="array" ref="AL486">_xlfn.SWITCH(AK486,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86" s="26">
        <v>1</v>
      </c>
      <c r="AN486" s="25" t="str">
        <f t="shared" si="133"/>
        <v>Sovereign</v>
      </c>
      <c r="AO486" s="27">
        <v>0.5</v>
      </c>
      <c r="AP486" s="23">
        <f>Table2[[#This Row],[Approved Amount_UA Equivalent]]/1000000</f>
        <v>2.4239999999999999</v>
      </c>
      <c r="AQ486" s="69">
        <f t="shared" si="126"/>
        <v>3.22595616</v>
      </c>
      <c r="AR486" s="23" t="str">
        <f t="shared" si="127"/>
        <v>1-10</v>
      </c>
      <c r="AS486" s="23" t="str">
        <f t="shared" si="128"/>
        <v>1-20</v>
      </c>
      <c r="AT486" s="23" t="str">
        <f t="shared" si="129"/>
        <v>1-40</v>
      </c>
      <c r="AU486" s="23" t="str">
        <f t="shared" si="130"/>
        <v>&lt;1-50 Mn</v>
      </c>
      <c r="AV486" s="23">
        <f>Table2[[#This Row],[Amount]]</f>
        <v>2424000</v>
      </c>
      <c r="AW486" s="23" t="str">
        <f t="shared" si="131"/>
        <v>Mar 2017</v>
      </c>
      <c r="AX486" s="28">
        <f>IFERROR(VLOOKUP(Table2[[#This Row],[SAP Code]],[26]_16!A:B,2,FALSE),0)</f>
        <v>0</v>
      </c>
      <c r="AY486" s="28">
        <f>IFERROR(VLOOKUP(Table2[[#This Row],[SAP Code]],[26]_16!D:E,2,FALSE)/ 1000000, 0)</f>
        <v>0</v>
      </c>
      <c r="AZ486" s="28">
        <f>IFERROR(VLOOKUP(Table2[[#This Row],[SAP Code]],[26]_16!G:H,2,FALSE)/ 1000000, 0)</f>
        <v>0</v>
      </c>
      <c r="BA486" s="28">
        <f>IFERROR(VLOOKUP(Table2[[#This Row],[SAP Code]],[26]_16!J:K,2,FALSE)/ 1000000, 0)</f>
        <v>0</v>
      </c>
      <c r="BB486" s="28">
        <f>IFERROR(VLOOKUP(Table2[[#This Row],[SAP Code]],[26]_16!M:N,2,FALSE)/ 1000000, 0)</f>
        <v>0.24497427999999999</v>
      </c>
      <c r="BC486" s="28">
        <f>IFERROR(VLOOKUP(Table2[[#This Row],[SAP Code]],[26]_16!P:Q,2,FALSE),0)</f>
        <v>2.2728477200000001</v>
      </c>
      <c r="BD486" s="28">
        <f>IFERROR(VLOOKUP(Table2[[#This Row],[SAP Code]],[26]_16!S:T,2,FALSE),0)</f>
        <v>1.1740103099999999</v>
      </c>
      <c r="BE486" s="28">
        <f>IFERROR(VLOOKUP(Table2[[#This Row],[SAP Code]],[26]_16!V:W,2,FALSE)/ 1000000, 0)</f>
        <v>0.30709562999999995</v>
      </c>
      <c r="BF486" s="28">
        <f>IFERROR(VLOOKUP(Table2[[#This Row],[SAP Code]],[26]_16!Y:Z,2,FALSE)/ 1000000, 0)</f>
        <v>0</v>
      </c>
      <c r="BG486" s="28" t="str">
        <f>IFERROR(VLOOKUP(Table2[[#This Row],[SAP Code]],[26]port!$A:$AD,30,FALSE),"unknown")</f>
        <v>CLSD</v>
      </c>
      <c r="BH486" s="29" t="str">
        <f t="shared" si="132"/>
        <v>Number of operations completed out of the net approved of that year</v>
      </c>
      <c r="BI486" s="16"/>
    </row>
    <row r="487" spans="1:61" ht="17.100000000000001" customHeight="1">
      <c r="A487" s="16" t="s">
        <v>270</v>
      </c>
      <c r="B487" s="16" t="s">
        <v>1844</v>
      </c>
      <c r="C487" s="16" t="s">
        <v>1849</v>
      </c>
      <c r="D487" s="16" t="s">
        <v>1846</v>
      </c>
      <c r="E487" s="18">
        <v>42824</v>
      </c>
      <c r="F487" s="16" t="s">
        <v>1847</v>
      </c>
      <c r="G487" s="16" t="s">
        <v>255</v>
      </c>
      <c r="H487" s="16" t="s">
        <v>66</v>
      </c>
      <c r="I487" s="16" t="s">
        <v>250</v>
      </c>
      <c r="J487" s="16" t="s">
        <v>83</v>
      </c>
      <c r="K487" s="19" t="s">
        <v>69</v>
      </c>
      <c r="L487" s="19" t="s">
        <v>85</v>
      </c>
      <c r="M487" s="19">
        <v>1766000</v>
      </c>
      <c r="N487" s="69">
        <v>1766000</v>
      </c>
      <c r="O487" s="20" t="s">
        <v>1848</v>
      </c>
      <c r="P487" s="21">
        <v>2100155034418</v>
      </c>
      <c r="Q487" s="20" t="s">
        <v>72</v>
      </c>
      <c r="R487" s="16" t="str">
        <f t="shared" si="122"/>
        <v>ADF Including TSF</v>
      </c>
      <c r="S487" s="16" t="str">
        <f t="shared" si="120"/>
        <v>K</v>
      </c>
      <c r="T487" s="16" t="str">
        <f t="shared" si="121"/>
        <v>ADF Countries</v>
      </c>
      <c r="U487" s="16" t="str">
        <f t="shared" si="123"/>
        <v>Transition States</v>
      </c>
      <c r="V487" s="22" t="str">
        <f>IF(ISNUMBER(MATCH(A487, {"Gabon","Sudan","Niger","Mali","Burkina Faso","Guinea"}, 0)), "De Facto Countries", "Non-De Facto Countries")</f>
        <v>Non-De Facto Countries</v>
      </c>
      <c r="W487" s="16" t="str">
        <f t="shared" si="134"/>
        <v>Central</v>
      </c>
      <c r="X487" s="16" t="str">
        <f t="shared" si="135"/>
        <v>Multi-Sector</v>
      </c>
      <c r="Y487" s="23">
        <f>Table2[[#This Row],[Approved Amount_UA Equivalent]]/5</f>
        <v>353200</v>
      </c>
      <c r="Z487" s="23">
        <f>Table2[[#This Row],[Approved Amount_UA Equivalent]]/5</f>
        <v>353200</v>
      </c>
      <c r="AA487" s="23">
        <f>Table2[[#This Row],[Approved Amount_UA Equivalent]]/5</f>
        <v>353200</v>
      </c>
      <c r="AB487" s="23">
        <f>Table2[[#This Row],[Approved Amount_UA Equivalent]]/5</f>
        <v>353200</v>
      </c>
      <c r="AC487" s="23">
        <f>Table2[[#This Row],[Approved Amount_UA Equivalent]]/5</f>
        <v>353200</v>
      </c>
      <c r="AD487" s="23">
        <f>SUM(Table2[[#This Row],[Feed Africa ]:[Improve Quality Of Life ]])</f>
        <v>1766000</v>
      </c>
      <c r="AE487" s="16" t="b">
        <f>Table2[[#This Row],[Total HI5]]=Table2[[#This Row],[Approved Amount_UA Equivalent]]</f>
        <v>1</v>
      </c>
      <c r="AF487" s="24">
        <v>10</v>
      </c>
      <c r="AG487" s="20" t="str">
        <f t="shared" si="124"/>
        <v>Investment Project</v>
      </c>
      <c r="AH487" s="24" t="e">
        <f>VLOOKUP(Table2[[#This Row],[SAP Code]],[25]DATA!$A:$G,7,FALSE)</f>
        <v>#N/A</v>
      </c>
      <c r="AI487" s="20" t="str">
        <f t="shared" si="125"/>
        <v>Other Investment</v>
      </c>
      <c r="AJ487" s="25" t="s">
        <v>254</v>
      </c>
      <c r="AK487" s="25" t="s">
        <v>255</v>
      </c>
      <c r="AL487" s="23" t="str" cm="1">
        <f t="array" ref="AL487">_xlfn.SWITCH(AK487,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87" s="26">
        <v>1</v>
      </c>
      <c r="AN487" s="25" t="str">
        <f t="shared" si="133"/>
        <v>Sovereign</v>
      </c>
      <c r="AO487" s="27">
        <v>0.5</v>
      </c>
      <c r="AP487" s="23">
        <f>Table2[[#This Row],[Approved Amount_UA Equivalent]]/1000000</f>
        <v>1.766</v>
      </c>
      <c r="AQ487" s="69">
        <f t="shared" si="126"/>
        <v>2.35026344</v>
      </c>
      <c r="AR487" s="23" t="str">
        <f t="shared" si="127"/>
        <v>1-10</v>
      </c>
      <c r="AS487" s="23" t="str">
        <f t="shared" si="128"/>
        <v>1-20</v>
      </c>
      <c r="AT487" s="23" t="str">
        <f t="shared" si="129"/>
        <v>1-40</v>
      </c>
      <c r="AU487" s="23" t="str">
        <f t="shared" si="130"/>
        <v>&lt;1-50 Mn</v>
      </c>
      <c r="AV487" s="23">
        <f>Table2[[#This Row],[Amount]]</f>
        <v>1766000</v>
      </c>
      <c r="AW487" s="23" t="str">
        <f t="shared" si="131"/>
        <v>Mar 2017</v>
      </c>
      <c r="AX487" s="28">
        <f>IFERROR(VLOOKUP(Table2[[#This Row],[SAP Code]],[26]_16!A:B,2,FALSE),0)</f>
        <v>0</v>
      </c>
      <c r="AY487" s="28">
        <f>IFERROR(VLOOKUP(Table2[[#This Row],[SAP Code]],[26]_16!D:E,2,FALSE)/ 1000000, 0)</f>
        <v>0</v>
      </c>
      <c r="AZ487" s="28">
        <f>IFERROR(VLOOKUP(Table2[[#This Row],[SAP Code]],[26]_16!G:H,2,FALSE)/ 1000000, 0)</f>
        <v>0</v>
      </c>
      <c r="BA487" s="28">
        <f>IFERROR(VLOOKUP(Table2[[#This Row],[SAP Code]],[26]_16!J:K,2,FALSE)/ 1000000, 0)</f>
        <v>0</v>
      </c>
      <c r="BB487" s="28">
        <f>IFERROR(VLOOKUP(Table2[[#This Row],[SAP Code]],[26]_16!M:N,2,FALSE)/ 1000000, 0)</f>
        <v>0.24497427999999999</v>
      </c>
      <c r="BC487" s="28">
        <f>IFERROR(VLOOKUP(Table2[[#This Row],[SAP Code]],[26]_16!P:Q,2,FALSE),0)</f>
        <v>2.2728477200000001</v>
      </c>
      <c r="BD487" s="28">
        <f>IFERROR(VLOOKUP(Table2[[#This Row],[SAP Code]],[26]_16!S:T,2,FALSE),0)</f>
        <v>1.1740103099999999</v>
      </c>
      <c r="BE487" s="28">
        <f>IFERROR(VLOOKUP(Table2[[#This Row],[SAP Code]],[26]_16!V:W,2,FALSE)/ 1000000, 0)</f>
        <v>0.30709562999999995</v>
      </c>
      <c r="BF487" s="28">
        <f>IFERROR(VLOOKUP(Table2[[#This Row],[SAP Code]],[26]_16!Y:Z,2,FALSE)/ 1000000, 0)</f>
        <v>0</v>
      </c>
      <c r="BG487" s="28" t="str">
        <f>IFERROR(VLOOKUP(Table2[[#This Row],[SAP Code]],[26]port!$A:$AD,30,FALSE),"unknown")</f>
        <v>CLSD</v>
      </c>
      <c r="BH487" s="29" t="str">
        <f t="shared" si="132"/>
        <v>Number of operations completed out of the net approved of that year</v>
      </c>
      <c r="BI487" s="16"/>
    </row>
    <row r="488" spans="1:61" ht="17.100000000000001" customHeight="1">
      <c r="A488" s="16" t="s">
        <v>316</v>
      </c>
      <c r="B488" s="16" t="s">
        <v>1850</v>
      </c>
      <c r="C488" s="16" t="s">
        <v>1851</v>
      </c>
      <c r="D488" s="16" t="s">
        <v>1852</v>
      </c>
      <c r="E488" s="18">
        <v>42824</v>
      </c>
      <c r="F488" s="16" t="s">
        <v>320</v>
      </c>
      <c r="G488" s="16" t="s">
        <v>255</v>
      </c>
      <c r="H488" s="16" t="s">
        <v>132</v>
      </c>
      <c r="I488" s="16" t="s">
        <v>250</v>
      </c>
      <c r="J488" s="16" t="s">
        <v>83</v>
      </c>
      <c r="K488" s="19" t="s">
        <v>84</v>
      </c>
      <c r="L488" s="19" t="s">
        <v>85</v>
      </c>
      <c r="M488" s="19">
        <v>6550000</v>
      </c>
      <c r="N488" s="69">
        <v>6550000</v>
      </c>
      <c r="O488" s="20" t="s">
        <v>1853</v>
      </c>
      <c r="P488" s="21">
        <v>2100150037246</v>
      </c>
      <c r="Q488" s="20" t="s">
        <v>72</v>
      </c>
      <c r="R488" s="16" t="str">
        <f t="shared" si="122"/>
        <v>ADF Including TSF</v>
      </c>
      <c r="S488" s="16" t="str">
        <f t="shared" si="120"/>
        <v>K</v>
      </c>
      <c r="T488" s="16" t="str">
        <f t="shared" si="121"/>
        <v>Blend Countries</v>
      </c>
      <c r="U488" s="16" t="str">
        <f t="shared" si="123"/>
        <v>Non-Transition States</v>
      </c>
      <c r="V488" s="22" t="str">
        <f>IF(ISNUMBER(MATCH(A488, {"Gabon","Sudan","Niger","Mali","Burkina Faso","Guinea"}, 0)), "De Facto Countries", "Non-De Facto Countries")</f>
        <v>Non-De Facto Countries</v>
      </c>
      <c r="W488" s="16" t="str">
        <f t="shared" si="134"/>
        <v>West</v>
      </c>
      <c r="X488" s="16" t="str">
        <f t="shared" si="135"/>
        <v>Multi-Sector</v>
      </c>
      <c r="Y488" s="23">
        <f>Table2[[#This Row],[Approved Amount_UA Equivalent]]/5</f>
        <v>1310000</v>
      </c>
      <c r="Z488" s="23">
        <f>Table2[[#This Row],[Approved Amount_UA Equivalent]]/5</f>
        <v>1310000</v>
      </c>
      <c r="AA488" s="23">
        <f>Table2[[#This Row],[Approved Amount_UA Equivalent]]/5</f>
        <v>1310000</v>
      </c>
      <c r="AB488" s="23">
        <f>Table2[[#This Row],[Approved Amount_UA Equivalent]]/5</f>
        <v>1310000</v>
      </c>
      <c r="AC488" s="23">
        <f>Table2[[#This Row],[Approved Amount_UA Equivalent]]/5</f>
        <v>1310000</v>
      </c>
      <c r="AD488" s="23">
        <f>SUM(Table2[[#This Row],[Feed Africa ]:[Improve Quality Of Life ]])</f>
        <v>6550000</v>
      </c>
      <c r="AE488" s="16" t="b">
        <f>Table2[[#This Row],[Total HI5]]=Table2[[#This Row],[Approved Amount_UA Equivalent]]</f>
        <v>1</v>
      </c>
      <c r="AF488" s="24">
        <v>10</v>
      </c>
      <c r="AG488" s="20" t="str">
        <f t="shared" si="124"/>
        <v>Investment Project</v>
      </c>
      <c r="AH488" s="24" t="e">
        <f>VLOOKUP(Table2[[#This Row],[SAP Code]],[25]DATA!$A:$G,7,FALSE)</f>
        <v>#N/A</v>
      </c>
      <c r="AI488" s="20" t="str">
        <f t="shared" si="125"/>
        <v>Other Investment</v>
      </c>
      <c r="AJ488" s="25" t="s">
        <v>254</v>
      </c>
      <c r="AK488" s="25" t="s">
        <v>255</v>
      </c>
      <c r="AL488" s="23" t="str" cm="1">
        <f t="array" ref="AL488">_xlfn.SWITCH(AK488,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88" s="26">
        <v>1</v>
      </c>
      <c r="AN488" s="25" t="str">
        <f t="shared" si="133"/>
        <v>Sovereign</v>
      </c>
      <c r="AO488" s="27">
        <v>0.25</v>
      </c>
      <c r="AP488" s="23">
        <f>Table2[[#This Row],[Approved Amount_UA Equivalent]]/1000000</f>
        <v>6.55</v>
      </c>
      <c r="AQ488" s="69">
        <f t="shared" si="126"/>
        <v>8.7170020000000008</v>
      </c>
      <c r="AR488" s="23" t="str">
        <f t="shared" si="127"/>
        <v>1-10</v>
      </c>
      <c r="AS488" s="23" t="str">
        <f t="shared" si="128"/>
        <v>1-20</v>
      </c>
      <c r="AT488" s="23" t="str">
        <f t="shared" si="129"/>
        <v>1-40</v>
      </c>
      <c r="AU488" s="23" t="str">
        <f t="shared" si="130"/>
        <v>&lt;1-50 Mn</v>
      </c>
      <c r="AV488" s="23">
        <f>Table2[[#This Row],[Amount]]</f>
        <v>6550000</v>
      </c>
      <c r="AW488" s="23" t="str">
        <f t="shared" si="131"/>
        <v>Mar 2017</v>
      </c>
      <c r="AX488" s="28">
        <f>IFERROR(VLOOKUP(Table2[[#This Row],[SAP Code]],[26]_16!A:B,2,FALSE),0)</f>
        <v>0</v>
      </c>
      <c r="AY488" s="28">
        <f>IFERROR(VLOOKUP(Table2[[#This Row],[SAP Code]],[26]_16!D:E,2,FALSE)/ 1000000, 0)</f>
        <v>0</v>
      </c>
      <c r="AZ488" s="28">
        <f>IFERROR(VLOOKUP(Table2[[#This Row],[SAP Code]],[26]_16!G:H,2,FALSE)/ 1000000, 0)</f>
        <v>0.12819030000000001</v>
      </c>
      <c r="BA488" s="28">
        <f>IFERROR(VLOOKUP(Table2[[#This Row],[SAP Code]],[26]_16!J:K,2,FALSE)/ 1000000, 0)</f>
        <v>1.00391845</v>
      </c>
      <c r="BB488" s="28">
        <f>IFERROR(VLOOKUP(Table2[[#This Row],[SAP Code]],[26]_16!M:N,2,FALSE)/ 1000000, 0)</f>
        <v>0.76058880999999978</v>
      </c>
      <c r="BC488" s="28">
        <f>IFERROR(VLOOKUP(Table2[[#This Row],[SAP Code]],[26]_16!P:Q,2,FALSE),0)</f>
        <v>2.8386909200000008</v>
      </c>
      <c r="BD488" s="28">
        <f>IFERROR(VLOOKUP(Table2[[#This Row],[SAP Code]],[26]_16!S:T,2,FALSE),0)</f>
        <v>3.2587813400000005</v>
      </c>
      <c r="BE488" s="28">
        <f>IFERROR(VLOOKUP(Table2[[#This Row],[SAP Code]],[26]_16!V:W,2,FALSE)/ 1000000, 0)</f>
        <v>2.8962865099999999</v>
      </c>
      <c r="BF488" s="28">
        <f>IFERROR(VLOOKUP(Table2[[#This Row],[SAP Code]],[26]_16!Y:Z,2,FALSE)/ 1000000, 0)</f>
        <v>1.3217284900000006</v>
      </c>
      <c r="BG488" s="28" t="str">
        <f>IFERROR(VLOOKUP(Table2[[#This Row],[SAP Code]],[26]port!$A:$AD,30,FALSE),"unknown")</f>
        <v>OnGo</v>
      </c>
      <c r="BH488" s="29" t="str">
        <f t="shared" si="132"/>
        <v>Ongoing</v>
      </c>
      <c r="BI488" s="16"/>
    </row>
    <row r="489" spans="1:61" ht="17.100000000000001" customHeight="1">
      <c r="A489" s="16" t="s">
        <v>316</v>
      </c>
      <c r="B489" s="16" t="s">
        <v>1850</v>
      </c>
      <c r="C489" s="16" t="s">
        <v>1854</v>
      </c>
      <c r="D489" s="16" t="s">
        <v>1852</v>
      </c>
      <c r="E489" s="18">
        <v>42824</v>
      </c>
      <c r="F489" s="16" t="s">
        <v>320</v>
      </c>
      <c r="G489" s="16" t="s">
        <v>255</v>
      </c>
      <c r="H489" s="16" t="s">
        <v>132</v>
      </c>
      <c r="I489" s="16" t="s">
        <v>250</v>
      </c>
      <c r="J489" s="16" t="s">
        <v>83</v>
      </c>
      <c r="K489" s="19" t="s">
        <v>69</v>
      </c>
      <c r="L489" s="19" t="s">
        <v>85</v>
      </c>
      <c r="M489" s="19">
        <v>212628</v>
      </c>
      <c r="N489" s="69">
        <v>212628</v>
      </c>
      <c r="O489" s="20" t="s">
        <v>1853</v>
      </c>
      <c r="P489" s="21">
        <v>2100155034516</v>
      </c>
      <c r="Q489" s="20" t="s">
        <v>72</v>
      </c>
      <c r="R489" s="16" t="str">
        <f t="shared" si="122"/>
        <v>ADF Including TSF</v>
      </c>
      <c r="S489" s="16" t="str">
        <f t="shared" si="120"/>
        <v>K</v>
      </c>
      <c r="T489" s="16" t="str">
        <f t="shared" si="121"/>
        <v>Blend Countries</v>
      </c>
      <c r="U489" s="16" t="str">
        <f t="shared" si="123"/>
        <v>Non-Transition States</v>
      </c>
      <c r="V489" s="22" t="str">
        <f>IF(ISNUMBER(MATCH(A489, {"Gabon","Sudan","Niger","Mali","Burkina Faso","Guinea"}, 0)), "De Facto Countries", "Non-De Facto Countries")</f>
        <v>Non-De Facto Countries</v>
      </c>
      <c r="W489" s="16" t="str">
        <f t="shared" si="134"/>
        <v>West</v>
      </c>
      <c r="X489" s="16" t="str">
        <f t="shared" si="135"/>
        <v>Multi-Sector</v>
      </c>
      <c r="Y489" s="23">
        <f>Table2[[#This Row],[Approved Amount_UA Equivalent]]/5</f>
        <v>42525.599999999999</v>
      </c>
      <c r="Z489" s="23">
        <f>Table2[[#This Row],[Approved Amount_UA Equivalent]]/5</f>
        <v>42525.599999999999</v>
      </c>
      <c r="AA489" s="23">
        <f>Table2[[#This Row],[Approved Amount_UA Equivalent]]/5</f>
        <v>42525.599999999999</v>
      </c>
      <c r="AB489" s="23">
        <f>Table2[[#This Row],[Approved Amount_UA Equivalent]]/5</f>
        <v>42525.599999999999</v>
      </c>
      <c r="AC489" s="23">
        <f>Table2[[#This Row],[Approved Amount_UA Equivalent]]/5</f>
        <v>42525.599999999999</v>
      </c>
      <c r="AD489" s="23">
        <f>SUM(Table2[[#This Row],[Feed Africa ]:[Improve Quality Of Life ]])</f>
        <v>212628</v>
      </c>
      <c r="AE489" s="16" t="b">
        <f>Table2[[#This Row],[Total HI5]]=Table2[[#This Row],[Approved Amount_UA Equivalent]]</f>
        <v>1</v>
      </c>
      <c r="AF489" s="24">
        <v>10</v>
      </c>
      <c r="AG489" s="20" t="str">
        <f t="shared" si="124"/>
        <v>Investment Project</v>
      </c>
      <c r="AH489" s="24" t="e">
        <f>VLOOKUP(Table2[[#This Row],[SAP Code]],[25]DATA!$A:$G,7,FALSE)</f>
        <v>#N/A</v>
      </c>
      <c r="AI489" s="20" t="str">
        <f t="shared" si="125"/>
        <v>Other Investment</v>
      </c>
      <c r="AJ489" s="25" t="s">
        <v>254</v>
      </c>
      <c r="AK489" s="25" t="s">
        <v>255</v>
      </c>
      <c r="AL489" s="23" t="str" cm="1">
        <f t="array" ref="AL489">_xlfn.SWITCH(AK489,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89" s="26">
        <v>1</v>
      </c>
      <c r="AN489" s="25" t="str">
        <f t="shared" si="133"/>
        <v>Sovereign</v>
      </c>
      <c r="AO489" s="27">
        <v>0.25</v>
      </c>
      <c r="AP489" s="23">
        <f>Table2[[#This Row],[Approved Amount_UA Equivalent]]/1000000</f>
        <v>0.21262800000000001</v>
      </c>
      <c r="AQ489" s="69">
        <f t="shared" si="126"/>
        <v>0.28297384751999999</v>
      </c>
      <c r="AR489" s="23" t="str">
        <f t="shared" si="127"/>
        <v>1-10</v>
      </c>
      <c r="AS489" s="23" t="str">
        <f t="shared" si="128"/>
        <v>1-20</v>
      </c>
      <c r="AT489" s="23" t="str">
        <f t="shared" si="129"/>
        <v>1-40</v>
      </c>
      <c r="AU489" s="23" t="str">
        <f t="shared" si="130"/>
        <v>&lt;1-50 Mn</v>
      </c>
      <c r="AV489" s="23">
        <f>Table2[[#This Row],[Amount]]</f>
        <v>212628</v>
      </c>
      <c r="AW489" s="23" t="str">
        <f t="shared" si="131"/>
        <v>Mar 2017</v>
      </c>
      <c r="AX489" s="28">
        <f>IFERROR(VLOOKUP(Table2[[#This Row],[SAP Code]],[26]_16!A:B,2,FALSE),0)</f>
        <v>0</v>
      </c>
      <c r="AY489" s="28">
        <f>IFERROR(VLOOKUP(Table2[[#This Row],[SAP Code]],[26]_16!D:E,2,FALSE)/ 1000000, 0)</f>
        <v>0</v>
      </c>
      <c r="AZ489" s="28">
        <f>IFERROR(VLOOKUP(Table2[[#This Row],[SAP Code]],[26]_16!G:H,2,FALSE)/ 1000000, 0)</f>
        <v>0.12819030000000001</v>
      </c>
      <c r="BA489" s="28">
        <v>0</v>
      </c>
      <c r="BB489" s="28">
        <v>0</v>
      </c>
      <c r="BC489" s="28">
        <v>0</v>
      </c>
      <c r="BD489" s="28">
        <v>0</v>
      </c>
      <c r="BE489" s="28">
        <v>0</v>
      </c>
      <c r="BF489" s="28">
        <v>0</v>
      </c>
      <c r="BG489" s="28" t="str">
        <f>IFERROR(VLOOKUP(Table2[[#This Row],[SAP Code]],[26]port!$A:$AD,30,FALSE),"unknown")</f>
        <v>OnGo</v>
      </c>
      <c r="BH489" s="29" t="str">
        <f t="shared" si="132"/>
        <v>Ongoing</v>
      </c>
      <c r="BI489" s="16"/>
    </row>
    <row r="490" spans="1:61" ht="17.100000000000001" customHeight="1">
      <c r="A490" s="16" t="s">
        <v>316</v>
      </c>
      <c r="B490" s="16" t="s">
        <v>1850</v>
      </c>
      <c r="C490" s="16" t="s">
        <v>1855</v>
      </c>
      <c r="D490" s="16" t="s">
        <v>1852</v>
      </c>
      <c r="E490" s="18">
        <v>42824</v>
      </c>
      <c r="F490" s="16" t="s">
        <v>320</v>
      </c>
      <c r="G490" s="16" t="s">
        <v>255</v>
      </c>
      <c r="H490" s="16" t="s">
        <v>132</v>
      </c>
      <c r="I490" s="16" t="s">
        <v>250</v>
      </c>
      <c r="J490" s="16" t="s">
        <v>1692</v>
      </c>
      <c r="K490" s="19" t="s">
        <v>84</v>
      </c>
      <c r="L490" s="19" t="s">
        <v>85</v>
      </c>
      <c r="M490" s="19">
        <v>9612000</v>
      </c>
      <c r="N490" s="69">
        <v>9612000</v>
      </c>
      <c r="O490" s="20" t="s">
        <v>1853</v>
      </c>
      <c r="P490" s="21">
        <v>5900150001501</v>
      </c>
      <c r="Q490" s="20" t="s">
        <v>72</v>
      </c>
      <c r="R490" s="16" t="str">
        <f t="shared" si="122"/>
        <v>ADF Including TSF</v>
      </c>
      <c r="S490" s="16" t="str">
        <f t="shared" si="120"/>
        <v>K</v>
      </c>
      <c r="T490" s="16" t="str">
        <f t="shared" si="121"/>
        <v>Blend Countries</v>
      </c>
      <c r="U490" s="16" t="str">
        <f t="shared" si="123"/>
        <v>Non-Transition States</v>
      </c>
      <c r="V490" s="22" t="str">
        <f>IF(ISNUMBER(MATCH(A490, {"Gabon","Sudan","Niger","Mali","Burkina Faso","Guinea"}, 0)), "De Facto Countries", "Non-De Facto Countries")</f>
        <v>Non-De Facto Countries</v>
      </c>
      <c r="W490" s="16" t="str">
        <f t="shared" si="134"/>
        <v>West</v>
      </c>
      <c r="X490" s="16" t="str">
        <f t="shared" si="135"/>
        <v>Multi-Sector</v>
      </c>
      <c r="Y490" s="23">
        <f>Table2[[#This Row],[Approved Amount_UA Equivalent]]/5</f>
        <v>1922400</v>
      </c>
      <c r="Z490" s="23">
        <f>Table2[[#This Row],[Approved Amount_UA Equivalent]]/5</f>
        <v>1922400</v>
      </c>
      <c r="AA490" s="23">
        <f>Table2[[#This Row],[Approved Amount_UA Equivalent]]/5</f>
        <v>1922400</v>
      </c>
      <c r="AB490" s="23">
        <f>Table2[[#This Row],[Approved Amount_UA Equivalent]]/5</f>
        <v>1922400</v>
      </c>
      <c r="AC490" s="23">
        <f>Table2[[#This Row],[Approved Amount_UA Equivalent]]/5</f>
        <v>1922400</v>
      </c>
      <c r="AD490" s="23">
        <f>SUM(Table2[[#This Row],[Feed Africa ]:[Improve Quality Of Life ]])</f>
        <v>9612000</v>
      </c>
      <c r="AE490" s="16" t="b">
        <f>Table2[[#This Row],[Total HI5]]=Table2[[#This Row],[Approved Amount_UA Equivalent]]</f>
        <v>1</v>
      </c>
      <c r="AF490" s="24">
        <v>10</v>
      </c>
      <c r="AG490" s="20" t="str">
        <f t="shared" si="124"/>
        <v>Investment Project</v>
      </c>
      <c r="AH490" s="24" t="e">
        <f>VLOOKUP(Table2[[#This Row],[SAP Code]],[25]DATA!$A:$G,7,FALSE)</f>
        <v>#N/A</v>
      </c>
      <c r="AI490" s="20" t="str">
        <f t="shared" si="125"/>
        <v>Other Investment</v>
      </c>
      <c r="AJ490" s="25" t="s">
        <v>254</v>
      </c>
      <c r="AK490" s="25" t="s">
        <v>255</v>
      </c>
      <c r="AL490" s="23" t="str" cm="1">
        <f t="array" ref="AL490">_xlfn.SWITCH(AK490,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90" s="26">
        <v>1</v>
      </c>
      <c r="AN490" s="25" t="str">
        <f t="shared" si="133"/>
        <v>Sovereign</v>
      </c>
      <c r="AO490" s="27">
        <v>0.25</v>
      </c>
      <c r="AP490" s="23">
        <f>Table2[[#This Row],[Approved Amount_UA Equivalent]]/1000000</f>
        <v>9.6120000000000001</v>
      </c>
      <c r="AQ490" s="69">
        <f t="shared" si="126"/>
        <v>12.792034080000001</v>
      </c>
      <c r="AR490" s="23" t="str">
        <f t="shared" si="127"/>
        <v>1-10</v>
      </c>
      <c r="AS490" s="23" t="str">
        <f t="shared" si="128"/>
        <v>1-20</v>
      </c>
      <c r="AT490" s="23" t="str">
        <f t="shared" si="129"/>
        <v>1-40</v>
      </c>
      <c r="AU490" s="23" t="str">
        <f t="shared" si="130"/>
        <v>&lt;1-50 Mn</v>
      </c>
      <c r="AV490" s="23">
        <f>Table2[[#This Row],[Amount]]</f>
        <v>9612000</v>
      </c>
      <c r="AW490" s="23" t="str">
        <f t="shared" si="131"/>
        <v>Mar 2017</v>
      </c>
      <c r="AX490" s="28">
        <f>IFERROR(VLOOKUP(Table2[[#This Row],[SAP Code]],[26]_16!A:B,2,FALSE),0)</f>
        <v>0</v>
      </c>
      <c r="AY490" s="28">
        <f>IFERROR(VLOOKUP(Table2[[#This Row],[SAP Code]],[26]_16!D:E,2,FALSE)/ 1000000, 0)</f>
        <v>0</v>
      </c>
      <c r="AZ490" s="28">
        <v>0</v>
      </c>
      <c r="BA490" s="28">
        <v>0</v>
      </c>
      <c r="BB490" s="28">
        <v>0</v>
      </c>
      <c r="BC490" s="28">
        <v>0</v>
      </c>
      <c r="BD490" s="28">
        <v>0</v>
      </c>
      <c r="BE490" s="28">
        <v>0</v>
      </c>
      <c r="BF490" s="28">
        <v>0</v>
      </c>
      <c r="BG490" s="28" t="str">
        <f>IFERROR(VLOOKUP(Table2[[#This Row],[SAP Code]],[26]port!$A:$AD,30,FALSE),"unknown")</f>
        <v>OnGo</v>
      </c>
      <c r="BH490" s="29" t="str">
        <f t="shared" si="132"/>
        <v>Ongoing</v>
      </c>
      <c r="BI490" s="16"/>
    </row>
    <row r="491" spans="1:61" ht="17.100000000000001" customHeight="1">
      <c r="A491" s="16" t="s">
        <v>316</v>
      </c>
      <c r="B491" s="16" t="s">
        <v>1850</v>
      </c>
      <c r="C491" s="16" t="s">
        <v>1856</v>
      </c>
      <c r="D491" s="16" t="s">
        <v>1852</v>
      </c>
      <c r="E491" s="18">
        <v>42824</v>
      </c>
      <c r="F491" s="16" t="s">
        <v>320</v>
      </c>
      <c r="G491" s="16" t="s">
        <v>255</v>
      </c>
      <c r="H491" s="16" t="s">
        <v>132</v>
      </c>
      <c r="I491" s="16" t="s">
        <v>250</v>
      </c>
      <c r="J491" s="16" t="s">
        <v>1692</v>
      </c>
      <c r="K491" s="19" t="s">
        <v>69</v>
      </c>
      <c r="L491" s="19" t="s">
        <v>85</v>
      </c>
      <c r="M491" s="19">
        <v>28000</v>
      </c>
      <c r="N491" s="69">
        <v>28000</v>
      </c>
      <c r="O491" s="20" t="s">
        <v>1853</v>
      </c>
      <c r="P491" s="21">
        <v>5900155011703</v>
      </c>
      <c r="Q491" s="20" t="s">
        <v>72</v>
      </c>
      <c r="R491" s="16" t="str">
        <f t="shared" si="122"/>
        <v>ADF Including TSF</v>
      </c>
      <c r="S491" s="16" t="str">
        <f t="shared" si="120"/>
        <v>K</v>
      </c>
      <c r="T491" s="16" t="str">
        <f t="shared" si="121"/>
        <v>Blend Countries</v>
      </c>
      <c r="U491" s="16" t="str">
        <f t="shared" si="123"/>
        <v>Non-Transition States</v>
      </c>
      <c r="V491" s="22" t="str">
        <f>IF(ISNUMBER(MATCH(A491, {"Gabon","Sudan","Niger","Mali","Burkina Faso","Guinea"}, 0)), "De Facto Countries", "Non-De Facto Countries")</f>
        <v>Non-De Facto Countries</v>
      </c>
      <c r="W491" s="16" t="str">
        <f t="shared" si="134"/>
        <v>West</v>
      </c>
      <c r="X491" s="16" t="str">
        <f t="shared" si="135"/>
        <v>Multi-Sector</v>
      </c>
      <c r="Y491" s="23">
        <f>Table2[[#This Row],[Approved Amount_UA Equivalent]]/5</f>
        <v>5600</v>
      </c>
      <c r="Z491" s="23">
        <f>Table2[[#This Row],[Approved Amount_UA Equivalent]]/5</f>
        <v>5600</v>
      </c>
      <c r="AA491" s="23">
        <f>Table2[[#This Row],[Approved Amount_UA Equivalent]]/5</f>
        <v>5600</v>
      </c>
      <c r="AB491" s="23">
        <f>Table2[[#This Row],[Approved Amount_UA Equivalent]]/5</f>
        <v>5600</v>
      </c>
      <c r="AC491" s="23">
        <f>Table2[[#This Row],[Approved Amount_UA Equivalent]]/5</f>
        <v>5600</v>
      </c>
      <c r="AD491" s="23">
        <f>SUM(Table2[[#This Row],[Feed Africa ]:[Improve Quality Of Life ]])</f>
        <v>28000</v>
      </c>
      <c r="AE491" s="16" t="b">
        <f>Table2[[#This Row],[Total HI5]]=Table2[[#This Row],[Approved Amount_UA Equivalent]]</f>
        <v>1</v>
      </c>
      <c r="AF491" s="24">
        <v>10</v>
      </c>
      <c r="AG491" s="20" t="str">
        <f t="shared" si="124"/>
        <v>Investment Project</v>
      </c>
      <c r="AH491" s="24" t="e">
        <f>VLOOKUP(Table2[[#This Row],[SAP Code]],[25]DATA!$A:$G,7,FALSE)</f>
        <v>#N/A</v>
      </c>
      <c r="AI491" s="20" t="str">
        <f t="shared" si="125"/>
        <v>Other Investment</v>
      </c>
      <c r="AJ491" s="25" t="s">
        <v>254</v>
      </c>
      <c r="AK491" s="25" t="s">
        <v>255</v>
      </c>
      <c r="AL491" s="23" t="str" cm="1">
        <f t="array" ref="AL491">_xlfn.SWITCH(AK491,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91" s="26">
        <v>1</v>
      </c>
      <c r="AN491" s="25" t="str">
        <f t="shared" si="133"/>
        <v>Sovereign</v>
      </c>
      <c r="AO491" s="27">
        <v>0.25</v>
      </c>
      <c r="AP491" s="23">
        <f>Table2[[#This Row],[Approved Amount_UA Equivalent]]/1000000</f>
        <v>2.8000000000000001E-2</v>
      </c>
      <c r="AQ491" s="69">
        <f t="shared" si="126"/>
        <v>3.7263520000000001E-2</v>
      </c>
      <c r="AR491" s="23" t="str">
        <f t="shared" si="127"/>
        <v>1-10</v>
      </c>
      <c r="AS491" s="23" t="str">
        <f t="shared" si="128"/>
        <v>1-20</v>
      </c>
      <c r="AT491" s="23" t="str">
        <f t="shared" si="129"/>
        <v>1-40</v>
      </c>
      <c r="AU491" s="23" t="str">
        <f t="shared" si="130"/>
        <v>&lt;1-50 Mn</v>
      </c>
      <c r="AV491" s="23">
        <f>Table2[[#This Row],[Amount]]</f>
        <v>28000</v>
      </c>
      <c r="AW491" s="23" t="str">
        <f t="shared" si="131"/>
        <v>Mar 2017</v>
      </c>
      <c r="AX491" s="28">
        <f>IFERROR(VLOOKUP(Table2[[#This Row],[SAP Code]],[26]_16!A:B,2,FALSE),0)</f>
        <v>0</v>
      </c>
      <c r="AY491" s="28">
        <f>IFERROR(VLOOKUP(Table2[[#This Row],[SAP Code]],[26]_16!D:E,2,FALSE)/ 1000000, 0)</f>
        <v>0</v>
      </c>
      <c r="AZ491" s="28">
        <f>IFERROR(VLOOKUP(Table2[[#This Row],[SAP Code]],[26]_16!G:H,2,FALSE)/ 1000000, 0)</f>
        <v>0.12819030000000001</v>
      </c>
      <c r="BA491" s="28">
        <f>IFERROR(VLOOKUP(Table2[[#This Row],[SAP Code]],[26]_16!J:K,2,FALSE)/ 1000000, 0)</f>
        <v>1.00391845</v>
      </c>
      <c r="BB491" s="28">
        <f>IFERROR(VLOOKUP(Table2[[#This Row],[SAP Code]],[26]_16!M:N,2,FALSE)/ 1000000, 0)</f>
        <v>0.76058880999999978</v>
      </c>
      <c r="BC491" s="28">
        <f>IFERROR(VLOOKUP(Table2[[#This Row],[SAP Code]],[26]_16!P:Q,2,FALSE),0)</f>
        <v>2.8386909200000008</v>
      </c>
      <c r="BD491" s="28">
        <f>IFERROR(VLOOKUP(Table2[[#This Row],[SAP Code]],[26]_16!S:T,2,FALSE),0)</f>
        <v>3.2587813400000005</v>
      </c>
      <c r="BE491" s="28">
        <f>IFERROR(VLOOKUP(Table2[[#This Row],[SAP Code]],[26]_16!V:W,2,FALSE)/ 1000000, 0)</f>
        <v>2.8962865099999999</v>
      </c>
      <c r="BF491" s="28">
        <f>IFERROR(VLOOKUP(Table2[[#This Row],[SAP Code]],[26]_16!Y:Z,2,FALSE)/ 1000000, 0)</f>
        <v>1.3217284900000006</v>
      </c>
      <c r="BG491" s="28" t="str">
        <f>IFERROR(VLOOKUP(Table2[[#This Row],[SAP Code]],[26]port!$A:$AD,30,FALSE),"unknown")</f>
        <v>OnGo</v>
      </c>
      <c r="BH491" s="29" t="str">
        <f t="shared" si="132"/>
        <v>Ongoing</v>
      </c>
      <c r="BI491" s="16"/>
    </row>
    <row r="492" spans="1:61" ht="17.100000000000001" customHeight="1">
      <c r="A492" s="38" t="s">
        <v>281</v>
      </c>
      <c r="B492" s="16" t="s">
        <v>1857</v>
      </c>
      <c r="C492" s="16" t="s">
        <v>1858</v>
      </c>
      <c r="D492" s="16" t="s">
        <v>1859</v>
      </c>
      <c r="E492" s="18">
        <v>42824</v>
      </c>
      <c r="F492" s="16" t="s">
        <v>1860</v>
      </c>
      <c r="G492" s="16" t="s">
        <v>126</v>
      </c>
      <c r="H492" s="16" t="s">
        <v>81</v>
      </c>
      <c r="I492" s="16" t="s">
        <v>123</v>
      </c>
      <c r="J492" s="16" t="s">
        <v>83</v>
      </c>
      <c r="K492" s="19" t="s">
        <v>304</v>
      </c>
      <c r="L492" s="19" t="s">
        <v>85</v>
      </c>
      <c r="M492" s="19">
        <v>2280000</v>
      </c>
      <c r="N492" s="69">
        <v>2280000</v>
      </c>
      <c r="O492" s="20" t="s">
        <v>1861</v>
      </c>
      <c r="P492" s="21">
        <v>2100150037344</v>
      </c>
      <c r="Q492" s="20" t="s">
        <v>72</v>
      </c>
      <c r="R492" s="16" t="str">
        <f t="shared" si="122"/>
        <v>ADF Including TSF</v>
      </c>
      <c r="S492" s="16" t="str">
        <f t="shared" si="120"/>
        <v>E</v>
      </c>
      <c r="T492" s="16" t="str">
        <f t="shared" si="121"/>
        <v>ADF Countries</v>
      </c>
      <c r="U492" s="16" t="str">
        <f t="shared" si="123"/>
        <v>Non-Transition States</v>
      </c>
      <c r="V492" s="22" t="str">
        <f>IF(ISNUMBER(MATCH(A492, {"Gabon","Sudan","Niger","Mali","Burkina Faso","Guinea"}, 0)), "De Facto Countries", "Non-De Facto Countries")</f>
        <v>Non-De Facto Countries</v>
      </c>
      <c r="W492" s="16" t="str">
        <f t="shared" si="134"/>
        <v>East</v>
      </c>
      <c r="X492" s="16" t="str">
        <f t="shared" si="135"/>
        <v>WASH Sector</v>
      </c>
      <c r="Y492" s="23">
        <f>Table2[[#This Row],[Approved Amount_UA Equivalent]]*0.03</f>
        <v>68400</v>
      </c>
      <c r="Z492" s="23">
        <f>Table2[[#This Row],[Approved Amount_UA Equivalent]]*0.01</f>
        <v>22800</v>
      </c>
      <c r="AC492" s="23">
        <f>Table2[[#This Row],[Approved Amount_UA Equivalent]]*0.96</f>
        <v>2188800</v>
      </c>
      <c r="AD492" s="23">
        <f>SUM(Table2[[#This Row],[Feed Africa ]:[Improve Quality Of Life ]])</f>
        <v>2280000</v>
      </c>
      <c r="AE492" s="16" t="b">
        <f>Table2[[#This Row],[Total HI5]]=Table2[[#This Row],[Approved Amount_UA Equivalent]]</f>
        <v>1</v>
      </c>
      <c r="AF492" s="24">
        <v>10</v>
      </c>
      <c r="AG492" s="20" t="str">
        <f t="shared" si="124"/>
        <v>Investment Project</v>
      </c>
      <c r="AH492" s="24" t="e">
        <f>VLOOKUP(Table2[[#This Row],[SAP Code]],[25]DATA!$A:$G,7,FALSE)</f>
        <v>#N/A</v>
      </c>
      <c r="AI492" s="20" t="str">
        <f t="shared" si="125"/>
        <v>Infrastructure</v>
      </c>
      <c r="AJ492" s="25" t="s">
        <v>89</v>
      </c>
      <c r="AK492" s="25" t="s">
        <v>126</v>
      </c>
      <c r="AL492" s="23" t="str" cm="1">
        <f t="array" ref="AL492">_xlfn.SWITCH(AK492,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92" s="26">
        <v>1</v>
      </c>
      <c r="AN492" s="25" t="str">
        <f t="shared" si="133"/>
        <v>Sovereign</v>
      </c>
      <c r="AO492" s="27">
        <v>0.5</v>
      </c>
      <c r="AP492" s="23">
        <f>Table2[[#This Row],[Approved Amount_UA Equivalent]]/1000000</f>
        <v>2.2799999999999998</v>
      </c>
      <c r="AQ492" s="69">
        <f t="shared" si="126"/>
        <v>3.0343152</v>
      </c>
      <c r="AR492" s="23" t="str">
        <f t="shared" si="127"/>
        <v>1-10</v>
      </c>
      <c r="AS492" s="23" t="str">
        <f t="shared" si="128"/>
        <v>1-20</v>
      </c>
      <c r="AT492" s="23" t="str">
        <f t="shared" si="129"/>
        <v>1-40</v>
      </c>
      <c r="AU492" s="23" t="str">
        <f t="shared" si="130"/>
        <v>&lt;1-50 Mn</v>
      </c>
      <c r="AV492" s="23">
        <f>Table2[[#This Row],[Amount]]</f>
        <v>2280000</v>
      </c>
      <c r="AW492" s="23" t="str">
        <f t="shared" si="131"/>
        <v>Mar 2017</v>
      </c>
      <c r="AX492" s="28">
        <f>IFERROR(VLOOKUP(Table2[[#This Row],[SAP Code]],[26]_16!A:B,2,FALSE),0)</f>
        <v>0</v>
      </c>
      <c r="AY492" s="28">
        <f>IFERROR(VLOOKUP(Table2[[#This Row],[SAP Code]],[26]_16!D:E,2,FALSE)/ 1000000, 0)</f>
        <v>0</v>
      </c>
      <c r="AZ492" s="28">
        <f>IFERROR(VLOOKUP(Table2[[#This Row],[SAP Code]],[26]_16!G:H,2,FALSE)/ 1000000, 0)</f>
        <v>4.12</v>
      </c>
      <c r="BA492" s="28">
        <f>IFERROR(VLOOKUP(Table2[[#This Row],[SAP Code]],[26]_16!J:K,2,FALSE)/ 1000000, 0)</f>
        <v>0</v>
      </c>
      <c r="BB492" s="28">
        <f>IFERROR(VLOOKUP(Table2[[#This Row],[SAP Code]],[26]_16!M:N,2,FALSE)/ 1000000, 0)</f>
        <v>0</v>
      </c>
      <c r="BC492" s="28">
        <f>IFERROR(VLOOKUP(Table2[[#This Row],[SAP Code]],[26]_16!P:Q,2,FALSE),0)</f>
        <v>0</v>
      </c>
      <c r="BD492" s="28">
        <f>IFERROR(VLOOKUP(Table2[[#This Row],[SAP Code]],[26]_16!S:T,2,FALSE),0)</f>
        <v>0</v>
      </c>
      <c r="BE492" s="28">
        <f>IFERROR(VLOOKUP(Table2[[#This Row],[SAP Code]],[26]_16!V:W,2,FALSE)/ 1000000, 0)</f>
        <v>0</v>
      </c>
      <c r="BF492" s="28">
        <f>IFERROR(VLOOKUP(Table2[[#This Row],[SAP Code]],[26]_16!Y:Z,2,FALSE)/ 1000000, 0)</f>
        <v>0</v>
      </c>
      <c r="BG492" s="28" t="str">
        <f>IFERROR(VLOOKUP(Table2[[#This Row],[SAP Code]],[26]port!$A:$AD,30,FALSE),"unknown")</f>
        <v>COMP</v>
      </c>
      <c r="BH492" s="29" t="str">
        <f t="shared" si="132"/>
        <v>Number of operations completed out of the net approved of that year</v>
      </c>
      <c r="BI492" s="16"/>
    </row>
    <row r="493" spans="1:61" ht="17.100000000000001" customHeight="1">
      <c r="A493" s="38" t="s">
        <v>281</v>
      </c>
      <c r="B493" s="16" t="s">
        <v>1857</v>
      </c>
      <c r="C493" s="16" t="s">
        <v>1862</v>
      </c>
      <c r="D493" s="16" t="s">
        <v>1859</v>
      </c>
      <c r="E493" s="18">
        <v>42824</v>
      </c>
      <c r="F493" s="16" t="s">
        <v>1860</v>
      </c>
      <c r="G493" s="16" t="s">
        <v>126</v>
      </c>
      <c r="H493" s="16" t="s">
        <v>81</v>
      </c>
      <c r="I493" s="16" t="s">
        <v>123</v>
      </c>
      <c r="J493" s="16" t="s">
        <v>83</v>
      </c>
      <c r="K493" s="19" t="s">
        <v>69</v>
      </c>
      <c r="L493" s="19" t="s">
        <v>85</v>
      </c>
      <c r="M493" s="19">
        <v>1840000</v>
      </c>
      <c r="N493" s="69">
        <v>1840000</v>
      </c>
      <c r="O493" s="20" t="s">
        <v>1861</v>
      </c>
      <c r="P493" s="21">
        <v>2100155034517</v>
      </c>
      <c r="Q493" s="20" t="s">
        <v>72</v>
      </c>
      <c r="R493" s="16" t="str">
        <f t="shared" si="122"/>
        <v>ADF Including TSF</v>
      </c>
      <c r="S493" s="16" t="str">
        <f t="shared" si="120"/>
        <v>E</v>
      </c>
      <c r="T493" s="16" t="str">
        <f t="shared" si="121"/>
        <v>ADF Countries</v>
      </c>
      <c r="U493" s="16" t="str">
        <f t="shared" si="123"/>
        <v>Non-Transition States</v>
      </c>
      <c r="V493" s="22" t="str">
        <f>IF(ISNUMBER(MATCH(A493, {"Gabon","Sudan","Niger","Mali","Burkina Faso","Guinea"}, 0)), "De Facto Countries", "Non-De Facto Countries")</f>
        <v>Non-De Facto Countries</v>
      </c>
      <c r="W493" s="16" t="str">
        <f t="shared" si="134"/>
        <v>East</v>
      </c>
      <c r="X493" s="16" t="str">
        <f t="shared" si="135"/>
        <v>WASH Sector</v>
      </c>
      <c r="Y493" s="23">
        <f>Table2[[#This Row],[Approved Amount_UA Equivalent]]*0.03</f>
        <v>55200</v>
      </c>
      <c r="Z493" s="23">
        <f>Table2[[#This Row],[Approved Amount_UA Equivalent]]*0.01</f>
        <v>18400</v>
      </c>
      <c r="AC493" s="23">
        <f>Table2[[#This Row],[Approved Amount_UA Equivalent]]*0.96</f>
        <v>1766400</v>
      </c>
      <c r="AD493" s="23">
        <f>SUM(Table2[[#This Row],[Feed Africa ]:[Improve Quality Of Life ]])</f>
        <v>1840000</v>
      </c>
      <c r="AE493" s="16" t="b">
        <f>Table2[[#This Row],[Total HI5]]=Table2[[#This Row],[Approved Amount_UA Equivalent]]</f>
        <v>1</v>
      </c>
      <c r="AF493" s="24">
        <v>10</v>
      </c>
      <c r="AG493" s="20" t="str">
        <f t="shared" si="124"/>
        <v>Investment Project</v>
      </c>
      <c r="AH493" s="24" t="e">
        <f>VLOOKUP(Table2[[#This Row],[SAP Code]],[25]DATA!$A:$G,7,FALSE)</f>
        <v>#N/A</v>
      </c>
      <c r="AI493" s="20" t="str">
        <f t="shared" si="125"/>
        <v>Infrastructure</v>
      </c>
      <c r="AJ493" s="25" t="s">
        <v>89</v>
      </c>
      <c r="AK493" s="25" t="s">
        <v>126</v>
      </c>
      <c r="AL493" s="23" t="str" cm="1">
        <f t="array" ref="AL493">_xlfn.SWITCH(AK493,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93" s="26">
        <v>1</v>
      </c>
      <c r="AN493" s="25" t="str">
        <f t="shared" si="133"/>
        <v>Sovereign</v>
      </c>
      <c r="AO493" s="27">
        <v>0.5</v>
      </c>
      <c r="AP493" s="23">
        <f>Table2[[#This Row],[Approved Amount_UA Equivalent]]/1000000</f>
        <v>1.84</v>
      </c>
      <c r="AQ493" s="69">
        <f t="shared" si="126"/>
        <v>2.4487456000000001</v>
      </c>
      <c r="AR493" s="23" t="str">
        <f t="shared" si="127"/>
        <v>1-10</v>
      </c>
      <c r="AS493" s="23" t="str">
        <f t="shared" si="128"/>
        <v>1-20</v>
      </c>
      <c r="AT493" s="23" t="str">
        <f t="shared" si="129"/>
        <v>1-40</v>
      </c>
      <c r="AU493" s="23" t="str">
        <f t="shared" si="130"/>
        <v>&lt;1-50 Mn</v>
      </c>
      <c r="AV493" s="23">
        <f>Table2[[#This Row],[Amount]]</f>
        <v>1840000</v>
      </c>
      <c r="AW493" s="23" t="str">
        <f t="shared" si="131"/>
        <v>Mar 2017</v>
      </c>
      <c r="AX493" s="28">
        <f>IFERROR(VLOOKUP(Table2[[#This Row],[SAP Code]],[26]_16!A:B,2,FALSE),0)</f>
        <v>0</v>
      </c>
      <c r="AY493" s="28">
        <f>IFERROR(VLOOKUP(Table2[[#This Row],[SAP Code]],[26]_16!D:E,2,FALSE)/ 1000000, 0)</f>
        <v>0</v>
      </c>
      <c r="AZ493" s="28">
        <v>0</v>
      </c>
      <c r="BA493" s="28">
        <f>IFERROR(VLOOKUP(Table2[[#This Row],[SAP Code]],[26]_16!J:K,2,FALSE)/ 1000000, 0)</f>
        <v>0</v>
      </c>
      <c r="BB493" s="28">
        <f>IFERROR(VLOOKUP(Table2[[#This Row],[SAP Code]],[26]_16!M:N,2,FALSE)/ 1000000, 0)</f>
        <v>0</v>
      </c>
      <c r="BC493" s="28">
        <f>IFERROR(VLOOKUP(Table2[[#This Row],[SAP Code]],[26]_16!P:Q,2,FALSE),0)</f>
        <v>0</v>
      </c>
      <c r="BD493" s="28">
        <f>IFERROR(VLOOKUP(Table2[[#This Row],[SAP Code]],[26]_16!S:T,2,FALSE),0)</f>
        <v>0</v>
      </c>
      <c r="BE493" s="28">
        <f>IFERROR(VLOOKUP(Table2[[#This Row],[SAP Code]],[26]_16!V:W,2,FALSE)/ 1000000, 0)</f>
        <v>0</v>
      </c>
      <c r="BF493" s="28">
        <f>IFERROR(VLOOKUP(Table2[[#This Row],[SAP Code]],[26]_16!Y:Z,2,FALSE)/ 1000000, 0)</f>
        <v>0</v>
      </c>
      <c r="BG493" s="28" t="str">
        <f>IFERROR(VLOOKUP(Table2[[#This Row],[SAP Code]],[26]port!$A:$AD,30,FALSE),"unknown")</f>
        <v>COMP</v>
      </c>
      <c r="BH493" s="29" t="str">
        <f t="shared" si="132"/>
        <v>Number of operations completed out of the net approved of that year</v>
      </c>
      <c r="BI493" s="16"/>
    </row>
    <row r="494" spans="1:61" ht="17.100000000000001" customHeight="1">
      <c r="A494" s="38" t="s">
        <v>543</v>
      </c>
      <c r="B494" s="16" t="s">
        <v>1863</v>
      </c>
      <c r="C494" s="16" t="s">
        <v>1864</v>
      </c>
      <c r="D494" s="16" t="s">
        <v>1865</v>
      </c>
      <c r="E494" s="18">
        <v>42824</v>
      </c>
      <c r="F494" s="16" t="s">
        <v>584</v>
      </c>
      <c r="G494" s="16" t="s">
        <v>255</v>
      </c>
      <c r="H494" s="16" t="s">
        <v>132</v>
      </c>
      <c r="I494" s="16" t="s">
        <v>250</v>
      </c>
      <c r="J494" s="16" t="s">
        <v>83</v>
      </c>
      <c r="K494" s="19" t="s">
        <v>69</v>
      </c>
      <c r="L494" s="19" t="s">
        <v>85</v>
      </c>
      <c r="M494" s="19">
        <v>2085000</v>
      </c>
      <c r="N494" s="69">
        <v>2085000</v>
      </c>
      <c r="O494" s="20" t="s">
        <v>1866</v>
      </c>
      <c r="P494" s="21">
        <v>2100155034467</v>
      </c>
      <c r="Q494" s="20" t="s">
        <v>72</v>
      </c>
      <c r="R494" s="16" t="str">
        <f t="shared" si="122"/>
        <v>ADF Including TSF</v>
      </c>
      <c r="S494" s="16" t="str">
        <f t="shared" si="120"/>
        <v>K</v>
      </c>
      <c r="T494" s="16" t="str">
        <f t="shared" si="121"/>
        <v>ADF Countries</v>
      </c>
      <c r="U494" s="16" t="str">
        <f t="shared" si="123"/>
        <v>Transition States</v>
      </c>
      <c r="V494" s="22" t="str">
        <f>IF(ISNUMBER(MATCH(A494, {"Gabon","Sudan","Niger","Mali","Burkina Faso","Guinea"}, 0)), "De Facto Countries", "Non-De Facto Countries")</f>
        <v>Non-De Facto Countries</v>
      </c>
      <c r="W494" s="16" t="str">
        <f t="shared" si="134"/>
        <v>West</v>
      </c>
      <c r="X494" s="16" t="str">
        <f t="shared" si="135"/>
        <v>Multi-Sector</v>
      </c>
      <c r="Y494" s="23">
        <f>Table2[[#This Row],[Approved Amount_UA Equivalent]]/5</f>
        <v>417000</v>
      </c>
      <c r="Z494" s="23">
        <f>Table2[[#This Row],[Approved Amount_UA Equivalent]]/5</f>
        <v>417000</v>
      </c>
      <c r="AA494" s="23">
        <f>Table2[[#This Row],[Approved Amount_UA Equivalent]]/5</f>
        <v>417000</v>
      </c>
      <c r="AB494" s="23">
        <f>Table2[[#This Row],[Approved Amount_UA Equivalent]]/5</f>
        <v>417000</v>
      </c>
      <c r="AC494" s="23">
        <f>Table2[[#This Row],[Approved Amount_UA Equivalent]]/5</f>
        <v>417000</v>
      </c>
      <c r="AD494" s="23">
        <f>SUM(Table2[[#This Row],[Feed Africa ]:[Improve Quality Of Life ]])</f>
        <v>2085000</v>
      </c>
      <c r="AE494" s="16" t="b">
        <f>Table2[[#This Row],[Total HI5]]=Table2[[#This Row],[Approved Amount_UA Equivalent]]</f>
        <v>1</v>
      </c>
      <c r="AF494" s="24">
        <v>10</v>
      </c>
      <c r="AG494" s="20" t="str">
        <f t="shared" si="124"/>
        <v>Investment Project</v>
      </c>
      <c r="AH494" s="24" t="e">
        <f>VLOOKUP(Table2[[#This Row],[SAP Code]],[25]DATA!$A:$G,7,FALSE)</f>
        <v>#N/A</v>
      </c>
      <c r="AI494" s="20" t="str">
        <f t="shared" si="125"/>
        <v>Other Investment</v>
      </c>
      <c r="AJ494" s="25" t="s">
        <v>254</v>
      </c>
      <c r="AK494" s="25" t="s">
        <v>255</v>
      </c>
      <c r="AL494" s="23" t="str" cm="1">
        <f t="array" ref="AL494">_xlfn.SWITCH(AK494,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94" s="26">
        <v>1</v>
      </c>
      <c r="AN494" s="25" t="str">
        <f t="shared" si="133"/>
        <v>Sovereign</v>
      </c>
      <c r="AO494" s="27">
        <v>0.5</v>
      </c>
      <c r="AP494" s="23">
        <f>Table2[[#This Row],[Approved Amount_UA Equivalent]]/1000000</f>
        <v>2.085</v>
      </c>
      <c r="AQ494" s="69">
        <f t="shared" si="126"/>
        <v>2.7748013999999999</v>
      </c>
      <c r="AR494" s="23" t="str">
        <f t="shared" si="127"/>
        <v>1-10</v>
      </c>
      <c r="AS494" s="23" t="str">
        <f t="shared" si="128"/>
        <v>1-20</v>
      </c>
      <c r="AT494" s="23" t="str">
        <f t="shared" si="129"/>
        <v>1-40</v>
      </c>
      <c r="AU494" s="23" t="str">
        <f t="shared" si="130"/>
        <v>&lt;1-50 Mn</v>
      </c>
      <c r="AV494" s="23">
        <f>Table2[[#This Row],[Amount]]</f>
        <v>2085000</v>
      </c>
      <c r="AW494" s="23" t="str">
        <f t="shared" si="131"/>
        <v>Mar 2017</v>
      </c>
      <c r="AX494" s="28">
        <f>IFERROR(VLOOKUP(Table2[[#This Row],[SAP Code]],[26]_16!A:B,2,FALSE),0)</f>
        <v>0</v>
      </c>
      <c r="AY494" s="28">
        <f>IFERROR(VLOOKUP(Table2[[#This Row],[SAP Code]],[26]_16!D:E,2,FALSE)/ 1000000, 0)</f>
        <v>0</v>
      </c>
      <c r="AZ494" s="28">
        <f>IFERROR(VLOOKUP(Table2[[#This Row],[SAP Code]],[26]_16!G:H,2,FALSE)/ 1000000, 0)</f>
        <v>0.35568274</v>
      </c>
      <c r="BA494" s="28">
        <f>IFERROR(VLOOKUP(Table2[[#This Row],[SAP Code]],[26]_16!J:K,2,FALSE)/ 1000000, 0)</f>
        <v>0.30754609999999999</v>
      </c>
      <c r="BB494" s="28">
        <f>IFERROR(VLOOKUP(Table2[[#This Row],[SAP Code]],[26]_16!M:N,2,FALSE)/ 1000000, 0)</f>
        <v>0.78818284999999999</v>
      </c>
      <c r="BC494" s="28">
        <f>IFERROR(VLOOKUP(Table2[[#This Row],[SAP Code]],[26]_16!P:Q,2,FALSE),0)</f>
        <v>0.14108751</v>
      </c>
      <c r="BD494" s="28">
        <f>IFERROR(VLOOKUP(Table2[[#This Row],[SAP Code]],[26]_16!S:T,2,FALSE),0)</f>
        <v>0.68951757000000002</v>
      </c>
      <c r="BE494" s="28">
        <f>IFERROR(VLOOKUP(Table2[[#This Row],[SAP Code]],[26]_16!V:W,2,FALSE)/ 1000000, 0)</f>
        <v>0.24333116999999999</v>
      </c>
      <c r="BF494" s="28">
        <f>IFERROR(VLOOKUP(Table2[[#This Row],[SAP Code]],[26]_16!Y:Z,2,FALSE)/ 1000000, 0)</f>
        <v>2.652233E-2</v>
      </c>
      <c r="BG494" s="28" t="str">
        <f>IFERROR(VLOOKUP(Table2[[#This Row],[SAP Code]],[26]port!$A:$AD,30,FALSE),"unknown")</f>
        <v>OnGo</v>
      </c>
      <c r="BH494" s="29" t="str">
        <f t="shared" si="132"/>
        <v>Ongoing</v>
      </c>
      <c r="BI494" s="16"/>
    </row>
    <row r="495" spans="1:61" ht="17.100000000000001" customHeight="1">
      <c r="A495" s="38" t="s">
        <v>543</v>
      </c>
      <c r="B495" s="16" t="s">
        <v>1863</v>
      </c>
      <c r="C495" s="16" t="s">
        <v>1867</v>
      </c>
      <c r="D495" s="16" t="s">
        <v>1865</v>
      </c>
      <c r="E495" s="18">
        <v>42824</v>
      </c>
      <c r="F495" s="16" t="s">
        <v>584</v>
      </c>
      <c r="G495" s="16" t="s">
        <v>255</v>
      </c>
      <c r="H495" s="16" t="s">
        <v>132</v>
      </c>
      <c r="I495" s="16" t="s">
        <v>250</v>
      </c>
      <c r="J495" s="16" t="s">
        <v>83</v>
      </c>
      <c r="K495" s="19" t="s">
        <v>84</v>
      </c>
      <c r="L495" s="19" t="s">
        <v>85</v>
      </c>
      <c r="M495" s="19">
        <v>1580000</v>
      </c>
      <c r="N495" s="69">
        <v>1580000</v>
      </c>
      <c r="O495" s="20" t="s">
        <v>1866</v>
      </c>
      <c r="P495" s="21">
        <v>2100150037298</v>
      </c>
      <c r="Q495" s="20" t="s">
        <v>72</v>
      </c>
      <c r="R495" s="16" t="str">
        <f t="shared" si="122"/>
        <v>ADF Including TSF</v>
      </c>
      <c r="S495" s="16" t="str">
        <f t="shared" si="120"/>
        <v>K</v>
      </c>
      <c r="T495" s="16" t="str">
        <f t="shared" si="121"/>
        <v>ADF Countries</v>
      </c>
      <c r="U495" s="16" t="str">
        <f t="shared" si="123"/>
        <v>Transition States</v>
      </c>
      <c r="V495" s="22" t="str">
        <f>IF(ISNUMBER(MATCH(A495, {"Gabon","Sudan","Niger","Mali","Burkina Faso","Guinea"}, 0)), "De Facto Countries", "Non-De Facto Countries")</f>
        <v>Non-De Facto Countries</v>
      </c>
      <c r="W495" s="16" t="str">
        <f t="shared" si="134"/>
        <v>West</v>
      </c>
      <c r="X495" s="16" t="str">
        <f t="shared" si="135"/>
        <v>Multi-Sector</v>
      </c>
      <c r="Y495" s="23">
        <f>Table2[[#This Row],[Approved Amount_UA Equivalent]]/5</f>
        <v>316000</v>
      </c>
      <c r="Z495" s="23">
        <f>Table2[[#This Row],[Approved Amount_UA Equivalent]]/5</f>
        <v>316000</v>
      </c>
      <c r="AA495" s="23">
        <f>Table2[[#This Row],[Approved Amount_UA Equivalent]]/5</f>
        <v>316000</v>
      </c>
      <c r="AB495" s="23">
        <f>Table2[[#This Row],[Approved Amount_UA Equivalent]]/5</f>
        <v>316000</v>
      </c>
      <c r="AC495" s="23">
        <f>Table2[[#This Row],[Approved Amount_UA Equivalent]]/5</f>
        <v>316000</v>
      </c>
      <c r="AD495" s="23">
        <f>SUM(Table2[[#This Row],[Feed Africa ]:[Improve Quality Of Life ]])</f>
        <v>1580000</v>
      </c>
      <c r="AE495" s="16" t="b">
        <f>Table2[[#This Row],[Total HI5]]=Table2[[#This Row],[Approved Amount_UA Equivalent]]</f>
        <v>1</v>
      </c>
      <c r="AF495" s="24">
        <v>10</v>
      </c>
      <c r="AG495" s="20" t="str">
        <f t="shared" si="124"/>
        <v>Investment Project</v>
      </c>
      <c r="AH495" s="24" t="e">
        <f>VLOOKUP(Table2[[#This Row],[SAP Code]],[25]DATA!$A:$G,7,FALSE)</f>
        <v>#N/A</v>
      </c>
      <c r="AI495" s="20" t="str">
        <f t="shared" si="125"/>
        <v>Other Investment</v>
      </c>
      <c r="AJ495" s="25" t="s">
        <v>254</v>
      </c>
      <c r="AK495" s="25" t="s">
        <v>255</v>
      </c>
      <c r="AL495" s="23" t="str" cm="1">
        <f t="array" ref="AL495">_xlfn.SWITCH(AK495,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495" s="26">
        <v>1</v>
      </c>
      <c r="AN495" s="25" t="str">
        <f t="shared" si="133"/>
        <v>Sovereign</v>
      </c>
      <c r="AO495" s="27">
        <v>0.5</v>
      </c>
      <c r="AP495" s="23">
        <f>Table2[[#This Row],[Approved Amount_UA Equivalent]]/1000000</f>
        <v>1.58</v>
      </c>
      <c r="AQ495" s="69">
        <f t="shared" si="126"/>
        <v>2.1027272000000004</v>
      </c>
      <c r="AR495" s="23" t="str">
        <f t="shared" si="127"/>
        <v>1-10</v>
      </c>
      <c r="AS495" s="23" t="str">
        <f t="shared" si="128"/>
        <v>1-20</v>
      </c>
      <c r="AT495" s="23" t="str">
        <f t="shared" si="129"/>
        <v>1-40</v>
      </c>
      <c r="AU495" s="23" t="str">
        <f t="shared" si="130"/>
        <v>&lt;1-50 Mn</v>
      </c>
      <c r="AV495" s="23">
        <f>Table2[[#This Row],[Amount]]</f>
        <v>1580000</v>
      </c>
      <c r="AW495" s="23" t="str">
        <f t="shared" si="131"/>
        <v>Mar 2017</v>
      </c>
      <c r="AX495" s="28">
        <f>IFERROR(VLOOKUP(Table2[[#This Row],[SAP Code]],[26]_16!A:B,2,FALSE),0)</f>
        <v>0</v>
      </c>
      <c r="AY495" s="28">
        <f>IFERROR(VLOOKUP(Table2[[#This Row],[SAP Code]],[26]_16!D:E,2,FALSE)/ 1000000, 0)</f>
        <v>0</v>
      </c>
      <c r="AZ495" s="28">
        <f>IFERROR(VLOOKUP(Table2[[#This Row],[SAP Code]],[26]_16!G:H,2,FALSE)/ 1000000, 0)</f>
        <v>0.35568274</v>
      </c>
      <c r="BA495" s="28">
        <f>IFERROR(VLOOKUP(Table2[[#This Row],[SAP Code]],[26]_16!J:K,2,FALSE)/ 1000000, 0)</f>
        <v>0.30754609999999999</v>
      </c>
      <c r="BB495" s="28">
        <f>IFERROR(VLOOKUP(Table2[[#This Row],[SAP Code]],[26]_16!M:N,2,FALSE)/ 1000000, 0)</f>
        <v>0.78818284999999999</v>
      </c>
      <c r="BC495" s="28">
        <f>IFERROR(VLOOKUP(Table2[[#This Row],[SAP Code]],[26]_16!P:Q,2,FALSE),0)</f>
        <v>0.14108751</v>
      </c>
      <c r="BD495" s="28">
        <f>IFERROR(VLOOKUP(Table2[[#This Row],[SAP Code]],[26]_16!S:T,2,FALSE),0)</f>
        <v>0.68951757000000002</v>
      </c>
      <c r="BE495" s="28">
        <f>IFERROR(VLOOKUP(Table2[[#This Row],[SAP Code]],[26]_16!V:W,2,FALSE)/ 1000000, 0)</f>
        <v>0.24333116999999999</v>
      </c>
      <c r="BF495" s="28">
        <f>IFERROR(VLOOKUP(Table2[[#This Row],[SAP Code]],[26]_16!Y:Z,2,FALSE)/ 1000000, 0)</f>
        <v>2.652233E-2</v>
      </c>
      <c r="BG495" s="28" t="str">
        <f>IFERROR(VLOOKUP(Table2[[#This Row],[SAP Code]],[26]port!$A:$AD,30,FALSE),"unknown")</f>
        <v>OnGo</v>
      </c>
      <c r="BH495" s="29" t="str">
        <f t="shared" si="132"/>
        <v>Ongoing</v>
      </c>
      <c r="BI495" s="16"/>
    </row>
    <row r="496" spans="1:61" ht="17.100000000000001" customHeight="1">
      <c r="A496" s="38" t="s">
        <v>343</v>
      </c>
      <c r="B496" s="16" t="s">
        <v>1868</v>
      </c>
      <c r="C496" s="16" t="s">
        <v>1869</v>
      </c>
      <c r="D496" s="16" t="s">
        <v>1870</v>
      </c>
      <c r="E496" s="18">
        <v>42824</v>
      </c>
      <c r="F496" s="16" t="s">
        <v>1248</v>
      </c>
      <c r="G496" s="16" t="s">
        <v>74</v>
      </c>
      <c r="H496" s="16" t="s">
        <v>348</v>
      </c>
      <c r="I496" s="16" t="s">
        <v>155</v>
      </c>
      <c r="J496" s="16" t="s">
        <v>83</v>
      </c>
      <c r="K496" s="19" t="s">
        <v>84</v>
      </c>
      <c r="L496" s="19" t="s">
        <v>85</v>
      </c>
      <c r="M496" s="19">
        <v>8000000</v>
      </c>
      <c r="N496" s="69">
        <v>8000000</v>
      </c>
      <c r="O496" s="20" t="s">
        <v>1871</v>
      </c>
      <c r="P496" s="21">
        <v>2100150037297</v>
      </c>
      <c r="Q496" s="20" t="s">
        <v>72</v>
      </c>
      <c r="R496" s="16" t="str">
        <f t="shared" si="122"/>
        <v>ADF Including TSF</v>
      </c>
      <c r="S496" s="16" t="str">
        <f t="shared" ref="S496:S505" si="136">MID(O496, 6,1)</f>
        <v>A</v>
      </c>
      <c r="T496" s="16" t="str">
        <f t="shared" si="121"/>
        <v>ADB Countries</v>
      </c>
      <c r="U496" s="16" t="str">
        <f t="shared" si="123"/>
        <v>Non-Transition States</v>
      </c>
      <c r="V496" s="22" t="str">
        <f>IF(ISNUMBER(MATCH(A496, {"Gabon","Sudan","Niger","Mali","Burkina Faso","Guinea"}, 0)), "De Facto Countries", "Non-De Facto Countries")</f>
        <v>Non-De Facto Countries</v>
      </c>
      <c r="W496" s="16" t="str">
        <f t="shared" si="134"/>
        <v>Nigeria</v>
      </c>
      <c r="X496" s="16" t="str">
        <f t="shared" si="135"/>
        <v>Agriculture</v>
      </c>
      <c r="Y496" s="23">
        <f>Table2[[#This Row],[Approved Amount_UA Equivalent]]</f>
        <v>8000000</v>
      </c>
      <c r="AD496" s="23">
        <f>SUM(Table2[[#This Row],[Feed Africa ]:[Improve Quality Of Life ]])</f>
        <v>8000000</v>
      </c>
      <c r="AE496" s="16" t="b">
        <f>Table2[[#This Row],[Total HI5]]=Table2[[#This Row],[Approved Amount_UA Equivalent]]</f>
        <v>1</v>
      </c>
      <c r="AF496" s="24">
        <v>10</v>
      </c>
      <c r="AG496" s="20" t="str">
        <f t="shared" si="124"/>
        <v>Investment Project</v>
      </c>
      <c r="AH496" s="24" t="e">
        <f>VLOOKUP(Table2[[#This Row],[SAP Code]],[25]DATA!$A:$G,7,FALSE)</f>
        <v>#N/A</v>
      </c>
      <c r="AI496" s="20" t="str">
        <f t="shared" si="125"/>
        <v>Infrastructure</v>
      </c>
      <c r="AJ496" s="25" t="s">
        <v>157</v>
      </c>
      <c r="AK496" s="25" t="s">
        <v>74</v>
      </c>
      <c r="AL496" s="23" t="str" cm="1">
        <f t="array" ref="AL496">_xlfn.SWITCH(AK496,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96" s="26">
        <v>1</v>
      </c>
      <c r="AN496" s="25" t="str">
        <f t="shared" si="133"/>
        <v>Sovereign</v>
      </c>
      <c r="AO496" s="27">
        <v>1</v>
      </c>
      <c r="AP496" s="23">
        <f>Table2[[#This Row],[Approved Amount_UA Equivalent]]/1000000</f>
        <v>8</v>
      </c>
      <c r="AQ496" s="69">
        <f t="shared" si="126"/>
        <v>10.64672</v>
      </c>
      <c r="AR496" s="23" t="str">
        <f t="shared" si="127"/>
        <v>1-10</v>
      </c>
      <c r="AS496" s="23" t="str">
        <f t="shared" si="128"/>
        <v>1-20</v>
      </c>
      <c r="AT496" s="23" t="str">
        <f t="shared" si="129"/>
        <v>1-40</v>
      </c>
      <c r="AU496" s="23" t="str">
        <f t="shared" si="130"/>
        <v>&lt;1-50 Mn</v>
      </c>
      <c r="AV496" s="23">
        <f>Table2[[#This Row],[Amount]]</f>
        <v>8000000</v>
      </c>
      <c r="AW496" s="23" t="str">
        <f t="shared" si="131"/>
        <v>Mar 2017</v>
      </c>
      <c r="AX496" s="28">
        <f>IFERROR(VLOOKUP(Table2[[#This Row],[SAP Code]],[26]_16!A:B,2,FALSE),0)</f>
        <v>0</v>
      </c>
      <c r="AY496" s="28">
        <f>IFERROR(VLOOKUP(Table2[[#This Row],[SAP Code]],[26]_16!D:E,2,FALSE)/ 1000000, 0)</f>
        <v>0</v>
      </c>
      <c r="AZ496" s="28">
        <f>IFERROR(VLOOKUP(Table2[[#This Row],[SAP Code]],[26]_16!G:H,2,FALSE)/ 1000000, 0)</f>
        <v>0</v>
      </c>
      <c r="BA496" s="28">
        <f>IFERROR(VLOOKUP(Table2[[#This Row],[SAP Code]],[26]_16!J:K,2,FALSE)/ 1000000, 0)</f>
        <v>0.45417334999999998</v>
      </c>
      <c r="BB496" s="28">
        <f>IFERROR(VLOOKUP(Table2[[#This Row],[SAP Code]],[26]_16!M:N,2,FALSE)/ 1000000, 0)</f>
        <v>1.2230233400000001</v>
      </c>
      <c r="BC496" s="28">
        <f>IFERROR(VLOOKUP(Table2[[#This Row],[SAP Code]],[26]_16!P:Q,2,FALSE),0)</f>
        <v>0.36679856999999999</v>
      </c>
      <c r="BD496" s="28">
        <f>IFERROR(VLOOKUP(Table2[[#This Row],[SAP Code]],[26]_16!S:T,2,FALSE),0)</f>
        <v>0.84154989999999996</v>
      </c>
      <c r="BE496" s="28">
        <f>IFERROR(VLOOKUP(Table2[[#This Row],[SAP Code]],[26]_16!V:W,2,FALSE)/ 1000000, 0)</f>
        <v>1.3581951099999998</v>
      </c>
      <c r="BF496" s="28">
        <f>IFERROR(VLOOKUP(Table2[[#This Row],[SAP Code]],[26]_16!Y:Z,2,FALSE)/ 1000000, 0)</f>
        <v>0.17959028000000002</v>
      </c>
      <c r="BG496" s="28" t="str">
        <f>IFERROR(VLOOKUP(Table2[[#This Row],[SAP Code]],[26]port!$A:$AD,30,FALSE),"unknown")</f>
        <v>OnGo</v>
      </c>
      <c r="BH496" s="29" t="str">
        <f t="shared" si="132"/>
        <v>Ongoing</v>
      </c>
      <c r="BI496" s="16"/>
    </row>
    <row r="497" spans="1:61" ht="17.100000000000001" customHeight="1">
      <c r="A497" s="16" t="s">
        <v>351</v>
      </c>
      <c r="B497" s="16" t="s">
        <v>1872</v>
      </c>
      <c r="C497" s="16" t="s">
        <v>1873</v>
      </c>
      <c r="D497" s="16" t="s">
        <v>1874</v>
      </c>
      <c r="E497" s="18">
        <v>42824</v>
      </c>
      <c r="F497" s="16" t="s">
        <v>827</v>
      </c>
      <c r="G497" s="16" t="s">
        <v>90</v>
      </c>
      <c r="H497" s="16" t="s">
        <v>81</v>
      </c>
      <c r="I497" s="16" t="s">
        <v>82</v>
      </c>
      <c r="J497" s="16" t="s">
        <v>83</v>
      </c>
      <c r="K497" s="19" t="s">
        <v>304</v>
      </c>
      <c r="L497" s="19" t="s">
        <v>85</v>
      </c>
      <c r="M497" s="19">
        <v>2220000</v>
      </c>
      <c r="N497" s="69">
        <v>2220000</v>
      </c>
      <c r="O497" s="20" t="s">
        <v>1875</v>
      </c>
      <c r="P497" s="21">
        <v>2100150037343</v>
      </c>
      <c r="Q497" s="20" t="s">
        <v>72</v>
      </c>
      <c r="R497" s="16" t="str">
        <f t="shared" si="122"/>
        <v>ADF Including TSF</v>
      </c>
      <c r="S497" s="16" t="str">
        <f t="shared" si="136"/>
        <v>F</v>
      </c>
      <c r="T497" s="16" t="str">
        <f t="shared" si="121"/>
        <v>ADF Countries</v>
      </c>
      <c r="U497" s="16" t="str">
        <f t="shared" si="123"/>
        <v>Non-Transition States</v>
      </c>
      <c r="V497" s="22" t="str">
        <f>IF(ISNUMBER(MATCH(A497, {"Gabon","Sudan","Niger","Mali","Burkina Faso","Guinea"}, 0)), "De Facto Countries", "Non-De Facto Countries")</f>
        <v>Non-De Facto Countries</v>
      </c>
      <c r="W497" s="16" t="str">
        <f t="shared" si="134"/>
        <v>East</v>
      </c>
      <c r="X497" s="16" t="str">
        <f t="shared" si="135"/>
        <v>Power</v>
      </c>
      <c r="Y497" s="23"/>
      <c r="Z497" s="23">
        <f>Table2[[#This Row],[Approved Amount_UA Equivalent]]</f>
        <v>2220000</v>
      </c>
      <c r="AD497" s="23">
        <f>SUM(Table2[[#This Row],[Feed Africa ]:[Improve Quality Of Life ]])</f>
        <v>2220000</v>
      </c>
      <c r="AE497" s="16" t="b">
        <f>Table2[[#This Row],[Total HI5]]=Table2[[#This Row],[Approved Amount_UA Equivalent]]</f>
        <v>1</v>
      </c>
      <c r="AF497" s="24">
        <v>10</v>
      </c>
      <c r="AG497" s="20" t="str">
        <f t="shared" si="124"/>
        <v>Investment Project</v>
      </c>
      <c r="AH497" s="24" t="e">
        <f>VLOOKUP(Table2[[#This Row],[SAP Code]],[25]DATA!$A:$G,7,FALSE)</f>
        <v>#N/A</v>
      </c>
      <c r="AI497" s="20" t="str">
        <f t="shared" si="125"/>
        <v>Infrastructure</v>
      </c>
      <c r="AJ497" s="25" t="s">
        <v>89</v>
      </c>
      <c r="AK497" s="25" t="s">
        <v>90</v>
      </c>
      <c r="AL497" s="23" t="str" cm="1">
        <f t="array" ref="AL497">_xlfn.SWITCH(AK497,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497" s="26">
        <v>1</v>
      </c>
      <c r="AN497" s="25" t="str">
        <f t="shared" si="133"/>
        <v>Sovereign</v>
      </c>
      <c r="AO497" s="27">
        <v>1</v>
      </c>
      <c r="AP497" s="23">
        <f>Table2[[#This Row],[Approved Amount_UA Equivalent]]/1000000</f>
        <v>2.2200000000000002</v>
      </c>
      <c r="AQ497" s="69">
        <f t="shared" si="126"/>
        <v>2.9544648000000002</v>
      </c>
      <c r="AR497" s="23" t="str">
        <f t="shared" si="127"/>
        <v>1-10</v>
      </c>
      <c r="AS497" s="23" t="str">
        <f t="shared" si="128"/>
        <v>1-20</v>
      </c>
      <c r="AT497" s="23" t="str">
        <f t="shared" si="129"/>
        <v>1-40</v>
      </c>
      <c r="AU497" s="23" t="str">
        <f t="shared" si="130"/>
        <v>&lt;1-50 Mn</v>
      </c>
      <c r="AV497" s="23">
        <f>Table2[[#This Row],[Amount]]</f>
        <v>2220000</v>
      </c>
      <c r="AW497" s="23" t="str">
        <f t="shared" si="131"/>
        <v>Mar 2017</v>
      </c>
      <c r="AX497" s="28">
        <f>IFERROR(VLOOKUP(Table2[[#This Row],[SAP Code]],[26]_16!A:B,2,FALSE),0)</f>
        <v>0</v>
      </c>
      <c r="AY497" s="28">
        <f>IFERROR(VLOOKUP(Table2[[#This Row],[SAP Code]],[26]_16!D:E,2,FALSE)/ 1000000, 0)</f>
        <v>0</v>
      </c>
      <c r="AZ497" s="28">
        <f>IFERROR(VLOOKUP(Table2[[#This Row],[SAP Code]],[26]_16!G:H,2,FALSE)/ 1000000, 0)</f>
        <v>0</v>
      </c>
      <c r="BA497" s="28">
        <f>IFERROR(VLOOKUP(Table2[[#This Row],[SAP Code]],[26]_16!J:K,2,FALSE)/ 1000000, 0)</f>
        <v>0.32027322000000003</v>
      </c>
      <c r="BB497" s="28">
        <f>IFERROR(VLOOKUP(Table2[[#This Row],[SAP Code]],[26]_16!M:N,2,FALSE)/ 1000000, 0)</f>
        <v>1.5074963000000001</v>
      </c>
      <c r="BC497" s="28">
        <f>IFERROR(VLOOKUP(Table2[[#This Row],[SAP Code]],[26]_16!P:Q,2,FALSE),0)</f>
        <v>0.39081317999999998</v>
      </c>
      <c r="BD497" s="28">
        <f>IFERROR(VLOOKUP(Table2[[#This Row],[SAP Code]],[26]_16!S:T,2,FALSE),0)</f>
        <v>0</v>
      </c>
      <c r="BE497" s="28">
        <f>IFERROR(VLOOKUP(Table2[[#This Row],[SAP Code]],[26]_16!V:W,2,FALSE)/ 1000000, 0)</f>
        <v>0</v>
      </c>
      <c r="BF497" s="28">
        <f>IFERROR(VLOOKUP(Table2[[#This Row],[SAP Code]],[26]_16!Y:Z,2,FALSE)/ 1000000, 0)</f>
        <v>0</v>
      </c>
      <c r="BG497" s="28" t="str">
        <f>IFERROR(VLOOKUP(Table2[[#This Row],[SAP Code]],[26]port!$A:$AD,30,FALSE),"unknown")</f>
        <v>CLSD</v>
      </c>
      <c r="BH497" s="29" t="str">
        <f t="shared" si="132"/>
        <v>Number of operations completed out of the net approved of that year</v>
      </c>
      <c r="BI497" s="16"/>
    </row>
    <row r="498" spans="1:61" ht="17.100000000000001" customHeight="1">
      <c r="A498" s="38" t="s">
        <v>706</v>
      </c>
      <c r="B498" s="16" t="s">
        <v>1876</v>
      </c>
      <c r="C498" s="16" t="s">
        <v>1877</v>
      </c>
      <c r="D498" s="16" t="s">
        <v>1878</v>
      </c>
      <c r="E498" s="18">
        <v>42824</v>
      </c>
      <c r="F498" s="16" t="s">
        <v>657</v>
      </c>
      <c r="G498" s="16" t="s">
        <v>126</v>
      </c>
      <c r="H498" s="16" t="s">
        <v>132</v>
      </c>
      <c r="I498" s="16" t="s">
        <v>123</v>
      </c>
      <c r="J498" s="16" t="s">
        <v>83</v>
      </c>
      <c r="K498" s="19" t="s">
        <v>1115</v>
      </c>
      <c r="L498" s="19" t="s">
        <v>85</v>
      </c>
      <c r="M498" s="19">
        <v>370000</v>
      </c>
      <c r="N498" s="69">
        <v>370000</v>
      </c>
      <c r="O498" s="20" t="s">
        <v>1879</v>
      </c>
      <c r="P498" s="21">
        <v>2100155034566</v>
      </c>
      <c r="Q498" s="20" t="s">
        <v>72</v>
      </c>
      <c r="R498" s="16" t="str">
        <f t="shared" si="122"/>
        <v>ADF Including TSF</v>
      </c>
      <c r="S498" s="16" t="str">
        <f t="shared" si="136"/>
        <v>E</v>
      </c>
      <c r="T498" s="16" t="str">
        <f t="shared" si="121"/>
        <v>ADF Countries</v>
      </c>
      <c r="U498" s="16" t="str">
        <f t="shared" si="123"/>
        <v>Transition States</v>
      </c>
      <c r="V498" s="22" t="str">
        <f>IF(ISNUMBER(MATCH(A498, {"Gabon","Sudan","Niger","Mali","Burkina Faso","Guinea"}, 0)), "De Facto Countries", "Non-De Facto Countries")</f>
        <v>Non-De Facto Countries</v>
      </c>
      <c r="W498" s="16" t="str">
        <f t="shared" si="134"/>
        <v>West</v>
      </c>
      <c r="X498" s="16" t="str">
        <f t="shared" si="135"/>
        <v>WASH Sector</v>
      </c>
      <c r="Y498" s="23">
        <f>Table2[[#This Row],[Approved Amount_UA Equivalent]]*0.03</f>
        <v>11100</v>
      </c>
      <c r="Z498" s="23">
        <f>Table2[[#This Row],[Approved Amount_UA Equivalent]]*0.01</f>
        <v>3700</v>
      </c>
      <c r="AC498" s="23">
        <f>Table2[[#This Row],[Approved Amount_UA Equivalent]]*0.96</f>
        <v>355200</v>
      </c>
      <c r="AD498" s="23">
        <f>SUM(Table2[[#This Row],[Feed Africa ]:[Improve Quality Of Life ]])</f>
        <v>370000</v>
      </c>
      <c r="AE498" s="16" t="b">
        <f>Table2[[#This Row],[Total HI5]]=Table2[[#This Row],[Approved Amount_UA Equivalent]]</f>
        <v>1</v>
      </c>
      <c r="AF498" s="24">
        <v>40</v>
      </c>
      <c r="AG498" s="20" t="str">
        <f t="shared" si="124"/>
        <v>ISP and Investment Project</v>
      </c>
      <c r="AH498" s="24" t="e">
        <f>VLOOKUP(Table2[[#This Row],[SAP Code]],[25]DATA!$A:$G,7,FALSE)</f>
        <v>#N/A</v>
      </c>
      <c r="AI498" s="20" t="str">
        <f t="shared" si="125"/>
        <v>Infrastructure</v>
      </c>
      <c r="AJ498" s="25" t="s">
        <v>89</v>
      </c>
      <c r="AK498" s="25" t="s">
        <v>126</v>
      </c>
      <c r="AL498" s="23" t="str" cm="1">
        <f t="array" ref="AL498">_xlfn.SWITCH(AK498,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98" s="26">
        <v>1</v>
      </c>
      <c r="AN498" s="25" t="str">
        <f t="shared" si="133"/>
        <v>Sovereign</v>
      </c>
      <c r="AO498" s="27">
        <v>0.5</v>
      </c>
      <c r="AP498" s="23">
        <f>Table2[[#This Row],[Approved Amount_UA Equivalent]]/1000000</f>
        <v>0.37</v>
      </c>
      <c r="AQ498" s="69">
        <f t="shared" si="126"/>
        <v>0.49241079999999998</v>
      </c>
      <c r="AR498" s="23" t="str">
        <f t="shared" si="127"/>
        <v>1-10</v>
      </c>
      <c r="AS498" s="23" t="str">
        <f t="shared" si="128"/>
        <v>1-20</v>
      </c>
      <c r="AT498" s="23" t="str">
        <f t="shared" si="129"/>
        <v>1-40</v>
      </c>
      <c r="AU498" s="23" t="str">
        <f t="shared" si="130"/>
        <v>&lt;1-50 Mn</v>
      </c>
      <c r="AV498" s="23">
        <f>Table2[[#This Row],[Amount]]</f>
        <v>370000</v>
      </c>
      <c r="AW498" s="23" t="str">
        <f t="shared" si="131"/>
        <v>Mar 2017</v>
      </c>
      <c r="AX498" s="28">
        <f>IFERROR(VLOOKUP(Table2[[#This Row],[SAP Code]],[26]_16!A:B,2,FALSE),0)</f>
        <v>0</v>
      </c>
      <c r="AY498" s="28">
        <f>IFERROR(VLOOKUP(Table2[[#This Row],[SAP Code]],[26]_16!D:E,2,FALSE)/ 1000000, 0)</f>
        <v>0</v>
      </c>
      <c r="AZ498" s="28">
        <f>IFERROR(VLOOKUP(Table2[[#This Row],[SAP Code]],[26]_16!G:H,2,FALSE)/ 1000000, 0)</f>
        <v>0</v>
      </c>
      <c r="BA498" s="28">
        <f>IFERROR(VLOOKUP(Table2[[#This Row],[SAP Code]],[26]_16!J:K,2,FALSE)/ 1000000, 0)</f>
        <v>8.4947620000000001E-2</v>
      </c>
      <c r="BB498" s="28">
        <f>IFERROR(VLOOKUP(Table2[[#This Row],[SAP Code]],[26]_16!M:N,2,FALSE)/ 1000000, 0)</f>
        <v>0.34568813000000004</v>
      </c>
      <c r="BC498" s="28">
        <f>IFERROR(VLOOKUP(Table2[[#This Row],[SAP Code]],[26]_16!P:Q,2,FALSE),0)</f>
        <v>5.5418439999999992E-2</v>
      </c>
      <c r="BD498" s="28">
        <f>IFERROR(VLOOKUP(Table2[[#This Row],[SAP Code]],[26]_16!S:T,2,FALSE),0)</f>
        <v>0</v>
      </c>
      <c r="BE498" s="28">
        <f>IFERROR(VLOOKUP(Table2[[#This Row],[SAP Code]],[26]_16!V:W,2,FALSE)/ 1000000, 0)</f>
        <v>3.3238940000000002E-2</v>
      </c>
      <c r="BF498" s="28">
        <f>IFERROR(VLOOKUP(Table2[[#This Row],[SAP Code]],[26]_16!Y:Z,2,FALSE)/ 1000000, 0)</f>
        <v>0</v>
      </c>
      <c r="BG498" s="28" t="str">
        <f>IFERROR(VLOOKUP(Table2[[#This Row],[SAP Code]],[26]port!$A:$AD,30,FALSE),"unknown")</f>
        <v>CLSD</v>
      </c>
      <c r="BH498" s="29" t="str">
        <f t="shared" si="132"/>
        <v>Number of operations completed out of the net approved of that year</v>
      </c>
      <c r="BI498" s="16"/>
    </row>
    <row r="499" spans="1:61" ht="17.100000000000001" customHeight="1">
      <c r="A499" s="38" t="s">
        <v>706</v>
      </c>
      <c r="B499" s="16" t="s">
        <v>1876</v>
      </c>
      <c r="C499" s="16" t="s">
        <v>1880</v>
      </c>
      <c r="D499" s="16" t="s">
        <v>1878</v>
      </c>
      <c r="E499" s="18">
        <v>42824</v>
      </c>
      <c r="F499" s="16" t="s">
        <v>657</v>
      </c>
      <c r="G499" s="16" t="s">
        <v>126</v>
      </c>
      <c r="H499" s="16" t="s">
        <v>132</v>
      </c>
      <c r="I499" s="16" t="s">
        <v>123</v>
      </c>
      <c r="J499" s="16" t="s">
        <v>1692</v>
      </c>
      <c r="K499" s="19" t="s">
        <v>1115</v>
      </c>
      <c r="L499" s="19" t="s">
        <v>85</v>
      </c>
      <c r="M499" s="19">
        <v>370000</v>
      </c>
      <c r="N499" s="69">
        <v>370000</v>
      </c>
      <c r="O499" s="20" t="s">
        <v>1879</v>
      </c>
      <c r="P499" s="21">
        <v>5900155011851</v>
      </c>
      <c r="Q499" s="20" t="s">
        <v>72</v>
      </c>
      <c r="R499" s="16" t="str">
        <f t="shared" si="122"/>
        <v>ADF Including TSF</v>
      </c>
      <c r="S499" s="16" t="str">
        <f t="shared" si="136"/>
        <v>E</v>
      </c>
      <c r="T499" s="16" t="str">
        <f t="shared" si="121"/>
        <v>ADF Countries</v>
      </c>
      <c r="U499" s="16" t="str">
        <f t="shared" si="123"/>
        <v>Transition States</v>
      </c>
      <c r="V499" s="22" t="str">
        <f>IF(ISNUMBER(MATCH(A499, {"Gabon","Sudan","Niger","Mali","Burkina Faso","Guinea"}, 0)), "De Facto Countries", "Non-De Facto Countries")</f>
        <v>Non-De Facto Countries</v>
      </c>
      <c r="W499" s="16" t="str">
        <f t="shared" si="134"/>
        <v>West</v>
      </c>
      <c r="X499" s="16" t="str">
        <f t="shared" si="135"/>
        <v>WASH Sector</v>
      </c>
      <c r="Y499" s="23">
        <f>Table2[[#This Row],[Approved Amount_UA Equivalent]]*0.03</f>
        <v>11100</v>
      </c>
      <c r="Z499" s="23">
        <f>Table2[[#This Row],[Approved Amount_UA Equivalent]]*0.01</f>
        <v>3700</v>
      </c>
      <c r="AC499" s="23">
        <f>Table2[[#This Row],[Approved Amount_UA Equivalent]]*0.96</f>
        <v>355200</v>
      </c>
      <c r="AD499" s="23">
        <f>SUM(Table2[[#This Row],[Feed Africa ]:[Improve Quality Of Life ]])</f>
        <v>370000</v>
      </c>
      <c r="AE499" s="16" t="b">
        <f>Table2[[#This Row],[Total HI5]]=Table2[[#This Row],[Approved Amount_UA Equivalent]]</f>
        <v>1</v>
      </c>
      <c r="AF499" s="24">
        <v>40</v>
      </c>
      <c r="AG499" s="20" t="str">
        <f t="shared" si="124"/>
        <v>ISP and Investment Project</v>
      </c>
      <c r="AH499" s="24" t="e">
        <f>VLOOKUP(Table2[[#This Row],[SAP Code]],[25]DATA!$A:$G,7,FALSE)</f>
        <v>#N/A</v>
      </c>
      <c r="AI499" s="20" t="str">
        <f t="shared" si="125"/>
        <v>Infrastructure</v>
      </c>
      <c r="AJ499" s="25" t="s">
        <v>89</v>
      </c>
      <c r="AK499" s="25" t="s">
        <v>126</v>
      </c>
      <c r="AL499" s="23" t="str" cm="1">
        <f t="array" ref="AL499">_xlfn.SWITCH(AK499,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499" s="26">
        <v>1</v>
      </c>
      <c r="AN499" s="25" t="str">
        <f t="shared" si="133"/>
        <v>Sovereign</v>
      </c>
      <c r="AO499" s="27">
        <v>0.5</v>
      </c>
      <c r="AP499" s="23">
        <f>Table2[[#This Row],[Approved Amount_UA Equivalent]]/1000000</f>
        <v>0.37</v>
      </c>
      <c r="AQ499" s="69">
        <f t="shared" si="126"/>
        <v>0.49241079999999998</v>
      </c>
      <c r="AR499" s="23" t="str">
        <f t="shared" si="127"/>
        <v>1-10</v>
      </c>
      <c r="AS499" s="23" t="str">
        <f t="shared" si="128"/>
        <v>1-20</v>
      </c>
      <c r="AT499" s="23" t="str">
        <f t="shared" si="129"/>
        <v>1-40</v>
      </c>
      <c r="AU499" s="23" t="str">
        <f t="shared" si="130"/>
        <v>&lt;1-50 Mn</v>
      </c>
      <c r="AV499" s="23">
        <f>Table2[[#This Row],[Amount]]</f>
        <v>370000</v>
      </c>
      <c r="AW499" s="23" t="str">
        <f t="shared" si="131"/>
        <v>Mar 2017</v>
      </c>
      <c r="AX499" s="28">
        <f>IFERROR(VLOOKUP(Table2[[#This Row],[SAP Code]],[26]_16!A:B,2,FALSE),0)</f>
        <v>0</v>
      </c>
      <c r="AY499" s="28">
        <f>IFERROR(VLOOKUP(Table2[[#This Row],[SAP Code]],[26]_16!D:E,2,FALSE)/ 1000000, 0)</f>
        <v>0</v>
      </c>
      <c r="AZ499" s="28">
        <f>IFERROR(VLOOKUP(Table2[[#This Row],[SAP Code]],[26]_16!G:H,2,FALSE)/ 1000000, 0)</f>
        <v>0</v>
      </c>
      <c r="BA499" s="28">
        <f>IFERROR(VLOOKUP(Table2[[#This Row],[SAP Code]],[26]_16!J:K,2,FALSE)/ 1000000, 0)</f>
        <v>8.4947620000000001E-2</v>
      </c>
      <c r="BB499" s="28">
        <f>IFERROR(VLOOKUP(Table2[[#This Row],[SAP Code]],[26]_16!M:N,2,FALSE)/ 1000000, 0)</f>
        <v>0.34568813000000004</v>
      </c>
      <c r="BC499" s="28">
        <f>IFERROR(VLOOKUP(Table2[[#This Row],[SAP Code]],[26]_16!P:Q,2,FALSE),0)</f>
        <v>5.5418439999999992E-2</v>
      </c>
      <c r="BD499" s="28">
        <f>IFERROR(VLOOKUP(Table2[[#This Row],[SAP Code]],[26]_16!S:T,2,FALSE),0)</f>
        <v>0</v>
      </c>
      <c r="BE499" s="28">
        <f>IFERROR(VLOOKUP(Table2[[#This Row],[SAP Code]],[26]_16!V:W,2,FALSE)/ 1000000, 0)</f>
        <v>3.3238940000000002E-2</v>
      </c>
      <c r="BF499" s="28">
        <f>IFERROR(VLOOKUP(Table2[[#This Row],[SAP Code]],[26]_16!Y:Z,2,FALSE)/ 1000000, 0)</f>
        <v>0</v>
      </c>
      <c r="BG499" s="28" t="str">
        <f>IFERROR(VLOOKUP(Table2[[#This Row],[SAP Code]],[26]port!$A:$AD,30,FALSE),"unknown")</f>
        <v>CLSD</v>
      </c>
      <c r="BH499" s="29" t="str">
        <f t="shared" si="132"/>
        <v>Number of operations completed out of the net approved of that year</v>
      </c>
      <c r="BI499" s="16"/>
    </row>
    <row r="500" spans="1:61" ht="17.100000000000001" customHeight="1">
      <c r="A500" s="38" t="s">
        <v>1171</v>
      </c>
      <c r="B500" s="16" t="s">
        <v>1881</v>
      </c>
      <c r="C500" s="16" t="s">
        <v>1882</v>
      </c>
      <c r="D500" s="16" t="s">
        <v>1883</v>
      </c>
      <c r="E500" s="18">
        <v>42824</v>
      </c>
      <c r="F500" s="16" t="s">
        <v>1175</v>
      </c>
      <c r="G500" s="16" t="s">
        <v>74</v>
      </c>
      <c r="H500" s="16" t="s">
        <v>81</v>
      </c>
      <c r="I500" s="16" t="s">
        <v>155</v>
      </c>
      <c r="J500" s="16" t="s">
        <v>68</v>
      </c>
      <c r="K500" s="19" t="s">
        <v>69</v>
      </c>
      <c r="L500" s="19" t="s">
        <v>70</v>
      </c>
      <c r="M500" s="19">
        <v>1000000</v>
      </c>
      <c r="N500" s="69">
        <v>738612.44266520906</v>
      </c>
      <c r="O500" s="20" t="s">
        <v>1884</v>
      </c>
      <c r="P500" s="21">
        <v>5000199004768</v>
      </c>
      <c r="Q500" s="20" t="s">
        <v>72</v>
      </c>
      <c r="R500" s="16" t="str">
        <f t="shared" si="122"/>
        <v>OTHERS</v>
      </c>
      <c r="S500" s="16" t="str">
        <f t="shared" si="136"/>
        <v>A</v>
      </c>
      <c r="T500" s="16" t="str">
        <f t="shared" si="121"/>
        <v>ADF Countries</v>
      </c>
      <c r="U500" s="16" t="str">
        <f t="shared" si="123"/>
        <v>Transition States</v>
      </c>
      <c r="V500" s="22" t="str">
        <f>IF(ISNUMBER(MATCH(A500, {"Gabon","Sudan","Niger","Mali","Burkina Faso","Guinea"}, 0)), "De Facto Countries", "Non-De Facto Countries")</f>
        <v>Non-De Facto Countries</v>
      </c>
      <c r="W500" s="16" t="str">
        <f t="shared" si="134"/>
        <v>East</v>
      </c>
      <c r="X500" s="16" t="str">
        <f t="shared" si="135"/>
        <v>Agriculture</v>
      </c>
      <c r="Y500" s="23">
        <f>Table2[[#This Row],[Approved Amount_UA Equivalent]]</f>
        <v>738612.44266520906</v>
      </c>
      <c r="AD500" s="23">
        <f>SUM(Table2[[#This Row],[Feed Africa ]:[Improve Quality Of Life ]])</f>
        <v>738612.44266520906</v>
      </c>
      <c r="AE500" s="16" t="b">
        <f>Table2[[#This Row],[Total HI5]]=Table2[[#This Row],[Approved Amount_UA Equivalent]]</f>
        <v>1</v>
      </c>
      <c r="AF500" s="24">
        <v>50</v>
      </c>
      <c r="AG500" s="20" t="str">
        <f t="shared" si="124"/>
        <v>Emergency Assistance</v>
      </c>
      <c r="AH500" s="24" t="e">
        <f>VLOOKUP(Table2[[#This Row],[SAP Code]],[25]DATA!$A:$G,7,FALSE)</f>
        <v>#N/A</v>
      </c>
      <c r="AI500" s="20" t="str">
        <f t="shared" si="125"/>
        <v>Other Investment</v>
      </c>
      <c r="AJ500" s="25" t="s">
        <v>157</v>
      </c>
      <c r="AK500" s="25" t="s">
        <v>74</v>
      </c>
      <c r="AL500" s="23" t="str" cm="1">
        <f t="array" ref="AL500">_xlfn.SWITCH(AK500,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00" s="26">
        <v>1</v>
      </c>
      <c r="AN500" s="25" t="str">
        <f t="shared" si="133"/>
        <v>Sovereign</v>
      </c>
      <c r="AO500" s="27">
        <v>1</v>
      </c>
      <c r="AP500" s="23">
        <f>Table2[[#This Row],[Approved Amount_UA Equivalent]]/1000000</f>
        <v>0.73861244266520909</v>
      </c>
      <c r="AQ500" s="69">
        <f t="shared" si="126"/>
        <v>0.98297498319656684</v>
      </c>
      <c r="AR500" s="23" t="str">
        <f t="shared" si="127"/>
        <v>1-10</v>
      </c>
      <c r="AS500" s="23" t="str">
        <f t="shared" si="128"/>
        <v>1-20</v>
      </c>
      <c r="AT500" s="23" t="str">
        <f t="shared" si="129"/>
        <v>1-40</v>
      </c>
      <c r="AU500" s="23" t="str">
        <f t="shared" si="130"/>
        <v>&lt;1-50 Mn</v>
      </c>
      <c r="AV500" s="23">
        <f>Table2[[#This Row],[Amount]]</f>
        <v>1000000</v>
      </c>
      <c r="AW500" s="23" t="str">
        <f t="shared" si="131"/>
        <v>Mar 2017</v>
      </c>
      <c r="AX500" s="28">
        <f>IFERROR(VLOOKUP(Table2[[#This Row],[SAP Code]],[26]_16!A:B,2,FALSE),0)</f>
        <v>0</v>
      </c>
      <c r="AY500" s="28">
        <f>IFERROR(VLOOKUP(Table2[[#This Row],[SAP Code]],[26]_16!D:E,2,FALSE)/ 1000000, 0)</f>
        <v>0</v>
      </c>
      <c r="AZ500" s="28">
        <f>IFERROR(VLOOKUP(Table2[[#This Row],[SAP Code]],[26]_16!G:H,2,FALSE)/ 1000000, 0)</f>
        <v>0</v>
      </c>
      <c r="BA500" s="28">
        <f>IFERROR(VLOOKUP(Table2[[#This Row],[SAP Code]],[26]_16!J:K,2,FALSE)/ 1000000, 0)</f>
        <v>0</v>
      </c>
      <c r="BB500" s="28">
        <f>IFERROR(VLOOKUP(Table2[[#This Row],[SAP Code]],[26]_16!M:N,2,FALSE)/ 1000000, 0)</f>
        <v>0</v>
      </c>
      <c r="BC500" s="28">
        <f>IFERROR(VLOOKUP(Table2[[#This Row],[SAP Code]],[26]_16!P:Q,2,FALSE),0)</f>
        <v>0</v>
      </c>
      <c r="BD500" s="28">
        <f>IFERROR(VLOOKUP(Table2[[#This Row],[SAP Code]],[26]_16!S:T,2,FALSE),0)</f>
        <v>0</v>
      </c>
      <c r="BE500" s="28">
        <f>IFERROR(VLOOKUP(Table2[[#This Row],[SAP Code]],[26]_16!V:W,2,FALSE)/ 1000000, 0)</f>
        <v>0</v>
      </c>
      <c r="BF500" s="28">
        <f>IFERROR(VLOOKUP(Table2[[#This Row],[SAP Code]],[26]_16!Y:Z,2,FALSE)/ 1000000, 0)</f>
        <v>0</v>
      </c>
      <c r="BG500" s="28" t="str">
        <f>IFERROR(VLOOKUP(Table2[[#This Row],[SAP Code]],[26]port!$A:$AD,30,FALSE),"unknown")</f>
        <v>COMP</v>
      </c>
      <c r="BH500" s="29" t="str">
        <f t="shared" si="132"/>
        <v>Number of operations completed out of the net approved of that year</v>
      </c>
      <c r="BI500" s="16"/>
    </row>
    <row r="501" spans="1:61" ht="17.100000000000001" customHeight="1">
      <c r="A501" s="38" t="s">
        <v>1171</v>
      </c>
      <c r="B501" s="16" t="s">
        <v>1885</v>
      </c>
      <c r="C501" s="16" t="s">
        <v>1886</v>
      </c>
      <c r="D501" s="16" t="s">
        <v>1887</v>
      </c>
      <c r="E501" s="18">
        <v>42824</v>
      </c>
      <c r="F501" s="16" t="s">
        <v>1175</v>
      </c>
      <c r="G501" s="16" t="s">
        <v>255</v>
      </c>
      <c r="H501" s="16" t="s">
        <v>81</v>
      </c>
      <c r="I501" s="16" t="s">
        <v>250</v>
      </c>
      <c r="J501" s="16" t="s">
        <v>83</v>
      </c>
      <c r="K501" s="19" t="s">
        <v>69</v>
      </c>
      <c r="L501" s="19" t="s">
        <v>85</v>
      </c>
      <c r="M501" s="19">
        <v>1820000</v>
      </c>
      <c r="N501" s="69">
        <v>1820000</v>
      </c>
      <c r="O501" s="20" t="s">
        <v>1888</v>
      </c>
      <c r="P501" s="21">
        <v>2100155034419</v>
      </c>
      <c r="Q501" s="20" t="s">
        <v>72</v>
      </c>
      <c r="R501" s="16" t="str">
        <f t="shared" si="122"/>
        <v>ADF Including TSF</v>
      </c>
      <c r="S501" s="16" t="str">
        <f t="shared" si="136"/>
        <v>K</v>
      </c>
      <c r="T501" s="16" t="str">
        <f t="shared" ref="T501:T535" si="137">IF(A501="Algeria","ADB Countries",IF(A501="Angola","ADB Countries",IF(A501="Benin","ADF Countries",IF(A501="Botswana","ADB Countries",IF(A501="Burkina Faso","ADF Countries",IF(A501="Burundi","ADF Countries",IF(A501="Cameroon","Blend Countries",IF(A501="Cape Verde","ADB Countries",IF(A501="Central African Republic","ADF Countries",IF(A501="Centrafrique","ADF Countries",IF(A501="Chad","ADF Countries",IF(A501="Comoros","ADF Countries",IF(A501="Congo CG","ADB Countries",IF(A501="Congo","ADB Countries",IF(A501="Côte D'Ivoire","Blend Countries",IF(A501="Dem Rep Congo","ADF Countries",IF(A501="DEMOCRATIC REPUBLIC OF THE CONGO","ADF Countries",IF(A501="Djibouti","ADF Countries",IF(A501="Egypt","ADB Countries",IF(A501="Eq Guinea","ADB Countries",IF(A501="Equatorial Guinea","ADB Countries",IF(A501="Eritrea","ADF Countries",IF(A501="Swaziland","ADB Countries",IF(A501="Eswatini","ADB Countries",IF(A501="Ethiopia","ADF Countries",IF(A501="Gabon","ADB Countries",IF(A501="Gambia","ADF Countries",IF(A501="Ghana","ADF Countries",IF(A501="Guinea","ADF Countries",IF(A501="Guinea-Bissau","ADF Countries",IF(A501="Kenya","Blend Countries",IF(A501="Lesotho","ADF Countries",IF(A501="Liberia","ADF Countries",IF(A501="Libya","ADB Countries",IF(A501="Madagascar","ADF Countries",IF(A501="Malawi","ADF Countries",IF(A501="Mali","ADF Countries",IF(A501="Mauritania","ADF Countries",IF(A501="Mauritius","ADB Countries",IF(A501="Morocco","ADB Countries",IF(A501="Mozambique","ADF Countries",IF(OR(A501="Multi",A501="Multinational",A501="Multi-Countries"),"Multinational",IF(A501="Namibia","ADB Countries",IF(A501="Niger","ADF Countries",IF(A501="Nigeria","ADB Countries",IF(A501="Rwanda","ADF Countries",IF(A501="Sao Tome &amp; Principe","ADF Countries",IF(A501="Sao Tome","ADF Countries",IF(A501="Senegal","Blend Countries",IF(A501="Seychelles","ADB Countries",IF(A501="Sierra Leone","ADF Countries",IF(A501="Somalia","ADF Countries",IF(A501="South Africa","ADB Countries",IF(A501="South Sudan","ADF Countries",IF(A501="Sudan","ADF Countries",IF(A501="Tanzania","Blend Countries",IF(A501="Togo","ADF Countries",IF(A501="Tunisia","ADB Countries",IF(A501="Uganda","ADF Countries",IF(A501="Zambia","Blend Countries",IF(A501="Zimbabwe","ADF Countries","")))))))))))))))))))))))))))))))))))))))))))))))))))))))))))))</f>
        <v>ADF Countries</v>
      </c>
      <c r="U501" s="16" t="str">
        <f t="shared" si="123"/>
        <v>Transition States</v>
      </c>
      <c r="V501" s="22" t="str">
        <f>IF(ISNUMBER(MATCH(A501, {"Gabon","Sudan","Niger","Mali","Burkina Faso","Guinea"}, 0)), "De Facto Countries", "Non-De Facto Countries")</f>
        <v>Non-De Facto Countries</v>
      </c>
      <c r="W501" s="16" t="str">
        <f t="shared" si="134"/>
        <v>East</v>
      </c>
      <c r="X501" s="16" t="str">
        <f t="shared" si="135"/>
        <v>Multi-Sector</v>
      </c>
      <c r="Y501" s="23">
        <f>Table2[[#This Row],[Approved Amount_UA Equivalent]]/5</f>
        <v>364000</v>
      </c>
      <c r="Z501" s="23">
        <f>Table2[[#This Row],[Approved Amount_UA Equivalent]]/5</f>
        <v>364000</v>
      </c>
      <c r="AA501" s="23">
        <f>Table2[[#This Row],[Approved Amount_UA Equivalent]]/5</f>
        <v>364000</v>
      </c>
      <c r="AB501" s="23">
        <f>Table2[[#This Row],[Approved Amount_UA Equivalent]]/5</f>
        <v>364000</v>
      </c>
      <c r="AC501" s="23">
        <f>Table2[[#This Row],[Approved Amount_UA Equivalent]]/5</f>
        <v>364000</v>
      </c>
      <c r="AD501" s="23">
        <f>SUM(Table2[[#This Row],[Feed Africa ]:[Improve Quality Of Life ]])</f>
        <v>1820000</v>
      </c>
      <c r="AE501" s="16" t="b">
        <f>Table2[[#This Row],[Total HI5]]=Table2[[#This Row],[Approved Amount_UA Equivalent]]</f>
        <v>1</v>
      </c>
      <c r="AF501" s="24">
        <v>40</v>
      </c>
      <c r="AG501" s="20" t="str">
        <f t="shared" si="124"/>
        <v>ISP and Investment Project</v>
      </c>
      <c r="AH501" s="24" t="e">
        <f>VLOOKUP(Table2[[#This Row],[SAP Code]],[25]DATA!$A:$G,7,FALSE)</f>
        <v>#N/A</v>
      </c>
      <c r="AI501" s="20" t="str">
        <f t="shared" si="125"/>
        <v>Other Investment</v>
      </c>
      <c r="AJ501" s="25" t="s">
        <v>254</v>
      </c>
      <c r="AK501" s="25" t="s">
        <v>255</v>
      </c>
      <c r="AL501" s="23" t="str" cm="1">
        <f t="array" ref="AL501">_xlfn.SWITCH(AK501,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01" s="26">
        <v>1</v>
      </c>
      <c r="AN501" s="25" t="str">
        <f t="shared" si="133"/>
        <v>Sovereign</v>
      </c>
      <c r="AO501" s="27">
        <v>0.33333333333333331</v>
      </c>
      <c r="AP501" s="23">
        <f>Table2[[#This Row],[Approved Amount_UA Equivalent]]/1000000</f>
        <v>1.82</v>
      </c>
      <c r="AQ501" s="69">
        <f t="shared" si="126"/>
        <v>2.4221287999999999</v>
      </c>
      <c r="AR501" s="23" t="str">
        <f t="shared" si="127"/>
        <v>1-10</v>
      </c>
      <c r="AS501" s="23" t="str">
        <f t="shared" si="128"/>
        <v>1-20</v>
      </c>
      <c r="AT501" s="23" t="str">
        <f t="shared" si="129"/>
        <v>1-40</v>
      </c>
      <c r="AU501" s="23" t="str">
        <f t="shared" si="130"/>
        <v>&lt;1-50 Mn</v>
      </c>
      <c r="AV501" s="23">
        <f>Table2[[#This Row],[Amount]]</f>
        <v>1820000</v>
      </c>
      <c r="AW501" s="23" t="str">
        <f t="shared" si="131"/>
        <v>Mar 2017</v>
      </c>
      <c r="AX501" s="28">
        <f>IFERROR(VLOOKUP(Table2[[#This Row],[SAP Code]],[26]_16!A:B,2,FALSE),0)</f>
        <v>0</v>
      </c>
      <c r="AY501" s="28">
        <f>IFERROR(VLOOKUP(Table2[[#This Row],[SAP Code]],[26]_16!D:E,2,FALSE)/ 1000000, 0)</f>
        <v>0</v>
      </c>
      <c r="AZ501" s="28">
        <f>IFERROR(VLOOKUP(Table2[[#This Row],[SAP Code]],[26]_16!G:H,2,FALSE)/ 1000000, 0)</f>
        <v>0.18679020999999998</v>
      </c>
      <c r="BA501" s="28">
        <f>IFERROR(VLOOKUP(Table2[[#This Row],[SAP Code]],[26]_16!J:K,2,FALSE)/ 1000000, 0)</f>
        <v>1.6672289</v>
      </c>
      <c r="BB501" s="28">
        <f>IFERROR(VLOOKUP(Table2[[#This Row],[SAP Code]],[26]_16!M:N,2,FALSE)/ 1000000, 0)</f>
        <v>2.20357811</v>
      </c>
      <c r="BC501" s="28">
        <f>IFERROR(VLOOKUP(Table2[[#This Row],[SAP Code]],[26]_16!P:Q,2,FALSE),0)</f>
        <v>0.57717038999999981</v>
      </c>
      <c r="BD501" s="28">
        <f>IFERROR(VLOOKUP(Table2[[#This Row],[SAP Code]],[26]_16!S:T,2,FALSE),0)</f>
        <v>0.70434384000000005</v>
      </c>
      <c r="BE501" s="28">
        <f>IFERROR(VLOOKUP(Table2[[#This Row],[SAP Code]],[26]_16!V:W,2,FALSE)/ 1000000, 0)</f>
        <v>1.58802895</v>
      </c>
      <c r="BF501" s="28">
        <f>IFERROR(VLOOKUP(Table2[[#This Row],[SAP Code]],[26]_16!Y:Z,2,FALSE)/ 1000000, 0)</f>
        <v>0.55486483000000009</v>
      </c>
      <c r="BG501" s="28" t="str">
        <f>IFERROR(VLOOKUP(Table2[[#This Row],[SAP Code]],[26]port!$A:$AD,30,FALSE),"unknown")</f>
        <v>OnGo</v>
      </c>
      <c r="BH501" s="29" t="str">
        <f t="shared" si="132"/>
        <v>Ongoing</v>
      </c>
      <c r="BI501" s="16"/>
    </row>
    <row r="502" spans="1:61" ht="17.100000000000001" customHeight="1">
      <c r="A502" s="38" t="s">
        <v>1171</v>
      </c>
      <c r="B502" s="16" t="s">
        <v>1885</v>
      </c>
      <c r="C502" s="16" t="s">
        <v>1889</v>
      </c>
      <c r="D502" s="16" t="s">
        <v>1887</v>
      </c>
      <c r="E502" s="18">
        <v>42824</v>
      </c>
      <c r="F502" s="16" t="s">
        <v>1175</v>
      </c>
      <c r="G502" s="16" t="s">
        <v>255</v>
      </c>
      <c r="H502" s="16" t="s">
        <v>81</v>
      </c>
      <c r="I502" s="16" t="s">
        <v>250</v>
      </c>
      <c r="J502" s="16" t="s">
        <v>1692</v>
      </c>
      <c r="K502" s="19" t="s">
        <v>69</v>
      </c>
      <c r="L502" s="19" t="s">
        <v>85</v>
      </c>
      <c r="M502" s="19">
        <v>7580000</v>
      </c>
      <c r="N502" s="69">
        <v>7580000</v>
      </c>
      <c r="O502" s="20" t="s">
        <v>1888</v>
      </c>
      <c r="P502" s="21">
        <v>5900155011704</v>
      </c>
      <c r="Q502" s="20" t="s">
        <v>72</v>
      </c>
      <c r="R502" s="16" t="str">
        <f t="shared" si="122"/>
        <v>ADF Including TSF</v>
      </c>
      <c r="S502" s="16" t="str">
        <f t="shared" si="136"/>
        <v>K</v>
      </c>
      <c r="T502" s="16" t="str">
        <f t="shared" si="137"/>
        <v>ADF Countries</v>
      </c>
      <c r="U502" s="16" t="str">
        <f t="shared" si="123"/>
        <v>Transition States</v>
      </c>
      <c r="V502" s="22" t="str">
        <f>IF(ISNUMBER(MATCH(A502, {"Gabon","Sudan","Niger","Mali","Burkina Faso","Guinea"}, 0)), "De Facto Countries", "Non-De Facto Countries")</f>
        <v>Non-De Facto Countries</v>
      </c>
      <c r="W502" s="16" t="str">
        <f t="shared" si="134"/>
        <v>East</v>
      </c>
      <c r="X502" s="16" t="str">
        <f t="shared" si="135"/>
        <v>Multi-Sector</v>
      </c>
      <c r="Y502" s="23">
        <f>Table2[[#This Row],[Approved Amount_UA Equivalent]]/5</f>
        <v>1516000</v>
      </c>
      <c r="Z502" s="23">
        <f>Table2[[#This Row],[Approved Amount_UA Equivalent]]/5</f>
        <v>1516000</v>
      </c>
      <c r="AA502" s="23">
        <f>Table2[[#This Row],[Approved Amount_UA Equivalent]]/5</f>
        <v>1516000</v>
      </c>
      <c r="AB502" s="23">
        <f>Table2[[#This Row],[Approved Amount_UA Equivalent]]/5</f>
        <v>1516000</v>
      </c>
      <c r="AC502" s="23">
        <f>Table2[[#This Row],[Approved Amount_UA Equivalent]]/5</f>
        <v>1516000</v>
      </c>
      <c r="AD502" s="23">
        <f>SUM(Table2[[#This Row],[Feed Africa ]:[Improve Quality Of Life ]])</f>
        <v>7580000</v>
      </c>
      <c r="AE502" s="16" t="b">
        <f>Table2[[#This Row],[Total HI5]]=Table2[[#This Row],[Approved Amount_UA Equivalent]]</f>
        <v>1</v>
      </c>
      <c r="AF502" s="24">
        <v>40</v>
      </c>
      <c r="AG502" s="20" t="str">
        <f t="shared" si="124"/>
        <v>ISP and Investment Project</v>
      </c>
      <c r="AH502" s="24" t="e">
        <f>VLOOKUP(Table2[[#This Row],[SAP Code]],[25]DATA!$A:$G,7,FALSE)</f>
        <v>#N/A</v>
      </c>
      <c r="AI502" s="20" t="str">
        <f t="shared" si="125"/>
        <v>Other Investment</v>
      </c>
      <c r="AJ502" s="25" t="s">
        <v>254</v>
      </c>
      <c r="AK502" s="25" t="s">
        <v>255</v>
      </c>
      <c r="AL502" s="23" t="str" cm="1">
        <f t="array" ref="AL502">_xlfn.SWITCH(AK502,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02" s="26">
        <v>1</v>
      </c>
      <c r="AN502" s="25" t="str">
        <f t="shared" si="133"/>
        <v>Sovereign</v>
      </c>
      <c r="AO502" s="27">
        <v>0.33333333333333331</v>
      </c>
      <c r="AP502" s="23">
        <f>Table2[[#This Row],[Approved Amount_UA Equivalent]]/1000000</f>
        <v>7.58</v>
      </c>
      <c r="AQ502" s="69">
        <f t="shared" si="126"/>
        <v>10.0877672</v>
      </c>
      <c r="AR502" s="23" t="str">
        <f t="shared" si="127"/>
        <v>1-10</v>
      </c>
      <c r="AS502" s="23" t="str">
        <f t="shared" si="128"/>
        <v>1-20</v>
      </c>
      <c r="AT502" s="23" t="str">
        <f t="shared" si="129"/>
        <v>1-40</v>
      </c>
      <c r="AU502" s="23" t="str">
        <f t="shared" si="130"/>
        <v>&lt;1-50 Mn</v>
      </c>
      <c r="AV502" s="23">
        <f>Table2[[#This Row],[Amount]]</f>
        <v>7580000</v>
      </c>
      <c r="AW502" s="23" t="str">
        <f t="shared" si="131"/>
        <v>Mar 2017</v>
      </c>
      <c r="AX502" s="28">
        <f>IFERROR(VLOOKUP(Table2[[#This Row],[SAP Code]],[26]_16!A:B,2,FALSE),0)</f>
        <v>0</v>
      </c>
      <c r="AY502" s="28">
        <f>IFERROR(VLOOKUP(Table2[[#This Row],[SAP Code]],[26]_16!D:E,2,FALSE)/ 1000000, 0)</f>
        <v>0</v>
      </c>
      <c r="AZ502" s="28">
        <v>0</v>
      </c>
      <c r="BA502" s="28">
        <v>0</v>
      </c>
      <c r="BB502" s="28">
        <v>0</v>
      </c>
      <c r="BC502" s="28">
        <v>0</v>
      </c>
      <c r="BD502" s="28">
        <v>0</v>
      </c>
      <c r="BE502" s="28">
        <v>0</v>
      </c>
      <c r="BF502" s="28">
        <v>0</v>
      </c>
      <c r="BG502" s="28" t="str">
        <f>IFERROR(VLOOKUP(Table2[[#This Row],[SAP Code]],[26]port!$A:$AD,30,FALSE),"unknown")</f>
        <v>OnGo</v>
      </c>
      <c r="BH502" s="29" t="str">
        <f t="shared" si="132"/>
        <v>Ongoing</v>
      </c>
      <c r="BI502" s="16"/>
    </row>
    <row r="503" spans="1:61" ht="17.100000000000001" customHeight="1">
      <c r="A503" s="38" t="s">
        <v>1171</v>
      </c>
      <c r="B503" s="16" t="s">
        <v>1885</v>
      </c>
      <c r="C503" s="16" t="s">
        <v>1890</v>
      </c>
      <c r="D503" s="16" t="s">
        <v>1887</v>
      </c>
      <c r="E503" s="18">
        <v>42824</v>
      </c>
      <c r="F503" s="16" t="s">
        <v>1175</v>
      </c>
      <c r="G503" s="16" t="s">
        <v>255</v>
      </c>
      <c r="H503" s="16" t="s">
        <v>81</v>
      </c>
      <c r="I503" s="16" t="s">
        <v>250</v>
      </c>
      <c r="J503" s="16" t="s">
        <v>1692</v>
      </c>
      <c r="K503" s="19" t="s">
        <v>84</v>
      </c>
      <c r="L503" s="19" t="s">
        <v>85</v>
      </c>
      <c r="M503" s="19">
        <v>1250000</v>
      </c>
      <c r="N503" s="69">
        <v>1250000</v>
      </c>
      <c r="O503" s="20" t="s">
        <v>1888</v>
      </c>
      <c r="P503" s="21">
        <v>5900150001401</v>
      </c>
      <c r="Q503" s="20" t="s">
        <v>72</v>
      </c>
      <c r="R503" s="16" t="str">
        <f t="shared" si="122"/>
        <v>ADF Including TSF</v>
      </c>
      <c r="S503" s="16" t="str">
        <f t="shared" si="136"/>
        <v>K</v>
      </c>
      <c r="T503" s="16" t="str">
        <f t="shared" si="137"/>
        <v>ADF Countries</v>
      </c>
      <c r="U503" s="16" t="str">
        <f t="shared" si="123"/>
        <v>Transition States</v>
      </c>
      <c r="V503" s="22" t="str">
        <f>IF(ISNUMBER(MATCH(A503, {"Gabon","Sudan","Niger","Mali","Burkina Faso","Guinea"}, 0)), "De Facto Countries", "Non-De Facto Countries")</f>
        <v>Non-De Facto Countries</v>
      </c>
      <c r="W503" s="16" t="str">
        <f t="shared" si="134"/>
        <v>East</v>
      </c>
      <c r="X503" s="16" t="str">
        <f t="shared" si="135"/>
        <v>Multi-Sector</v>
      </c>
      <c r="Y503" s="23">
        <f>Table2[[#This Row],[Approved Amount_UA Equivalent]]/5</f>
        <v>250000</v>
      </c>
      <c r="Z503" s="23">
        <f>Table2[[#This Row],[Approved Amount_UA Equivalent]]/5</f>
        <v>250000</v>
      </c>
      <c r="AA503" s="23">
        <f>Table2[[#This Row],[Approved Amount_UA Equivalent]]/5</f>
        <v>250000</v>
      </c>
      <c r="AB503" s="23">
        <f>Table2[[#This Row],[Approved Amount_UA Equivalent]]/5</f>
        <v>250000</v>
      </c>
      <c r="AC503" s="23">
        <f>Table2[[#This Row],[Approved Amount_UA Equivalent]]/5</f>
        <v>250000</v>
      </c>
      <c r="AD503" s="23">
        <f>SUM(Table2[[#This Row],[Feed Africa ]:[Improve Quality Of Life ]])</f>
        <v>1250000</v>
      </c>
      <c r="AE503" s="16" t="b">
        <f>Table2[[#This Row],[Total HI5]]=Table2[[#This Row],[Approved Amount_UA Equivalent]]</f>
        <v>1</v>
      </c>
      <c r="AF503" s="24">
        <v>40</v>
      </c>
      <c r="AG503" s="20" t="str">
        <f t="shared" si="124"/>
        <v>ISP and Investment Project</v>
      </c>
      <c r="AH503" s="24" t="e">
        <f>VLOOKUP(Table2[[#This Row],[SAP Code]],[25]DATA!$A:$G,7,FALSE)</f>
        <v>#N/A</v>
      </c>
      <c r="AI503" s="20" t="str">
        <f t="shared" si="125"/>
        <v>Other Investment</v>
      </c>
      <c r="AJ503" s="25" t="s">
        <v>254</v>
      </c>
      <c r="AK503" s="25" t="s">
        <v>255</v>
      </c>
      <c r="AL503" s="23" t="str" cm="1">
        <f t="array" ref="AL503">_xlfn.SWITCH(AK503,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03" s="26">
        <v>1</v>
      </c>
      <c r="AN503" s="25" t="str">
        <f t="shared" si="133"/>
        <v>Sovereign</v>
      </c>
      <c r="AO503" s="27">
        <v>0.33333333333333331</v>
      </c>
      <c r="AP503" s="23">
        <f>Table2[[#This Row],[Approved Amount_UA Equivalent]]/1000000</f>
        <v>1.25</v>
      </c>
      <c r="AQ503" s="69">
        <f t="shared" si="126"/>
        <v>1.6635500000000001</v>
      </c>
      <c r="AR503" s="23" t="str">
        <f t="shared" si="127"/>
        <v>1-10</v>
      </c>
      <c r="AS503" s="23" t="str">
        <f t="shared" si="128"/>
        <v>1-20</v>
      </c>
      <c r="AT503" s="23" t="str">
        <f t="shared" si="129"/>
        <v>1-40</v>
      </c>
      <c r="AU503" s="23" t="str">
        <f t="shared" si="130"/>
        <v>&lt;1-50 Mn</v>
      </c>
      <c r="AV503" s="23">
        <f>Table2[[#This Row],[Amount]]</f>
        <v>1250000</v>
      </c>
      <c r="AW503" s="23" t="str">
        <f t="shared" si="131"/>
        <v>Mar 2017</v>
      </c>
      <c r="AX503" s="28">
        <f>IFERROR(VLOOKUP(Table2[[#This Row],[SAP Code]],[26]_16!A:B,2,FALSE),0)</f>
        <v>0</v>
      </c>
      <c r="AY503" s="28">
        <f>IFERROR(VLOOKUP(Table2[[#This Row],[SAP Code]],[26]_16!D:E,2,FALSE)/ 1000000, 0)</f>
        <v>0</v>
      </c>
      <c r="AZ503" s="28">
        <v>0</v>
      </c>
      <c r="BA503" s="28">
        <v>0</v>
      </c>
      <c r="BB503" s="28">
        <v>0</v>
      </c>
      <c r="BC503" s="28">
        <v>0</v>
      </c>
      <c r="BD503" s="28">
        <v>0</v>
      </c>
      <c r="BE503" s="28">
        <v>0</v>
      </c>
      <c r="BF503" s="28">
        <v>0</v>
      </c>
      <c r="BG503" s="28" t="str">
        <f>IFERROR(VLOOKUP(Table2[[#This Row],[SAP Code]],[26]port!$A:$AD,30,FALSE),"unknown")</f>
        <v>OnGo</v>
      </c>
      <c r="BH503" s="29" t="str">
        <f t="shared" si="132"/>
        <v>Ongoing</v>
      </c>
      <c r="BI503" s="16"/>
    </row>
    <row r="504" spans="1:61" ht="17.100000000000001" customHeight="1">
      <c r="A504" s="16" t="s">
        <v>75</v>
      </c>
      <c r="B504" s="16" t="s">
        <v>1891</v>
      </c>
      <c r="C504" s="16" t="s">
        <v>1892</v>
      </c>
      <c r="D504" s="16" t="s">
        <v>1893</v>
      </c>
      <c r="E504" s="18">
        <v>42824</v>
      </c>
      <c r="F504" s="16" t="s">
        <v>79</v>
      </c>
      <c r="G504" s="16" t="s">
        <v>255</v>
      </c>
      <c r="H504" s="16" t="s">
        <v>81</v>
      </c>
      <c r="I504" s="16" t="s">
        <v>250</v>
      </c>
      <c r="J504" s="16" t="s">
        <v>83</v>
      </c>
      <c r="K504" s="19" t="s">
        <v>84</v>
      </c>
      <c r="L504" s="19" t="s">
        <v>85</v>
      </c>
      <c r="M504" s="19">
        <v>19580000</v>
      </c>
      <c r="N504" s="69">
        <v>19580000</v>
      </c>
      <c r="O504" s="20" t="s">
        <v>1894</v>
      </c>
      <c r="P504" s="21">
        <v>2100150037346</v>
      </c>
      <c r="Q504" s="20" t="s">
        <v>72</v>
      </c>
      <c r="R504" s="16" t="str">
        <f t="shared" si="122"/>
        <v>ADF Including TSF</v>
      </c>
      <c r="S504" s="16" t="str">
        <f t="shared" si="136"/>
        <v>K</v>
      </c>
      <c r="T504" s="16" t="s">
        <v>88</v>
      </c>
      <c r="U504" s="16" t="str">
        <f t="shared" si="123"/>
        <v>Non-Transition States</v>
      </c>
      <c r="V504" s="22" t="str">
        <f>IF(ISNUMBER(MATCH(A504, {"Gabon","Sudan","Niger","Mali","Burkina Faso","Guinea"}, 0)), "De Facto Countries", "Non-De Facto Countries")</f>
        <v>Non-De Facto Countries</v>
      </c>
      <c r="W504" s="16" t="str">
        <f t="shared" si="134"/>
        <v>East</v>
      </c>
      <c r="X504" s="16" t="str">
        <f t="shared" si="135"/>
        <v>Multi-Sector</v>
      </c>
      <c r="Y504" s="23">
        <f>Table2[[#This Row],[Approved Amount_UA Equivalent]]/5</f>
        <v>3916000</v>
      </c>
      <c r="Z504" s="23">
        <f>Table2[[#This Row],[Approved Amount_UA Equivalent]]/5</f>
        <v>3916000</v>
      </c>
      <c r="AA504" s="23">
        <f>Table2[[#This Row],[Approved Amount_UA Equivalent]]/5</f>
        <v>3916000</v>
      </c>
      <c r="AB504" s="23">
        <f>Table2[[#This Row],[Approved Amount_UA Equivalent]]/5</f>
        <v>3916000</v>
      </c>
      <c r="AC504" s="23">
        <f>Table2[[#This Row],[Approved Amount_UA Equivalent]]/5</f>
        <v>3916000</v>
      </c>
      <c r="AD504" s="23">
        <f>SUM(Table2[[#This Row],[Feed Africa ]:[Improve Quality Of Life ]])</f>
        <v>19580000</v>
      </c>
      <c r="AE504" s="16" t="b">
        <f>Table2[[#This Row],[Total HI5]]=Table2[[#This Row],[Approved Amount_UA Equivalent]]</f>
        <v>1</v>
      </c>
      <c r="AF504" s="24">
        <v>10</v>
      </c>
      <c r="AG504" s="20" t="str">
        <f t="shared" si="124"/>
        <v>Investment Project</v>
      </c>
      <c r="AH504" s="24" t="e">
        <f>VLOOKUP(Table2[[#This Row],[SAP Code]],[25]DATA!$A:$G,7,FALSE)</f>
        <v>#N/A</v>
      </c>
      <c r="AI504" s="20" t="str">
        <f t="shared" si="125"/>
        <v>Other Investment</v>
      </c>
      <c r="AJ504" s="25" t="s">
        <v>254</v>
      </c>
      <c r="AK504" s="25" t="s">
        <v>255</v>
      </c>
      <c r="AL504" s="23" t="str" cm="1">
        <f t="array" ref="AL504">_xlfn.SWITCH(AK504,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04" s="26">
        <v>1</v>
      </c>
      <c r="AN504" s="25" t="str">
        <f t="shared" si="133"/>
        <v>Sovereign</v>
      </c>
      <c r="AO504" s="27">
        <v>1</v>
      </c>
      <c r="AP504" s="23">
        <f>Table2[[#This Row],[Approved Amount_UA Equivalent]]/1000000</f>
        <v>19.579999999999998</v>
      </c>
      <c r="AQ504" s="69">
        <f t="shared" si="126"/>
        <v>26.057847199999998</v>
      </c>
      <c r="AR504" s="23" t="str">
        <f t="shared" si="127"/>
        <v>11-20</v>
      </c>
      <c r="AS504" s="23" t="str">
        <f t="shared" si="128"/>
        <v>1-20</v>
      </c>
      <c r="AT504" s="23" t="str">
        <f t="shared" si="129"/>
        <v>1-40</v>
      </c>
      <c r="AU504" s="23" t="str">
        <f t="shared" si="130"/>
        <v>&lt;1-50 Mn</v>
      </c>
      <c r="AV504" s="23">
        <f>Table2[[#This Row],[Amount]]</f>
        <v>19580000</v>
      </c>
      <c r="AW504" s="23" t="str">
        <f t="shared" si="131"/>
        <v>Mar 2017</v>
      </c>
      <c r="AX504" s="28">
        <f>IFERROR(VLOOKUP(Table2[[#This Row],[SAP Code]],[26]_16!A:B,2,FALSE),0)</f>
        <v>0</v>
      </c>
      <c r="AY504" s="28">
        <f>IFERROR(VLOOKUP(Table2[[#This Row],[SAP Code]],[26]_16!D:E,2,FALSE)/ 1000000, 0)</f>
        <v>0</v>
      </c>
      <c r="AZ504" s="28">
        <f>IFERROR(VLOOKUP(Table2[[#This Row],[SAP Code]],[26]_16!G:H,2,FALSE)/ 1000000, 0)</f>
        <v>0.21447263</v>
      </c>
      <c r="BA504" s="28">
        <f>IFERROR(VLOOKUP(Table2[[#This Row],[SAP Code]],[26]_16!J:K,2,FALSE)/ 1000000, 0)</f>
        <v>0.43262574999999998</v>
      </c>
      <c r="BB504" s="28">
        <f>IFERROR(VLOOKUP(Table2[[#This Row],[SAP Code]],[26]_16!M:N,2,FALSE)/ 1000000, 0)</f>
        <v>2.4065416599999998</v>
      </c>
      <c r="BC504" s="28">
        <f>IFERROR(VLOOKUP(Table2[[#This Row],[SAP Code]],[26]_16!P:Q,2,FALSE),0)</f>
        <v>2.5415203300000004</v>
      </c>
      <c r="BD504" s="28">
        <f>IFERROR(VLOOKUP(Table2[[#This Row],[SAP Code]],[26]_16!S:T,2,FALSE),0)</f>
        <v>5.6125671200000005</v>
      </c>
      <c r="BE504" s="28">
        <f>IFERROR(VLOOKUP(Table2[[#This Row],[SAP Code]],[26]_16!V:W,2,FALSE)/ 1000000, 0)</f>
        <v>2.3562425300000003</v>
      </c>
      <c r="BF504" s="28">
        <f>IFERROR(VLOOKUP(Table2[[#This Row],[SAP Code]],[26]_16!Y:Z,2,FALSE)/ 1000000, 0)</f>
        <v>1.10182351</v>
      </c>
      <c r="BG504" s="28" t="str">
        <f>IFERROR(VLOOKUP(Table2[[#This Row],[SAP Code]],[26]port!$A:$AD,30,FALSE),"unknown")</f>
        <v>OnGo</v>
      </c>
      <c r="BH504" s="29" t="str">
        <f t="shared" si="132"/>
        <v>Ongoing</v>
      </c>
      <c r="BI504" s="16"/>
    </row>
    <row r="505" spans="1:61" ht="17.100000000000001" customHeight="1">
      <c r="A505" s="16" t="s">
        <v>117</v>
      </c>
      <c r="B505" s="16" t="s">
        <v>1895</v>
      </c>
      <c r="C505" s="16" t="s">
        <v>1896</v>
      </c>
      <c r="D505" s="16" t="s">
        <v>1897</v>
      </c>
      <c r="E505" s="18">
        <v>42824</v>
      </c>
      <c r="F505" s="16" t="s">
        <v>1898</v>
      </c>
      <c r="G505" s="16" t="s">
        <v>90</v>
      </c>
      <c r="H505" s="16" t="s">
        <v>81</v>
      </c>
      <c r="I505" s="16" t="s">
        <v>82</v>
      </c>
      <c r="J505" s="16" t="s">
        <v>1801</v>
      </c>
      <c r="K505" s="19" t="s">
        <v>69</v>
      </c>
      <c r="L505" s="19" t="s">
        <v>70</v>
      </c>
      <c r="M505" s="19">
        <v>2300000</v>
      </c>
      <c r="N505" s="69">
        <v>1698808.618129981</v>
      </c>
      <c r="O505" s="20" t="s">
        <v>1899</v>
      </c>
      <c r="P505" s="21">
        <v>5565155001551</v>
      </c>
      <c r="Q505" s="20" t="s">
        <v>72</v>
      </c>
      <c r="R505" s="16" t="str">
        <f t="shared" si="122"/>
        <v>CIF</v>
      </c>
      <c r="S505" s="16" t="str">
        <f t="shared" si="136"/>
        <v>F</v>
      </c>
      <c r="T505" s="16" t="str">
        <f t="shared" ref="T505:T568" si="138">IF(A505="Algeria","ADB Countries",IF(A505="Angola","ADB Countries",IF(A505="Benin","ADF Countries",IF(A505="Botswana","ADB Countries",IF(A505="Burkina Faso","ADF Countries",IF(A505="Burundi","ADF Countries",IF(A505="Cameroon","Blend Countries",IF(A505="Cape Verde","ADB Countries",IF(A505="Central African Republic","ADF Countries",IF(A505="Centrafrique","ADF Countries",IF(A505="Chad","ADF Countries",IF(A505="Comoros","ADF Countries",IF(A505="Congo CG","ADB Countries",IF(A505="Congo","ADB Countries",IF(A505="Côte D'Ivoire","Blend Countries",IF(A505="Dem Rep Congo","ADF Countries",IF(A505="DEMOCRATIC REPUBLIC OF THE CONGO","ADF Countries",IF(A505="Djibouti","ADF Countries",IF(A505="Egypt","ADB Countries",IF(A505="Eq Guinea","ADB Countries",IF(A505="Equatorial Guinea","ADB Countries",IF(A505="Eritrea","ADF Countries",IF(A505="Swaziland","ADB Countries",IF(A505="Eswatini","ADB Countries",IF(A505="Ethiopia","ADF Countries",IF(A505="Gabon","ADB Countries",IF(A505="Gambia","ADF Countries",IF(A505="Ghana","ADF Countries",IF(A505="Guinea","ADF Countries",IF(A505="Guinea-Bissau","ADF Countries",IF(A505="Kenya","Blend Countries",IF(A505="Lesotho","ADF Countries",IF(A505="Liberia","ADF Countries",IF(A505="Libya","ADB Countries",IF(A505="Madagascar","ADF Countries",IF(A505="Malawi","ADF Countries",IF(A505="Mali","ADF Countries",IF(A505="Mauritania","ADF Countries",IF(A505="Mauritius","ADB Countries",IF(A505="Morocco","ADB Countries",IF(A505="Mozambique","ADF Countries",IF(OR(A505="Multi",A505="Multinational",A505="Multi-Countries"),"Multinational",IF(A505="Namibia","ADB Countries",IF(A505="Niger","ADF Countries",IF(A505="Nigeria","ADB Countries",IF(A505="Rwanda","ADF Countries",IF(A505="Sao Tome &amp; Principe","ADF Countries",IF(A505="Sao Tome","ADF Countries",IF(A505="Senegal","Blend Countries",IF(A505="Seychelles","ADB Countries",IF(A505="Sierra Leone","ADF Countries",IF(A505="Somalia","ADF Countries",IF(A505="South Africa","ADB Countries",IF(A505="South Sudan","ADF Countries",IF(A505="Sudan","ADF Countries",IF(A505="Tanzania","Blend Countries",IF(A505="Togo","ADF Countries",IF(A505="Tunisia","ADB Countries",IF(A505="Uganda","ADF Countries",IF(A505="Zambia","Blend Countries",IF(A505="Zimbabwe","ADF Countries","")))))))))))))))))))))))))))))))))))))))))))))))))))))))))))))</f>
        <v>ADF Countries</v>
      </c>
      <c r="U505" s="16" t="str">
        <f t="shared" si="123"/>
        <v>Non-Transition States</v>
      </c>
      <c r="V505" s="22" t="str">
        <f>IF(ISNUMBER(MATCH(A505, {"Gabon","Sudan","Niger","Mali","Burkina Faso","Guinea"}, 0)), "De Facto Countries", "Non-De Facto Countries")</f>
        <v>Non-De Facto Countries</v>
      </c>
      <c r="W505" s="16" t="str">
        <f t="shared" si="134"/>
        <v>East</v>
      </c>
      <c r="X505" s="16" t="str">
        <f t="shared" si="135"/>
        <v>Power</v>
      </c>
      <c r="Y505" s="23"/>
      <c r="Z505" s="23">
        <f>Table2[[#This Row],[Approved Amount_UA Equivalent]]</f>
        <v>1698808.618129981</v>
      </c>
      <c r="AD505" s="23">
        <f>SUM(Table2[[#This Row],[Feed Africa ]:[Improve Quality Of Life ]])</f>
        <v>1698808.618129981</v>
      </c>
      <c r="AE505" s="16" t="b">
        <f>Table2[[#This Row],[Total HI5]]=Table2[[#This Row],[Approved Amount_UA Equivalent]]</f>
        <v>1</v>
      </c>
      <c r="AF505" s="24">
        <v>10</v>
      </c>
      <c r="AG505" s="20" t="str">
        <f t="shared" si="124"/>
        <v>Investment Project</v>
      </c>
      <c r="AH505" s="24" t="e">
        <f>VLOOKUP(Table2[[#This Row],[SAP Code]],[25]DATA!$A:$G,7,FALSE)</f>
        <v>#N/A</v>
      </c>
      <c r="AI505" s="20" t="str">
        <f t="shared" si="125"/>
        <v>Infrastructure</v>
      </c>
      <c r="AJ505" s="25" t="s">
        <v>89</v>
      </c>
      <c r="AK505" s="25" t="s">
        <v>90</v>
      </c>
      <c r="AL505" s="23" t="str" cm="1">
        <f t="array" ref="AL505">_xlfn.SWITCH(AK505,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05" s="26">
        <v>1</v>
      </c>
      <c r="AN505" s="25" t="str">
        <f t="shared" si="133"/>
        <v>Sovereign</v>
      </c>
      <c r="AO505" s="27">
        <v>1</v>
      </c>
      <c r="AP505" s="23">
        <f>Table2[[#This Row],[Approved Amount_UA Equivalent]]/1000000</f>
        <v>1.6988086181299811</v>
      </c>
      <c r="AQ505" s="69">
        <f t="shared" si="126"/>
        <v>2.2608424613521039</v>
      </c>
      <c r="AR505" s="23" t="str">
        <f t="shared" si="127"/>
        <v>1-10</v>
      </c>
      <c r="AS505" s="23" t="str">
        <f t="shared" si="128"/>
        <v>1-20</v>
      </c>
      <c r="AT505" s="23" t="str">
        <f t="shared" si="129"/>
        <v>1-40</v>
      </c>
      <c r="AU505" s="23" t="str">
        <f t="shared" si="130"/>
        <v>&lt;1-50 Mn</v>
      </c>
      <c r="AV505" s="23">
        <f>Table2[[#This Row],[Amount]]</f>
        <v>2300000</v>
      </c>
      <c r="AW505" s="23" t="str">
        <f t="shared" si="131"/>
        <v>Mar 2017</v>
      </c>
      <c r="AX505" s="28">
        <f>IFERROR(VLOOKUP(Table2[[#This Row],[SAP Code]],[26]_16!A:B,2,FALSE),0)</f>
        <v>0</v>
      </c>
      <c r="AY505" s="28">
        <f>IFERROR(VLOOKUP(Table2[[#This Row],[SAP Code]],[26]_16!D:E,2,FALSE)/ 1000000, 0)</f>
        <v>0</v>
      </c>
      <c r="AZ505" s="28">
        <f>IFERROR(VLOOKUP(Table2[[#This Row],[SAP Code]],[26]_16!G:H,2,FALSE)/ 1000000, 0)</f>
        <v>0</v>
      </c>
      <c r="BA505" s="28">
        <f>IFERROR(VLOOKUP(Table2[[#This Row],[SAP Code]],[26]_16!J:K,2,FALSE)/ 1000000, 0)</f>
        <v>0</v>
      </c>
      <c r="BB505" s="28">
        <f>IFERROR(VLOOKUP(Table2[[#This Row],[SAP Code]],[26]_16!M:N,2,FALSE)/ 1000000, 0)</f>
        <v>0</v>
      </c>
      <c r="BC505" s="28">
        <f>IFERROR(VLOOKUP(Table2[[#This Row],[SAP Code]],[26]_16!P:Q,2,FALSE),0)</f>
        <v>0</v>
      </c>
      <c r="BD505" s="28">
        <f>IFERROR(VLOOKUP(Table2[[#This Row],[SAP Code]],[26]_16!S:T,2,FALSE),0)</f>
        <v>0</v>
      </c>
      <c r="BE505" s="28">
        <f>IFERROR(VLOOKUP(Table2[[#This Row],[SAP Code]],[26]_16!V:W,2,FALSE)/ 1000000, 0)</f>
        <v>0</v>
      </c>
      <c r="BF505" s="28">
        <f>IFERROR(VLOOKUP(Table2[[#This Row],[SAP Code]],[26]_16!Y:Z,2,FALSE)/ 1000000, 0)</f>
        <v>0</v>
      </c>
      <c r="BG505" s="28" t="str">
        <f>IFERROR(VLOOKUP(Table2[[#This Row],[SAP Code]],[26]port!$A:$AD,30,FALSE),"unknown")</f>
        <v>unknown</v>
      </c>
      <c r="BH505" s="29" t="str">
        <f t="shared" si="132"/>
        <v>Unknown</v>
      </c>
      <c r="BI505" s="16"/>
    </row>
    <row r="506" spans="1:61" ht="17.100000000000001" customHeight="1">
      <c r="A506" s="38" t="s">
        <v>141</v>
      </c>
      <c r="B506" s="16" t="s">
        <v>1900</v>
      </c>
      <c r="C506" s="16" t="s">
        <v>1901</v>
      </c>
      <c r="D506" s="16" t="s">
        <v>1902</v>
      </c>
      <c r="E506" s="18">
        <v>42831</v>
      </c>
      <c r="F506" s="16" t="s">
        <v>1903</v>
      </c>
      <c r="G506" s="16" t="s">
        <v>74</v>
      </c>
      <c r="H506" s="37" t="s">
        <v>213</v>
      </c>
      <c r="I506" s="16" t="s">
        <v>1121</v>
      </c>
      <c r="J506" s="16" t="s">
        <v>1122</v>
      </c>
      <c r="K506" s="19" t="s">
        <v>69</v>
      </c>
      <c r="L506" s="19" t="s">
        <v>195</v>
      </c>
      <c r="M506" s="19">
        <v>3198600</v>
      </c>
      <c r="N506" s="69">
        <v>2520269.4716936531</v>
      </c>
      <c r="O506" s="20" t="s">
        <v>1904</v>
      </c>
      <c r="P506" s="24" t="s">
        <v>1905</v>
      </c>
      <c r="Q506" s="20" t="s">
        <v>72</v>
      </c>
      <c r="R506" s="16" t="str">
        <f t="shared" si="122"/>
        <v>ClimDev</v>
      </c>
      <c r="S506" s="16" t="s">
        <v>1125</v>
      </c>
      <c r="T506" s="16" t="str">
        <f t="shared" si="138"/>
        <v>Multinational</v>
      </c>
      <c r="U506" s="16" t="str">
        <f t="shared" si="123"/>
        <v>Multinational</v>
      </c>
      <c r="V506" s="22" t="str">
        <f>IF(ISNUMBER(MATCH(A506, {"Gabon","Sudan","Niger","Mali","Burkina Faso","Guinea"}, 0)), "De Facto Countries", "Non-De Facto Countries")</f>
        <v>Non-De Facto Countries</v>
      </c>
      <c r="W506" s="16" t="str">
        <f t="shared" si="134"/>
        <v>Multi</v>
      </c>
      <c r="X506" s="16" t="str">
        <f t="shared" si="135"/>
        <v>Transport</v>
      </c>
      <c r="Y506" s="23">
        <f>Table2[[#This Row],[Approved Amount_UA Equivalent]]</f>
        <v>2520269.4716936531</v>
      </c>
      <c r="AD506" s="23">
        <f>SUM(Table2[[#This Row],[Feed Africa ]:[Improve Quality Of Life ]])</f>
        <v>2520269.4716936531</v>
      </c>
      <c r="AE506" s="16" t="b">
        <f>Table2[[#This Row],[Total HI5]]=Table2[[#This Row],[Approved Amount_UA Equivalent]]</f>
        <v>1</v>
      </c>
      <c r="AF506" s="24">
        <v>10</v>
      </c>
      <c r="AG506" s="20" t="str">
        <f t="shared" si="124"/>
        <v>Investment Project</v>
      </c>
      <c r="AH506" s="24" t="e">
        <f>VLOOKUP(Table2[[#This Row],[SAP Code]],[25]DATA!$A:$G,7,FALSE)</f>
        <v>#N/A</v>
      </c>
      <c r="AI506" s="20" t="str">
        <f t="shared" si="125"/>
        <v>Infrastructure</v>
      </c>
      <c r="AJ506" s="25" t="s">
        <v>1126</v>
      </c>
      <c r="AK506" s="25" t="s">
        <v>74</v>
      </c>
      <c r="AL506" s="23" t="str" cm="1">
        <f t="array" ref="AL506">_xlfn.SWITCH(AK506,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06" s="26">
        <v>1</v>
      </c>
      <c r="AN506" s="25" t="str">
        <f t="shared" si="133"/>
        <v>Sovereign</v>
      </c>
      <c r="AO506" s="27">
        <v>1</v>
      </c>
      <c r="AP506" s="23">
        <f>Table2[[#This Row],[Approved Amount_UA Equivalent]]/1000000</f>
        <v>2.5202694716936533</v>
      </c>
      <c r="AQ506" s="69">
        <f t="shared" si="126"/>
        <v>3.3540754237087818</v>
      </c>
      <c r="AR506" s="23" t="str">
        <f t="shared" si="127"/>
        <v>1-10</v>
      </c>
      <c r="AS506" s="23" t="str">
        <f t="shared" si="128"/>
        <v>1-20</v>
      </c>
      <c r="AT506" s="23" t="str">
        <f t="shared" si="129"/>
        <v>1-40</v>
      </c>
      <c r="AU506" s="23" t="str">
        <f t="shared" si="130"/>
        <v>&lt;1-50 Mn</v>
      </c>
      <c r="AV506" s="23">
        <f>Table2[[#This Row],[Amount]]</f>
        <v>3198600</v>
      </c>
      <c r="AW506" s="23" t="str">
        <f t="shared" si="131"/>
        <v>Apr 2017</v>
      </c>
      <c r="AX506" s="28">
        <f>IFERROR(VLOOKUP(Table2[[#This Row],[SAP Code]],[26]_16!A:B,2,FALSE),0)</f>
        <v>0</v>
      </c>
      <c r="AY506" s="28">
        <f>IFERROR(VLOOKUP(Table2[[#This Row],[SAP Code]],[26]_16!D:E,2,FALSE)/ 1000000, 0)</f>
        <v>0</v>
      </c>
      <c r="AZ506" s="28">
        <f>IFERROR(VLOOKUP(Table2[[#This Row],[SAP Code]],[26]_16!G:H,2,FALSE)/ 1000000, 0)</f>
        <v>0</v>
      </c>
      <c r="BA506" s="28">
        <f>IFERROR(VLOOKUP(Table2[[#This Row],[SAP Code]],[26]_16!J:K,2,FALSE)/ 1000000, 0)</f>
        <v>0</v>
      </c>
      <c r="BB506" s="28">
        <f>IFERROR(VLOOKUP(Table2[[#This Row],[SAP Code]],[26]_16!M:N,2,FALSE)/ 1000000, 0)</f>
        <v>0</v>
      </c>
      <c r="BC506" s="28">
        <f>IFERROR(VLOOKUP(Table2[[#This Row],[SAP Code]],[26]_16!P:Q,2,FALSE),0)</f>
        <v>0</v>
      </c>
      <c r="BD506" s="28">
        <f>IFERROR(VLOOKUP(Table2[[#This Row],[SAP Code]],[26]_16!S:T,2,FALSE),0)</f>
        <v>0</v>
      </c>
      <c r="BE506" s="28">
        <f>IFERROR(VLOOKUP(Table2[[#This Row],[SAP Code]],[26]_16!V:W,2,FALSE)/ 1000000, 0)</f>
        <v>0</v>
      </c>
      <c r="BF506" s="28">
        <f>IFERROR(VLOOKUP(Table2[[#This Row],[SAP Code]],[26]_16!Y:Z,2,FALSE)/ 1000000, 0)</f>
        <v>0</v>
      </c>
      <c r="BG506" s="28" t="str">
        <f>IFERROR(VLOOKUP(Table2[[#This Row],[SAP Code]],[26]port!$A:$AD,30,FALSE),"unknown")</f>
        <v>unknown</v>
      </c>
      <c r="BH506" s="29" t="str">
        <f t="shared" si="132"/>
        <v>Unknown</v>
      </c>
      <c r="BI506" s="16"/>
    </row>
    <row r="507" spans="1:61" ht="17.100000000000001" customHeight="1">
      <c r="A507" s="38" t="s">
        <v>299</v>
      </c>
      <c r="B507" s="16" t="s">
        <v>1906</v>
      </c>
      <c r="C507" s="16" t="s">
        <v>1907</v>
      </c>
      <c r="D507" s="16" t="s">
        <v>1908</v>
      </c>
      <c r="E507" s="18">
        <v>42837</v>
      </c>
      <c r="F507" s="16" t="s">
        <v>303</v>
      </c>
      <c r="G507" s="16" t="s">
        <v>1909</v>
      </c>
      <c r="H507" s="16" t="s">
        <v>132</v>
      </c>
      <c r="I507" s="16" t="s">
        <v>82</v>
      </c>
      <c r="J507" s="16" t="s">
        <v>83</v>
      </c>
      <c r="K507" s="19" t="s">
        <v>84</v>
      </c>
      <c r="L507" s="19" t="s">
        <v>85</v>
      </c>
      <c r="M507" s="19">
        <v>19920000</v>
      </c>
      <c r="N507" s="69">
        <v>19920000</v>
      </c>
      <c r="O507" s="20" t="s">
        <v>1910</v>
      </c>
      <c r="P507" s="21">
        <v>2100150037295</v>
      </c>
      <c r="Q507" s="20" t="s">
        <v>87</v>
      </c>
      <c r="R507" s="16" t="str">
        <f t="shared" si="122"/>
        <v>ADF Including TSF</v>
      </c>
      <c r="S507" s="16" t="str">
        <f t="shared" ref="S507:S518" si="139">MID(O507, 6,1)</f>
        <v>F</v>
      </c>
      <c r="T507" s="16" t="str">
        <f t="shared" si="138"/>
        <v>ADF Countries</v>
      </c>
      <c r="U507" s="16" t="str">
        <f t="shared" si="123"/>
        <v>Non-Transition States</v>
      </c>
      <c r="V507" s="22" t="str">
        <f>IF(ISNUMBER(MATCH(A507, {"Gabon","Sudan","Niger","Mali","Burkina Faso","Guinea"}, 0)), "De Facto Countries", "Non-De Facto Countries")</f>
        <v>Non-De Facto Countries</v>
      </c>
      <c r="W507" s="16" t="str">
        <f t="shared" si="134"/>
        <v>West</v>
      </c>
      <c r="X507" s="16" t="str">
        <f t="shared" si="135"/>
        <v>Power</v>
      </c>
      <c r="Y507" s="23"/>
      <c r="Z507" s="23">
        <f>Table2[[#This Row],[Approved Amount_UA Equivalent]]</f>
        <v>19920000</v>
      </c>
      <c r="AD507" s="23">
        <f>SUM(Table2[[#This Row],[Feed Africa ]:[Improve Quality Of Life ]])</f>
        <v>19920000</v>
      </c>
      <c r="AE507" s="16" t="b">
        <f>Table2[[#This Row],[Total HI5]]=Table2[[#This Row],[Approved Amount_UA Equivalent]]</f>
        <v>1</v>
      </c>
      <c r="AF507" s="24">
        <v>21</v>
      </c>
      <c r="AG507" s="20" t="str">
        <f t="shared" si="124"/>
        <v>Policy and Result Based Op</v>
      </c>
      <c r="AH507" s="24" t="e">
        <f>VLOOKUP(Table2[[#This Row],[SAP Code]],[25]DATA!$A:$G,7,FALSE)</f>
        <v>#N/A</v>
      </c>
      <c r="AI507" s="20" t="str">
        <f t="shared" si="125"/>
        <v>Policy-Based Lending</v>
      </c>
      <c r="AJ507" s="25" t="s">
        <v>89</v>
      </c>
      <c r="AK507" s="25" t="s">
        <v>255</v>
      </c>
      <c r="AL507" s="23" t="str" cm="1">
        <f t="array" ref="AL507">_xlfn.SWITCH(AK507,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07" s="26">
        <v>1</v>
      </c>
      <c r="AN507" s="25" t="str">
        <f t="shared" si="133"/>
        <v>Sovereign</v>
      </c>
      <c r="AO507" s="27">
        <v>1</v>
      </c>
      <c r="AP507" s="23">
        <f>Table2[[#This Row],[Approved Amount_UA Equivalent]]/1000000</f>
        <v>19.920000000000002</v>
      </c>
      <c r="AQ507" s="69">
        <f t="shared" si="126"/>
        <v>26.5103328</v>
      </c>
      <c r="AR507" s="23" t="str">
        <f t="shared" si="127"/>
        <v>11-20</v>
      </c>
      <c r="AS507" s="23" t="str">
        <f t="shared" si="128"/>
        <v>1-20</v>
      </c>
      <c r="AT507" s="23" t="str">
        <f t="shared" si="129"/>
        <v>1-40</v>
      </c>
      <c r="AU507" s="23" t="str">
        <f t="shared" si="130"/>
        <v>&lt;1-50 Mn</v>
      </c>
      <c r="AV507" s="23">
        <f>Table2[[#This Row],[Amount]]</f>
        <v>19920000</v>
      </c>
      <c r="AW507" s="23" t="str">
        <f t="shared" si="131"/>
        <v>Apr 2017</v>
      </c>
      <c r="AX507" s="28">
        <f>IFERROR(VLOOKUP(Table2[[#This Row],[SAP Code]],[26]_16!A:B,2,FALSE),0)</f>
        <v>0</v>
      </c>
      <c r="AY507" s="28">
        <f>IFERROR(VLOOKUP(Table2[[#This Row],[SAP Code]],[26]_16!D:E,2,FALSE)/ 1000000, 0)</f>
        <v>0</v>
      </c>
      <c r="AZ507" s="28">
        <f>IFERROR(VLOOKUP(Table2[[#This Row],[SAP Code]],[26]_16!G:H,2,FALSE)/ 1000000, 0)</f>
        <v>19.920000000000002</v>
      </c>
      <c r="BA507" s="28">
        <f>IFERROR(VLOOKUP(Table2[[#This Row],[SAP Code]],[26]_16!J:K,2,FALSE)/ 1000000, 0)</f>
        <v>0</v>
      </c>
      <c r="BB507" s="28">
        <f>IFERROR(VLOOKUP(Table2[[#This Row],[SAP Code]],[26]_16!M:N,2,FALSE)/ 1000000, 0)</f>
        <v>0</v>
      </c>
      <c r="BC507" s="28">
        <f>IFERROR(VLOOKUP(Table2[[#This Row],[SAP Code]],[26]_16!P:Q,2,FALSE),0)</f>
        <v>0</v>
      </c>
      <c r="BD507" s="28">
        <f>IFERROR(VLOOKUP(Table2[[#This Row],[SAP Code]],[26]_16!S:T,2,FALSE),0)</f>
        <v>0</v>
      </c>
      <c r="BE507" s="28">
        <f>IFERROR(VLOOKUP(Table2[[#This Row],[SAP Code]],[26]_16!V:W,2,FALSE)/ 1000000, 0)</f>
        <v>0</v>
      </c>
      <c r="BF507" s="28">
        <f>IFERROR(VLOOKUP(Table2[[#This Row],[SAP Code]],[26]_16!Y:Z,2,FALSE)/ 1000000, 0)</f>
        <v>0</v>
      </c>
      <c r="BG507" s="28" t="str">
        <f>IFERROR(VLOOKUP(Table2[[#This Row],[SAP Code]],[26]port!$A:$AD,30,FALSE),"unknown")</f>
        <v>CLSD</v>
      </c>
      <c r="BH507" s="29" t="str">
        <f t="shared" si="132"/>
        <v>Number of operations completed out of the net approved of that year</v>
      </c>
      <c r="BI507" s="16"/>
    </row>
    <row r="508" spans="1:61" ht="17.100000000000001" customHeight="1">
      <c r="A508" s="38" t="s">
        <v>1171</v>
      </c>
      <c r="B508" s="16" t="s">
        <v>1911</v>
      </c>
      <c r="C508" s="16" t="s">
        <v>1912</v>
      </c>
      <c r="D508" s="16" t="s">
        <v>1913</v>
      </c>
      <c r="E508" s="18">
        <v>42837</v>
      </c>
      <c r="F508" s="16" t="s">
        <v>1175</v>
      </c>
      <c r="G508" s="16" t="s">
        <v>90</v>
      </c>
      <c r="H508" s="16" t="s">
        <v>81</v>
      </c>
      <c r="I508" s="16" t="s">
        <v>82</v>
      </c>
      <c r="J508" s="16" t="s">
        <v>1692</v>
      </c>
      <c r="K508" s="19" t="s">
        <v>688</v>
      </c>
      <c r="L508" s="19" t="s">
        <v>85</v>
      </c>
      <c r="M508" s="19">
        <v>10610000</v>
      </c>
      <c r="N508" s="69">
        <v>10610000</v>
      </c>
      <c r="O508" s="20" t="s">
        <v>1914</v>
      </c>
      <c r="P508" s="21">
        <v>5900150001451</v>
      </c>
      <c r="Q508" s="20" t="s">
        <v>87</v>
      </c>
      <c r="R508" s="16" t="str">
        <f t="shared" si="122"/>
        <v>ADF Including TSF</v>
      </c>
      <c r="S508" s="16" t="str">
        <f t="shared" si="139"/>
        <v>F</v>
      </c>
      <c r="T508" s="16" t="str">
        <f t="shared" si="138"/>
        <v>ADF Countries</v>
      </c>
      <c r="U508" s="16" t="str">
        <f t="shared" si="123"/>
        <v>Transition States</v>
      </c>
      <c r="V508" s="22" t="str">
        <f>IF(ISNUMBER(MATCH(A508, {"Gabon","Sudan","Niger","Mali","Burkina Faso","Guinea"}, 0)), "De Facto Countries", "Non-De Facto Countries")</f>
        <v>Non-De Facto Countries</v>
      </c>
      <c r="W508" s="16" t="str">
        <f t="shared" si="134"/>
        <v>East</v>
      </c>
      <c r="X508" s="16" t="str">
        <f t="shared" si="135"/>
        <v>Power</v>
      </c>
      <c r="Y508" s="23"/>
      <c r="Z508" s="23">
        <f>Table2[[#This Row],[Approved Amount_UA Equivalent]]</f>
        <v>10610000</v>
      </c>
      <c r="AD508" s="23">
        <f>SUM(Table2[[#This Row],[Feed Africa ]:[Improve Quality Of Life ]])</f>
        <v>10610000</v>
      </c>
      <c r="AE508" s="16" t="b">
        <f>Table2[[#This Row],[Total HI5]]=Table2[[#This Row],[Approved Amount_UA Equivalent]]</f>
        <v>1</v>
      </c>
      <c r="AF508" s="24">
        <v>10</v>
      </c>
      <c r="AG508" s="20" t="str">
        <f t="shared" si="124"/>
        <v>Investment Project</v>
      </c>
      <c r="AH508" s="24" t="e">
        <f>VLOOKUP(Table2[[#This Row],[SAP Code]],[25]DATA!$A:$G,7,FALSE)</f>
        <v>#N/A</v>
      </c>
      <c r="AI508" s="20" t="str">
        <f t="shared" si="125"/>
        <v>Infrastructure</v>
      </c>
      <c r="AJ508" s="25" t="s">
        <v>89</v>
      </c>
      <c r="AK508" s="25" t="s">
        <v>90</v>
      </c>
      <c r="AL508" s="23" t="str" cm="1">
        <f t="array" ref="AL508">_xlfn.SWITCH(AK508,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08" s="26">
        <v>1</v>
      </c>
      <c r="AN508" s="25" t="str">
        <f t="shared" si="133"/>
        <v>Sovereign</v>
      </c>
      <c r="AO508" s="27">
        <v>1</v>
      </c>
      <c r="AP508" s="23">
        <f>Table2[[#This Row],[Approved Amount_UA Equivalent]]/1000000</f>
        <v>10.61</v>
      </c>
      <c r="AQ508" s="69">
        <f t="shared" si="126"/>
        <v>14.1202124</v>
      </c>
      <c r="AR508" s="23" t="str">
        <f t="shared" si="127"/>
        <v>11-20</v>
      </c>
      <c r="AS508" s="23" t="str">
        <f t="shared" si="128"/>
        <v>1-20</v>
      </c>
      <c r="AT508" s="23" t="str">
        <f t="shared" si="129"/>
        <v>1-40</v>
      </c>
      <c r="AU508" s="23" t="str">
        <f t="shared" si="130"/>
        <v>&lt;1-50 Mn</v>
      </c>
      <c r="AV508" s="23">
        <f>Table2[[#This Row],[Amount]]</f>
        <v>10610000</v>
      </c>
      <c r="AW508" s="23" t="str">
        <f t="shared" si="131"/>
        <v>Apr 2017</v>
      </c>
      <c r="AX508" s="28">
        <f>IFERROR(VLOOKUP(Table2[[#This Row],[SAP Code]],[26]_16!A:B,2,FALSE),0)</f>
        <v>0</v>
      </c>
      <c r="AY508" s="28">
        <f>IFERROR(VLOOKUP(Table2[[#This Row],[SAP Code]],[26]_16!D:E,2,FALSE)/ 1000000, 0)</f>
        <v>0</v>
      </c>
      <c r="AZ508" s="28">
        <f>IFERROR(VLOOKUP(Table2[[#This Row],[SAP Code]],[26]_16!G:H,2,FALSE)/ 1000000, 0)</f>
        <v>0</v>
      </c>
      <c r="BA508" s="28">
        <f>IFERROR(VLOOKUP(Table2[[#This Row],[SAP Code]],[26]_16!J:K,2,FALSE)/ 1000000, 0)</f>
        <v>2.6000658799999998</v>
      </c>
      <c r="BB508" s="28">
        <f>IFERROR(VLOOKUP(Table2[[#This Row],[SAP Code]],[26]_16!M:N,2,FALSE)/ 1000000, 0)</f>
        <v>1.7885895900000004</v>
      </c>
      <c r="BC508" s="28">
        <f>IFERROR(VLOOKUP(Table2[[#This Row],[SAP Code]],[26]_16!P:Q,2,FALSE),0)</f>
        <v>2.1101158799999999</v>
      </c>
      <c r="BD508" s="28">
        <f>IFERROR(VLOOKUP(Table2[[#This Row],[SAP Code]],[26]_16!S:T,2,FALSE),0)</f>
        <v>0.84075348000000016</v>
      </c>
      <c r="BE508" s="28">
        <f>IFERROR(VLOOKUP(Table2[[#This Row],[SAP Code]],[26]_16!V:W,2,FALSE)/ 1000000, 0)</f>
        <v>1.100536E-2</v>
      </c>
      <c r="BF508" s="28">
        <f>IFERROR(VLOOKUP(Table2[[#This Row],[SAP Code]],[26]_16!Y:Z,2,FALSE)/ 1000000, 0)</f>
        <v>0</v>
      </c>
      <c r="BG508" s="28" t="str">
        <f>IFERROR(VLOOKUP(Table2[[#This Row],[SAP Code]],[26]port!$A:$AD,30,FALSE),"unknown")</f>
        <v>OnGo</v>
      </c>
      <c r="BH508" s="29" t="str">
        <f t="shared" si="132"/>
        <v>Ongoing</v>
      </c>
      <c r="BI508" s="16"/>
    </row>
    <row r="509" spans="1:61" ht="17.100000000000001" customHeight="1">
      <c r="A509" s="38" t="s">
        <v>1171</v>
      </c>
      <c r="B509" s="16" t="s">
        <v>1915</v>
      </c>
      <c r="C509" s="16" t="s">
        <v>1916</v>
      </c>
      <c r="D509" s="16" t="s">
        <v>1917</v>
      </c>
      <c r="E509" s="18">
        <v>42837</v>
      </c>
      <c r="F509" s="16" t="s">
        <v>1175</v>
      </c>
      <c r="G509" s="16" t="s">
        <v>107</v>
      </c>
      <c r="H509" s="16" t="s">
        <v>81</v>
      </c>
      <c r="I509" s="16" t="s">
        <v>102</v>
      </c>
      <c r="J509" s="16" t="s">
        <v>83</v>
      </c>
      <c r="K509" s="19" t="s">
        <v>84</v>
      </c>
      <c r="L509" s="19" t="s">
        <v>85</v>
      </c>
      <c r="M509" s="19">
        <v>8220000</v>
      </c>
      <c r="N509" s="69">
        <v>8220000</v>
      </c>
      <c r="O509" s="20" t="s">
        <v>1918</v>
      </c>
      <c r="P509" s="21">
        <v>2100150037296</v>
      </c>
      <c r="Q509" s="20" t="s">
        <v>87</v>
      </c>
      <c r="R509" s="16" t="str">
        <f t="shared" si="122"/>
        <v>ADF Including TSF</v>
      </c>
      <c r="S509" s="16" t="str">
        <f t="shared" si="139"/>
        <v>H</v>
      </c>
      <c r="T509" s="16" t="str">
        <f t="shared" si="138"/>
        <v>ADF Countries</v>
      </c>
      <c r="U509" s="16" t="str">
        <f t="shared" si="123"/>
        <v>Transition States</v>
      </c>
      <c r="V509" s="22" t="str">
        <f>IF(ISNUMBER(MATCH(A509, {"Gabon","Sudan","Niger","Mali","Burkina Faso","Guinea"}, 0)), "De Facto Countries", "Non-De Facto Countries")</f>
        <v>Non-De Facto Countries</v>
      </c>
      <c r="W509" s="16" t="str">
        <f t="shared" si="134"/>
        <v>East</v>
      </c>
      <c r="X509" s="16" t="str">
        <f t="shared" si="135"/>
        <v>Finance</v>
      </c>
      <c r="Y509" s="23"/>
      <c r="AA509" s="23">
        <f>Table2[[#This Row],[Approved Amount_UA Equivalent]]</f>
        <v>8220000</v>
      </c>
      <c r="AD509" s="23">
        <f>SUM(Table2[[#This Row],[Feed Africa ]:[Improve Quality Of Life ]])</f>
        <v>8220000</v>
      </c>
      <c r="AE509" s="16" t="b">
        <f>Table2[[#This Row],[Total HI5]]=Table2[[#This Row],[Approved Amount_UA Equivalent]]</f>
        <v>1</v>
      </c>
      <c r="AF509" s="24">
        <v>10</v>
      </c>
      <c r="AG509" s="20" t="str">
        <f t="shared" si="124"/>
        <v>Investment Project</v>
      </c>
      <c r="AH509" s="24" t="e">
        <f>VLOOKUP(Table2[[#This Row],[SAP Code]],[25]DATA!$A:$G,7,FALSE)</f>
        <v>#N/A</v>
      </c>
      <c r="AI509" s="20" t="str">
        <f t="shared" si="125"/>
        <v>Other Investment</v>
      </c>
      <c r="AJ509" s="25" t="s">
        <v>106</v>
      </c>
      <c r="AK509" s="25" t="s">
        <v>107</v>
      </c>
      <c r="AL509" s="23" t="str" cm="1">
        <f t="array" ref="AL509">_xlfn.SWITCH(AK509,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09" s="26">
        <v>1</v>
      </c>
      <c r="AN509" s="25" t="str">
        <f t="shared" si="133"/>
        <v>Sovereign</v>
      </c>
      <c r="AO509" s="27">
        <v>0.5</v>
      </c>
      <c r="AP509" s="23">
        <f>Table2[[#This Row],[Approved Amount_UA Equivalent]]/1000000</f>
        <v>8.2200000000000006</v>
      </c>
      <c r="AQ509" s="69">
        <f t="shared" si="126"/>
        <v>10.9395048</v>
      </c>
      <c r="AR509" s="23" t="str">
        <f t="shared" si="127"/>
        <v>1-10</v>
      </c>
      <c r="AS509" s="23" t="str">
        <f t="shared" si="128"/>
        <v>1-20</v>
      </c>
      <c r="AT509" s="23" t="str">
        <f t="shared" si="129"/>
        <v>1-40</v>
      </c>
      <c r="AU509" s="23" t="str">
        <f t="shared" si="130"/>
        <v>&lt;1-50 Mn</v>
      </c>
      <c r="AV509" s="23">
        <f>Table2[[#This Row],[Amount]]</f>
        <v>8220000</v>
      </c>
      <c r="AW509" s="23" t="str">
        <f t="shared" si="131"/>
        <v>Apr 2017</v>
      </c>
      <c r="AX509" s="28">
        <f>IFERROR(VLOOKUP(Table2[[#This Row],[SAP Code]],[26]_16!A:B,2,FALSE),0)</f>
        <v>0</v>
      </c>
      <c r="AY509" s="28">
        <f>IFERROR(VLOOKUP(Table2[[#This Row],[SAP Code]],[26]_16!D:E,2,FALSE)/ 1000000, 0)</f>
        <v>0</v>
      </c>
      <c r="AZ509" s="28">
        <f>IFERROR(VLOOKUP(Table2[[#This Row],[SAP Code]],[26]_16!G:H,2,FALSE)/ 1000000, 0)</f>
        <v>12.598238870000001</v>
      </c>
      <c r="BA509" s="28">
        <f>IFERROR(VLOOKUP(Table2[[#This Row],[SAP Code]],[26]_16!J:K,2,FALSE)/ 1000000, 0)</f>
        <v>0.78176085000000006</v>
      </c>
      <c r="BB509" s="28">
        <f>IFERROR(VLOOKUP(Table2[[#This Row],[SAP Code]],[26]_16!M:N,2,FALSE)/ 1000000, 0)</f>
        <v>0</v>
      </c>
      <c r="BC509" s="28">
        <f>IFERROR(VLOOKUP(Table2[[#This Row],[SAP Code]],[26]_16!P:Q,2,FALSE),0)</f>
        <v>0</v>
      </c>
      <c r="BD509" s="28">
        <f>IFERROR(VLOOKUP(Table2[[#This Row],[SAP Code]],[26]_16!S:T,2,FALSE),0)</f>
        <v>0</v>
      </c>
      <c r="BE509" s="28">
        <f>IFERROR(VLOOKUP(Table2[[#This Row],[SAP Code]],[26]_16!V:W,2,FALSE)/ 1000000, 0)</f>
        <v>0</v>
      </c>
      <c r="BF509" s="28">
        <f>IFERROR(VLOOKUP(Table2[[#This Row],[SAP Code]],[26]_16!Y:Z,2,FALSE)/ 1000000, 0)</f>
        <v>0</v>
      </c>
      <c r="BG509" s="28" t="str">
        <f>IFERROR(VLOOKUP(Table2[[#This Row],[SAP Code]],[26]port!$A:$AD,30,FALSE),"unknown")</f>
        <v>CLSD</v>
      </c>
      <c r="BH509" s="29" t="str">
        <f t="shared" si="132"/>
        <v>Number of operations completed out of the net approved of that year</v>
      </c>
      <c r="BI509" s="16"/>
    </row>
    <row r="510" spans="1:61" ht="17.100000000000001" customHeight="1">
      <c r="A510" s="38" t="s">
        <v>1171</v>
      </c>
      <c r="B510" s="16" t="s">
        <v>1915</v>
      </c>
      <c r="C510" s="16" t="s">
        <v>1919</v>
      </c>
      <c r="D510" s="16" t="s">
        <v>1917</v>
      </c>
      <c r="E510" s="18">
        <v>42837</v>
      </c>
      <c r="F510" s="16" t="s">
        <v>1175</v>
      </c>
      <c r="G510" s="16" t="s">
        <v>107</v>
      </c>
      <c r="H510" s="16" t="s">
        <v>81</v>
      </c>
      <c r="I510" s="16" t="s">
        <v>102</v>
      </c>
      <c r="J510" s="16" t="s">
        <v>83</v>
      </c>
      <c r="K510" s="19" t="s">
        <v>69</v>
      </c>
      <c r="L510" s="19" t="s">
        <v>85</v>
      </c>
      <c r="M510" s="19">
        <v>5160000</v>
      </c>
      <c r="N510" s="69">
        <v>5160000</v>
      </c>
      <c r="O510" s="20" t="s">
        <v>1918</v>
      </c>
      <c r="P510" s="21">
        <v>2100155034466</v>
      </c>
      <c r="Q510" s="20" t="s">
        <v>87</v>
      </c>
      <c r="R510" s="16" t="str">
        <f t="shared" si="122"/>
        <v>ADF Including TSF</v>
      </c>
      <c r="S510" s="16" t="str">
        <f t="shared" si="139"/>
        <v>H</v>
      </c>
      <c r="T510" s="16" t="str">
        <f t="shared" si="138"/>
        <v>ADF Countries</v>
      </c>
      <c r="U510" s="16" t="str">
        <f t="shared" si="123"/>
        <v>Transition States</v>
      </c>
      <c r="V510" s="22" t="str">
        <f>IF(ISNUMBER(MATCH(A510, {"Gabon","Sudan","Niger","Mali","Burkina Faso","Guinea"}, 0)), "De Facto Countries", "Non-De Facto Countries")</f>
        <v>Non-De Facto Countries</v>
      </c>
      <c r="W510" s="16" t="str">
        <f t="shared" si="134"/>
        <v>East</v>
      </c>
      <c r="X510" s="16" t="str">
        <f t="shared" si="135"/>
        <v>Finance</v>
      </c>
      <c r="Y510" s="23"/>
      <c r="AA510" s="23">
        <f>Table2[[#This Row],[Approved Amount_UA Equivalent]]</f>
        <v>5160000</v>
      </c>
      <c r="AD510" s="23">
        <f>SUM(Table2[[#This Row],[Feed Africa ]:[Improve Quality Of Life ]])</f>
        <v>5160000</v>
      </c>
      <c r="AE510" s="16" t="b">
        <f>Table2[[#This Row],[Total HI5]]=Table2[[#This Row],[Approved Amount_UA Equivalent]]</f>
        <v>1</v>
      </c>
      <c r="AF510" s="24">
        <v>10</v>
      </c>
      <c r="AG510" s="20" t="str">
        <f t="shared" si="124"/>
        <v>Investment Project</v>
      </c>
      <c r="AH510" s="24" t="e">
        <f>VLOOKUP(Table2[[#This Row],[SAP Code]],[25]DATA!$A:$G,7,FALSE)</f>
        <v>#N/A</v>
      </c>
      <c r="AI510" s="20" t="str">
        <f t="shared" si="125"/>
        <v>Other Investment</v>
      </c>
      <c r="AJ510" s="25" t="s">
        <v>106</v>
      </c>
      <c r="AK510" s="25" t="s">
        <v>107</v>
      </c>
      <c r="AL510" s="23" t="str" cm="1">
        <f t="array" ref="AL510">_xlfn.SWITCH(AK510,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10" s="26">
        <v>1</v>
      </c>
      <c r="AN510" s="25" t="str">
        <f t="shared" si="133"/>
        <v>Sovereign</v>
      </c>
      <c r="AO510" s="27">
        <v>0.5</v>
      </c>
      <c r="AP510" s="23">
        <f>Table2[[#This Row],[Approved Amount_UA Equivalent]]/1000000</f>
        <v>5.16</v>
      </c>
      <c r="AQ510" s="69">
        <f t="shared" si="126"/>
        <v>6.8671344000000003</v>
      </c>
      <c r="AR510" s="23" t="str">
        <f t="shared" si="127"/>
        <v>1-10</v>
      </c>
      <c r="AS510" s="23" t="str">
        <f t="shared" si="128"/>
        <v>1-20</v>
      </c>
      <c r="AT510" s="23" t="str">
        <f t="shared" si="129"/>
        <v>1-40</v>
      </c>
      <c r="AU510" s="23" t="str">
        <f t="shared" si="130"/>
        <v>&lt;1-50 Mn</v>
      </c>
      <c r="AV510" s="23">
        <f>Table2[[#This Row],[Amount]]</f>
        <v>5160000</v>
      </c>
      <c r="AW510" s="23" t="str">
        <f t="shared" si="131"/>
        <v>Apr 2017</v>
      </c>
      <c r="AX510" s="28">
        <f>IFERROR(VLOOKUP(Table2[[#This Row],[SAP Code]],[26]_16!A:B,2,FALSE),0)</f>
        <v>0</v>
      </c>
      <c r="AY510" s="28">
        <f>IFERROR(VLOOKUP(Table2[[#This Row],[SAP Code]],[26]_16!D:E,2,FALSE)/ 1000000, 0)</f>
        <v>0</v>
      </c>
      <c r="AZ510" s="28">
        <v>0</v>
      </c>
      <c r="BA510" s="28">
        <f>IFERROR(VLOOKUP(Table2[[#This Row],[SAP Code]],[26]_16!J:K,2,FALSE)/ 1000000, 0)</f>
        <v>0.78176085000000006</v>
      </c>
      <c r="BB510" s="28">
        <f>IFERROR(VLOOKUP(Table2[[#This Row],[SAP Code]],[26]_16!M:N,2,FALSE)/ 1000000, 0)</f>
        <v>0</v>
      </c>
      <c r="BC510" s="28">
        <f>IFERROR(VLOOKUP(Table2[[#This Row],[SAP Code]],[26]_16!P:Q,2,FALSE),0)</f>
        <v>0</v>
      </c>
      <c r="BD510" s="28">
        <f>IFERROR(VLOOKUP(Table2[[#This Row],[SAP Code]],[26]_16!S:T,2,FALSE),0)</f>
        <v>0</v>
      </c>
      <c r="BE510" s="28">
        <f>IFERROR(VLOOKUP(Table2[[#This Row],[SAP Code]],[26]_16!V:W,2,FALSE)/ 1000000, 0)</f>
        <v>0</v>
      </c>
      <c r="BF510" s="28">
        <f>IFERROR(VLOOKUP(Table2[[#This Row],[SAP Code]],[26]_16!Y:Z,2,FALSE)/ 1000000, 0)</f>
        <v>0</v>
      </c>
      <c r="BG510" s="28" t="str">
        <f>IFERROR(VLOOKUP(Table2[[#This Row],[SAP Code]],[26]port!$A:$AD,30,FALSE),"unknown")</f>
        <v>CLSD</v>
      </c>
      <c r="BH510" s="29" t="str">
        <f t="shared" si="132"/>
        <v>Number of operations completed out of the net approved of that year</v>
      </c>
      <c r="BI510" s="16"/>
    </row>
    <row r="511" spans="1:61" ht="17.100000000000001" customHeight="1">
      <c r="A511" s="38" t="s">
        <v>731</v>
      </c>
      <c r="B511" s="16" t="s">
        <v>1715</v>
      </c>
      <c r="C511" s="16" t="s">
        <v>1920</v>
      </c>
      <c r="D511" s="16" t="s">
        <v>1921</v>
      </c>
      <c r="E511" s="18">
        <v>42842</v>
      </c>
      <c r="F511" s="16" t="s">
        <v>735</v>
      </c>
      <c r="G511" s="16" t="s">
        <v>140</v>
      </c>
      <c r="H511" s="16" t="s">
        <v>81</v>
      </c>
      <c r="I511" s="16" t="s">
        <v>138</v>
      </c>
      <c r="J511" s="16" t="s">
        <v>83</v>
      </c>
      <c r="K511" s="19" t="s">
        <v>84</v>
      </c>
      <c r="L511" s="19" t="s">
        <v>85</v>
      </c>
      <c r="M511" s="19">
        <v>2700000</v>
      </c>
      <c r="N511" s="69">
        <v>2700000</v>
      </c>
      <c r="O511" s="20" t="s">
        <v>1718</v>
      </c>
      <c r="P511" s="21">
        <v>2100150037347</v>
      </c>
      <c r="Q511" s="20" t="s">
        <v>72</v>
      </c>
      <c r="R511" s="16" t="str">
        <f t="shared" si="122"/>
        <v>ADF Including TSF</v>
      </c>
      <c r="S511" s="16" t="str">
        <f t="shared" si="139"/>
        <v>D</v>
      </c>
      <c r="T511" s="16" t="str">
        <f t="shared" si="138"/>
        <v>ADF Countries</v>
      </c>
      <c r="U511" s="16" t="str">
        <f t="shared" si="123"/>
        <v>Transition States</v>
      </c>
      <c r="V511" s="22" t="str">
        <f>IF(ISNUMBER(MATCH(A511, {"Gabon","Sudan","Niger","Mali","Burkina Faso","Guinea"}, 0)), "De Facto Countries", "Non-De Facto Countries")</f>
        <v>Non-De Facto Countries</v>
      </c>
      <c r="W511" s="16" t="str">
        <f t="shared" si="134"/>
        <v>East</v>
      </c>
      <c r="X511" s="16" t="str">
        <f t="shared" si="135"/>
        <v>Transport</v>
      </c>
      <c r="Y511" s="23"/>
      <c r="AB511" s="23">
        <f>Table2[[#This Row],[Approved Amount_UA Equivalent]]</f>
        <v>2700000</v>
      </c>
      <c r="AD511" s="23">
        <f>SUM(Table2[[#This Row],[Feed Africa ]:[Improve Quality Of Life ]])</f>
        <v>2700000</v>
      </c>
      <c r="AE511" s="16" t="b">
        <f>Table2[[#This Row],[Total HI5]]=Table2[[#This Row],[Approved Amount_UA Equivalent]]</f>
        <v>1</v>
      </c>
      <c r="AF511" s="24">
        <v>10</v>
      </c>
      <c r="AG511" s="20" t="str">
        <f t="shared" si="124"/>
        <v>Investment Project</v>
      </c>
      <c r="AH511" s="24" t="e">
        <f>VLOOKUP(Table2[[#This Row],[SAP Code]],[25]DATA!$A:$G,7,FALSE)</f>
        <v>#N/A</v>
      </c>
      <c r="AI511" s="20" t="str">
        <f t="shared" si="125"/>
        <v>Infrastructure</v>
      </c>
      <c r="AJ511" s="25" t="s">
        <v>89</v>
      </c>
      <c r="AK511" s="25" t="s">
        <v>140</v>
      </c>
      <c r="AL511" s="23" t="str" cm="1">
        <f t="array" ref="AL511">_xlfn.SWITCH(AK511,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11" s="26">
        <v>1</v>
      </c>
      <c r="AN511" s="25" t="str">
        <f t="shared" si="133"/>
        <v>Sovereign</v>
      </c>
      <c r="AO511" s="27">
        <v>0.5</v>
      </c>
      <c r="AP511" s="23">
        <f>Table2[[#This Row],[Approved Amount_UA Equivalent]]/1000000</f>
        <v>2.7</v>
      </c>
      <c r="AQ511" s="69">
        <f t="shared" si="126"/>
        <v>3.5932680000000001</v>
      </c>
      <c r="AR511" s="23" t="str">
        <f t="shared" si="127"/>
        <v>1-10</v>
      </c>
      <c r="AS511" s="23" t="str">
        <f t="shared" si="128"/>
        <v>1-20</v>
      </c>
      <c r="AT511" s="23" t="str">
        <f t="shared" si="129"/>
        <v>1-40</v>
      </c>
      <c r="AU511" s="23" t="str">
        <f t="shared" si="130"/>
        <v>&lt;1-50 Mn</v>
      </c>
      <c r="AV511" s="23">
        <f>Table2[[#This Row],[Amount]]</f>
        <v>2700000</v>
      </c>
      <c r="AW511" s="23" t="str">
        <f t="shared" si="131"/>
        <v>Apr 2017</v>
      </c>
      <c r="AX511" s="28">
        <f>IFERROR(VLOOKUP(Table2[[#This Row],[SAP Code]],[26]_16!A:B,2,FALSE),0)</f>
        <v>0</v>
      </c>
      <c r="AY511" s="28">
        <f>IFERROR(VLOOKUP(Table2[[#This Row],[SAP Code]],[26]_16!D:E,2,FALSE)/ 1000000, 0)</f>
        <v>0</v>
      </c>
      <c r="AZ511" s="28">
        <f>IFERROR(VLOOKUP(Table2[[#This Row],[SAP Code]],[26]_16!G:H,2,FALSE)/ 1000000, 0)</f>
        <v>0.43628887999999999</v>
      </c>
      <c r="BA511" s="28">
        <f>IFERROR(VLOOKUP(Table2[[#This Row],[SAP Code]],[26]_16!J:K,2,FALSE)/ 1000000, 0)</f>
        <v>2.4647140699999999</v>
      </c>
      <c r="BB511" s="28">
        <f>IFERROR(VLOOKUP(Table2[[#This Row],[SAP Code]],[26]_16!M:N,2,FALSE)/ 1000000, 0)</f>
        <v>5.4266289600000022</v>
      </c>
      <c r="BC511" s="28">
        <f>IFERROR(VLOOKUP(Table2[[#This Row],[SAP Code]],[26]_16!P:Q,2,FALSE),0)</f>
        <v>4.311275219999998</v>
      </c>
      <c r="BD511" s="28">
        <f>IFERROR(VLOOKUP(Table2[[#This Row],[SAP Code]],[26]_16!S:T,2,FALSE),0)</f>
        <v>1.5861018200000001</v>
      </c>
      <c r="BE511" s="28">
        <f>IFERROR(VLOOKUP(Table2[[#This Row],[SAP Code]],[26]_16!V:W,2,FALSE)/ 1000000, 0)</f>
        <v>0.26600429999999997</v>
      </c>
      <c r="BF511" s="28">
        <f>IFERROR(VLOOKUP(Table2[[#This Row],[SAP Code]],[26]_16!Y:Z,2,FALSE)/ 1000000, 0)</f>
        <v>6.9530839999999997E-2</v>
      </c>
      <c r="BG511" s="28" t="str">
        <f>IFERROR(VLOOKUP(Table2[[#This Row],[SAP Code]],[26]port!$A:$AD,30,FALSE),"unknown")</f>
        <v>COMP</v>
      </c>
      <c r="BH511" s="29" t="str">
        <f t="shared" si="132"/>
        <v>Number of operations completed out of the net approved of that year</v>
      </c>
      <c r="BI511" s="16"/>
    </row>
    <row r="512" spans="1:61" ht="17.100000000000001" customHeight="1">
      <c r="A512" s="16" t="s">
        <v>872</v>
      </c>
      <c r="B512" s="16" t="s">
        <v>1922</v>
      </c>
      <c r="C512" s="16" t="s">
        <v>1923</v>
      </c>
      <c r="D512" s="16" t="s">
        <v>1924</v>
      </c>
      <c r="E512" s="18">
        <v>42853</v>
      </c>
      <c r="F512" s="16" t="s">
        <v>876</v>
      </c>
      <c r="G512" s="16" t="s">
        <v>1925</v>
      </c>
      <c r="H512" s="16" t="s">
        <v>81</v>
      </c>
      <c r="I512" s="16" t="s">
        <v>67</v>
      </c>
      <c r="J512" s="16" t="s">
        <v>68</v>
      </c>
      <c r="K512" s="19" t="s">
        <v>69</v>
      </c>
      <c r="L512" s="19" t="s">
        <v>70</v>
      </c>
      <c r="M512" s="19">
        <v>1000000</v>
      </c>
      <c r="N512" s="69">
        <v>737001.14235177066</v>
      </c>
      <c r="O512" s="20" t="s">
        <v>1926</v>
      </c>
      <c r="P512" s="21">
        <v>5000199004868</v>
      </c>
      <c r="Q512" s="20" t="s">
        <v>72</v>
      </c>
      <c r="R512" s="16" t="str">
        <f t="shared" si="122"/>
        <v>OTHERS</v>
      </c>
      <c r="S512" s="16" t="str">
        <f t="shared" si="139"/>
        <v>I</v>
      </c>
      <c r="T512" s="16" t="str">
        <f t="shared" si="138"/>
        <v>ADF Countries</v>
      </c>
      <c r="U512" s="16" t="str">
        <f t="shared" si="123"/>
        <v>Transition States</v>
      </c>
      <c r="V512" s="22" t="str">
        <f>IF(ISNUMBER(MATCH(A512, {"Gabon","Sudan","Niger","Mali","Burkina Faso","Guinea"}, 0)), "De Facto Countries", "Non-De Facto Countries")</f>
        <v>Non-De Facto Countries</v>
      </c>
      <c r="W512" s="16" t="str">
        <f t="shared" si="134"/>
        <v>East</v>
      </c>
      <c r="X512" s="16" t="str">
        <f t="shared" si="135"/>
        <v>Social</v>
      </c>
      <c r="Y512" s="23"/>
      <c r="AC512" s="23">
        <f>Table2[[#This Row],[Approved Amount_UA Equivalent]]</f>
        <v>737001.14235177066</v>
      </c>
      <c r="AD512" s="23">
        <f>SUM(Table2[[#This Row],[Feed Africa ]:[Improve Quality Of Life ]])</f>
        <v>737001.14235177066</v>
      </c>
      <c r="AE512" s="16" t="b">
        <f>Table2[[#This Row],[Total HI5]]=Table2[[#This Row],[Approved Amount_UA Equivalent]]</f>
        <v>1</v>
      </c>
      <c r="AF512" s="24">
        <v>50</v>
      </c>
      <c r="AG512" s="20" t="str">
        <f t="shared" si="124"/>
        <v>Emergency Assistance</v>
      </c>
      <c r="AH512" s="24" t="e">
        <f>VLOOKUP(Table2[[#This Row],[SAP Code]],[25]DATA!$A:$G,7,FALSE)</f>
        <v>#N/A</v>
      </c>
      <c r="AI512" s="20" t="str">
        <f t="shared" si="125"/>
        <v>Other Investment</v>
      </c>
      <c r="AJ512" s="25" t="s">
        <v>73</v>
      </c>
      <c r="AK512" s="25" t="s">
        <v>74</v>
      </c>
      <c r="AL512" s="23" t="str" cm="1">
        <f t="array" ref="AL512">_xlfn.SWITCH(AK512,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12" s="26">
        <v>1</v>
      </c>
      <c r="AN512" s="25" t="str">
        <f t="shared" si="133"/>
        <v>Sovereign</v>
      </c>
      <c r="AO512" s="27">
        <v>1</v>
      </c>
      <c r="AP512" s="23">
        <f>Table2[[#This Row],[Approved Amount_UA Equivalent]]/1000000</f>
        <v>0.73700114235177061</v>
      </c>
      <c r="AQ512" s="69">
        <f t="shared" si="126"/>
        <v>0.98083060028743041</v>
      </c>
      <c r="AR512" s="23" t="str">
        <f t="shared" si="127"/>
        <v>1-10</v>
      </c>
      <c r="AS512" s="23" t="str">
        <f t="shared" si="128"/>
        <v>1-20</v>
      </c>
      <c r="AT512" s="23" t="str">
        <f t="shared" si="129"/>
        <v>1-40</v>
      </c>
      <c r="AU512" s="23" t="str">
        <f t="shared" si="130"/>
        <v>&lt;1-50 Mn</v>
      </c>
      <c r="AV512" s="23">
        <f>Table2[[#This Row],[Amount]]</f>
        <v>1000000</v>
      </c>
      <c r="AW512" s="23" t="str">
        <f t="shared" si="131"/>
        <v>Apr 2017</v>
      </c>
      <c r="AX512" s="28">
        <f>IFERROR(VLOOKUP(Table2[[#This Row],[SAP Code]],[26]_16!A:B,2,FALSE),0)</f>
        <v>0</v>
      </c>
      <c r="AY512" s="28">
        <f>IFERROR(VLOOKUP(Table2[[#This Row],[SAP Code]],[26]_16!D:E,2,FALSE)/ 1000000, 0)</f>
        <v>0</v>
      </c>
      <c r="AZ512" s="28">
        <f>IFERROR(VLOOKUP(Table2[[#This Row],[SAP Code]],[26]_16!G:H,2,FALSE)/ 1000000, 0)</f>
        <v>0</v>
      </c>
      <c r="BA512" s="28">
        <f>IFERROR(VLOOKUP(Table2[[#This Row],[SAP Code]],[26]_16!J:K,2,FALSE)/ 1000000, 0)</f>
        <v>0</v>
      </c>
      <c r="BB512" s="28">
        <f>IFERROR(VLOOKUP(Table2[[#This Row],[SAP Code]],[26]_16!M:N,2,FALSE)/ 1000000, 0)</f>
        <v>0</v>
      </c>
      <c r="BC512" s="28">
        <f>IFERROR(VLOOKUP(Table2[[#This Row],[SAP Code]],[26]_16!P:Q,2,FALSE),0)</f>
        <v>0</v>
      </c>
      <c r="BD512" s="28">
        <f>IFERROR(VLOOKUP(Table2[[#This Row],[SAP Code]],[26]_16!S:T,2,FALSE),0)</f>
        <v>0</v>
      </c>
      <c r="BE512" s="28">
        <f>IFERROR(VLOOKUP(Table2[[#This Row],[SAP Code]],[26]_16!V:W,2,FALSE)/ 1000000, 0)</f>
        <v>0</v>
      </c>
      <c r="BF512" s="28">
        <f>IFERROR(VLOOKUP(Table2[[#This Row],[SAP Code]],[26]_16!Y:Z,2,FALSE)/ 1000000, 0)</f>
        <v>0</v>
      </c>
      <c r="BG512" s="28" t="str">
        <f>IFERROR(VLOOKUP(Table2[[#This Row],[SAP Code]],[26]port!$A:$AD,30,FALSE),"unknown")</f>
        <v>COMP</v>
      </c>
      <c r="BH512" s="29" t="str">
        <f t="shared" si="132"/>
        <v>Number of operations completed out of the net approved of that year</v>
      </c>
      <c r="BI512" s="16"/>
    </row>
    <row r="513" spans="1:61" ht="17.100000000000001" customHeight="1">
      <c r="A513" s="16" t="s">
        <v>270</v>
      </c>
      <c r="B513" s="16" t="s">
        <v>1927</v>
      </c>
      <c r="C513" s="16" t="s">
        <v>1928</v>
      </c>
      <c r="D513" s="16" t="s">
        <v>1929</v>
      </c>
      <c r="E513" s="18">
        <v>42859</v>
      </c>
      <c r="F513" s="16" t="s">
        <v>1930</v>
      </c>
      <c r="G513" s="16" t="s">
        <v>115</v>
      </c>
      <c r="H513" s="16" t="s">
        <v>66</v>
      </c>
      <c r="I513" s="16" t="s">
        <v>67</v>
      </c>
      <c r="J513" s="16" t="s">
        <v>68</v>
      </c>
      <c r="K513" s="19" t="s">
        <v>69</v>
      </c>
      <c r="L513" s="19" t="s">
        <v>70</v>
      </c>
      <c r="M513" s="19">
        <v>1000000</v>
      </c>
      <c r="N513" s="69">
        <v>729383.96230543684</v>
      </c>
      <c r="O513" s="20" t="s">
        <v>1931</v>
      </c>
      <c r="P513" s="21">
        <v>5000199004818</v>
      </c>
      <c r="Q513" s="20" t="s">
        <v>72</v>
      </c>
      <c r="R513" s="16" t="str">
        <f t="shared" si="122"/>
        <v>OTHERS</v>
      </c>
      <c r="S513" s="16" t="str">
        <f t="shared" si="139"/>
        <v>I</v>
      </c>
      <c r="T513" s="16" t="str">
        <f t="shared" si="138"/>
        <v>ADF Countries</v>
      </c>
      <c r="U513" s="16" t="str">
        <f t="shared" si="123"/>
        <v>Transition States</v>
      </c>
      <c r="V513" s="22" t="str">
        <f>IF(ISNUMBER(MATCH(A513, {"Gabon","Sudan","Niger","Mali","Burkina Faso","Guinea"}, 0)), "De Facto Countries", "Non-De Facto Countries")</f>
        <v>Non-De Facto Countries</v>
      </c>
      <c r="W513" s="16" t="str">
        <f t="shared" si="134"/>
        <v>Central</v>
      </c>
      <c r="X513" s="16" t="str">
        <f t="shared" si="135"/>
        <v>Social</v>
      </c>
      <c r="Y513" s="23"/>
      <c r="AC513" s="23">
        <f>Table2[[#This Row],[Approved Amount_UA Equivalent]]</f>
        <v>729383.96230543684</v>
      </c>
      <c r="AD513" s="23">
        <f>SUM(Table2[[#This Row],[Feed Africa ]:[Improve Quality Of Life ]])</f>
        <v>729383.96230543684</v>
      </c>
      <c r="AE513" s="16" t="b">
        <f>Table2[[#This Row],[Total HI5]]=Table2[[#This Row],[Approved Amount_UA Equivalent]]</f>
        <v>1</v>
      </c>
      <c r="AF513" s="24">
        <v>50</v>
      </c>
      <c r="AG513" s="20" t="str">
        <f t="shared" si="124"/>
        <v>Emergency Assistance</v>
      </c>
      <c r="AH513" s="24" t="e">
        <f>VLOOKUP(Table2[[#This Row],[SAP Code]],[25]DATA!$A:$G,7,FALSE)</f>
        <v>#N/A</v>
      </c>
      <c r="AI513" s="20" t="str">
        <f t="shared" si="125"/>
        <v>Other Investment</v>
      </c>
      <c r="AJ513" s="25" t="s">
        <v>73</v>
      </c>
      <c r="AK513" s="25" t="s">
        <v>115</v>
      </c>
      <c r="AL513" s="23" t="str" cm="1">
        <f t="array" ref="AL513">_xlfn.SWITCH(AK513,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13" s="26">
        <v>1</v>
      </c>
      <c r="AN513" s="25" t="str">
        <f t="shared" si="133"/>
        <v>Sovereign</v>
      </c>
      <c r="AO513" s="27">
        <v>1</v>
      </c>
      <c r="AP513" s="23">
        <f>Table2[[#This Row],[Approved Amount_UA Equivalent]]/1000000</f>
        <v>0.72938396230543689</v>
      </c>
      <c r="AQ513" s="69">
        <f t="shared" si="126"/>
        <v>0.97069335239456755</v>
      </c>
      <c r="AR513" s="23" t="str">
        <f t="shared" si="127"/>
        <v>1-10</v>
      </c>
      <c r="AS513" s="23" t="str">
        <f t="shared" si="128"/>
        <v>1-20</v>
      </c>
      <c r="AT513" s="23" t="str">
        <f t="shared" si="129"/>
        <v>1-40</v>
      </c>
      <c r="AU513" s="23" t="str">
        <f t="shared" si="130"/>
        <v>&lt;1-50 Mn</v>
      </c>
      <c r="AV513" s="23">
        <f>Table2[[#This Row],[Amount]]</f>
        <v>1000000</v>
      </c>
      <c r="AW513" s="23" t="str">
        <f t="shared" si="131"/>
        <v>May 2017</v>
      </c>
      <c r="AX513" s="28">
        <f>IFERROR(VLOOKUP(Table2[[#This Row],[SAP Code]],[26]_16!A:B,2,FALSE),0)</f>
        <v>0</v>
      </c>
      <c r="AY513" s="28">
        <f>IFERROR(VLOOKUP(Table2[[#This Row],[SAP Code]],[26]_16!D:E,2,FALSE)/ 1000000, 0)</f>
        <v>0</v>
      </c>
      <c r="AZ513" s="28">
        <f>IFERROR(VLOOKUP(Table2[[#This Row],[SAP Code]],[26]_16!G:H,2,FALSE)/ 1000000, 0)</f>
        <v>0</v>
      </c>
      <c r="BA513" s="28">
        <f>IFERROR(VLOOKUP(Table2[[#This Row],[SAP Code]],[26]_16!J:K,2,FALSE)/ 1000000, 0)</f>
        <v>0</v>
      </c>
      <c r="BB513" s="28">
        <f>IFERROR(VLOOKUP(Table2[[#This Row],[SAP Code]],[26]_16!M:N,2,FALSE)/ 1000000, 0)</f>
        <v>0</v>
      </c>
      <c r="BC513" s="28">
        <f>IFERROR(VLOOKUP(Table2[[#This Row],[SAP Code]],[26]_16!P:Q,2,FALSE),0)</f>
        <v>0</v>
      </c>
      <c r="BD513" s="28">
        <f>IFERROR(VLOOKUP(Table2[[#This Row],[SAP Code]],[26]_16!S:T,2,FALSE),0)</f>
        <v>0</v>
      </c>
      <c r="BE513" s="28">
        <f>IFERROR(VLOOKUP(Table2[[#This Row],[SAP Code]],[26]_16!V:W,2,FALSE)/ 1000000, 0)</f>
        <v>0</v>
      </c>
      <c r="BF513" s="28">
        <f>IFERROR(VLOOKUP(Table2[[#This Row],[SAP Code]],[26]_16!Y:Z,2,FALSE)/ 1000000, 0)</f>
        <v>0</v>
      </c>
      <c r="BG513" s="28" t="str">
        <f>IFERROR(VLOOKUP(Table2[[#This Row],[SAP Code]],[26]port!$A:$AD,30,FALSE),"unknown")</f>
        <v>COMP</v>
      </c>
      <c r="BH513" s="29" t="str">
        <f t="shared" si="132"/>
        <v>Number of operations completed out of the net approved of that year</v>
      </c>
      <c r="BI513" s="16"/>
    </row>
    <row r="514" spans="1:61" ht="17.100000000000001" customHeight="1">
      <c r="A514" s="16" t="s">
        <v>453</v>
      </c>
      <c r="B514" s="16" t="s">
        <v>1932</v>
      </c>
      <c r="C514" s="16" t="s">
        <v>1933</v>
      </c>
      <c r="D514" s="16" t="s">
        <v>1934</v>
      </c>
      <c r="E514" s="18">
        <v>42865</v>
      </c>
      <c r="F514" s="16" t="s">
        <v>1935</v>
      </c>
      <c r="G514" s="16" t="s">
        <v>255</v>
      </c>
      <c r="H514" s="16" t="s">
        <v>101</v>
      </c>
      <c r="I514" s="16" t="s">
        <v>250</v>
      </c>
      <c r="J514" s="16" t="s">
        <v>179</v>
      </c>
      <c r="K514" s="19" t="s">
        <v>84</v>
      </c>
      <c r="L514" s="19" t="s">
        <v>458</v>
      </c>
      <c r="M514" s="19">
        <v>3000000000</v>
      </c>
      <c r="N514" s="69">
        <v>165238273.59051752</v>
      </c>
      <c r="O514" s="20" t="s">
        <v>1936</v>
      </c>
      <c r="P514" s="21">
        <v>2000200001101</v>
      </c>
      <c r="Q514" s="20" t="s">
        <v>87</v>
      </c>
      <c r="R514" s="16" t="str">
        <f t="shared" ref="R514:R577" si="140">IF(J514="ADB","ADB Public",IF(J514="ADB Private Sector","ADB Private",IF(J514="ADF","ADF Including TSF",IF(J514="Africa Growing Together Fund (AGTF)","AGTF",IF(J514="Climate Investment Funds (CIF)","CIF",IF(J514="Climate Investment Funds (CIF) - CTF","CIF",IF(J514="Climate Investment Funds (CIF) - SCF - FIP","CIF",IF(J514="Climate Investment Funds (CIF) - SCF - SREP","CIF",IF(J514="ClimDev-Africa Special Fund (CDSF)","ClimDev",IF(J514="Global Environment Facility (GEF)","GEF",IF(J514="Multi-Donor Trust Fund for Zimbabwe (ZIM-FUND)","ZimFund",IF(J514="NTF","NTF",IF(J514="Sustainable Energy Fund for Africa (SEFA)","SEFA",IF(J514="Technical Assistance Fund for Middle Income Countries (MIC-TAF)","MICTAF",IF(J514="Transition Support Facility (TSF)","ADF Including TSF",IF(J514="Transition Support Facility (TSF) - ACW (Pillar II)","ADF Including TSF",IF(J514="Transition Support Facility (TSF) - SSW","ADF Including TSF",IF(J514="Transition Support Facility (TSF) - SSW (Pillar I)","ADF Including TSF",IF(J514="Transition Support Facility (TSF) - SSW (Pillar I) - SIF","ADF Including TSF",IF(J514="Transition Support Facility (TSF) - SSW (Pillar I) - Unallocated Reserve","ADF Including TSF",IF(J514="Transition Support Facility (TSF) - SSW (Pillar I) - Unallocated Reserves","ADF Including TSF",IF(J514="Transition Support Facility (TSF) - TSW (Pillar III)","ADF Including TSF",IF(J514="Transition Support Facility (TSF) - Unallocated Reserves","ADF Including TSF","OTHERS")))))))))))))))))))))))</f>
        <v>ADB Public</v>
      </c>
      <c r="S514" s="16" t="str">
        <f t="shared" si="139"/>
        <v>K</v>
      </c>
      <c r="T514" s="16" t="str">
        <f t="shared" si="138"/>
        <v>ADB Countries</v>
      </c>
      <c r="U514" s="16" t="str">
        <f t="shared" ref="U514:U577" si="141">IF(A514="Algeria","Non-Transition States",
IF(A514="Angola","Non-Transition States",
IF(A514="Benin","Non-Transition States",
IF(A514="Botswana","Non-Transition States",
IF(A514="Burkina Faso","Transition States",
IF(A514="Burundi","Transition States",
IF(A514="Cameroon","Non-Transition States",
IF(A514="Cape Verde","Non-Transition States",
IF(A514="Central African Republic","Transition States",
IF(A514="Centrafrique","Transition States",
IF(A514="Chad","Transition States",
IF(A514="Comoros","Transition States",
IF(A514="Congo CG","Non-Transition States",
IF(A514="Congo","Non-Transition States",
IF(A514="Côte D'Ivoire","Non-Transition States",
IF(A514="Dem Rep Congo","Transition States",
IF(A514="DEMOCRATIC REPUBLIC OF THE CONGO","Transition States",
IF(A514="Djibouti","Transition States",
IF(A514="Egypt","Non-Transition States",
IF(A514="Eq Guinea","Non-Transition States",
IF(A514="Equatorial Guinea","Non-Transition States",
IF(A514="Eritrea","Transition States",
IF(A514="Swaziland","Non-Transition States",
IF(A514="Eswatini","Non-Transition States",
IF(A514="Ethiopia","Non-Transition States",
IF(A514="Gabon","Non-Transition States",
IF(A514="Gambia","Transition States",
IF(A514="Ghana","Non-Transition States",
IF(A514="Guinea","Transition States",
IF(A514="Guinea-Bissau","Transition States",
IF(A514="Kenya","Non-Transition States",
IF(A514="Lesotho","Non-Transition States",
IF(A514="Liberia","Transition States",
IF(A514="Libya","Non-Transition States",
IF(A514="Madagascar","Transition States",
IF(A514="Malawi","Non-Transition States",
IF(A514="Mali","Transition States",
IF(A514="Mauritania","Non-Transition States",
IF(A514="Mauritius","Non-Transition States",
IF(A514="Morocco","Non-Transition States",
IF(A514="Mozambique","Transition States",
IF(A514="Multi","Multinational",
IF(A514="Multinational","Multinational",
IF(A514="Namibia","Non-Transition States",
IF(A514="Niger","Transition States",
IF(A514="Nigeria","Non-Transition States",
IF(A514="Rwanda","Non-Transition States",
IF(A514="Sao Tome &amp; Principe","Non-Transition States",
IF(A514="Sao Tome","Non-Transition States",
IF(A514="Senegal","Non-Transition States",
IF(A514="Seychelles","Non-Transition States",
IF(A514="Sierra Leone","Transition States",
IF(A514="Somalia","Transition States",
IF(A514="South Africa","Non-Transition States",
IF(A514="South Sudan","Transition States",
IF(A514="Sudan","Transition States",
IF(A514="Tanzania","Non-Transition States",
IF(A514="Togo","Transition States",
IF(A514="Tunisia","Non-Transition States",
IF(A514="Uganda","Non-Transition States",
IF(A514="Zambia","Non-Transition States",
IF(A514="Zimbabwe","Transition States",
IF(A514="Multi-Countries","Multinational","")))))))))))))))))))))))))))))))))))))))))))))))))))))))))))))))</f>
        <v>Non-Transition States</v>
      </c>
      <c r="V514" s="22" t="str">
        <f>IF(ISNUMBER(MATCH(A514, {"Gabon","Sudan","Niger","Mali","Burkina Faso","Guinea"}, 0)), "De Facto Countries", "Non-De Facto Countries")</f>
        <v>Non-De Facto Countries</v>
      </c>
      <c r="W514" s="16" t="str">
        <f t="shared" si="134"/>
        <v>South</v>
      </c>
      <c r="X514" s="16" t="str">
        <f t="shared" si="135"/>
        <v>Multi-Sector</v>
      </c>
      <c r="Y514" s="23">
        <f>Table2[[#This Row],[Approved Amount_UA Equivalent]]/5</f>
        <v>33047654.718103506</v>
      </c>
      <c r="Z514" s="23">
        <f>Table2[[#This Row],[Approved Amount_UA Equivalent]]/5</f>
        <v>33047654.718103506</v>
      </c>
      <c r="AA514" s="23">
        <f>Table2[[#This Row],[Approved Amount_UA Equivalent]]/5</f>
        <v>33047654.718103506</v>
      </c>
      <c r="AB514" s="23">
        <f>Table2[[#This Row],[Approved Amount_UA Equivalent]]/5</f>
        <v>33047654.718103506</v>
      </c>
      <c r="AC514" s="23">
        <f>Table2[[#This Row],[Approved Amount_UA Equivalent]]/5</f>
        <v>33047654.718103506</v>
      </c>
      <c r="AD514" s="23">
        <f>SUM(Table2[[#This Row],[Feed Africa ]:[Improve Quality Of Life ]])</f>
        <v>165238273.59051752</v>
      </c>
      <c r="AE514" s="16" t="b">
        <f>Table2[[#This Row],[Total HI5]]=Table2[[#This Row],[Approved Amount_UA Equivalent]]</f>
        <v>1</v>
      </c>
      <c r="AF514" s="24">
        <v>20</v>
      </c>
      <c r="AG514" s="20" t="str">
        <f t="shared" ref="AG514:AG577" si="142">IF(AF514=10,"Investment Project",IF(AF514=11,"Line of Credit",IF(AF514=12,"Investment Project",IF(AF514=13,"Investment Project",IF(AF514=20,"Policy and Result Based Op",IF(AF514=21,"Policy and Result Based Op",IF(AF514=22,"Restructuring",IF(AF514=23,"Policy and Result Based Op",IF(AF514=32,"Technical Assistance &amp; Study",IF(AF514=40,"ISP and Investment Project",IF(AF514=41,"ISP and Investment Project",IF(AF514=42,"Investment Project",IF(AF514=43,"Technical Assistance &amp; Study",IF(AF514=44,"Institutional Support",IF(AF514=46,"Institutional Support",IF(AF514=50,"Emergency Assistance",IF(AF514=51,"Emergency Assistance",IF(AF514=70,"Equity and Guarantee",IF(AF514=75,"Equity and Guarantee",IF(AF514=82,"Micro Financing",IF(AF514=83,"Policy and Result Based Op",IF(AF514=84,"ISP and Investment Project",IF(AF514=85,"ISP and Investment Project",IF(AF514=86,"Technical Assistance &amp; Study",IF(AF514=90,"Investment Project",IF(AF514=30,"Investment Project",""))))))))))))))))))))))))))</f>
        <v>Policy and Result Based Op</v>
      </c>
      <c r="AH514" s="24" t="e">
        <f>VLOOKUP(Table2[[#This Row],[SAP Code]],[25]DATA!$A:$G,7,FALSE)</f>
        <v>#N/A</v>
      </c>
      <c r="AI514" s="20" t="str">
        <f t="shared" ref="AI514:AI577" si="143">IF(AG514="Policy and Result Based Op","Policy-Based Lending",
IF(AND(X514="Agriculture",OR(AG514="ISP and Investment Project",AG514="Investment Project")),"Infrastructure",
IF(AND(X514="Environment",OR(AG514="ISP and Investment Project",AG514="Investment Project")),"Infrastructure",
IF(AND(X514="ICT",OR(AG514="ISP and Investment Project",AG514="Investment Project")),"Infrastructure",
IF(AND(X514="Power",OR(AG514="ISP and Investment Project",AG514="Investment Project")),"Infrastructure",
IF(AND(X514="Transport",OR(AG514="ISP and Investment Project",AG514="Investment Project")),"Infrastructure",
IF(AND(X514="Urban Developm.",OR(AG514="ISP and Investment Project",AG514="Investment Project")),"Infrastructure",
IF(AND(X514="WASH Sector",OR(AG514="ISP and Investment Project",AG514="Investment Project")),"Infrastructure","Other Investment"))))))))</f>
        <v>Policy-Based Lending</v>
      </c>
      <c r="AJ514" s="25" t="s">
        <v>254</v>
      </c>
      <c r="AK514" s="25" t="s">
        <v>255</v>
      </c>
      <c r="AL514" s="23" t="str" cm="1">
        <f t="array" ref="AL514">_xlfn.SWITCH(AK514,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14" s="26">
        <v>1</v>
      </c>
      <c r="AN514" s="25" t="str">
        <f t="shared" si="133"/>
        <v>Sovereign</v>
      </c>
      <c r="AO514" s="27">
        <v>1</v>
      </c>
      <c r="AP514" s="23">
        <f>Table2[[#This Row],[Approved Amount_UA Equivalent]]/1000000</f>
        <v>165.23827359051751</v>
      </c>
      <c r="AQ514" s="69">
        <f t="shared" ref="AQ514:AQ577" si="144">(N514*1.33084)/1000000</f>
        <v>219.90570402520433</v>
      </c>
      <c r="AR514" s="23" t="str">
        <f t="shared" ref="AR514:AR577" si="145">ROUNDUP(AP514/10,0)*10-9&amp;"-"&amp;ROUNDUP(AP514/10,0)*10</f>
        <v>161-170</v>
      </c>
      <c r="AS514" s="23" t="str">
        <f t="shared" ref="AS514:AS577" si="146">ROUNDUP(AP514/20,0)*20-19&amp;"-"&amp;ROUNDUP(AP514/20,0)*20</f>
        <v>161-180</v>
      </c>
      <c r="AT514" s="23" t="str">
        <f t="shared" ref="AT514:AT577" si="147">ROUNDUP(AP514/40,0)*40-39&amp;"-"&amp;ROUNDUP(AP514/40,0)*40</f>
        <v>161-200</v>
      </c>
      <c r="AU514" s="23" t="str">
        <f t="shared" ref="AU514:AU577" si="148">IF(AP514&lt;=50,"&lt;1-50 Mn",IF(AP514&lt;=100,"50-100 Mn",IF(AP514&lt;=200,"100-200 Mn",IF(AP514&lt;=300,"100-300 Mn","&gt;300 Mn"))))</f>
        <v>100-200 Mn</v>
      </c>
      <c r="AV514" s="23">
        <f>Table2[[#This Row],[Amount]]</f>
        <v>3000000000</v>
      </c>
      <c r="AW514" s="23" t="str">
        <f t="shared" ref="AW514:AW577" si="149">TEXT(E514, "mmm yyyy")</f>
        <v>May 2017</v>
      </c>
      <c r="AX514" s="28">
        <f>IFERROR(VLOOKUP(Table2[[#This Row],[SAP Code]],[26]_16!A:B,2,FALSE),0)</f>
        <v>0</v>
      </c>
      <c r="AY514" s="28">
        <f>IFERROR(VLOOKUP(Table2[[#This Row],[SAP Code]],[26]_16!D:E,2,FALSE)/ 1000000, 0)</f>
        <v>0</v>
      </c>
      <c r="AZ514" s="28">
        <f>IFERROR(VLOOKUP(Table2[[#This Row],[SAP Code]],[26]_16!G:H,2,FALSE)/ 1000000, 0)</f>
        <v>167.72519903</v>
      </c>
      <c r="BA514" s="28">
        <f>IFERROR(VLOOKUP(Table2[[#This Row],[SAP Code]],[26]_16!J:K,2,FALSE)/ 1000000, 0)</f>
        <v>0</v>
      </c>
      <c r="BB514" s="28">
        <f>IFERROR(VLOOKUP(Table2[[#This Row],[SAP Code]],[26]_16!M:N,2,FALSE)/ 1000000, 0)</f>
        <v>0</v>
      </c>
      <c r="BC514" s="28">
        <f>IFERROR(VLOOKUP(Table2[[#This Row],[SAP Code]],[26]_16!P:Q,2,FALSE),0)</f>
        <v>0</v>
      </c>
      <c r="BD514" s="28">
        <f>IFERROR(VLOOKUP(Table2[[#This Row],[SAP Code]],[26]_16!S:T,2,FALSE),0)</f>
        <v>0</v>
      </c>
      <c r="BE514" s="28">
        <f>IFERROR(VLOOKUP(Table2[[#This Row],[SAP Code]],[26]_16!V:W,2,FALSE)/ 1000000, 0)</f>
        <v>0</v>
      </c>
      <c r="BF514" s="28">
        <f>IFERROR(VLOOKUP(Table2[[#This Row],[SAP Code]],[26]_16!Y:Z,2,FALSE)/ 1000000, 0)</f>
        <v>0</v>
      </c>
      <c r="BG514" s="28" t="str">
        <f>IFERROR(VLOOKUP(Table2[[#This Row],[SAP Code]],[26]port!$A:$AD,30,FALSE),"unknown")</f>
        <v>COMP</v>
      </c>
      <c r="BH514" s="29" t="str">
        <f t="shared" ref="BH514:BH577" si="150">IF(BG514="ABAN", "Number of operations Cancelled before completion",
IF(OR(BG514="APVD", BG514="OnGo"), "Ongoing",
IF(OR(BG514="CLSD", BG514="COMP"), "Number of operations completed out of the net approved of that year",
IF(BG514="TERM", "Number of operations Cancelled before completion",
IF(BG514="unknown", "Unknown", "Not Defined")))))</f>
        <v>Number of operations completed out of the net approved of that year</v>
      </c>
      <c r="BI514" s="16"/>
    </row>
    <row r="515" spans="1:61" ht="17.100000000000001" customHeight="1">
      <c r="A515" s="16" t="s">
        <v>343</v>
      </c>
      <c r="B515" s="16" t="s">
        <v>1937</v>
      </c>
      <c r="C515" s="16" t="s">
        <v>1938</v>
      </c>
      <c r="D515" s="16" t="s">
        <v>1939</v>
      </c>
      <c r="E515" s="18">
        <v>42866</v>
      </c>
      <c r="F515" s="16" t="s">
        <v>1248</v>
      </c>
      <c r="G515" s="16" t="s">
        <v>115</v>
      </c>
      <c r="H515" s="16" t="s">
        <v>348</v>
      </c>
      <c r="I515" s="16" t="s">
        <v>67</v>
      </c>
      <c r="J515" s="16" t="s">
        <v>83</v>
      </c>
      <c r="K515" s="19" t="s">
        <v>304</v>
      </c>
      <c r="L515" s="19" t="s">
        <v>85</v>
      </c>
      <c r="M515" s="19">
        <v>1360000</v>
      </c>
      <c r="N515" s="69">
        <v>1360000</v>
      </c>
      <c r="O515" s="20" t="s">
        <v>1940</v>
      </c>
      <c r="P515" s="21">
        <v>2100150037494</v>
      </c>
      <c r="Q515" s="20" t="s">
        <v>72</v>
      </c>
      <c r="R515" s="16" t="str">
        <f t="shared" si="140"/>
        <v>ADF Including TSF</v>
      </c>
      <c r="S515" s="16" t="str">
        <f t="shared" si="139"/>
        <v>I</v>
      </c>
      <c r="T515" s="16" t="str">
        <f t="shared" si="138"/>
        <v>ADB Countries</v>
      </c>
      <c r="U515" s="16" t="str">
        <f t="shared" si="141"/>
        <v>Non-Transition States</v>
      </c>
      <c r="V515" s="22" t="str">
        <f>IF(ISNUMBER(MATCH(A515, {"Gabon","Sudan","Niger","Mali","Burkina Faso","Guinea"}, 0)), "De Facto Countries", "Non-De Facto Countries")</f>
        <v>Non-De Facto Countries</v>
      </c>
      <c r="W515" s="16" t="str">
        <f t="shared" si="134"/>
        <v>Nigeria</v>
      </c>
      <c r="X515" s="16" t="str">
        <f t="shared" si="135"/>
        <v>Social</v>
      </c>
      <c r="Y515" s="23"/>
      <c r="AC515" s="23">
        <f>Table2[[#This Row],[Approved Amount_UA Equivalent]]</f>
        <v>1360000</v>
      </c>
      <c r="AD515" s="23">
        <f>SUM(Table2[[#This Row],[Feed Africa ]:[Improve Quality Of Life ]])</f>
        <v>1360000</v>
      </c>
      <c r="AE515" s="16" t="b">
        <f>Table2[[#This Row],[Total HI5]]=Table2[[#This Row],[Approved Amount_UA Equivalent]]</f>
        <v>1</v>
      </c>
      <c r="AF515" s="24">
        <v>10</v>
      </c>
      <c r="AG515" s="20" t="str">
        <f t="shared" si="142"/>
        <v>Investment Project</v>
      </c>
      <c r="AH515" s="24" t="e">
        <f>VLOOKUP(Table2[[#This Row],[SAP Code]],[25]DATA!$A:$G,7,FALSE)</f>
        <v>#N/A</v>
      </c>
      <c r="AI515" s="20" t="str">
        <f t="shared" si="143"/>
        <v>Other Investment</v>
      </c>
      <c r="AJ515" s="25" t="s">
        <v>73</v>
      </c>
      <c r="AK515" s="25" t="s">
        <v>115</v>
      </c>
      <c r="AL515" s="23" t="str" cm="1">
        <f t="array" ref="AL515">_xlfn.SWITCH(AK515,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15" s="26">
        <v>1</v>
      </c>
      <c r="AN515" s="25" t="str">
        <f t="shared" ref="AN515:AN578" si="151">IF(AM515=1,"Sovereign",IF(AM515&gt;=2,"Non-Sovereign",""))</f>
        <v>Sovereign</v>
      </c>
      <c r="AO515" s="27">
        <v>1</v>
      </c>
      <c r="AP515" s="23">
        <f>Table2[[#This Row],[Approved Amount_UA Equivalent]]/1000000</f>
        <v>1.36</v>
      </c>
      <c r="AQ515" s="69">
        <f t="shared" si="144"/>
        <v>1.8099424000000002</v>
      </c>
      <c r="AR515" s="23" t="str">
        <f t="shared" si="145"/>
        <v>1-10</v>
      </c>
      <c r="AS515" s="23" t="str">
        <f t="shared" si="146"/>
        <v>1-20</v>
      </c>
      <c r="AT515" s="23" t="str">
        <f t="shared" si="147"/>
        <v>1-40</v>
      </c>
      <c r="AU515" s="23" t="str">
        <f t="shared" si="148"/>
        <v>&lt;1-50 Mn</v>
      </c>
      <c r="AV515" s="23">
        <f>Table2[[#This Row],[Amount]]</f>
        <v>1360000</v>
      </c>
      <c r="AW515" s="23" t="str">
        <f t="shared" si="149"/>
        <v>May 2017</v>
      </c>
      <c r="AX515" s="28">
        <f>IFERROR(VLOOKUP(Table2[[#This Row],[SAP Code]],[26]_16!A:B,2,FALSE),0)</f>
        <v>0</v>
      </c>
      <c r="AY515" s="28">
        <f>IFERROR(VLOOKUP(Table2[[#This Row],[SAP Code]],[26]_16!D:E,2,FALSE)/ 1000000, 0)</f>
        <v>0</v>
      </c>
      <c r="AZ515" s="28">
        <f>IFERROR(VLOOKUP(Table2[[#This Row],[SAP Code]],[26]_16!G:H,2,FALSE)/ 1000000, 0)</f>
        <v>0</v>
      </c>
      <c r="BA515" s="28">
        <f>IFERROR(VLOOKUP(Table2[[#This Row],[SAP Code]],[26]_16!J:K,2,FALSE)/ 1000000, 0)</f>
        <v>0</v>
      </c>
      <c r="BB515" s="28">
        <f>IFERROR(VLOOKUP(Table2[[#This Row],[SAP Code]],[26]_16!M:N,2,FALSE)/ 1000000, 0)</f>
        <v>0</v>
      </c>
      <c r="BC515" s="28">
        <f>IFERROR(VLOOKUP(Table2[[#This Row],[SAP Code]],[26]_16!P:Q,2,FALSE),0)</f>
        <v>0</v>
      </c>
      <c r="BD515" s="28">
        <f>IFERROR(VLOOKUP(Table2[[#This Row],[SAP Code]],[26]_16!S:T,2,FALSE),0)</f>
        <v>0</v>
      </c>
      <c r="BE515" s="28">
        <f>IFERROR(VLOOKUP(Table2[[#This Row],[SAP Code]],[26]_16!V:W,2,FALSE)/ 1000000, 0)</f>
        <v>0</v>
      </c>
      <c r="BF515" s="28">
        <f>IFERROR(VLOOKUP(Table2[[#This Row],[SAP Code]],[26]_16!Y:Z,2,FALSE)/ 1000000, 0)</f>
        <v>0</v>
      </c>
      <c r="BG515" s="28" t="str">
        <f>IFERROR(VLOOKUP(Table2[[#This Row],[SAP Code]],[26]port!$A:$AD,30,FALSE),"unknown")</f>
        <v>unknown</v>
      </c>
      <c r="BH515" s="29" t="str">
        <f t="shared" si="150"/>
        <v>Unknown</v>
      </c>
      <c r="BI515" s="16"/>
    </row>
    <row r="516" spans="1:61" ht="17.100000000000001" customHeight="1">
      <c r="A516" s="38" t="s">
        <v>968</v>
      </c>
      <c r="B516" s="16" t="s">
        <v>1941</v>
      </c>
      <c r="C516" s="16" t="s">
        <v>1942</v>
      </c>
      <c r="D516" s="16" t="s">
        <v>1943</v>
      </c>
      <c r="E516" s="18">
        <v>42867</v>
      </c>
      <c r="F516" s="16" t="s">
        <v>1944</v>
      </c>
      <c r="G516" s="16" t="s">
        <v>107</v>
      </c>
      <c r="H516" s="16" t="s">
        <v>101</v>
      </c>
      <c r="I516" s="16" t="s">
        <v>102</v>
      </c>
      <c r="J516" s="16" t="s">
        <v>103</v>
      </c>
      <c r="K516" s="19" t="s">
        <v>104</v>
      </c>
      <c r="L516" s="19" t="s">
        <v>458</v>
      </c>
      <c r="M516" s="19">
        <v>230000000</v>
      </c>
      <c r="N516" s="69">
        <v>12668267.641939677</v>
      </c>
      <c r="O516" s="20" t="s">
        <v>1945</v>
      </c>
      <c r="P516" s="21">
        <v>2000200001151</v>
      </c>
      <c r="Q516" s="20" t="s">
        <v>72</v>
      </c>
      <c r="R516" s="16" t="str">
        <f t="shared" si="140"/>
        <v>ADB Private</v>
      </c>
      <c r="S516" s="16" t="str">
        <f t="shared" si="139"/>
        <v>H</v>
      </c>
      <c r="T516" s="16" t="str">
        <f t="shared" si="138"/>
        <v>ADB Countries</v>
      </c>
      <c r="U516" s="16" t="str">
        <f t="shared" si="141"/>
        <v>Non-Transition States</v>
      </c>
      <c r="V516" s="22" t="str">
        <f>IF(ISNUMBER(MATCH(A516, {"Gabon","Sudan","Niger","Mali","Burkina Faso","Guinea"}, 0)), "De Facto Countries", "Non-De Facto Countries")</f>
        <v>Non-De Facto Countries</v>
      </c>
      <c r="W516" s="16" t="str">
        <f t="shared" ref="W516:W579" si="152">IF(A516="Algeria","North",IF(A516="Angola","South",IF(A516="Benin","West",IF(A516="Botswana","South",IF(A516="Burkina Faso","West",IF(A516="Burundi","East",IF(A516="Cameroon","Central",IF(A516="Cape Verde","West",IF(A516="Central African Republic","Central",IF(A516="Chad","Central",IF(A516="Comoros","East",IF(A516="Congo CG","Central",IF(A516="Côte D'Ivoire","West",IF(A516="Dem Rep Congo","Central",IF(A516="Djibouti","East",IF(A516="Egypt","North",IF(A516="Equatorial Guinea","Central",IF(A516="Eritrea","East",IF(A516="Eswatini","South",IF(A516="Ethiopia","East",IF(A516="Gabon","Central",IF(A516="Gambia","West",IF(A516="Ghana","West",IF(A516="Guinea","West",IF(A516="Guinea-Bissau","West",IF(A516="Kenya","East",IF(A516="Lesotho","South",IF(A516="Liberia","West",IF(A516="Libya","North",IF(A516="Madagascar","South",IF(A516="Malawi","South",IF(A516="Mali","West",IF(A516="Mauritania","North",IF(A516="Mauritius","South",IF(A516="Morocco","North",IF(A516="Mozambique","South",IF(A516="Multinational","Multi",IF(A516="Namibia","South",IF(A516="Niger","West",IF(A516="Nigeria","Nigeria",IF(A516="Rwanda","East",IF(A516="Sao Tome &amp; Principe","South",IF(A516="Senegal","West",IF(A516="Seychelles","East",IF(A516="Sierra Leone","West",IF(A516="Somalia","East",IF(A516="South Africa","South",IF(A516="South Sudan","East",IF(A516="Sudan","East",IF(A516="Tanzania","East",IF(A516="Togo","West",IF(A516="Tunisia","North",IF(A516="Uganda","East",IF(A516="Zambia","South",IF(A516="Zimbabwe","South","Not Listed")))))))))))))))))))))))))))))))))))))))))))))))))))))))</f>
        <v>South</v>
      </c>
      <c r="X516" s="16" t="str">
        <f t="shared" ref="X516:X579" si="153">IF(MID(O516,6,1)="A","Agriculture",IF(MID(O516,6,1)="B","Industry",IF(MID(O516,6,1)="C","Environment",IF(MID(O516,6,1)="D","Transport",IF(MID(O516,6,1)="E","WASH Sector",IF(MID(O516,6,1)="F","Power",IF(MID(O516,6,1)="G","ICT",IF(MID(O516,6,1)="H","Finance",IF(MID(O516,6,1)="I","Social",IF(MID(O516,6,1)="J","Urban Developm.",IF(MID(O516,6,1)="K","Multi-Sector","")))))))))))</f>
        <v>Finance</v>
      </c>
      <c r="Y516" s="23"/>
      <c r="AA516" s="23">
        <f>Table2[[#This Row],[Approved Amount_UA Equivalent]]</f>
        <v>12668267.641939677</v>
      </c>
      <c r="AD516" s="23">
        <f>SUM(Table2[[#This Row],[Feed Africa ]:[Improve Quality Of Life ]])</f>
        <v>12668267.641939677</v>
      </c>
      <c r="AE516" s="16" t="b">
        <f>Table2[[#This Row],[Total HI5]]=Table2[[#This Row],[Approved Amount_UA Equivalent]]</f>
        <v>1</v>
      </c>
      <c r="AF516" s="24">
        <v>11</v>
      </c>
      <c r="AG516" s="20" t="str">
        <f t="shared" si="142"/>
        <v>Line of Credit</v>
      </c>
      <c r="AH516" s="24" t="e">
        <f>VLOOKUP(Table2[[#This Row],[SAP Code]],[25]DATA!$A:$G,7,FALSE)</f>
        <v>#N/A</v>
      </c>
      <c r="AI516" s="20" t="str">
        <f t="shared" si="143"/>
        <v>Other Investment</v>
      </c>
      <c r="AJ516" s="25" t="s">
        <v>106</v>
      </c>
      <c r="AK516" s="25" t="s">
        <v>107</v>
      </c>
      <c r="AL516" s="23" t="str" cm="1">
        <f t="array" ref="AL516">_xlfn.SWITCH(AK516,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16" s="26">
        <v>1</v>
      </c>
      <c r="AN516" s="25" t="str">
        <f t="shared" si="151"/>
        <v>Sovereign</v>
      </c>
      <c r="AO516" s="27">
        <v>0.5</v>
      </c>
      <c r="AP516" s="23">
        <f>Table2[[#This Row],[Approved Amount_UA Equivalent]]/1000000</f>
        <v>12.668267641939677</v>
      </c>
      <c r="AQ516" s="69">
        <f t="shared" si="144"/>
        <v>16.859437308598999</v>
      </c>
      <c r="AR516" s="23" t="str">
        <f t="shared" si="145"/>
        <v>11-20</v>
      </c>
      <c r="AS516" s="23" t="str">
        <f t="shared" si="146"/>
        <v>1-20</v>
      </c>
      <c r="AT516" s="23" t="str">
        <f t="shared" si="147"/>
        <v>1-40</v>
      </c>
      <c r="AU516" s="23" t="str">
        <f t="shared" si="148"/>
        <v>&lt;1-50 Mn</v>
      </c>
      <c r="AV516" s="23">
        <f>Table2[[#This Row],[Amount]]</f>
        <v>230000000</v>
      </c>
      <c r="AW516" s="23" t="str">
        <f t="shared" si="149"/>
        <v>May 2017</v>
      </c>
      <c r="AX516" s="28">
        <f>IFERROR(VLOOKUP(Table2[[#This Row],[SAP Code]],[26]_16!A:B,2,FALSE),0)</f>
        <v>0</v>
      </c>
      <c r="AY516" s="28">
        <f>IFERROR(VLOOKUP(Table2[[#This Row],[SAP Code]],[26]_16!D:E,2,FALSE)/ 1000000, 0)</f>
        <v>0</v>
      </c>
      <c r="AZ516" s="28">
        <f>IFERROR(VLOOKUP(Table2[[#This Row],[SAP Code]],[26]_16!G:H,2,FALSE)/ 1000000, 0)</f>
        <v>0</v>
      </c>
      <c r="BA516" s="28">
        <f>IFERROR(VLOOKUP(Table2[[#This Row],[SAP Code]],[26]_16!J:K,2,FALSE)/ 1000000, 0)</f>
        <v>0</v>
      </c>
      <c r="BB516" s="28">
        <f>IFERROR(VLOOKUP(Table2[[#This Row],[SAP Code]],[26]_16!M:N,2,FALSE)/ 1000000, 0)</f>
        <v>6.9639083499999996</v>
      </c>
      <c r="BC516" s="28">
        <f>IFERROR(VLOOKUP(Table2[[#This Row],[SAP Code]],[26]_16!P:Q,2,FALSE),0)</f>
        <v>0</v>
      </c>
      <c r="BD516" s="28">
        <f>IFERROR(VLOOKUP(Table2[[#This Row],[SAP Code]],[26]_16!S:T,2,FALSE),0)</f>
        <v>4.1210174400000001</v>
      </c>
      <c r="BE516" s="28">
        <f>IFERROR(VLOOKUP(Table2[[#This Row],[SAP Code]],[26]_16!V:W,2,FALSE)/ 1000000, 0)</f>
        <v>0</v>
      </c>
      <c r="BF516" s="28">
        <f>IFERROR(VLOOKUP(Table2[[#This Row],[SAP Code]],[26]_16!Y:Z,2,FALSE)/ 1000000, 0)</f>
        <v>0</v>
      </c>
      <c r="BG516" s="28" t="str">
        <f>IFERROR(VLOOKUP(Table2[[#This Row],[SAP Code]],[26]port!$A:$AD,30,FALSE),"unknown")</f>
        <v>COMP</v>
      </c>
      <c r="BH516" s="29" t="str">
        <f t="shared" si="150"/>
        <v>Number of operations completed out of the net approved of that year</v>
      </c>
      <c r="BI516" s="16"/>
    </row>
    <row r="517" spans="1:61" ht="17.100000000000001" customHeight="1">
      <c r="A517" s="38" t="s">
        <v>968</v>
      </c>
      <c r="B517" s="16" t="s">
        <v>1946</v>
      </c>
      <c r="C517" s="16" t="s">
        <v>1947</v>
      </c>
      <c r="D517" s="16" t="s">
        <v>1943</v>
      </c>
      <c r="E517" s="18">
        <v>42867</v>
      </c>
      <c r="F517" s="16" t="s">
        <v>1944</v>
      </c>
      <c r="G517" s="16" t="s">
        <v>107</v>
      </c>
      <c r="H517" s="16" t="s">
        <v>101</v>
      </c>
      <c r="I517" s="16" t="s">
        <v>102</v>
      </c>
      <c r="J517" s="16" t="s">
        <v>103</v>
      </c>
      <c r="K517" s="19" t="s">
        <v>104</v>
      </c>
      <c r="L517" s="19" t="s">
        <v>458</v>
      </c>
      <c r="M517" s="19">
        <v>125000000</v>
      </c>
      <c r="N517" s="69">
        <v>6884928.066271564</v>
      </c>
      <c r="O517" s="20" t="s">
        <v>1945</v>
      </c>
      <c r="P517" s="21">
        <v>2000130017581</v>
      </c>
      <c r="Q517" s="20" t="s">
        <v>72</v>
      </c>
      <c r="R517" s="16" t="str">
        <f t="shared" si="140"/>
        <v>ADB Private</v>
      </c>
      <c r="S517" s="16" t="str">
        <f t="shared" si="139"/>
        <v>H</v>
      </c>
      <c r="T517" s="16" t="str">
        <f t="shared" si="138"/>
        <v>ADB Countries</v>
      </c>
      <c r="U517" s="16" t="str">
        <f t="shared" si="141"/>
        <v>Non-Transition States</v>
      </c>
      <c r="V517" s="22" t="str">
        <f>IF(ISNUMBER(MATCH(A517, {"Gabon","Sudan","Niger","Mali","Burkina Faso","Guinea"}, 0)), "De Facto Countries", "Non-De Facto Countries")</f>
        <v>Non-De Facto Countries</v>
      </c>
      <c r="W517" s="16" t="str">
        <f t="shared" si="152"/>
        <v>South</v>
      </c>
      <c r="X517" s="16" t="str">
        <f t="shared" si="153"/>
        <v>Finance</v>
      </c>
      <c r="Y517" s="23"/>
      <c r="AA517" s="23">
        <f>Table2[[#This Row],[Approved Amount_UA Equivalent]]</f>
        <v>6884928.066271564</v>
      </c>
      <c r="AD517" s="23">
        <f>SUM(Table2[[#This Row],[Feed Africa ]:[Improve Quality Of Life ]])</f>
        <v>6884928.066271564</v>
      </c>
      <c r="AE517" s="16" t="b">
        <f>Table2[[#This Row],[Total HI5]]=Table2[[#This Row],[Approved Amount_UA Equivalent]]</f>
        <v>1</v>
      </c>
      <c r="AF517" s="24">
        <v>11</v>
      </c>
      <c r="AG517" s="20" t="str">
        <f t="shared" si="142"/>
        <v>Line of Credit</v>
      </c>
      <c r="AH517" s="24" t="e">
        <f>VLOOKUP(Table2[[#This Row],[SAP Code]],[25]DATA!$A:$G,7,FALSE)</f>
        <v>#N/A</v>
      </c>
      <c r="AI517" s="20" t="str">
        <f t="shared" si="143"/>
        <v>Other Investment</v>
      </c>
      <c r="AJ517" s="25" t="s">
        <v>106</v>
      </c>
      <c r="AK517" s="25" t="s">
        <v>107</v>
      </c>
      <c r="AL517" s="23" t="str" cm="1">
        <f t="array" ref="AL517">_xlfn.SWITCH(AK517,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17" s="26">
        <v>1</v>
      </c>
      <c r="AN517" s="25" t="str">
        <f t="shared" si="151"/>
        <v>Sovereign</v>
      </c>
      <c r="AO517" s="27">
        <v>0.5</v>
      </c>
      <c r="AP517" s="23">
        <f>Table2[[#This Row],[Approved Amount_UA Equivalent]]/1000000</f>
        <v>6.8849280662715637</v>
      </c>
      <c r="AQ517" s="69">
        <f t="shared" si="144"/>
        <v>9.1627376677168471</v>
      </c>
      <c r="AR517" s="23" t="str">
        <f t="shared" si="145"/>
        <v>1-10</v>
      </c>
      <c r="AS517" s="23" t="str">
        <f t="shared" si="146"/>
        <v>1-20</v>
      </c>
      <c r="AT517" s="23" t="str">
        <f t="shared" si="147"/>
        <v>1-40</v>
      </c>
      <c r="AU517" s="23" t="str">
        <f t="shared" si="148"/>
        <v>&lt;1-50 Mn</v>
      </c>
      <c r="AV517" s="23">
        <f>Table2[[#This Row],[Amount]]</f>
        <v>125000000</v>
      </c>
      <c r="AW517" s="23" t="str">
        <f t="shared" si="149"/>
        <v>May 2017</v>
      </c>
      <c r="AX517" s="28">
        <f>IFERROR(VLOOKUP(Table2[[#This Row],[SAP Code]],[26]_16!A:B,2,FALSE),0)</f>
        <v>0</v>
      </c>
      <c r="AY517" s="28">
        <f>IFERROR(VLOOKUP(Table2[[#This Row],[SAP Code]],[26]_16!D:E,2,FALSE)/ 1000000, 0)</f>
        <v>0</v>
      </c>
      <c r="AZ517" s="28">
        <f>IFERROR(VLOOKUP(Table2[[#This Row],[SAP Code]],[26]_16!G:H,2,FALSE)/ 1000000, 0)</f>
        <v>0</v>
      </c>
      <c r="BA517" s="28">
        <f>IFERROR(VLOOKUP(Table2[[#This Row],[SAP Code]],[26]_16!J:K,2,FALSE)/ 1000000, 0)</f>
        <v>0</v>
      </c>
      <c r="BB517" s="28">
        <f>IFERROR(VLOOKUP(Table2[[#This Row],[SAP Code]],[26]_16!M:N,2,FALSE)/ 1000000, 0)</f>
        <v>6.9639083499999996</v>
      </c>
      <c r="BC517" s="28">
        <f>IFERROR(VLOOKUP(Table2[[#This Row],[SAP Code]],[26]_16!P:Q,2,FALSE),0)</f>
        <v>0</v>
      </c>
      <c r="BD517" s="28">
        <f>IFERROR(VLOOKUP(Table2[[#This Row],[SAP Code]],[26]_16!S:T,2,FALSE),0)</f>
        <v>4.1210174400000001</v>
      </c>
      <c r="BE517" s="28">
        <f>IFERROR(VLOOKUP(Table2[[#This Row],[SAP Code]],[26]_16!V:W,2,FALSE)/ 1000000, 0)</f>
        <v>0</v>
      </c>
      <c r="BF517" s="28">
        <f>IFERROR(VLOOKUP(Table2[[#This Row],[SAP Code]],[26]_16!Y:Z,2,FALSE)/ 1000000, 0)</f>
        <v>0</v>
      </c>
      <c r="BG517" s="28" t="str">
        <f>IFERROR(VLOOKUP(Table2[[#This Row],[SAP Code]],[26]port!$A:$AD,30,FALSE),"unknown")</f>
        <v>COMP</v>
      </c>
      <c r="BH517" s="29" t="str">
        <f t="shared" si="150"/>
        <v>Number of operations completed out of the net approved of that year</v>
      </c>
      <c r="BI517" s="16"/>
    </row>
    <row r="518" spans="1:61" ht="17.100000000000001" customHeight="1">
      <c r="A518" s="16" t="s">
        <v>351</v>
      </c>
      <c r="B518" s="16" t="s">
        <v>1948</v>
      </c>
      <c r="C518" s="16" t="s">
        <v>1949</v>
      </c>
      <c r="D518" s="16" t="s">
        <v>1950</v>
      </c>
      <c r="E518" s="18">
        <v>42871</v>
      </c>
      <c r="F518" s="16" t="s">
        <v>1951</v>
      </c>
      <c r="G518" s="16" t="s">
        <v>107</v>
      </c>
      <c r="H518" s="16" t="s">
        <v>81</v>
      </c>
      <c r="I518" s="16" t="s">
        <v>102</v>
      </c>
      <c r="J518" s="16" t="s">
        <v>103</v>
      </c>
      <c r="K518" s="19" t="s">
        <v>104</v>
      </c>
      <c r="L518" s="19" t="s">
        <v>70</v>
      </c>
      <c r="M518" s="19">
        <v>20000000</v>
      </c>
      <c r="N518" s="69">
        <v>14587679.246108737</v>
      </c>
      <c r="O518" s="20" t="s">
        <v>1952</v>
      </c>
      <c r="P518" s="21">
        <v>2000130017680</v>
      </c>
      <c r="Q518" s="20" t="s">
        <v>87</v>
      </c>
      <c r="R518" s="16" t="str">
        <f t="shared" si="140"/>
        <v>ADB Private</v>
      </c>
      <c r="S518" s="16" t="str">
        <f t="shared" si="139"/>
        <v>H</v>
      </c>
      <c r="T518" s="16" t="str">
        <f t="shared" si="138"/>
        <v>ADF Countries</v>
      </c>
      <c r="U518" s="16" t="str">
        <f t="shared" si="141"/>
        <v>Non-Transition States</v>
      </c>
      <c r="V518" s="22" t="str">
        <f>IF(ISNUMBER(MATCH(A518, {"Gabon","Sudan","Niger","Mali","Burkina Faso","Guinea"}, 0)), "De Facto Countries", "Non-De Facto Countries")</f>
        <v>Non-De Facto Countries</v>
      </c>
      <c r="W518" s="16" t="str">
        <f t="shared" si="152"/>
        <v>East</v>
      </c>
      <c r="X518" s="16" t="str">
        <f t="shared" si="153"/>
        <v>Finance</v>
      </c>
      <c r="Y518" s="23"/>
      <c r="AA518" s="23">
        <f>Table2[[#This Row],[Approved Amount_UA Equivalent]]</f>
        <v>14587679.246108737</v>
      </c>
      <c r="AD518" s="23">
        <f>SUM(Table2[[#This Row],[Feed Africa ]:[Improve Quality Of Life ]])</f>
        <v>14587679.246108737</v>
      </c>
      <c r="AE518" s="16" t="b">
        <f>Table2[[#This Row],[Total HI5]]=Table2[[#This Row],[Approved Amount_UA Equivalent]]</f>
        <v>1</v>
      </c>
      <c r="AF518" s="24">
        <v>11</v>
      </c>
      <c r="AG518" s="20" t="str">
        <f t="shared" si="142"/>
        <v>Line of Credit</v>
      </c>
      <c r="AH518" s="24" t="e">
        <f>VLOOKUP(Table2[[#This Row],[SAP Code]],[25]DATA!$A:$G,7,FALSE)</f>
        <v>#N/A</v>
      </c>
      <c r="AI518" s="20" t="str">
        <f t="shared" si="143"/>
        <v>Other Investment</v>
      </c>
      <c r="AJ518" s="25" t="s">
        <v>106</v>
      </c>
      <c r="AK518" s="25" t="s">
        <v>107</v>
      </c>
      <c r="AL518" s="23" t="str" cm="1">
        <f t="array" ref="AL518">_xlfn.SWITCH(AK518,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18" s="26">
        <v>2</v>
      </c>
      <c r="AN518" s="25" t="str">
        <f t="shared" si="151"/>
        <v>Non-Sovereign</v>
      </c>
      <c r="AO518" s="27">
        <v>1</v>
      </c>
      <c r="AP518" s="23">
        <f>Table2[[#This Row],[Approved Amount_UA Equivalent]]/1000000</f>
        <v>14.587679246108737</v>
      </c>
      <c r="AQ518" s="69">
        <f t="shared" si="144"/>
        <v>19.413867047891351</v>
      </c>
      <c r="AR518" s="23" t="str">
        <f t="shared" si="145"/>
        <v>11-20</v>
      </c>
      <c r="AS518" s="23" t="str">
        <f t="shared" si="146"/>
        <v>1-20</v>
      </c>
      <c r="AT518" s="23" t="str">
        <f t="shared" si="147"/>
        <v>1-40</v>
      </c>
      <c r="AU518" s="23" t="str">
        <f t="shared" si="148"/>
        <v>&lt;1-50 Mn</v>
      </c>
      <c r="AV518" s="23">
        <f>Table2[[#This Row],[Amount]]</f>
        <v>20000000</v>
      </c>
      <c r="AW518" s="23" t="str">
        <f t="shared" si="149"/>
        <v>May 2017</v>
      </c>
      <c r="AX518" s="28">
        <f>IFERROR(VLOOKUP(Table2[[#This Row],[SAP Code]],[26]_16!A:B,2,FALSE),0)</f>
        <v>0</v>
      </c>
      <c r="AY518" s="28">
        <f>IFERROR(VLOOKUP(Table2[[#This Row],[SAP Code]],[26]_16!D:E,2,FALSE)/ 1000000, 0)</f>
        <v>0</v>
      </c>
      <c r="AZ518" s="28">
        <f>IFERROR(VLOOKUP(Table2[[#This Row],[SAP Code]],[26]_16!G:H,2,FALSE)/ 1000000, 0)</f>
        <v>0</v>
      </c>
      <c r="BA518" s="28">
        <f>IFERROR(VLOOKUP(Table2[[#This Row],[SAP Code]],[26]_16!J:K,2,FALSE)/ 1000000, 0)</f>
        <v>14.14954339</v>
      </c>
      <c r="BB518" s="28">
        <f>IFERROR(VLOOKUP(Table2[[#This Row],[SAP Code]],[26]_16!M:N,2,FALSE)/ 1000000, 0)</f>
        <v>0</v>
      </c>
      <c r="BC518" s="28">
        <f>IFERROR(VLOOKUP(Table2[[#This Row],[SAP Code]],[26]_16!P:Q,2,FALSE),0)</f>
        <v>0</v>
      </c>
      <c r="BD518" s="28">
        <f>IFERROR(VLOOKUP(Table2[[#This Row],[SAP Code]],[26]_16!S:T,2,FALSE),0)</f>
        <v>0</v>
      </c>
      <c r="BE518" s="28">
        <f>IFERROR(VLOOKUP(Table2[[#This Row],[SAP Code]],[26]_16!V:W,2,FALSE)/ 1000000, 0)</f>
        <v>0</v>
      </c>
      <c r="BF518" s="28">
        <f>IFERROR(VLOOKUP(Table2[[#This Row],[SAP Code]],[26]_16!Y:Z,2,FALSE)/ 1000000, 0)</f>
        <v>0</v>
      </c>
      <c r="BG518" s="28" t="str">
        <f>IFERROR(VLOOKUP(Table2[[#This Row],[SAP Code]],[26]port!$A:$AD,30,FALSE),"unknown")</f>
        <v>COMP</v>
      </c>
      <c r="BH518" s="29" t="str">
        <f t="shared" si="150"/>
        <v>Number of operations completed out of the net approved of that year</v>
      </c>
      <c r="BI518" s="16"/>
    </row>
    <row r="519" spans="1:61" ht="17.100000000000001" customHeight="1">
      <c r="A519" s="38" t="s">
        <v>343</v>
      </c>
      <c r="B519" s="16" t="s">
        <v>1953</v>
      </c>
      <c r="C519" s="16" t="s">
        <v>1954</v>
      </c>
      <c r="D519" s="16" t="s">
        <v>1955</v>
      </c>
      <c r="E519" s="18">
        <v>42871</v>
      </c>
      <c r="F519" s="16" t="s">
        <v>1248</v>
      </c>
      <c r="G519" s="16" t="s">
        <v>74</v>
      </c>
      <c r="H519" s="16" t="s">
        <v>132</v>
      </c>
      <c r="I519" s="16" t="s">
        <v>155</v>
      </c>
      <c r="J519" s="16" t="s">
        <v>83</v>
      </c>
      <c r="K519" s="19" t="s">
        <v>84</v>
      </c>
      <c r="L519" s="19" t="s">
        <v>85</v>
      </c>
      <c r="M519" s="19">
        <v>11890000</v>
      </c>
      <c r="N519" s="69">
        <v>11890000</v>
      </c>
      <c r="O519" s="20" t="s">
        <v>1956</v>
      </c>
      <c r="P519" s="24" t="s">
        <v>1957</v>
      </c>
      <c r="Q519" s="20" t="s">
        <v>87</v>
      </c>
      <c r="R519" s="16" t="str">
        <f t="shared" si="140"/>
        <v>ADF Including TSF</v>
      </c>
      <c r="S519" s="16" t="s">
        <v>1958</v>
      </c>
      <c r="T519" s="16" t="str">
        <f t="shared" si="138"/>
        <v>ADB Countries</v>
      </c>
      <c r="U519" s="16" t="str">
        <f t="shared" si="141"/>
        <v>Non-Transition States</v>
      </c>
      <c r="V519" s="22" t="str">
        <f>IF(ISNUMBER(MATCH(A519, {"Gabon","Sudan","Niger","Mali","Burkina Faso","Guinea"}, 0)), "De Facto Countries", "Non-De Facto Countries")</f>
        <v>Non-De Facto Countries</v>
      </c>
      <c r="W519" s="16" t="str">
        <f t="shared" si="152"/>
        <v>Nigeria</v>
      </c>
      <c r="X519" s="16" t="str">
        <f t="shared" si="153"/>
        <v>Transport</v>
      </c>
      <c r="Y519" s="23">
        <f>Table2[[#This Row],[Approved Amount_UA Equivalent]]</f>
        <v>11890000</v>
      </c>
      <c r="AD519" s="23">
        <f>SUM(Table2[[#This Row],[Feed Africa ]:[Improve Quality Of Life ]])</f>
        <v>11890000</v>
      </c>
      <c r="AE519" s="16" t="b">
        <f>Table2[[#This Row],[Total HI5]]=Table2[[#This Row],[Approved Amount_UA Equivalent]]</f>
        <v>1</v>
      </c>
      <c r="AF519" s="24">
        <v>10</v>
      </c>
      <c r="AG519" s="20" t="str">
        <f t="shared" si="142"/>
        <v>Investment Project</v>
      </c>
      <c r="AH519" s="24" t="e">
        <f>VLOOKUP(Table2[[#This Row],[SAP Code]],[25]DATA!$A:$G,7,FALSE)</f>
        <v>#N/A</v>
      </c>
      <c r="AI519" s="20" t="str">
        <f t="shared" si="143"/>
        <v>Infrastructure</v>
      </c>
      <c r="AJ519" s="25" t="s">
        <v>157</v>
      </c>
      <c r="AK519" s="25" t="s">
        <v>74</v>
      </c>
      <c r="AL519" s="23" t="str" cm="1">
        <f t="array" ref="AL519">_xlfn.SWITCH(AK519,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19" s="26">
        <v>1</v>
      </c>
      <c r="AN519" s="25" t="str">
        <f t="shared" si="151"/>
        <v>Sovereign</v>
      </c>
      <c r="AO519" s="27">
        <v>1</v>
      </c>
      <c r="AP519" s="23">
        <f>Table2[[#This Row],[Approved Amount_UA Equivalent]]/1000000</f>
        <v>11.89</v>
      </c>
      <c r="AQ519" s="69">
        <f t="shared" si="144"/>
        <v>15.8236876</v>
      </c>
      <c r="AR519" s="23" t="str">
        <f t="shared" si="145"/>
        <v>11-20</v>
      </c>
      <c r="AS519" s="23" t="str">
        <f t="shared" si="146"/>
        <v>1-20</v>
      </c>
      <c r="AT519" s="23" t="str">
        <f t="shared" si="147"/>
        <v>1-40</v>
      </c>
      <c r="AU519" s="23" t="str">
        <f t="shared" si="148"/>
        <v>&lt;1-50 Mn</v>
      </c>
      <c r="AV519" s="23">
        <f>Table2[[#This Row],[Amount]]</f>
        <v>11890000</v>
      </c>
      <c r="AW519" s="23" t="str">
        <f t="shared" si="149"/>
        <v>May 2017</v>
      </c>
      <c r="AX519" s="28">
        <f>IFERROR(VLOOKUP(Table2[[#This Row],[SAP Code]],[26]_16!A:B,2,FALSE),0)</f>
        <v>0</v>
      </c>
      <c r="AY519" s="28">
        <f>IFERROR(VLOOKUP(Table2[[#This Row],[SAP Code]],[26]_16!D:E,2,FALSE)/ 1000000, 0)</f>
        <v>0</v>
      </c>
      <c r="AZ519" s="28">
        <f>IFERROR(VLOOKUP(Table2[[#This Row],[SAP Code]],[26]_16!G:H,2,FALSE)/ 1000000, 0)</f>
        <v>0</v>
      </c>
      <c r="BA519" s="28">
        <f>IFERROR(VLOOKUP(Table2[[#This Row],[SAP Code]],[26]_16!J:K,2,FALSE)/ 1000000, 0)</f>
        <v>0</v>
      </c>
      <c r="BB519" s="28">
        <f>IFERROR(VLOOKUP(Table2[[#This Row],[SAP Code]],[26]_16!M:N,2,FALSE)/ 1000000, 0)</f>
        <v>0</v>
      </c>
      <c r="BC519" s="28">
        <f>IFERROR(VLOOKUP(Table2[[#This Row],[SAP Code]],[26]_16!P:Q,2,FALSE),0)</f>
        <v>0</v>
      </c>
      <c r="BD519" s="28">
        <f>IFERROR(VLOOKUP(Table2[[#This Row],[SAP Code]],[26]_16!S:T,2,FALSE),0)</f>
        <v>0</v>
      </c>
      <c r="BE519" s="28">
        <f>IFERROR(VLOOKUP(Table2[[#This Row],[SAP Code]],[26]_16!V:W,2,FALSE)/ 1000000, 0)</f>
        <v>0</v>
      </c>
      <c r="BF519" s="28">
        <f>IFERROR(VLOOKUP(Table2[[#This Row],[SAP Code]],[26]_16!Y:Z,2,FALSE)/ 1000000, 0)</f>
        <v>0</v>
      </c>
      <c r="BG519" s="28" t="str">
        <f>IFERROR(VLOOKUP(Table2[[#This Row],[SAP Code]],[26]port!$A:$AD,30,FALSE),"unknown")</f>
        <v>unknown</v>
      </c>
      <c r="BH519" s="29" t="str">
        <f t="shared" si="150"/>
        <v>Unknown</v>
      </c>
      <c r="BI519" s="16"/>
    </row>
    <row r="520" spans="1:61" ht="17.100000000000001" customHeight="1">
      <c r="A520" s="38" t="s">
        <v>511</v>
      </c>
      <c r="B520" s="16" t="s">
        <v>1959</v>
      </c>
      <c r="C520" s="16" t="s">
        <v>1960</v>
      </c>
      <c r="D520" s="16" t="s">
        <v>1961</v>
      </c>
      <c r="E520" s="18">
        <v>42878</v>
      </c>
      <c r="F520" s="16" t="s">
        <v>232</v>
      </c>
      <c r="G520" s="16" t="s">
        <v>1697</v>
      </c>
      <c r="H520" s="16" t="s">
        <v>101</v>
      </c>
      <c r="I520" s="16" t="s">
        <v>250</v>
      </c>
      <c r="J520" s="16" t="s">
        <v>1962</v>
      </c>
      <c r="K520" s="19" t="s">
        <v>69</v>
      </c>
      <c r="L520" s="19" t="s">
        <v>70</v>
      </c>
      <c r="M520" s="19">
        <v>1000000</v>
      </c>
      <c r="N520" s="69">
        <v>729383.96230543684</v>
      </c>
      <c r="O520" s="20" t="s">
        <v>1963</v>
      </c>
      <c r="P520" s="21">
        <v>5700155002752</v>
      </c>
      <c r="Q520" s="20" t="s">
        <v>72</v>
      </c>
      <c r="R520" s="16" t="str">
        <f t="shared" si="140"/>
        <v>OTHERS</v>
      </c>
      <c r="S520" s="16" t="str">
        <f t="shared" ref="S520:S552" si="154">MID(O520, 6,1)</f>
        <v>K</v>
      </c>
      <c r="T520" s="16" t="str">
        <f t="shared" si="138"/>
        <v>ADF Countries</v>
      </c>
      <c r="U520" s="16" t="str">
        <f t="shared" si="141"/>
        <v>Non-Transition States</v>
      </c>
      <c r="V520" s="22" t="str">
        <f>IF(ISNUMBER(MATCH(A520, {"Gabon","Sudan","Niger","Mali","Burkina Faso","Guinea"}, 0)), "De Facto Countries", "Non-De Facto Countries")</f>
        <v>Non-De Facto Countries</v>
      </c>
      <c r="W520" s="16" t="str">
        <f t="shared" si="152"/>
        <v>South</v>
      </c>
      <c r="X520" s="16" t="str">
        <f t="shared" si="153"/>
        <v>Multi-Sector</v>
      </c>
      <c r="Y520" s="23">
        <f>Table2[[#This Row],[Approved Amount_UA Equivalent]]/5</f>
        <v>145876.79246108737</v>
      </c>
      <c r="Z520" s="23">
        <f>Table2[[#This Row],[Approved Amount_UA Equivalent]]/5</f>
        <v>145876.79246108737</v>
      </c>
      <c r="AA520" s="23">
        <f>Table2[[#This Row],[Approved Amount_UA Equivalent]]/5</f>
        <v>145876.79246108737</v>
      </c>
      <c r="AB520" s="23">
        <f>Table2[[#This Row],[Approved Amount_UA Equivalent]]/5</f>
        <v>145876.79246108737</v>
      </c>
      <c r="AC520" s="23">
        <f>Table2[[#This Row],[Approved Amount_UA Equivalent]]/5</f>
        <v>145876.79246108737</v>
      </c>
      <c r="AD520" s="23">
        <f>SUM(Table2[[#This Row],[Feed Africa ]:[Improve Quality Of Life ]])</f>
        <v>729383.96230543684</v>
      </c>
      <c r="AE520" s="16" t="b">
        <f>Table2[[#This Row],[Total HI5]]=Table2[[#This Row],[Approved Amount_UA Equivalent]]</f>
        <v>1</v>
      </c>
      <c r="AF520" s="24">
        <v>41</v>
      </c>
      <c r="AG520" s="20" t="str">
        <f t="shared" si="142"/>
        <v>ISP and Investment Project</v>
      </c>
      <c r="AH520" s="24" t="e">
        <f>VLOOKUP(Table2[[#This Row],[SAP Code]],[25]DATA!$A:$G,7,FALSE)</f>
        <v>#N/A</v>
      </c>
      <c r="AI520" s="20" t="str">
        <f t="shared" si="143"/>
        <v>Other Investment</v>
      </c>
      <c r="AJ520" s="25" t="s">
        <v>254</v>
      </c>
      <c r="AK520" s="25" t="s">
        <v>1697</v>
      </c>
      <c r="AL520" s="23" t="str" cm="1">
        <f t="array" ref="AL520">_xlfn.SWITCH(AK520,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20" s="26">
        <v>1</v>
      </c>
      <c r="AN520" s="25" t="str">
        <f t="shared" si="151"/>
        <v>Sovereign</v>
      </c>
      <c r="AO520" s="27">
        <v>1</v>
      </c>
      <c r="AP520" s="23">
        <f>Table2[[#This Row],[Approved Amount_UA Equivalent]]/1000000</f>
        <v>0.72938396230543689</v>
      </c>
      <c r="AQ520" s="69">
        <f t="shared" si="144"/>
        <v>0.97069335239456755</v>
      </c>
      <c r="AR520" s="23" t="str">
        <f t="shared" si="145"/>
        <v>1-10</v>
      </c>
      <c r="AS520" s="23" t="str">
        <f t="shared" si="146"/>
        <v>1-20</v>
      </c>
      <c r="AT520" s="23" t="str">
        <f t="shared" si="147"/>
        <v>1-40</v>
      </c>
      <c r="AU520" s="23" t="str">
        <f t="shared" si="148"/>
        <v>&lt;1-50 Mn</v>
      </c>
      <c r="AV520" s="23">
        <f>Table2[[#This Row],[Amount]]</f>
        <v>1000000</v>
      </c>
      <c r="AW520" s="23" t="str">
        <f t="shared" si="149"/>
        <v>May 2017</v>
      </c>
      <c r="AX520" s="28">
        <f>IFERROR(VLOOKUP(Table2[[#This Row],[SAP Code]],[26]_16!A:B,2,FALSE),0)</f>
        <v>0</v>
      </c>
      <c r="AY520" s="28">
        <f>IFERROR(VLOOKUP(Table2[[#This Row],[SAP Code]],[26]_16!D:E,2,FALSE)/ 1000000, 0)</f>
        <v>0</v>
      </c>
      <c r="AZ520" s="28">
        <f>IFERROR(VLOOKUP(Table2[[#This Row],[SAP Code]],[26]_16!G:H,2,FALSE)/ 1000000, 0)</f>
        <v>8.5490800000000006E-3</v>
      </c>
      <c r="BA520" s="28">
        <f>IFERROR(VLOOKUP(Table2[[#This Row],[SAP Code]],[26]_16!J:K,2,FALSE)/ 1000000, 0)</f>
        <v>0</v>
      </c>
      <c r="BB520" s="28">
        <f>IFERROR(VLOOKUP(Table2[[#This Row],[SAP Code]],[26]_16!M:N,2,FALSE)/ 1000000, 0)</f>
        <v>0.21797617999999999</v>
      </c>
      <c r="BC520" s="28">
        <f>IFERROR(VLOOKUP(Table2[[#This Row],[SAP Code]],[26]_16!P:Q,2,FALSE),0)</f>
        <v>0.20570866000000002</v>
      </c>
      <c r="BD520" s="28">
        <f>IFERROR(VLOOKUP(Table2[[#This Row],[SAP Code]],[26]_16!S:T,2,FALSE),0)</f>
        <v>0.14861281000000001</v>
      </c>
      <c r="BE520" s="28">
        <f>IFERROR(VLOOKUP(Table2[[#This Row],[SAP Code]],[26]_16!V:W,2,FALSE)/ 1000000, 0)</f>
        <v>0.10539020000000002</v>
      </c>
      <c r="BF520" s="28">
        <f>IFERROR(VLOOKUP(Table2[[#This Row],[SAP Code]],[26]_16!Y:Z,2,FALSE)/ 1000000, 0)</f>
        <v>0</v>
      </c>
      <c r="BG520" s="28" t="str">
        <f>IFERROR(VLOOKUP(Table2[[#This Row],[SAP Code]],[26]port!$A:$AD,30,FALSE),"unknown")</f>
        <v>CLSD</v>
      </c>
      <c r="BH520" s="29" t="str">
        <f t="shared" si="150"/>
        <v>Number of operations completed out of the net approved of that year</v>
      </c>
      <c r="BI520" s="16"/>
    </row>
    <row r="521" spans="1:61" ht="17.100000000000001" customHeight="1">
      <c r="A521" s="16" t="s">
        <v>141</v>
      </c>
      <c r="B521" s="16" t="s">
        <v>1964</v>
      </c>
      <c r="C521" s="16" t="s">
        <v>1965</v>
      </c>
      <c r="D521" s="16" t="s">
        <v>1966</v>
      </c>
      <c r="E521" s="18">
        <v>42893</v>
      </c>
      <c r="F521" s="16" t="s">
        <v>1967</v>
      </c>
      <c r="G521" s="16" t="s">
        <v>107</v>
      </c>
      <c r="H521" s="37" t="s">
        <v>213</v>
      </c>
      <c r="I521" s="16" t="s">
        <v>250</v>
      </c>
      <c r="J521" s="16" t="s">
        <v>103</v>
      </c>
      <c r="K521" s="19" t="s">
        <v>241</v>
      </c>
      <c r="L521" s="19" t="s">
        <v>195</v>
      </c>
      <c r="M521" s="19">
        <v>5000000</v>
      </c>
      <c r="N521" s="69">
        <v>4052882.0043933243</v>
      </c>
      <c r="O521" s="20" t="s">
        <v>1968</v>
      </c>
      <c r="P521" s="21" t="s">
        <v>243</v>
      </c>
      <c r="Q521" s="20" t="s">
        <v>87</v>
      </c>
      <c r="R521" s="16" t="str">
        <f t="shared" si="140"/>
        <v>ADB Private</v>
      </c>
      <c r="S521" s="16" t="str">
        <f t="shared" si="154"/>
        <v>K</v>
      </c>
      <c r="T521" s="16" t="str">
        <f t="shared" si="138"/>
        <v>Multinational</v>
      </c>
      <c r="U521" s="16" t="str">
        <f t="shared" si="141"/>
        <v>Multinational</v>
      </c>
      <c r="V521" s="22" t="str">
        <f>IF(ISNUMBER(MATCH(A521, {"Gabon","Sudan","Niger","Mali","Burkina Faso","Guinea"}, 0)), "De Facto Countries", "Non-De Facto Countries")</f>
        <v>Non-De Facto Countries</v>
      </c>
      <c r="W521" s="16" t="str">
        <f t="shared" si="152"/>
        <v>Multi</v>
      </c>
      <c r="X521" s="16" t="str">
        <f t="shared" si="153"/>
        <v>Multi-Sector</v>
      </c>
      <c r="Y521" s="23">
        <f>Table2[[#This Row],[Approved Amount_UA Equivalent]]/5</f>
        <v>810576.4008786648</v>
      </c>
      <c r="Z521" s="23">
        <f>Table2[[#This Row],[Approved Amount_UA Equivalent]]/5</f>
        <v>810576.4008786648</v>
      </c>
      <c r="AA521" s="23">
        <f>Table2[[#This Row],[Approved Amount_UA Equivalent]]/5</f>
        <v>810576.4008786648</v>
      </c>
      <c r="AB521" s="23">
        <f>Table2[[#This Row],[Approved Amount_UA Equivalent]]/5</f>
        <v>810576.4008786648</v>
      </c>
      <c r="AC521" s="23">
        <f>Table2[[#This Row],[Approved Amount_UA Equivalent]]/5</f>
        <v>810576.4008786648</v>
      </c>
      <c r="AD521" s="23">
        <f>SUM(Table2[[#This Row],[Feed Africa ]:[Improve Quality Of Life ]])</f>
        <v>4052882.0043933243</v>
      </c>
      <c r="AE521" s="16" t="b">
        <f>Table2[[#This Row],[Total HI5]]=Table2[[#This Row],[Approved Amount_UA Equivalent]]</f>
        <v>1</v>
      </c>
      <c r="AF521" s="24">
        <v>70</v>
      </c>
      <c r="AG521" s="20" t="str">
        <f t="shared" si="142"/>
        <v>Equity and Guarantee</v>
      </c>
      <c r="AH521" s="24" t="e">
        <f>VLOOKUP(Table2[[#This Row],[SAP Code]],[25]DATA!$A:$G,7,FALSE)</f>
        <v>#N/A</v>
      </c>
      <c r="AI521" s="20" t="str">
        <f t="shared" si="143"/>
        <v>Other Investment</v>
      </c>
      <c r="AJ521" s="25" t="s">
        <v>254</v>
      </c>
      <c r="AK521" s="25" t="s">
        <v>107</v>
      </c>
      <c r="AL521" s="23" t="str" cm="1">
        <f t="array" ref="AL521">_xlfn.SWITCH(AK521,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21" s="26">
        <v>2</v>
      </c>
      <c r="AN521" s="25" t="str">
        <f t="shared" si="151"/>
        <v>Non-Sovereign</v>
      </c>
      <c r="AO521" s="27">
        <v>1</v>
      </c>
      <c r="AP521" s="23">
        <f>Table2[[#This Row],[Approved Amount_UA Equivalent]]/1000000</f>
        <v>4.0528820043933242</v>
      </c>
      <c r="AQ521" s="69">
        <f t="shared" si="144"/>
        <v>5.3937374867268124</v>
      </c>
      <c r="AR521" s="23" t="str">
        <f t="shared" si="145"/>
        <v>1-10</v>
      </c>
      <c r="AS521" s="23" t="str">
        <f t="shared" si="146"/>
        <v>1-20</v>
      </c>
      <c r="AT521" s="23" t="str">
        <f t="shared" si="147"/>
        <v>1-40</v>
      </c>
      <c r="AU521" s="23" t="str">
        <f t="shared" si="148"/>
        <v>&lt;1-50 Mn</v>
      </c>
      <c r="AV521" s="23">
        <f>Table2[[#This Row],[Amount]]</f>
        <v>5000000</v>
      </c>
      <c r="AW521" s="23" t="str">
        <f t="shared" si="149"/>
        <v>Jun 2017</v>
      </c>
      <c r="AX521" s="28">
        <f>IFERROR(VLOOKUP(Table2[[#This Row],[SAP Code]],[26]_16!A:B,2,FALSE),0)</f>
        <v>0</v>
      </c>
      <c r="AY521" s="28">
        <f>IFERROR(VLOOKUP(Table2[[#This Row],[SAP Code]],[26]_16!D:E,2,FALSE)/ 1000000, 0)</f>
        <v>0</v>
      </c>
      <c r="AZ521" s="28">
        <f>IFERROR(VLOOKUP(Table2[[#This Row],[SAP Code]],[26]_16!G:H,2,FALSE)/ 1000000, 0)</f>
        <v>0</v>
      </c>
      <c r="BA521" s="28">
        <f>IFERROR(VLOOKUP(Table2[[#This Row],[SAP Code]],[26]_16!J:K,2,FALSE)/ 1000000, 0)</f>
        <v>0</v>
      </c>
      <c r="BB521" s="28">
        <f>IFERROR(VLOOKUP(Table2[[#This Row],[SAP Code]],[26]_16!M:N,2,FALSE)/ 1000000, 0)</f>
        <v>0</v>
      </c>
      <c r="BC521" s="28">
        <f>IFERROR(VLOOKUP(Table2[[#This Row],[SAP Code]],[26]_16!P:Q,2,FALSE),0)</f>
        <v>0</v>
      </c>
      <c r="BD521" s="28">
        <f>IFERROR(VLOOKUP(Table2[[#This Row],[SAP Code]],[26]_16!S:T,2,FALSE),0)</f>
        <v>0</v>
      </c>
      <c r="BE521" s="28">
        <f>IFERROR(VLOOKUP(Table2[[#This Row],[SAP Code]],[26]_16!V:W,2,FALSE)/ 1000000, 0)</f>
        <v>0</v>
      </c>
      <c r="BF521" s="28">
        <f>IFERROR(VLOOKUP(Table2[[#This Row],[SAP Code]],[26]_16!Y:Z,2,FALSE)/ 1000000, 0)</f>
        <v>0</v>
      </c>
      <c r="BG521" s="28" t="str">
        <f>IFERROR(VLOOKUP(Table2[[#This Row],[SAP Code]],[26]port!$A:$AD,30,FALSE),"unknown")</f>
        <v>unknown</v>
      </c>
      <c r="BH521" s="29" t="str">
        <f t="shared" si="150"/>
        <v>Unknown</v>
      </c>
      <c r="BI521" s="16"/>
    </row>
    <row r="522" spans="1:61" ht="17.100000000000001" customHeight="1">
      <c r="A522" s="38" t="s">
        <v>164</v>
      </c>
      <c r="B522" s="16" t="s">
        <v>1969</v>
      </c>
      <c r="C522" s="16" t="s">
        <v>1970</v>
      </c>
      <c r="D522" s="16" t="s">
        <v>1971</v>
      </c>
      <c r="E522" s="18">
        <v>42900</v>
      </c>
      <c r="F522" s="16" t="s">
        <v>787</v>
      </c>
      <c r="G522" s="16" t="s">
        <v>1697</v>
      </c>
      <c r="H522" s="16" t="s">
        <v>101</v>
      </c>
      <c r="I522" s="16" t="s">
        <v>250</v>
      </c>
      <c r="J522" s="16" t="s">
        <v>1962</v>
      </c>
      <c r="K522" s="19" t="s">
        <v>69</v>
      </c>
      <c r="L522" s="19" t="s">
        <v>70</v>
      </c>
      <c r="M522" s="19">
        <v>1000000</v>
      </c>
      <c r="N522" s="69">
        <v>722376.32917244569</v>
      </c>
      <c r="O522" s="20" t="s">
        <v>1972</v>
      </c>
      <c r="P522" s="21">
        <v>5700155002751</v>
      </c>
      <c r="Q522" s="20" t="s">
        <v>72</v>
      </c>
      <c r="R522" s="16" t="str">
        <f t="shared" si="140"/>
        <v>OTHERS</v>
      </c>
      <c r="S522" s="16" t="str">
        <f t="shared" si="154"/>
        <v>K</v>
      </c>
      <c r="T522" s="16" t="str">
        <f t="shared" si="138"/>
        <v>ADF Countries</v>
      </c>
      <c r="U522" s="16" t="str">
        <f t="shared" si="141"/>
        <v>Transition States</v>
      </c>
      <c r="V522" s="22" t="str">
        <f>IF(ISNUMBER(MATCH(A522, {"Gabon","Sudan","Niger","Mali","Burkina Faso","Guinea"}, 0)), "De Facto Countries", "Non-De Facto Countries")</f>
        <v>Non-De Facto Countries</v>
      </c>
      <c r="W522" s="16" t="str">
        <f t="shared" si="152"/>
        <v>South</v>
      </c>
      <c r="X522" s="16" t="str">
        <f t="shared" si="153"/>
        <v>Multi-Sector</v>
      </c>
      <c r="Y522" s="23">
        <f>Table2[[#This Row],[Approved Amount_UA Equivalent]]/5</f>
        <v>144475.26583448914</v>
      </c>
      <c r="Z522" s="23">
        <f>Table2[[#This Row],[Approved Amount_UA Equivalent]]/5</f>
        <v>144475.26583448914</v>
      </c>
      <c r="AA522" s="23">
        <f>Table2[[#This Row],[Approved Amount_UA Equivalent]]/5</f>
        <v>144475.26583448914</v>
      </c>
      <c r="AB522" s="23">
        <f>Table2[[#This Row],[Approved Amount_UA Equivalent]]/5</f>
        <v>144475.26583448914</v>
      </c>
      <c r="AC522" s="23">
        <f>Table2[[#This Row],[Approved Amount_UA Equivalent]]/5</f>
        <v>144475.26583448914</v>
      </c>
      <c r="AD522" s="23">
        <f>SUM(Table2[[#This Row],[Feed Africa ]:[Improve Quality Of Life ]])</f>
        <v>722376.32917244569</v>
      </c>
      <c r="AE522" s="16" t="b">
        <f>Table2[[#This Row],[Total HI5]]=Table2[[#This Row],[Approved Amount_UA Equivalent]]</f>
        <v>1</v>
      </c>
      <c r="AF522" s="24">
        <v>41</v>
      </c>
      <c r="AG522" s="20" t="str">
        <f t="shared" si="142"/>
        <v>ISP and Investment Project</v>
      </c>
      <c r="AH522" s="24" t="e">
        <f>VLOOKUP(Table2[[#This Row],[SAP Code]],[25]DATA!$A:$G,7,FALSE)</f>
        <v>#N/A</v>
      </c>
      <c r="AI522" s="20" t="str">
        <f t="shared" si="143"/>
        <v>Other Investment</v>
      </c>
      <c r="AJ522" s="25" t="s">
        <v>254</v>
      </c>
      <c r="AK522" s="25" t="s">
        <v>1697</v>
      </c>
      <c r="AL522" s="23" t="str" cm="1">
        <f t="array" ref="AL522">_xlfn.SWITCH(AK522,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22" s="26">
        <v>1</v>
      </c>
      <c r="AN522" s="25" t="str">
        <f t="shared" si="151"/>
        <v>Sovereign</v>
      </c>
      <c r="AO522" s="27">
        <v>1</v>
      </c>
      <c r="AP522" s="23">
        <f>Table2[[#This Row],[Approved Amount_UA Equivalent]]/1000000</f>
        <v>0.72237632917244565</v>
      </c>
      <c r="AQ522" s="69">
        <f t="shared" si="144"/>
        <v>0.96136731391585772</v>
      </c>
      <c r="AR522" s="23" t="str">
        <f t="shared" si="145"/>
        <v>1-10</v>
      </c>
      <c r="AS522" s="23" t="str">
        <f t="shared" si="146"/>
        <v>1-20</v>
      </c>
      <c r="AT522" s="23" t="str">
        <f t="shared" si="147"/>
        <v>1-40</v>
      </c>
      <c r="AU522" s="23" t="str">
        <f t="shared" si="148"/>
        <v>&lt;1-50 Mn</v>
      </c>
      <c r="AV522" s="23">
        <f>Table2[[#This Row],[Amount]]</f>
        <v>1000000</v>
      </c>
      <c r="AW522" s="23" t="str">
        <f t="shared" si="149"/>
        <v>Jun 2017</v>
      </c>
      <c r="AX522" s="28">
        <f>IFERROR(VLOOKUP(Table2[[#This Row],[SAP Code]],[26]_16!A:B,2,FALSE),0)</f>
        <v>0</v>
      </c>
      <c r="AY522" s="28">
        <f>IFERROR(VLOOKUP(Table2[[#This Row],[SAP Code]],[26]_16!D:E,2,FALSE)/ 1000000, 0)</f>
        <v>0</v>
      </c>
      <c r="AZ522" s="28">
        <f>IFERROR(VLOOKUP(Table2[[#This Row],[SAP Code]],[26]_16!G:H,2,FALSE)/ 1000000, 0)</f>
        <v>0</v>
      </c>
      <c r="BA522" s="28">
        <f>IFERROR(VLOOKUP(Table2[[#This Row],[SAP Code]],[26]_16!J:K,2,FALSE)/ 1000000, 0)</f>
        <v>9.2511999999999997E-2</v>
      </c>
      <c r="BB522" s="28">
        <f>IFERROR(VLOOKUP(Table2[[#This Row],[SAP Code]],[26]_16!M:N,2,FALSE)/ 1000000, 0)</f>
        <v>0.32310405000000003</v>
      </c>
      <c r="BC522" s="28">
        <f>IFERROR(VLOOKUP(Table2[[#This Row],[SAP Code]],[26]_16!P:Q,2,FALSE),0)</f>
        <v>0.13147879000000001</v>
      </c>
      <c r="BD522" s="28">
        <f>IFERROR(VLOOKUP(Table2[[#This Row],[SAP Code]],[26]_16!S:T,2,FALSE),0)</f>
        <v>9.5006400000000005E-2</v>
      </c>
      <c r="BE522" s="28">
        <f>IFERROR(VLOOKUP(Table2[[#This Row],[SAP Code]],[26]_16!V:W,2,FALSE)/ 1000000, 0)</f>
        <v>8.618265E-2</v>
      </c>
      <c r="BF522" s="28">
        <f>IFERROR(VLOOKUP(Table2[[#This Row],[SAP Code]],[26]_16!Y:Z,2,FALSE)/ 1000000, 0)</f>
        <v>0</v>
      </c>
      <c r="BG522" s="28" t="str">
        <f>IFERROR(VLOOKUP(Table2[[#This Row],[SAP Code]],[26]port!$A:$AD,30,FALSE),"unknown")</f>
        <v>COMP</v>
      </c>
      <c r="BH522" s="29" t="str">
        <f t="shared" si="150"/>
        <v>Number of operations completed out of the net approved of that year</v>
      </c>
      <c r="BI522" s="16"/>
    </row>
    <row r="523" spans="1:61" ht="17.100000000000001" customHeight="1">
      <c r="A523" s="38" t="s">
        <v>141</v>
      </c>
      <c r="B523" s="16" t="s">
        <v>1973</v>
      </c>
      <c r="C523" s="16" t="s">
        <v>1974</v>
      </c>
      <c r="D523" s="16" t="s">
        <v>1975</v>
      </c>
      <c r="E523" s="18">
        <v>42900</v>
      </c>
      <c r="F523" s="16" t="s">
        <v>1976</v>
      </c>
      <c r="G523" s="16" t="s">
        <v>107</v>
      </c>
      <c r="H523" s="37" t="s">
        <v>213</v>
      </c>
      <c r="I523" s="16" t="s">
        <v>155</v>
      </c>
      <c r="J523" s="16" t="s">
        <v>103</v>
      </c>
      <c r="K523" s="19" t="s">
        <v>1977</v>
      </c>
      <c r="L523" s="19" t="s">
        <v>70</v>
      </c>
      <c r="M523" s="19">
        <v>100000000</v>
      </c>
      <c r="N523" s="69">
        <v>72237632.917244568</v>
      </c>
      <c r="O523" s="20" t="s">
        <v>1978</v>
      </c>
      <c r="P523" s="21">
        <v>2000120004769</v>
      </c>
      <c r="Q523" s="20" t="s">
        <v>87</v>
      </c>
      <c r="R523" s="16" t="str">
        <f t="shared" si="140"/>
        <v>ADB Private</v>
      </c>
      <c r="S523" s="16" t="str">
        <f t="shared" si="154"/>
        <v>A</v>
      </c>
      <c r="T523" s="16" t="str">
        <f t="shared" si="138"/>
        <v>Multinational</v>
      </c>
      <c r="U523" s="16" t="str">
        <f t="shared" si="141"/>
        <v>Multinational</v>
      </c>
      <c r="V523" s="22" t="str">
        <f>IF(ISNUMBER(MATCH(A523, {"Gabon","Sudan","Niger","Mali","Burkina Faso","Guinea"}, 0)), "De Facto Countries", "Non-De Facto Countries")</f>
        <v>Non-De Facto Countries</v>
      </c>
      <c r="W523" s="16" t="str">
        <f t="shared" si="152"/>
        <v>Multi</v>
      </c>
      <c r="X523" s="16" t="str">
        <f t="shared" si="153"/>
        <v>Agriculture</v>
      </c>
      <c r="Y523" s="23">
        <f>Table2[[#This Row],[Approved Amount_UA Equivalent]]</f>
        <v>72237632.917244568</v>
      </c>
      <c r="AD523" s="23">
        <f>SUM(Table2[[#This Row],[Feed Africa ]:[Improve Quality Of Life ]])</f>
        <v>72237632.917244568</v>
      </c>
      <c r="AE523" s="16" t="b">
        <f>Table2[[#This Row],[Total HI5]]=Table2[[#This Row],[Approved Amount_UA Equivalent]]</f>
        <v>1</v>
      </c>
      <c r="AF523" s="24">
        <v>10</v>
      </c>
      <c r="AG523" s="20" t="str">
        <f t="shared" si="142"/>
        <v>Investment Project</v>
      </c>
      <c r="AH523" s="24" t="e">
        <f>VLOOKUP(Table2[[#This Row],[SAP Code]],[25]DATA!$A:$G,7,FALSE)</f>
        <v>#N/A</v>
      </c>
      <c r="AI523" s="20" t="str">
        <f t="shared" si="143"/>
        <v>Infrastructure</v>
      </c>
      <c r="AJ523" s="25" t="s">
        <v>157</v>
      </c>
      <c r="AK523" s="25" t="s">
        <v>107</v>
      </c>
      <c r="AL523" s="23" t="str" cm="1">
        <f t="array" ref="AL523">_xlfn.SWITCH(AK523,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23" s="26">
        <v>2</v>
      </c>
      <c r="AN523" s="25" t="str">
        <f t="shared" si="151"/>
        <v>Non-Sovereign</v>
      </c>
      <c r="AO523" s="27">
        <v>1</v>
      </c>
      <c r="AP523" s="23">
        <f>Table2[[#This Row],[Approved Amount_UA Equivalent]]/1000000</f>
        <v>72.237632917244568</v>
      </c>
      <c r="AQ523" s="69">
        <f t="shared" si="144"/>
        <v>96.136731391585769</v>
      </c>
      <c r="AR523" s="23" t="str">
        <f t="shared" si="145"/>
        <v>71-80</v>
      </c>
      <c r="AS523" s="23" t="str">
        <f t="shared" si="146"/>
        <v>61-80</v>
      </c>
      <c r="AT523" s="23" t="str">
        <f t="shared" si="147"/>
        <v>41-80</v>
      </c>
      <c r="AU523" s="23" t="str">
        <f t="shared" si="148"/>
        <v>50-100 Mn</v>
      </c>
      <c r="AV523" s="23">
        <f>Table2[[#This Row],[Amount]]</f>
        <v>100000000</v>
      </c>
      <c r="AW523" s="23" t="str">
        <f t="shared" si="149"/>
        <v>Jun 2017</v>
      </c>
      <c r="AX523" s="28">
        <f>IFERROR(VLOOKUP(Table2[[#This Row],[SAP Code]],[26]_16!A:B,2,FALSE),0)</f>
        <v>0</v>
      </c>
      <c r="AY523" s="28">
        <f>IFERROR(VLOOKUP(Table2[[#This Row],[SAP Code]],[26]_16!D:E,2,FALSE)/ 1000000, 0)</f>
        <v>0</v>
      </c>
      <c r="AZ523" s="28">
        <f>IFERROR(VLOOKUP(Table2[[#This Row],[SAP Code]],[26]_16!G:H,2,FALSE)/ 1000000, 0)</f>
        <v>0</v>
      </c>
      <c r="BA523" s="28">
        <f>IFERROR(VLOOKUP(Table2[[#This Row],[SAP Code]],[26]_16!J:K,2,FALSE)/ 1000000, 0)</f>
        <v>70.524237039999988</v>
      </c>
      <c r="BB523" s="28">
        <f>IFERROR(VLOOKUP(Table2[[#This Row],[SAP Code]],[26]_16!M:N,2,FALSE)/ 1000000, 0)</f>
        <v>0</v>
      </c>
      <c r="BC523" s="28">
        <f>IFERROR(VLOOKUP(Table2[[#This Row],[SAP Code]],[26]_16!P:Q,2,FALSE),0)</f>
        <v>0</v>
      </c>
      <c r="BD523" s="28">
        <f>IFERROR(VLOOKUP(Table2[[#This Row],[SAP Code]],[26]_16!S:T,2,FALSE),0)</f>
        <v>0</v>
      </c>
      <c r="BE523" s="28">
        <f>IFERROR(VLOOKUP(Table2[[#This Row],[SAP Code]],[26]_16!V:W,2,FALSE)/ 1000000, 0)</f>
        <v>0</v>
      </c>
      <c r="BF523" s="28">
        <f>IFERROR(VLOOKUP(Table2[[#This Row],[SAP Code]],[26]_16!Y:Z,2,FALSE)/ 1000000, 0)</f>
        <v>0</v>
      </c>
      <c r="BG523" s="28" t="str">
        <f>IFERROR(VLOOKUP(Table2[[#This Row],[SAP Code]],[26]port!$A:$AD,30,FALSE),"unknown")</f>
        <v>CLSD</v>
      </c>
      <c r="BH523" s="29" t="str">
        <f t="shared" si="150"/>
        <v>Number of operations completed out of the net approved of that year</v>
      </c>
      <c r="BI523" s="16"/>
    </row>
    <row r="524" spans="1:61" ht="17.100000000000001" customHeight="1">
      <c r="A524" s="38" t="s">
        <v>141</v>
      </c>
      <c r="B524" s="16" t="s">
        <v>1973</v>
      </c>
      <c r="C524" s="16" t="s">
        <v>1974</v>
      </c>
      <c r="D524" s="16" t="s">
        <v>1975</v>
      </c>
      <c r="E524" s="18">
        <v>42900</v>
      </c>
      <c r="F524" s="16" t="s">
        <v>1976</v>
      </c>
      <c r="G524" s="16" t="s">
        <v>107</v>
      </c>
      <c r="H524" s="37" t="s">
        <v>213</v>
      </c>
      <c r="I524" s="16" t="s">
        <v>155</v>
      </c>
      <c r="J524" s="16" t="s">
        <v>103</v>
      </c>
      <c r="K524" s="19" t="s">
        <v>1979</v>
      </c>
      <c r="L524" s="19" t="s">
        <v>70</v>
      </c>
      <c r="M524" s="19">
        <v>100000000</v>
      </c>
      <c r="N524" s="69">
        <v>72237632.917244568</v>
      </c>
      <c r="O524" s="20" t="s">
        <v>1980</v>
      </c>
      <c r="P524" s="21">
        <v>2000120004819</v>
      </c>
      <c r="Q524" s="20" t="s">
        <v>87</v>
      </c>
      <c r="R524" s="16" t="str">
        <f t="shared" si="140"/>
        <v>ADB Private</v>
      </c>
      <c r="S524" s="16" t="str">
        <f t="shared" si="154"/>
        <v>A</v>
      </c>
      <c r="T524" s="16" t="str">
        <f t="shared" si="138"/>
        <v>Multinational</v>
      </c>
      <c r="U524" s="16" t="str">
        <f t="shared" si="141"/>
        <v>Multinational</v>
      </c>
      <c r="V524" s="22" t="str">
        <f>IF(ISNUMBER(MATCH(A524, {"Gabon","Sudan","Niger","Mali","Burkina Faso","Guinea"}, 0)), "De Facto Countries", "Non-De Facto Countries")</f>
        <v>Non-De Facto Countries</v>
      </c>
      <c r="W524" s="16" t="str">
        <f t="shared" si="152"/>
        <v>Multi</v>
      </c>
      <c r="X524" s="16" t="str">
        <f t="shared" si="153"/>
        <v>Agriculture</v>
      </c>
      <c r="Y524" s="23">
        <f>Table2[[#This Row],[Approved Amount_UA Equivalent]]</f>
        <v>72237632.917244568</v>
      </c>
      <c r="AD524" s="23">
        <f>SUM(Table2[[#This Row],[Feed Africa ]:[Improve Quality Of Life ]])</f>
        <v>72237632.917244568</v>
      </c>
      <c r="AE524" s="16" t="b">
        <f>Table2[[#This Row],[Total HI5]]=Table2[[#This Row],[Approved Amount_UA Equivalent]]</f>
        <v>1</v>
      </c>
      <c r="AF524" s="24">
        <v>10</v>
      </c>
      <c r="AG524" s="20" t="str">
        <f t="shared" si="142"/>
        <v>Investment Project</v>
      </c>
      <c r="AH524" s="24" t="e">
        <f>VLOOKUP(Table2[[#This Row],[SAP Code]],[25]DATA!$A:$G,7,FALSE)</f>
        <v>#N/A</v>
      </c>
      <c r="AI524" s="20" t="str">
        <f t="shared" si="143"/>
        <v>Infrastructure</v>
      </c>
      <c r="AJ524" s="25" t="s">
        <v>157</v>
      </c>
      <c r="AK524" s="25" t="s">
        <v>107</v>
      </c>
      <c r="AL524" s="23" t="str" cm="1">
        <f t="array" ref="AL524">_xlfn.SWITCH(AK524,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24" s="26">
        <v>2</v>
      </c>
      <c r="AN524" s="25" t="str">
        <f t="shared" si="151"/>
        <v>Non-Sovereign</v>
      </c>
      <c r="AO524" s="27">
        <v>1</v>
      </c>
      <c r="AP524" s="23">
        <f>Table2[[#This Row],[Approved Amount_UA Equivalent]]/1000000</f>
        <v>72.237632917244568</v>
      </c>
      <c r="AQ524" s="69">
        <f t="shared" si="144"/>
        <v>96.136731391585769</v>
      </c>
      <c r="AR524" s="23" t="str">
        <f t="shared" si="145"/>
        <v>71-80</v>
      </c>
      <c r="AS524" s="23" t="str">
        <f t="shared" si="146"/>
        <v>61-80</v>
      </c>
      <c r="AT524" s="23" t="str">
        <f t="shared" si="147"/>
        <v>41-80</v>
      </c>
      <c r="AU524" s="23" t="str">
        <f t="shared" si="148"/>
        <v>50-100 Mn</v>
      </c>
      <c r="AV524" s="23">
        <f>Table2[[#This Row],[Amount]]</f>
        <v>100000000</v>
      </c>
      <c r="AW524" s="23" t="str">
        <f t="shared" si="149"/>
        <v>Jun 2017</v>
      </c>
      <c r="AX524" s="28">
        <f>IFERROR(VLOOKUP(Table2[[#This Row],[SAP Code]],[26]_16!A:B,2,FALSE),0)</f>
        <v>0</v>
      </c>
      <c r="AY524" s="28">
        <f>IFERROR(VLOOKUP(Table2[[#This Row],[SAP Code]],[26]_16!D:E,2,FALSE)/ 1000000, 0)</f>
        <v>0</v>
      </c>
      <c r="AZ524" s="28">
        <f>IFERROR(VLOOKUP(Table2[[#This Row],[SAP Code]],[26]_16!G:H,2,FALSE)/ 1000000, 0)</f>
        <v>0</v>
      </c>
      <c r="BA524" s="28">
        <f>IFERROR(VLOOKUP(Table2[[#This Row],[SAP Code]],[26]_16!J:K,2,FALSE)/ 1000000, 0)</f>
        <v>0</v>
      </c>
      <c r="BB524" s="28">
        <f>IFERROR(VLOOKUP(Table2[[#This Row],[SAP Code]],[26]_16!M:N,2,FALSE)/ 1000000, 0)</f>
        <v>0</v>
      </c>
      <c r="BC524" s="28">
        <f>IFERROR(VLOOKUP(Table2[[#This Row],[SAP Code]],[26]_16!P:Q,2,FALSE),0)</f>
        <v>70.640925109999998</v>
      </c>
      <c r="BD524" s="28">
        <f>IFERROR(VLOOKUP(Table2[[#This Row],[SAP Code]],[26]_16!S:T,2,FALSE),0)</f>
        <v>0</v>
      </c>
      <c r="BE524" s="28">
        <f>IFERROR(VLOOKUP(Table2[[#This Row],[SAP Code]],[26]_16!V:W,2,FALSE)/ 1000000, 0)</f>
        <v>0</v>
      </c>
      <c r="BF524" s="28">
        <f>IFERROR(VLOOKUP(Table2[[#This Row],[SAP Code]],[26]_16!Y:Z,2,FALSE)/ 1000000, 0)</f>
        <v>0</v>
      </c>
      <c r="BG524" s="28" t="str">
        <f>IFERROR(VLOOKUP(Table2[[#This Row],[SAP Code]],[26]port!$A:$AD,30,FALSE),"unknown")</f>
        <v>COMP</v>
      </c>
      <c r="BH524" s="29" t="str">
        <f t="shared" si="150"/>
        <v>Number of operations completed out of the net approved of that year</v>
      </c>
      <c r="BI524" s="16"/>
    </row>
    <row r="525" spans="1:61" ht="17.100000000000001" customHeight="1">
      <c r="A525" s="38" t="s">
        <v>141</v>
      </c>
      <c r="B525" s="16" t="s">
        <v>1981</v>
      </c>
      <c r="C525" s="16" t="s">
        <v>1982</v>
      </c>
      <c r="D525" s="16" t="s">
        <v>1983</v>
      </c>
      <c r="E525" s="18">
        <v>42900</v>
      </c>
      <c r="F525" s="16" t="s">
        <v>1984</v>
      </c>
      <c r="G525" s="16" t="s">
        <v>107</v>
      </c>
      <c r="H525" s="37" t="s">
        <v>213</v>
      </c>
      <c r="I525" s="16" t="s">
        <v>102</v>
      </c>
      <c r="J525" s="16" t="s">
        <v>103</v>
      </c>
      <c r="K525" s="19" t="s">
        <v>241</v>
      </c>
      <c r="L525" s="19" t="s">
        <v>70</v>
      </c>
      <c r="M525" s="19">
        <v>15000000</v>
      </c>
      <c r="N525" s="69">
        <v>10835644.937586686</v>
      </c>
      <c r="O525" s="20" t="s">
        <v>1985</v>
      </c>
      <c r="P525" s="21" t="s">
        <v>243</v>
      </c>
      <c r="Q525" s="20" t="s">
        <v>87</v>
      </c>
      <c r="R525" s="16" t="str">
        <f t="shared" si="140"/>
        <v>ADB Private</v>
      </c>
      <c r="S525" s="16" t="str">
        <f t="shared" si="154"/>
        <v>H</v>
      </c>
      <c r="T525" s="16" t="str">
        <f t="shared" si="138"/>
        <v>Multinational</v>
      </c>
      <c r="U525" s="16" t="str">
        <f t="shared" si="141"/>
        <v>Multinational</v>
      </c>
      <c r="V525" s="22" t="str">
        <f>IF(ISNUMBER(MATCH(A525, {"Gabon","Sudan","Niger","Mali","Burkina Faso","Guinea"}, 0)), "De Facto Countries", "Non-De Facto Countries")</f>
        <v>Non-De Facto Countries</v>
      </c>
      <c r="W525" s="16" t="str">
        <f t="shared" si="152"/>
        <v>Multi</v>
      </c>
      <c r="X525" s="16" t="str">
        <f t="shared" si="153"/>
        <v>Finance</v>
      </c>
      <c r="Y525" s="23"/>
      <c r="AA525" s="23">
        <f>Table2[[#This Row],[Approved Amount_UA Equivalent]]</f>
        <v>10835644.937586686</v>
      </c>
      <c r="AD525" s="23">
        <f>SUM(Table2[[#This Row],[Feed Africa ]:[Improve Quality Of Life ]])</f>
        <v>10835644.937586686</v>
      </c>
      <c r="AE525" s="16" t="b">
        <f>Table2[[#This Row],[Total HI5]]=Table2[[#This Row],[Approved Amount_UA Equivalent]]</f>
        <v>1</v>
      </c>
      <c r="AF525" s="24">
        <v>70</v>
      </c>
      <c r="AG525" s="20" t="str">
        <f t="shared" si="142"/>
        <v>Equity and Guarantee</v>
      </c>
      <c r="AH525" s="24" t="e">
        <f>VLOOKUP(Table2[[#This Row],[SAP Code]],[25]DATA!$A:$G,7,FALSE)</f>
        <v>#N/A</v>
      </c>
      <c r="AI525" s="20" t="str">
        <f t="shared" si="143"/>
        <v>Other Investment</v>
      </c>
      <c r="AJ525" s="25" t="s">
        <v>106</v>
      </c>
      <c r="AK525" s="25" t="s">
        <v>107</v>
      </c>
      <c r="AL525" s="23" t="str" cm="1">
        <f t="array" ref="AL525">_xlfn.SWITCH(AK525,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25" s="26">
        <v>2</v>
      </c>
      <c r="AN525" s="25" t="str">
        <f t="shared" si="151"/>
        <v>Non-Sovereign</v>
      </c>
      <c r="AO525" s="27">
        <v>1</v>
      </c>
      <c r="AP525" s="23">
        <f>Table2[[#This Row],[Approved Amount_UA Equivalent]]/1000000</f>
        <v>10.835644937586686</v>
      </c>
      <c r="AQ525" s="69">
        <f t="shared" si="144"/>
        <v>14.420509708737866</v>
      </c>
      <c r="AR525" s="23" t="str">
        <f t="shared" si="145"/>
        <v>11-20</v>
      </c>
      <c r="AS525" s="23" t="str">
        <f t="shared" si="146"/>
        <v>1-20</v>
      </c>
      <c r="AT525" s="23" t="str">
        <f t="shared" si="147"/>
        <v>1-40</v>
      </c>
      <c r="AU525" s="23" t="str">
        <f t="shared" si="148"/>
        <v>&lt;1-50 Mn</v>
      </c>
      <c r="AV525" s="23">
        <f>Table2[[#This Row],[Amount]]</f>
        <v>15000000</v>
      </c>
      <c r="AW525" s="23" t="str">
        <f t="shared" si="149"/>
        <v>Jun 2017</v>
      </c>
      <c r="AX525" s="28">
        <f>IFERROR(VLOOKUP(Table2[[#This Row],[SAP Code]],[26]_16!A:B,2,FALSE),0)</f>
        <v>0</v>
      </c>
      <c r="AY525" s="28">
        <f>IFERROR(VLOOKUP(Table2[[#This Row],[SAP Code]],[26]_16!D:E,2,FALSE)/ 1000000, 0)</f>
        <v>0</v>
      </c>
      <c r="AZ525" s="28">
        <f>IFERROR(VLOOKUP(Table2[[#This Row],[SAP Code]],[26]_16!G:H,2,FALSE)/ 1000000, 0)</f>
        <v>0</v>
      </c>
      <c r="BA525" s="28">
        <f>IFERROR(VLOOKUP(Table2[[#This Row],[SAP Code]],[26]_16!J:K,2,FALSE)/ 1000000, 0)</f>
        <v>0</v>
      </c>
      <c r="BB525" s="28">
        <f>IFERROR(VLOOKUP(Table2[[#This Row],[SAP Code]],[26]_16!M:N,2,FALSE)/ 1000000, 0)</f>
        <v>0</v>
      </c>
      <c r="BC525" s="28">
        <f>IFERROR(VLOOKUP(Table2[[#This Row],[SAP Code]],[26]_16!P:Q,2,FALSE),0)</f>
        <v>0</v>
      </c>
      <c r="BD525" s="28">
        <f>IFERROR(VLOOKUP(Table2[[#This Row],[SAP Code]],[26]_16!S:T,2,FALSE),0)</f>
        <v>0</v>
      </c>
      <c r="BE525" s="28">
        <f>IFERROR(VLOOKUP(Table2[[#This Row],[SAP Code]],[26]_16!V:W,2,FALSE)/ 1000000, 0)</f>
        <v>0</v>
      </c>
      <c r="BF525" s="28">
        <f>IFERROR(VLOOKUP(Table2[[#This Row],[SAP Code]],[26]_16!Y:Z,2,FALSE)/ 1000000, 0)</f>
        <v>0</v>
      </c>
      <c r="BG525" s="28" t="str">
        <f>IFERROR(VLOOKUP(Table2[[#This Row],[SAP Code]],[26]port!$A:$AD,30,FALSE),"unknown")</f>
        <v>unknown</v>
      </c>
      <c r="BH525" s="29" t="str">
        <f t="shared" si="150"/>
        <v>Unknown</v>
      </c>
      <c r="BI525" s="16"/>
    </row>
    <row r="526" spans="1:61" ht="17.100000000000001" customHeight="1">
      <c r="A526" s="16" t="s">
        <v>495</v>
      </c>
      <c r="B526" s="16" t="s">
        <v>1986</v>
      </c>
      <c r="C526" s="16" t="s">
        <v>1987</v>
      </c>
      <c r="D526" s="16" t="s">
        <v>1988</v>
      </c>
      <c r="E526" s="18">
        <v>42906</v>
      </c>
      <c r="F526" s="16" t="s">
        <v>499</v>
      </c>
      <c r="G526" s="16" t="s">
        <v>90</v>
      </c>
      <c r="H526" s="16" t="s">
        <v>101</v>
      </c>
      <c r="I526" s="16" t="s">
        <v>82</v>
      </c>
      <c r="J526" s="16" t="s">
        <v>597</v>
      </c>
      <c r="K526" s="19" t="s">
        <v>69</v>
      </c>
      <c r="L526" s="19" t="s">
        <v>70</v>
      </c>
      <c r="M526" s="19">
        <v>7320000</v>
      </c>
      <c r="N526" s="69">
        <v>5287794.729542302</v>
      </c>
      <c r="O526" s="20" t="s">
        <v>1989</v>
      </c>
      <c r="P526" s="21">
        <v>5850155000601</v>
      </c>
      <c r="Q526" s="20" t="s">
        <v>72</v>
      </c>
      <c r="R526" s="16" t="str">
        <f t="shared" si="140"/>
        <v>ZimFund</v>
      </c>
      <c r="S526" s="16" t="str">
        <f t="shared" si="154"/>
        <v>F</v>
      </c>
      <c r="T526" s="16" t="str">
        <f t="shared" si="138"/>
        <v>ADF Countries</v>
      </c>
      <c r="U526" s="16" t="str">
        <f t="shared" si="141"/>
        <v>Transition States</v>
      </c>
      <c r="V526" s="22" t="str">
        <f>IF(ISNUMBER(MATCH(A526, {"Gabon","Sudan","Niger","Mali","Burkina Faso","Guinea"}, 0)), "De Facto Countries", "Non-De Facto Countries")</f>
        <v>Non-De Facto Countries</v>
      </c>
      <c r="W526" s="16" t="str">
        <f t="shared" si="152"/>
        <v>South</v>
      </c>
      <c r="X526" s="16" t="str">
        <f t="shared" si="153"/>
        <v>Power</v>
      </c>
      <c r="Y526" s="23"/>
      <c r="Z526" s="23">
        <f>Table2[[#This Row],[Approved Amount_UA Equivalent]]</f>
        <v>5287794.729542302</v>
      </c>
      <c r="AD526" s="23">
        <f>SUM(Table2[[#This Row],[Feed Africa ]:[Improve Quality Of Life ]])</f>
        <v>5287794.729542302</v>
      </c>
      <c r="AE526" s="16" t="b">
        <f>Table2[[#This Row],[Total HI5]]=Table2[[#This Row],[Approved Amount_UA Equivalent]]</f>
        <v>1</v>
      </c>
      <c r="AF526" s="24">
        <v>40</v>
      </c>
      <c r="AG526" s="20" t="str">
        <f t="shared" si="142"/>
        <v>ISP and Investment Project</v>
      </c>
      <c r="AH526" s="24" t="e">
        <f>VLOOKUP(Table2[[#This Row],[SAP Code]],[25]DATA!$A:$G,7,FALSE)</f>
        <v>#N/A</v>
      </c>
      <c r="AI526" s="20" t="str">
        <f t="shared" si="143"/>
        <v>Infrastructure</v>
      </c>
      <c r="AJ526" s="25" t="s">
        <v>89</v>
      </c>
      <c r="AK526" s="25" t="s">
        <v>90</v>
      </c>
      <c r="AL526" s="23" t="str" cm="1">
        <f t="array" ref="AL526">_xlfn.SWITCH(AK526,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26" s="26">
        <v>1</v>
      </c>
      <c r="AN526" s="25" t="str">
        <f t="shared" si="151"/>
        <v>Sovereign</v>
      </c>
      <c r="AO526" s="27">
        <v>1</v>
      </c>
      <c r="AP526" s="23">
        <f>Table2[[#This Row],[Approved Amount_UA Equivalent]]/1000000</f>
        <v>5.287794729542302</v>
      </c>
      <c r="AQ526" s="69">
        <f t="shared" si="144"/>
        <v>7.0372087378640771</v>
      </c>
      <c r="AR526" s="23" t="str">
        <f t="shared" si="145"/>
        <v>1-10</v>
      </c>
      <c r="AS526" s="23" t="str">
        <f t="shared" si="146"/>
        <v>1-20</v>
      </c>
      <c r="AT526" s="23" t="str">
        <f t="shared" si="147"/>
        <v>1-40</v>
      </c>
      <c r="AU526" s="23" t="str">
        <f t="shared" si="148"/>
        <v>&lt;1-50 Mn</v>
      </c>
      <c r="AV526" s="23">
        <f>Table2[[#This Row],[Amount]]</f>
        <v>7320000</v>
      </c>
      <c r="AW526" s="23" t="str">
        <f t="shared" si="149"/>
        <v>Jun 2017</v>
      </c>
      <c r="AX526" s="28">
        <f>IFERROR(VLOOKUP(Table2[[#This Row],[SAP Code]],[26]_16!A:B,2,FALSE),0)</f>
        <v>0</v>
      </c>
      <c r="AY526" s="28">
        <f>IFERROR(VLOOKUP(Table2[[#This Row],[SAP Code]],[26]_16!D:E,2,FALSE)/ 1000000, 0)</f>
        <v>0</v>
      </c>
      <c r="AZ526" s="28">
        <f>IFERROR(VLOOKUP(Table2[[#This Row],[SAP Code]],[26]_16!G:H,2,FALSE)/ 1000000, 0)</f>
        <v>0</v>
      </c>
      <c r="BA526" s="28">
        <f>IFERROR(VLOOKUP(Table2[[#This Row],[SAP Code]],[26]_16!J:K,2,FALSE)/ 1000000, 0)</f>
        <v>0</v>
      </c>
      <c r="BB526" s="28">
        <f>IFERROR(VLOOKUP(Table2[[#This Row],[SAP Code]],[26]_16!M:N,2,FALSE)/ 1000000, 0)</f>
        <v>0.52766117000000001</v>
      </c>
      <c r="BC526" s="28">
        <f>IFERROR(VLOOKUP(Table2[[#This Row],[SAP Code]],[26]_16!P:Q,2,FALSE),0)</f>
        <v>0.15763267</v>
      </c>
      <c r="BD526" s="28">
        <f>IFERROR(VLOOKUP(Table2[[#This Row],[SAP Code]],[26]_16!S:T,2,FALSE),0)</f>
        <v>0.98426960999999991</v>
      </c>
      <c r="BE526" s="28">
        <f>IFERROR(VLOOKUP(Table2[[#This Row],[SAP Code]],[26]_16!V:W,2,FALSE)/ 1000000, 0)</f>
        <v>1.60601664</v>
      </c>
      <c r="BF526" s="28">
        <f>IFERROR(VLOOKUP(Table2[[#This Row],[SAP Code]],[26]_16!Y:Z,2,FALSE)/ 1000000, 0)</f>
        <v>0.14652798999999997</v>
      </c>
      <c r="BG526" s="28" t="str">
        <f>IFERROR(VLOOKUP(Table2[[#This Row],[SAP Code]],[26]port!$A:$AD,30,FALSE),"unknown")</f>
        <v>OnGo</v>
      </c>
      <c r="BH526" s="29" t="str">
        <f t="shared" si="150"/>
        <v>Ongoing</v>
      </c>
      <c r="BI526" s="16"/>
    </row>
    <row r="527" spans="1:61" ht="17.100000000000001" customHeight="1">
      <c r="A527" s="16" t="s">
        <v>150</v>
      </c>
      <c r="B527" s="16" t="s">
        <v>1990</v>
      </c>
      <c r="C527" s="16" t="s">
        <v>1991</v>
      </c>
      <c r="D527" s="16" t="s">
        <v>1992</v>
      </c>
      <c r="E527" s="18">
        <v>42907</v>
      </c>
      <c r="F527" s="16" t="s">
        <v>154</v>
      </c>
      <c r="G527" s="16" t="s">
        <v>140</v>
      </c>
      <c r="H527" s="16" t="s">
        <v>132</v>
      </c>
      <c r="I527" s="16" t="s">
        <v>138</v>
      </c>
      <c r="J527" s="16" t="s">
        <v>179</v>
      </c>
      <c r="K527" s="19" t="s">
        <v>84</v>
      </c>
      <c r="L527" s="19" t="s">
        <v>195</v>
      </c>
      <c r="M527" s="19">
        <v>182940000</v>
      </c>
      <c r="N527" s="69">
        <v>148286846.77674294</v>
      </c>
      <c r="O527" s="20" t="s">
        <v>1993</v>
      </c>
      <c r="P527" s="21">
        <v>2000200001301</v>
      </c>
      <c r="Q527" s="20" t="s">
        <v>87</v>
      </c>
      <c r="R527" s="16" t="str">
        <f t="shared" si="140"/>
        <v>ADB Public</v>
      </c>
      <c r="S527" s="16" t="str">
        <f t="shared" si="154"/>
        <v>D</v>
      </c>
      <c r="T527" s="16" t="str">
        <f t="shared" si="138"/>
        <v>Blend Countries</v>
      </c>
      <c r="U527" s="16" t="str">
        <f t="shared" si="141"/>
        <v>Non-Transition States</v>
      </c>
      <c r="V527" s="22" t="str">
        <f>IF(ISNUMBER(MATCH(A527, {"Gabon","Sudan","Niger","Mali","Burkina Faso","Guinea"}, 0)), "De Facto Countries", "Non-De Facto Countries")</f>
        <v>Non-De Facto Countries</v>
      </c>
      <c r="W527" s="16" t="str">
        <f t="shared" si="152"/>
        <v>West</v>
      </c>
      <c r="X527" s="16" t="str">
        <f t="shared" si="153"/>
        <v>Transport</v>
      </c>
      <c r="Y527" s="23"/>
      <c r="AB527" s="23">
        <f>Table2[[#This Row],[Approved Amount_UA Equivalent]]</f>
        <v>148286846.77674294</v>
      </c>
      <c r="AD527" s="23">
        <f>SUM(Table2[[#This Row],[Feed Africa ]:[Improve Quality Of Life ]])</f>
        <v>148286846.77674294</v>
      </c>
      <c r="AE527" s="16" t="b">
        <f>Table2[[#This Row],[Total HI5]]=Table2[[#This Row],[Approved Amount_UA Equivalent]]</f>
        <v>1</v>
      </c>
      <c r="AF527" s="24">
        <v>10</v>
      </c>
      <c r="AG527" s="20" t="str">
        <f t="shared" si="142"/>
        <v>Investment Project</v>
      </c>
      <c r="AH527" s="24" t="e">
        <f>VLOOKUP(Table2[[#This Row],[SAP Code]],[25]DATA!$A:$G,7,FALSE)</f>
        <v>#N/A</v>
      </c>
      <c r="AI527" s="20" t="str">
        <f t="shared" si="143"/>
        <v>Infrastructure</v>
      </c>
      <c r="AJ527" s="25" t="s">
        <v>89</v>
      </c>
      <c r="AK527" s="25" t="s">
        <v>140</v>
      </c>
      <c r="AL527" s="23" t="str" cm="1">
        <f t="array" ref="AL527">_xlfn.SWITCH(AK527,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27" s="26">
        <v>1</v>
      </c>
      <c r="AN527" s="25" t="str">
        <f t="shared" si="151"/>
        <v>Sovereign</v>
      </c>
      <c r="AO527" s="27">
        <v>1</v>
      </c>
      <c r="AP527" s="23">
        <f>Table2[[#This Row],[Approved Amount_UA Equivalent]]/1000000</f>
        <v>148.28684677674295</v>
      </c>
      <c r="AQ527" s="69">
        <f t="shared" si="144"/>
        <v>197.34606716436059</v>
      </c>
      <c r="AR527" s="23" t="str">
        <f t="shared" si="145"/>
        <v>141-150</v>
      </c>
      <c r="AS527" s="23" t="str">
        <f t="shared" si="146"/>
        <v>141-160</v>
      </c>
      <c r="AT527" s="23" t="str">
        <f t="shared" si="147"/>
        <v>121-160</v>
      </c>
      <c r="AU527" s="23" t="str">
        <f t="shared" si="148"/>
        <v>100-200 Mn</v>
      </c>
      <c r="AV527" s="23">
        <f>Table2[[#This Row],[Amount]]</f>
        <v>182940000</v>
      </c>
      <c r="AW527" s="23" t="str">
        <f t="shared" si="149"/>
        <v>Jun 2017</v>
      </c>
      <c r="AX527" s="28">
        <f>IFERROR(VLOOKUP(Table2[[#This Row],[SAP Code]],[26]_16!A:B,2,FALSE),0)</f>
        <v>0</v>
      </c>
      <c r="AY527" s="28">
        <f>IFERROR(VLOOKUP(Table2[[#This Row],[SAP Code]],[26]_16!D:E,2,FALSE)/ 1000000, 0)</f>
        <v>0</v>
      </c>
      <c r="AZ527" s="28">
        <f>IFERROR(VLOOKUP(Table2[[#This Row],[SAP Code]],[26]_16!G:H,2,FALSE)/ 1000000, 0)</f>
        <v>17.48237194</v>
      </c>
      <c r="BA527" s="28">
        <f>IFERROR(VLOOKUP(Table2[[#This Row],[SAP Code]],[26]_16!J:K,2,FALSE)/ 1000000, 0)</f>
        <v>33.225959089999996</v>
      </c>
      <c r="BB527" s="28">
        <f>IFERROR(VLOOKUP(Table2[[#This Row],[SAP Code]],[26]_16!M:N,2,FALSE)/ 1000000, 0)</f>
        <v>27.087985280000005</v>
      </c>
      <c r="BC527" s="28">
        <f>IFERROR(VLOOKUP(Table2[[#This Row],[SAP Code]],[26]_16!P:Q,2,FALSE),0)</f>
        <v>23.35737301</v>
      </c>
      <c r="BD527" s="28">
        <f>IFERROR(VLOOKUP(Table2[[#This Row],[SAP Code]],[26]_16!S:T,2,FALSE),0)</f>
        <v>5.7794914800000008</v>
      </c>
      <c r="BE527" s="28">
        <f>IFERROR(VLOOKUP(Table2[[#This Row],[SAP Code]],[26]_16!V:W,2,FALSE)/ 1000000, 0)</f>
        <v>19.862230589999999</v>
      </c>
      <c r="BF527" s="28">
        <f>IFERROR(VLOOKUP(Table2[[#This Row],[SAP Code]],[26]_16!Y:Z,2,FALSE)/ 1000000, 0)</f>
        <v>4.4961638999999991</v>
      </c>
      <c r="BG527" s="28" t="str">
        <f>IFERROR(VLOOKUP(Table2[[#This Row],[SAP Code]],[26]port!$A:$AD,30,FALSE),"unknown")</f>
        <v>OnGo</v>
      </c>
      <c r="BH527" s="29" t="str">
        <f t="shared" si="150"/>
        <v>Ongoing</v>
      </c>
      <c r="BI527" s="16"/>
    </row>
    <row r="528" spans="1:61" ht="17.100000000000001" customHeight="1">
      <c r="A528" s="38" t="s">
        <v>141</v>
      </c>
      <c r="B528" s="16" t="s">
        <v>1994</v>
      </c>
      <c r="C528" s="16" t="s">
        <v>1995</v>
      </c>
      <c r="D528" s="16" t="s">
        <v>1996</v>
      </c>
      <c r="E528" s="18">
        <v>42907</v>
      </c>
      <c r="F528" s="16" t="s">
        <v>243</v>
      </c>
      <c r="G528" s="16" t="s">
        <v>1997</v>
      </c>
      <c r="H528" s="37" t="s">
        <v>213</v>
      </c>
      <c r="I528" s="16" t="s">
        <v>82</v>
      </c>
      <c r="J528" s="16" t="s">
        <v>1998</v>
      </c>
      <c r="K528" s="19" t="s">
        <v>69</v>
      </c>
      <c r="L528" s="19" t="s">
        <v>70</v>
      </c>
      <c r="M528" s="19">
        <v>3000000</v>
      </c>
      <c r="N528" s="69">
        <v>2167128.9875173368</v>
      </c>
      <c r="O528" s="20" t="s">
        <v>1999</v>
      </c>
      <c r="P528" s="21" t="s">
        <v>243</v>
      </c>
      <c r="Q528" s="20" t="s">
        <v>72</v>
      </c>
      <c r="R528" s="16" t="str">
        <f t="shared" si="140"/>
        <v>SEFA</v>
      </c>
      <c r="S528" s="16" t="str">
        <f t="shared" si="154"/>
        <v>F</v>
      </c>
      <c r="T528" s="16" t="str">
        <f t="shared" si="138"/>
        <v>Multinational</v>
      </c>
      <c r="U528" s="16" t="str">
        <f t="shared" si="141"/>
        <v>Multinational</v>
      </c>
      <c r="V528" s="22" t="str">
        <f>IF(ISNUMBER(MATCH(A528, {"Gabon","Sudan","Niger","Mali","Burkina Faso","Guinea"}, 0)), "De Facto Countries", "Non-De Facto Countries")</f>
        <v>Non-De Facto Countries</v>
      </c>
      <c r="W528" s="16" t="str">
        <f t="shared" si="152"/>
        <v>Multi</v>
      </c>
      <c r="X528" s="16" t="str">
        <f t="shared" si="153"/>
        <v>Power</v>
      </c>
      <c r="Y528" s="23"/>
      <c r="Z528" s="23">
        <f>Table2[[#This Row],[Approved Amount_UA Equivalent]]</f>
        <v>2167128.9875173368</v>
      </c>
      <c r="AD528" s="23">
        <f>SUM(Table2[[#This Row],[Feed Africa ]:[Improve Quality Of Life ]])</f>
        <v>2167128.9875173368</v>
      </c>
      <c r="AE528" s="16" t="b">
        <f>Table2[[#This Row],[Total HI5]]=Table2[[#This Row],[Approved Amount_UA Equivalent]]</f>
        <v>1</v>
      </c>
      <c r="AF528" s="24">
        <v>10</v>
      </c>
      <c r="AG528" s="20" t="str">
        <f t="shared" si="142"/>
        <v>Investment Project</v>
      </c>
      <c r="AH528" s="24" t="e">
        <f>VLOOKUP(Table2[[#This Row],[SAP Code]],[25]DATA!$A:$G,7,FALSE)</f>
        <v>#N/A</v>
      </c>
      <c r="AI528" s="20" t="str">
        <f t="shared" si="143"/>
        <v>Infrastructure</v>
      </c>
      <c r="AJ528" s="25" t="s">
        <v>89</v>
      </c>
      <c r="AK528" s="25" t="s">
        <v>1997</v>
      </c>
      <c r="AL528" s="23" t="str" cm="1">
        <f t="array" ref="AL528">_xlfn.SWITCH(AK528,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28" s="26">
        <v>1</v>
      </c>
      <c r="AN528" s="25" t="str">
        <f t="shared" si="151"/>
        <v>Sovereign</v>
      </c>
      <c r="AO528" s="27">
        <v>1</v>
      </c>
      <c r="AP528" s="23">
        <f>Table2[[#This Row],[Approved Amount_UA Equivalent]]/1000000</f>
        <v>2.1671289875173367</v>
      </c>
      <c r="AQ528" s="69">
        <f t="shared" si="144"/>
        <v>2.8841019417475726</v>
      </c>
      <c r="AR528" s="23" t="str">
        <f t="shared" si="145"/>
        <v>1-10</v>
      </c>
      <c r="AS528" s="23" t="str">
        <f t="shared" si="146"/>
        <v>1-20</v>
      </c>
      <c r="AT528" s="23" t="str">
        <f t="shared" si="147"/>
        <v>1-40</v>
      </c>
      <c r="AU528" s="23" t="str">
        <f t="shared" si="148"/>
        <v>&lt;1-50 Mn</v>
      </c>
      <c r="AV528" s="23">
        <f>Table2[[#This Row],[Amount]]</f>
        <v>3000000</v>
      </c>
      <c r="AW528" s="23" t="str">
        <f t="shared" si="149"/>
        <v>Jun 2017</v>
      </c>
      <c r="AX528" s="28">
        <f>IFERROR(VLOOKUP(Table2[[#This Row],[SAP Code]],[26]_16!A:B,2,FALSE),0)</f>
        <v>0</v>
      </c>
      <c r="AY528" s="28">
        <f>IFERROR(VLOOKUP(Table2[[#This Row],[SAP Code]],[26]_16!D:E,2,FALSE)/ 1000000, 0)</f>
        <v>0</v>
      </c>
      <c r="AZ528" s="28">
        <f>IFERROR(VLOOKUP(Table2[[#This Row],[SAP Code]],[26]_16!G:H,2,FALSE)/ 1000000, 0)</f>
        <v>0</v>
      </c>
      <c r="BA528" s="28">
        <f>IFERROR(VLOOKUP(Table2[[#This Row],[SAP Code]],[26]_16!J:K,2,FALSE)/ 1000000, 0)</f>
        <v>0</v>
      </c>
      <c r="BB528" s="28">
        <f>IFERROR(VLOOKUP(Table2[[#This Row],[SAP Code]],[26]_16!M:N,2,FALSE)/ 1000000, 0)</f>
        <v>0</v>
      </c>
      <c r="BC528" s="28">
        <f>IFERROR(VLOOKUP(Table2[[#This Row],[SAP Code]],[26]_16!P:Q,2,FALSE),0)</f>
        <v>0</v>
      </c>
      <c r="BD528" s="28">
        <f>IFERROR(VLOOKUP(Table2[[#This Row],[SAP Code]],[26]_16!S:T,2,FALSE),0)</f>
        <v>0</v>
      </c>
      <c r="BE528" s="28">
        <f>IFERROR(VLOOKUP(Table2[[#This Row],[SAP Code]],[26]_16!V:W,2,FALSE)/ 1000000, 0)</f>
        <v>0</v>
      </c>
      <c r="BF528" s="28">
        <f>IFERROR(VLOOKUP(Table2[[#This Row],[SAP Code]],[26]_16!Y:Z,2,FALSE)/ 1000000, 0)</f>
        <v>0</v>
      </c>
      <c r="BG528" s="28" t="str">
        <f>IFERROR(VLOOKUP(Table2[[#This Row],[SAP Code]],[26]port!$A:$AD,30,FALSE),"unknown")</f>
        <v>unknown</v>
      </c>
      <c r="BH528" s="29" t="str">
        <f t="shared" si="150"/>
        <v>Unknown</v>
      </c>
      <c r="BI528" s="16"/>
    </row>
    <row r="529" spans="1:61" ht="17.100000000000001" customHeight="1">
      <c r="A529" s="16" t="s">
        <v>270</v>
      </c>
      <c r="B529" s="16" t="s">
        <v>2000</v>
      </c>
      <c r="C529" s="16" t="s">
        <v>2001</v>
      </c>
      <c r="D529" s="16" t="s">
        <v>2002</v>
      </c>
      <c r="E529" s="18">
        <v>42915</v>
      </c>
      <c r="F529" s="16" t="s">
        <v>1004</v>
      </c>
      <c r="G529" s="16" t="s">
        <v>2003</v>
      </c>
      <c r="H529" s="16" t="s">
        <v>66</v>
      </c>
      <c r="I529" s="16" t="s">
        <v>67</v>
      </c>
      <c r="J529" s="16" t="s">
        <v>68</v>
      </c>
      <c r="K529" s="19" t="s">
        <v>69</v>
      </c>
      <c r="L529" s="19" t="s">
        <v>70</v>
      </c>
      <c r="M529" s="19">
        <v>1000000</v>
      </c>
      <c r="N529" s="69">
        <v>722376.32917244569</v>
      </c>
      <c r="O529" s="20" t="s">
        <v>2004</v>
      </c>
      <c r="P529" s="21">
        <v>5000199004968</v>
      </c>
      <c r="Q529" s="20" t="s">
        <v>72</v>
      </c>
      <c r="R529" s="16" t="str">
        <f t="shared" si="140"/>
        <v>OTHERS</v>
      </c>
      <c r="S529" s="16" t="str">
        <f t="shared" si="154"/>
        <v>I</v>
      </c>
      <c r="T529" s="16" t="str">
        <f t="shared" si="138"/>
        <v>ADF Countries</v>
      </c>
      <c r="U529" s="16" t="str">
        <f t="shared" si="141"/>
        <v>Transition States</v>
      </c>
      <c r="V529" s="22" t="str">
        <f>IF(ISNUMBER(MATCH(A529, {"Gabon","Sudan","Niger","Mali","Burkina Faso","Guinea"}, 0)), "De Facto Countries", "Non-De Facto Countries")</f>
        <v>Non-De Facto Countries</v>
      </c>
      <c r="W529" s="16" t="str">
        <f t="shared" si="152"/>
        <v>Central</v>
      </c>
      <c r="X529" s="16" t="str">
        <f t="shared" si="153"/>
        <v>Social</v>
      </c>
      <c r="Y529" s="23"/>
      <c r="AC529" s="23">
        <f>Table2[[#This Row],[Approved Amount_UA Equivalent]]</f>
        <v>722376.32917244569</v>
      </c>
      <c r="AD529" s="23">
        <f>SUM(Table2[[#This Row],[Feed Africa ]:[Improve Quality Of Life ]])</f>
        <v>722376.32917244569</v>
      </c>
      <c r="AE529" s="16" t="b">
        <f>Table2[[#This Row],[Total HI5]]=Table2[[#This Row],[Approved Amount_UA Equivalent]]</f>
        <v>1</v>
      </c>
      <c r="AF529" s="24">
        <v>50</v>
      </c>
      <c r="AG529" s="20" t="str">
        <f t="shared" si="142"/>
        <v>Emergency Assistance</v>
      </c>
      <c r="AH529" s="24" t="e">
        <f>VLOOKUP(Table2[[#This Row],[SAP Code]],[25]DATA!$A:$G,7,FALSE)</f>
        <v>#N/A</v>
      </c>
      <c r="AI529" s="20" t="str">
        <f t="shared" si="143"/>
        <v>Other Investment</v>
      </c>
      <c r="AJ529" s="25" t="s">
        <v>73</v>
      </c>
      <c r="AK529" s="25" t="s">
        <v>115</v>
      </c>
      <c r="AL529" s="23" t="str" cm="1">
        <f t="array" ref="AL529">_xlfn.SWITCH(AK529,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29" s="26">
        <v>1</v>
      </c>
      <c r="AN529" s="25" t="str">
        <f t="shared" si="151"/>
        <v>Sovereign</v>
      </c>
      <c r="AO529" s="27">
        <v>1</v>
      </c>
      <c r="AP529" s="23">
        <f>Table2[[#This Row],[Approved Amount_UA Equivalent]]/1000000</f>
        <v>0.72237632917244565</v>
      </c>
      <c r="AQ529" s="69">
        <f t="shared" si="144"/>
        <v>0.96136731391585772</v>
      </c>
      <c r="AR529" s="23" t="str">
        <f t="shared" si="145"/>
        <v>1-10</v>
      </c>
      <c r="AS529" s="23" t="str">
        <f t="shared" si="146"/>
        <v>1-20</v>
      </c>
      <c r="AT529" s="23" t="str">
        <f t="shared" si="147"/>
        <v>1-40</v>
      </c>
      <c r="AU529" s="23" t="str">
        <f t="shared" si="148"/>
        <v>&lt;1-50 Mn</v>
      </c>
      <c r="AV529" s="23">
        <f>Table2[[#This Row],[Amount]]</f>
        <v>1000000</v>
      </c>
      <c r="AW529" s="23" t="str">
        <f t="shared" si="149"/>
        <v>Jun 2017</v>
      </c>
      <c r="AX529" s="28">
        <f>IFERROR(VLOOKUP(Table2[[#This Row],[SAP Code]],[26]_16!A:B,2,FALSE),0)</f>
        <v>0</v>
      </c>
      <c r="AY529" s="28">
        <f>IFERROR(VLOOKUP(Table2[[#This Row],[SAP Code]],[26]_16!D:E,2,FALSE)/ 1000000, 0)</f>
        <v>0</v>
      </c>
      <c r="AZ529" s="28">
        <f>IFERROR(VLOOKUP(Table2[[#This Row],[SAP Code]],[26]_16!G:H,2,FALSE)/ 1000000, 0)</f>
        <v>0</v>
      </c>
      <c r="BA529" s="28">
        <f>IFERROR(VLOOKUP(Table2[[#This Row],[SAP Code]],[26]_16!J:K,2,FALSE)/ 1000000, 0)</f>
        <v>0</v>
      </c>
      <c r="BB529" s="28">
        <f>IFERROR(VLOOKUP(Table2[[#This Row],[SAP Code]],[26]_16!M:N,2,FALSE)/ 1000000, 0)</f>
        <v>0</v>
      </c>
      <c r="BC529" s="28">
        <f>IFERROR(VLOOKUP(Table2[[#This Row],[SAP Code]],[26]_16!P:Q,2,FALSE),0)</f>
        <v>0</v>
      </c>
      <c r="BD529" s="28">
        <f>IFERROR(VLOOKUP(Table2[[#This Row],[SAP Code]],[26]_16!S:T,2,FALSE),0)</f>
        <v>0</v>
      </c>
      <c r="BE529" s="28">
        <f>IFERROR(VLOOKUP(Table2[[#This Row],[SAP Code]],[26]_16!V:W,2,FALSE)/ 1000000, 0)</f>
        <v>0</v>
      </c>
      <c r="BF529" s="28">
        <f>IFERROR(VLOOKUP(Table2[[#This Row],[SAP Code]],[26]_16!Y:Z,2,FALSE)/ 1000000, 0)</f>
        <v>0</v>
      </c>
      <c r="BG529" s="28" t="str">
        <f>IFERROR(VLOOKUP(Table2[[#This Row],[SAP Code]],[26]port!$A:$AD,30,FALSE),"unknown")</f>
        <v>COMP</v>
      </c>
      <c r="BH529" s="29" t="str">
        <f t="shared" si="150"/>
        <v>Number of operations completed out of the net approved of that year</v>
      </c>
      <c r="BI529" s="16"/>
    </row>
    <row r="530" spans="1:61" ht="17.100000000000001" customHeight="1">
      <c r="A530" s="38" t="s">
        <v>91</v>
      </c>
      <c r="B530" s="16" t="s">
        <v>2005</v>
      </c>
      <c r="C530" s="16" t="s">
        <v>2006</v>
      </c>
      <c r="D530" s="16" t="s">
        <v>2007</v>
      </c>
      <c r="E530" s="18">
        <v>42919</v>
      </c>
      <c r="F530" s="16" t="s">
        <v>93</v>
      </c>
      <c r="G530" s="16" t="s">
        <v>74</v>
      </c>
      <c r="H530" s="16" t="s">
        <v>81</v>
      </c>
      <c r="I530" s="16" t="s">
        <v>155</v>
      </c>
      <c r="J530" s="16" t="s">
        <v>68</v>
      </c>
      <c r="K530" s="19" t="s">
        <v>69</v>
      </c>
      <c r="L530" s="19" t="s">
        <v>70</v>
      </c>
      <c r="M530" s="19">
        <v>1000000</v>
      </c>
      <c r="N530" s="69">
        <v>718705.75467697775</v>
      </c>
      <c r="O530" s="20" t="s">
        <v>2008</v>
      </c>
      <c r="P530" s="21">
        <v>5000199004918</v>
      </c>
      <c r="Q530" s="20" t="s">
        <v>72</v>
      </c>
      <c r="R530" s="16" t="str">
        <f t="shared" si="140"/>
        <v>OTHERS</v>
      </c>
      <c r="S530" s="16" t="str">
        <f t="shared" si="154"/>
        <v>A</v>
      </c>
      <c r="T530" s="16" t="str">
        <f t="shared" si="138"/>
        <v>Blend Countries</v>
      </c>
      <c r="U530" s="16" t="str">
        <f t="shared" si="141"/>
        <v>Non-Transition States</v>
      </c>
      <c r="V530" s="22" t="str">
        <f>IF(ISNUMBER(MATCH(A530, {"Gabon","Sudan","Niger","Mali","Burkina Faso","Guinea"}, 0)), "De Facto Countries", "Non-De Facto Countries")</f>
        <v>Non-De Facto Countries</v>
      </c>
      <c r="W530" s="16" t="str">
        <f t="shared" si="152"/>
        <v>East</v>
      </c>
      <c r="X530" s="16" t="str">
        <f t="shared" si="153"/>
        <v>Agriculture</v>
      </c>
      <c r="Y530" s="23">
        <f>Table2[[#This Row],[Approved Amount_UA Equivalent]]</f>
        <v>718705.75467697775</v>
      </c>
      <c r="AD530" s="23">
        <f>SUM(Table2[[#This Row],[Feed Africa ]:[Improve Quality Of Life ]])</f>
        <v>718705.75467697775</v>
      </c>
      <c r="AE530" s="16" t="b">
        <f>Table2[[#This Row],[Total HI5]]=Table2[[#This Row],[Approved Amount_UA Equivalent]]</f>
        <v>1</v>
      </c>
      <c r="AF530" s="24">
        <v>50</v>
      </c>
      <c r="AG530" s="20" t="str">
        <f t="shared" si="142"/>
        <v>Emergency Assistance</v>
      </c>
      <c r="AH530" s="24" t="e">
        <f>VLOOKUP(Table2[[#This Row],[SAP Code]],[25]DATA!$A:$G,7,FALSE)</f>
        <v>#N/A</v>
      </c>
      <c r="AI530" s="20" t="str">
        <f t="shared" si="143"/>
        <v>Other Investment</v>
      </c>
      <c r="AJ530" s="25" t="s">
        <v>157</v>
      </c>
      <c r="AK530" s="25" t="s">
        <v>74</v>
      </c>
      <c r="AL530" s="23" t="str" cm="1">
        <f t="array" ref="AL530">_xlfn.SWITCH(AK530,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30" s="26">
        <v>1</v>
      </c>
      <c r="AN530" s="25" t="str">
        <f t="shared" si="151"/>
        <v>Sovereign</v>
      </c>
      <c r="AO530" s="27">
        <v>1</v>
      </c>
      <c r="AP530" s="23">
        <f>Table2[[#This Row],[Approved Amount_UA Equivalent]]/1000000</f>
        <v>0.71870575467697773</v>
      </c>
      <c r="AQ530" s="69">
        <f t="shared" si="144"/>
        <v>0.95648236655430918</v>
      </c>
      <c r="AR530" s="23" t="str">
        <f t="shared" si="145"/>
        <v>1-10</v>
      </c>
      <c r="AS530" s="23" t="str">
        <f t="shared" si="146"/>
        <v>1-20</v>
      </c>
      <c r="AT530" s="23" t="str">
        <f t="shared" si="147"/>
        <v>1-40</v>
      </c>
      <c r="AU530" s="23" t="str">
        <f t="shared" si="148"/>
        <v>&lt;1-50 Mn</v>
      </c>
      <c r="AV530" s="23">
        <f>Table2[[#This Row],[Amount]]</f>
        <v>1000000</v>
      </c>
      <c r="AW530" s="23" t="str">
        <f t="shared" si="149"/>
        <v>Jul 2017</v>
      </c>
      <c r="AX530" s="28">
        <f>IFERROR(VLOOKUP(Table2[[#This Row],[SAP Code]],[26]_16!A:B,2,FALSE),0)</f>
        <v>0</v>
      </c>
      <c r="AY530" s="28">
        <f>IFERROR(VLOOKUP(Table2[[#This Row],[SAP Code]],[26]_16!D:E,2,FALSE)/ 1000000, 0)</f>
        <v>0</v>
      </c>
      <c r="AZ530" s="28">
        <f>IFERROR(VLOOKUP(Table2[[#This Row],[SAP Code]],[26]_16!G:H,2,FALSE)/ 1000000, 0)</f>
        <v>0</v>
      </c>
      <c r="BA530" s="28">
        <f>IFERROR(VLOOKUP(Table2[[#This Row],[SAP Code]],[26]_16!J:K,2,FALSE)/ 1000000, 0)</f>
        <v>0</v>
      </c>
      <c r="BB530" s="28">
        <f>IFERROR(VLOOKUP(Table2[[#This Row],[SAP Code]],[26]_16!M:N,2,FALSE)/ 1000000, 0)</f>
        <v>0</v>
      </c>
      <c r="BC530" s="28">
        <f>IFERROR(VLOOKUP(Table2[[#This Row],[SAP Code]],[26]_16!P:Q,2,FALSE),0)</f>
        <v>0</v>
      </c>
      <c r="BD530" s="28">
        <f>IFERROR(VLOOKUP(Table2[[#This Row],[SAP Code]],[26]_16!S:T,2,FALSE),0)</f>
        <v>0</v>
      </c>
      <c r="BE530" s="28">
        <f>IFERROR(VLOOKUP(Table2[[#This Row],[SAP Code]],[26]_16!V:W,2,FALSE)/ 1000000, 0)</f>
        <v>0</v>
      </c>
      <c r="BF530" s="28">
        <f>IFERROR(VLOOKUP(Table2[[#This Row],[SAP Code]],[26]_16!Y:Z,2,FALSE)/ 1000000, 0)</f>
        <v>0</v>
      </c>
      <c r="BG530" s="28" t="str">
        <f>IFERROR(VLOOKUP(Table2[[#This Row],[SAP Code]],[26]port!$A:$AD,30,FALSE),"unknown")</f>
        <v>COMP</v>
      </c>
      <c r="BH530" s="29" t="str">
        <f t="shared" si="150"/>
        <v>Number of operations completed out of the net approved of that year</v>
      </c>
      <c r="BI530" s="16"/>
    </row>
    <row r="531" spans="1:61" ht="17.100000000000001" customHeight="1">
      <c r="A531" s="38" t="s">
        <v>511</v>
      </c>
      <c r="B531" s="16" t="s">
        <v>2009</v>
      </c>
      <c r="C531" s="16" t="s">
        <v>2010</v>
      </c>
      <c r="D531" s="16" t="s">
        <v>2011</v>
      </c>
      <c r="E531" s="18">
        <v>42921</v>
      </c>
      <c r="F531" s="16" t="s">
        <v>232</v>
      </c>
      <c r="G531" s="16" t="s">
        <v>2012</v>
      </c>
      <c r="H531" s="16" t="s">
        <v>101</v>
      </c>
      <c r="I531" s="16" t="s">
        <v>250</v>
      </c>
      <c r="J531" s="16" t="s">
        <v>83</v>
      </c>
      <c r="K531" s="19" t="s">
        <v>69</v>
      </c>
      <c r="L531" s="19" t="s">
        <v>85</v>
      </c>
      <c r="M531" s="19">
        <v>760000</v>
      </c>
      <c r="N531" s="69">
        <v>760000</v>
      </c>
      <c r="O531" s="20" t="s">
        <v>2013</v>
      </c>
      <c r="P531" s="21">
        <v>2100155035316</v>
      </c>
      <c r="Q531" s="20" t="s">
        <v>72</v>
      </c>
      <c r="R531" s="16" t="str">
        <f t="shared" si="140"/>
        <v>ADF Including TSF</v>
      </c>
      <c r="S531" s="16" t="str">
        <f t="shared" si="154"/>
        <v>K</v>
      </c>
      <c r="T531" s="16" t="str">
        <f t="shared" si="138"/>
        <v>ADF Countries</v>
      </c>
      <c r="U531" s="16" t="str">
        <f t="shared" si="141"/>
        <v>Non-Transition States</v>
      </c>
      <c r="V531" s="22" t="str">
        <f>IF(ISNUMBER(MATCH(A531, {"Gabon","Sudan","Niger","Mali","Burkina Faso","Guinea"}, 0)), "De Facto Countries", "Non-De Facto Countries")</f>
        <v>Non-De Facto Countries</v>
      </c>
      <c r="W531" s="16" t="str">
        <f t="shared" si="152"/>
        <v>South</v>
      </c>
      <c r="X531" s="16" t="str">
        <f t="shared" si="153"/>
        <v>Multi-Sector</v>
      </c>
      <c r="Y531" s="23">
        <f>Table2[[#This Row],[Approved Amount_UA Equivalent]]/5</f>
        <v>152000</v>
      </c>
      <c r="Z531" s="23">
        <f>Table2[[#This Row],[Approved Amount_UA Equivalent]]/5</f>
        <v>152000</v>
      </c>
      <c r="AA531" s="23">
        <f>Table2[[#This Row],[Approved Amount_UA Equivalent]]/5</f>
        <v>152000</v>
      </c>
      <c r="AB531" s="23">
        <f>Table2[[#This Row],[Approved Amount_UA Equivalent]]/5</f>
        <v>152000</v>
      </c>
      <c r="AC531" s="23">
        <f>Table2[[#This Row],[Approved Amount_UA Equivalent]]/5</f>
        <v>152000</v>
      </c>
      <c r="AD531" s="23">
        <f>SUM(Table2[[#This Row],[Feed Africa ]:[Improve Quality Of Life ]])</f>
        <v>760000</v>
      </c>
      <c r="AE531" s="16" t="b">
        <f>Table2[[#This Row],[Total HI5]]=Table2[[#This Row],[Approved Amount_UA Equivalent]]</f>
        <v>1</v>
      </c>
      <c r="AF531" s="24">
        <v>40</v>
      </c>
      <c r="AG531" s="20" t="str">
        <f t="shared" si="142"/>
        <v>ISP and Investment Project</v>
      </c>
      <c r="AH531" s="24" t="e">
        <f>VLOOKUP(Table2[[#This Row],[SAP Code]],[25]DATA!$A:$G,7,FALSE)</f>
        <v>#N/A</v>
      </c>
      <c r="AI531" s="20" t="str">
        <f t="shared" si="143"/>
        <v>Other Investment</v>
      </c>
      <c r="AJ531" s="25" t="s">
        <v>254</v>
      </c>
      <c r="AK531" s="25" t="s">
        <v>2012</v>
      </c>
      <c r="AL531" s="23" t="str" cm="1">
        <f t="array" ref="AL531">_xlfn.SWITCH(AK531,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31" s="26">
        <v>1</v>
      </c>
      <c r="AN531" s="25" t="str">
        <f t="shared" si="151"/>
        <v>Sovereign</v>
      </c>
      <c r="AO531" s="27">
        <v>1</v>
      </c>
      <c r="AP531" s="23">
        <f>Table2[[#This Row],[Approved Amount_UA Equivalent]]/1000000</f>
        <v>0.76</v>
      </c>
      <c r="AQ531" s="69">
        <f t="shared" si="144"/>
        <v>1.0114384000000001</v>
      </c>
      <c r="AR531" s="23" t="str">
        <f t="shared" si="145"/>
        <v>1-10</v>
      </c>
      <c r="AS531" s="23" t="str">
        <f t="shared" si="146"/>
        <v>1-20</v>
      </c>
      <c r="AT531" s="23" t="str">
        <f t="shared" si="147"/>
        <v>1-40</v>
      </c>
      <c r="AU531" s="23" t="str">
        <f t="shared" si="148"/>
        <v>&lt;1-50 Mn</v>
      </c>
      <c r="AV531" s="23">
        <f>Table2[[#This Row],[Amount]]</f>
        <v>760000</v>
      </c>
      <c r="AW531" s="23" t="str">
        <f t="shared" si="149"/>
        <v>Jul 2017</v>
      </c>
      <c r="AX531" s="28">
        <f>IFERROR(VLOOKUP(Table2[[#This Row],[SAP Code]],[26]_16!A:B,2,FALSE),0)</f>
        <v>0</v>
      </c>
      <c r="AY531" s="28">
        <f>IFERROR(VLOOKUP(Table2[[#This Row],[SAP Code]],[26]_16!D:E,2,FALSE)/ 1000000, 0)</f>
        <v>0</v>
      </c>
      <c r="AZ531" s="28">
        <f>IFERROR(VLOOKUP(Table2[[#This Row],[SAP Code]],[26]_16!G:H,2,FALSE)/ 1000000, 0)</f>
        <v>0</v>
      </c>
      <c r="BA531" s="28">
        <f>IFERROR(VLOOKUP(Table2[[#This Row],[SAP Code]],[26]_16!J:K,2,FALSE)/ 1000000, 0)</f>
        <v>0.73011795999999995</v>
      </c>
      <c r="BB531" s="28">
        <f>IFERROR(VLOOKUP(Table2[[#This Row],[SAP Code]],[26]_16!M:N,2,FALSE)/ 1000000, 0)</f>
        <v>2.9668220000000002E-2</v>
      </c>
      <c r="BC531" s="28">
        <f>IFERROR(VLOOKUP(Table2[[#This Row],[SAP Code]],[26]_16!P:Q,2,FALSE),0)</f>
        <v>0</v>
      </c>
      <c r="BD531" s="28">
        <f>IFERROR(VLOOKUP(Table2[[#This Row],[SAP Code]],[26]_16!S:T,2,FALSE),0)</f>
        <v>0</v>
      </c>
      <c r="BE531" s="28">
        <f>IFERROR(VLOOKUP(Table2[[#This Row],[SAP Code]],[26]_16!V:W,2,FALSE)/ 1000000, 0)</f>
        <v>0</v>
      </c>
      <c r="BF531" s="28">
        <f>IFERROR(VLOOKUP(Table2[[#This Row],[SAP Code]],[26]_16!Y:Z,2,FALSE)/ 1000000, 0)</f>
        <v>0</v>
      </c>
      <c r="BG531" s="28" t="str">
        <f>IFERROR(VLOOKUP(Table2[[#This Row],[SAP Code]],[26]port!$A:$AD,30,FALSE),"unknown")</f>
        <v>COMP</v>
      </c>
      <c r="BH531" s="29" t="str">
        <f t="shared" si="150"/>
        <v>Number of operations completed out of the net approved of that year</v>
      </c>
      <c r="BI531" s="16"/>
    </row>
    <row r="532" spans="1:61" ht="17.100000000000001" customHeight="1">
      <c r="A532" s="38" t="s">
        <v>60</v>
      </c>
      <c r="B532" s="16" t="s">
        <v>2014</v>
      </c>
      <c r="C532" s="16" t="s">
        <v>2015</v>
      </c>
      <c r="D532" s="16" t="s">
        <v>2016</v>
      </c>
      <c r="E532" s="18">
        <v>42928</v>
      </c>
      <c r="F532" s="16" t="s">
        <v>64</v>
      </c>
      <c r="G532" s="16" t="s">
        <v>2003</v>
      </c>
      <c r="H532" s="16" t="s">
        <v>66</v>
      </c>
      <c r="I532" s="16" t="s">
        <v>67</v>
      </c>
      <c r="J532" s="16" t="s">
        <v>68</v>
      </c>
      <c r="K532" s="19" t="s">
        <v>69</v>
      </c>
      <c r="L532" s="19" t="s">
        <v>70</v>
      </c>
      <c r="M532" s="19">
        <v>1000000</v>
      </c>
      <c r="N532" s="69">
        <v>718705.75467697775</v>
      </c>
      <c r="O532" s="20" t="s">
        <v>2017</v>
      </c>
      <c r="P532" s="21">
        <v>5000199005068</v>
      </c>
      <c r="Q532" s="20" t="s">
        <v>72</v>
      </c>
      <c r="R532" s="16" t="str">
        <f t="shared" si="140"/>
        <v>OTHERS</v>
      </c>
      <c r="S532" s="16" t="str">
        <f t="shared" si="154"/>
        <v>I</v>
      </c>
      <c r="T532" s="16" t="str">
        <f t="shared" si="138"/>
        <v>Blend Countries</v>
      </c>
      <c r="U532" s="16" t="str">
        <f t="shared" si="141"/>
        <v>Non-Transition States</v>
      </c>
      <c r="V532" s="22" t="str">
        <f>IF(ISNUMBER(MATCH(A532, {"Gabon","Sudan","Niger","Mali","Burkina Faso","Guinea"}, 0)), "De Facto Countries", "Non-De Facto Countries")</f>
        <v>Non-De Facto Countries</v>
      </c>
      <c r="W532" s="16" t="str">
        <f t="shared" si="152"/>
        <v>Central</v>
      </c>
      <c r="X532" s="16" t="str">
        <f t="shared" si="153"/>
        <v>Social</v>
      </c>
      <c r="Y532" s="23"/>
      <c r="AC532" s="23">
        <f>Table2[[#This Row],[Approved Amount_UA Equivalent]]</f>
        <v>718705.75467697775</v>
      </c>
      <c r="AD532" s="23">
        <f>SUM(Table2[[#This Row],[Feed Africa ]:[Improve Quality Of Life ]])</f>
        <v>718705.75467697775</v>
      </c>
      <c r="AE532" s="16" t="b">
        <f>Table2[[#This Row],[Total HI5]]=Table2[[#This Row],[Approved Amount_UA Equivalent]]</f>
        <v>1</v>
      </c>
      <c r="AF532" s="24">
        <v>50</v>
      </c>
      <c r="AG532" s="20" t="str">
        <f t="shared" si="142"/>
        <v>Emergency Assistance</v>
      </c>
      <c r="AH532" s="24" t="e">
        <f>VLOOKUP(Table2[[#This Row],[SAP Code]],[25]DATA!$A:$G,7,FALSE)</f>
        <v>#N/A</v>
      </c>
      <c r="AI532" s="20" t="str">
        <f t="shared" si="143"/>
        <v>Other Investment</v>
      </c>
      <c r="AJ532" s="25" t="s">
        <v>73</v>
      </c>
      <c r="AK532" s="25" t="s">
        <v>115</v>
      </c>
      <c r="AL532" s="23" t="str" cm="1">
        <f t="array" ref="AL532">_xlfn.SWITCH(AK532,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32" s="26">
        <v>1</v>
      </c>
      <c r="AN532" s="25" t="str">
        <f t="shared" si="151"/>
        <v>Sovereign</v>
      </c>
      <c r="AO532" s="27">
        <v>1</v>
      </c>
      <c r="AP532" s="23">
        <f>Table2[[#This Row],[Approved Amount_UA Equivalent]]/1000000</f>
        <v>0.71870575467697773</v>
      </c>
      <c r="AQ532" s="69">
        <f t="shared" si="144"/>
        <v>0.95648236655430918</v>
      </c>
      <c r="AR532" s="23" t="str">
        <f t="shared" si="145"/>
        <v>1-10</v>
      </c>
      <c r="AS532" s="23" t="str">
        <f t="shared" si="146"/>
        <v>1-20</v>
      </c>
      <c r="AT532" s="23" t="str">
        <f t="shared" si="147"/>
        <v>1-40</v>
      </c>
      <c r="AU532" s="23" t="str">
        <f t="shared" si="148"/>
        <v>&lt;1-50 Mn</v>
      </c>
      <c r="AV532" s="23">
        <f>Table2[[#This Row],[Amount]]</f>
        <v>1000000</v>
      </c>
      <c r="AW532" s="23" t="str">
        <f t="shared" si="149"/>
        <v>Jul 2017</v>
      </c>
      <c r="AX532" s="28">
        <f>IFERROR(VLOOKUP(Table2[[#This Row],[SAP Code]],[26]_16!A:B,2,FALSE),0)</f>
        <v>0</v>
      </c>
      <c r="AY532" s="28">
        <f>IFERROR(VLOOKUP(Table2[[#This Row],[SAP Code]],[26]_16!D:E,2,FALSE)/ 1000000, 0)</f>
        <v>0</v>
      </c>
      <c r="AZ532" s="28">
        <f>IFERROR(VLOOKUP(Table2[[#This Row],[SAP Code]],[26]_16!G:H,2,FALSE)/ 1000000, 0)</f>
        <v>0</v>
      </c>
      <c r="BA532" s="28">
        <f>IFERROR(VLOOKUP(Table2[[#This Row],[SAP Code]],[26]_16!J:K,2,FALSE)/ 1000000, 0)</f>
        <v>0</v>
      </c>
      <c r="BB532" s="28">
        <f>IFERROR(VLOOKUP(Table2[[#This Row],[SAP Code]],[26]_16!M:N,2,FALSE)/ 1000000, 0)</f>
        <v>0</v>
      </c>
      <c r="BC532" s="28">
        <f>IFERROR(VLOOKUP(Table2[[#This Row],[SAP Code]],[26]_16!P:Q,2,FALSE),0)</f>
        <v>0</v>
      </c>
      <c r="BD532" s="28">
        <f>IFERROR(VLOOKUP(Table2[[#This Row],[SAP Code]],[26]_16!S:T,2,FALSE),0)</f>
        <v>0</v>
      </c>
      <c r="BE532" s="28">
        <f>IFERROR(VLOOKUP(Table2[[#This Row],[SAP Code]],[26]_16!V:W,2,FALSE)/ 1000000, 0)</f>
        <v>0</v>
      </c>
      <c r="BF532" s="28">
        <f>IFERROR(VLOOKUP(Table2[[#This Row],[SAP Code]],[26]_16!Y:Z,2,FALSE)/ 1000000, 0)</f>
        <v>0</v>
      </c>
      <c r="BG532" s="28" t="str">
        <f>IFERROR(VLOOKUP(Table2[[#This Row],[SAP Code]],[26]port!$A:$AD,30,FALSE),"unknown")</f>
        <v>COMP</v>
      </c>
      <c r="BH532" s="29" t="str">
        <f t="shared" si="150"/>
        <v>Number of operations completed out of the net approved of that year</v>
      </c>
      <c r="BI532" s="16"/>
    </row>
    <row r="533" spans="1:61" ht="17.100000000000001" customHeight="1">
      <c r="A533" s="16" t="s">
        <v>316</v>
      </c>
      <c r="B533" s="16" t="s">
        <v>2018</v>
      </c>
      <c r="C533" s="16" t="s">
        <v>2019</v>
      </c>
      <c r="D533" s="16" t="s">
        <v>2020</v>
      </c>
      <c r="E533" s="18">
        <v>42930</v>
      </c>
      <c r="F533" s="16" t="s">
        <v>320</v>
      </c>
      <c r="G533" s="16" t="s">
        <v>255</v>
      </c>
      <c r="H533" s="16" t="s">
        <v>132</v>
      </c>
      <c r="I533" s="16" t="s">
        <v>250</v>
      </c>
      <c r="J533" s="16" t="s">
        <v>83</v>
      </c>
      <c r="K533" s="19" t="s">
        <v>84</v>
      </c>
      <c r="L533" s="19" t="s">
        <v>85</v>
      </c>
      <c r="M533" s="19">
        <v>36232000</v>
      </c>
      <c r="N533" s="69">
        <v>36232000</v>
      </c>
      <c r="O533" s="20" t="s">
        <v>2021</v>
      </c>
      <c r="P533" s="21">
        <v>2100150037793</v>
      </c>
      <c r="Q533" s="20" t="s">
        <v>87</v>
      </c>
      <c r="R533" s="16" t="str">
        <f t="shared" si="140"/>
        <v>ADF Including TSF</v>
      </c>
      <c r="S533" s="16" t="str">
        <f t="shared" si="154"/>
        <v>K</v>
      </c>
      <c r="T533" s="16" t="str">
        <f t="shared" si="138"/>
        <v>Blend Countries</v>
      </c>
      <c r="U533" s="16" t="str">
        <f t="shared" si="141"/>
        <v>Non-Transition States</v>
      </c>
      <c r="V533" s="22" t="str">
        <f>IF(ISNUMBER(MATCH(A533, {"Gabon","Sudan","Niger","Mali","Burkina Faso","Guinea"}, 0)), "De Facto Countries", "Non-De Facto Countries")</f>
        <v>Non-De Facto Countries</v>
      </c>
      <c r="W533" s="16" t="str">
        <f t="shared" si="152"/>
        <v>West</v>
      </c>
      <c r="X533" s="16" t="str">
        <f t="shared" si="153"/>
        <v>Multi-Sector</v>
      </c>
      <c r="Y533" s="23">
        <f>Table2[[#This Row],[Approved Amount_UA Equivalent]]/5</f>
        <v>7246400</v>
      </c>
      <c r="Z533" s="23">
        <f>Table2[[#This Row],[Approved Amount_UA Equivalent]]/5</f>
        <v>7246400</v>
      </c>
      <c r="AA533" s="23">
        <f>Table2[[#This Row],[Approved Amount_UA Equivalent]]/5</f>
        <v>7246400</v>
      </c>
      <c r="AB533" s="23">
        <f>Table2[[#This Row],[Approved Amount_UA Equivalent]]/5</f>
        <v>7246400</v>
      </c>
      <c r="AC533" s="23">
        <f>Table2[[#This Row],[Approved Amount_UA Equivalent]]/5</f>
        <v>7246400</v>
      </c>
      <c r="AD533" s="23">
        <f>SUM(Table2[[#This Row],[Feed Africa ]:[Improve Quality Of Life ]])</f>
        <v>36232000</v>
      </c>
      <c r="AE533" s="16" t="b">
        <f>Table2[[#This Row],[Total HI5]]=Table2[[#This Row],[Approved Amount_UA Equivalent]]</f>
        <v>1</v>
      </c>
      <c r="AF533" s="24">
        <v>20</v>
      </c>
      <c r="AG533" s="20" t="str">
        <f t="shared" si="142"/>
        <v>Policy and Result Based Op</v>
      </c>
      <c r="AH533" s="24" t="e">
        <f>VLOOKUP(Table2[[#This Row],[SAP Code]],[25]DATA!$A:$G,7,FALSE)</f>
        <v>#N/A</v>
      </c>
      <c r="AI533" s="20" t="str">
        <f t="shared" si="143"/>
        <v>Policy-Based Lending</v>
      </c>
      <c r="AJ533" s="25" t="s">
        <v>254</v>
      </c>
      <c r="AK533" s="25" t="s">
        <v>255</v>
      </c>
      <c r="AL533" s="23" t="str" cm="1">
        <f t="array" ref="AL533">_xlfn.SWITCH(AK533,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33" s="26">
        <v>1</v>
      </c>
      <c r="AN533" s="25" t="str">
        <f t="shared" si="151"/>
        <v>Sovereign</v>
      </c>
      <c r="AO533" s="27">
        <v>1</v>
      </c>
      <c r="AP533" s="23">
        <f>Table2[[#This Row],[Approved Amount_UA Equivalent]]/1000000</f>
        <v>36.231999999999999</v>
      </c>
      <c r="AQ533" s="69">
        <f t="shared" si="144"/>
        <v>48.218994880000004</v>
      </c>
      <c r="AR533" s="23" t="str">
        <f t="shared" si="145"/>
        <v>31-40</v>
      </c>
      <c r="AS533" s="23" t="str">
        <f t="shared" si="146"/>
        <v>21-40</v>
      </c>
      <c r="AT533" s="23" t="str">
        <f t="shared" si="147"/>
        <v>1-40</v>
      </c>
      <c r="AU533" s="23" t="str">
        <f t="shared" si="148"/>
        <v>&lt;1-50 Mn</v>
      </c>
      <c r="AV533" s="23">
        <f>Table2[[#This Row],[Amount]]</f>
        <v>36232000</v>
      </c>
      <c r="AW533" s="23" t="str">
        <f t="shared" si="149"/>
        <v>Jul 2017</v>
      </c>
      <c r="AX533" s="28">
        <f>IFERROR(VLOOKUP(Table2[[#This Row],[SAP Code]],[26]_16!A:B,2,FALSE),0)</f>
        <v>0</v>
      </c>
      <c r="AY533" s="28">
        <f>IFERROR(VLOOKUP(Table2[[#This Row],[SAP Code]],[26]_16!D:E,2,FALSE)/ 1000000, 0)</f>
        <v>0</v>
      </c>
      <c r="AZ533" s="28">
        <f>IFERROR(VLOOKUP(Table2[[#This Row],[SAP Code]],[26]_16!G:H,2,FALSE)/ 1000000, 0)</f>
        <v>36.231999999999999</v>
      </c>
      <c r="BA533" s="28">
        <f>IFERROR(VLOOKUP(Table2[[#This Row],[SAP Code]],[26]_16!J:K,2,FALSE)/ 1000000, 0)</f>
        <v>0</v>
      </c>
      <c r="BB533" s="28">
        <f>IFERROR(VLOOKUP(Table2[[#This Row],[SAP Code]],[26]_16!M:N,2,FALSE)/ 1000000, 0)</f>
        <v>0</v>
      </c>
      <c r="BC533" s="28">
        <f>IFERROR(VLOOKUP(Table2[[#This Row],[SAP Code]],[26]_16!P:Q,2,FALSE),0)</f>
        <v>0</v>
      </c>
      <c r="BD533" s="28">
        <f>IFERROR(VLOOKUP(Table2[[#This Row],[SAP Code]],[26]_16!S:T,2,FALSE),0)</f>
        <v>0</v>
      </c>
      <c r="BE533" s="28">
        <f>IFERROR(VLOOKUP(Table2[[#This Row],[SAP Code]],[26]_16!V:W,2,FALSE)/ 1000000, 0)</f>
        <v>0</v>
      </c>
      <c r="BF533" s="28">
        <f>IFERROR(VLOOKUP(Table2[[#This Row],[SAP Code]],[26]_16!Y:Z,2,FALSE)/ 1000000, 0)</f>
        <v>0</v>
      </c>
      <c r="BG533" s="28" t="str">
        <f>IFERROR(VLOOKUP(Table2[[#This Row],[SAP Code]],[26]port!$A:$AD,30,FALSE),"unknown")</f>
        <v>COMP</v>
      </c>
      <c r="BH533" s="29" t="str">
        <f t="shared" si="150"/>
        <v>Number of operations completed out of the net approved of that year</v>
      </c>
      <c r="BI533" s="16"/>
    </row>
    <row r="534" spans="1:61" ht="17.100000000000001" customHeight="1">
      <c r="A534" s="16" t="s">
        <v>417</v>
      </c>
      <c r="B534" s="16" t="s">
        <v>2022</v>
      </c>
      <c r="C534" s="16" t="s">
        <v>2023</v>
      </c>
      <c r="D534" s="16" t="s">
        <v>2024</v>
      </c>
      <c r="E534" s="18">
        <v>42930</v>
      </c>
      <c r="F534" s="16" t="s">
        <v>421</v>
      </c>
      <c r="G534" s="16" t="s">
        <v>255</v>
      </c>
      <c r="H534" s="37" t="s">
        <v>194</v>
      </c>
      <c r="I534" s="16" t="s">
        <v>250</v>
      </c>
      <c r="J534" s="16" t="s">
        <v>179</v>
      </c>
      <c r="K534" s="19" t="s">
        <v>84</v>
      </c>
      <c r="L534" s="19" t="s">
        <v>70</v>
      </c>
      <c r="M534" s="19">
        <v>200000000</v>
      </c>
      <c r="N534" s="69">
        <v>143741150.93539554</v>
      </c>
      <c r="O534" s="20" t="s">
        <v>2025</v>
      </c>
      <c r="P534" s="21">
        <v>2000200001451</v>
      </c>
      <c r="Q534" s="20" t="s">
        <v>87</v>
      </c>
      <c r="R534" s="16" t="str">
        <f t="shared" si="140"/>
        <v>ADB Public</v>
      </c>
      <c r="S534" s="16" t="str">
        <f t="shared" si="154"/>
        <v>K</v>
      </c>
      <c r="T534" s="16" t="str">
        <f t="shared" si="138"/>
        <v>ADB Countries</v>
      </c>
      <c r="U534" s="16" t="str">
        <f t="shared" si="141"/>
        <v>Non-Transition States</v>
      </c>
      <c r="V534" s="22" t="str">
        <f>IF(ISNUMBER(MATCH(A534, {"Gabon","Sudan","Niger","Mali","Burkina Faso","Guinea"}, 0)), "De Facto Countries", "Non-De Facto Countries")</f>
        <v>Non-De Facto Countries</v>
      </c>
      <c r="W534" s="16" t="str">
        <f t="shared" si="152"/>
        <v>North</v>
      </c>
      <c r="X534" s="16" t="str">
        <f t="shared" si="153"/>
        <v>Multi-Sector</v>
      </c>
      <c r="Y534" s="23">
        <f>Table2[[#This Row],[Approved Amount_UA Equivalent]]/5</f>
        <v>28748230.187079109</v>
      </c>
      <c r="Z534" s="23">
        <f>Table2[[#This Row],[Approved Amount_UA Equivalent]]/5</f>
        <v>28748230.187079109</v>
      </c>
      <c r="AA534" s="23">
        <f>Table2[[#This Row],[Approved Amount_UA Equivalent]]/5</f>
        <v>28748230.187079109</v>
      </c>
      <c r="AB534" s="23">
        <f>Table2[[#This Row],[Approved Amount_UA Equivalent]]/5</f>
        <v>28748230.187079109</v>
      </c>
      <c r="AC534" s="23">
        <f>Table2[[#This Row],[Approved Amount_UA Equivalent]]/5</f>
        <v>28748230.187079109</v>
      </c>
      <c r="AD534" s="23">
        <f>SUM(Table2[[#This Row],[Feed Africa ]:[Improve Quality Of Life ]])</f>
        <v>143741150.93539554</v>
      </c>
      <c r="AE534" s="16" t="b">
        <f>Table2[[#This Row],[Total HI5]]=Table2[[#This Row],[Approved Amount_UA Equivalent]]</f>
        <v>1</v>
      </c>
      <c r="AF534" s="24">
        <v>20</v>
      </c>
      <c r="AG534" s="20" t="str">
        <f t="shared" si="142"/>
        <v>Policy and Result Based Op</v>
      </c>
      <c r="AH534" s="24" t="e">
        <f>VLOOKUP(Table2[[#This Row],[SAP Code]],[25]DATA!$A:$G,7,FALSE)</f>
        <v>#N/A</v>
      </c>
      <c r="AI534" s="20" t="str">
        <f t="shared" si="143"/>
        <v>Policy-Based Lending</v>
      </c>
      <c r="AJ534" s="25" t="s">
        <v>254</v>
      </c>
      <c r="AK534" s="25" t="s">
        <v>255</v>
      </c>
      <c r="AL534" s="23" t="str" cm="1">
        <f t="array" ref="AL534">_xlfn.SWITCH(AK534,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34" s="26">
        <v>1</v>
      </c>
      <c r="AN534" s="25" t="str">
        <f t="shared" si="151"/>
        <v>Sovereign</v>
      </c>
      <c r="AO534" s="27">
        <v>1</v>
      </c>
      <c r="AP534" s="23">
        <f>Table2[[#This Row],[Approved Amount_UA Equivalent]]/1000000</f>
        <v>143.74115093539555</v>
      </c>
      <c r="AQ534" s="69">
        <f t="shared" si="144"/>
        <v>191.29647331086178</v>
      </c>
      <c r="AR534" s="23" t="str">
        <f t="shared" si="145"/>
        <v>141-150</v>
      </c>
      <c r="AS534" s="23" t="str">
        <f t="shared" si="146"/>
        <v>141-160</v>
      </c>
      <c r="AT534" s="23" t="str">
        <f t="shared" si="147"/>
        <v>121-160</v>
      </c>
      <c r="AU534" s="23" t="str">
        <f t="shared" si="148"/>
        <v>100-200 Mn</v>
      </c>
      <c r="AV534" s="23">
        <f>Table2[[#This Row],[Amount]]</f>
        <v>200000000</v>
      </c>
      <c r="AW534" s="23" t="str">
        <f t="shared" si="149"/>
        <v>Jul 2017</v>
      </c>
      <c r="AX534" s="28">
        <f>IFERROR(VLOOKUP(Table2[[#This Row],[SAP Code]],[26]_16!A:B,2,FALSE),0)</f>
        <v>0</v>
      </c>
      <c r="AY534" s="28">
        <f>IFERROR(VLOOKUP(Table2[[#This Row],[SAP Code]],[26]_16!D:E,2,FALSE)/ 1000000, 0)</f>
        <v>0</v>
      </c>
      <c r="AZ534" s="28">
        <f>IFERROR(VLOOKUP(Table2[[#This Row],[SAP Code]],[26]_16!G:H,2,FALSE)/ 1000000, 0)</f>
        <v>141.89932243000001</v>
      </c>
      <c r="BA534" s="28">
        <f>IFERROR(VLOOKUP(Table2[[#This Row],[SAP Code]],[26]_16!J:K,2,FALSE)/ 1000000, 0)</f>
        <v>0</v>
      </c>
      <c r="BB534" s="28">
        <f>IFERROR(VLOOKUP(Table2[[#This Row],[SAP Code]],[26]_16!M:N,2,FALSE)/ 1000000, 0)</f>
        <v>0</v>
      </c>
      <c r="BC534" s="28">
        <f>IFERROR(VLOOKUP(Table2[[#This Row],[SAP Code]],[26]_16!P:Q,2,FALSE),0)</f>
        <v>0</v>
      </c>
      <c r="BD534" s="28">
        <f>IFERROR(VLOOKUP(Table2[[#This Row],[SAP Code]],[26]_16!S:T,2,FALSE),0)</f>
        <v>0</v>
      </c>
      <c r="BE534" s="28">
        <f>IFERROR(VLOOKUP(Table2[[#This Row],[SAP Code]],[26]_16!V:W,2,FALSE)/ 1000000, 0)</f>
        <v>0</v>
      </c>
      <c r="BF534" s="28">
        <f>IFERROR(VLOOKUP(Table2[[#This Row],[SAP Code]],[26]_16!Y:Z,2,FALSE)/ 1000000, 0)</f>
        <v>0</v>
      </c>
      <c r="BG534" s="28" t="str">
        <f>IFERROR(VLOOKUP(Table2[[#This Row],[SAP Code]],[26]port!$A:$AD,30,FALSE),"unknown")</f>
        <v>COMP</v>
      </c>
      <c r="BH534" s="29" t="str">
        <f t="shared" si="150"/>
        <v>Number of operations completed out of the net approved of that year</v>
      </c>
      <c r="BI534" s="16"/>
    </row>
    <row r="535" spans="1:61" ht="17.100000000000001" customHeight="1">
      <c r="A535" s="38" t="s">
        <v>769</v>
      </c>
      <c r="B535" s="16" t="s">
        <v>2026</v>
      </c>
      <c r="C535" s="16" t="s">
        <v>2027</v>
      </c>
      <c r="D535" s="16" t="s">
        <v>2028</v>
      </c>
      <c r="E535" s="18">
        <v>42930</v>
      </c>
      <c r="F535" s="16" t="s">
        <v>2029</v>
      </c>
      <c r="G535" s="16" t="s">
        <v>74</v>
      </c>
      <c r="H535" s="16" t="s">
        <v>66</v>
      </c>
      <c r="I535" s="16" t="s">
        <v>67</v>
      </c>
      <c r="J535" s="16" t="s">
        <v>68</v>
      </c>
      <c r="K535" s="19" t="s">
        <v>69</v>
      </c>
      <c r="L535" s="19" t="s">
        <v>70</v>
      </c>
      <c r="M535" s="19">
        <v>1000000</v>
      </c>
      <c r="N535" s="69">
        <v>718705.75467697775</v>
      </c>
      <c r="O535" s="20" t="s">
        <v>2030</v>
      </c>
      <c r="P535" s="21">
        <v>5000199005018</v>
      </c>
      <c r="Q535" s="20" t="s">
        <v>72</v>
      </c>
      <c r="R535" s="16" t="str">
        <f t="shared" si="140"/>
        <v>OTHERS</v>
      </c>
      <c r="S535" s="16" t="str">
        <f t="shared" si="154"/>
        <v>I</v>
      </c>
      <c r="T535" s="16" t="str">
        <f t="shared" si="138"/>
        <v>ADF Countries</v>
      </c>
      <c r="U535" s="16" t="str">
        <f t="shared" si="141"/>
        <v>Transition States</v>
      </c>
      <c r="V535" s="22" t="str">
        <f>IF(ISNUMBER(MATCH(A535, {"Gabon","Sudan","Niger","Mali","Burkina Faso","Guinea"}, 0)), "De Facto Countries", "Non-De Facto Countries")</f>
        <v>Non-De Facto Countries</v>
      </c>
      <c r="W535" s="16" t="str">
        <f t="shared" si="152"/>
        <v>Central</v>
      </c>
      <c r="X535" s="16" t="str">
        <f t="shared" si="153"/>
        <v>Social</v>
      </c>
      <c r="Y535" s="23"/>
      <c r="AC535" s="23">
        <f>Table2[[#This Row],[Approved Amount_UA Equivalent]]</f>
        <v>718705.75467697775</v>
      </c>
      <c r="AD535" s="23">
        <f>SUM(Table2[[#This Row],[Feed Africa ]:[Improve Quality Of Life ]])</f>
        <v>718705.75467697775</v>
      </c>
      <c r="AE535" s="16" t="b">
        <f>Table2[[#This Row],[Total HI5]]=Table2[[#This Row],[Approved Amount_UA Equivalent]]</f>
        <v>1</v>
      </c>
      <c r="AF535" s="24">
        <v>50</v>
      </c>
      <c r="AG535" s="20" t="str">
        <f t="shared" si="142"/>
        <v>Emergency Assistance</v>
      </c>
      <c r="AH535" s="24" t="e">
        <f>VLOOKUP(Table2[[#This Row],[SAP Code]],[25]DATA!$A:$G,7,FALSE)</f>
        <v>#N/A</v>
      </c>
      <c r="AI535" s="20" t="str">
        <f t="shared" si="143"/>
        <v>Other Investment</v>
      </c>
      <c r="AJ535" s="25" t="s">
        <v>73</v>
      </c>
      <c r="AK535" s="25" t="s">
        <v>74</v>
      </c>
      <c r="AL535" s="23" t="str" cm="1">
        <f t="array" ref="AL535">_xlfn.SWITCH(AK535,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35" s="26">
        <v>1</v>
      </c>
      <c r="AN535" s="25" t="str">
        <f t="shared" si="151"/>
        <v>Sovereign</v>
      </c>
      <c r="AO535" s="27">
        <v>1</v>
      </c>
      <c r="AP535" s="23">
        <f>Table2[[#This Row],[Approved Amount_UA Equivalent]]/1000000</f>
        <v>0.71870575467697773</v>
      </c>
      <c r="AQ535" s="69">
        <f t="shared" si="144"/>
        <v>0.95648236655430918</v>
      </c>
      <c r="AR535" s="23" t="str">
        <f t="shared" si="145"/>
        <v>1-10</v>
      </c>
      <c r="AS535" s="23" t="str">
        <f t="shared" si="146"/>
        <v>1-20</v>
      </c>
      <c r="AT535" s="23" t="str">
        <f t="shared" si="147"/>
        <v>1-40</v>
      </c>
      <c r="AU535" s="23" t="str">
        <f t="shared" si="148"/>
        <v>&lt;1-50 Mn</v>
      </c>
      <c r="AV535" s="23">
        <f>Table2[[#This Row],[Amount]]</f>
        <v>1000000</v>
      </c>
      <c r="AW535" s="23" t="str">
        <f t="shared" si="149"/>
        <v>Jul 2017</v>
      </c>
      <c r="AX535" s="28">
        <f>IFERROR(VLOOKUP(Table2[[#This Row],[SAP Code]],[26]_16!A:B,2,FALSE),0)</f>
        <v>0</v>
      </c>
      <c r="AY535" s="28">
        <f>IFERROR(VLOOKUP(Table2[[#This Row],[SAP Code]],[26]_16!D:E,2,FALSE)/ 1000000, 0)</f>
        <v>0</v>
      </c>
      <c r="AZ535" s="28">
        <f>IFERROR(VLOOKUP(Table2[[#This Row],[SAP Code]],[26]_16!G:H,2,FALSE)/ 1000000, 0)</f>
        <v>0</v>
      </c>
      <c r="BA535" s="28">
        <f>IFERROR(VLOOKUP(Table2[[#This Row],[SAP Code]],[26]_16!J:K,2,FALSE)/ 1000000, 0)</f>
        <v>0</v>
      </c>
      <c r="BB535" s="28">
        <f>IFERROR(VLOOKUP(Table2[[#This Row],[SAP Code]],[26]_16!M:N,2,FALSE)/ 1000000, 0)</f>
        <v>0</v>
      </c>
      <c r="BC535" s="28">
        <f>IFERROR(VLOOKUP(Table2[[#This Row],[SAP Code]],[26]_16!P:Q,2,FALSE),0)</f>
        <v>0</v>
      </c>
      <c r="BD535" s="28">
        <f>IFERROR(VLOOKUP(Table2[[#This Row],[SAP Code]],[26]_16!S:T,2,FALSE),0)</f>
        <v>0</v>
      </c>
      <c r="BE535" s="28">
        <f>IFERROR(VLOOKUP(Table2[[#This Row],[SAP Code]],[26]_16!V:W,2,FALSE)/ 1000000, 0)</f>
        <v>0</v>
      </c>
      <c r="BF535" s="28">
        <f>IFERROR(VLOOKUP(Table2[[#This Row],[SAP Code]],[26]_16!Y:Z,2,FALSE)/ 1000000, 0)</f>
        <v>0</v>
      </c>
      <c r="BG535" s="28" t="str">
        <f>IFERROR(VLOOKUP(Table2[[#This Row],[SAP Code]],[26]port!$A:$AD,30,FALSE),"unknown")</f>
        <v>COMP</v>
      </c>
      <c r="BH535" s="29" t="str">
        <f t="shared" si="150"/>
        <v>Number of operations completed out of the net approved of that year</v>
      </c>
      <c r="BI535" s="16"/>
    </row>
    <row r="536" spans="1:61" ht="17.100000000000001" customHeight="1">
      <c r="A536" s="38" t="s">
        <v>189</v>
      </c>
      <c r="B536" s="16" t="s">
        <v>2031</v>
      </c>
      <c r="C536" s="16" t="s">
        <v>2032</v>
      </c>
      <c r="D536" s="16" t="s">
        <v>2033</v>
      </c>
      <c r="E536" s="18">
        <v>42930</v>
      </c>
      <c r="F536" s="16" t="s">
        <v>2034</v>
      </c>
      <c r="G536" s="16" t="s">
        <v>107</v>
      </c>
      <c r="H536" s="37" t="s">
        <v>194</v>
      </c>
      <c r="I536" s="16" t="s">
        <v>102</v>
      </c>
      <c r="J536" s="16" t="s">
        <v>103</v>
      </c>
      <c r="K536" s="19" t="s">
        <v>104</v>
      </c>
      <c r="L536" s="19" t="s">
        <v>195</v>
      </c>
      <c r="M536" s="19">
        <v>8000000</v>
      </c>
      <c r="N536" s="69">
        <v>6561518.3353427984</v>
      </c>
      <c r="O536" s="20" t="s">
        <v>2035</v>
      </c>
      <c r="P536" s="21">
        <v>2000130017830</v>
      </c>
      <c r="Q536" s="20" t="s">
        <v>72</v>
      </c>
      <c r="R536" s="16" t="str">
        <f t="shared" si="140"/>
        <v>ADB Private</v>
      </c>
      <c r="S536" s="16" t="str">
        <f t="shared" si="154"/>
        <v>H</v>
      </c>
      <c r="T536" s="16" t="str">
        <f t="shared" si="138"/>
        <v>ADB Countries</v>
      </c>
      <c r="U536" s="16" t="str">
        <f t="shared" si="141"/>
        <v>Non-Transition States</v>
      </c>
      <c r="V536" s="22" t="str">
        <f>IF(ISNUMBER(MATCH(A536, {"Gabon","Sudan","Niger","Mali","Burkina Faso","Guinea"}, 0)), "De Facto Countries", "Non-De Facto Countries")</f>
        <v>Non-De Facto Countries</v>
      </c>
      <c r="W536" s="16" t="str">
        <f t="shared" si="152"/>
        <v>North</v>
      </c>
      <c r="X536" s="16" t="str">
        <f t="shared" si="153"/>
        <v>Finance</v>
      </c>
      <c r="Y536" s="23"/>
      <c r="AA536" s="23">
        <f>Table2[[#This Row],[Approved Amount_UA Equivalent]]</f>
        <v>6561518.3353427984</v>
      </c>
      <c r="AD536" s="23">
        <f>SUM(Table2[[#This Row],[Feed Africa ]:[Improve Quality Of Life ]])</f>
        <v>6561518.3353427984</v>
      </c>
      <c r="AE536" s="16" t="b">
        <f>Table2[[#This Row],[Total HI5]]=Table2[[#This Row],[Approved Amount_UA Equivalent]]</f>
        <v>1</v>
      </c>
      <c r="AF536" s="24">
        <v>11</v>
      </c>
      <c r="AG536" s="20" t="str">
        <f t="shared" si="142"/>
        <v>Line of Credit</v>
      </c>
      <c r="AH536" s="24" t="e">
        <f>VLOOKUP(Table2[[#This Row],[SAP Code]],[25]DATA!$A:$G,7,FALSE)</f>
        <v>#N/A</v>
      </c>
      <c r="AI536" s="20" t="str">
        <f t="shared" si="143"/>
        <v>Other Investment</v>
      </c>
      <c r="AJ536" s="25" t="s">
        <v>106</v>
      </c>
      <c r="AK536" s="25" t="s">
        <v>107</v>
      </c>
      <c r="AL536" s="23" t="str" cm="1">
        <f t="array" ref="AL536">_xlfn.SWITCH(AK536,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36" s="26">
        <v>2</v>
      </c>
      <c r="AN536" s="25" t="str">
        <f t="shared" si="151"/>
        <v>Non-Sovereign</v>
      </c>
      <c r="AO536" s="27">
        <v>1</v>
      </c>
      <c r="AP536" s="23">
        <f>Table2[[#This Row],[Approved Amount_UA Equivalent]]/1000000</f>
        <v>6.5615183353427984</v>
      </c>
      <c r="AQ536" s="69">
        <f t="shared" si="144"/>
        <v>8.73233106140761</v>
      </c>
      <c r="AR536" s="23" t="str">
        <f t="shared" si="145"/>
        <v>1-10</v>
      </c>
      <c r="AS536" s="23" t="str">
        <f t="shared" si="146"/>
        <v>1-20</v>
      </c>
      <c r="AT536" s="23" t="str">
        <f t="shared" si="147"/>
        <v>1-40</v>
      </c>
      <c r="AU536" s="23" t="str">
        <f t="shared" si="148"/>
        <v>&lt;1-50 Mn</v>
      </c>
      <c r="AV536" s="23">
        <f>Table2[[#This Row],[Amount]]</f>
        <v>8000000</v>
      </c>
      <c r="AW536" s="23" t="str">
        <f t="shared" si="149"/>
        <v>Jul 2017</v>
      </c>
      <c r="AX536" s="28">
        <f>IFERROR(VLOOKUP(Table2[[#This Row],[SAP Code]],[26]_16!A:B,2,FALSE),0)</f>
        <v>0</v>
      </c>
      <c r="AY536" s="28">
        <f>IFERROR(VLOOKUP(Table2[[#This Row],[SAP Code]],[26]_16!D:E,2,FALSE)/ 1000000, 0)</f>
        <v>0</v>
      </c>
      <c r="AZ536" s="28">
        <f>IFERROR(VLOOKUP(Table2[[#This Row],[SAP Code]],[26]_16!G:H,2,FALSE)/ 1000000, 0)</f>
        <v>0</v>
      </c>
      <c r="BA536" s="28">
        <f>IFERROR(VLOOKUP(Table2[[#This Row],[SAP Code]],[26]_16!J:K,2,FALSE)/ 1000000, 0)</f>
        <v>3.3082731600000002</v>
      </c>
      <c r="BB536" s="28">
        <f>IFERROR(VLOOKUP(Table2[[#This Row],[SAP Code]],[26]_16!M:N,2,FALSE)/ 1000000, 0)</f>
        <v>3.2232590399999999</v>
      </c>
      <c r="BC536" s="28">
        <f>IFERROR(VLOOKUP(Table2[[#This Row],[SAP Code]],[26]_16!P:Q,2,FALSE),0)</f>
        <v>0</v>
      </c>
      <c r="BD536" s="28">
        <f>IFERROR(VLOOKUP(Table2[[#This Row],[SAP Code]],[26]_16!S:T,2,FALSE),0)</f>
        <v>0</v>
      </c>
      <c r="BE536" s="28">
        <f>IFERROR(VLOOKUP(Table2[[#This Row],[SAP Code]],[26]_16!V:W,2,FALSE)/ 1000000, 0)</f>
        <v>0</v>
      </c>
      <c r="BF536" s="28">
        <f>IFERROR(VLOOKUP(Table2[[#This Row],[SAP Code]],[26]_16!Y:Z,2,FALSE)/ 1000000, 0)</f>
        <v>0</v>
      </c>
      <c r="BG536" s="28" t="str">
        <f>IFERROR(VLOOKUP(Table2[[#This Row],[SAP Code]],[26]port!$A:$AD,30,FALSE),"unknown")</f>
        <v>COMP</v>
      </c>
      <c r="BH536" s="29" t="str">
        <f t="shared" si="150"/>
        <v>Number of operations completed out of the net approved of that year</v>
      </c>
      <c r="BI536" s="16"/>
    </row>
    <row r="537" spans="1:61" ht="17.100000000000001" customHeight="1">
      <c r="A537" s="16" t="s">
        <v>141</v>
      </c>
      <c r="B537" s="16" t="s">
        <v>2036</v>
      </c>
      <c r="C537" s="16" t="s">
        <v>2037</v>
      </c>
      <c r="D537" s="16" t="s">
        <v>2038</v>
      </c>
      <c r="E537" s="18">
        <v>42930</v>
      </c>
      <c r="F537" s="16" t="s">
        <v>2039</v>
      </c>
      <c r="G537" s="16" t="s">
        <v>107</v>
      </c>
      <c r="H537" s="37" t="s">
        <v>213</v>
      </c>
      <c r="I537" s="16" t="s">
        <v>102</v>
      </c>
      <c r="J537" s="16" t="s">
        <v>103</v>
      </c>
      <c r="K537" s="19" t="s">
        <v>201</v>
      </c>
      <c r="L537" s="19" t="s">
        <v>70</v>
      </c>
      <c r="M537" s="19">
        <v>50000000</v>
      </c>
      <c r="N537" s="69">
        <v>35935287.733848885</v>
      </c>
      <c r="O537" s="20" t="s">
        <v>2040</v>
      </c>
      <c r="P537" s="21">
        <v>2000140000751</v>
      </c>
      <c r="Q537" s="20" t="s">
        <v>87</v>
      </c>
      <c r="R537" s="16" t="str">
        <f t="shared" si="140"/>
        <v>ADB Private</v>
      </c>
      <c r="S537" s="16" t="str">
        <f t="shared" si="154"/>
        <v>H</v>
      </c>
      <c r="T537" s="16" t="str">
        <f t="shared" si="138"/>
        <v>Multinational</v>
      </c>
      <c r="U537" s="16" t="str">
        <f t="shared" si="141"/>
        <v>Multinational</v>
      </c>
      <c r="V537" s="22" t="str">
        <f>IF(ISNUMBER(MATCH(A537, {"Gabon","Sudan","Niger","Mali","Burkina Faso","Guinea"}, 0)), "De Facto Countries", "Non-De Facto Countries")</f>
        <v>Non-De Facto Countries</v>
      </c>
      <c r="W537" s="16" t="str">
        <f t="shared" si="152"/>
        <v>Multi</v>
      </c>
      <c r="X537" s="16" t="str">
        <f t="shared" si="153"/>
        <v>Finance</v>
      </c>
      <c r="Y537" s="23"/>
      <c r="AA537" s="23">
        <f>Table2[[#This Row],[Approved Amount_UA Equivalent]]</f>
        <v>35935287.733848885</v>
      </c>
      <c r="AD537" s="23">
        <f>SUM(Table2[[#This Row],[Feed Africa ]:[Improve Quality Of Life ]])</f>
        <v>35935287.733848885</v>
      </c>
      <c r="AE537" s="16" t="b">
        <f>Table2[[#This Row],[Total HI5]]=Table2[[#This Row],[Approved Amount_UA Equivalent]]</f>
        <v>1</v>
      </c>
      <c r="AF537" s="24">
        <v>70</v>
      </c>
      <c r="AG537" s="20" t="str">
        <f t="shared" si="142"/>
        <v>Equity and Guarantee</v>
      </c>
      <c r="AH537" s="24" t="e">
        <f>VLOOKUP(Table2[[#This Row],[SAP Code]],[25]DATA!$A:$G,7,FALSE)</f>
        <v>#N/A</v>
      </c>
      <c r="AI537" s="20" t="str">
        <f t="shared" si="143"/>
        <v>Other Investment</v>
      </c>
      <c r="AJ537" s="25" t="s">
        <v>106</v>
      </c>
      <c r="AK537" s="25" t="s">
        <v>107</v>
      </c>
      <c r="AL537" s="23" t="str" cm="1">
        <f t="array" ref="AL537">_xlfn.SWITCH(AK537,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37" s="26">
        <v>1</v>
      </c>
      <c r="AN537" s="25" t="str">
        <f t="shared" si="151"/>
        <v>Sovereign</v>
      </c>
      <c r="AO537" s="27">
        <v>1</v>
      </c>
      <c r="AP537" s="23">
        <f>Table2[[#This Row],[Approved Amount_UA Equivalent]]/1000000</f>
        <v>35.935287733848888</v>
      </c>
      <c r="AQ537" s="69">
        <f t="shared" si="144"/>
        <v>47.824118327715446</v>
      </c>
      <c r="AR537" s="23" t="str">
        <f t="shared" si="145"/>
        <v>31-40</v>
      </c>
      <c r="AS537" s="23" t="str">
        <f t="shared" si="146"/>
        <v>21-40</v>
      </c>
      <c r="AT537" s="23" t="str">
        <f t="shared" si="147"/>
        <v>1-40</v>
      </c>
      <c r="AU537" s="23" t="str">
        <f t="shared" si="148"/>
        <v>&lt;1-50 Mn</v>
      </c>
      <c r="AV537" s="23">
        <f>Table2[[#This Row],[Amount]]</f>
        <v>50000000</v>
      </c>
      <c r="AW537" s="23" t="str">
        <f t="shared" si="149"/>
        <v>Jul 2017</v>
      </c>
      <c r="AX537" s="28">
        <f>IFERROR(VLOOKUP(Table2[[#This Row],[SAP Code]],[26]_16!A:B,2,FALSE),0)</f>
        <v>0</v>
      </c>
      <c r="AY537" s="28">
        <f>IFERROR(VLOOKUP(Table2[[#This Row],[SAP Code]],[26]_16!D:E,2,FALSE)/ 1000000, 0)</f>
        <v>0</v>
      </c>
      <c r="AZ537" s="28">
        <f>IFERROR(VLOOKUP(Table2[[#This Row],[SAP Code]],[26]_16!G:H,2,FALSE)/ 1000000, 0)</f>
        <v>0</v>
      </c>
      <c r="BA537" s="28">
        <f>IFERROR(VLOOKUP(Table2[[#This Row],[SAP Code]],[26]_16!J:K,2,FALSE)/ 1000000, 0)</f>
        <v>0</v>
      </c>
      <c r="BB537" s="28">
        <f>IFERROR(VLOOKUP(Table2[[#This Row],[SAP Code]],[26]_16!M:N,2,FALSE)/ 1000000, 0)</f>
        <v>0</v>
      </c>
      <c r="BC537" s="28">
        <f>IFERROR(VLOOKUP(Table2[[#This Row],[SAP Code]],[26]_16!P:Q,2,FALSE),0)</f>
        <v>0</v>
      </c>
      <c r="BD537" s="28">
        <f>IFERROR(VLOOKUP(Table2[[#This Row],[SAP Code]],[26]_16!S:T,2,FALSE),0)</f>
        <v>0</v>
      </c>
      <c r="BE537" s="28">
        <f>IFERROR(VLOOKUP(Table2[[#This Row],[SAP Code]],[26]_16!V:W,2,FALSE)/ 1000000, 0)</f>
        <v>0</v>
      </c>
      <c r="BF537" s="28">
        <f>IFERROR(VLOOKUP(Table2[[#This Row],[SAP Code]],[26]_16!Y:Z,2,FALSE)/ 1000000, 0)</f>
        <v>0</v>
      </c>
      <c r="BG537" s="28" t="str">
        <f>IFERROR(VLOOKUP(Table2[[#This Row],[SAP Code]],[26]port!$A:$AD,30,FALSE),"unknown")</f>
        <v>COMP</v>
      </c>
      <c r="BH537" s="29" t="str">
        <f t="shared" si="150"/>
        <v>Number of operations completed out of the net approved of that year</v>
      </c>
      <c r="BI537" s="16"/>
    </row>
    <row r="538" spans="1:61" ht="17.100000000000001" customHeight="1">
      <c r="A538" s="38" t="s">
        <v>872</v>
      </c>
      <c r="B538" s="16" t="s">
        <v>2041</v>
      </c>
      <c r="C538" s="16" t="s">
        <v>2042</v>
      </c>
      <c r="D538" s="16" t="s">
        <v>2043</v>
      </c>
      <c r="E538" s="18">
        <v>42937</v>
      </c>
      <c r="F538" s="16" t="s">
        <v>876</v>
      </c>
      <c r="G538" s="16" t="s">
        <v>74</v>
      </c>
      <c r="H538" s="16" t="s">
        <v>81</v>
      </c>
      <c r="I538" s="16" t="s">
        <v>155</v>
      </c>
      <c r="J538" s="16" t="s">
        <v>83</v>
      </c>
      <c r="K538" s="19" t="s">
        <v>69</v>
      </c>
      <c r="L538" s="19" t="s">
        <v>85</v>
      </c>
      <c r="M538" s="19">
        <v>15000000</v>
      </c>
      <c r="N538" s="69">
        <v>15000000</v>
      </c>
      <c r="O538" s="20" t="s">
        <v>2044</v>
      </c>
      <c r="P538" s="21">
        <v>2100155035220</v>
      </c>
      <c r="Q538" s="20" t="s">
        <v>72</v>
      </c>
      <c r="R538" s="16" t="str">
        <f t="shared" si="140"/>
        <v>ADF Including TSF</v>
      </c>
      <c r="S538" s="16" t="str">
        <f t="shared" si="154"/>
        <v>A</v>
      </c>
      <c r="T538" s="16" t="str">
        <f t="shared" si="138"/>
        <v>ADF Countries</v>
      </c>
      <c r="U538" s="16" t="str">
        <f t="shared" si="141"/>
        <v>Transition States</v>
      </c>
      <c r="V538" s="22" t="str">
        <f>IF(ISNUMBER(MATCH(A538, {"Gabon","Sudan","Niger","Mali","Burkina Faso","Guinea"}, 0)), "De Facto Countries", "Non-De Facto Countries")</f>
        <v>Non-De Facto Countries</v>
      </c>
      <c r="W538" s="16" t="str">
        <f t="shared" si="152"/>
        <v>East</v>
      </c>
      <c r="X538" s="16" t="str">
        <f t="shared" si="153"/>
        <v>Agriculture</v>
      </c>
      <c r="Y538" s="23">
        <f>Table2[[#This Row],[Approved Amount_UA Equivalent]]</f>
        <v>15000000</v>
      </c>
      <c r="AD538" s="23">
        <f>SUM(Table2[[#This Row],[Feed Africa ]:[Improve Quality Of Life ]])</f>
        <v>15000000</v>
      </c>
      <c r="AE538" s="16" t="b">
        <f>Table2[[#This Row],[Total HI5]]=Table2[[#This Row],[Approved Amount_UA Equivalent]]</f>
        <v>1</v>
      </c>
      <c r="AF538" s="24">
        <v>40</v>
      </c>
      <c r="AG538" s="20" t="str">
        <f t="shared" si="142"/>
        <v>ISP and Investment Project</v>
      </c>
      <c r="AH538" s="24" t="e">
        <f>VLOOKUP(Table2[[#This Row],[SAP Code]],[25]DATA!$A:$G,7,FALSE)</f>
        <v>#N/A</v>
      </c>
      <c r="AI538" s="20" t="str">
        <f t="shared" si="143"/>
        <v>Infrastructure</v>
      </c>
      <c r="AJ538" s="25" t="s">
        <v>157</v>
      </c>
      <c r="AK538" s="25" t="s">
        <v>74</v>
      </c>
      <c r="AL538" s="23" t="str" cm="1">
        <f t="array" ref="AL538">_xlfn.SWITCH(AK538,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38" s="26">
        <v>1</v>
      </c>
      <c r="AN538" s="25" t="str">
        <f t="shared" si="151"/>
        <v>Sovereign</v>
      </c>
      <c r="AO538" s="27">
        <v>0.5</v>
      </c>
      <c r="AP538" s="23">
        <f>Table2[[#This Row],[Approved Amount_UA Equivalent]]/1000000</f>
        <v>15</v>
      </c>
      <c r="AQ538" s="69">
        <f t="shared" si="144"/>
        <v>19.962599999999998</v>
      </c>
      <c r="AR538" s="23" t="str">
        <f t="shared" si="145"/>
        <v>11-20</v>
      </c>
      <c r="AS538" s="23" t="str">
        <f t="shared" si="146"/>
        <v>1-20</v>
      </c>
      <c r="AT538" s="23" t="str">
        <f t="shared" si="147"/>
        <v>1-40</v>
      </c>
      <c r="AU538" s="23" t="str">
        <f t="shared" si="148"/>
        <v>&lt;1-50 Mn</v>
      </c>
      <c r="AV538" s="23">
        <f>Table2[[#This Row],[Amount]]</f>
        <v>15000000</v>
      </c>
      <c r="AW538" s="23" t="str">
        <f t="shared" si="149"/>
        <v>Jul 2017</v>
      </c>
      <c r="AX538" s="28">
        <f>IFERROR(VLOOKUP(Table2[[#This Row],[SAP Code]],[26]_16!A:B,2,FALSE),0)</f>
        <v>0</v>
      </c>
      <c r="AY538" s="28">
        <f>IFERROR(VLOOKUP(Table2[[#This Row],[SAP Code]],[26]_16!D:E,2,FALSE)/ 1000000, 0)</f>
        <v>0</v>
      </c>
      <c r="AZ538" s="28">
        <f>IFERROR(VLOOKUP(Table2[[#This Row],[SAP Code]],[26]_16!G:H,2,FALSE)/ 1000000, 0)</f>
        <v>0</v>
      </c>
      <c r="BA538" s="28">
        <f>IFERROR(VLOOKUP(Table2[[#This Row],[SAP Code]],[26]_16!J:K,2,FALSE)/ 1000000, 0)</f>
        <v>4.5865593099999993</v>
      </c>
      <c r="BB538" s="28">
        <f>IFERROR(VLOOKUP(Table2[[#This Row],[SAP Code]],[26]_16!M:N,2,FALSE)/ 1000000, 0)</f>
        <v>9.5676351099999994</v>
      </c>
      <c r="BC538" s="28">
        <f>IFERROR(VLOOKUP(Table2[[#This Row],[SAP Code]],[26]_16!P:Q,2,FALSE),0)</f>
        <v>9.797100669999999</v>
      </c>
      <c r="BD538" s="28">
        <f>IFERROR(VLOOKUP(Table2[[#This Row],[SAP Code]],[26]_16!S:T,2,FALSE),0)</f>
        <v>0</v>
      </c>
      <c r="BE538" s="28">
        <f>IFERROR(VLOOKUP(Table2[[#This Row],[SAP Code]],[26]_16!V:W,2,FALSE)/ 1000000, 0)</f>
        <v>0.69867144999999997</v>
      </c>
      <c r="BF538" s="28">
        <f>IFERROR(VLOOKUP(Table2[[#This Row],[SAP Code]],[26]_16!Y:Z,2,FALSE)/ 1000000, 0)</f>
        <v>0</v>
      </c>
      <c r="BG538" s="28" t="str">
        <f>IFERROR(VLOOKUP(Table2[[#This Row],[SAP Code]],[26]port!$A:$AD,30,FALSE),"unknown")</f>
        <v>COMP</v>
      </c>
      <c r="BH538" s="29" t="str">
        <f t="shared" si="150"/>
        <v>Number of operations completed out of the net approved of that year</v>
      </c>
      <c r="BI538" s="16"/>
    </row>
    <row r="539" spans="1:61" ht="17.100000000000001" customHeight="1">
      <c r="A539" s="38" t="s">
        <v>872</v>
      </c>
      <c r="B539" s="16" t="s">
        <v>2041</v>
      </c>
      <c r="C539" s="16" t="s">
        <v>2045</v>
      </c>
      <c r="D539" s="16" t="s">
        <v>2043</v>
      </c>
      <c r="E539" s="18">
        <v>42937</v>
      </c>
      <c r="F539" s="16" t="s">
        <v>876</v>
      </c>
      <c r="G539" s="16" t="s">
        <v>74</v>
      </c>
      <c r="H539" s="16" t="s">
        <v>81</v>
      </c>
      <c r="I539" s="16" t="s">
        <v>155</v>
      </c>
      <c r="J539" s="16" t="s">
        <v>2046</v>
      </c>
      <c r="K539" s="19" t="s">
        <v>69</v>
      </c>
      <c r="L539" s="19" t="s">
        <v>85</v>
      </c>
      <c r="M539" s="19">
        <v>10000000</v>
      </c>
      <c r="N539" s="69">
        <v>10000000</v>
      </c>
      <c r="O539" s="20" t="s">
        <v>2044</v>
      </c>
      <c r="P539" s="21">
        <v>5900155012251</v>
      </c>
      <c r="Q539" s="20" t="s">
        <v>72</v>
      </c>
      <c r="R539" s="16" t="str">
        <f t="shared" si="140"/>
        <v>ADF Including TSF</v>
      </c>
      <c r="S539" s="16" t="str">
        <f t="shared" si="154"/>
        <v>A</v>
      </c>
      <c r="T539" s="16" t="str">
        <f t="shared" si="138"/>
        <v>ADF Countries</v>
      </c>
      <c r="U539" s="16" t="str">
        <f t="shared" si="141"/>
        <v>Transition States</v>
      </c>
      <c r="V539" s="22" t="str">
        <f>IF(ISNUMBER(MATCH(A539, {"Gabon","Sudan","Niger","Mali","Burkina Faso","Guinea"}, 0)), "De Facto Countries", "Non-De Facto Countries")</f>
        <v>Non-De Facto Countries</v>
      </c>
      <c r="W539" s="16" t="str">
        <f t="shared" si="152"/>
        <v>East</v>
      </c>
      <c r="X539" s="16" t="str">
        <f t="shared" si="153"/>
        <v>Agriculture</v>
      </c>
      <c r="Y539" s="23">
        <f>Table2[[#This Row],[Approved Amount_UA Equivalent]]</f>
        <v>10000000</v>
      </c>
      <c r="AD539" s="23">
        <f>SUM(Table2[[#This Row],[Feed Africa ]:[Improve Quality Of Life ]])</f>
        <v>10000000</v>
      </c>
      <c r="AE539" s="16" t="b">
        <f>Table2[[#This Row],[Total HI5]]=Table2[[#This Row],[Approved Amount_UA Equivalent]]</f>
        <v>1</v>
      </c>
      <c r="AF539" s="24">
        <v>40</v>
      </c>
      <c r="AG539" s="20" t="str">
        <f t="shared" si="142"/>
        <v>ISP and Investment Project</v>
      </c>
      <c r="AH539" s="24" t="e">
        <f>VLOOKUP(Table2[[#This Row],[SAP Code]],[25]DATA!$A:$G,7,FALSE)</f>
        <v>#N/A</v>
      </c>
      <c r="AI539" s="20" t="str">
        <f t="shared" si="143"/>
        <v>Infrastructure</v>
      </c>
      <c r="AJ539" s="25" t="s">
        <v>157</v>
      </c>
      <c r="AK539" s="25" t="s">
        <v>74</v>
      </c>
      <c r="AL539" s="23" t="str" cm="1">
        <f t="array" ref="AL539">_xlfn.SWITCH(AK539,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39" s="26">
        <v>1</v>
      </c>
      <c r="AN539" s="25" t="str">
        <f t="shared" si="151"/>
        <v>Sovereign</v>
      </c>
      <c r="AO539" s="27">
        <v>0.5</v>
      </c>
      <c r="AP539" s="23">
        <f>Table2[[#This Row],[Approved Amount_UA Equivalent]]/1000000</f>
        <v>10</v>
      </c>
      <c r="AQ539" s="69">
        <f t="shared" si="144"/>
        <v>13.308400000000001</v>
      </c>
      <c r="AR539" s="23" t="str">
        <f t="shared" si="145"/>
        <v>1-10</v>
      </c>
      <c r="AS539" s="23" t="str">
        <f t="shared" si="146"/>
        <v>1-20</v>
      </c>
      <c r="AT539" s="23" t="str">
        <f t="shared" si="147"/>
        <v>1-40</v>
      </c>
      <c r="AU539" s="23" t="str">
        <f t="shared" si="148"/>
        <v>&lt;1-50 Mn</v>
      </c>
      <c r="AV539" s="23">
        <f>Table2[[#This Row],[Amount]]</f>
        <v>10000000</v>
      </c>
      <c r="AW539" s="23" t="str">
        <f t="shared" si="149"/>
        <v>Jul 2017</v>
      </c>
      <c r="AX539" s="28">
        <f>IFERROR(VLOOKUP(Table2[[#This Row],[SAP Code]],[26]_16!A:B,2,FALSE),0)</f>
        <v>0</v>
      </c>
      <c r="AY539" s="28">
        <f>IFERROR(VLOOKUP(Table2[[#This Row],[SAP Code]],[26]_16!D:E,2,FALSE)/ 1000000, 0)</f>
        <v>0</v>
      </c>
      <c r="AZ539" s="28">
        <f>IFERROR(VLOOKUP(Table2[[#This Row],[SAP Code]],[26]_16!G:H,2,FALSE)/ 1000000, 0)</f>
        <v>0</v>
      </c>
      <c r="BA539" s="28">
        <f>IFERROR(VLOOKUP(Table2[[#This Row],[SAP Code]],[26]_16!J:K,2,FALSE)/ 1000000, 0)</f>
        <v>4.5865593099999993</v>
      </c>
      <c r="BB539" s="28">
        <f>IFERROR(VLOOKUP(Table2[[#This Row],[SAP Code]],[26]_16!M:N,2,FALSE)/ 1000000, 0)</f>
        <v>9.5676351099999994</v>
      </c>
      <c r="BC539" s="28">
        <f>IFERROR(VLOOKUP(Table2[[#This Row],[SAP Code]],[26]_16!P:Q,2,FALSE),0)</f>
        <v>9.797100669999999</v>
      </c>
      <c r="BD539" s="28">
        <f>IFERROR(VLOOKUP(Table2[[#This Row],[SAP Code]],[26]_16!S:T,2,FALSE),0)</f>
        <v>0</v>
      </c>
      <c r="BE539" s="28">
        <f>IFERROR(VLOOKUP(Table2[[#This Row],[SAP Code]],[26]_16!V:W,2,FALSE)/ 1000000, 0)</f>
        <v>0.69867144999999997</v>
      </c>
      <c r="BF539" s="28">
        <f>IFERROR(VLOOKUP(Table2[[#This Row],[SAP Code]],[26]_16!Y:Z,2,FALSE)/ 1000000, 0)</f>
        <v>0</v>
      </c>
      <c r="BG539" s="28" t="str">
        <f>IFERROR(VLOOKUP(Table2[[#This Row],[SAP Code]],[26]port!$A:$AD,30,FALSE),"unknown")</f>
        <v>COMP</v>
      </c>
      <c r="BH539" s="29" t="str">
        <f t="shared" si="150"/>
        <v>Number of operations completed out of the net approved of that year</v>
      </c>
      <c r="BI539" s="16"/>
    </row>
    <row r="540" spans="1:61" ht="17.100000000000001" customHeight="1">
      <c r="A540" s="38" t="s">
        <v>2047</v>
      </c>
      <c r="B540" s="16" t="s">
        <v>2041</v>
      </c>
      <c r="C540" s="16" t="s">
        <v>2048</v>
      </c>
      <c r="D540" s="16" t="s">
        <v>2043</v>
      </c>
      <c r="E540" s="18">
        <v>42937</v>
      </c>
      <c r="F540" s="16" t="s">
        <v>1175</v>
      </c>
      <c r="G540" s="16" t="s">
        <v>74</v>
      </c>
      <c r="H540" s="16" t="s">
        <v>81</v>
      </c>
      <c r="I540" s="16" t="s">
        <v>155</v>
      </c>
      <c r="J540" s="16" t="s">
        <v>83</v>
      </c>
      <c r="K540" s="19" t="s">
        <v>69</v>
      </c>
      <c r="L540" s="19" t="s">
        <v>85</v>
      </c>
      <c r="M540" s="19">
        <v>15000000</v>
      </c>
      <c r="N540" s="69">
        <v>15000000</v>
      </c>
      <c r="O540" s="20" t="s">
        <v>2049</v>
      </c>
      <c r="P540" s="21">
        <v>2100155035221</v>
      </c>
      <c r="Q540" s="20" t="s">
        <v>72</v>
      </c>
      <c r="R540" s="16" t="str">
        <f t="shared" si="140"/>
        <v>ADF Including TSF</v>
      </c>
      <c r="S540" s="16" t="str">
        <f t="shared" si="154"/>
        <v>A</v>
      </c>
      <c r="T540" s="16" t="str">
        <f t="shared" si="138"/>
        <v>ADF Countries</v>
      </c>
      <c r="U540" s="16" t="str">
        <f t="shared" si="141"/>
        <v>Transition States</v>
      </c>
      <c r="V540" s="22" t="str">
        <f>IF(ISNUMBER(MATCH(A540, {"Gabon","Sudan","Niger","Mali","Burkina Faso","Guinea"}, 0)), "De Facto Countries", "Non-De Facto Countries")</f>
        <v>Non-De Facto Countries</v>
      </c>
      <c r="W540" s="16" t="str">
        <f t="shared" si="152"/>
        <v>East</v>
      </c>
      <c r="X540" s="16" t="str">
        <f t="shared" si="153"/>
        <v>Agriculture</v>
      </c>
      <c r="Y540" s="23">
        <f>Table2[[#This Row],[Approved Amount_UA Equivalent]]</f>
        <v>15000000</v>
      </c>
      <c r="AD540" s="23">
        <f>SUM(Table2[[#This Row],[Feed Africa ]:[Improve Quality Of Life ]])</f>
        <v>15000000</v>
      </c>
      <c r="AE540" s="16" t="b">
        <f>Table2[[#This Row],[Total HI5]]=Table2[[#This Row],[Approved Amount_UA Equivalent]]</f>
        <v>1</v>
      </c>
      <c r="AF540" s="24">
        <v>10</v>
      </c>
      <c r="AG540" s="20" t="str">
        <f t="shared" si="142"/>
        <v>Investment Project</v>
      </c>
      <c r="AH540" s="24" t="e">
        <f>VLOOKUP(Table2[[#This Row],[SAP Code]],[25]DATA!$A:$G,7,FALSE)</f>
        <v>#N/A</v>
      </c>
      <c r="AI540" s="20" t="str">
        <f t="shared" si="143"/>
        <v>Infrastructure</v>
      </c>
      <c r="AJ540" s="25" t="s">
        <v>157</v>
      </c>
      <c r="AK540" s="25" t="s">
        <v>74</v>
      </c>
      <c r="AL540" s="23" t="str" cm="1">
        <f t="array" ref="AL540">_xlfn.SWITCH(AK540,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40" s="26">
        <v>1</v>
      </c>
      <c r="AN540" s="25" t="str">
        <f t="shared" si="151"/>
        <v>Sovereign</v>
      </c>
      <c r="AO540" s="27">
        <v>0.33333333333333331</v>
      </c>
      <c r="AP540" s="23">
        <f>Table2[[#This Row],[Approved Amount_UA Equivalent]]/1000000</f>
        <v>15</v>
      </c>
      <c r="AQ540" s="69">
        <f t="shared" si="144"/>
        <v>19.962599999999998</v>
      </c>
      <c r="AR540" s="23" t="str">
        <f t="shared" si="145"/>
        <v>11-20</v>
      </c>
      <c r="AS540" s="23" t="str">
        <f t="shared" si="146"/>
        <v>1-20</v>
      </c>
      <c r="AT540" s="23" t="str">
        <f t="shared" si="147"/>
        <v>1-40</v>
      </c>
      <c r="AU540" s="23" t="str">
        <f t="shared" si="148"/>
        <v>&lt;1-50 Mn</v>
      </c>
      <c r="AV540" s="23">
        <f>Table2[[#This Row],[Amount]]</f>
        <v>15000000</v>
      </c>
      <c r="AW540" s="23" t="str">
        <f t="shared" si="149"/>
        <v>Jul 2017</v>
      </c>
      <c r="AX540" s="28">
        <f>IFERROR(VLOOKUP(Table2[[#This Row],[SAP Code]],[26]_16!A:B,2,FALSE),0)</f>
        <v>0</v>
      </c>
      <c r="AY540" s="28">
        <f>IFERROR(VLOOKUP(Table2[[#This Row],[SAP Code]],[26]_16!D:E,2,FALSE)/ 1000000, 0)</f>
        <v>0</v>
      </c>
      <c r="AZ540" s="28">
        <f>IFERROR(VLOOKUP(Table2[[#This Row],[SAP Code]],[26]_16!G:H,2,FALSE)/ 1000000, 0)</f>
        <v>0</v>
      </c>
      <c r="BA540" s="28">
        <f>IFERROR(VLOOKUP(Table2[[#This Row],[SAP Code]],[26]_16!J:K,2,FALSE)/ 1000000, 0)</f>
        <v>12.540725999999999</v>
      </c>
      <c r="BB540" s="28">
        <f>IFERROR(VLOOKUP(Table2[[#This Row],[SAP Code]],[26]_16!M:N,2,FALSE)/ 1000000, 0)</f>
        <v>9.5283201999999996</v>
      </c>
      <c r="BC540" s="28">
        <f>IFERROR(VLOOKUP(Table2[[#This Row],[SAP Code]],[26]_16!P:Q,2,FALSE),0)</f>
        <v>9.405543999999999</v>
      </c>
      <c r="BD540" s="28">
        <f>IFERROR(VLOOKUP(Table2[[#This Row],[SAP Code]],[26]_16!S:T,2,FALSE),0)</f>
        <v>0</v>
      </c>
      <c r="BE540" s="28">
        <f>IFERROR(VLOOKUP(Table2[[#This Row],[SAP Code]],[26]_16!V:W,2,FALSE)/ 1000000, 0)</f>
        <v>0</v>
      </c>
      <c r="BF540" s="28">
        <f>IFERROR(VLOOKUP(Table2[[#This Row],[SAP Code]],[26]_16!Y:Z,2,FALSE)/ 1000000, 0)</f>
        <v>0</v>
      </c>
      <c r="BG540" s="28" t="str">
        <f>IFERROR(VLOOKUP(Table2[[#This Row],[SAP Code]],[26]port!$A:$AD,30,FALSE),"unknown")</f>
        <v>COMP</v>
      </c>
      <c r="BH540" s="29" t="str">
        <f t="shared" si="150"/>
        <v>Number of operations completed out of the net approved of that year</v>
      </c>
      <c r="BI540" s="16"/>
    </row>
    <row r="541" spans="1:61" ht="17.100000000000001" customHeight="1">
      <c r="A541" s="38" t="s">
        <v>2047</v>
      </c>
      <c r="B541" s="16" t="s">
        <v>2041</v>
      </c>
      <c r="C541" s="16" t="s">
        <v>2050</v>
      </c>
      <c r="D541" s="16" t="s">
        <v>2043</v>
      </c>
      <c r="E541" s="18">
        <v>42937</v>
      </c>
      <c r="F541" s="16" t="s">
        <v>1175</v>
      </c>
      <c r="G541" s="16" t="s">
        <v>74</v>
      </c>
      <c r="H541" s="16" t="s">
        <v>81</v>
      </c>
      <c r="I541" s="16" t="s">
        <v>155</v>
      </c>
      <c r="J541" s="16" t="s">
        <v>1692</v>
      </c>
      <c r="K541" s="19" t="s">
        <v>69</v>
      </c>
      <c r="L541" s="19" t="s">
        <v>85</v>
      </c>
      <c r="M541" s="19">
        <v>6500000</v>
      </c>
      <c r="N541" s="69">
        <v>6500000</v>
      </c>
      <c r="O541" s="20" t="s">
        <v>2049</v>
      </c>
      <c r="P541" s="21">
        <v>5900155012252</v>
      </c>
      <c r="Q541" s="20" t="s">
        <v>72</v>
      </c>
      <c r="R541" s="16" t="str">
        <f t="shared" si="140"/>
        <v>ADF Including TSF</v>
      </c>
      <c r="S541" s="16" t="str">
        <f t="shared" si="154"/>
        <v>A</v>
      </c>
      <c r="T541" s="16" t="str">
        <f t="shared" si="138"/>
        <v>ADF Countries</v>
      </c>
      <c r="U541" s="16" t="str">
        <f t="shared" si="141"/>
        <v>Transition States</v>
      </c>
      <c r="V541" s="22" t="str">
        <f>IF(ISNUMBER(MATCH(A541, {"Gabon","Sudan","Niger","Mali","Burkina Faso","Guinea"}, 0)), "De Facto Countries", "Non-De Facto Countries")</f>
        <v>Non-De Facto Countries</v>
      </c>
      <c r="W541" s="16" t="str">
        <f t="shared" si="152"/>
        <v>East</v>
      </c>
      <c r="X541" s="16" t="str">
        <f t="shared" si="153"/>
        <v>Agriculture</v>
      </c>
      <c r="Y541" s="23">
        <f>Table2[[#This Row],[Approved Amount_UA Equivalent]]</f>
        <v>6500000</v>
      </c>
      <c r="AD541" s="23">
        <f>SUM(Table2[[#This Row],[Feed Africa ]:[Improve Quality Of Life ]])</f>
        <v>6500000</v>
      </c>
      <c r="AE541" s="16" t="b">
        <f>Table2[[#This Row],[Total HI5]]=Table2[[#This Row],[Approved Amount_UA Equivalent]]</f>
        <v>1</v>
      </c>
      <c r="AF541" s="24">
        <v>10</v>
      </c>
      <c r="AG541" s="20" t="str">
        <f t="shared" si="142"/>
        <v>Investment Project</v>
      </c>
      <c r="AH541" s="24" t="e">
        <f>VLOOKUP(Table2[[#This Row],[SAP Code]],[25]DATA!$A:$G,7,FALSE)</f>
        <v>#N/A</v>
      </c>
      <c r="AI541" s="20" t="str">
        <f t="shared" si="143"/>
        <v>Infrastructure</v>
      </c>
      <c r="AJ541" s="25" t="s">
        <v>157</v>
      </c>
      <c r="AK541" s="25" t="s">
        <v>74</v>
      </c>
      <c r="AL541" s="23" t="str" cm="1">
        <f t="array" ref="AL541">_xlfn.SWITCH(AK541,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41" s="26">
        <v>1</v>
      </c>
      <c r="AN541" s="25" t="str">
        <f t="shared" si="151"/>
        <v>Sovereign</v>
      </c>
      <c r="AO541" s="27">
        <v>0.33333333333333331</v>
      </c>
      <c r="AP541" s="23">
        <f>Table2[[#This Row],[Approved Amount_UA Equivalent]]/1000000</f>
        <v>6.5</v>
      </c>
      <c r="AQ541" s="69">
        <f t="shared" si="144"/>
        <v>8.6504600000000007</v>
      </c>
      <c r="AR541" s="23" t="str">
        <f t="shared" si="145"/>
        <v>1-10</v>
      </c>
      <c r="AS541" s="23" t="str">
        <f t="shared" si="146"/>
        <v>1-20</v>
      </c>
      <c r="AT541" s="23" t="str">
        <f t="shared" si="147"/>
        <v>1-40</v>
      </c>
      <c r="AU541" s="23" t="str">
        <f t="shared" si="148"/>
        <v>&lt;1-50 Mn</v>
      </c>
      <c r="AV541" s="23">
        <f>Table2[[#This Row],[Amount]]</f>
        <v>6500000</v>
      </c>
      <c r="AW541" s="23" t="str">
        <f t="shared" si="149"/>
        <v>Jul 2017</v>
      </c>
      <c r="AX541" s="28">
        <f>IFERROR(VLOOKUP(Table2[[#This Row],[SAP Code]],[26]_16!A:B,2,FALSE),0)</f>
        <v>0</v>
      </c>
      <c r="AY541" s="28">
        <f>IFERROR(VLOOKUP(Table2[[#This Row],[SAP Code]],[26]_16!D:E,2,FALSE)/ 1000000, 0)</f>
        <v>0</v>
      </c>
      <c r="AZ541" s="28">
        <f>IFERROR(VLOOKUP(Table2[[#This Row],[SAP Code]],[26]_16!G:H,2,FALSE)/ 1000000, 0)</f>
        <v>0</v>
      </c>
      <c r="BA541" s="28">
        <v>0</v>
      </c>
      <c r="BB541" s="28">
        <v>0</v>
      </c>
      <c r="BC541" s="28">
        <v>0</v>
      </c>
      <c r="BD541" s="28">
        <v>0</v>
      </c>
      <c r="BE541" s="28">
        <v>0</v>
      </c>
      <c r="BF541" s="28">
        <v>0</v>
      </c>
      <c r="BG541" s="28" t="str">
        <f>IFERROR(VLOOKUP(Table2[[#This Row],[SAP Code]],[26]port!$A:$AD,30,FALSE),"unknown")</f>
        <v>COMP</v>
      </c>
      <c r="BH541" s="29" t="str">
        <f t="shared" si="150"/>
        <v>Number of operations completed out of the net approved of that year</v>
      </c>
      <c r="BI541" s="16"/>
    </row>
    <row r="542" spans="1:61" ht="17.100000000000001" customHeight="1">
      <c r="A542" s="38" t="s">
        <v>2047</v>
      </c>
      <c r="B542" s="16" t="s">
        <v>2041</v>
      </c>
      <c r="C542" s="16" t="s">
        <v>2050</v>
      </c>
      <c r="D542" s="16" t="s">
        <v>2043</v>
      </c>
      <c r="E542" s="18">
        <v>42937</v>
      </c>
      <c r="F542" s="16" t="s">
        <v>1175</v>
      </c>
      <c r="G542" s="16" t="s">
        <v>74</v>
      </c>
      <c r="H542" s="16" t="s">
        <v>81</v>
      </c>
      <c r="I542" s="16" t="s">
        <v>155</v>
      </c>
      <c r="J542" s="16" t="s">
        <v>2046</v>
      </c>
      <c r="K542" s="19" t="s">
        <v>69</v>
      </c>
      <c r="L542" s="19" t="s">
        <v>85</v>
      </c>
      <c r="M542" s="19">
        <v>10000000</v>
      </c>
      <c r="N542" s="69">
        <v>10000000</v>
      </c>
      <c r="O542" s="20" t="s">
        <v>2049</v>
      </c>
      <c r="P542" s="21">
        <v>5900155012252</v>
      </c>
      <c r="Q542" s="20" t="s">
        <v>72</v>
      </c>
      <c r="R542" s="16" t="str">
        <f t="shared" si="140"/>
        <v>ADF Including TSF</v>
      </c>
      <c r="S542" s="16" t="str">
        <f t="shared" si="154"/>
        <v>A</v>
      </c>
      <c r="T542" s="16" t="str">
        <f t="shared" si="138"/>
        <v>ADF Countries</v>
      </c>
      <c r="U542" s="16" t="str">
        <f t="shared" si="141"/>
        <v>Transition States</v>
      </c>
      <c r="V542" s="22" t="str">
        <f>IF(ISNUMBER(MATCH(A542, {"Gabon","Sudan","Niger","Mali","Burkina Faso","Guinea"}, 0)), "De Facto Countries", "Non-De Facto Countries")</f>
        <v>Non-De Facto Countries</v>
      </c>
      <c r="W542" s="16" t="str">
        <f t="shared" si="152"/>
        <v>East</v>
      </c>
      <c r="X542" s="16" t="str">
        <f t="shared" si="153"/>
        <v>Agriculture</v>
      </c>
      <c r="Y542" s="23">
        <f>Table2[[#This Row],[Approved Amount_UA Equivalent]]</f>
        <v>10000000</v>
      </c>
      <c r="AD542" s="23">
        <f>SUM(Table2[[#This Row],[Feed Africa ]:[Improve Quality Of Life ]])</f>
        <v>10000000</v>
      </c>
      <c r="AE542" s="16" t="b">
        <f>Table2[[#This Row],[Total HI5]]=Table2[[#This Row],[Approved Amount_UA Equivalent]]</f>
        <v>1</v>
      </c>
      <c r="AF542" s="24">
        <v>10</v>
      </c>
      <c r="AG542" s="20" t="str">
        <f t="shared" si="142"/>
        <v>Investment Project</v>
      </c>
      <c r="AH542" s="24" t="e">
        <f>VLOOKUP(Table2[[#This Row],[SAP Code]],[25]DATA!$A:$G,7,FALSE)</f>
        <v>#N/A</v>
      </c>
      <c r="AI542" s="20" t="str">
        <f t="shared" si="143"/>
        <v>Infrastructure</v>
      </c>
      <c r="AJ542" s="25" t="s">
        <v>157</v>
      </c>
      <c r="AK542" s="25" t="s">
        <v>74</v>
      </c>
      <c r="AL542" s="23" t="str" cm="1">
        <f t="array" ref="AL542">_xlfn.SWITCH(AK542,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42" s="26">
        <v>1</v>
      </c>
      <c r="AN542" s="25" t="str">
        <f t="shared" si="151"/>
        <v>Sovereign</v>
      </c>
      <c r="AO542" s="27">
        <v>0.33333333333333331</v>
      </c>
      <c r="AP542" s="23">
        <f>Table2[[#This Row],[Approved Amount_UA Equivalent]]/1000000</f>
        <v>10</v>
      </c>
      <c r="AQ542" s="69">
        <f t="shared" si="144"/>
        <v>13.308400000000001</v>
      </c>
      <c r="AR542" s="23" t="str">
        <f t="shared" si="145"/>
        <v>1-10</v>
      </c>
      <c r="AS542" s="23" t="str">
        <f t="shared" si="146"/>
        <v>1-20</v>
      </c>
      <c r="AT542" s="23" t="str">
        <f t="shared" si="147"/>
        <v>1-40</v>
      </c>
      <c r="AU542" s="23" t="str">
        <f t="shared" si="148"/>
        <v>&lt;1-50 Mn</v>
      </c>
      <c r="AV542" s="23">
        <f>Table2[[#This Row],[Amount]]</f>
        <v>10000000</v>
      </c>
      <c r="AW542" s="23" t="str">
        <f t="shared" si="149"/>
        <v>Jul 2017</v>
      </c>
      <c r="AX542" s="28">
        <f>IFERROR(VLOOKUP(Table2[[#This Row],[SAP Code]],[26]_16!A:B,2,FALSE),0)</f>
        <v>0</v>
      </c>
      <c r="AY542" s="28">
        <f>IFERROR(VLOOKUP(Table2[[#This Row],[SAP Code]],[26]_16!D:E,2,FALSE)/ 1000000, 0)</f>
        <v>0</v>
      </c>
      <c r="AZ542" s="28">
        <f>IFERROR(VLOOKUP(Table2[[#This Row],[SAP Code]],[26]_16!G:H,2,FALSE)/ 1000000, 0)</f>
        <v>0</v>
      </c>
      <c r="BA542" s="28">
        <v>0</v>
      </c>
      <c r="BB542" s="28">
        <v>0</v>
      </c>
      <c r="BC542" s="28">
        <v>0</v>
      </c>
      <c r="BD542" s="28">
        <v>0</v>
      </c>
      <c r="BE542" s="28">
        <v>0</v>
      </c>
      <c r="BF542" s="28">
        <v>0</v>
      </c>
      <c r="BG542" s="28" t="str">
        <f>IFERROR(VLOOKUP(Table2[[#This Row],[SAP Code]],[26]port!$A:$AD,30,FALSE),"unknown")</f>
        <v>COMP</v>
      </c>
      <c r="BH542" s="29" t="str">
        <f t="shared" si="150"/>
        <v>Number of operations completed out of the net approved of that year</v>
      </c>
      <c r="BI542" s="16"/>
    </row>
    <row r="543" spans="1:61" ht="17.100000000000001" customHeight="1">
      <c r="A543" s="38" t="s">
        <v>203</v>
      </c>
      <c r="B543" s="16" t="s">
        <v>2051</v>
      </c>
      <c r="C543" s="16" t="s">
        <v>2052</v>
      </c>
      <c r="D543" s="16" t="s">
        <v>2053</v>
      </c>
      <c r="E543" s="18">
        <v>42982</v>
      </c>
      <c r="F543" s="16" t="s">
        <v>2054</v>
      </c>
      <c r="G543" s="16" t="s">
        <v>2055</v>
      </c>
      <c r="H543" s="37" t="s">
        <v>194</v>
      </c>
      <c r="I543" s="16" t="s">
        <v>82</v>
      </c>
      <c r="J543" s="16" t="s">
        <v>103</v>
      </c>
      <c r="K543" s="19" t="s">
        <v>84</v>
      </c>
      <c r="L543" s="19" t="s">
        <v>70</v>
      </c>
      <c r="M543" s="19">
        <v>12000000</v>
      </c>
      <c r="N543" s="69">
        <v>8490225.6277460586</v>
      </c>
      <c r="O543" s="20" t="s">
        <v>2056</v>
      </c>
      <c r="P543" s="21">
        <v>2000130018081</v>
      </c>
      <c r="Q543" s="20" t="s">
        <v>72</v>
      </c>
      <c r="R543" s="16" t="str">
        <f t="shared" si="140"/>
        <v>ADB Private</v>
      </c>
      <c r="S543" s="16" t="str">
        <f t="shared" si="154"/>
        <v>F</v>
      </c>
      <c r="T543" s="16" t="str">
        <f t="shared" si="138"/>
        <v>ADB Countries</v>
      </c>
      <c r="U543" s="16" t="str">
        <f t="shared" si="141"/>
        <v>Non-Transition States</v>
      </c>
      <c r="V543" s="22" t="str">
        <f>IF(ISNUMBER(MATCH(A543, {"Gabon","Sudan","Niger","Mali","Burkina Faso","Guinea"}, 0)), "De Facto Countries", "Non-De Facto Countries")</f>
        <v>Non-De Facto Countries</v>
      </c>
      <c r="W543" s="16" t="str">
        <f t="shared" si="152"/>
        <v>North</v>
      </c>
      <c r="X543" s="16" t="str">
        <f t="shared" si="153"/>
        <v>Power</v>
      </c>
      <c r="Y543" s="23"/>
      <c r="Z543" s="23">
        <f>Table2[[#This Row],[Approved Amount_UA Equivalent]]</f>
        <v>8490225.6277460586</v>
      </c>
      <c r="AD543" s="23">
        <f>SUM(Table2[[#This Row],[Feed Africa ]:[Improve Quality Of Life ]])</f>
        <v>8490225.6277460586</v>
      </c>
      <c r="AE543" s="16" t="b">
        <f>Table2[[#This Row],[Total HI5]]=Table2[[#This Row],[Approved Amount_UA Equivalent]]</f>
        <v>1</v>
      </c>
      <c r="AF543" s="24">
        <v>10</v>
      </c>
      <c r="AG543" s="20" t="str">
        <f t="shared" si="142"/>
        <v>Investment Project</v>
      </c>
      <c r="AH543" s="24" t="e">
        <f>VLOOKUP(Table2[[#This Row],[SAP Code]],[25]DATA!$A:$G,7,FALSE)</f>
        <v>#N/A</v>
      </c>
      <c r="AI543" s="20" t="str">
        <f t="shared" si="143"/>
        <v>Infrastructure</v>
      </c>
      <c r="AJ543" s="25" t="s">
        <v>89</v>
      </c>
      <c r="AK543" s="25" t="s">
        <v>2055</v>
      </c>
      <c r="AL543" s="23" t="str" cm="1">
        <f t="array" ref="AL543">_xlfn.SWITCH(AK543,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43" s="26">
        <v>2</v>
      </c>
      <c r="AN543" s="25" t="str">
        <f t="shared" si="151"/>
        <v>Non-Sovereign</v>
      </c>
      <c r="AO543" s="27">
        <v>0.5</v>
      </c>
      <c r="AP543" s="23">
        <f>Table2[[#This Row],[Approved Amount_UA Equivalent]]/1000000</f>
        <v>8.4902256277460584</v>
      </c>
      <c r="AQ543" s="69">
        <f t="shared" si="144"/>
        <v>11.299131874429564</v>
      </c>
      <c r="AR543" s="23" t="str">
        <f t="shared" si="145"/>
        <v>1-10</v>
      </c>
      <c r="AS543" s="23" t="str">
        <f t="shared" si="146"/>
        <v>1-20</v>
      </c>
      <c r="AT543" s="23" t="str">
        <f t="shared" si="147"/>
        <v>1-40</v>
      </c>
      <c r="AU543" s="23" t="str">
        <f t="shared" si="148"/>
        <v>&lt;1-50 Mn</v>
      </c>
      <c r="AV543" s="23">
        <f>Table2[[#This Row],[Amount]]</f>
        <v>12000000</v>
      </c>
      <c r="AW543" s="23" t="str">
        <f t="shared" si="149"/>
        <v>Sep 2017</v>
      </c>
      <c r="AX543" s="28">
        <f>IFERROR(VLOOKUP(Table2[[#This Row],[SAP Code]],[26]_16!A:B,2,FALSE),0)</f>
        <v>0</v>
      </c>
      <c r="AY543" s="28">
        <f>IFERROR(VLOOKUP(Table2[[#This Row],[SAP Code]],[26]_16!D:E,2,FALSE)/ 1000000, 0)</f>
        <v>0</v>
      </c>
      <c r="AZ543" s="28">
        <f>IFERROR(VLOOKUP(Table2[[#This Row],[SAP Code]],[26]_16!G:H,2,FALSE)/ 1000000, 0)</f>
        <v>0</v>
      </c>
      <c r="BA543" s="28">
        <f>IFERROR(VLOOKUP(Table2[[#This Row],[SAP Code]],[26]_16!J:K,2,FALSE)/ 1000000, 0)</f>
        <v>7.0028535700000001</v>
      </c>
      <c r="BB543" s="28">
        <f>IFERROR(VLOOKUP(Table2[[#This Row],[SAP Code]],[26]_16!M:N,2,FALSE)/ 1000000, 0)</f>
        <v>5.3686411500000002</v>
      </c>
      <c r="BC543" s="28">
        <f>IFERROR(VLOOKUP(Table2[[#This Row],[SAP Code]],[26]_16!P:Q,2,FALSE),0)</f>
        <v>2.1248149000000001</v>
      </c>
      <c r="BD543" s="28">
        <f>IFERROR(VLOOKUP(Table2[[#This Row],[SAP Code]],[26]_16!S:T,2,FALSE),0)</f>
        <v>0</v>
      </c>
      <c r="BE543" s="28">
        <f>IFERROR(VLOOKUP(Table2[[#This Row],[SAP Code]],[26]_16!V:W,2,FALSE)/ 1000000, 0)</f>
        <v>0</v>
      </c>
      <c r="BF543" s="28">
        <f>IFERROR(VLOOKUP(Table2[[#This Row],[SAP Code]],[26]_16!Y:Z,2,FALSE)/ 1000000, 0)</f>
        <v>0</v>
      </c>
      <c r="BG543" s="28" t="str">
        <f>IFERROR(VLOOKUP(Table2[[#This Row],[SAP Code]],[26]port!$A:$AD,30,FALSE),"unknown")</f>
        <v>OnGo</v>
      </c>
      <c r="BH543" s="29" t="str">
        <f t="shared" si="150"/>
        <v>Ongoing</v>
      </c>
      <c r="BI543" s="16"/>
    </row>
    <row r="544" spans="1:61" ht="17.100000000000001" customHeight="1">
      <c r="A544" s="38" t="s">
        <v>203</v>
      </c>
      <c r="B544" s="16" t="s">
        <v>2051</v>
      </c>
      <c r="C544" s="16" t="s">
        <v>2057</v>
      </c>
      <c r="D544" s="16" t="s">
        <v>2053</v>
      </c>
      <c r="E544" s="18">
        <v>42982</v>
      </c>
      <c r="F544" s="16" t="s">
        <v>2054</v>
      </c>
      <c r="G544" s="16" t="s">
        <v>2055</v>
      </c>
      <c r="H544" s="37" t="s">
        <v>194</v>
      </c>
      <c r="I544" s="16" t="s">
        <v>82</v>
      </c>
      <c r="J544" s="16" t="s">
        <v>124</v>
      </c>
      <c r="K544" s="19" t="s">
        <v>84</v>
      </c>
      <c r="L544" s="19" t="s">
        <v>70</v>
      </c>
      <c r="M544" s="19">
        <v>7000000</v>
      </c>
      <c r="N544" s="69">
        <v>4952631.6161852004</v>
      </c>
      <c r="O544" s="20" t="s">
        <v>2056</v>
      </c>
      <c r="P544" s="21">
        <v>5550130000001</v>
      </c>
      <c r="Q544" s="20" t="s">
        <v>72</v>
      </c>
      <c r="R544" s="16" t="str">
        <f t="shared" si="140"/>
        <v>GEF</v>
      </c>
      <c r="S544" s="16" t="str">
        <f t="shared" si="154"/>
        <v>F</v>
      </c>
      <c r="T544" s="16" t="str">
        <f t="shared" si="138"/>
        <v>ADB Countries</v>
      </c>
      <c r="U544" s="16" t="str">
        <f t="shared" si="141"/>
        <v>Non-Transition States</v>
      </c>
      <c r="V544" s="22" t="str">
        <f>IF(ISNUMBER(MATCH(A544, {"Gabon","Sudan","Niger","Mali","Burkina Faso","Guinea"}, 0)), "De Facto Countries", "Non-De Facto Countries")</f>
        <v>Non-De Facto Countries</v>
      </c>
      <c r="W544" s="16" t="str">
        <f t="shared" si="152"/>
        <v>North</v>
      </c>
      <c r="X544" s="16" t="str">
        <f t="shared" si="153"/>
        <v>Power</v>
      </c>
      <c r="Y544" s="23"/>
      <c r="Z544" s="23">
        <f>Table2[[#This Row],[Approved Amount_UA Equivalent]]</f>
        <v>4952631.6161852004</v>
      </c>
      <c r="AD544" s="23">
        <f>SUM(Table2[[#This Row],[Feed Africa ]:[Improve Quality Of Life ]])</f>
        <v>4952631.6161852004</v>
      </c>
      <c r="AE544" s="16" t="b">
        <f>Table2[[#This Row],[Total HI5]]=Table2[[#This Row],[Approved Amount_UA Equivalent]]</f>
        <v>1</v>
      </c>
      <c r="AF544" s="24">
        <v>10</v>
      </c>
      <c r="AG544" s="20" t="str">
        <f t="shared" si="142"/>
        <v>Investment Project</v>
      </c>
      <c r="AH544" s="24" t="e">
        <f>VLOOKUP(Table2[[#This Row],[SAP Code]],[25]DATA!$A:$G,7,FALSE)</f>
        <v>#N/A</v>
      </c>
      <c r="AI544" s="20" t="str">
        <f t="shared" si="143"/>
        <v>Infrastructure</v>
      </c>
      <c r="AJ544" s="25" t="s">
        <v>89</v>
      </c>
      <c r="AK544" s="25" t="s">
        <v>2055</v>
      </c>
      <c r="AL544" s="23" t="str" cm="1">
        <f t="array" ref="AL544">_xlfn.SWITCH(AK544,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44" s="26">
        <v>2</v>
      </c>
      <c r="AN544" s="25" t="str">
        <f t="shared" si="151"/>
        <v>Non-Sovereign</v>
      </c>
      <c r="AO544" s="27">
        <v>0.5</v>
      </c>
      <c r="AP544" s="23">
        <f>Table2[[#This Row],[Approved Amount_UA Equivalent]]/1000000</f>
        <v>4.9526316161852</v>
      </c>
      <c r="AQ544" s="69">
        <f t="shared" si="144"/>
        <v>6.5911602600839121</v>
      </c>
      <c r="AR544" s="23" t="str">
        <f t="shared" si="145"/>
        <v>1-10</v>
      </c>
      <c r="AS544" s="23" t="str">
        <f t="shared" si="146"/>
        <v>1-20</v>
      </c>
      <c r="AT544" s="23" t="str">
        <f t="shared" si="147"/>
        <v>1-40</v>
      </c>
      <c r="AU544" s="23" t="str">
        <f t="shared" si="148"/>
        <v>&lt;1-50 Mn</v>
      </c>
      <c r="AV544" s="23">
        <f>Table2[[#This Row],[Amount]]</f>
        <v>7000000</v>
      </c>
      <c r="AW544" s="23" t="str">
        <f t="shared" si="149"/>
        <v>Sep 2017</v>
      </c>
      <c r="AX544" s="28">
        <f>IFERROR(VLOOKUP(Table2[[#This Row],[SAP Code]],[26]_16!A:B,2,FALSE),0)</f>
        <v>0</v>
      </c>
      <c r="AY544" s="28">
        <f>IFERROR(VLOOKUP(Table2[[#This Row],[SAP Code]],[26]_16!D:E,2,FALSE)/ 1000000, 0)</f>
        <v>0</v>
      </c>
      <c r="AZ544" s="28">
        <f>IFERROR(VLOOKUP(Table2[[#This Row],[SAP Code]],[26]_16!G:H,2,FALSE)/ 1000000, 0)</f>
        <v>0</v>
      </c>
      <c r="BA544" s="28">
        <f>IFERROR(VLOOKUP(Table2[[#This Row],[SAP Code]],[26]_16!J:K,2,FALSE)/ 1000000, 0)</f>
        <v>7.0028535700000001</v>
      </c>
      <c r="BB544" s="28">
        <f>IFERROR(VLOOKUP(Table2[[#This Row],[SAP Code]],[26]_16!M:N,2,FALSE)/ 1000000, 0)</f>
        <v>5.3686411500000002</v>
      </c>
      <c r="BC544" s="28">
        <f>IFERROR(VLOOKUP(Table2[[#This Row],[SAP Code]],[26]_16!P:Q,2,FALSE),0)</f>
        <v>2.1248149000000001</v>
      </c>
      <c r="BD544" s="28">
        <f>IFERROR(VLOOKUP(Table2[[#This Row],[SAP Code]],[26]_16!S:T,2,FALSE),0)</f>
        <v>0</v>
      </c>
      <c r="BE544" s="28">
        <f>IFERROR(VLOOKUP(Table2[[#This Row],[SAP Code]],[26]_16!V:W,2,FALSE)/ 1000000, 0)</f>
        <v>0</v>
      </c>
      <c r="BF544" s="28">
        <f>IFERROR(VLOOKUP(Table2[[#This Row],[SAP Code]],[26]_16!Y:Z,2,FALSE)/ 1000000, 0)</f>
        <v>0</v>
      </c>
      <c r="BG544" s="28" t="str">
        <f>IFERROR(VLOOKUP(Table2[[#This Row],[SAP Code]],[26]port!$A:$AD,30,FALSE),"unknown")</f>
        <v>OnGo</v>
      </c>
      <c r="BH544" s="29" t="str">
        <f t="shared" si="150"/>
        <v>Ongoing</v>
      </c>
      <c r="BI544" s="16"/>
    </row>
    <row r="545" spans="1:61" ht="17.100000000000001" customHeight="1">
      <c r="A545" s="38" t="s">
        <v>203</v>
      </c>
      <c r="B545" s="16" t="s">
        <v>2058</v>
      </c>
      <c r="C545" s="16" t="s">
        <v>2059</v>
      </c>
      <c r="D545" s="16" t="s">
        <v>2060</v>
      </c>
      <c r="E545" s="18">
        <v>42982</v>
      </c>
      <c r="F545" s="16" t="s">
        <v>2061</v>
      </c>
      <c r="G545" s="16" t="s">
        <v>2055</v>
      </c>
      <c r="H545" s="37" t="s">
        <v>194</v>
      </c>
      <c r="I545" s="16" t="s">
        <v>82</v>
      </c>
      <c r="J545" s="16" t="s">
        <v>103</v>
      </c>
      <c r="K545" s="19" t="s">
        <v>84</v>
      </c>
      <c r="L545" s="19" t="s">
        <v>70</v>
      </c>
      <c r="M545" s="19">
        <v>18000000</v>
      </c>
      <c r="N545" s="69">
        <v>12735338.441619087</v>
      </c>
      <c r="O545" s="20" t="s">
        <v>2062</v>
      </c>
      <c r="P545" s="21">
        <v>2000130018080</v>
      </c>
      <c r="Q545" s="20" t="s">
        <v>72</v>
      </c>
      <c r="R545" s="16" t="str">
        <f t="shared" si="140"/>
        <v>ADB Private</v>
      </c>
      <c r="S545" s="16" t="str">
        <f t="shared" si="154"/>
        <v>F</v>
      </c>
      <c r="T545" s="16" t="str">
        <f t="shared" si="138"/>
        <v>ADB Countries</v>
      </c>
      <c r="U545" s="16" t="str">
        <f t="shared" si="141"/>
        <v>Non-Transition States</v>
      </c>
      <c r="V545" s="22" t="str">
        <f>IF(ISNUMBER(MATCH(A545, {"Gabon","Sudan","Niger","Mali","Burkina Faso","Guinea"}, 0)), "De Facto Countries", "Non-De Facto Countries")</f>
        <v>Non-De Facto Countries</v>
      </c>
      <c r="W545" s="16" t="str">
        <f t="shared" si="152"/>
        <v>North</v>
      </c>
      <c r="X545" s="16" t="str">
        <f t="shared" si="153"/>
        <v>Power</v>
      </c>
      <c r="Y545" s="23"/>
      <c r="Z545" s="23">
        <f>Table2[[#This Row],[Approved Amount_UA Equivalent]]</f>
        <v>12735338.441619087</v>
      </c>
      <c r="AD545" s="23">
        <f>SUM(Table2[[#This Row],[Feed Africa ]:[Improve Quality Of Life ]])</f>
        <v>12735338.441619087</v>
      </c>
      <c r="AE545" s="16" t="b">
        <f>Table2[[#This Row],[Total HI5]]=Table2[[#This Row],[Approved Amount_UA Equivalent]]</f>
        <v>1</v>
      </c>
      <c r="AF545" s="24">
        <v>10</v>
      </c>
      <c r="AG545" s="20" t="str">
        <f t="shared" si="142"/>
        <v>Investment Project</v>
      </c>
      <c r="AH545" s="24" t="e">
        <f>VLOOKUP(Table2[[#This Row],[SAP Code]],[25]DATA!$A:$G,7,FALSE)</f>
        <v>#N/A</v>
      </c>
      <c r="AI545" s="20" t="str">
        <f t="shared" si="143"/>
        <v>Infrastructure</v>
      </c>
      <c r="AJ545" s="25" t="s">
        <v>89</v>
      </c>
      <c r="AK545" s="25" t="s">
        <v>2055</v>
      </c>
      <c r="AL545" s="23" t="str" cm="1">
        <f t="array" ref="AL545">_xlfn.SWITCH(AK545,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45" s="26">
        <v>2</v>
      </c>
      <c r="AN545" s="25" t="str">
        <f t="shared" si="151"/>
        <v>Non-Sovereign</v>
      </c>
      <c r="AO545" s="27">
        <v>1</v>
      </c>
      <c r="AP545" s="23">
        <f>Table2[[#This Row],[Approved Amount_UA Equivalent]]/1000000</f>
        <v>12.735338441619087</v>
      </c>
      <c r="AQ545" s="69">
        <f t="shared" si="144"/>
        <v>16.948697811644344</v>
      </c>
      <c r="AR545" s="23" t="str">
        <f t="shared" si="145"/>
        <v>11-20</v>
      </c>
      <c r="AS545" s="23" t="str">
        <f t="shared" si="146"/>
        <v>1-20</v>
      </c>
      <c r="AT545" s="23" t="str">
        <f t="shared" si="147"/>
        <v>1-40</v>
      </c>
      <c r="AU545" s="23" t="str">
        <f t="shared" si="148"/>
        <v>&lt;1-50 Mn</v>
      </c>
      <c r="AV545" s="23">
        <f>Table2[[#This Row],[Amount]]</f>
        <v>18000000</v>
      </c>
      <c r="AW545" s="23" t="str">
        <f t="shared" si="149"/>
        <v>Sep 2017</v>
      </c>
      <c r="AX545" s="28">
        <f>IFERROR(VLOOKUP(Table2[[#This Row],[SAP Code]],[26]_16!A:B,2,FALSE),0)</f>
        <v>0</v>
      </c>
      <c r="AY545" s="28">
        <f>IFERROR(VLOOKUP(Table2[[#This Row],[SAP Code]],[26]_16!D:E,2,FALSE)/ 1000000, 0)</f>
        <v>0</v>
      </c>
      <c r="AZ545" s="28">
        <f>IFERROR(VLOOKUP(Table2[[#This Row],[SAP Code]],[26]_16!G:H,2,FALSE)/ 1000000, 0)</f>
        <v>0</v>
      </c>
      <c r="BA545" s="28">
        <f>IFERROR(VLOOKUP(Table2[[#This Row],[SAP Code]],[26]_16!J:K,2,FALSE)/ 1000000, 0)</f>
        <v>2.3049224100000001</v>
      </c>
      <c r="BB545" s="28">
        <f>IFERROR(VLOOKUP(Table2[[#This Row],[SAP Code]],[26]_16!M:N,2,FALSE)/ 1000000, 0)</f>
        <v>5.6181923300000003</v>
      </c>
      <c r="BC545" s="28">
        <f>IFERROR(VLOOKUP(Table2[[#This Row],[SAP Code]],[26]_16!P:Q,2,FALSE),0)</f>
        <v>1.38287374</v>
      </c>
      <c r="BD545" s="28">
        <f>IFERROR(VLOOKUP(Table2[[#This Row],[SAP Code]],[26]_16!S:T,2,FALSE),0)</f>
        <v>0</v>
      </c>
      <c r="BE545" s="28">
        <f>IFERROR(VLOOKUP(Table2[[#This Row],[SAP Code]],[26]_16!V:W,2,FALSE)/ 1000000, 0)</f>
        <v>0</v>
      </c>
      <c r="BF545" s="28">
        <f>IFERROR(VLOOKUP(Table2[[#This Row],[SAP Code]],[26]_16!Y:Z,2,FALSE)/ 1000000, 0)</f>
        <v>0</v>
      </c>
      <c r="BG545" s="28" t="str">
        <f>IFERROR(VLOOKUP(Table2[[#This Row],[SAP Code]],[26]port!$A:$AD,30,FALSE),"unknown")</f>
        <v>OnGo</v>
      </c>
      <c r="BH545" s="29" t="str">
        <f t="shared" si="150"/>
        <v>Ongoing</v>
      </c>
      <c r="BI545" s="16"/>
    </row>
    <row r="546" spans="1:61" ht="17.100000000000001" customHeight="1">
      <c r="A546" s="38" t="s">
        <v>203</v>
      </c>
      <c r="B546" s="16" t="s">
        <v>2063</v>
      </c>
      <c r="C546" s="16" t="s">
        <v>2064</v>
      </c>
      <c r="D546" s="16" t="s">
        <v>2065</v>
      </c>
      <c r="E546" s="18">
        <v>42982</v>
      </c>
      <c r="F546" s="16" t="s">
        <v>2066</v>
      </c>
      <c r="G546" s="16" t="s">
        <v>2055</v>
      </c>
      <c r="H546" s="37" t="s">
        <v>194</v>
      </c>
      <c r="I546" s="16" t="s">
        <v>82</v>
      </c>
      <c r="J546" s="16" t="s">
        <v>103</v>
      </c>
      <c r="K546" s="19" t="s">
        <v>84</v>
      </c>
      <c r="L546" s="19" t="s">
        <v>70</v>
      </c>
      <c r="M546" s="19">
        <v>18000000</v>
      </c>
      <c r="N546" s="69">
        <v>12735338.441619087</v>
      </c>
      <c r="O546" s="20" t="s">
        <v>2067</v>
      </c>
      <c r="P546" s="21">
        <v>2000130018082</v>
      </c>
      <c r="Q546" s="20" t="s">
        <v>72</v>
      </c>
      <c r="R546" s="16" t="str">
        <f t="shared" si="140"/>
        <v>ADB Private</v>
      </c>
      <c r="S546" s="16" t="str">
        <f t="shared" si="154"/>
        <v>F</v>
      </c>
      <c r="T546" s="16" t="str">
        <f t="shared" si="138"/>
        <v>ADB Countries</v>
      </c>
      <c r="U546" s="16" t="str">
        <f t="shared" si="141"/>
        <v>Non-Transition States</v>
      </c>
      <c r="V546" s="22" t="str">
        <f>IF(ISNUMBER(MATCH(A546, {"Gabon","Sudan","Niger","Mali","Burkina Faso","Guinea"}, 0)), "De Facto Countries", "Non-De Facto Countries")</f>
        <v>Non-De Facto Countries</v>
      </c>
      <c r="W546" s="16" t="str">
        <f t="shared" si="152"/>
        <v>North</v>
      </c>
      <c r="X546" s="16" t="str">
        <f t="shared" si="153"/>
        <v>Power</v>
      </c>
      <c r="Y546" s="23"/>
      <c r="Z546" s="23">
        <f>Table2[[#This Row],[Approved Amount_UA Equivalent]]</f>
        <v>12735338.441619087</v>
      </c>
      <c r="AD546" s="23">
        <f>SUM(Table2[[#This Row],[Feed Africa ]:[Improve Quality Of Life ]])</f>
        <v>12735338.441619087</v>
      </c>
      <c r="AE546" s="16" t="b">
        <f>Table2[[#This Row],[Total HI5]]=Table2[[#This Row],[Approved Amount_UA Equivalent]]</f>
        <v>1</v>
      </c>
      <c r="AF546" s="24">
        <v>10</v>
      </c>
      <c r="AG546" s="20" t="str">
        <f t="shared" si="142"/>
        <v>Investment Project</v>
      </c>
      <c r="AH546" s="24" t="e">
        <f>VLOOKUP(Table2[[#This Row],[SAP Code]],[25]DATA!$A:$G,7,FALSE)</f>
        <v>#N/A</v>
      </c>
      <c r="AI546" s="20" t="str">
        <f t="shared" si="143"/>
        <v>Infrastructure</v>
      </c>
      <c r="AJ546" s="25" t="s">
        <v>89</v>
      </c>
      <c r="AK546" s="25" t="s">
        <v>2055</v>
      </c>
      <c r="AL546" s="23" t="str" cm="1">
        <f t="array" ref="AL546">_xlfn.SWITCH(AK546,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46" s="26">
        <v>2</v>
      </c>
      <c r="AN546" s="25" t="str">
        <f t="shared" si="151"/>
        <v>Non-Sovereign</v>
      </c>
      <c r="AO546" s="27">
        <v>1</v>
      </c>
      <c r="AP546" s="23">
        <f>Table2[[#This Row],[Approved Amount_UA Equivalent]]/1000000</f>
        <v>12.735338441619087</v>
      </c>
      <c r="AQ546" s="69">
        <f t="shared" si="144"/>
        <v>16.948697811644344</v>
      </c>
      <c r="AR546" s="23" t="str">
        <f t="shared" si="145"/>
        <v>11-20</v>
      </c>
      <c r="AS546" s="23" t="str">
        <f t="shared" si="146"/>
        <v>1-20</v>
      </c>
      <c r="AT546" s="23" t="str">
        <f t="shared" si="147"/>
        <v>1-40</v>
      </c>
      <c r="AU546" s="23" t="str">
        <f t="shared" si="148"/>
        <v>&lt;1-50 Mn</v>
      </c>
      <c r="AV546" s="23">
        <f>Table2[[#This Row],[Amount]]</f>
        <v>18000000</v>
      </c>
      <c r="AW546" s="23" t="str">
        <f t="shared" si="149"/>
        <v>Sep 2017</v>
      </c>
      <c r="AX546" s="28">
        <f>IFERROR(VLOOKUP(Table2[[#This Row],[SAP Code]],[26]_16!A:B,2,FALSE),0)</f>
        <v>0</v>
      </c>
      <c r="AY546" s="28">
        <f>IFERROR(VLOOKUP(Table2[[#This Row],[SAP Code]],[26]_16!D:E,2,FALSE)/ 1000000, 0)</f>
        <v>0</v>
      </c>
      <c r="AZ546" s="28">
        <f>IFERROR(VLOOKUP(Table2[[#This Row],[SAP Code]],[26]_16!G:H,2,FALSE)/ 1000000, 0)</f>
        <v>0</v>
      </c>
      <c r="BA546" s="28">
        <f>IFERROR(VLOOKUP(Table2[[#This Row],[SAP Code]],[26]_16!J:K,2,FALSE)/ 1000000, 0)</f>
        <v>2.1626611499999999</v>
      </c>
      <c r="BB546" s="28">
        <f>IFERROR(VLOOKUP(Table2[[#This Row],[SAP Code]],[26]_16!M:N,2,FALSE)/ 1000000, 0)</f>
        <v>5.5360586999999999</v>
      </c>
      <c r="BC546" s="28">
        <f>IFERROR(VLOOKUP(Table2[[#This Row],[SAP Code]],[26]_16!P:Q,2,FALSE),0)</f>
        <v>1.4626166399999998</v>
      </c>
      <c r="BD546" s="28">
        <f>IFERROR(VLOOKUP(Table2[[#This Row],[SAP Code]],[26]_16!S:T,2,FALSE),0)</f>
        <v>0</v>
      </c>
      <c r="BE546" s="28">
        <f>IFERROR(VLOOKUP(Table2[[#This Row],[SAP Code]],[26]_16!V:W,2,FALSE)/ 1000000, 0)</f>
        <v>0</v>
      </c>
      <c r="BF546" s="28">
        <f>IFERROR(VLOOKUP(Table2[[#This Row],[SAP Code]],[26]_16!Y:Z,2,FALSE)/ 1000000, 0)</f>
        <v>0</v>
      </c>
      <c r="BG546" s="28" t="str">
        <f>IFERROR(VLOOKUP(Table2[[#This Row],[SAP Code]],[26]port!$A:$AD,30,FALSE),"unknown")</f>
        <v>OnGo</v>
      </c>
      <c r="BH546" s="29" t="str">
        <f t="shared" si="150"/>
        <v>Ongoing</v>
      </c>
      <c r="BI546" s="16"/>
    </row>
    <row r="547" spans="1:61" ht="17.100000000000001" customHeight="1">
      <c r="A547" s="38" t="s">
        <v>141</v>
      </c>
      <c r="B547" s="16" t="s">
        <v>2068</v>
      </c>
      <c r="C547" s="16" t="s">
        <v>2069</v>
      </c>
      <c r="D547" s="16" t="s">
        <v>2070</v>
      </c>
      <c r="E547" s="18">
        <v>42998</v>
      </c>
      <c r="F547" s="16" t="s">
        <v>2071</v>
      </c>
      <c r="G547" s="16" t="s">
        <v>1697</v>
      </c>
      <c r="H547" s="37" t="s">
        <v>213</v>
      </c>
      <c r="I547" s="16" t="s">
        <v>170</v>
      </c>
      <c r="J547" s="16" t="s">
        <v>103</v>
      </c>
      <c r="K547" s="19" t="s">
        <v>241</v>
      </c>
      <c r="L547" s="19" t="s">
        <v>195</v>
      </c>
      <c r="M547" s="19">
        <v>15000000</v>
      </c>
      <c r="N547" s="69">
        <v>12549570.804678479</v>
      </c>
      <c r="O547" s="20" t="s">
        <v>2072</v>
      </c>
      <c r="P547" s="21" t="s">
        <v>243</v>
      </c>
      <c r="Q547" s="20" t="s">
        <v>87</v>
      </c>
      <c r="R547" s="16" t="str">
        <f t="shared" si="140"/>
        <v>ADB Private</v>
      </c>
      <c r="S547" s="16" t="str">
        <f t="shared" si="154"/>
        <v>B</v>
      </c>
      <c r="T547" s="16" t="str">
        <f t="shared" si="138"/>
        <v>Multinational</v>
      </c>
      <c r="U547" s="16" t="str">
        <f t="shared" si="141"/>
        <v>Multinational</v>
      </c>
      <c r="V547" s="22" t="str">
        <f>IF(ISNUMBER(MATCH(A547, {"Gabon","Sudan","Niger","Mali","Burkina Faso","Guinea"}, 0)), "De Facto Countries", "Non-De Facto Countries")</f>
        <v>Non-De Facto Countries</v>
      </c>
      <c r="W547" s="16" t="str">
        <f t="shared" si="152"/>
        <v>Multi</v>
      </c>
      <c r="X547" s="16" t="str">
        <f t="shared" si="153"/>
        <v>Industry</v>
      </c>
      <c r="Y547" s="23"/>
      <c r="AA547" s="23">
        <f>Table2[[#This Row],[Approved Amount_UA Equivalent]]</f>
        <v>12549570.804678479</v>
      </c>
      <c r="AD547" s="23">
        <f>SUM(Table2[[#This Row],[Feed Africa ]:[Improve Quality Of Life ]])</f>
        <v>12549570.804678479</v>
      </c>
      <c r="AE547" s="16" t="b">
        <f>Table2[[#This Row],[Total HI5]]=Table2[[#This Row],[Approved Amount_UA Equivalent]]</f>
        <v>1</v>
      </c>
      <c r="AF547" s="24">
        <v>70</v>
      </c>
      <c r="AG547" s="20" t="str">
        <f t="shared" si="142"/>
        <v>Equity and Guarantee</v>
      </c>
      <c r="AH547" s="24" t="e">
        <f>VLOOKUP(Table2[[#This Row],[SAP Code]],[25]DATA!$A:$G,7,FALSE)</f>
        <v>#N/A</v>
      </c>
      <c r="AI547" s="20" t="str">
        <f t="shared" si="143"/>
        <v>Other Investment</v>
      </c>
      <c r="AJ547" s="25" t="s">
        <v>173</v>
      </c>
      <c r="AK547" s="25" t="s">
        <v>1697</v>
      </c>
      <c r="AL547" s="23" t="str" cm="1">
        <f t="array" ref="AL547">_xlfn.SWITCH(AK547,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47" s="26">
        <v>2</v>
      </c>
      <c r="AN547" s="25" t="str">
        <f t="shared" si="151"/>
        <v>Non-Sovereign</v>
      </c>
      <c r="AO547" s="27">
        <v>1</v>
      </c>
      <c r="AP547" s="23">
        <f>Table2[[#This Row],[Approved Amount_UA Equivalent]]/1000000</f>
        <v>12.54957080467848</v>
      </c>
      <c r="AQ547" s="69">
        <f t="shared" si="144"/>
        <v>16.701470809698307</v>
      </c>
      <c r="AR547" s="23" t="str">
        <f t="shared" si="145"/>
        <v>11-20</v>
      </c>
      <c r="AS547" s="23" t="str">
        <f t="shared" si="146"/>
        <v>1-20</v>
      </c>
      <c r="AT547" s="23" t="str">
        <f t="shared" si="147"/>
        <v>1-40</v>
      </c>
      <c r="AU547" s="23" t="str">
        <f t="shared" si="148"/>
        <v>&lt;1-50 Mn</v>
      </c>
      <c r="AV547" s="23">
        <f>Table2[[#This Row],[Amount]]</f>
        <v>15000000</v>
      </c>
      <c r="AW547" s="23" t="str">
        <f t="shared" si="149"/>
        <v>Sep 2017</v>
      </c>
      <c r="AX547" s="28">
        <f>IFERROR(VLOOKUP(Table2[[#This Row],[SAP Code]],[26]_16!A:B,2,FALSE),0)</f>
        <v>0</v>
      </c>
      <c r="AY547" s="28">
        <f>IFERROR(VLOOKUP(Table2[[#This Row],[SAP Code]],[26]_16!D:E,2,FALSE)/ 1000000, 0)</f>
        <v>0</v>
      </c>
      <c r="AZ547" s="28">
        <f>IFERROR(VLOOKUP(Table2[[#This Row],[SAP Code]],[26]_16!G:H,2,FALSE)/ 1000000, 0)</f>
        <v>0</v>
      </c>
      <c r="BA547" s="28">
        <f>IFERROR(VLOOKUP(Table2[[#This Row],[SAP Code]],[26]_16!J:K,2,FALSE)/ 1000000, 0)</f>
        <v>0</v>
      </c>
      <c r="BB547" s="28">
        <f>IFERROR(VLOOKUP(Table2[[#This Row],[SAP Code]],[26]_16!M:N,2,FALSE)/ 1000000, 0)</f>
        <v>0</v>
      </c>
      <c r="BC547" s="28">
        <f>IFERROR(VLOOKUP(Table2[[#This Row],[SAP Code]],[26]_16!P:Q,2,FALSE),0)</f>
        <v>0</v>
      </c>
      <c r="BD547" s="28">
        <f>IFERROR(VLOOKUP(Table2[[#This Row],[SAP Code]],[26]_16!S:T,2,FALSE),0)</f>
        <v>0</v>
      </c>
      <c r="BE547" s="28">
        <f>IFERROR(VLOOKUP(Table2[[#This Row],[SAP Code]],[26]_16!V:W,2,FALSE)/ 1000000, 0)</f>
        <v>0</v>
      </c>
      <c r="BF547" s="28">
        <f>IFERROR(VLOOKUP(Table2[[#This Row],[SAP Code]],[26]_16!Y:Z,2,FALSE)/ 1000000, 0)</f>
        <v>0</v>
      </c>
      <c r="BG547" s="28" t="str">
        <f>IFERROR(VLOOKUP(Table2[[#This Row],[SAP Code]],[26]port!$A:$AD,30,FALSE),"unknown")</f>
        <v>unknown</v>
      </c>
      <c r="BH547" s="29" t="str">
        <f t="shared" si="150"/>
        <v>Unknown</v>
      </c>
      <c r="BI547" s="16"/>
    </row>
    <row r="548" spans="1:61" ht="17.100000000000001" customHeight="1">
      <c r="A548" s="16" t="s">
        <v>95</v>
      </c>
      <c r="B548" s="16" t="s">
        <v>2073</v>
      </c>
      <c r="C548" s="16" t="s">
        <v>2074</v>
      </c>
      <c r="D548" s="16" t="s">
        <v>2075</v>
      </c>
      <c r="E548" s="18">
        <v>42999</v>
      </c>
      <c r="F548" s="16" t="s">
        <v>383</v>
      </c>
      <c r="G548" s="16" t="s">
        <v>74</v>
      </c>
      <c r="H548" s="16" t="s">
        <v>101</v>
      </c>
      <c r="I548" s="16" t="s">
        <v>155</v>
      </c>
      <c r="J548" s="16" t="s">
        <v>124</v>
      </c>
      <c r="K548" s="19" t="s">
        <v>69</v>
      </c>
      <c r="L548" s="19" t="s">
        <v>70</v>
      </c>
      <c r="M548" s="19">
        <v>6210000</v>
      </c>
      <c r="N548" s="69">
        <v>4393691.7623585854</v>
      </c>
      <c r="O548" s="20" t="s">
        <v>2076</v>
      </c>
      <c r="P548" s="21">
        <v>5550155001351</v>
      </c>
      <c r="Q548" s="20" t="s">
        <v>72</v>
      </c>
      <c r="R548" s="16" t="str">
        <f t="shared" si="140"/>
        <v>GEF</v>
      </c>
      <c r="S548" s="16" t="str">
        <f t="shared" si="154"/>
        <v>A</v>
      </c>
      <c r="T548" s="16" t="str">
        <f t="shared" si="138"/>
        <v>Blend Countries</v>
      </c>
      <c r="U548" s="16" t="str">
        <f t="shared" si="141"/>
        <v>Non-Transition States</v>
      </c>
      <c r="V548" s="22" t="str">
        <f>IF(ISNUMBER(MATCH(A548, {"Gabon","Sudan","Niger","Mali","Burkina Faso","Guinea"}, 0)), "De Facto Countries", "Non-De Facto Countries")</f>
        <v>Non-De Facto Countries</v>
      </c>
      <c r="W548" s="16" t="str">
        <f t="shared" si="152"/>
        <v>South</v>
      </c>
      <c r="X548" s="16" t="str">
        <f t="shared" si="153"/>
        <v>Agriculture</v>
      </c>
      <c r="Y548" s="23">
        <f>Table2[[#This Row],[Approved Amount_UA Equivalent]]</f>
        <v>4393691.7623585854</v>
      </c>
      <c r="AD548" s="23">
        <f>SUM(Table2[[#This Row],[Feed Africa ]:[Improve Quality Of Life ]])</f>
        <v>4393691.7623585854</v>
      </c>
      <c r="AE548" s="16" t="b">
        <f>Table2[[#This Row],[Total HI5]]=Table2[[#This Row],[Approved Amount_UA Equivalent]]</f>
        <v>1</v>
      </c>
      <c r="AF548" s="24">
        <v>41</v>
      </c>
      <c r="AG548" s="20" t="str">
        <f t="shared" si="142"/>
        <v>ISP and Investment Project</v>
      </c>
      <c r="AH548" s="24" t="e">
        <f>VLOOKUP(Table2[[#This Row],[SAP Code]],[25]DATA!$A:$G,7,FALSE)</f>
        <v>#N/A</v>
      </c>
      <c r="AI548" s="20" t="str">
        <f t="shared" si="143"/>
        <v>Infrastructure</v>
      </c>
      <c r="AJ548" s="25" t="s">
        <v>157</v>
      </c>
      <c r="AK548" s="25" t="s">
        <v>74</v>
      </c>
      <c r="AL548" s="23" t="str" cm="1">
        <f t="array" ref="AL548">_xlfn.SWITCH(AK548,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48" s="26">
        <v>1</v>
      </c>
      <c r="AN548" s="25" t="str">
        <f t="shared" si="151"/>
        <v>Sovereign</v>
      </c>
      <c r="AO548" s="27">
        <v>1</v>
      </c>
      <c r="AP548" s="23">
        <f>Table2[[#This Row],[Approved Amount_UA Equivalent]]/1000000</f>
        <v>4.3936917623585856</v>
      </c>
      <c r="AQ548" s="69">
        <f t="shared" si="144"/>
        <v>5.8473007450172991</v>
      </c>
      <c r="AR548" s="23" t="str">
        <f t="shared" si="145"/>
        <v>1-10</v>
      </c>
      <c r="AS548" s="23" t="str">
        <f t="shared" si="146"/>
        <v>1-20</v>
      </c>
      <c r="AT548" s="23" t="str">
        <f t="shared" si="147"/>
        <v>1-40</v>
      </c>
      <c r="AU548" s="23" t="str">
        <f t="shared" si="148"/>
        <v>&lt;1-50 Mn</v>
      </c>
      <c r="AV548" s="23">
        <f>Table2[[#This Row],[Amount]]</f>
        <v>6210000</v>
      </c>
      <c r="AW548" s="23" t="str">
        <f t="shared" si="149"/>
        <v>Sep 2017</v>
      </c>
      <c r="AX548" s="28">
        <f>IFERROR(VLOOKUP(Table2[[#This Row],[SAP Code]],[26]_16!A:B,2,FALSE),0)</f>
        <v>0</v>
      </c>
      <c r="AY548" s="28">
        <f>IFERROR(VLOOKUP(Table2[[#This Row],[SAP Code]],[26]_16!D:E,2,FALSE)/ 1000000, 0)</f>
        <v>0</v>
      </c>
      <c r="AZ548" s="28">
        <f>IFERROR(VLOOKUP(Table2[[#This Row],[SAP Code]],[26]_16!G:H,2,FALSE)/ 1000000, 0)</f>
        <v>0</v>
      </c>
      <c r="BA548" s="28">
        <f>IFERROR(VLOOKUP(Table2[[#This Row],[SAP Code]],[26]_16!J:K,2,FALSE)/ 1000000, 0)</f>
        <v>1.0650519199999999</v>
      </c>
      <c r="BB548" s="28">
        <f>IFERROR(VLOOKUP(Table2[[#This Row],[SAP Code]],[26]_16!M:N,2,FALSE)/ 1000000, 0)</f>
        <v>1.4626986700000002</v>
      </c>
      <c r="BC548" s="28">
        <f>IFERROR(VLOOKUP(Table2[[#This Row],[SAP Code]],[26]_16!P:Q,2,FALSE),0)</f>
        <v>0.79873575999999991</v>
      </c>
      <c r="BD548" s="28">
        <f>IFERROR(VLOOKUP(Table2[[#This Row],[SAP Code]],[26]_16!S:T,2,FALSE),0)</f>
        <v>0.80016565999999989</v>
      </c>
      <c r="BE548" s="28">
        <f>IFERROR(VLOOKUP(Table2[[#This Row],[SAP Code]],[26]_16!V:W,2,FALSE)/ 1000000, 0)</f>
        <v>4.0671110000000003E-2</v>
      </c>
      <c r="BF548" s="28">
        <f>IFERROR(VLOOKUP(Table2[[#This Row],[SAP Code]],[26]_16!Y:Z,2,FALSE)/ 1000000, 0)</f>
        <v>0</v>
      </c>
      <c r="BG548" s="28" t="str">
        <f>IFERROR(VLOOKUP(Table2[[#This Row],[SAP Code]],[26]port!$A:$AD,30,FALSE),"unknown")</f>
        <v>COMP</v>
      </c>
      <c r="BH548" s="29" t="str">
        <f t="shared" si="150"/>
        <v>Number of operations completed out of the net approved of that year</v>
      </c>
      <c r="BI548" s="16"/>
    </row>
    <row r="549" spans="1:61" ht="17.100000000000001" customHeight="1">
      <c r="A549" s="38" t="s">
        <v>706</v>
      </c>
      <c r="B549" s="16" t="s">
        <v>2077</v>
      </c>
      <c r="C549" s="16" t="s">
        <v>2078</v>
      </c>
      <c r="D549" s="16" t="s">
        <v>2079</v>
      </c>
      <c r="E549" s="18">
        <v>43000</v>
      </c>
      <c r="F549" s="16" t="s">
        <v>657</v>
      </c>
      <c r="G549" s="16" t="s">
        <v>2080</v>
      </c>
      <c r="H549" s="16" t="s">
        <v>132</v>
      </c>
      <c r="I549" s="16" t="s">
        <v>250</v>
      </c>
      <c r="J549" s="16" t="s">
        <v>68</v>
      </c>
      <c r="K549" s="19" t="s">
        <v>69</v>
      </c>
      <c r="L549" s="19" t="s">
        <v>70</v>
      </c>
      <c r="M549" s="19">
        <v>1000000</v>
      </c>
      <c r="N549" s="69">
        <v>707518.80231217144</v>
      </c>
      <c r="O549" s="20" t="s">
        <v>2081</v>
      </c>
      <c r="P549" s="21">
        <v>5000199005118</v>
      </c>
      <c r="Q549" s="20" t="s">
        <v>72</v>
      </c>
      <c r="R549" s="16" t="str">
        <f t="shared" si="140"/>
        <v>OTHERS</v>
      </c>
      <c r="S549" s="16" t="str">
        <f t="shared" si="154"/>
        <v>K</v>
      </c>
      <c r="T549" s="16" t="str">
        <f t="shared" si="138"/>
        <v>ADF Countries</v>
      </c>
      <c r="U549" s="16" t="str">
        <f t="shared" si="141"/>
        <v>Transition States</v>
      </c>
      <c r="V549" s="22" t="str">
        <f>IF(ISNUMBER(MATCH(A549, {"Gabon","Sudan","Niger","Mali","Burkina Faso","Guinea"}, 0)), "De Facto Countries", "Non-De Facto Countries")</f>
        <v>Non-De Facto Countries</v>
      </c>
      <c r="W549" s="16" t="str">
        <f t="shared" si="152"/>
        <v>West</v>
      </c>
      <c r="X549" s="16" t="str">
        <f t="shared" si="153"/>
        <v>Multi-Sector</v>
      </c>
      <c r="Y549" s="23">
        <f>Table2[[#This Row],[Approved Amount_UA Equivalent]]/5</f>
        <v>141503.76046243429</v>
      </c>
      <c r="Z549" s="23">
        <f>Table2[[#This Row],[Approved Amount_UA Equivalent]]/5</f>
        <v>141503.76046243429</v>
      </c>
      <c r="AA549" s="23">
        <f>Table2[[#This Row],[Approved Amount_UA Equivalent]]/5</f>
        <v>141503.76046243429</v>
      </c>
      <c r="AB549" s="23">
        <f>Table2[[#This Row],[Approved Amount_UA Equivalent]]/5</f>
        <v>141503.76046243429</v>
      </c>
      <c r="AC549" s="23">
        <f>Table2[[#This Row],[Approved Amount_UA Equivalent]]/5</f>
        <v>141503.76046243429</v>
      </c>
      <c r="AD549" s="23">
        <f>SUM(Table2[[#This Row],[Feed Africa ]:[Improve Quality Of Life ]])</f>
        <v>707518.80231217144</v>
      </c>
      <c r="AE549" s="16" t="b">
        <f>Table2[[#This Row],[Total HI5]]=Table2[[#This Row],[Approved Amount_UA Equivalent]]</f>
        <v>1</v>
      </c>
      <c r="AF549" s="24">
        <v>50</v>
      </c>
      <c r="AG549" s="20" t="str">
        <f t="shared" si="142"/>
        <v>Emergency Assistance</v>
      </c>
      <c r="AH549" s="24" t="e">
        <f>VLOOKUP(Table2[[#This Row],[SAP Code]],[25]DATA!$A:$G,7,FALSE)</f>
        <v>#N/A</v>
      </c>
      <c r="AI549" s="20" t="str">
        <f t="shared" si="143"/>
        <v>Other Investment</v>
      </c>
      <c r="AJ549" s="25" t="s">
        <v>254</v>
      </c>
      <c r="AK549" s="25" t="s">
        <v>74</v>
      </c>
      <c r="AL549" s="23" t="str" cm="1">
        <f t="array" ref="AL549">_xlfn.SWITCH(AK549,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49" s="26">
        <v>1</v>
      </c>
      <c r="AN549" s="25" t="str">
        <f t="shared" si="151"/>
        <v>Sovereign</v>
      </c>
      <c r="AO549" s="27">
        <v>1</v>
      </c>
      <c r="AP549" s="23">
        <f>Table2[[#This Row],[Approved Amount_UA Equivalent]]/1000000</f>
        <v>0.70751880231217146</v>
      </c>
      <c r="AQ549" s="69">
        <f t="shared" si="144"/>
        <v>0.94159432286913025</v>
      </c>
      <c r="AR549" s="23" t="str">
        <f t="shared" si="145"/>
        <v>1-10</v>
      </c>
      <c r="AS549" s="23" t="str">
        <f t="shared" si="146"/>
        <v>1-20</v>
      </c>
      <c r="AT549" s="23" t="str">
        <f t="shared" si="147"/>
        <v>1-40</v>
      </c>
      <c r="AU549" s="23" t="str">
        <f t="shared" si="148"/>
        <v>&lt;1-50 Mn</v>
      </c>
      <c r="AV549" s="23">
        <f>Table2[[#This Row],[Amount]]</f>
        <v>1000000</v>
      </c>
      <c r="AW549" s="23" t="str">
        <f t="shared" si="149"/>
        <v>Sep 2017</v>
      </c>
      <c r="AX549" s="28">
        <f>IFERROR(VLOOKUP(Table2[[#This Row],[SAP Code]],[26]_16!A:B,2,FALSE),0)</f>
        <v>0</v>
      </c>
      <c r="AY549" s="28">
        <f>IFERROR(VLOOKUP(Table2[[#This Row],[SAP Code]],[26]_16!D:E,2,FALSE)/ 1000000, 0)</f>
        <v>0</v>
      </c>
      <c r="AZ549" s="28">
        <f>IFERROR(VLOOKUP(Table2[[#This Row],[SAP Code]],[26]_16!G:H,2,FALSE)/ 1000000, 0)</f>
        <v>0</v>
      </c>
      <c r="BA549" s="28">
        <f>IFERROR(VLOOKUP(Table2[[#This Row],[SAP Code]],[26]_16!J:K,2,FALSE)/ 1000000, 0)</f>
        <v>0</v>
      </c>
      <c r="BB549" s="28">
        <f>IFERROR(VLOOKUP(Table2[[#This Row],[SAP Code]],[26]_16!M:N,2,FALSE)/ 1000000, 0)</f>
        <v>0</v>
      </c>
      <c r="BC549" s="28">
        <f>IFERROR(VLOOKUP(Table2[[#This Row],[SAP Code]],[26]_16!P:Q,2,FALSE),0)</f>
        <v>0</v>
      </c>
      <c r="BD549" s="28">
        <f>IFERROR(VLOOKUP(Table2[[#This Row],[SAP Code]],[26]_16!S:T,2,FALSE),0)</f>
        <v>0</v>
      </c>
      <c r="BE549" s="28">
        <f>IFERROR(VLOOKUP(Table2[[#This Row],[SAP Code]],[26]_16!V:W,2,FALSE)/ 1000000, 0)</f>
        <v>0</v>
      </c>
      <c r="BF549" s="28">
        <f>IFERROR(VLOOKUP(Table2[[#This Row],[SAP Code]],[26]_16!Y:Z,2,FALSE)/ 1000000, 0)</f>
        <v>0</v>
      </c>
      <c r="BG549" s="28" t="str">
        <f>IFERROR(VLOOKUP(Table2[[#This Row],[SAP Code]],[26]port!$A:$AD,30,FALSE),"unknown")</f>
        <v>COMP</v>
      </c>
      <c r="BH549" s="29" t="str">
        <f t="shared" si="150"/>
        <v>Number of operations completed out of the net approved of that year</v>
      </c>
      <c r="BI549" s="16"/>
    </row>
    <row r="550" spans="1:61" ht="17.100000000000001" customHeight="1">
      <c r="A550" s="16" t="s">
        <v>706</v>
      </c>
      <c r="B550" s="16" t="s">
        <v>2082</v>
      </c>
      <c r="C550" s="16" t="s">
        <v>2083</v>
      </c>
      <c r="D550" s="16" t="s">
        <v>2084</v>
      </c>
      <c r="E550" s="18">
        <v>43004</v>
      </c>
      <c r="F550" s="16" t="s">
        <v>2085</v>
      </c>
      <c r="G550" s="16" t="s">
        <v>107</v>
      </c>
      <c r="H550" s="16" t="s">
        <v>132</v>
      </c>
      <c r="I550" s="16" t="s">
        <v>102</v>
      </c>
      <c r="J550" s="16" t="s">
        <v>103</v>
      </c>
      <c r="K550" s="19" t="s">
        <v>104</v>
      </c>
      <c r="L550" s="19" t="s">
        <v>70</v>
      </c>
      <c r="M550" s="19">
        <v>3000000</v>
      </c>
      <c r="N550" s="69">
        <v>2122556.4069365147</v>
      </c>
      <c r="O550" s="20" t="s">
        <v>2086</v>
      </c>
      <c r="P550" s="21">
        <v>2000120004869</v>
      </c>
      <c r="Q550" s="20" t="s">
        <v>72</v>
      </c>
      <c r="R550" s="16" t="str">
        <f t="shared" si="140"/>
        <v>ADB Private</v>
      </c>
      <c r="S550" s="16" t="str">
        <f t="shared" si="154"/>
        <v>H</v>
      </c>
      <c r="T550" s="16" t="str">
        <f t="shared" si="138"/>
        <v>ADF Countries</v>
      </c>
      <c r="U550" s="16" t="str">
        <f t="shared" si="141"/>
        <v>Transition States</v>
      </c>
      <c r="V550" s="22" t="str">
        <f>IF(ISNUMBER(MATCH(A550, {"Gabon","Sudan","Niger","Mali","Burkina Faso","Guinea"}, 0)), "De Facto Countries", "Non-De Facto Countries")</f>
        <v>Non-De Facto Countries</v>
      </c>
      <c r="W550" s="16" t="str">
        <f t="shared" si="152"/>
        <v>West</v>
      </c>
      <c r="X550" s="16" t="str">
        <f t="shared" si="153"/>
        <v>Finance</v>
      </c>
      <c r="Y550" s="23"/>
      <c r="AA550" s="23">
        <f>Table2[[#This Row],[Approved Amount_UA Equivalent]]</f>
        <v>2122556.4069365147</v>
      </c>
      <c r="AD550" s="23">
        <f>SUM(Table2[[#This Row],[Feed Africa ]:[Improve Quality Of Life ]])</f>
        <v>2122556.4069365147</v>
      </c>
      <c r="AE550" s="16" t="b">
        <f>Table2[[#This Row],[Total HI5]]=Table2[[#This Row],[Approved Amount_UA Equivalent]]</f>
        <v>1</v>
      </c>
      <c r="AF550" s="24">
        <v>11</v>
      </c>
      <c r="AG550" s="20" t="str">
        <f t="shared" si="142"/>
        <v>Line of Credit</v>
      </c>
      <c r="AH550" s="24" t="e">
        <f>VLOOKUP(Table2[[#This Row],[SAP Code]],[25]DATA!$A:$G,7,FALSE)</f>
        <v>#N/A</v>
      </c>
      <c r="AI550" s="20" t="str">
        <f t="shared" si="143"/>
        <v>Other Investment</v>
      </c>
      <c r="AJ550" s="25" t="s">
        <v>106</v>
      </c>
      <c r="AK550" s="25" t="s">
        <v>107</v>
      </c>
      <c r="AL550" s="23" t="str" cm="1">
        <f t="array" ref="AL550">_xlfn.SWITCH(AK550,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50" s="26">
        <v>2</v>
      </c>
      <c r="AN550" s="25" t="str">
        <f t="shared" si="151"/>
        <v>Non-Sovereign</v>
      </c>
      <c r="AO550" s="27">
        <v>0.5</v>
      </c>
      <c r="AP550" s="23">
        <f>Table2[[#This Row],[Approved Amount_UA Equivalent]]/1000000</f>
        <v>2.1225564069365146</v>
      </c>
      <c r="AQ550" s="69">
        <f t="shared" si="144"/>
        <v>2.8247829686073911</v>
      </c>
      <c r="AR550" s="23" t="str">
        <f t="shared" si="145"/>
        <v>1-10</v>
      </c>
      <c r="AS550" s="23" t="str">
        <f t="shared" si="146"/>
        <v>1-20</v>
      </c>
      <c r="AT550" s="23" t="str">
        <f t="shared" si="147"/>
        <v>1-40</v>
      </c>
      <c r="AU550" s="23" t="str">
        <f t="shared" si="148"/>
        <v>&lt;1-50 Mn</v>
      </c>
      <c r="AV550" s="23">
        <f>Table2[[#This Row],[Amount]]</f>
        <v>3000000</v>
      </c>
      <c r="AW550" s="23" t="str">
        <f t="shared" si="149"/>
        <v>Sep 2017</v>
      </c>
      <c r="AX550" s="28">
        <f>IFERROR(VLOOKUP(Table2[[#This Row],[SAP Code]],[26]_16!A:B,2,FALSE),0)</f>
        <v>0</v>
      </c>
      <c r="AY550" s="28">
        <f>IFERROR(VLOOKUP(Table2[[#This Row],[SAP Code]],[26]_16!D:E,2,FALSE)/ 1000000, 0)</f>
        <v>0</v>
      </c>
      <c r="AZ550" s="28">
        <f>IFERROR(VLOOKUP(Table2[[#This Row],[SAP Code]],[26]_16!G:H,2,FALSE)/ 1000000, 0)</f>
        <v>0</v>
      </c>
      <c r="BA550" s="28">
        <f>IFERROR(VLOOKUP(Table2[[#This Row],[SAP Code]],[26]_16!J:K,2,FALSE)/ 1000000, 0)</f>
        <v>0</v>
      </c>
      <c r="BB550" s="28">
        <f>IFERROR(VLOOKUP(Table2[[#This Row],[SAP Code]],[26]_16!M:N,2,FALSE)/ 1000000, 0)</f>
        <v>1.4385074</v>
      </c>
      <c r="BC550" s="28">
        <f>IFERROR(VLOOKUP(Table2[[#This Row],[SAP Code]],[26]_16!P:Q,2,FALSE),0)</f>
        <v>0</v>
      </c>
      <c r="BD550" s="28">
        <f>IFERROR(VLOOKUP(Table2[[#This Row],[SAP Code]],[26]_16!S:T,2,FALSE),0)</f>
        <v>0</v>
      </c>
      <c r="BE550" s="28">
        <f>IFERROR(VLOOKUP(Table2[[#This Row],[SAP Code]],[26]_16!V:W,2,FALSE)/ 1000000, 0)</f>
        <v>0</v>
      </c>
      <c r="BF550" s="28">
        <f>IFERROR(VLOOKUP(Table2[[#This Row],[SAP Code]],[26]_16!Y:Z,2,FALSE)/ 1000000, 0)</f>
        <v>0</v>
      </c>
      <c r="BG550" s="28" t="str">
        <f>IFERROR(VLOOKUP(Table2[[#This Row],[SAP Code]],[26]port!$A:$AD,30,FALSE),"unknown")</f>
        <v>TERM</v>
      </c>
      <c r="BH550" s="29" t="str">
        <f t="shared" si="150"/>
        <v>Number of operations Cancelled before completion</v>
      </c>
      <c r="BI550" s="16"/>
    </row>
    <row r="551" spans="1:61" ht="17.100000000000001" customHeight="1">
      <c r="A551" s="16" t="s">
        <v>141</v>
      </c>
      <c r="B551" s="16" t="s">
        <v>2087</v>
      </c>
      <c r="C551" s="16" t="s">
        <v>2088</v>
      </c>
      <c r="D551" s="16" t="s">
        <v>2089</v>
      </c>
      <c r="E551" s="18">
        <v>43005</v>
      </c>
      <c r="F551" s="16" t="s">
        <v>2090</v>
      </c>
      <c r="G551" s="16" t="s">
        <v>107</v>
      </c>
      <c r="H551" s="16" t="s">
        <v>101</v>
      </c>
      <c r="I551" s="16" t="s">
        <v>102</v>
      </c>
      <c r="J551" s="16" t="s">
        <v>103</v>
      </c>
      <c r="K551" s="19" t="s">
        <v>104</v>
      </c>
      <c r="L551" s="19" t="s">
        <v>458</v>
      </c>
      <c r="M551" s="19">
        <v>1300000000</v>
      </c>
      <c r="N551" s="69">
        <v>70337566.211997434</v>
      </c>
      <c r="O551" s="20" t="s">
        <v>2091</v>
      </c>
      <c r="P551" s="21">
        <v>2000130018130</v>
      </c>
      <c r="Q551" s="20" t="s">
        <v>87</v>
      </c>
      <c r="R551" s="16" t="str">
        <f t="shared" si="140"/>
        <v>ADB Private</v>
      </c>
      <c r="S551" s="16" t="str">
        <f t="shared" si="154"/>
        <v>H</v>
      </c>
      <c r="T551" s="16" t="str">
        <f t="shared" si="138"/>
        <v>Multinational</v>
      </c>
      <c r="U551" s="16" t="str">
        <f t="shared" si="141"/>
        <v>Multinational</v>
      </c>
      <c r="V551" s="22" t="str">
        <f>IF(ISNUMBER(MATCH(A551, {"Gabon","Sudan","Niger","Mali","Burkina Faso","Guinea"}, 0)), "De Facto Countries", "Non-De Facto Countries")</f>
        <v>Non-De Facto Countries</v>
      </c>
      <c r="W551" s="16" t="str">
        <f t="shared" si="152"/>
        <v>Multi</v>
      </c>
      <c r="X551" s="16" t="str">
        <f t="shared" si="153"/>
        <v>Finance</v>
      </c>
      <c r="Y551" s="23"/>
      <c r="AA551" s="23">
        <f>Table2[[#This Row],[Approved Amount_UA Equivalent]]</f>
        <v>70337566.211997434</v>
      </c>
      <c r="AD551" s="23">
        <f>SUM(Table2[[#This Row],[Feed Africa ]:[Improve Quality Of Life ]])</f>
        <v>70337566.211997434</v>
      </c>
      <c r="AE551" s="16" t="b">
        <f>Table2[[#This Row],[Total HI5]]=Table2[[#This Row],[Approved Amount_UA Equivalent]]</f>
        <v>1</v>
      </c>
      <c r="AF551" s="24">
        <v>11</v>
      </c>
      <c r="AG551" s="20" t="str">
        <f t="shared" si="142"/>
        <v>Line of Credit</v>
      </c>
      <c r="AH551" s="24" t="e">
        <f>VLOOKUP(Table2[[#This Row],[SAP Code]],[25]DATA!$A:$G,7,FALSE)</f>
        <v>#N/A</v>
      </c>
      <c r="AI551" s="20" t="str">
        <f t="shared" si="143"/>
        <v>Other Investment</v>
      </c>
      <c r="AJ551" s="25" t="s">
        <v>106</v>
      </c>
      <c r="AK551" s="25" t="s">
        <v>107</v>
      </c>
      <c r="AL551" s="23" t="str" cm="1">
        <f t="array" ref="AL551">_xlfn.SWITCH(AK551,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51" s="26">
        <v>2</v>
      </c>
      <c r="AN551" s="25" t="str">
        <f t="shared" si="151"/>
        <v>Non-Sovereign</v>
      </c>
      <c r="AO551" s="27">
        <v>0.5</v>
      </c>
      <c r="AP551" s="23">
        <f>Table2[[#This Row],[Approved Amount_UA Equivalent]]/1000000</f>
        <v>70.337566211997441</v>
      </c>
      <c r="AQ551" s="69">
        <f t="shared" si="144"/>
        <v>93.608046617574658</v>
      </c>
      <c r="AR551" s="23" t="str">
        <f t="shared" si="145"/>
        <v>71-80</v>
      </c>
      <c r="AS551" s="23" t="str">
        <f t="shared" si="146"/>
        <v>61-80</v>
      </c>
      <c r="AT551" s="23" t="str">
        <f t="shared" si="147"/>
        <v>41-80</v>
      </c>
      <c r="AU551" s="23" t="str">
        <f t="shared" si="148"/>
        <v>50-100 Mn</v>
      </c>
      <c r="AV551" s="23">
        <f>Table2[[#This Row],[Amount]]</f>
        <v>1300000000</v>
      </c>
      <c r="AW551" s="23" t="str">
        <f t="shared" si="149"/>
        <v>Sep 2017</v>
      </c>
      <c r="AX551" s="28">
        <f>IFERROR(VLOOKUP(Table2[[#This Row],[SAP Code]],[26]_16!A:B,2,FALSE),0)</f>
        <v>0</v>
      </c>
      <c r="AY551" s="28">
        <f>IFERROR(VLOOKUP(Table2[[#This Row],[SAP Code]],[26]_16!D:E,2,FALSE)/ 1000000, 0)</f>
        <v>0</v>
      </c>
      <c r="AZ551" s="28">
        <f>IFERROR(VLOOKUP(Table2[[#This Row],[SAP Code]],[26]_16!G:H,2,FALSE)/ 1000000, 0)</f>
        <v>0</v>
      </c>
      <c r="BA551" s="28">
        <f>IFERROR(VLOOKUP(Table2[[#This Row],[SAP Code]],[26]_16!J:K,2,FALSE)/ 1000000, 0)</f>
        <v>0</v>
      </c>
      <c r="BB551" s="28">
        <f>IFERROR(VLOOKUP(Table2[[#This Row],[SAP Code]],[26]_16!M:N,2,FALSE)/ 1000000, 0)</f>
        <v>55.027523259999995</v>
      </c>
      <c r="BC551" s="28">
        <f>IFERROR(VLOOKUP(Table2[[#This Row],[SAP Code]],[26]_16!P:Q,2,FALSE),0)</f>
        <v>74.841463619999999</v>
      </c>
      <c r="BD551" s="28">
        <f>IFERROR(VLOOKUP(Table2[[#This Row],[SAP Code]],[26]_16!S:T,2,FALSE),0)</f>
        <v>0</v>
      </c>
      <c r="BE551" s="28">
        <f>IFERROR(VLOOKUP(Table2[[#This Row],[SAP Code]],[26]_16!V:W,2,FALSE)/ 1000000, 0)</f>
        <v>0</v>
      </c>
      <c r="BF551" s="28">
        <f>IFERROR(VLOOKUP(Table2[[#This Row],[SAP Code]],[26]_16!Y:Z,2,FALSE)/ 1000000, 0)</f>
        <v>0</v>
      </c>
      <c r="BG551" s="28" t="str">
        <f>IFERROR(VLOOKUP(Table2[[#This Row],[SAP Code]],[26]port!$A:$AD,30,FALSE),"unknown")</f>
        <v>OnGo</v>
      </c>
      <c r="BH551" s="29" t="str">
        <f t="shared" si="150"/>
        <v>Ongoing</v>
      </c>
      <c r="BI551" s="16"/>
    </row>
    <row r="552" spans="1:61" ht="17.100000000000001" customHeight="1">
      <c r="A552" s="16" t="s">
        <v>141</v>
      </c>
      <c r="B552" s="16" t="s">
        <v>2087</v>
      </c>
      <c r="C552" s="16" t="s">
        <v>2088</v>
      </c>
      <c r="D552" s="16" t="s">
        <v>2089</v>
      </c>
      <c r="E552" s="18">
        <v>43005</v>
      </c>
      <c r="F552" s="16" t="s">
        <v>2090</v>
      </c>
      <c r="G552" s="16" t="s">
        <v>107</v>
      </c>
      <c r="H552" s="16" t="s">
        <v>101</v>
      </c>
      <c r="I552" s="16" t="s">
        <v>102</v>
      </c>
      <c r="J552" s="16" t="s">
        <v>103</v>
      </c>
      <c r="K552" s="19" t="s">
        <v>104</v>
      </c>
      <c r="L552" s="19" t="s">
        <v>70</v>
      </c>
      <c r="M552" s="19">
        <v>100000000</v>
      </c>
      <c r="N552" s="69">
        <v>70751880.231217146</v>
      </c>
      <c r="O552" s="20" t="s">
        <v>2091</v>
      </c>
      <c r="P552" s="21">
        <v>2000130018131</v>
      </c>
      <c r="Q552" s="20" t="s">
        <v>87</v>
      </c>
      <c r="R552" s="16" t="str">
        <f t="shared" si="140"/>
        <v>ADB Private</v>
      </c>
      <c r="S552" s="16" t="str">
        <f t="shared" si="154"/>
        <v>H</v>
      </c>
      <c r="T552" s="16" t="str">
        <f t="shared" si="138"/>
        <v>Multinational</v>
      </c>
      <c r="U552" s="16" t="str">
        <f t="shared" si="141"/>
        <v>Multinational</v>
      </c>
      <c r="V552" s="22" t="str">
        <f>IF(ISNUMBER(MATCH(A552, {"Gabon","Sudan","Niger","Mali","Burkina Faso","Guinea"}, 0)), "De Facto Countries", "Non-De Facto Countries")</f>
        <v>Non-De Facto Countries</v>
      </c>
      <c r="W552" s="16" t="str">
        <f t="shared" si="152"/>
        <v>Multi</v>
      </c>
      <c r="X552" s="16" t="str">
        <f t="shared" si="153"/>
        <v>Finance</v>
      </c>
      <c r="Y552" s="23"/>
      <c r="AA552" s="23">
        <f>Table2[[#This Row],[Approved Amount_UA Equivalent]]</f>
        <v>70751880.231217146</v>
      </c>
      <c r="AD552" s="23">
        <f>SUM(Table2[[#This Row],[Feed Africa ]:[Improve Quality Of Life ]])</f>
        <v>70751880.231217146</v>
      </c>
      <c r="AE552" s="16" t="b">
        <f>Table2[[#This Row],[Total HI5]]=Table2[[#This Row],[Approved Amount_UA Equivalent]]</f>
        <v>1</v>
      </c>
      <c r="AF552" s="24">
        <v>11</v>
      </c>
      <c r="AG552" s="20" t="str">
        <f t="shared" si="142"/>
        <v>Line of Credit</v>
      </c>
      <c r="AH552" s="24" t="e">
        <f>VLOOKUP(Table2[[#This Row],[SAP Code]],[25]DATA!$A:$G,7,FALSE)</f>
        <v>#N/A</v>
      </c>
      <c r="AI552" s="20" t="str">
        <f t="shared" si="143"/>
        <v>Other Investment</v>
      </c>
      <c r="AJ552" s="25" t="s">
        <v>106</v>
      </c>
      <c r="AK552" s="25" t="s">
        <v>107</v>
      </c>
      <c r="AL552" s="23" t="str" cm="1">
        <f t="array" ref="AL552">_xlfn.SWITCH(AK552,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52" s="26">
        <v>2</v>
      </c>
      <c r="AN552" s="25" t="str">
        <f t="shared" si="151"/>
        <v>Non-Sovereign</v>
      </c>
      <c r="AO552" s="27">
        <v>0.5</v>
      </c>
      <c r="AP552" s="23">
        <f>Table2[[#This Row],[Approved Amount_UA Equivalent]]/1000000</f>
        <v>70.751880231217143</v>
      </c>
      <c r="AQ552" s="69">
        <f t="shared" si="144"/>
        <v>94.159432286913017</v>
      </c>
      <c r="AR552" s="23" t="str">
        <f t="shared" si="145"/>
        <v>71-80</v>
      </c>
      <c r="AS552" s="23" t="str">
        <f t="shared" si="146"/>
        <v>61-80</v>
      </c>
      <c r="AT552" s="23" t="str">
        <f t="shared" si="147"/>
        <v>41-80</v>
      </c>
      <c r="AU552" s="23" t="str">
        <f t="shared" si="148"/>
        <v>50-100 Mn</v>
      </c>
      <c r="AV552" s="23">
        <f>Table2[[#This Row],[Amount]]</f>
        <v>100000000</v>
      </c>
      <c r="AW552" s="23" t="str">
        <f t="shared" si="149"/>
        <v>Sep 2017</v>
      </c>
      <c r="AX552" s="28">
        <f>IFERROR(VLOOKUP(Table2[[#This Row],[SAP Code]],[26]_16!A:B,2,FALSE),0)</f>
        <v>0</v>
      </c>
      <c r="AY552" s="28">
        <f>IFERROR(VLOOKUP(Table2[[#This Row],[SAP Code]],[26]_16!D:E,2,FALSE)/ 1000000, 0)</f>
        <v>0</v>
      </c>
      <c r="AZ552" s="28">
        <f>IFERROR(VLOOKUP(Table2[[#This Row],[SAP Code]],[26]_16!G:H,2,FALSE)/ 1000000, 0)</f>
        <v>0</v>
      </c>
      <c r="BA552" s="28">
        <f>IFERROR(VLOOKUP(Table2[[#This Row],[SAP Code]],[26]_16!J:K,2,FALSE)/ 1000000, 0)</f>
        <v>0</v>
      </c>
      <c r="BB552" s="28">
        <f>IFERROR(VLOOKUP(Table2[[#This Row],[SAP Code]],[26]_16!M:N,2,FALSE)/ 1000000, 0)</f>
        <v>55.027523259999995</v>
      </c>
      <c r="BC552" s="28">
        <f>IFERROR(VLOOKUP(Table2[[#This Row],[SAP Code]],[26]_16!P:Q,2,FALSE),0)</f>
        <v>74.841463619999999</v>
      </c>
      <c r="BD552" s="28">
        <f>IFERROR(VLOOKUP(Table2[[#This Row],[SAP Code]],[26]_16!S:T,2,FALSE),0)</f>
        <v>0</v>
      </c>
      <c r="BE552" s="28">
        <f>IFERROR(VLOOKUP(Table2[[#This Row],[SAP Code]],[26]_16!V:W,2,FALSE)/ 1000000, 0)</f>
        <v>0</v>
      </c>
      <c r="BF552" s="28">
        <f>IFERROR(VLOOKUP(Table2[[#This Row],[SAP Code]],[26]_16!Y:Z,2,FALSE)/ 1000000, 0)</f>
        <v>0</v>
      </c>
      <c r="BG552" s="28" t="str">
        <f>IFERROR(VLOOKUP(Table2[[#This Row],[SAP Code]],[26]port!$A:$AD,30,FALSE),"unknown")</f>
        <v>OnGo</v>
      </c>
      <c r="BH552" s="29" t="str">
        <f t="shared" si="150"/>
        <v>Ongoing</v>
      </c>
      <c r="BI552" s="16"/>
    </row>
    <row r="553" spans="1:61" ht="17.100000000000001" customHeight="1">
      <c r="A553" s="38" t="s">
        <v>141</v>
      </c>
      <c r="B553" s="16" t="s">
        <v>2092</v>
      </c>
      <c r="C553" s="16" t="s">
        <v>2093</v>
      </c>
      <c r="D553" s="16" t="s">
        <v>2094</v>
      </c>
      <c r="E553" s="18">
        <v>43012</v>
      </c>
      <c r="F553" s="16" t="s">
        <v>2095</v>
      </c>
      <c r="G553" s="16" t="s">
        <v>74</v>
      </c>
      <c r="H553" s="37" t="s">
        <v>213</v>
      </c>
      <c r="I553" s="16" t="s">
        <v>1121</v>
      </c>
      <c r="J553" s="16" t="s">
        <v>1122</v>
      </c>
      <c r="K553" s="19" t="s">
        <v>69</v>
      </c>
      <c r="L553" s="19" t="s">
        <v>195</v>
      </c>
      <c r="M553" s="19">
        <v>3430000</v>
      </c>
      <c r="N553" s="69">
        <v>2865257.7061231309</v>
      </c>
      <c r="O553" s="20" t="s">
        <v>2096</v>
      </c>
      <c r="P553" s="24" t="s">
        <v>2097</v>
      </c>
      <c r="Q553" s="20" t="s">
        <v>72</v>
      </c>
      <c r="R553" s="16" t="str">
        <f t="shared" si="140"/>
        <v>ClimDev</v>
      </c>
      <c r="S553" s="16" t="s">
        <v>1125</v>
      </c>
      <c r="T553" s="16" t="str">
        <f t="shared" si="138"/>
        <v>Multinational</v>
      </c>
      <c r="U553" s="16" t="str">
        <f t="shared" si="141"/>
        <v>Multinational</v>
      </c>
      <c r="V553" s="22" t="str">
        <f>IF(ISNUMBER(MATCH(A553, {"Gabon","Sudan","Niger","Mali","Burkina Faso","Guinea"}, 0)), "De Facto Countries", "Non-De Facto Countries")</f>
        <v>Non-De Facto Countries</v>
      </c>
      <c r="W553" s="16" t="str">
        <f t="shared" si="152"/>
        <v>Multi</v>
      </c>
      <c r="X553" s="16" t="str">
        <f t="shared" si="153"/>
        <v>Transport</v>
      </c>
      <c r="Y553" s="23">
        <f>Table2[[#This Row],[Approved Amount_UA Equivalent]]</f>
        <v>2865257.7061231309</v>
      </c>
      <c r="AD553" s="23">
        <f>SUM(Table2[[#This Row],[Feed Africa ]:[Improve Quality Of Life ]])</f>
        <v>2865257.7061231309</v>
      </c>
      <c r="AE553" s="16" t="b">
        <f>Table2[[#This Row],[Total HI5]]=Table2[[#This Row],[Approved Amount_UA Equivalent]]</f>
        <v>1</v>
      </c>
      <c r="AF553" s="24">
        <v>10</v>
      </c>
      <c r="AG553" s="20" t="str">
        <f t="shared" si="142"/>
        <v>Investment Project</v>
      </c>
      <c r="AH553" s="24" t="e">
        <f>VLOOKUP(Table2[[#This Row],[SAP Code]],[25]DATA!$A:$G,7,FALSE)</f>
        <v>#N/A</v>
      </c>
      <c r="AI553" s="20" t="str">
        <f t="shared" si="143"/>
        <v>Infrastructure</v>
      </c>
      <c r="AJ553" s="25" t="s">
        <v>1126</v>
      </c>
      <c r="AK553" s="25" t="s">
        <v>74</v>
      </c>
      <c r="AL553" s="23" t="str" cm="1">
        <f t="array" ref="AL553">_xlfn.SWITCH(AK553,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53" s="26">
        <v>1</v>
      </c>
      <c r="AN553" s="25" t="str">
        <f t="shared" si="151"/>
        <v>Sovereign</v>
      </c>
      <c r="AO553" s="27">
        <v>1</v>
      </c>
      <c r="AP553" s="23">
        <f>Table2[[#This Row],[Approved Amount_UA Equivalent]]/1000000</f>
        <v>2.8652577061231308</v>
      </c>
      <c r="AQ553" s="69">
        <f t="shared" si="144"/>
        <v>3.8131995656169075</v>
      </c>
      <c r="AR553" s="23" t="str">
        <f t="shared" si="145"/>
        <v>1-10</v>
      </c>
      <c r="AS553" s="23" t="str">
        <f t="shared" si="146"/>
        <v>1-20</v>
      </c>
      <c r="AT553" s="23" t="str">
        <f t="shared" si="147"/>
        <v>1-40</v>
      </c>
      <c r="AU553" s="23" t="str">
        <f t="shared" si="148"/>
        <v>&lt;1-50 Mn</v>
      </c>
      <c r="AV553" s="23">
        <f>Table2[[#This Row],[Amount]]</f>
        <v>3430000</v>
      </c>
      <c r="AW553" s="23" t="str">
        <f t="shared" si="149"/>
        <v>Oct 2017</v>
      </c>
      <c r="AX553" s="28">
        <f>IFERROR(VLOOKUP(Table2[[#This Row],[SAP Code]],[26]_16!A:B,2,FALSE),0)</f>
        <v>0</v>
      </c>
      <c r="AY553" s="28">
        <f>IFERROR(VLOOKUP(Table2[[#This Row],[SAP Code]],[26]_16!D:E,2,FALSE)/ 1000000, 0)</f>
        <v>0</v>
      </c>
      <c r="AZ553" s="28">
        <f>IFERROR(VLOOKUP(Table2[[#This Row],[SAP Code]],[26]_16!G:H,2,FALSE)/ 1000000, 0)</f>
        <v>0</v>
      </c>
      <c r="BA553" s="28">
        <f>IFERROR(VLOOKUP(Table2[[#This Row],[SAP Code]],[26]_16!J:K,2,FALSE)/ 1000000, 0)</f>
        <v>0</v>
      </c>
      <c r="BB553" s="28">
        <f>IFERROR(VLOOKUP(Table2[[#This Row],[SAP Code]],[26]_16!M:N,2,FALSE)/ 1000000, 0)</f>
        <v>0</v>
      </c>
      <c r="BC553" s="28">
        <f>IFERROR(VLOOKUP(Table2[[#This Row],[SAP Code]],[26]_16!P:Q,2,FALSE),0)</f>
        <v>0</v>
      </c>
      <c r="BD553" s="28">
        <f>IFERROR(VLOOKUP(Table2[[#This Row],[SAP Code]],[26]_16!S:T,2,FALSE),0)</f>
        <v>0</v>
      </c>
      <c r="BE553" s="28">
        <f>IFERROR(VLOOKUP(Table2[[#This Row],[SAP Code]],[26]_16!V:W,2,FALSE)/ 1000000, 0)</f>
        <v>0</v>
      </c>
      <c r="BF553" s="28">
        <f>IFERROR(VLOOKUP(Table2[[#This Row],[SAP Code]],[26]_16!Y:Z,2,FALSE)/ 1000000, 0)</f>
        <v>0</v>
      </c>
      <c r="BG553" s="28" t="str">
        <f>IFERROR(VLOOKUP(Table2[[#This Row],[SAP Code]],[26]port!$A:$AD,30,FALSE),"unknown")</f>
        <v>unknown</v>
      </c>
      <c r="BH553" s="29" t="str">
        <f t="shared" si="150"/>
        <v>Unknown</v>
      </c>
      <c r="BI553" s="16"/>
    </row>
    <row r="554" spans="1:61" ht="17.100000000000001" customHeight="1">
      <c r="A554" s="38" t="s">
        <v>221</v>
      </c>
      <c r="B554" s="16" t="s">
        <v>2098</v>
      </c>
      <c r="C554" s="16" t="s">
        <v>2099</v>
      </c>
      <c r="D554" s="16" t="s">
        <v>2100</v>
      </c>
      <c r="E554" s="18">
        <v>43019</v>
      </c>
      <c r="F554" s="16" t="s">
        <v>1447</v>
      </c>
      <c r="G554" s="16" t="s">
        <v>1757</v>
      </c>
      <c r="H554" s="16" t="s">
        <v>132</v>
      </c>
      <c r="I554" s="16" t="s">
        <v>102</v>
      </c>
      <c r="J554" s="16" t="s">
        <v>1030</v>
      </c>
      <c r="K554" s="19" t="s">
        <v>1031</v>
      </c>
      <c r="L554" s="19" t="s">
        <v>195</v>
      </c>
      <c r="M554" s="19">
        <v>19000000</v>
      </c>
      <c r="N554" s="69">
        <v>15871689.91730014</v>
      </c>
      <c r="O554" s="20" t="s">
        <v>1450</v>
      </c>
      <c r="P554" s="21">
        <v>5060140000201</v>
      </c>
      <c r="Q554" s="20" t="s">
        <v>87</v>
      </c>
      <c r="R554" s="16" t="str">
        <f t="shared" si="140"/>
        <v>OTHERS</v>
      </c>
      <c r="S554" s="16" t="str">
        <f t="shared" ref="S554:S617" si="155">MID(O554, 6,1)</f>
        <v>H</v>
      </c>
      <c r="T554" s="16" t="str">
        <f t="shared" si="138"/>
        <v>ADF Countries</v>
      </c>
      <c r="U554" s="16" t="str">
        <f t="shared" si="141"/>
        <v>Transition States</v>
      </c>
      <c r="V554" s="22" t="str">
        <f>IF(ISNUMBER(MATCH(A554, {"Gabon","Sudan","Niger","Mali","Burkina Faso","Guinea"}, 0)), "De Facto Countries", "Non-De Facto Countries")</f>
        <v>De Facto Countries</v>
      </c>
      <c r="W554" s="16" t="str">
        <f t="shared" si="152"/>
        <v>West</v>
      </c>
      <c r="X554" s="16" t="str">
        <f t="shared" si="153"/>
        <v>Finance</v>
      </c>
      <c r="Y554" s="23"/>
      <c r="AA554" s="23">
        <f>Table2[[#This Row],[Approved Amount_UA Equivalent]]</f>
        <v>15871689.91730014</v>
      </c>
      <c r="AD554" s="23">
        <f>SUM(Table2[[#This Row],[Feed Africa ]:[Improve Quality Of Life ]])</f>
        <v>15871689.91730014</v>
      </c>
      <c r="AE554" s="16" t="b">
        <f>Table2[[#This Row],[Total HI5]]=Table2[[#This Row],[Approved Amount_UA Equivalent]]</f>
        <v>1</v>
      </c>
      <c r="AF554" s="24">
        <v>11</v>
      </c>
      <c r="AG554" s="20" t="str">
        <f t="shared" si="142"/>
        <v>Line of Credit</v>
      </c>
      <c r="AH554" s="24" t="e">
        <f>VLOOKUP(Table2[[#This Row],[SAP Code]],[25]DATA!$A:$G,7,FALSE)</f>
        <v>#N/A</v>
      </c>
      <c r="AI554" s="20" t="str">
        <f t="shared" si="143"/>
        <v>Other Investment</v>
      </c>
      <c r="AJ554" s="25" t="s">
        <v>106</v>
      </c>
      <c r="AK554" s="25" t="s">
        <v>107</v>
      </c>
      <c r="AL554" s="23" t="str" cm="1">
        <f t="array" ref="AL554">_xlfn.SWITCH(AK554,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54" s="26">
        <v>2</v>
      </c>
      <c r="AN554" s="25" t="str">
        <f t="shared" si="151"/>
        <v>Non-Sovereign</v>
      </c>
      <c r="AO554" s="27">
        <v>1</v>
      </c>
      <c r="AP554" s="23">
        <f>Table2[[#This Row],[Approved Amount_UA Equivalent]]/1000000</f>
        <v>15.87168991730014</v>
      </c>
      <c r="AQ554" s="69">
        <f t="shared" si="144"/>
        <v>21.122679809539722</v>
      </c>
      <c r="AR554" s="23" t="str">
        <f t="shared" si="145"/>
        <v>11-20</v>
      </c>
      <c r="AS554" s="23" t="str">
        <f t="shared" si="146"/>
        <v>1-20</v>
      </c>
      <c r="AT554" s="23" t="str">
        <f t="shared" si="147"/>
        <v>1-40</v>
      </c>
      <c r="AU554" s="23" t="str">
        <f t="shared" si="148"/>
        <v>&lt;1-50 Mn</v>
      </c>
      <c r="AV554" s="23">
        <f>Table2[[#This Row],[Amount]]</f>
        <v>19000000</v>
      </c>
      <c r="AW554" s="23" t="str">
        <f t="shared" si="149"/>
        <v>Oct 2017</v>
      </c>
      <c r="AX554" s="28">
        <f>IFERROR(VLOOKUP(Table2[[#This Row],[SAP Code]],[26]_16!A:B,2,FALSE),0)</f>
        <v>0</v>
      </c>
      <c r="AY554" s="28">
        <f>IFERROR(VLOOKUP(Table2[[#This Row],[SAP Code]],[26]_16!D:E,2,FALSE)/ 1000000, 0)</f>
        <v>0</v>
      </c>
      <c r="AZ554" s="28">
        <f>IFERROR(VLOOKUP(Table2[[#This Row],[SAP Code]],[26]_16!G:H,2,FALSE)/ 1000000, 0)</f>
        <v>15.830694880000001</v>
      </c>
      <c r="BA554" s="28">
        <f>IFERROR(VLOOKUP(Table2[[#This Row],[SAP Code]],[26]_16!J:K,2,FALSE)/ 1000000, 0)</f>
        <v>16.190606039999999</v>
      </c>
      <c r="BB554" s="28">
        <f>IFERROR(VLOOKUP(Table2[[#This Row],[SAP Code]],[26]_16!M:N,2,FALSE)/ 1000000, 0)</f>
        <v>0</v>
      </c>
      <c r="BC554" s="28">
        <f>IFERROR(VLOOKUP(Table2[[#This Row],[SAP Code]],[26]_16!P:Q,2,FALSE),0)</f>
        <v>0</v>
      </c>
      <c r="BD554" s="28">
        <f>IFERROR(VLOOKUP(Table2[[#This Row],[SAP Code]],[26]_16!S:T,2,FALSE),0)</f>
        <v>0</v>
      </c>
      <c r="BE554" s="28">
        <f>IFERROR(VLOOKUP(Table2[[#This Row],[SAP Code]],[26]_16!V:W,2,FALSE)/ 1000000, 0)</f>
        <v>0</v>
      </c>
      <c r="BF554" s="28">
        <f>IFERROR(VLOOKUP(Table2[[#This Row],[SAP Code]],[26]_16!Y:Z,2,FALSE)/ 1000000, 0)</f>
        <v>0</v>
      </c>
      <c r="BG554" s="28" t="str">
        <f>IFERROR(VLOOKUP(Table2[[#This Row],[SAP Code]],[26]port!$A:$AD,30,FALSE),"unknown")</f>
        <v>OnGo</v>
      </c>
      <c r="BH554" s="29" t="str">
        <f t="shared" si="150"/>
        <v>Ongoing</v>
      </c>
      <c r="BI554" s="16"/>
    </row>
    <row r="555" spans="1:61" ht="17.100000000000001" customHeight="1">
      <c r="A555" s="38" t="s">
        <v>221</v>
      </c>
      <c r="B555" s="16" t="s">
        <v>2098</v>
      </c>
      <c r="C555" s="16" t="s">
        <v>2101</v>
      </c>
      <c r="D555" s="16" t="s">
        <v>2100</v>
      </c>
      <c r="E555" s="18">
        <v>43019</v>
      </c>
      <c r="F555" s="16" t="s">
        <v>2102</v>
      </c>
      <c r="G555" s="16" t="s">
        <v>1757</v>
      </c>
      <c r="H555" s="16" t="s">
        <v>132</v>
      </c>
      <c r="I555" s="16" t="s">
        <v>102</v>
      </c>
      <c r="J555" s="16" t="s">
        <v>1030</v>
      </c>
      <c r="K555" s="19" t="s">
        <v>1031</v>
      </c>
      <c r="L555" s="19" t="s">
        <v>195</v>
      </c>
      <c r="M555" s="19">
        <v>1125000</v>
      </c>
      <c r="N555" s="69">
        <v>939771.11352435045</v>
      </c>
      <c r="O555" s="20" t="s">
        <v>2103</v>
      </c>
      <c r="P555" s="21">
        <v>5060140000253</v>
      </c>
      <c r="Q555" s="20" t="s">
        <v>87</v>
      </c>
      <c r="R555" s="16" t="str">
        <f t="shared" si="140"/>
        <v>OTHERS</v>
      </c>
      <c r="S555" s="16" t="str">
        <f t="shared" si="155"/>
        <v>H</v>
      </c>
      <c r="T555" s="16" t="str">
        <f t="shared" si="138"/>
        <v>ADF Countries</v>
      </c>
      <c r="U555" s="16" t="str">
        <f t="shared" si="141"/>
        <v>Transition States</v>
      </c>
      <c r="V555" s="22" t="str">
        <f>IF(ISNUMBER(MATCH(A555, {"Gabon","Sudan","Niger","Mali","Burkina Faso","Guinea"}, 0)), "De Facto Countries", "Non-De Facto Countries")</f>
        <v>De Facto Countries</v>
      </c>
      <c r="W555" s="16" t="str">
        <f t="shared" si="152"/>
        <v>West</v>
      </c>
      <c r="X555" s="16" t="str">
        <f t="shared" si="153"/>
        <v>Finance</v>
      </c>
      <c r="Y555" s="23"/>
      <c r="AA555" s="23">
        <f>Table2[[#This Row],[Approved Amount_UA Equivalent]]</f>
        <v>939771.11352435045</v>
      </c>
      <c r="AD555" s="23">
        <f>SUM(Table2[[#This Row],[Feed Africa ]:[Improve Quality Of Life ]])</f>
        <v>939771.11352435045</v>
      </c>
      <c r="AE555" s="16" t="b">
        <f>Table2[[#This Row],[Total HI5]]=Table2[[#This Row],[Approved Amount_UA Equivalent]]</f>
        <v>1</v>
      </c>
      <c r="AF555" s="24">
        <v>11</v>
      </c>
      <c r="AG555" s="20" t="str">
        <f t="shared" si="142"/>
        <v>Line of Credit</v>
      </c>
      <c r="AH555" s="24" t="e">
        <f>VLOOKUP(Table2[[#This Row],[SAP Code]],[25]DATA!$A:$G,7,FALSE)</f>
        <v>#N/A</v>
      </c>
      <c r="AI555" s="20" t="str">
        <f t="shared" si="143"/>
        <v>Other Investment</v>
      </c>
      <c r="AJ555" s="25" t="s">
        <v>106</v>
      </c>
      <c r="AK555" s="25" t="s">
        <v>1032</v>
      </c>
      <c r="AL555" s="23" t="str" cm="1">
        <f t="array" ref="AL555">_xlfn.SWITCH(AK555,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FIVP</v>
      </c>
      <c r="AM555" s="26">
        <v>2</v>
      </c>
      <c r="AN555" s="25" t="str">
        <f t="shared" si="151"/>
        <v>Non-Sovereign</v>
      </c>
      <c r="AO555" s="27">
        <v>1</v>
      </c>
      <c r="AP555" s="23">
        <f>Table2[[#This Row],[Approved Amount_UA Equivalent]]/1000000</f>
        <v>0.9397711135243505</v>
      </c>
      <c r="AQ555" s="69">
        <f t="shared" si="144"/>
        <v>1.2506849887227465</v>
      </c>
      <c r="AR555" s="23" t="str">
        <f t="shared" si="145"/>
        <v>1-10</v>
      </c>
      <c r="AS555" s="23" t="str">
        <f t="shared" si="146"/>
        <v>1-20</v>
      </c>
      <c r="AT555" s="23" t="str">
        <f t="shared" si="147"/>
        <v>1-40</v>
      </c>
      <c r="AU555" s="23" t="str">
        <f t="shared" si="148"/>
        <v>&lt;1-50 Mn</v>
      </c>
      <c r="AV555" s="23">
        <f>Table2[[#This Row],[Amount]]</f>
        <v>1125000</v>
      </c>
      <c r="AW555" s="23" t="str">
        <f t="shared" si="149"/>
        <v>Oct 2017</v>
      </c>
      <c r="AX555" s="28">
        <f>IFERROR(VLOOKUP(Table2[[#This Row],[SAP Code]],[26]_16!A:B,2,FALSE),0)</f>
        <v>1.99725178</v>
      </c>
      <c r="AY555" s="28">
        <f>IFERROR(VLOOKUP(Table2[[#This Row],[SAP Code]],[26]_16!D:E,2,FALSE)/ 1000000, 0)</f>
        <v>0</v>
      </c>
      <c r="AZ555" s="28">
        <f>IFERROR(VLOOKUP(Table2[[#This Row],[SAP Code]],[26]_16!G:H,2,FALSE)/ 1000000, 0)</f>
        <v>0</v>
      </c>
      <c r="BA555" s="28">
        <f>IFERROR(VLOOKUP(Table2[[#This Row],[SAP Code]],[26]_16!J:K,2,FALSE)/ 1000000, 0)</f>
        <v>0</v>
      </c>
      <c r="BB555" s="28">
        <f>IFERROR(VLOOKUP(Table2[[#This Row],[SAP Code]],[26]_16!M:N,2,FALSE)/ 1000000, 0)</f>
        <v>0</v>
      </c>
      <c r="BC555" s="28">
        <f>IFERROR(VLOOKUP(Table2[[#This Row],[SAP Code]],[26]_16!P:Q,2,FALSE),0)</f>
        <v>0</v>
      </c>
      <c r="BD555" s="28">
        <f>IFERROR(VLOOKUP(Table2[[#This Row],[SAP Code]],[26]_16!S:T,2,FALSE),0)</f>
        <v>0</v>
      </c>
      <c r="BE555" s="28">
        <f>IFERROR(VLOOKUP(Table2[[#This Row],[SAP Code]],[26]_16!V:W,2,FALSE)/ 1000000, 0)</f>
        <v>0</v>
      </c>
      <c r="BF555" s="28">
        <f>IFERROR(VLOOKUP(Table2[[#This Row],[SAP Code]],[26]_16!Y:Z,2,FALSE)/ 1000000, 0)</f>
        <v>0</v>
      </c>
      <c r="BG555" s="28" t="str">
        <f>IFERROR(VLOOKUP(Table2[[#This Row],[SAP Code]],[26]port!$A:$AD,30,FALSE),"unknown")</f>
        <v>CLSD</v>
      </c>
      <c r="BH555" s="29" t="str">
        <f t="shared" si="150"/>
        <v>Number of operations completed out of the net approved of that year</v>
      </c>
      <c r="BI555" s="16"/>
    </row>
    <row r="556" spans="1:61" ht="17.100000000000001" customHeight="1">
      <c r="A556" s="38" t="s">
        <v>1006</v>
      </c>
      <c r="B556" s="16" t="s">
        <v>2098</v>
      </c>
      <c r="C556" s="16" t="s">
        <v>2104</v>
      </c>
      <c r="D556" s="16" t="s">
        <v>2100</v>
      </c>
      <c r="E556" s="18">
        <v>43019</v>
      </c>
      <c r="F556" s="16" t="s">
        <v>1049</v>
      </c>
      <c r="G556" s="16" t="s">
        <v>1757</v>
      </c>
      <c r="H556" s="37" t="s">
        <v>194</v>
      </c>
      <c r="I556" s="16" t="s">
        <v>102</v>
      </c>
      <c r="J556" s="16" t="s">
        <v>1030</v>
      </c>
      <c r="K556" s="19" t="s">
        <v>1031</v>
      </c>
      <c r="L556" s="19" t="s">
        <v>70</v>
      </c>
      <c r="M556" s="19">
        <v>6600000</v>
      </c>
      <c r="N556" s="69">
        <v>4669921.4604118019</v>
      </c>
      <c r="O556" s="20" t="s">
        <v>1050</v>
      </c>
      <c r="P556" s="21">
        <v>5060140000252</v>
      </c>
      <c r="Q556" s="20" t="s">
        <v>87</v>
      </c>
      <c r="R556" s="16" t="str">
        <f t="shared" si="140"/>
        <v>OTHERS</v>
      </c>
      <c r="S556" s="16" t="str">
        <f t="shared" si="155"/>
        <v>H</v>
      </c>
      <c r="T556" s="16" t="str">
        <f t="shared" si="138"/>
        <v>ADF Countries</v>
      </c>
      <c r="U556" s="16" t="str">
        <f t="shared" si="141"/>
        <v>Non-Transition States</v>
      </c>
      <c r="V556" s="22" t="str">
        <f>IF(ISNUMBER(MATCH(A556, {"Gabon","Sudan","Niger","Mali","Burkina Faso","Guinea"}, 0)), "De Facto Countries", "Non-De Facto Countries")</f>
        <v>Non-De Facto Countries</v>
      </c>
      <c r="W556" s="16" t="str">
        <f t="shared" si="152"/>
        <v>North</v>
      </c>
      <c r="X556" s="16" t="str">
        <f t="shared" si="153"/>
        <v>Finance</v>
      </c>
      <c r="Y556" s="23"/>
      <c r="AA556" s="23">
        <f>Table2[[#This Row],[Approved Amount_UA Equivalent]]</f>
        <v>4669921.4604118019</v>
      </c>
      <c r="AD556" s="23">
        <f>SUM(Table2[[#This Row],[Feed Africa ]:[Improve Quality Of Life ]])</f>
        <v>4669921.4604118019</v>
      </c>
      <c r="AE556" s="16" t="b">
        <f>Table2[[#This Row],[Total HI5]]=Table2[[#This Row],[Approved Amount_UA Equivalent]]</f>
        <v>1</v>
      </c>
      <c r="AF556" s="24">
        <v>11</v>
      </c>
      <c r="AG556" s="20" t="str">
        <f t="shared" si="142"/>
        <v>Line of Credit</v>
      </c>
      <c r="AH556" s="24" t="e">
        <f>VLOOKUP(Table2[[#This Row],[SAP Code]],[25]DATA!$A:$G,7,FALSE)</f>
        <v>#N/A</v>
      </c>
      <c r="AI556" s="20" t="str">
        <f t="shared" si="143"/>
        <v>Other Investment</v>
      </c>
      <c r="AJ556" s="25" t="s">
        <v>106</v>
      </c>
      <c r="AK556" s="25" t="s">
        <v>107</v>
      </c>
      <c r="AL556" s="23" t="str" cm="1">
        <f t="array" ref="AL556">_xlfn.SWITCH(AK556,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56" s="26">
        <v>2</v>
      </c>
      <c r="AN556" s="25" t="str">
        <f t="shared" si="151"/>
        <v>Non-Sovereign</v>
      </c>
      <c r="AO556" s="27">
        <v>1</v>
      </c>
      <c r="AP556" s="23">
        <f>Table2[[#This Row],[Approved Amount_UA Equivalent]]/1000000</f>
        <v>4.6699214604118016</v>
      </c>
      <c r="AQ556" s="69">
        <f t="shared" si="144"/>
        <v>6.2149182763744424</v>
      </c>
      <c r="AR556" s="23" t="str">
        <f t="shared" si="145"/>
        <v>1-10</v>
      </c>
      <c r="AS556" s="23" t="str">
        <f t="shared" si="146"/>
        <v>1-20</v>
      </c>
      <c r="AT556" s="23" t="str">
        <f t="shared" si="147"/>
        <v>1-40</v>
      </c>
      <c r="AU556" s="23" t="str">
        <f t="shared" si="148"/>
        <v>&lt;1-50 Mn</v>
      </c>
      <c r="AV556" s="23">
        <f>Table2[[#This Row],[Amount]]</f>
        <v>6600000</v>
      </c>
      <c r="AW556" s="23" t="str">
        <f t="shared" si="149"/>
        <v>Oct 2017</v>
      </c>
      <c r="AX556" s="28">
        <f>IFERROR(VLOOKUP(Table2[[#This Row],[SAP Code]],[26]_16!A:B,2,FALSE),0)</f>
        <v>0</v>
      </c>
      <c r="AY556" s="28">
        <f>IFERROR(VLOOKUP(Table2[[#This Row],[SAP Code]],[26]_16!D:E,2,FALSE)/ 1000000, 0)</f>
        <v>0</v>
      </c>
      <c r="AZ556" s="28">
        <f>IFERROR(VLOOKUP(Table2[[#This Row],[SAP Code]],[26]_16!G:H,2,FALSE)/ 1000000, 0)</f>
        <v>7.4622967500000001</v>
      </c>
      <c r="BA556" s="28">
        <f>IFERROR(VLOOKUP(Table2[[#This Row],[SAP Code]],[26]_16!J:K,2,FALSE)/ 1000000, 0)</f>
        <v>0</v>
      </c>
      <c r="BB556" s="28">
        <f>IFERROR(VLOOKUP(Table2[[#This Row],[SAP Code]],[26]_16!M:N,2,FALSE)/ 1000000, 0)</f>
        <v>0</v>
      </c>
      <c r="BC556" s="28">
        <f>IFERROR(VLOOKUP(Table2[[#This Row],[SAP Code]],[26]_16!P:Q,2,FALSE),0)</f>
        <v>0</v>
      </c>
      <c r="BD556" s="28">
        <f>IFERROR(VLOOKUP(Table2[[#This Row],[SAP Code]],[26]_16!S:T,2,FALSE),0)</f>
        <v>0</v>
      </c>
      <c r="BE556" s="28">
        <f>IFERROR(VLOOKUP(Table2[[#This Row],[SAP Code]],[26]_16!V:W,2,FALSE)/ 1000000, 0)</f>
        <v>0</v>
      </c>
      <c r="BF556" s="28">
        <f>IFERROR(VLOOKUP(Table2[[#This Row],[SAP Code]],[26]_16!Y:Z,2,FALSE)/ 1000000, 0)</f>
        <v>0</v>
      </c>
      <c r="BG556" s="28" t="str">
        <f>IFERROR(VLOOKUP(Table2[[#This Row],[SAP Code]],[26]port!$A:$AD,30,FALSE),"unknown")</f>
        <v>COMP</v>
      </c>
      <c r="BH556" s="29" t="str">
        <f t="shared" si="150"/>
        <v>Number of operations completed out of the net approved of that year</v>
      </c>
      <c r="BI556" s="16"/>
    </row>
    <row r="557" spans="1:61" ht="17.100000000000001" customHeight="1">
      <c r="A557" s="16" t="s">
        <v>343</v>
      </c>
      <c r="B557" s="16" t="s">
        <v>2098</v>
      </c>
      <c r="C557" s="16" t="s">
        <v>2105</v>
      </c>
      <c r="D557" s="16" t="s">
        <v>2100</v>
      </c>
      <c r="E557" s="18">
        <v>43019</v>
      </c>
      <c r="F557" s="16" t="s">
        <v>2106</v>
      </c>
      <c r="G557" s="16" t="s">
        <v>1757</v>
      </c>
      <c r="H557" s="16" t="s">
        <v>348</v>
      </c>
      <c r="I557" s="16" t="s">
        <v>102</v>
      </c>
      <c r="J557" s="16" t="s">
        <v>1030</v>
      </c>
      <c r="K557" s="19" t="s">
        <v>1031</v>
      </c>
      <c r="L557" s="19" t="s">
        <v>70</v>
      </c>
      <c r="M557" s="19">
        <v>26250000</v>
      </c>
      <c r="N557" s="69">
        <v>18573551.263001487</v>
      </c>
      <c r="O557" s="20" t="s">
        <v>2107</v>
      </c>
      <c r="P557" s="21">
        <v>5060140000255</v>
      </c>
      <c r="Q557" s="20" t="s">
        <v>87</v>
      </c>
      <c r="R557" s="16" t="str">
        <f t="shared" si="140"/>
        <v>OTHERS</v>
      </c>
      <c r="S557" s="16" t="str">
        <f t="shared" si="155"/>
        <v>H</v>
      </c>
      <c r="T557" s="16" t="str">
        <f t="shared" si="138"/>
        <v>ADB Countries</v>
      </c>
      <c r="U557" s="16" t="str">
        <f t="shared" si="141"/>
        <v>Non-Transition States</v>
      </c>
      <c r="V557" s="22" t="str">
        <f>IF(ISNUMBER(MATCH(A557, {"Gabon","Sudan","Niger","Mali","Burkina Faso","Guinea"}, 0)), "De Facto Countries", "Non-De Facto Countries")</f>
        <v>Non-De Facto Countries</v>
      </c>
      <c r="W557" s="16" t="str">
        <f t="shared" si="152"/>
        <v>Nigeria</v>
      </c>
      <c r="X557" s="16" t="str">
        <f t="shared" si="153"/>
        <v>Finance</v>
      </c>
      <c r="Y557" s="23"/>
      <c r="AA557" s="23">
        <f>Table2[[#This Row],[Approved Amount_UA Equivalent]]</f>
        <v>18573551.263001487</v>
      </c>
      <c r="AD557" s="23">
        <f>SUM(Table2[[#This Row],[Feed Africa ]:[Improve Quality Of Life ]])</f>
        <v>18573551.263001487</v>
      </c>
      <c r="AE557" s="16" t="b">
        <f>Table2[[#This Row],[Total HI5]]=Table2[[#This Row],[Approved Amount_UA Equivalent]]</f>
        <v>1</v>
      </c>
      <c r="AF557" s="24">
        <v>11</v>
      </c>
      <c r="AG557" s="20" t="str">
        <f t="shared" si="142"/>
        <v>Line of Credit</v>
      </c>
      <c r="AH557" s="24" t="e">
        <f>VLOOKUP(Table2[[#This Row],[SAP Code]],[25]DATA!$A:$G,7,FALSE)</f>
        <v>#N/A</v>
      </c>
      <c r="AI557" s="20" t="str">
        <f t="shared" si="143"/>
        <v>Other Investment</v>
      </c>
      <c r="AJ557" s="25" t="s">
        <v>106</v>
      </c>
      <c r="AK557" s="25" t="s">
        <v>107</v>
      </c>
      <c r="AL557" s="23" t="str" cm="1">
        <f t="array" ref="AL557">_xlfn.SWITCH(AK557,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57" s="26">
        <v>2</v>
      </c>
      <c r="AN557" s="25" t="str">
        <f t="shared" si="151"/>
        <v>Non-Sovereign</v>
      </c>
      <c r="AO557" s="27">
        <v>1</v>
      </c>
      <c r="AP557" s="23">
        <f>Table2[[#This Row],[Approved Amount_UA Equivalent]]/1000000</f>
        <v>18.573551263001487</v>
      </c>
      <c r="AQ557" s="69">
        <f t="shared" si="144"/>
        <v>24.7184249628529</v>
      </c>
      <c r="AR557" s="23" t="str">
        <f t="shared" si="145"/>
        <v>11-20</v>
      </c>
      <c r="AS557" s="23" t="str">
        <f t="shared" si="146"/>
        <v>1-20</v>
      </c>
      <c r="AT557" s="23" t="str">
        <f t="shared" si="147"/>
        <v>1-40</v>
      </c>
      <c r="AU557" s="23" t="str">
        <f t="shared" si="148"/>
        <v>&lt;1-50 Mn</v>
      </c>
      <c r="AV557" s="23">
        <f>Table2[[#This Row],[Amount]]</f>
        <v>26250000</v>
      </c>
      <c r="AW557" s="23" t="str">
        <f t="shared" si="149"/>
        <v>Oct 2017</v>
      </c>
      <c r="AX557" s="28">
        <f>IFERROR(VLOOKUP(Table2[[#This Row],[SAP Code]],[26]_16!A:B,2,FALSE),0)</f>
        <v>0</v>
      </c>
      <c r="AY557" s="28">
        <f>IFERROR(VLOOKUP(Table2[[#This Row],[SAP Code]],[26]_16!D:E,2,FALSE)/ 1000000, 0)</f>
        <v>7.1176910199999996</v>
      </c>
      <c r="AZ557" s="28">
        <f>IFERROR(VLOOKUP(Table2[[#This Row],[SAP Code]],[26]_16!G:H,2,FALSE)/ 1000000, 0)</f>
        <v>0</v>
      </c>
      <c r="BA557" s="28">
        <f>IFERROR(VLOOKUP(Table2[[#This Row],[SAP Code]],[26]_16!J:K,2,FALSE)/ 1000000, 0)</f>
        <v>0</v>
      </c>
      <c r="BB557" s="28">
        <f>IFERROR(VLOOKUP(Table2[[#This Row],[SAP Code]],[26]_16!M:N,2,FALSE)/ 1000000, 0)</f>
        <v>0</v>
      </c>
      <c r="BC557" s="28">
        <f>IFERROR(VLOOKUP(Table2[[#This Row],[SAP Code]],[26]_16!P:Q,2,FALSE),0)</f>
        <v>0</v>
      </c>
      <c r="BD557" s="28">
        <f>IFERROR(VLOOKUP(Table2[[#This Row],[SAP Code]],[26]_16!S:T,2,FALSE),0)</f>
        <v>0</v>
      </c>
      <c r="BE557" s="28">
        <f>IFERROR(VLOOKUP(Table2[[#This Row],[SAP Code]],[26]_16!V:W,2,FALSE)/ 1000000, 0)</f>
        <v>0</v>
      </c>
      <c r="BF557" s="28">
        <f>IFERROR(VLOOKUP(Table2[[#This Row],[SAP Code]],[26]_16!Y:Z,2,FALSE)/ 1000000, 0)</f>
        <v>0</v>
      </c>
      <c r="BG557" s="28" t="str">
        <f>IFERROR(VLOOKUP(Table2[[#This Row],[SAP Code]],[26]port!$A:$AD,30,FALSE),"unknown")</f>
        <v>OnGo</v>
      </c>
      <c r="BH557" s="29" t="str">
        <f t="shared" si="150"/>
        <v>Ongoing</v>
      </c>
      <c r="BI557" s="16"/>
    </row>
    <row r="558" spans="1:61" ht="17.100000000000001" customHeight="1">
      <c r="A558" s="16" t="s">
        <v>343</v>
      </c>
      <c r="B558" s="16" t="s">
        <v>2098</v>
      </c>
      <c r="C558" s="16" t="s">
        <v>2108</v>
      </c>
      <c r="D558" s="16" t="s">
        <v>2100</v>
      </c>
      <c r="E558" s="18">
        <v>43019</v>
      </c>
      <c r="F558" s="16" t="s">
        <v>1094</v>
      </c>
      <c r="G558" s="16" t="s">
        <v>1757</v>
      </c>
      <c r="H558" s="16" t="s">
        <v>348</v>
      </c>
      <c r="I558" s="16" t="s">
        <v>102</v>
      </c>
      <c r="J558" s="16" t="s">
        <v>1030</v>
      </c>
      <c r="K558" s="19" t="s">
        <v>1031</v>
      </c>
      <c r="L558" s="19" t="s">
        <v>70</v>
      </c>
      <c r="M558" s="19">
        <v>25000000</v>
      </c>
      <c r="N558" s="69">
        <v>17689096.440953795</v>
      </c>
      <c r="O558" s="20" t="s">
        <v>1095</v>
      </c>
      <c r="P558" s="21">
        <v>5060140000254</v>
      </c>
      <c r="Q558" s="20" t="s">
        <v>87</v>
      </c>
      <c r="R558" s="16" t="str">
        <f t="shared" si="140"/>
        <v>OTHERS</v>
      </c>
      <c r="S558" s="16" t="str">
        <f t="shared" si="155"/>
        <v>H</v>
      </c>
      <c r="T558" s="16" t="str">
        <f t="shared" si="138"/>
        <v>ADB Countries</v>
      </c>
      <c r="U558" s="16" t="str">
        <f t="shared" si="141"/>
        <v>Non-Transition States</v>
      </c>
      <c r="V558" s="22" t="str">
        <f>IF(ISNUMBER(MATCH(A558, {"Gabon","Sudan","Niger","Mali","Burkina Faso","Guinea"}, 0)), "De Facto Countries", "Non-De Facto Countries")</f>
        <v>Non-De Facto Countries</v>
      </c>
      <c r="W558" s="16" t="str">
        <f t="shared" si="152"/>
        <v>Nigeria</v>
      </c>
      <c r="X558" s="16" t="str">
        <f t="shared" si="153"/>
        <v>Finance</v>
      </c>
      <c r="Y558" s="23"/>
      <c r="AA558" s="23">
        <f>Table2[[#This Row],[Approved Amount_UA Equivalent]]</f>
        <v>17689096.440953795</v>
      </c>
      <c r="AD558" s="23">
        <f>SUM(Table2[[#This Row],[Feed Africa ]:[Improve Quality Of Life ]])</f>
        <v>17689096.440953795</v>
      </c>
      <c r="AE558" s="16" t="b">
        <f>Table2[[#This Row],[Total HI5]]=Table2[[#This Row],[Approved Amount_UA Equivalent]]</f>
        <v>1</v>
      </c>
      <c r="AF558" s="24">
        <v>11</v>
      </c>
      <c r="AG558" s="20" t="str">
        <f t="shared" si="142"/>
        <v>Line of Credit</v>
      </c>
      <c r="AH558" s="24" t="e">
        <f>VLOOKUP(Table2[[#This Row],[SAP Code]],[25]DATA!$A:$G,7,FALSE)</f>
        <v>#N/A</v>
      </c>
      <c r="AI558" s="20" t="str">
        <f t="shared" si="143"/>
        <v>Other Investment</v>
      </c>
      <c r="AJ558" s="25" t="s">
        <v>106</v>
      </c>
      <c r="AK558" s="25" t="s">
        <v>107</v>
      </c>
      <c r="AL558" s="23" t="str" cm="1">
        <f t="array" ref="AL558">_xlfn.SWITCH(AK558,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58" s="26">
        <v>2</v>
      </c>
      <c r="AN558" s="25" t="str">
        <f t="shared" si="151"/>
        <v>Non-Sovereign</v>
      </c>
      <c r="AO558" s="27">
        <v>1</v>
      </c>
      <c r="AP558" s="23">
        <f>Table2[[#This Row],[Approved Amount_UA Equivalent]]/1000000</f>
        <v>17.689096440953794</v>
      </c>
      <c r="AQ558" s="69">
        <f t="shared" si="144"/>
        <v>23.541357107478952</v>
      </c>
      <c r="AR558" s="23" t="str">
        <f t="shared" si="145"/>
        <v>11-20</v>
      </c>
      <c r="AS558" s="23" t="str">
        <f t="shared" si="146"/>
        <v>1-20</v>
      </c>
      <c r="AT558" s="23" t="str">
        <f t="shared" si="147"/>
        <v>1-40</v>
      </c>
      <c r="AU558" s="23" t="str">
        <f t="shared" si="148"/>
        <v>&lt;1-50 Mn</v>
      </c>
      <c r="AV558" s="23">
        <f>Table2[[#This Row],[Amount]]</f>
        <v>25000000</v>
      </c>
      <c r="AW558" s="23" t="str">
        <f t="shared" si="149"/>
        <v>Oct 2017</v>
      </c>
      <c r="AX558" s="28">
        <f>IFERROR(VLOOKUP(Table2[[#This Row],[SAP Code]],[26]_16!A:B,2,FALSE),0)</f>
        <v>0</v>
      </c>
      <c r="AY558" s="28">
        <f>IFERROR(VLOOKUP(Table2[[#This Row],[SAP Code]],[26]_16!D:E,2,FALSE)/ 1000000, 0)</f>
        <v>26.109271030000002</v>
      </c>
      <c r="AZ558" s="28">
        <f>IFERROR(VLOOKUP(Table2[[#This Row],[SAP Code]],[26]_16!G:H,2,FALSE)/ 1000000, 0)</f>
        <v>10.68870916</v>
      </c>
      <c r="BA558" s="28">
        <f>IFERROR(VLOOKUP(Table2[[#This Row],[SAP Code]],[26]_16!J:K,2,FALSE)/ 1000000, 0)</f>
        <v>0</v>
      </c>
      <c r="BB558" s="28">
        <f>IFERROR(VLOOKUP(Table2[[#This Row],[SAP Code]],[26]_16!M:N,2,FALSE)/ 1000000, 0)</f>
        <v>0</v>
      </c>
      <c r="BC558" s="28">
        <f>IFERROR(VLOOKUP(Table2[[#This Row],[SAP Code]],[26]_16!P:Q,2,FALSE),0)</f>
        <v>0</v>
      </c>
      <c r="BD558" s="28">
        <f>IFERROR(VLOOKUP(Table2[[#This Row],[SAP Code]],[26]_16!S:T,2,FALSE),0)</f>
        <v>0</v>
      </c>
      <c r="BE558" s="28">
        <f>IFERROR(VLOOKUP(Table2[[#This Row],[SAP Code]],[26]_16!V:W,2,FALSE)/ 1000000, 0)</f>
        <v>0</v>
      </c>
      <c r="BF558" s="28">
        <f>IFERROR(VLOOKUP(Table2[[#This Row],[SAP Code]],[26]_16!Y:Z,2,FALSE)/ 1000000, 0)</f>
        <v>0</v>
      </c>
      <c r="BG558" s="28" t="str">
        <f>IFERROR(VLOOKUP(Table2[[#This Row],[SAP Code]],[26]port!$A:$AD,30,FALSE),"unknown")</f>
        <v>COMP</v>
      </c>
      <c r="BH558" s="29" t="str">
        <f t="shared" si="150"/>
        <v>Number of operations completed out of the net approved of that year</v>
      </c>
      <c r="BI558" s="16"/>
    </row>
    <row r="559" spans="1:61" ht="17.100000000000001" customHeight="1">
      <c r="A559" s="16" t="s">
        <v>706</v>
      </c>
      <c r="B559" s="16" t="s">
        <v>2098</v>
      </c>
      <c r="C559" s="16" t="s">
        <v>2109</v>
      </c>
      <c r="D559" s="16" t="s">
        <v>2100</v>
      </c>
      <c r="E559" s="18">
        <v>43019</v>
      </c>
      <c r="F559" s="16" t="s">
        <v>2085</v>
      </c>
      <c r="G559" s="16" t="s">
        <v>1757</v>
      </c>
      <c r="H559" s="16" t="s">
        <v>132</v>
      </c>
      <c r="I559" s="16" t="s">
        <v>102</v>
      </c>
      <c r="J559" s="16" t="s">
        <v>1030</v>
      </c>
      <c r="K559" s="19" t="s">
        <v>1031</v>
      </c>
      <c r="L559" s="19" t="s">
        <v>70</v>
      </c>
      <c r="M559" s="19">
        <v>1980000</v>
      </c>
      <c r="N559" s="69">
        <v>1400976.4381235407</v>
      </c>
      <c r="O559" s="20" t="s">
        <v>2086</v>
      </c>
      <c r="P559" s="21">
        <v>5060140000251</v>
      </c>
      <c r="Q559" s="20" t="s">
        <v>87</v>
      </c>
      <c r="R559" s="16" t="str">
        <f t="shared" si="140"/>
        <v>OTHERS</v>
      </c>
      <c r="S559" s="16" t="str">
        <f t="shared" si="155"/>
        <v>H</v>
      </c>
      <c r="T559" s="16" t="str">
        <f t="shared" si="138"/>
        <v>ADF Countries</v>
      </c>
      <c r="U559" s="16" t="str">
        <f t="shared" si="141"/>
        <v>Transition States</v>
      </c>
      <c r="V559" s="22" t="str">
        <f>IF(ISNUMBER(MATCH(A559, {"Gabon","Sudan","Niger","Mali","Burkina Faso","Guinea"}, 0)), "De Facto Countries", "Non-De Facto Countries")</f>
        <v>Non-De Facto Countries</v>
      </c>
      <c r="W559" s="16" t="str">
        <f t="shared" si="152"/>
        <v>West</v>
      </c>
      <c r="X559" s="16" t="str">
        <f t="shared" si="153"/>
        <v>Finance</v>
      </c>
      <c r="Y559" s="23"/>
      <c r="AA559" s="23">
        <f>Table2[[#This Row],[Approved Amount_UA Equivalent]]</f>
        <v>1400976.4381235407</v>
      </c>
      <c r="AD559" s="23">
        <f>SUM(Table2[[#This Row],[Feed Africa ]:[Improve Quality Of Life ]])</f>
        <v>1400976.4381235407</v>
      </c>
      <c r="AE559" s="16" t="b">
        <f>Table2[[#This Row],[Total HI5]]=Table2[[#This Row],[Approved Amount_UA Equivalent]]</f>
        <v>1</v>
      </c>
      <c r="AF559" s="24">
        <v>11</v>
      </c>
      <c r="AG559" s="20" t="str">
        <f t="shared" si="142"/>
        <v>Line of Credit</v>
      </c>
      <c r="AH559" s="24" t="e">
        <f>VLOOKUP(Table2[[#This Row],[SAP Code]],[25]DATA!$A:$G,7,FALSE)</f>
        <v>#N/A</v>
      </c>
      <c r="AI559" s="20" t="str">
        <f t="shared" si="143"/>
        <v>Other Investment</v>
      </c>
      <c r="AJ559" s="25" t="s">
        <v>106</v>
      </c>
      <c r="AK559" s="25" t="s">
        <v>107</v>
      </c>
      <c r="AL559" s="23" t="str" cm="1">
        <f t="array" ref="AL559">_xlfn.SWITCH(AK559,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59" s="26">
        <v>2</v>
      </c>
      <c r="AN559" s="25" t="str">
        <f t="shared" si="151"/>
        <v>Non-Sovereign</v>
      </c>
      <c r="AO559" s="27">
        <v>0.5</v>
      </c>
      <c r="AP559" s="23">
        <f>Table2[[#This Row],[Approved Amount_UA Equivalent]]/1000000</f>
        <v>1.4009764381235408</v>
      </c>
      <c r="AQ559" s="69">
        <f t="shared" si="144"/>
        <v>1.8644754829123329</v>
      </c>
      <c r="AR559" s="23" t="str">
        <f t="shared" si="145"/>
        <v>1-10</v>
      </c>
      <c r="AS559" s="23" t="str">
        <f t="shared" si="146"/>
        <v>1-20</v>
      </c>
      <c r="AT559" s="23" t="str">
        <f t="shared" si="147"/>
        <v>1-40</v>
      </c>
      <c r="AU559" s="23" t="str">
        <f t="shared" si="148"/>
        <v>&lt;1-50 Mn</v>
      </c>
      <c r="AV559" s="23">
        <f>Table2[[#This Row],[Amount]]</f>
        <v>1980000</v>
      </c>
      <c r="AW559" s="23" t="str">
        <f t="shared" si="149"/>
        <v>Oct 2017</v>
      </c>
      <c r="AX559" s="28">
        <f>IFERROR(VLOOKUP(Table2[[#This Row],[SAP Code]],[26]_16!A:B,2,FALSE),0)</f>
        <v>0</v>
      </c>
      <c r="AY559" s="28">
        <f>IFERROR(VLOOKUP(Table2[[#This Row],[SAP Code]],[26]_16!D:E,2,FALSE)/ 1000000, 0)</f>
        <v>0</v>
      </c>
      <c r="AZ559" s="28">
        <f>IFERROR(VLOOKUP(Table2[[#This Row],[SAP Code]],[26]_16!G:H,2,FALSE)/ 1000000, 0)</f>
        <v>0</v>
      </c>
      <c r="BA559" s="28">
        <f>IFERROR(VLOOKUP(Table2[[#This Row],[SAP Code]],[26]_16!J:K,2,FALSE)/ 1000000, 0)</f>
        <v>0</v>
      </c>
      <c r="BB559" s="28">
        <f>IFERROR(VLOOKUP(Table2[[#This Row],[SAP Code]],[26]_16!M:N,2,FALSE)/ 1000000, 0)</f>
        <v>1.4385074</v>
      </c>
      <c r="BC559" s="28">
        <f>IFERROR(VLOOKUP(Table2[[#This Row],[SAP Code]],[26]_16!P:Q,2,FALSE),0)</f>
        <v>0</v>
      </c>
      <c r="BD559" s="28">
        <f>IFERROR(VLOOKUP(Table2[[#This Row],[SAP Code]],[26]_16!S:T,2,FALSE),0)</f>
        <v>0</v>
      </c>
      <c r="BE559" s="28">
        <f>IFERROR(VLOOKUP(Table2[[#This Row],[SAP Code]],[26]_16!V:W,2,FALSE)/ 1000000, 0)</f>
        <v>0</v>
      </c>
      <c r="BF559" s="28">
        <f>IFERROR(VLOOKUP(Table2[[#This Row],[SAP Code]],[26]_16!Y:Z,2,FALSE)/ 1000000, 0)</f>
        <v>0</v>
      </c>
      <c r="BG559" s="28" t="str">
        <f>IFERROR(VLOOKUP(Table2[[#This Row],[SAP Code]],[26]port!$A:$AD,30,FALSE),"unknown")</f>
        <v>TERM</v>
      </c>
      <c r="BH559" s="29" t="str">
        <f t="shared" si="150"/>
        <v>Number of operations Cancelled before completion</v>
      </c>
      <c r="BI559" s="16"/>
    </row>
    <row r="560" spans="1:61" ht="17.100000000000001" customHeight="1">
      <c r="A560" s="16" t="s">
        <v>141</v>
      </c>
      <c r="B560" s="16" t="s">
        <v>2098</v>
      </c>
      <c r="C560" s="16" t="s">
        <v>2110</v>
      </c>
      <c r="D560" s="16" t="s">
        <v>2100</v>
      </c>
      <c r="E560" s="18">
        <v>43019</v>
      </c>
      <c r="F560" s="16" t="s">
        <v>1518</v>
      </c>
      <c r="G560" s="16" t="s">
        <v>1757</v>
      </c>
      <c r="H560" s="37" t="s">
        <v>213</v>
      </c>
      <c r="I560" s="16" t="s">
        <v>102</v>
      </c>
      <c r="J560" s="16" t="s">
        <v>1030</v>
      </c>
      <c r="K560" s="19" t="s">
        <v>1031</v>
      </c>
      <c r="L560" s="19" t="s">
        <v>70</v>
      </c>
      <c r="M560" s="19">
        <v>27000000</v>
      </c>
      <c r="N560" s="69">
        <v>19104224.156230099</v>
      </c>
      <c r="O560" s="20" t="s">
        <v>1519</v>
      </c>
      <c r="P560" s="21">
        <v>5060140000202</v>
      </c>
      <c r="Q560" s="20" t="s">
        <v>87</v>
      </c>
      <c r="R560" s="16" t="str">
        <f t="shared" si="140"/>
        <v>OTHERS</v>
      </c>
      <c r="S560" s="16" t="str">
        <f t="shared" si="155"/>
        <v>H</v>
      </c>
      <c r="T560" s="16" t="str">
        <f t="shared" si="138"/>
        <v>Multinational</v>
      </c>
      <c r="U560" s="16" t="str">
        <f t="shared" si="141"/>
        <v>Multinational</v>
      </c>
      <c r="V560" s="22" t="str">
        <f>IF(ISNUMBER(MATCH(A560, {"Gabon","Sudan","Niger","Mali","Burkina Faso","Guinea"}, 0)), "De Facto Countries", "Non-De Facto Countries")</f>
        <v>Non-De Facto Countries</v>
      </c>
      <c r="W560" s="16" t="str">
        <f t="shared" si="152"/>
        <v>Multi</v>
      </c>
      <c r="X560" s="16" t="str">
        <f t="shared" si="153"/>
        <v>Finance</v>
      </c>
      <c r="Y560" s="23"/>
      <c r="AA560" s="23">
        <f>Table2[[#This Row],[Approved Amount_UA Equivalent]]</f>
        <v>19104224.156230099</v>
      </c>
      <c r="AD560" s="23">
        <f>SUM(Table2[[#This Row],[Feed Africa ]:[Improve Quality Of Life ]])</f>
        <v>19104224.156230099</v>
      </c>
      <c r="AE560" s="16" t="b">
        <f>Table2[[#This Row],[Total HI5]]=Table2[[#This Row],[Approved Amount_UA Equivalent]]</f>
        <v>1</v>
      </c>
      <c r="AF560" s="24">
        <v>11</v>
      </c>
      <c r="AG560" s="20" t="str">
        <f t="shared" si="142"/>
        <v>Line of Credit</v>
      </c>
      <c r="AH560" s="24" t="e">
        <f>VLOOKUP(Table2[[#This Row],[SAP Code]],[25]DATA!$A:$G,7,FALSE)</f>
        <v>#N/A</v>
      </c>
      <c r="AI560" s="20" t="str">
        <f t="shared" si="143"/>
        <v>Other Investment</v>
      </c>
      <c r="AJ560" s="25" t="s">
        <v>106</v>
      </c>
      <c r="AK560" s="25" t="s">
        <v>107</v>
      </c>
      <c r="AL560" s="23" t="str" cm="1">
        <f t="array" ref="AL560">_xlfn.SWITCH(AK560,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60" s="26">
        <v>2</v>
      </c>
      <c r="AN560" s="25" t="str">
        <f t="shared" si="151"/>
        <v>Non-Sovereign</v>
      </c>
      <c r="AO560" s="27">
        <v>1</v>
      </c>
      <c r="AP560" s="23">
        <f>Table2[[#This Row],[Approved Amount_UA Equivalent]]/1000000</f>
        <v>19.104224156230099</v>
      </c>
      <c r="AQ560" s="69">
        <f t="shared" si="144"/>
        <v>25.424665676077264</v>
      </c>
      <c r="AR560" s="23" t="str">
        <f t="shared" si="145"/>
        <v>11-20</v>
      </c>
      <c r="AS560" s="23" t="str">
        <f t="shared" si="146"/>
        <v>1-20</v>
      </c>
      <c r="AT560" s="23" t="str">
        <f t="shared" si="147"/>
        <v>1-40</v>
      </c>
      <c r="AU560" s="23" t="str">
        <f t="shared" si="148"/>
        <v>&lt;1-50 Mn</v>
      </c>
      <c r="AV560" s="23">
        <f>Table2[[#This Row],[Amount]]</f>
        <v>27000000</v>
      </c>
      <c r="AW560" s="23" t="str">
        <f t="shared" si="149"/>
        <v>Oct 2017</v>
      </c>
      <c r="AX560" s="28">
        <f>IFERROR(VLOOKUP(Table2[[#This Row],[SAP Code]],[26]_16!A:B,2,FALSE),0)</f>
        <v>0</v>
      </c>
      <c r="AY560" s="28">
        <f>IFERROR(VLOOKUP(Table2[[#This Row],[SAP Code]],[26]_16!D:E,2,FALSE)/ 1000000, 0)</f>
        <v>0</v>
      </c>
      <c r="AZ560" s="28">
        <f>IFERROR(VLOOKUP(Table2[[#This Row],[SAP Code]],[26]_16!G:H,2,FALSE)/ 1000000, 0)</f>
        <v>85.266030010000009</v>
      </c>
      <c r="BA560" s="28">
        <f>IFERROR(VLOOKUP(Table2[[#This Row],[SAP Code]],[26]_16!J:K,2,FALSE)/ 1000000, 0)</f>
        <v>0</v>
      </c>
      <c r="BB560" s="28">
        <f>IFERROR(VLOOKUP(Table2[[#This Row],[SAP Code]],[26]_16!M:N,2,FALSE)/ 1000000, 0)</f>
        <v>43.497803359999999</v>
      </c>
      <c r="BC560" s="28">
        <f>IFERROR(VLOOKUP(Table2[[#This Row],[SAP Code]],[26]_16!P:Q,2,FALSE),0)</f>
        <v>0</v>
      </c>
      <c r="BD560" s="28">
        <f>IFERROR(VLOOKUP(Table2[[#This Row],[SAP Code]],[26]_16!S:T,2,FALSE),0)</f>
        <v>0</v>
      </c>
      <c r="BE560" s="28">
        <f>IFERROR(VLOOKUP(Table2[[#This Row],[SAP Code]],[26]_16!V:W,2,FALSE)/ 1000000, 0)</f>
        <v>0</v>
      </c>
      <c r="BF560" s="28">
        <f>IFERROR(VLOOKUP(Table2[[#This Row],[SAP Code]],[26]_16!Y:Z,2,FALSE)/ 1000000, 0)</f>
        <v>0</v>
      </c>
      <c r="BG560" s="28" t="str">
        <f>IFERROR(VLOOKUP(Table2[[#This Row],[SAP Code]],[26]port!$A:$AD,30,FALSE),"unknown")</f>
        <v>OnGo</v>
      </c>
      <c r="BH560" s="29" t="str">
        <f t="shared" si="150"/>
        <v>Ongoing</v>
      </c>
      <c r="BI560" s="16"/>
    </row>
    <row r="561" spans="1:61" ht="17.100000000000001" customHeight="1">
      <c r="A561" s="16" t="s">
        <v>141</v>
      </c>
      <c r="B561" s="16" t="s">
        <v>2098</v>
      </c>
      <c r="C561" s="16" t="s">
        <v>2111</v>
      </c>
      <c r="D561" s="16" t="s">
        <v>2100</v>
      </c>
      <c r="E561" s="18">
        <v>43019</v>
      </c>
      <c r="F561" s="16" t="s">
        <v>1834</v>
      </c>
      <c r="G561" s="16" t="s">
        <v>1757</v>
      </c>
      <c r="H561" s="37" t="s">
        <v>213</v>
      </c>
      <c r="I561" s="16" t="s">
        <v>102</v>
      </c>
      <c r="J561" s="16" t="s">
        <v>1030</v>
      </c>
      <c r="K561" s="19" t="s">
        <v>1031</v>
      </c>
      <c r="L561" s="19" t="s">
        <v>70</v>
      </c>
      <c r="M561" s="19">
        <v>30000000</v>
      </c>
      <c r="N561" s="69">
        <v>21226915.729144555</v>
      </c>
      <c r="O561" s="20" t="s">
        <v>1835</v>
      </c>
      <c r="P561" s="21">
        <v>5060140000256</v>
      </c>
      <c r="Q561" s="20" t="s">
        <v>87</v>
      </c>
      <c r="R561" s="16" t="str">
        <f t="shared" si="140"/>
        <v>OTHERS</v>
      </c>
      <c r="S561" s="16" t="str">
        <f t="shared" si="155"/>
        <v>H</v>
      </c>
      <c r="T561" s="16" t="str">
        <f t="shared" si="138"/>
        <v>Multinational</v>
      </c>
      <c r="U561" s="16" t="str">
        <f t="shared" si="141"/>
        <v>Multinational</v>
      </c>
      <c r="V561" s="22" t="str">
        <f>IF(ISNUMBER(MATCH(A561, {"Gabon","Sudan","Niger","Mali","Burkina Faso","Guinea"}, 0)), "De Facto Countries", "Non-De Facto Countries")</f>
        <v>Non-De Facto Countries</v>
      </c>
      <c r="W561" s="16" t="str">
        <f t="shared" si="152"/>
        <v>Multi</v>
      </c>
      <c r="X561" s="16" t="str">
        <f t="shared" si="153"/>
        <v>Finance</v>
      </c>
      <c r="Y561" s="23"/>
      <c r="AA561" s="23">
        <f>Table2[[#This Row],[Approved Amount_UA Equivalent]]</f>
        <v>21226915.729144555</v>
      </c>
      <c r="AD561" s="23">
        <f>SUM(Table2[[#This Row],[Feed Africa ]:[Improve Quality Of Life ]])</f>
        <v>21226915.729144555</v>
      </c>
      <c r="AE561" s="16" t="b">
        <f>Table2[[#This Row],[Total HI5]]=Table2[[#This Row],[Approved Amount_UA Equivalent]]</f>
        <v>1</v>
      </c>
      <c r="AF561" s="24">
        <v>11</v>
      </c>
      <c r="AG561" s="20" t="str">
        <f t="shared" si="142"/>
        <v>Line of Credit</v>
      </c>
      <c r="AH561" s="24" t="e">
        <f>VLOOKUP(Table2[[#This Row],[SAP Code]],[25]DATA!$A:$G,7,FALSE)</f>
        <v>#N/A</v>
      </c>
      <c r="AI561" s="20" t="str">
        <f t="shared" si="143"/>
        <v>Other Investment</v>
      </c>
      <c r="AJ561" s="25" t="s">
        <v>106</v>
      </c>
      <c r="AK561" s="25" t="s">
        <v>107</v>
      </c>
      <c r="AL561" s="23" t="str" cm="1">
        <f t="array" ref="AL561">_xlfn.SWITCH(AK561,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61" s="26">
        <v>2</v>
      </c>
      <c r="AN561" s="25" t="str">
        <f t="shared" si="151"/>
        <v>Non-Sovereign</v>
      </c>
      <c r="AO561" s="27">
        <v>0.5</v>
      </c>
      <c r="AP561" s="23">
        <f>Table2[[#This Row],[Approved Amount_UA Equivalent]]/1000000</f>
        <v>21.226915729144554</v>
      </c>
      <c r="AQ561" s="69">
        <f t="shared" si="144"/>
        <v>28.249628528974739</v>
      </c>
      <c r="AR561" s="23" t="str">
        <f t="shared" si="145"/>
        <v>21-30</v>
      </c>
      <c r="AS561" s="23" t="str">
        <f t="shared" si="146"/>
        <v>21-40</v>
      </c>
      <c r="AT561" s="23" t="str">
        <f t="shared" si="147"/>
        <v>1-40</v>
      </c>
      <c r="AU561" s="23" t="str">
        <f t="shared" si="148"/>
        <v>&lt;1-50 Mn</v>
      </c>
      <c r="AV561" s="23">
        <f>Table2[[#This Row],[Amount]]</f>
        <v>30000000</v>
      </c>
      <c r="AW561" s="23" t="str">
        <f t="shared" si="149"/>
        <v>Oct 2017</v>
      </c>
      <c r="AX561" s="28">
        <f>IFERROR(VLOOKUP(Table2[[#This Row],[SAP Code]],[26]_16!A:B,2,FALSE),0)</f>
        <v>0</v>
      </c>
      <c r="AY561" s="28">
        <f>IFERROR(VLOOKUP(Table2[[#This Row],[SAP Code]],[26]_16!D:E,2,FALSE)/ 1000000, 0)</f>
        <v>0</v>
      </c>
      <c r="AZ561" s="28">
        <f>IFERROR(VLOOKUP(Table2[[#This Row],[SAP Code]],[26]_16!G:H,2,FALSE)/ 1000000, 0)</f>
        <v>0</v>
      </c>
      <c r="BA561" s="28">
        <f>IFERROR(VLOOKUP(Table2[[#This Row],[SAP Code]],[26]_16!J:K,2,FALSE)/ 1000000, 0)</f>
        <v>212.54135700999998</v>
      </c>
      <c r="BB561" s="28">
        <f>IFERROR(VLOOKUP(Table2[[#This Row],[SAP Code]],[26]_16!M:N,2,FALSE)/ 1000000, 0)</f>
        <v>0</v>
      </c>
      <c r="BC561" s="28">
        <f>IFERROR(VLOOKUP(Table2[[#This Row],[SAP Code]],[26]_16!P:Q,2,FALSE),0)</f>
        <v>0</v>
      </c>
      <c r="BD561" s="28">
        <f>IFERROR(VLOOKUP(Table2[[#This Row],[SAP Code]],[26]_16!S:T,2,FALSE),0)</f>
        <v>0</v>
      </c>
      <c r="BE561" s="28">
        <f>IFERROR(VLOOKUP(Table2[[#This Row],[SAP Code]],[26]_16!V:W,2,FALSE)/ 1000000, 0)</f>
        <v>0</v>
      </c>
      <c r="BF561" s="28">
        <f>IFERROR(VLOOKUP(Table2[[#This Row],[SAP Code]],[26]_16!Y:Z,2,FALSE)/ 1000000, 0)</f>
        <v>0</v>
      </c>
      <c r="BG561" s="28" t="str">
        <f>IFERROR(VLOOKUP(Table2[[#This Row],[SAP Code]],[26]port!$A:$AD,30,FALSE),"unknown")</f>
        <v>COMP</v>
      </c>
      <c r="BH561" s="29" t="str">
        <f t="shared" si="150"/>
        <v>Number of operations completed out of the net approved of that year</v>
      </c>
      <c r="BI561" s="16"/>
    </row>
    <row r="562" spans="1:61" ht="17.100000000000001" customHeight="1">
      <c r="A562" s="16" t="s">
        <v>127</v>
      </c>
      <c r="B562" s="16" t="s">
        <v>2112</v>
      </c>
      <c r="C562" s="16" t="s">
        <v>2113</v>
      </c>
      <c r="D562" s="16" t="s">
        <v>2114</v>
      </c>
      <c r="E562" s="18">
        <v>43027</v>
      </c>
      <c r="F562" s="16" t="s">
        <v>612</v>
      </c>
      <c r="G562" s="16" t="s">
        <v>255</v>
      </c>
      <c r="H562" s="16" t="s">
        <v>132</v>
      </c>
      <c r="I562" s="16" t="s">
        <v>250</v>
      </c>
      <c r="J562" s="16" t="s">
        <v>179</v>
      </c>
      <c r="K562" s="19" t="s">
        <v>84</v>
      </c>
      <c r="L562" s="19" t="s">
        <v>195</v>
      </c>
      <c r="M562" s="19">
        <v>20000000</v>
      </c>
      <c r="N562" s="69">
        <v>16707042.018210676</v>
      </c>
      <c r="O562" s="20" t="s">
        <v>2115</v>
      </c>
      <c r="P562" s="21">
        <v>2000200001701</v>
      </c>
      <c r="Q562" s="20" t="s">
        <v>72</v>
      </c>
      <c r="R562" s="16" t="str">
        <f t="shared" si="140"/>
        <v>ADB Public</v>
      </c>
      <c r="S562" s="16" t="str">
        <f t="shared" si="155"/>
        <v>K</v>
      </c>
      <c r="T562" s="16" t="str">
        <f t="shared" si="138"/>
        <v>ADB Countries</v>
      </c>
      <c r="U562" s="16" t="str">
        <f t="shared" si="141"/>
        <v>Non-Transition States</v>
      </c>
      <c r="V562" s="22" t="str">
        <f>IF(ISNUMBER(MATCH(A562, {"Gabon","Sudan","Niger","Mali","Burkina Faso","Guinea"}, 0)), "De Facto Countries", "Non-De Facto Countries")</f>
        <v>Non-De Facto Countries</v>
      </c>
      <c r="W562" s="16" t="str">
        <f t="shared" si="152"/>
        <v>West</v>
      </c>
      <c r="X562" s="16" t="str">
        <f t="shared" si="153"/>
        <v>Multi-Sector</v>
      </c>
      <c r="Y562" s="23">
        <f>Table2[[#This Row],[Approved Amount_UA Equivalent]]/5</f>
        <v>3341408.4036421352</v>
      </c>
      <c r="Z562" s="23">
        <f>Table2[[#This Row],[Approved Amount_UA Equivalent]]/5</f>
        <v>3341408.4036421352</v>
      </c>
      <c r="AA562" s="23">
        <f>Table2[[#This Row],[Approved Amount_UA Equivalent]]/5</f>
        <v>3341408.4036421352</v>
      </c>
      <c r="AB562" s="23">
        <f>Table2[[#This Row],[Approved Amount_UA Equivalent]]/5</f>
        <v>3341408.4036421352</v>
      </c>
      <c r="AC562" s="23">
        <f>Table2[[#This Row],[Approved Amount_UA Equivalent]]/5</f>
        <v>3341408.4036421352</v>
      </c>
      <c r="AD562" s="23">
        <f>SUM(Table2[[#This Row],[Feed Africa ]:[Improve Quality Of Life ]])</f>
        <v>16707042.018210676</v>
      </c>
      <c r="AE562" s="16" t="b">
        <f>Table2[[#This Row],[Total HI5]]=Table2[[#This Row],[Approved Amount_UA Equivalent]]</f>
        <v>1</v>
      </c>
      <c r="AF562" s="24">
        <v>20</v>
      </c>
      <c r="AG562" s="20" t="str">
        <f t="shared" si="142"/>
        <v>Policy and Result Based Op</v>
      </c>
      <c r="AH562" s="24" t="e">
        <f>VLOOKUP(Table2[[#This Row],[SAP Code]],[25]DATA!$A:$G,7,FALSE)</f>
        <v>#N/A</v>
      </c>
      <c r="AI562" s="20" t="str">
        <f t="shared" si="143"/>
        <v>Policy-Based Lending</v>
      </c>
      <c r="AJ562" s="25" t="s">
        <v>254</v>
      </c>
      <c r="AK562" s="25" t="s">
        <v>255</v>
      </c>
      <c r="AL562" s="23" t="str" cm="1">
        <f t="array" ref="AL562">_xlfn.SWITCH(AK562,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62" s="26">
        <v>1</v>
      </c>
      <c r="AN562" s="25" t="str">
        <f t="shared" si="151"/>
        <v>Sovereign</v>
      </c>
      <c r="AO562" s="27">
        <v>1</v>
      </c>
      <c r="AP562" s="23">
        <f>Table2[[#This Row],[Approved Amount_UA Equivalent]]/1000000</f>
        <v>16.707042018210675</v>
      </c>
      <c r="AQ562" s="69">
        <f t="shared" si="144"/>
        <v>22.234399799515497</v>
      </c>
      <c r="AR562" s="23" t="str">
        <f t="shared" si="145"/>
        <v>11-20</v>
      </c>
      <c r="AS562" s="23" t="str">
        <f t="shared" si="146"/>
        <v>1-20</v>
      </c>
      <c r="AT562" s="23" t="str">
        <f t="shared" si="147"/>
        <v>1-40</v>
      </c>
      <c r="AU562" s="23" t="str">
        <f t="shared" si="148"/>
        <v>&lt;1-50 Mn</v>
      </c>
      <c r="AV562" s="23">
        <f>Table2[[#This Row],[Amount]]</f>
        <v>20000000</v>
      </c>
      <c r="AW562" s="23" t="str">
        <f t="shared" si="149"/>
        <v>Oct 2017</v>
      </c>
      <c r="AX562" s="28">
        <f>IFERROR(VLOOKUP(Table2[[#This Row],[SAP Code]],[26]_16!A:B,2,FALSE),0)</f>
        <v>0</v>
      </c>
      <c r="AY562" s="28">
        <f>IFERROR(VLOOKUP(Table2[[#This Row],[SAP Code]],[26]_16!D:E,2,FALSE)/ 1000000, 0)</f>
        <v>0</v>
      </c>
      <c r="AZ562" s="28">
        <f>IFERROR(VLOOKUP(Table2[[#This Row],[SAP Code]],[26]_16!G:H,2,FALSE)/ 1000000, 0)</f>
        <v>16.707283499999999</v>
      </c>
      <c r="BA562" s="28">
        <f>IFERROR(VLOOKUP(Table2[[#This Row],[SAP Code]],[26]_16!J:K,2,FALSE)/ 1000000, 0)</f>
        <v>0</v>
      </c>
      <c r="BB562" s="28">
        <f>IFERROR(VLOOKUP(Table2[[#This Row],[SAP Code]],[26]_16!M:N,2,FALSE)/ 1000000, 0)</f>
        <v>0</v>
      </c>
      <c r="BC562" s="28">
        <f>IFERROR(VLOOKUP(Table2[[#This Row],[SAP Code]],[26]_16!P:Q,2,FALSE),0)</f>
        <v>0</v>
      </c>
      <c r="BD562" s="28">
        <f>IFERROR(VLOOKUP(Table2[[#This Row],[SAP Code]],[26]_16!S:T,2,FALSE),0)</f>
        <v>0</v>
      </c>
      <c r="BE562" s="28">
        <f>IFERROR(VLOOKUP(Table2[[#This Row],[SAP Code]],[26]_16!V:W,2,FALSE)/ 1000000, 0)</f>
        <v>0</v>
      </c>
      <c r="BF562" s="28">
        <f>IFERROR(VLOOKUP(Table2[[#This Row],[SAP Code]],[26]_16!Y:Z,2,FALSE)/ 1000000, 0)</f>
        <v>0</v>
      </c>
      <c r="BG562" s="28" t="str">
        <f>IFERROR(VLOOKUP(Table2[[#This Row],[SAP Code]],[26]port!$A:$AD,30,FALSE),"unknown")</f>
        <v>CLSD</v>
      </c>
      <c r="BH562" s="29" t="str">
        <f t="shared" si="150"/>
        <v>Number of operations completed out of the net approved of that year</v>
      </c>
      <c r="BI562" s="16"/>
    </row>
    <row r="563" spans="1:61" ht="17.100000000000001" customHeight="1">
      <c r="A563" s="38" t="s">
        <v>369</v>
      </c>
      <c r="B563" s="16" t="s">
        <v>2116</v>
      </c>
      <c r="C563" s="16" t="s">
        <v>2117</v>
      </c>
      <c r="D563" s="16" t="s">
        <v>2118</v>
      </c>
      <c r="E563" s="18">
        <v>43028</v>
      </c>
      <c r="F563" s="16" t="s">
        <v>2119</v>
      </c>
      <c r="G563" s="16" t="s">
        <v>2003</v>
      </c>
      <c r="H563" s="16" t="s">
        <v>66</v>
      </c>
      <c r="I563" s="16" t="s">
        <v>123</v>
      </c>
      <c r="J563" s="16" t="s">
        <v>68</v>
      </c>
      <c r="K563" s="19" t="s">
        <v>69</v>
      </c>
      <c r="L563" s="19" t="s">
        <v>70</v>
      </c>
      <c r="M563" s="19">
        <v>1000000</v>
      </c>
      <c r="N563" s="69">
        <v>707563.85763815185</v>
      </c>
      <c r="O563" s="20" t="s">
        <v>2120</v>
      </c>
      <c r="P563" s="21">
        <v>5000199005168</v>
      </c>
      <c r="Q563" s="20" t="s">
        <v>72</v>
      </c>
      <c r="R563" s="16" t="str">
        <f t="shared" si="140"/>
        <v>OTHERS</v>
      </c>
      <c r="S563" s="16" t="str">
        <f t="shared" si="155"/>
        <v>E</v>
      </c>
      <c r="T563" s="16" t="str">
        <f t="shared" si="138"/>
        <v>ADF Countries</v>
      </c>
      <c r="U563" s="16" t="str">
        <f t="shared" si="141"/>
        <v>Transition States</v>
      </c>
      <c r="V563" s="22" t="str">
        <f>IF(ISNUMBER(MATCH(A563, {"Gabon","Sudan","Niger","Mali","Burkina Faso","Guinea"}, 0)), "De Facto Countries", "Non-De Facto Countries")</f>
        <v>Non-De Facto Countries</v>
      </c>
      <c r="W563" s="16" t="str">
        <f t="shared" si="152"/>
        <v>Central</v>
      </c>
      <c r="X563" s="16" t="str">
        <f t="shared" si="153"/>
        <v>WASH Sector</v>
      </c>
      <c r="Y563" s="23">
        <f>Table2[[#This Row],[Approved Amount_UA Equivalent]]*0.03</f>
        <v>21226.915729144555</v>
      </c>
      <c r="Z563" s="23">
        <f>Table2[[#This Row],[Approved Amount_UA Equivalent]]*0.01</f>
        <v>7075.6385763815188</v>
      </c>
      <c r="AC563" s="23">
        <f>Table2[[#This Row],[Approved Amount_UA Equivalent]]*0.96</f>
        <v>679261.30333262577</v>
      </c>
      <c r="AD563" s="23">
        <f>SUM(Table2[[#This Row],[Feed Africa ]:[Improve Quality Of Life ]])</f>
        <v>707563.85763815185</v>
      </c>
      <c r="AE563" s="16" t="b">
        <f>Table2[[#This Row],[Total HI5]]=Table2[[#This Row],[Approved Amount_UA Equivalent]]</f>
        <v>1</v>
      </c>
      <c r="AF563" s="24">
        <v>50</v>
      </c>
      <c r="AG563" s="20" t="str">
        <f t="shared" si="142"/>
        <v>Emergency Assistance</v>
      </c>
      <c r="AH563" s="24" t="e">
        <f>VLOOKUP(Table2[[#This Row],[SAP Code]],[25]DATA!$A:$G,7,FALSE)</f>
        <v>#N/A</v>
      </c>
      <c r="AI563" s="20" t="str">
        <f t="shared" si="143"/>
        <v>Other Investment</v>
      </c>
      <c r="AJ563" s="25" t="s">
        <v>89</v>
      </c>
      <c r="AK563" s="25" t="s">
        <v>126</v>
      </c>
      <c r="AL563" s="23" t="str" cm="1">
        <f t="array" ref="AL563">_xlfn.SWITCH(AK563,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63" s="26">
        <v>1</v>
      </c>
      <c r="AN563" s="25" t="str">
        <f t="shared" si="151"/>
        <v>Sovereign</v>
      </c>
      <c r="AO563" s="27">
        <v>1</v>
      </c>
      <c r="AP563" s="23">
        <f>Table2[[#This Row],[Approved Amount_UA Equivalent]]/1000000</f>
        <v>0.70756385763815188</v>
      </c>
      <c r="AQ563" s="69">
        <f t="shared" si="144"/>
        <v>0.94165428429915798</v>
      </c>
      <c r="AR563" s="23" t="str">
        <f t="shared" si="145"/>
        <v>1-10</v>
      </c>
      <c r="AS563" s="23" t="str">
        <f t="shared" si="146"/>
        <v>1-20</v>
      </c>
      <c r="AT563" s="23" t="str">
        <f t="shared" si="147"/>
        <v>1-40</v>
      </c>
      <c r="AU563" s="23" t="str">
        <f t="shared" si="148"/>
        <v>&lt;1-50 Mn</v>
      </c>
      <c r="AV563" s="23">
        <f>Table2[[#This Row],[Amount]]</f>
        <v>1000000</v>
      </c>
      <c r="AW563" s="23" t="str">
        <f t="shared" si="149"/>
        <v>Oct 2017</v>
      </c>
      <c r="AX563" s="28">
        <f>IFERROR(VLOOKUP(Table2[[#This Row],[SAP Code]],[26]_16!A:B,2,FALSE),0)</f>
        <v>0</v>
      </c>
      <c r="AY563" s="28">
        <f>IFERROR(VLOOKUP(Table2[[#This Row],[SAP Code]],[26]_16!D:E,2,FALSE)/ 1000000, 0)</f>
        <v>0</v>
      </c>
      <c r="AZ563" s="28">
        <f>IFERROR(VLOOKUP(Table2[[#This Row],[SAP Code]],[26]_16!G:H,2,FALSE)/ 1000000, 0)</f>
        <v>0</v>
      </c>
      <c r="BA563" s="28">
        <f>IFERROR(VLOOKUP(Table2[[#This Row],[SAP Code]],[26]_16!J:K,2,FALSE)/ 1000000, 0)</f>
        <v>0</v>
      </c>
      <c r="BB563" s="28">
        <f>IFERROR(VLOOKUP(Table2[[#This Row],[SAP Code]],[26]_16!M:N,2,FALSE)/ 1000000, 0)</f>
        <v>0</v>
      </c>
      <c r="BC563" s="28">
        <f>IFERROR(VLOOKUP(Table2[[#This Row],[SAP Code]],[26]_16!P:Q,2,FALSE),0)</f>
        <v>0</v>
      </c>
      <c r="BD563" s="28">
        <f>IFERROR(VLOOKUP(Table2[[#This Row],[SAP Code]],[26]_16!S:T,2,FALSE),0)</f>
        <v>0</v>
      </c>
      <c r="BE563" s="28">
        <f>IFERROR(VLOOKUP(Table2[[#This Row],[SAP Code]],[26]_16!V:W,2,FALSE)/ 1000000, 0)</f>
        <v>0</v>
      </c>
      <c r="BF563" s="28">
        <f>IFERROR(VLOOKUP(Table2[[#This Row],[SAP Code]],[26]_16!Y:Z,2,FALSE)/ 1000000, 0)</f>
        <v>0</v>
      </c>
      <c r="BG563" s="28" t="str">
        <f>IFERROR(VLOOKUP(Table2[[#This Row],[SAP Code]],[26]port!$A:$AD,30,FALSE),"unknown")</f>
        <v>COMP</v>
      </c>
      <c r="BH563" s="29" t="str">
        <f t="shared" si="150"/>
        <v>Number of operations completed out of the net approved of that year</v>
      </c>
      <c r="BI563" s="16"/>
    </row>
    <row r="564" spans="1:61" ht="17.100000000000001" customHeight="1">
      <c r="A564" s="16" t="s">
        <v>158</v>
      </c>
      <c r="B564" s="16" t="s">
        <v>2121</v>
      </c>
      <c r="C564" s="16" t="s">
        <v>2122</v>
      </c>
      <c r="D564" s="16" t="s">
        <v>2123</v>
      </c>
      <c r="E564" s="18">
        <v>43031</v>
      </c>
      <c r="F564" s="16" t="s">
        <v>162</v>
      </c>
      <c r="G564" s="16" t="s">
        <v>126</v>
      </c>
      <c r="H564" s="16" t="s">
        <v>81</v>
      </c>
      <c r="I564" s="16" t="s">
        <v>123</v>
      </c>
      <c r="J564" s="16" t="s">
        <v>1692</v>
      </c>
      <c r="K564" s="19" t="s">
        <v>69</v>
      </c>
      <c r="L564" s="19" t="s">
        <v>85</v>
      </c>
      <c r="M564" s="19">
        <v>15000000</v>
      </c>
      <c r="N564" s="69">
        <v>15000000</v>
      </c>
      <c r="O564" s="20" t="s">
        <v>2124</v>
      </c>
      <c r="P564" s="21">
        <v>5900155012501</v>
      </c>
      <c r="Q564" s="20" t="s">
        <v>72</v>
      </c>
      <c r="R564" s="16" t="str">
        <f t="shared" si="140"/>
        <v>ADF Including TSF</v>
      </c>
      <c r="S564" s="16" t="str">
        <f t="shared" si="155"/>
        <v>E</v>
      </c>
      <c r="T564" s="16" t="str">
        <f t="shared" si="138"/>
        <v>ADF Countries</v>
      </c>
      <c r="U564" s="16" t="str">
        <f t="shared" si="141"/>
        <v>Transition States</v>
      </c>
      <c r="V564" s="22" t="str">
        <f>IF(ISNUMBER(MATCH(A564, {"Gabon","Sudan","Niger","Mali","Burkina Faso","Guinea"}, 0)), "De Facto Countries", "Non-De Facto Countries")</f>
        <v>De Facto Countries</v>
      </c>
      <c r="W564" s="16" t="str">
        <f t="shared" si="152"/>
        <v>East</v>
      </c>
      <c r="X564" s="16" t="str">
        <f t="shared" si="153"/>
        <v>WASH Sector</v>
      </c>
      <c r="Y564" s="23">
        <f>Table2[[#This Row],[Approved Amount_UA Equivalent]]*0.03</f>
        <v>450000</v>
      </c>
      <c r="Z564" s="23">
        <f>Table2[[#This Row],[Approved Amount_UA Equivalent]]*0.01</f>
        <v>150000</v>
      </c>
      <c r="AC564" s="23">
        <f>Table2[[#This Row],[Approved Amount_UA Equivalent]]*0.96</f>
        <v>14400000</v>
      </c>
      <c r="AD564" s="23">
        <f>SUM(Table2[[#This Row],[Feed Africa ]:[Improve Quality Of Life ]])</f>
        <v>15000000</v>
      </c>
      <c r="AE564" s="16" t="b">
        <f>Table2[[#This Row],[Total HI5]]=Table2[[#This Row],[Approved Amount_UA Equivalent]]</f>
        <v>1</v>
      </c>
      <c r="AF564" s="24">
        <v>41</v>
      </c>
      <c r="AG564" s="20" t="str">
        <f t="shared" si="142"/>
        <v>ISP and Investment Project</v>
      </c>
      <c r="AH564" s="24" t="e">
        <f>VLOOKUP(Table2[[#This Row],[SAP Code]],[25]DATA!$A:$G,7,FALSE)</f>
        <v>#N/A</v>
      </c>
      <c r="AI564" s="20" t="str">
        <f t="shared" si="143"/>
        <v>Infrastructure</v>
      </c>
      <c r="AJ564" s="25" t="s">
        <v>89</v>
      </c>
      <c r="AK564" s="25" t="s">
        <v>126</v>
      </c>
      <c r="AL564" s="23" t="str" cm="1">
        <f t="array" ref="AL564">_xlfn.SWITCH(AK564,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64" s="26">
        <v>1</v>
      </c>
      <c r="AN564" s="25" t="str">
        <f t="shared" si="151"/>
        <v>Sovereign</v>
      </c>
      <c r="AO564" s="27">
        <v>1</v>
      </c>
      <c r="AP564" s="23">
        <f>Table2[[#This Row],[Approved Amount_UA Equivalent]]/1000000</f>
        <v>15</v>
      </c>
      <c r="AQ564" s="69">
        <f t="shared" si="144"/>
        <v>19.962599999999998</v>
      </c>
      <c r="AR564" s="23" t="str">
        <f t="shared" si="145"/>
        <v>11-20</v>
      </c>
      <c r="AS564" s="23" t="str">
        <f t="shared" si="146"/>
        <v>1-20</v>
      </c>
      <c r="AT564" s="23" t="str">
        <f t="shared" si="147"/>
        <v>1-40</v>
      </c>
      <c r="AU564" s="23" t="str">
        <f t="shared" si="148"/>
        <v>&lt;1-50 Mn</v>
      </c>
      <c r="AV564" s="23">
        <f>Table2[[#This Row],[Amount]]</f>
        <v>15000000</v>
      </c>
      <c r="AW564" s="23" t="str">
        <f t="shared" si="149"/>
        <v>Oct 2017</v>
      </c>
      <c r="AX564" s="28">
        <f>IFERROR(VLOOKUP(Table2[[#This Row],[SAP Code]],[26]_16!A:B,2,FALSE),0)</f>
        <v>0</v>
      </c>
      <c r="AY564" s="28">
        <f>IFERROR(VLOOKUP(Table2[[#This Row],[SAP Code]],[26]_16!D:E,2,FALSE)/ 1000000, 0)</f>
        <v>0</v>
      </c>
      <c r="AZ564" s="28">
        <f>IFERROR(VLOOKUP(Table2[[#This Row],[SAP Code]],[26]_16!G:H,2,FALSE)/ 1000000, 0)</f>
        <v>0</v>
      </c>
      <c r="BA564" s="28">
        <f>IFERROR(VLOOKUP(Table2[[#This Row],[SAP Code]],[26]_16!J:K,2,FALSE)/ 1000000, 0)</f>
        <v>0.20895728</v>
      </c>
      <c r="BB564" s="28">
        <f>IFERROR(VLOOKUP(Table2[[#This Row],[SAP Code]],[26]_16!M:N,2,FALSE)/ 1000000, 0)</f>
        <v>0.18817935</v>
      </c>
      <c r="BC564" s="28">
        <f>IFERROR(VLOOKUP(Table2[[#This Row],[SAP Code]],[26]_16!P:Q,2,FALSE),0)</f>
        <v>0.36945640000000002</v>
      </c>
      <c r="BD564" s="28">
        <f>IFERROR(VLOOKUP(Table2[[#This Row],[SAP Code]],[26]_16!S:T,2,FALSE),0)</f>
        <v>0.58381431000000006</v>
      </c>
      <c r="BE564" s="28">
        <f>IFERROR(VLOOKUP(Table2[[#This Row],[SAP Code]],[26]_16!V:W,2,FALSE)/ 1000000, 0)</f>
        <v>0.99480221000000013</v>
      </c>
      <c r="BF564" s="28">
        <f>IFERROR(VLOOKUP(Table2[[#This Row],[SAP Code]],[26]_16!Y:Z,2,FALSE)/ 1000000, 0)</f>
        <v>0</v>
      </c>
      <c r="BG564" s="28" t="str">
        <f>IFERROR(VLOOKUP(Table2[[#This Row],[SAP Code]],[26]port!$A:$AD,30,FALSE),"unknown")</f>
        <v>OnGo</v>
      </c>
      <c r="BH564" s="29" t="str">
        <f t="shared" si="150"/>
        <v>Ongoing</v>
      </c>
      <c r="BI564" s="16"/>
    </row>
    <row r="565" spans="1:61" ht="17.100000000000001" customHeight="1">
      <c r="A565" s="16" t="s">
        <v>91</v>
      </c>
      <c r="B565" s="16" t="s">
        <v>2125</v>
      </c>
      <c r="C565" s="16" t="s">
        <v>2126</v>
      </c>
      <c r="D565" s="16" t="s">
        <v>2127</v>
      </c>
      <c r="E565" s="18">
        <v>43033</v>
      </c>
      <c r="F565" s="16" t="s">
        <v>2128</v>
      </c>
      <c r="G565" s="16" t="s">
        <v>107</v>
      </c>
      <c r="H565" s="16" t="s">
        <v>81</v>
      </c>
      <c r="I565" s="16" t="s">
        <v>102</v>
      </c>
      <c r="J565" s="16" t="s">
        <v>103</v>
      </c>
      <c r="K565" s="19" t="s">
        <v>104</v>
      </c>
      <c r="L565" s="19" t="s">
        <v>70</v>
      </c>
      <c r="M565" s="19">
        <v>100000000</v>
      </c>
      <c r="N565" s="69">
        <v>70756385.763815179</v>
      </c>
      <c r="O565" s="20" t="s">
        <v>2129</v>
      </c>
      <c r="P565" s="21">
        <v>2000130018280</v>
      </c>
      <c r="Q565" s="20" t="s">
        <v>87</v>
      </c>
      <c r="R565" s="16" t="str">
        <f t="shared" si="140"/>
        <v>ADB Private</v>
      </c>
      <c r="S565" s="16" t="str">
        <f t="shared" si="155"/>
        <v>H</v>
      </c>
      <c r="T565" s="16" t="str">
        <f t="shared" si="138"/>
        <v>Blend Countries</v>
      </c>
      <c r="U565" s="16" t="str">
        <f t="shared" si="141"/>
        <v>Non-Transition States</v>
      </c>
      <c r="V565" s="22" t="str">
        <f>IF(ISNUMBER(MATCH(A565, {"Gabon","Sudan","Niger","Mali","Burkina Faso","Guinea"}, 0)), "De Facto Countries", "Non-De Facto Countries")</f>
        <v>Non-De Facto Countries</v>
      </c>
      <c r="W565" s="16" t="str">
        <f t="shared" si="152"/>
        <v>East</v>
      </c>
      <c r="X565" s="16" t="str">
        <f t="shared" si="153"/>
        <v>Finance</v>
      </c>
      <c r="Y565" s="23"/>
      <c r="AA565" s="23">
        <f>Table2[[#This Row],[Approved Amount_UA Equivalent]]</f>
        <v>70756385.763815179</v>
      </c>
      <c r="AD565" s="23">
        <f>SUM(Table2[[#This Row],[Feed Africa ]:[Improve Quality Of Life ]])</f>
        <v>70756385.763815179</v>
      </c>
      <c r="AE565" s="16" t="b">
        <f>Table2[[#This Row],[Total HI5]]=Table2[[#This Row],[Approved Amount_UA Equivalent]]</f>
        <v>1</v>
      </c>
      <c r="AF565" s="24">
        <v>11</v>
      </c>
      <c r="AG565" s="20" t="str">
        <f t="shared" si="142"/>
        <v>Line of Credit</v>
      </c>
      <c r="AH565" s="24" t="e">
        <f>VLOOKUP(Table2[[#This Row],[SAP Code]],[25]DATA!$A:$G,7,FALSE)</f>
        <v>#N/A</v>
      </c>
      <c r="AI565" s="20" t="str">
        <f t="shared" si="143"/>
        <v>Other Investment</v>
      </c>
      <c r="AJ565" s="25" t="s">
        <v>106</v>
      </c>
      <c r="AK565" s="25" t="s">
        <v>107</v>
      </c>
      <c r="AL565" s="23" t="str" cm="1">
        <f t="array" ref="AL565">_xlfn.SWITCH(AK565,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65" s="26">
        <v>2</v>
      </c>
      <c r="AN565" s="25" t="str">
        <f t="shared" si="151"/>
        <v>Non-Sovereign</v>
      </c>
      <c r="AO565" s="27">
        <v>1</v>
      </c>
      <c r="AP565" s="23">
        <f>Table2[[#This Row],[Approved Amount_UA Equivalent]]/1000000</f>
        <v>70.756385763815175</v>
      </c>
      <c r="AQ565" s="69">
        <f t="shared" si="144"/>
        <v>94.165428429915806</v>
      </c>
      <c r="AR565" s="23" t="str">
        <f t="shared" si="145"/>
        <v>71-80</v>
      </c>
      <c r="AS565" s="23" t="str">
        <f t="shared" si="146"/>
        <v>61-80</v>
      </c>
      <c r="AT565" s="23" t="str">
        <f t="shared" si="147"/>
        <v>41-80</v>
      </c>
      <c r="AU565" s="23" t="str">
        <f t="shared" si="148"/>
        <v>50-100 Mn</v>
      </c>
      <c r="AV565" s="23">
        <f>Table2[[#This Row],[Amount]]</f>
        <v>100000000</v>
      </c>
      <c r="AW565" s="23" t="str">
        <f t="shared" si="149"/>
        <v>Oct 2017</v>
      </c>
      <c r="AX565" s="28">
        <f>IFERROR(VLOOKUP(Table2[[#This Row],[SAP Code]],[26]_16!A:B,2,FALSE),0)</f>
        <v>0</v>
      </c>
      <c r="AY565" s="28">
        <f>IFERROR(VLOOKUP(Table2[[#This Row],[SAP Code]],[26]_16!D:E,2,FALSE)/ 1000000, 0)</f>
        <v>0</v>
      </c>
      <c r="AZ565" s="28">
        <f>IFERROR(VLOOKUP(Table2[[#This Row],[SAP Code]],[26]_16!G:H,2,FALSE)/ 1000000, 0)</f>
        <v>0</v>
      </c>
      <c r="BA565" s="28">
        <f>IFERROR(VLOOKUP(Table2[[#This Row],[SAP Code]],[26]_16!J:K,2,FALSE)/ 1000000, 0)</f>
        <v>69.291847730000001</v>
      </c>
      <c r="BB565" s="28">
        <f>IFERROR(VLOOKUP(Table2[[#This Row],[SAP Code]],[26]_16!M:N,2,FALSE)/ 1000000, 0)</f>
        <v>0</v>
      </c>
      <c r="BC565" s="28">
        <f>IFERROR(VLOOKUP(Table2[[#This Row],[SAP Code]],[26]_16!P:Q,2,FALSE),0)</f>
        <v>0</v>
      </c>
      <c r="BD565" s="28">
        <f>IFERROR(VLOOKUP(Table2[[#This Row],[SAP Code]],[26]_16!S:T,2,FALSE),0)</f>
        <v>0</v>
      </c>
      <c r="BE565" s="28">
        <f>IFERROR(VLOOKUP(Table2[[#This Row],[SAP Code]],[26]_16!V:W,2,FALSE)/ 1000000, 0)</f>
        <v>0</v>
      </c>
      <c r="BF565" s="28">
        <f>IFERROR(VLOOKUP(Table2[[#This Row],[SAP Code]],[26]_16!Y:Z,2,FALSE)/ 1000000, 0)</f>
        <v>0</v>
      </c>
      <c r="BG565" s="28" t="str">
        <f>IFERROR(VLOOKUP(Table2[[#This Row],[SAP Code]],[26]port!$A:$AD,30,FALSE),"unknown")</f>
        <v>OnGo</v>
      </c>
      <c r="BH565" s="29" t="str">
        <f t="shared" si="150"/>
        <v>Ongoing</v>
      </c>
      <c r="BI565" s="16"/>
    </row>
    <row r="566" spans="1:61" ht="17.100000000000001" customHeight="1">
      <c r="A566" s="38" t="s">
        <v>189</v>
      </c>
      <c r="B566" s="16" t="s">
        <v>2130</v>
      </c>
      <c r="C566" s="16" t="s">
        <v>2131</v>
      </c>
      <c r="D566" s="16" t="s">
        <v>2132</v>
      </c>
      <c r="E566" s="18">
        <v>43033</v>
      </c>
      <c r="F566" s="16" t="s">
        <v>724</v>
      </c>
      <c r="G566" s="16" t="s">
        <v>74</v>
      </c>
      <c r="H566" s="37" t="s">
        <v>194</v>
      </c>
      <c r="I566" s="16" t="s">
        <v>155</v>
      </c>
      <c r="J566" s="16" t="s">
        <v>179</v>
      </c>
      <c r="K566" s="19" t="s">
        <v>84</v>
      </c>
      <c r="L566" s="19" t="s">
        <v>195</v>
      </c>
      <c r="M566" s="19">
        <v>28197000</v>
      </c>
      <c r="N566" s="69">
        <v>23554423.18937432</v>
      </c>
      <c r="O566" s="20" t="s">
        <v>2133</v>
      </c>
      <c r="P566" s="21">
        <v>2000200001751</v>
      </c>
      <c r="Q566" s="20" t="s">
        <v>87</v>
      </c>
      <c r="R566" s="16" t="str">
        <f t="shared" si="140"/>
        <v>ADB Public</v>
      </c>
      <c r="S566" s="16" t="str">
        <f t="shared" si="155"/>
        <v>A</v>
      </c>
      <c r="T566" s="16" t="str">
        <f t="shared" si="138"/>
        <v>ADB Countries</v>
      </c>
      <c r="U566" s="16" t="str">
        <f t="shared" si="141"/>
        <v>Non-Transition States</v>
      </c>
      <c r="V566" s="22" t="str">
        <f>IF(ISNUMBER(MATCH(A566, {"Gabon","Sudan","Niger","Mali","Burkina Faso","Guinea"}, 0)), "De Facto Countries", "Non-De Facto Countries")</f>
        <v>Non-De Facto Countries</v>
      </c>
      <c r="W566" s="16" t="str">
        <f t="shared" si="152"/>
        <v>North</v>
      </c>
      <c r="X566" s="16" t="str">
        <f t="shared" si="153"/>
        <v>Agriculture</v>
      </c>
      <c r="Y566" s="23">
        <f>Table2[[#This Row],[Approved Amount_UA Equivalent]]</f>
        <v>23554423.18937432</v>
      </c>
      <c r="AD566" s="23">
        <f>SUM(Table2[[#This Row],[Feed Africa ]:[Improve Quality Of Life ]])</f>
        <v>23554423.18937432</v>
      </c>
      <c r="AE566" s="16" t="b">
        <f>Table2[[#This Row],[Total HI5]]=Table2[[#This Row],[Approved Amount_UA Equivalent]]</f>
        <v>1</v>
      </c>
      <c r="AF566" s="24">
        <v>10</v>
      </c>
      <c r="AG566" s="20" t="str">
        <f t="shared" si="142"/>
        <v>Investment Project</v>
      </c>
      <c r="AH566" s="24" t="e">
        <f>VLOOKUP(Table2[[#This Row],[SAP Code]],[25]DATA!$A:$G,7,FALSE)</f>
        <v>#N/A</v>
      </c>
      <c r="AI566" s="20" t="str">
        <f t="shared" si="143"/>
        <v>Infrastructure</v>
      </c>
      <c r="AJ566" s="25" t="s">
        <v>157</v>
      </c>
      <c r="AK566" s="25" t="s">
        <v>74</v>
      </c>
      <c r="AL566" s="23" t="str" cm="1">
        <f t="array" ref="AL566">_xlfn.SWITCH(AK566,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66" s="26">
        <v>1</v>
      </c>
      <c r="AN566" s="25" t="str">
        <f t="shared" si="151"/>
        <v>Sovereign</v>
      </c>
      <c r="AO566" s="27">
        <v>0.5</v>
      </c>
      <c r="AP566" s="23">
        <f>Table2[[#This Row],[Approved Amount_UA Equivalent]]/1000000</f>
        <v>23.554423189374319</v>
      </c>
      <c r="AQ566" s="69">
        <f t="shared" si="144"/>
        <v>31.347168557346922</v>
      </c>
      <c r="AR566" s="23" t="str">
        <f t="shared" si="145"/>
        <v>21-30</v>
      </c>
      <c r="AS566" s="23" t="str">
        <f t="shared" si="146"/>
        <v>21-40</v>
      </c>
      <c r="AT566" s="23" t="str">
        <f t="shared" si="147"/>
        <v>1-40</v>
      </c>
      <c r="AU566" s="23" t="str">
        <f t="shared" si="148"/>
        <v>&lt;1-50 Mn</v>
      </c>
      <c r="AV566" s="23">
        <f>Table2[[#This Row],[Amount]]</f>
        <v>28197000</v>
      </c>
      <c r="AW566" s="23" t="str">
        <f t="shared" si="149"/>
        <v>Oct 2017</v>
      </c>
      <c r="AX566" s="28">
        <f>IFERROR(VLOOKUP(Table2[[#This Row],[SAP Code]],[26]_16!A:B,2,FALSE),0)</f>
        <v>0</v>
      </c>
      <c r="AY566" s="28">
        <f>IFERROR(VLOOKUP(Table2[[#This Row],[SAP Code]],[26]_16!D:E,2,FALSE)/ 1000000, 0)</f>
        <v>0</v>
      </c>
      <c r="AZ566" s="28">
        <f>IFERROR(VLOOKUP(Table2[[#This Row],[SAP Code]],[26]_16!G:H,2,FALSE)/ 1000000, 0)</f>
        <v>0</v>
      </c>
      <c r="BA566" s="28">
        <f>IFERROR(VLOOKUP(Table2[[#This Row],[SAP Code]],[26]_16!J:K,2,FALSE)/ 1000000, 0)</f>
        <v>8.394742999999999E-2</v>
      </c>
      <c r="BB566" s="28">
        <f>IFERROR(VLOOKUP(Table2[[#This Row],[SAP Code]],[26]_16!M:N,2,FALSE)/ 1000000, 0)</f>
        <v>0.38235667000000007</v>
      </c>
      <c r="BC566" s="28">
        <f>IFERROR(VLOOKUP(Table2[[#This Row],[SAP Code]],[26]_16!P:Q,2,FALSE),0)</f>
        <v>1.0371960499999999</v>
      </c>
      <c r="BD566" s="28">
        <f>IFERROR(VLOOKUP(Table2[[#This Row],[SAP Code]],[26]_16!S:T,2,FALSE),0)</f>
        <v>3.4548391600000006</v>
      </c>
      <c r="BE566" s="28">
        <f>IFERROR(VLOOKUP(Table2[[#This Row],[SAP Code]],[26]_16!V:W,2,FALSE)/ 1000000, 0)</f>
        <v>3.7700701699999999</v>
      </c>
      <c r="BF566" s="28">
        <f>IFERROR(VLOOKUP(Table2[[#This Row],[SAP Code]],[26]_16!Y:Z,2,FALSE)/ 1000000, 0)</f>
        <v>5.3031641699999996</v>
      </c>
      <c r="BG566" s="28" t="str">
        <f>IFERROR(VLOOKUP(Table2[[#This Row],[SAP Code]],[26]port!$A:$AD,30,FALSE),"unknown")</f>
        <v>OnGo</v>
      </c>
      <c r="BH566" s="29" t="str">
        <f t="shared" si="150"/>
        <v>Ongoing</v>
      </c>
      <c r="BI566" s="16"/>
    </row>
    <row r="567" spans="1:61" ht="17.100000000000001" customHeight="1">
      <c r="A567" s="38" t="s">
        <v>189</v>
      </c>
      <c r="B567" s="16" t="s">
        <v>2130</v>
      </c>
      <c r="C567" s="16" t="s">
        <v>2134</v>
      </c>
      <c r="D567" s="16" t="s">
        <v>2132</v>
      </c>
      <c r="E567" s="18">
        <v>43033</v>
      </c>
      <c r="F567" s="16" t="s">
        <v>724</v>
      </c>
      <c r="G567" s="16" t="s">
        <v>74</v>
      </c>
      <c r="H567" s="37" t="s">
        <v>194</v>
      </c>
      <c r="I567" s="16" t="s">
        <v>155</v>
      </c>
      <c r="J567" s="16" t="s">
        <v>261</v>
      </c>
      <c r="K567" s="19" t="s">
        <v>84</v>
      </c>
      <c r="L567" s="19" t="s">
        <v>195</v>
      </c>
      <c r="M567" s="19">
        <v>10429000</v>
      </c>
      <c r="N567" s="69">
        <v>8711887.060395956</v>
      </c>
      <c r="O567" s="20" t="s">
        <v>2133</v>
      </c>
      <c r="P567" s="21">
        <v>5050200000101</v>
      </c>
      <c r="Q567" s="20" t="s">
        <v>87</v>
      </c>
      <c r="R567" s="16" t="str">
        <f t="shared" si="140"/>
        <v>AGTF</v>
      </c>
      <c r="S567" s="16" t="str">
        <f t="shared" si="155"/>
        <v>A</v>
      </c>
      <c r="T567" s="16" t="str">
        <f t="shared" si="138"/>
        <v>ADB Countries</v>
      </c>
      <c r="U567" s="16" t="str">
        <f t="shared" si="141"/>
        <v>Non-Transition States</v>
      </c>
      <c r="V567" s="22" t="str">
        <f>IF(ISNUMBER(MATCH(A567, {"Gabon","Sudan","Niger","Mali","Burkina Faso","Guinea"}, 0)), "De Facto Countries", "Non-De Facto Countries")</f>
        <v>Non-De Facto Countries</v>
      </c>
      <c r="W567" s="16" t="str">
        <f t="shared" si="152"/>
        <v>North</v>
      </c>
      <c r="X567" s="16" t="str">
        <f t="shared" si="153"/>
        <v>Agriculture</v>
      </c>
      <c r="Y567" s="23">
        <f>Table2[[#This Row],[Approved Amount_UA Equivalent]]</f>
        <v>8711887.060395956</v>
      </c>
      <c r="AD567" s="23">
        <f>SUM(Table2[[#This Row],[Feed Africa ]:[Improve Quality Of Life ]])</f>
        <v>8711887.060395956</v>
      </c>
      <c r="AE567" s="16" t="b">
        <f>Table2[[#This Row],[Total HI5]]=Table2[[#This Row],[Approved Amount_UA Equivalent]]</f>
        <v>1</v>
      </c>
      <c r="AF567" s="24">
        <v>10</v>
      </c>
      <c r="AG567" s="20" t="str">
        <f t="shared" si="142"/>
        <v>Investment Project</v>
      </c>
      <c r="AH567" s="24" t="e">
        <f>VLOOKUP(Table2[[#This Row],[SAP Code]],[25]DATA!$A:$G,7,FALSE)</f>
        <v>#N/A</v>
      </c>
      <c r="AI567" s="20" t="str">
        <f t="shared" si="143"/>
        <v>Infrastructure</v>
      </c>
      <c r="AJ567" s="25" t="s">
        <v>157</v>
      </c>
      <c r="AK567" s="25" t="s">
        <v>74</v>
      </c>
      <c r="AL567" s="23" t="str" cm="1">
        <f t="array" ref="AL567">_xlfn.SWITCH(AK567,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67" s="26">
        <v>1</v>
      </c>
      <c r="AN567" s="25" t="str">
        <f t="shared" si="151"/>
        <v>Sovereign</v>
      </c>
      <c r="AO567" s="27">
        <v>0.5</v>
      </c>
      <c r="AP567" s="23">
        <f>Table2[[#This Row],[Approved Amount_UA Equivalent]]/1000000</f>
        <v>8.7118870603959557</v>
      </c>
      <c r="AQ567" s="69">
        <f t="shared" si="144"/>
        <v>11.594127775457354</v>
      </c>
      <c r="AR567" s="23" t="str">
        <f t="shared" si="145"/>
        <v>1-10</v>
      </c>
      <c r="AS567" s="23" t="str">
        <f t="shared" si="146"/>
        <v>1-20</v>
      </c>
      <c r="AT567" s="23" t="str">
        <f t="shared" si="147"/>
        <v>1-40</v>
      </c>
      <c r="AU567" s="23" t="str">
        <f t="shared" si="148"/>
        <v>&lt;1-50 Mn</v>
      </c>
      <c r="AV567" s="23">
        <f>Table2[[#This Row],[Amount]]</f>
        <v>10429000</v>
      </c>
      <c r="AW567" s="23" t="str">
        <f t="shared" si="149"/>
        <v>Oct 2017</v>
      </c>
      <c r="AX567" s="28">
        <f>IFERROR(VLOOKUP(Table2[[#This Row],[SAP Code]],[26]_16!A:B,2,FALSE),0)</f>
        <v>0</v>
      </c>
      <c r="AY567" s="28">
        <f>IFERROR(VLOOKUP(Table2[[#This Row],[SAP Code]],[26]_16!D:E,2,FALSE)/ 1000000, 0)</f>
        <v>0</v>
      </c>
      <c r="AZ567" s="28">
        <f>IFERROR(VLOOKUP(Table2[[#This Row],[SAP Code]],[26]_16!G:H,2,FALSE)/ 1000000, 0)</f>
        <v>0</v>
      </c>
      <c r="BA567" s="28">
        <f>IFERROR(VLOOKUP(Table2[[#This Row],[SAP Code]],[26]_16!J:K,2,FALSE)/ 1000000, 0)</f>
        <v>8.394742999999999E-2</v>
      </c>
      <c r="BB567" s="28">
        <f>IFERROR(VLOOKUP(Table2[[#This Row],[SAP Code]],[26]_16!M:N,2,FALSE)/ 1000000, 0)</f>
        <v>0.38235667000000007</v>
      </c>
      <c r="BC567" s="28">
        <f>IFERROR(VLOOKUP(Table2[[#This Row],[SAP Code]],[26]_16!P:Q,2,FALSE),0)</f>
        <v>1.0371960499999999</v>
      </c>
      <c r="BD567" s="28">
        <f>IFERROR(VLOOKUP(Table2[[#This Row],[SAP Code]],[26]_16!S:T,2,FALSE),0)</f>
        <v>3.4548391600000006</v>
      </c>
      <c r="BE567" s="28">
        <f>IFERROR(VLOOKUP(Table2[[#This Row],[SAP Code]],[26]_16!V:W,2,FALSE)/ 1000000, 0)</f>
        <v>3.7700701699999999</v>
      </c>
      <c r="BF567" s="28">
        <f>IFERROR(VLOOKUP(Table2[[#This Row],[SAP Code]],[26]_16!Y:Z,2,FALSE)/ 1000000, 0)</f>
        <v>5.3031641699999996</v>
      </c>
      <c r="BG567" s="28" t="str">
        <f>IFERROR(VLOOKUP(Table2[[#This Row],[SAP Code]],[26]port!$A:$AD,30,FALSE),"unknown")</f>
        <v>OnGo</v>
      </c>
      <c r="BH567" s="29" t="str">
        <f t="shared" si="150"/>
        <v>Ongoing</v>
      </c>
      <c r="BI567" s="16"/>
    </row>
    <row r="568" spans="1:61" ht="17.100000000000001" customHeight="1">
      <c r="A568" s="16" t="s">
        <v>326</v>
      </c>
      <c r="B568" s="16" t="s">
        <v>2135</v>
      </c>
      <c r="C568" s="16" t="s">
        <v>2136</v>
      </c>
      <c r="D568" s="16" t="s">
        <v>2137</v>
      </c>
      <c r="E568" s="18">
        <v>43033</v>
      </c>
      <c r="F568" s="16" t="s">
        <v>328</v>
      </c>
      <c r="G568" s="16" t="s">
        <v>140</v>
      </c>
      <c r="H568" s="16" t="s">
        <v>132</v>
      </c>
      <c r="I568" s="16" t="s">
        <v>138</v>
      </c>
      <c r="J568" s="16" t="s">
        <v>83</v>
      </c>
      <c r="K568" s="19" t="s">
        <v>84</v>
      </c>
      <c r="L568" s="19" t="s">
        <v>85</v>
      </c>
      <c r="M568" s="19">
        <v>21220000</v>
      </c>
      <c r="N568" s="69">
        <v>21220000</v>
      </c>
      <c r="O568" s="20" t="s">
        <v>2138</v>
      </c>
      <c r="P568" s="21">
        <v>2100150038293</v>
      </c>
      <c r="Q568" s="20" t="s">
        <v>87</v>
      </c>
      <c r="R568" s="16" t="str">
        <f t="shared" si="140"/>
        <v>ADF Including TSF</v>
      </c>
      <c r="S568" s="16" t="str">
        <f t="shared" si="155"/>
        <v>D</v>
      </c>
      <c r="T568" s="16" t="str">
        <f t="shared" si="138"/>
        <v>ADF Countries</v>
      </c>
      <c r="U568" s="16" t="str">
        <f t="shared" si="141"/>
        <v>Transition States</v>
      </c>
      <c r="V568" s="22" t="str">
        <f>IF(ISNUMBER(MATCH(A568, {"Gabon","Sudan","Niger","Mali","Burkina Faso","Guinea"}, 0)), "De Facto Countries", "Non-De Facto Countries")</f>
        <v>De Facto Countries</v>
      </c>
      <c r="W568" s="16" t="str">
        <f t="shared" si="152"/>
        <v>West</v>
      </c>
      <c r="X568" s="16" t="str">
        <f t="shared" si="153"/>
        <v>Transport</v>
      </c>
      <c r="Y568" s="23"/>
      <c r="AB568" s="23">
        <f>Table2[[#This Row],[Approved Amount_UA Equivalent]]</f>
        <v>21220000</v>
      </c>
      <c r="AD568" s="23">
        <f>SUM(Table2[[#This Row],[Feed Africa ]:[Improve Quality Of Life ]])</f>
        <v>21220000</v>
      </c>
      <c r="AE568" s="16" t="b">
        <f>Table2[[#This Row],[Total HI5]]=Table2[[#This Row],[Approved Amount_UA Equivalent]]</f>
        <v>1</v>
      </c>
      <c r="AF568" s="24">
        <v>10</v>
      </c>
      <c r="AG568" s="20" t="str">
        <f t="shared" si="142"/>
        <v>Investment Project</v>
      </c>
      <c r="AH568" s="24" t="e">
        <f>VLOOKUP(Table2[[#This Row],[SAP Code]],[25]DATA!$A:$G,7,FALSE)</f>
        <v>#N/A</v>
      </c>
      <c r="AI568" s="20" t="str">
        <f t="shared" si="143"/>
        <v>Infrastructure</v>
      </c>
      <c r="AJ568" s="25" t="s">
        <v>89</v>
      </c>
      <c r="AK568" s="25" t="s">
        <v>140</v>
      </c>
      <c r="AL568" s="23" t="str" cm="1">
        <f t="array" ref="AL568">_xlfn.SWITCH(AK568,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68" s="26">
        <v>1</v>
      </c>
      <c r="AN568" s="25" t="str">
        <f t="shared" si="151"/>
        <v>Sovereign</v>
      </c>
      <c r="AO568" s="27">
        <v>0.5</v>
      </c>
      <c r="AP568" s="23">
        <f>Table2[[#This Row],[Approved Amount_UA Equivalent]]/1000000</f>
        <v>21.22</v>
      </c>
      <c r="AQ568" s="69">
        <f t="shared" si="144"/>
        <v>28.2404248</v>
      </c>
      <c r="AR568" s="23" t="str">
        <f t="shared" si="145"/>
        <v>21-30</v>
      </c>
      <c r="AS568" s="23" t="str">
        <f t="shared" si="146"/>
        <v>21-40</v>
      </c>
      <c r="AT568" s="23" t="str">
        <f t="shared" si="147"/>
        <v>1-40</v>
      </c>
      <c r="AU568" s="23" t="str">
        <f t="shared" si="148"/>
        <v>&lt;1-50 Mn</v>
      </c>
      <c r="AV568" s="23">
        <f>Table2[[#This Row],[Amount]]</f>
        <v>21220000</v>
      </c>
      <c r="AW568" s="23" t="str">
        <f t="shared" si="149"/>
        <v>Oct 2017</v>
      </c>
      <c r="AX568" s="28">
        <f>IFERROR(VLOOKUP(Table2[[#This Row],[SAP Code]],[26]_16!A:B,2,FALSE),0)</f>
        <v>0</v>
      </c>
      <c r="AY568" s="28">
        <f>IFERROR(VLOOKUP(Table2[[#This Row],[SAP Code]],[26]_16!D:E,2,FALSE)/ 1000000, 0)</f>
        <v>0</v>
      </c>
      <c r="AZ568" s="28">
        <f>IFERROR(VLOOKUP(Table2[[#This Row],[SAP Code]],[26]_16!G:H,2,FALSE)/ 1000000, 0)</f>
        <v>0</v>
      </c>
      <c r="BA568" s="28">
        <f>IFERROR(VLOOKUP(Table2[[#This Row],[SAP Code]],[26]_16!J:K,2,FALSE)/ 1000000, 0)</f>
        <v>0.69167579000000001</v>
      </c>
      <c r="BB568" s="28">
        <f>IFERROR(VLOOKUP(Table2[[#This Row],[SAP Code]],[26]_16!M:N,2,FALSE)/ 1000000, 0)</f>
        <v>6.9230717999999989</v>
      </c>
      <c r="BC568" s="28">
        <f>IFERROR(VLOOKUP(Table2[[#This Row],[SAP Code]],[26]_16!P:Q,2,FALSE),0)</f>
        <v>0.50681906999999993</v>
      </c>
      <c r="BD568" s="28">
        <f>IFERROR(VLOOKUP(Table2[[#This Row],[SAP Code]],[26]_16!S:T,2,FALSE),0)</f>
        <v>11.307371509999999</v>
      </c>
      <c r="BE568" s="28">
        <f>IFERROR(VLOOKUP(Table2[[#This Row],[SAP Code]],[26]_16!V:W,2,FALSE)/ 1000000, 0)</f>
        <v>16.965125579999999</v>
      </c>
      <c r="BF568" s="28">
        <f>IFERROR(VLOOKUP(Table2[[#This Row],[SAP Code]],[26]_16!Y:Z,2,FALSE)/ 1000000, 0)</f>
        <v>1.9349534100000001</v>
      </c>
      <c r="BG568" s="28" t="str">
        <f>IFERROR(VLOOKUP(Table2[[#This Row],[SAP Code]],[26]port!$A:$AD,30,FALSE),"unknown")</f>
        <v>OnGo</v>
      </c>
      <c r="BH568" s="29" t="str">
        <f t="shared" si="150"/>
        <v>Ongoing</v>
      </c>
      <c r="BI568" s="16"/>
    </row>
    <row r="569" spans="1:61" ht="17.100000000000001" customHeight="1">
      <c r="A569" s="16" t="s">
        <v>326</v>
      </c>
      <c r="B569" s="16" t="s">
        <v>2135</v>
      </c>
      <c r="C569" s="16" t="s">
        <v>2139</v>
      </c>
      <c r="D569" s="16" t="s">
        <v>2137</v>
      </c>
      <c r="E569" s="18">
        <v>43033</v>
      </c>
      <c r="F569" s="16" t="s">
        <v>2140</v>
      </c>
      <c r="G569" s="16" t="s">
        <v>140</v>
      </c>
      <c r="H569" s="16" t="s">
        <v>132</v>
      </c>
      <c r="I569" s="16" t="s">
        <v>138</v>
      </c>
      <c r="J569" s="16" t="s">
        <v>83</v>
      </c>
      <c r="K569" s="19" t="s">
        <v>69</v>
      </c>
      <c r="L569" s="19" t="s">
        <v>85</v>
      </c>
      <c r="M569" s="19">
        <v>17060000</v>
      </c>
      <c r="N569" s="69">
        <v>17060000</v>
      </c>
      <c r="O569" s="20" t="s">
        <v>2138</v>
      </c>
      <c r="P569" s="21">
        <v>2100155035816</v>
      </c>
      <c r="Q569" s="20" t="s">
        <v>87</v>
      </c>
      <c r="R569" s="16" t="str">
        <f t="shared" si="140"/>
        <v>ADF Including TSF</v>
      </c>
      <c r="S569" s="16" t="str">
        <f t="shared" si="155"/>
        <v>D</v>
      </c>
      <c r="T569" s="16" t="str">
        <f t="shared" ref="T569:T632" si="156">IF(A569="Algeria","ADB Countries",IF(A569="Angola","ADB Countries",IF(A569="Benin","ADF Countries",IF(A569="Botswana","ADB Countries",IF(A569="Burkina Faso","ADF Countries",IF(A569="Burundi","ADF Countries",IF(A569="Cameroon","Blend Countries",IF(A569="Cape Verde","ADB Countries",IF(A569="Central African Republic","ADF Countries",IF(A569="Centrafrique","ADF Countries",IF(A569="Chad","ADF Countries",IF(A569="Comoros","ADF Countries",IF(A569="Congo CG","ADB Countries",IF(A569="Congo","ADB Countries",IF(A569="Côte D'Ivoire","Blend Countries",IF(A569="Dem Rep Congo","ADF Countries",IF(A569="DEMOCRATIC REPUBLIC OF THE CONGO","ADF Countries",IF(A569="Djibouti","ADF Countries",IF(A569="Egypt","ADB Countries",IF(A569="Eq Guinea","ADB Countries",IF(A569="Equatorial Guinea","ADB Countries",IF(A569="Eritrea","ADF Countries",IF(A569="Swaziland","ADB Countries",IF(A569="Eswatini","ADB Countries",IF(A569="Ethiopia","ADF Countries",IF(A569="Gabon","ADB Countries",IF(A569="Gambia","ADF Countries",IF(A569="Ghana","ADF Countries",IF(A569="Guinea","ADF Countries",IF(A569="Guinea-Bissau","ADF Countries",IF(A569="Kenya","Blend Countries",IF(A569="Lesotho","ADF Countries",IF(A569="Liberia","ADF Countries",IF(A569="Libya","ADB Countries",IF(A569="Madagascar","ADF Countries",IF(A569="Malawi","ADF Countries",IF(A569="Mali","ADF Countries",IF(A569="Mauritania","ADF Countries",IF(A569="Mauritius","ADB Countries",IF(A569="Morocco","ADB Countries",IF(A569="Mozambique","ADF Countries",IF(OR(A569="Multi",A569="Multinational",A569="Multi-Countries"),"Multinational",IF(A569="Namibia","ADB Countries",IF(A569="Niger","ADF Countries",IF(A569="Nigeria","ADB Countries",IF(A569="Rwanda","ADF Countries",IF(A569="Sao Tome &amp; Principe","ADF Countries",IF(A569="Sao Tome","ADF Countries",IF(A569="Senegal","Blend Countries",IF(A569="Seychelles","ADB Countries",IF(A569="Sierra Leone","ADF Countries",IF(A569="Somalia","ADF Countries",IF(A569="South Africa","ADB Countries",IF(A569="South Sudan","ADF Countries",IF(A569="Sudan","ADF Countries",IF(A569="Tanzania","Blend Countries",IF(A569="Togo","ADF Countries",IF(A569="Tunisia","ADB Countries",IF(A569="Uganda","ADF Countries",IF(A569="Zambia","Blend Countries",IF(A569="Zimbabwe","ADF Countries","")))))))))))))))))))))))))))))))))))))))))))))))))))))))))))))</f>
        <v>ADF Countries</v>
      </c>
      <c r="U569" s="16" t="str">
        <f t="shared" si="141"/>
        <v>Transition States</v>
      </c>
      <c r="V569" s="22" t="str">
        <f>IF(ISNUMBER(MATCH(A569, {"Gabon","Sudan","Niger","Mali","Burkina Faso","Guinea"}, 0)), "De Facto Countries", "Non-De Facto Countries")</f>
        <v>De Facto Countries</v>
      </c>
      <c r="W569" s="16" t="str">
        <f t="shared" si="152"/>
        <v>West</v>
      </c>
      <c r="X569" s="16" t="str">
        <f t="shared" si="153"/>
        <v>Transport</v>
      </c>
      <c r="Y569" s="23"/>
      <c r="AB569" s="23">
        <f>Table2[[#This Row],[Approved Amount_UA Equivalent]]</f>
        <v>17060000</v>
      </c>
      <c r="AD569" s="23">
        <f>SUM(Table2[[#This Row],[Feed Africa ]:[Improve Quality Of Life ]])</f>
        <v>17060000</v>
      </c>
      <c r="AE569" s="16" t="b">
        <f>Table2[[#This Row],[Total HI5]]=Table2[[#This Row],[Approved Amount_UA Equivalent]]</f>
        <v>1</v>
      </c>
      <c r="AF569" s="24">
        <v>10</v>
      </c>
      <c r="AG569" s="20" t="str">
        <f t="shared" si="142"/>
        <v>Investment Project</v>
      </c>
      <c r="AH569" s="24" t="e">
        <f>VLOOKUP(Table2[[#This Row],[SAP Code]],[25]DATA!$A:$G,7,FALSE)</f>
        <v>#N/A</v>
      </c>
      <c r="AI569" s="20" t="str">
        <f t="shared" si="143"/>
        <v>Infrastructure</v>
      </c>
      <c r="AJ569" s="25" t="s">
        <v>89</v>
      </c>
      <c r="AK569" s="25" t="s">
        <v>140</v>
      </c>
      <c r="AL569" s="23" t="str" cm="1">
        <f t="array" ref="AL569">_xlfn.SWITCH(AK569,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69" s="26">
        <v>1</v>
      </c>
      <c r="AN569" s="25" t="str">
        <f t="shared" si="151"/>
        <v>Sovereign</v>
      </c>
      <c r="AO569" s="27">
        <v>0.5</v>
      </c>
      <c r="AP569" s="23">
        <f>Table2[[#This Row],[Approved Amount_UA Equivalent]]/1000000</f>
        <v>17.059999999999999</v>
      </c>
      <c r="AQ569" s="69">
        <f t="shared" si="144"/>
        <v>22.704130400000004</v>
      </c>
      <c r="AR569" s="23" t="str">
        <f t="shared" si="145"/>
        <v>11-20</v>
      </c>
      <c r="AS569" s="23" t="str">
        <f t="shared" si="146"/>
        <v>1-20</v>
      </c>
      <c r="AT569" s="23" t="str">
        <f t="shared" si="147"/>
        <v>1-40</v>
      </c>
      <c r="AU569" s="23" t="str">
        <f t="shared" si="148"/>
        <v>&lt;1-50 Mn</v>
      </c>
      <c r="AV569" s="23">
        <f>Table2[[#This Row],[Amount]]</f>
        <v>17060000</v>
      </c>
      <c r="AW569" s="23" t="str">
        <f t="shared" si="149"/>
        <v>Oct 2017</v>
      </c>
      <c r="AX569" s="28">
        <f>IFERROR(VLOOKUP(Table2[[#This Row],[SAP Code]],[26]_16!A:B,2,FALSE),0)</f>
        <v>0</v>
      </c>
      <c r="AY569" s="28">
        <f>IFERROR(VLOOKUP(Table2[[#This Row],[SAP Code]],[26]_16!D:E,2,FALSE)/ 1000000, 0)</f>
        <v>0</v>
      </c>
      <c r="AZ569" s="28">
        <f>IFERROR(VLOOKUP(Table2[[#This Row],[SAP Code]],[26]_16!G:H,2,FALSE)/ 1000000, 0)</f>
        <v>0</v>
      </c>
      <c r="BA569" s="28">
        <f>IFERROR(VLOOKUP(Table2[[#This Row],[SAP Code]],[26]_16!J:K,2,FALSE)/ 1000000, 0)</f>
        <v>0.69167579000000001</v>
      </c>
      <c r="BB569" s="28">
        <f>IFERROR(VLOOKUP(Table2[[#This Row],[SAP Code]],[26]_16!M:N,2,FALSE)/ 1000000, 0)</f>
        <v>6.9230717999999989</v>
      </c>
      <c r="BC569" s="28">
        <f>IFERROR(VLOOKUP(Table2[[#This Row],[SAP Code]],[26]_16!P:Q,2,FALSE),0)</f>
        <v>0.50681906999999993</v>
      </c>
      <c r="BD569" s="28">
        <f>IFERROR(VLOOKUP(Table2[[#This Row],[SAP Code]],[26]_16!S:T,2,FALSE),0)</f>
        <v>11.307371509999999</v>
      </c>
      <c r="BE569" s="28">
        <f>IFERROR(VLOOKUP(Table2[[#This Row],[SAP Code]],[26]_16!V:W,2,FALSE)/ 1000000, 0)</f>
        <v>16.965125579999999</v>
      </c>
      <c r="BF569" s="28">
        <f>IFERROR(VLOOKUP(Table2[[#This Row],[SAP Code]],[26]_16!Y:Z,2,FALSE)/ 1000000, 0)</f>
        <v>1.9349534100000001</v>
      </c>
      <c r="BG569" s="28" t="str">
        <f>IFERROR(VLOOKUP(Table2[[#This Row],[SAP Code]],[26]port!$A:$AD,30,FALSE),"unknown")</f>
        <v>OnGo</v>
      </c>
      <c r="BH569" s="29" t="str">
        <f t="shared" si="150"/>
        <v>Ongoing</v>
      </c>
      <c r="BI569" s="16"/>
    </row>
    <row r="570" spans="1:61" ht="17.100000000000001" customHeight="1">
      <c r="A570" s="16" t="s">
        <v>127</v>
      </c>
      <c r="B570" s="16" t="s">
        <v>2141</v>
      </c>
      <c r="C570" s="16" t="s">
        <v>2142</v>
      </c>
      <c r="D570" s="16" t="s">
        <v>2143</v>
      </c>
      <c r="E570" s="18">
        <v>43034</v>
      </c>
      <c r="F570" s="16" t="s">
        <v>131</v>
      </c>
      <c r="G570" s="16" t="s">
        <v>74</v>
      </c>
      <c r="H570" s="16" t="s">
        <v>132</v>
      </c>
      <c r="I570" s="16" t="s">
        <v>155</v>
      </c>
      <c r="J570" s="16" t="s">
        <v>68</v>
      </c>
      <c r="K570" s="19" t="s">
        <v>69</v>
      </c>
      <c r="L570" s="19" t="s">
        <v>70</v>
      </c>
      <c r="M570" s="19">
        <v>1000000</v>
      </c>
      <c r="N570" s="69">
        <v>707563.85763815185</v>
      </c>
      <c r="O570" s="20" t="s">
        <v>2144</v>
      </c>
      <c r="P570" s="21">
        <v>5000199005218</v>
      </c>
      <c r="Q570" s="20" t="s">
        <v>72</v>
      </c>
      <c r="R570" s="16" t="str">
        <f t="shared" si="140"/>
        <v>OTHERS</v>
      </c>
      <c r="S570" s="16" t="str">
        <f t="shared" si="155"/>
        <v>A</v>
      </c>
      <c r="T570" s="16" t="str">
        <f t="shared" si="156"/>
        <v>ADB Countries</v>
      </c>
      <c r="U570" s="16" t="str">
        <f t="shared" si="141"/>
        <v>Non-Transition States</v>
      </c>
      <c r="V570" s="22" t="str">
        <f>IF(ISNUMBER(MATCH(A570, {"Gabon","Sudan","Niger","Mali","Burkina Faso","Guinea"}, 0)), "De Facto Countries", "Non-De Facto Countries")</f>
        <v>Non-De Facto Countries</v>
      </c>
      <c r="W570" s="16" t="str">
        <f t="shared" si="152"/>
        <v>West</v>
      </c>
      <c r="X570" s="16" t="str">
        <f t="shared" si="153"/>
        <v>Agriculture</v>
      </c>
      <c r="Y570" s="23">
        <f>Table2[[#This Row],[Approved Amount_UA Equivalent]]</f>
        <v>707563.85763815185</v>
      </c>
      <c r="AD570" s="23">
        <f>SUM(Table2[[#This Row],[Feed Africa ]:[Improve Quality Of Life ]])</f>
        <v>707563.85763815185</v>
      </c>
      <c r="AE570" s="16" t="b">
        <f>Table2[[#This Row],[Total HI5]]=Table2[[#This Row],[Approved Amount_UA Equivalent]]</f>
        <v>1</v>
      </c>
      <c r="AF570" s="24">
        <v>50</v>
      </c>
      <c r="AG570" s="20" t="str">
        <f t="shared" si="142"/>
        <v>Emergency Assistance</v>
      </c>
      <c r="AH570" s="24" t="e">
        <f>VLOOKUP(Table2[[#This Row],[SAP Code]],[25]DATA!$A:$G,7,FALSE)</f>
        <v>#N/A</v>
      </c>
      <c r="AI570" s="20" t="str">
        <f t="shared" si="143"/>
        <v>Other Investment</v>
      </c>
      <c r="AJ570" s="25" t="s">
        <v>157</v>
      </c>
      <c r="AK570" s="25" t="s">
        <v>74</v>
      </c>
      <c r="AL570" s="23" t="str" cm="1">
        <f t="array" ref="AL570">_xlfn.SWITCH(AK570,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70" s="26">
        <v>1</v>
      </c>
      <c r="AN570" s="25" t="str">
        <f t="shared" si="151"/>
        <v>Sovereign</v>
      </c>
      <c r="AO570" s="27">
        <v>1</v>
      </c>
      <c r="AP570" s="23">
        <f>Table2[[#This Row],[Approved Amount_UA Equivalent]]/1000000</f>
        <v>0.70756385763815188</v>
      </c>
      <c r="AQ570" s="69">
        <f t="shared" si="144"/>
        <v>0.94165428429915798</v>
      </c>
      <c r="AR570" s="23" t="str">
        <f t="shared" si="145"/>
        <v>1-10</v>
      </c>
      <c r="AS570" s="23" t="str">
        <f t="shared" si="146"/>
        <v>1-20</v>
      </c>
      <c r="AT570" s="23" t="str">
        <f t="shared" si="147"/>
        <v>1-40</v>
      </c>
      <c r="AU570" s="23" t="str">
        <f t="shared" si="148"/>
        <v>&lt;1-50 Mn</v>
      </c>
      <c r="AV570" s="23">
        <f>Table2[[#This Row],[Amount]]</f>
        <v>1000000</v>
      </c>
      <c r="AW570" s="23" t="str">
        <f t="shared" si="149"/>
        <v>Oct 2017</v>
      </c>
      <c r="AX570" s="28">
        <f>IFERROR(VLOOKUP(Table2[[#This Row],[SAP Code]],[26]_16!A:B,2,FALSE),0)</f>
        <v>0</v>
      </c>
      <c r="AY570" s="28">
        <f>IFERROR(VLOOKUP(Table2[[#This Row],[SAP Code]],[26]_16!D:E,2,FALSE)/ 1000000, 0)</f>
        <v>0</v>
      </c>
      <c r="AZ570" s="28">
        <f>IFERROR(VLOOKUP(Table2[[#This Row],[SAP Code]],[26]_16!G:H,2,FALSE)/ 1000000, 0)</f>
        <v>0</v>
      </c>
      <c r="BA570" s="28">
        <f>IFERROR(VLOOKUP(Table2[[#This Row],[SAP Code]],[26]_16!J:K,2,FALSE)/ 1000000, 0)</f>
        <v>0</v>
      </c>
      <c r="BB570" s="28">
        <f>IFERROR(VLOOKUP(Table2[[#This Row],[SAP Code]],[26]_16!M:N,2,FALSE)/ 1000000, 0)</f>
        <v>0</v>
      </c>
      <c r="BC570" s="28">
        <f>IFERROR(VLOOKUP(Table2[[#This Row],[SAP Code]],[26]_16!P:Q,2,FALSE),0)</f>
        <v>0</v>
      </c>
      <c r="BD570" s="28">
        <f>IFERROR(VLOOKUP(Table2[[#This Row],[SAP Code]],[26]_16!S:T,2,FALSE),0)</f>
        <v>0</v>
      </c>
      <c r="BE570" s="28">
        <f>IFERROR(VLOOKUP(Table2[[#This Row],[SAP Code]],[26]_16!V:W,2,FALSE)/ 1000000, 0)</f>
        <v>0</v>
      </c>
      <c r="BF570" s="28">
        <f>IFERROR(VLOOKUP(Table2[[#This Row],[SAP Code]],[26]_16!Y:Z,2,FALSE)/ 1000000, 0)</f>
        <v>0</v>
      </c>
      <c r="BG570" s="28" t="str">
        <f>IFERROR(VLOOKUP(Table2[[#This Row],[SAP Code]],[26]port!$A:$AD,30,FALSE),"unknown")</f>
        <v>COMP</v>
      </c>
      <c r="BH570" s="29" t="str">
        <f t="shared" si="150"/>
        <v>Number of operations completed out of the net approved of that year</v>
      </c>
      <c r="BI570" s="16"/>
    </row>
    <row r="571" spans="1:61" ht="17.100000000000001" customHeight="1">
      <c r="A571" s="16" t="s">
        <v>189</v>
      </c>
      <c r="B571" s="16" t="s">
        <v>2145</v>
      </c>
      <c r="C571" s="16" t="s">
        <v>2146</v>
      </c>
      <c r="D571" s="16" t="s">
        <v>2147</v>
      </c>
      <c r="E571" s="18">
        <v>43042</v>
      </c>
      <c r="F571" s="16" t="s">
        <v>724</v>
      </c>
      <c r="G571" s="16" t="s">
        <v>115</v>
      </c>
      <c r="H571" s="37" t="s">
        <v>194</v>
      </c>
      <c r="I571" s="16" t="s">
        <v>67</v>
      </c>
      <c r="J571" s="16" t="s">
        <v>179</v>
      </c>
      <c r="K571" s="19" t="s">
        <v>84</v>
      </c>
      <c r="L571" s="19" t="s">
        <v>195</v>
      </c>
      <c r="M571" s="19">
        <v>122000000</v>
      </c>
      <c r="N571" s="69">
        <v>101078725.41384281</v>
      </c>
      <c r="O571" s="20" t="s">
        <v>2148</v>
      </c>
      <c r="P571" s="21">
        <v>2000200001752</v>
      </c>
      <c r="Q571" s="20" t="s">
        <v>87</v>
      </c>
      <c r="R571" s="16" t="str">
        <f t="shared" si="140"/>
        <v>ADB Public</v>
      </c>
      <c r="S571" s="16" t="str">
        <f t="shared" si="155"/>
        <v>I</v>
      </c>
      <c r="T571" s="16" t="str">
        <f t="shared" si="156"/>
        <v>ADB Countries</v>
      </c>
      <c r="U571" s="16" t="str">
        <f t="shared" si="141"/>
        <v>Non-Transition States</v>
      </c>
      <c r="V571" s="22" t="str">
        <f>IF(ISNUMBER(MATCH(A571, {"Gabon","Sudan","Niger","Mali","Burkina Faso","Guinea"}, 0)), "De Facto Countries", "Non-De Facto Countries")</f>
        <v>Non-De Facto Countries</v>
      </c>
      <c r="W571" s="16" t="str">
        <f t="shared" si="152"/>
        <v>North</v>
      </c>
      <c r="X571" s="16" t="str">
        <f t="shared" si="153"/>
        <v>Social</v>
      </c>
      <c r="Y571" s="23"/>
      <c r="AC571" s="23">
        <f>Table2[[#This Row],[Approved Amount_UA Equivalent]]</f>
        <v>101078725.41384281</v>
      </c>
      <c r="AD571" s="23">
        <f>SUM(Table2[[#This Row],[Feed Africa ]:[Improve Quality Of Life ]])</f>
        <v>101078725.41384281</v>
      </c>
      <c r="AE571" s="16" t="b">
        <f>Table2[[#This Row],[Total HI5]]=Table2[[#This Row],[Approved Amount_UA Equivalent]]</f>
        <v>1</v>
      </c>
      <c r="AF571" s="24">
        <v>20</v>
      </c>
      <c r="AG571" s="20" t="str">
        <f t="shared" si="142"/>
        <v>Policy and Result Based Op</v>
      </c>
      <c r="AH571" s="24" t="e">
        <f>VLOOKUP(Table2[[#This Row],[SAP Code]],[25]DATA!$A:$G,7,FALSE)</f>
        <v>#N/A</v>
      </c>
      <c r="AI571" s="20" t="str">
        <f t="shared" si="143"/>
        <v>Policy-Based Lending</v>
      </c>
      <c r="AJ571" s="25" t="s">
        <v>73</v>
      </c>
      <c r="AK571" s="25" t="s">
        <v>115</v>
      </c>
      <c r="AL571" s="23" t="str" cm="1">
        <f t="array" ref="AL571">_xlfn.SWITCH(AK571,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71" s="26">
        <v>1</v>
      </c>
      <c r="AN571" s="25" t="str">
        <f t="shared" si="151"/>
        <v>Sovereign</v>
      </c>
      <c r="AO571" s="27">
        <v>1</v>
      </c>
      <c r="AP571" s="23">
        <f>Table2[[#This Row],[Approved Amount_UA Equivalent]]/1000000</f>
        <v>101.07872541384282</v>
      </c>
      <c r="AQ571" s="69">
        <f t="shared" si="144"/>
        <v>134.51961092975858</v>
      </c>
      <c r="AR571" s="23" t="str">
        <f t="shared" si="145"/>
        <v>101-110</v>
      </c>
      <c r="AS571" s="23" t="str">
        <f t="shared" si="146"/>
        <v>101-120</v>
      </c>
      <c r="AT571" s="23" t="str">
        <f t="shared" si="147"/>
        <v>81-120</v>
      </c>
      <c r="AU571" s="23" t="str">
        <f t="shared" si="148"/>
        <v>100-200 Mn</v>
      </c>
      <c r="AV571" s="23">
        <f>Table2[[#This Row],[Amount]]</f>
        <v>122000000</v>
      </c>
      <c r="AW571" s="23" t="str">
        <f t="shared" si="149"/>
        <v>Nov 2017</v>
      </c>
      <c r="AX571" s="28">
        <f>IFERROR(VLOOKUP(Table2[[#This Row],[SAP Code]],[26]_16!A:B,2,FALSE),0)</f>
        <v>0</v>
      </c>
      <c r="AY571" s="28">
        <f>IFERROR(VLOOKUP(Table2[[#This Row],[SAP Code]],[26]_16!D:E,2,FALSE)/ 1000000, 0)</f>
        <v>0</v>
      </c>
      <c r="AZ571" s="28">
        <f>IFERROR(VLOOKUP(Table2[[#This Row],[SAP Code]],[26]_16!G:H,2,FALSE)/ 1000000, 0)</f>
        <v>0.25464411999999997</v>
      </c>
      <c r="BA571" s="28">
        <f>IFERROR(VLOOKUP(Table2[[#This Row],[SAP Code]],[26]_16!J:K,2,FALSE)/ 1000000, 0)</f>
        <v>102.09055141</v>
      </c>
      <c r="BB571" s="28">
        <f>IFERROR(VLOOKUP(Table2[[#This Row],[SAP Code]],[26]_16!M:N,2,FALSE)/ 1000000, 0)</f>
        <v>0</v>
      </c>
      <c r="BC571" s="28">
        <f>IFERROR(VLOOKUP(Table2[[#This Row],[SAP Code]],[26]_16!P:Q,2,FALSE),0)</f>
        <v>0</v>
      </c>
      <c r="BD571" s="28">
        <f>IFERROR(VLOOKUP(Table2[[#This Row],[SAP Code]],[26]_16!S:T,2,FALSE),0)</f>
        <v>0</v>
      </c>
      <c r="BE571" s="28">
        <f>IFERROR(VLOOKUP(Table2[[#This Row],[SAP Code]],[26]_16!V:W,2,FALSE)/ 1000000, 0)</f>
        <v>0</v>
      </c>
      <c r="BF571" s="28">
        <f>IFERROR(VLOOKUP(Table2[[#This Row],[SAP Code]],[26]_16!Y:Z,2,FALSE)/ 1000000, 0)</f>
        <v>0</v>
      </c>
      <c r="BG571" s="28" t="str">
        <f>IFERROR(VLOOKUP(Table2[[#This Row],[SAP Code]],[26]port!$A:$AD,30,FALSE),"unknown")</f>
        <v>CLSD</v>
      </c>
      <c r="BH571" s="29" t="str">
        <f t="shared" si="150"/>
        <v>Number of operations completed out of the net approved of that year</v>
      </c>
      <c r="BI571" s="16"/>
    </row>
    <row r="572" spans="1:61" ht="17.100000000000001" customHeight="1">
      <c r="A572" s="16" t="s">
        <v>316</v>
      </c>
      <c r="B572" s="16" t="s">
        <v>2149</v>
      </c>
      <c r="C572" s="16" t="s">
        <v>2150</v>
      </c>
      <c r="D572" s="16" t="s">
        <v>2151</v>
      </c>
      <c r="E572" s="18">
        <v>43047</v>
      </c>
      <c r="F572" s="16" t="s">
        <v>2152</v>
      </c>
      <c r="G572" s="16" t="s">
        <v>1697</v>
      </c>
      <c r="H572" s="16" t="s">
        <v>132</v>
      </c>
      <c r="I572" s="16" t="s">
        <v>138</v>
      </c>
      <c r="J572" s="16" t="s">
        <v>103</v>
      </c>
      <c r="K572" s="19" t="s">
        <v>84</v>
      </c>
      <c r="L572" s="19" t="s">
        <v>70</v>
      </c>
      <c r="M572" s="19">
        <v>50000000</v>
      </c>
      <c r="N572" s="69">
        <v>35595042.322505325</v>
      </c>
      <c r="O572" s="20" t="s">
        <v>2153</v>
      </c>
      <c r="P572" s="21">
        <v>2000130018182</v>
      </c>
      <c r="Q572" s="20" t="s">
        <v>87</v>
      </c>
      <c r="R572" s="16" t="str">
        <f t="shared" si="140"/>
        <v>ADB Private</v>
      </c>
      <c r="S572" s="16" t="str">
        <f t="shared" si="155"/>
        <v>D</v>
      </c>
      <c r="T572" s="16" t="str">
        <f t="shared" si="156"/>
        <v>Blend Countries</v>
      </c>
      <c r="U572" s="16" t="str">
        <f t="shared" si="141"/>
        <v>Non-Transition States</v>
      </c>
      <c r="V572" s="22" t="str">
        <f>IF(ISNUMBER(MATCH(A572, {"Gabon","Sudan","Niger","Mali","Burkina Faso","Guinea"}, 0)), "De Facto Countries", "Non-De Facto Countries")</f>
        <v>Non-De Facto Countries</v>
      </c>
      <c r="W572" s="16" t="str">
        <f t="shared" si="152"/>
        <v>West</v>
      </c>
      <c r="X572" s="16" t="str">
        <f t="shared" si="153"/>
        <v>Transport</v>
      </c>
      <c r="Y572" s="23"/>
      <c r="AB572" s="23">
        <f>Table2[[#This Row],[Approved Amount_UA Equivalent]]</f>
        <v>35595042.322505325</v>
      </c>
      <c r="AD572" s="23">
        <f>SUM(Table2[[#This Row],[Feed Africa ]:[Improve Quality Of Life ]])</f>
        <v>35595042.322505325</v>
      </c>
      <c r="AE572" s="16" t="b">
        <f>Table2[[#This Row],[Total HI5]]=Table2[[#This Row],[Approved Amount_UA Equivalent]]</f>
        <v>1</v>
      </c>
      <c r="AF572" s="24">
        <v>10</v>
      </c>
      <c r="AG572" s="20" t="str">
        <f t="shared" si="142"/>
        <v>Investment Project</v>
      </c>
      <c r="AH572" s="24" t="e">
        <f>VLOOKUP(Table2[[#This Row],[SAP Code]],[25]DATA!$A:$G,7,FALSE)</f>
        <v>#N/A</v>
      </c>
      <c r="AI572" s="20" t="str">
        <f t="shared" si="143"/>
        <v>Infrastructure</v>
      </c>
      <c r="AJ572" s="25" t="s">
        <v>89</v>
      </c>
      <c r="AK572" s="25" t="s">
        <v>1697</v>
      </c>
      <c r="AL572" s="23" t="str" cm="1">
        <f t="array" ref="AL572">_xlfn.SWITCH(AK572,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72" s="26">
        <v>2</v>
      </c>
      <c r="AN572" s="25" t="str">
        <f t="shared" si="151"/>
        <v>Non-Sovereign</v>
      </c>
      <c r="AO572" s="27">
        <v>1</v>
      </c>
      <c r="AP572" s="23">
        <f>Table2[[#This Row],[Approved Amount_UA Equivalent]]/1000000</f>
        <v>35.595042322505329</v>
      </c>
      <c r="AQ572" s="69">
        <f t="shared" si="144"/>
        <v>47.371306124482992</v>
      </c>
      <c r="AR572" s="23" t="str">
        <f t="shared" si="145"/>
        <v>31-40</v>
      </c>
      <c r="AS572" s="23" t="str">
        <f t="shared" si="146"/>
        <v>21-40</v>
      </c>
      <c r="AT572" s="23" t="str">
        <f t="shared" si="147"/>
        <v>1-40</v>
      </c>
      <c r="AU572" s="23" t="str">
        <f t="shared" si="148"/>
        <v>&lt;1-50 Mn</v>
      </c>
      <c r="AV572" s="23">
        <f>Table2[[#This Row],[Amount]]</f>
        <v>50000000</v>
      </c>
      <c r="AW572" s="23" t="str">
        <f t="shared" si="149"/>
        <v>Nov 2017</v>
      </c>
      <c r="AX572" s="28">
        <f>IFERROR(VLOOKUP(Table2[[#This Row],[SAP Code]],[26]_16!A:B,2,FALSE),0)</f>
        <v>0</v>
      </c>
      <c r="AY572" s="28">
        <f>IFERROR(VLOOKUP(Table2[[#This Row],[SAP Code]],[26]_16!D:E,2,FALSE)/ 1000000, 0)</f>
        <v>0</v>
      </c>
      <c r="AZ572" s="28">
        <f>IFERROR(VLOOKUP(Table2[[#This Row],[SAP Code]],[26]_16!G:H,2,FALSE)/ 1000000, 0)</f>
        <v>0</v>
      </c>
      <c r="BA572" s="28">
        <f>IFERROR(VLOOKUP(Table2[[#This Row],[SAP Code]],[26]_16!J:K,2,FALSE)/ 1000000, 0)</f>
        <v>0</v>
      </c>
      <c r="BB572" s="28">
        <f>IFERROR(VLOOKUP(Table2[[#This Row],[SAP Code]],[26]_16!M:N,2,FALSE)/ 1000000, 0)</f>
        <v>0</v>
      </c>
      <c r="BC572" s="28">
        <f>IFERROR(VLOOKUP(Table2[[#This Row],[SAP Code]],[26]_16!P:Q,2,FALSE),0)</f>
        <v>0</v>
      </c>
      <c r="BD572" s="28">
        <f>IFERROR(VLOOKUP(Table2[[#This Row],[SAP Code]],[26]_16!S:T,2,FALSE),0)</f>
        <v>0</v>
      </c>
      <c r="BE572" s="28">
        <f>IFERROR(VLOOKUP(Table2[[#This Row],[SAP Code]],[26]_16!V:W,2,FALSE)/ 1000000, 0)</f>
        <v>0</v>
      </c>
      <c r="BF572" s="28">
        <f>IFERROR(VLOOKUP(Table2[[#This Row],[SAP Code]],[26]_16!Y:Z,2,FALSE)/ 1000000, 0)</f>
        <v>0</v>
      </c>
      <c r="BG572" s="28" t="str">
        <f>IFERROR(VLOOKUP(Table2[[#This Row],[SAP Code]],[26]port!$A:$AD,30,FALSE),"unknown")</f>
        <v>OnGo</v>
      </c>
      <c r="BH572" s="29" t="str">
        <f t="shared" si="150"/>
        <v>Ongoing</v>
      </c>
      <c r="BI572" s="16"/>
    </row>
    <row r="573" spans="1:61" ht="17.100000000000001" customHeight="1">
      <c r="A573" s="16" t="s">
        <v>316</v>
      </c>
      <c r="B573" s="16" t="s">
        <v>2154</v>
      </c>
      <c r="C573" s="16" t="s">
        <v>2155</v>
      </c>
      <c r="D573" s="16" t="s">
        <v>2156</v>
      </c>
      <c r="E573" s="18">
        <v>43047</v>
      </c>
      <c r="F573" s="16" t="s">
        <v>320</v>
      </c>
      <c r="G573" s="16" t="s">
        <v>140</v>
      </c>
      <c r="H573" s="16" t="s">
        <v>132</v>
      </c>
      <c r="I573" s="16" t="s">
        <v>138</v>
      </c>
      <c r="J573" s="16" t="s">
        <v>179</v>
      </c>
      <c r="K573" s="19" t="s">
        <v>84</v>
      </c>
      <c r="L573" s="19" t="s">
        <v>195</v>
      </c>
      <c r="M573" s="19">
        <v>51164000</v>
      </c>
      <c r="N573" s="69">
        <v>42390097.598966017</v>
      </c>
      <c r="O573" s="20" t="s">
        <v>2157</v>
      </c>
      <c r="P573" s="21">
        <v>2000200001803</v>
      </c>
      <c r="Q573" s="20" t="s">
        <v>87</v>
      </c>
      <c r="R573" s="16" t="str">
        <f t="shared" si="140"/>
        <v>ADB Public</v>
      </c>
      <c r="S573" s="16" t="str">
        <f t="shared" si="155"/>
        <v>D</v>
      </c>
      <c r="T573" s="16" t="str">
        <f t="shared" si="156"/>
        <v>Blend Countries</v>
      </c>
      <c r="U573" s="16" t="str">
        <f t="shared" si="141"/>
        <v>Non-Transition States</v>
      </c>
      <c r="V573" s="22" t="str">
        <f>IF(ISNUMBER(MATCH(A573, {"Gabon","Sudan","Niger","Mali","Burkina Faso","Guinea"}, 0)), "De Facto Countries", "Non-De Facto Countries")</f>
        <v>Non-De Facto Countries</v>
      </c>
      <c r="W573" s="16" t="str">
        <f t="shared" si="152"/>
        <v>West</v>
      </c>
      <c r="X573" s="16" t="str">
        <f t="shared" si="153"/>
        <v>Transport</v>
      </c>
      <c r="Y573" s="23"/>
      <c r="AB573" s="23">
        <f>Table2[[#This Row],[Approved Amount_UA Equivalent]]</f>
        <v>42390097.598966017</v>
      </c>
      <c r="AD573" s="23">
        <f>SUM(Table2[[#This Row],[Feed Africa ]:[Improve Quality Of Life ]])</f>
        <v>42390097.598966017</v>
      </c>
      <c r="AE573" s="16" t="b">
        <f>Table2[[#This Row],[Total HI5]]=Table2[[#This Row],[Approved Amount_UA Equivalent]]</f>
        <v>1</v>
      </c>
      <c r="AF573" s="24">
        <v>10</v>
      </c>
      <c r="AG573" s="20" t="str">
        <f t="shared" si="142"/>
        <v>Investment Project</v>
      </c>
      <c r="AH573" s="24" t="e">
        <f>VLOOKUP(Table2[[#This Row],[SAP Code]],[25]DATA!$A:$G,7,FALSE)</f>
        <v>#N/A</v>
      </c>
      <c r="AI573" s="20" t="str">
        <f t="shared" si="143"/>
        <v>Infrastructure</v>
      </c>
      <c r="AJ573" s="25" t="s">
        <v>89</v>
      </c>
      <c r="AK573" s="25" t="s">
        <v>140</v>
      </c>
      <c r="AL573" s="23" t="str" cm="1">
        <f t="array" ref="AL573">_xlfn.SWITCH(AK573,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73" s="26">
        <v>1</v>
      </c>
      <c r="AN573" s="25" t="str">
        <f t="shared" si="151"/>
        <v>Sovereign</v>
      </c>
      <c r="AO573" s="27">
        <v>0.33333333333333331</v>
      </c>
      <c r="AP573" s="23">
        <f>Table2[[#This Row],[Approved Amount_UA Equivalent]]/1000000</f>
        <v>42.390097598966015</v>
      </c>
      <c r="AQ573" s="69">
        <f t="shared" si="144"/>
        <v>56.414437488607938</v>
      </c>
      <c r="AR573" s="23" t="str">
        <f t="shared" si="145"/>
        <v>41-50</v>
      </c>
      <c r="AS573" s="23" t="str">
        <f t="shared" si="146"/>
        <v>41-60</v>
      </c>
      <c r="AT573" s="23" t="str">
        <f t="shared" si="147"/>
        <v>41-80</v>
      </c>
      <c r="AU573" s="23" t="str">
        <f t="shared" si="148"/>
        <v>&lt;1-50 Mn</v>
      </c>
      <c r="AV573" s="23">
        <f>Table2[[#This Row],[Amount]]</f>
        <v>51164000</v>
      </c>
      <c r="AW573" s="23" t="str">
        <f t="shared" si="149"/>
        <v>Nov 2017</v>
      </c>
      <c r="AX573" s="28">
        <f>IFERROR(VLOOKUP(Table2[[#This Row],[SAP Code]],[26]_16!A:B,2,FALSE),0)</f>
        <v>0</v>
      </c>
      <c r="AY573" s="28">
        <f>IFERROR(VLOOKUP(Table2[[#This Row],[SAP Code]],[26]_16!D:E,2,FALSE)/ 1000000, 0)</f>
        <v>0</v>
      </c>
      <c r="AZ573" s="28">
        <f>IFERROR(VLOOKUP(Table2[[#This Row],[SAP Code]],[26]_16!G:H,2,FALSE)/ 1000000, 0)</f>
        <v>33.927851449999999</v>
      </c>
      <c r="BA573" s="28">
        <f>IFERROR(VLOOKUP(Table2[[#This Row],[SAP Code]],[26]_16!J:K,2,FALSE)/ 1000000, 0)</f>
        <v>8.6741728499999997</v>
      </c>
      <c r="BB573" s="28">
        <f>IFERROR(VLOOKUP(Table2[[#This Row],[SAP Code]],[26]_16!M:N,2,FALSE)/ 1000000, 0)</f>
        <v>0.71702463000000005</v>
      </c>
      <c r="BC573" s="28">
        <f>IFERROR(VLOOKUP(Table2[[#This Row],[SAP Code]],[26]_16!P:Q,2,FALSE),0)</f>
        <v>0.24324332999999998</v>
      </c>
      <c r="BD573" s="28">
        <v>0</v>
      </c>
      <c r="BE573" s="28">
        <v>0</v>
      </c>
      <c r="BF573" s="28">
        <v>0</v>
      </c>
      <c r="BG573" s="28" t="str">
        <f>IFERROR(VLOOKUP(Table2[[#This Row],[SAP Code]],[26]port!$A:$AD,30,FALSE),"unknown")</f>
        <v>OnGo</v>
      </c>
      <c r="BH573" s="29" t="str">
        <f t="shared" si="150"/>
        <v>Ongoing</v>
      </c>
      <c r="BI573" s="16"/>
    </row>
    <row r="574" spans="1:61" ht="17.100000000000001" customHeight="1">
      <c r="A574" s="16" t="s">
        <v>316</v>
      </c>
      <c r="B574" s="16" t="s">
        <v>2154</v>
      </c>
      <c r="C574" s="16" t="s">
        <v>2158</v>
      </c>
      <c r="D574" s="16" t="s">
        <v>2156</v>
      </c>
      <c r="E574" s="18">
        <v>43047</v>
      </c>
      <c r="F574" s="16" t="s">
        <v>320</v>
      </c>
      <c r="G574" s="16" t="s">
        <v>140</v>
      </c>
      <c r="H574" s="16" t="s">
        <v>132</v>
      </c>
      <c r="I574" s="16" t="s">
        <v>138</v>
      </c>
      <c r="J574" s="16" t="s">
        <v>83</v>
      </c>
      <c r="K574" s="19" t="s">
        <v>84</v>
      </c>
      <c r="L574" s="19" t="s">
        <v>85</v>
      </c>
      <c r="M574" s="19">
        <v>3552000</v>
      </c>
      <c r="N574" s="69">
        <v>3552000</v>
      </c>
      <c r="O574" s="20" t="s">
        <v>2157</v>
      </c>
      <c r="P574" s="21">
        <v>2100150038394</v>
      </c>
      <c r="Q574" s="20" t="s">
        <v>87</v>
      </c>
      <c r="R574" s="16" t="str">
        <f t="shared" si="140"/>
        <v>ADF Including TSF</v>
      </c>
      <c r="S574" s="16" t="str">
        <f t="shared" si="155"/>
        <v>D</v>
      </c>
      <c r="T574" s="16" t="str">
        <f t="shared" si="156"/>
        <v>Blend Countries</v>
      </c>
      <c r="U574" s="16" t="str">
        <f t="shared" si="141"/>
        <v>Non-Transition States</v>
      </c>
      <c r="V574" s="22" t="str">
        <f>IF(ISNUMBER(MATCH(A574, {"Gabon","Sudan","Niger","Mali","Burkina Faso","Guinea"}, 0)), "De Facto Countries", "Non-De Facto Countries")</f>
        <v>Non-De Facto Countries</v>
      </c>
      <c r="W574" s="16" t="str">
        <f t="shared" si="152"/>
        <v>West</v>
      </c>
      <c r="X574" s="16" t="str">
        <f t="shared" si="153"/>
        <v>Transport</v>
      </c>
      <c r="Y574" s="23"/>
      <c r="AB574" s="23">
        <f>Table2[[#This Row],[Approved Amount_UA Equivalent]]</f>
        <v>3552000</v>
      </c>
      <c r="AD574" s="23">
        <f>SUM(Table2[[#This Row],[Feed Africa ]:[Improve Quality Of Life ]])</f>
        <v>3552000</v>
      </c>
      <c r="AE574" s="16" t="b">
        <f>Table2[[#This Row],[Total HI5]]=Table2[[#This Row],[Approved Amount_UA Equivalent]]</f>
        <v>1</v>
      </c>
      <c r="AF574" s="24">
        <v>10</v>
      </c>
      <c r="AG574" s="20" t="str">
        <f t="shared" si="142"/>
        <v>Investment Project</v>
      </c>
      <c r="AH574" s="24" t="e">
        <f>VLOOKUP(Table2[[#This Row],[SAP Code]],[25]DATA!$A:$G,7,FALSE)</f>
        <v>#N/A</v>
      </c>
      <c r="AI574" s="20" t="str">
        <f t="shared" si="143"/>
        <v>Infrastructure</v>
      </c>
      <c r="AJ574" s="25" t="s">
        <v>89</v>
      </c>
      <c r="AK574" s="25" t="s">
        <v>140</v>
      </c>
      <c r="AL574" s="23" t="str" cm="1">
        <f t="array" ref="AL574">_xlfn.SWITCH(AK574,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74" s="26">
        <v>1</v>
      </c>
      <c r="AN574" s="25" t="str">
        <f t="shared" si="151"/>
        <v>Sovereign</v>
      </c>
      <c r="AO574" s="27">
        <v>0.33333333333333331</v>
      </c>
      <c r="AP574" s="23">
        <f>Table2[[#This Row],[Approved Amount_UA Equivalent]]/1000000</f>
        <v>3.552</v>
      </c>
      <c r="AQ574" s="69">
        <f t="shared" si="144"/>
        <v>4.7271436799999993</v>
      </c>
      <c r="AR574" s="23" t="str">
        <f t="shared" si="145"/>
        <v>1-10</v>
      </c>
      <c r="AS574" s="23" t="str">
        <f t="shared" si="146"/>
        <v>1-20</v>
      </c>
      <c r="AT574" s="23" t="str">
        <f t="shared" si="147"/>
        <v>1-40</v>
      </c>
      <c r="AU574" s="23" t="str">
        <f t="shared" si="148"/>
        <v>&lt;1-50 Mn</v>
      </c>
      <c r="AV574" s="23">
        <f>Table2[[#This Row],[Amount]]</f>
        <v>3552000</v>
      </c>
      <c r="AW574" s="23" t="str">
        <f t="shared" si="149"/>
        <v>Nov 2017</v>
      </c>
      <c r="AX574" s="28">
        <f>IFERROR(VLOOKUP(Table2[[#This Row],[SAP Code]],[26]_16!A:B,2,FALSE),0)</f>
        <v>0</v>
      </c>
      <c r="AY574" s="28">
        <f>IFERROR(VLOOKUP(Table2[[#This Row],[SAP Code]],[26]_16!D:E,2,FALSE)/ 1000000, 0)</f>
        <v>0</v>
      </c>
      <c r="AZ574" s="28">
        <f>IFERROR(VLOOKUP(Table2[[#This Row],[SAP Code]],[26]_16!G:H,2,FALSE)/ 1000000, 0)</f>
        <v>33.927851449999999</v>
      </c>
      <c r="BA574" s="28">
        <v>0</v>
      </c>
      <c r="BB574" s="28">
        <v>0</v>
      </c>
      <c r="BC574" s="28">
        <v>0</v>
      </c>
      <c r="BD574" s="28">
        <v>0</v>
      </c>
      <c r="BE574" s="28">
        <f>IFERROR(VLOOKUP(Table2[[#This Row],[SAP Code]],[26]_16!V:W,2,FALSE)/ 1000000, 0)</f>
        <v>4.581781E-2</v>
      </c>
      <c r="BF574" s="28">
        <f>IFERROR(VLOOKUP(Table2[[#This Row],[SAP Code]],[26]_16!Y:Z,2,FALSE)/ 1000000, 0)</f>
        <v>0.22864032000000001</v>
      </c>
      <c r="BG574" s="28" t="str">
        <f>IFERROR(VLOOKUP(Table2[[#This Row],[SAP Code]],[26]port!$A:$AD,30,FALSE),"unknown")</f>
        <v>OnGo</v>
      </c>
      <c r="BH574" s="29" t="str">
        <f t="shared" si="150"/>
        <v>Ongoing</v>
      </c>
      <c r="BI574" s="16"/>
    </row>
    <row r="575" spans="1:61" ht="17.100000000000001" customHeight="1">
      <c r="A575" s="16" t="s">
        <v>316</v>
      </c>
      <c r="B575" s="16" t="s">
        <v>2154</v>
      </c>
      <c r="C575" s="16" t="s">
        <v>2159</v>
      </c>
      <c r="D575" s="16" t="s">
        <v>2156</v>
      </c>
      <c r="E575" s="18">
        <v>43047</v>
      </c>
      <c r="F575" s="16" t="s">
        <v>320</v>
      </c>
      <c r="G575" s="16" t="s">
        <v>140</v>
      </c>
      <c r="H575" s="16" t="s">
        <v>132</v>
      </c>
      <c r="I575" s="16" t="s">
        <v>138</v>
      </c>
      <c r="J575" s="16" t="s">
        <v>83</v>
      </c>
      <c r="K575" s="19" t="s">
        <v>2160</v>
      </c>
      <c r="L575" s="19" t="s">
        <v>195</v>
      </c>
      <c r="M575" s="19">
        <v>17055000</v>
      </c>
      <c r="N575" s="69">
        <v>14130308.704369584</v>
      </c>
      <c r="O575" s="20" t="s">
        <v>2157</v>
      </c>
      <c r="P575" s="21">
        <v>2100140000351</v>
      </c>
      <c r="Q575" s="20" t="s">
        <v>87</v>
      </c>
      <c r="R575" s="16" t="str">
        <f t="shared" si="140"/>
        <v>ADF Including TSF</v>
      </c>
      <c r="S575" s="16" t="str">
        <f t="shared" si="155"/>
        <v>D</v>
      </c>
      <c r="T575" s="16" t="str">
        <f t="shared" si="156"/>
        <v>Blend Countries</v>
      </c>
      <c r="U575" s="16" t="str">
        <f t="shared" si="141"/>
        <v>Non-Transition States</v>
      </c>
      <c r="V575" s="22" t="str">
        <f>IF(ISNUMBER(MATCH(A575, {"Gabon","Sudan","Niger","Mali","Burkina Faso","Guinea"}, 0)), "De Facto Countries", "Non-De Facto Countries")</f>
        <v>Non-De Facto Countries</v>
      </c>
      <c r="W575" s="16" t="str">
        <f t="shared" si="152"/>
        <v>West</v>
      </c>
      <c r="X575" s="16" t="str">
        <f t="shared" si="153"/>
        <v>Transport</v>
      </c>
      <c r="Y575" s="23"/>
      <c r="AB575" s="23">
        <f>Table2[[#This Row],[Approved Amount_UA Equivalent]]</f>
        <v>14130308.704369584</v>
      </c>
      <c r="AD575" s="23">
        <f>SUM(Table2[[#This Row],[Feed Africa ]:[Improve Quality Of Life ]])</f>
        <v>14130308.704369584</v>
      </c>
      <c r="AE575" s="16" t="b">
        <f>Table2[[#This Row],[Total HI5]]=Table2[[#This Row],[Approved Amount_UA Equivalent]]</f>
        <v>1</v>
      </c>
      <c r="AF575" s="24">
        <v>10</v>
      </c>
      <c r="AG575" s="20" t="str">
        <f t="shared" si="142"/>
        <v>Investment Project</v>
      </c>
      <c r="AH575" s="24" t="e">
        <f>VLOOKUP(Table2[[#This Row],[SAP Code]],[25]DATA!$A:$G,7,FALSE)</f>
        <v>#N/A</v>
      </c>
      <c r="AI575" s="20" t="str">
        <f t="shared" si="143"/>
        <v>Infrastructure</v>
      </c>
      <c r="AJ575" s="25" t="s">
        <v>89</v>
      </c>
      <c r="AK575" s="25" t="s">
        <v>140</v>
      </c>
      <c r="AL575" s="23" t="str" cm="1">
        <f t="array" ref="AL575">_xlfn.SWITCH(AK575,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75" s="26">
        <v>1</v>
      </c>
      <c r="AN575" s="25" t="str">
        <f t="shared" si="151"/>
        <v>Sovereign</v>
      </c>
      <c r="AO575" s="27">
        <v>0.33333333333333331</v>
      </c>
      <c r="AP575" s="23">
        <f>Table2[[#This Row],[Approved Amount_UA Equivalent]]/1000000</f>
        <v>14.130308704369584</v>
      </c>
      <c r="AQ575" s="69">
        <f t="shared" si="144"/>
        <v>18.805180036123215</v>
      </c>
      <c r="AR575" s="23" t="str">
        <f t="shared" si="145"/>
        <v>11-20</v>
      </c>
      <c r="AS575" s="23" t="str">
        <f t="shared" si="146"/>
        <v>1-20</v>
      </c>
      <c r="AT575" s="23" t="str">
        <f t="shared" si="147"/>
        <v>1-40</v>
      </c>
      <c r="AU575" s="23" t="str">
        <f t="shared" si="148"/>
        <v>&lt;1-50 Mn</v>
      </c>
      <c r="AV575" s="23">
        <f>Table2[[#This Row],[Amount]]</f>
        <v>17055000</v>
      </c>
      <c r="AW575" s="23" t="str">
        <f t="shared" si="149"/>
        <v>Nov 2017</v>
      </c>
      <c r="AX575" s="28">
        <f>IFERROR(VLOOKUP(Table2[[#This Row],[SAP Code]],[26]_16!A:B,2,FALSE),0)</f>
        <v>0</v>
      </c>
      <c r="AY575" s="28">
        <f>IFERROR(VLOOKUP(Table2[[#This Row],[SAP Code]],[26]_16!D:E,2,FALSE)/ 1000000, 0)</f>
        <v>0</v>
      </c>
      <c r="AZ575" s="28">
        <f>IFERROR(VLOOKUP(Table2[[#This Row],[SAP Code]],[26]_16!G:H,2,FALSE)/ 1000000, 0)</f>
        <v>33.927851449999999</v>
      </c>
      <c r="BA575" s="28">
        <v>0</v>
      </c>
      <c r="BB575" s="28">
        <v>0</v>
      </c>
      <c r="BC575" s="28">
        <v>0</v>
      </c>
      <c r="BD575" s="28">
        <f>IFERROR(VLOOKUP(Table2[[#This Row],[SAP Code]],[26]_16!S:T,2,FALSE),0)</f>
        <v>0.45762001000000002</v>
      </c>
      <c r="BE575" s="28">
        <f>IFERROR(VLOOKUP(Table2[[#This Row],[SAP Code]],[26]_16!V:W,2,FALSE)/ 1000000, 0)</f>
        <v>4.581781E-2</v>
      </c>
      <c r="BF575" s="28">
        <f>IFERROR(VLOOKUP(Table2[[#This Row],[SAP Code]],[26]_16!Y:Z,2,FALSE)/ 1000000, 0)</f>
        <v>0.22864032000000001</v>
      </c>
      <c r="BG575" s="28" t="str">
        <f>IFERROR(VLOOKUP(Table2[[#This Row],[SAP Code]],[26]port!$A:$AD,30,FALSE),"unknown")</f>
        <v>OnGo</v>
      </c>
      <c r="BH575" s="29" t="str">
        <f t="shared" si="150"/>
        <v>Ongoing</v>
      </c>
      <c r="BI575" s="16"/>
    </row>
    <row r="576" spans="1:61" ht="17.100000000000001" customHeight="1">
      <c r="A576" s="38" t="s">
        <v>1106</v>
      </c>
      <c r="B576" s="16" t="s">
        <v>2161</v>
      </c>
      <c r="C576" s="16" t="s">
        <v>2162</v>
      </c>
      <c r="D576" s="16" t="s">
        <v>2163</v>
      </c>
      <c r="E576" s="18">
        <v>43047</v>
      </c>
      <c r="F576" s="16" t="s">
        <v>1110</v>
      </c>
      <c r="G576" s="16" t="s">
        <v>255</v>
      </c>
      <c r="H576" s="16" t="s">
        <v>66</v>
      </c>
      <c r="I576" s="16" t="s">
        <v>250</v>
      </c>
      <c r="J576" s="16" t="s">
        <v>179</v>
      </c>
      <c r="K576" s="19" t="s">
        <v>84</v>
      </c>
      <c r="L576" s="19" t="s">
        <v>195</v>
      </c>
      <c r="M576" s="19">
        <v>300000000</v>
      </c>
      <c r="N576" s="69">
        <v>248554242.82092497</v>
      </c>
      <c r="O576" s="20" t="s">
        <v>2164</v>
      </c>
      <c r="P576" s="21">
        <v>2000200001801</v>
      </c>
      <c r="Q576" s="20" t="s">
        <v>87</v>
      </c>
      <c r="R576" s="16" t="str">
        <f t="shared" si="140"/>
        <v>ADB Public</v>
      </c>
      <c r="S576" s="16" t="str">
        <f t="shared" si="155"/>
        <v>K</v>
      </c>
      <c r="T576" s="16" t="str">
        <f t="shared" si="156"/>
        <v>ADB Countries</v>
      </c>
      <c r="U576" s="16" t="str">
        <f t="shared" si="141"/>
        <v>Non-Transition States</v>
      </c>
      <c r="V576" s="22" t="str">
        <f>IF(ISNUMBER(MATCH(A576, {"Gabon","Sudan","Niger","Mali","Burkina Faso","Guinea"}, 0)), "De Facto Countries", "Non-De Facto Countries")</f>
        <v>De Facto Countries</v>
      </c>
      <c r="W576" s="16" t="str">
        <f t="shared" si="152"/>
        <v>Central</v>
      </c>
      <c r="X576" s="16" t="str">
        <f t="shared" si="153"/>
        <v>Multi-Sector</v>
      </c>
      <c r="Y576" s="23">
        <f>Table2[[#This Row],[Approved Amount_UA Equivalent]]/5</f>
        <v>49710848.564184994</v>
      </c>
      <c r="Z576" s="23">
        <f>Table2[[#This Row],[Approved Amount_UA Equivalent]]/5</f>
        <v>49710848.564184994</v>
      </c>
      <c r="AA576" s="23">
        <f>Table2[[#This Row],[Approved Amount_UA Equivalent]]/5</f>
        <v>49710848.564184994</v>
      </c>
      <c r="AB576" s="23">
        <f>Table2[[#This Row],[Approved Amount_UA Equivalent]]/5</f>
        <v>49710848.564184994</v>
      </c>
      <c r="AC576" s="23">
        <f>Table2[[#This Row],[Approved Amount_UA Equivalent]]/5</f>
        <v>49710848.564184994</v>
      </c>
      <c r="AD576" s="23">
        <f>SUM(Table2[[#This Row],[Feed Africa ]:[Improve Quality Of Life ]])</f>
        <v>248554242.82092497</v>
      </c>
      <c r="AE576" s="16" t="b">
        <f>Table2[[#This Row],[Total HI5]]=Table2[[#This Row],[Approved Amount_UA Equivalent]]</f>
        <v>1</v>
      </c>
      <c r="AF576" s="24">
        <v>20</v>
      </c>
      <c r="AG576" s="20" t="str">
        <f t="shared" si="142"/>
        <v>Policy and Result Based Op</v>
      </c>
      <c r="AH576" s="24" t="e">
        <f>VLOOKUP(Table2[[#This Row],[SAP Code]],[25]DATA!$A:$G,7,FALSE)</f>
        <v>#N/A</v>
      </c>
      <c r="AI576" s="20" t="str">
        <f t="shared" si="143"/>
        <v>Policy-Based Lending</v>
      </c>
      <c r="AJ576" s="25" t="s">
        <v>254</v>
      </c>
      <c r="AK576" s="25" t="s">
        <v>255</v>
      </c>
      <c r="AL576" s="23" t="str" cm="1">
        <f t="array" ref="AL576">_xlfn.SWITCH(AK576,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76" s="26">
        <v>1</v>
      </c>
      <c r="AN576" s="25" t="str">
        <f t="shared" si="151"/>
        <v>Sovereign</v>
      </c>
      <c r="AO576" s="27">
        <v>1</v>
      </c>
      <c r="AP576" s="23">
        <f>Table2[[#This Row],[Approved Amount_UA Equivalent]]/1000000</f>
        <v>248.55424282092497</v>
      </c>
      <c r="AQ576" s="69">
        <f t="shared" si="144"/>
        <v>330.78592851579975</v>
      </c>
      <c r="AR576" s="23" t="str">
        <f t="shared" si="145"/>
        <v>241-250</v>
      </c>
      <c r="AS576" s="23" t="str">
        <f t="shared" si="146"/>
        <v>241-260</v>
      </c>
      <c r="AT576" s="23" t="str">
        <f t="shared" si="147"/>
        <v>241-280</v>
      </c>
      <c r="AU576" s="23" t="str">
        <f t="shared" si="148"/>
        <v>100-300 Mn</v>
      </c>
      <c r="AV576" s="23">
        <f>Table2[[#This Row],[Amount]]</f>
        <v>300000000</v>
      </c>
      <c r="AW576" s="23" t="str">
        <f t="shared" si="149"/>
        <v>Nov 2017</v>
      </c>
      <c r="AX576" s="28">
        <f>IFERROR(VLOOKUP(Table2[[#This Row],[SAP Code]],[26]_16!A:B,2,FALSE),0)</f>
        <v>0</v>
      </c>
      <c r="AY576" s="28">
        <f>IFERROR(VLOOKUP(Table2[[#This Row],[SAP Code]],[26]_16!D:E,2,FALSE)/ 1000000, 0)</f>
        <v>0</v>
      </c>
      <c r="AZ576" s="28">
        <f>IFERROR(VLOOKUP(Table2[[#This Row],[SAP Code]],[26]_16!G:H,2,FALSE)/ 1000000, 0)</f>
        <v>251.17634253999998</v>
      </c>
      <c r="BA576" s="28">
        <f>IFERROR(VLOOKUP(Table2[[#This Row],[SAP Code]],[26]_16!J:K,2,FALSE)/ 1000000, 0)</f>
        <v>0</v>
      </c>
      <c r="BB576" s="28">
        <f>IFERROR(VLOOKUP(Table2[[#This Row],[SAP Code]],[26]_16!M:N,2,FALSE)/ 1000000, 0)</f>
        <v>0</v>
      </c>
      <c r="BC576" s="28">
        <f>IFERROR(VLOOKUP(Table2[[#This Row],[SAP Code]],[26]_16!P:Q,2,FALSE),0)</f>
        <v>0</v>
      </c>
      <c r="BD576" s="28">
        <f>IFERROR(VLOOKUP(Table2[[#This Row],[SAP Code]],[26]_16!S:T,2,FALSE),0)</f>
        <v>0</v>
      </c>
      <c r="BE576" s="28">
        <f>IFERROR(VLOOKUP(Table2[[#This Row],[SAP Code]],[26]_16!V:W,2,FALSE)/ 1000000, 0)</f>
        <v>0</v>
      </c>
      <c r="BF576" s="28">
        <f>IFERROR(VLOOKUP(Table2[[#This Row],[SAP Code]],[26]_16!Y:Z,2,FALSE)/ 1000000, 0)</f>
        <v>0</v>
      </c>
      <c r="BG576" s="28" t="str">
        <f>IFERROR(VLOOKUP(Table2[[#This Row],[SAP Code]],[26]port!$A:$AD,30,FALSE),"unknown")</f>
        <v>COMP</v>
      </c>
      <c r="BH576" s="29" t="str">
        <f t="shared" si="150"/>
        <v>Number of operations completed out of the net approved of that year</v>
      </c>
      <c r="BI576" s="16"/>
    </row>
    <row r="577" spans="1:61" ht="17.100000000000001" customHeight="1">
      <c r="A577" s="38" t="s">
        <v>189</v>
      </c>
      <c r="B577" s="16" t="s">
        <v>2165</v>
      </c>
      <c r="C577" s="16" t="s">
        <v>2166</v>
      </c>
      <c r="D577" s="16" t="s">
        <v>2167</v>
      </c>
      <c r="E577" s="18">
        <v>43047</v>
      </c>
      <c r="F577" s="16" t="s">
        <v>724</v>
      </c>
      <c r="G577" s="16" t="s">
        <v>140</v>
      </c>
      <c r="H577" s="37" t="s">
        <v>194</v>
      </c>
      <c r="I577" s="16" t="s">
        <v>437</v>
      </c>
      <c r="J577" s="16" t="s">
        <v>179</v>
      </c>
      <c r="K577" s="19" t="s">
        <v>84</v>
      </c>
      <c r="L577" s="19" t="s">
        <v>195</v>
      </c>
      <c r="M577" s="19">
        <v>71560000</v>
      </c>
      <c r="N577" s="69">
        <v>59288472.054217972</v>
      </c>
      <c r="O577" s="20" t="s">
        <v>2168</v>
      </c>
      <c r="P577" s="21">
        <v>2000200001802</v>
      </c>
      <c r="Q577" s="20" t="s">
        <v>87</v>
      </c>
      <c r="R577" s="16" t="str">
        <f t="shared" si="140"/>
        <v>ADB Public</v>
      </c>
      <c r="S577" s="16" t="str">
        <f t="shared" si="155"/>
        <v>G</v>
      </c>
      <c r="T577" s="16" t="str">
        <f t="shared" si="156"/>
        <v>ADB Countries</v>
      </c>
      <c r="U577" s="16" t="str">
        <f t="shared" si="141"/>
        <v>Non-Transition States</v>
      </c>
      <c r="V577" s="22" t="str">
        <f>IF(ISNUMBER(MATCH(A577, {"Gabon","Sudan","Niger","Mali","Burkina Faso","Guinea"}, 0)), "De Facto Countries", "Non-De Facto Countries")</f>
        <v>Non-De Facto Countries</v>
      </c>
      <c r="W577" s="16" t="str">
        <f t="shared" si="152"/>
        <v>North</v>
      </c>
      <c r="X577" s="16" t="str">
        <f t="shared" si="153"/>
        <v>ICT</v>
      </c>
      <c r="Y577" s="23"/>
      <c r="AB577" s="23">
        <f>Table2[[#This Row],[Approved Amount_UA Equivalent]]/2</f>
        <v>29644236.027108986</v>
      </c>
      <c r="AC577" s="23">
        <f>Table2[[#This Row],[Approved Amount_UA Equivalent]]/2</f>
        <v>29644236.027108986</v>
      </c>
      <c r="AD577" s="23">
        <f>SUM(Table2[[#This Row],[Feed Africa ]:[Improve Quality Of Life ]])</f>
        <v>59288472.054217972</v>
      </c>
      <c r="AE577" s="16" t="b">
        <f>Table2[[#This Row],[Total HI5]]=Table2[[#This Row],[Approved Amount_UA Equivalent]]</f>
        <v>1</v>
      </c>
      <c r="AF577" s="24">
        <v>10</v>
      </c>
      <c r="AG577" s="20" t="str">
        <f t="shared" si="142"/>
        <v>Investment Project</v>
      </c>
      <c r="AH577" s="24" t="e">
        <f>VLOOKUP(Table2[[#This Row],[SAP Code]],[25]DATA!$A:$G,7,FALSE)</f>
        <v>#N/A</v>
      </c>
      <c r="AI577" s="20" t="str">
        <f t="shared" si="143"/>
        <v>Infrastructure</v>
      </c>
      <c r="AJ577" s="25" t="s">
        <v>89</v>
      </c>
      <c r="AK577" s="25" t="s">
        <v>140</v>
      </c>
      <c r="AL577" s="23" t="str" cm="1">
        <f t="array" ref="AL577">_xlfn.SWITCH(AK577,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77" s="26">
        <v>1</v>
      </c>
      <c r="AN577" s="25" t="str">
        <f t="shared" si="151"/>
        <v>Sovereign</v>
      </c>
      <c r="AO577" s="27">
        <v>1</v>
      </c>
      <c r="AP577" s="23">
        <f>Table2[[#This Row],[Approved Amount_UA Equivalent]]/1000000</f>
        <v>59.288472054217969</v>
      </c>
      <c r="AQ577" s="69">
        <f t="shared" si="144"/>
        <v>78.903470148635449</v>
      </c>
      <c r="AR577" s="23" t="str">
        <f t="shared" si="145"/>
        <v>51-60</v>
      </c>
      <c r="AS577" s="23" t="str">
        <f t="shared" si="146"/>
        <v>41-60</v>
      </c>
      <c r="AT577" s="23" t="str">
        <f t="shared" si="147"/>
        <v>41-80</v>
      </c>
      <c r="AU577" s="23" t="str">
        <f t="shared" si="148"/>
        <v>50-100 Mn</v>
      </c>
      <c r="AV577" s="23">
        <f>Table2[[#This Row],[Amount]]</f>
        <v>71560000</v>
      </c>
      <c r="AW577" s="23" t="str">
        <f t="shared" si="149"/>
        <v>Nov 2017</v>
      </c>
      <c r="AX577" s="28">
        <f>IFERROR(VLOOKUP(Table2[[#This Row],[SAP Code]],[26]_16!A:B,2,FALSE),0)</f>
        <v>0</v>
      </c>
      <c r="AY577" s="28">
        <f>IFERROR(VLOOKUP(Table2[[#This Row],[SAP Code]],[26]_16!D:E,2,FALSE)/ 1000000, 0)</f>
        <v>0</v>
      </c>
      <c r="AZ577" s="28">
        <f>IFERROR(VLOOKUP(Table2[[#This Row],[SAP Code]],[26]_16!G:H,2,FALSE)/ 1000000, 0)</f>
        <v>0</v>
      </c>
      <c r="BA577" s="28">
        <f>IFERROR(VLOOKUP(Table2[[#This Row],[SAP Code]],[26]_16!J:K,2,FALSE)/ 1000000, 0)</f>
        <v>0.14752814</v>
      </c>
      <c r="BB577" s="28">
        <f>IFERROR(VLOOKUP(Table2[[#This Row],[SAP Code]],[26]_16!M:N,2,FALSE)/ 1000000, 0)</f>
        <v>0</v>
      </c>
      <c r="BC577" s="28">
        <f>IFERROR(VLOOKUP(Table2[[#This Row],[SAP Code]],[26]_16!P:Q,2,FALSE),0)</f>
        <v>2.4186940000000001E-2</v>
      </c>
      <c r="BD577" s="28">
        <f>IFERROR(VLOOKUP(Table2[[#This Row],[SAP Code]],[26]_16!S:T,2,FALSE),0)</f>
        <v>8.8300150000000008E-2</v>
      </c>
      <c r="BE577" s="28">
        <f>IFERROR(VLOOKUP(Table2[[#This Row],[SAP Code]],[26]_16!V:W,2,FALSE)/ 1000000, 0)</f>
        <v>0.20486006000000007</v>
      </c>
      <c r="BF577" s="28">
        <f>IFERROR(VLOOKUP(Table2[[#This Row],[SAP Code]],[26]_16!Y:Z,2,FALSE)/ 1000000, 0)</f>
        <v>0.82160641000000001</v>
      </c>
      <c r="BG577" s="28" t="str">
        <f>IFERROR(VLOOKUP(Table2[[#This Row],[SAP Code]],[26]port!$A:$AD,30,FALSE),"unknown")</f>
        <v>OnGo</v>
      </c>
      <c r="BH577" s="29" t="str">
        <f t="shared" si="150"/>
        <v>Ongoing</v>
      </c>
      <c r="BI577" s="16"/>
    </row>
    <row r="578" spans="1:61" ht="17.100000000000001" customHeight="1">
      <c r="A578" s="16" t="s">
        <v>215</v>
      </c>
      <c r="B578" s="16" t="s">
        <v>2169</v>
      </c>
      <c r="C578" s="16" t="s">
        <v>2170</v>
      </c>
      <c r="D578" s="16" t="s">
        <v>2171</v>
      </c>
      <c r="E578" s="18">
        <v>43047</v>
      </c>
      <c r="F578" s="16" t="s">
        <v>2172</v>
      </c>
      <c r="G578" s="16" t="s">
        <v>107</v>
      </c>
      <c r="H578" s="16" t="s">
        <v>101</v>
      </c>
      <c r="I578" s="16" t="s">
        <v>102</v>
      </c>
      <c r="J578" s="16" t="s">
        <v>103</v>
      </c>
      <c r="K578" s="19" t="s">
        <v>2173</v>
      </c>
      <c r="L578" s="19" t="s">
        <v>458</v>
      </c>
      <c r="M578" s="19">
        <v>2000000000</v>
      </c>
      <c r="N578" s="69">
        <v>101003979.55679452</v>
      </c>
      <c r="O578" s="20" t="s">
        <v>2174</v>
      </c>
      <c r="P578" s="21" t="s">
        <v>243</v>
      </c>
      <c r="Q578" s="20" t="s">
        <v>87</v>
      </c>
      <c r="R578" s="16" t="str">
        <f t="shared" ref="R578:R641" si="157">IF(J578="ADB","ADB Public",IF(J578="ADB Private Sector","ADB Private",IF(J578="ADF","ADF Including TSF",IF(J578="Africa Growing Together Fund (AGTF)","AGTF",IF(J578="Climate Investment Funds (CIF)","CIF",IF(J578="Climate Investment Funds (CIF) - CTF","CIF",IF(J578="Climate Investment Funds (CIF) - SCF - FIP","CIF",IF(J578="Climate Investment Funds (CIF) - SCF - SREP","CIF",IF(J578="ClimDev-Africa Special Fund (CDSF)","ClimDev",IF(J578="Global Environment Facility (GEF)","GEF",IF(J578="Multi-Donor Trust Fund for Zimbabwe (ZIM-FUND)","ZimFund",IF(J578="NTF","NTF",IF(J578="Sustainable Energy Fund for Africa (SEFA)","SEFA",IF(J578="Technical Assistance Fund for Middle Income Countries (MIC-TAF)","MICTAF",IF(J578="Transition Support Facility (TSF)","ADF Including TSF",IF(J578="Transition Support Facility (TSF) - ACW (Pillar II)","ADF Including TSF",IF(J578="Transition Support Facility (TSF) - SSW","ADF Including TSF",IF(J578="Transition Support Facility (TSF) - SSW (Pillar I)","ADF Including TSF",IF(J578="Transition Support Facility (TSF) - SSW (Pillar I) - SIF","ADF Including TSF",IF(J578="Transition Support Facility (TSF) - SSW (Pillar I) - Unallocated Reserve","ADF Including TSF",IF(J578="Transition Support Facility (TSF) - SSW (Pillar I) - Unallocated Reserves","ADF Including TSF",IF(J578="Transition Support Facility (TSF) - TSW (Pillar III)","ADF Including TSF",IF(J578="Transition Support Facility (TSF) - Unallocated Reserves","ADF Including TSF","OTHERS")))))))))))))))))))))))</f>
        <v>ADB Private</v>
      </c>
      <c r="S578" s="16" t="str">
        <f t="shared" si="155"/>
        <v>H</v>
      </c>
      <c r="T578" s="16" t="str">
        <f t="shared" si="156"/>
        <v>ADB Countries</v>
      </c>
      <c r="U578" s="16" t="str">
        <f t="shared" ref="U578:U641" si="158">IF(A578="Algeria","Non-Transition States",
IF(A578="Angola","Non-Transition States",
IF(A578="Benin","Non-Transition States",
IF(A578="Botswana","Non-Transition States",
IF(A578="Burkina Faso","Transition States",
IF(A578="Burundi","Transition States",
IF(A578="Cameroon","Non-Transition States",
IF(A578="Cape Verde","Non-Transition States",
IF(A578="Central African Republic","Transition States",
IF(A578="Centrafrique","Transition States",
IF(A578="Chad","Transition States",
IF(A578="Comoros","Transition States",
IF(A578="Congo CG","Non-Transition States",
IF(A578="Congo","Non-Transition States",
IF(A578="Côte D'Ivoire","Non-Transition States",
IF(A578="Dem Rep Congo","Transition States",
IF(A578="DEMOCRATIC REPUBLIC OF THE CONGO","Transition States",
IF(A578="Djibouti","Transition States",
IF(A578="Egypt","Non-Transition States",
IF(A578="Eq Guinea","Non-Transition States",
IF(A578="Equatorial Guinea","Non-Transition States",
IF(A578="Eritrea","Transition States",
IF(A578="Swaziland","Non-Transition States",
IF(A578="Eswatini","Non-Transition States",
IF(A578="Ethiopia","Non-Transition States",
IF(A578="Gabon","Non-Transition States",
IF(A578="Gambia","Transition States",
IF(A578="Ghana","Non-Transition States",
IF(A578="Guinea","Transition States",
IF(A578="Guinea-Bissau","Transition States",
IF(A578="Kenya","Non-Transition States",
IF(A578="Lesotho","Non-Transition States",
IF(A578="Liberia","Transition States",
IF(A578="Libya","Non-Transition States",
IF(A578="Madagascar","Transition States",
IF(A578="Malawi","Non-Transition States",
IF(A578="Mali","Transition States",
IF(A578="Mauritania","Non-Transition States",
IF(A578="Mauritius","Non-Transition States",
IF(A578="Morocco","Non-Transition States",
IF(A578="Mozambique","Transition States",
IF(A578="Multi","Multinational",
IF(A578="Multinational","Multinational",
IF(A578="Namibia","Non-Transition States",
IF(A578="Niger","Transition States",
IF(A578="Nigeria","Non-Transition States",
IF(A578="Rwanda","Non-Transition States",
IF(A578="Sao Tome &amp; Principe","Non-Transition States",
IF(A578="Sao Tome","Non-Transition States",
IF(A578="Senegal","Non-Transition States",
IF(A578="Seychelles","Non-Transition States",
IF(A578="Sierra Leone","Transition States",
IF(A578="Somalia","Transition States",
IF(A578="South Africa","Non-Transition States",
IF(A578="South Sudan","Transition States",
IF(A578="Sudan","Transition States",
IF(A578="Tanzania","Non-Transition States",
IF(A578="Togo","Transition States",
IF(A578="Tunisia","Non-Transition States",
IF(A578="Uganda","Non-Transition States",
IF(A578="Zambia","Non-Transition States",
IF(A578="Zimbabwe","Transition States",
IF(A578="Multi-Countries","Multinational","")))))))))))))))))))))))))))))))))))))))))))))))))))))))))))))))</f>
        <v>Non-Transition States</v>
      </c>
      <c r="V578" s="22" t="str">
        <f>IF(ISNUMBER(MATCH(A578, {"Gabon","Sudan","Niger","Mali","Burkina Faso","Guinea"}, 0)), "De Facto Countries", "Non-De Facto Countries")</f>
        <v>Non-De Facto Countries</v>
      </c>
      <c r="W578" s="16" t="str">
        <f t="shared" si="152"/>
        <v>South</v>
      </c>
      <c r="X578" s="16" t="str">
        <f t="shared" si="153"/>
        <v>Finance</v>
      </c>
      <c r="Y578" s="23"/>
      <c r="AA578" s="23">
        <f>Table2[[#This Row],[Approved Amount_UA Equivalent]]</f>
        <v>101003979.55679452</v>
      </c>
      <c r="AD578" s="23">
        <f>SUM(Table2[[#This Row],[Feed Africa ]:[Improve Quality Of Life ]])</f>
        <v>101003979.55679452</v>
      </c>
      <c r="AE578" s="16" t="b">
        <f>Table2[[#This Row],[Total HI5]]=Table2[[#This Row],[Approved Amount_UA Equivalent]]</f>
        <v>1</v>
      </c>
      <c r="AF578" s="24">
        <v>70</v>
      </c>
      <c r="AG578" s="20" t="str">
        <f t="shared" ref="AG578:AG641" si="159">IF(AF578=10,"Investment Project",IF(AF578=11,"Line of Credit",IF(AF578=12,"Investment Project",IF(AF578=13,"Investment Project",IF(AF578=20,"Policy and Result Based Op",IF(AF578=21,"Policy and Result Based Op",IF(AF578=22,"Restructuring",IF(AF578=23,"Policy and Result Based Op",IF(AF578=32,"Technical Assistance &amp; Study",IF(AF578=40,"ISP and Investment Project",IF(AF578=41,"ISP and Investment Project",IF(AF578=42,"Investment Project",IF(AF578=43,"Technical Assistance &amp; Study",IF(AF578=44,"Institutional Support",IF(AF578=46,"Institutional Support",IF(AF578=50,"Emergency Assistance",IF(AF578=51,"Emergency Assistance",IF(AF578=70,"Equity and Guarantee",IF(AF578=75,"Equity and Guarantee",IF(AF578=82,"Micro Financing",IF(AF578=83,"Policy and Result Based Op",IF(AF578=84,"ISP and Investment Project",IF(AF578=85,"ISP and Investment Project",IF(AF578=86,"Technical Assistance &amp; Study",IF(AF578=90,"Investment Project",IF(AF578=30,"Investment Project",""))))))))))))))))))))))))))</f>
        <v>Equity and Guarantee</v>
      </c>
      <c r="AH578" s="24" t="e">
        <f>VLOOKUP(Table2[[#This Row],[SAP Code]],[25]DATA!$A:$G,7,FALSE)</f>
        <v>#N/A</v>
      </c>
      <c r="AI578" s="20" t="str">
        <f t="shared" ref="AI578:AI641" si="160">IF(AG578="Policy and Result Based Op","Policy-Based Lending",
IF(AND(X578="Agriculture",OR(AG578="ISP and Investment Project",AG578="Investment Project")),"Infrastructure",
IF(AND(X578="Environment",OR(AG578="ISP and Investment Project",AG578="Investment Project")),"Infrastructure",
IF(AND(X578="ICT",OR(AG578="ISP and Investment Project",AG578="Investment Project")),"Infrastructure",
IF(AND(X578="Power",OR(AG578="ISP and Investment Project",AG578="Investment Project")),"Infrastructure",
IF(AND(X578="Transport",OR(AG578="ISP and Investment Project",AG578="Investment Project")),"Infrastructure",
IF(AND(X578="Urban Developm.",OR(AG578="ISP and Investment Project",AG578="Investment Project")),"Infrastructure",
IF(AND(X578="WASH Sector",OR(AG578="ISP and Investment Project",AG578="Investment Project")),"Infrastructure","Other Investment"))))))))</f>
        <v>Other Investment</v>
      </c>
      <c r="AJ578" s="25" t="s">
        <v>106</v>
      </c>
      <c r="AK578" s="25" t="s">
        <v>107</v>
      </c>
      <c r="AL578" s="23" t="str" cm="1">
        <f t="array" ref="AL578">_xlfn.SWITCH(AK578,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78" s="26">
        <v>2</v>
      </c>
      <c r="AN578" s="25" t="str">
        <f t="shared" si="151"/>
        <v>Non-Sovereign</v>
      </c>
      <c r="AO578" s="27">
        <v>0.5</v>
      </c>
      <c r="AP578" s="23">
        <f>Table2[[#This Row],[Approved Amount_UA Equivalent]]/1000000</f>
        <v>101.00397955679452</v>
      </c>
      <c r="AQ578" s="69">
        <f t="shared" ref="AQ578:AQ641" si="161">(N578*1.33084)/1000000</f>
        <v>134.42013615336441</v>
      </c>
      <c r="AR578" s="23" t="str">
        <f t="shared" ref="AR578:AR641" si="162">ROUNDUP(AP578/10,0)*10-9&amp;"-"&amp;ROUNDUP(AP578/10,0)*10</f>
        <v>101-110</v>
      </c>
      <c r="AS578" s="23" t="str">
        <f t="shared" ref="AS578:AS641" si="163">ROUNDUP(AP578/20,0)*20-19&amp;"-"&amp;ROUNDUP(AP578/20,0)*20</f>
        <v>101-120</v>
      </c>
      <c r="AT578" s="23" t="str">
        <f t="shared" ref="AT578:AT641" si="164">ROUNDUP(AP578/40,0)*40-39&amp;"-"&amp;ROUNDUP(AP578/40,0)*40</f>
        <v>81-120</v>
      </c>
      <c r="AU578" s="23" t="str">
        <f t="shared" ref="AU578:AU641" si="165">IF(AP578&lt;=50,"&lt;1-50 Mn",IF(AP578&lt;=100,"50-100 Mn",IF(AP578&lt;=200,"100-200 Mn",IF(AP578&lt;=300,"100-300 Mn","&gt;300 Mn"))))</f>
        <v>100-200 Mn</v>
      </c>
      <c r="AV578" s="23">
        <f>Table2[[#This Row],[Amount]]</f>
        <v>2000000000</v>
      </c>
      <c r="AW578" s="23" t="str">
        <f t="shared" ref="AW578:AW641" si="166">TEXT(E578, "mmm yyyy")</f>
        <v>Nov 2017</v>
      </c>
      <c r="AX578" s="28">
        <f>IFERROR(VLOOKUP(Table2[[#This Row],[SAP Code]],[26]_16!A:B,2,FALSE),0)</f>
        <v>0</v>
      </c>
      <c r="AY578" s="28">
        <f>IFERROR(VLOOKUP(Table2[[#This Row],[SAP Code]],[26]_16!D:E,2,FALSE)/ 1000000, 0)</f>
        <v>0</v>
      </c>
      <c r="AZ578" s="28">
        <f>IFERROR(VLOOKUP(Table2[[#This Row],[SAP Code]],[26]_16!G:H,2,FALSE)/ 1000000, 0)</f>
        <v>0</v>
      </c>
      <c r="BA578" s="28">
        <f>IFERROR(VLOOKUP(Table2[[#This Row],[SAP Code]],[26]_16!J:K,2,FALSE)/ 1000000, 0)</f>
        <v>0</v>
      </c>
      <c r="BB578" s="28">
        <f>IFERROR(VLOOKUP(Table2[[#This Row],[SAP Code]],[26]_16!M:N,2,FALSE)/ 1000000, 0)</f>
        <v>0</v>
      </c>
      <c r="BC578" s="28">
        <f>IFERROR(VLOOKUP(Table2[[#This Row],[SAP Code]],[26]_16!P:Q,2,FALSE),0)</f>
        <v>0</v>
      </c>
      <c r="BD578" s="28">
        <f>IFERROR(VLOOKUP(Table2[[#This Row],[SAP Code]],[26]_16!S:T,2,FALSE),0)</f>
        <v>0</v>
      </c>
      <c r="BE578" s="28">
        <f>IFERROR(VLOOKUP(Table2[[#This Row],[SAP Code]],[26]_16!V:W,2,FALSE)/ 1000000, 0)</f>
        <v>0</v>
      </c>
      <c r="BF578" s="28">
        <f>IFERROR(VLOOKUP(Table2[[#This Row],[SAP Code]],[26]_16!Y:Z,2,FALSE)/ 1000000, 0)</f>
        <v>0</v>
      </c>
      <c r="BG578" s="28" t="str">
        <f>IFERROR(VLOOKUP(Table2[[#This Row],[SAP Code]],[26]port!$A:$AD,30,FALSE),"unknown")</f>
        <v>OnGo</v>
      </c>
      <c r="BH578" s="29" t="str">
        <f t="shared" ref="BH578:BH641" si="167">IF(BG578="ABAN", "Number of operations Cancelled before completion",
IF(OR(BG578="APVD", BG578="OnGo"), "Ongoing",
IF(OR(BG578="CLSD", BG578="COMP"), "Number of operations completed out of the net approved of that year",
IF(BG578="TERM", "Number of operations Cancelled before completion",
IF(BG578="unknown", "Unknown", "Not Defined")))))</f>
        <v>Ongoing</v>
      </c>
      <c r="BI578" s="16"/>
    </row>
    <row r="579" spans="1:61" ht="17.100000000000001" customHeight="1">
      <c r="A579" s="16" t="s">
        <v>215</v>
      </c>
      <c r="B579" s="16" t="s">
        <v>2169</v>
      </c>
      <c r="C579" s="16" t="s">
        <v>2175</v>
      </c>
      <c r="D579" s="16" t="s">
        <v>2171</v>
      </c>
      <c r="E579" s="18">
        <v>43047</v>
      </c>
      <c r="F579" s="16" t="s">
        <v>2176</v>
      </c>
      <c r="G579" s="16" t="s">
        <v>107</v>
      </c>
      <c r="H579" s="16" t="s">
        <v>101</v>
      </c>
      <c r="I579" s="16" t="s">
        <v>102</v>
      </c>
      <c r="J579" s="16" t="s">
        <v>103</v>
      </c>
      <c r="K579" s="19" t="s">
        <v>201</v>
      </c>
      <c r="L579" s="19" t="s">
        <v>70</v>
      </c>
      <c r="M579" s="19">
        <v>30000000</v>
      </c>
      <c r="N579" s="69">
        <v>21357025.393503193</v>
      </c>
      <c r="O579" s="20" t="s">
        <v>2174</v>
      </c>
      <c r="P579" s="21">
        <v>2000140000801</v>
      </c>
      <c r="Q579" s="20" t="s">
        <v>87</v>
      </c>
      <c r="R579" s="16" t="str">
        <f t="shared" si="157"/>
        <v>ADB Private</v>
      </c>
      <c r="S579" s="16" t="str">
        <f t="shared" si="155"/>
        <v>H</v>
      </c>
      <c r="T579" s="16" t="str">
        <f t="shared" si="156"/>
        <v>ADB Countries</v>
      </c>
      <c r="U579" s="16" t="str">
        <f t="shared" si="158"/>
        <v>Non-Transition States</v>
      </c>
      <c r="V579" s="22" t="str">
        <f>IF(ISNUMBER(MATCH(A579, {"Gabon","Sudan","Niger","Mali","Burkina Faso","Guinea"}, 0)), "De Facto Countries", "Non-De Facto Countries")</f>
        <v>Non-De Facto Countries</v>
      </c>
      <c r="W579" s="16" t="str">
        <f t="shared" si="152"/>
        <v>South</v>
      </c>
      <c r="X579" s="16" t="str">
        <f t="shared" si="153"/>
        <v>Finance</v>
      </c>
      <c r="Y579" s="23"/>
      <c r="AA579" s="23">
        <f>Table2[[#This Row],[Approved Amount_UA Equivalent]]</f>
        <v>21357025.393503193</v>
      </c>
      <c r="AD579" s="23">
        <f>SUM(Table2[[#This Row],[Feed Africa ]:[Improve Quality Of Life ]])</f>
        <v>21357025.393503193</v>
      </c>
      <c r="AE579" s="16" t="b">
        <f>Table2[[#This Row],[Total HI5]]=Table2[[#This Row],[Approved Amount_UA Equivalent]]</f>
        <v>1</v>
      </c>
      <c r="AF579" s="24">
        <v>70</v>
      </c>
      <c r="AG579" s="20" t="str">
        <f t="shared" si="159"/>
        <v>Equity and Guarantee</v>
      </c>
      <c r="AH579" s="24" t="e">
        <f>VLOOKUP(Table2[[#This Row],[SAP Code]],[25]DATA!$A:$G,7,FALSE)</f>
        <v>#N/A</v>
      </c>
      <c r="AI579" s="20" t="str">
        <f t="shared" si="160"/>
        <v>Other Investment</v>
      </c>
      <c r="AJ579" s="25" t="s">
        <v>106</v>
      </c>
      <c r="AK579" s="25" t="s">
        <v>107</v>
      </c>
      <c r="AL579" s="23" t="str" cm="1">
        <f t="array" ref="AL579">_xlfn.SWITCH(AK579,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79" s="26">
        <v>2</v>
      </c>
      <c r="AN579" s="25" t="str">
        <f t="shared" ref="AN579:AN642" si="168">IF(AM579=1,"Sovereign",IF(AM579&gt;=2,"Non-Sovereign",""))</f>
        <v>Non-Sovereign</v>
      </c>
      <c r="AO579" s="27">
        <v>0.5</v>
      </c>
      <c r="AP579" s="23">
        <f>Table2[[#This Row],[Approved Amount_UA Equivalent]]/1000000</f>
        <v>21.357025393503193</v>
      </c>
      <c r="AQ579" s="69">
        <f t="shared" si="161"/>
        <v>28.422783674689789</v>
      </c>
      <c r="AR579" s="23" t="str">
        <f t="shared" si="162"/>
        <v>21-30</v>
      </c>
      <c r="AS579" s="23" t="str">
        <f t="shared" si="163"/>
        <v>21-40</v>
      </c>
      <c r="AT579" s="23" t="str">
        <f t="shared" si="164"/>
        <v>1-40</v>
      </c>
      <c r="AU579" s="23" t="str">
        <f t="shared" si="165"/>
        <v>&lt;1-50 Mn</v>
      </c>
      <c r="AV579" s="23">
        <f>Table2[[#This Row],[Amount]]</f>
        <v>30000000</v>
      </c>
      <c r="AW579" s="23" t="str">
        <f t="shared" si="166"/>
        <v>Nov 2017</v>
      </c>
      <c r="AX579" s="28">
        <f>IFERROR(VLOOKUP(Table2[[#This Row],[SAP Code]],[26]_16!A:B,2,FALSE),0)</f>
        <v>0</v>
      </c>
      <c r="AY579" s="28">
        <f>IFERROR(VLOOKUP(Table2[[#This Row],[SAP Code]],[26]_16!D:E,2,FALSE)/ 1000000, 0)</f>
        <v>0</v>
      </c>
      <c r="AZ579" s="28">
        <f>IFERROR(VLOOKUP(Table2[[#This Row],[SAP Code]],[26]_16!G:H,2,FALSE)/ 1000000, 0)</f>
        <v>0</v>
      </c>
      <c r="BA579" s="28">
        <f>IFERROR(VLOOKUP(Table2[[#This Row],[SAP Code]],[26]_16!J:K,2,FALSE)/ 1000000, 0)</f>
        <v>0</v>
      </c>
      <c r="BB579" s="28">
        <f>IFERROR(VLOOKUP(Table2[[#This Row],[SAP Code]],[26]_16!M:N,2,FALSE)/ 1000000, 0)</f>
        <v>0</v>
      </c>
      <c r="BC579" s="28">
        <f>IFERROR(VLOOKUP(Table2[[#This Row],[SAP Code]],[26]_16!P:Q,2,FALSE),0)</f>
        <v>0</v>
      </c>
      <c r="BD579" s="28">
        <f>IFERROR(VLOOKUP(Table2[[#This Row],[SAP Code]],[26]_16!S:T,2,FALSE),0)</f>
        <v>0</v>
      </c>
      <c r="BE579" s="28">
        <f>IFERROR(VLOOKUP(Table2[[#This Row],[SAP Code]],[26]_16!V:W,2,FALSE)/ 1000000, 0)</f>
        <v>0</v>
      </c>
      <c r="BF579" s="28">
        <f>IFERROR(VLOOKUP(Table2[[#This Row],[SAP Code]],[26]_16!Y:Z,2,FALSE)/ 1000000, 0)</f>
        <v>0</v>
      </c>
      <c r="BG579" s="28" t="str">
        <f>IFERROR(VLOOKUP(Table2[[#This Row],[SAP Code]],[26]port!$A:$AD,30,FALSE),"unknown")</f>
        <v>OnGo</v>
      </c>
      <c r="BH579" s="29" t="str">
        <f t="shared" si="167"/>
        <v>Ongoing</v>
      </c>
      <c r="BI579" s="16"/>
    </row>
    <row r="580" spans="1:61" ht="17.100000000000001" customHeight="1">
      <c r="A580" s="16" t="s">
        <v>95</v>
      </c>
      <c r="B580" s="16" t="s">
        <v>2177</v>
      </c>
      <c r="C580" s="16" t="s">
        <v>2178</v>
      </c>
      <c r="D580" s="16" t="s">
        <v>2179</v>
      </c>
      <c r="E580" s="18">
        <v>43047</v>
      </c>
      <c r="F580" s="16" t="s">
        <v>2177</v>
      </c>
      <c r="G580" s="16" t="s">
        <v>107</v>
      </c>
      <c r="H580" s="16" t="s">
        <v>101</v>
      </c>
      <c r="I580" s="16" t="s">
        <v>102</v>
      </c>
      <c r="J580" s="16" t="s">
        <v>179</v>
      </c>
      <c r="K580" s="19" t="s">
        <v>2180</v>
      </c>
      <c r="L580" s="19" t="s">
        <v>1277</v>
      </c>
      <c r="M580" s="19">
        <v>280000000</v>
      </c>
      <c r="N580" s="69">
        <v>20983527.930574499</v>
      </c>
      <c r="O580" s="20" t="s">
        <v>2181</v>
      </c>
      <c r="P580" s="21">
        <v>2000200001804</v>
      </c>
      <c r="Q580" s="20" t="s">
        <v>72</v>
      </c>
      <c r="R580" s="16" t="str">
        <f t="shared" si="157"/>
        <v>ADB Public</v>
      </c>
      <c r="S580" s="16" t="str">
        <f t="shared" si="155"/>
        <v>H</v>
      </c>
      <c r="T580" s="16" t="str">
        <f t="shared" si="156"/>
        <v>Blend Countries</v>
      </c>
      <c r="U580" s="16" t="str">
        <f t="shared" si="158"/>
        <v>Non-Transition States</v>
      </c>
      <c r="V580" s="22" t="str">
        <f>IF(ISNUMBER(MATCH(A580, {"Gabon","Sudan","Niger","Mali","Burkina Faso","Guinea"}, 0)), "De Facto Countries", "Non-De Facto Countries")</f>
        <v>Non-De Facto Countries</v>
      </c>
      <c r="W580" s="16" t="str">
        <f t="shared" ref="W580:W643" si="169">IF(A580="Algeria","North",IF(A580="Angola","South",IF(A580="Benin","West",IF(A580="Botswana","South",IF(A580="Burkina Faso","West",IF(A580="Burundi","East",IF(A580="Cameroon","Central",IF(A580="Cape Verde","West",IF(A580="Central African Republic","Central",IF(A580="Chad","Central",IF(A580="Comoros","East",IF(A580="Congo CG","Central",IF(A580="Côte D'Ivoire","West",IF(A580="Dem Rep Congo","Central",IF(A580="Djibouti","East",IF(A580="Egypt","North",IF(A580="Equatorial Guinea","Central",IF(A580="Eritrea","East",IF(A580="Eswatini","South",IF(A580="Ethiopia","East",IF(A580="Gabon","Central",IF(A580="Gambia","West",IF(A580="Ghana","West",IF(A580="Guinea","West",IF(A580="Guinea-Bissau","West",IF(A580="Kenya","East",IF(A580="Lesotho","South",IF(A580="Liberia","West",IF(A580="Libya","North",IF(A580="Madagascar","South",IF(A580="Malawi","South",IF(A580="Mali","West",IF(A580="Mauritania","North",IF(A580="Mauritius","South",IF(A580="Morocco","North",IF(A580="Mozambique","South",IF(A580="Multinational","Multi",IF(A580="Namibia","South",IF(A580="Niger","West",IF(A580="Nigeria","Nigeria",IF(A580="Rwanda","East",IF(A580="Sao Tome &amp; Principe","South",IF(A580="Senegal","West",IF(A580="Seychelles","East",IF(A580="Sierra Leone","West",IF(A580="Somalia","East",IF(A580="South Africa","South",IF(A580="South Sudan","East",IF(A580="Sudan","East",IF(A580="Tanzania","East",IF(A580="Togo","West",IF(A580="Tunisia","North",IF(A580="Uganda","East",IF(A580="Zambia","South",IF(A580="Zimbabwe","South","Not Listed")))))))))))))))))))))))))))))))))))))))))))))))))))))))</f>
        <v>South</v>
      </c>
      <c r="X580" s="16" t="str">
        <f t="shared" ref="X580:X643" si="170">IF(MID(O580,6,1)="A","Agriculture",IF(MID(O580,6,1)="B","Industry",IF(MID(O580,6,1)="C","Environment",IF(MID(O580,6,1)="D","Transport",IF(MID(O580,6,1)="E","WASH Sector",IF(MID(O580,6,1)="F","Power",IF(MID(O580,6,1)="G","ICT",IF(MID(O580,6,1)="H","Finance",IF(MID(O580,6,1)="I","Social",IF(MID(O580,6,1)="J","Urban Developm.",IF(MID(O580,6,1)="K","Multi-Sector","")))))))))))</f>
        <v>Finance</v>
      </c>
      <c r="Y580" s="23"/>
      <c r="AA580" s="23">
        <f>Table2[[#This Row],[Approved Amount_UA Equivalent]]</f>
        <v>20983527.930574499</v>
      </c>
      <c r="AD580" s="23">
        <f>SUM(Table2[[#This Row],[Feed Africa ]:[Improve Quality Of Life ]])</f>
        <v>20983527.930574499</v>
      </c>
      <c r="AE580" s="16" t="b">
        <f>Table2[[#This Row],[Total HI5]]=Table2[[#This Row],[Approved Amount_UA Equivalent]]</f>
        <v>1</v>
      </c>
      <c r="AF580" s="24">
        <v>10</v>
      </c>
      <c r="AG580" s="20" t="str">
        <f t="shared" si="159"/>
        <v>Investment Project</v>
      </c>
      <c r="AH580" s="24" t="e">
        <f>VLOOKUP(Table2[[#This Row],[SAP Code]],[25]DATA!$A:$G,7,FALSE)</f>
        <v>#N/A</v>
      </c>
      <c r="AI580" s="20" t="str">
        <f t="shared" si="160"/>
        <v>Other Investment</v>
      </c>
      <c r="AJ580" s="25" t="s">
        <v>106</v>
      </c>
      <c r="AK580" s="25" t="s">
        <v>107</v>
      </c>
      <c r="AL580" s="23" t="str" cm="1">
        <f t="array" ref="AL580">_xlfn.SWITCH(AK580,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80" s="26">
        <v>1</v>
      </c>
      <c r="AN580" s="25" t="str">
        <f t="shared" si="168"/>
        <v>Sovereign</v>
      </c>
      <c r="AO580" s="27">
        <v>1</v>
      </c>
      <c r="AP580" s="23">
        <f>Table2[[#This Row],[Approved Amount_UA Equivalent]]/1000000</f>
        <v>20.9835279305745</v>
      </c>
      <c r="AQ580" s="69">
        <f t="shared" si="161"/>
        <v>27.925718311125767</v>
      </c>
      <c r="AR580" s="23" t="str">
        <f t="shared" si="162"/>
        <v>21-30</v>
      </c>
      <c r="AS580" s="23" t="str">
        <f t="shared" si="163"/>
        <v>21-40</v>
      </c>
      <c r="AT580" s="23" t="str">
        <f t="shared" si="164"/>
        <v>1-40</v>
      </c>
      <c r="AU580" s="23" t="str">
        <f t="shared" si="165"/>
        <v>&lt;1-50 Mn</v>
      </c>
      <c r="AV580" s="23">
        <f>Table2[[#This Row],[Amount]]</f>
        <v>280000000</v>
      </c>
      <c r="AW580" s="23" t="str">
        <f t="shared" si="166"/>
        <v>Nov 2017</v>
      </c>
      <c r="AX580" s="28">
        <f>IFERROR(VLOOKUP(Table2[[#This Row],[SAP Code]],[26]_16!A:B,2,FALSE),0)</f>
        <v>0</v>
      </c>
      <c r="AY580" s="28">
        <f>IFERROR(VLOOKUP(Table2[[#This Row],[SAP Code]],[26]_16!D:E,2,FALSE)/ 1000000, 0)</f>
        <v>0</v>
      </c>
      <c r="AZ580" s="28">
        <f>IFERROR(VLOOKUP(Table2[[#This Row],[SAP Code]],[26]_16!G:H,2,FALSE)/ 1000000, 0)</f>
        <v>0</v>
      </c>
      <c r="BA580" s="28">
        <f>IFERROR(VLOOKUP(Table2[[#This Row],[SAP Code]],[26]_16!J:K,2,FALSE)/ 1000000, 0)</f>
        <v>0</v>
      </c>
      <c r="BB580" s="28">
        <f>IFERROR(VLOOKUP(Table2[[#This Row],[SAP Code]],[26]_16!M:N,2,FALSE)/ 1000000, 0)</f>
        <v>10.126155019999999</v>
      </c>
      <c r="BC580" s="28">
        <f>IFERROR(VLOOKUP(Table2[[#This Row],[SAP Code]],[26]_16!P:Q,2,FALSE),0)</f>
        <v>0</v>
      </c>
      <c r="BD580" s="28">
        <f>IFERROR(VLOOKUP(Table2[[#This Row],[SAP Code]],[26]_16!S:T,2,FALSE),0)</f>
        <v>0</v>
      </c>
      <c r="BE580" s="28">
        <f>IFERROR(VLOOKUP(Table2[[#This Row],[SAP Code]],[26]_16!V:W,2,FALSE)/ 1000000, 0)</f>
        <v>4.8848143300000002</v>
      </c>
      <c r="BF580" s="28">
        <f>IFERROR(VLOOKUP(Table2[[#This Row],[SAP Code]],[26]_16!Y:Z,2,FALSE)/ 1000000, 0)</f>
        <v>0</v>
      </c>
      <c r="BG580" s="28" t="str">
        <f>IFERROR(VLOOKUP(Table2[[#This Row],[SAP Code]],[26]port!$A:$AD,30,FALSE),"unknown")</f>
        <v>OnGo</v>
      </c>
      <c r="BH580" s="29" t="str">
        <f t="shared" si="167"/>
        <v>Ongoing</v>
      </c>
      <c r="BI580" s="16"/>
    </row>
    <row r="581" spans="1:61" ht="17.100000000000001" customHeight="1">
      <c r="A581" s="38" t="s">
        <v>351</v>
      </c>
      <c r="B581" s="16" t="s">
        <v>2182</v>
      </c>
      <c r="C581" s="16" t="s">
        <v>2183</v>
      </c>
      <c r="D581" s="16" t="s">
        <v>2184</v>
      </c>
      <c r="E581" s="18">
        <v>43056</v>
      </c>
      <c r="F581" s="16" t="s">
        <v>827</v>
      </c>
      <c r="G581" s="16" t="s">
        <v>126</v>
      </c>
      <c r="H581" s="16" t="s">
        <v>81</v>
      </c>
      <c r="I581" s="16" t="s">
        <v>123</v>
      </c>
      <c r="J581" s="16" t="s">
        <v>179</v>
      </c>
      <c r="K581" s="19" t="s">
        <v>84</v>
      </c>
      <c r="L581" s="19" t="s">
        <v>70</v>
      </c>
      <c r="M581" s="19">
        <v>121137000</v>
      </c>
      <c r="N581" s="69">
        <v>86237532.836426541</v>
      </c>
      <c r="O581" s="20" t="s">
        <v>2185</v>
      </c>
      <c r="P581" s="21">
        <v>2000200001851</v>
      </c>
      <c r="Q581" s="20" t="s">
        <v>87</v>
      </c>
      <c r="R581" s="16" t="str">
        <f t="shared" si="157"/>
        <v>ADB Public</v>
      </c>
      <c r="S581" s="16" t="str">
        <f t="shared" si="155"/>
        <v>E</v>
      </c>
      <c r="T581" s="16" t="str">
        <f t="shared" si="156"/>
        <v>ADF Countries</v>
      </c>
      <c r="U581" s="16" t="str">
        <f t="shared" si="158"/>
        <v>Non-Transition States</v>
      </c>
      <c r="V581" s="22" t="str">
        <f>IF(ISNUMBER(MATCH(A581, {"Gabon","Sudan","Niger","Mali","Burkina Faso","Guinea"}, 0)), "De Facto Countries", "Non-De Facto Countries")</f>
        <v>Non-De Facto Countries</v>
      </c>
      <c r="W581" s="16" t="str">
        <f t="shared" si="169"/>
        <v>East</v>
      </c>
      <c r="X581" s="16" t="str">
        <f t="shared" si="170"/>
        <v>WASH Sector</v>
      </c>
      <c r="Y581" s="23">
        <f>Table2[[#This Row],[Approved Amount_UA Equivalent]]*0.03</f>
        <v>2587125.9850927959</v>
      </c>
      <c r="Z581" s="23">
        <f>Table2[[#This Row],[Approved Amount_UA Equivalent]]*0.01</f>
        <v>862375.32836426538</v>
      </c>
      <c r="AC581" s="23">
        <f>Table2[[#This Row],[Approved Amount_UA Equivalent]]*0.96</f>
        <v>82788031.522969469</v>
      </c>
      <c r="AD581" s="23">
        <f>SUM(Table2[[#This Row],[Feed Africa ]:[Improve Quality Of Life ]])</f>
        <v>86237532.836426526</v>
      </c>
      <c r="AE581" s="16" t="b">
        <f>Table2[[#This Row],[Total HI5]]=Table2[[#This Row],[Approved Amount_UA Equivalent]]</f>
        <v>1</v>
      </c>
      <c r="AF581" s="24">
        <v>10</v>
      </c>
      <c r="AG581" s="20" t="str">
        <f t="shared" si="159"/>
        <v>Investment Project</v>
      </c>
      <c r="AH581" s="24" t="e">
        <f>VLOOKUP(Table2[[#This Row],[SAP Code]],[25]DATA!$A:$G,7,FALSE)</f>
        <v>#N/A</v>
      </c>
      <c r="AI581" s="20" t="str">
        <f t="shared" si="160"/>
        <v>Infrastructure</v>
      </c>
      <c r="AJ581" s="25" t="s">
        <v>89</v>
      </c>
      <c r="AK581" s="25" t="s">
        <v>126</v>
      </c>
      <c r="AL581" s="23" t="str" cm="1">
        <f t="array" ref="AL581">_xlfn.SWITCH(AK581,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81" s="26">
        <v>1</v>
      </c>
      <c r="AN581" s="25" t="str">
        <f t="shared" si="168"/>
        <v>Sovereign</v>
      </c>
      <c r="AO581" s="27">
        <v>0.5</v>
      </c>
      <c r="AP581" s="23">
        <f>Table2[[#This Row],[Approved Amount_UA Equivalent]]/1000000</f>
        <v>86.237532836426539</v>
      </c>
      <c r="AQ581" s="69">
        <f t="shared" si="161"/>
        <v>114.76835820002989</v>
      </c>
      <c r="AR581" s="23" t="str">
        <f t="shared" si="162"/>
        <v>81-90</v>
      </c>
      <c r="AS581" s="23" t="str">
        <f t="shared" si="163"/>
        <v>81-100</v>
      </c>
      <c r="AT581" s="23" t="str">
        <f t="shared" si="164"/>
        <v>81-120</v>
      </c>
      <c r="AU581" s="23" t="str">
        <f t="shared" si="165"/>
        <v>50-100 Mn</v>
      </c>
      <c r="AV581" s="23">
        <f>Table2[[#This Row],[Amount]]</f>
        <v>121137000</v>
      </c>
      <c r="AW581" s="23" t="str">
        <f t="shared" si="166"/>
        <v>Nov 2017</v>
      </c>
      <c r="AX581" s="28">
        <f>IFERROR(VLOOKUP(Table2[[#This Row],[SAP Code]],[26]_16!A:B,2,FALSE),0)</f>
        <v>0</v>
      </c>
      <c r="AY581" s="28">
        <f>IFERROR(VLOOKUP(Table2[[#This Row],[SAP Code]],[26]_16!D:E,2,FALSE)/ 1000000, 0)</f>
        <v>0</v>
      </c>
      <c r="AZ581" s="28">
        <f>IFERROR(VLOOKUP(Table2[[#This Row],[SAP Code]],[26]_16!G:H,2,FALSE)/ 1000000, 0)</f>
        <v>0</v>
      </c>
      <c r="BA581" s="28">
        <f>IFERROR(VLOOKUP(Table2[[#This Row],[SAP Code]],[26]_16!J:K,2,FALSE)/ 1000000, 0)</f>
        <v>10.255330800000001</v>
      </c>
      <c r="BB581" s="28">
        <f>IFERROR(VLOOKUP(Table2[[#This Row],[SAP Code]],[26]_16!M:N,2,FALSE)/ 1000000, 0)</f>
        <v>9.8384974800000027</v>
      </c>
      <c r="BC581" s="28">
        <f>IFERROR(VLOOKUP(Table2[[#This Row],[SAP Code]],[26]_16!P:Q,2,FALSE),0)</f>
        <v>18.385586610000001</v>
      </c>
      <c r="BD581" s="28">
        <f>IFERROR(VLOOKUP(Table2[[#This Row],[SAP Code]],[26]_16!S:T,2,FALSE),0)</f>
        <v>15.89663661</v>
      </c>
      <c r="BE581" s="28">
        <f>IFERROR(VLOOKUP(Table2[[#This Row],[SAP Code]],[26]_16!V:W,2,FALSE)/ 1000000, 0)</f>
        <v>8.4547090199999992</v>
      </c>
      <c r="BF581" s="28">
        <f>IFERROR(VLOOKUP(Table2[[#This Row],[SAP Code]],[26]_16!Y:Z,2,FALSE)/ 1000000, 0)</f>
        <v>2.2679939299999998</v>
      </c>
      <c r="BG581" s="28" t="str">
        <f>IFERROR(VLOOKUP(Table2[[#This Row],[SAP Code]],[26]port!$A:$AD,30,FALSE),"unknown")</f>
        <v>OnGo</v>
      </c>
      <c r="BH581" s="29" t="str">
        <f t="shared" si="167"/>
        <v>Ongoing</v>
      </c>
      <c r="BI581" s="16"/>
    </row>
    <row r="582" spans="1:61" ht="17.100000000000001" customHeight="1">
      <c r="A582" s="38" t="s">
        <v>351</v>
      </c>
      <c r="B582" s="16" t="s">
        <v>2182</v>
      </c>
      <c r="C582" s="16" t="s">
        <v>2186</v>
      </c>
      <c r="D582" s="16" t="s">
        <v>2184</v>
      </c>
      <c r="E582" s="18">
        <v>43056</v>
      </c>
      <c r="F582" s="16" t="s">
        <v>827</v>
      </c>
      <c r="G582" s="16" t="s">
        <v>126</v>
      </c>
      <c r="H582" s="16" t="s">
        <v>81</v>
      </c>
      <c r="I582" s="16" t="s">
        <v>123</v>
      </c>
      <c r="J582" s="16" t="s">
        <v>261</v>
      </c>
      <c r="K582" s="19" t="s">
        <v>84</v>
      </c>
      <c r="L582" s="19" t="s">
        <v>70</v>
      </c>
      <c r="M582" s="19">
        <v>50000000</v>
      </c>
      <c r="N582" s="69">
        <v>35595042.322505325</v>
      </c>
      <c r="O582" s="20" t="s">
        <v>2185</v>
      </c>
      <c r="P582" s="21">
        <v>5050200000151</v>
      </c>
      <c r="Q582" s="20" t="s">
        <v>87</v>
      </c>
      <c r="R582" s="16" t="str">
        <f t="shared" si="157"/>
        <v>AGTF</v>
      </c>
      <c r="S582" s="16" t="str">
        <f t="shared" si="155"/>
        <v>E</v>
      </c>
      <c r="T582" s="16" t="str">
        <f t="shared" si="156"/>
        <v>ADF Countries</v>
      </c>
      <c r="U582" s="16" t="str">
        <f t="shared" si="158"/>
        <v>Non-Transition States</v>
      </c>
      <c r="V582" s="22" t="str">
        <f>IF(ISNUMBER(MATCH(A582, {"Gabon","Sudan","Niger","Mali","Burkina Faso","Guinea"}, 0)), "De Facto Countries", "Non-De Facto Countries")</f>
        <v>Non-De Facto Countries</v>
      </c>
      <c r="W582" s="16" t="str">
        <f t="shared" si="169"/>
        <v>East</v>
      </c>
      <c r="X582" s="16" t="str">
        <f t="shared" si="170"/>
        <v>WASH Sector</v>
      </c>
      <c r="Y582" s="23">
        <f>Table2[[#This Row],[Approved Amount_UA Equivalent]]*0.03</f>
        <v>1067851.2696751598</v>
      </c>
      <c r="Z582" s="23">
        <f>Table2[[#This Row],[Approved Amount_UA Equivalent]]*0.01</f>
        <v>355950.42322505324</v>
      </c>
      <c r="AC582" s="23">
        <f>Table2[[#This Row],[Approved Amount_UA Equivalent]]*0.96</f>
        <v>34171240.629605114</v>
      </c>
      <c r="AD582" s="23">
        <f>SUM(Table2[[#This Row],[Feed Africa ]:[Improve Quality Of Life ]])</f>
        <v>35595042.322505325</v>
      </c>
      <c r="AE582" s="16" t="b">
        <f>Table2[[#This Row],[Total HI5]]=Table2[[#This Row],[Approved Amount_UA Equivalent]]</f>
        <v>1</v>
      </c>
      <c r="AF582" s="24">
        <v>10</v>
      </c>
      <c r="AG582" s="20" t="str">
        <f t="shared" si="159"/>
        <v>Investment Project</v>
      </c>
      <c r="AH582" s="24" t="e">
        <f>VLOOKUP(Table2[[#This Row],[SAP Code]],[25]DATA!$A:$G,7,FALSE)</f>
        <v>#N/A</v>
      </c>
      <c r="AI582" s="20" t="str">
        <f t="shared" si="160"/>
        <v>Infrastructure</v>
      </c>
      <c r="AJ582" s="25" t="s">
        <v>89</v>
      </c>
      <c r="AK582" s="25" t="s">
        <v>126</v>
      </c>
      <c r="AL582" s="23" t="str" cm="1">
        <f t="array" ref="AL582">_xlfn.SWITCH(AK582,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82" s="26">
        <v>1</v>
      </c>
      <c r="AN582" s="25" t="str">
        <f t="shared" si="168"/>
        <v>Sovereign</v>
      </c>
      <c r="AO582" s="27">
        <v>0.5</v>
      </c>
      <c r="AP582" s="23">
        <f>Table2[[#This Row],[Approved Amount_UA Equivalent]]/1000000</f>
        <v>35.595042322505329</v>
      </c>
      <c r="AQ582" s="69">
        <f t="shared" si="161"/>
        <v>47.371306124482992</v>
      </c>
      <c r="AR582" s="23" t="str">
        <f t="shared" si="162"/>
        <v>31-40</v>
      </c>
      <c r="AS582" s="23" t="str">
        <f t="shared" si="163"/>
        <v>21-40</v>
      </c>
      <c r="AT582" s="23" t="str">
        <f t="shared" si="164"/>
        <v>1-40</v>
      </c>
      <c r="AU582" s="23" t="str">
        <f t="shared" si="165"/>
        <v>&lt;1-50 Mn</v>
      </c>
      <c r="AV582" s="23">
        <f>Table2[[#This Row],[Amount]]</f>
        <v>50000000</v>
      </c>
      <c r="AW582" s="23" t="str">
        <f t="shared" si="166"/>
        <v>Nov 2017</v>
      </c>
      <c r="AX582" s="28">
        <f>IFERROR(VLOOKUP(Table2[[#This Row],[SAP Code]],[26]_16!A:B,2,FALSE),0)</f>
        <v>0</v>
      </c>
      <c r="AY582" s="28">
        <f>IFERROR(VLOOKUP(Table2[[#This Row],[SAP Code]],[26]_16!D:E,2,FALSE)/ 1000000, 0)</f>
        <v>0</v>
      </c>
      <c r="AZ582" s="28">
        <f>IFERROR(VLOOKUP(Table2[[#This Row],[SAP Code]],[26]_16!G:H,2,FALSE)/ 1000000, 0)</f>
        <v>0</v>
      </c>
      <c r="BA582" s="28">
        <f>IFERROR(VLOOKUP(Table2[[#This Row],[SAP Code]],[26]_16!J:K,2,FALSE)/ 1000000, 0)</f>
        <v>10.255330800000001</v>
      </c>
      <c r="BB582" s="28">
        <f>IFERROR(VLOOKUP(Table2[[#This Row],[SAP Code]],[26]_16!M:N,2,FALSE)/ 1000000, 0)</f>
        <v>9.8384974800000027</v>
      </c>
      <c r="BC582" s="28">
        <f>IFERROR(VLOOKUP(Table2[[#This Row],[SAP Code]],[26]_16!P:Q,2,FALSE),0)</f>
        <v>18.385586610000001</v>
      </c>
      <c r="BD582" s="28">
        <f>IFERROR(VLOOKUP(Table2[[#This Row],[SAP Code]],[26]_16!S:T,2,FALSE),0)</f>
        <v>15.89663661</v>
      </c>
      <c r="BE582" s="28">
        <f>IFERROR(VLOOKUP(Table2[[#This Row],[SAP Code]],[26]_16!V:W,2,FALSE)/ 1000000, 0)</f>
        <v>8.4547090199999992</v>
      </c>
      <c r="BF582" s="28">
        <f>IFERROR(VLOOKUP(Table2[[#This Row],[SAP Code]],[26]_16!Y:Z,2,FALSE)/ 1000000, 0)</f>
        <v>2.2679939299999998</v>
      </c>
      <c r="BG582" s="28" t="str">
        <f>IFERROR(VLOOKUP(Table2[[#This Row],[SAP Code]],[26]port!$A:$AD,30,FALSE),"unknown")</f>
        <v>OnGo</v>
      </c>
      <c r="BH582" s="29" t="str">
        <f t="shared" si="167"/>
        <v>Ongoing</v>
      </c>
      <c r="BI582" s="16"/>
    </row>
    <row r="583" spans="1:61" ht="17.100000000000001" customHeight="1">
      <c r="A583" s="16" t="s">
        <v>117</v>
      </c>
      <c r="B583" s="16" t="s">
        <v>2187</v>
      </c>
      <c r="C583" s="16" t="s">
        <v>2188</v>
      </c>
      <c r="D583" s="16" t="s">
        <v>2189</v>
      </c>
      <c r="E583" s="18">
        <v>43056</v>
      </c>
      <c r="F583" s="16" t="s">
        <v>2190</v>
      </c>
      <c r="G583" s="16" t="s">
        <v>2055</v>
      </c>
      <c r="H583" s="16" t="s">
        <v>81</v>
      </c>
      <c r="I583" s="16" t="s">
        <v>82</v>
      </c>
      <c r="J583" s="16" t="s">
        <v>103</v>
      </c>
      <c r="K583" s="19" t="s">
        <v>84</v>
      </c>
      <c r="L583" s="19" t="s">
        <v>70</v>
      </c>
      <c r="M583" s="19">
        <v>105000000</v>
      </c>
      <c r="N583" s="69">
        <v>74749588.877261177</v>
      </c>
      <c r="O583" s="20" t="s">
        <v>2191</v>
      </c>
      <c r="P583" s="21">
        <v>2000130018480</v>
      </c>
      <c r="Q583" s="20" t="s">
        <v>87</v>
      </c>
      <c r="R583" s="16" t="str">
        <f t="shared" si="157"/>
        <v>ADB Private</v>
      </c>
      <c r="S583" s="16" t="str">
        <f t="shared" si="155"/>
        <v>F</v>
      </c>
      <c r="T583" s="16" t="str">
        <f t="shared" si="156"/>
        <v>ADF Countries</v>
      </c>
      <c r="U583" s="16" t="str">
        <f t="shared" si="158"/>
        <v>Non-Transition States</v>
      </c>
      <c r="V583" s="22" t="str">
        <f>IF(ISNUMBER(MATCH(A583, {"Gabon","Sudan","Niger","Mali","Burkina Faso","Guinea"}, 0)), "De Facto Countries", "Non-De Facto Countries")</f>
        <v>Non-De Facto Countries</v>
      </c>
      <c r="W583" s="16" t="str">
        <f t="shared" si="169"/>
        <v>East</v>
      </c>
      <c r="X583" s="16" t="str">
        <f t="shared" si="170"/>
        <v>Power</v>
      </c>
      <c r="Y583" s="23"/>
      <c r="Z583" s="23">
        <f>Table2[[#This Row],[Approved Amount_UA Equivalent]]</f>
        <v>74749588.877261177</v>
      </c>
      <c r="AD583" s="23">
        <f>SUM(Table2[[#This Row],[Feed Africa ]:[Improve Quality Of Life ]])</f>
        <v>74749588.877261177</v>
      </c>
      <c r="AE583" s="16" t="b">
        <f>Table2[[#This Row],[Total HI5]]=Table2[[#This Row],[Approved Amount_UA Equivalent]]</f>
        <v>1</v>
      </c>
      <c r="AF583" s="24">
        <v>10</v>
      </c>
      <c r="AG583" s="20" t="str">
        <f t="shared" si="159"/>
        <v>Investment Project</v>
      </c>
      <c r="AH583" s="24" t="e">
        <f>VLOOKUP(Table2[[#This Row],[SAP Code]],[25]DATA!$A:$G,7,FALSE)</f>
        <v>#N/A</v>
      </c>
      <c r="AI583" s="20" t="str">
        <f t="shared" si="160"/>
        <v>Infrastructure</v>
      </c>
      <c r="AJ583" s="25" t="s">
        <v>89</v>
      </c>
      <c r="AK583" s="25" t="s">
        <v>2055</v>
      </c>
      <c r="AL583" s="23" t="str" cm="1">
        <f t="array" ref="AL583">_xlfn.SWITCH(AK583,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83" s="26">
        <v>2</v>
      </c>
      <c r="AN583" s="25" t="str">
        <f t="shared" si="168"/>
        <v>Non-Sovereign</v>
      </c>
      <c r="AO583" s="27">
        <v>1</v>
      </c>
      <c r="AP583" s="23">
        <f>Table2[[#This Row],[Approved Amount_UA Equivalent]]/1000000</f>
        <v>74.749588877261175</v>
      </c>
      <c r="AQ583" s="69">
        <f t="shared" si="161"/>
        <v>99.479742861414266</v>
      </c>
      <c r="AR583" s="23" t="str">
        <f t="shared" si="162"/>
        <v>71-80</v>
      </c>
      <c r="AS583" s="23" t="str">
        <f t="shared" si="163"/>
        <v>61-80</v>
      </c>
      <c r="AT583" s="23" t="str">
        <f t="shared" si="164"/>
        <v>41-80</v>
      </c>
      <c r="AU583" s="23" t="str">
        <f t="shared" si="165"/>
        <v>50-100 Mn</v>
      </c>
      <c r="AV583" s="23">
        <f>Table2[[#This Row],[Amount]]</f>
        <v>105000000</v>
      </c>
      <c r="AW583" s="23" t="str">
        <f t="shared" si="166"/>
        <v>Nov 2017</v>
      </c>
      <c r="AX583" s="28">
        <f>IFERROR(VLOOKUP(Table2[[#This Row],[SAP Code]],[26]_16!A:B,2,FALSE),0)</f>
        <v>0</v>
      </c>
      <c r="AY583" s="28">
        <f>IFERROR(VLOOKUP(Table2[[#This Row],[SAP Code]],[26]_16!D:E,2,FALSE)/ 1000000, 0)</f>
        <v>0</v>
      </c>
      <c r="AZ583" s="28">
        <f>IFERROR(VLOOKUP(Table2[[#This Row],[SAP Code]],[26]_16!G:H,2,FALSE)/ 1000000, 0)</f>
        <v>0</v>
      </c>
      <c r="BA583" s="28">
        <f>IFERROR(VLOOKUP(Table2[[#This Row],[SAP Code]],[26]_16!J:K,2,FALSE)/ 1000000, 0)</f>
        <v>46.163638679999991</v>
      </c>
      <c r="BB583" s="28">
        <f>IFERROR(VLOOKUP(Table2[[#This Row],[SAP Code]],[26]_16!M:N,2,FALSE)/ 1000000, 0)</f>
        <v>0</v>
      </c>
      <c r="BC583" s="28">
        <f>IFERROR(VLOOKUP(Table2[[#This Row],[SAP Code]],[26]_16!P:Q,2,FALSE),0)</f>
        <v>0</v>
      </c>
      <c r="BD583" s="28">
        <f>IFERROR(VLOOKUP(Table2[[#This Row],[SAP Code]],[26]_16!S:T,2,FALSE),0)</f>
        <v>0</v>
      </c>
      <c r="BE583" s="28">
        <f>IFERROR(VLOOKUP(Table2[[#This Row],[SAP Code]],[26]_16!V:W,2,FALSE)/ 1000000, 0)</f>
        <v>0</v>
      </c>
      <c r="BF583" s="28">
        <f>IFERROR(VLOOKUP(Table2[[#This Row],[SAP Code]],[26]_16!Y:Z,2,FALSE)/ 1000000, 0)</f>
        <v>0</v>
      </c>
      <c r="BG583" s="28" t="str">
        <f>IFERROR(VLOOKUP(Table2[[#This Row],[SAP Code]],[26]port!$A:$AD,30,FALSE),"unknown")</f>
        <v>OnGo</v>
      </c>
      <c r="BH583" s="29" t="str">
        <f t="shared" si="167"/>
        <v>Ongoing</v>
      </c>
      <c r="BI583" s="16"/>
    </row>
    <row r="584" spans="1:61" ht="17.100000000000001" customHeight="1">
      <c r="A584" s="38" t="s">
        <v>60</v>
      </c>
      <c r="B584" s="16" t="s">
        <v>2192</v>
      </c>
      <c r="C584" s="16" t="s">
        <v>2193</v>
      </c>
      <c r="D584" s="16" t="s">
        <v>2194</v>
      </c>
      <c r="E584" s="18">
        <v>43061</v>
      </c>
      <c r="F584" s="16" t="s">
        <v>436</v>
      </c>
      <c r="G584" s="16" t="s">
        <v>255</v>
      </c>
      <c r="H584" s="16" t="s">
        <v>66</v>
      </c>
      <c r="I584" s="16" t="s">
        <v>250</v>
      </c>
      <c r="J584" s="16" t="s">
        <v>179</v>
      </c>
      <c r="K584" s="19" t="s">
        <v>84</v>
      </c>
      <c r="L584" s="19" t="s">
        <v>195</v>
      </c>
      <c r="M584" s="19">
        <v>180000000</v>
      </c>
      <c r="N584" s="69">
        <v>149132545.69255498</v>
      </c>
      <c r="O584" s="20" t="s">
        <v>2195</v>
      </c>
      <c r="P584" s="21">
        <v>2000200001855</v>
      </c>
      <c r="Q584" s="20" t="s">
        <v>87</v>
      </c>
      <c r="R584" s="16" t="str">
        <f t="shared" si="157"/>
        <v>ADB Public</v>
      </c>
      <c r="S584" s="16" t="str">
        <f t="shared" si="155"/>
        <v>K</v>
      </c>
      <c r="T584" s="16" t="str">
        <f t="shared" si="156"/>
        <v>Blend Countries</v>
      </c>
      <c r="U584" s="16" t="str">
        <f t="shared" si="158"/>
        <v>Non-Transition States</v>
      </c>
      <c r="V584" s="22" t="str">
        <f>IF(ISNUMBER(MATCH(A584, {"Gabon","Sudan","Niger","Mali","Burkina Faso","Guinea"}, 0)), "De Facto Countries", "Non-De Facto Countries")</f>
        <v>Non-De Facto Countries</v>
      </c>
      <c r="W584" s="16" t="str">
        <f t="shared" si="169"/>
        <v>Central</v>
      </c>
      <c r="X584" s="16" t="str">
        <f t="shared" si="170"/>
        <v>Multi-Sector</v>
      </c>
      <c r="Y584" s="23">
        <f>Table2[[#This Row],[Approved Amount_UA Equivalent]]/5</f>
        <v>29826509.138510995</v>
      </c>
      <c r="Z584" s="23">
        <f>Table2[[#This Row],[Approved Amount_UA Equivalent]]/5</f>
        <v>29826509.138510995</v>
      </c>
      <c r="AA584" s="23">
        <f>Table2[[#This Row],[Approved Amount_UA Equivalent]]/5</f>
        <v>29826509.138510995</v>
      </c>
      <c r="AB584" s="23">
        <f>Table2[[#This Row],[Approved Amount_UA Equivalent]]/5</f>
        <v>29826509.138510995</v>
      </c>
      <c r="AC584" s="23">
        <f>Table2[[#This Row],[Approved Amount_UA Equivalent]]/5</f>
        <v>29826509.138510995</v>
      </c>
      <c r="AD584" s="23">
        <f>SUM(Table2[[#This Row],[Feed Africa ]:[Improve Quality Of Life ]])</f>
        <v>149132545.69255498</v>
      </c>
      <c r="AE584" s="16" t="b">
        <f>Table2[[#This Row],[Total HI5]]=Table2[[#This Row],[Approved Amount_UA Equivalent]]</f>
        <v>1</v>
      </c>
      <c r="AF584" s="24">
        <v>20</v>
      </c>
      <c r="AG584" s="20" t="str">
        <f t="shared" si="159"/>
        <v>Policy and Result Based Op</v>
      </c>
      <c r="AH584" s="24" t="e">
        <f>VLOOKUP(Table2[[#This Row],[SAP Code]],[25]DATA!$A:$G,7,FALSE)</f>
        <v>#N/A</v>
      </c>
      <c r="AI584" s="20" t="str">
        <f t="shared" si="160"/>
        <v>Policy-Based Lending</v>
      </c>
      <c r="AJ584" s="25" t="s">
        <v>254</v>
      </c>
      <c r="AK584" s="25" t="s">
        <v>255</v>
      </c>
      <c r="AL584" s="23" t="str" cm="1">
        <f t="array" ref="AL584">_xlfn.SWITCH(AK584,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84" s="26">
        <v>1</v>
      </c>
      <c r="AN584" s="25" t="str">
        <f t="shared" si="168"/>
        <v>Sovereign</v>
      </c>
      <c r="AO584" s="27">
        <v>1</v>
      </c>
      <c r="AP584" s="23">
        <f>Table2[[#This Row],[Approved Amount_UA Equivalent]]/1000000</f>
        <v>149.13254569255497</v>
      </c>
      <c r="AQ584" s="69">
        <f t="shared" si="161"/>
        <v>198.47155710947987</v>
      </c>
      <c r="AR584" s="23" t="str">
        <f t="shared" si="162"/>
        <v>141-150</v>
      </c>
      <c r="AS584" s="23" t="str">
        <f t="shared" si="163"/>
        <v>141-160</v>
      </c>
      <c r="AT584" s="23" t="str">
        <f t="shared" si="164"/>
        <v>121-160</v>
      </c>
      <c r="AU584" s="23" t="str">
        <f t="shared" si="165"/>
        <v>100-200 Mn</v>
      </c>
      <c r="AV584" s="23">
        <f>Table2[[#This Row],[Amount]]</f>
        <v>180000000</v>
      </c>
      <c r="AW584" s="23" t="str">
        <f t="shared" si="166"/>
        <v>Nov 2017</v>
      </c>
      <c r="AX584" s="28">
        <f>IFERROR(VLOOKUP(Table2[[#This Row],[SAP Code]],[26]_16!A:B,2,FALSE),0)</f>
        <v>0</v>
      </c>
      <c r="AY584" s="28">
        <f>IFERROR(VLOOKUP(Table2[[#This Row],[SAP Code]],[26]_16!D:E,2,FALSE)/ 1000000, 0)</f>
        <v>0</v>
      </c>
      <c r="AZ584" s="28">
        <f>IFERROR(VLOOKUP(Table2[[#This Row],[SAP Code]],[26]_16!G:H,2,FALSE)/ 1000000, 0)</f>
        <v>0</v>
      </c>
      <c r="BA584" s="28">
        <f>IFERROR(VLOOKUP(Table2[[#This Row],[SAP Code]],[26]_16!J:K,2,FALSE)/ 1000000, 0)</f>
        <v>152.76532307000002</v>
      </c>
      <c r="BB584" s="28">
        <f>IFERROR(VLOOKUP(Table2[[#This Row],[SAP Code]],[26]_16!M:N,2,FALSE)/ 1000000, 0)</f>
        <v>0</v>
      </c>
      <c r="BC584" s="28">
        <f>IFERROR(VLOOKUP(Table2[[#This Row],[SAP Code]],[26]_16!P:Q,2,FALSE),0)</f>
        <v>0</v>
      </c>
      <c r="BD584" s="28">
        <f>IFERROR(VLOOKUP(Table2[[#This Row],[SAP Code]],[26]_16!S:T,2,FALSE),0)</f>
        <v>0</v>
      </c>
      <c r="BE584" s="28">
        <f>IFERROR(VLOOKUP(Table2[[#This Row],[SAP Code]],[26]_16!V:W,2,FALSE)/ 1000000, 0)</f>
        <v>0</v>
      </c>
      <c r="BF584" s="28">
        <f>IFERROR(VLOOKUP(Table2[[#This Row],[SAP Code]],[26]_16!Y:Z,2,FALSE)/ 1000000, 0)</f>
        <v>0</v>
      </c>
      <c r="BG584" s="28" t="str">
        <f>IFERROR(VLOOKUP(Table2[[#This Row],[SAP Code]],[26]port!$A:$AD,30,FALSE),"unknown")</f>
        <v>CLSD</v>
      </c>
      <c r="BH584" s="29" t="str">
        <f t="shared" si="167"/>
        <v>Number of operations completed out of the net approved of that year</v>
      </c>
      <c r="BI584" s="16"/>
    </row>
    <row r="585" spans="1:61" ht="17.100000000000001" customHeight="1">
      <c r="A585" s="38" t="s">
        <v>281</v>
      </c>
      <c r="B585" s="16" t="s">
        <v>2196</v>
      </c>
      <c r="C585" s="16" t="s">
        <v>2197</v>
      </c>
      <c r="D585" s="16" t="s">
        <v>2198</v>
      </c>
      <c r="E585" s="18">
        <v>43061</v>
      </c>
      <c r="F585" s="16" t="s">
        <v>285</v>
      </c>
      <c r="G585" s="16" t="s">
        <v>90</v>
      </c>
      <c r="H585" s="16" t="s">
        <v>81</v>
      </c>
      <c r="I585" s="16" t="s">
        <v>82</v>
      </c>
      <c r="J585" s="16" t="s">
        <v>83</v>
      </c>
      <c r="K585" s="19" t="s">
        <v>84</v>
      </c>
      <c r="L585" s="19" t="s">
        <v>85</v>
      </c>
      <c r="M585" s="19">
        <v>61410000</v>
      </c>
      <c r="N585" s="69">
        <v>61410000</v>
      </c>
      <c r="O585" s="20" t="s">
        <v>2199</v>
      </c>
      <c r="P585" s="21">
        <v>2100150038493</v>
      </c>
      <c r="Q585" s="20" t="s">
        <v>87</v>
      </c>
      <c r="R585" s="16" t="str">
        <f t="shared" si="157"/>
        <v>ADF Including TSF</v>
      </c>
      <c r="S585" s="16" t="str">
        <f t="shared" si="155"/>
        <v>F</v>
      </c>
      <c r="T585" s="16" t="str">
        <f t="shared" si="156"/>
        <v>ADF Countries</v>
      </c>
      <c r="U585" s="16" t="str">
        <f t="shared" si="158"/>
        <v>Non-Transition States</v>
      </c>
      <c r="V585" s="22" t="str">
        <f>IF(ISNUMBER(MATCH(A585, {"Gabon","Sudan","Niger","Mali","Burkina Faso","Guinea"}, 0)), "De Facto Countries", "Non-De Facto Countries")</f>
        <v>Non-De Facto Countries</v>
      </c>
      <c r="W585" s="16" t="str">
        <f t="shared" si="169"/>
        <v>East</v>
      </c>
      <c r="X585" s="16" t="str">
        <f t="shared" si="170"/>
        <v>Power</v>
      </c>
      <c r="Y585" s="23"/>
      <c r="Z585" s="23">
        <f>Table2[[#This Row],[Approved Amount_UA Equivalent]]</f>
        <v>61410000</v>
      </c>
      <c r="AD585" s="23">
        <f>SUM(Table2[[#This Row],[Feed Africa ]:[Improve Quality Of Life ]])</f>
        <v>61410000</v>
      </c>
      <c r="AE585" s="16" t="b">
        <f>Table2[[#This Row],[Total HI5]]=Table2[[#This Row],[Approved Amount_UA Equivalent]]</f>
        <v>1</v>
      </c>
      <c r="AF585" s="24">
        <v>10</v>
      </c>
      <c r="AG585" s="20" t="str">
        <f t="shared" si="159"/>
        <v>Investment Project</v>
      </c>
      <c r="AH585" s="24" t="e">
        <f>VLOOKUP(Table2[[#This Row],[SAP Code]],[25]DATA!$A:$G,7,FALSE)</f>
        <v>#N/A</v>
      </c>
      <c r="AI585" s="20" t="str">
        <f t="shared" si="160"/>
        <v>Infrastructure</v>
      </c>
      <c r="AJ585" s="25" t="s">
        <v>89</v>
      </c>
      <c r="AK585" s="25" t="s">
        <v>90</v>
      </c>
      <c r="AL585" s="23" t="str" cm="1">
        <f t="array" ref="AL585">_xlfn.SWITCH(AK585,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85" s="26">
        <v>1</v>
      </c>
      <c r="AN585" s="25" t="str">
        <f t="shared" si="168"/>
        <v>Sovereign</v>
      </c>
      <c r="AO585" s="27">
        <v>0.5</v>
      </c>
      <c r="AP585" s="23">
        <f>Table2[[#This Row],[Approved Amount_UA Equivalent]]/1000000</f>
        <v>61.41</v>
      </c>
      <c r="AQ585" s="69">
        <f t="shared" si="161"/>
        <v>81.726884400000003</v>
      </c>
      <c r="AR585" s="23" t="str">
        <f t="shared" si="162"/>
        <v>61-70</v>
      </c>
      <c r="AS585" s="23" t="str">
        <f t="shared" si="163"/>
        <v>61-80</v>
      </c>
      <c r="AT585" s="23" t="str">
        <f t="shared" si="164"/>
        <v>41-80</v>
      </c>
      <c r="AU585" s="23" t="str">
        <f t="shared" si="165"/>
        <v>50-100 Mn</v>
      </c>
      <c r="AV585" s="23">
        <f>Table2[[#This Row],[Amount]]</f>
        <v>61410000</v>
      </c>
      <c r="AW585" s="23" t="str">
        <f t="shared" si="166"/>
        <v>Nov 2017</v>
      </c>
      <c r="AX585" s="28">
        <f>IFERROR(VLOOKUP(Table2[[#This Row],[SAP Code]],[26]_16!A:B,2,FALSE),0)</f>
        <v>0</v>
      </c>
      <c r="AY585" s="28">
        <f>IFERROR(VLOOKUP(Table2[[#This Row],[SAP Code]],[26]_16!D:E,2,FALSE)/ 1000000, 0)</f>
        <v>0</v>
      </c>
      <c r="AZ585" s="28">
        <f>IFERROR(VLOOKUP(Table2[[#This Row],[SAP Code]],[26]_16!G:H,2,FALSE)/ 1000000, 0)</f>
        <v>0</v>
      </c>
      <c r="BA585" s="28">
        <f>IFERROR(VLOOKUP(Table2[[#This Row],[SAP Code]],[26]_16!J:K,2,FALSE)/ 1000000, 0)</f>
        <v>0.29240010999999999</v>
      </c>
      <c r="BB585" s="28">
        <f>IFERROR(VLOOKUP(Table2[[#This Row],[SAP Code]],[26]_16!M:N,2,FALSE)/ 1000000, 0)</f>
        <v>1.5331401299999998</v>
      </c>
      <c r="BC585" s="28">
        <f>IFERROR(VLOOKUP(Table2[[#This Row],[SAP Code]],[26]_16!P:Q,2,FALSE),0)</f>
        <v>7.2688627699999993</v>
      </c>
      <c r="BD585" s="28">
        <f>IFERROR(VLOOKUP(Table2[[#This Row],[SAP Code]],[26]_16!S:T,2,FALSE),0)</f>
        <v>10.449611279999999</v>
      </c>
      <c r="BE585" s="28">
        <f>IFERROR(VLOOKUP(Table2[[#This Row],[SAP Code]],[26]_16!V:W,2,FALSE)/ 1000000, 0)</f>
        <v>7.1646337400000002</v>
      </c>
      <c r="BF585" s="28">
        <f>IFERROR(VLOOKUP(Table2[[#This Row],[SAP Code]],[26]_16!Y:Z,2,FALSE)/ 1000000, 0)</f>
        <v>1.4851714500000002</v>
      </c>
      <c r="BG585" s="28" t="str">
        <f>IFERROR(VLOOKUP(Table2[[#This Row],[SAP Code]],[26]port!$A:$AD,30,FALSE),"unknown")</f>
        <v>OnGo</v>
      </c>
      <c r="BH585" s="29" t="str">
        <f t="shared" si="167"/>
        <v>Ongoing</v>
      </c>
      <c r="BI585" s="16"/>
    </row>
    <row r="586" spans="1:61" ht="17.100000000000001" customHeight="1">
      <c r="A586" s="38" t="s">
        <v>281</v>
      </c>
      <c r="B586" s="16" t="s">
        <v>2196</v>
      </c>
      <c r="C586" s="16" t="s">
        <v>2200</v>
      </c>
      <c r="D586" s="16" t="s">
        <v>2198</v>
      </c>
      <c r="E586" s="18">
        <v>43061</v>
      </c>
      <c r="F586" s="16" t="s">
        <v>285</v>
      </c>
      <c r="G586" s="16" t="s">
        <v>90</v>
      </c>
      <c r="H586" s="16" t="s">
        <v>81</v>
      </c>
      <c r="I586" s="16" t="s">
        <v>82</v>
      </c>
      <c r="J586" s="16" t="s">
        <v>83</v>
      </c>
      <c r="K586" s="19" t="s">
        <v>69</v>
      </c>
      <c r="L586" s="19" t="s">
        <v>85</v>
      </c>
      <c r="M586" s="19">
        <v>10820000</v>
      </c>
      <c r="N586" s="69">
        <v>10820000</v>
      </c>
      <c r="O586" s="20" t="s">
        <v>2199</v>
      </c>
      <c r="P586" s="21">
        <v>2100155036021</v>
      </c>
      <c r="Q586" s="20" t="s">
        <v>87</v>
      </c>
      <c r="R586" s="16" t="str">
        <f t="shared" si="157"/>
        <v>ADF Including TSF</v>
      </c>
      <c r="S586" s="16" t="str">
        <f t="shared" si="155"/>
        <v>F</v>
      </c>
      <c r="T586" s="16" t="str">
        <f t="shared" si="156"/>
        <v>ADF Countries</v>
      </c>
      <c r="U586" s="16" t="str">
        <f t="shared" si="158"/>
        <v>Non-Transition States</v>
      </c>
      <c r="V586" s="22" t="str">
        <f>IF(ISNUMBER(MATCH(A586, {"Gabon","Sudan","Niger","Mali","Burkina Faso","Guinea"}, 0)), "De Facto Countries", "Non-De Facto Countries")</f>
        <v>Non-De Facto Countries</v>
      </c>
      <c r="W586" s="16" t="str">
        <f t="shared" si="169"/>
        <v>East</v>
      </c>
      <c r="X586" s="16" t="str">
        <f t="shared" si="170"/>
        <v>Power</v>
      </c>
      <c r="Y586" s="23"/>
      <c r="Z586" s="23">
        <f>Table2[[#This Row],[Approved Amount_UA Equivalent]]</f>
        <v>10820000</v>
      </c>
      <c r="AD586" s="23">
        <f>SUM(Table2[[#This Row],[Feed Africa ]:[Improve Quality Of Life ]])</f>
        <v>10820000</v>
      </c>
      <c r="AE586" s="16" t="b">
        <f>Table2[[#This Row],[Total HI5]]=Table2[[#This Row],[Approved Amount_UA Equivalent]]</f>
        <v>1</v>
      </c>
      <c r="AF586" s="24">
        <v>10</v>
      </c>
      <c r="AG586" s="20" t="str">
        <f t="shared" si="159"/>
        <v>Investment Project</v>
      </c>
      <c r="AH586" s="24" t="e">
        <f>VLOOKUP(Table2[[#This Row],[SAP Code]],[25]DATA!$A:$G,7,FALSE)</f>
        <v>#N/A</v>
      </c>
      <c r="AI586" s="20" t="str">
        <f t="shared" si="160"/>
        <v>Infrastructure</v>
      </c>
      <c r="AJ586" s="25" t="s">
        <v>89</v>
      </c>
      <c r="AK586" s="25" t="s">
        <v>90</v>
      </c>
      <c r="AL586" s="23" t="str" cm="1">
        <f t="array" ref="AL586">_xlfn.SWITCH(AK586,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86" s="26">
        <v>1</v>
      </c>
      <c r="AN586" s="25" t="str">
        <f t="shared" si="168"/>
        <v>Sovereign</v>
      </c>
      <c r="AO586" s="27">
        <v>0.5</v>
      </c>
      <c r="AP586" s="23">
        <f>Table2[[#This Row],[Approved Amount_UA Equivalent]]/1000000</f>
        <v>10.82</v>
      </c>
      <c r="AQ586" s="69">
        <f t="shared" si="161"/>
        <v>14.399688800000002</v>
      </c>
      <c r="AR586" s="23" t="str">
        <f t="shared" si="162"/>
        <v>11-20</v>
      </c>
      <c r="AS586" s="23" t="str">
        <f t="shared" si="163"/>
        <v>1-20</v>
      </c>
      <c r="AT586" s="23" t="str">
        <f t="shared" si="164"/>
        <v>1-40</v>
      </c>
      <c r="AU586" s="23" t="str">
        <f t="shared" si="165"/>
        <v>&lt;1-50 Mn</v>
      </c>
      <c r="AV586" s="23">
        <f>Table2[[#This Row],[Amount]]</f>
        <v>10820000</v>
      </c>
      <c r="AW586" s="23" t="str">
        <f t="shared" si="166"/>
        <v>Nov 2017</v>
      </c>
      <c r="AX586" s="28">
        <f>IFERROR(VLOOKUP(Table2[[#This Row],[SAP Code]],[26]_16!A:B,2,FALSE),0)</f>
        <v>0</v>
      </c>
      <c r="AY586" s="28">
        <f>IFERROR(VLOOKUP(Table2[[#This Row],[SAP Code]],[26]_16!D:E,2,FALSE)/ 1000000, 0)</f>
        <v>0</v>
      </c>
      <c r="AZ586" s="28">
        <f>IFERROR(VLOOKUP(Table2[[#This Row],[SAP Code]],[26]_16!G:H,2,FALSE)/ 1000000, 0)</f>
        <v>0</v>
      </c>
      <c r="BA586" s="28">
        <f>IFERROR(VLOOKUP(Table2[[#This Row],[SAP Code]],[26]_16!J:K,2,FALSE)/ 1000000, 0)</f>
        <v>0.29240010999999999</v>
      </c>
      <c r="BB586" s="28">
        <f>IFERROR(VLOOKUP(Table2[[#This Row],[SAP Code]],[26]_16!M:N,2,FALSE)/ 1000000, 0)</f>
        <v>1.5331401299999998</v>
      </c>
      <c r="BC586" s="28">
        <f>IFERROR(VLOOKUP(Table2[[#This Row],[SAP Code]],[26]_16!P:Q,2,FALSE),0)</f>
        <v>7.2688627699999993</v>
      </c>
      <c r="BD586" s="28">
        <f>IFERROR(VLOOKUP(Table2[[#This Row],[SAP Code]],[26]_16!S:T,2,FALSE),0)</f>
        <v>10.449611279999999</v>
      </c>
      <c r="BE586" s="28">
        <f>IFERROR(VLOOKUP(Table2[[#This Row],[SAP Code]],[26]_16!V:W,2,FALSE)/ 1000000, 0)</f>
        <v>7.1646337400000002</v>
      </c>
      <c r="BF586" s="28">
        <f>IFERROR(VLOOKUP(Table2[[#This Row],[SAP Code]],[26]_16!Y:Z,2,FALSE)/ 1000000, 0)</f>
        <v>1.4851714500000002</v>
      </c>
      <c r="BG586" s="28" t="str">
        <f>IFERROR(VLOOKUP(Table2[[#This Row],[SAP Code]],[26]port!$A:$AD,30,FALSE),"unknown")</f>
        <v>OnGo</v>
      </c>
      <c r="BH586" s="29" t="str">
        <f t="shared" si="167"/>
        <v>Ongoing</v>
      </c>
      <c r="BI586" s="16"/>
    </row>
    <row r="587" spans="1:61" ht="17.100000000000001" customHeight="1">
      <c r="A587" s="16" t="s">
        <v>322</v>
      </c>
      <c r="B587" s="16" t="s">
        <v>2201</v>
      </c>
      <c r="C587" s="16" t="s">
        <v>2202</v>
      </c>
      <c r="D587" s="16" t="s">
        <v>2203</v>
      </c>
      <c r="E587" s="18">
        <v>43061</v>
      </c>
      <c r="F587" s="16" t="s">
        <v>1190</v>
      </c>
      <c r="G587" s="16" t="s">
        <v>255</v>
      </c>
      <c r="H587" s="16" t="s">
        <v>101</v>
      </c>
      <c r="I587" s="16" t="s">
        <v>250</v>
      </c>
      <c r="J587" s="16" t="s">
        <v>83</v>
      </c>
      <c r="K587" s="19" t="s">
        <v>84</v>
      </c>
      <c r="L587" s="19" t="s">
        <v>85</v>
      </c>
      <c r="M587" s="19">
        <v>5000000</v>
      </c>
      <c r="N587" s="69">
        <v>5000000</v>
      </c>
      <c r="O587" s="20" t="s">
        <v>2204</v>
      </c>
      <c r="P587" s="21">
        <v>2100150038494</v>
      </c>
      <c r="Q587" s="20" t="s">
        <v>72</v>
      </c>
      <c r="R587" s="16" t="str">
        <f t="shared" si="157"/>
        <v>ADF Including TSF</v>
      </c>
      <c r="S587" s="16" t="str">
        <f t="shared" si="155"/>
        <v>K</v>
      </c>
      <c r="T587" s="16" t="str">
        <f t="shared" si="156"/>
        <v>ADF Countries</v>
      </c>
      <c r="U587" s="16" t="str">
        <f t="shared" si="158"/>
        <v>Transition States</v>
      </c>
      <c r="V587" s="22" t="str">
        <f>IF(ISNUMBER(MATCH(A587, {"Gabon","Sudan","Niger","Mali","Burkina Faso","Guinea"}, 0)), "De Facto Countries", "Non-De Facto Countries")</f>
        <v>Non-De Facto Countries</v>
      </c>
      <c r="W587" s="16" t="str">
        <f t="shared" si="169"/>
        <v>West</v>
      </c>
      <c r="X587" s="16" t="str">
        <f t="shared" si="170"/>
        <v>Multi-Sector</v>
      </c>
      <c r="Y587" s="23">
        <f>Table2[[#This Row],[Approved Amount_UA Equivalent]]/5</f>
        <v>1000000</v>
      </c>
      <c r="Z587" s="23">
        <f>Table2[[#This Row],[Approved Amount_UA Equivalent]]/5</f>
        <v>1000000</v>
      </c>
      <c r="AA587" s="23">
        <f>Table2[[#This Row],[Approved Amount_UA Equivalent]]/5</f>
        <v>1000000</v>
      </c>
      <c r="AB587" s="23">
        <f>Table2[[#This Row],[Approved Amount_UA Equivalent]]/5</f>
        <v>1000000</v>
      </c>
      <c r="AC587" s="23">
        <f>Table2[[#This Row],[Approved Amount_UA Equivalent]]/5</f>
        <v>1000000</v>
      </c>
      <c r="AD587" s="23">
        <f>SUM(Table2[[#This Row],[Feed Africa ]:[Improve Quality Of Life ]])</f>
        <v>5000000</v>
      </c>
      <c r="AE587" s="16" t="b">
        <f>Table2[[#This Row],[Total HI5]]=Table2[[#This Row],[Approved Amount_UA Equivalent]]</f>
        <v>1</v>
      </c>
      <c r="AF587" s="24">
        <v>10</v>
      </c>
      <c r="AG587" s="20" t="str">
        <f t="shared" si="159"/>
        <v>Investment Project</v>
      </c>
      <c r="AH587" s="24" t="e">
        <f>VLOOKUP(Table2[[#This Row],[SAP Code]],[25]DATA!$A:$G,7,FALSE)</f>
        <v>#N/A</v>
      </c>
      <c r="AI587" s="20" t="str">
        <f t="shared" si="160"/>
        <v>Other Investment</v>
      </c>
      <c r="AJ587" s="25" t="s">
        <v>254</v>
      </c>
      <c r="AK587" s="25" t="s">
        <v>255</v>
      </c>
      <c r="AL587" s="23" t="str" cm="1">
        <f t="array" ref="AL587">_xlfn.SWITCH(AK587,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87" s="26">
        <v>1</v>
      </c>
      <c r="AN587" s="25" t="str">
        <f t="shared" si="168"/>
        <v>Sovereign</v>
      </c>
      <c r="AO587" s="27">
        <v>1</v>
      </c>
      <c r="AP587" s="23">
        <f>Table2[[#This Row],[Approved Amount_UA Equivalent]]/1000000</f>
        <v>5</v>
      </c>
      <c r="AQ587" s="69">
        <f t="shared" si="161"/>
        <v>6.6542000000000003</v>
      </c>
      <c r="AR587" s="23" t="str">
        <f t="shared" si="162"/>
        <v>1-10</v>
      </c>
      <c r="AS587" s="23" t="str">
        <f t="shared" si="163"/>
        <v>1-20</v>
      </c>
      <c r="AT587" s="23" t="str">
        <f t="shared" si="164"/>
        <v>1-40</v>
      </c>
      <c r="AU587" s="23" t="str">
        <f t="shared" si="165"/>
        <v>&lt;1-50 Mn</v>
      </c>
      <c r="AV587" s="23">
        <f>Table2[[#This Row],[Amount]]</f>
        <v>5000000</v>
      </c>
      <c r="AW587" s="23" t="str">
        <f t="shared" si="166"/>
        <v>Nov 2017</v>
      </c>
      <c r="AX587" s="28">
        <f>IFERROR(VLOOKUP(Table2[[#This Row],[SAP Code]],[26]_16!A:B,2,FALSE),0)</f>
        <v>0</v>
      </c>
      <c r="AY587" s="28">
        <f>IFERROR(VLOOKUP(Table2[[#This Row],[SAP Code]],[26]_16!D:E,2,FALSE)/ 1000000, 0)</f>
        <v>0</v>
      </c>
      <c r="AZ587" s="28">
        <f>IFERROR(VLOOKUP(Table2[[#This Row],[SAP Code]],[26]_16!G:H,2,FALSE)/ 1000000, 0)</f>
        <v>0</v>
      </c>
      <c r="BA587" s="28">
        <f>IFERROR(VLOOKUP(Table2[[#This Row],[SAP Code]],[26]_16!J:K,2,FALSE)/ 1000000, 0)</f>
        <v>0.11995578</v>
      </c>
      <c r="BB587" s="28">
        <f>IFERROR(VLOOKUP(Table2[[#This Row],[SAP Code]],[26]_16!M:N,2,FALSE)/ 1000000, 0)</f>
        <v>1.0167550499999998</v>
      </c>
      <c r="BC587" s="28">
        <f>IFERROR(VLOOKUP(Table2[[#This Row],[SAP Code]],[26]_16!P:Q,2,FALSE),0)</f>
        <v>0.8215313500000001</v>
      </c>
      <c r="BD587" s="28">
        <f>IFERROR(VLOOKUP(Table2[[#This Row],[SAP Code]],[26]_16!S:T,2,FALSE),0)</f>
        <v>0.97028084000000003</v>
      </c>
      <c r="BE587" s="28">
        <f>IFERROR(VLOOKUP(Table2[[#This Row],[SAP Code]],[26]_16!V:W,2,FALSE)/ 1000000, 0)</f>
        <v>1.4060262800000001</v>
      </c>
      <c r="BF587" s="28">
        <f>IFERROR(VLOOKUP(Table2[[#This Row],[SAP Code]],[26]_16!Y:Z,2,FALSE)/ 1000000, 0)</f>
        <v>0.11214029</v>
      </c>
      <c r="BG587" s="28" t="str">
        <f>IFERROR(VLOOKUP(Table2[[#This Row],[SAP Code]],[26]port!$A:$AD,30,FALSE),"unknown")</f>
        <v>OnGo</v>
      </c>
      <c r="BH587" s="29" t="str">
        <f t="shared" si="167"/>
        <v>Ongoing</v>
      </c>
      <c r="BI587" s="16"/>
    </row>
    <row r="588" spans="1:61" ht="17.100000000000001" customHeight="1">
      <c r="A588" s="38" t="s">
        <v>1006</v>
      </c>
      <c r="B588" s="16" t="s">
        <v>2205</v>
      </c>
      <c r="C588" s="16" t="s">
        <v>2206</v>
      </c>
      <c r="D588" s="16" t="s">
        <v>2207</v>
      </c>
      <c r="E588" s="18">
        <v>43061</v>
      </c>
      <c r="F588" s="16" t="s">
        <v>2208</v>
      </c>
      <c r="G588" s="16" t="s">
        <v>1697</v>
      </c>
      <c r="H588" s="37" t="s">
        <v>194</v>
      </c>
      <c r="I588" s="16" t="s">
        <v>170</v>
      </c>
      <c r="J588" s="16" t="s">
        <v>103</v>
      </c>
      <c r="K588" s="19" t="s">
        <v>84</v>
      </c>
      <c r="L588" s="19" t="s">
        <v>70</v>
      </c>
      <c r="M588" s="19">
        <v>50000000</v>
      </c>
      <c r="N588" s="69">
        <v>35595042.322505325</v>
      </c>
      <c r="O588" s="20" t="s">
        <v>2209</v>
      </c>
      <c r="P588" s="21">
        <v>2000130018281</v>
      </c>
      <c r="Q588" s="20" t="s">
        <v>87</v>
      </c>
      <c r="R588" s="16" t="str">
        <f t="shared" si="157"/>
        <v>ADB Private</v>
      </c>
      <c r="S588" s="16" t="str">
        <f t="shared" si="155"/>
        <v>B</v>
      </c>
      <c r="T588" s="16" t="str">
        <f t="shared" si="156"/>
        <v>ADF Countries</v>
      </c>
      <c r="U588" s="16" t="str">
        <f t="shared" si="158"/>
        <v>Non-Transition States</v>
      </c>
      <c r="V588" s="22" t="str">
        <f>IF(ISNUMBER(MATCH(A588, {"Gabon","Sudan","Niger","Mali","Burkina Faso","Guinea"}, 0)), "De Facto Countries", "Non-De Facto Countries")</f>
        <v>Non-De Facto Countries</v>
      </c>
      <c r="W588" s="16" t="str">
        <f t="shared" si="169"/>
        <v>North</v>
      </c>
      <c r="X588" s="16" t="str">
        <f t="shared" si="170"/>
        <v>Industry</v>
      </c>
      <c r="Y588" s="23"/>
      <c r="AA588" s="23">
        <f>Table2[[#This Row],[Approved Amount_UA Equivalent]]</f>
        <v>35595042.322505325</v>
      </c>
      <c r="AD588" s="23">
        <f>SUM(Table2[[#This Row],[Feed Africa ]:[Improve Quality Of Life ]])</f>
        <v>35595042.322505325</v>
      </c>
      <c r="AE588" s="16" t="b">
        <f>Table2[[#This Row],[Total HI5]]=Table2[[#This Row],[Approved Amount_UA Equivalent]]</f>
        <v>1</v>
      </c>
      <c r="AF588" s="24">
        <v>10</v>
      </c>
      <c r="AG588" s="20" t="str">
        <f t="shared" si="159"/>
        <v>Investment Project</v>
      </c>
      <c r="AH588" s="24" t="e">
        <f>VLOOKUP(Table2[[#This Row],[SAP Code]],[25]DATA!$A:$G,7,FALSE)</f>
        <v>#N/A</v>
      </c>
      <c r="AI588" s="20" t="str">
        <f t="shared" si="160"/>
        <v>Other Investment</v>
      </c>
      <c r="AJ588" s="25" t="s">
        <v>173</v>
      </c>
      <c r="AK588" s="25" t="s">
        <v>1697</v>
      </c>
      <c r="AL588" s="23" t="str" cm="1">
        <f t="array" ref="AL588">_xlfn.SWITCH(AK588,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88" s="26">
        <v>2</v>
      </c>
      <c r="AN588" s="25" t="str">
        <f t="shared" si="168"/>
        <v>Non-Sovereign</v>
      </c>
      <c r="AO588" s="27">
        <v>1</v>
      </c>
      <c r="AP588" s="23">
        <f>Table2[[#This Row],[Approved Amount_UA Equivalent]]/1000000</f>
        <v>35.595042322505329</v>
      </c>
      <c r="AQ588" s="69">
        <f t="shared" si="161"/>
        <v>47.371306124482992</v>
      </c>
      <c r="AR588" s="23" t="str">
        <f t="shared" si="162"/>
        <v>31-40</v>
      </c>
      <c r="AS588" s="23" t="str">
        <f t="shared" si="163"/>
        <v>21-40</v>
      </c>
      <c r="AT588" s="23" t="str">
        <f t="shared" si="164"/>
        <v>1-40</v>
      </c>
      <c r="AU588" s="23" t="str">
        <f t="shared" si="165"/>
        <v>&lt;1-50 Mn</v>
      </c>
      <c r="AV588" s="23">
        <f>Table2[[#This Row],[Amount]]</f>
        <v>50000000</v>
      </c>
      <c r="AW588" s="23" t="str">
        <f t="shared" si="166"/>
        <v>Nov 2017</v>
      </c>
      <c r="AX588" s="28">
        <f>IFERROR(VLOOKUP(Table2[[#This Row],[SAP Code]],[26]_16!A:B,2,FALSE),0)</f>
        <v>0</v>
      </c>
      <c r="AY588" s="28">
        <f>IFERROR(VLOOKUP(Table2[[#This Row],[SAP Code]],[26]_16!D:E,2,FALSE)/ 1000000, 0)</f>
        <v>0</v>
      </c>
      <c r="AZ588" s="28">
        <f>IFERROR(VLOOKUP(Table2[[#This Row],[SAP Code]],[26]_16!G:H,2,FALSE)/ 1000000, 0)</f>
        <v>0</v>
      </c>
      <c r="BA588" s="28">
        <f>IFERROR(VLOOKUP(Table2[[#This Row],[SAP Code]],[26]_16!J:K,2,FALSE)/ 1000000, 0)</f>
        <v>0</v>
      </c>
      <c r="BB588" s="28">
        <f>IFERROR(VLOOKUP(Table2[[#This Row],[SAP Code]],[26]_16!M:N,2,FALSE)/ 1000000, 0)</f>
        <v>7.2334300199999992</v>
      </c>
      <c r="BC588" s="28">
        <f>IFERROR(VLOOKUP(Table2[[#This Row],[SAP Code]],[26]_16!P:Q,2,FALSE),0)</f>
        <v>0</v>
      </c>
      <c r="BD588" s="28">
        <f>IFERROR(VLOOKUP(Table2[[#This Row],[SAP Code]],[26]_16!S:T,2,FALSE),0)</f>
        <v>0</v>
      </c>
      <c r="BE588" s="28">
        <f>IFERROR(VLOOKUP(Table2[[#This Row],[SAP Code]],[26]_16!V:W,2,FALSE)/ 1000000, 0)</f>
        <v>0</v>
      </c>
      <c r="BF588" s="28">
        <f>IFERROR(VLOOKUP(Table2[[#This Row],[SAP Code]],[26]_16!Y:Z,2,FALSE)/ 1000000, 0)</f>
        <v>0</v>
      </c>
      <c r="BG588" s="28" t="str">
        <f>IFERROR(VLOOKUP(Table2[[#This Row],[SAP Code]],[26]port!$A:$AD,30,FALSE),"unknown")</f>
        <v>OnGo</v>
      </c>
      <c r="BH588" s="29" t="str">
        <f t="shared" si="167"/>
        <v>Ongoing</v>
      </c>
      <c r="BI588" s="16"/>
    </row>
    <row r="589" spans="1:61" ht="17.100000000000001" customHeight="1">
      <c r="A589" s="38" t="s">
        <v>189</v>
      </c>
      <c r="B589" s="16" t="s">
        <v>2210</v>
      </c>
      <c r="C589" s="16" t="s">
        <v>2211</v>
      </c>
      <c r="D589" s="16" t="s">
        <v>2212</v>
      </c>
      <c r="E589" s="18">
        <v>43061</v>
      </c>
      <c r="F589" s="16" t="s">
        <v>724</v>
      </c>
      <c r="G589" s="16" t="s">
        <v>140</v>
      </c>
      <c r="H589" s="37" t="s">
        <v>194</v>
      </c>
      <c r="I589" s="16" t="s">
        <v>138</v>
      </c>
      <c r="J589" s="16" t="s">
        <v>179</v>
      </c>
      <c r="K589" s="19" t="s">
        <v>84</v>
      </c>
      <c r="L589" s="19" t="s">
        <v>195</v>
      </c>
      <c r="M589" s="19">
        <v>122000000</v>
      </c>
      <c r="N589" s="69">
        <v>101078725.41384281</v>
      </c>
      <c r="O589" s="20" t="s">
        <v>2213</v>
      </c>
      <c r="P589" s="21">
        <v>2000200001854</v>
      </c>
      <c r="Q589" s="20" t="s">
        <v>87</v>
      </c>
      <c r="R589" s="16" t="str">
        <f t="shared" si="157"/>
        <v>ADB Public</v>
      </c>
      <c r="S589" s="16" t="str">
        <f t="shared" si="155"/>
        <v>D</v>
      </c>
      <c r="T589" s="16" t="str">
        <f t="shared" si="156"/>
        <v>ADB Countries</v>
      </c>
      <c r="U589" s="16" t="str">
        <f t="shared" si="158"/>
        <v>Non-Transition States</v>
      </c>
      <c r="V589" s="22" t="str">
        <f>IF(ISNUMBER(MATCH(A589, {"Gabon","Sudan","Niger","Mali","Burkina Faso","Guinea"}, 0)), "De Facto Countries", "Non-De Facto Countries")</f>
        <v>Non-De Facto Countries</v>
      </c>
      <c r="W589" s="16" t="str">
        <f t="shared" si="169"/>
        <v>North</v>
      </c>
      <c r="X589" s="16" t="str">
        <f t="shared" si="170"/>
        <v>Transport</v>
      </c>
      <c r="Y589" s="23"/>
      <c r="AB589" s="23">
        <f>Table2[[#This Row],[Approved Amount_UA Equivalent]]</f>
        <v>101078725.41384281</v>
      </c>
      <c r="AD589" s="23">
        <f>SUM(Table2[[#This Row],[Feed Africa ]:[Improve Quality Of Life ]])</f>
        <v>101078725.41384281</v>
      </c>
      <c r="AE589" s="16" t="b">
        <f>Table2[[#This Row],[Total HI5]]=Table2[[#This Row],[Approved Amount_UA Equivalent]]</f>
        <v>1</v>
      </c>
      <c r="AF589" s="24">
        <v>10</v>
      </c>
      <c r="AG589" s="20" t="str">
        <f t="shared" si="159"/>
        <v>Investment Project</v>
      </c>
      <c r="AH589" s="24" t="e">
        <f>VLOOKUP(Table2[[#This Row],[SAP Code]],[25]DATA!$A:$G,7,FALSE)</f>
        <v>#N/A</v>
      </c>
      <c r="AI589" s="20" t="str">
        <f t="shared" si="160"/>
        <v>Infrastructure</v>
      </c>
      <c r="AJ589" s="25" t="s">
        <v>89</v>
      </c>
      <c r="AK589" s="25" t="s">
        <v>140</v>
      </c>
      <c r="AL589" s="23" t="str" cm="1">
        <f t="array" ref="AL589">_xlfn.SWITCH(AK589,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89" s="26">
        <v>1</v>
      </c>
      <c r="AN589" s="25" t="str">
        <f t="shared" si="168"/>
        <v>Sovereign</v>
      </c>
      <c r="AO589" s="27">
        <v>1</v>
      </c>
      <c r="AP589" s="23">
        <f>Table2[[#This Row],[Approved Amount_UA Equivalent]]/1000000</f>
        <v>101.07872541384282</v>
      </c>
      <c r="AQ589" s="69">
        <f t="shared" si="161"/>
        <v>134.51961092975858</v>
      </c>
      <c r="AR589" s="23" t="str">
        <f t="shared" si="162"/>
        <v>101-110</v>
      </c>
      <c r="AS589" s="23" t="str">
        <f t="shared" si="163"/>
        <v>101-120</v>
      </c>
      <c r="AT589" s="23" t="str">
        <f t="shared" si="164"/>
        <v>81-120</v>
      </c>
      <c r="AU589" s="23" t="str">
        <f t="shared" si="165"/>
        <v>100-200 Mn</v>
      </c>
      <c r="AV589" s="23">
        <f>Table2[[#This Row],[Amount]]</f>
        <v>122000000</v>
      </c>
      <c r="AW589" s="23" t="str">
        <f t="shared" si="166"/>
        <v>Nov 2017</v>
      </c>
      <c r="AX589" s="28">
        <f>IFERROR(VLOOKUP(Table2[[#This Row],[SAP Code]],[26]_16!A:B,2,FALSE),0)</f>
        <v>0</v>
      </c>
      <c r="AY589" s="28">
        <f>IFERROR(VLOOKUP(Table2[[#This Row],[SAP Code]],[26]_16!D:E,2,FALSE)/ 1000000, 0)</f>
        <v>0</v>
      </c>
      <c r="AZ589" s="28">
        <f>IFERROR(VLOOKUP(Table2[[#This Row],[SAP Code]],[26]_16!G:H,2,FALSE)/ 1000000, 0)</f>
        <v>0</v>
      </c>
      <c r="BA589" s="28">
        <f>IFERROR(VLOOKUP(Table2[[#This Row],[SAP Code]],[26]_16!J:K,2,FALSE)/ 1000000, 0)</f>
        <v>0</v>
      </c>
      <c r="BB589" s="28">
        <f>IFERROR(VLOOKUP(Table2[[#This Row],[SAP Code]],[26]_16!M:N,2,FALSE)/ 1000000, 0)</f>
        <v>0</v>
      </c>
      <c r="BC589" s="28">
        <f>IFERROR(VLOOKUP(Table2[[#This Row],[SAP Code]],[26]_16!P:Q,2,FALSE),0)</f>
        <v>4.2526809999999998E-2</v>
      </c>
      <c r="BD589" s="28">
        <f>IFERROR(VLOOKUP(Table2[[#This Row],[SAP Code]],[26]_16!S:T,2,FALSE),0)</f>
        <v>0.15240129000000002</v>
      </c>
      <c r="BE589" s="28">
        <f>IFERROR(VLOOKUP(Table2[[#This Row],[SAP Code]],[26]_16!V:W,2,FALSE)/ 1000000, 0)</f>
        <v>2.1409032100000003</v>
      </c>
      <c r="BF589" s="28">
        <f>IFERROR(VLOOKUP(Table2[[#This Row],[SAP Code]],[26]_16!Y:Z,2,FALSE)/ 1000000, 0)</f>
        <v>0.86406289999999986</v>
      </c>
      <c r="BG589" s="28" t="str">
        <f>IFERROR(VLOOKUP(Table2[[#This Row],[SAP Code]],[26]port!$A:$AD,30,FALSE),"unknown")</f>
        <v>OnGo</v>
      </c>
      <c r="BH589" s="29" t="str">
        <f t="shared" si="167"/>
        <v>Ongoing</v>
      </c>
      <c r="BI589" s="16"/>
    </row>
    <row r="590" spans="1:61" ht="17.100000000000001" customHeight="1">
      <c r="A590" s="38" t="s">
        <v>141</v>
      </c>
      <c r="B590" s="16" t="s">
        <v>2214</v>
      </c>
      <c r="C590" s="16" t="s">
        <v>2215</v>
      </c>
      <c r="D590" s="16" t="s">
        <v>2216</v>
      </c>
      <c r="E590" s="18">
        <v>43061</v>
      </c>
      <c r="F590" s="16" t="s">
        <v>2217</v>
      </c>
      <c r="G590" s="16" t="s">
        <v>2218</v>
      </c>
      <c r="H590" s="37" t="s">
        <v>213</v>
      </c>
      <c r="I590" s="16" t="s">
        <v>155</v>
      </c>
      <c r="J590" s="16" t="s">
        <v>103</v>
      </c>
      <c r="K590" s="19" t="s">
        <v>241</v>
      </c>
      <c r="L590" s="19" t="s">
        <v>70</v>
      </c>
      <c r="M590" s="19">
        <v>10000000</v>
      </c>
      <c r="N590" s="69">
        <v>7119008.4645010643</v>
      </c>
      <c r="O590" s="20" t="s">
        <v>2219</v>
      </c>
      <c r="P590" s="21" t="s">
        <v>243</v>
      </c>
      <c r="Q590" s="20" t="s">
        <v>87</v>
      </c>
      <c r="R590" s="16" t="str">
        <f t="shared" si="157"/>
        <v>ADB Private</v>
      </c>
      <c r="S590" s="16" t="str">
        <f t="shared" si="155"/>
        <v>A</v>
      </c>
      <c r="T590" s="16" t="str">
        <f t="shared" si="156"/>
        <v>Multinational</v>
      </c>
      <c r="U590" s="16" t="str">
        <f t="shared" si="158"/>
        <v>Multinational</v>
      </c>
      <c r="V590" s="22" t="str">
        <f>IF(ISNUMBER(MATCH(A590, {"Gabon","Sudan","Niger","Mali","Burkina Faso","Guinea"}, 0)), "De Facto Countries", "Non-De Facto Countries")</f>
        <v>Non-De Facto Countries</v>
      </c>
      <c r="W590" s="16" t="str">
        <f t="shared" si="169"/>
        <v>Multi</v>
      </c>
      <c r="X590" s="16" t="str">
        <f t="shared" si="170"/>
        <v>Agriculture</v>
      </c>
      <c r="Y590" s="23">
        <f>Table2[[#This Row],[Approved Amount_UA Equivalent]]</f>
        <v>7119008.4645010643</v>
      </c>
      <c r="AD590" s="23">
        <f>SUM(Table2[[#This Row],[Feed Africa ]:[Improve Quality Of Life ]])</f>
        <v>7119008.4645010643</v>
      </c>
      <c r="AE590" s="16" t="b">
        <f>Table2[[#This Row],[Total HI5]]=Table2[[#This Row],[Approved Amount_UA Equivalent]]</f>
        <v>1</v>
      </c>
      <c r="AF590" s="24">
        <v>70</v>
      </c>
      <c r="AG590" s="20" t="str">
        <f t="shared" si="159"/>
        <v>Equity and Guarantee</v>
      </c>
      <c r="AH590" s="24" t="e">
        <f>VLOOKUP(Table2[[#This Row],[SAP Code]],[25]DATA!$A:$G,7,FALSE)</f>
        <v>#N/A</v>
      </c>
      <c r="AI590" s="20" t="str">
        <f t="shared" si="160"/>
        <v>Other Investment</v>
      </c>
      <c r="AJ590" s="25" t="s">
        <v>157</v>
      </c>
      <c r="AK590" s="25" t="s">
        <v>2220</v>
      </c>
      <c r="AL590" s="23" t="str" cm="1">
        <f t="array" ref="AL590">_xlfn.SWITCH(AK590,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90" s="26">
        <v>2</v>
      </c>
      <c r="AN590" s="25" t="str">
        <f t="shared" si="168"/>
        <v>Non-Sovereign</v>
      </c>
      <c r="AO590" s="27">
        <v>1</v>
      </c>
      <c r="AP590" s="23">
        <f>Table2[[#This Row],[Approved Amount_UA Equivalent]]/1000000</f>
        <v>7.1190084645010643</v>
      </c>
      <c r="AQ590" s="69">
        <f t="shared" si="161"/>
        <v>9.4742612248965976</v>
      </c>
      <c r="AR590" s="23" t="str">
        <f t="shared" si="162"/>
        <v>1-10</v>
      </c>
      <c r="AS590" s="23" t="str">
        <f t="shared" si="163"/>
        <v>1-20</v>
      </c>
      <c r="AT590" s="23" t="str">
        <f t="shared" si="164"/>
        <v>1-40</v>
      </c>
      <c r="AU590" s="23" t="str">
        <f t="shared" si="165"/>
        <v>&lt;1-50 Mn</v>
      </c>
      <c r="AV590" s="23">
        <f>Table2[[#This Row],[Amount]]</f>
        <v>10000000</v>
      </c>
      <c r="AW590" s="23" t="str">
        <f t="shared" si="166"/>
        <v>Nov 2017</v>
      </c>
      <c r="AX590" s="28">
        <f>IFERROR(VLOOKUP(Table2[[#This Row],[SAP Code]],[26]_16!A:B,2,FALSE),0)</f>
        <v>0</v>
      </c>
      <c r="AY590" s="28">
        <f>IFERROR(VLOOKUP(Table2[[#This Row],[SAP Code]],[26]_16!D:E,2,FALSE)/ 1000000, 0)</f>
        <v>0</v>
      </c>
      <c r="AZ590" s="28">
        <f>IFERROR(VLOOKUP(Table2[[#This Row],[SAP Code]],[26]_16!G:H,2,FALSE)/ 1000000, 0)</f>
        <v>0</v>
      </c>
      <c r="BA590" s="28">
        <f>IFERROR(VLOOKUP(Table2[[#This Row],[SAP Code]],[26]_16!J:K,2,FALSE)/ 1000000, 0)</f>
        <v>0</v>
      </c>
      <c r="BB590" s="28">
        <f>IFERROR(VLOOKUP(Table2[[#This Row],[SAP Code]],[26]_16!M:N,2,FALSE)/ 1000000, 0)</f>
        <v>0</v>
      </c>
      <c r="BC590" s="28">
        <f>IFERROR(VLOOKUP(Table2[[#This Row],[SAP Code]],[26]_16!P:Q,2,FALSE),0)</f>
        <v>0</v>
      </c>
      <c r="BD590" s="28">
        <f>IFERROR(VLOOKUP(Table2[[#This Row],[SAP Code]],[26]_16!S:T,2,FALSE),0)</f>
        <v>0</v>
      </c>
      <c r="BE590" s="28">
        <f>IFERROR(VLOOKUP(Table2[[#This Row],[SAP Code]],[26]_16!V:W,2,FALSE)/ 1000000, 0)</f>
        <v>0</v>
      </c>
      <c r="BF590" s="28">
        <f>IFERROR(VLOOKUP(Table2[[#This Row],[SAP Code]],[26]_16!Y:Z,2,FALSE)/ 1000000, 0)</f>
        <v>0</v>
      </c>
      <c r="BG590" s="28" t="str">
        <f>IFERROR(VLOOKUP(Table2[[#This Row],[SAP Code]],[26]port!$A:$AD,30,FALSE),"unknown")</f>
        <v>unknown</v>
      </c>
      <c r="BH590" s="29" t="str">
        <f t="shared" si="167"/>
        <v>Unknown</v>
      </c>
      <c r="BI590" s="16"/>
    </row>
    <row r="591" spans="1:61" ht="17.100000000000001" customHeight="1">
      <c r="A591" s="16" t="s">
        <v>351</v>
      </c>
      <c r="B591" s="16" t="s">
        <v>2221</v>
      </c>
      <c r="C591" s="16" t="s">
        <v>2222</v>
      </c>
      <c r="D591" s="16" t="s">
        <v>2223</v>
      </c>
      <c r="E591" s="18">
        <v>43063</v>
      </c>
      <c r="F591" s="16" t="s">
        <v>827</v>
      </c>
      <c r="G591" s="16" t="s">
        <v>115</v>
      </c>
      <c r="H591" s="16" t="s">
        <v>81</v>
      </c>
      <c r="I591" s="16" t="s">
        <v>67</v>
      </c>
      <c r="J591" s="16" t="s">
        <v>83</v>
      </c>
      <c r="K591" s="19" t="s">
        <v>84</v>
      </c>
      <c r="L591" s="19" t="s">
        <v>85</v>
      </c>
      <c r="M591" s="19">
        <v>60000000</v>
      </c>
      <c r="N591" s="69">
        <v>60000000</v>
      </c>
      <c r="O591" s="20" t="s">
        <v>2224</v>
      </c>
      <c r="P591" s="21">
        <v>2100150038496</v>
      </c>
      <c r="Q591" s="20" t="s">
        <v>87</v>
      </c>
      <c r="R591" s="16" t="str">
        <f t="shared" si="157"/>
        <v>ADF Including TSF</v>
      </c>
      <c r="S591" s="16" t="str">
        <f t="shared" si="155"/>
        <v>I</v>
      </c>
      <c r="T591" s="16" t="str">
        <f t="shared" si="156"/>
        <v>ADF Countries</v>
      </c>
      <c r="U591" s="16" t="str">
        <f t="shared" si="158"/>
        <v>Non-Transition States</v>
      </c>
      <c r="V591" s="22" t="str">
        <f>IF(ISNUMBER(MATCH(A591, {"Gabon","Sudan","Niger","Mali","Burkina Faso","Guinea"}, 0)), "De Facto Countries", "Non-De Facto Countries")</f>
        <v>Non-De Facto Countries</v>
      </c>
      <c r="W591" s="16" t="str">
        <f t="shared" si="169"/>
        <v>East</v>
      </c>
      <c r="X591" s="16" t="str">
        <f t="shared" si="170"/>
        <v>Social</v>
      </c>
      <c r="Y591" s="23"/>
      <c r="AC591" s="23">
        <f>Table2[[#This Row],[Approved Amount_UA Equivalent]]</f>
        <v>60000000</v>
      </c>
      <c r="AD591" s="23">
        <f>SUM(Table2[[#This Row],[Feed Africa ]:[Improve Quality Of Life ]])</f>
        <v>60000000</v>
      </c>
      <c r="AE591" s="16" t="b">
        <f>Table2[[#This Row],[Total HI5]]=Table2[[#This Row],[Approved Amount_UA Equivalent]]</f>
        <v>1</v>
      </c>
      <c r="AF591" s="24">
        <v>21</v>
      </c>
      <c r="AG591" s="20" t="str">
        <f t="shared" si="159"/>
        <v>Policy and Result Based Op</v>
      </c>
      <c r="AH591" s="24" t="e">
        <f>VLOOKUP(Table2[[#This Row],[SAP Code]],[25]DATA!$A:$G,7,FALSE)</f>
        <v>#N/A</v>
      </c>
      <c r="AI591" s="20" t="str">
        <f t="shared" si="160"/>
        <v>Policy-Based Lending</v>
      </c>
      <c r="AJ591" s="25" t="s">
        <v>73</v>
      </c>
      <c r="AK591" s="25" t="s">
        <v>115</v>
      </c>
      <c r="AL591" s="23" t="str" cm="1">
        <f t="array" ref="AL591">_xlfn.SWITCH(AK591,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91" s="26">
        <v>1</v>
      </c>
      <c r="AN591" s="25" t="str">
        <f t="shared" si="168"/>
        <v>Sovereign</v>
      </c>
      <c r="AO591" s="27">
        <v>1</v>
      </c>
      <c r="AP591" s="23">
        <f>Table2[[#This Row],[Approved Amount_UA Equivalent]]/1000000</f>
        <v>60</v>
      </c>
      <c r="AQ591" s="69">
        <f t="shared" si="161"/>
        <v>79.850399999999993</v>
      </c>
      <c r="AR591" s="23" t="str">
        <f t="shared" si="162"/>
        <v>51-60</v>
      </c>
      <c r="AS591" s="23" t="str">
        <f t="shared" si="163"/>
        <v>41-60</v>
      </c>
      <c r="AT591" s="23" t="str">
        <f t="shared" si="164"/>
        <v>41-80</v>
      </c>
      <c r="AU591" s="23" t="str">
        <f t="shared" si="165"/>
        <v>50-100 Mn</v>
      </c>
      <c r="AV591" s="23">
        <f>Table2[[#This Row],[Amount]]</f>
        <v>60000000</v>
      </c>
      <c r="AW591" s="23" t="str">
        <f t="shared" si="166"/>
        <v>Nov 2017</v>
      </c>
      <c r="AX591" s="28">
        <f>IFERROR(VLOOKUP(Table2[[#This Row],[SAP Code]],[26]_16!A:B,2,FALSE),0)</f>
        <v>0</v>
      </c>
      <c r="AY591" s="28">
        <f>IFERROR(VLOOKUP(Table2[[#This Row],[SAP Code]],[26]_16!D:E,2,FALSE)/ 1000000, 0)</f>
        <v>0</v>
      </c>
      <c r="AZ591" s="28">
        <f>IFERROR(VLOOKUP(Table2[[#This Row],[SAP Code]],[26]_16!G:H,2,FALSE)/ 1000000, 0)</f>
        <v>0</v>
      </c>
      <c r="BA591" s="28">
        <f>IFERROR(VLOOKUP(Table2[[#This Row],[SAP Code]],[26]_16!J:K,2,FALSE)/ 1000000, 0)</f>
        <v>45</v>
      </c>
      <c r="BB591" s="28">
        <f>IFERROR(VLOOKUP(Table2[[#This Row],[SAP Code]],[26]_16!M:N,2,FALSE)/ 1000000, 0)</f>
        <v>0</v>
      </c>
      <c r="BC591" s="28">
        <f>IFERROR(VLOOKUP(Table2[[#This Row],[SAP Code]],[26]_16!P:Q,2,FALSE),0)</f>
        <v>15</v>
      </c>
      <c r="BD591" s="28">
        <f>IFERROR(VLOOKUP(Table2[[#This Row],[SAP Code]],[26]_16!S:T,2,FALSE),0)</f>
        <v>0</v>
      </c>
      <c r="BE591" s="28">
        <f>IFERROR(VLOOKUP(Table2[[#This Row],[SAP Code]],[26]_16!V:W,2,FALSE)/ 1000000, 0)</f>
        <v>0</v>
      </c>
      <c r="BF591" s="28">
        <f>IFERROR(VLOOKUP(Table2[[#This Row],[SAP Code]],[26]_16!Y:Z,2,FALSE)/ 1000000, 0)</f>
        <v>0</v>
      </c>
      <c r="BG591" s="28" t="str">
        <f>IFERROR(VLOOKUP(Table2[[#This Row],[SAP Code]],[26]port!$A:$AD,30,FALSE),"unknown")</f>
        <v>CLSD</v>
      </c>
      <c r="BH591" s="29" t="str">
        <f t="shared" si="167"/>
        <v>Number of operations completed out of the net approved of that year</v>
      </c>
      <c r="BI591" s="16"/>
    </row>
    <row r="592" spans="1:61" ht="17.100000000000001" customHeight="1">
      <c r="A592" s="38" t="s">
        <v>769</v>
      </c>
      <c r="B592" s="16" t="s">
        <v>2225</v>
      </c>
      <c r="C592" s="16" t="s">
        <v>2226</v>
      </c>
      <c r="D592" s="16" t="s">
        <v>2227</v>
      </c>
      <c r="E592" s="18">
        <v>43063</v>
      </c>
      <c r="F592" s="16" t="s">
        <v>773</v>
      </c>
      <c r="G592" s="16" t="s">
        <v>255</v>
      </c>
      <c r="H592" s="16" t="s">
        <v>66</v>
      </c>
      <c r="I592" s="16" t="s">
        <v>250</v>
      </c>
      <c r="J592" s="16" t="s">
        <v>1692</v>
      </c>
      <c r="K592" s="19" t="s">
        <v>69</v>
      </c>
      <c r="L592" s="19" t="s">
        <v>85</v>
      </c>
      <c r="M592" s="19">
        <v>46000000</v>
      </c>
      <c r="N592" s="69">
        <v>46000000</v>
      </c>
      <c r="O592" s="20" t="s">
        <v>2228</v>
      </c>
      <c r="P592" s="21">
        <v>5900155012704</v>
      </c>
      <c r="Q592" s="20" t="s">
        <v>87</v>
      </c>
      <c r="R592" s="16" t="str">
        <f t="shared" si="157"/>
        <v>ADF Including TSF</v>
      </c>
      <c r="S592" s="16" t="str">
        <f t="shared" si="155"/>
        <v>K</v>
      </c>
      <c r="T592" s="16" t="str">
        <f t="shared" si="156"/>
        <v>ADF Countries</v>
      </c>
      <c r="U592" s="16" t="str">
        <f t="shared" si="158"/>
        <v>Transition States</v>
      </c>
      <c r="V592" s="22" t="str">
        <f>IF(ISNUMBER(MATCH(A592, {"Gabon","Sudan","Niger","Mali","Burkina Faso","Guinea"}, 0)), "De Facto Countries", "Non-De Facto Countries")</f>
        <v>Non-De Facto Countries</v>
      </c>
      <c r="W592" s="16" t="str">
        <f t="shared" si="169"/>
        <v>Central</v>
      </c>
      <c r="X592" s="16" t="str">
        <f t="shared" si="170"/>
        <v>Multi-Sector</v>
      </c>
      <c r="Y592" s="23">
        <f>Table2[[#This Row],[Approved Amount_UA Equivalent]]/5</f>
        <v>9200000</v>
      </c>
      <c r="Z592" s="23">
        <f>Table2[[#This Row],[Approved Amount_UA Equivalent]]/5</f>
        <v>9200000</v>
      </c>
      <c r="AA592" s="23">
        <f>Table2[[#This Row],[Approved Amount_UA Equivalent]]/5</f>
        <v>9200000</v>
      </c>
      <c r="AB592" s="23">
        <f>Table2[[#This Row],[Approved Amount_UA Equivalent]]/5</f>
        <v>9200000</v>
      </c>
      <c r="AC592" s="23">
        <f>Table2[[#This Row],[Approved Amount_UA Equivalent]]/5</f>
        <v>9200000</v>
      </c>
      <c r="AD592" s="23">
        <f>SUM(Table2[[#This Row],[Feed Africa ]:[Improve Quality Of Life ]])</f>
        <v>46000000</v>
      </c>
      <c r="AE592" s="16" t="b">
        <f>Table2[[#This Row],[Total HI5]]=Table2[[#This Row],[Approved Amount_UA Equivalent]]</f>
        <v>1</v>
      </c>
      <c r="AF592" s="24">
        <v>20</v>
      </c>
      <c r="AG592" s="20" t="str">
        <f t="shared" si="159"/>
        <v>Policy and Result Based Op</v>
      </c>
      <c r="AH592" s="24" t="e">
        <f>VLOOKUP(Table2[[#This Row],[SAP Code]],[25]DATA!$A:$G,7,FALSE)</f>
        <v>#N/A</v>
      </c>
      <c r="AI592" s="20" t="str">
        <f t="shared" si="160"/>
        <v>Policy-Based Lending</v>
      </c>
      <c r="AJ592" s="25" t="s">
        <v>254</v>
      </c>
      <c r="AK592" s="25" t="s">
        <v>255</v>
      </c>
      <c r="AL592" s="23" t="str" cm="1">
        <f t="array" ref="AL592">_xlfn.SWITCH(AK592,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592" s="26">
        <v>1</v>
      </c>
      <c r="AN592" s="25" t="str">
        <f t="shared" si="168"/>
        <v>Sovereign</v>
      </c>
      <c r="AO592" s="27">
        <v>1</v>
      </c>
      <c r="AP592" s="23">
        <f>Table2[[#This Row],[Approved Amount_UA Equivalent]]/1000000</f>
        <v>46</v>
      </c>
      <c r="AQ592" s="69">
        <f t="shared" si="161"/>
        <v>61.218640000000001</v>
      </c>
      <c r="AR592" s="23" t="str">
        <f t="shared" si="162"/>
        <v>41-50</v>
      </c>
      <c r="AS592" s="23" t="str">
        <f t="shared" si="163"/>
        <v>41-60</v>
      </c>
      <c r="AT592" s="23" t="str">
        <f t="shared" si="164"/>
        <v>41-80</v>
      </c>
      <c r="AU592" s="23" t="str">
        <f t="shared" si="165"/>
        <v>&lt;1-50 Mn</v>
      </c>
      <c r="AV592" s="23">
        <f>Table2[[#This Row],[Amount]]</f>
        <v>46000000</v>
      </c>
      <c r="AW592" s="23" t="str">
        <f t="shared" si="166"/>
        <v>Nov 2017</v>
      </c>
      <c r="AX592" s="28">
        <f>IFERROR(VLOOKUP(Table2[[#This Row],[SAP Code]],[26]_16!A:B,2,FALSE),0)</f>
        <v>0</v>
      </c>
      <c r="AY592" s="28">
        <f>IFERROR(VLOOKUP(Table2[[#This Row],[SAP Code]],[26]_16!D:E,2,FALSE)/ 1000000, 0)</f>
        <v>0</v>
      </c>
      <c r="AZ592" s="28">
        <f>IFERROR(VLOOKUP(Table2[[#This Row],[SAP Code]],[26]_16!G:H,2,FALSE)/ 1000000, 0)</f>
        <v>46</v>
      </c>
      <c r="BA592" s="28">
        <f>IFERROR(VLOOKUP(Table2[[#This Row],[SAP Code]],[26]_16!J:K,2,FALSE)/ 1000000, 0)</f>
        <v>0</v>
      </c>
      <c r="BB592" s="28">
        <f>IFERROR(VLOOKUP(Table2[[#This Row],[SAP Code]],[26]_16!M:N,2,FALSE)/ 1000000, 0)</f>
        <v>0</v>
      </c>
      <c r="BC592" s="28">
        <f>IFERROR(VLOOKUP(Table2[[#This Row],[SAP Code]],[26]_16!P:Q,2,FALSE),0)</f>
        <v>0</v>
      </c>
      <c r="BD592" s="28">
        <f>IFERROR(VLOOKUP(Table2[[#This Row],[SAP Code]],[26]_16!S:T,2,FALSE),0)</f>
        <v>0</v>
      </c>
      <c r="BE592" s="28">
        <f>IFERROR(VLOOKUP(Table2[[#This Row],[SAP Code]],[26]_16!V:W,2,FALSE)/ 1000000, 0)</f>
        <v>0</v>
      </c>
      <c r="BF592" s="28">
        <f>IFERROR(VLOOKUP(Table2[[#This Row],[SAP Code]],[26]_16!Y:Z,2,FALSE)/ 1000000, 0)</f>
        <v>0</v>
      </c>
      <c r="BG592" s="28" t="str">
        <f>IFERROR(VLOOKUP(Table2[[#This Row],[SAP Code]],[26]port!$A:$AD,30,FALSE),"unknown")</f>
        <v>COMP</v>
      </c>
      <c r="BH592" s="29" t="str">
        <f t="shared" si="167"/>
        <v>Number of operations completed out of the net approved of that year</v>
      </c>
      <c r="BI592" s="16"/>
    </row>
    <row r="593" spans="1:61" s="37" customFormat="1" ht="17.100000000000001" customHeight="1">
      <c r="A593" s="70" t="s">
        <v>221</v>
      </c>
      <c r="B593" s="37" t="s">
        <v>2229</v>
      </c>
      <c r="C593" s="37" t="s">
        <v>2230</v>
      </c>
      <c r="D593" s="37" t="s">
        <v>2231</v>
      </c>
      <c r="E593" s="71">
        <v>43063</v>
      </c>
      <c r="F593" s="37" t="s">
        <v>225</v>
      </c>
      <c r="G593" s="37" t="s">
        <v>140</v>
      </c>
      <c r="H593" s="37" t="s">
        <v>132</v>
      </c>
      <c r="I593" s="37" t="s">
        <v>138</v>
      </c>
      <c r="J593" s="37" t="s">
        <v>179</v>
      </c>
      <c r="K593" s="72" t="s">
        <v>84</v>
      </c>
      <c r="L593" s="72" t="s">
        <v>195</v>
      </c>
      <c r="M593" s="72">
        <v>42020000</v>
      </c>
      <c r="N593" s="73">
        <v>34814164.277784221</v>
      </c>
      <c r="O593" s="74" t="s">
        <v>2232</v>
      </c>
      <c r="P593" s="75">
        <v>2000200001856</v>
      </c>
      <c r="Q593" s="74" t="s">
        <v>87</v>
      </c>
      <c r="R593" s="37" t="str">
        <f t="shared" si="157"/>
        <v>ADB Public</v>
      </c>
      <c r="S593" s="37" t="str">
        <f t="shared" si="155"/>
        <v>D</v>
      </c>
      <c r="T593" s="37" t="str">
        <f t="shared" si="156"/>
        <v>ADF Countries</v>
      </c>
      <c r="U593" s="37" t="str">
        <f t="shared" si="158"/>
        <v>Transition States</v>
      </c>
      <c r="V593" s="76" t="str">
        <f>IF(ISNUMBER(MATCH(A593, {"Gabon","Sudan","Niger","Mali","Burkina Faso","Guinea"}, 0)), "De Facto Countries", "Non-De Facto Countries")</f>
        <v>De Facto Countries</v>
      </c>
      <c r="W593" s="37" t="str">
        <f t="shared" si="169"/>
        <v>West</v>
      </c>
      <c r="X593" s="37" t="str">
        <f t="shared" si="170"/>
        <v>Transport</v>
      </c>
      <c r="Y593" s="77"/>
      <c r="Z593" s="77"/>
      <c r="AA593" s="77"/>
      <c r="AB593" s="77">
        <f>Table2[[#This Row],[Approved Amount_UA Equivalent]]</f>
        <v>34814164.277784221</v>
      </c>
      <c r="AC593" s="77"/>
      <c r="AD593" s="77">
        <f>SUM(Table2[[#This Row],[Feed Africa ]:[Improve Quality Of Life ]])</f>
        <v>34814164.277784221</v>
      </c>
      <c r="AE593" s="37" t="b">
        <f>Table2[[#This Row],[Total HI5]]=Table2[[#This Row],[Approved Amount_UA Equivalent]]</f>
        <v>1</v>
      </c>
      <c r="AF593" s="78">
        <v>10</v>
      </c>
      <c r="AG593" s="74" t="str">
        <f t="shared" si="159"/>
        <v>Investment Project</v>
      </c>
      <c r="AH593" s="78" t="e">
        <f>VLOOKUP(Table2[[#This Row],[SAP Code]],[25]DATA!$A:$G,7,FALSE)</f>
        <v>#N/A</v>
      </c>
      <c r="AI593" s="74" t="str">
        <f t="shared" si="160"/>
        <v>Infrastructure</v>
      </c>
      <c r="AJ593" s="79" t="s">
        <v>89</v>
      </c>
      <c r="AK593" s="79" t="s">
        <v>140</v>
      </c>
      <c r="AL593" s="77" t="str" cm="1">
        <f t="array" ref="AL593">_xlfn.SWITCH(AK593,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93" s="80">
        <v>1</v>
      </c>
      <c r="AN593" s="79" t="str">
        <f t="shared" si="168"/>
        <v>Sovereign</v>
      </c>
      <c r="AO593" s="81">
        <v>0.33333333333333331</v>
      </c>
      <c r="AP593" s="77">
        <f>Table2[[#This Row],[Approved Amount_UA Equivalent]]/1000000</f>
        <v>34.814164277784222</v>
      </c>
      <c r="AQ593" s="73">
        <f t="shared" si="161"/>
        <v>46.332082387446349</v>
      </c>
      <c r="AR593" s="77" t="str">
        <f t="shared" si="162"/>
        <v>31-40</v>
      </c>
      <c r="AS593" s="77" t="str">
        <f t="shared" si="163"/>
        <v>21-40</v>
      </c>
      <c r="AT593" s="77" t="str">
        <f t="shared" si="164"/>
        <v>1-40</v>
      </c>
      <c r="AU593" s="77" t="str">
        <f t="shared" si="165"/>
        <v>&lt;1-50 Mn</v>
      </c>
      <c r="AV593" s="77">
        <f>Table2[[#This Row],[Amount]]</f>
        <v>42020000</v>
      </c>
      <c r="AW593" s="77" t="str">
        <f t="shared" si="166"/>
        <v>Nov 2017</v>
      </c>
      <c r="AX593" s="82">
        <f>IFERROR(VLOOKUP(Table2[[#This Row],[SAP Code]],[26]_16!A:B,2,FALSE),0)</f>
        <v>0</v>
      </c>
      <c r="AY593" s="82">
        <f>IFERROR(VLOOKUP(Table2[[#This Row],[SAP Code]],[26]_16!D:E,2,FALSE)/ 1000000, 0)</f>
        <v>0</v>
      </c>
      <c r="AZ593" s="82">
        <f>IFERROR(VLOOKUP(Table2[[#This Row],[SAP Code]],[26]_16!G:H,2,FALSE)/ 1000000, 0)</f>
        <v>0</v>
      </c>
      <c r="BA593" s="82">
        <f>IFERROR(VLOOKUP(Table2[[#This Row],[SAP Code]],[26]_16!J:K,2,FALSE)/ 1000000, 0)</f>
        <v>0.11771469</v>
      </c>
      <c r="BB593" s="82">
        <f>IFERROR(VLOOKUP(Table2[[#This Row],[SAP Code]],[26]_16!M:N,2,FALSE)/ 1000000, 0)</f>
        <v>0</v>
      </c>
      <c r="BC593" s="82">
        <f>IFERROR(VLOOKUP(Table2[[#This Row],[SAP Code]],[26]_16!P:Q,2,FALSE),0)</f>
        <v>15.306146630000001</v>
      </c>
      <c r="BD593" s="82">
        <f>IFERROR(VLOOKUP(Table2[[#This Row],[SAP Code]],[26]_16!S:T,2,FALSE),0)</f>
        <v>3.7367284999999999</v>
      </c>
      <c r="BE593" s="82">
        <f>IFERROR(VLOOKUP(Table2[[#This Row],[SAP Code]],[26]_16!V:W,2,FALSE)/ 1000000, 0)</f>
        <v>0.79155374000000001</v>
      </c>
      <c r="BF593" s="82">
        <f>IFERROR(VLOOKUP(Table2[[#This Row],[SAP Code]],[26]_16!Y:Z,2,FALSE)/ 1000000, 0)</f>
        <v>0</v>
      </c>
      <c r="BG593" s="82" t="str">
        <f>IFERROR(VLOOKUP(Table2[[#This Row],[SAP Code]],[26]port!$A:$AD,30,FALSE),"unknown")</f>
        <v>OnGo</v>
      </c>
      <c r="BH593" s="83" t="str">
        <f t="shared" si="167"/>
        <v>Ongoing</v>
      </c>
    </row>
    <row r="594" spans="1:61" s="37" customFormat="1" ht="17.100000000000001" customHeight="1">
      <c r="A594" s="70" t="s">
        <v>221</v>
      </c>
      <c r="B594" s="37" t="s">
        <v>2229</v>
      </c>
      <c r="C594" s="37" t="s">
        <v>2233</v>
      </c>
      <c r="D594" s="37" t="s">
        <v>2231</v>
      </c>
      <c r="E594" s="71">
        <v>43063</v>
      </c>
      <c r="F594" s="37" t="s">
        <v>225</v>
      </c>
      <c r="G594" s="37" t="s">
        <v>140</v>
      </c>
      <c r="H594" s="37" t="s">
        <v>132</v>
      </c>
      <c r="I594" s="37" t="s">
        <v>138</v>
      </c>
      <c r="J594" s="37" t="s">
        <v>83</v>
      </c>
      <c r="K594" s="72" t="s">
        <v>84</v>
      </c>
      <c r="L594" s="72" t="s">
        <v>85</v>
      </c>
      <c r="M594" s="72">
        <v>16000000</v>
      </c>
      <c r="N594" s="73">
        <v>16000000</v>
      </c>
      <c r="O594" s="74" t="s">
        <v>2232</v>
      </c>
      <c r="P594" s="75">
        <v>2100150038495</v>
      </c>
      <c r="Q594" s="74" t="s">
        <v>87</v>
      </c>
      <c r="R594" s="37" t="str">
        <f t="shared" si="157"/>
        <v>ADF Including TSF</v>
      </c>
      <c r="S594" s="37" t="str">
        <f t="shared" si="155"/>
        <v>D</v>
      </c>
      <c r="T594" s="37" t="str">
        <f t="shared" si="156"/>
        <v>ADF Countries</v>
      </c>
      <c r="U594" s="37" t="str">
        <f t="shared" si="158"/>
        <v>Transition States</v>
      </c>
      <c r="V594" s="76" t="str">
        <f>IF(ISNUMBER(MATCH(A594, {"Gabon","Sudan","Niger","Mali","Burkina Faso","Guinea"}, 0)), "De Facto Countries", "Non-De Facto Countries")</f>
        <v>De Facto Countries</v>
      </c>
      <c r="W594" s="37" t="str">
        <f t="shared" si="169"/>
        <v>West</v>
      </c>
      <c r="X594" s="37" t="str">
        <f t="shared" si="170"/>
        <v>Transport</v>
      </c>
      <c r="Y594" s="77"/>
      <c r="Z594" s="77"/>
      <c r="AA594" s="77"/>
      <c r="AB594" s="77">
        <f>Table2[[#This Row],[Approved Amount_UA Equivalent]]</f>
        <v>16000000</v>
      </c>
      <c r="AC594" s="77"/>
      <c r="AD594" s="77">
        <f>SUM(Table2[[#This Row],[Feed Africa ]:[Improve Quality Of Life ]])</f>
        <v>16000000</v>
      </c>
      <c r="AE594" s="37" t="b">
        <f>Table2[[#This Row],[Total HI5]]=Table2[[#This Row],[Approved Amount_UA Equivalent]]</f>
        <v>1</v>
      </c>
      <c r="AF594" s="78">
        <v>10</v>
      </c>
      <c r="AG594" s="74" t="str">
        <f t="shared" si="159"/>
        <v>Investment Project</v>
      </c>
      <c r="AH594" s="78" t="e">
        <f>VLOOKUP(Table2[[#This Row],[SAP Code]],[25]DATA!$A:$G,7,FALSE)</f>
        <v>#N/A</v>
      </c>
      <c r="AI594" s="74" t="str">
        <f t="shared" si="160"/>
        <v>Infrastructure</v>
      </c>
      <c r="AJ594" s="79" t="s">
        <v>89</v>
      </c>
      <c r="AK594" s="79" t="s">
        <v>140</v>
      </c>
      <c r="AL594" s="77" t="str" cm="1">
        <f t="array" ref="AL594">_xlfn.SWITCH(AK594,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94" s="80">
        <v>1</v>
      </c>
      <c r="AN594" s="79" t="str">
        <f t="shared" si="168"/>
        <v>Sovereign</v>
      </c>
      <c r="AO594" s="81">
        <v>0.33333333333333331</v>
      </c>
      <c r="AP594" s="77">
        <f>Table2[[#This Row],[Approved Amount_UA Equivalent]]/1000000</f>
        <v>16</v>
      </c>
      <c r="AQ594" s="73">
        <f t="shared" si="161"/>
        <v>21.29344</v>
      </c>
      <c r="AR594" s="77" t="str">
        <f t="shared" si="162"/>
        <v>11-20</v>
      </c>
      <c r="AS594" s="77" t="str">
        <f t="shared" si="163"/>
        <v>1-20</v>
      </c>
      <c r="AT594" s="77" t="str">
        <f t="shared" si="164"/>
        <v>1-40</v>
      </c>
      <c r="AU594" s="77" t="str">
        <f t="shared" si="165"/>
        <v>&lt;1-50 Mn</v>
      </c>
      <c r="AV594" s="77">
        <f>Table2[[#This Row],[Amount]]</f>
        <v>16000000</v>
      </c>
      <c r="AW594" s="77" t="str">
        <f t="shared" si="166"/>
        <v>Nov 2017</v>
      </c>
      <c r="AX594" s="82">
        <f>IFERROR(VLOOKUP(Table2[[#This Row],[SAP Code]],[26]_16!A:B,2,FALSE),0)</f>
        <v>0</v>
      </c>
      <c r="AY594" s="82">
        <f>IFERROR(VLOOKUP(Table2[[#This Row],[SAP Code]],[26]_16!D:E,2,FALSE)/ 1000000, 0)</f>
        <v>0</v>
      </c>
      <c r="AZ594" s="82">
        <f>IFERROR(VLOOKUP(Table2[[#This Row],[SAP Code]],[26]_16!G:H,2,FALSE)/ 1000000, 0)</f>
        <v>0</v>
      </c>
      <c r="BA594" s="82">
        <f>IFERROR(VLOOKUP(Table2[[#This Row],[SAP Code]],[26]_16!J:K,2,FALSE)/ 1000000, 0)</f>
        <v>0.11771469</v>
      </c>
      <c r="BB594" s="82">
        <f>IFERROR(VLOOKUP(Table2[[#This Row],[SAP Code]],[26]_16!M:N,2,FALSE)/ 1000000, 0)</f>
        <v>0</v>
      </c>
      <c r="BC594" s="82">
        <v>0</v>
      </c>
      <c r="BD594" s="82">
        <f>IFERROR(VLOOKUP(Table2[[#This Row],[SAP Code]],[26]_16!S:T,2,FALSE),0)</f>
        <v>3.7367284999999999</v>
      </c>
      <c r="BE594" s="82">
        <v>0</v>
      </c>
      <c r="BF594" s="82">
        <f>IFERROR(VLOOKUP(Table2[[#This Row],[SAP Code]],[26]_16!Y:Z,2,FALSE)/ 1000000, 0)</f>
        <v>0</v>
      </c>
      <c r="BG594" s="82" t="str">
        <f>IFERROR(VLOOKUP(Table2[[#This Row],[SAP Code]],[26]port!$A:$AD,30,FALSE),"unknown")</f>
        <v>OnGo</v>
      </c>
      <c r="BH594" s="83" t="str">
        <f t="shared" si="167"/>
        <v>Ongoing</v>
      </c>
    </row>
    <row r="595" spans="1:61" s="37" customFormat="1" ht="17.100000000000001" customHeight="1">
      <c r="A595" s="70" t="s">
        <v>221</v>
      </c>
      <c r="B595" s="37" t="s">
        <v>2229</v>
      </c>
      <c r="C595" s="37" t="s">
        <v>2234</v>
      </c>
      <c r="D595" s="37" t="s">
        <v>2231</v>
      </c>
      <c r="E595" s="71">
        <v>43063</v>
      </c>
      <c r="F595" s="37" t="s">
        <v>225</v>
      </c>
      <c r="G595" s="37" t="s">
        <v>140</v>
      </c>
      <c r="H595" s="37" t="s">
        <v>132</v>
      </c>
      <c r="I595" s="37" t="s">
        <v>138</v>
      </c>
      <c r="J595" s="37" t="s">
        <v>83</v>
      </c>
      <c r="K595" s="72" t="s">
        <v>69</v>
      </c>
      <c r="L595" s="72" t="s">
        <v>85</v>
      </c>
      <c r="M595" s="72">
        <v>25360000</v>
      </c>
      <c r="N595" s="73">
        <v>25360000</v>
      </c>
      <c r="O595" s="74" t="s">
        <v>2232</v>
      </c>
      <c r="P595" s="75">
        <v>2100155036022</v>
      </c>
      <c r="Q595" s="74" t="s">
        <v>87</v>
      </c>
      <c r="R595" s="37" t="str">
        <f t="shared" si="157"/>
        <v>ADF Including TSF</v>
      </c>
      <c r="S595" s="37" t="str">
        <f t="shared" si="155"/>
        <v>D</v>
      </c>
      <c r="T595" s="37" t="str">
        <f t="shared" si="156"/>
        <v>ADF Countries</v>
      </c>
      <c r="U595" s="37" t="str">
        <f t="shared" si="158"/>
        <v>Transition States</v>
      </c>
      <c r="V595" s="76" t="str">
        <f>IF(ISNUMBER(MATCH(A595, {"Gabon","Sudan","Niger","Mali","Burkina Faso","Guinea"}, 0)), "De Facto Countries", "Non-De Facto Countries")</f>
        <v>De Facto Countries</v>
      </c>
      <c r="W595" s="37" t="str">
        <f t="shared" si="169"/>
        <v>West</v>
      </c>
      <c r="X595" s="37" t="str">
        <f t="shared" si="170"/>
        <v>Transport</v>
      </c>
      <c r="Y595" s="77"/>
      <c r="Z595" s="77"/>
      <c r="AA595" s="77"/>
      <c r="AB595" s="77">
        <f>Table2[[#This Row],[Approved Amount_UA Equivalent]]</f>
        <v>25360000</v>
      </c>
      <c r="AC595" s="77"/>
      <c r="AD595" s="77">
        <f>SUM(Table2[[#This Row],[Feed Africa ]:[Improve Quality Of Life ]])</f>
        <v>25360000</v>
      </c>
      <c r="AE595" s="37" t="b">
        <f>Table2[[#This Row],[Total HI5]]=Table2[[#This Row],[Approved Amount_UA Equivalent]]</f>
        <v>1</v>
      </c>
      <c r="AF595" s="78">
        <v>10</v>
      </c>
      <c r="AG595" s="74" t="str">
        <f t="shared" si="159"/>
        <v>Investment Project</v>
      </c>
      <c r="AH595" s="78" t="e">
        <f>VLOOKUP(Table2[[#This Row],[SAP Code]],[25]DATA!$A:$G,7,FALSE)</f>
        <v>#N/A</v>
      </c>
      <c r="AI595" s="74" t="str">
        <f t="shared" si="160"/>
        <v>Infrastructure</v>
      </c>
      <c r="AJ595" s="79" t="s">
        <v>89</v>
      </c>
      <c r="AK595" s="79" t="s">
        <v>140</v>
      </c>
      <c r="AL595" s="77" t="str" cm="1">
        <f t="array" ref="AL595">_xlfn.SWITCH(AK595,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95" s="80">
        <v>1</v>
      </c>
      <c r="AN595" s="79" t="str">
        <f t="shared" si="168"/>
        <v>Sovereign</v>
      </c>
      <c r="AO595" s="81">
        <v>0.33333333333333331</v>
      </c>
      <c r="AP595" s="77">
        <f>Table2[[#This Row],[Approved Amount_UA Equivalent]]/1000000</f>
        <v>25.36</v>
      </c>
      <c r="AQ595" s="73">
        <f t="shared" si="161"/>
        <v>33.750102399999996</v>
      </c>
      <c r="AR595" s="77" t="str">
        <f t="shared" si="162"/>
        <v>21-30</v>
      </c>
      <c r="AS595" s="77" t="str">
        <f t="shared" si="163"/>
        <v>21-40</v>
      </c>
      <c r="AT595" s="77" t="str">
        <f t="shared" si="164"/>
        <v>1-40</v>
      </c>
      <c r="AU595" s="77" t="str">
        <f t="shared" si="165"/>
        <v>&lt;1-50 Mn</v>
      </c>
      <c r="AV595" s="77">
        <f>Table2[[#This Row],[Amount]]</f>
        <v>25360000</v>
      </c>
      <c r="AW595" s="77" t="str">
        <f t="shared" si="166"/>
        <v>Nov 2017</v>
      </c>
      <c r="AX595" s="82">
        <f>IFERROR(VLOOKUP(Table2[[#This Row],[SAP Code]],[26]_16!A:B,2,FALSE),0)</f>
        <v>0</v>
      </c>
      <c r="AY595" s="82">
        <f>IFERROR(VLOOKUP(Table2[[#This Row],[SAP Code]],[26]_16!D:E,2,FALSE)/ 1000000, 0)</f>
        <v>0</v>
      </c>
      <c r="AZ595" s="82">
        <f>IFERROR(VLOOKUP(Table2[[#This Row],[SAP Code]],[26]_16!G:H,2,FALSE)/ 1000000, 0)</f>
        <v>0</v>
      </c>
      <c r="BA595" s="82">
        <f>IFERROR(VLOOKUP(Table2[[#This Row],[SAP Code]],[26]_16!J:K,2,FALSE)/ 1000000, 0)</f>
        <v>0.11771469</v>
      </c>
      <c r="BB595" s="82">
        <f>IFERROR(VLOOKUP(Table2[[#This Row],[SAP Code]],[26]_16!M:N,2,FALSE)/ 1000000, 0)</f>
        <v>0</v>
      </c>
      <c r="BC595" s="82">
        <v>0</v>
      </c>
      <c r="BD595" s="82">
        <v>0</v>
      </c>
      <c r="BE595" s="82">
        <v>0</v>
      </c>
      <c r="BF595" s="82">
        <f>IFERROR(VLOOKUP(Table2[[#This Row],[SAP Code]],[26]_16!Y:Z,2,FALSE)/ 1000000, 0)</f>
        <v>0</v>
      </c>
      <c r="BG595" s="82" t="str">
        <f>IFERROR(VLOOKUP(Table2[[#This Row],[SAP Code]],[26]port!$A:$AD,30,FALSE),"unknown")</f>
        <v>OnGo</v>
      </c>
      <c r="BH595" s="83" t="str">
        <f t="shared" si="167"/>
        <v>Ongoing</v>
      </c>
    </row>
    <row r="596" spans="1:61" ht="17.100000000000001" customHeight="1">
      <c r="A596" s="38" t="s">
        <v>141</v>
      </c>
      <c r="B596" s="16" t="s">
        <v>2235</v>
      </c>
      <c r="C596" s="16" t="s">
        <v>2236</v>
      </c>
      <c r="D596" s="16" t="s">
        <v>2237</v>
      </c>
      <c r="E596" s="18">
        <v>43063</v>
      </c>
      <c r="F596" s="16" t="s">
        <v>2238</v>
      </c>
      <c r="G596" s="16" t="s">
        <v>107</v>
      </c>
      <c r="H596" s="37" t="s">
        <v>213</v>
      </c>
      <c r="I596" s="16" t="s">
        <v>102</v>
      </c>
      <c r="J596" s="16" t="s">
        <v>103</v>
      </c>
      <c r="K596" s="19" t="s">
        <v>241</v>
      </c>
      <c r="L596" s="19" t="s">
        <v>70</v>
      </c>
      <c r="M596" s="19">
        <v>15000000</v>
      </c>
      <c r="N596" s="69">
        <v>10678512.696751596</v>
      </c>
      <c r="O596" s="20" t="s">
        <v>2239</v>
      </c>
      <c r="P596" s="21" t="s">
        <v>243</v>
      </c>
      <c r="Q596" s="20" t="s">
        <v>87</v>
      </c>
      <c r="R596" s="16" t="str">
        <f t="shared" si="157"/>
        <v>ADB Private</v>
      </c>
      <c r="S596" s="16" t="str">
        <f t="shared" si="155"/>
        <v>H</v>
      </c>
      <c r="T596" s="16" t="str">
        <f t="shared" si="156"/>
        <v>Multinational</v>
      </c>
      <c r="U596" s="16" t="str">
        <f t="shared" si="158"/>
        <v>Multinational</v>
      </c>
      <c r="V596" s="22" t="str">
        <f>IF(ISNUMBER(MATCH(A596, {"Gabon","Sudan","Niger","Mali","Burkina Faso","Guinea"}, 0)), "De Facto Countries", "Non-De Facto Countries")</f>
        <v>Non-De Facto Countries</v>
      </c>
      <c r="W596" s="16" t="str">
        <f t="shared" si="169"/>
        <v>Multi</v>
      </c>
      <c r="X596" s="16" t="str">
        <f t="shared" si="170"/>
        <v>Finance</v>
      </c>
      <c r="Y596" s="23"/>
      <c r="AA596" s="23">
        <f>Table2[[#This Row],[Approved Amount_UA Equivalent]]</f>
        <v>10678512.696751596</v>
      </c>
      <c r="AD596" s="23">
        <f>SUM(Table2[[#This Row],[Feed Africa ]:[Improve Quality Of Life ]])</f>
        <v>10678512.696751596</v>
      </c>
      <c r="AE596" s="16" t="b">
        <f>Table2[[#This Row],[Total HI5]]=Table2[[#This Row],[Approved Amount_UA Equivalent]]</f>
        <v>1</v>
      </c>
      <c r="AF596" s="24">
        <v>70</v>
      </c>
      <c r="AG596" s="20" t="str">
        <f t="shared" si="159"/>
        <v>Equity and Guarantee</v>
      </c>
      <c r="AH596" s="24" t="e">
        <f>VLOOKUP(Table2[[#This Row],[SAP Code]],[25]DATA!$A:$G,7,FALSE)</f>
        <v>#N/A</v>
      </c>
      <c r="AI596" s="20" t="str">
        <f t="shared" si="160"/>
        <v>Other Investment</v>
      </c>
      <c r="AJ596" s="25" t="s">
        <v>106</v>
      </c>
      <c r="AK596" s="25" t="s">
        <v>107</v>
      </c>
      <c r="AL596" s="23" t="str" cm="1">
        <f t="array" ref="AL596">_xlfn.SWITCH(AK596,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96" s="26">
        <v>2</v>
      </c>
      <c r="AN596" s="25" t="str">
        <f t="shared" si="168"/>
        <v>Non-Sovereign</v>
      </c>
      <c r="AO596" s="27">
        <v>1</v>
      </c>
      <c r="AP596" s="23">
        <f>Table2[[#This Row],[Approved Amount_UA Equivalent]]/1000000</f>
        <v>10.678512696751596</v>
      </c>
      <c r="AQ596" s="69">
        <f t="shared" si="161"/>
        <v>14.211391837344895</v>
      </c>
      <c r="AR596" s="23" t="str">
        <f t="shared" si="162"/>
        <v>11-20</v>
      </c>
      <c r="AS596" s="23" t="str">
        <f t="shared" si="163"/>
        <v>1-20</v>
      </c>
      <c r="AT596" s="23" t="str">
        <f t="shared" si="164"/>
        <v>1-40</v>
      </c>
      <c r="AU596" s="23" t="str">
        <f t="shared" si="165"/>
        <v>&lt;1-50 Mn</v>
      </c>
      <c r="AV596" s="23">
        <f>Table2[[#This Row],[Amount]]</f>
        <v>15000000</v>
      </c>
      <c r="AW596" s="23" t="str">
        <f t="shared" si="166"/>
        <v>Nov 2017</v>
      </c>
      <c r="AX596" s="28">
        <f>IFERROR(VLOOKUP(Table2[[#This Row],[SAP Code]],[26]_16!A:B,2,FALSE),0)</f>
        <v>0</v>
      </c>
      <c r="AY596" s="28">
        <f>IFERROR(VLOOKUP(Table2[[#This Row],[SAP Code]],[26]_16!D:E,2,FALSE)/ 1000000, 0)</f>
        <v>0</v>
      </c>
      <c r="AZ596" s="28">
        <f>IFERROR(VLOOKUP(Table2[[#This Row],[SAP Code]],[26]_16!G:H,2,FALSE)/ 1000000, 0)</f>
        <v>0</v>
      </c>
      <c r="BA596" s="28">
        <f>IFERROR(VLOOKUP(Table2[[#This Row],[SAP Code]],[26]_16!J:K,2,FALSE)/ 1000000, 0)</f>
        <v>0</v>
      </c>
      <c r="BB596" s="28">
        <f>IFERROR(VLOOKUP(Table2[[#This Row],[SAP Code]],[26]_16!M:N,2,FALSE)/ 1000000, 0)</f>
        <v>0</v>
      </c>
      <c r="BC596" s="28">
        <f>IFERROR(VLOOKUP(Table2[[#This Row],[SAP Code]],[26]_16!P:Q,2,FALSE),0)</f>
        <v>0</v>
      </c>
      <c r="BD596" s="28">
        <f>IFERROR(VLOOKUP(Table2[[#This Row],[SAP Code]],[26]_16!S:T,2,FALSE),0)</f>
        <v>0</v>
      </c>
      <c r="BE596" s="28">
        <f>IFERROR(VLOOKUP(Table2[[#This Row],[SAP Code]],[26]_16!V:W,2,FALSE)/ 1000000, 0)</f>
        <v>0</v>
      </c>
      <c r="BF596" s="28">
        <f>IFERROR(VLOOKUP(Table2[[#This Row],[SAP Code]],[26]_16!Y:Z,2,FALSE)/ 1000000, 0)</f>
        <v>0</v>
      </c>
      <c r="BG596" s="28" t="str">
        <f>IFERROR(VLOOKUP(Table2[[#This Row],[SAP Code]],[26]port!$A:$AD,30,FALSE),"unknown")</f>
        <v>unknown</v>
      </c>
      <c r="BH596" s="29" t="str">
        <f t="shared" si="167"/>
        <v>Unknown</v>
      </c>
      <c r="BI596" s="16"/>
    </row>
    <row r="597" spans="1:61" ht="17.100000000000001" customHeight="1">
      <c r="A597" s="38" t="s">
        <v>141</v>
      </c>
      <c r="B597" s="16" t="s">
        <v>2240</v>
      </c>
      <c r="C597" s="16" t="s">
        <v>2241</v>
      </c>
      <c r="D597" s="16" t="s">
        <v>2242</v>
      </c>
      <c r="E597" s="18">
        <v>43063</v>
      </c>
      <c r="F597" s="16" t="s">
        <v>2243</v>
      </c>
      <c r="G597" s="16" t="s">
        <v>107</v>
      </c>
      <c r="H597" s="37" t="s">
        <v>213</v>
      </c>
      <c r="I597" s="16" t="s">
        <v>102</v>
      </c>
      <c r="J597" s="16" t="s">
        <v>103</v>
      </c>
      <c r="K597" s="19" t="s">
        <v>104</v>
      </c>
      <c r="L597" s="19" t="s">
        <v>195</v>
      </c>
      <c r="M597" s="19">
        <v>50000000</v>
      </c>
      <c r="N597" s="69">
        <v>41425707.13682083</v>
      </c>
      <c r="O597" s="20" t="s">
        <v>2244</v>
      </c>
      <c r="P597" s="21">
        <v>2000130018331</v>
      </c>
      <c r="Q597" s="20" t="s">
        <v>87</v>
      </c>
      <c r="R597" s="16" t="str">
        <f t="shared" si="157"/>
        <v>ADB Private</v>
      </c>
      <c r="S597" s="16" t="str">
        <f t="shared" si="155"/>
        <v>H</v>
      </c>
      <c r="T597" s="16" t="str">
        <f t="shared" si="156"/>
        <v>Multinational</v>
      </c>
      <c r="U597" s="16" t="str">
        <f t="shared" si="158"/>
        <v>Multinational</v>
      </c>
      <c r="V597" s="22" t="str">
        <f>IF(ISNUMBER(MATCH(A597, {"Gabon","Sudan","Niger","Mali","Burkina Faso","Guinea"}, 0)), "De Facto Countries", "Non-De Facto Countries")</f>
        <v>Non-De Facto Countries</v>
      </c>
      <c r="W597" s="16" t="str">
        <f t="shared" si="169"/>
        <v>Multi</v>
      </c>
      <c r="X597" s="16" t="str">
        <f t="shared" si="170"/>
        <v>Finance</v>
      </c>
      <c r="Y597" s="23"/>
      <c r="AA597" s="23">
        <f>Table2[[#This Row],[Approved Amount_UA Equivalent]]</f>
        <v>41425707.13682083</v>
      </c>
      <c r="AD597" s="23">
        <f>SUM(Table2[[#This Row],[Feed Africa ]:[Improve Quality Of Life ]])</f>
        <v>41425707.13682083</v>
      </c>
      <c r="AE597" s="16" t="b">
        <f>Table2[[#This Row],[Total HI5]]=Table2[[#This Row],[Approved Amount_UA Equivalent]]</f>
        <v>1</v>
      </c>
      <c r="AF597" s="24">
        <v>11</v>
      </c>
      <c r="AG597" s="20" t="str">
        <f t="shared" si="159"/>
        <v>Line of Credit</v>
      </c>
      <c r="AH597" s="24" t="e">
        <f>VLOOKUP(Table2[[#This Row],[SAP Code]],[25]DATA!$A:$G,7,FALSE)</f>
        <v>#N/A</v>
      </c>
      <c r="AI597" s="20" t="str">
        <f t="shared" si="160"/>
        <v>Other Investment</v>
      </c>
      <c r="AJ597" s="25" t="s">
        <v>106</v>
      </c>
      <c r="AK597" s="25" t="s">
        <v>107</v>
      </c>
      <c r="AL597" s="23" t="str" cm="1">
        <f t="array" ref="AL597">_xlfn.SWITCH(AK597,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597" s="26">
        <v>2</v>
      </c>
      <c r="AN597" s="25" t="str">
        <f t="shared" si="168"/>
        <v>Non-Sovereign</v>
      </c>
      <c r="AO597" s="27">
        <v>1</v>
      </c>
      <c r="AP597" s="23">
        <f>Table2[[#This Row],[Approved Amount_UA Equivalent]]/1000000</f>
        <v>41.425707136820833</v>
      </c>
      <c r="AQ597" s="69">
        <f t="shared" si="161"/>
        <v>55.130988085966635</v>
      </c>
      <c r="AR597" s="23" t="str">
        <f t="shared" si="162"/>
        <v>41-50</v>
      </c>
      <c r="AS597" s="23" t="str">
        <f t="shared" si="163"/>
        <v>41-60</v>
      </c>
      <c r="AT597" s="23" t="str">
        <f t="shared" si="164"/>
        <v>41-80</v>
      </c>
      <c r="AU597" s="23" t="str">
        <f t="shared" si="165"/>
        <v>&lt;1-50 Mn</v>
      </c>
      <c r="AV597" s="23">
        <f>Table2[[#This Row],[Amount]]</f>
        <v>50000000</v>
      </c>
      <c r="AW597" s="23" t="str">
        <f t="shared" si="166"/>
        <v>Nov 2017</v>
      </c>
      <c r="AX597" s="28">
        <f>IFERROR(VLOOKUP(Table2[[#This Row],[SAP Code]],[26]_16!A:B,2,FALSE),0)</f>
        <v>0</v>
      </c>
      <c r="AY597" s="28">
        <f>IFERROR(VLOOKUP(Table2[[#This Row],[SAP Code]],[26]_16!D:E,2,FALSE)/ 1000000, 0)</f>
        <v>0</v>
      </c>
      <c r="AZ597" s="28">
        <f>IFERROR(VLOOKUP(Table2[[#This Row],[SAP Code]],[26]_16!G:H,2,FALSE)/ 1000000, 0)</f>
        <v>0</v>
      </c>
      <c r="BA597" s="28">
        <f>IFERROR(VLOOKUP(Table2[[#This Row],[SAP Code]],[26]_16!J:K,2,FALSE)/ 1000000, 0)</f>
        <v>0</v>
      </c>
      <c r="BB597" s="28">
        <f>IFERROR(VLOOKUP(Table2[[#This Row],[SAP Code]],[26]_16!M:N,2,FALSE)/ 1000000, 0)</f>
        <v>0</v>
      </c>
      <c r="BC597" s="28">
        <f>IFERROR(VLOOKUP(Table2[[#This Row],[SAP Code]],[26]_16!P:Q,2,FALSE),0)</f>
        <v>0</v>
      </c>
      <c r="BD597" s="28">
        <f>IFERROR(VLOOKUP(Table2[[#This Row],[SAP Code]],[26]_16!S:T,2,FALSE),0)</f>
        <v>0</v>
      </c>
      <c r="BE597" s="28">
        <f>IFERROR(VLOOKUP(Table2[[#This Row],[SAP Code]],[26]_16!V:W,2,FALSE)/ 1000000, 0)</f>
        <v>0</v>
      </c>
      <c r="BF597" s="28">
        <f>IFERROR(VLOOKUP(Table2[[#This Row],[SAP Code]],[26]_16!Y:Z,2,FALSE)/ 1000000, 0)</f>
        <v>0</v>
      </c>
      <c r="BG597" s="28" t="str">
        <f>IFERROR(VLOOKUP(Table2[[#This Row],[SAP Code]],[26]port!$A:$AD,30,FALSE),"unknown")</f>
        <v>OnGo</v>
      </c>
      <c r="BH597" s="29" t="str">
        <f t="shared" si="167"/>
        <v>Ongoing</v>
      </c>
      <c r="BI597" s="16"/>
    </row>
    <row r="598" spans="1:61" ht="17.100000000000001" customHeight="1">
      <c r="A598" s="38" t="s">
        <v>60</v>
      </c>
      <c r="B598" s="16" t="s">
        <v>2245</v>
      </c>
      <c r="C598" s="16" t="s">
        <v>2246</v>
      </c>
      <c r="D598" s="16" t="s">
        <v>2247</v>
      </c>
      <c r="E598" s="18">
        <v>43067</v>
      </c>
      <c r="F598" s="16" t="s">
        <v>2248</v>
      </c>
      <c r="G598" s="16" t="s">
        <v>2055</v>
      </c>
      <c r="H598" s="16" t="s">
        <v>66</v>
      </c>
      <c r="I598" s="16" t="s">
        <v>82</v>
      </c>
      <c r="J598" s="16" t="s">
        <v>103</v>
      </c>
      <c r="K598" s="19" t="s">
        <v>84</v>
      </c>
      <c r="L598" s="19" t="s">
        <v>195</v>
      </c>
      <c r="M598" s="19">
        <v>150000000</v>
      </c>
      <c r="N598" s="69">
        <v>124277121.41046248</v>
      </c>
      <c r="O598" s="20" t="s">
        <v>2249</v>
      </c>
      <c r="P598" s="21">
        <v>2000130018332</v>
      </c>
      <c r="Q598" s="20" t="s">
        <v>87</v>
      </c>
      <c r="R598" s="16" t="str">
        <f t="shared" si="157"/>
        <v>ADB Private</v>
      </c>
      <c r="S598" s="16" t="str">
        <f t="shared" si="155"/>
        <v>F</v>
      </c>
      <c r="T598" s="16" t="str">
        <f t="shared" si="156"/>
        <v>Blend Countries</v>
      </c>
      <c r="U598" s="16" t="str">
        <f t="shared" si="158"/>
        <v>Non-Transition States</v>
      </c>
      <c r="V598" s="22" t="str">
        <f>IF(ISNUMBER(MATCH(A598, {"Gabon","Sudan","Niger","Mali","Burkina Faso","Guinea"}, 0)), "De Facto Countries", "Non-De Facto Countries")</f>
        <v>Non-De Facto Countries</v>
      </c>
      <c r="W598" s="16" t="str">
        <f t="shared" si="169"/>
        <v>Central</v>
      </c>
      <c r="X598" s="16" t="str">
        <f t="shared" si="170"/>
        <v>Power</v>
      </c>
      <c r="Y598" s="23"/>
      <c r="Z598" s="23">
        <f>Table2[[#This Row],[Approved Amount_UA Equivalent]]</f>
        <v>124277121.41046248</v>
      </c>
      <c r="AD598" s="23">
        <f>SUM(Table2[[#This Row],[Feed Africa ]:[Improve Quality Of Life ]])</f>
        <v>124277121.41046248</v>
      </c>
      <c r="AE598" s="16" t="b">
        <f>Table2[[#This Row],[Total HI5]]=Table2[[#This Row],[Approved Amount_UA Equivalent]]</f>
        <v>1</v>
      </c>
      <c r="AF598" s="24">
        <v>10</v>
      </c>
      <c r="AG598" s="20" t="str">
        <f t="shared" si="159"/>
        <v>Investment Project</v>
      </c>
      <c r="AH598" s="24" t="e">
        <f>VLOOKUP(Table2[[#This Row],[SAP Code]],[25]DATA!$A:$G,7,FALSE)</f>
        <v>#N/A</v>
      </c>
      <c r="AI598" s="20" t="str">
        <f t="shared" si="160"/>
        <v>Infrastructure</v>
      </c>
      <c r="AJ598" s="25" t="s">
        <v>89</v>
      </c>
      <c r="AK598" s="25" t="s">
        <v>2055</v>
      </c>
      <c r="AL598" s="23" t="str" cm="1">
        <f t="array" ref="AL598">_xlfn.SWITCH(AK598,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598" s="26">
        <v>2</v>
      </c>
      <c r="AN598" s="25" t="str">
        <f t="shared" si="168"/>
        <v>Non-Sovereign</v>
      </c>
      <c r="AO598" s="27">
        <v>1</v>
      </c>
      <c r="AP598" s="23">
        <f>Table2[[#This Row],[Approved Amount_UA Equivalent]]/1000000</f>
        <v>124.27712141046248</v>
      </c>
      <c r="AQ598" s="69">
        <f t="shared" si="161"/>
        <v>165.39296425789988</v>
      </c>
      <c r="AR598" s="23" t="str">
        <f t="shared" si="162"/>
        <v>121-130</v>
      </c>
      <c r="AS598" s="23" t="str">
        <f t="shared" si="163"/>
        <v>121-140</v>
      </c>
      <c r="AT598" s="23" t="str">
        <f t="shared" si="164"/>
        <v>121-160</v>
      </c>
      <c r="AU598" s="23" t="str">
        <f t="shared" si="165"/>
        <v>100-200 Mn</v>
      </c>
      <c r="AV598" s="23">
        <f>Table2[[#This Row],[Amount]]</f>
        <v>150000000</v>
      </c>
      <c r="AW598" s="23" t="str">
        <f t="shared" si="166"/>
        <v>Nov 2017</v>
      </c>
      <c r="AX598" s="28">
        <f>IFERROR(VLOOKUP(Table2[[#This Row],[SAP Code]],[26]_16!A:B,2,FALSE),0)</f>
        <v>0</v>
      </c>
      <c r="AY598" s="28">
        <f>IFERROR(VLOOKUP(Table2[[#This Row],[SAP Code]],[26]_16!D:E,2,FALSE)/ 1000000, 0)</f>
        <v>0</v>
      </c>
      <c r="AZ598" s="28">
        <f>IFERROR(VLOOKUP(Table2[[#This Row],[SAP Code]],[26]_16!G:H,2,FALSE)/ 1000000, 0)</f>
        <v>0</v>
      </c>
      <c r="BA598" s="28">
        <f>IFERROR(VLOOKUP(Table2[[#This Row],[SAP Code]],[26]_16!J:K,2,FALSE)/ 1000000, 0)</f>
        <v>0</v>
      </c>
      <c r="BB598" s="28">
        <f>IFERROR(VLOOKUP(Table2[[#This Row],[SAP Code]],[26]_16!M:N,2,FALSE)/ 1000000, 0)</f>
        <v>23.232586089999998</v>
      </c>
      <c r="BC598" s="28">
        <f>IFERROR(VLOOKUP(Table2[[#This Row],[SAP Code]],[26]_16!P:Q,2,FALSE),0)</f>
        <v>18.11507877</v>
      </c>
      <c r="BD598" s="28">
        <f>IFERROR(VLOOKUP(Table2[[#This Row],[SAP Code]],[26]_16!S:T,2,FALSE),0)</f>
        <v>17.993944450000001</v>
      </c>
      <c r="BE598" s="28">
        <f>IFERROR(VLOOKUP(Table2[[#This Row],[SAP Code]],[26]_16!V:W,2,FALSE)/ 1000000, 0)</f>
        <v>17.975185100000001</v>
      </c>
      <c r="BF598" s="28">
        <f>IFERROR(VLOOKUP(Table2[[#This Row],[SAP Code]],[26]_16!Y:Z,2,FALSE)/ 1000000, 0)</f>
        <v>6.9577309999999999</v>
      </c>
      <c r="BG598" s="28" t="str">
        <f>IFERROR(VLOOKUP(Table2[[#This Row],[SAP Code]],[26]port!$A:$AD,30,FALSE),"unknown")</f>
        <v>OnGo</v>
      </c>
      <c r="BH598" s="29" t="str">
        <f t="shared" si="167"/>
        <v>Ongoing</v>
      </c>
      <c r="BI598" s="16"/>
    </row>
    <row r="599" spans="1:61" ht="17.100000000000001" customHeight="1">
      <c r="A599" s="38" t="s">
        <v>1106</v>
      </c>
      <c r="B599" s="16" t="s">
        <v>2250</v>
      </c>
      <c r="C599" s="16" t="s">
        <v>2251</v>
      </c>
      <c r="D599" s="16" t="s">
        <v>2252</v>
      </c>
      <c r="E599" s="18">
        <v>43067</v>
      </c>
      <c r="F599" s="16" t="s">
        <v>1110</v>
      </c>
      <c r="G599" s="16" t="s">
        <v>74</v>
      </c>
      <c r="H599" s="16" t="s">
        <v>66</v>
      </c>
      <c r="I599" s="16" t="s">
        <v>155</v>
      </c>
      <c r="J599" s="16" t="s">
        <v>179</v>
      </c>
      <c r="K599" s="19" t="s">
        <v>84</v>
      </c>
      <c r="L599" s="19" t="s">
        <v>195</v>
      </c>
      <c r="M599" s="19">
        <v>98541000</v>
      </c>
      <c r="N599" s="69">
        <v>81642612.139389217</v>
      </c>
      <c r="O599" s="20" t="s">
        <v>2253</v>
      </c>
      <c r="P599" s="21">
        <v>2000200001902</v>
      </c>
      <c r="Q599" s="20" t="s">
        <v>87</v>
      </c>
      <c r="R599" s="16" t="str">
        <f t="shared" si="157"/>
        <v>ADB Public</v>
      </c>
      <c r="S599" s="16" t="str">
        <f t="shared" si="155"/>
        <v>A</v>
      </c>
      <c r="T599" s="16" t="str">
        <f t="shared" si="156"/>
        <v>ADB Countries</v>
      </c>
      <c r="U599" s="16" t="str">
        <f t="shared" si="158"/>
        <v>Non-Transition States</v>
      </c>
      <c r="V599" s="22" t="str">
        <f>IF(ISNUMBER(MATCH(A599, {"Gabon","Sudan","Niger","Mali","Burkina Faso","Guinea"}, 0)), "De Facto Countries", "Non-De Facto Countries")</f>
        <v>De Facto Countries</v>
      </c>
      <c r="W599" s="16" t="str">
        <f t="shared" si="169"/>
        <v>Central</v>
      </c>
      <c r="X599" s="16" t="str">
        <f t="shared" si="170"/>
        <v>Agriculture</v>
      </c>
      <c r="Y599" s="23">
        <f>Table2[[#This Row],[Approved Amount_UA Equivalent]]</f>
        <v>81642612.139389217</v>
      </c>
      <c r="AD599" s="23">
        <f>SUM(Table2[[#This Row],[Feed Africa ]:[Improve Quality Of Life ]])</f>
        <v>81642612.139389217</v>
      </c>
      <c r="AE599" s="16" t="b">
        <f>Table2[[#This Row],[Total HI5]]=Table2[[#This Row],[Approved Amount_UA Equivalent]]</f>
        <v>1</v>
      </c>
      <c r="AF599" s="24">
        <v>10</v>
      </c>
      <c r="AG599" s="20" t="str">
        <f t="shared" si="159"/>
        <v>Investment Project</v>
      </c>
      <c r="AH599" s="24" t="e">
        <f>VLOOKUP(Table2[[#This Row],[SAP Code]],[25]DATA!$A:$G,7,FALSE)</f>
        <v>#N/A</v>
      </c>
      <c r="AI599" s="20" t="str">
        <f t="shared" si="160"/>
        <v>Infrastructure</v>
      </c>
      <c r="AJ599" s="25" t="s">
        <v>157</v>
      </c>
      <c r="AK599" s="25" t="s">
        <v>74</v>
      </c>
      <c r="AL599" s="23" t="str" cm="1">
        <f t="array" ref="AL599">_xlfn.SWITCH(AK599,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599" s="26">
        <v>1</v>
      </c>
      <c r="AN599" s="25" t="str">
        <f t="shared" si="168"/>
        <v>Sovereign</v>
      </c>
      <c r="AO599" s="27">
        <v>1</v>
      </c>
      <c r="AP599" s="23">
        <f>Table2[[#This Row],[Approved Amount_UA Equivalent]]/1000000</f>
        <v>81.642612139389215</v>
      </c>
      <c r="AQ599" s="69">
        <f t="shared" si="161"/>
        <v>108.65325393958474</v>
      </c>
      <c r="AR599" s="23" t="str">
        <f t="shared" si="162"/>
        <v>81-90</v>
      </c>
      <c r="AS599" s="23" t="str">
        <f t="shared" si="163"/>
        <v>81-100</v>
      </c>
      <c r="AT599" s="23" t="str">
        <f t="shared" si="164"/>
        <v>81-120</v>
      </c>
      <c r="AU599" s="23" t="str">
        <f t="shared" si="165"/>
        <v>50-100 Mn</v>
      </c>
      <c r="AV599" s="23">
        <f>Table2[[#This Row],[Amount]]</f>
        <v>98541000</v>
      </c>
      <c r="AW599" s="23" t="str">
        <f t="shared" si="166"/>
        <v>Nov 2017</v>
      </c>
      <c r="AX599" s="28">
        <f>IFERROR(VLOOKUP(Table2[[#This Row],[SAP Code]],[26]_16!A:B,2,FALSE),0)</f>
        <v>0</v>
      </c>
      <c r="AY599" s="28">
        <f>IFERROR(VLOOKUP(Table2[[#This Row],[SAP Code]],[26]_16!D:E,2,FALSE)/ 1000000, 0)</f>
        <v>0</v>
      </c>
      <c r="AZ599" s="28">
        <f>IFERROR(VLOOKUP(Table2[[#This Row],[SAP Code]],[26]_16!G:H,2,FALSE)/ 1000000, 0)</f>
        <v>0</v>
      </c>
      <c r="BA599" s="28">
        <f>IFERROR(VLOOKUP(Table2[[#This Row],[SAP Code]],[26]_16!J:K,2,FALSE)/ 1000000, 0)</f>
        <v>0</v>
      </c>
      <c r="BB599" s="28">
        <f>IFERROR(VLOOKUP(Table2[[#This Row],[SAP Code]],[26]_16!M:N,2,FALSE)/ 1000000, 0)</f>
        <v>0</v>
      </c>
      <c r="BC599" s="28">
        <f>IFERROR(VLOOKUP(Table2[[#This Row],[SAP Code]],[26]_16!P:Q,2,FALSE),0)</f>
        <v>0.28460023999999995</v>
      </c>
      <c r="BD599" s="28">
        <f>IFERROR(VLOOKUP(Table2[[#This Row],[SAP Code]],[26]_16!S:T,2,FALSE),0)</f>
        <v>0.83018141999999995</v>
      </c>
      <c r="BE599" s="28">
        <f>IFERROR(VLOOKUP(Table2[[#This Row],[SAP Code]],[26]_16!V:W,2,FALSE)/ 1000000, 0)</f>
        <v>3.11270004</v>
      </c>
      <c r="BF599" s="28">
        <f>IFERROR(VLOOKUP(Table2[[#This Row],[SAP Code]],[26]_16!Y:Z,2,FALSE)/ 1000000, 0)</f>
        <v>1.9680321699999999</v>
      </c>
      <c r="BG599" s="28" t="str">
        <f>IFERROR(VLOOKUP(Table2[[#This Row],[SAP Code]],[26]port!$A:$AD,30,FALSE),"unknown")</f>
        <v>OnGo</v>
      </c>
      <c r="BH599" s="29" t="str">
        <f t="shared" si="167"/>
        <v>Ongoing</v>
      </c>
      <c r="BI599" s="16"/>
    </row>
    <row r="600" spans="1:61" ht="17.100000000000001" customHeight="1">
      <c r="A600" s="16" t="s">
        <v>91</v>
      </c>
      <c r="B600" s="16" t="s">
        <v>2254</v>
      </c>
      <c r="C600" s="16" t="s">
        <v>2255</v>
      </c>
      <c r="D600" s="16" t="s">
        <v>2256</v>
      </c>
      <c r="E600" s="18">
        <v>43067</v>
      </c>
      <c r="F600" s="16" t="s">
        <v>93</v>
      </c>
      <c r="G600" s="16" t="s">
        <v>140</v>
      </c>
      <c r="H600" s="16" t="s">
        <v>81</v>
      </c>
      <c r="I600" s="16" t="s">
        <v>138</v>
      </c>
      <c r="J600" s="16" t="s">
        <v>179</v>
      </c>
      <c r="K600" s="19" t="s">
        <v>84</v>
      </c>
      <c r="L600" s="19" t="s">
        <v>70</v>
      </c>
      <c r="M600" s="19">
        <v>160000000</v>
      </c>
      <c r="N600" s="69">
        <v>113904135.43201703</v>
      </c>
      <c r="O600" s="20" t="s">
        <v>2257</v>
      </c>
      <c r="P600" s="21">
        <v>2000200001901</v>
      </c>
      <c r="Q600" s="20" t="s">
        <v>87</v>
      </c>
      <c r="R600" s="16" t="str">
        <f t="shared" si="157"/>
        <v>ADB Public</v>
      </c>
      <c r="S600" s="16" t="str">
        <f t="shared" si="155"/>
        <v>D</v>
      </c>
      <c r="T600" s="16" t="str">
        <f t="shared" si="156"/>
        <v>Blend Countries</v>
      </c>
      <c r="U600" s="16" t="str">
        <f t="shared" si="158"/>
        <v>Non-Transition States</v>
      </c>
      <c r="V600" s="22" t="str">
        <f>IF(ISNUMBER(MATCH(A600, {"Gabon","Sudan","Niger","Mali","Burkina Faso","Guinea"}, 0)), "De Facto Countries", "Non-De Facto Countries")</f>
        <v>Non-De Facto Countries</v>
      </c>
      <c r="W600" s="16" t="str">
        <f t="shared" si="169"/>
        <v>East</v>
      </c>
      <c r="X600" s="16" t="str">
        <f t="shared" si="170"/>
        <v>Transport</v>
      </c>
      <c r="Y600" s="23"/>
      <c r="AB600" s="23">
        <f>Table2[[#This Row],[Approved Amount_UA Equivalent]]</f>
        <v>113904135.43201703</v>
      </c>
      <c r="AD600" s="23">
        <f>SUM(Table2[[#This Row],[Feed Africa ]:[Improve Quality Of Life ]])</f>
        <v>113904135.43201703</v>
      </c>
      <c r="AE600" s="16" t="b">
        <f>Table2[[#This Row],[Total HI5]]=Table2[[#This Row],[Approved Amount_UA Equivalent]]</f>
        <v>1</v>
      </c>
      <c r="AF600" s="24">
        <v>10</v>
      </c>
      <c r="AG600" s="20" t="str">
        <f t="shared" si="159"/>
        <v>Investment Project</v>
      </c>
      <c r="AH600" s="24" t="e">
        <f>VLOOKUP(Table2[[#This Row],[SAP Code]],[25]DATA!$A:$G,7,FALSE)</f>
        <v>#N/A</v>
      </c>
      <c r="AI600" s="20" t="str">
        <f t="shared" si="160"/>
        <v>Infrastructure</v>
      </c>
      <c r="AJ600" s="25" t="s">
        <v>89</v>
      </c>
      <c r="AK600" s="25" t="s">
        <v>140</v>
      </c>
      <c r="AL600" s="23" t="str" cm="1">
        <f t="array" ref="AL600">_xlfn.SWITCH(AK600,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00" s="26">
        <v>1</v>
      </c>
      <c r="AN600" s="25" t="str">
        <f t="shared" si="168"/>
        <v>Sovereign</v>
      </c>
      <c r="AO600" s="27">
        <v>1</v>
      </c>
      <c r="AP600" s="23">
        <f>Table2[[#This Row],[Approved Amount_UA Equivalent]]/1000000</f>
        <v>113.90413543201703</v>
      </c>
      <c r="AQ600" s="69">
        <f t="shared" si="161"/>
        <v>151.58817959834556</v>
      </c>
      <c r="AR600" s="23" t="str">
        <f t="shared" si="162"/>
        <v>111-120</v>
      </c>
      <c r="AS600" s="23" t="str">
        <f t="shared" si="163"/>
        <v>101-120</v>
      </c>
      <c r="AT600" s="23" t="str">
        <f t="shared" si="164"/>
        <v>81-120</v>
      </c>
      <c r="AU600" s="23" t="str">
        <f t="shared" si="165"/>
        <v>100-200 Mn</v>
      </c>
      <c r="AV600" s="23">
        <f>Table2[[#This Row],[Amount]]</f>
        <v>160000000</v>
      </c>
      <c r="AW600" s="23" t="str">
        <f t="shared" si="166"/>
        <v>Nov 2017</v>
      </c>
      <c r="AX600" s="28">
        <f>IFERROR(VLOOKUP(Table2[[#This Row],[SAP Code]],[26]_16!A:B,2,FALSE),0)</f>
        <v>0</v>
      </c>
      <c r="AY600" s="28">
        <f>IFERROR(VLOOKUP(Table2[[#This Row],[SAP Code]],[26]_16!D:E,2,FALSE)/ 1000000, 0)</f>
        <v>0</v>
      </c>
      <c r="AZ600" s="28">
        <f>IFERROR(VLOOKUP(Table2[[#This Row],[SAP Code]],[26]_16!G:H,2,FALSE)/ 1000000, 0)</f>
        <v>0</v>
      </c>
      <c r="BA600" s="28">
        <f>IFERROR(VLOOKUP(Table2[[#This Row],[SAP Code]],[26]_16!J:K,2,FALSE)/ 1000000, 0)</f>
        <v>0</v>
      </c>
      <c r="BB600" s="28">
        <f>IFERROR(VLOOKUP(Table2[[#This Row],[SAP Code]],[26]_16!M:N,2,FALSE)/ 1000000, 0)</f>
        <v>0</v>
      </c>
      <c r="BC600" s="28">
        <f>IFERROR(VLOOKUP(Table2[[#This Row],[SAP Code]],[26]_16!P:Q,2,FALSE),0)</f>
        <v>0</v>
      </c>
      <c r="BD600" s="28">
        <f>IFERROR(VLOOKUP(Table2[[#This Row],[SAP Code]],[26]_16!S:T,2,FALSE),0)</f>
        <v>0</v>
      </c>
      <c r="BE600" s="28">
        <f>IFERROR(VLOOKUP(Table2[[#This Row],[SAP Code]],[26]_16!V:W,2,FALSE)/ 1000000, 0)</f>
        <v>0</v>
      </c>
      <c r="BF600" s="28">
        <f>IFERROR(VLOOKUP(Table2[[#This Row],[SAP Code]],[26]_16!Y:Z,2,FALSE)/ 1000000, 0)</f>
        <v>0</v>
      </c>
      <c r="BG600" s="28" t="str">
        <f>IFERROR(VLOOKUP(Table2[[#This Row],[SAP Code]],[26]port!$A:$AD,30,FALSE),"unknown")</f>
        <v>ABAN</v>
      </c>
      <c r="BH600" s="29" t="str">
        <f t="shared" si="167"/>
        <v>Number of operations Cancelled before completion</v>
      </c>
      <c r="BI600" s="16"/>
    </row>
    <row r="601" spans="1:61" ht="17.100000000000001" customHeight="1">
      <c r="A601" s="16" t="s">
        <v>337</v>
      </c>
      <c r="B601" s="16" t="s">
        <v>2258</v>
      </c>
      <c r="C601" s="16" t="s">
        <v>2259</v>
      </c>
      <c r="D601" s="16" t="s">
        <v>2260</v>
      </c>
      <c r="E601" s="18">
        <v>43067</v>
      </c>
      <c r="F601" s="16" t="s">
        <v>450</v>
      </c>
      <c r="G601" s="16" t="s">
        <v>255</v>
      </c>
      <c r="H601" s="16" t="s">
        <v>101</v>
      </c>
      <c r="I601" s="16" t="s">
        <v>250</v>
      </c>
      <c r="J601" s="16" t="s">
        <v>1692</v>
      </c>
      <c r="K601" s="19" t="s">
        <v>978</v>
      </c>
      <c r="L601" s="19" t="s">
        <v>70</v>
      </c>
      <c r="M601" s="19">
        <v>31000000</v>
      </c>
      <c r="N601" s="69">
        <v>22068926.239953298</v>
      </c>
      <c r="O601" s="20" t="s">
        <v>2261</v>
      </c>
      <c r="P601" s="21">
        <v>5900140000001</v>
      </c>
      <c r="Q601" s="20" t="s">
        <v>87</v>
      </c>
      <c r="R601" s="16" t="str">
        <f t="shared" si="157"/>
        <v>ADF Including TSF</v>
      </c>
      <c r="S601" s="16" t="str">
        <f t="shared" si="155"/>
        <v>K</v>
      </c>
      <c r="T601" s="16" t="str">
        <f t="shared" si="156"/>
        <v>ADF Countries</v>
      </c>
      <c r="U601" s="16" t="str">
        <f t="shared" si="158"/>
        <v>Transition States</v>
      </c>
      <c r="V601" s="22" t="str">
        <f>IF(ISNUMBER(MATCH(A601, {"Gabon","Sudan","Niger","Mali","Burkina Faso","Guinea"}, 0)), "De Facto Countries", "Non-De Facto Countries")</f>
        <v>Non-De Facto Countries</v>
      </c>
      <c r="W601" s="16" t="str">
        <f t="shared" si="169"/>
        <v>South</v>
      </c>
      <c r="X601" s="16" t="str">
        <f t="shared" si="170"/>
        <v>Multi-Sector</v>
      </c>
      <c r="Y601" s="23">
        <f>Table2[[#This Row],[Approved Amount_UA Equivalent]]/5</f>
        <v>4413785.2479906594</v>
      </c>
      <c r="Z601" s="23">
        <f>Table2[[#This Row],[Approved Amount_UA Equivalent]]/5</f>
        <v>4413785.2479906594</v>
      </c>
      <c r="AA601" s="23">
        <f>Table2[[#This Row],[Approved Amount_UA Equivalent]]/5</f>
        <v>4413785.2479906594</v>
      </c>
      <c r="AB601" s="23">
        <f>Table2[[#This Row],[Approved Amount_UA Equivalent]]/5</f>
        <v>4413785.2479906594</v>
      </c>
      <c r="AC601" s="23">
        <f>Table2[[#This Row],[Approved Amount_UA Equivalent]]/5</f>
        <v>4413785.2479906594</v>
      </c>
      <c r="AD601" s="23">
        <f>SUM(Table2[[#This Row],[Feed Africa ]:[Improve Quality Of Life ]])</f>
        <v>22068926.239953298</v>
      </c>
      <c r="AE601" s="16" t="b">
        <f>Table2[[#This Row],[Total HI5]]=Table2[[#This Row],[Approved Amount_UA Equivalent]]</f>
        <v>1</v>
      </c>
      <c r="AF601" s="24">
        <v>70</v>
      </c>
      <c r="AG601" s="20" t="str">
        <f t="shared" si="159"/>
        <v>Equity and Guarantee</v>
      </c>
      <c r="AH601" s="24" t="e">
        <f>VLOOKUP(Table2[[#This Row],[SAP Code]],[25]DATA!$A:$G,7,FALSE)</f>
        <v>#N/A</v>
      </c>
      <c r="AI601" s="20" t="str">
        <f t="shared" si="160"/>
        <v>Other Investment</v>
      </c>
      <c r="AJ601" s="25" t="s">
        <v>254</v>
      </c>
      <c r="AK601" s="25" t="s">
        <v>255</v>
      </c>
      <c r="AL601" s="23" t="str" cm="1">
        <f t="array" ref="AL601">_xlfn.SWITCH(AK601,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01" s="26">
        <v>1</v>
      </c>
      <c r="AN601" s="25" t="str">
        <f t="shared" si="168"/>
        <v>Sovereign</v>
      </c>
      <c r="AO601" s="27">
        <v>0.5</v>
      </c>
      <c r="AP601" s="23">
        <f>Table2[[#This Row],[Approved Amount_UA Equivalent]]/1000000</f>
        <v>22.068926239953299</v>
      </c>
      <c r="AQ601" s="69">
        <f t="shared" si="161"/>
        <v>29.370209797179449</v>
      </c>
      <c r="AR601" s="23" t="str">
        <f t="shared" si="162"/>
        <v>21-30</v>
      </c>
      <c r="AS601" s="23" t="str">
        <f t="shared" si="163"/>
        <v>21-40</v>
      </c>
      <c r="AT601" s="23" t="str">
        <f t="shared" si="164"/>
        <v>1-40</v>
      </c>
      <c r="AU601" s="23" t="str">
        <f t="shared" si="165"/>
        <v>&lt;1-50 Mn</v>
      </c>
      <c r="AV601" s="23">
        <f>Table2[[#This Row],[Amount]]</f>
        <v>31000000</v>
      </c>
      <c r="AW601" s="23" t="str">
        <f t="shared" si="166"/>
        <v>Nov 2017</v>
      </c>
      <c r="AX601" s="28">
        <f>IFERROR(VLOOKUP(Table2[[#This Row],[SAP Code]],[26]_16!A:B,2,FALSE),0)</f>
        <v>0</v>
      </c>
      <c r="AY601" s="28">
        <f>IFERROR(VLOOKUP(Table2[[#This Row],[SAP Code]],[26]_16!D:E,2,FALSE)/ 1000000, 0)</f>
        <v>0</v>
      </c>
      <c r="AZ601" s="28">
        <f>IFERROR(VLOOKUP(Table2[[#This Row],[SAP Code]],[26]_16!G:H,2,FALSE)/ 1000000, 0)</f>
        <v>10</v>
      </c>
      <c r="BA601" s="28">
        <f>IFERROR(VLOOKUP(Table2[[#This Row],[SAP Code]],[26]_16!J:K,2,FALSE)/ 1000000, 0)</f>
        <v>0</v>
      </c>
      <c r="BB601" s="28">
        <f>IFERROR(VLOOKUP(Table2[[#This Row],[SAP Code]],[26]_16!M:N,2,FALSE)/ 1000000, 0)</f>
        <v>0</v>
      </c>
      <c r="BC601" s="28">
        <f>IFERROR(VLOOKUP(Table2[[#This Row],[SAP Code]],[26]_16!P:Q,2,FALSE),0)</f>
        <v>0</v>
      </c>
      <c r="BD601" s="28">
        <f>IFERROR(VLOOKUP(Table2[[#This Row],[SAP Code]],[26]_16!S:T,2,FALSE),0)</f>
        <v>0</v>
      </c>
      <c r="BE601" s="28">
        <f>IFERROR(VLOOKUP(Table2[[#This Row],[SAP Code]],[26]_16!V:W,2,FALSE)/ 1000000, 0)</f>
        <v>0</v>
      </c>
      <c r="BF601" s="28">
        <f>IFERROR(VLOOKUP(Table2[[#This Row],[SAP Code]],[26]_16!Y:Z,2,FALSE)/ 1000000, 0)</f>
        <v>0</v>
      </c>
      <c r="BG601" s="28" t="str">
        <f>IFERROR(VLOOKUP(Table2[[#This Row],[SAP Code]],[26]port!$A:$AD,30,FALSE),"unknown")</f>
        <v>COMP</v>
      </c>
      <c r="BH601" s="29" t="str">
        <f t="shared" si="167"/>
        <v>Number of operations completed out of the net approved of that year</v>
      </c>
      <c r="BI601" s="16"/>
    </row>
    <row r="602" spans="1:61" ht="17.100000000000001" customHeight="1">
      <c r="A602" s="16" t="s">
        <v>337</v>
      </c>
      <c r="B602" s="16" t="s">
        <v>2258</v>
      </c>
      <c r="C602" s="16" t="s">
        <v>2262</v>
      </c>
      <c r="D602" s="16" t="s">
        <v>2260</v>
      </c>
      <c r="E602" s="18">
        <v>43067</v>
      </c>
      <c r="F602" s="16" t="s">
        <v>450</v>
      </c>
      <c r="G602" s="16" t="s">
        <v>255</v>
      </c>
      <c r="H602" s="16" t="s">
        <v>101</v>
      </c>
      <c r="I602" s="16" t="s">
        <v>250</v>
      </c>
      <c r="J602" s="16" t="s">
        <v>1692</v>
      </c>
      <c r="K602" s="19" t="s">
        <v>69</v>
      </c>
      <c r="L602" s="19" t="s">
        <v>85</v>
      </c>
      <c r="M602" s="19">
        <v>10000000</v>
      </c>
      <c r="N602" s="69">
        <v>10000000</v>
      </c>
      <c r="O602" s="20" t="s">
        <v>2261</v>
      </c>
      <c r="P602" s="21">
        <v>5900155012751</v>
      </c>
      <c r="Q602" s="20" t="s">
        <v>87</v>
      </c>
      <c r="R602" s="16" t="str">
        <f t="shared" si="157"/>
        <v>ADF Including TSF</v>
      </c>
      <c r="S602" s="16" t="str">
        <f t="shared" si="155"/>
        <v>K</v>
      </c>
      <c r="T602" s="16" t="str">
        <f t="shared" si="156"/>
        <v>ADF Countries</v>
      </c>
      <c r="U602" s="16" t="str">
        <f t="shared" si="158"/>
        <v>Transition States</v>
      </c>
      <c r="V602" s="22" t="str">
        <f>IF(ISNUMBER(MATCH(A602, {"Gabon","Sudan","Niger","Mali","Burkina Faso","Guinea"}, 0)), "De Facto Countries", "Non-De Facto Countries")</f>
        <v>Non-De Facto Countries</v>
      </c>
      <c r="W602" s="16" t="str">
        <f t="shared" si="169"/>
        <v>South</v>
      </c>
      <c r="X602" s="16" t="str">
        <f t="shared" si="170"/>
        <v>Multi-Sector</v>
      </c>
      <c r="Y602" s="23">
        <f>Table2[[#This Row],[Approved Amount_UA Equivalent]]/5</f>
        <v>2000000</v>
      </c>
      <c r="Z602" s="23">
        <f>Table2[[#This Row],[Approved Amount_UA Equivalent]]/5</f>
        <v>2000000</v>
      </c>
      <c r="AA602" s="23">
        <f>Table2[[#This Row],[Approved Amount_UA Equivalent]]/5</f>
        <v>2000000</v>
      </c>
      <c r="AB602" s="23">
        <f>Table2[[#This Row],[Approved Amount_UA Equivalent]]/5</f>
        <v>2000000</v>
      </c>
      <c r="AC602" s="23">
        <f>Table2[[#This Row],[Approved Amount_UA Equivalent]]/5</f>
        <v>2000000</v>
      </c>
      <c r="AD602" s="23">
        <f>SUM(Table2[[#This Row],[Feed Africa ]:[Improve Quality Of Life ]])</f>
        <v>10000000</v>
      </c>
      <c r="AE602" s="16" t="b">
        <f>Table2[[#This Row],[Total HI5]]=Table2[[#This Row],[Approved Amount_UA Equivalent]]</f>
        <v>1</v>
      </c>
      <c r="AF602" s="24">
        <v>70</v>
      </c>
      <c r="AG602" s="20" t="str">
        <f t="shared" si="159"/>
        <v>Equity and Guarantee</v>
      </c>
      <c r="AH602" s="24" t="e">
        <f>VLOOKUP(Table2[[#This Row],[SAP Code]],[25]DATA!$A:$G,7,FALSE)</f>
        <v>#N/A</v>
      </c>
      <c r="AI602" s="20" t="str">
        <f t="shared" si="160"/>
        <v>Other Investment</v>
      </c>
      <c r="AJ602" s="25" t="s">
        <v>254</v>
      </c>
      <c r="AK602" s="25" t="s">
        <v>255</v>
      </c>
      <c r="AL602" s="23" t="str" cm="1">
        <f t="array" ref="AL602">_xlfn.SWITCH(AK602,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02" s="26">
        <v>1</v>
      </c>
      <c r="AN602" s="25" t="str">
        <f t="shared" si="168"/>
        <v>Sovereign</v>
      </c>
      <c r="AO602" s="27">
        <v>0.5</v>
      </c>
      <c r="AP602" s="23">
        <f>Table2[[#This Row],[Approved Amount_UA Equivalent]]/1000000</f>
        <v>10</v>
      </c>
      <c r="AQ602" s="69">
        <f t="shared" si="161"/>
        <v>13.308400000000001</v>
      </c>
      <c r="AR602" s="23" t="str">
        <f t="shared" si="162"/>
        <v>1-10</v>
      </c>
      <c r="AS602" s="23" t="str">
        <f t="shared" si="163"/>
        <v>1-20</v>
      </c>
      <c r="AT602" s="23" t="str">
        <f t="shared" si="164"/>
        <v>1-40</v>
      </c>
      <c r="AU602" s="23" t="str">
        <f t="shared" si="165"/>
        <v>&lt;1-50 Mn</v>
      </c>
      <c r="AV602" s="23">
        <f>Table2[[#This Row],[Amount]]</f>
        <v>10000000</v>
      </c>
      <c r="AW602" s="23" t="str">
        <f t="shared" si="166"/>
        <v>Nov 2017</v>
      </c>
      <c r="AX602" s="28">
        <f>IFERROR(VLOOKUP(Table2[[#This Row],[SAP Code]],[26]_16!A:B,2,FALSE),0)</f>
        <v>0</v>
      </c>
      <c r="AY602" s="28">
        <f>IFERROR(VLOOKUP(Table2[[#This Row],[SAP Code]],[26]_16!D:E,2,FALSE)/ 1000000, 0)</f>
        <v>0</v>
      </c>
      <c r="AZ602" s="28">
        <v>0</v>
      </c>
      <c r="BA602" s="28">
        <f>IFERROR(VLOOKUP(Table2[[#This Row],[SAP Code]],[26]_16!J:K,2,FALSE)/ 1000000, 0)</f>
        <v>0</v>
      </c>
      <c r="BB602" s="28">
        <f>IFERROR(VLOOKUP(Table2[[#This Row],[SAP Code]],[26]_16!M:N,2,FALSE)/ 1000000, 0)</f>
        <v>0</v>
      </c>
      <c r="BC602" s="28">
        <f>IFERROR(VLOOKUP(Table2[[#This Row],[SAP Code]],[26]_16!P:Q,2,FALSE),0)</f>
        <v>0</v>
      </c>
      <c r="BD602" s="28">
        <f>IFERROR(VLOOKUP(Table2[[#This Row],[SAP Code]],[26]_16!S:T,2,FALSE),0)</f>
        <v>0</v>
      </c>
      <c r="BE602" s="28">
        <f>IFERROR(VLOOKUP(Table2[[#This Row],[SAP Code]],[26]_16!V:W,2,FALSE)/ 1000000, 0)</f>
        <v>0</v>
      </c>
      <c r="BF602" s="28">
        <f>IFERROR(VLOOKUP(Table2[[#This Row],[SAP Code]],[26]_16!Y:Z,2,FALSE)/ 1000000, 0)</f>
        <v>0</v>
      </c>
      <c r="BG602" s="28" t="str">
        <f>IFERROR(VLOOKUP(Table2[[#This Row],[SAP Code]],[26]port!$A:$AD,30,FALSE),"unknown")</f>
        <v>COMP</v>
      </c>
      <c r="BH602" s="29" t="str">
        <f t="shared" si="167"/>
        <v>Number of operations completed out of the net approved of that year</v>
      </c>
      <c r="BI602" s="16"/>
    </row>
    <row r="603" spans="1:61" ht="17.100000000000001" customHeight="1">
      <c r="A603" s="38" t="s">
        <v>141</v>
      </c>
      <c r="B603" s="16" t="s">
        <v>2263</v>
      </c>
      <c r="C603" s="16" t="s">
        <v>2264</v>
      </c>
      <c r="D603" s="16" t="s">
        <v>2265</v>
      </c>
      <c r="E603" s="18">
        <v>43067</v>
      </c>
      <c r="F603" s="16" t="s">
        <v>2266</v>
      </c>
      <c r="G603" s="16" t="s">
        <v>74</v>
      </c>
      <c r="H603" s="37" t="s">
        <v>213</v>
      </c>
      <c r="I603" s="16" t="s">
        <v>155</v>
      </c>
      <c r="J603" s="16" t="s">
        <v>83</v>
      </c>
      <c r="K603" s="19" t="s">
        <v>69</v>
      </c>
      <c r="L603" s="19" t="s">
        <v>85</v>
      </c>
      <c r="M603" s="19">
        <v>29000000</v>
      </c>
      <c r="N603" s="69">
        <v>29000000</v>
      </c>
      <c r="O603" s="20" t="s">
        <v>2267</v>
      </c>
      <c r="P603" s="21">
        <v>2100155036067</v>
      </c>
      <c r="Q603" s="20" t="s">
        <v>87</v>
      </c>
      <c r="R603" s="16" t="str">
        <f t="shared" si="157"/>
        <v>ADF Including TSF</v>
      </c>
      <c r="S603" s="16" t="str">
        <f t="shared" si="155"/>
        <v>A</v>
      </c>
      <c r="T603" s="16" t="str">
        <f t="shared" si="156"/>
        <v>Multinational</v>
      </c>
      <c r="U603" s="16" t="str">
        <f t="shared" si="158"/>
        <v>Multinational</v>
      </c>
      <c r="V603" s="22" t="str">
        <f>IF(ISNUMBER(MATCH(A603, {"Gabon","Sudan","Niger","Mali","Burkina Faso","Guinea"}, 0)), "De Facto Countries", "Non-De Facto Countries")</f>
        <v>Non-De Facto Countries</v>
      </c>
      <c r="W603" s="16" t="str">
        <f t="shared" si="169"/>
        <v>Multi</v>
      </c>
      <c r="X603" s="16" t="str">
        <f t="shared" si="170"/>
        <v>Agriculture</v>
      </c>
      <c r="Y603" s="23">
        <f>Table2[[#This Row],[Approved Amount_UA Equivalent]]</f>
        <v>29000000</v>
      </c>
      <c r="AD603" s="23">
        <f>SUM(Table2[[#This Row],[Feed Africa ]:[Improve Quality Of Life ]])</f>
        <v>29000000</v>
      </c>
      <c r="AE603" s="16" t="b">
        <f>Table2[[#This Row],[Total HI5]]=Table2[[#This Row],[Approved Amount_UA Equivalent]]</f>
        <v>1</v>
      </c>
      <c r="AF603" s="24">
        <v>40</v>
      </c>
      <c r="AG603" s="20" t="str">
        <f t="shared" si="159"/>
        <v>ISP and Investment Project</v>
      </c>
      <c r="AH603" s="24" t="e">
        <f>VLOOKUP(Table2[[#This Row],[SAP Code]],[25]DATA!$A:$G,7,FALSE)</f>
        <v>#N/A</v>
      </c>
      <c r="AI603" s="20" t="str">
        <f t="shared" si="160"/>
        <v>Infrastructure</v>
      </c>
      <c r="AJ603" s="25" t="s">
        <v>157</v>
      </c>
      <c r="AK603" s="25" t="s">
        <v>74</v>
      </c>
      <c r="AL603" s="23" t="str" cm="1">
        <f t="array" ref="AL603">_xlfn.SWITCH(AK603,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03" s="26">
        <v>1</v>
      </c>
      <c r="AN603" s="25" t="str">
        <f t="shared" si="168"/>
        <v>Sovereign</v>
      </c>
      <c r="AO603" s="27">
        <v>1</v>
      </c>
      <c r="AP603" s="23">
        <f>Table2[[#This Row],[Approved Amount_UA Equivalent]]/1000000</f>
        <v>29</v>
      </c>
      <c r="AQ603" s="69">
        <f t="shared" si="161"/>
        <v>38.594360000000002</v>
      </c>
      <c r="AR603" s="23" t="str">
        <f t="shared" si="162"/>
        <v>21-30</v>
      </c>
      <c r="AS603" s="23" t="str">
        <f t="shared" si="163"/>
        <v>21-40</v>
      </c>
      <c r="AT603" s="23" t="str">
        <f t="shared" si="164"/>
        <v>1-40</v>
      </c>
      <c r="AU603" s="23" t="str">
        <f t="shared" si="165"/>
        <v>&lt;1-50 Mn</v>
      </c>
      <c r="AV603" s="23">
        <f>Table2[[#This Row],[Amount]]</f>
        <v>29000000</v>
      </c>
      <c r="AW603" s="23" t="str">
        <f t="shared" si="166"/>
        <v>Nov 2017</v>
      </c>
      <c r="AX603" s="28">
        <f>IFERROR(VLOOKUP(Table2[[#This Row],[SAP Code]],[26]_16!A:B,2,FALSE),0)</f>
        <v>0</v>
      </c>
      <c r="AY603" s="28">
        <f>IFERROR(VLOOKUP(Table2[[#This Row],[SAP Code]],[26]_16!D:E,2,FALSE)/ 1000000, 0)</f>
        <v>0</v>
      </c>
      <c r="AZ603" s="28">
        <f>IFERROR(VLOOKUP(Table2[[#This Row],[SAP Code]],[26]_16!G:H,2,FALSE)/ 1000000, 0)</f>
        <v>0</v>
      </c>
      <c r="BA603" s="28">
        <f>IFERROR(VLOOKUP(Table2[[#This Row],[SAP Code]],[26]_16!J:K,2,FALSE)/ 1000000, 0)</f>
        <v>4.4491420200000009</v>
      </c>
      <c r="BB603" s="28">
        <f>IFERROR(VLOOKUP(Table2[[#This Row],[SAP Code]],[26]_16!M:N,2,FALSE)/ 1000000, 0)</f>
        <v>11.171567219999998</v>
      </c>
      <c r="BC603" s="28">
        <f>IFERROR(VLOOKUP(Table2[[#This Row],[SAP Code]],[26]_16!P:Q,2,FALSE),0)</f>
        <v>5.3407618499999989</v>
      </c>
      <c r="BD603" s="28">
        <f>IFERROR(VLOOKUP(Table2[[#This Row],[SAP Code]],[26]_16!S:T,2,FALSE),0)</f>
        <v>6.6270939799999997</v>
      </c>
      <c r="BE603" s="28">
        <f>IFERROR(VLOOKUP(Table2[[#This Row],[SAP Code]],[26]_16!V:W,2,FALSE)/ 1000000, 0)</f>
        <v>0.80807631999999985</v>
      </c>
      <c r="BF603" s="28">
        <f>IFERROR(VLOOKUP(Table2[[#This Row],[SAP Code]],[26]_16!Y:Z,2,FALSE)/ 1000000, 0)</f>
        <v>0</v>
      </c>
      <c r="BG603" s="28" t="str">
        <f>IFERROR(VLOOKUP(Table2[[#This Row],[SAP Code]],[26]port!$A:$AD,30,FALSE),"unknown")</f>
        <v>COMP</v>
      </c>
      <c r="BH603" s="29" t="str">
        <f t="shared" si="167"/>
        <v>Number of operations completed out of the net approved of that year</v>
      </c>
      <c r="BI603" s="16"/>
    </row>
    <row r="604" spans="1:61" ht="17.100000000000001" customHeight="1">
      <c r="A604" s="38" t="s">
        <v>60</v>
      </c>
      <c r="B604" s="16" t="s">
        <v>2268</v>
      </c>
      <c r="C604" s="16" t="s">
        <v>2269</v>
      </c>
      <c r="D604" s="16" t="s">
        <v>2270</v>
      </c>
      <c r="E604" s="18">
        <v>43067</v>
      </c>
      <c r="F604" s="16" t="s">
        <v>436</v>
      </c>
      <c r="G604" s="16" t="s">
        <v>140</v>
      </c>
      <c r="H604" s="16" t="s">
        <v>66</v>
      </c>
      <c r="I604" s="16" t="s">
        <v>138</v>
      </c>
      <c r="J604" s="16" t="s">
        <v>83</v>
      </c>
      <c r="K604" s="19" t="s">
        <v>84</v>
      </c>
      <c r="L604" s="19" t="s">
        <v>85</v>
      </c>
      <c r="M604" s="19">
        <v>2000000</v>
      </c>
      <c r="N604" s="69">
        <v>2000000</v>
      </c>
      <c r="O604" s="20" t="s">
        <v>2271</v>
      </c>
      <c r="P604" s="21">
        <v>2100150038546</v>
      </c>
      <c r="Q604" s="20" t="s">
        <v>72</v>
      </c>
      <c r="R604" s="16" t="str">
        <f t="shared" si="157"/>
        <v>ADF Including TSF</v>
      </c>
      <c r="S604" s="16" t="str">
        <f t="shared" si="155"/>
        <v>D</v>
      </c>
      <c r="T604" s="16" t="str">
        <f t="shared" si="156"/>
        <v>Blend Countries</v>
      </c>
      <c r="U604" s="16" t="str">
        <f t="shared" si="158"/>
        <v>Non-Transition States</v>
      </c>
      <c r="V604" s="22" t="str">
        <f>IF(ISNUMBER(MATCH(A604, {"Gabon","Sudan","Niger","Mali","Burkina Faso","Guinea"}, 0)), "De Facto Countries", "Non-De Facto Countries")</f>
        <v>Non-De Facto Countries</v>
      </c>
      <c r="W604" s="16" t="str">
        <f t="shared" si="169"/>
        <v>Central</v>
      </c>
      <c r="X604" s="16" t="str">
        <f t="shared" si="170"/>
        <v>Transport</v>
      </c>
      <c r="Y604" s="23"/>
      <c r="AB604" s="23">
        <f>Table2[[#This Row],[Approved Amount_UA Equivalent]]</f>
        <v>2000000</v>
      </c>
      <c r="AD604" s="23">
        <f>SUM(Table2[[#This Row],[Feed Africa ]:[Improve Quality Of Life ]])</f>
        <v>2000000</v>
      </c>
      <c r="AE604" s="16" t="b">
        <f>Table2[[#This Row],[Total HI5]]=Table2[[#This Row],[Approved Amount_UA Equivalent]]</f>
        <v>1</v>
      </c>
      <c r="AF604" s="24">
        <v>10</v>
      </c>
      <c r="AG604" s="20" t="str">
        <f t="shared" si="159"/>
        <v>Investment Project</v>
      </c>
      <c r="AH604" s="24" t="e">
        <f>VLOOKUP(Table2[[#This Row],[SAP Code]],[25]DATA!$A:$G,7,FALSE)</f>
        <v>#N/A</v>
      </c>
      <c r="AI604" s="20" t="str">
        <f t="shared" si="160"/>
        <v>Infrastructure</v>
      </c>
      <c r="AJ604" s="25" t="s">
        <v>89</v>
      </c>
      <c r="AK604" s="25" t="s">
        <v>140</v>
      </c>
      <c r="AL604" s="23" t="str" cm="1">
        <f t="array" ref="AL604">_xlfn.SWITCH(AK604,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04" s="26">
        <v>1</v>
      </c>
      <c r="AN604" s="25" t="str">
        <f t="shared" si="168"/>
        <v>Sovereign</v>
      </c>
      <c r="AO604" s="27">
        <v>1</v>
      </c>
      <c r="AP604" s="23">
        <f>Table2[[#This Row],[Approved Amount_UA Equivalent]]/1000000</f>
        <v>2</v>
      </c>
      <c r="AQ604" s="69">
        <f t="shared" si="161"/>
        <v>2.66168</v>
      </c>
      <c r="AR604" s="23" t="str">
        <f t="shared" si="162"/>
        <v>1-10</v>
      </c>
      <c r="AS604" s="23" t="str">
        <f t="shared" si="163"/>
        <v>1-20</v>
      </c>
      <c r="AT604" s="23" t="str">
        <f t="shared" si="164"/>
        <v>1-40</v>
      </c>
      <c r="AU604" s="23" t="str">
        <f t="shared" si="165"/>
        <v>&lt;1-50 Mn</v>
      </c>
      <c r="AV604" s="23">
        <f>Table2[[#This Row],[Amount]]</f>
        <v>2000000</v>
      </c>
      <c r="AW604" s="23" t="str">
        <f t="shared" si="166"/>
        <v>Nov 2017</v>
      </c>
      <c r="AX604" s="28">
        <f>IFERROR(VLOOKUP(Table2[[#This Row],[SAP Code]],[26]_16!A:B,2,FALSE),0)</f>
        <v>0</v>
      </c>
      <c r="AY604" s="28">
        <f>IFERROR(VLOOKUP(Table2[[#This Row],[SAP Code]],[26]_16!D:E,2,FALSE)/ 1000000, 0)</f>
        <v>0</v>
      </c>
      <c r="AZ604" s="28">
        <f>IFERROR(VLOOKUP(Table2[[#This Row],[SAP Code]],[26]_16!G:H,2,FALSE)/ 1000000, 0)</f>
        <v>0</v>
      </c>
      <c r="BA604" s="28">
        <f>IFERROR(VLOOKUP(Table2[[#This Row],[SAP Code]],[26]_16!J:K,2,FALSE)/ 1000000, 0)</f>
        <v>0</v>
      </c>
      <c r="BB604" s="28">
        <f>IFERROR(VLOOKUP(Table2[[#This Row],[SAP Code]],[26]_16!M:N,2,FALSE)/ 1000000, 0)</f>
        <v>0</v>
      </c>
      <c r="BC604" s="28">
        <f>IFERROR(VLOOKUP(Table2[[#This Row],[SAP Code]],[26]_16!P:Q,2,FALSE),0)</f>
        <v>0</v>
      </c>
      <c r="BD604" s="28">
        <f>IFERROR(VLOOKUP(Table2[[#This Row],[SAP Code]],[26]_16!S:T,2,FALSE),0)</f>
        <v>0.10253047</v>
      </c>
      <c r="BE604" s="28">
        <f>IFERROR(VLOOKUP(Table2[[#This Row],[SAP Code]],[26]_16!V:W,2,FALSE)/ 1000000, 0)</f>
        <v>0.47694498000000002</v>
      </c>
      <c r="BF604" s="28">
        <f>IFERROR(VLOOKUP(Table2[[#This Row],[SAP Code]],[26]_16!Y:Z,2,FALSE)/ 1000000, 0)</f>
        <v>0</v>
      </c>
      <c r="BG604" s="28" t="str">
        <f>IFERROR(VLOOKUP(Table2[[#This Row],[SAP Code]],[26]port!$A:$AD,30,FALSE),"unknown")</f>
        <v>OnGo</v>
      </c>
      <c r="BH604" s="29" t="str">
        <f t="shared" si="167"/>
        <v>Ongoing</v>
      </c>
      <c r="BI604" s="16"/>
    </row>
    <row r="605" spans="1:61" ht="17.100000000000001" customHeight="1">
      <c r="A605" s="38" t="s">
        <v>769</v>
      </c>
      <c r="B605" s="16" t="s">
        <v>2268</v>
      </c>
      <c r="C605" s="16" t="s">
        <v>2272</v>
      </c>
      <c r="D605" s="16" t="s">
        <v>2270</v>
      </c>
      <c r="E605" s="18">
        <v>43067</v>
      </c>
      <c r="F605" s="16" t="s">
        <v>773</v>
      </c>
      <c r="G605" s="16" t="s">
        <v>140</v>
      </c>
      <c r="H605" s="16" t="s">
        <v>66</v>
      </c>
      <c r="I605" s="16" t="s">
        <v>138</v>
      </c>
      <c r="J605" s="16" t="s">
        <v>83</v>
      </c>
      <c r="K605" s="19" t="s">
        <v>69</v>
      </c>
      <c r="L605" s="19" t="s">
        <v>85</v>
      </c>
      <c r="M605" s="19">
        <v>2000000</v>
      </c>
      <c r="N605" s="69">
        <v>2000000</v>
      </c>
      <c r="O605" s="20" t="s">
        <v>2273</v>
      </c>
      <c r="P605" s="21">
        <v>2100155036066</v>
      </c>
      <c r="Q605" s="20" t="s">
        <v>72</v>
      </c>
      <c r="R605" s="16" t="str">
        <f t="shared" si="157"/>
        <v>ADF Including TSF</v>
      </c>
      <c r="S605" s="16" t="str">
        <f t="shared" si="155"/>
        <v>D</v>
      </c>
      <c r="T605" s="16" t="str">
        <f t="shared" si="156"/>
        <v>ADF Countries</v>
      </c>
      <c r="U605" s="16" t="str">
        <f t="shared" si="158"/>
        <v>Transition States</v>
      </c>
      <c r="V605" s="22" t="str">
        <f>IF(ISNUMBER(MATCH(A605, {"Gabon","Sudan","Niger","Mali","Burkina Faso","Guinea"}, 0)), "De Facto Countries", "Non-De Facto Countries")</f>
        <v>Non-De Facto Countries</v>
      </c>
      <c r="W605" s="16" t="str">
        <f t="shared" si="169"/>
        <v>Central</v>
      </c>
      <c r="X605" s="16" t="str">
        <f t="shared" si="170"/>
        <v>Transport</v>
      </c>
      <c r="Y605" s="23"/>
      <c r="AB605" s="23">
        <f>Table2[[#This Row],[Approved Amount_UA Equivalent]]</f>
        <v>2000000</v>
      </c>
      <c r="AD605" s="23">
        <f>SUM(Table2[[#This Row],[Feed Africa ]:[Improve Quality Of Life ]])</f>
        <v>2000000</v>
      </c>
      <c r="AE605" s="16" t="b">
        <f>Table2[[#This Row],[Total HI5]]=Table2[[#This Row],[Approved Amount_UA Equivalent]]</f>
        <v>1</v>
      </c>
      <c r="AF605" s="24">
        <v>41</v>
      </c>
      <c r="AG605" s="20" t="str">
        <f t="shared" si="159"/>
        <v>ISP and Investment Project</v>
      </c>
      <c r="AH605" s="24" t="e">
        <f>VLOOKUP(Table2[[#This Row],[SAP Code]],[25]DATA!$A:$G,7,FALSE)</f>
        <v>#N/A</v>
      </c>
      <c r="AI605" s="20" t="str">
        <f t="shared" si="160"/>
        <v>Infrastructure</v>
      </c>
      <c r="AJ605" s="25" t="s">
        <v>89</v>
      </c>
      <c r="AK605" s="25" t="s">
        <v>140</v>
      </c>
      <c r="AL605" s="23" t="str" cm="1">
        <f t="array" ref="AL605">_xlfn.SWITCH(AK605,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05" s="26">
        <v>1</v>
      </c>
      <c r="AN605" s="25" t="str">
        <f t="shared" si="168"/>
        <v>Sovereign</v>
      </c>
      <c r="AO605" s="27">
        <v>1</v>
      </c>
      <c r="AP605" s="23">
        <f>Table2[[#This Row],[Approved Amount_UA Equivalent]]/1000000</f>
        <v>2</v>
      </c>
      <c r="AQ605" s="69">
        <f t="shared" si="161"/>
        <v>2.66168</v>
      </c>
      <c r="AR605" s="23" t="str">
        <f t="shared" si="162"/>
        <v>1-10</v>
      </c>
      <c r="AS605" s="23" t="str">
        <f t="shared" si="163"/>
        <v>1-20</v>
      </c>
      <c r="AT605" s="23" t="str">
        <f t="shared" si="164"/>
        <v>1-40</v>
      </c>
      <c r="AU605" s="23" t="str">
        <f t="shared" si="165"/>
        <v>&lt;1-50 Mn</v>
      </c>
      <c r="AV605" s="23">
        <f>Table2[[#This Row],[Amount]]</f>
        <v>2000000</v>
      </c>
      <c r="AW605" s="23" t="str">
        <f t="shared" si="166"/>
        <v>Nov 2017</v>
      </c>
      <c r="AX605" s="28">
        <f>IFERROR(VLOOKUP(Table2[[#This Row],[SAP Code]],[26]_16!A:B,2,FALSE),0)</f>
        <v>0</v>
      </c>
      <c r="AY605" s="28">
        <f>IFERROR(VLOOKUP(Table2[[#This Row],[SAP Code]],[26]_16!D:E,2,FALSE)/ 1000000, 0)</f>
        <v>0</v>
      </c>
      <c r="AZ605" s="28">
        <f>IFERROR(VLOOKUP(Table2[[#This Row],[SAP Code]],[26]_16!G:H,2,FALSE)/ 1000000, 0)</f>
        <v>0</v>
      </c>
      <c r="BA605" s="28">
        <f>IFERROR(VLOOKUP(Table2[[#This Row],[SAP Code]],[26]_16!J:K,2,FALSE)/ 1000000, 0)</f>
        <v>0</v>
      </c>
      <c r="BB605" s="28">
        <f>IFERROR(VLOOKUP(Table2[[#This Row],[SAP Code]],[26]_16!M:N,2,FALSE)/ 1000000, 0)</f>
        <v>0</v>
      </c>
      <c r="BC605" s="28">
        <f>IFERROR(VLOOKUP(Table2[[#This Row],[SAP Code]],[26]_16!P:Q,2,FALSE),0)</f>
        <v>0</v>
      </c>
      <c r="BD605" s="28">
        <f>IFERROR(VLOOKUP(Table2[[#This Row],[SAP Code]],[26]_16!S:T,2,FALSE),0)</f>
        <v>0.13511436999999998</v>
      </c>
      <c r="BE605" s="28">
        <f>IFERROR(VLOOKUP(Table2[[#This Row],[SAP Code]],[26]_16!V:W,2,FALSE)/ 1000000, 0)</f>
        <v>0.64160879000000004</v>
      </c>
      <c r="BF605" s="28">
        <f>IFERROR(VLOOKUP(Table2[[#This Row],[SAP Code]],[26]_16!Y:Z,2,FALSE)/ 1000000, 0)</f>
        <v>0</v>
      </c>
      <c r="BG605" s="28" t="str">
        <f>IFERROR(VLOOKUP(Table2[[#This Row],[SAP Code]],[26]port!$A:$AD,30,FALSE),"unknown")</f>
        <v>OnGo</v>
      </c>
      <c r="BH605" s="29" t="str">
        <f t="shared" si="167"/>
        <v>Ongoing</v>
      </c>
      <c r="BI605" s="16"/>
    </row>
    <row r="606" spans="1:61" ht="17.100000000000001" customHeight="1">
      <c r="A606" s="38" t="s">
        <v>690</v>
      </c>
      <c r="B606" s="16" t="s">
        <v>2274</v>
      </c>
      <c r="C606" s="16" t="s">
        <v>2275</v>
      </c>
      <c r="D606" s="16" t="s">
        <v>2276</v>
      </c>
      <c r="E606" s="18">
        <v>43073</v>
      </c>
      <c r="F606" s="16" t="s">
        <v>694</v>
      </c>
      <c r="G606" s="16" t="s">
        <v>90</v>
      </c>
      <c r="H606" s="16" t="s">
        <v>132</v>
      </c>
      <c r="I606" s="16" t="s">
        <v>82</v>
      </c>
      <c r="J606" s="16" t="s">
        <v>1692</v>
      </c>
      <c r="K606" s="19" t="s">
        <v>69</v>
      </c>
      <c r="L606" s="19" t="s">
        <v>85</v>
      </c>
      <c r="M606" s="19">
        <v>20000000</v>
      </c>
      <c r="N606" s="69">
        <v>20000000</v>
      </c>
      <c r="O606" s="20" t="s">
        <v>2277</v>
      </c>
      <c r="P606" s="21">
        <v>2100155036124</v>
      </c>
      <c r="Q606" s="20" t="s">
        <v>72</v>
      </c>
      <c r="R606" s="16" t="str">
        <f t="shared" si="157"/>
        <v>ADF Including TSF</v>
      </c>
      <c r="S606" s="16" t="str">
        <f t="shared" si="155"/>
        <v>F</v>
      </c>
      <c r="T606" s="16" t="str">
        <f t="shared" si="156"/>
        <v>ADF Countries</v>
      </c>
      <c r="U606" s="16" t="str">
        <f t="shared" si="158"/>
        <v>Transition States</v>
      </c>
      <c r="V606" s="22" t="str">
        <f>IF(ISNUMBER(MATCH(A606, {"Gabon","Sudan","Niger","Mali","Burkina Faso","Guinea"}, 0)), "De Facto Countries", "Non-De Facto Countries")</f>
        <v>De Facto Countries</v>
      </c>
      <c r="W606" s="16" t="str">
        <f t="shared" si="169"/>
        <v>West</v>
      </c>
      <c r="X606" s="16" t="str">
        <f t="shared" si="170"/>
        <v>Power</v>
      </c>
      <c r="Y606" s="23"/>
      <c r="Z606" s="23">
        <f>Table2[[#This Row],[Approved Amount_UA Equivalent]]</f>
        <v>20000000</v>
      </c>
      <c r="AD606" s="23">
        <f>SUM(Table2[[#This Row],[Feed Africa ]:[Improve Quality Of Life ]])</f>
        <v>20000000</v>
      </c>
      <c r="AE606" s="16" t="b">
        <f>Table2[[#This Row],[Total HI5]]=Table2[[#This Row],[Approved Amount_UA Equivalent]]</f>
        <v>1</v>
      </c>
      <c r="AF606" s="24">
        <v>40</v>
      </c>
      <c r="AG606" s="20" t="str">
        <f t="shared" si="159"/>
        <v>ISP and Investment Project</v>
      </c>
      <c r="AH606" s="24" t="e">
        <f>VLOOKUP(Table2[[#This Row],[SAP Code]],[25]DATA!$A:$G,7,FALSE)</f>
        <v>#N/A</v>
      </c>
      <c r="AI606" s="20" t="str">
        <f t="shared" si="160"/>
        <v>Infrastructure</v>
      </c>
      <c r="AJ606" s="25" t="s">
        <v>89</v>
      </c>
      <c r="AK606" s="25" t="s">
        <v>90</v>
      </c>
      <c r="AL606" s="23" t="str" cm="1">
        <f t="array" ref="AL606">_xlfn.SWITCH(AK606,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06" s="26">
        <v>1</v>
      </c>
      <c r="AN606" s="25" t="str">
        <f t="shared" si="168"/>
        <v>Sovereign</v>
      </c>
      <c r="AO606" s="27">
        <v>1</v>
      </c>
      <c r="AP606" s="23">
        <f>Table2[[#This Row],[Approved Amount_UA Equivalent]]/1000000</f>
        <v>20</v>
      </c>
      <c r="AQ606" s="69">
        <f t="shared" si="161"/>
        <v>26.616800000000001</v>
      </c>
      <c r="AR606" s="23" t="str">
        <f t="shared" si="162"/>
        <v>11-20</v>
      </c>
      <c r="AS606" s="23" t="str">
        <f t="shared" si="163"/>
        <v>1-20</v>
      </c>
      <c r="AT606" s="23" t="str">
        <f t="shared" si="164"/>
        <v>1-40</v>
      </c>
      <c r="AU606" s="23" t="str">
        <f t="shared" si="165"/>
        <v>&lt;1-50 Mn</v>
      </c>
      <c r="AV606" s="23">
        <f>Table2[[#This Row],[Amount]]</f>
        <v>20000000</v>
      </c>
      <c r="AW606" s="23" t="str">
        <f t="shared" si="166"/>
        <v>Dec 2017</v>
      </c>
      <c r="AX606" s="28">
        <f>IFERROR(VLOOKUP(Table2[[#This Row],[SAP Code]],[26]_16!A:B,2,FALSE),0)</f>
        <v>0</v>
      </c>
      <c r="AY606" s="28">
        <f>IFERROR(VLOOKUP(Table2[[#This Row],[SAP Code]],[26]_16!D:E,2,FALSE)/ 1000000, 0)</f>
        <v>0</v>
      </c>
      <c r="AZ606" s="28">
        <f>IFERROR(VLOOKUP(Table2[[#This Row],[SAP Code]],[26]_16!G:H,2,FALSE)/ 1000000, 0)</f>
        <v>0</v>
      </c>
      <c r="BA606" s="28">
        <f>IFERROR(VLOOKUP(Table2[[#This Row],[SAP Code]],[26]_16!J:K,2,FALSE)/ 1000000, 0)</f>
        <v>0.12905730000000001</v>
      </c>
      <c r="BB606" s="28">
        <f>IFERROR(VLOOKUP(Table2[[#This Row],[SAP Code]],[26]_16!M:N,2,FALSE)/ 1000000, 0)</f>
        <v>0.57251418999999992</v>
      </c>
      <c r="BC606" s="28">
        <f>IFERROR(VLOOKUP(Table2[[#This Row],[SAP Code]],[26]_16!P:Q,2,FALSE),0)</f>
        <v>0.56907020000000008</v>
      </c>
      <c r="BD606" s="28">
        <f>IFERROR(VLOOKUP(Table2[[#This Row],[SAP Code]],[26]_16!S:T,2,FALSE),0)</f>
        <v>0.51965801999999994</v>
      </c>
      <c r="BE606" s="28">
        <f>IFERROR(VLOOKUP(Table2[[#This Row],[SAP Code]],[26]_16!V:W,2,FALSE)/ 1000000, 0)</f>
        <v>5.0535300400000001</v>
      </c>
      <c r="BF606" s="28">
        <f>IFERROR(VLOOKUP(Table2[[#This Row],[SAP Code]],[26]_16!Y:Z,2,FALSE)/ 1000000, 0)</f>
        <v>0.15445310999999998</v>
      </c>
      <c r="BG606" s="28" t="str">
        <f>IFERROR(VLOOKUP(Table2[[#This Row],[SAP Code]],[26]port!$A:$AD,30,FALSE),"unknown")</f>
        <v>OnGo</v>
      </c>
      <c r="BH606" s="29" t="str">
        <f t="shared" si="167"/>
        <v>Ongoing</v>
      </c>
      <c r="BI606" s="16"/>
    </row>
    <row r="607" spans="1:61" ht="17.100000000000001" customHeight="1">
      <c r="A607" s="38" t="s">
        <v>453</v>
      </c>
      <c r="B607" s="16" t="s">
        <v>2278</v>
      </c>
      <c r="C607" s="16" t="s">
        <v>2279</v>
      </c>
      <c r="D607" s="16" t="s">
        <v>2280</v>
      </c>
      <c r="E607" s="18">
        <v>43073</v>
      </c>
      <c r="F607" s="16" t="s">
        <v>1935</v>
      </c>
      <c r="G607" s="16" t="s">
        <v>2220</v>
      </c>
      <c r="H607" s="16" t="s">
        <v>101</v>
      </c>
      <c r="I607" s="16" t="s">
        <v>155</v>
      </c>
      <c r="J607" s="16" t="s">
        <v>179</v>
      </c>
      <c r="K607" s="19" t="s">
        <v>84</v>
      </c>
      <c r="L607" s="19" t="s">
        <v>458</v>
      </c>
      <c r="M607" s="19">
        <v>1000000000</v>
      </c>
      <c r="N607" s="69">
        <v>51889827.518213332</v>
      </c>
      <c r="O607" s="20" t="s">
        <v>2281</v>
      </c>
      <c r="P607" s="21">
        <v>2000200001951</v>
      </c>
      <c r="Q607" s="20" t="s">
        <v>87</v>
      </c>
      <c r="R607" s="16" t="str">
        <f t="shared" si="157"/>
        <v>ADB Public</v>
      </c>
      <c r="S607" s="16" t="str">
        <f t="shared" si="155"/>
        <v>A</v>
      </c>
      <c r="T607" s="16" t="str">
        <f t="shared" si="156"/>
        <v>ADB Countries</v>
      </c>
      <c r="U607" s="16" t="str">
        <f t="shared" si="158"/>
        <v>Non-Transition States</v>
      </c>
      <c r="V607" s="22" t="str">
        <f>IF(ISNUMBER(MATCH(A607, {"Gabon","Sudan","Niger","Mali","Burkina Faso","Guinea"}, 0)), "De Facto Countries", "Non-De Facto Countries")</f>
        <v>Non-De Facto Countries</v>
      </c>
      <c r="W607" s="16" t="str">
        <f t="shared" si="169"/>
        <v>South</v>
      </c>
      <c r="X607" s="16" t="str">
        <f t="shared" si="170"/>
        <v>Agriculture</v>
      </c>
      <c r="Y607" s="23">
        <f>Table2[[#This Row],[Approved Amount_UA Equivalent]]</f>
        <v>51889827.518213332</v>
      </c>
      <c r="AD607" s="23">
        <f>SUM(Table2[[#This Row],[Feed Africa ]:[Improve Quality Of Life ]])</f>
        <v>51889827.518213332</v>
      </c>
      <c r="AE607" s="16" t="b">
        <f>Table2[[#This Row],[Total HI5]]=Table2[[#This Row],[Approved Amount_UA Equivalent]]</f>
        <v>1</v>
      </c>
      <c r="AF607" s="24">
        <v>10</v>
      </c>
      <c r="AG607" s="20" t="str">
        <f t="shared" si="159"/>
        <v>Investment Project</v>
      </c>
      <c r="AH607" s="24" t="e">
        <f>VLOOKUP(Table2[[#This Row],[SAP Code]],[25]DATA!$A:$G,7,FALSE)</f>
        <v>#N/A</v>
      </c>
      <c r="AI607" s="20" t="str">
        <f t="shared" si="160"/>
        <v>Infrastructure</v>
      </c>
      <c r="AJ607" s="25" t="s">
        <v>157</v>
      </c>
      <c r="AK607" s="25" t="s">
        <v>2220</v>
      </c>
      <c r="AL607" s="23" t="str" cm="1">
        <f t="array" ref="AL607">_xlfn.SWITCH(AK607,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07" s="26">
        <v>1</v>
      </c>
      <c r="AN607" s="25" t="str">
        <f t="shared" si="168"/>
        <v>Sovereign</v>
      </c>
      <c r="AO607" s="27">
        <v>1</v>
      </c>
      <c r="AP607" s="23">
        <f>Table2[[#This Row],[Approved Amount_UA Equivalent]]/1000000</f>
        <v>51.88982751821333</v>
      </c>
      <c r="AQ607" s="69">
        <f t="shared" si="161"/>
        <v>69.057058054339038</v>
      </c>
      <c r="AR607" s="23" t="str">
        <f t="shared" si="162"/>
        <v>51-60</v>
      </c>
      <c r="AS607" s="23" t="str">
        <f t="shared" si="163"/>
        <v>41-60</v>
      </c>
      <c r="AT607" s="23" t="str">
        <f t="shared" si="164"/>
        <v>41-80</v>
      </c>
      <c r="AU607" s="23" t="str">
        <f t="shared" si="165"/>
        <v>50-100 Mn</v>
      </c>
      <c r="AV607" s="23">
        <f>Table2[[#This Row],[Amount]]</f>
        <v>1000000000</v>
      </c>
      <c r="AW607" s="23" t="str">
        <f t="shared" si="166"/>
        <v>Dec 2017</v>
      </c>
      <c r="AX607" s="28">
        <f>IFERROR(VLOOKUP(Table2[[#This Row],[SAP Code]],[26]_16!A:B,2,FALSE),0)</f>
        <v>0</v>
      </c>
      <c r="AY607" s="28">
        <f>IFERROR(VLOOKUP(Table2[[#This Row],[SAP Code]],[26]_16!D:E,2,FALSE)/ 1000000, 0)</f>
        <v>0</v>
      </c>
      <c r="AZ607" s="28">
        <f>IFERROR(VLOOKUP(Table2[[#This Row],[SAP Code]],[26]_16!G:H,2,FALSE)/ 1000000, 0)</f>
        <v>0</v>
      </c>
      <c r="BA607" s="28">
        <f>IFERROR(VLOOKUP(Table2[[#This Row],[SAP Code]],[26]_16!J:K,2,FALSE)/ 1000000, 0)</f>
        <v>0.59572373999999995</v>
      </c>
      <c r="BB607" s="28">
        <f>IFERROR(VLOOKUP(Table2[[#This Row],[SAP Code]],[26]_16!M:N,2,FALSE)/ 1000000, 0)</f>
        <v>0.29945381999999998</v>
      </c>
      <c r="BC607" s="28">
        <f>IFERROR(VLOOKUP(Table2[[#This Row],[SAP Code]],[26]_16!P:Q,2,FALSE),0)</f>
        <v>2.70068457</v>
      </c>
      <c r="BD607" s="28">
        <f>IFERROR(VLOOKUP(Table2[[#This Row],[SAP Code]],[26]_16!S:T,2,FALSE),0)</f>
        <v>2.0431137000000001</v>
      </c>
      <c r="BE607" s="28">
        <f>IFERROR(VLOOKUP(Table2[[#This Row],[SAP Code]],[26]_16!V:W,2,FALSE)/ 1000000, 0)</f>
        <v>1.6416624199999996</v>
      </c>
      <c r="BF607" s="28">
        <f>IFERROR(VLOOKUP(Table2[[#This Row],[SAP Code]],[26]_16!Y:Z,2,FALSE)/ 1000000, 0)</f>
        <v>4.8027443400000003</v>
      </c>
      <c r="BG607" s="28" t="str">
        <f>IFERROR(VLOOKUP(Table2[[#This Row],[SAP Code]],[26]port!$A:$AD,30,FALSE),"unknown")</f>
        <v>OnGo</v>
      </c>
      <c r="BH607" s="29" t="str">
        <f t="shared" si="167"/>
        <v>Ongoing</v>
      </c>
      <c r="BI607" s="16"/>
    </row>
    <row r="608" spans="1:61" ht="17.100000000000001" customHeight="1">
      <c r="A608" s="16" t="s">
        <v>453</v>
      </c>
      <c r="B608" s="16" t="s">
        <v>2282</v>
      </c>
      <c r="C608" s="16" t="s">
        <v>2283</v>
      </c>
      <c r="D608" s="16" t="s">
        <v>2284</v>
      </c>
      <c r="E608" s="18">
        <v>43073</v>
      </c>
      <c r="F608" s="16" t="s">
        <v>1935</v>
      </c>
      <c r="G608" s="16" t="s">
        <v>115</v>
      </c>
      <c r="H608" s="16" t="s">
        <v>101</v>
      </c>
      <c r="I608" s="16" t="s">
        <v>67</v>
      </c>
      <c r="J608" s="16" t="s">
        <v>179</v>
      </c>
      <c r="K608" s="19" t="s">
        <v>84</v>
      </c>
      <c r="L608" s="19" t="s">
        <v>458</v>
      </c>
      <c r="M608" s="19">
        <v>1000000000</v>
      </c>
      <c r="N608" s="69">
        <v>51889827.518213332</v>
      </c>
      <c r="O608" s="20" t="s">
        <v>2285</v>
      </c>
      <c r="P608" s="21">
        <v>2000200001952</v>
      </c>
      <c r="Q608" s="20" t="s">
        <v>87</v>
      </c>
      <c r="R608" s="16" t="str">
        <f t="shared" si="157"/>
        <v>ADB Public</v>
      </c>
      <c r="S608" s="16" t="str">
        <f t="shared" si="155"/>
        <v>I</v>
      </c>
      <c r="T608" s="16" t="str">
        <f t="shared" si="156"/>
        <v>ADB Countries</v>
      </c>
      <c r="U608" s="16" t="str">
        <f t="shared" si="158"/>
        <v>Non-Transition States</v>
      </c>
      <c r="V608" s="22" t="str">
        <f>IF(ISNUMBER(MATCH(A608, {"Gabon","Sudan","Niger","Mali","Burkina Faso","Guinea"}, 0)), "De Facto Countries", "Non-De Facto Countries")</f>
        <v>Non-De Facto Countries</v>
      </c>
      <c r="W608" s="16" t="str">
        <f t="shared" si="169"/>
        <v>South</v>
      </c>
      <c r="X608" s="16" t="str">
        <f t="shared" si="170"/>
        <v>Social</v>
      </c>
      <c r="Y608" s="23"/>
      <c r="AC608" s="23">
        <f>Table2[[#This Row],[Approved Amount_UA Equivalent]]</f>
        <v>51889827.518213332</v>
      </c>
      <c r="AD608" s="23">
        <f>SUM(Table2[[#This Row],[Feed Africa ]:[Improve Quality Of Life ]])</f>
        <v>51889827.518213332</v>
      </c>
      <c r="AE608" s="16" t="b">
        <f>Table2[[#This Row],[Total HI5]]=Table2[[#This Row],[Approved Amount_UA Equivalent]]</f>
        <v>1</v>
      </c>
      <c r="AF608" s="24">
        <v>10</v>
      </c>
      <c r="AG608" s="20" t="str">
        <f t="shared" si="159"/>
        <v>Investment Project</v>
      </c>
      <c r="AH608" s="24" t="e">
        <f>VLOOKUP(Table2[[#This Row],[SAP Code]],[25]DATA!$A:$G,7,FALSE)</f>
        <v>#N/A</v>
      </c>
      <c r="AI608" s="20" t="str">
        <f t="shared" si="160"/>
        <v>Other Investment</v>
      </c>
      <c r="AJ608" s="25" t="s">
        <v>73</v>
      </c>
      <c r="AK608" s="25" t="s">
        <v>115</v>
      </c>
      <c r="AL608" s="23" t="str" cm="1">
        <f t="array" ref="AL608">_xlfn.SWITCH(AK608,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08" s="26">
        <v>1</v>
      </c>
      <c r="AN608" s="25" t="str">
        <f t="shared" si="168"/>
        <v>Sovereign</v>
      </c>
      <c r="AO608" s="27">
        <v>1</v>
      </c>
      <c r="AP608" s="23">
        <f>Table2[[#This Row],[Approved Amount_UA Equivalent]]/1000000</f>
        <v>51.88982751821333</v>
      </c>
      <c r="AQ608" s="69">
        <f t="shared" si="161"/>
        <v>69.057058054339038</v>
      </c>
      <c r="AR608" s="23" t="str">
        <f t="shared" si="162"/>
        <v>51-60</v>
      </c>
      <c r="AS608" s="23" t="str">
        <f t="shared" si="163"/>
        <v>41-60</v>
      </c>
      <c r="AT608" s="23" t="str">
        <f t="shared" si="164"/>
        <v>41-80</v>
      </c>
      <c r="AU608" s="23" t="str">
        <f t="shared" si="165"/>
        <v>50-100 Mn</v>
      </c>
      <c r="AV608" s="23">
        <f>Table2[[#This Row],[Amount]]</f>
        <v>1000000000</v>
      </c>
      <c r="AW608" s="23" t="str">
        <f t="shared" si="166"/>
        <v>Dec 2017</v>
      </c>
      <c r="AX608" s="28">
        <f>IFERROR(VLOOKUP(Table2[[#This Row],[SAP Code]],[26]_16!A:B,2,FALSE),0)</f>
        <v>0</v>
      </c>
      <c r="AY608" s="28">
        <f>IFERROR(VLOOKUP(Table2[[#This Row],[SAP Code]],[26]_16!D:E,2,FALSE)/ 1000000, 0)</f>
        <v>0</v>
      </c>
      <c r="AZ608" s="28">
        <f>IFERROR(VLOOKUP(Table2[[#This Row],[SAP Code]],[26]_16!G:H,2,FALSE)/ 1000000, 0)</f>
        <v>0</v>
      </c>
      <c r="BA608" s="28">
        <f>IFERROR(VLOOKUP(Table2[[#This Row],[SAP Code]],[26]_16!J:K,2,FALSE)/ 1000000, 0)</f>
        <v>0.12971463</v>
      </c>
      <c r="BB608" s="28">
        <f>IFERROR(VLOOKUP(Table2[[#This Row],[SAP Code]],[26]_16!M:N,2,FALSE)/ 1000000, 0)</f>
        <v>1.0664446500000002</v>
      </c>
      <c r="BC608" s="28">
        <f>IFERROR(VLOOKUP(Table2[[#This Row],[SAP Code]],[26]_16!P:Q,2,FALSE),0)</f>
        <v>10.793062119999997</v>
      </c>
      <c r="BD608" s="28">
        <f>IFERROR(VLOOKUP(Table2[[#This Row],[SAP Code]],[26]_16!S:T,2,FALSE),0)</f>
        <v>16.232404209999991</v>
      </c>
      <c r="BE608" s="28">
        <f>IFERROR(VLOOKUP(Table2[[#This Row],[SAP Code]],[26]_16!V:W,2,FALSE)/ 1000000, 0)</f>
        <v>13.663157420000008</v>
      </c>
      <c r="BF608" s="28">
        <f>IFERROR(VLOOKUP(Table2[[#This Row],[SAP Code]],[26]_16!Y:Z,2,FALSE)/ 1000000, 0)</f>
        <v>0.91589423000000014</v>
      </c>
      <c r="BG608" s="28" t="str">
        <f>IFERROR(VLOOKUP(Table2[[#This Row],[SAP Code]],[26]port!$A:$AD,30,FALSE),"unknown")</f>
        <v>OnGo</v>
      </c>
      <c r="BH608" s="29" t="str">
        <f t="shared" si="167"/>
        <v>Ongoing</v>
      </c>
      <c r="BI608" s="16"/>
    </row>
    <row r="609" spans="1:61" s="32" customFormat="1" ht="17.100000000000001" customHeight="1">
      <c r="A609" s="38" t="s">
        <v>189</v>
      </c>
      <c r="B609" s="16" t="s">
        <v>2286</v>
      </c>
      <c r="C609" s="16" t="s">
        <v>2287</v>
      </c>
      <c r="D609" s="16" t="s">
        <v>2288</v>
      </c>
      <c r="E609" s="18">
        <v>43073</v>
      </c>
      <c r="F609" s="16" t="s">
        <v>724</v>
      </c>
      <c r="G609" s="16" t="s">
        <v>115</v>
      </c>
      <c r="H609" s="37" t="s">
        <v>194</v>
      </c>
      <c r="I609" s="16" t="s">
        <v>67</v>
      </c>
      <c r="J609" s="16" t="s">
        <v>179</v>
      </c>
      <c r="K609" s="19" t="s">
        <v>84</v>
      </c>
      <c r="L609" s="19" t="s">
        <v>195</v>
      </c>
      <c r="M609" s="19">
        <v>72000000</v>
      </c>
      <c r="N609" s="69">
        <v>60273743.250596456</v>
      </c>
      <c r="O609" s="20" t="s">
        <v>2289</v>
      </c>
      <c r="P609" s="21">
        <v>2000200001953</v>
      </c>
      <c r="Q609" s="20" t="s">
        <v>87</v>
      </c>
      <c r="R609" s="16" t="str">
        <f t="shared" si="157"/>
        <v>ADB Public</v>
      </c>
      <c r="S609" s="16" t="str">
        <f t="shared" si="155"/>
        <v>I</v>
      </c>
      <c r="T609" s="16" t="str">
        <f t="shared" si="156"/>
        <v>ADB Countries</v>
      </c>
      <c r="U609" s="16" t="str">
        <f t="shared" si="158"/>
        <v>Non-Transition States</v>
      </c>
      <c r="V609" s="66" t="str">
        <f>IF(ISNUMBER(MATCH(A609, {"Gabon","Sudan","Niger","Mali","Burkina Faso","Guinea"}, 0)), "De Facto Countries", "Non-De Facto Countries")</f>
        <v>Non-De Facto Countries</v>
      </c>
      <c r="W609" s="16" t="str">
        <f t="shared" si="169"/>
        <v>North</v>
      </c>
      <c r="X609" s="16" t="str">
        <f t="shared" si="170"/>
        <v>Social</v>
      </c>
      <c r="Y609" s="23"/>
      <c r="Z609" s="23"/>
      <c r="AA609" s="23"/>
      <c r="AB609" s="23"/>
      <c r="AC609" s="23">
        <f>Table2[[#This Row],[Approved Amount_UA Equivalent]]</f>
        <v>60273743.250596456</v>
      </c>
      <c r="AD609" s="23">
        <f>SUM(Table2[[#This Row],[Feed Africa ]:[Improve Quality Of Life ]])</f>
        <v>60273743.250596456</v>
      </c>
      <c r="AE609" s="16" t="b">
        <f>Table2[[#This Row],[Total HI5]]=Table2[[#This Row],[Approved Amount_UA Equivalent]]</f>
        <v>1</v>
      </c>
      <c r="AF609" s="24">
        <v>10</v>
      </c>
      <c r="AG609" s="20" t="str">
        <f t="shared" si="159"/>
        <v>Investment Project</v>
      </c>
      <c r="AH609" s="24" t="e">
        <f>VLOOKUP(Table2[[#This Row],[SAP Code]],[25]DATA!$A:$G,7,FALSE)</f>
        <v>#N/A</v>
      </c>
      <c r="AI609" s="20" t="str">
        <f t="shared" si="160"/>
        <v>Other Investment</v>
      </c>
      <c r="AJ609" s="25" t="s">
        <v>73</v>
      </c>
      <c r="AK609" s="25" t="s">
        <v>115</v>
      </c>
      <c r="AL609" s="23" t="str" cm="1">
        <f t="array" ref="AL609">_xlfn.SWITCH(AK609,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09" s="26">
        <v>1</v>
      </c>
      <c r="AN609" s="25" t="str">
        <f t="shared" si="168"/>
        <v>Sovereign</v>
      </c>
      <c r="AO609" s="27">
        <v>1</v>
      </c>
      <c r="AP609" s="52">
        <f>Table2[[#This Row],[Approved Amount_UA Equivalent]]/1000000</f>
        <v>60.273743250596453</v>
      </c>
      <c r="AQ609" s="69">
        <f t="shared" si="161"/>
        <v>80.21470846762378</v>
      </c>
      <c r="AR609" s="52" t="str">
        <f t="shared" si="162"/>
        <v>61-70</v>
      </c>
      <c r="AS609" s="52" t="str">
        <f t="shared" si="163"/>
        <v>61-80</v>
      </c>
      <c r="AT609" s="52" t="str">
        <f t="shared" si="164"/>
        <v>41-80</v>
      </c>
      <c r="AU609" s="52" t="str">
        <f t="shared" si="165"/>
        <v>50-100 Mn</v>
      </c>
      <c r="AV609" s="52">
        <f>Table2[[#This Row],[Amount]]</f>
        <v>72000000</v>
      </c>
      <c r="AW609" s="52" t="str">
        <f t="shared" si="166"/>
        <v>Dec 2017</v>
      </c>
      <c r="AX609" s="28">
        <f>IFERROR(VLOOKUP(Table2[[#This Row],[SAP Code]],[26]_16!A:B,2,FALSE),0)</f>
        <v>0</v>
      </c>
      <c r="AY609" s="67">
        <f>IFERROR(VLOOKUP(Table2[[#This Row],[SAP Code]],[26]_16!D:E,2,FALSE)/ 1000000, 0)</f>
        <v>0</v>
      </c>
      <c r="AZ609" s="67">
        <f>IFERROR(VLOOKUP(Table2[[#This Row],[SAP Code]],[26]_16!G:H,2,FALSE)/ 1000000, 0)</f>
        <v>0</v>
      </c>
      <c r="BA609" s="67">
        <f>IFERROR(VLOOKUP(Table2[[#This Row],[SAP Code]],[26]_16!J:K,2,FALSE)/ 1000000, 0)</f>
        <v>0</v>
      </c>
      <c r="BB609" s="67">
        <f>IFERROR(VLOOKUP(Table2[[#This Row],[SAP Code]],[26]_16!M:N,2,FALSE)/ 1000000, 0)</f>
        <v>0.14510745999999999</v>
      </c>
      <c r="BC609" s="67">
        <f>IFERROR(VLOOKUP(Table2[[#This Row],[SAP Code]],[26]_16!P:Q,2,FALSE),0)</f>
        <v>0</v>
      </c>
      <c r="BD609" s="67">
        <f>IFERROR(VLOOKUP(Table2[[#This Row],[SAP Code]],[26]_16!S:T,2,FALSE),0)</f>
        <v>0.76167220999999996</v>
      </c>
      <c r="BE609" s="67">
        <f>IFERROR(VLOOKUP(Table2[[#This Row],[SAP Code]],[26]_16!V:W,2,FALSE)/ 1000000, 0)</f>
        <v>0</v>
      </c>
      <c r="BF609" s="67">
        <f>IFERROR(VLOOKUP(Table2[[#This Row],[SAP Code]],[26]_16!Y:Z,2,FALSE)/ 1000000, 0)</f>
        <v>0</v>
      </c>
      <c r="BG609" s="67" t="str">
        <f>IFERROR(VLOOKUP(Table2[[#This Row],[SAP Code]],[26]port!$A:$AD,30,FALSE),"unknown")</f>
        <v>OnGo</v>
      </c>
      <c r="BH609" s="29" t="str">
        <f t="shared" si="167"/>
        <v>Ongoing</v>
      </c>
    </row>
    <row r="610" spans="1:61" s="32" customFormat="1" ht="17.100000000000001" customHeight="1">
      <c r="A610" s="16" t="s">
        <v>95</v>
      </c>
      <c r="B610" s="16" t="s">
        <v>2290</v>
      </c>
      <c r="C610" s="16" t="s">
        <v>2291</v>
      </c>
      <c r="D610" s="16" t="s">
        <v>2292</v>
      </c>
      <c r="E610" s="18">
        <v>43073</v>
      </c>
      <c r="F610" s="16" t="s">
        <v>383</v>
      </c>
      <c r="G610" s="16" t="s">
        <v>2293</v>
      </c>
      <c r="H610" s="16" t="s">
        <v>101</v>
      </c>
      <c r="I610" s="16" t="s">
        <v>250</v>
      </c>
      <c r="J610" s="16" t="s">
        <v>83</v>
      </c>
      <c r="K610" s="19" t="s">
        <v>69</v>
      </c>
      <c r="L610" s="19" t="s">
        <v>85</v>
      </c>
      <c r="M610" s="19">
        <v>6000000</v>
      </c>
      <c r="N610" s="69">
        <v>6000000</v>
      </c>
      <c r="O610" s="20" t="s">
        <v>2294</v>
      </c>
      <c r="P610" s="21">
        <v>2100155036122</v>
      </c>
      <c r="Q610" s="20" t="s">
        <v>72</v>
      </c>
      <c r="R610" s="16" t="str">
        <f t="shared" si="157"/>
        <v>ADF Including TSF</v>
      </c>
      <c r="S610" s="16" t="str">
        <f t="shared" si="155"/>
        <v>K</v>
      </c>
      <c r="T610" s="16" t="str">
        <f t="shared" si="156"/>
        <v>Blend Countries</v>
      </c>
      <c r="U610" s="16" t="str">
        <f t="shared" si="158"/>
        <v>Non-Transition States</v>
      </c>
      <c r="V610" s="66" t="str">
        <f>IF(ISNUMBER(MATCH(A610, {"Gabon","Sudan","Niger","Mali","Burkina Faso","Guinea"}, 0)), "De Facto Countries", "Non-De Facto Countries")</f>
        <v>Non-De Facto Countries</v>
      </c>
      <c r="W610" s="16" t="str">
        <f t="shared" si="169"/>
        <v>South</v>
      </c>
      <c r="X610" s="16" t="str">
        <f t="shared" si="170"/>
        <v>Multi-Sector</v>
      </c>
      <c r="Y610" s="23">
        <f>Table2[[#This Row],[Approved Amount_UA Equivalent]]/5</f>
        <v>1200000</v>
      </c>
      <c r="Z610" s="23">
        <f>Table2[[#This Row],[Approved Amount_UA Equivalent]]/5</f>
        <v>1200000</v>
      </c>
      <c r="AA610" s="23">
        <f>Table2[[#This Row],[Approved Amount_UA Equivalent]]/5</f>
        <v>1200000</v>
      </c>
      <c r="AB610" s="23">
        <f>Table2[[#This Row],[Approved Amount_UA Equivalent]]/5</f>
        <v>1200000</v>
      </c>
      <c r="AC610" s="23">
        <f>Table2[[#This Row],[Approved Amount_UA Equivalent]]/5</f>
        <v>1200000</v>
      </c>
      <c r="AD610" s="23">
        <f>SUM(Table2[[#This Row],[Feed Africa ]:[Improve Quality Of Life ]])</f>
        <v>6000000</v>
      </c>
      <c r="AE610" s="16" t="b">
        <f>Table2[[#This Row],[Total HI5]]=Table2[[#This Row],[Approved Amount_UA Equivalent]]</f>
        <v>1</v>
      </c>
      <c r="AF610" s="24">
        <v>41</v>
      </c>
      <c r="AG610" s="20" t="str">
        <f t="shared" si="159"/>
        <v>ISP and Investment Project</v>
      </c>
      <c r="AH610" s="24" t="e">
        <f>VLOOKUP(Table2[[#This Row],[SAP Code]],[25]DATA!$A:$G,7,FALSE)</f>
        <v>#N/A</v>
      </c>
      <c r="AI610" s="20" t="str">
        <f t="shared" si="160"/>
        <v>Other Investment</v>
      </c>
      <c r="AJ610" s="25" t="s">
        <v>254</v>
      </c>
      <c r="AK610" s="25" t="s">
        <v>2293</v>
      </c>
      <c r="AL610" s="23" t="str" cm="1">
        <f t="array" ref="AL610">_xlfn.SWITCH(AK610,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10" s="26">
        <v>1</v>
      </c>
      <c r="AN610" s="25" t="str">
        <f t="shared" si="168"/>
        <v>Sovereign</v>
      </c>
      <c r="AO610" s="27">
        <v>1</v>
      </c>
      <c r="AP610" s="52">
        <f>Table2[[#This Row],[Approved Amount_UA Equivalent]]/1000000</f>
        <v>6</v>
      </c>
      <c r="AQ610" s="69">
        <f t="shared" si="161"/>
        <v>7.9850399999999997</v>
      </c>
      <c r="AR610" s="52" t="str">
        <f t="shared" si="162"/>
        <v>1-10</v>
      </c>
      <c r="AS610" s="52" t="str">
        <f t="shared" si="163"/>
        <v>1-20</v>
      </c>
      <c r="AT610" s="52" t="str">
        <f t="shared" si="164"/>
        <v>1-40</v>
      </c>
      <c r="AU610" s="52" t="str">
        <f t="shared" si="165"/>
        <v>&lt;1-50 Mn</v>
      </c>
      <c r="AV610" s="52">
        <f>Table2[[#This Row],[Amount]]</f>
        <v>6000000</v>
      </c>
      <c r="AW610" s="52" t="str">
        <f t="shared" si="166"/>
        <v>Dec 2017</v>
      </c>
      <c r="AX610" s="28">
        <f>IFERROR(VLOOKUP(Table2[[#This Row],[SAP Code]],[26]_16!A:B,2,FALSE),0)</f>
        <v>0</v>
      </c>
      <c r="AY610" s="67">
        <f>IFERROR(VLOOKUP(Table2[[#This Row],[SAP Code]],[26]_16!D:E,2,FALSE)/ 1000000, 0)</f>
        <v>0</v>
      </c>
      <c r="AZ610" s="67">
        <f>IFERROR(VLOOKUP(Table2[[#This Row],[SAP Code]],[26]_16!G:H,2,FALSE)/ 1000000, 0)</f>
        <v>0</v>
      </c>
      <c r="BA610" s="67">
        <f>IFERROR(VLOOKUP(Table2[[#This Row],[SAP Code]],[26]_16!J:K,2,FALSE)/ 1000000, 0)</f>
        <v>4.570072E-2</v>
      </c>
      <c r="BB610" s="67">
        <f>IFERROR(VLOOKUP(Table2[[#This Row],[SAP Code]],[26]_16!M:N,2,FALSE)/ 1000000, 0)</f>
        <v>0.36608647999999999</v>
      </c>
      <c r="BC610" s="67">
        <f>IFERROR(VLOOKUP(Table2[[#This Row],[SAP Code]],[26]_16!P:Q,2,FALSE),0)</f>
        <v>0.14572153000000002</v>
      </c>
      <c r="BD610" s="67">
        <f>IFERROR(VLOOKUP(Table2[[#This Row],[SAP Code]],[26]_16!S:T,2,FALSE),0)</f>
        <v>0.36534684000000012</v>
      </c>
      <c r="BE610" s="67">
        <f>IFERROR(VLOOKUP(Table2[[#This Row],[SAP Code]],[26]_16!V:W,2,FALSE)/ 1000000, 0)</f>
        <v>0.64261872999999992</v>
      </c>
      <c r="BF610" s="67">
        <f>IFERROR(VLOOKUP(Table2[[#This Row],[SAP Code]],[26]_16!Y:Z,2,FALSE)/ 1000000, 0)</f>
        <v>0.27764096999999999</v>
      </c>
      <c r="BG610" s="67" t="str">
        <f>IFERROR(VLOOKUP(Table2[[#This Row],[SAP Code]],[26]port!$A:$AD,30,FALSE),"unknown")</f>
        <v>OnGo</v>
      </c>
      <c r="BH610" s="29" t="str">
        <f t="shared" si="167"/>
        <v>Ongoing</v>
      </c>
    </row>
    <row r="611" spans="1:61" s="32" customFormat="1" ht="17.100000000000001" customHeight="1">
      <c r="A611" s="16" t="s">
        <v>669</v>
      </c>
      <c r="B611" s="16" t="s">
        <v>2295</v>
      </c>
      <c r="C611" s="16" t="s">
        <v>2296</v>
      </c>
      <c r="D611" s="16" t="s">
        <v>2297</v>
      </c>
      <c r="E611" s="18">
        <v>43074</v>
      </c>
      <c r="F611" s="16" t="s">
        <v>673</v>
      </c>
      <c r="G611" s="16" t="s">
        <v>255</v>
      </c>
      <c r="H611" s="16" t="s">
        <v>132</v>
      </c>
      <c r="I611" s="16" t="s">
        <v>250</v>
      </c>
      <c r="J611" s="16" t="s">
        <v>83</v>
      </c>
      <c r="K611" s="19" t="s">
        <v>69</v>
      </c>
      <c r="L611" s="19" t="s">
        <v>85</v>
      </c>
      <c r="M611" s="19">
        <v>2320000</v>
      </c>
      <c r="N611" s="69">
        <v>2320000</v>
      </c>
      <c r="O611" s="20" t="s">
        <v>2298</v>
      </c>
      <c r="P611" s="21">
        <v>2100155036123</v>
      </c>
      <c r="Q611" s="20" t="s">
        <v>72</v>
      </c>
      <c r="R611" s="16" t="str">
        <f t="shared" si="157"/>
        <v>ADF Including TSF</v>
      </c>
      <c r="S611" s="16" t="str">
        <f t="shared" si="155"/>
        <v>K</v>
      </c>
      <c r="T611" s="16" t="str">
        <f t="shared" si="156"/>
        <v>ADF Countries</v>
      </c>
      <c r="U611" s="16" t="str">
        <f t="shared" si="158"/>
        <v>Transition States</v>
      </c>
      <c r="V611" s="66" t="str">
        <f>IF(ISNUMBER(MATCH(A611, {"Gabon","Sudan","Niger","Mali","Burkina Faso","Guinea"}, 0)), "De Facto Countries", "Non-De Facto Countries")</f>
        <v>Non-De Facto Countries</v>
      </c>
      <c r="W611" s="16" t="str">
        <f t="shared" si="169"/>
        <v>West</v>
      </c>
      <c r="X611" s="16" t="str">
        <f t="shared" si="170"/>
        <v>Multi-Sector</v>
      </c>
      <c r="Y611" s="23">
        <f>Table2[[#This Row],[Approved Amount_UA Equivalent]]/5</f>
        <v>464000</v>
      </c>
      <c r="Z611" s="23">
        <f>Table2[[#This Row],[Approved Amount_UA Equivalent]]/5</f>
        <v>464000</v>
      </c>
      <c r="AA611" s="23">
        <f>Table2[[#This Row],[Approved Amount_UA Equivalent]]/5</f>
        <v>464000</v>
      </c>
      <c r="AB611" s="23">
        <f>Table2[[#This Row],[Approved Amount_UA Equivalent]]/5</f>
        <v>464000</v>
      </c>
      <c r="AC611" s="23">
        <f>Table2[[#This Row],[Approved Amount_UA Equivalent]]/5</f>
        <v>464000</v>
      </c>
      <c r="AD611" s="23">
        <f>SUM(Table2[[#This Row],[Feed Africa ]:[Improve Quality Of Life ]])</f>
        <v>2320000</v>
      </c>
      <c r="AE611" s="16" t="b">
        <f>Table2[[#This Row],[Total HI5]]=Table2[[#This Row],[Approved Amount_UA Equivalent]]</f>
        <v>1</v>
      </c>
      <c r="AF611" s="24">
        <v>20</v>
      </c>
      <c r="AG611" s="20" t="str">
        <f t="shared" si="159"/>
        <v>Policy and Result Based Op</v>
      </c>
      <c r="AH611" s="24" t="e">
        <f>VLOOKUP(Table2[[#This Row],[SAP Code]],[25]DATA!$A:$G,7,FALSE)</f>
        <v>#N/A</v>
      </c>
      <c r="AI611" s="20" t="str">
        <f t="shared" si="160"/>
        <v>Policy-Based Lending</v>
      </c>
      <c r="AJ611" s="25" t="s">
        <v>254</v>
      </c>
      <c r="AK611" s="25" t="s">
        <v>255</v>
      </c>
      <c r="AL611" s="23" t="str" cm="1">
        <f t="array" ref="AL611">_xlfn.SWITCH(AK611,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11" s="26">
        <v>1</v>
      </c>
      <c r="AN611" s="25" t="str">
        <f t="shared" si="168"/>
        <v>Sovereign</v>
      </c>
      <c r="AO611" s="27">
        <v>0.5</v>
      </c>
      <c r="AP611" s="52">
        <f>Table2[[#This Row],[Approved Amount_UA Equivalent]]/1000000</f>
        <v>2.3199999999999998</v>
      </c>
      <c r="AQ611" s="69">
        <f t="shared" si="161"/>
        <v>3.0875488000000004</v>
      </c>
      <c r="AR611" s="52" t="str">
        <f t="shared" si="162"/>
        <v>1-10</v>
      </c>
      <c r="AS611" s="52" t="str">
        <f t="shared" si="163"/>
        <v>1-20</v>
      </c>
      <c r="AT611" s="52" t="str">
        <f t="shared" si="164"/>
        <v>1-40</v>
      </c>
      <c r="AU611" s="52" t="str">
        <f t="shared" si="165"/>
        <v>&lt;1-50 Mn</v>
      </c>
      <c r="AV611" s="52">
        <f>Table2[[#This Row],[Amount]]</f>
        <v>2320000</v>
      </c>
      <c r="AW611" s="52" t="str">
        <f t="shared" si="166"/>
        <v>Dec 2017</v>
      </c>
      <c r="AX611" s="28">
        <f>IFERROR(VLOOKUP(Table2[[#This Row],[SAP Code]],[26]_16!A:B,2,FALSE),0)</f>
        <v>0</v>
      </c>
      <c r="AY611" s="67">
        <f>IFERROR(VLOOKUP(Table2[[#This Row],[SAP Code]],[26]_16!D:E,2,FALSE)/ 1000000, 0)</f>
        <v>0</v>
      </c>
      <c r="AZ611" s="67">
        <f>IFERROR(VLOOKUP(Table2[[#This Row],[SAP Code]],[26]_16!G:H,2,FALSE)/ 1000000, 0)</f>
        <v>0</v>
      </c>
      <c r="BA611" s="67">
        <f>IFERROR(VLOOKUP(Table2[[#This Row],[SAP Code]],[26]_16!J:K,2,FALSE)/ 1000000, 0)</f>
        <v>9.5299999999999994</v>
      </c>
      <c r="BB611" s="67">
        <f>IFERROR(VLOOKUP(Table2[[#This Row],[SAP Code]],[26]_16!M:N,2,FALSE)/ 1000000, 0)</f>
        <v>0</v>
      </c>
      <c r="BC611" s="67">
        <f>IFERROR(VLOOKUP(Table2[[#This Row],[SAP Code]],[26]_16!P:Q,2,FALSE),0)</f>
        <v>0</v>
      </c>
      <c r="BD611" s="67">
        <f>IFERROR(VLOOKUP(Table2[[#This Row],[SAP Code]],[26]_16!S:T,2,FALSE),0)</f>
        <v>0</v>
      </c>
      <c r="BE611" s="67">
        <f>IFERROR(VLOOKUP(Table2[[#This Row],[SAP Code]],[26]_16!V:W,2,FALSE)/ 1000000, 0)</f>
        <v>0</v>
      </c>
      <c r="BF611" s="67">
        <f>IFERROR(VLOOKUP(Table2[[#This Row],[SAP Code]],[26]_16!Y:Z,2,FALSE)/ 1000000, 0)</f>
        <v>0</v>
      </c>
      <c r="BG611" s="67" t="str">
        <f>IFERROR(VLOOKUP(Table2[[#This Row],[SAP Code]],[26]port!$A:$AD,30,FALSE),"unknown")</f>
        <v>COMP</v>
      </c>
      <c r="BH611" s="29" t="str">
        <f t="shared" si="167"/>
        <v>Number of operations completed out of the net approved of that year</v>
      </c>
    </row>
    <row r="612" spans="1:61" s="32" customFormat="1" ht="17.100000000000001" customHeight="1">
      <c r="A612" s="16" t="s">
        <v>669</v>
      </c>
      <c r="B612" s="16" t="s">
        <v>2295</v>
      </c>
      <c r="C612" s="16" t="s">
        <v>2299</v>
      </c>
      <c r="D612" s="16" t="s">
        <v>2297</v>
      </c>
      <c r="E612" s="18">
        <v>43074</v>
      </c>
      <c r="F612" s="16" t="s">
        <v>673</v>
      </c>
      <c r="G612" s="16" t="s">
        <v>255</v>
      </c>
      <c r="H612" s="16" t="s">
        <v>132</v>
      </c>
      <c r="I612" s="16" t="s">
        <v>250</v>
      </c>
      <c r="J612" s="16" t="s">
        <v>1692</v>
      </c>
      <c r="K612" s="19" t="s">
        <v>69</v>
      </c>
      <c r="L612" s="19" t="s">
        <v>85</v>
      </c>
      <c r="M612" s="19">
        <v>7210000</v>
      </c>
      <c r="N612" s="69">
        <v>7210000</v>
      </c>
      <c r="O612" s="20" t="s">
        <v>2298</v>
      </c>
      <c r="P612" s="21">
        <v>5900155012802</v>
      </c>
      <c r="Q612" s="20" t="s">
        <v>72</v>
      </c>
      <c r="R612" s="16" t="str">
        <f t="shared" si="157"/>
        <v>ADF Including TSF</v>
      </c>
      <c r="S612" s="16" t="str">
        <f t="shared" si="155"/>
        <v>K</v>
      </c>
      <c r="T612" s="16" t="str">
        <f t="shared" si="156"/>
        <v>ADF Countries</v>
      </c>
      <c r="U612" s="16" t="str">
        <f t="shared" si="158"/>
        <v>Transition States</v>
      </c>
      <c r="V612" s="66" t="str">
        <f>IF(ISNUMBER(MATCH(A612, {"Gabon","Sudan","Niger","Mali","Burkina Faso","Guinea"}, 0)), "De Facto Countries", "Non-De Facto Countries")</f>
        <v>Non-De Facto Countries</v>
      </c>
      <c r="W612" s="16" t="str">
        <f t="shared" si="169"/>
        <v>West</v>
      </c>
      <c r="X612" s="16" t="str">
        <f t="shared" si="170"/>
        <v>Multi-Sector</v>
      </c>
      <c r="Y612" s="23">
        <f>Table2[[#This Row],[Approved Amount_UA Equivalent]]/5</f>
        <v>1442000</v>
      </c>
      <c r="Z612" s="23">
        <f>Table2[[#This Row],[Approved Amount_UA Equivalent]]/5</f>
        <v>1442000</v>
      </c>
      <c r="AA612" s="23">
        <f>Table2[[#This Row],[Approved Amount_UA Equivalent]]/5</f>
        <v>1442000</v>
      </c>
      <c r="AB612" s="23">
        <f>Table2[[#This Row],[Approved Amount_UA Equivalent]]/5</f>
        <v>1442000</v>
      </c>
      <c r="AC612" s="23">
        <f>Table2[[#This Row],[Approved Amount_UA Equivalent]]/5</f>
        <v>1442000</v>
      </c>
      <c r="AD612" s="23">
        <f>SUM(Table2[[#This Row],[Feed Africa ]:[Improve Quality Of Life ]])</f>
        <v>7210000</v>
      </c>
      <c r="AE612" s="16" t="b">
        <f>Table2[[#This Row],[Total HI5]]=Table2[[#This Row],[Approved Amount_UA Equivalent]]</f>
        <v>1</v>
      </c>
      <c r="AF612" s="24">
        <v>20</v>
      </c>
      <c r="AG612" s="20" t="str">
        <f t="shared" si="159"/>
        <v>Policy and Result Based Op</v>
      </c>
      <c r="AH612" s="24" t="e">
        <f>VLOOKUP(Table2[[#This Row],[SAP Code]],[25]DATA!$A:$G,7,FALSE)</f>
        <v>#N/A</v>
      </c>
      <c r="AI612" s="20" t="str">
        <f t="shared" si="160"/>
        <v>Policy-Based Lending</v>
      </c>
      <c r="AJ612" s="25" t="s">
        <v>254</v>
      </c>
      <c r="AK612" s="25" t="s">
        <v>255</v>
      </c>
      <c r="AL612" s="23" t="str" cm="1">
        <f t="array" ref="AL612">_xlfn.SWITCH(AK612,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12" s="26">
        <v>1</v>
      </c>
      <c r="AN612" s="25" t="str">
        <f t="shared" si="168"/>
        <v>Sovereign</v>
      </c>
      <c r="AO612" s="27">
        <v>0.5</v>
      </c>
      <c r="AP612" s="52">
        <f>Table2[[#This Row],[Approved Amount_UA Equivalent]]/1000000</f>
        <v>7.21</v>
      </c>
      <c r="AQ612" s="69">
        <f t="shared" si="161"/>
        <v>9.5953564</v>
      </c>
      <c r="AR612" s="52" t="str">
        <f t="shared" si="162"/>
        <v>1-10</v>
      </c>
      <c r="AS612" s="52" t="str">
        <f t="shared" si="163"/>
        <v>1-20</v>
      </c>
      <c r="AT612" s="52" t="str">
        <f t="shared" si="164"/>
        <v>1-40</v>
      </c>
      <c r="AU612" s="52" t="str">
        <f t="shared" si="165"/>
        <v>&lt;1-50 Mn</v>
      </c>
      <c r="AV612" s="52">
        <f>Table2[[#This Row],[Amount]]</f>
        <v>7210000</v>
      </c>
      <c r="AW612" s="52" t="str">
        <f t="shared" si="166"/>
        <v>Dec 2017</v>
      </c>
      <c r="AX612" s="28">
        <f>IFERROR(VLOOKUP(Table2[[#This Row],[SAP Code]],[26]_16!A:B,2,FALSE),0)</f>
        <v>0</v>
      </c>
      <c r="AY612" s="67">
        <f>IFERROR(VLOOKUP(Table2[[#This Row],[SAP Code]],[26]_16!D:E,2,FALSE)/ 1000000, 0)</f>
        <v>0</v>
      </c>
      <c r="AZ612" s="67">
        <f>IFERROR(VLOOKUP(Table2[[#This Row],[SAP Code]],[26]_16!G:H,2,FALSE)/ 1000000, 0)</f>
        <v>0</v>
      </c>
      <c r="BA612" s="67">
        <f>IFERROR(VLOOKUP(Table2[[#This Row],[SAP Code]],[26]_16!J:K,2,FALSE)/ 1000000, 0)</f>
        <v>9.5299999999999994</v>
      </c>
      <c r="BB612" s="67">
        <f>IFERROR(VLOOKUP(Table2[[#This Row],[SAP Code]],[26]_16!M:N,2,FALSE)/ 1000000, 0)</f>
        <v>0</v>
      </c>
      <c r="BC612" s="67">
        <f>IFERROR(VLOOKUP(Table2[[#This Row],[SAP Code]],[26]_16!P:Q,2,FALSE),0)</f>
        <v>0</v>
      </c>
      <c r="BD612" s="67">
        <f>IFERROR(VLOOKUP(Table2[[#This Row],[SAP Code]],[26]_16!S:T,2,FALSE),0)</f>
        <v>0</v>
      </c>
      <c r="BE612" s="67">
        <f>IFERROR(VLOOKUP(Table2[[#This Row],[SAP Code]],[26]_16!V:W,2,FALSE)/ 1000000, 0)</f>
        <v>0</v>
      </c>
      <c r="BF612" s="67">
        <f>IFERROR(VLOOKUP(Table2[[#This Row],[SAP Code]],[26]_16!Y:Z,2,FALSE)/ 1000000, 0)</f>
        <v>0</v>
      </c>
      <c r="BG612" s="67" t="str">
        <f>IFERROR(VLOOKUP(Table2[[#This Row],[SAP Code]],[26]port!$A:$AD,30,FALSE),"unknown")</f>
        <v>COMP</v>
      </c>
      <c r="BH612" s="29" t="str">
        <f t="shared" si="167"/>
        <v>Number of operations completed out of the net approved of that year</v>
      </c>
    </row>
    <row r="613" spans="1:61" ht="17.100000000000001" customHeight="1">
      <c r="A613" s="16" t="s">
        <v>316</v>
      </c>
      <c r="B613" s="16" t="s">
        <v>2300</v>
      </c>
      <c r="C613" s="16" t="s">
        <v>2301</v>
      </c>
      <c r="D613" s="16" t="s">
        <v>2302</v>
      </c>
      <c r="E613" s="18">
        <v>43075</v>
      </c>
      <c r="F613" s="16" t="s">
        <v>2303</v>
      </c>
      <c r="G613" s="16" t="s">
        <v>2055</v>
      </c>
      <c r="H613" s="16" t="s">
        <v>132</v>
      </c>
      <c r="I613" s="16" t="s">
        <v>82</v>
      </c>
      <c r="J613" s="16" t="s">
        <v>103</v>
      </c>
      <c r="K613" s="19" t="s">
        <v>84</v>
      </c>
      <c r="L613" s="19" t="s">
        <v>195</v>
      </c>
      <c r="M613" s="19">
        <v>40000000</v>
      </c>
      <c r="N613" s="69">
        <v>33485412.916998032</v>
      </c>
      <c r="O613" s="20" t="s">
        <v>2304</v>
      </c>
      <c r="P613" s="21">
        <v>2000130021281</v>
      </c>
      <c r="Q613" s="20" t="s">
        <v>87</v>
      </c>
      <c r="R613" s="16" t="str">
        <f t="shared" si="157"/>
        <v>ADB Private</v>
      </c>
      <c r="S613" s="16" t="str">
        <f t="shared" si="155"/>
        <v>F</v>
      </c>
      <c r="T613" s="16" t="str">
        <f t="shared" si="156"/>
        <v>Blend Countries</v>
      </c>
      <c r="U613" s="16" t="str">
        <f t="shared" si="158"/>
        <v>Non-Transition States</v>
      </c>
      <c r="V613" s="22" t="str">
        <f>IF(ISNUMBER(MATCH(A613, {"Gabon","Sudan","Niger","Mali","Burkina Faso","Guinea"}, 0)), "De Facto Countries", "Non-De Facto Countries")</f>
        <v>Non-De Facto Countries</v>
      </c>
      <c r="W613" s="16" t="str">
        <f t="shared" si="169"/>
        <v>West</v>
      </c>
      <c r="X613" s="16" t="str">
        <f t="shared" si="170"/>
        <v>Power</v>
      </c>
      <c r="Y613" s="23"/>
      <c r="Z613" s="23">
        <f>Table2[[#This Row],[Approved Amount_UA Equivalent]]</f>
        <v>33485412.916998032</v>
      </c>
      <c r="AD613" s="23">
        <f>SUM(Table2[[#This Row],[Feed Africa ]:[Improve Quality Of Life ]])</f>
        <v>33485412.916998032</v>
      </c>
      <c r="AE613" s="16" t="b">
        <f>Table2[[#This Row],[Total HI5]]=Table2[[#This Row],[Approved Amount_UA Equivalent]]</f>
        <v>1</v>
      </c>
      <c r="AF613" s="24">
        <v>10</v>
      </c>
      <c r="AG613" s="20" t="str">
        <f t="shared" si="159"/>
        <v>Investment Project</v>
      </c>
      <c r="AH613" s="24" t="e">
        <f>VLOOKUP(Table2[[#This Row],[SAP Code]],[25]DATA!$A:$G,7,FALSE)</f>
        <v>#N/A</v>
      </c>
      <c r="AI613" s="20" t="str">
        <f t="shared" si="160"/>
        <v>Infrastructure</v>
      </c>
      <c r="AJ613" s="25" t="s">
        <v>89</v>
      </c>
      <c r="AK613" s="25" t="s">
        <v>2055</v>
      </c>
      <c r="AL613" s="23" t="str" cm="1">
        <f t="array" ref="AL613">_xlfn.SWITCH(AK613,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13" s="26">
        <v>2</v>
      </c>
      <c r="AN613" s="25" t="str">
        <f t="shared" si="168"/>
        <v>Non-Sovereign</v>
      </c>
      <c r="AO613" s="27">
        <v>1</v>
      </c>
      <c r="AP613" s="23">
        <f>Table2[[#This Row],[Approved Amount_UA Equivalent]]/1000000</f>
        <v>33.48541291699803</v>
      </c>
      <c r="AQ613" s="69">
        <f t="shared" si="161"/>
        <v>44.563726926457669</v>
      </c>
      <c r="AR613" s="23" t="str">
        <f t="shared" si="162"/>
        <v>31-40</v>
      </c>
      <c r="AS613" s="23" t="str">
        <f t="shared" si="163"/>
        <v>21-40</v>
      </c>
      <c r="AT613" s="23" t="str">
        <f t="shared" si="164"/>
        <v>1-40</v>
      </c>
      <c r="AU613" s="23" t="str">
        <f t="shared" si="165"/>
        <v>&lt;1-50 Mn</v>
      </c>
      <c r="AV613" s="23">
        <f>Table2[[#This Row],[Amount]]</f>
        <v>40000000</v>
      </c>
      <c r="AW613" s="23" t="str">
        <f t="shared" si="166"/>
        <v>Dec 2017</v>
      </c>
      <c r="AX613" s="28">
        <f>IFERROR(VLOOKUP(Table2[[#This Row],[SAP Code]],[26]_16!A:B,2,FALSE),0)</f>
        <v>0</v>
      </c>
      <c r="AY613" s="28">
        <f>IFERROR(VLOOKUP(Table2[[#This Row],[SAP Code]],[26]_16!D:E,2,FALSE)/ 1000000, 0)</f>
        <v>0</v>
      </c>
      <c r="AZ613" s="28">
        <f>IFERROR(VLOOKUP(Table2[[#This Row],[SAP Code]],[26]_16!G:H,2,FALSE)/ 1000000, 0)</f>
        <v>0</v>
      </c>
      <c r="BA613" s="28">
        <f>IFERROR(VLOOKUP(Table2[[#This Row],[SAP Code]],[26]_16!J:K,2,FALSE)/ 1000000, 0)</f>
        <v>0</v>
      </c>
      <c r="BB613" s="28">
        <f>IFERROR(VLOOKUP(Table2[[#This Row],[SAP Code]],[26]_16!M:N,2,FALSE)/ 1000000, 0)</f>
        <v>0</v>
      </c>
      <c r="BC613" s="28">
        <f>IFERROR(VLOOKUP(Table2[[#This Row],[SAP Code]],[26]_16!P:Q,2,FALSE),0)</f>
        <v>0</v>
      </c>
      <c r="BD613" s="28">
        <f>IFERROR(VLOOKUP(Table2[[#This Row],[SAP Code]],[26]_16!S:T,2,FALSE),0)</f>
        <v>0</v>
      </c>
      <c r="BE613" s="28">
        <f>IFERROR(VLOOKUP(Table2[[#This Row],[SAP Code]],[26]_16!V:W,2,FALSE)/ 1000000, 0)</f>
        <v>30.139377539999998</v>
      </c>
      <c r="BF613" s="28">
        <f>IFERROR(VLOOKUP(Table2[[#This Row],[SAP Code]],[26]_16!Y:Z,2,FALSE)/ 1000000, 0)</f>
        <v>1.76596401</v>
      </c>
      <c r="BG613" s="28" t="str">
        <f>IFERROR(VLOOKUP(Table2[[#This Row],[SAP Code]],[26]port!$A:$AD,30,FALSE),"unknown")</f>
        <v>OnGo</v>
      </c>
      <c r="BH613" s="29" t="str">
        <f t="shared" si="167"/>
        <v>Ongoing</v>
      </c>
      <c r="BI613" s="16"/>
    </row>
    <row r="614" spans="1:61" ht="17.100000000000001" customHeight="1">
      <c r="A614" s="38" t="s">
        <v>1137</v>
      </c>
      <c r="B614" s="16" t="s">
        <v>2305</v>
      </c>
      <c r="C614" s="16" t="s">
        <v>2306</v>
      </c>
      <c r="D614" s="16" t="s">
        <v>2307</v>
      </c>
      <c r="E614" s="18">
        <v>43075</v>
      </c>
      <c r="F614" s="16" t="s">
        <v>2308</v>
      </c>
      <c r="G614" s="16" t="s">
        <v>1697</v>
      </c>
      <c r="H614" s="16" t="s">
        <v>132</v>
      </c>
      <c r="I614" s="16" t="s">
        <v>138</v>
      </c>
      <c r="J614" s="16" t="s">
        <v>103</v>
      </c>
      <c r="K614" s="19" t="s">
        <v>84</v>
      </c>
      <c r="L614" s="19" t="s">
        <v>70</v>
      </c>
      <c r="M614" s="19">
        <v>100000000</v>
      </c>
      <c r="N614" s="69">
        <v>70650407.652852163</v>
      </c>
      <c r="O614" s="20" t="s">
        <v>2309</v>
      </c>
      <c r="P614" s="21">
        <v>2000130018381</v>
      </c>
      <c r="Q614" s="20" t="s">
        <v>87</v>
      </c>
      <c r="R614" s="16" t="str">
        <f t="shared" si="157"/>
        <v>ADB Private</v>
      </c>
      <c r="S614" s="16" t="str">
        <f t="shared" si="155"/>
        <v>D</v>
      </c>
      <c r="T614" s="16" t="str">
        <f t="shared" si="156"/>
        <v>ADF Countries</v>
      </c>
      <c r="U614" s="16" t="str">
        <f t="shared" si="158"/>
        <v>Transition States</v>
      </c>
      <c r="V614" s="22" t="str">
        <f>IF(ISNUMBER(MATCH(A614, {"Gabon","Sudan","Niger","Mali","Burkina Faso","Guinea"}, 0)), "De Facto Countries", "Non-De Facto Countries")</f>
        <v>De Facto Countries</v>
      </c>
      <c r="W614" s="16" t="str">
        <f t="shared" si="169"/>
        <v>West</v>
      </c>
      <c r="X614" s="16" t="str">
        <f t="shared" si="170"/>
        <v>Transport</v>
      </c>
      <c r="Y614" s="23"/>
      <c r="AB614" s="23">
        <f>Table2[[#This Row],[Approved Amount_UA Equivalent]]</f>
        <v>70650407.652852163</v>
      </c>
      <c r="AD614" s="23">
        <f>SUM(Table2[[#This Row],[Feed Africa ]:[Improve Quality Of Life ]])</f>
        <v>70650407.652852163</v>
      </c>
      <c r="AE614" s="16" t="b">
        <f>Table2[[#This Row],[Total HI5]]=Table2[[#This Row],[Approved Amount_UA Equivalent]]</f>
        <v>1</v>
      </c>
      <c r="AF614" s="24">
        <v>10</v>
      </c>
      <c r="AG614" s="20" t="str">
        <f t="shared" si="159"/>
        <v>Investment Project</v>
      </c>
      <c r="AH614" s="24" t="e">
        <f>VLOOKUP(Table2[[#This Row],[SAP Code]],[25]DATA!$A:$G,7,FALSE)</f>
        <v>#N/A</v>
      </c>
      <c r="AI614" s="20" t="str">
        <f t="shared" si="160"/>
        <v>Infrastructure</v>
      </c>
      <c r="AJ614" s="25" t="s">
        <v>89</v>
      </c>
      <c r="AK614" s="25" t="s">
        <v>1697</v>
      </c>
      <c r="AL614" s="23" t="str" cm="1">
        <f t="array" ref="AL614">_xlfn.SWITCH(AK614,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14" s="26">
        <v>2</v>
      </c>
      <c r="AN614" s="25" t="str">
        <f t="shared" si="168"/>
        <v>Non-Sovereign</v>
      </c>
      <c r="AO614" s="27">
        <v>1</v>
      </c>
      <c r="AP614" s="23">
        <f>Table2[[#This Row],[Approved Amount_UA Equivalent]]/1000000</f>
        <v>70.650407652852167</v>
      </c>
      <c r="AQ614" s="69">
        <f t="shared" si="161"/>
        <v>94.024388520721772</v>
      </c>
      <c r="AR614" s="23" t="str">
        <f t="shared" si="162"/>
        <v>71-80</v>
      </c>
      <c r="AS614" s="23" t="str">
        <f t="shared" si="163"/>
        <v>61-80</v>
      </c>
      <c r="AT614" s="23" t="str">
        <f t="shared" si="164"/>
        <v>41-80</v>
      </c>
      <c r="AU614" s="23" t="str">
        <f t="shared" si="165"/>
        <v>50-100 Mn</v>
      </c>
      <c r="AV614" s="23">
        <f>Table2[[#This Row],[Amount]]</f>
        <v>100000000</v>
      </c>
      <c r="AW614" s="23" t="str">
        <f t="shared" si="166"/>
        <v>Dec 2017</v>
      </c>
      <c r="AX614" s="28">
        <f>IFERROR(VLOOKUP(Table2[[#This Row],[SAP Code]],[26]_16!A:B,2,FALSE),0)</f>
        <v>0</v>
      </c>
      <c r="AY614" s="28">
        <f>IFERROR(VLOOKUP(Table2[[#This Row],[SAP Code]],[26]_16!D:E,2,FALSE)/ 1000000, 0)</f>
        <v>0</v>
      </c>
      <c r="AZ614" s="28">
        <f>IFERROR(VLOOKUP(Table2[[#This Row],[SAP Code]],[26]_16!G:H,2,FALSE)/ 1000000, 0)</f>
        <v>0</v>
      </c>
      <c r="BA614" s="28">
        <f>IFERROR(VLOOKUP(Table2[[#This Row],[SAP Code]],[26]_16!J:K,2,FALSE)/ 1000000, 0)</f>
        <v>0</v>
      </c>
      <c r="BB614" s="28">
        <f>IFERROR(VLOOKUP(Table2[[#This Row],[SAP Code]],[26]_16!M:N,2,FALSE)/ 1000000, 0)</f>
        <v>68.772236700000008</v>
      </c>
      <c r="BC614" s="28">
        <f>IFERROR(VLOOKUP(Table2[[#This Row],[SAP Code]],[26]_16!P:Q,2,FALSE),0)</f>
        <v>0</v>
      </c>
      <c r="BD614" s="28">
        <f>IFERROR(VLOOKUP(Table2[[#This Row],[SAP Code]],[26]_16!S:T,2,FALSE),0)</f>
        <v>0</v>
      </c>
      <c r="BE614" s="28">
        <f>IFERROR(VLOOKUP(Table2[[#This Row],[SAP Code]],[26]_16!V:W,2,FALSE)/ 1000000, 0)</f>
        <v>0</v>
      </c>
      <c r="BF614" s="28">
        <f>IFERROR(VLOOKUP(Table2[[#This Row],[SAP Code]],[26]_16!Y:Z,2,FALSE)/ 1000000, 0)</f>
        <v>0</v>
      </c>
      <c r="BG614" s="28" t="str">
        <f>IFERROR(VLOOKUP(Table2[[#This Row],[SAP Code]],[26]port!$A:$AD,30,FALSE),"unknown")</f>
        <v>OnGo</v>
      </c>
      <c r="BH614" s="29" t="str">
        <f t="shared" si="167"/>
        <v>Ongoing</v>
      </c>
      <c r="BI614" s="16"/>
    </row>
    <row r="615" spans="1:61" ht="17.100000000000001" customHeight="1">
      <c r="A615" s="16" t="s">
        <v>417</v>
      </c>
      <c r="B615" s="16" t="s">
        <v>2310</v>
      </c>
      <c r="C615" s="16" t="s">
        <v>2311</v>
      </c>
      <c r="D615" s="16" t="s">
        <v>2312</v>
      </c>
      <c r="E615" s="18">
        <v>43075</v>
      </c>
      <c r="F615" s="16" t="s">
        <v>2313</v>
      </c>
      <c r="G615" s="16" t="s">
        <v>1697</v>
      </c>
      <c r="H615" s="37" t="s">
        <v>194</v>
      </c>
      <c r="I615" s="16" t="s">
        <v>170</v>
      </c>
      <c r="J615" s="16" t="s">
        <v>103</v>
      </c>
      <c r="K615" s="19" t="s">
        <v>84</v>
      </c>
      <c r="L615" s="19" t="s">
        <v>195</v>
      </c>
      <c r="M615" s="19">
        <v>50000000</v>
      </c>
      <c r="N615" s="69">
        <v>41856766.146247543</v>
      </c>
      <c r="O615" s="20" t="s">
        <v>2314</v>
      </c>
      <c r="P615" s="21">
        <v>2000130018380</v>
      </c>
      <c r="Q615" s="20" t="s">
        <v>87</v>
      </c>
      <c r="R615" s="16" t="str">
        <f t="shared" si="157"/>
        <v>ADB Private</v>
      </c>
      <c r="S615" s="16" t="str">
        <f t="shared" si="155"/>
        <v>B</v>
      </c>
      <c r="T615" s="16" t="str">
        <f t="shared" si="156"/>
        <v>ADB Countries</v>
      </c>
      <c r="U615" s="16" t="str">
        <f t="shared" si="158"/>
        <v>Non-Transition States</v>
      </c>
      <c r="V615" s="22" t="str">
        <f>IF(ISNUMBER(MATCH(A615, {"Gabon","Sudan","Niger","Mali","Burkina Faso","Guinea"}, 0)), "De Facto Countries", "Non-De Facto Countries")</f>
        <v>Non-De Facto Countries</v>
      </c>
      <c r="W615" s="16" t="str">
        <f t="shared" si="169"/>
        <v>North</v>
      </c>
      <c r="X615" s="16" t="str">
        <f t="shared" si="170"/>
        <v>Industry</v>
      </c>
      <c r="Y615" s="23"/>
      <c r="AA615" s="23">
        <f>Table2[[#This Row],[Approved Amount_UA Equivalent]]</f>
        <v>41856766.146247543</v>
      </c>
      <c r="AD615" s="23">
        <f>SUM(Table2[[#This Row],[Feed Africa ]:[Improve Quality Of Life ]])</f>
        <v>41856766.146247543</v>
      </c>
      <c r="AE615" s="16" t="b">
        <f>Table2[[#This Row],[Total HI5]]=Table2[[#This Row],[Approved Amount_UA Equivalent]]</f>
        <v>1</v>
      </c>
      <c r="AF615" s="24">
        <v>10</v>
      </c>
      <c r="AG615" s="20" t="str">
        <f t="shared" si="159"/>
        <v>Investment Project</v>
      </c>
      <c r="AH615" s="24" t="e">
        <f>VLOOKUP(Table2[[#This Row],[SAP Code]],[25]DATA!$A:$G,7,FALSE)</f>
        <v>#N/A</v>
      </c>
      <c r="AI615" s="20" t="str">
        <f t="shared" si="160"/>
        <v>Other Investment</v>
      </c>
      <c r="AJ615" s="25" t="s">
        <v>173</v>
      </c>
      <c r="AK615" s="25" t="s">
        <v>1697</v>
      </c>
      <c r="AL615" s="23" t="str" cm="1">
        <f t="array" ref="AL615">_xlfn.SWITCH(AK615,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15" s="26">
        <v>2</v>
      </c>
      <c r="AN615" s="25" t="str">
        <f t="shared" si="168"/>
        <v>Non-Sovereign</v>
      </c>
      <c r="AO615" s="27">
        <v>1</v>
      </c>
      <c r="AP615" s="23">
        <f>Table2[[#This Row],[Approved Amount_UA Equivalent]]/1000000</f>
        <v>41.856766146247544</v>
      </c>
      <c r="AQ615" s="69">
        <f t="shared" si="161"/>
        <v>55.704658658072084</v>
      </c>
      <c r="AR615" s="23" t="str">
        <f t="shared" si="162"/>
        <v>41-50</v>
      </c>
      <c r="AS615" s="23" t="str">
        <f t="shared" si="163"/>
        <v>41-60</v>
      </c>
      <c r="AT615" s="23" t="str">
        <f t="shared" si="164"/>
        <v>41-80</v>
      </c>
      <c r="AU615" s="23" t="str">
        <f t="shared" si="165"/>
        <v>&lt;1-50 Mn</v>
      </c>
      <c r="AV615" s="23">
        <f>Table2[[#This Row],[Amount]]</f>
        <v>50000000</v>
      </c>
      <c r="AW615" s="23" t="str">
        <f t="shared" si="166"/>
        <v>Dec 2017</v>
      </c>
      <c r="AX615" s="28">
        <f>IFERROR(VLOOKUP(Table2[[#This Row],[SAP Code]],[26]_16!A:B,2,FALSE),0)</f>
        <v>0</v>
      </c>
      <c r="AY615" s="28">
        <f>IFERROR(VLOOKUP(Table2[[#This Row],[SAP Code]],[26]_16!D:E,2,FALSE)/ 1000000, 0)</f>
        <v>0</v>
      </c>
      <c r="AZ615" s="28">
        <f>IFERROR(VLOOKUP(Table2[[#This Row],[SAP Code]],[26]_16!G:H,2,FALSE)/ 1000000, 0)</f>
        <v>0</v>
      </c>
      <c r="BA615" s="28">
        <f>IFERROR(VLOOKUP(Table2[[#This Row],[SAP Code]],[26]_16!J:K,2,FALSE)/ 1000000, 0)</f>
        <v>0</v>
      </c>
      <c r="BB615" s="28">
        <f>IFERROR(VLOOKUP(Table2[[#This Row],[SAP Code]],[26]_16!M:N,2,FALSE)/ 1000000, 0)</f>
        <v>0</v>
      </c>
      <c r="BC615" s="28">
        <f>IFERROR(VLOOKUP(Table2[[#This Row],[SAP Code]],[26]_16!P:Q,2,FALSE),0)</f>
        <v>5.9257273099999992</v>
      </c>
      <c r="BD615" s="28">
        <f>IFERROR(VLOOKUP(Table2[[#This Row],[SAP Code]],[26]_16!S:T,2,FALSE),0)</f>
        <v>13.314315710000001</v>
      </c>
      <c r="BE615" s="28">
        <f>IFERROR(VLOOKUP(Table2[[#This Row],[SAP Code]],[26]_16!V:W,2,FALSE)/ 1000000, 0)</f>
        <v>13.172095870000001</v>
      </c>
      <c r="BF615" s="28">
        <f>IFERROR(VLOOKUP(Table2[[#This Row],[SAP Code]],[26]_16!Y:Z,2,FALSE)/ 1000000, 0)</f>
        <v>0</v>
      </c>
      <c r="BG615" s="28" t="str">
        <f>IFERROR(VLOOKUP(Table2[[#This Row],[SAP Code]],[26]port!$A:$AD,30,FALSE),"unknown")</f>
        <v>OnGo</v>
      </c>
      <c r="BH615" s="29" t="str">
        <f t="shared" si="167"/>
        <v>Ongoing</v>
      </c>
      <c r="BI615" s="16"/>
    </row>
    <row r="616" spans="1:61" ht="17.100000000000001" customHeight="1">
      <c r="A616" s="32" t="s">
        <v>417</v>
      </c>
      <c r="B616" s="32" t="s">
        <v>2315</v>
      </c>
      <c r="C616" s="32" t="s">
        <v>2316</v>
      </c>
      <c r="D616" s="32" t="s">
        <v>2317</v>
      </c>
      <c r="E616" s="33">
        <v>43075</v>
      </c>
      <c r="F616" s="32" t="s">
        <v>2318</v>
      </c>
      <c r="G616" s="32" t="s">
        <v>1997</v>
      </c>
      <c r="H616" s="32" t="s">
        <v>194</v>
      </c>
      <c r="I616" s="32" t="s">
        <v>82</v>
      </c>
      <c r="J616" s="32" t="s">
        <v>179</v>
      </c>
      <c r="K616" s="32" t="s">
        <v>84</v>
      </c>
      <c r="L616" s="32" t="s">
        <v>70</v>
      </c>
      <c r="M616" s="34">
        <v>120000000</v>
      </c>
      <c r="N616" s="34">
        <v>84780489.183422506</v>
      </c>
      <c r="O616" s="35" t="s">
        <v>2319</v>
      </c>
      <c r="P616" s="36">
        <v>2000200004501</v>
      </c>
      <c r="Q616" s="35" t="s">
        <v>87</v>
      </c>
      <c r="R616" s="16" t="str">
        <f t="shared" si="157"/>
        <v>ADB Public</v>
      </c>
      <c r="S616" s="16" t="str">
        <f t="shared" si="155"/>
        <v>F</v>
      </c>
      <c r="T616" s="16" t="str">
        <f t="shared" si="156"/>
        <v>ADB Countries</v>
      </c>
      <c r="U616" s="16" t="str">
        <f t="shared" si="158"/>
        <v>Non-Transition States</v>
      </c>
      <c r="V616" s="22" t="str">
        <f>IF(ISNUMBER(MATCH(A616, {"Gabon","Sudan","Niger","Mali","Burkina Faso","Guinea"}, 0)), "De Facto Countries", "Non-De Facto Countries")</f>
        <v>Non-De Facto Countries</v>
      </c>
      <c r="W616" s="16" t="str">
        <f t="shared" si="169"/>
        <v>North</v>
      </c>
      <c r="X616" s="16" t="str">
        <f t="shared" si="170"/>
        <v>Power</v>
      </c>
      <c r="Y616" s="23"/>
      <c r="Z616" s="23">
        <f>Table2[[#This Row],[Approved Amount_UA Equivalent]]</f>
        <v>84780489.183422506</v>
      </c>
      <c r="AD616" s="23">
        <f>SUM(Table2[[#This Row],[Feed Africa ]:[Improve Quality Of Life ]])</f>
        <v>84780489.183422506</v>
      </c>
      <c r="AE616" s="16" t="b">
        <f>Table2[[#This Row],[Total HI5]]=Table2[[#This Row],[Approved Amount_UA Equivalent]]</f>
        <v>1</v>
      </c>
      <c r="AF616" s="24">
        <v>10</v>
      </c>
      <c r="AG616" s="20" t="str">
        <f t="shared" si="159"/>
        <v>Investment Project</v>
      </c>
      <c r="AH616" s="24" t="e">
        <f>VLOOKUP(Table2[[#This Row],[SAP Code]],[25]DATA!$A:$G,7,FALSE)</f>
        <v>#N/A</v>
      </c>
      <c r="AI616" s="20" t="str">
        <f t="shared" si="160"/>
        <v>Infrastructure</v>
      </c>
      <c r="AJ616" s="25" t="s">
        <v>89</v>
      </c>
      <c r="AK616" s="25" t="s">
        <v>1997</v>
      </c>
      <c r="AL616" s="23" t="str" cm="1">
        <f t="array" ref="AL616">_xlfn.SWITCH(AK616,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16" s="26">
        <v>1</v>
      </c>
      <c r="AN616" s="25" t="str">
        <f t="shared" si="168"/>
        <v>Sovereign</v>
      </c>
      <c r="AO616" s="27">
        <v>0.5</v>
      </c>
      <c r="AP616" s="23">
        <f>Table2[[#This Row],[Approved Amount_UA Equivalent]]/1000000</f>
        <v>84.780489183422503</v>
      </c>
      <c r="AQ616" s="34">
        <f t="shared" si="161"/>
        <v>112.829266224866</v>
      </c>
      <c r="AR616" s="23" t="str">
        <f t="shared" si="162"/>
        <v>81-90</v>
      </c>
      <c r="AS616" s="23" t="str">
        <f t="shared" si="163"/>
        <v>81-100</v>
      </c>
      <c r="AT616" s="23" t="str">
        <f t="shared" si="164"/>
        <v>81-120</v>
      </c>
      <c r="AU616" s="23" t="str">
        <f t="shared" si="165"/>
        <v>50-100 Mn</v>
      </c>
      <c r="AV616" s="23">
        <f>Table2[[#This Row],[Amount]]</f>
        <v>120000000</v>
      </c>
      <c r="AW616" s="23" t="str">
        <f t="shared" si="166"/>
        <v>Dec 2017</v>
      </c>
      <c r="AX616" s="28">
        <f>IFERROR(VLOOKUP(Table2[[#This Row],[SAP Code]],[26]_16!A:B,2,FALSE),0)</f>
        <v>0</v>
      </c>
      <c r="AY616" s="28">
        <f>IFERROR(VLOOKUP(Table2[[#This Row],[SAP Code]],[26]_16!D:E,2,FALSE)/ 1000000, 0)</f>
        <v>0</v>
      </c>
      <c r="AZ616" s="28">
        <f>IFERROR(VLOOKUP(Table2[[#This Row],[SAP Code]],[26]_16!G:H,2,FALSE)/ 1000000, 0)</f>
        <v>0</v>
      </c>
      <c r="BA616" s="28">
        <f>IFERROR(VLOOKUP(Table2[[#This Row],[SAP Code]],[26]_16!J:K,2,FALSE)/ 1000000, 0)</f>
        <v>0</v>
      </c>
      <c r="BB616" s="28">
        <f>IFERROR(VLOOKUP(Table2[[#This Row],[SAP Code]],[26]_16!M:N,2,FALSE)/ 1000000, 0)</f>
        <v>0</v>
      </c>
      <c r="BC616" s="28">
        <f>IFERROR(VLOOKUP(Table2[[#This Row],[SAP Code]],[26]_16!P:Q,2,FALSE),0)</f>
        <v>0</v>
      </c>
      <c r="BD616" s="28">
        <f>IFERROR(VLOOKUP(Table2[[#This Row],[SAP Code]],[26]_16!S:T,2,FALSE),0)</f>
        <v>0</v>
      </c>
      <c r="BE616" s="28">
        <f>IFERROR(VLOOKUP(Table2[[#This Row],[SAP Code]],[26]_16!V:W,2,FALSE)/ 1000000, 0)</f>
        <v>0</v>
      </c>
      <c r="BF616" s="28">
        <f>IFERROR(VLOOKUP(Table2[[#This Row],[SAP Code]],[26]_16!Y:Z,2,FALSE)/ 1000000, 0)</f>
        <v>0</v>
      </c>
      <c r="BG616" s="28" t="str">
        <f>IFERROR(VLOOKUP(Table2[[#This Row],[SAP Code]],[26]port!$A:$AD,30,FALSE),"unknown")</f>
        <v>OnGo</v>
      </c>
      <c r="BH616" s="29" t="str">
        <f t="shared" si="167"/>
        <v>Ongoing</v>
      </c>
      <c r="BI616" s="16"/>
    </row>
    <row r="617" spans="1:61" ht="17.100000000000001" customHeight="1">
      <c r="A617" s="53" t="s">
        <v>417</v>
      </c>
      <c r="B617" s="32" t="s">
        <v>2315</v>
      </c>
      <c r="C617" s="32" t="s">
        <v>2320</v>
      </c>
      <c r="D617" s="32" t="s">
        <v>2317</v>
      </c>
      <c r="E617" s="33">
        <v>43075</v>
      </c>
      <c r="F617" s="32" t="s">
        <v>2318</v>
      </c>
      <c r="G617" s="32" t="s">
        <v>1997</v>
      </c>
      <c r="H617" s="84" t="s">
        <v>194</v>
      </c>
      <c r="I617" s="32" t="s">
        <v>82</v>
      </c>
      <c r="J617" s="32" t="s">
        <v>2321</v>
      </c>
      <c r="K617" s="34" t="s">
        <v>84</v>
      </c>
      <c r="L617" s="34" t="s">
        <v>70</v>
      </c>
      <c r="M617" s="34">
        <v>12500000</v>
      </c>
      <c r="N617" s="85">
        <v>8831300.9566065203</v>
      </c>
      <c r="O617" s="35" t="s">
        <v>2319</v>
      </c>
      <c r="P617" s="36">
        <v>5560130001001</v>
      </c>
      <c r="Q617" s="35" t="s">
        <v>87</v>
      </c>
      <c r="R617" s="16" t="str">
        <f t="shared" si="157"/>
        <v>CIF</v>
      </c>
      <c r="S617" s="16" t="str">
        <f t="shared" si="155"/>
        <v>F</v>
      </c>
      <c r="T617" s="16" t="str">
        <f t="shared" si="156"/>
        <v>ADB Countries</v>
      </c>
      <c r="U617" s="16" t="str">
        <f t="shared" si="158"/>
        <v>Non-Transition States</v>
      </c>
      <c r="V617" s="22" t="str">
        <f>IF(ISNUMBER(MATCH(A617, {"Gabon","Sudan","Niger","Mali","Burkina Faso","Guinea"}, 0)), "De Facto Countries", "Non-De Facto Countries")</f>
        <v>Non-De Facto Countries</v>
      </c>
      <c r="W617" s="16" t="str">
        <f t="shared" si="169"/>
        <v>North</v>
      </c>
      <c r="X617" s="16" t="str">
        <f t="shared" si="170"/>
        <v>Power</v>
      </c>
      <c r="Y617" s="23"/>
      <c r="Z617" s="23">
        <f>Table2[[#This Row],[Approved Amount_UA Equivalent]]</f>
        <v>8831300.9566065203</v>
      </c>
      <c r="AD617" s="23">
        <f>SUM(Table2[[#This Row],[Feed Africa ]:[Improve Quality Of Life ]])</f>
        <v>8831300.9566065203</v>
      </c>
      <c r="AE617" s="16" t="b">
        <f>Table2[[#This Row],[Total HI5]]=Table2[[#This Row],[Approved Amount_UA Equivalent]]</f>
        <v>1</v>
      </c>
      <c r="AF617" s="24">
        <v>10</v>
      </c>
      <c r="AG617" s="20" t="str">
        <f t="shared" si="159"/>
        <v>Investment Project</v>
      </c>
      <c r="AH617" s="24" t="e">
        <f>VLOOKUP(Table2[[#This Row],[SAP Code]],[25]DATA!$A:$G,7,FALSE)</f>
        <v>#N/A</v>
      </c>
      <c r="AI617" s="20" t="str">
        <f t="shared" si="160"/>
        <v>Infrastructure</v>
      </c>
      <c r="AJ617" s="25" t="s">
        <v>89</v>
      </c>
      <c r="AK617" s="25" t="s">
        <v>1997</v>
      </c>
      <c r="AL617" s="23" t="str" cm="1">
        <f t="array" ref="AL617">_xlfn.SWITCH(AK617,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17" s="26">
        <v>1</v>
      </c>
      <c r="AN617" s="25" t="str">
        <f t="shared" si="168"/>
        <v>Sovereign</v>
      </c>
      <c r="AO617" s="27">
        <v>0.5</v>
      </c>
      <c r="AP617" s="23">
        <f>Table2[[#This Row],[Approved Amount_UA Equivalent]]/1000000</f>
        <v>8.8313009566065208</v>
      </c>
      <c r="AQ617" s="85">
        <f t="shared" si="161"/>
        <v>11.753048565090221</v>
      </c>
      <c r="AR617" s="23" t="str">
        <f t="shared" si="162"/>
        <v>1-10</v>
      </c>
      <c r="AS617" s="23" t="str">
        <f t="shared" si="163"/>
        <v>1-20</v>
      </c>
      <c r="AT617" s="23" t="str">
        <f t="shared" si="164"/>
        <v>1-40</v>
      </c>
      <c r="AU617" s="23" t="str">
        <f t="shared" si="165"/>
        <v>&lt;1-50 Mn</v>
      </c>
      <c r="AV617" s="23">
        <f>Table2[[#This Row],[Amount]]</f>
        <v>12500000</v>
      </c>
      <c r="AW617" s="23" t="str">
        <f t="shared" si="166"/>
        <v>Dec 2017</v>
      </c>
      <c r="AX617" s="28">
        <f>IFERROR(VLOOKUP(Table2[[#This Row],[SAP Code]],[26]_16!A:B,2,FALSE),0)</f>
        <v>0</v>
      </c>
      <c r="AY617" s="28">
        <f>IFERROR(VLOOKUP(Table2[[#This Row],[SAP Code]],[26]_16!D:E,2,FALSE)/ 1000000, 0)</f>
        <v>0</v>
      </c>
      <c r="AZ617" s="28">
        <f>IFERROR(VLOOKUP(Table2[[#This Row],[SAP Code]],[26]_16!G:H,2,FALSE)/ 1000000, 0)</f>
        <v>0</v>
      </c>
      <c r="BA617" s="28">
        <f>IFERROR(VLOOKUP(Table2[[#This Row],[SAP Code]],[26]_16!J:K,2,FALSE)/ 1000000, 0)</f>
        <v>0</v>
      </c>
      <c r="BB617" s="28">
        <f>IFERROR(VLOOKUP(Table2[[#This Row],[SAP Code]],[26]_16!M:N,2,FALSE)/ 1000000, 0)</f>
        <v>0</v>
      </c>
      <c r="BC617" s="28">
        <f>IFERROR(VLOOKUP(Table2[[#This Row],[SAP Code]],[26]_16!P:Q,2,FALSE),0)</f>
        <v>0</v>
      </c>
      <c r="BD617" s="28">
        <f>IFERROR(VLOOKUP(Table2[[#This Row],[SAP Code]],[26]_16!S:T,2,FALSE),0)</f>
        <v>0</v>
      </c>
      <c r="BE617" s="28">
        <f>IFERROR(VLOOKUP(Table2[[#This Row],[SAP Code]],[26]_16!V:W,2,FALSE)/ 1000000, 0)</f>
        <v>0</v>
      </c>
      <c r="BF617" s="28">
        <f>IFERROR(VLOOKUP(Table2[[#This Row],[SAP Code]],[26]_16!Y:Z,2,FALSE)/ 1000000, 0)</f>
        <v>0</v>
      </c>
      <c r="BG617" s="28" t="str">
        <f>IFERROR(VLOOKUP(Table2[[#This Row],[SAP Code]],[26]port!$A:$AD,30,FALSE),"unknown")</f>
        <v>OnGo</v>
      </c>
      <c r="BH617" s="29" t="str">
        <f t="shared" si="167"/>
        <v>Ongoing</v>
      </c>
      <c r="BI617" s="16"/>
    </row>
    <row r="618" spans="1:61" ht="17.100000000000001" customHeight="1">
      <c r="A618" s="53" t="s">
        <v>417</v>
      </c>
      <c r="B618" s="32" t="s">
        <v>2315</v>
      </c>
      <c r="C618" s="32" t="s">
        <v>2316</v>
      </c>
      <c r="D618" s="32" t="s">
        <v>2317</v>
      </c>
      <c r="E618" s="33">
        <v>43075</v>
      </c>
      <c r="F618" s="32" t="s">
        <v>2318</v>
      </c>
      <c r="G618" s="32" t="s">
        <v>1997</v>
      </c>
      <c r="H618" s="84" t="s">
        <v>194</v>
      </c>
      <c r="I618" s="32" t="s">
        <v>82</v>
      </c>
      <c r="J618" s="32" t="s">
        <v>179</v>
      </c>
      <c r="K618" s="34" t="s">
        <v>84</v>
      </c>
      <c r="L618" s="34" t="s">
        <v>70</v>
      </c>
      <c r="M618" s="34">
        <v>120000000</v>
      </c>
      <c r="N618" s="85">
        <v>84780489.183422506</v>
      </c>
      <c r="O618" s="35" t="s">
        <v>2322</v>
      </c>
      <c r="P618" s="36">
        <v>2000200004502</v>
      </c>
      <c r="Q618" s="35" t="s">
        <v>87</v>
      </c>
      <c r="R618" s="16" t="str">
        <f t="shared" si="157"/>
        <v>ADB Public</v>
      </c>
      <c r="S618" s="16" t="str">
        <f t="shared" ref="S618:S651" si="171">MID(O618, 6,1)</f>
        <v>F</v>
      </c>
      <c r="T618" s="16" t="str">
        <f t="shared" si="156"/>
        <v>ADB Countries</v>
      </c>
      <c r="U618" s="16" t="str">
        <f t="shared" si="158"/>
        <v>Non-Transition States</v>
      </c>
      <c r="V618" s="22" t="str">
        <f>IF(ISNUMBER(MATCH(A618, {"Gabon","Sudan","Niger","Mali","Burkina Faso","Guinea"}, 0)), "De Facto Countries", "Non-De Facto Countries")</f>
        <v>Non-De Facto Countries</v>
      </c>
      <c r="W618" s="16" t="str">
        <f t="shared" si="169"/>
        <v>North</v>
      </c>
      <c r="X618" s="16" t="str">
        <f t="shared" si="170"/>
        <v>Power</v>
      </c>
      <c r="Y618" s="23"/>
      <c r="Z618" s="23">
        <f>Table2[[#This Row],[Approved Amount_UA Equivalent]]</f>
        <v>84780489.183422506</v>
      </c>
      <c r="AD618" s="23">
        <f>SUM(Table2[[#This Row],[Feed Africa ]:[Improve Quality Of Life ]])</f>
        <v>84780489.183422506</v>
      </c>
      <c r="AE618" s="16" t="b">
        <f>Table2[[#This Row],[Total HI5]]=Table2[[#This Row],[Approved Amount_UA Equivalent]]</f>
        <v>1</v>
      </c>
      <c r="AF618" s="24">
        <v>10</v>
      </c>
      <c r="AG618" s="20" t="str">
        <f t="shared" si="159"/>
        <v>Investment Project</v>
      </c>
      <c r="AH618" s="24" t="e">
        <f>VLOOKUP(Table2[[#This Row],[SAP Code]],[25]DATA!$A:$G,7,FALSE)</f>
        <v>#N/A</v>
      </c>
      <c r="AI618" s="20" t="str">
        <f t="shared" si="160"/>
        <v>Infrastructure</v>
      </c>
      <c r="AJ618" s="25" t="s">
        <v>89</v>
      </c>
      <c r="AK618" s="25" t="s">
        <v>1997</v>
      </c>
      <c r="AL618" s="23" t="str" cm="1">
        <f t="array" ref="AL618">_xlfn.SWITCH(AK618,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18" s="26">
        <v>1</v>
      </c>
      <c r="AN618" s="25" t="str">
        <f t="shared" si="168"/>
        <v>Sovereign</v>
      </c>
      <c r="AO618" s="27">
        <v>0.5</v>
      </c>
      <c r="AP618" s="23">
        <f>Table2[[#This Row],[Approved Amount_UA Equivalent]]/1000000</f>
        <v>84.780489183422503</v>
      </c>
      <c r="AQ618" s="85">
        <f t="shared" si="161"/>
        <v>112.829266224866</v>
      </c>
      <c r="AR618" s="23" t="str">
        <f t="shared" si="162"/>
        <v>81-90</v>
      </c>
      <c r="AS618" s="23" t="str">
        <f t="shared" si="163"/>
        <v>81-100</v>
      </c>
      <c r="AT618" s="23" t="str">
        <f t="shared" si="164"/>
        <v>81-120</v>
      </c>
      <c r="AU618" s="23" t="str">
        <f t="shared" si="165"/>
        <v>50-100 Mn</v>
      </c>
      <c r="AV618" s="23">
        <f>Table2[[#This Row],[Amount]]</f>
        <v>120000000</v>
      </c>
      <c r="AW618" s="23" t="str">
        <f t="shared" si="166"/>
        <v>Dec 2017</v>
      </c>
      <c r="AX618" s="28">
        <f>IFERROR(VLOOKUP(Table2[[#This Row],[SAP Code]],[26]_16!A:B,2,FALSE),0)</f>
        <v>0</v>
      </c>
      <c r="AY618" s="28">
        <f>IFERROR(VLOOKUP(Table2[[#This Row],[SAP Code]],[26]_16!D:E,2,FALSE)/ 1000000, 0)</f>
        <v>0</v>
      </c>
      <c r="AZ618" s="28">
        <f>IFERROR(VLOOKUP(Table2[[#This Row],[SAP Code]],[26]_16!G:H,2,FALSE)/ 1000000, 0)</f>
        <v>0</v>
      </c>
      <c r="BA618" s="28">
        <f>IFERROR(VLOOKUP(Table2[[#This Row],[SAP Code]],[26]_16!J:K,2,FALSE)/ 1000000, 0)</f>
        <v>0</v>
      </c>
      <c r="BB618" s="28">
        <f>IFERROR(VLOOKUP(Table2[[#This Row],[SAP Code]],[26]_16!M:N,2,FALSE)/ 1000000, 0)</f>
        <v>0</v>
      </c>
      <c r="BC618" s="28">
        <f>IFERROR(VLOOKUP(Table2[[#This Row],[SAP Code]],[26]_16!P:Q,2,FALSE),0)</f>
        <v>0</v>
      </c>
      <c r="BD618" s="28">
        <f>IFERROR(VLOOKUP(Table2[[#This Row],[SAP Code]],[26]_16!S:T,2,FALSE),0)</f>
        <v>0</v>
      </c>
      <c r="BE618" s="28">
        <f>IFERROR(VLOOKUP(Table2[[#This Row],[SAP Code]],[26]_16!V:W,2,FALSE)/ 1000000, 0)</f>
        <v>0</v>
      </c>
      <c r="BF618" s="28">
        <f>IFERROR(VLOOKUP(Table2[[#This Row],[SAP Code]],[26]_16!Y:Z,2,FALSE)/ 1000000, 0)</f>
        <v>0</v>
      </c>
      <c r="BG618" s="28" t="str">
        <f>IFERROR(VLOOKUP(Table2[[#This Row],[SAP Code]],[26]port!$A:$AD,30,FALSE),"unknown")</f>
        <v>unknown</v>
      </c>
      <c r="BH618" s="29" t="str">
        <f t="shared" si="167"/>
        <v>Unknown</v>
      </c>
      <c r="BI618" s="16"/>
    </row>
    <row r="619" spans="1:61" ht="17.100000000000001" customHeight="1">
      <c r="A619" s="53" t="s">
        <v>417</v>
      </c>
      <c r="B619" s="32" t="s">
        <v>2315</v>
      </c>
      <c r="C619" s="32" t="s">
        <v>2320</v>
      </c>
      <c r="D619" s="32" t="s">
        <v>2317</v>
      </c>
      <c r="E619" s="33">
        <v>43075</v>
      </c>
      <c r="F619" s="32" t="s">
        <v>2318</v>
      </c>
      <c r="G619" s="32" t="s">
        <v>1997</v>
      </c>
      <c r="H619" s="84" t="s">
        <v>194</v>
      </c>
      <c r="I619" s="32" t="s">
        <v>82</v>
      </c>
      <c r="J619" s="32" t="s">
        <v>2321</v>
      </c>
      <c r="K619" s="34" t="s">
        <v>84</v>
      </c>
      <c r="L619" s="34" t="s">
        <v>70</v>
      </c>
      <c r="M619" s="34">
        <v>12500000</v>
      </c>
      <c r="N619" s="85">
        <v>8831300.9566065203</v>
      </c>
      <c r="O619" s="35" t="s">
        <v>2322</v>
      </c>
      <c r="P619" s="36">
        <v>5560130001002</v>
      </c>
      <c r="Q619" s="35" t="s">
        <v>87</v>
      </c>
      <c r="R619" s="16" t="str">
        <f t="shared" si="157"/>
        <v>CIF</v>
      </c>
      <c r="S619" s="16" t="str">
        <f t="shared" si="171"/>
        <v>F</v>
      </c>
      <c r="T619" s="16" t="str">
        <f t="shared" si="156"/>
        <v>ADB Countries</v>
      </c>
      <c r="U619" s="16" t="str">
        <f t="shared" si="158"/>
        <v>Non-Transition States</v>
      </c>
      <c r="V619" s="22" t="str">
        <f>IF(ISNUMBER(MATCH(A619, {"Gabon","Sudan","Niger","Mali","Burkina Faso","Guinea"}, 0)), "De Facto Countries", "Non-De Facto Countries")</f>
        <v>Non-De Facto Countries</v>
      </c>
      <c r="W619" s="16" t="str">
        <f t="shared" si="169"/>
        <v>North</v>
      </c>
      <c r="X619" s="16" t="str">
        <f t="shared" si="170"/>
        <v>Power</v>
      </c>
      <c r="Y619" s="23"/>
      <c r="Z619" s="23">
        <f>Table2[[#This Row],[Approved Amount_UA Equivalent]]</f>
        <v>8831300.9566065203</v>
      </c>
      <c r="AD619" s="23">
        <f>SUM(Table2[[#This Row],[Feed Africa ]:[Improve Quality Of Life ]])</f>
        <v>8831300.9566065203</v>
      </c>
      <c r="AE619" s="16" t="b">
        <f>Table2[[#This Row],[Total HI5]]=Table2[[#This Row],[Approved Amount_UA Equivalent]]</f>
        <v>1</v>
      </c>
      <c r="AF619" s="24">
        <v>10</v>
      </c>
      <c r="AG619" s="20" t="str">
        <f t="shared" si="159"/>
        <v>Investment Project</v>
      </c>
      <c r="AH619" s="24" t="e">
        <f>VLOOKUP(Table2[[#This Row],[SAP Code]],[25]DATA!$A:$G,7,FALSE)</f>
        <v>#N/A</v>
      </c>
      <c r="AI619" s="20" t="str">
        <f t="shared" si="160"/>
        <v>Infrastructure</v>
      </c>
      <c r="AJ619" s="25" t="s">
        <v>89</v>
      </c>
      <c r="AK619" s="25" t="s">
        <v>1997</v>
      </c>
      <c r="AL619" s="23" t="str" cm="1">
        <f t="array" ref="AL619">_xlfn.SWITCH(AK619,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19" s="26">
        <v>1</v>
      </c>
      <c r="AN619" s="25" t="str">
        <f t="shared" si="168"/>
        <v>Sovereign</v>
      </c>
      <c r="AO619" s="27">
        <v>0.5</v>
      </c>
      <c r="AP619" s="23">
        <f>Table2[[#This Row],[Approved Amount_UA Equivalent]]/1000000</f>
        <v>8.8313009566065208</v>
      </c>
      <c r="AQ619" s="85">
        <f t="shared" si="161"/>
        <v>11.753048565090221</v>
      </c>
      <c r="AR619" s="23" t="str">
        <f t="shared" si="162"/>
        <v>1-10</v>
      </c>
      <c r="AS619" s="23" t="str">
        <f t="shared" si="163"/>
        <v>1-20</v>
      </c>
      <c r="AT619" s="23" t="str">
        <f t="shared" si="164"/>
        <v>1-40</v>
      </c>
      <c r="AU619" s="23" t="str">
        <f t="shared" si="165"/>
        <v>&lt;1-50 Mn</v>
      </c>
      <c r="AV619" s="23">
        <f>Table2[[#This Row],[Amount]]</f>
        <v>12500000</v>
      </c>
      <c r="AW619" s="23" t="str">
        <f t="shared" si="166"/>
        <v>Dec 2017</v>
      </c>
      <c r="AX619" s="28">
        <f>IFERROR(VLOOKUP(Table2[[#This Row],[SAP Code]],[26]_16!A:B,2,FALSE),0)</f>
        <v>0</v>
      </c>
      <c r="AY619" s="28">
        <f>IFERROR(VLOOKUP(Table2[[#This Row],[SAP Code]],[26]_16!D:E,2,FALSE)/ 1000000, 0)</f>
        <v>0</v>
      </c>
      <c r="AZ619" s="28">
        <f>IFERROR(VLOOKUP(Table2[[#This Row],[SAP Code]],[26]_16!G:H,2,FALSE)/ 1000000, 0)</f>
        <v>0</v>
      </c>
      <c r="BA619" s="28">
        <f>IFERROR(VLOOKUP(Table2[[#This Row],[SAP Code]],[26]_16!J:K,2,FALSE)/ 1000000, 0)</f>
        <v>0</v>
      </c>
      <c r="BB619" s="28">
        <f>IFERROR(VLOOKUP(Table2[[#This Row],[SAP Code]],[26]_16!M:N,2,FALSE)/ 1000000, 0)</f>
        <v>0</v>
      </c>
      <c r="BC619" s="28">
        <f>IFERROR(VLOOKUP(Table2[[#This Row],[SAP Code]],[26]_16!P:Q,2,FALSE),0)</f>
        <v>0</v>
      </c>
      <c r="BD619" s="28">
        <f>IFERROR(VLOOKUP(Table2[[#This Row],[SAP Code]],[26]_16!S:T,2,FALSE),0)</f>
        <v>0</v>
      </c>
      <c r="BE619" s="28">
        <f>IFERROR(VLOOKUP(Table2[[#This Row],[SAP Code]],[26]_16!V:W,2,FALSE)/ 1000000, 0)</f>
        <v>0</v>
      </c>
      <c r="BF619" s="28">
        <f>IFERROR(VLOOKUP(Table2[[#This Row],[SAP Code]],[26]_16!Y:Z,2,FALSE)/ 1000000, 0)</f>
        <v>0</v>
      </c>
      <c r="BG619" s="28" t="str">
        <f>IFERROR(VLOOKUP(Table2[[#This Row],[SAP Code]],[26]port!$A:$AD,30,FALSE),"unknown")</f>
        <v>unknown</v>
      </c>
      <c r="BH619" s="29" t="str">
        <f t="shared" si="167"/>
        <v>Unknown</v>
      </c>
      <c r="BI619" s="16"/>
    </row>
    <row r="620" spans="1:61" ht="17.100000000000001" customHeight="1">
      <c r="A620" s="38" t="s">
        <v>189</v>
      </c>
      <c r="B620" s="16" t="s">
        <v>2323</v>
      </c>
      <c r="C620" s="16" t="s">
        <v>2324</v>
      </c>
      <c r="D620" s="16" t="s">
        <v>2325</v>
      </c>
      <c r="E620" s="18">
        <v>43077</v>
      </c>
      <c r="F620" s="16" t="s">
        <v>724</v>
      </c>
      <c r="G620" s="16" t="s">
        <v>107</v>
      </c>
      <c r="H620" s="37" t="s">
        <v>194</v>
      </c>
      <c r="I620" s="16" t="s">
        <v>102</v>
      </c>
      <c r="J620" s="16" t="s">
        <v>1017</v>
      </c>
      <c r="K620" s="19" t="s">
        <v>69</v>
      </c>
      <c r="L620" s="19" t="s">
        <v>195</v>
      </c>
      <c r="M620" s="19">
        <v>2838000</v>
      </c>
      <c r="N620" s="69">
        <v>2375790.0464610104</v>
      </c>
      <c r="O620" s="20" t="s">
        <v>2326</v>
      </c>
      <c r="P620" s="24" t="s">
        <v>2327</v>
      </c>
      <c r="Q620" s="20" t="s">
        <v>72</v>
      </c>
      <c r="R620" s="16" t="str">
        <f t="shared" si="157"/>
        <v>OTHERS</v>
      </c>
      <c r="S620" s="16" t="s">
        <v>2328</v>
      </c>
      <c r="T620" s="16" t="str">
        <f t="shared" si="156"/>
        <v>ADB Countries</v>
      </c>
      <c r="U620" s="16" t="str">
        <f t="shared" si="158"/>
        <v>Non-Transition States</v>
      </c>
      <c r="V620" s="22" t="str">
        <f>IF(ISNUMBER(MATCH(A620, {"Gabon","Sudan","Niger","Mali","Burkina Faso","Guinea"}, 0)), "De Facto Countries", "Non-De Facto Countries")</f>
        <v>Non-De Facto Countries</v>
      </c>
      <c r="W620" s="16" t="str">
        <f t="shared" si="169"/>
        <v>North</v>
      </c>
      <c r="X620" s="16" t="str">
        <f t="shared" si="170"/>
        <v>Transport</v>
      </c>
      <c r="Y620" s="23"/>
      <c r="AA620" s="23">
        <f>Table2[[#This Row],[Approved Amount_UA Equivalent]]</f>
        <v>2375790.0464610104</v>
      </c>
      <c r="AD620" s="23">
        <f>SUM(Table2[[#This Row],[Feed Africa ]:[Improve Quality Of Life ]])</f>
        <v>2375790.0464610104</v>
      </c>
      <c r="AE620" s="16" t="b">
        <f>Table2[[#This Row],[Total HI5]]=Table2[[#This Row],[Approved Amount_UA Equivalent]]</f>
        <v>1</v>
      </c>
      <c r="AF620" s="24">
        <v>10</v>
      </c>
      <c r="AG620" s="20" t="str">
        <f t="shared" si="159"/>
        <v>Investment Project</v>
      </c>
      <c r="AH620" s="24" t="e">
        <f>VLOOKUP(Table2[[#This Row],[SAP Code]],[25]DATA!$A:$G,7,FALSE)</f>
        <v>#N/A</v>
      </c>
      <c r="AI620" s="20" t="str">
        <f t="shared" si="160"/>
        <v>Infrastructure</v>
      </c>
      <c r="AJ620" s="25" t="s">
        <v>106</v>
      </c>
      <c r="AK620" s="25" t="s">
        <v>107</v>
      </c>
      <c r="AL620" s="23" t="str" cm="1">
        <f t="array" ref="AL620">_xlfn.SWITCH(AK620,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20" s="26">
        <v>2</v>
      </c>
      <c r="AN620" s="25" t="str">
        <f t="shared" si="168"/>
        <v>Non-Sovereign</v>
      </c>
      <c r="AO620" s="27">
        <v>1</v>
      </c>
      <c r="AP620" s="23">
        <f>Table2[[#This Row],[Approved Amount_UA Equivalent]]/1000000</f>
        <v>2.3757900464610104</v>
      </c>
      <c r="AQ620" s="69">
        <f t="shared" si="161"/>
        <v>3.1617964254321711</v>
      </c>
      <c r="AR620" s="23" t="str">
        <f t="shared" si="162"/>
        <v>1-10</v>
      </c>
      <c r="AS620" s="23" t="str">
        <f t="shared" si="163"/>
        <v>1-20</v>
      </c>
      <c r="AT620" s="23" t="str">
        <f t="shared" si="164"/>
        <v>1-40</v>
      </c>
      <c r="AU620" s="23" t="str">
        <f t="shared" si="165"/>
        <v>&lt;1-50 Mn</v>
      </c>
      <c r="AV620" s="23">
        <f>Table2[[#This Row],[Amount]]</f>
        <v>2838000</v>
      </c>
      <c r="AW620" s="23" t="str">
        <f t="shared" si="166"/>
        <v>Dec 2017</v>
      </c>
      <c r="AX620" s="28">
        <f>IFERROR(VLOOKUP(Table2[[#This Row],[SAP Code]],[26]_16!A:B,2,FALSE),0)</f>
        <v>0</v>
      </c>
      <c r="AY620" s="28">
        <f>IFERROR(VLOOKUP(Table2[[#This Row],[SAP Code]],[26]_16!D:E,2,FALSE)/ 1000000, 0)</f>
        <v>0</v>
      </c>
      <c r="AZ620" s="28">
        <f>IFERROR(VLOOKUP(Table2[[#This Row],[SAP Code]],[26]_16!G:H,2,FALSE)/ 1000000, 0)</f>
        <v>0</v>
      </c>
      <c r="BA620" s="28">
        <f>IFERROR(VLOOKUP(Table2[[#This Row],[SAP Code]],[26]_16!J:K,2,FALSE)/ 1000000, 0)</f>
        <v>0</v>
      </c>
      <c r="BB620" s="28">
        <f>IFERROR(VLOOKUP(Table2[[#This Row],[SAP Code]],[26]_16!M:N,2,FALSE)/ 1000000, 0)</f>
        <v>0</v>
      </c>
      <c r="BC620" s="28">
        <f>IFERROR(VLOOKUP(Table2[[#This Row],[SAP Code]],[26]_16!P:Q,2,FALSE),0)</f>
        <v>0</v>
      </c>
      <c r="BD620" s="28">
        <f>IFERROR(VLOOKUP(Table2[[#This Row],[SAP Code]],[26]_16!S:T,2,FALSE),0)</f>
        <v>0</v>
      </c>
      <c r="BE620" s="28">
        <f>IFERROR(VLOOKUP(Table2[[#This Row],[SAP Code]],[26]_16!V:W,2,FALSE)/ 1000000, 0)</f>
        <v>0</v>
      </c>
      <c r="BF620" s="28">
        <f>IFERROR(VLOOKUP(Table2[[#This Row],[SAP Code]],[26]_16!Y:Z,2,FALSE)/ 1000000, 0)</f>
        <v>0</v>
      </c>
      <c r="BG620" s="28" t="str">
        <f>IFERROR(VLOOKUP(Table2[[#This Row],[SAP Code]],[26]port!$A:$AD,30,FALSE),"unknown")</f>
        <v>unknown</v>
      </c>
      <c r="BH620" s="29" t="str">
        <f t="shared" si="167"/>
        <v>Unknown</v>
      </c>
      <c r="BI620" s="16"/>
    </row>
    <row r="621" spans="1:61" ht="17.100000000000001" customHeight="1">
      <c r="A621" s="16" t="s">
        <v>228</v>
      </c>
      <c r="B621" s="16" t="s">
        <v>2329</v>
      </c>
      <c r="C621" s="16" t="s">
        <v>2330</v>
      </c>
      <c r="D621" s="16" t="s">
        <v>2331</v>
      </c>
      <c r="E621" s="18">
        <v>43080</v>
      </c>
      <c r="F621" s="16" t="s">
        <v>2332</v>
      </c>
      <c r="G621" s="16" t="s">
        <v>107</v>
      </c>
      <c r="H621" s="16" t="s">
        <v>101</v>
      </c>
      <c r="I621" s="16" t="s">
        <v>102</v>
      </c>
      <c r="J621" s="16" t="s">
        <v>179</v>
      </c>
      <c r="K621" s="19" t="s">
        <v>84</v>
      </c>
      <c r="L621" s="19" t="s">
        <v>70</v>
      </c>
      <c r="M621" s="19">
        <v>100000000</v>
      </c>
      <c r="N621" s="69">
        <v>70650407.652852163</v>
      </c>
      <c r="O621" s="20" t="s">
        <v>2333</v>
      </c>
      <c r="P621" s="21">
        <v>2000200002005</v>
      </c>
      <c r="Q621" s="20" t="s">
        <v>87</v>
      </c>
      <c r="R621" s="16" t="str">
        <f t="shared" si="157"/>
        <v>ADB Public</v>
      </c>
      <c r="S621" s="16" t="str">
        <f t="shared" ref="S621:S672" si="172">MID(O621, 6,1)</f>
        <v>H</v>
      </c>
      <c r="T621" s="16" t="str">
        <f t="shared" si="156"/>
        <v>ADB Countries</v>
      </c>
      <c r="U621" s="16" t="str">
        <f t="shared" si="158"/>
        <v>Non-Transition States</v>
      </c>
      <c r="V621" s="22" t="str">
        <f>IF(ISNUMBER(MATCH(A621, {"Gabon","Sudan","Niger","Mali","Burkina Faso","Guinea"}, 0)), "De Facto Countries", "Non-De Facto Countries")</f>
        <v>Non-De Facto Countries</v>
      </c>
      <c r="W621" s="16" t="str">
        <f t="shared" si="169"/>
        <v>South</v>
      </c>
      <c r="X621" s="16" t="str">
        <f t="shared" si="170"/>
        <v>Finance</v>
      </c>
      <c r="Y621" s="23"/>
      <c r="AA621" s="23">
        <f>Table2[[#This Row],[Approved Amount_UA Equivalent]]</f>
        <v>70650407.652852163</v>
      </c>
      <c r="AD621" s="23">
        <f>SUM(Table2[[#This Row],[Feed Africa ]:[Improve Quality Of Life ]])</f>
        <v>70650407.652852163</v>
      </c>
      <c r="AE621" s="16" t="b">
        <f>Table2[[#This Row],[Total HI5]]=Table2[[#This Row],[Approved Amount_UA Equivalent]]</f>
        <v>1</v>
      </c>
      <c r="AF621" s="24">
        <v>10</v>
      </c>
      <c r="AG621" s="20" t="str">
        <f t="shared" si="159"/>
        <v>Investment Project</v>
      </c>
      <c r="AH621" s="24" t="e">
        <f>VLOOKUP(Table2[[#This Row],[SAP Code]],[25]DATA!$A:$G,7,FALSE)</f>
        <v>#N/A</v>
      </c>
      <c r="AI621" s="20" t="str">
        <f t="shared" si="160"/>
        <v>Other Investment</v>
      </c>
      <c r="AJ621" s="25" t="s">
        <v>106</v>
      </c>
      <c r="AK621" s="25" t="s">
        <v>107</v>
      </c>
      <c r="AL621" s="23" t="str" cm="1">
        <f t="array" ref="AL621">_xlfn.SWITCH(AK621,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21" s="26">
        <v>1</v>
      </c>
      <c r="AN621" s="25" t="str">
        <f t="shared" si="168"/>
        <v>Sovereign</v>
      </c>
      <c r="AO621" s="27">
        <v>1</v>
      </c>
      <c r="AP621" s="23">
        <f>Table2[[#This Row],[Approved Amount_UA Equivalent]]/1000000</f>
        <v>70.650407652852167</v>
      </c>
      <c r="AQ621" s="69">
        <f t="shared" si="161"/>
        <v>94.024388520721772</v>
      </c>
      <c r="AR621" s="23" t="str">
        <f t="shared" si="162"/>
        <v>71-80</v>
      </c>
      <c r="AS621" s="23" t="str">
        <f t="shared" si="163"/>
        <v>61-80</v>
      </c>
      <c r="AT621" s="23" t="str">
        <f t="shared" si="164"/>
        <v>41-80</v>
      </c>
      <c r="AU621" s="23" t="str">
        <f t="shared" si="165"/>
        <v>50-100 Mn</v>
      </c>
      <c r="AV621" s="23">
        <f>Table2[[#This Row],[Amount]]</f>
        <v>100000000</v>
      </c>
      <c r="AW621" s="23" t="str">
        <f t="shared" si="166"/>
        <v>Dec 2017</v>
      </c>
      <c r="AX621" s="28">
        <f>IFERROR(VLOOKUP(Table2[[#This Row],[SAP Code]],[26]_16!A:B,2,FALSE),0)</f>
        <v>0</v>
      </c>
      <c r="AY621" s="28">
        <f>IFERROR(VLOOKUP(Table2[[#This Row],[SAP Code]],[26]_16!D:E,2,FALSE)/ 1000000, 0)</f>
        <v>0</v>
      </c>
      <c r="AZ621" s="28">
        <f>IFERROR(VLOOKUP(Table2[[#This Row],[SAP Code]],[26]_16!G:H,2,FALSE)/ 1000000, 0)</f>
        <v>0</v>
      </c>
      <c r="BA621" s="28">
        <f>IFERROR(VLOOKUP(Table2[[#This Row],[SAP Code]],[26]_16!J:K,2,FALSE)/ 1000000, 0)</f>
        <v>0</v>
      </c>
      <c r="BB621" s="28">
        <f>IFERROR(VLOOKUP(Table2[[#This Row],[SAP Code]],[26]_16!M:N,2,FALSE)/ 1000000, 0)</f>
        <v>73.109034820000005</v>
      </c>
      <c r="BC621" s="28">
        <f>IFERROR(VLOOKUP(Table2[[#This Row],[SAP Code]],[26]_16!P:Q,2,FALSE),0)</f>
        <v>0</v>
      </c>
      <c r="BD621" s="28">
        <f>IFERROR(VLOOKUP(Table2[[#This Row],[SAP Code]],[26]_16!S:T,2,FALSE),0)</f>
        <v>0</v>
      </c>
      <c r="BE621" s="28">
        <f>IFERROR(VLOOKUP(Table2[[#This Row],[SAP Code]],[26]_16!V:W,2,FALSE)/ 1000000, 0)</f>
        <v>0</v>
      </c>
      <c r="BF621" s="28">
        <f>IFERROR(VLOOKUP(Table2[[#This Row],[SAP Code]],[26]_16!Y:Z,2,FALSE)/ 1000000, 0)</f>
        <v>0</v>
      </c>
      <c r="BG621" s="28" t="str">
        <f>IFERROR(VLOOKUP(Table2[[#This Row],[SAP Code]],[26]port!$A:$AD,30,FALSE),"unknown")</f>
        <v>OnGo</v>
      </c>
      <c r="BH621" s="29" t="str">
        <f t="shared" si="167"/>
        <v>Ongoing</v>
      </c>
      <c r="BI621" s="16"/>
    </row>
    <row r="622" spans="1:61" ht="17.100000000000001" customHeight="1">
      <c r="A622" s="38" t="s">
        <v>117</v>
      </c>
      <c r="B622" s="16" t="s">
        <v>2334</v>
      </c>
      <c r="C622" s="16" t="s">
        <v>2335</v>
      </c>
      <c r="D622" s="16" t="s">
        <v>2336</v>
      </c>
      <c r="E622" s="18">
        <v>43080</v>
      </c>
      <c r="F622" s="16" t="s">
        <v>121</v>
      </c>
      <c r="G622" s="16" t="s">
        <v>74</v>
      </c>
      <c r="H622" s="16" t="s">
        <v>81</v>
      </c>
      <c r="I622" s="16" t="s">
        <v>155</v>
      </c>
      <c r="J622" s="16" t="s">
        <v>83</v>
      </c>
      <c r="K622" s="19" t="s">
        <v>84</v>
      </c>
      <c r="L622" s="19" t="s">
        <v>85</v>
      </c>
      <c r="M622" s="19">
        <v>57000000</v>
      </c>
      <c r="N622" s="69">
        <v>57000000</v>
      </c>
      <c r="O622" s="20" t="s">
        <v>2337</v>
      </c>
      <c r="P622" s="21">
        <v>2100150038645</v>
      </c>
      <c r="Q622" s="20" t="s">
        <v>87</v>
      </c>
      <c r="R622" s="16" t="str">
        <f t="shared" si="157"/>
        <v>ADF Including TSF</v>
      </c>
      <c r="S622" s="16" t="str">
        <f t="shared" si="172"/>
        <v>A</v>
      </c>
      <c r="T622" s="16" t="str">
        <f t="shared" si="156"/>
        <v>ADF Countries</v>
      </c>
      <c r="U622" s="16" t="str">
        <f t="shared" si="158"/>
        <v>Non-Transition States</v>
      </c>
      <c r="V622" s="22" t="str">
        <f>IF(ISNUMBER(MATCH(A622, {"Gabon","Sudan","Niger","Mali","Burkina Faso","Guinea"}, 0)), "De Facto Countries", "Non-De Facto Countries")</f>
        <v>Non-De Facto Countries</v>
      </c>
      <c r="W622" s="16" t="str">
        <f t="shared" si="169"/>
        <v>East</v>
      </c>
      <c r="X622" s="16" t="str">
        <f t="shared" si="170"/>
        <v>Agriculture</v>
      </c>
      <c r="Y622" s="23">
        <f>Table2[[#This Row],[Approved Amount_UA Equivalent]]</f>
        <v>57000000</v>
      </c>
      <c r="AD622" s="23">
        <f>SUM(Table2[[#This Row],[Feed Africa ]:[Improve Quality Of Life ]])</f>
        <v>57000000</v>
      </c>
      <c r="AE622" s="16" t="b">
        <f>Table2[[#This Row],[Total HI5]]=Table2[[#This Row],[Approved Amount_UA Equivalent]]</f>
        <v>1</v>
      </c>
      <c r="AF622" s="24">
        <v>10</v>
      </c>
      <c r="AG622" s="20" t="str">
        <f t="shared" si="159"/>
        <v>Investment Project</v>
      </c>
      <c r="AH622" s="24" t="e">
        <f>VLOOKUP(Table2[[#This Row],[SAP Code]],[25]DATA!$A:$G,7,FALSE)</f>
        <v>#N/A</v>
      </c>
      <c r="AI622" s="20" t="str">
        <f t="shared" si="160"/>
        <v>Infrastructure</v>
      </c>
      <c r="AJ622" s="25" t="s">
        <v>157</v>
      </c>
      <c r="AK622" s="25" t="s">
        <v>74</v>
      </c>
      <c r="AL622" s="23" t="str" cm="1">
        <f t="array" ref="AL622">_xlfn.SWITCH(AK622,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22" s="26">
        <v>1</v>
      </c>
      <c r="AN622" s="25" t="str">
        <f t="shared" si="168"/>
        <v>Sovereign</v>
      </c>
      <c r="AO622" s="27">
        <v>1</v>
      </c>
      <c r="AP622" s="23">
        <f>Table2[[#This Row],[Approved Amount_UA Equivalent]]/1000000</f>
        <v>57</v>
      </c>
      <c r="AQ622" s="69">
        <f t="shared" si="161"/>
        <v>75.857879999999994</v>
      </c>
      <c r="AR622" s="23" t="str">
        <f t="shared" si="162"/>
        <v>51-60</v>
      </c>
      <c r="AS622" s="23" t="str">
        <f t="shared" si="163"/>
        <v>41-60</v>
      </c>
      <c r="AT622" s="23" t="str">
        <f t="shared" si="164"/>
        <v>41-80</v>
      </c>
      <c r="AU622" s="23" t="str">
        <f t="shared" si="165"/>
        <v>50-100 Mn</v>
      </c>
      <c r="AV622" s="23">
        <f>Table2[[#This Row],[Amount]]</f>
        <v>57000000</v>
      </c>
      <c r="AW622" s="23" t="str">
        <f t="shared" si="166"/>
        <v>Dec 2017</v>
      </c>
      <c r="AX622" s="28">
        <f>IFERROR(VLOOKUP(Table2[[#This Row],[SAP Code]],[26]_16!A:B,2,FALSE),0)</f>
        <v>0</v>
      </c>
      <c r="AY622" s="28">
        <f>IFERROR(VLOOKUP(Table2[[#This Row],[SAP Code]],[26]_16!D:E,2,FALSE)/ 1000000, 0)</f>
        <v>0</v>
      </c>
      <c r="AZ622" s="28">
        <f>IFERROR(VLOOKUP(Table2[[#This Row],[SAP Code]],[26]_16!G:H,2,FALSE)/ 1000000, 0)</f>
        <v>0</v>
      </c>
      <c r="BA622" s="28">
        <f>IFERROR(VLOOKUP(Table2[[#This Row],[SAP Code]],[26]_16!J:K,2,FALSE)/ 1000000, 0)</f>
        <v>0</v>
      </c>
      <c r="BB622" s="28">
        <f>IFERROR(VLOOKUP(Table2[[#This Row],[SAP Code]],[26]_16!M:N,2,FALSE)/ 1000000, 0)</f>
        <v>0.15771853</v>
      </c>
      <c r="BC622" s="28">
        <f>IFERROR(VLOOKUP(Table2[[#This Row],[SAP Code]],[26]_16!P:Q,2,FALSE),0)</f>
        <v>1.0905397800000001</v>
      </c>
      <c r="BD622" s="28">
        <f>IFERROR(VLOOKUP(Table2[[#This Row],[SAP Code]],[26]_16!S:T,2,FALSE),0)</f>
        <v>5.4893086599999998</v>
      </c>
      <c r="BE622" s="28">
        <f>IFERROR(VLOOKUP(Table2[[#This Row],[SAP Code]],[26]_16!V:W,2,FALSE)/ 1000000, 0)</f>
        <v>6.4118785899999988</v>
      </c>
      <c r="BF622" s="28">
        <f>IFERROR(VLOOKUP(Table2[[#This Row],[SAP Code]],[26]_16!Y:Z,2,FALSE)/ 1000000, 0)</f>
        <v>6.9099555699999993</v>
      </c>
      <c r="BG622" s="28" t="str">
        <f>IFERROR(VLOOKUP(Table2[[#This Row],[SAP Code]],[26]port!$A:$AD,30,FALSE),"unknown")</f>
        <v>OnGo</v>
      </c>
      <c r="BH622" s="29" t="str">
        <f t="shared" si="167"/>
        <v>Ongoing</v>
      </c>
      <c r="BI622" s="16"/>
    </row>
    <row r="623" spans="1:61" ht="17.100000000000001" customHeight="1">
      <c r="A623" s="38" t="s">
        <v>60</v>
      </c>
      <c r="B623" s="16" t="s">
        <v>2338</v>
      </c>
      <c r="C623" s="16" t="s">
        <v>2339</v>
      </c>
      <c r="D623" s="16" t="s">
        <v>2340</v>
      </c>
      <c r="E623" s="18">
        <v>43080</v>
      </c>
      <c r="F623" s="16" t="s">
        <v>436</v>
      </c>
      <c r="G623" s="16" t="s">
        <v>140</v>
      </c>
      <c r="H623" s="16" t="s">
        <v>66</v>
      </c>
      <c r="I623" s="16" t="s">
        <v>138</v>
      </c>
      <c r="J623" s="16" t="s">
        <v>179</v>
      </c>
      <c r="K623" s="19" t="s">
        <v>84</v>
      </c>
      <c r="L623" s="19" t="s">
        <v>195</v>
      </c>
      <c r="M623" s="19">
        <v>33320000</v>
      </c>
      <c r="N623" s="69">
        <v>27893348.95985936</v>
      </c>
      <c r="O623" s="20" t="s">
        <v>2341</v>
      </c>
      <c r="P623" s="21">
        <v>2000200002003</v>
      </c>
      <c r="Q623" s="20" t="s">
        <v>87</v>
      </c>
      <c r="R623" s="16" t="str">
        <f t="shared" si="157"/>
        <v>ADB Public</v>
      </c>
      <c r="S623" s="16" t="str">
        <f t="shared" si="172"/>
        <v>D</v>
      </c>
      <c r="T623" s="16" t="str">
        <f t="shared" si="156"/>
        <v>Blend Countries</v>
      </c>
      <c r="U623" s="16" t="str">
        <f t="shared" si="158"/>
        <v>Non-Transition States</v>
      </c>
      <c r="V623" s="22" t="str">
        <f>IF(ISNUMBER(MATCH(A623, {"Gabon","Sudan","Niger","Mali","Burkina Faso","Guinea"}, 0)), "De Facto Countries", "Non-De Facto Countries")</f>
        <v>Non-De Facto Countries</v>
      </c>
      <c r="W623" s="16" t="str">
        <f t="shared" si="169"/>
        <v>Central</v>
      </c>
      <c r="X623" s="16" t="str">
        <f t="shared" si="170"/>
        <v>Transport</v>
      </c>
      <c r="Y623" s="23"/>
      <c r="AB623" s="23">
        <f>Table2[[#This Row],[Approved Amount_UA Equivalent]]</f>
        <v>27893348.95985936</v>
      </c>
      <c r="AD623" s="23">
        <f>SUM(Table2[[#This Row],[Feed Africa ]:[Improve Quality Of Life ]])</f>
        <v>27893348.95985936</v>
      </c>
      <c r="AE623" s="16" t="b">
        <f>Table2[[#This Row],[Total HI5]]=Table2[[#This Row],[Approved Amount_UA Equivalent]]</f>
        <v>1</v>
      </c>
      <c r="AF623" s="24">
        <v>10</v>
      </c>
      <c r="AG623" s="20" t="str">
        <f t="shared" si="159"/>
        <v>Investment Project</v>
      </c>
      <c r="AH623" s="24" t="e">
        <f>VLOOKUP(Table2[[#This Row],[SAP Code]],[25]DATA!$A:$G,7,FALSE)</f>
        <v>#N/A</v>
      </c>
      <c r="AI623" s="20" t="str">
        <f t="shared" si="160"/>
        <v>Infrastructure</v>
      </c>
      <c r="AJ623" s="25" t="s">
        <v>89</v>
      </c>
      <c r="AK623" s="25" t="s">
        <v>140</v>
      </c>
      <c r="AL623" s="23" t="str" cm="1">
        <f t="array" ref="AL623">_xlfn.SWITCH(AK623,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23" s="26">
        <v>1</v>
      </c>
      <c r="AN623" s="25" t="str">
        <f t="shared" si="168"/>
        <v>Sovereign</v>
      </c>
      <c r="AO623" s="27">
        <v>0.5</v>
      </c>
      <c r="AP623" s="23">
        <f>Table2[[#This Row],[Approved Amount_UA Equivalent]]/1000000</f>
        <v>27.89334895985936</v>
      </c>
      <c r="AQ623" s="69">
        <f t="shared" si="161"/>
        <v>37.121584529739231</v>
      </c>
      <c r="AR623" s="23" t="str">
        <f t="shared" si="162"/>
        <v>21-30</v>
      </c>
      <c r="AS623" s="23" t="str">
        <f t="shared" si="163"/>
        <v>21-40</v>
      </c>
      <c r="AT623" s="23" t="str">
        <f t="shared" si="164"/>
        <v>1-40</v>
      </c>
      <c r="AU623" s="23" t="str">
        <f t="shared" si="165"/>
        <v>&lt;1-50 Mn</v>
      </c>
      <c r="AV623" s="23">
        <f>Table2[[#This Row],[Amount]]</f>
        <v>33320000</v>
      </c>
      <c r="AW623" s="23" t="str">
        <f t="shared" si="166"/>
        <v>Dec 2017</v>
      </c>
      <c r="AX623" s="28">
        <f>IFERROR(VLOOKUP(Table2[[#This Row],[SAP Code]],[26]_16!A:B,2,FALSE),0)</f>
        <v>0</v>
      </c>
      <c r="AY623" s="28">
        <f>IFERROR(VLOOKUP(Table2[[#This Row],[SAP Code]],[26]_16!D:E,2,FALSE)/ 1000000, 0)</f>
        <v>0</v>
      </c>
      <c r="AZ623" s="28">
        <f>IFERROR(VLOOKUP(Table2[[#This Row],[SAP Code]],[26]_16!G:H,2,FALSE)/ 1000000, 0)</f>
        <v>0</v>
      </c>
      <c r="BA623" s="28">
        <f>IFERROR(VLOOKUP(Table2[[#This Row],[SAP Code]],[26]_16!J:K,2,FALSE)/ 1000000, 0)</f>
        <v>0</v>
      </c>
      <c r="BB623" s="28">
        <f>IFERROR(VLOOKUP(Table2[[#This Row],[SAP Code]],[26]_16!M:N,2,FALSE)/ 1000000, 0)</f>
        <v>0.51986600999999999</v>
      </c>
      <c r="BC623" s="28">
        <f>IFERROR(VLOOKUP(Table2[[#This Row],[SAP Code]],[26]_16!P:Q,2,FALSE),0)</f>
        <v>3.8551423800000002</v>
      </c>
      <c r="BD623" s="28">
        <f>IFERROR(VLOOKUP(Table2[[#This Row],[SAP Code]],[26]_16!S:T,2,FALSE),0)</f>
        <v>5.5387811599999992</v>
      </c>
      <c r="BE623" s="28">
        <f>IFERROR(VLOOKUP(Table2[[#This Row],[SAP Code]],[26]_16!V:W,2,FALSE)/ 1000000, 0)</f>
        <v>4.5098996700000002</v>
      </c>
      <c r="BF623" s="28">
        <f>IFERROR(VLOOKUP(Table2[[#This Row],[SAP Code]],[26]_16!Y:Z,2,FALSE)/ 1000000, 0)</f>
        <v>1.3251395300000002</v>
      </c>
      <c r="BG623" s="28" t="str">
        <f>IFERROR(VLOOKUP(Table2[[#This Row],[SAP Code]],[26]port!$A:$AD,30,FALSE),"unknown")</f>
        <v>OnGo</v>
      </c>
      <c r="BH623" s="29" t="str">
        <f t="shared" si="167"/>
        <v>Ongoing</v>
      </c>
      <c r="BI623" s="16"/>
    </row>
    <row r="624" spans="1:61" ht="17.100000000000001" customHeight="1">
      <c r="A624" s="38" t="s">
        <v>60</v>
      </c>
      <c r="B624" s="16" t="s">
        <v>2338</v>
      </c>
      <c r="C624" s="16" t="s">
        <v>2342</v>
      </c>
      <c r="D624" s="16" t="s">
        <v>2340</v>
      </c>
      <c r="E624" s="18">
        <v>43080</v>
      </c>
      <c r="F624" s="16" t="s">
        <v>436</v>
      </c>
      <c r="G624" s="16" t="s">
        <v>140</v>
      </c>
      <c r="H624" s="16" t="s">
        <v>66</v>
      </c>
      <c r="I624" s="16" t="s">
        <v>138</v>
      </c>
      <c r="J624" s="16" t="s">
        <v>83</v>
      </c>
      <c r="K624" s="19" t="s">
        <v>84</v>
      </c>
      <c r="L624" s="19" t="s">
        <v>85</v>
      </c>
      <c r="M624" s="19">
        <v>9400000</v>
      </c>
      <c r="N624" s="69">
        <v>9400000</v>
      </c>
      <c r="O624" s="20" t="s">
        <v>2341</v>
      </c>
      <c r="P624" s="21">
        <v>2100150038644</v>
      </c>
      <c r="Q624" s="20" t="s">
        <v>87</v>
      </c>
      <c r="R624" s="16" t="str">
        <f t="shared" si="157"/>
        <v>ADF Including TSF</v>
      </c>
      <c r="S624" s="16" t="str">
        <f t="shared" si="172"/>
        <v>D</v>
      </c>
      <c r="T624" s="16" t="str">
        <f t="shared" si="156"/>
        <v>Blend Countries</v>
      </c>
      <c r="U624" s="16" t="str">
        <f t="shared" si="158"/>
        <v>Non-Transition States</v>
      </c>
      <c r="V624" s="22" t="str">
        <f>IF(ISNUMBER(MATCH(A624, {"Gabon","Sudan","Niger","Mali","Burkina Faso","Guinea"}, 0)), "De Facto Countries", "Non-De Facto Countries")</f>
        <v>Non-De Facto Countries</v>
      </c>
      <c r="W624" s="16" t="str">
        <f t="shared" si="169"/>
        <v>Central</v>
      </c>
      <c r="X624" s="16" t="str">
        <f t="shared" si="170"/>
        <v>Transport</v>
      </c>
      <c r="Y624" s="23"/>
      <c r="AB624" s="23">
        <f>Table2[[#This Row],[Approved Amount_UA Equivalent]]</f>
        <v>9400000</v>
      </c>
      <c r="AD624" s="23">
        <f>SUM(Table2[[#This Row],[Feed Africa ]:[Improve Quality Of Life ]])</f>
        <v>9400000</v>
      </c>
      <c r="AE624" s="16" t="b">
        <f>Table2[[#This Row],[Total HI5]]=Table2[[#This Row],[Approved Amount_UA Equivalent]]</f>
        <v>1</v>
      </c>
      <c r="AF624" s="24">
        <v>10</v>
      </c>
      <c r="AG624" s="20" t="str">
        <f t="shared" si="159"/>
        <v>Investment Project</v>
      </c>
      <c r="AH624" s="24" t="e">
        <f>VLOOKUP(Table2[[#This Row],[SAP Code]],[25]DATA!$A:$G,7,FALSE)</f>
        <v>#N/A</v>
      </c>
      <c r="AI624" s="20" t="str">
        <f t="shared" si="160"/>
        <v>Infrastructure</v>
      </c>
      <c r="AJ624" s="25" t="s">
        <v>89</v>
      </c>
      <c r="AK624" s="25" t="s">
        <v>140</v>
      </c>
      <c r="AL624" s="23" t="str" cm="1">
        <f t="array" ref="AL624">_xlfn.SWITCH(AK624,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24" s="26">
        <v>1</v>
      </c>
      <c r="AN624" s="25" t="str">
        <f t="shared" si="168"/>
        <v>Sovereign</v>
      </c>
      <c r="AO624" s="27">
        <v>0.5</v>
      </c>
      <c r="AP624" s="23">
        <f>Table2[[#This Row],[Approved Amount_UA Equivalent]]/1000000</f>
        <v>9.4</v>
      </c>
      <c r="AQ624" s="69">
        <f t="shared" si="161"/>
        <v>12.509895999999999</v>
      </c>
      <c r="AR624" s="23" t="str">
        <f t="shared" si="162"/>
        <v>1-10</v>
      </c>
      <c r="AS624" s="23" t="str">
        <f t="shared" si="163"/>
        <v>1-20</v>
      </c>
      <c r="AT624" s="23" t="str">
        <f t="shared" si="164"/>
        <v>1-40</v>
      </c>
      <c r="AU624" s="23" t="str">
        <f t="shared" si="165"/>
        <v>&lt;1-50 Mn</v>
      </c>
      <c r="AV624" s="23">
        <f>Table2[[#This Row],[Amount]]</f>
        <v>9400000</v>
      </c>
      <c r="AW624" s="23" t="str">
        <f t="shared" si="166"/>
        <v>Dec 2017</v>
      </c>
      <c r="AX624" s="28">
        <f>IFERROR(VLOOKUP(Table2[[#This Row],[SAP Code]],[26]_16!A:B,2,FALSE),0)</f>
        <v>0</v>
      </c>
      <c r="AY624" s="28">
        <f>IFERROR(VLOOKUP(Table2[[#This Row],[SAP Code]],[26]_16!D:E,2,FALSE)/ 1000000, 0)</f>
        <v>0</v>
      </c>
      <c r="AZ624" s="28">
        <f>IFERROR(VLOOKUP(Table2[[#This Row],[SAP Code]],[26]_16!G:H,2,FALSE)/ 1000000, 0)</f>
        <v>0</v>
      </c>
      <c r="BA624" s="28">
        <f>IFERROR(VLOOKUP(Table2[[#This Row],[SAP Code]],[26]_16!J:K,2,FALSE)/ 1000000, 0)</f>
        <v>0</v>
      </c>
      <c r="BB624" s="28">
        <f>IFERROR(VLOOKUP(Table2[[#This Row],[SAP Code]],[26]_16!M:N,2,FALSE)/ 1000000, 0)</f>
        <v>0.51986600999999999</v>
      </c>
      <c r="BC624" s="28">
        <f>IFERROR(VLOOKUP(Table2[[#This Row],[SAP Code]],[26]_16!P:Q,2,FALSE),0)</f>
        <v>3.8551423800000002</v>
      </c>
      <c r="BD624" s="28">
        <f>IFERROR(VLOOKUP(Table2[[#This Row],[SAP Code]],[26]_16!S:T,2,FALSE),0)</f>
        <v>5.5387811599999992</v>
      </c>
      <c r="BE624" s="28">
        <f>IFERROR(VLOOKUP(Table2[[#This Row],[SAP Code]],[26]_16!V:W,2,FALSE)/ 1000000, 0)</f>
        <v>4.5098996700000002</v>
      </c>
      <c r="BF624" s="28">
        <f>IFERROR(VLOOKUP(Table2[[#This Row],[SAP Code]],[26]_16!Y:Z,2,FALSE)/ 1000000, 0)</f>
        <v>1.3251395300000002</v>
      </c>
      <c r="BG624" s="28" t="str">
        <f>IFERROR(VLOOKUP(Table2[[#This Row],[SAP Code]],[26]port!$A:$AD,30,FALSE),"unknown")</f>
        <v>OnGo</v>
      </c>
      <c r="BH624" s="29" t="str">
        <f t="shared" si="167"/>
        <v>Ongoing</v>
      </c>
      <c r="BI624" s="16"/>
    </row>
    <row r="625" spans="1:61" ht="17.100000000000001" customHeight="1">
      <c r="A625" s="38" t="s">
        <v>769</v>
      </c>
      <c r="B625" s="16" t="s">
        <v>2338</v>
      </c>
      <c r="C625" s="16" t="s">
        <v>2343</v>
      </c>
      <c r="D625" s="16" t="s">
        <v>2340</v>
      </c>
      <c r="E625" s="18">
        <v>43080</v>
      </c>
      <c r="F625" s="16" t="s">
        <v>773</v>
      </c>
      <c r="G625" s="16" t="s">
        <v>140</v>
      </c>
      <c r="H625" s="16" t="s">
        <v>66</v>
      </c>
      <c r="I625" s="16" t="s">
        <v>138</v>
      </c>
      <c r="J625" s="16" t="s">
        <v>83</v>
      </c>
      <c r="K625" s="19" t="s">
        <v>69</v>
      </c>
      <c r="L625" s="19" t="s">
        <v>85</v>
      </c>
      <c r="M625" s="19">
        <v>17500000</v>
      </c>
      <c r="N625" s="69">
        <v>17500000</v>
      </c>
      <c r="O625" s="20" t="s">
        <v>2344</v>
      </c>
      <c r="P625" s="21">
        <v>2100155036170</v>
      </c>
      <c r="Q625" s="20" t="s">
        <v>87</v>
      </c>
      <c r="R625" s="16" t="str">
        <f t="shared" si="157"/>
        <v>ADF Including TSF</v>
      </c>
      <c r="S625" s="16" t="str">
        <f t="shared" si="172"/>
        <v>D</v>
      </c>
      <c r="T625" s="16" t="str">
        <f t="shared" si="156"/>
        <v>ADF Countries</v>
      </c>
      <c r="U625" s="16" t="str">
        <f t="shared" si="158"/>
        <v>Transition States</v>
      </c>
      <c r="V625" s="22" t="str">
        <f>IF(ISNUMBER(MATCH(A625, {"Gabon","Sudan","Niger","Mali","Burkina Faso","Guinea"}, 0)), "De Facto Countries", "Non-De Facto Countries")</f>
        <v>Non-De Facto Countries</v>
      </c>
      <c r="W625" s="16" t="str">
        <f t="shared" si="169"/>
        <v>Central</v>
      </c>
      <c r="X625" s="16" t="str">
        <f t="shared" si="170"/>
        <v>Transport</v>
      </c>
      <c r="Y625" s="23"/>
      <c r="AB625" s="23">
        <f>Table2[[#This Row],[Approved Amount_UA Equivalent]]</f>
        <v>17500000</v>
      </c>
      <c r="AD625" s="23">
        <f>SUM(Table2[[#This Row],[Feed Africa ]:[Improve Quality Of Life ]])</f>
        <v>17500000</v>
      </c>
      <c r="AE625" s="16" t="b">
        <f>Table2[[#This Row],[Total HI5]]=Table2[[#This Row],[Approved Amount_UA Equivalent]]</f>
        <v>1</v>
      </c>
      <c r="AF625" s="24">
        <v>41</v>
      </c>
      <c r="AG625" s="20" t="str">
        <f t="shared" si="159"/>
        <v>ISP and Investment Project</v>
      </c>
      <c r="AH625" s="24" t="e">
        <f>VLOOKUP(Table2[[#This Row],[SAP Code]],[25]DATA!$A:$G,7,FALSE)</f>
        <v>#N/A</v>
      </c>
      <c r="AI625" s="20" t="str">
        <f t="shared" si="160"/>
        <v>Infrastructure</v>
      </c>
      <c r="AJ625" s="25" t="s">
        <v>89</v>
      </c>
      <c r="AK625" s="25" t="s">
        <v>140</v>
      </c>
      <c r="AL625" s="23" t="str" cm="1">
        <f t="array" ref="AL625">_xlfn.SWITCH(AK625,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25" s="26">
        <v>1</v>
      </c>
      <c r="AN625" s="25" t="str">
        <f t="shared" si="168"/>
        <v>Sovereign</v>
      </c>
      <c r="AO625" s="27">
        <v>1</v>
      </c>
      <c r="AP625" s="23">
        <f>Table2[[#This Row],[Approved Amount_UA Equivalent]]/1000000</f>
        <v>17.5</v>
      </c>
      <c r="AQ625" s="69">
        <f t="shared" si="161"/>
        <v>23.2897</v>
      </c>
      <c r="AR625" s="23" t="str">
        <f t="shared" si="162"/>
        <v>11-20</v>
      </c>
      <c r="AS625" s="23" t="str">
        <f t="shared" si="163"/>
        <v>1-20</v>
      </c>
      <c r="AT625" s="23" t="str">
        <f t="shared" si="164"/>
        <v>1-40</v>
      </c>
      <c r="AU625" s="23" t="str">
        <f t="shared" si="165"/>
        <v>&lt;1-50 Mn</v>
      </c>
      <c r="AV625" s="23">
        <f>Table2[[#This Row],[Amount]]</f>
        <v>17500000</v>
      </c>
      <c r="AW625" s="23" t="str">
        <f t="shared" si="166"/>
        <v>Dec 2017</v>
      </c>
      <c r="AX625" s="28">
        <f>IFERROR(VLOOKUP(Table2[[#This Row],[SAP Code]],[26]_16!A:B,2,FALSE),0)</f>
        <v>0</v>
      </c>
      <c r="AY625" s="28">
        <f>IFERROR(VLOOKUP(Table2[[#This Row],[SAP Code]],[26]_16!D:E,2,FALSE)/ 1000000, 0)</f>
        <v>0</v>
      </c>
      <c r="AZ625" s="28">
        <f>IFERROR(VLOOKUP(Table2[[#This Row],[SAP Code]],[26]_16!G:H,2,FALSE)/ 1000000, 0)</f>
        <v>0</v>
      </c>
      <c r="BA625" s="28">
        <f>IFERROR(VLOOKUP(Table2[[#This Row],[SAP Code]],[26]_16!J:K,2,FALSE)/ 1000000, 0)</f>
        <v>0</v>
      </c>
      <c r="BB625" s="28">
        <f>IFERROR(VLOOKUP(Table2[[#This Row],[SAP Code]],[26]_16!M:N,2,FALSE)/ 1000000, 0)</f>
        <v>0.65118670000000001</v>
      </c>
      <c r="BC625" s="28">
        <f>IFERROR(VLOOKUP(Table2[[#This Row],[SAP Code]],[26]_16!P:Q,2,FALSE),0)</f>
        <v>8.3510200000000007E-3</v>
      </c>
      <c r="BD625" s="28">
        <f>IFERROR(VLOOKUP(Table2[[#This Row],[SAP Code]],[26]_16!S:T,2,FALSE),0)</f>
        <v>5.5891708900000001</v>
      </c>
      <c r="BE625" s="28">
        <f>IFERROR(VLOOKUP(Table2[[#This Row],[SAP Code]],[26]_16!V:W,2,FALSE)/ 1000000, 0)</f>
        <v>1.1694956800000003</v>
      </c>
      <c r="BF625" s="28">
        <f>IFERROR(VLOOKUP(Table2[[#This Row],[SAP Code]],[26]_16!Y:Z,2,FALSE)/ 1000000, 0)</f>
        <v>1.0452217100000001</v>
      </c>
      <c r="BG625" s="28" t="str">
        <f>IFERROR(VLOOKUP(Table2[[#This Row],[SAP Code]],[26]port!$A:$AD,30,FALSE),"unknown")</f>
        <v>OnGo</v>
      </c>
      <c r="BH625" s="29" t="str">
        <f t="shared" si="167"/>
        <v>Ongoing</v>
      </c>
      <c r="BI625" s="16"/>
    </row>
    <row r="626" spans="1:61" ht="17.100000000000001" customHeight="1">
      <c r="A626" s="38" t="s">
        <v>141</v>
      </c>
      <c r="B626" s="16" t="s">
        <v>2345</v>
      </c>
      <c r="C626" s="16" t="s">
        <v>2346</v>
      </c>
      <c r="D626" s="16" t="s">
        <v>2347</v>
      </c>
      <c r="E626" s="18">
        <v>43080</v>
      </c>
      <c r="F626" s="16" t="s">
        <v>2348</v>
      </c>
      <c r="G626" s="16" t="s">
        <v>1697</v>
      </c>
      <c r="H626" s="37" t="s">
        <v>213</v>
      </c>
      <c r="I626" s="16" t="s">
        <v>250</v>
      </c>
      <c r="J626" s="16" t="s">
        <v>103</v>
      </c>
      <c r="K626" s="19" t="s">
        <v>84</v>
      </c>
      <c r="L626" s="19" t="s">
        <v>70</v>
      </c>
      <c r="M626" s="19">
        <v>100000000</v>
      </c>
      <c r="N626" s="69">
        <v>70650407.652852163</v>
      </c>
      <c r="O626" s="20" t="s">
        <v>2349</v>
      </c>
      <c r="P626" s="21">
        <v>2000130018430</v>
      </c>
      <c r="Q626" s="20" t="s">
        <v>87</v>
      </c>
      <c r="R626" s="16" t="str">
        <f t="shared" si="157"/>
        <v>ADB Private</v>
      </c>
      <c r="S626" s="16" t="str">
        <f t="shared" si="172"/>
        <v>K</v>
      </c>
      <c r="T626" s="16" t="str">
        <f t="shared" si="156"/>
        <v>Multinational</v>
      </c>
      <c r="U626" s="16" t="str">
        <f t="shared" si="158"/>
        <v>Multinational</v>
      </c>
      <c r="V626" s="22" t="str">
        <f>IF(ISNUMBER(MATCH(A626, {"Gabon","Sudan","Niger","Mali","Burkina Faso","Guinea"}, 0)), "De Facto Countries", "Non-De Facto Countries")</f>
        <v>Non-De Facto Countries</v>
      </c>
      <c r="W626" s="16" t="str">
        <f t="shared" si="169"/>
        <v>Multi</v>
      </c>
      <c r="X626" s="16" t="str">
        <f t="shared" si="170"/>
        <v>Multi-Sector</v>
      </c>
      <c r="Y626" s="23">
        <f>Table2[[#This Row],[Approved Amount_UA Equivalent]]/5</f>
        <v>14130081.530570433</v>
      </c>
      <c r="Z626" s="23">
        <f>Table2[[#This Row],[Approved Amount_UA Equivalent]]/5</f>
        <v>14130081.530570433</v>
      </c>
      <c r="AA626" s="23">
        <f>Table2[[#This Row],[Approved Amount_UA Equivalent]]/5</f>
        <v>14130081.530570433</v>
      </c>
      <c r="AB626" s="23">
        <f>Table2[[#This Row],[Approved Amount_UA Equivalent]]/5</f>
        <v>14130081.530570433</v>
      </c>
      <c r="AC626" s="23">
        <f>Table2[[#This Row],[Approved Amount_UA Equivalent]]/5</f>
        <v>14130081.530570433</v>
      </c>
      <c r="AD626" s="23">
        <f>SUM(Table2[[#This Row],[Feed Africa ]:[Improve Quality Of Life ]])</f>
        <v>70650407.652852163</v>
      </c>
      <c r="AE626" s="16" t="b">
        <f>Table2[[#This Row],[Total HI5]]=Table2[[#This Row],[Approved Amount_UA Equivalent]]</f>
        <v>1</v>
      </c>
      <c r="AF626" s="24">
        <v>10</v>
      </c>
      <c r="AG626" s="20" t="str">
        <f t="shared" si="159"/>
        <v>Investment Project</v>
      </c>
      <c r="AH626" s="24" t="e">
        <f>VLOOKUP(Table2[[#This Row],[SAP Code]],[25]DATA!$A:$G,7,FALSE)</f>
        <v>#N/A</v>
      </c>
      <c r="AI626" s="20" t="str">
        <f t="shared" si="160"/>
        <v>Other Investment</v>
      </c>
      <c r="AJ626" s="25" t="s">
        <v>254</v>
      </c>
      <c r="AK626" s="25" t="s">
        <v>1697</v>
      </c>
      <c r="AL626" s="23" t="str" cm="1">
        <f t="array" ref="AL626">_xlfn.SWITCH(AK626,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26" s="26">
        <v>2</v>
      </c>
      <c r="AN626" s="25" t="str">
        <f t="shared" si="168"/>
        <v>Non-Sovereign</v>
      </c>
      <c r="AO626" s="27">
        <v>1</v>
      </c>
      <c r="AP626" s="23">
        <f>Table2[[#This Row],[Approved Amount_UA Equivalent]]/1000000</f>
        <v>70.650407652852167</v>
      </c>
      <c r="AQ626" s="69">
        <f t="shared" si="161"/>
        <v>94.024388520721772</v>
      </c>
      <c r="AR626" s="23" t="str">
        <f t="shared" si="162"/>
        <v>71-80</v>
      </c>
      <c r="AS626" s="23" t="str">
        <f t="shared" si="163"/>
        <v>61-80</v>
      </c>
      <c r="AT626" s="23" t="str">
        <f t="shared" si="164"/>
        <v>41-80</v>
      </c>
      <c r="AU626" s="23" t="str">
        <f t="shared" si="165"/>
        <v>50-100 Mn</v>
      </c>
      <c r="AV626" s="23">
        <f>Table2[[#This Row],[Amount]]</f>
        <v>100000000</v>
      </c>
      <c r="AW626" s="23" t="str">
        <f t="shared" si="166"/>
        <v>Dec 2017</v>
      </c>
      <c r="AX626" s="28">
        <f>IFERROR(VLOOKUP(Table2[[#This Row],[SAP Code]],[26]_16!A:B,2,FALSE),0)</f>
        <v>0</v>
      </c>
      <c r="AY626" s="28">
        <f>IFERROR(VLOOKUP(Table2[[#This Row],[SAP Code]],[26]_16!D:E,2,FALSE)/ 1000000, 0)</f>
        <v>0</v>
      </c>
      <c r="AZ626" s="28">
        <f>IFERROR(VLOOKUP(Table2[[#This Row],[SAP Code]],[26]_16!G:H,2,FALSE)/ 1000000, 0)</f>
        <v>0</v>
      </c>
      <c r="BA626" s="28">
        <f>IFERROR(VLOOKUP(Table2[[#This Row],[SAP Code]],[26]_16!J:K,2,FALSE)/ 1000000, 0)</f>
        <v>0</v>
      </c>
      <c r="BB626" s="28">
        <f>IFERROR(VLOOKUP(Table2[[#This Row],[SAP Code]],[26]_16!M:N,2,FALSE)/ 1000000, 0)</f>
        <v>0</v>
      </c>
      <c r="BC626" s="28">
        <f>IFERROR(VLOOKUP(Table2[[#This Row],[SAP Code]],[26]_16!P:Q,2,FALSE),0)</f>
        <v>0</v>
      </c>
      <c r="BD626" s="28">
        <f>IFERROR(VLOOKUP(Table2[[#This Row],[SAP Code]],[26]_16!S:T,2,FALSE),0)</f>
        <v>6.9464724799999997</v>
      </c>
      <c r="BE626" s="28">
        <f>IFERROR(VLOOKUP(Table2[[#This Row],[SAP Code]],[26]_16!V:W,2,FALSE)/ 1000000, 0)</f>
        <v>5.6023245900000003</v>
      </c>
      <c r="BF626" s="28">
        <f>IFERROR(VLOOKUP(Table2[[#This Row],[SAP Code]],[26]_16!Y:Z,2,FALSE)/ 1000000, 0)</f>
        <v>7.4171871100000004</v>
      </c>
      <c r="BG626" s="28" t="str">
        <f>IFERROR(VLOOKUP(Table2[[#This Row],[SAP Code]],[26]port!$A:$AD,30,FALSE),"unknown")</f>
        <v>OnGo</v>
      </c>
      <c r="BH626" s="29" t="str">
        <f t="shared" si="167"/>
        <v>Ongoing</v>
      </c>
      <c r="BI626" s="16"/>
    </row>
    <row r="627" spans="1:61" ht="17.100000000000001" customHeight="1">
      <c r="A627" s="38" t="s">
        <v>299</v>
      </c>
      <c r="B627" s="16" t="s">
        <v>2350</v>
      </c>
      <c r="C627" s="16" t="s">
        <v>2351</v>
      </c>
      <c r="D627" s="16" t="s">
        <v>2352</v>
      </c>
      <c r="E627" s="18">
        <v>43081</v>
      </c>
      <c r="F627" s="16" t="s">
        <v>303</v>
      </c>
      <c r="G627" s="16" t="s">
        <v>2080</v>
      </c>
      <c r="H627" s="16" t="s">
        <v>132</v>
      </c>
      <c r="I627" s="16" t="s">
        <v>82</v>
      </c>
      <c r="J627" s="16" t="s">
        <v>83</v>
      </c>
      <c r="K627" s="19" t="s">
        <v>84</v>
      </c>
      <c r="L627" s="19" t="s">
        <v>85</v>
      </c>
      <c r="M627" s="19">
        <v>6440000</v>
      </c>
      <c r="N627" s="69">
        <v>6440000</v>
      </c>
      <c r="O627" s="20" t="s">
        <v>2353</v>
      </c>
      <c r="P627" s="21">
        <v>2100150038697</v>
      </c>
      <c r="Q627" s="20" t="s">
        <v>72</v>
      </c>
      <c r="R627" s="16" t="str">
        <f t="shared" si="157"/>
        <v>ADF Including TSF</v>
      </c>
      <c r="S627" s="16" t="str">
        <f t="shared" si="172"/>
        <v>F</v>
      </c>
      <c r="T627" s="16" t="str">
        <f t="shared" si="156"/>
        <v>ADF Countries</v>
      </c>
      <c r="U627" s="16" t="str">
        <f t="shared" si="158"/>
        <v>Non-Transition States</v>
      </c>
      <c r="V627" s="22" t="str">
        <f>IF(ISNUMBER(MATCH(A627, {"Gabon","Sudan","Niger","Mali","Burkina Faso","Guinea"}, 0)), "De Facto Countries", "Non-De Facto Countries")</f>
        <v>Non-De Facto Countries</v>
      </c>
      <c r="W627" s="16" t="str">
        <f t="shared" si="169"/>
        <v>West</v>
      </c>
      <c r="X627" s="16" t="str">
        <f t="shared" si="170"/>
        <v>Power</v>
      </c>
      <c r="Y627" s="23"/>
      <c r="Z627" s="23">
        <f>Table2[[#This Row],[Approved Amount_UA Equivalent]]</f>
        <v>6440000</v>
      </c>
      <c r="AD627" s="23">
        <f>SUM(Table2[[#This Row],[Feed Africa ]:[Improve Quality Of Life ]])</f>
        <v>6440000</v>
      </c>
      <c r="AE627" s="16" t="b">
        <f>Table2[[#This Row],[Total HI5]]=Table2[[#This Row],[Approved Amount_UA Equivalent]]</f>
        <v>1</v>
      </c>
      <c r="AF627" s="24">
        <v>10</v>
      </c>
      <c r="AG627" s="20" t="str">
        <f t="shared" si="159"/>
        <v>Investment Project</v>
      </c>
      <c r="AH627" s="24" t="e">
        <f>VLOOKUP(Table2[[#This Row],[SAP Code]],[25]DATA!$A:$G,7,FALSE)</f>
        <v>#N/A</v>
      </c>
      <c r="AI627" s="20" t="str">
        <f t="shared" si="160"/>
        <v>Infrastructure</v>
      </c>
      <c r="AJ627" s="25" t="s">
        <v>89</v>
      </c>
      <c r="AK627" s="25" t="s">
        <v>90</v>
      </c>
      <c r="AL627" s="23" t="str" cm="1">
        <f t="array" ref="AL627">_xlfn.SWITCH(AK627,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27" s="26">
        <v>1</v>
      </c>
      <c r="AN627" s="25" t="str">
        <f t="shared" si="168"/>
        <v>Sovereign</v>
      </c>
      <c r="AO627" s="27">
        <v>0.5</v>
      </c>
      <c r="AP627" s="23">
        <f>Table2[[#This Row],[Approved Amount_UA Equivalent]]/1000000</f>
        <v>6.44</v>
      </c>
      <c r="AQ627" s="69">
        <f t="shared" si="161"/>
        <v>8.5706095999999992</v>
      </c>
      <c r="AR627" s="23" t="str">
        <f t="shared" si="162"/>
        <v>1-10</v>
      </c>
      <c r="AS627" s="23" t="str">
        <f t="shared" si="163"/>
        <v>1-20</v>
      </c>
      <c r="AT627" s="23" t="str">
        <f t="shared" si="164"/>
        <v>1-40</v>
      </c>
      <c r="AU627" s="23" t="str">
        <f t="shared" si="165"/>
        <v>&lt;1-50 Mn</v>
      </c>
      <c r="AV627" s="23">
        <f>Table2[[#This Row],[Amount]]</f>
        <v>6440000</v>
      </c>
      <c r="AW627" s="23" t="str">
        <f t="shared" si="166"/>
        <v>Dec 2017</v>
      </c>
      <c r="AX627" s="28">
        <f>IFERROR(VLOOKUP(Table2[[#This Row],[SAP Code]],[26]_16!A:B,2,FALSE),0)</f>
        <v>0</v>
      </c>
      <c r="AY627" s="28">
        <f>IFERROR(VLOOKUP(Table2[[#This Row],[SAP Code]],[26]_16!D:E,2,FALSE)/ 1000000, 0)</f>
        <v>0</v>
      </c>
      <c r="AZ627" s="28">
        <f>IFERROR(VLOOKUP(Table2[[#This Row],[SAP Code]],[26]_16!G:H,2,FALSE)/ 1000000, 0)</f>
        <v>0</v>
      </c>
      <c r="BA627" s="28">
        <f>IFERROR(VLOOKUP(Table2[[#This Row],[SAP Code]],[26]_16!J:K,2,FALSE)/ 1000000, 0)</f>
        <v>0</v>
      </c>
      <c r="BB627" s="28">
        <f>IFERROR(VLOOKUP(Table2[[#This Row],[SAP Code]],[26]_16!M:N,2,FALSE)/ 1000000, 0)</f>
        <v>0.27030047000000001</v>
      </c>
      <c r="BC627" s="28">
        <f>IFERROR(VLOOKUP(Table2[[#This Row],[SAP Code]],[26]_16!P:Q,2,FALSE),0)</f>
        <v>0</v>
      </c>
      <c r="BD627" s="28">
        <f>IFERROR(VLOOKUP(Table2[[#This Row],[SAP Code]],[26]_16!S:T,2,FALSE),0)</f>
        <v>0.37579814</v>
      </c>
      <c r="BE627" s="28">
        <f>IFERROR(VLOOKUP(Table2[[#This Row],[SAP Code]],[26]_16!V:W,2,FALSE)/ 1000000, 0)</f>
        <v>1.4332402900000003</v>
      </c>
      <c r="BF627" s="28">
        <f>IFERROR(VLOOKUP(Table2[[#This Row],[SAP Code]],[26]_16!Y:Z,2,FALSE)/ 1000000, 0)</f>
        <v>0.22701781000000001</v>
      </c>
      <c r="BG627" s="28" t="str">
        <f>IFERROR(VLOOKUP(Table2[[#This Row],[SAP Code]],[26]port!$A:$AD,30,FALSE),"unknown")</f>
        <v>OnGo</v>
      </c>
      <c r="BH627" s="29" t="str">
        <f t="shared" si="167"/>
        <v>Ongoing</v>
      </c>
      <c r="BI627" s="16"/>
    </row>
    <row r="628" spans="1:61" ht="17.100000000000001" customHeight="1">
      <c r="A628" s="38" t="s">
        <v>299</v>
      </c>
      <c r="B628" s="16" t="s">
        <v>2350</v>
      </c>
      <c r="C628" s="16" t="s">
        <v>2354</v>
      </c>
      <c r="D628" s="16" t="s">
        <v>2352</v>
      </c>
      <c r="E628" s="18">
        <v>43081</v>
      </c>
      <c r="F628" s="16" t="s">
        <v>303</v>
      </c>
      <c r="G628" s="16" t="s">
        <v>2080</v>
      </c>
      <c r="H628" s="16" t="s">
        <v>132</v>
      </c>
      <c r="I628" s="16" t="s">
        <v>82</v>
      </c>
      <c r="J628" s="16" t="s">
        <v>83</v>
      </c>
      <c r="K628" s="19" t="s">
        <v>69</v>
      </c>
      <c r="L628" s="19" t="s">
        <v>85</v>
      </c>
      <c r="M628" s="19">
        <v>5170000</v>
      </c>
      <c r="N628" s="69">
        <v>5170000</v>
      </c>
      <c r="O628" s="20" t="s">
        <v>2353</v>
      </c>
      <c r="P628" s="21">
        <v>2100155036217</v>
      </c>
      <c r="Q628" s="20" t="s">
        <v>72</v>
      </c>
      <c r="R628" s="16" t="str">
        <f t="shared" si="157"/>
        <v>ADF Including TSF</v>
      </c>
      <c r="S628" s="16" t="str">
        <f t="shared" si="172"/>
        <v>F</v>
      </c>
      <c r="T628" s="16" t="str">
        <f t="shared" si="156"/>
        <v>ADF Countries</v>
      </c>
      <c r="U628" s="16" t="str">
        <f t="shared" si="158"/>
        <v>Non-Transition States</v>
      </c>
      <c r="V628" s="22" t="str">
        <f>IF(ISNUMBER(MATCH(A628, {"Gabon","Sudan","Niger","Mali","Burkina Faso","Guinea"}, 0)), "De Facto Countries", "Non-De Facto Countries")</f>
        <v>Non-De Facto Countries</v>
      </c>
      <c r="W628" s="16" t="str">
        <f t="shared" si="169"/>
        <v>West</v>
      </c>
      <c r="X628" s="16" t="str">
        <f t="shared" si="170"/>
        <v>Power</v>
      </c>
      <c r="Y628" s="23"/>
      <c r="Z628" s="23">
        <f>Table2[[#This Row],[Approved Amount_UA Equivalent]]</f>
        <v>5170000</v>
      </c>
      <c r="AD628" s="23">
        <f>SUM(Table2[[#This Row],[Feed Africa ]:[Improve Quality Of Life ]])</f>
        <v>5170000</v>
      </c>
      <c r="AE628" s="16" t="b">
        <f>Table2[[#This Row],[Total HI5]]=Table2[[#This Row],[Approved Amount_UA Equivalent]]</f>
        <v>1</v>
      </c>
      <c r="AF628" s="24">
        <v>10</v>
      </c>
      <c r="AG628" s="20" t="str">
        <f t="shared" si="159"/>
        <v>Investment Project</v>
      </c>
      <c r="AH628" s="24" t="e">
        <f>VLOOKUP(Table2[[#This Row],[SAP Code]],[25]DATA!$A:$G,7,FALSE)</f>
        <v>#N/A</v>
      </c>
      <c r="AI628" s="20" t="str">
        <f t="shared" si="160"/>
        <v>Infrastructure</v>
      </c>
      <c r="AJ628" s="25" t="s">
        <v>89</v>
      </c>
      <c r="AK628" s="25" t="s">
        <v>90</v>
      </c>
      <c r="AL628" s="23" t="str" cm="1">
        <f t="array" ref="AL628">_xlfn.SWITCH(AK628,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28" s="26">
        <v>1</v>
      </c>
      <c r="AN628" s="25" t="str">
        <f t="shared" si="168"/>
        <v>Sovereign</v>
      </c>
      <c r="AO628" s="27">
        <v>0.5</v>
      </c>
      <c r="AP628" s="23">
        <f>Table2[[#This Row],[Approved Amount_UA Equivalent]]/1000000</f>
        <v>5.17</v>
      </c>
      <c r="AQ628" s="69">
        <f t="shared" si="161"/>
        <v>6.8804428</v>
      </c>
      <c r="AR628" s="23" t="str">
        <f t="shared" si="162"/>
        <v>1-10</v>
      </c>
      <c r="AS628" s="23" t="str">
        <f t="shared" si="163"/>
        <v>1-20</v>
      </c>
      <c r="AT628" s="23" t="str">
        <f t="shared" si="164"/>
        <v>1-40</v>
      </c>
      <c r="AU628" s="23" t="str">
        <f t="shared" si="165"/>
        <v>&lt;1-50 Mn</v>
      </c>
      <c r="AV628" s="23">
        <f>Table2[[#This Row],[Amount]]</f>
        <v>5170000</v>
      </c>
      <c r="AW628" s="23" t="str">
        <f t="shared" si="166"/>
        <v>Dec 2017</v>
      </c>
      <c r="AX628" s="28">
        <f>IFERROR(VLOOKUP(Table2[[#This Row],[SAP Code]],[26]_16!A:B,2,FALSE),0)</f>
        <v>0</v>
      </c>
      <c r="AY628" s="28">
        <f>IFERROR(VLOOKUP(Table2[[#This Row],[SAP Code]],[26]_16!D:E,2,FALSE)/ 1000000, 0)</f>
        <v>0</v>
      </c>
      <c r="AZ628" s="28">
        <f>IFERROR(VLOOKUP(Table2[[#This Row],[SAP Code]],[26]_16!G:H,2,FALSE)/ 1000000, 0)</f>
        <v>0</v>
      </c>
      <c r="BA628" s="28">
        <f>IFERROR(VLOOKUP(Table2[[#This Row],[SAP Code]],[26]_16!J:K,2,FALSE)/ 1000000, 0)</f>
        <v>0</v>
      </c>
      <c r="BB628" s="28">
        <f>IFERROR(VLOOKUP(Table2[[#This Row],[SAP Code]],[26]_16!M:N,2,FALSE)/ 1000000, 0)</f>
        <v>0.27030047000000001</v>
      </c>
      <c r="BC628" s="28">
        <f>IFERROR(VLOOKUP(Table2[[#This Row],[SAP Code]],[26]_16!P:Q,2,FALSE),0)</f>
        <v>0</v>
      </c>
      <c r="BD628" s="28">
        <f>IFERROR(VLOOKUP(Table2[[#This Row],[SAP Code]],[26]_16!S:T,2,FALSE),0)</f>
        <v>0.37579814</v>
      </c>
      <c r="BE628" s="28">
        <f>IFERROR(VLOOKUP(Table2[[#This Row],[SAP Code]],[26]_16!V:W,2,FALSE)/ 1000000, 0)</f>
        <v>1.4332402900000003</v>
      </c>
      <c r="BF628" s="28">
        <f>IFERROR(VLOOKUP(Table2[[#This Row],[SAP Code]],[26]_16!Y:Z,2,FALSE)/ 1000000, 0)</f>
        <v>0.22701781000000001</v>
      </c>
      <c r="BG628" s="28" t="str">
        <f>IFERROR(VLOOKUP(Table2[[#This Row],[SAP Code]],[26]port!$A:$AD,30,FALSE),"unknown")</f>
        <v>OnGo</v>
      </c>
      <c r="BH628" s="29" t="str">
        <f t="shared" si="167"/>
        <v>Ongoing</v>
      </c>
      <c r="BI628" s="16"/>
    </row>
    <row r="629" spans="1:61" ht="17.100000000000001" customHeight="1">
      <c r="A629" s="16" t="s">
        <v>337</v>
      </c>
      <c r="B629" s="16" t="s">
        <v>2355</v>
      </c>
      <c r="C629" s="16" t="s">
        <v>2356</v>
      </c>
      <c r="D629" s="16" t="s">
        <v>2357</v>
      </c>
      <c r="E629" s="18">
        <v>43082</v>
      </c>
      <c r="F629" s="16" t="s">
        <v>341</v>
      </c>
      <c r="G629" s="16" t="s">
        <v>2358</v>
      </c>
      <c r="H629" s="16" t="s">
        <v>101</v>
      </c>
      <c r="I629" s="16" t="s">
        <v>123</v>
      </c>
      <c r="J629" s="16" t="s">
        <v>68</v>
      </c>
      <c r="K629" s="19" t="s">
        <v>69</v>
      </c>
      <c r="L629" s="19" t="s">
        <v>70</v>
      </c>
      <c r="M629" s="19">
        <v>1000000</v>
      </c>
      <c r="N629" s="69">
        <v>706504.07652852149</v>
      </c>
      <c r="O629" s="20" t="s">
        <v>2359</v>
      </c>
      <c r="P629" s="21">
        <v>5000199005268</v>
      </c>
      <c r="Q629" s="20" t="s">
        <v>72</v>
      </c>
      <c r="R629" s="16" t="str">
        <f t="shared" si="157"/>
        <v>OTHERS</v>
      </c>
      <c r="S629" s="16" t="str">
        <f t="shared" si="172"/>
        <v>E</v>
      </c>
      <c r="T629" s="16" t="str">
        <f t="shared" si="156"/>
        <v>ADF Countries</v>
      </c>
      <c r="U629" s="16" t="str">
        <f t="shared" si="158"/>
        <v>Transition States</v>
      </c>
      <c r="V629" s="22" t="str">
        <f>IF(ISNUMBER(MATCH(A629, {"Gabon","Sudan","Niger","Mali","Burkina Faso","Guinea"}, 0)), "De Facto Countries", "Non-De Facto Countries")</f>
        <v>Non-De Facto Countries</v>
      </c>
      <c r="W629" s="16" t="str">
        <f t="shared" si="169"/>
        <v>South</v>
      </c>
      <c r="X629" s="16" t="str">
        <f t="shared" si="170"/>
        <v>WASH Sector</v>
      </c>
      <c r="Y629" s="23">
        <f>Table2[[#This Row],[Approved Amount_UA Equivalent]]*0.03</f>
        <v>21195.122295855643</v>
      </c>
      <c r="Z629" s="23">
        <f>Table2[[#This Row],[Approved Amount_UA Equivalent]]*0.01</f>
        <v>7065.0407652852155</v>
      </c>
      <c r="AC629" s="23">
        <f>Table2[[#This Row],[Approved Amount_UA Equivalent]]*0.96</f>
        <v>678243.91346738057</v>
      </c>
      <c r="AD629" s="23">
        <f>SUM(Table2[[#This Row],[Feed Africa ]:[Improve Quality Of Life ]])</f>
        <v>706504.07652852137</v>
      </c>
      <c r="AE629" s="16" t="b">
        <f>Table2[[#This Row],[Total HI5]]=Table2[[#This Row],[Approved Amount_UA Equivalent]]</f>
        <v>1</v>
      </c>
      <c r="AF629" s="24">
        <v>50</v>
      </c>
      <c r="AG629" s="20" t="str">
        <f t="shared" si="159"/>
        <v>Emergency Assistance</v>
      </c>
      <c r="AH629" s="24" t="e">
        <f>VLOOKUP(Table2[[#This Row],[SAP Code]],[25]DATA!$A:$G,7,FALSE)</f>
        <v>#N/A</v>
      </c>
      <c r="AI629" s="20" t="str">
        <f t="shared" si="160"/>
        <v>Other Investment</v>
      </c>
      <c r="AJ629" s="25" t="s">
        <v>89</v>
      </c>
      <c r="AK629" s="25" t="s">
        <v>126</v>
      </c>
      <c r="AL629" s="23" t="str" cm="1">
        <f t="array" ref="AL629">_xlfn.SWITCH(AK629,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29" s="26">
        <v>1</v>
      </c>
      <c r="AN629" s="25" t="str">
        <f t="shared" si="168"/>
        <v>Sovereign</v>
      </c>
      <c r="AO629" s="27">
        <v>1</v>
      </c>
      <c r="AP629" s="23">
        <f>Table2[[#This Row],[Approved Amount_UA Equivalent]]/1000000</f>
        <v>0.70650407652852154</v>
      </c>
      <c r="AQ629" s="69">
        <f t="shared" si="161"/>
        <v>0.94024388520721758</v>
      </c>
      <c r="AR629" s="23" t="str">
        <f t="shared" si="162"/>
        <v>1-10</v>
      </c>
      <c r="AS629" s="23" t="str">
        <f t="shared" si="163"/>
        <v>1-20</v>
      </c>
      <c r="AT629" s="23" t="str">
        <f t="shared" si="164"/>
        <v>1-40</v>
      </c>
      <c r="AU629" s="23" t="str">
        <f t="shared" si="165"/>
        <v>&lt;1-50 Mn</v>
      </c>
      <c r="AV629" s="23">
        <f>Table2[[#This Row],[Amount]]</f>
        <v>1000000</v>
      </c>
      <c r="AW629" s="23" t="str">
        <f t="shared" si="166"/>
        <v>Dec 2017</v>
      </c>
      <c r="AX629" s="28">
        <f>IFERROR(VLOOKUP(Table2[[#This Row],[SAP Code]],[26]_16!A:B,2,FALSE),0)</f>
        <v>0</v>
      </c>
      <c r="AY629" s="28">
        <f>IFERROR(VLOOKUP(Table2[[#This Row],[SAP Code]],[26]_16!D:E,2,FALSE)/ 1000000, 0)</f>
        <v>0</v>
      </c>
      <c r="AZ629" s="28">
        <f>IFERROR(VLOOKUP(Table2[[#This Row],[SAP Code]],[26]_16!G:H,2,FALSE)/ 1000000, 0)</f>
        <v>0</v>
      </c>
      <c r="BA629" s="28">
        <f>IFERROR(VLOOKUP(Table2[[#This Row],[SAP Code]],[26]_16!J:K,2,FALSE)/ 1000000, 0)</f>
        <v>0</v>
      </c>
      <c r="BB629" s="28">
        <f>IFERROR(VLOOKUP(Table2[[#This Row],[SAP Code]],[26]_16!M:N,2,FALSE)/ 1000000, 0)</f>
        <v>0</v>
      </c>
      <c r="BC629" s="28">
        <f>IFERROR(VLOOKUP(Table2[[#This Row],[SAP Code]],[26]_16!P:Q,2,FALSE),0)</f>
        <v>0</v>
      </c>
      <c r="BD629" s="28">
        <f>IFERROR(VLOOKUP(Table2[[#This Row],[SAP Code]],[26]_16!S:T,2,FALSE),0)</f>
        <v>0</v>
      </c>
      <c r="BE629" s="28">
        <f>IFERROR(VLOOKUP(Table2[[#This Row],[SAP Code]],[26]_16!V:W,2,FALSE)/ 1000000, 0)</f>
        <v>0</v>
      </c>
      <c r="BF629" s="28">
        <f>IFERROR(VLOOKUP(Table2[[#This Row],[SAP Code]],[26]_16!Y:Z,2,FALSE)/ 1000000, 0)</f>
        <v>0</v>
      </c>
      <c r="BG629" s="28" t="str">
        <f>IFERROR(VLOOKUP(Table2[[#This Row],[SAP Code]],[26]port!$A:$AD,30,FALSE),"unknown")</f>
        <v>COMP</v>
      </c>
      <c r="BH629" s="29" t="str">
        <f t="shared" si="167"/>
        <v>Number of operations completed out of the net approved of that year</v>
      </c>
      <c r="BI629" s="16"/>
    </row>
    <row r="630" spans="1:61" ht="17.100000000000001" customHeight="1">
      <c r="A630" s="38" t="s">
        <v>453</v>
      </c>
      <c r="B630" s="16" t="s">
        <v>2360</v>
      </c>
      <c r="C630" s="16" t="s">
        <v>2361</v>
      </c>
      <c r="D630" s="16" t="s">
        <v>2362</v>
      </c>
      <c r="E630" s="18">
        <v>43082</v>
      </c>
      <c r="F630" s="16" t="s">
        <v>1935</v>
      </c>
      <c r="G630" s="16" t="s">
        <v>140</v>
      </c>
      <c r="H630" s="16" t="s">
        <v>101</v>
      </c>
      <c r="I630" s="16" t="s">
        <v>138</v>
      </c>
      <c r="J630" s="16" t="s">
        <v>179</v>
      </c>
      <c r="K630" s="19" t="s">
        <v>84</v>
      </c>
      <c r="L630" s="19" t="s">
        <v>458</v>
      </c>
      <c r="M630" s="19">
        <v>2000000000</v>
      </c>
      <c r="N630" s="69">
        <v>103779655.03642666</v>
      </c>
      <c r="O630" s="20" t="s">
        <v>2363</v>
      </c>
      <c r="P630" s="21">
        <v>2000200002004</v>
      </c>
      <c r="Q630" s="20" t="s">
        <v>87</v>
      </c>
      <c r="R630" s="16" t="str">
        <f t="shared" si="157"/>
        <v>ADB Public</v>
      </c>
      <c r="S630" s="16" t="str">
        <f t="shared" si="172"/>
        <v>D</v>
      </c>
      <c r="T630" s="16" t="str">
        <f t="shared" si="156"/>
        <v>ADB Countries</v>
      </c>
      <c r="U630" s="16" t="str">
        <f t="shared" si="158"/>
        <v>Non-Transition States</v>
      </c>
      <c r="V630" s="22" t="str">
        <f>IF(ISNUMBER(MATCH(A630, {"Gabon","Sudan","Niger","Mali","Burkina Faso","Guinea"}, 0)), "De Facto Countries", "Non-De Facto Countries")</f>
        <v>Non-De Facto Countries</v>
      </c>
      <c r="W630" s="16" t="str">
        <f t="shared" si="169"/>
        <v>South</v>
      </c>
      <c r="X630" s="16" t="str">
        <f t="shared" si="170"/>
        <v>Transport</v>
      </c>
      <c r="Y630" s="23"/>
      <c r="AB630" s="23">
        <f>Table2[[#This Row],[Approved Amount_UA Equivalent]]</f>
        <v>103779655.03642666</v>
      </c>
      <c r="AD630" s="23">
        <f>SUM(Table2[[#This Row],[Feed Africa ]:[Improve Quality Of Life ]])</f>
        <v>103779655.03642666</v>
      </c>
      <c r="AE630" s="16" t="b">
        <f>Table2[[#This Row],[Total HI5]]=Table2[[#This Row],[Approved Amount_UA Equivalent]]</f>
        <v>1</v>
      </c>
      <c r="AF630" s="24">
        <v>10</v>
      </c>
      <c r="AG630" s="20" t="str">
        <f t="shared" si="159"/>
        <v>Investment Project</v>
      </c>
      <c r="AH630" s="24" t="e">
        <f>VLOOKUP(Table2[[#This Row],[SAP Code]],[25]DATA!$A:$G,7,FALSE)</f>
        <v>#N/A</v>
      </c>
      <c r="AI630" s="20" t="str">
        <f t="shared" si="160"/>
        <v>Infrastructure</v>
      </c>
      <c r="AJ630" s="25" t="s">
        <v>89</v>
      </c>
      <c r="AK630" s="25" t="s">
        <v>140</v>
      </c>
      <c r="AL630" s="23" t="str" cm="1">
        <f t="array" ref="AL630">_xlfn.SWITCH(AK630,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30" s="26">
        <v>1</v>
      </c>
      <c r="AN630" s="25" t="str">
        <f t="shared" si="168"/>
        <v>Sovereign</v>
      </c>
      <c r="AO630" s="27">
        <v>1</v>
      </c>
      <c r="AP630" s="23">
        <f>Table2[[#This Row],[Approved Amount_UA Equivalent]]/1000000</f>
        <v>103.77965503642666</v>
      </c>
      <c r="AQ630" s="69">
        <f t="shared" si="161"/>
        <v>138.11411610867808</v>
      </c>
      <c r="AR630" s="23" t="str">
        <f t="shared" si="162"/>
        <v>101-110</v>
      </c>
      <c r="AS630" s="23" t="str">
        <f t="shared" si="163"/>
        <v>101-120</v>
      </c>
      <c r="AT630" s="23" t="str">
        <f t="shared" si="164"/>
        <v>81-120</v>
      </c>
      <c r="AU630" s="23" t="str">
        <f t="shared" si="165"/>
        <v>100-200 Mn</v>
      </c>
      <c r="AV630" s="23">
        <f>Table2[[#This Row],[Amount]]</f>
        <v>2000000000</v>
      </c>
      <c r="AW630" s="23" t="str">
        <f t="shared" si="166"/>
        <v>Dec 2017</v>
      </c>
      <c r="AX630" s="28">
        <f>IFERROR(VLOOKUP(Table2[[#This Row],[SAP Code]],[26]_16!A:B,2,FALSE),0)</f>
        <v>0</v>
      </c>
      <c r="AY630" s="28">
        <f>IFERROR(VLOOKUP(Table2[[#This Row],[SAP Code]],[26]_16!D:E,2,FALSE)/ 1000000, 0)</f>
        <v>0</v>
      </c>
      <c r="AZ630" s="28">
        <f>IFERROR(VLOOKUP(Table2[[#This Row],[SAP Code]],[26]_16!G:H,2,FALSE)/ 1000000, 0)</f>
        <v>0</v>
      </c>
      <c r="BA630" s="28">
        <f>IFERROR(VLOOKUP(Table2[[#This Row],[SAP Code]],[26]_16!J:K,2,FALSE)/ 1000000, 0)</f>
        <v>2.024074E-2</v>
      </c>
      <c r="BB630" s="28">
        <f>IFERROR(VLOOKUP(Table2[[#This Row],[SAP Code]],[26]_16!M:N,2,FALSE)/ 1000000, 0)</f>
        <v>3.0906755000000001</v>
      </c>
      <c r="BC630" s="28">
        <f>IFERROR(VLOOKUP(Table2[[#This Row],[SAP Code]],[26]_16!P:Q,2,FALSE),0)</f>
        <v>15.661478160000001</v>
      </c>
      <c r="BD630" s="28">
        <f>IFERROR(VLOOKUP(Table2[[#This Row],[SAP Code]],[26]_16!S:T,2,FALSE),0)</f>
        <v>18.411860399999995</v>
      </c>
      <c r="BE630" s="28">
        <f>IFERROR(VLOOKUP(Table2[[#This Row],[SAP Code]],[26]_16!V:W,2,FALSE)/ 1000000, 0)</f>
        <v>27.690676500000002</v>
      </c>
      <c r="BF630" s="28">
        <f>IFERROR(VLOOKUP(Table2[[#This Row],[SAP Code]],[26]_16!Y:Z,2,FALSE)/ 1000000, 0)</f>
        <v>10.635182630000001</v>
      </c>
      <c r="BG630" s="28" t="str">
        <f>IFERROR(VLOOKUP(Table2[[#This Row],[SAP Code]],[26]port!$A:$AD,30,FALSE),"unknown")</f>
        <v>OnGo</v>
      </c>
      <c r="BH630" s="29" t="str">
        <f t="shared" si="167"/>
        <v>Ongoing</v>
      </c>
      <c r="BI630" s="16"/>
    </row>
    <row r="631" spans="1:61" ht="17.100000000000001" customHeight="1">
      <c r="A631" s="20" t="s">
        <v>751</v>
      </c>
      <c r="B631" s="16" t="s">
        <v>2364</v>
      </c>
      <c r="C631" s="16" t="s">
        <v>2365</v>
      </c>
      <c r="D631" s="16" t="s">
        <v>2366</v>
      </c>
      <c r="E631" s="18">
        <v>43082</v>
      </c>
      <c r="F631" s="16" t="s">
        <v>694</v>
      </c>
      <c r="G631" s="16" t="s">
        <v>2080</v>
      </c>
      <c r="H631" s="16" t="s">
        <v>132</v>
      </c>
      <c r="I631" s="16" t="s">
        <v>82</v>
      </c>
      <c r="J631" s="16" t="s">
        <v>83</v>
      </c>
      <c r="K631" s="19" t="s">
        <v>84</v>
      </c>
      <c r="L631" s="19" t="s">
        <v>85</v>
      </c>
      <c r="M631" s="19">
        <v>16100000</v>
      </c>
      <c r="N631" s="69">
        <v>16100000</v>
      </c>
      <c r="O631" s="20" t="s">
        <v>2367</v>
      </c>
      <c r="P631" s="21">
        <v>2100150038744</v>
      </c>
      <c r="Q631" s="20" t="s">
        <v>87</v>
      </c>
      <c r="R631" s="16" t="str">
        <f t="shared" si="157"/>
        <v>ADF Including TSF</v>
      </c>
      <c r="S631" s="16" t="str">
        <f t="shared" si="172"/>
        <v>F</v>
      </c>
      <c r="T631" s="16" t="str">
        <f t="shared" si="156"/>
        <v>ADF Countries</v>
      </c>
      <c r="U631" s="16" t="str">
        <f t="shared" si="158"/>
        <v>Transition States</v>
      </c>
      <c r="V631" s="22" t="str">
        <f>IF(ISNUMBER(MATCH(A631, {"Gabon","Sudan","Niger","Mali","Burkina Faso","Guinea"}, 0)), "De Facto Countries", "Non-De Facto Countries")</f>
        <v>De Facto Countries</v>
      </c>
      <c r="W631" s="16" t="str">
        <f t="shared" si="169"/>
        <v>West</v>
      </c>
      <c r="X631" s="16" t="str">
        <f t="shared" si="170"/>
        <v>Power</v>
      </c>
      <c r="Y631" s="23"/>
      <c r="Z631" s="23">
        <f>Table2[[#This Row],[Approved Amount_UA Equivalent]]</f>
        <v>16100000</v>
      </c>
      <c r="AD631" s="23">
        <f>SUM(Table2[[#This Row],[Feed Africa ]:[Improve Quality Of Life ]])</f>
        <v>16100000</v>
      </c>
      <c r="AE631" s="16" t="b">
        <f>Table2[[#This Row],[Total HI5]]=Table2[[#This Row],[Approved Amount_UA Equivalent]]</f>
        <v>1</v>
      </c>
      <c r="AF631" s="24">
        <v>10</v>
      </c>
      <c r="AG631" s="20" t="str">
        <f t="shared" si="159"/>
        <v>Investment Project</v>
      </c>
      <c r="AH631" s="24" t="e">
        <f>VLOOKUP(Table2[[#This Row],[SAP Code]],[25]DATA!$A:$G,7,FALSE)</f>
        <v>#N/A</v>
      </c>
      <c r="AI631" s="20" t="str">
        <f t="shared" si="160"/>
        <v>Infrastructure</v>
      </c>
      <c r="AJ631" s="25" t="s">
        <v>89</v>
      </c>
      <c r="AK631" s="25" t="s">
        <v>90</v>
      </c>
      <c r="AL631" s="23" t="str" cm="1">
        <f t="array" ref="AL631">_xlfn.SWITCH(AK631,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31" s="26">
        <v>1</v>
      </c>
      <c r="AN631" s="25" t="str">
        <f t="shared" si="168"/>
        <v>Sovereign</v>
      </c>
      <c r="AO631" s="27">
        <v>0.5</v>
      </c>
      <c r="AP631" s="23">
        <f>Table2[[#This Row],[Approved Amount_UA Equivalent]]/1000000</f>
        <v>16.100000000000001</v>
      </c>
      <c r="AQ631" s="69">
        <f t="shared" si="161"/>
        <v>21.426524000000001</v>
      </c>
      <c r="AR631" s="23" t="str">
        <f t="shared" si="162"/>
        <v>11-20</v>
      </c>
      <c r="AS631" s="23" t="str">
        <f t="shared" si="163"/>
        <v>1-20</v>
      </c>
      <c r="AT631" s="23" t="str">
        <f t="shared" si="164"/>
        <v>1-40</v>
      </c>
      <c r="AU631" s="23" t="str">
        <f t="shared" si="165"/>
        <v>&lt;1-50 Mn</v>
      </c>
      <c r="AV631" s="23">
        <f>Table2[[#This Row],[Amount]]</f>
        <v>16100000</v>
      </c>
      <c r="AW631" s="23" t="str">
        <f t="shared" si="166"/>
        <v>Dec 2017</v>
      </c>
      <c r="AX631" s="28">
        <f>IFERROR(VLOOKUP(Table2[[#This Row],[SAP Code]],[26]_16!A:B,2,FALSE),0)</f>
        <v>0</v>
      </c>
      <c r="AY631" s="28">
        <f>IFERROR(VLOOKUP(Table2[[#This Row],[SAP Code]],[26]_16!D:E,2,FALSE)/ 1000000, 0)</f>
        <v>0</v>
      </c>
      <c r="AZ631" s="28">
        <f>IFERROR(VLOOKUP(Table2[[#This Row],[SAP Code]],[26]_16!G:H,2,FALSE)/ 1000000, 0)</f>
        <v>0</v>
      </c>
      <c r="BA631" s="28">
        <f>IFERROR(VLOOKUP(Table2[[#This Row],[SAP Code]],[26]_16!J:K,2,FALSE)/ 1000000, 0)</f>
        <v>0.19335017999999998</v>
      </c>
      <c r="BB631" s="28">
        <f>IFERROR(VLOOKUP(Table2[[#This Row],[SAP Code]],[26]_16!M:N,2,FALSE)/ 1000000, 0)</f>
        <v>0.57537978999999995</v>
      </c>
      <c r="BC631" s="28">
        <f>IFERROR(VLOOKUP(Table2[[#This Row],[SAP Code]],[26]_16!P:Q,2,FALSE),0)</f>
        <v>1.2904557999999999</v>
      </c>
      <c r="BD631" s="28">
        <f>IFERROR(VLOOKUP(Table2[[#This Row],[SAP Code]],[26]_16!S:T,2,FALSE),0)</f>
        <v>1.9913060499999997</v>
      </c>
      <c r="BE631" s="28">
        <f>IFERROR(VLOOKUP(Table2[[#This Row],[SAP Code]],[26]_16!V:W,2,FALSE)/ 1000000, 0)</f>
        <v>2.6319536599999998</v>
      </c>
      <c r="BF631" s="28">
        <f>IFERROR(VLOOKUP(Table2[[#This Row],[SAP Code]],[26]_16!Y:Z,2,FALSE)/ 1000000, 0)</f>
        <v>1.8339177699999998</v>
      </c>
      <c r="BG631" s="28" t="str">
        <f>IFERROR(VLOOKUP(Table2[[#This Row],[SAP Code]],[26]port!$A:$AD,30,FALSE),"unknown")</f>
        <v>OnGo</v>
      </c>
      <c r="BH631" s="29" t="str">
        <f t="shared" si="167"/>
        <v>Ongoing</v>
      </c>
      <c r="BI631" s="16"/>
    </row>
    <row r="632" spans="1:61" ht="17.100000000000001" customHeight="1">
      <c r="A632" s="20" t="s">
        <v>751</v>
      </c>
      <c r="B632" s="16" t="s">
        <v>2364</v>
      </c>
      <c r="C632" s="16" t="s">
        <v>2368</v>
      </c>
      <c r="D632" s="16" t="s">
        <v>2366</v>
      </c>
      <c r="E632" s="18">
        <v>43082</v>
      </c>
      <c r="F632" s="16" t="s">
        <v>694</v>
      </c>
      <c r="G632" s="16" t="s">
        <v>2080</v>
      </c>
      <c r="H632" s="16" t="s">
        <v>132</v>
      </c>
      <c r="I632" s="16" t="s">
        <v>82</v>
      </c>
      <c r="J632" s="16" t="s">
        <v>83</v>
      </c>
      <c r="K632" s="19" t="s">
        <v>69</v>
      </c>
      <c r="L632" s="19" t="s">
        <v>85</v>
      </c>
      <c r="M632" s="19">
        <v>13900000</v>
      </c>
      <c r="N632" s="69">
        <v>13900000</v>
      </c>
      <c r="O632" s="20" t="s">
        <v>2367</v>
      </c>
      <c r="P632" s="21">
        <v>2100155036267</v>
      </c>
      <c r="Q632" s="20" t="s">
        <v>87</v>
      </c>
      <c r="R632" s="16" t="str">
        <f t="shared" si="157"/>
        <v>ADF Including TSF</v>
      </c>
      <c r="S632" s="16" t="str">
        <f t="shared" si="172"/>
        <v>F</v>
      </c>
      <c r="T632" s="16" t="str">
        <f t="shared" si="156"/>
        <v>ADF Countries</v>
      </c>
      <c r="U632" s="16" t="str">
        <f t="shared" si="158"/>
        <v>Transition States</v>
      </c>
      <c r="V632" s="22" t="str">
        <f>IF(ISNUMBER(MATCH(A632, {"Gabon","Sudan","Niger","Mali","Burkina Faso","Guinea"}, 0)), "De Facto Countries", "Non-De Facto Countries")</f>
        <v>De Facto Countries</v>
      </c>
      <c r="W632" s="16" t="str">
        <f t="shared" si="169"/>
        <v>West</v>
      </c>
      <c r="X632" s="16" t="str">
        <f t="shared" si="170"/>
        <v>Power</v>
      </c>
      <c r="Y632" s="23"/>
      <c r="Z632" s="23">
        <f>Table2[[#This Row],[Approved Amount_UA Equivalent]]</f>
        <v>13900000</v>
      </c>
      <c r="AD632" s="23">
        <f>SUM(Table2[[#This Row],[Feed Africa ]:[Improve Quality Of Life ]])</f>
        <v>13900000</v>
      </c>
      <c r="AE632" s="16" t="b">
        <f>Table2[[#This Row],[Total HI5]]=Table2[[#This Row],[Approved Amount_UA Equivalent]]</f>
        <v>1</v>
      </c>
      <c r="AF632" s="24">
        <v>10</v>
      </c>
      <c r="AG632" s="20" t="str">
        <f t="shared" si="159"/>
        <v>Investment Project</v>
      </c>
      <c r="AH632" s="24" t="e">
        <f>VLOOKUP(Table2[[#This Row],[SAP Code]],[25]DATA!$A:$G,7,FALSE)</f>
        <v>#N/A</v>
      </c>
      <c r="AI632" s="20" t="str">
        <f t="shared" si="160"/>
        <v>Infrastructure</v>
      </c>
      <c r="AJ632" s="25" t="s">
        <v>89</v>
      </c>
      <c r="AK632" s="25" t="s">
        <v>90</v>
      </c>
      <c r="AL632" s="23" t="str" cm="1">
        <f t="array" ref="AL632">_xlfn.SWITCH(AK632,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32" s="26">
        <v>1</v>
      </c>
      <c r="AN632" s="25" t="str">
        <f t="shared" si="168"/>
        <v>Sovereign</v>
      </c>
      <c r="AO632" s="27">
        <v>0.5</v>
      </c>
      <c r="AP632" s="23">
        <f>Table2[[#This Row],[Approved Amount_UA Equivalent]]/1000000</f>
        <v>13.9</v>
      </c>
      <c r="AQ632" s="69">
        <f t="shared" si="161"/>
        <v>18.498676</v>
      </c>
      <c r="AR632" s="23" t="str">
        <f t="shared" si="162"/>
        <v>11-20</v>
      </c>
      <c r="AS632" s="23" t="str">
        <f t="shared" si="163"/>
        <v>1-20</v>
      </c>
      <c r="AT632" s="23" t="str">
        <f t="shared" si="164"/>
        <v>1-40</v>
      </c>
      <c r="AU632" s="23" t="str">
        <f t="shared" si="165"/>
        <v>&lt;1-50 Mn</v>
      </c>
      <c r="AV632" s="23">
        <f>Table2[[#This Row],[Amount]]</f>
        <v>13900000</v>
      </c>
      <c r="AW632" s="23" t="str">
        <f t="shared" si="166"/>
        <v>Dec 2017</v>
      </c>
      <c r="AX632" s="28">
        <f>IFERROR(VLOOKUP(Table2[[#This Row],[SAP Code]],[26]_16!A:B,2,FALSE),0)</f>
        <v>0</v>
      </c>
      <c r="AY632" s="28">
        <f>IFERROR(VLOOKUP(Table2[[#This Row],[SAP Code]],[26]_16!D:E,2,FALSE)/ 1000000, 0)</f>
        <v>0</v>
      </c>
      <c r="AZ632" s="28">
        <f>IFERROR(VLOOKUP(Table2[[#This Row],[SAP Code]],[26]_16!G:H,2,FALSE)/ 1000000, 0)</f>
        <v>0</v>
      </c>
      <c r="BA632" s="28">
        <f>IFERROR(VLOOKUP(Table2[[#This Row],[SAP Code]],[26]_16!J:K,2,FALSE)/ 1000000, 0)</f>
        <v>0.19335017999999998</v>
      </c>
      <c r="BB632" s="28">
        <f>IFERROR(VLOOKUP(Table2[[#This Row],[SAP Code]],[26]_16!M:N,2,FALSE)/ 1000000, 0)</f>
        <v>0.57537978999999995</v>
      </c>
      <c r="BC632" s="28">
        <f>IFERROR(VLOOKUP(Table2[[#This Row],[SAP Code]],[26]_16!P:Q,2,FALSE),0)</f>
        <v>1.2904557999999999</v>
      </c>
      <c r="BD632" s="28">
        <f>IFERROR(VLOOKUP(Table2[[#This Row],[SAP Code]],[26]_16!S:T,2,FALSE),0)</f>
        <v>1.9913060499999997</v>
      </c>
      <c r="BE632" s="28">
        <f>IFERROR(VLOOKUP(Table2[[#This Row],[SAP Code]],[26]_16!V:W,2,FALSE)/ 1000000, 0)</f>
        <v>2.6319536599999998</v>
      </c>
      <c r="BF632" s="28">
        <f>IFERROR(VLOOKUP(Table2[[#This Row],[SAP Code]],[26]_16!Y:Z,2,FALSE)/ 1000000, 0)</f>
        <v>1.8339177699999998</v>
      </c>
      <c r="BG632" s="28" t="str">
        <f>IFERROR(VLOOKUP(Table2[[#This Row],[SAP Code]],[26]port!$A:$AD,30,FALSE),"unknown")</f>
        <v>OnGo</v>
      </c>
      <c r="BH632" s="29" t="str">
        <f t="shared" si="167"/>
        <v>Ongoing</v>
      </c>
      <c r="BI632" s="16"/>
    </row>
    <row r="633" spans="1:61" ht="17.100000000000001" customHeight="1">
      <c r="A633" s="16" t="s">
        <v>326</v>
      </c>
      <c r="B633" s="16" t="s">
        <v>2364</v>
      </c>
      <c r="C633" s="16" t="s">
        <v>2369</v>
      </c>
      <c r="D633" s="16" t="s">
        <v>2366</v>
      </c>
      <c r="E633" s="18">
        <v>43082</v>
      </c>
      <c r="F633" s="16" t="s">
        <v>328</v>
      </c>
      <c r="G633" s="16" t="s">
        <v>2080</v>
      </c>
      <c r="H633" s="16" t="s">
        <v>132</v>
      </c>
      <c r="I633" s="16" t="s">
        <v>82</v>
      </c>
      <c r="J633" s="16" t="s">
        <v>83</v>
      </c>
      <c r="K633" s="19" t="s">
        <v>84</v>
      </c>
      <c r="L633" s="19" t="s">
        <v>85</v>
      </c>
      <c r="M633" s="19">
        <v>16600000</v>
      </c>
      <c r="N633" s="69">
        <v>16600000</v>
      </c>
      <c r="O633" s="20" t="s">
        <v>2370</v>
      </c>
      <c r="P633" s="21">
        <v>2100150038743</v>
      </c>
      <c r="Q633" s="20" t="s">
        <v>87</v>
      </c>
      <c r="R633" s="16" t="str">
        <f t="shared" si="157"/>
        <v>ADF Including TSF</v>
      </c>
      <c r="S633" s="16" t="str">
        <f t="shared" si="172"/>
        <v>F</v>
      </c>
      <c r="T633" s="16" t="str">
        <f t="shared" ref="T633:T696" si="173">IF(A633="Algeria","ADB Countries",IF(A633="Angola","ADB Countries",IF(A633="Benin","ADF Countries",IF(A633="Botswana","ADB Countries",IF(A633="Burkina Faso","ADF Countries",IF(A633="Burundi","ADF Countries",IF(A633="Cameroon","Blend Countries",IF(A633="Cape Verde","ADB Countries",IF(A633="Central African Republic","ADF Countries",IF(A633="Centrafrique","ADF Countries",IF(A633="Chad","ADF Countries",IF(A633="Comoros","ADF Countries",IF(A633="Congo CG","ADB Countries",IF(A633="Congo","ADB Countries",IF(A633="Côte D'Ivoire","Blend Countries",IF(A633="Dem Rep Congo","ADF Countries",IF(A633="DEMOCRATIC REPUBLIC OF THE CONGO","ADF Countries",IF(A633="Djibouti","ADF Countries",IF(A633="Egypt","ADB Countries",IF(A633="Eq Guinea","ADB Countries",IF(A633="Equatorial Guinea","ADB Countries",IF(A633="Eritrea","ADF Countries",IF(A633="Swaziland","ADB Countries",IF(A633="Eswatini","ADB Countries",IF(A633="Ethiopia","ADF Countries",IF(A633="Gabon","ADB Countries",IF(A633="Gambia","ADF Countries",IF(A633="Ghana","ADF Countries",IF(A633="Guinea","ADF Countries",IF(A633="Guinea-Bissau","ADF Countries",IF(A633="Kenya","Blend Countries",IF(A633="Lesotho","ADF Countries",IF(A633="Liberia","ADF Countries",IF(A633="Libya","ADB Countries",IF(A633="Madagascar","ADF Countries",IF(A633="Malawi","ADF Countries",IF(A633="Mali","ADF Countries",IF(A633="Mauritania","ADF Countries",IF(A633="Mauritius","ADB Countries",IF(A633="Morocco","ADB Countries",IF(A633="Mozambique","ADF Countries",IF(OR(A633="Multi",A633="Multinational",A633="Multi-Countries"),"Multinational",IF(A633="Namibia","ADB Countries",IF(A633="Niger","ADF Countries",IF(A633="Nigeria","ADB Countries",IF(A633="Rwanda","ADF Countries",IF(A633="Sao Tome &amp; Principe","ADF Countries",IF(A633="Sao Tome","ADF Countries",IF(A633="Senegal","Blend Countries",IF(A633="Seychelles","ADB Countries",IF(A633="Sierra Leone","ADF Countries",IF(A633="Somalia","ADF Countries",IF(A633="South Africa","ADB Countries",IF(A633="South Sudan","ADF Countries",IF(A633="Sudan","ADF Countries",IF(A633="Tanzania","Blend Countries",IF(A633="Togo","ADF Countries",IF(A633="Tunisia","ADB Countries",IF(A633="Uganda","ADF Countries",IF(A633="Zambia","Blend Countries",IF(A633="Zimbabwe","ADF Countries","")))))))))))))))))))))))))))))))))))))))))))))))))))))))))))))</f>
        <v>ADF Countries</v>
      </c>
      <c r="U633" s="16" t="str">
        <f t="shared" si="158"/>
        <v>Transition States</v>
      </c>
      <c r="V633" s="22" t="str">
        <f>IF(ISNUMBER(MATCH(A633, {"Gabon","Sudan","Niger","Mali","Burkina Faso","Guinea"}, 0)), "De Facto Countries", "Non-De Facto Countries")</f>
        <v>De Facto Countries</v>
      </c>
      <c r="W633" s="16" t="str">
        <f t="shared" si="169"/>
        <v>West</v>
      </c>
      <c r="X633" s="16" t="str">
        <f t="shared" si="170"/>
        <v>Power</v>
      </c>
      <c r="Y633" s="23"/>
      <c r="Z633" s="23">
        <f>Table2[[#This Row],[Approved Amount_UA Equivalent]]</f>
        <v>16600000</v>
      </c>
      <c r="AD633" s="23">
        <f>SUM(Table2[[#This Row],[Feed Africa ]:[Improve Quality Of Life ]])</f>
        <v>16600000</v>
      </c>
      <c r="AE633" s="16" t="b">
        <f>Table2[[#This Row],[Total HI5]]=Table2[[#This Row],[Approved Amount_UA Equivalent]]</f>
        <v>1</v>
      </c>
      <c r="AF633" s="24">
        <v>10</v>
      </c>
      <c r="AG633" s="20" t="str">
        <f t="shared" si="159"/>
        <v>Investment Project</v>
      </c>
      <c r="AH633" s="24" t="e">
        <f>VLOOKUP(Table2[[#This Row],[SAP Code]],[25]DATA!$A:$G,7,FALSE)</f>
        <v>#N/A</v>
      </c>
      <c r="AI633" s="20" t="str">
        <f t="shared" si="160"/>
        <v>Infrastructure</v>
      </c>
      <c r="AJ633" s="25" t="s">
        <v>89</v>
      </c>
      <c r="AK633" s="25" t="s">
        <v>90</v>
      </c>
      <c r="AL633" s="23" t="str" cm="1">
        <f t="array" ref="AL633">_xlfn.SWITCH(AK633,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33" s="26">
        <v>1</v>
      </c>
      <c r="AN633" s="25" t="str">
        <f t="shared" si="168"/>
        <v>Sovereign</v>
      </c>
      <c r="AO633" s="27">
        <v>0.5</v>
      </c>
      <c r="AP633" s="23">
        <f>Table2[[#This Row],[Approved Amount_UA Equivalent]]/1000000</f>
        <v>16.600000000000001</v>
      </c>
      <c r="AQ633" s="69">
        <f t="shared" si="161"/>
        <v>22.091944000000002</v>
      </c>
      <c r="AR633" s="23" t="str">
        <f t="shared" si="162"/>
        <v>11-20</v>
      </c>
      <c r="AS633" s="23" t="str">
        <f t="shared" si="163"/>
        <v>1-20</v>
      </c>
      <c r="AT633" s="23" t="str">
        <f t="shared" si="164"/>
        <v>1-40</v>
      </c>
      <c r="AU633" s="23" t="str">
        <f t="shared" si="165"/>
        <v>&lt;1-50 Mn</v>
      </c>
      <c r="AV633" s="23">
        <f>Table2[[#This Row],[Amount]]</f>
        <v>16600000</v>
      </c>
      <c r="AW633" s="23" t="str">
        <f t="shared" si="166"/>
        <v>Dec 2017</v>
      </c>
      <c r="AX633" s="28">
        <f>IFERROR(VLOOKUP(Table2[[#This Row],[SAP Code]],[26]_16!A:B,2,FALSE),0)</f>
        <v>0</v>
      </c>
      <c r="AY633" s="28">
        <f>IFERROR(VLOOKUP(Table2[[#This Row],[SAP Code]],[26]_16!D:E,2,FALSE)/ 1000000, 0)</f>
        <v>0</v>
      </c>
      <c r="AZ633" s="28">
        <f>IFERROR(VLOOKUP(Table2[[#This Row],[SAP Code]],[26]_16!G:H,2,FALSE)/ 1000000, 0)</f>
        <v>0</v>
      </c>
      <c r="BA633" s="28">
        <f>IFERROR(VLOOKUP(Table2[[#This Row],[SAP Code]],[26]_16!J:K,2,FALSE)/ 1000000, 0)</f>
        <v>0.29203152000000004</v>
      </c>
      <c r="BB633" s="28">
        <f>IFERROR(VLOOKUP(Table2[[#This Row],[SAP Code]],[26]_16!M:N,2,FALSE)/ 1000000, 0)</f>
        <v>1.78191857</v>
      </c>
      <c r="BC633" s="28">
        <f>IFERROR(VLOOKUP(Table2[[#This Row],[SAP Code]],[26]_16!P:Q,2,FALSE),0)</f>
        <v>0.52018710999999995</v>
      </c>
      <c r="BD633" s="28">
        <f>IFERROR(VLOOKUP(Table2[[#This Row],[SAP Code]],[26]_16!S:T,2,FALSE),0)</f>
        <v>2.8388031099999997</v>
      </c>
      <c r="BE633" s="28">
        <f>IFERROR(VLOOKUP(Table2[[#This Row],[SAP Code]],[26]_16!V:W,2,FALSE)/ 1000000, 0)</f>
        <v>2.9461112800000011</v>
      </c>
      <c r="BF633" s="28">
        <f>IFERROR(VLOOKUP(Table2[[#This Row],[SAP Code]],[26]_16!Y:Z,2,FALSE)/ 1000000, 0)</f>
        <v>0.59489656999999996</v>
      </c>
      <c r="BG633" s="28" t="str">
        <f>IFERROR(VLOOKUP(Table2[[#This Row],[SAP Code]],[26]port!$A:$AD,30,FALSE),"unknown")</f>
        <v>OnGo</v>
      </c>
      <c r="BH633" s="29" t="str">
        <f t="shared" si="167"/>
        <v>Ongoing</v>
      </c>
      <c r="BI633" s="16"/>
    </row>
    <row r="634" spans="1:61" ht="17.100000000000001" customHeight="1">
      <c r="A634" s="16" t="s">
        <v>326</v>
      </c>
      <c r="B634" s="16" t="s">
        <v>2364</v>
      </c>
      <c r="C634" s="16" t="s">
        <v>2371</v>
      </c>
      <c r="D634" s="16" t="s">
        <v>2366</v>
      </c>
      <c r="E634" s="18">
        <v>43082</v>
      </c>
      <c r="F634" s="16" t="s">
        <v>328</v>
      </c>
      <c r="G634" s="16" t="s">
        <v>2080</v>
      </c>
      <c r="H634" s="16" t="s">
        <v>132</v>
      </c>
      <c r="I634" s="16" t="s">
        <v>82</v>
      </c>
      <c r="J634" s="16" t="s">
        <v>83</v>
      </c>
      <c r="K634" s="19" t="s">
        <v>69</v>
      </c>
      <c r="L634" s="19" t="s">
        <v>85</v>
      </c>
      <c r="M634" s="19">
        <v>13400000</v>
      </c>
      <c r="N634" s="69">
        <v>13400000</v>
      </c>
      <c r="O634" s="20" t="s">
        <v>2370</v>
      </c>
      <c r="P634" s="21">
        <v>2100155036266</v>
      </c>
      <c r="Q634" s="20" t="s">
        <v>87</v>
      </c>
      <c r="R634" s="16" t="str">
        <f t="shared" si="157"/>
        <v>ADF Including TSF</v>
      </c>
      <c r="S634" s="16" t="str">
        <f t="shared" si="172"/>
        <v>F</v>
      </c>
      <c r="T634" s="16" t="str">
        <f t="shared" si="173"/>
        <v>ADF Countries</v>
      </c>
      <c r="U634" s="16" t="str">
        <f t="shared" si="158"/>
        <v>Transition States</v>
      </c>
      <c r="V634" s="22" t="str">
        <f>IF(ISNUMBER(MATCH(A634, {"Gabon","Sudan","Niger","Mali","Burkina Faso","Guinea"}, 0)), "De Facto Countries", "Non-De Facto Countries")</f>
        <v>De Facto Countries</v>
      </c>
      <c r="W634" s="16" t="str">
        <f t="shared" si="169"/>
        <v>West</v>
      </c>
      <c r="X634" s="16" t="str">
        <f t="shared" si="170"/>
        <v>Power</v>
      </c>
      <c r="Y634" s="23"/>
      <c r="Z634" s="23">
        <f>Table2[[#This Row],[Approved Amount_UA Equivalent]]</f>
        <v>13400000</v>
      </c>
      <c r="AD634" s="23">
        <f>SUM(Table2[[#This Row],[Feed Africa ]:[Improve Quality Of Life ]])</f>
        <v>13400000</v>
      </c>
      <c r="AE634" s="16" t="b">
        <f>Table2[[#This Row],[Total HI5]]=Table2[[#This Row],[Approved Amount_UA Equivalent]]</f>
        <v>1</v>
      </c>
      <c r="AF634" s="24">
        <v>10</v>
      </c>
      <c r="AG634" s="20" t="str">
        <f t="shared" si="159"/>
        <v>Investment Project</v>
      </c>
      <c r="AH634" s="24" t="e">
        <f>VLOOKUP(Table2[[#This Row],[SAP Code]],[25]DATA!$A:$G,7,FALSE)</f>
        <v>#N/A</v>
      </c>
      <c r="AI634" s="20" t="str">
        <f t="shared" si="160"/>
        <v>Infrastructure</v>
      </c>
      <c r="AJ634" s="25" t="s">
        <v>89</v>
      </c>
      <c r="AK634" s="25" t="s">
        <v>90</v>
      </c>
      <c r="AL634" s="23" t="str" cm="1">
        <f t="array" ref="AL634">_xlfn.SWITCH(AK634,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34" s="26">
        <v>1</v>
      </c>
      <c r="AN634" s="25" t="str">
        <f t="shared" si="168"/>
        <v>Sovereign</v>
      </c>
      <c r="AO634" s="27">
        <v>0.5</v>
      </c>
      <c r="AP634" s="23">
        <f>Table2[[#This Row],[Approved Amount_UA Equivalent]]/1000000</f>
        <v>13.4</v>
      </c>
      <c r="AQ634" s="69">
        <f t="shared" si="161"/>
        <v>17.833255999999999</v>
      </c>
      <c r="AR634" s="23" t="str">
        <f t="shared" si="162"/>
        <v>11-20</v>
      </c>
      <c r="AS634" s="23" t="str">
        <f t="shared" si="163"/>
        <v>1-20</v>
      </c>
      <c r="AT634" s="23" t="str">
        <f t="shared" si="164"/>
        <v>1-40</v>
      </c>
      <c r="AU634" s="23" t="str">
        <f t="shared" si="165"/>
        <v>&lt;1-50 Mn</v>
      </c>
      <c r="AV634" s="23">
        <f>Table2[[#This Row],[Amount]]</f>
        <v>13400000</v>
      </c>
      <c r="AW634" s="23" t="str">
        <f t="shared" si="166"/>
        <v>Dec 2017</v>
      </c>
      <c r="AX634" s="28">
        <f>IFERROR(VLOOKUP(Table2[[#This Row],[SAP Code]],[26]_16!A:B,2,FALSE),0)</f>
        <v>0</v>
      </c>
      <c r="AY634" s="28">
        <f>IFERROR(VLOOKUP(Table2[[#This Row],[SAP Code]],[26]_16!D:E,2,FALSE)/ 1000000, 0)</f>
        <v>0</v>
      </c>
      <c r="AZ634" s="28">
        <f>IFERROR(VLOOKUP(Table2[[#This Row],[SAP Code]],[26]_16!G:H,2,FALSE)/ 1000000, 0)</f>
        <v>0</v>
      </c>
      <c r="BA634" s="28">
        <f>IFERROR(VLOOKUP(Table2[[#This Row],[SAP Code]],[26]_16!J:K,2,FALSE)/ 1000000, 0)</f>
        <v>0.29203152000000004</v>
      </c>
      <c r="BB634" s="28">
        <f>IFERROR(VLOOKUP(Table2[[#This Row],[SAP Code]],[26]_16!M:N,2,FALSE)/ 1000000, 0)</f>
        <v>1.78191857</v>
      </c>
      <c r="BC634" s="28">
        <f>IFERROR(VLOOKUP(Table2[[#This Row],[SAP Code]],[26]_16!P:Q,2,FALSE),0)</f>
        <v>0.52018710999999995</v>
      </c>
      <c r="BD634" s="28">
        <f>IFERROR(VLOOKUP(Table2[[#This Row],[SAP Code]],[26]_16!S:T,2,FALSE),0)</f>
        <v>2.8388031099999997</v>
      </c>
      <c r="BE634" s="28">
        <f>IFERROR(VLOOKUP(Table2[[#This Row],[SAP Code]],[26]_16!V:W,2,FALSE)/ 1000000, 0)</f>
        <v>2.9461112800000011</v>
      </c>
      <c r="BF634" s="28">
        <f>IFERROR(VLOOKUP(Table2[[#This Row],[SAP Code]],[26]_16!Y:Z,2,FALSE)/ 1000000, 0)</f>
        <v>0.59489656999999996</v>
      </c>
      <c r="BG634" s="28" t="str">
        <f>IFERROR(VLOOKUP(Table2[[#This Row],[SAP Code]],[26]port!$A:$AD,30,FALSE),"unknown")</f>
        <v>OnGo</v>
      </c>
      <c r="BH634" s="29" t="str">
        <f t="shared" si="167"/>
        <v>Ongoing</v>
      </c>
      <c r="BI634" s="16"/>
    </row>
    <row r="635" spans="1:61" ht="17.100000000000001" customHeight="1">
      <c r="A635" s="16" t="s">
        <v>141</v>
      </c>
      <c r="B635" s="16" t="s">
        <v>2372</v>
      </c>
      <c r="C635" s="16" t="s">
        <v>2373</v>
      </c>
      <c r="D635" s="16" t="s">
        <v>2374</v>
      </c>
      <c r="E635" s="18">
        <v>43082</v>
      </c>
      <c r="F635" s="16" t="s">
        <v>2375</v>
      </c>
      <c r="G635" s="16" t="s">
        <v>1697</v>
      </c>
      <c r="H635" s="37" t="s">
        <v>213</v>
      </c>
      <c r="I635" s="16" t="s">
        <v>250</v>
      </c>
      <c r="J635" s="16" t="s">
        <v>103</v>
      </c>
      <c r="K635" s="19" t="s">
        <v>241</v>
      </c>
      <c r="L635" s="19" t="s">
        <v>70</v>
      </c>
      <c r="M635" s="19">
        <v>15000000</v>
      </c>
      <c r="N635" s="69">
        <v>10597561.147927824</v>
      </c>
      <c r="O635" s="20" t="s">
        <v>2376</v>
      </c>
      <c r="P635" s="21" t="s">
        <v>243</v>
      </c>
      <c r="Q635" s="20" t="s">
        <v>87</v>
      </c>
      <c r="R635" s="16" t="str">
        <f t="shared" si="157"/>
        <v>ADB Private</v>
      </c>
      <c r="S635" s="16" t="str">
        <f t="shared" si="172"/>
        <v>K</v>
      </c>
      <c r="T635" s="16" t="str">
        <f t="shared" si="173"/>
        <v>Multinational</v>
      </c>
      <c r="U635" s="16" t="str">
        <f t="shared" si="158"/>
        <v>Multinational</v>
      </c>
      <c r="V635" s="22" t="str">
        <f>IF(ISNUMBER(MATCH(A635, {"Gabon","Sudan","Niger","Mali","Burkina Faso","Guinea"}, 0)), "De Facto Countries", "Non-De Facto Countries")</f>
        <v>Non-De Facto Countries</v>
      </c>
      <c r="W635" s="16" t="str">
        <f t="shared" si="169"/>
        <v>Multi</v>
      </c>
      <c r="X635" s="16" t="str">
        <f t="shared" si="170"/>
        <v>Multi-Sector</v>
      </c>
      <c r="Y635" s="23">
        <f>Table2[[#This Row],[Approved Amount_UA Equivalent]]/5</f>
        <v>2119512.2295855647</v>
      </c>
      <c r="Z635" s="23">
        <f>Table2[[#This Row],[Approved Amount_UA Equivalent]]/5</f>
        <v>2119512.2295855647</v>
      </c>
      <c r="AA635" s="23">
        <f>Table2[[#This Row],[Approved Amount_UA Equivalent]]/5</f>
        <v>2119512.2295855647</v>
      </c>
      <c r="AB635" s="23">
        <f>Table2[[#This Row],[Approved Amount_UA Equivalent]]/5</f>
        <v>2119512.2295855647</v>
      </c>
      <c r="AC635" s="23">
        <f>Table2[[#This Row],[Approved Amount_UA Equivalent]]/5</f>
        <v>2119512.2295855647</v>
      </c>
      <c r="AD635" s="23">
        <f>SUM(Table2[[#This Row],[Feed Africa ]:[Improve Quality Of Life ]])</f>
        <v>10597561.147927824</v>
      </c>
      <c r="AE635" s="16" t="b">
        <f>Table2[[#This Row],[Total HI5]]=Table2[[#This Row],[Approved Amount_UA Equivalent]]</f>
        <v>1</v>
      </c>
      <c r="AF635" s="24">
        <v>70</v>
      </c>
      <c r="AG635" s="20" t="str">
        <f t="shared" si="159"/>
        <v>Equity and Guarantee</v>
      </c>
      <c r="AH635" s="24" t="e">
        <f>VLOOKUP(Table2[[#This Row],[SAP Code]],[25]DATA!$A:$G,7,FALSE)</f>
        <v>#N/A</v>
      </c>
      <c r="AI635" s="20" t="str">
        <f t="shared" si="160"/>
        <v>Other Investment</v>
      </c>
      <c r="AJ635" s="25" t="s">
        <v>254</v>
      </c>
      <c r="AK635" s="25" t="s">
        <v>1697</v>
      </c>
      <c r="AL635" s="23" t="str" cm="1">
        <f t="array" ref="AL635">_xlfn.SWITCH(AK635,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35" s="26">
        <v>2</v>
      </c>
      <c r="AN635" s="25" t="str">
        <f t="shared" si="168"/>
        <v>Non-Sovereign</v>
      </c>
      <c r="AO635" s="27">
        <v>1</v>
      </c>
      <c r="AP635" s="23">
        <f>Table2[[#This Row],[Approved Amount_UA Equivalent]]/1000000</f>
        <v>10.597561147927824</v>
      </c>
      <c r="AQ635" s="69">
        <f t="shared" si="161"/>
        <v>14.103658278108265</v>
      </c>
      <c r="AR635" s="23" t="str">
        <f t="shared" si="162"/>
        <v>11-20</v>
      </c>
      <c r="AS635" s="23" t="str">
        <f t="shared" si="163"/>
        <v>1-20</v>
      </c>
      <c r="AT635" s="23" t="str">
        <f t="shared" si="164"/>
        <v>1-40</v>
      </c>
      <c r="AU635" s="23" t="str">
        <f t="shared" si="165"/>
        <v>&lt;1-50 Mn</v>
      </c>
      <c r="AV635" s="23">
        <f>Table2[[#This Row],[Amount]]</f>
        <v>15000000</v>
      </c>
      <c r="AW635" s="23" t="str">
        <f t="shared" si="166"/>
        <v>Dec 2017</v>
      </c>
      <c r="AX635" s="28">
        <f>IFERROR(VLOOKUP(Table2[[#This Row],[SAP Code]],[26]_16!A:B,2,FALSE),0)</f>
        <v>0</v>
      </c>
      <c r="AY635" s="28">
        <f>IFERROR(VLOOKUP(Table2[[#This Row],[SAP Code]],[26]_16!D:E,2,FALSE)/ 1000000, 0)</f>
        <v>0</v>
      </c>
      <c r="AZ635" s="28">
        <f>IFERROR(VLOOKUP(Table2[[#This Row],[SAP Code]],[26]_16!G:H,2,FALSE)/ 1000000, 0)</f>
        <v>0</v>
      </c>
      <c r="BA635" s="28">
        <f>IFERROR(VLOOKUP(Table2[[#This Row],[SAP Code]],[26]_16!J:K,2,FALSE)/ 1000000, 0)</f>
        <v>0</v>
      </c>
      <c r="BB635" s="28">
        <f>IFERROR(VLOOKUP(Table2[[#This Row],[SAP Code]],[26]_16!M:N,2,FALSE)/ 1000000, 0)</f>
        <v>0</v>
      </c>
      <c r="BC635" s="28">
        <f>IFERROR(VLOOKUP(Table2[[#This Row],[SAP Code]],[26]_16!P:Q,2,FALSE),0)</f>
        <v>0</v>
      </c>
      <c r="BD635" s="28">
        <f>IFERROR(VLOOKUP(Table2[[#This Row],[SAP Code]],[26]_16!S:T,2,FALSE),0)</f>
        <v>0</v>
      </c>
      <c r="BE635" s="28">
        <f>IFERROR(VLOOKUP(Table2[[#This Row],[SAP Code]],[26]_16!V:W,2,FALSE)/ 1000000, 0)</f>
        <v>0</v>
      </c>
      <c r="BF635" s="28">
        <f>IFERROR(VLOOKUP(Table2[[#This Row],[SAP Code]],[26]_16!Y:Z,2,FALSE)/ 1000000, 0)</f>
        <v>0</v>
      </c>
      <c r="BG635" s="28" t="str">
        <f>IFERROR(VLOOKUP(Table2[[#This Row],[SAP Code]],[26]port!$A:$AD,30,FALSE),"unknown")</f>
        <v>unknown</v>
      </c>
      <c r="BH635" s="29" t="str">
        <f t="shared" si="167"/>
        <v>Unknown</v>
      </c>
      <c r="BI635" s="16"/>
    </row>
    <row r="636" spans="1:61" ht="17.100000000000001" customHeight="1">
      <c r="A636" s="38" t="s">
        <v>174</v>
      </c>
      <c r="B636" s="16" t="s">
        <v>2377</v>
      </c>
      <c r="C636" s="16" t="s">
        <v>2378</v>
      </c>
      <c r="D636" s="16" t="s">
        <v>2379</v>
      </c>
      <c r="E636" s="18">
        <v>43084</v>
      </c>
      <c r="F636" s="16" t="s">
        <v>178</v>
      </c>
      <c r="G636" s="16" t="s">
        <v>74</v>
      </c>
      <c r="H636" s="16" t="s">
        <v>101</v>
      </c>
      <c r="I636" s="16" t="s">
        <v>155</v>
      </c>
      <c r="J636" s="16" t="s">
        <v>179</v>
      </c>
      <c r="K636" s="19" t="s">
        <v>84</v>
      </c>
      <c r="L636" s="19" t="s">
        <v>70</v>
      </c>
      <c r="M636" s="19">
        <v>101070000</v>
      </c>
      <c r="N636" s="69">
        <v>71406367.014737681</v>
      </c>
      <c r="O636" s="20" t="s">
        <v>2380</v>
      </c>
      <c r="P636" s="21">
        <v>2000200002052</v>
      </c>
      <c r="Q636" s="20" t="s">
        <v>87</v>
      </c>
      <c r="R636" s="16" t="str">
        <f t="shared" si="157"/>
        <v>ADB Public</v>
      </c>
      <c r="S636" s="16" t="str">
        <f t="shared" si="172"/>
        <v>A</v>
      </c>
      <c r="T636" s="16" t="str">
        <f t="shared" si="173"/>
        <v>ADB Countries</v>
      </c>
      <c r="U636" s="16" t="str">
        <f t="shared" si="158"/>
        <v>Non-Transition States</v>
      </c>
      <c r="V636" s="22" t="str">
        <f>IF(ISNUMBER(MATCH(A636, {"Gabon","Sudan","Niger","Mali","Burkina Faso","Guinea"}, 0)), "De Facto Countries", "Non-De Facto Countries")</f>
        <v>Non-De Facto Countries</v>
      </c>
      <c r="W636" s="16" t="str">
        <f t="shared" si="169"/>
        <v>South</v>
      </c>
      <c r="X636" s="16" t="str">
        <f t="shared" si="170"/>
        <v>Agriculture</v>
      </c>
      <c r="Y636" s="23">
        <f>Table2[[#This Row],[Approved Amount_UA Equivalent]]</f>
        <v>71406367.014737681</v>
      </c>
      <c r="AD636" s="23">
        <f>SUM(Table2[[#This Row],[Feed Africa ]:[Improve Quality Of Life ]])</f>
        <v>71406367.014737681</v>
      </c>
      <c r="AE636" s="16" t="b">
        <f>Table2[[#This Row],[Total HI5]]=Table2[[#This Row],[Approved Amount_UA Equivalent]]</f>
        <v>1</v>
      </c>
      <c r="AF636" s="24">
        <v>10</v>
      </c>
      <c r="AG636" s="20" t="str">
        <f t="shared" si="159"/>
        <v>Investment Project</v>
      </c>
      <c r="AH636" s="24" t="e">
        <f>VLOOKUP(Table2[[#This Row],[SAP Code]],[25]DATA!$A:$G,7,FALSE)</f>
        <v>#N/A</v>
      </c>
      <c r="AI636" s="20" t="str">
        <f t="shared" si="160"/>
        <v>Infrastructure</v>
      </c>
      <c r="AJ636" s="25" t="s">
        <v>157</v>
      </c>
      <c r="AK636" s="25" t="s">
        <v>74</v>
      </c>
      <c r="AL636" s="23" t="str" cm="1">
        <f t="array" ref="AL636">_xlfn.SWITCH(AK636,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36" s="26">
        <v>1</v>
      </c>
      <c r="AN636" s="25" t="str">
        <f t="shared" si="168"/>
        <v>Sovereign</v>
      </c>
      <c r="AO636" s="27">
        <v>1</v>
      </c>
      <c r="AP636" s="23">
        <f>Table2[[#This Row],[Approved Amount_UA Equivalent]]/1000000</f>
        <v>71.406367014737683</v>
      </c>
      <c r="AQ636" s="69">
        <f t="shared" si="161"/>
        <v>95.030449477893498</v>
      </c>
      <c r="AR636" s="23" t="str">
        <f t="shared" si="162"/>
        <v>71-80</v>
      </c>
      <c r="AS636" s="23" t="str">
        <f t="shared" si="163"/>
        <v>61-80</v>
      </c>
      <c r="AT636" s="23" t="str">
        <f t="shared" si="164"/>
        <v>41-80</v>
      </c>
      <c r="AU636" s="23" t="str">
        <f t="shared" si="165"/>
        <v>50-100 Mn</v>
      </c>
      <c r="AV636" s="23">
        <f>Table2[[#This Row],[Amount]]</f>
        <v>101070000</v>
      </c>
      <c r="AW636" s="23" t="str">
        <f t="shared" si="166"/>
        <v>Dec 2017</v>
      </c>
      <c r="AX636" s="28">
        <f>IFERROR(VLOOKUP(Table2[[#This Row],[SAP Code]],[26]_16!A:B,2,FALSE),0)</f>
        <v>0</v>
      </c>
      <c r="AY636" s="28">
        <f>IFERROR(VLOOKUP(Table2[[#This Row],[SAP Code]],[26]_16!D:E,2,FALSE)/ 1000000, 0)</f>
        <v>0</v>
      </c>
      <c r="AZ636" s="28">
        <f>IFERROR(VLOOKUP(Table2[[#This Row],[SAP Code]],[26]_16!G:H,2,FALSE)/ 1000000, 0)</f>
        <v>0</v>
      </c>
      <c r="BA636" s="28">
        <f>IFERROR(VLOOKUP(Table2[[#This Row],[SAP Code]],[26]_16!J:K,2,FALSE)/ 1000000, 0)</f>
        <v>1.27042272</v>
      </c>
      <c r="BB636" s="28">
        <f>IFERROR(VLOOKUP(Table2[[#This Row],[SAP Code]],[26]_16!M:N,2,FALSE)/ 1000000, 0)</f>
        <v>0.54312171000000009</v>
      </c>
      <c r="BC636" s="28">
        <f>IFERROR(VLOOKUP(Table2[[#This Row],[SAP Code]],[26]_16!P:Q,2,FALSE),0)</f>
        <v>2.44868518</v>
      </c>
      <c r="BD636" s="28">
        <f>IFERROR(VLOOKUP(Table2[[#This Row],[SAP Code]],[26]_16!S:T,2,FALSE),0)</f>
        <v>4.4600220200000011</v>
      </c>
      <c r="BE636" s="28">
        <f>IFERROR(VLOOKUP(Table2[[#This Row],[SAP Code]],[26]_16!V:W,2,FALSE)/ 1000000, 0)</f>
        <v>4.1460463299999972</v>
      </c>
      <c r="BF636" s="28">
        <f>IFERROR(VLOOKUP(Table2[[#This Row],[SAP Code]],[26]_16!Y:Z,2,FALSE)/ 1000000, 0)</f>
        <v>2.1712351400000003</v>
      </c>
      <c r="BG636" s="28" t="str">
        <f>IFERROR(VLOOKUP(Table2[[#This Row],[SAP Code]],[26]port!$A:$AD,30,FALSE),"unknown")</f>
        <v>OnGo</v>
      </c>
      <c r="BH636" s="29" t="str">
        <f t="shared" si="167"/>
        <v>Ongoing</v>
      </c>
      <c r="BI636" s="16"/>
    </row>
    <row r="637" spans="1:61" ht="17.100000000000001" customHeight="1">
      <c r="A637" s="38" t="s">
        <v>819</v>
      </c>
      <c r="B637" s="16" t="s">
        <v>2381</v>
      </c>
      <c r="C637" s="16" t="s">
        <v>2382</v>
      </c>
      <c r="D637" s="16" t="s">
        <v>2383</v>
      </c>
      <c r="E637" s="18">
        <v>43084</v>
      </c>
      <c r="F637" s="16" t="s">
        <v>1751</v>
      </c>
      <c r="G637" s="16" t="s">
        <v>74</v>
      </c>
      <c r="H637" s="16" t="s">
        <v>81</v>
      </c>
      <c r="I637" s="16" t="s">
        <v>250</v>
      </c>
      <c r="J637" s="16" t="s">
        <v>1692</v>
      </c>
      <c r="K637" s="19" t="s">
        <v>69</v>
      </c>
      <c r="L637" s="19" t="s">
        <v>85</v>
      </c>
      <c r="M637" s="19">
        <v>12000000</v>
      </c>
      <c r="N637" s="69">
        <v>12000000</v>
      </c>
      <c r="O637" s="20" t="s">
        <v>2384</v>
      </c>
      <c r="P637" s="21">
        <v>5900155012903</v>
      </c>
      <c r="Q637" s="20" t="s">
        <v>72</v>
      </c>
      <c r="R637" s="16" t="str">
        <f t="shared" si="157"/>
        <v>ADF Including TSF</v>
      </c>
      <c r="S637" s="16" t="str">
        <f t="shared" si="172"/>
        <v>K</v>
      </c>
      <c r="T637" s="16" t="str">
        <f t="shared" si="173"/>
        <v>ADF Countries</v>
      </c>
      <c r="U637" s="16" t="str">
        <f t="shared" si="158"/>
        <v>Transition States</v>
      </c>
      <c r="V637" s="22" t="str">
        <f>IF(ISNUMBER(MATCH(A637, {"Gabon","Sudan","Niger","Mali","Burkina Faso","Guinea"}, 0)), "De Facto Countries", "Non-De Facto Countries")</f>
        <v>Non-De Facto Countries</v>
      </c>
      <c r="W637" s="16" t="str">
        <f t="shared" si="169"/>
        <v>East</v>
      </c>
      <c r="X637" s="16" t="str">
        <f t="shared" si="170"/>
        <v>Multi-Sector</v>
      </c>
      <c r="Y637" s="23">
        <f>Table2[[#This Row],[Approved Amount_UA Equivalent]]/5</f>
        <v>2400000</v>
      </c>
      <c r="Z637" s="23">
        <f>Table2[[#This Row],[Approved Amount_UA Equivalent]]/5</f>
        <v>2400000</v>
      </c>
      <c r="AA637" s="23">
        <f>Table2[[#This Row],[Approved Amount_UA Equivalent]]/5</f>
        <v>2400000</v>
      </c>
      <c r="AB637" s="23">
        <f>Table2[[#This Row],[Approved Amount_UA Equivalent]]/5</f>
        <v>2400000</v>
      </c>
      <c r="AC637" s="23">
        <f>Table2[[#This Row],[Approved Amount_UA Equivalent]]/5</f>
        <v>2400000</v>
      </c>
      <c r="AD637" s="23">
        <f>SUM(Table2[[#This Row],[Feed Africa ]:[Improve Quality Of Life ]])</f>
        <v>12000000</v>
      </c>
      <c r="AE637" s="16" t="b">
        <f>Table2[[#This Row],[Total HI5]]=Table2[[#This Row],[Approved Amount_UA Equivalent]]</f>
        <v>1</v>
      </c>
      <c r="AF637" s="24">
        <v>41</v>
      </c>
      <c r="AG637" s="20" t="str">
        <f t="shared" si="159"/>
        <v>ISP and Investment Project</v>
      </c>
      <c r="AH637" s="24" t="e">
        <f>VLOOKUP(Table2[[#This Row],[SAP Code]],[25]DATA!$A:$G,7,FALSE)</f>
        <v>#N/A</v>
      </c>
      <c r="AI637" s="20" t="str">
        <f t="shared" si="160"/>
        <v>Other Investment</v>
      </c>
      <c r="AJ637" s="25" t="s">
        <v>254</v>
      </c>
      <c r="AK637" s="25" t="s">
        <v>74</v>
      </c>
      <c r="AL637" s="23" t="str" cm="1">
        <f t="array" ref="AL637">_xlfn.SWITCH(AK637,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37" s="26">
        <v>1</v>
      </c>
      <c r="AN637" s="25" t="str">
        <f t="shared" si="168"/>
        <v>Sovereign</v>
      </c>
      <c r="AO637" s="27">
        <v>1</v>
      </c>
      <c r="AP637" s="23">
        <f>Table2[[#This Row],[Approved Amount_UA Equivalent]]/1000000</f>
        <v>12</v>
      </c>
      <c r="AQ637" s="69">
        <f t="shared" si="161"/>
        <v>15.970079999999999</v>
      </c>
      <c r="AR637" s="23" t="str">
        <f t="shared" si="162"/>
        <v>11-20</v>
      </c>
      <c r="AS637" s="23" t="str">
        <f t="shared" si="163"/>
        <v>1-20</v>
      </c>
      <c r="AT637" s="23" t="str">
        <f t="shared" si="164"/>
        <v>1-40</v>
      </c>
      <c r="AU637" s="23" t="str">
        <f t="shared" si="165"/>
        <v>&lt;1-50 Mn</v>
      </c>
      <c r="AV637" s="23">
        <f>Table2[[#This Row],[Amount]]</f>
        <v>12000000</v>
      </c>
      <c r="AW637" s="23" t="str">
        <f t="shared" si="166"/>
        <v>Dec 2017</v>
      </c>
      <c r="AX637" s="28">
        <f>IFERROR(VLOOKUP(Table2[[#This Row],[SAP Code]],[26]_16!A:B,2,FALSE),0)</f>
        <v>0</v>
      </c>
      <c r="AY637" s="28">
        <f>IFERROR(VLOOKUP(Table2[[#This Row],[SAP Code]],[26]_16!D:E,2,FALSE)/ 1000000, 0)</f>
        <v>0</v>
      </c>
      <c r="AZ637" s="28">
        <f>IFERROR(VLOOKUP(Table2[[#This Row],[SAP Code]],[26]_16!G:H,2,FALSE)/ 1000000, 0)</f>
        <v>0</v>
      </c>
      <c r="BA637" s="28">
        <f>IFERROR(VLOOKUP(Table2[[#This Row],[SAP Code]],[26]_16!J:K,2,FALSE)/ 1000000, 0)</f>
        <v>0.33596683999999999</v>
      </c>
      <c r="BB637" s="28">
        <f>IFERROR(VLOOKUP(Table2[[#This Row],[SAP Code]],[26]_16!M:N,2,FALSE)/ 1000000, 0)</f>
        <v>0.28471502000000004</v>
      </c>
      <c r="BC637" s="28">
        <f>IFERROR(VLOOKUP(Table2[[#This Row],[SAP Code]],[26]_16!P:Q,2,FALSE),0)</f>
        <v>0.13821443</v>
      </c>
      <c r="BD637" s="28">
        <f>IFERROR(VLOOKUP(Table2[[#This Row],[SAP Code]],[26]_16!S:T,2,FALSE),0)</f>
        <v>1.5678118599999997</v>
      </c>
      <c r="BE637" s="28">
        <f>IFERROR(VLOOKUP(Table2[[#This Row],[SAP Code]],[26]_16!V:W,2,FALSE)/ 1000000, 0)</f>
        <v>3.6181105099999997</v>
      </c>
      <c r="BF637" s="28">
        <f>IFERROR(VLOOKUP(Table2[[#This Row],[SAP Code]],[26]_16!Y:Z,2,FALSE)/ 1000000, 0)</f>
        <v>1.6907071100000002</v>
      </c>
      <c r="BG637" s="28" t="str">
        <f>IFERROR(VLOOKUP(Table2[[#This Row],[SAP Code]],[26]port!$A:$AD,30,FALSE),"unknown")</f>
        <v>OnGo</v>
      </c>
      <c r="BH637" s="29" t="str">
        <f t="shared" si="167"/>
        <v>Ongoing</v>
      </c>
      <c r="BI637" s="16"/>
    </row>
    <row r="638" spans="1:61" ht="17.100000000000001" customHeight="1">
      <c r="A638" s="38" t="s">
        <v>369</v>
      </c>
      <c r="B638" s="16" t="s">
        <v>2385</v>
      </c>
      <c r="C638" s="16" t="s">
        <v>2386</v>
      </c>
      <c r="D638" s="16" t="s">
        <v>2387</v>
      </c>
      <c r="E638" s="18">
        <v>43084</v>
      </c>
      <c r="F638" s="16" t="s">
        <v>373</v>
      </c>
      <c r="G638" s="16" t="s">
        <v>140</v>
      </c>
      <c r="H638" s="16" t="s">
        <v>66</v>
      </c>
      <c r="I638" s="16" t="s">
        <v>437</v>
      </c>
      <c r="J638" s="16" t="s">
        <v>83</v>
      </c>
      <c r="K638" s="19" t="s">
        <v>69</v>
      </c>
      <c r="L638" s="19" t="s">
        <v>85</v>
      </c>
      <c r="M638" s="19">
        <v>10216000</v>
      </c>
      <c r="N638" s="69">
        <v>10216000</v>
      </c>
      <c r="O638" s="20" t="s">
        <v>2388</v>
      </c>
      <c r="P638" s="21">
        <v>2100155037316</v>
      </c>
      <c r="Q638" s="20" t="s">
        <v>72</v>
      </c>
      <c r="R638" s="16" t="str">
        <f t="shared" si="157"/>
        <v>ADF Including TSF</v>
      </c>
      <c r="S638" s="16" t="str">
        <f t="shared" si="172"/>
        <v>G</v>
      </c>
      <c r="T638" s="16" t="str">
        <f t="shared" si="173"/>
        <v>ADF Countries</v>
      </c>
      <c r="U638" s="16" t="str">
        <f t="shared" si="158"/>
        <v>Transition States</v>
      </c>
      <c r="V638" s="22" t="str">
        <f>IF(ISNUMBER(MATCH(A638, {"Gabon","Sudan","Niger","Mali","Burkina Faso","Guinea"}, 0)), "De Facto Countries", "Non-De Facto Countries")</f>
        <v>Non-De Facto Countries</v>
      </c>
      <c r="W638" s="16" t="str">
        <f t="shared" si="169"/>
        <v>Central</v>
      </c>
      <c r="X638" s="16" t="str">
        <f t="shared" si="170"/>
        <v>ICT</v>
      </c>
      <c r="Y638" s="23"/>
      <c r="AB638" s="23">
        <f>Table2[[#This Row],[Approved Amount_UA Equivalent]]/2</f>
        <v>5108000</v>
      </c>
      <c r="AC638" s="23">
        <f>Table2[[#This Row],[Approved Amount_UA Equivalent]]/2</f>
        <v>5108000</v>
      </c>
      <c r="AD638" s="23">
        <f>SUM(Table2[[#This Row],[Feed Africa ]:[Improve Quality Of Life ]])</f>
        <v>10216000</v>
      </c>
      <c r="AE638" s="16" t="b">
        <f>Table2[[#This Row],[Total HI5]]=Table2[[#This Row],[Approved Amount_UA Equivalent]]</f>
        <v>1</v>
      </c>
      <c r="AF638" s="24">
        <v>40</v>
      </c>
      <c r="AG638" s="20" t="str">
        <f t="shared" si="159"/>
        <v>ISP and Investment Project</v>
      </c>
      <c r="AH638" s="24" t="e">
        <f>VLOOKUP(Table2[[#This Row],[SAP Code]],[25]DATA!$A:$G,7,FALSE)</f>
        <v>#N/A</v>
      </c>
      <c r="AI638" s="20" t="str">
        <f t="shared" si="160"/>
        <v>Infrastructure</v>
      </c>
      <c r="AJ638" s="25" t="s">
        <v>89</v>
      </c>
      <c r="AK638" s="25" t="s">
        <v>140</v>
      </c>
      <c r="AL638" s="23" t="str" cm="1">
        <f t="array" ref="AL638">_xlfn.SWITCH(AK638,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38" s="26">
        <v>1</v>
      </c>
      <c r="AN638" s="25" t="str">
        <f t="shared" si="168"/>
        <v>Sovereign</v>
      </c>
      <c r="AO638" s="27">
        <v>1</v>
      </c>
      <c r="AP638" s="23">
        <f>Table2[[#This Row],[Approved Amount_UA Equivalent]]/1000000</f>
        <v>10.215999999999999</v>
      </c>
      <c r="AQ638" s="69">
        <f t="shared" si="161"/>
        <v>13.59586144</v>
      </c>
      <c r="AR638" s="23" t="str">
        <f t="shared" si="162"/>
        <v>11-20</v>
      </c>
      <c r="AS638" s="23" t="str">
        <f t="shared" si="163"/>
        <v>1-20</v>
      </c>
      <c r="AT638" s="23" t="str">
        <f t="shared" si="164"/>
        <v>1-40</v>
      </c>
      <c r="AU638" s="23" t="str">
        <f t="shared" si="165"/>
        <v>&lt;1-50 Mn</v>
      </c>
      <c r="AV638" s="23">
        <f>Table2[[#This Row],[Amount]]</f>
        <v>10216000</v>
      </c>
      <c r="AW638" s="23" t="str">
        <f t="shared" si="166"/>
        <v>Dec 2017</v>
      </c>
      <c r="AX638" s="28">
        <f>IFERROR(VLOOKUP(Table2[[#This Row],[SAP Code]],[26]_16!A:B,2,FALSE),0)</f>
        <v>0</v>
      </c>
      <c r="AY638" s="28">
        <f>IFERROR(VLOOKUP(Table2[[#This Row],[SAP Code]],[26]_16!D:E,2,FALSE)/ 1000000, 0)</f>
        <v>0</v>
      </c>
      <c r="AZ638" s="28">
        <f>IFERROR(VLOOKUP(Table2[[#This Row],[SAP Code]],[26]_16!G:H,2,FALSE)/ 1000000, 0)</f>
        <v>0</v>
      </c>
      <c r="BA638" s="28">
        <f>IFERROR(VLOOKUP(Table2[[#This Row],[SAP Code]],[26]_16!J:K,2,FALSE)/ 1000000, 0)</f>
        <v>0.52839641999999998</v>
      </c>
      <c r="BB638" s="28">
        <f>IFERROR(VLOOKUP(Table2[[#This Row],[SAP Code]],[26]_16!M:N,2,FALSE)/ 1000000, 0)</f>
        <v>4.0978876099999999</v>
      </c>
      <c r="BC638" s="28">
        <f>IFERROR(VLOOKUP(Table2[[#This Row],[SAP Code]],[26]_16!P:Q,2,FALSE),0)</f>
        <v>2.7209287</v>
      </c>
      <c r="BD638" s="28">
        <f>IFERROR(VLOOKUP(Table2[[#This Row],[SAP Code]],[26]_16!S:T,2,FALSE),0)</f>
        <v>11.724060360000001</v>
      </c>
      <c r="BE638" s="28">
        <f>IFERROR(VLOOKUP(Table2[[#This Row],[SAP Code]],[26]_16!V:W,2,FALSE)/ 1000000, 0)</f>
        <v>2.5700230999999998</v>
      </c>
      <c r="BF638" s="28">
        <f>IFERROR(VLOOKUP(Table2[[#This Row],[SAP Code]],[26]_16!Y:Z,2,FALSE)/ 1000000, 0)</f>
        <v>3.8250747500000002</v>
      </c>
      <c r="BG638" s="28" t="str">
        <f>IFERROR(VLOOKUP(Table2[[#This Row],[SAP Code]],[26]port!$A:$AD,30,FALSE),"unknown")</f>
        <v>OnGo</v>
      </c>
      <c r="BH638" s="29" t="str">
        <f t="shared" si="167"/>
        <v>Ongoing</v>
      </c>
      <c r="BI638" s="16"/>
    </row>
    <row r="639" spans="1:61" ht="17.100000000000001" customHeight="1">
      <c r="A639" s="38" t="s">
        <v>203</v>
      </c>
      <c r="B639" s="16" t="s">
        <v>2389</v>
      </c>
      <c r="C639" s="16" t="s">
        <v>2390</v>
      </c>
      <c r="D639" s="16" t="s">
        <v>2391</v>
      </c>
      <c r="E639" s="18">
        <v>43084</v>
      </c>
      <c r="F639" s="16" t="s">
        <v>207</v>
      </c>
      <c r="G639" s="16" t="s">
        <v>126</v>
      </c>
      <c r="H639" s="37" t="s">
        <v>194</v>
      </c>
      <c r="I639" s="16" t="s">
        <v>123</v>
      </c>
      <c r="J639" s="16" t="s">
        <v>179</v>
      </c>
      <c r="K639" s="19" t="s">
        <v>84</v>
      </c>
      <c r="L639" s="19" t="s">
        <v>70</v>
      </c>
      <c r="M639" s="19">
        <v>100000000</v>
      </c>
      <c r="N639" s="69">
        <v>70650407.652852163</v>
      </c>
      <c r="O639" s="20" t="s">
        <v>2392</v>
      </c>
      <c r="P639" s="21">
        <v>2000200002007</v>
      </c>
      <c r="Q639" s="20" t="s">
        <v>87</v>
      </c>
      <c r="R639" s="16" t="str">
        <f t="shared" si="157"/>
        <v>ADB Public</v>
      </c>
      <c r="S639" s="16" t="str">
        <f t="shared" si="172"/>
        <v>E</v>
      </c>
      <c r="T639" s="16" t="str">
        <f t="shared" si="173"/>
        <v>ADB Countries</v>
      </c>
      <c r="U639" s="16" t="str">
        <f t="shared" si="158"/>
        <v>Non-Transition States</v>
      </c>
      <c r="V639" s="22" t="str">
        <f>IF(ISNUMBER(MATCH(A639, {"Gabon","Sudan","Niger","Mali","Burkina Faso","Guinea"}, 0)), "De Facto Countries", "Non-De Facto Countries")</f>
        <v>Non-De Facto Countries</v>
      </c>
      <c r="W639" s="16" t="str">
        <f t="shared" si="169"/>
        <v>North</v>
      </c>
      <c r="X639" s="16" t="str">
        <f t="shared" si="170"/>
        <v>WASH Sector</v>
      </c>
      <c r="Y639" s="23">
        <f>Table2[[#This Row],[Approved Amount_UA Equivalent]]*0.03</f>
        <v>2119512.2295855647</v>
      </c>
      <c r="Z639" s="23">
        <f>Table2[[#This Row],[Approved Amount_UA Equivalent]]*0.01</f>
        <v>706504.0765285216</v>
      </c>
      <c r="AC639" s="23">
        <f>Table2[[#This Row],[Approved Amount_UA Equivalent]]*0.96</f>
        <v>67824391.34673807</v>
      </c>
      <c r="AD639" s="23">
        <f>SUM(Table2[[#This Row],[Feed Africa ]:[Improve Quality Of Life ]])</f>
        <v>70650407.652852163</v>
      </c>
      <c r="AE639" s="16" t="b">
        <f>Table2[[#This Row],[Total HI5]]=Table2[[#This Row],[Approved Amount_UA Equivalent]]</f>
        <v>1</v>
      </c>
      <c r="AF639" s="24">
        <v>10</v>
      </c>
      <c r="AG639" s="20" t="str">
        <f t="shared" si="159"/>
        <v>Investment Project</v>
      </c>
      <c r="AH639" s="24" t="e">
        <f>VLOOKUP(Table2[[#This Row],[SAP Code]],[25]DATA!$A:$G,7,FALSE)</f>
        <v>#N/A</v>
      </c>
      <c r="AI639" s="20" t="str">
        <f t="shared" si="160"/>
        <v>Infrastructure</v>
      </c>
      <c r="AJ639" s="25" t="s">
        <v>89</v>
      </c>
      <c r="AK639" s="25" t="s">
        <v>126</v>
      </c>
      <c r="AL639" s="23" t="str" cm="1">
        <f t="array" ref="AL639">_xlfn.SWITCH(AK639,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39" s="26">
        <v>1</v>
      </c>
      <c r="AN639" s="25" t="str">
        <f t="shared" si="168"/>
        <v>Sovereign</v>
      </c>
      <c r="AO639" s="27">
        <v>0.5</v>
      </c>
      <c r="AP639" s="23">
        <f>Table2[[#This Row],[Approved Amount_UA Equivalent]]/1000000</f>
        <v>70.650407652852167</v>
      </c>
      <c r="AQ639" s="69">
        <f t="shared" si="161"/>
        <v>94.024388520721772</v>
      </c>
      <c r="AR639" s="23" t="str">
        <f t="shared" si="162"/>
        <v>71-80</v>
      </c>
      <c r="AS639" s="23" t="str">
        <f t="shared" si="163"/>
        <v>61-80</v>
      </c>
      <c r="AT639" s="23" t="str">
        <f t="shared" si="164"/>
        <v>41-80</v>
      </c>
      <c r="AU639" s="23" t="str">
        <f t="shared" si="165"/>
        <v>50-100 Mn</v>
      </c>
      <c r="AV639" s="23">
        <f>Table2[[#This Row],[Amount]]</f>
        <v>100000000</v>
      </c>
      <c r="AW639" s="23" t="str">
        <f t="shared" si="166"/>
        <v>Dec 2017</v>
      </c>
      <c r="AX639" s="28">
        <f>IFERROR(VLOOKUP(Table2[[#This Row],[SAP Code]],[26]_16!A:B,2,FALSE),0)</f>
        <v>0</v>
      </c>
      <c r="AY639" s="28">
        <f>IFERROR(VLOOKUP(Table2[[#This Row],[SAP Code]],[26]_16!D:E,2,FALSE)/ 1000000, 0)</f>
        <v>0</v>
      </c>
      <c r="AZ639" s="28">
        <f>IFERROR(VLOOKUP(Table2[[#This Row],[SAP Code]],[26]_16!G:H,2,FALSE)/ 1000000, 0)</f>
        <v>0</v>
      </c>
      <c r="BA639" s="28">
        <f>IFERROR(VLOOKUP(Table2[[#This Row],[SAP Code]],[26]_16!J:K,2,FALSE)/ 1000000, 0)</f>
        <v>18.640978439999998</v>
      </c>
      <c r="BB639" s="28">
        <f>IFERROR(VLOOKUP(Table2[[#This Row],[SAP Code]],[26]_16!M:N,2,FALSE)/ 1000000, 0)</f>
        <v>2.76727546</v>
      </c>
      <c r="BC639" s="28">
        <f>IFERROR(VLOOKUP(Table2[[#This Row],[SAP Code]],[26]_16!P:Q,2,FALSE),0)</f>
        <v>43.73758153</v>
      </c>
      <c r="BD639" s="28">
        <f>IFERROR(VLOOKUP(Table2[[#This Row],[SAP Code]],[26]_16!S:T,2,FALSE),0)</f>
        <v>32.400691619999996</v>
      </c>
      <c r="BE639" s="28">
        <f>IFERROR(VLOOKUP(Table2[[#This Row],[SAP Code]],[26]_16!V:W,2,FALSE)/ 1000000, 0)</f>
        <v>8.6662378499999999</v>
      </c>
      <c r="BF639" s="28">
        <f>IFERROR(VLOOKUP(Table2[[#This Row],[SAP Code]],[26]_16!Y:Z,2,FALSE)/ 1000000, 0)</f>
        <v>2.8832457300000001</v>
      </c>
      <c r="BG639" s="28" t="str">
        <f>IFERROR(VLOOKUP(Table2[[#This Row],[SAP Code]],[26]port!$A:$AD,30,FALSE),"unknown")</f>
        <v>COMP</v>
      </c>
      <c r="BH639" s="29" t="str">
        <f t="shared" si="167"/>
        <v>Number of operations completed out of the net approved of that year</v>
      </c>
      <c r="BI639" s="16"/>
    </row>
    <row r="640" spans="1:61" ht="17.100000000000001" customHeight="1">
      <c r="A640" s="38" t="s">
        <v>203</v>
      </c>
      <c r="B640" s="16" t="s">
        <v>2389</v>
      </c>
      <c r="C640" s="16" t="s">
        <v>2393</v>
      </c>
      <c r="D640" s="16" t="s">
        <v>2391</v>
      </c>
      <c r="E640" s="18">
        <v>43084</v>
      </c>
      <c r="F640" s="16" t="s">
        <v>207</v>
      </c>
      <c r="G640" s="16" t="s">
        <v>126</v>
      </c>
      <c r="H640" s="37" t="s">
        <v>194</v>
      </c>
      <c r="I640" s="16" t="s">
        <v>123</v>
      </c>
      <c r="J640" s="16" t="s">
        <v>261</v>
      </c>
      <c r="K640" s="19" t="s">
        <v>84</v>
      </c>
      <c r="L640" s="19" t="s">
        <v>70</v>
      </c>
      <c r="M640" s="19">
        <v>50000000</v>
      </c>
      <c r="N640" s="69">
        <v>35325203.826426081</v>
      </c>
      <c r="O640" s="20" t="s">
        <v>2392</v>
      </c>
      <c r="P640" s="21">
        <v>5050200000201</v>
      </c>
      <c r="Q640" s="20" t="s">
        <v>87</v>
      </c>
      <c r="R640" s="16" t="str">
        <f t="shared" si="157"/>
        <v>AGTF</v>
      </c>
      <c r="S640" s="16" t="str">
        <f t="shared" si="172"/>
        <v>E</v>
      </c>
      <c r="T640" s="16" t="str">
        <f t="shared" si="173"/>
        <v>ADB Countries</v>
      </c>
      <c r="U640" s="16" t="str">
        <f t="shared" si="158"/>
        <v>Non-Transition States</v>
      </c>
      <c r="V640" s="22" t="str">
        <f>IF(ISNUMBER(MATCH(A640, {"Gabon","Sudan","Niger","Mali","Burkina Faso","Guinea"}, 0)), "De Facto Countries", "Non-De Facto Countries")</f>
        <v>Non-De Facto Countries</v>
      </c>
      <c r="W640" s="16" t="str">
        <f t="shared" si="169"/>
        <v>North</v>
      </c>
      <c r="X640" s="16" t="str">
        <f t="shared" si="170"/>
        <v>WASH Sector</v>
      </c>
      <c r="Y640" s="23">
        <f>Table2[[#This Row],[Approved Amount_UA Equivalent]]*0.03</f>
        <v>1059756.1147927823</v>
      </c>
      <c r="Z640" s="23">
        <f>Table2[[#This Row],[Approved Amount_UA Equivalent]]*0.01</f>
        <v>353252.0382642608</v>
      </c>
      <c r="AC640" s="23">
        <f>Table2[[#This Row],[Approved Amount_UA Equivalent]]*0.96</f>
        <v>33912195.673369035</v>
      </c>
      <c r="AD640" s="23">
        <f>SUM(Table2[[#This Row],[Feed Africa ]:[Improve Quality Of Life ]])</f>
        <v>35325203.826426081</v>
      </c>
      <c r="AE640" s="16" t="b">
        <f>Table2[[#This Row],[Total HI5]]=Table2[[#This Row],[Approved Amount_UA Equivalent]]</f>
        <v>1</v>
      </c>
      <c r="AF640" s="24">
        <v>10</v>
      </c>
      <c r="AG640" s="20" t="str">
        <f t="shared" si="159"/>
        <v>Investment Project</v>
      </c>
      <c r="AH640" s="24" t="e">
        <f>VLOOKUP(Table2[[#This Row],[SAP Code]],[25]DATA!$A:$G,7,FALSE)</f>
        <v>#N/A</v>
      </c>
      <c r="AI640" s="20" t="str">
        <f t="shared" si="160"/>
        <v>Infrastructure</v>
      </c>
      <c r="AJ640" s="25" t="s">
        <v>89</v>
      </c>
      <c r="AK640" s="25" t="s">
        <v>126</v>
      </c>
      <c r="AL640" s="23" t="str" cm="1">
        <f t="array" ref="AL640">_xlfn.SWITCH(AK640,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40" s="26">
        <v>1</v>
      </c>
      <c r="AN640" s="25" t="str">
        <f t="shared" si="168"/>
        <v>Sovereign</v>
      </c>
      <c r="AO640" s="27">
        <v>0.5</v>
      </c>
      <c r="AP640" s="23">
        <f>Table2[[#This Row],[Approved Amount_UA Equivalent]]/1000000</f>
        <v>35.325203826426083</v>
      </c>
      <c r="AQ640" s="69">
        <f t="shared" si="161"/>
        <v>47.012194260360886</v>
      </c>
      <c r="AR640" s="23" t="str">
        <f t="shared" si="162"/>
        <v>31-40</v>
      </c>
      <c r="AS640" s="23" t="str">
        <f t="shared" si="163"/>
        <v>21-40</v>
      </c>
      <c r="AT640" s="23" t="str">
        <f t="shared" si="164"/>
        <v>1-40</v>
      </c>
      <c r="AU640" s="23" t="str">
        <f t="shared" si="165"/>
        <v>&lt;1-50 Mn</v>
      </c>
      <c r="AV640" s="23">
        <f>Table2[[#This Row],[Amount]]</f>
        <v>50000000</v>
      </c>
      <c r="AW640" s="23" t="str">
        <f t="shared" si="166"/>
        <v>Dec 2017</v>
      </c>
      <c r="AX640" s="28">
        <f>IFERROR(VLOOKUP(Table2[[#This Row],[SAP Code]],[26]_16!A:B,2,FALSE),0)</f>
        <v>0</v>
      </c>
      <c r="AY640" s="28">
        <f>IFERROR(VLOOKUP(Table2[[#This Row],[SAP Code]],[26]_16!D:E,2,FALSE)/ 1000000, 0)</f>
        <v>0</v>
      </c>
      <c r="AZ640" s="28">
        <f>IFERROR(VLOOKUP(Table2[[#This Row],[SAP Code]],[26]_16!G:H,2,FALSE)/ 1000000, 0)</f>
        <v>0</v>
      </c>
      <c r="BA640" s="28">
        <f>IFERROR(VLOOKUP(Table2[[#This Row],[SAP Code]],[26]_16!J:K,2,FALSE)/ 1000000, 0)</f>
        <v>18.640978439999998</v>
      </c>
      <c r="BB640" s="28">
        <f>IFERROR(VLOOKUP(Table2[[#This Row],[SAP Code]],[26]_16!M:N,2,FALSE)/ 1000000, 0)</f>
        <v>2.76727546</v>
      </c>
      <c r="BC640" s="28">
        <f>IFERROR(VLOOKUP(Table2[[#This Row],[SAP Code]],[26]_16!P:Q,2,FALSE),0)</f>
        <v>43.73758153</v>
      </c>
      <c r="BD640" s="28">
        <f>IFERROR(VLOOKUP(Table2[[#This Row],[SAP Code]],[26]_16!S:T,2,FALSE),0)</f>
        <v>32.400691619999996</v>
      </c>
      <c r="BE640" s="28">
        <f>IFERROR(VLOOKUP(Table2[[#This Row],[SAP Code]],[26]_16!V:W,2,FALSE)/ 1000000, 0)</f>
        <v>8.6662378499999999</v>
      </c>
      <c r="BF640" s="28">
        <f>IFERROR(VLOOKUP(Table2[[#This Row],[SAP Code]],[26]_16!Y:Z,2,FALSE)/ 1000000, 0)</f>
        <v>2.8832457300000001</v>
      </c>
      <c r="BG640" s="28" t="str">
        <f>IFERROR(VLOOKUP(Table2[[#This Row],[SAP Code]],[26]port!$A:$AD,30,FALSE),"unknown")</f>
        <v>COMP</v>
      </c>
      <c r="BH640" s="29" t="str">
        <f t="shared" si="167"/>
        <v>Number of operations completed out of the net approved of that year</v>
      </c>
      <c r="BI640" s="16"/>
    </row>
    <row r="641" spans="1:61" ht="17.100000000000001" customHeight="1">
      <c r="A641" s="16" t="s">
        <v>310</v>
      </c>
      <c r="B641" s="16" t="s">
        <v>2394</v>
      </c>
      <c r="C641" s="16" t="s">
        <v>2395</v>
      </c>
      <c r="D641" s="16" t="s">
        <v>2396</v>
      </c>
      <c r="E641" s="18">
        <v>43084</v>
      </c>
      <c r="F641" s="16" t="s">
        <v>714</v>
      </c>
      <c r="G641" s="16" t="s">
        <v>74</v>
      </c>
      <c r="H641" s="16" t="s">
        <v>132</v>
      </c>
      <c r="I641" s="16" t="s">
        <v>155</v>
      </c>
      <c r="J641" s="16" t="s">
        <v>83</v>
      </c>
      <c r="K641" s="19" t="s">
        <v>84</v>
      </c>
      <c r="L641" s="19" t="s">
        <v>85</v>
      </c>
      <c r="M641" s="19">
        <v>27864750</v>
      </c>
      <c r="N641" s="69">
        <v>27864750</v>
      </c>
      <c r="O641" s="20" t="s">
        <v>2397</v>
      </c>
      <c r="P641" s="21">
        <v>2100150038700</v>
      </c>
      <c r="Q641" s="20" t="s">
        <v>72</v>
      </c>
      <c r="R641" s="16" t="str">
        <f t="shared" si="157"/>
        <v>ADF Including TSF</v>
      </c>
      <c r="S641" s="16" t="str">
        <f t="shared" si="172"/>
        <v>A</v>
      </c>
      <c r="T641" s="16" t="str">
        <f t="shared" si="173"/>
        <v>ADF Countries</v>
      </c>
      <c r="U641" s="16" t="str">
        <f t="shared" si="158"/>
        <v>Non-Transition States</v>
      </c>
      <c r="V641" s="22" t="str">
        <f>IF(ISNUMBER(MATCH(A641, {"Gabon","Sudan","Niger","Mali","Burkina Faso","Guinea"}, 0)), "De Facto Countries", "Non-De Facto Countries")</f>
        <v>Non-De Facto Countries</v>
      </c>
      <c r="W641" s="16" t="str">
        <f t="shared" si="169"/>
        <v>West</v>
      </c>
      <c r="X641" s="16" t="str">
        <f t="shared" si="170"/>
        <v>Agriculture</v>
      </c>
      <c r="Y641" s="23">
        <f>Table2[[#This Row],[Approved Amount_UA Equivalent]]</f>
        <v>27864750</v>
      </c>
      <c r="AD641" s="23">
        <f>SUM(Table2[[#This Row],[Feed Africa ]:[Improve Quality Of Life ]])</f>
        <v>27864750</v>
      </c>
      <c r="AE641" s="16" t="b">
        <f>Table2[[#This Row],[Total HI5]]=Table2[[#This Row],[Approved Amount_UA Equivalent]]</f>
        <v>1</v>
      </c>
      <c r="AF641" s="24">
        <v>10</v>
      </c>
      <c r="AG641" s="20" t="str">
        <f t="shared" si="159"/>
        <v>Investment Project</v>
      </c>
      <c r="AH641" s="24" t="e">
        <f>VLOOKUP(Table2[[#This Row],[SAP Code]],[25]DATA!$A:$G,7,FALSE)</f>
        <v>#N/A</v>
      </c>
      <c r="AI641" s="20" t="str">
        <f t="shared" si="160"/>
        <v>Infrastructure</v>
      </c>
      <c r="AJ641" s="25" t="s">
        <v>157</v>
      </c>
      <c r="AK641" s="25" t="s">
        <v>74</v>
      </c>
      <c r="AL641" s="23" t="str" cm="1">
        <f t="array" ref="AL641">_xlfn.SWITCH(AK641,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41" s="26">
        <v>1</v>
      </c>
      <c r="AN641" s="25" t="str">
        <f t="shared" si="168"/>
        <v>Sovereign</v>
      </c>
      <c r="AO641" s="27">
        <v>1</v>
      </c>
      <c r="AP641" s="23">
        <f>Table2[[#This Row],[Approved Amount_UA Equivalent]]/1000000</f>
        <v>27.864750000000001</v>
      </c>
      <c r="AQ641" s="69">
        <f t="shared" si="161"/>
        <v>37.083523890000002</v>
      </c>
      <c r="AR641" s="23" t="str">
        <f t="shared" si="162"/>
        <v>21-30</v>
      </c>
      <c r="AS641" s="23" t="str">
        <f t="shared" si="163"/>
        <v>21-40</v>
      </c>
      <c r="AT641" s="23" t="str">
        <f t="shared" si="164"/>
        <v>1-40</v>
      </c>
      <c r="AU641" s="23" t="str">
        <f t="shared" si="165"/>
        <v>&lt;1-50 Mn</v>
      </c>
      <c r="AV641" s="23">
        <f>Table2[[#This Row],[Amount]]</f>
        <v>27864750</v>
      </c>
      <c r="AW641" s="23" t="str">
        <f t="shared" si="166"/>
        <v>Dec 2017</v>
      </c>
      <c r="AX641" s="28">
        <f>IFERROR(VLOOKUP(Table2[[#This Row],[SAP Code]],[26]_16!A:B,2,FALSE),0)</f>
        <v>0</v>
      </c>
      <c r="AY641" s="28">
        <f>IFERROR(VLOOKUP(Table2[[#This Row],[SAP Code]],[26]_16!D:E,2,FALSE)/ 1000000, 0)</f>
        <v>0</v>
      </c>
      <c r="AZ641" s="28">
        <f>IFERROR(VLOOKUP(Table2[[#This Row],[SAP Code]],[26]_16!G:H,2,FALSE)/ 1000000, 0)</f>
        <v>0</v>
      </c>
      <c r="BA641" s="28">
        <f>IFERROR(VLOOKUP(Table2[[#This Row],[SAP Code]],[26]_16!J:K,2,FALSE)/ 1000000, 0)</f>
        <v>1.38209765</v>
      </c>
      <c r="BB641" s="28">
        <f>IFERROR(VLOOKUP(Table2[[#This Row],[SAP Code]],[26]_16!M:N,2,FALSE)/ 1000000, 0)</f>
        <v>13.847293740000001</v>
      </c>
      <c r="BC641" s="28">
        <f>IFERROR(VLOOKUP(Table2[[#This Row],[SAP Code]],[26]_16!P:Q,2,FALSE),0)</f>
        <v>4.2268693400000004</v>
      </c>
      <c r="BD641" s="28">
        <f>IFERROR(VLOOKUP(Table2[[#This Row],[SAP Code]],[26]_16!S:T,2,FALSE),0)</f>
        <v>4.7747408399999998</v>
      </c>
      <c r="BE641" s="28">
        <f>IFERROR(VLOOKUP(Table2[[#This Row],[SAP Code]],[26]_16!V:W,2,FALSE)/ 1000000, 0)</f>
        <v>2.1162869899999994</v>
      </c>
      <c r="BF641" s="28">
        <f>IFERROR(VLOOKUP(Table2[[#This Row],[SAP Code]],[26]_16!Y:Z,2,FALSE)/ 1000000, 0)</f>
        <v>0.16533234999999999</v>
      </c>
      <c r="BG641" s="28" t="str">
        <f>IFERROR(VLOOKUP(Table2[[#This Row],[SAP Code]],[26]port!$A:$AD,30,FALSE),"unknown")</f>
        <v>OnGo</v>
      </c>
      <c r="BH641" s="29" t="str">
        <f t="shared" si="167"/>
        <v>Ongoing</v>
      </c>
      <c r="BI641" s="16"/>
    </row>
    <row r="642" spans="1:61" ht="17.100000000000001" customHeight="1">
      <c r="A642" s="38" t="s">
        <v>690</v>
      </c>
      <c r="B642" s="16" t="s">
        <v>2398</v>
      </c>
      <c r="C642" s="16" t="s">
        <v>2399</v>
      </c>
      <c r="D642" s="16" t="s">
        <v>2400</v>
      </c>
      <c r="E642" s="18">
        <v>43084</v>
      </c>
      <c r="F642" s="16" t="s">
        <v>694</v>
      </c>
      <c r="G642" s="16" t="s">
        <v>255</v>
      </c>
      <c r="H642" s="16" t="s">
        <v>132</v>
      </c>
      <c r="I642" s="16" t="s">
        <v>250</v>
      </c>
      <c r="J642" s="16" t="s">
        <v>1692</v>
      </c>
      <c r="K642" s="19" t="s">
        <v>84</v>
      </c>
      <c r="L642" s="19" t="s">
        <v>85</v>
      </c>
      <c r="M642" s="19">
        <v>9000000</v>
      </c>
      <c r="N642" s="69">
        <v>9000000</v>
      </c>
      <c r="O642" s="20" t="s">
        <v>2401</v>
      </c>
      <c r="P642" s="21">
        <v>5900150001902</v>
      </c>
      <c r="Q642" s="20" t="s">
        <v>72</v>
      </c>
      <c r="R642" s="16" t="str">
        <f t="shared" ref="R642:R705" si="174">IF(J642="ADB","ADB Public",IF(J642="ADB Private Sector","ADB Private",IF(J642="ADF","ADF Including TSF",IF(J642="Africa Growing Together Fund (AGTF)","AGTF",IF(J642="Climate Investment Funds (CIF)","CIF",IF(J642="Climate Investment Funds (CIF) - CTF","CIF",IF(J642="Climate Investment Funds (CIF) - SCF - FIP","CIF",IF(J642="Climate Investment Funds (CIF) - SCF - SREP","CIF",IF(J642="ClimDev-Africa Special Fund (CDSF)","ClimDev",IF(J642="Global Environment Facility (GEF)","GEF",IF(J642="Multi-Donor Trust Fund for Zimbabwe (ZIM-FUND)","ZimFund",IF(J642="NTF","NTF",IF(J642="Sustainable Energy Fund for Africa (SEFA)","SEFA",IF(J642="Technical Assistance Fund for Middle Income Countries (MIC-TAF)","MICTAF",IF(J642="Transition Support Facility (TSF)","ADF Including TSF",IF(J642="Transition Support Facility (TSF) - ACW (Pillar II)","ADF Including TSF",IF(J642="Transition Support Facility (TSF) - SSW","ADF Including TSF",IF(J642="Transition Support Facility (TSF) - SSW (Pillar I)","ADF Including TSF",IF(J642="Transition Support Facility (TSF) - SSW (Pillar I) - SIF","ADF Including TSF",IF(J642="Transition Support Facility (TSF) - SSW (Pillar I) - Unallocated Reserve","ADF Including TSF",IF(J642="Transition Support Facility (TSF) - SSW (Pillar I) - Unallocated Reserves","ADF Including TSF",IF(J642="Transition Support Facility (TSF) - TSW (Pillar III)","ADF Including TSF",IF(J642="Transition Support Facility (TSF) - Unallocated Reserves","ADF Including TSF","OTHERS")))))))))))))))))))))))</f>
        <v>ADF Including TSF</v>
      </c>
      <c r="S642" s="16" t="str">
        <f t="shared" si="172"/>
        <v>K</v>
      </c>
      <c r="T642" s="16" t="str">
        <f t="shared" si="173"/>
        <v>ADF Countries</v>
      </c>
      <c r="U642" s="16" t="str">
        <f t="shared" ref="U642:U705" si="175">IF(A642="Algeria","Non-Transition States",
IF(A642="Angola","Non-Transition States",
IF(A642="Benin","Non-Transition States",
IF(A642="Botswana","Non-Transition States",
IF(A642="Burkina Faso","Transition States",
IF(A642="Burundi","Transition States",
IF(A642="Cameroon","Non-Transition States",
IF(A642="Cape Verde","Non-Transition States",
IF(A642="Central African Republic","Transition States",
IF(A642="Centrafrique","Transition States",
IF(A642="Chad","Transition States",
IF(A642="Comoros","Transition States",
IF(A642="Congo CG","Non-Transition States",
IF(A642="Congo","Non-Transition States",
IF(A642="Côte D'Ivoire","Non-Transition States",
IF(A642="Dem Rep Congo","Transition States",
IF(A642="DEMOCRATIC REPUBLIC OF THE CONGO","Transition States",
IF(A642="Djibouti","Transition States",
IF(A642="Egypt","Non-Transition States",
IF(A642="Eq Guinea","Non-Transition States",
IF(A642="Equatorial Guinea","Non-Transition States",
IF(A642="Eritrea","Transition States",
IF(A642="Swaziland","Non-Transition States",
IF(A642="Eswatini","Non-Transition States",
IF(A642="Ethiopia","Non-Transition States",
IF(A642="Gabon","Non-Transition States",
IF(A642="Gambia","Transition States",
IF(A642="Ghana","Non-Transition States",
IF(A642="Guinea","Transition States",
IF(A642="Guinea-Bissau","Transition States",
IF(A642="Kenya","Non-Transition States",
IF(A642="Lesotho","Non-Transition States",
IF(A642="Liberia","Transition States",
IF(A642="Libya","Non-Transition States",
IF(A642="Madagascar","Transition States",
IF(A642="Malawi","Non-Transition States",
IF(A642="Mali","Transition States",
IF(A642="Mauritania","Non-Transition States",
IF(A642="Mauritius","Non-Transition States",
IF(A642="Morocco","Non-Transition States",
IF(A642="Mozambique","Transition States",
IF(A642="Multi","Multinational",
IF(A642="Multinational","Multinational",
IF(A642="Namibia","Non-Transition States",
IF(A642="Niger","Transition States",
IF(A642="Nigeria","Non-Transition States",
IF(A642="Rwanda","Non-Transition States",
IF(A642="Sao Tome &amp; Principe","Non-Transition States",
IF(A642="Sao Tome","Non-Transition States",
IF(A642="Senegal","Non-Transition States",
IF(A642="Seychelles","Non-Transition States",
IF(A642="Sierra Leone","Transition States",
IF(A642="Somalia","Transition States",
IF(A642="South Africa","Non-Transition States",
IF(A642="South Sudan","Transition States",
IF(A642="Sudan","Transition States",
IF(A642="Tanzania","Non-Transition States",
IF(A642="Togo","Transition States",
IF(A642="Tunisia","Non-Transition States",
IF(A642="Uganda","Non-Transition States",
IF(A642="Zambia","Non-Transition States",
IF(A642="Zimbabwe","Transition States",
IF(A642="Multi-Countries","Multinational","")))))))))))))))))))))))))))))))))))))))))))))))))))))))))))))))</f>
        <v>Transition States</v>
      </c>
      <c r="V642" s="22" t="str">
        <f>IF(ISNUMBER(MATCH(A642, {"Gabon","Sudan","Niger","Mali","Burkina Faso","Guinea"}, 0)), "De Facto Countries", "Non-De Facto Countries")</f>
        <v>De Facto Countries</v>
      </c>
      <c r="W642" s="16" t="str">
        <f t="shared" si="169"/>
        <v>West</v>
      </c>
      <c r="X642" s="16" t="str">
        <f t="shared" si="170"/>
        <v>Multi-Sector</v>
      </c>
      <c r="Y642" s="23">
        <f>Table2[[#This Row],[Approved Amount_UA Equivalent]]/5</f>
        <v>1800000</v>
      </c>
      <c r="Z642" s="23">
        <f>Table2[[#This Row],[Approved Amount_UA Equivalent]]/5</f>
        <v>1800000</v>
      </c>
      <c r="AA642" s="23">
        <f>Table2[[#This Row],[Approved Amount_UA Equivalent]]/5</f>
        <v>1800000</v>
      </c>
      <c r="AB642" s="23">
        <f>Table2[[#This Row],[Approved Amount_UA Equivalent]]/5</f>
        <v>1800000</v>
      </c>
      <c r="AC642" s="23">
        <f>Table2[[#This Row],[Approved Amount_UA Equivalent]]/5</f>
        <v>1800000</v>
      </c>
      <c r="AD642" s="23">
        <f>SUM(Table2[[#This Row],[Feed Africa ]:[Improve Quality Of Life ]])</f>
        <v>9000000</v>
      </c>
      <c r="AE642" s="16" t="b">
        <f>Table2[[#This Row],[Total HI5]]=Table2[[#This Row],[Approved Amount_UA Equivalent]]</f>
        <v>1</v>
      </c>
      <c r="AF642" s="24">
        <v>20</v>
      </c>
      <c r="AG642" s="20" t="str">
        <f t="shared" ref="AG642:AG705" si="176">IF(AF642=10,"Investment Project",IF(AF642=11,"Line of Credit",IF(AF642=12,"Investment Project",IF(AF642=13,"Investment Project",IF(AF642=20,"Policy and Result Based Op",IF(AF642=21,"Policy and Result Based Op",IF(AF642=22,"Restructuring",IF(AF642=23,"Policy and Result Based Op",IF(AF642=32,"Technical Assistance &amp; Study",IF(AF642=40,"ISP and Investment Project",IF(AF642=41,"ISP and Investment Project",IF(AF642=42,"Investment Project",IF(AF642=43,"Technical Assistance &amp; Study",IF(AF642=44,"Institutional Support",IF(AF642=46,"Institutional Support",IF(AF642=50,"Emergency Assistance",IF(AF642=51,"Emergency Assistance",IF(AF642=70,"Equity and Guarantee",IF(AF642=75,"Equity and Guarantee",IF(AF642=82,"Micro Financing",IF(AF642=83,"Policy and Result Based Op",IF(AF642=84,"ISP and Investment Project",IF(AF642=85,"ISP and Investment Project",IF(AF642=86,"Technical Assistance &amp; Study",IF(AF642=90,"Investment Project",IF(AF642=30,"Investment Project",""))))))))))))))))))))))))))</f>
        <v>Policy and Result Based Op</v>
      </c>
      <c r="AH642" s="24" t="e">
        <f>VLOOKUP(Table2[[#This Row],[SAP Code]],[25]DATA!$A:$G,7,FALSE)</f>
        <v>#N/A</v>
      </c>
      <c r="AI642" s="20" t="str">
        <f t="shared" ref="AI642:AI705" si="177">IF(AG642="Policy and Result Based Op","Policy-Based Lending",
IF(AND(X642="Agriculture",OR(AG642="ISP and Investment Project",AG642="Investment Project")),"Infrastructure",
IF(AND(X642="Environment",OR(AG642="ISP and Investment Project",AG642="Investment Project")),"Infrastructure",
IF(AND(X642="ICT",OR(AG642="ISP and Investment Project",AG642="Investment Project")),"Infrastructure",
IF(AND(X642="Power",OR(AG642="ISP and Investment Project",AG642="Investment Project")),"Infrastructure",
IF(AND(X642="Transport",OR(AG642="ISP and Investment Project",AG642="Investment Project")),"Infrastructure",
IF(AND(X642="Urban Developm.",OR(AG642="ISP and Investment Project",AG642="Investment Project")),"Infrastructure",
IF(AND(X642="WASH Sector",OR(AG642="ISP and Investment Project",AG642="Investment Project")),"Infrastructure","Other Investment"))))))))</f>
        <v>Policy-Based Lending</v>
      </c>
      <c r="AJ642" s="25" t="s">
        <v>254</v>
      </c>
      <c r="AK642" s="25" t="s">
        <v>255</v>
      </c>
      <c r="AL642" s="23" t="str" cm="1">
        <f t="array" ref="AL642">_xlfn.SWITCH(AK642,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42" s="26">
        <v>1</v>
      </c>
      <c r="AN642" s="25" t="str">
        <f t="shared" si="168"/>
        <v>Sovereign</v>
      </c>
      <c r="AO642" s="27">
        <v>1</v>
      </c>
      <c r="AP642" s="23">
        <f>Table2[[#This Row],[Approved Amount_UA Equivalent]]/1000000</f>
        <v>9</v>
      </c>
      <c r="AQ642" s="69">
        <f t="shared" ref="AQ642:AQ705" si="178">(N642*1.33084)/1000000</f>
        <v>11.97756</v>
      </c>
      <c r="AR642" s="23" t="str">
        <f t="shared" ref="AR642:AR705" si="179">ROUNDUP(AP642/10,0)*10-9&amp;"-"&amp;ROUNDUP(AP642/10,0)*10</f>
        <v>1-10</v>
      </c>
      <c r="AS642" s="23" t="str">
        <f t="shared" ref="AS642:AS705" si="180">ROUNDUP(AP642/20,0)*20-19&amp;"-"&amp;ROUNDUP(AP642/20,0)*20</f>
        <v>1-20</v>
      </c>
      <c r="AT642" s="23" t="str">
        <f t="shared" ref="AT642:AT705" si="181">ROUNDUP(AP642/40,0)*40-39&amp;"-"&amp;ROUNDUP(AP642/40,0)*40</f>
        <v>1-40</v>
      </c>
      <c r="AU642" s="23" t="str">
        <f t="shared" ref="AU642:AU705" si="182">IF(AP642&lt;=50,"&lt;1-50 Mn",IF(AP642&lt;=100,"50-100 Mn",IF(AP642&lt;=200,"100-200 Mn",IF(AP642&lt;=300,"100-300 Mn","&gt;300 Mn"))))</f>
        <v>&lt;1-50 Mn</v>
      </c>
      <c r="AV642" s="23">
        <f>Table2[[#This Row],[Amount]]</f>
        <v>9000000</v>
      </c>
      <c r="AW642" s="23" t="str">
        <f t="shared" ref="AW642:AW705" si="183">TEXT(E642, "mmm yyyy")</f>
        <v>Dec 2017</v>
      </c>
      <c r="AX642" s="28">
        <f>IFERROR(VLOOKUP(Table2[[#This Row],[SAP Code]],[26]_16!A:B,2,FALSE),0)</f>
        <v>0</v>
      </c>
      <c r="AY642" s="28">
        <f>IFERROR(VLOOKUP(Table2[[#This Row],[SAP Code]],[26]_16!D:E,2,FALSE)/ 1000000, 0)</f>
        <v>0</v>
      </c>
      <c r="AZ642" s="28">
        <f>IFERROR(VLOOKUP(Table2[[#This Row],[SAP Code]],[26]_16!G:H,2,FALSE)/ 1000000, 0)</f>
        <v>0</v>
      </c>
      <c r="BA642" s="28">
        <f>IFERROR(VLOOKUP(Table2[[#This Row],[SAP Code]],[26]_16!J:K,2,FALSE)/ 1000000, 0)</f>
        <v>9</v>
      </c>
      <c r="BB642" s="28">
        <f>IFERROR(VLOOKUP(Table2[[#This Row],[SAP Code]],[26]_16!M:N,2,FALSE)/ 1000000, 0)</f>
        <v>0</v>
      </c>
      <c r="BC642" s="28">
        <f>IFERROR(VLOOKUP(Table2[[#This Row],[SAP Code]],[26]_16!P:Q,2,FALSE),0)</f>
        <v>0</v>
      </c>
      <c r="BD642" s="28">
        <f>IFERROR(VLOOKUP(Table2[[#This Row],[SAP Code]],[26]_16!S:T,2,FALSE),0)</f>
        <v>0</v>
      </c>
      <c r="BE642" s="28">
        <f>IFERROR(VLOOKUP(Table2[[#This Row],[SAP Code]],[26]_16!V:W,2,FALSE)/ 1000000, 0)</f>
        <v>0</v>
      </c>
      <c r="BF642" s="28">
        <f>IFERROR(VLOOKUP(Table2[[#This Row],[SAP Code]],[26]_16!Y:Z,2,FALSE)/ 1000000, 0)</f>
        <v>0</v>
      </c>
      <c r="BG642" s="28" t="str">
        <f>IFERROR(VLOOKUP(Table2[[#This Row],[SAP Code]],[26]port!$A:$AD,30,FALSE),"unknown")</f>
        <v>CLSD</v>
      </c>
      <c r="BH642" s="29" t="str">
        <f t="shared" ref="BH642:BH705" si="184">IF(BG642="ABAN", "Number of operations Cancelled before completion",
IF(OR(BG642="APVD", BG642="OnGo"), "Ongoing",
IF(OR(BG642="CLSD", BG642="COMP"), "Number of operations completed out of the net approved of that year",
IF(BG642="TERM", "Number of operations Cancelled before completion",
IF(BG642="unknown", "Unknown", "Not Defined")))))</f>
        <v>Number of operations completed out of the net approved of that year</v>
      </c>
      <c r="BI642" s="16"/>
    </row>
    <row r="643" spans="1:61" ht="17.100000000000001" customHeight="1">
      <c r="A643" s="38" t="s">
        <v>1006</v>
      </c>
      <c r="B643" s="16" t="s">
        <v>2402</v>
      </c>
      <c r="C643" s="16" t="s">
        <v>2403</v>
      </c>
      <c r="D643" s="16" t="s">
        <v>2404</v>
      </c>
      <c r="E643" s="18">
        <v>43084</v>
      </c>
      <c r="F643" s="16" t="s">
        <v>1130</v>
      </c>
      <c r="G643" s="16" t="s">
        <v>107</v>
      </c>
      <c r="H643" s="37" t="s">
        <v>194</v>
      </c>
      <c r="I643" s="16" t="s">
        <v>102</v>
      </c>
      <c r="J643" s="16" t="s">
        <v>83</v>
      </c>
      <c r="K643" s="19" t="s">
        <v>84</v>
      </c>
      <c r="L643" s="19" t="s">
        <v>85</v>
      </c>
      <c r="M643" s="19">
        <v>3600000</v>
      </c>
      <c r="N643" s="69">
        <v>3600000</v>
      </c>
      <c r="O643" s="20" t="s">
        <v>2405</v>
      </c>
      <c r="P643" s="21">
        <v>2100150038696</v>
      </c>
      <c r="Q643" s="20" t="s">
        <v>72</v>
      </c>
      <c r="R643" s="16" t="str">
        <f t="shared" si="174"/>
        <v>ADF Including TSF</v>
      </c>
      <c r="S643" s="16" t="str">
        <f t="shared" si="172"/>
        <v>H</v>
      </c>
      <c r="T643" s="16" t="str">
        <f t="shared" si="173"/>
        <v>ADF Countries</v>
      </c>
      <c r="U643" s="16" t="str">
        <f t="shared" si="175"/>
        <v>Non-Transition States</v>
      </c>
      <c r="V643" s="22" t="str">
        <f>IF(ISNUMBER(MATCH(A643, {"Gabon","Sudan","Niger","Mali","Burkina Faso","Guinea"}, 0)), "De Facto Countries", "Non-De Facto Countries")</f>
        <v>Non-De Facto Countries</v>
      </c>
      <c r="W643" s="16" t="str">
        <f t="shared" si="169"/>
        <v>North</v>
      </c>
      <c r="X643" s="16" t="str">
        <f t="shared" si="170"/>
        <v>Finance</v>
      </c>
      <c r="Y643" s="23"/>
      <c r="AA643" s="23">
        <f>Table2[[#This Row],[Approved Amount_UA Equivalent]]</f>
        <v>3600000</v>
      </c>
      <c r="AD643" s="23">
        <f>SUM(Table2[[#This Row],[Feed Africa ]:[Improve Quality Of Life ]])</f>
        <v>3600000</v>
      </c>
      <c r="AE643" s="16" t="b">
        <f>Table2[[#This Row],[Total HI5]]=Table2[[#This Row],[Approved Amount_UA Equivalent]]</f>
        <v>1</v>
      </c>
      <c r="AF643" s="24">
        <v>10</v>
      </c>
      <c r="AG643" s="20" t="str">
        <f t="shared" si="176"/>
        <v>Investment Project</v>
      </c>
      <c r="AH643" s="24" t="e">
        <f>VLOOKUP(Table2[[#This Row],[SAP Code]],[25]DATA!$A:$G,7,FALSE)</f>
        <v>#N/A</v>
      </c>
      <c r="AI643" s="20" t="str">
        <f t="shared" si="177"/>
        <v>Other Investment</v>
      </c>
      <c r="AJ643" s="25" t="s">
        <v>106</v>
      </c>
      <c r="AK643" s="25" t="s">
        <v>107</v>
      </c>
      <c r="AL643" s="23" t="str" cm="1">
        <f t="array" ref="AL643">_xlfn.SWITCH(AK643,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43" s="26">
        <v>1</v>
      </c>
      <c r="AN643" s="25" t="str">
        <f t="shared" ref="AN643:AN706" si="185">IF(AM643=1,"Sovereign",IF(AM643&gt;=2,"Non-Sovereign",""))</f>
        <v>Sovereign</v>
      </c>
      <c r="AO643" s="27">
        <v>1</v>
      </c>
      <c r="AP643" s="23">
        <f>Table2[[#This Row],[Approved Amount_UA Equivalent]]/1000000</f>
        <v>3.6</v>
      </c>
      <c r="AQ643" s="69">
        <f t="shared" si="178"/>
        <v>4.7910240000000002</v>
      </c>
      <c r="AR643" s="23" t="str">
        <f t="shared" si="179"/>
        <v>1-10</v>
      </c>
      <c r="AS643" s="23" t="str">
        <f t="shared" si="180"/>
        <v>1-20</v>
      </c>
      <c r="AT643" s="23" t="str">
        <f t="shared" si="181"/>
        <v>1-40</v>
      </c>
      <c r="AU643" s="23" t="str">
        <f t="shared" si="182"/>
        <v>&lt;1-50 Mn</v>
      </c>
      <c r="AV643" s="23">
        <f>Table2[[#This Row],[Amount]]</f>
        <v>3600000</v>
      </c>
      <c r="AW643" s="23" t="str">
        <f t="shared" si="183"/>
        <v>Dec 2017</v>
      </c>
      <c r="AX643" s="28">
        <f>IFERROR(VLOOKUP(Table2[[#This Row],[SAP Code]],[26]_16!A:B,2,FALSE),0)</f>
        <v>0</v>
      </c>
      <c r="AY643" s="28">
        <f>IFERROR(VLOOKUP(Table2[[#This Row],[SAP Code]],[26]_16!D:E,2,FALSE)/ 1000000, 0)</f>
        <v>0</v>
      </c>
      <c r="AZ643" s="28">
        <f>IFERROR(VLOOKUP(Table2[[#This Row],[SAP Code]],[26]_16!G:H,2,FALSE)/ 1000000, 0)</f>
        <v>0</v>
      </c>
      <c r="BA643" s="28">
        <f>IFERROR(VLOOKUP(Table2[[#This Row],[SAP Code]],[26]_16!J:K,2,FALSE)/ 1000000, 0)</f>
        <v>7.1520929999999996E-2</v>
      </c>
      <c r="BB643" s="28">
        <f>IFERROR(VLOOKUP(Table2[[#This Row],[SAP Code]],[26]_16!M:N,2,FALSE)/ 1000000, 0)</f>
        <v>1.013056E-2</v>
      </c>
      <c r="BC643" s="28">
        <f>IFERROR(VLOOKUP(Table2[[#This Row],[SAP Code]],[26]_16!P:Q,2,FALSE),0)</f>
        <v>0.35913754999999997</v>
      </c>
      <c r="BD643" s="28">
        <f>IFERROR(VLOOKUP(Table2[[#This Row],[SAP Code]],[26]_16!S:T,2,FALSE),0)</f>
        <v>1.3552160000000001E-2</v>
      </c>
      <c r="BE643" s="28">
        <f>IFERROR(VLOOKUP(Table2[[#This Row],[SAP Code]],[26]_16!V:W,2,FALSE)/ 1000000, 0)</f>
        <v>0.42242269999999993</v>
      </c>
      <c r="BF643" s="28">
        <f>IFERROR(VLOOKUP(Table2[[#This Row],[SAP Code]],[26]_16!Y:Z,2,FALSE)/ 1000000, 0)</f>
        <v>0.15532245</v>
      </c>
      <c r="BG643" s="28" t="str">
        <f>IFERROR(VLOOKUP(Table2[[#This Row],[SAP Code]],[26]port!$A:$AD,30,FALSE),"unknown")</f>
        <v>OnGo</v>
      </c>
      <c r="BH643" s="29" t="str">
        <f t="shared" si="184"/>
        <v>Ongoing</v>
      </c>
      <c r="BI643" s="16"/>
    </row>
    <row r="644" spans="1:61" ht="17.100000000000001" customHeight="1">
      <c r="A644" s="38" t="s">
        <v>1006</v>
      </c>
      <c r="B644" s="16" t="s">
        <v>2406</v>
      </c>
      <c r="C644" s="16" t="s">
        <v>2407</v>
      </c>
      <c r="D644" s="16" t="s">
        <v>2408</v>
      </c>
      <c r="E644" s="18">
        <v>43084</v>
      </c>
      <c r="F644" s="16" t="s">
        <v>1130</v>
      </c>
      <c r="G644" s="16" t="s">
        <v>255</v>
      </c>
      <c r="H644" s="37" t="s">
        <v>194</v>
      </c>
      <c r="I644" s="16" t="s">
        <v>250</v>
      </c>
      <c r="J644" s="16" t="s">
        <v>83</v>
      </c>
      <c r="K644" s="19" t="s">
        <v>84</v>
      </c>
      <c r="L644" s="19" t="s">
        <v>85</v>
      </c>
      <c r="M644" s="19">
        <v>4000000</v>
      </c>
      <c r="N644" s="69">
        <v>4000000</v>
      </c>
      <c r="O644" s="20" t="s">
        <v>2409</v>
      </c>
      <c r="P644" s="21">
        <v>2100150038695</v>
      </c>
      <c r="Q644" s="20" t="s">
        <v>72</v>
      </c>
      <c r="R644" s="16" t="str">
        <f t="shared" si="174"/>
        <v>ADF Including TSF</v>
      </c>
      <c r="S644" s="16" t="str">
        <f t="shared" si="172"/>
        <v>K</v>
      </c>
      <c r="T644" s="16" t="str">
        <f t="shared" si="173"/>
        <v>ADF Countries</v>
      </c>
      <c r="U644" s="16" t="str">
        <f t="shared" si="175"/>
        <v>Non-Transition States</v>
      </c>
      <c r="V644" s="22" t="str">
        <f>IF(ISNUMBER(MATCH(A644, {"Gabon","Sudan","Niger","Mali","Burkina Faso","Guinea"}, 0)), "De Facto Countries", "Non-De Facto Countries")</f>
        <v>Non-De Facto Countries</v>
      </c>
      <c r="W644" s="16" t="str">
        <f t="shared" ref="W644:W707" si="186">IF(A644="Algeria","North",IF(A644="Angola","South",IF(A644="Benin","West",IF(A644="Botswana","South",IF(A644="Burkina Faso","West",IF(A644="Burundi","East",IF(A644="Cameroon","Central",IF(A644="Cape Verde","West",IF(A644="Central African Republic","Central",IF(A644="Chad","Central",IF(A644="Comoros","East",IF(A644="Congo CG","Central",IF(A644="Côte D'Ivoire","West",IF(A644="Dem Rep Congo","Central",IF(A644="Djibouti","East",IF(A644="Egypt","North",IF(A644="Equatorial Guinea","Central",IF(A644="Eritrea","East",IF(A644="Eswatini","South",IF(A644="Ethiopia","East",IF(A644="Gabon","Central",IF(A644="Gambia","West",IF(A644="Ghana","West",IF(A644="Guinea","West",IF(A644="Guinea-Bissau","West",IF(A644="Kenya","East",IF(A644="Lesotho","South",IF(A644="Liberia","West",IF(A644="Libya","North",IF(A644="Madagascar","South",IF(A644="Malawi","South",IF(A644="Mali","West",IF(A644="Mauritania","North",IF(A644="Mauritius","South",IF(A644="Morocco","North",IF(A644="Mozambique","South",IF(A644="Multinational","Multi",IF(A644="Namibia","South",IF(A644="Niger","West",IF(A644="Nigeria","Nigeria",IF(A644="Rwanda","East",IF(A644="Sao Tome &amp; Principe","South",IF(A644="Senegal","West",IF(A644="Seychelles","East",IF(A644="Sierra Leone","West",IF(A644="Somalia","East",IF(A644="South Africa","South",IF(A644="South Sudan","East",IF(A644="Sudan","East",IF(A644="Tanzania","East",IF(A644="Togo","West",IF(A644="Tunisia","North",IF(A644="Uganda","East",IF(A644="Zambia","South",IF(A644="Zimbabwe","South","Not Listed")))))))))))))))))))))))))))))))))))))))))))))))))))))))</f>
        <v>North</v>
      </c>
      <c r="X644" s="16" t="str">
        <f t="shared" ref="X644:X707" si="187">IF(MID(O644,6,1)="A","Agriculture",IF(MID(O644,6,1)="B","Industry",IF(MID(O644,6,1)="C","Environment",IF(MID(O644,6,1)="D","Transport",IF(MID(O644,6,1)="E","WASH Sector",IF(MID(O644,6,1)="F","Power",IF(MID(O644,6,1)="G","ICT",IF(MID(O644,6,1)="H","Finance",IF(MID(O644,6,1)="I","Social",IF(MID(O644,6,1)="J","Urban Developm.",IF(MID(O644,6,1)="K","Multi-Sector","")))))))))))</f>
        <v>Multi-Sector</v>
      </c>
      <c r="Y644" s="23">
        <f>Table2[[#This Row],[Approved Amount_UA Equivalent]]/5</f>
        <v>800000</v>
      </c>
      <c r="Z644" s="23">
        <f>Table2[[#This Row],[Approved Amount_UA Equivalent]]/5</f>
        <v>800000</v>
      </c>
      <c r="AA644" s="23">
        <f>Table2[[#This Row],[Approved Amount_UA Equivalent]]/5</f>
        <v>800000</v>
      </c>
      <c r="AB644" s="23">
        <f>Table2[[#This Row],[Approved Amount_UA Equivalent]]/5</f>
        <v>800000</v>
      </c>
      <c r="AC644" s="23">
        <f>Table2[[#This Row],[Approved Amount_UA Equivalent]]/5</f>
        <v>800000</v>
      </c>
      <c r="AD644" s="23">
        <f>SUM(Table2[[#This Row],[Feed Africa ]:[Improve Quality Of Life ]])</f>
        <v>4000000</v>
      </c>
      <c r="AE644" s="16" t="b">
        <f>Table2[[#This Row],[Total HI5]]=Table2[[#This Row],[Approved Amount_UA Equivalent]]</f>
        <v>1</v>
      </c>
      <c r="AF644" s="24">
        <v>20</v>
      </c>
      <c r="AG644" s="20" t="str">
        <f t="shared" si="176"/>
        <v>Policy and Result Based Op</v>
      </c>
      <c r="AH644" s="24" t="e">
        <f>VLOOKUP(Table2[[#This Row],[SAP Code]],[25]DATA!$A:$G,7,FALSE)</f>
        <v>#N/A</v>
      </c>
      <c r="AI644" s="20" t="str">
        <f t="shared" si="177"/>
        <v>Policy-Based Lending</v>
      </c>
      <c r="AJ644" s="25" t="s">
        <v>254</v>
      </c>
      <c r="AK644" s="25" t="s">
        <v>255</v>
      </c>
      <c r="AL644" s="23" t="str" cm="1">
        <f t="array" ref="AL644">_xlfn.SWITCH(AK644,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44" s="26">
        <v>1</v>
      </c>
      <c r="AN644" s="25" t="str">
        <f t="shared" si="185"/>
        <v>Sovereign</v>
      </c>
      <c r="AO644" s="27">
        <v>1</v>
      </c>
      <c r="AP644" s="23">
        <f>Table2[[#This Row],[Approved Amount_UA Equivalent]]/1000000</f>
        <v>4</v>
      </c>
      <c r="AQ644" s="69">
        <f t="shared" si="178"/>
        <v>5.3233600000000001</v>
      </c>
      <c r="AR644" s="23" t="str">
        <f t="shared" si="179"/>
        <v>1-10</v>
      </c>
      <c r="AS644" s="23" t="str">
        <f t="shared" si="180"/>
        <v>1-20</v>
      </c>
      <c r="AT644" s="23" t="str">
        <f t="shared" si="181"/>
        <v>1-40</v>
      </c>
      <c r="AU644" s="23" t="str">
        <f t="shared" si="182"/>
        <v>&lt;1-50 Mn</v>
      </c>
      <c r="AV644" s="23">
        <f>Table2[[#This Row],[Amount]]</f>
        <v>4000000</v>
      </c>
      <c r="AW644" s="23" t="str">
        <f t="shared" si="183"/>
        <v>Dec 2017</v>
      </c>
      <c r="AX644" s="28">
        <f>IFERROR(VLOOKUP(Table2[[#This Row],[SAP Code]],[26]_16!A:B,2,FALSE),0)</f>
        <v>0</v>
      </c>
      <c r="AY644" s="28">
        <f>IFERROR(VLOOKUP(Table2[[#This Row],[SAP Code]],[26]_16!D:E,2,FALSE)/ 1000000, 0)</f>
        <v>0</v>
      </c>
      <c r="AZ644" s="28">
        <f>IFERROR(VLOOKUP(Table2[[#This Row],[SAP Code]],[26]_16!G:H,2,FALSE)/ 1000000, 0)</f>
        <v>0</v>
      </c>
      <c r="BA644" s="28">
        <f>IFERROR(VLOOKUP(Table2[[#This Row],[SAP Code]],[26]_16!J:K,2,FALSE)/ 1000000, 0)</f>
        <v>4</v>
      </c>
      <c r="BB644" s="28">
        <f>IFERROR(VLOOKUP(Table2[[#This Row],[SAP Code]],[26]_16!M:N,2,FALSE)/ 1000000, 0)</f>
        <v>0</v>
      </c>
      <c r="BC644" s="28">
        <f>IFERROR(VLOOKUP(Table2[[#This Row],[SAP Code]],[26]_16!P:Q,2,FALSE),0)</f>
        <v>0</v>
      </c>
      <c r="BD644" s="28">
        <f>IFERROR(VLOOKUP(Table2[[#This Row],[SAP Code]],[26]_16!S:T,2,FALSE),0)</f>
        <v>0</v>
      </c>
      <c r="BE644" s="28">
        <f>IFERROR(VLOOKUP(Table2[[#This Row],[SAP Code]],[26]_16!V:W,2,FALSE)/ 1000000, 0)</f>
        <v>0</v>
      </c>
      <c r="BF644" s="28">
        <f>IFERROR(VLOOKUP(Table2[[#This Row],[SAP Code]],[26]_16!Y:Z,2,FALSE)/ 1000000, 0)</f>
        <v>0</v>
      </c>
      <c r="BG644" s="28" t="str">
        <f>IFERROR(VLOOKUP(Table2[[#This Row],[SAP Code]],[26]port!$A:$AD,30,FALSE),"unknown")</f>
        <v>COMP</v>
      </c>
      <c r="BH644" s="29" t="str">
        <f t="shared" si="184"/>
        <v>Number of operations completed out of the net approved of that year</v>
      </c>
      <c r="BI644" s="16"/>
    </row>
    <row r="645" spans="1:61" ht="17.100000000000001" customHeight="1">
      <c r="A645" s="38" t="s">
        <v>872</v>
      </c>
      <c r="B645" s="16" t="s">
        <v>2410</v>
      </c>
      <c r="C645" s="16" t="s">
        <v>2411</v>
      </c>
      <c r="D645" s="16" t="s">
        <v>2412</v>
      </c>
      <c r="E645" s="18">
        <v>43084</v>
      </c>
      <c r="F645" s="16" t="s">
        <v>876</v>
      </c>
      <c r="G645" s="16" t="s">
        <v>255</v>
      </c>
      <c r="H645" s="16" t="s">
        <v>81</v>
      </c>
      <c r="I645" s="16" t="s">
        <v>250</v>
      </c>
      <c r="J645" s="16" t="s">
        <v>1692</v>
      </c>
      <c r="K645" s="19" t="s">
        <v>69</v>
      </c>
      <c r="L645" s="19" t="s">
        <v>85</v>
      </c>
      <c r="M645" s="19">
        <v>5500000</v>
      </c>
      <c r="N645" s="69">
        <v>5500000</v>
      </c>
      <c r="O645" s="20" t="s">
        <v>2413</v>
      </c>
      <c r="P645" s="21">
        <v>5900155012902</v>
      </c>
      <c r="Q645" s="20" t="s">
        <v>72</v>
      </c>
      <c r="R645" s="16" t="str">
        <f t="shared" si="174"/>
        <v>ADF Including TSF</v>
      </c>
      <c r="S645" s="16" t="str">
        <f t="shared" si="172"/>
        <v>K</v>
      </c>
      <c r="T645" s="16" t="str">
        <f t="shared" si="173"/>
        <v>ADF Countries</v>
      </c>
      <c r="U645" s="16" t="str">
        <f t="shared" si="175"/>
        <v>Transition States</v>
      </c>
      <c r="V645" s="22" t="str">
        <f>IF(ISNUMBER(MATCH(A645, {"Gabon","Sudan","Niger","Mali","Burkina Faso","Guinea"}, 0)), "De Facto Countries", "Non-De Facto Countries")</f>
        <v>Non-De Facto Countries</v>
      </c>
      <c r="W645" s="16" t="str">
        <f t="shared" si="186"/>
        <v>East</v>
      </c>
      <c r="X645" s="16" t="str">
        <f t="shared" si="187"/>
        <v>Multi-Sector</v>
      </c>
      <c r="Y645" s="23">
        <f>Table2[[#This Row],[Approved Amount_UA Equivalent]]/5</f>
        <v>1100000</v>
      </c>
      <c r="Z645" s="23">
        <f>Table2[[#This Row],[Approved Amount_UA Equivalent]]/5</f>
        <v>1100000</v>
      </c>
      <c r="AA645" s="23">
        <f>Table2[[#This Row],[Approved Amount_UA Equivalent]]/5</f>
        <v>1100000</v>
      </c>
      <c r="AB645" s="23">
        <f>Table2[[#This Row],[Approved Amount_UA Equivalent]]/5</f>
        <v>1100000</v>
      </c>
      <c r="AC645" s="23">
        <f>Table2[[#This Row],[Approved Amount_UA Equivalent]]/5</f>
        <v>1100000</v>
      </c>
      <c r="AD645" s="23">
        <f>SUM(Table2[[#This Row],[Feed Africa ]:[Improve Quality Of Life ]])</f>
        <v>5500000</v>
      </c>
      <c r="AE645" s="16" t="b">
        <f>Table2[[#This Row],[Total HI5]]=Table2[[#This Row],[Approved Amount_UA Equivalent]]</f>
        <v>1</v>
      </c>
      <c r="AF645" s="24">
        <v>41</v>
      </c>
      <c r="AG645" s="20" t="str">
        <f t="shared" si="176"/>
        <v>ISP and Investment Project</v>
      </c>
      <c r="AH645" s="24" t="e">
        <f>VLOOKUP(Table2[[#This Row],[SAP Code]],[25]DATA!$A:$G,7,FALSE)</f>
        <v>#N/A</v>
      </c>
      <c r="AI645" s="20" t="str">
        <f t="shared" si="177"/>
        <v>Other Investment</v>
      </c>
      <c r="AJ645" s="25" t="s">
        <v>254</v>
      </c>
      <c r="AK645" s="25" t="s">
        <v>255</v>
      </c>
      <c r="AL645" s="23" t="str" cm="1">
        <f t="array" ref="AL645">_xlfn.SWITCH(AK645,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45" s="26">
        <v>1</v>
      </c>
      <c r="AN645" s="25" t="str">
        <f t="shared" si="185"/>
        <v>Sovereign</v>
      </c>
      <c r="AO645" s="27">
        <v>1</v>
      </c>
      <c r="AP645" s="23">
        <f>Table2[[#This Row],[Approved Amount_UA Equivalent]]/1000000</f>
        <v>5.5</v>
      </c>
      <c r="AQ645" s="69">
        <f t="shared" si="178"/>
        <v>7.3196199999999996</v>
      </c>
      <c r="AR645" s="23" t="str">
        <f t="shared" si="179"/>
        <v>1-10</v>
      </c>
      <c r="AS645" s="23" t="str">
        <f t="shared" si="180"/>
        <v>1-20</v>
      </c>
      <c r="AT645" s="23" t="str">
        <f t="shared" si="181"/>
        <v>1-40</v>
      </c>
      <c r="AU645" s="23" t="str">
        <f t="shared" si="182"/>
        <v>&lt;1-50 Mn</v>
      </c>
      <c r="AV645" s="23">
        <f>Table2[[#This Row],[Amount]]</f>
        <v>5500000</v>
      </c>
      <c r="AW645" s="23" t="str">
        <f t="shared" si="183"/>
        <v>Dec 2017</v>
      </c>
      <c r="AX645" s="28">
        <f>IFERROR(VLOOKUP(Table2[[#This Row],[SAP Code]],[26]_16!A:B,2,FALSE),0)</f>
        <v>0</v>
      </c>
      <c r="AY645" s="28">
        <f>IFERROR(VLOOKUP(Table2[[#This Row],[SAP Code]],[26]_16!D:E,2,FALSE)/ 1000000, 0)</f>
        <v>0</v>
      </c>
      <c r="AZ645" s="28">
        <f>IFERROR(VLOOKUP(Table2[[#This Row],[SAP Code]],[26]_16!G:H,2,FALSE)/ 1000000, 0)</f>
        <v>0</v>
      </c>
      <c r="BA645" s="28">
        <f>IFERROR(VLOOKUP(Table2[[#This Row],[SAP Code]],[26]_16!J:K,2,FALSE)/ 1000000, 0)</f>
        <v>0.33508123000000001</v>
      </c>
      <c r="BB645" s="28">
        <f>IFERROR(VLOOKUP(Table2[[#This Row],[SAP Code]],[26]_16!M:N,2,FALSE)/ 1000000, 0)</f>
        <v>1.0295203400000001</v>
      </c>
      <c r="BC645" s="28">
        <f>IFERROR(VLOOKUP(Table2[[#This Row],[SAP Code]],[26]_16!P:Q,2,FALSE),0)</f>
        <v>1.4605156400000003</v>
      </c>
      <c r="BD645" s="28">
        <f>IFERROR(VLOOKUP(Table2[[#This Row],[SAP Code]],[26]_16!S:T,2,FALSE),0)</f>
        <v>1.5473639799999996</v>
      </c>
      <c r="BE645" s="28">
        <f>IFERROR(VLOOKUP(Table2[[#This Row],[SAP Code]],[26]_16!V:W,2,FALSE)/ 1000000, 0)</f>
        <v>0.68243371000000019</v>
      </c>
      <c r="BF645" s="28">
        <f>IFERROR(VLOOKUP(Table2[[#This Row],[SAP Code]],[26]_16!Y:Z,2,FALSE)/ 1000000, 0)</f>
        <v>0.45348236000000003</v>
      </c>
      <c r="BG645" s="28" t="str">
        <f>IFERROR(VLOOKUP(Table2[[#This Row],[SAP Code]],[26]port!$A:$AD,30,FALSE),"unknown")</f>
        <v>CLSD</v>
      </c>
      <c r="BH645" s="29" t="str">
        <f t="shared" si="184"/>
        <v>Number of operations completed out of the net approved of that year</v>
      </c>
      <c r="BI645" s="16"/>
    </row>
    <row r="646" spans="1:61" ht="17.100000000000001" customHeight="1">
      <c r="A646" s="16" t="s">
        <v>117</v>
      </c>
      <c r="B646" s="16" t="s">
        <v>2414</v>
      </c>
      <c r="C646" s="16" t="s">
        <v>2415</v>
      </c>
      <c r="D646" s="16" t="s">
        <v>2416</v>
      </c>
      <c r="E646" s="18">
        <v>43084</v>
      </c>
      <c r="F646" s="16" t="s">
        <v>121</v>
      </c>
      <c r="G646" s="16" t="s">
        <v>126</v>
      </c>
      <c r="H646" s="16" t="s">
        <v>81</v>
      </c>
      <c r="I646" s="16" t="s">
        <v>123</v>
      </c>
      <c r="J646" s="16" t="s">
        <v>83</v>
      </c>
      <c r="K646" s="19" t="s">
        <v>688</v>
      </c>
      <c r="L646" s="19" t="s">
        <v>85</v>
      </c>
      <c r="M646" s="19">
        <v>19000000</v>
      </c>
      <c r="N646" s="69">
        <v>19000000</v>
      </c>
      <c r="O646" s="20" t="s">
        <v>2417</v>
      </c>
      <c r="P646" s="21">
        <v>2100150038694</v>
      </c>
      <c r="Q646" s="20" t="s">
        <v>72</v>
      </c>
      <c r="R646" s="16" t="str">
        <f t="shared" si="174"/>
        <v>ADF Including TSF</v>
      </c>
      <c r="S646" s="16" t="str">
        <f t="shared" si="172"/>
        <v>E</v>
      </c>
      <c r="T646" s="16" t="str">
        <f t="shared" si="173"/>
        <v>ADF Countries</v>
      </c>
      <c r="U646" s="16" t="str">
        <f t="shared" si="175"/>
        <v>Non-Transition States</v>
      </c>
      <c r="V646" s="22" t="str">
        <f>IF(ISNUMBER(MATCH(A646, {"Gabon","Sudan","Niger","Mali","Burkina Faso","Guinea"}, 0)), "De Facto Countries", "Non-De Facto Countries")</f>
        <v>Non-De Facto Countries</v>
      </c>
      <c r="W646" s="16" t="str">
        <f t="shared" si="186"/>
        <v>East</v>
      </c>
      <c r="X646" s="16" t="str">
        <f t="shared" si="187"/>
        <v>WASH Sector</v>
      </c>
      <c r="Y646" s="23">
        <f>Table2[[#This Row],[Approved Amount_UA Equivalent]]*0.03</f>
        <v>570000</v>
      </c>
      <c r="Z646" s="23">
        <f>Table2[[#This Row],[Approved Amount_UA Equivalent]]*0.01</f>
        <v>190000</v>
      </c>
      <c r="AC646" s="23">
        <f>Table2[[#This Row],[Approved Amount_UA Equivalent]]*0.96</f>
        <v>18240000</v>
      </c>
      <c r="AD646" s="23">
        <f>SUM(Table2[[#This Row],[Feed Africa ]:[Improve Quality Of Life ]])</f>
        <v>19000000</v>
      </c>
      <c r="AE646" s="16" t="b">
        <f>Table2[[#This Row],[Total HI5]]=Table2[[#This Row],[Approved Amount_UA Equivalent]]</f>
        <v>1</v>
      </c>
      <c r="AF646" s="24">
        <v>10</v>
      </c>
      <c r="AG646" s="20" t="str">
        <f t="shared" si="176"/>
        <v>Investment Project</v>
      </c>
      <c r="AH646" s="24" t="e">
        <f>VLOOKUP(Table2[[#This Row],[SAP Code]],[25]DATA!$A:$G,7,FALSE)</f>
        <v>#N/A</v>
      </c>
      <c r="AI646" s="20" t="str">
        <f t="shared" si="177"/>
        <v>Infrastructure</v>
      </c>
      <c r="AJ646" s="25" t="s">
        <v>89</v>
      </c>
      <c r="AK646" s="25" t="s">
        <v>126</v>
      </c>
      <c r="AL646" s="23" t="str" cm="1">
        <f t="array" ref="AL646">_xlfn.SWITCH(AK646,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46" s="26">
        <v>1</v>
      </c>
      <c r="AN646" s="25" t="str">
        <f t="shared" si="185"/>
        <v>Sovereign</v>
      </c>
      <c r="AO646" s="27">
        <v>1</v>
      </c>
      <c r="AP646" s="23">
        <f>Table2[[#This Row],[Approved Amount_UA Equivalent]]/1000000</f>
        <v>19</v>
      </c>
      <c r="AQ646" s="69">
        <f t="shared" si="178"/>
        <v>25.285959999999999</v>
      </c>
      <c r="AR646" s="23" t="str">
        <f t="shared" si="179"/>
        <v>11-20</v>
      </c>
      <c r="AS646" s="23" t="str">
        <f t="shared" si="180"/>
        <v>1-20</v>
      </c>
      <c r="AT646" s="23" t="str">
        <f t="shared" si="181"/>
        <v>1-40</v>
      </c>
      <c r="AU646" s="23" t="str">
        <f t="shared" si="182"/>
        <v>&lt;1-50 Mn</v>
      </c>
      <c r="AV646" s="23">
        <f>Table2[[#This Row],[Amount]]</f>
        <v>19000000</v>
      </c>
      <c r="AW646" s="23" t="str">
        <f t="shared" si="183"/>
        <v>Dec 2017</v>
      </c>
      <c r="AX646" s="28">
        <f>IFERROR(VLOOKUP(Table2[[#This Row],[SAP Code]],[26]_16!A:B,2,FALSE),0)</f>
        <v>0</v>
      </c>
      <c r="AY646" s="28">
        <f>IFERROR(VLOOKUP(Table2[[#This Row],[SAP Code]],[26]_16!D:E,2,FALSE)/ 1000000, 0)</f>
        <v>0</v>
      </c>
      <c r="AZ646" s="28">
        <f>IFERROR(VLOOKUP(Table2[[#This Row],[SAP Code]],[26]_16!G:H,2,FALSE)/ 1000000, 0)</f>
        <v>0</v>
      </c>
      <c r="BA646" s="28">
        <f>IFERROR(VLOOKUP(Table2[[#This Row],[SAP Code]],[26]_16!J:K,2,FALSE)/ 1000000, 0)</f>
        <v>10.133917649999999</v>
      </c>
      <c r="BB646" s="28">
        <f>IFERROR(VLOOKUP(Table2[[#This Row],[SAP Code]],[26]_16!M:N,2,FALSE)/ 1000000, 0)</f>
        <v>5.0203191199999999</v>
      </c>
      <c r="BC646" s="28">
        <f>IFERROR(VLOOKUP(Table2[[#This Row],[SAP Code]],[26]_16!P:Q,2,FALSE),0)</f>
        <v>2.3616408600000005</v>
      </c>
      <c r="BD646" s="28">
        <f>IFERROR(VLOOKUP(Table2[[#This Row],[SAP Code]],[26]_16!S:T,2,FALSE),0)</f>
        <v>1.4613867100000002</v>
      </c>
      <c r="BE646" s="28">
        <f>IFERROR(VLOOKUP(Table2[[#This Row],[SAP Code]],[26]_16!V:W,2,FALSE)/ 1000000, 0)</f>
        <v>0</v>
      </c>
      <c r="BF646" s="28">
        <f>IFERROR(VLOOKUP(Table2[[#This Row],[SAP Code]],[26]_16!Y:Z,2,FALSE)/ 1000000, 0)</f>
        <v>0</v>
      </c>
      <c r="BG646" s="28" t="str">
        <f>IFERROR(VLOOKUP(Table2[[#This Row],[SAP Code]],[26]port!$A:$AD,30,FALSE),"unknown")</f>
        <v>CLSD</v>
      </c>
      <c r="BH646" s="29" t="str">
        <f t="shared" si="184"/>
        <v>Number of operations completed out of the net approved of that year</v>
      </c>
      <c r="BI646" s="16"/>
    </row>
    <row r="647" spans="1:61" ht="17.100000000000001" customHeight="1">
      <c r="A647" s="38" t="s">
        <v>158</v>
      </c>
      <c r="B647" s="16" t="s">
        <v>2418</v>
      </c>
      <c r="C647" s="16" t="s">
        <v>2419</v>
      </c>
      <c r="D647" s="16" t="s">
        <v>2420</v>
      </c>
      <c r="E647" s="18">
        <v>43084</v>
      </c>
      <c r="F647" s="16" t="s">
        <v>2421</v>
      </c>
      <c r="G647" s="16" t="s">
        <v>74</v>
      </c>
      <c r="H647" s="16" t="s">
        <v>81</v>
      </c>
      <c r="I647" s="16" t="s">
        <v>155</v>
      </c>
      <c r="J647" s="16" t="s">
        <v>124</v>
      </c>
      <c r="K647" s="19" t="s">
        <v>69</v>
      </c>
      <c r="L647" s="19" t="s">
        <v>70</v>
      </c>
      <c r="M647" s="19">
        <v>7082407</v>
      </c>
      <c r="N647" s="69">
        <v>5003749.4171341369</v>
      </c>
      <c r="O647" s="20" t="s">
        <v>2422</v>
      </c>
      <c r="P647" s="21">
        <v>5550155001401</v>
      </c>
      <c r="Q647" s="20" t="s">
        <v>72</v>
      </c>
      <c r="R647" s="16" t="str">
        <f t="shared" si="174"/>
        <v>GEF</v>
      </c>
      <c r="S647" s="16" t="str">
        <f t="shared" si="172"/>
        <v>A</v>
      </c>
      <c r="T647" s="16" t="str">
        <f t="shared" si="173"/>
        <v>ADF Countries</v>
      </c>
      <c r="U647" s="16" t="str">
        <f t="shared" si="175"/>
        <v>Transition States</v>
      </c>
      <c r="V647" s="22" t="str">
        <f>IF(ISNUMBER(MATCH(A647, {"Gabon","Sudan","Niger","Mali","Burkina Faso","Guinea"}, 0)), "De Facto Countries", "Non-De Facto Countries")</f>
        <v>De Facto Countries</v>
      </c>
      <c r="W647" s="16" t="str">
        <f t="shared" si="186"/>
        <v>East</v>
      </c>
      <c r="X647" s="16" t="str">
        <f t="shared" si="187"/>
        <v>Agriculture</v>
      </c>
      <c r="Y647" s="23">
        <f>Table2[[#This Row],[Approved Amount_UA Equivalent]]</f>
        <v>5003749.4171341369</v>
      </c>
      <c r="AD647" s="23">
        <f>SUM(Table2[[#This Row],[Feed Africa ]:[Improve Quality Of Life ]])</f>
        <v>5003749.4171341369</v>
      </c>
      <c r="AE647" s="16" t="b">
        <f>Table2[[#This Row],[Total HI5]]=Table2[[#This Row],[Approved Amount_UA Equivalent]]</f>
        <v>1</v>
      </c>
      <c r="AF647" s="24">
        <v>41</v>
      </c>
      <c r="AG647" s="20" t="str">
        <f t="shared" si="176"/>
        <v>ISP and Investment Project</v>
      </c>
      <c r="AH647" s="24" t="e">
        <f>VLOOKUP(Table2[[#This Row],[SAP Code]],[25]DATA!$A:$G,7,FALSE)</f>
        <v>#N/A</v>
      </c>
      <c r="AI647" s="20" t="str">
        <f t="shared" si="177"/>
        <v>Infrastructure</v>
      </c>
      <c r="AJ647" s="25" t="s">
        <v>157</v>
      </c>
      <c r="AK647" s="25" t="s">
        <v>74</v>
      </c>
      <c r="AL647" s="23" t="str" cm="1">
        <f t="array" ref="AL647">_xlfn.SWITCH(AK647,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47" s="26">
        <v>1</v>
      </c>
      <c r="AN647" s="25" t="str">
        <f t="shared" si="185"/>
        <v>Sovereign</v>
      </c>
      <c r="AO647" s="27">
        <v>0.5</v>
      </c>
      <c r="AP647" s="23">
        <f>Table2[[#This Row],[Approved Amount_UA Equivalent]]/1000000</f>
        <v>5.003749417134137</v>
      </c>
      <c r="AQ647" s="69">
        <f t="shared" si="178"/>
        <v>6.6591898742987947</v>
      </c>
      <c r="AR647" s="23" t="str">
        <f t="shared" si="179"/>
        <v>1-10</v>
      </c>
      <c r="AS647" s="23" t="str">
        <f t="shared" si="180"/>
        <v>1-20</v>
      </c>
      <c r="AT647" s="23" t="str">
        <f t="shared" si="181"/>
        <v>1-40</v>
      </c>
      <c r="AU647" s="23" t="str">
        <f t="shared" si="182"/>
        <v>&lt;1-50 Mn</v>
      </c>
      <c r="AV647" s="23">
        <f>Table2[[#This Row],[Amount]]</f>
        <v>7082407</v>
      </c>
      <c r="AW647" s="23" t="str">
        <f t="shared" si="183"/>
        <v>Dec 2017</v>
      </c>
      <c r="AX647" s="28">
        <f>IFERROR(VLOOKUP(Table2[[#This Row],[SAP Code]],[26]_16!A:B,2,FALSE),0)</f>
        <v>0</v>
      </c>
      <c r="AY647" s="28">
        <f>IFERROR(VLOOKUP(Table2[[#This Row],[SAP Code]],[26]_16!D:E,2,FALSE)/ 1000000, 0)</f>
        <v>0</v>
      </c>
      <c r="AZ647" s="28">
        <f>IFERROR(VLOOKUP(Table2[[#This Row],[SAP Code]],[26]_16!G:H,2,FALSE)/ 1000000, 0)</f>
        <v>0</v>
      </c>
      <c r="BA647" s="28">
        <f>IFERROR(VLOOKUP(Table2[[#This Row],[SAP Code]],[26]_16!J:K,2,FALSE)/ 1000000, 0)</f>
        <v>0.09</v>
      </c>
      <c r="BB647" s="28">
        <f>IFERROR(VLOOKUP(Table2[[#This Row],[SAP Code]],[26]_16!M:N,2,FALSE)/ 1000000, 0)</f>
        <v>0.49731347999999997</v>
      </c>
      <c r="BC647" s="28">
        <f>IFERROR(VLOOKUP(Table2[[#This Row],[SAP Code]],[26]_16!P:Q,2,FALSE),0)</f>
        <v>1.1851944399999998</v>
      </c>
      <c r="BD647" s="28">
        <f>IFERROR(VLOOKUP(Table2[[#This Row],[SAP Code]],[26]_16!S:T,2,FALSE),0)</f>
        <v>0.70885044999999991</v>
      </c>
      <c r="BE647" s="28">
        <f>IFERROR(VLOOKUP(Table2[[#This Row],[SAP Code]],[26]_16!V:W,2,FALSE)/ 1000000, 0)</f>
        <v>0</v>
      </c>
      <c r="BF647" s="28">
        <f>IFERROR(VLOOKUP(Table2[[#This Row],[SAP Code]],[26]_16!Y:Z,2,FALSE)/ 1000000, 0)</f>
        <v>0</v>
      </c>
      <c r="BG647" s="28" t="str">
        <f>IFERROR(VLOOKUP(Table2[[#This Row],[SAP Code]],[26]port!$A:$AD,30,FALSE),"unknown")</f>
        <v>OnGo</v>
      </c>
      <c r="BH647" s="29" t="str">
        <f t="shared" si="184"/>
        <v>Ongoing</v>
      </c>
      <c r="BI647" s="16"/>
    </row>
    <row r="648" spans="1:61" ht="17.100000000000001" customHeight="1">
      <c r="A648" s="38" t="s">
        <v>872</v>
      </c>
      <c r="B648" s="16" t="s">
        <v>2418</v>
      </c>
      <c r="C648" s="16" t="s">
        <v>2423</v>
      </c>
      <c r="D648" s="16" t="s">
        <v>2420</v>
      </c>
      <c r="E648" s="18">
        <v>43084</v>
      </c>
      <c r="F648" s="16" t="s">
        <v>876</v>
      </c>
      <c r="G648" s="16" t="s">
        <v>74</v>
      </c>
      <c r="H648" s="16" t="s">
        <v>81</v>
      </c>
      <c r="I648" s="16" t="s">
        <v>155</v>
      </c>
      <c r="J648" s="16" t="s">
        <v>124</v>
      </c>
      <c r="K648" s="19" t="s">
        <v>69</v>
      </c>
      <c r="L648" s="19" t="s">
        <v>70</v>
      </c>
      <c r="M648" s="19">
        <v>9985185</v>
      </c>
      <c r="N648" s="69">
        <v>7054573.9073914457</v>
      </c>
      <c r="O648" s="20" t="s">
        <v>2422</v>
      </c>
      <c r="P648" s="21">
        <v>5550155001402</v>
      </c>
      <c r="Q648" s="20" t="s">
        <v>72</v>
      </c>
      <c r="R648" s="16" t="str">
        <f t="shared" si="174"/>
        <v>GEF</v>
      </c>
      <c r="S648" s="16" t="str">
        <f t="shared" si="172"/>
        <v>A</v>
      </c>
      <c r="T648" s="16" t="str">
        <f t="shared" si="173"/>
        <v>ADF Countries</v>
      </c>
      <c r="U648" s="16" t="str">
        <f t="shared" si="175"/>
        <v>Transition States</v>
      </c>
      <c r="V648" s="22" t="str">
        <f>IF(ISNUMBER(MATCH(A648, {"Gabon","Sudan","Niger","Mali","Burkina Faso","Guinea"}, 0)), "De Facto Countries", "Non-De Facto Countries")</f>
        <v>Non-De Facto Countries</v>
      </c>
      <c r="W648" s="16" t="str">
        <f t="shared" si="186"/>
        <v>East</v>
      </c>
      <c r="X648" s="16" t="str">
        <f t="shared" si="187"/>
        <v>Agriculture</v>
      </c>
      <c r="Y648" s="23">
        <f>Table2[[#This Row],[Approved Amount_UA Equivalent]]</f>
        <v>7054573.9073914457</v>
      </c>
      <c r="AD648" s="23">
        <f>SUM(Table2[[#This Row],[Feed Africa ]:[Improve Quality Of Life ]])</f>
        <v>7054573.9073914457</v>
      </c>
      <c r="AE648" s="16" t="b">
        <f>Table2[[#This Row],[Total HI5]]=Table2[[#This Row],[Approved Amount_UA Equivalent]]</f>
        <v>1</v>
      </c>
      <c r="AF648" s="24">
        <v>41</v>
      </c>
      <c r="AG648" s="20" t="str">
        <f t="shared" si="176"/>
        <v>ISP and Investment Project</v>
      </c>
      <c r="AH648" s="24" t="e">
        <f>VLOOKUP(Table2[[#This Row],[SAP Code]],[25]DATA!$A:$G,7,FALSE)</f>
        <v>#N/A</v>
      </c>
      <c r="AI648" s="20" t="str">
        <f t="shared" si="177"/>
        <v>Infrastructure</v>
      </c>
      <c r="AJ648" s="25" t="s">
        <v>157</v>
      </c>
      <c r="AK648" s="25" t="s">
        <v>74</v>
      </c>
      <c r="AL648" s="23" t="str" cm="1">
        <f t="array" ref="AL648">_xlfn.SWITCH(AK648,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48" s="26">
        <v>1</v>
      </c>
      <c r="AN648" s="25" t="str">
        <f t="shared" si="185"/>
        <v>Sovereign</v>
      </c>
      <c r="AO648" s="27">
        <v>0.5</v>
      </c>
      <c r="AP648" s="23">
        <f>Table2[[#This Row],[Approved Amount_UA Equivalent]]/1000000</f>
        <v>7.054573907391446</v>
      </c>
      <c r="AQ648" s="69">
        <f t="shared" si="178"/>
        <v>9.3885091389128323</v>
      </c>
      <c r="AR648" s="23" t="str">
        <f t="shared" si="179"/>
        <v>1-10</v>
      </c>
      <c r="AS648" s="23" t="str">
        <f t="shared" si="180"/>
        <v>1-20</v>
      </c>
      <c r="AT648" s="23" t="str">
        <f t="shared" si="181"/>
        <v>1-40</v>
      </c>
      <c r="AU648" s="23" t="str">
        <f t="shared" si="182"/>
        <v>&lt;1-50 Mn</v>
      </c>
      <c r="AV648" s="23">
        <f>Table2[[#This Row],[Amount]]</f>
        <v>9985185</v>
      </c>
      <c r="AW648" s="23" t="str">
        <f t="shared" si="183"/>
        <v>Dec 2017</v>
      </c>
      <c r="AX648" s="28">
        <f>IFERROR(VLOOKUP(Table2[[#This Row],[SAP Code]],[26]_16!A:B,2,FALSE),0)</f>
        <v>0</v>
      </c>
      <c r="AY648" s="28">
        <f>IFERROR(VLOOKUP(Table2[[#This Row],[SAP Code]],[26]_16!D:E,2,FALSE)/ 1000000, 0)</f>
        <v>0</v>
      </c>
      <c r="AZ648" s="28">
        <f>IFERROR(VLOOKUP(Table2[[#This Row],[SAP Code]],[26]_16!G:H,2,FALSE)/ 1000000, 0)</f>
        <v>0</v>
      </c>
      <c r="BA648" s="28">
        <f>IFERROR(VLOOKUP(Table2[[#This Row],[SAP Code]],[26]_16!J:K,2,FALSE)/ 1000000, 0)</f>
        <v>0.09</v>
      </c>
      <c r="BB648" s="28">
        <f>IFERROR(VLOOKUP(Table2[[#This Row],[SAP Code]],[26]_16!M:N,2,FALSE)/ 1000000, 0)</f>
        <v>0.49731347999999997</v>
      </c>
      <c r="BC648" s="28">
        <f>IFERROR(VLOOKUP(Table2[[#This Row],[SAP Code]],[26]_16!P:Q,2,FALSE),0)</f>
        <v>1.1851944399999998</v>
      </c>
      <c r="BD648" s="28">
        <f>IFERROR(VLOOKUP(Table2[[#This Row],[SAP Code]],[26]_16!S:T,2,FALSE),0)</f>
        <v>0.70885044999999991</v>
      </c>
      <c r="BE648" s="28">
        <f>IFERROR(VLOOKUP(Table2[[#This Row],[SAP Code]],[26]_16!V:W,2,FALSE)/ 1000000, 0)</f>
        <v>0</v>
      </c>
      <c r="BF648" s="28">
        <f>IFERROR(VLOOKUP(Table2[[#This Row],[SAP Code]],[26]_16!Y:Z,2,FALSE)/ 1000000, 0)</f>
        <v>0</v>
      </c>
      <c r="BG648" s="28" t="str">
        <f>IFERROR(VLOOKUP(Table2[[#This Row],[SAP Code]],[26]port!$A:$AD,30,FALSE),"unknown")</f>
        <v>OnGo</v>
      </c>
      <c r="BH648" s="29" t="str">
        <f t="shared" si="184"/>
        <v>Ongoing</v>
      </c>
      <c r="BI648" s="16"/>
    </row>
    <row r="649" spans="1:61" ht="17.100000000000001" customHeight="1">
      <c r="A649" s="38" t="s">
        <v>141</v>
      </c>
      <c r="B649" s="16" t="s">
        <v>2424</v>
      </c>
      <c r="C649" s="16" t="s">
        <v>2425</v>
      </c>
      <c r="D649" s="16" t="s">
        <v>2426</v>
      </c>
      <c r="E649" s="18">
        <v>43084</v>
      </c>
      <c r="F649" s="16" t="s">
        <v>2427</v>
      </c>
      <c r="G649" s="16" t="s">
        <v>2428</v>
      </c>
      <c r="H649" s="37" t="s">
        <v>213</v>
      </c>
      <c r="I649" s="16" t="s">
        <v>82</v>
      </c>
      <c r="J649" s="16" t="s">
        <v>124</v>
      </c>
      <c r="K649" s="19" t="s">
        <v>241</v>
      </c>
      <c r="L649" s="19" t="s">
        <v>70</v>
      </c>
      <c r="M649" s="19">
        <v>8500000</v>
      </c>
      <c r="N649" s="69">
        <v>6005284.6504924335</v>
      </c>
      <c r="O649" s="20" t="s">
        <v>1574</v>
      </c>
      <c r="P649" s="21" t="s">
        <v>243</v>
      </c>
      <c r="Q649" s="20" t="s">
        <v>72</v>
      </c>
      <c r="R649" s="16" t="str">
        <f t="shared" si="174"/>
        <v>GEF</v>
      </c>
      <c r="S649" s="16" t="str">
        <f t="shared" si="172"/>
        <v>F</v>
      </c>
      <c r="T649" s="16" t="str">
        <f t="shared" si="173"/>
        <v>Multinational</v>
      </c>
      <c r="U649" s="16" t="str">
        <f t="shared" si="175"/>
        <v>Multinational</v>
      </c>
      <c r="V649" s="22" t="str">
        <f>IF(ISNUMBER(MATCH(A649, {"Gabon","Sudan","Niger","Mali","Burkina Faso","Guinea"}, 0)), "De Facto Countries", "Non-De Facto Countries")</f>
        <v>Non-De Facto Countries</v>
      </c>
      <c r="W649" s="16" t="str">
        <f t="shared" si="186"/>
        <v>Multi</v>
      </c>
      <c r="X649" s="16" t="str">
        <f t="shared" si="187"/>
        <v>Power</v>
      </c>
      <c r="Y649" s="23"/>
      <c r="Z649" s="23">
        <f>Table2[[#This Row],[Approved Amount_UA Equivalent]]</f>
        <v>6005284.6504924335</v>
      </c>
      <c r="AD649" s="23">
        <f>SUM(Table2[[#This Row],[Feed Africa ]:[Improve Quality Of Life ]])</f>
        <v>6005284.6504924335</v>
      </c>
      <c r="AE649" s="16" t="b">
        <f>Table2[[#This Row],[Total HI5]]=Table2[[#This Row],[Approved Amount_UA Equivalent]]</f>
        <v>1</v>
      </c>
      <c r="AF649" s="24">
        <v>10</v>
      </c>
      <c r="AG649" s="20" t="str">
        <f t="shared" si="176"/>
        <v>Investment Project</v>
      </c>
      <c r="AH649" s="24" t="e">
        <f>VLOOKUP(Table2[[#This Row],[SAP Code]],[25]DATA!$A:$G,7,FALSE)</f>
        <v>#N/A</v>
      </c>
      <c r="AI649" s="20" t="str">
        <f t="shared" si="177"/>
        <v>Infrastructure</v>
      </c>
      <c r="AJ649" s="25" t="s">
        <v>89</v>
      </c>
      <c r="AK649" s="25" t="s">
        <v>2428</v>
      </c>
      <c r="AL649" s="23" t="str" cm="1">
        <f t="array" ref="AL649">_xlfn.SWITCH(AK649,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49" s="26">
        <v>2</v>
      </c>
      <c r="AN649" s="25" t="str">
        <f t="shared" si="185"/>
        <v>Non-Sovereign</v>
      </c>
      <c r="AO649" s="27">
        <v>1</v>
      </c>
      <c r="AP649" s="23">
        <f>Table2[[#This Row],[Approved Amount_UA Equivalent]]/1000000</f>
        <v>6.0052846504924338</v>
      </c>
      <c r="AQ649" s="69">
        <f t="shared" si="178"/>
        <v>7.9920730242613507</v>
      </c>
      <c r="AR649" s="23" t="str">
        <f t="shared" si="179"/>
        <v>1-10</v>
      </c>
      <c r="AS649" s="23" t="str">
        <f t="shared" si="180"/>
        <v>1-20</v>
      </c>
      <c r="AT649" s="23" t="str">
        <f t="shared" si="181"/>
        <v>1-40</v>
      </c>
      <c r="AU649" s="23" t="str">
        <f t="shared" si="182"/>
        <v>&lt;1-50 Mn</v>
      </c>
      <c r="AV649" s="23">
        <f>Table2[[#This Row],[Amount]]</f>
        <v>8500000</v>
      </c>
      <c r="AW649" s="23" t="str">
        <f t="shared" si="183"/>
        <v>Dec 2017</v>
      </c>
      <c r="AX649" s="28">
        <f>IFERROR(VLOOKUP(Table2[[#This Row],[SAP Code]],[26]_16!A:B,2,FALSE),0)</f>
        <v>0</v>
      </c>
      <c r="AY649" s="28">
        <f>IFERROR(VLOOKUP(Table2[[#This Row],[SAP Code]],[26]_16!D:E,2,FALSE)/ 1000000, 0)</f>
        <v>0</v>
      </c>
      <c r="AZ649" s="28">
        <f>IFERROR(VLOOKUP(Table2[[#This Row],[SAP Code]],[26]_16!G:H,2,FALSE)/ 1000000, 0)</f>
        <v>0</v>
      </c>
      <c r="BA649" s="28">
        <f>IFERROR(VLOOKUP(Table2[[#This Row],[SAP Code]],[26]_16!J:K,2,FALSE)/ 1000000, 0)</f>
        <v>0</v>
      </c>
      <c r="BB649" s="28">
        <f>IFERROR(VLOOKUP(Table2[[#This Row],[SAP Code]],[26]_16!M:N,2,FALSE)/ 1000000, 0)</f>
        <v>0</v>
      </c>
      <c r="BC649" s="28">
        <f>IFERROR(VLOOKUP(Table2[[#This Row],[SAP Code]],[26]_16!P:Q,2,FALSE),0)</f>
        <v>0</v>
      </c>
      <c r="BD649" s="28">
        <f>IFERROR(VLOOKUP(Table2[[#This Row],[SAP Code]],[26]_16!S:T,2,FALSE),0)</f>
        <v>5.0113471199999999</v>
      </c>
      <c r="BE649" s="28">
        <f>IFERROR(VLOOKUP(Table2[[#This Row],[SAP Code]],[26]_16!V:W,2,FALSE)/ 1000000, 0)</f>
        <v>7.3501203899999998</v>
      </c>
      <c r="BF649" s="28">
        <f>IFERROR(VLOOKUP(Table2[[#This Row],[SAP Code]],[26]_16!Y:Z,2,FALSE)/ 1000000, 0)</f>
        <v>2.2359859599999998</v>
      </c>
      <c r="BG649" s="28" t="str">
        <f>IFERROR(VLOOKUP(Table2[[#This Row],[SAP Code]],[26]port!$A:$AD,30,FALSE),"unknown")</f>
        <v>OnGo</v>
      </c>
      <c r="BH649" s="29" t="str">
        <f t="shared" si="184"/>
        <v>Ongoing</v>
      </c>
      <c r="BI649" s="16"/>
    </row>
    <row r="650" spans="1:61" ht="17.100000000000001" customHeight="1">
      <c r="A650" s="38" t="s">
        <v>60</v>
      </c>
      <c r="B650" s="16" t="s">
        <v>2429</v>
      </c>
      <c r="C650" s="16" t="s">
        <v>2430</v>
      </c>
      <c r="D650" s="16" t="s">
        <v>2431</v>
      </c>
      <c r="E650" s="18">
        <v>43084</v>
      </c>
      <c r="F650" s="16" t="s">
        <v>436</v>
      </c>
      <c r="G650" s="16" t="s">
        <v>90</v>
      </c>
      <c r="H650" s="16" t="s">
        <v>66</v>
      </c>
      <c r="I650" s="16" t="s">
        <v>82</v>
      </c>
      <c r="J650" s="16" t="s">
        <v>179</v>
      </c>
      <c r="K650" s="19" t="s">
        <v>84</v>
      </c>
      <c r="L650" s="19" t="s">
        <v>195</v>
      </c>
      <c r="M650" s="19">
        <v>217910000</v>
      </c>
      <c r="N650" s="69">
        <v>182420158.21857604</v>
      </c>
      <c r="O650" s="20" t="s">
        <v>2432</v>
      </c>
      <c r="P650" s="21">
        <v>2000200002101</v>
      </c>
      <c r="Q650" s="20" t="s">
        <v>87</v>
      </c>
      <c r="R650" s="16" t="str">
        <f t="shared" si="174"/>
        <v>ADB Public</v>
      </c>
      <c r="S650" s="16" t="str">
        <f t="shared" si="172"/>
        <v>F</v>
      </c>
      <c r="T650" s="16" t="str">
        <f t="shared" si="173"/>
        <v>Blend Countries</v>
      </c>
      <c r="U650" s="16" t="str">
        <f t="shared" si="175"/>
        <v>Non-Transition States</v>
      </c>
      <c r="V650" s="22" t="str">
        <f>IF(ISNUMBER(MATCH(A650, {"Gabon","Sudan","Niger","Mali","Burkina Faso","Guinea"}, 0)), "De Facto Countries", "Non-De Facto Countries")</f>
        <v>Non-De Facto Countries</v>
      </c>
      <c r="W650" s="16" t="str">
        <f t="shared" si="186"/>
        <v>Central</v>
      </c>
      <c r="X650" s="16" t="str">
        <f t="shared" si="187"/>
        <v>Power</v>
      </c>
      <c r="Y650" s="23"/>
      <c r="Z650" s="23">
        <f>Table2[[#This Row],[Approved Amount_UA Equivalent]]</f>
        <v>182420158.21857604</v>
      </c>
      <c r="AD650" s="23">
        <f>SUM(Table2[[#This Row],[Feed Africa ]:[Improve Quality Of Life ]])</f>
        <v>182420158.21857604</v>
      </c>
      <c r="AE650" s="16" t="b">
        <f>Table2[[#This Row],[Total HI5]]=Table2[[#This Row],[Approved Amount_UA Equivalent]]</f>
        <v>1</v>
      </c>
      <c r="AF650" s="24">
        <v>10</v>
      </c>
      <c r="AG650" s="20" t="str">
        <f t="shared" si="176"/>
        <v>Investment Project</v>
      </c>
      <c r="AH650" s="24" t="e">
        <f>VLOOKUP(Table2[[#This Row],[SAP Code]],[25]DATA!$A:$G,7,FALSE)</f>
        <v>#N/A</v>
      </c>
      <c r="AI650" s="20" t="str">
        <f t="shared" si="177"/>
        <v>Infrastructure</v>
      </c>
      <c r="AJ650" s="25" t="s">
        <v>89</v>
      </c>
      <c r="AK650" s="25" t="s">
        <v>90</v>
      </c>
      <c r="AL650" s="23" t="str" cm="1">
        <f t="array" ref="AL650">_xlfn.SWITCH(AK650,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50" s="26">
        <v>1</v>
      </c>
      <c r="AN650" s="25" t="str">
        <f t="shared" si="185"/>
        <v>Sovereign</v>
      </c>
      <c r="AO650" s="27">
        <v>0.5</v>
      </c>
      <c r="AP650" s="23">
        <f>Table2[[#This Row],[Approved Amount_UA Equivalent]]/1000000</f>
        <v>182.42015821857603</v>
      </c>
      <c r="AQ650" s="69">
        <f t="shared" si="178"/>
        <v>242.77204336360975</v>
      </c>
      <c r="AR650" s="23" t="str">
        <f t="shared" si="179"/>
        <v>181-190</v>
      </c>
      <c r="AS650" s="23" t="str">
        <f t="shared" si="180"/>
        <v>181-200</v>
      </c>
      <c r="AT650" s="23" t="str">
        <f t="shared" si="181"/>
        <v>161-200</v>
      </c>
      <c r="AU650" s="23" t="str">
        <f t="shared" si="182"/>
        <v>100-200 Mn</v>
      </c>
      <c r="AV650" s="23">
        <f>Table2[[#This Row],[Amount]]</f>
        <v>217910000</v>
      </c>
      <c r="AW650" s="23" t="str">
        <f t="shared" si="183"/>
        <v>Dec 2017</v>
      </c>
      <c r="AX650" s="28">
        <f>IFERROR(VLOOKUP(Table2[[#This Row],[SAP Code]],[26]_16!A:B,2,FALSE),0)</f>
        <v>0</v>
      </c>
      <c r="AY650" s="28">
        <f>IFERROR(VLOOKUP(Table2[[#This Row],[SAP Code]],[26]_16!D:E,2,FALSE)/ 1000000, 0)</f>
        <v>0</v>
      </c>
      <c r="AZ650" s="28">
        <f>IFERROR(VLOOKUP(Table2[[#This Row],[SAP Code]],[26]_16!G:H,2,FALSE)/ 1000000, 0)</f>
        <v>0</v>
      </c>
      <c r="BA650" s="28">
        <f>IFERROR(VLOOKUP(Table2[[#This Row],[SAP Code]],[26]_16!J:K,2,FALSE)/ 1000000, 0)</f>
        <v>0</v>
      </c>
      <c r="BB650" s="28">
        <f>IFERROR(VLOOKUP(Table2[[#This Row],[SAP Code]],[26]_16!M:N,2,FALSE)/ 1000000, 0)</f>
        <v>0</v>
      </c>
      <c r="BC650" s="28">
        <f>IFERROR(VLOOKUP(Table2[[#This Row],[SAP Code]],[26]_16!P:Q,2,FALSE),0)</f>
        <v>0</v>
      </c>
      <c r="BD650" s="28">
        <f>IFERROR(VLOOKUP(Table2[[#This Row],[SAP Code]],[26]_16!S:T,2,FALSE),0)</f>
        <v>0</v>
      </c>
      <c r="BE650" s="28">
        <f>IFERROR(VLOOKUP(Table2[[#This Row],[SAP Code]],[26]_16!V:W,2,FALSE)/ 1000000, 0)</f>
        <v>0.43824613000000001</v>
      </c>
      <c r="BF650" s="28">
        <f>IFERROR(VLOOKUP(Table2[[#This Row],[SAP Code]],[26]_16!Y:Z,2,FALSE)/ 1000000, 0)</f>
        <v>0</v>
      </c>
      <c r="BG650" s="28" t="str">
        <f>IFERROR(VLOOKUP(Table2[[#This Row],[SAP Code]],[26]port!$A:$AD,30,FALSE),"unknown")</f>
        <v>OnGo</v>
      </c>
      <c r="BH650" s="29" t="str">
        <f t="shared" si="184"/>
        <v>Ongoing</v>
      </c>
      <c r="BI650" s="16"/>
    </row>
    <row r="651" spans="1:61" ht="17.100000000000001" customHeight="1">
      <c r="A651" s="38" t="s">
        <v>60</v>
      </c>
      <c r="B651" s="16" t="s">
        <v>2429</v>
      </c>
      <c r="C651" s="16" t="s">
        <v>2433</v>
      </c>
      <c r="D651" s="16" t="s">
        <v>2431</v>
      </c>
      <c r="E651" s="18">
        <v>43084</v>
      </c>
      <c r="F651" s="16" t="s">
        <v>436</v>
      </c>
      <c r="G651" s="16" t="s">
        <v>90</v>
      </c>
      <c r="H651" s="16" t="s">
        <v>66</v>
      </c>
      <c r="I651" s="16" t="s">
        <v>82</v>
      </c>
      <c r="J651" s="16" t="s">
        <v>83</v>
      </c>
      <c r="K651" s="19" t="s">
        <v>84</v>
      </c>
      <c r="L651" s="19" t="s">
        <v>85</v>
      </c>
      <c r="M651" s="19">
        <v>6000000</v>
      </c>
      <c r="N651" s="69">
        <v>6000000</v>
      </c>
      <c r="O651" s="20" t="s">
        <v>2432</v>
      </c>
      <c r="P651" s="21">
        <v>2100150038745</v>
      </c>
      <c r="Q651" s="20" t="s">
        <v>87</v>
      </c>
      <c r="R651" s="16" t="str">
        <f t="shared" si="174"/>
        <v>ADF Including TSF</v>
      </c>
      <c r="S651" s="16" t="str">
        <f t="shared" si="172"/>
        <v>F</v>
      </c>
      <c r="T651" s="16" t="str">
        <f t="shared" si="173"/>
        <v>Blend Countries</v>
      </c>
      <c r="U651" s="16" t="str">
        <f t="shared" si="175"/>
        <v>Non-Transition States</v>
      </c>
      <c r="V651" s="22" t="str">
        <f>IF(ISNUMBER(MATCH(A651, {"Gabon","Sudan","Niger","Mali","Burkina Faso","Guinea"}, 0)), "De Facto Countries", "Non-De Facto Countries")</f>
        <v>Non-De Facto Countries</v>
      </c>
      <c r="W651" s="16" t="str">
        <f t="shared" si="186"/>
        <v>Central</v>
      </c>
      <c r="X651" s="16" t="str">
        <f t="shared" si="187"/>
        <v>Power</v>
      </c>
      <c r="Y651" s="23"/>
      <c r="Z651" s="23">
        <f>Table2[[#This Row],[Approved Amount_UA Equivalent]]</f>
        <v>6000000</v>
      </c>
      <c r="AD651" s="23">
        <f>SUM(Table2[[#This Row],[Feed Africa ]:[Improve Quality Of Life ]])</f>
        <v>6000000</v>
      </c>
      <c r="AE651" s="16" t="b">
        <f>Table2[[#This Row],[Total HI5]]=Table2[[#This Row],[Approved Amount_UA Equivalent]]</f>
        <v>1</v>
      </c>
      <c r="AF651" s="24">
        <v>10</v>
      </c>
      <c r="AG651" s="20" t="str">
        <f t="shared" si="176"/>
        <v>Investment Project</v>
      </c>
      <c r="AH651" s="24" t="e">
        <f>VLOOKUP(Table2[[#This Row],[SAP Code]],[25]DATA!$A:$G,7,FALSE)</f>
        <v>#N/A</v>
      </c>
      <c r="AI651" s="20" t="str">
        <f t="shared" si="177"/>
        <v>Infrastructure</v>
      </c>
      <c r="AJ651" s="25" t="s">
        <v>89</v>
      </c>
      <c r="AK651" s="25" t="s">
        <v>90</v>
      </c>
      <c r="AL651" s="23" t="str" cm="1">
        <f t="array" ref="AL651">_xlfn.SWITCH(AK651,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51" s="26">
        <v>1</v>
      </c>
      <c r="AN651" s="25" t="str">
        <f t="shared" si="185"/>
        <v>Sovereign</v>
      </c>
      <c r="AO651" s="27">
        <v>0.5</v>
      </c>
      <c r="AP651" s="23">
        <f>Table2[[#This Row],[Approved Amount_UA Equivalent]]/1000000</f>
        <v>6</v>
      </c>
      <c r="AQ651" s="69">
        <f t="shared" si="178"/>
        <v>7.9850399999999997</v>
      </c>
      <c r="AR651" s="23" t="str">
        <f t="shared" si="179"/>
        <v>1-10</v>
      </c>
      <c r="AS651" s="23" t="str">
        <f t="shared" si="180"/>
        <v>1-20</v>
      </c>
      <c r="AT651" s="23" t="str">
        <f t="shared" si="181"/>
        <v>1-40</v>
      </c>
      <c r="AU651" s="23" t="str">
        <f t="shared" si="182"/>
        <v>&lt;1-50 Mn</v>
      </c>
      <c r="AV651" s="23">
        <f>Table2[[#This Row],[Amount]]</f>
        <v>6000000</v>
      </c>
      <c r="AW651" s="23" t="str">
        <f t="shared" si="183"/>
        <v>Dec 2017</v>
      </c>
      <c r="AX651" s="28">
        <f>IFERROR(VLOOKUP(Table2[[#This Row],[SAP Code]],[26]_16!A:B,2,FALSE),0)</f>
        <v>0</v>
      </c>
      <c r="AY651" s="28">
        <f>IFERROR(VLOOKUP(Table2[[#This Row],[SAP Code]],[26]_16!D:E,2,FALSE)/ 1000000, 0)</f>
        <v>0</v>
      </c>
      <c r="AZ651" s="28">
        <f>IFERROR(VLOOKUP(Table2[[#This Row],[SAP Code]],[26]_16!G:H,2,FALSE)/ 1000000, 0)</f>
        <v>0</v>
      </c>
      <c r="BA651" s="28">
        <f>IFERROR(VLOOKUP(Table2[[#This Row],[SAP Code]],[26]_16!J:K,2,FALSE)/ 1000000, 0)</f>
        <v>0</v>
      </c>
      <c r="BB651" s="28">
        <f>IFERROR(VLOOKUP(Table2[[#This Row],[SAP Code]],[26]_16!M:N,2,FALSE)/ 1000000, 0)</f>
        <v>0</v>
      </c>
      <c r="BC651" s="28">
        <f>IFERROR(VLOOKUP(Table2[[#This Row],[SAP Code]],[26]_16!P:Q,2,FALSE),0)</f>
        <v>0</v>
      </c>
      <c r="BD651" s="28">
        <f>IFERROR(VLOOKUP(Table2[[#This Row],[SAP Code]],[26]_16!S:T,2,FALSE),0)</f>
        <v>0</v>
      </c>
      <c r="BE651" s="28">
        <f>IFERROR(VLOOKUP(Table2[[#This Row],[SAP Code]],[26]_16!V:W,2,FALSE)/ 1000000, 0)</f>
        <v>0.43824613000000001</v>
      </c>
      <c r="BF651" s="28">
        <f>IFERROR(VLOOKUP(Table2[[#This Row],[SAP Code]],[26]_16!Y:Z,2,FALSE)/ 1000000, 0)</f>
        <v>0</v>
      </c>
      <c r="BG651" s="28" t="str">
        <f>IFERROR(VLOOKUP(Table2[[#This Row],[SAP Code]],[26]port!$A:$AD,30,FALSE),"unknown")</f>
        <v>OnGo</v>
      </c>
      <c r="BH651" s="29" t="str">
        <f t="shared" si="184"/>
        <v>Ongoing</v>
      </c>
      <c r="BI651" s="16"/>
    </row>
    <row r="652" spans="1:61" ht="17.100000000000001" customHeight="1">
      <c r="A652" s="16" t="s">
        <v>696</v>
      </c>
      <c r="B652" s="37" t="s">
        <v>2434</v>
      </c>
      <c r="C652" s="37" t="s">
        <v>2435</v>
      </c>
      <c r="D652" s="37" t="s">
        <v>2436</v>
      </c>
      <c r="E652" s="71">
        <v>43084</v>
      </c>
      <c r="F652" s="37" t="s">
        <v>700</v>
      </c>
      <c r="G652" s="37" t="s">
        <v>90</v>
      </c>
      <c r="H652" s="37" t="s">
        <v>132</v>
      </c>
      <c r="I652" s="37" t="s">
        <v>82</v>
      </c>
      <c r="J652" s="37" t="s">
        <v>83</v>
      </c>
      <c r="K652" s="72" t="s">
        <v>84</v>
      </c>
      <c r="L652" s="72" t="s">
        <v>85</v>
      </c>
      <c r="M652" s="72">
        <v>26000000</v>
      </c>
      <c r="N652" s="73">
        <v>26000000</v>
      </c>
      <c r="O652" s="74" t="s">
        <v>2437</v>
      </c>
      <c r="P652" s="75">
        <v>2100150038698</v>
      </c>
      <c r="Q652" s="74" t="s">
        <v>87</v>
      </c>
      <c r="R652" s="16" t="str">
        <f t="shared" si="174"/>
        <v>ADF Including TSF</v>
      </c>
      <c r="S652" s="16" t="str">
        <f t="shared" si="172"/>
        <v>F</v>
      </c>
      <c r="T652" s="16" t="str">
        <f t="shared" si="173"/>
        <v>ADF Countries</v>
      </c>
      <c r="U652" s="16" t="str">
        <f t="shared" si="175"/>
        <v>Transition States</v>
      </c>
      <c r="V652" s="22" t="str">
        <f>IF(ISNUMBER(MATCH(A652, {"Gabon","Sudan","Niger","Mali","Burkina Faso","Guinea"}, 0)), "De Facto Countries", "Non-De Facto Countries")</f>
        <v>De Facto Countries</v>
      </c>
      <c r="W652" s="16" t="str">
        <f t="shared" si="186"/>
        <v>West</v>
      </c>
      <c r="X652" s="16" t="str">
        <f t="shared" si="187"/>
        <v>Power</v>
      </c>
      <c r="Y652" s="23"/>
      <c r="Z652" s="23">
        <f>Table2[[#This Row],[Approved Amount_UA Equivalent]]</f>
        <v>26000000</v>
      </c>
      <c r="AD652" s="23">
        <f>SUM(Table2[[#This Row],[Feed Africa ]:[Improve Quality Of Life ]])</f>
        <v>26000000</v>
      </c>
      <c r="AE652" s="16" t="b">
        <f>Table2[[#This Row],[Total HI5]]=Table2[[#This Row],[Approved Amount_UA Equivalent]]</f>
        <v>1</v>
      </c>
      <c r="AF652" s="24">
        <v>10</v>
      </c>
      <c r="AG652" s="20" t="str">
        <f t="shared" si="176"/>
        <v>Investment Project</v>
      </c>
      <c r="AH652" s="24" t="e">
        <f>VLOOKUP(Table2[[#This Row],[SAP Code]],[25]DATA!$A:$G,7,FALSE)</f>
        <v>#N/A</v>
      </c>
      <c r="AI652" s="20" t="str">
        <f t="shared" si="177"/>
        <v>Infrastructure</v>
      </c>
      <c r="AJ652" s="25" t="s">
        <v>89</v>
      </c>
      <c r="AK652" s="25" t="s">
        <v>90</v>
      </c>
      <c r="AL652" s="23" t="str" cm="1">
        <f t="array" ref="AL652">_xlfn.SWITCH(AK652,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52" s="26">
        <v>1</v>
      </c>
      <c r="AN652" s="25" t="str">
        <f t="shared" si="185"/>
        <v>Sovereign</v>
      </c>
      <c r="AO652" s="27">
        <v>0.33333333333333331</v>
      </c>
      <c r="AP652" s="23">
        <f>Table2[[#This Row],[Approved Amount_UA Equivalent]]/1000000</f>
        <v>26</v>
      </c>
      <c r="AQ652" s="73">
        <f t="shared" si="178"/>
        <v>34.601840000000003</v>
      </c>
      <c r="AR652" s="23" t="str">
        <f t="shared" si="179"/>
        <v>21-30</v>
      </c>
      <c r="AS652" s="23" t="str">
        <f t="shared" si="180"/>
        <v>21-40</v>
      </c>
      <c r="AT652" s="23" t="str">
        <f t="shared" si="181"/>
        <v>1-40</v>
      </c>
      <c r="AU652" s="23" t="str">
        <f t="shared" si="182"/>
        <v>&lt;1-50 Mn</v>
      </c>
      <c r="AV652" s="23">
        <f>Table2[[#This Row],[Amount]]</f>
        <v>26000000</v>
      </c>
      <c r="AW652" s="23" t="str">
        <f t="shared" si="183"/>
        <v>Dec 2017</v>
      </c>
      <c r="AX652" s="28">
        <f>IFERROR(VLOOKUP(Table2[[#This Row],[SAP Code]],[26]_16!A:B,2,FALSE),0)</f>
        <v>0</v>
      </c>
      <c r="AY652" s="28">
        <f>IFERROR(VLOOKUP(Table2[[#This Row],[SAP Code]],[26]_16!D:E,2,FALSE)/ 1000000, 0)</f>
        <v>0</v>
      </c>
      <c r="AZ652" s="28">
        <f>IFERROR(VLOOKUP(Table2[[#This Row],[SAP Code]],[26]_16!G:H,2,FALSE)/ 1000000, 0)</f>
        <v>0</v>
      </c>
      <c r="BA652" s="28">
        <f>IFERROR(VLOOKUP(Table2[[#This Row],[SAP Code]],[26]_16!J:K,2,FALSE)/ 1000000, 0)</f>
        <v>0</v>
      </c>
      <c r="BB652" s="28">
        <f>IFERROR(VLOOKUP(Table2[[#This Row],[SAP Code]],[26]_16!M:N,2,FALSE)/ 1000000, 0)</f>
        <v>0.20585073000000001</v>
      </c>
      <c r="BC652" s="28">
        <f>IFERROR(VLOOKUP(Table2[[#This Row],[SAP Code]],[26]_16!P:Q,2,FALSE),0)</f>
        <v>6.2586669999999997E-2</v>
      </c>
      <c r="BD652" s="28">
        <f>IFERROR(VLOOKUP(Table2[[#This Row],[SAP Code]],[26]_16!S:T,2,FALSE),0)</f>
        <v>3.0296541299999999</v>
      </c>
      <c r="BE652" s="28">
        <f>IFERROR(VLOOKUP(Table2[[#This Row],[SAP Code]],[26]_16!V:W,2,FALSE)/ 1000000, 0)</f>
        <v>10.300247369999999</v>
      </c>
      <c r="BF652" s="28">
        <f>IFERROR(VLOOKUP(Table2[[#This Row],[SAP Code]],[26]_16!Y:Z,2,FALSE)/ 1000000, 0)</f>
        <v>8.1393039400000031</v>
      </c>
      <c r="BG652" s="28" t="str">
        <f>IFERROR(VLOOKUP(Table2[[#This Row],[SAP Code]],[26]port!$A:$AD,30,FALSE),"unknown")</f>
        <v>OnGo</v>
      </c>
      <c r="BH652" s="29" t="str">
        <f t="shared" si="184"/>
        <v>Ongoing</v>
      </c>
      <c r="BI652" s="16"/>
    </row>
    <row r="653" spans="1:61" ht="17.100000000000001" customHeight="1">
      <c r="A653" s="16" t="s">
        <v>696</v>
      </c>
      <c r="B653" s="37" t="s">
        <v>2434</v>
      </c>
      <c r="C653" s="37" t="s">
        <v>2438</v>
      </c>
      <c r="D653" s="37" t="s">
        <v>2439</v>
      </c>
      <c r="E653" s="71">
        <v>43084</v>
      </c>
      <c r="F653" s="37" t="s">
        <v>700</v>
      </c>
      <c r="G653" s="37" t="s">
        <v>90</v>
      </c>
      <c r="H653" s="37" t="s">
        <v>132</v>
      </c>
      <c r="I653" s="37" t="s">
        <v>82</v>
      </c>
      <c r="J653" s="37" t="s">
        <v>83</v>
      </c>
      <c r="K653" s="72" t="s">
        <v>69</v>
      </c>
      <c r="L653" s="72" t="s">
        <v>85</v>
      </c>
      <c r="M653" s="72">
        <v>9000000</v>
      </c>
      <c r="N653" s="73">
        <v>9000000</v>
      </c>
      <c r="O653" s="74" t="s">
        <v>2437</v>
      </c>
      <c r="P653" s="75">
        <v>2100155036218</v>
      </c>
      <c r="Q653" s="74" t="s">
        <v>87</v>
      </c>
      <c r="R653" s="16" t="str">
        <f t="shared" si="174"/>
        <v>ADF Including TSF</v>
      </c>
      <c r="S653" s="16" t="str">
        <f t="shared" si="172"/>
        <v>F</v>
      </c>
      <c r="T653" s="16" t="str">
        <f t="shared" si="173"/>
        <v>ADF Countries</v>
      </c>
      <c r="U653" s="16" t="str">
        <f t="shared" si="175"/>
        <v>Transition States</v>
      </c>
      <c r="V653" s="22" t="str">
        <f>IF(ISNUMBER(MATCH(A653, {"Gabon","Sudan","Niger","Mali","Burkina Faso","Guinea"}, 0)), "De Facto Countries", "Non-De Facto Countries")</f>
        <v>De Facto Countries</v>
      </c>
      <c r="W653" s="16" t="str">
        <f t="shared" si="186"/>
        <v>West</v>
      </c>
      <c r="X653" s="16" t="str">
        <f t="shared" si="187"/>
        <v>Power</v>
      </c>
      <c r="Y653" s="23"/>
      <c r="Z653" s="23">
        <f>Table2[[#This Row],[Approved Amount_UA Equivalent]]</f>
        <v>9000000</v>
      </c>
      <c r="AD653" s="23">
        <f>SUM(Table2[[#This Row],[Feed Africa ]:[Improve Quality Of Life ]])</f>
        <v>9000000</v>
      </c>
      <c r="AE653" s="16" t="b">
        <f>Table2[[#This Row],[Total HI5]]=Table2[[#This Row],[Approved Amount_UA Equivalent]]</f>
        <v>1</v>
      </c>
      <c r="AF653" s="24">
        <v>10</v>
      </c>
      <c r="AG653" s="20" t="str">
        <f t="shared" si="176"/>
        <v>Investment Project</v>
      </c>
      <c r="AH653" s="24" t="e">
        <f>VLOOKUP(Table2[[#This Row],[SAP Code]],[25]DATA!$A:$G,7,FALSE)</f>
        <v>#N/A</v>
      </c>
      <c r="AI653" s="20" t="str">
        <f t="shared" si="177"/>
        <v>Infrastructure</v>
      </c>
      <c r="AJ653" s="25" t="s">
        <v>89</v>
      </c>
      <c r="AK653" s="25" t="s">
        <v>90</v>
      </c>
      <c r="AL653" s="23" t="str" cm="1">
        <f t="array" ref="AL653">_xlfn.SWITCH(AK653,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53" s="26">
        <v>1</v>
      </c>
      <c r="AN653" s="25" t="str">
        <f t="shared" si="185"/>
        <v>Sovereign</v>
      </c>
      <c r="AO653" s="27">
        <v>0.33333333333333331</v>
      </c>
      <c r="AP653" s="23">
        <f>Table2[[#This Row],[Approved Amount_UA Equivalent]]/1000000</f>
        <v>9</v>
      </c>
      <c r="AQ653" s="73">
        <f t="shared" si="178"/>
        <v>11.97756</v>
      </c>
      <c r="AR653" s="23" t="str">
        <f t="shared" si="179"/>
        <v>1-10</v>
      </c>
      <c r="AS653" s="23" t="str">
        <f t="shared" si="180"/>
        <v>1-20</v>
      </c>
      <c r="AT653" s="23" t="str">
        <f t="shared" si="181"/>
        <v>1-40</v>
      </c>
      <c r="AU653" s="23" t="str">
        <f t="shared" si="182"/>
        <v>&lt;1-50 Mn</v>
      </c>
      <c r="AV653" s="23">
        <f>Table2[[#This Row],[Amount]]</f>
        <v>9000000</v>
      </c>
      <c r="AW653" s="23" t="str">
        <f t="shared" si="183"/>
        <v>Dec 2017</v>
      </c>
      <c r="AX653" s="28">
        <f>IFERROR(VLOOKUP(Table2[[#This Row],[SAP Code]],[26]_16!A:B,2,FALSE),0)</f>
        <v>0</v>
      </c>
      <c r="AY653" s="28">
        <f>IFERROR(VLOOKUP(Table2[[#This Row],[SAP Code]],[26]_16!D:E,2,FALSE)/ 1000000, 0)</f>
        <v>0</v>
      </c>
      <c r="AZ653" s="28">
        <f>IFERROR(VLOOKUP(Table2[[#This Row],[SAP Code]],[26]_16!G:H,2,FALSE)/ 1000000, 0)</f>
        <v>0</v>
      </c>
      <c r="BA653" s="28">
        <f>IFERROR(VLOOKUP(Table2[[#This Row],[SAP Code]],[26]_16!J:K,2,FALSE)/ 1000000, 0)</f>
        <v>0</v>
      </c>
      <c r="BB653" s="28">
        <f>IFERROR(VLOOKUP(Table2[[#This Row],[SAP Code]],[26]_16!M:N,2,FALSE)/ 1000000, 0)</f>
        <v>0.20585073000000001</v>
      </c>
      <c r="BC653" s="28">
        <f>IFERROR(VLOOKUP(Table2[[#This Row],[SAP Code]],[26]_16!P:Q,2,FALSE),0)</f>
        <v>6.2586669999999997E-2</v>
      </c>
      <c r="BD653" s="28">
        <f>IFERROR(VLOOKUP(Table2[[#This Row],[SAP Code]],[26]_16!S:T,2,FALSE),0)</f>
        <v>3.0296541299999999</v>
      </c>
      <c r="BE653" s="28">
        <f>IFERROR(VLOOKUP(Table2[[#This Row],[SAP Code]],[26]_16!V:W,2,FALSE)/ 1000000, 0)</f>
        <v>10.300247369999999</v>
      </c>
      <c r="BF653" s="28">
        <f>IFERROR(VLOOKUP(Table2[[#This Row],[SAP Code]],[26]_16!Y:Z,2,FALSE)/ 1000000, 0)</f>
        <v>8.1393039400000031</v>
      </c>
      <c r="BG653" s="28" t="str">
        <f>IFERROR(VLOOKUP(Table2[[#This Row],[SAP Code]],[26]port!$A:$AD,30,FALSE),"unknown")</f>
        <v>OnGo</v>
      </c>
      <c r="BH653" s="29" t="str">
        <f t="shared" si="184"/>
        <v>Ongoing</v>
      </c>
      <c r="BI653" s="16"/>
    </row>
    <row r="654" spans="1:61" ht="17.100000000000001" customHeight="1">
      <c r="A654" s="16" t="s">
        <v>696</v>
      </c>
      <c r="B654" s="37" t="s">
        <v>2434</v>
      </c>
      <c r="C654" s="37" t="s">
        <v>2440</v>
      </c>
      <c r="D654" s="37" t="s">
        <v>2441</v>
      </c>
      <c r="E654" s="71">
        <v>43084</v>
      </c>
      <c r="F654" s="37" t="s">
        <v>700</v>
      </c>
      <c r="G654" s="37" t="s">
        <v>90</v>
      </c>
      <c r="H654" s="37" t="s">
        <v>132</v>
      </c>
      <c r="I654" s="37" t="s">
        <v>82</v>
      </c>
      <c r="J654" s="37" t="s">
        <v>1692</v>
      </c>
      <c r="K654" s="72" t="s">
        <v>84</v>
      </c>
      <c r="L654" s="72" t="s">
        <v>85</v>
      </c>
      <c r="M654" s="72">
        <v>27500000</v>
      </c>
      <c r="N654" s="73">
        <v>27500000</v>
      </c>
      <c r="O654" s="74" t="s">
        <v>2437</v>
      </c>
      <c r="P654" s="75">
        <v>5900150001801</v>
      </c>
      <c r="Q654" s="74" t="s">
        <v>87</v>
      </c>
      <c r="R654" s="16" t="str">
        <f t="shared" si="174"/>
        <v>ADF Including TSF</v>
      </c>
      <c r="S654" s="16" t="str">
        <f t="shared" si="172"/>
        <v>F</v>
      </c>
      <c r="T654" s="16" t="str">
        <f t="shared" si="173"/>
        <v>ADF Countries</v>
      </c>
      <c r="U654" s="16" t="str">
        <f t="shared" si="175"/>
        <v>Transition States</v>
      </c>
      <c r="V654" s="22" t="str">
        <f>IF(ISNUMBER(MATCH(A654, {"Gabon","Sudan","Niger","Mali","Burkina Faso","Guinea"}, 0)), "De Facto Countries", "Non-De Facto Countries")</f>
        <v>De Facto Countries</v>
      </c>
      <c r="W654" s="16" t="str">
        <f t="shared" si="186"/>
        <v>West</v>
      </c>
      <c r="X654" s="16" t="str">
        <f t="shared" si="187"/>
        <v>Power</v>
      </c>
      <c r="Y654" s="23"/>
      <c r="Z654" s="23">
        <f>Table2[[#This Row],[Approved Amount_UA Equivalent]]</f>
        <v>27500000</v>
      </c>
      <c r="AD654" s="23">
        <f>SUM(Table2[[#This Row],[Feed Africa ]:[Improve Quality Of Life ]])</f>
        <v>27500000</v>
      </c>
      <c r="AE654" s="16" t="b">
        <f>Table2[[#This Row],[Total HI5]]=Table2[[#This Row],[Approved Amount_UA Equivalent]]</f>
        <v>1</v>
      </c>
      <c r="AF654" s="24">
        <v>10</v>
      </c>
      <c r="AG654" s="20" t="str">
        <f t="shared" si="176"/>
        <v>Investment Project</v>
      </c>
      <c r="AH654" s="24" t="e">
        <f>VLOOKUP(Table2[[#This Row],[SAP Code]],[25]DATA!$A:$G,7,FALSE)</f>
        <v>#N/A</v>
      </c>
      <c r="AI654" s="20" t="str">
        <f t="shared" si="177"/>
        <v>Infrastructure</v>
      </c>
      <c r="AJ654" s="25" t="s">
        <v>89</v>
      </c>
      <c r="AK654" s="25" t="s">
        <v>90</v>
      </c>
      <c r="AL654" s="23" t="str" cm="1">
        <f t="array" ref="AL654">_xlfn.SWITCH(AK654,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54" s="26">
        <v>1</v>
      </c>
      <c r="AN654" s="25" t="str">
        <f t="shared" si="185"/>
        <v>Sovereign</v>
      </c>
      <c r="AO654" s="27">
        <v>0.33333333333333331</v>
      </c>
      <c r="AP654" s="23">
        <f>Table2[[#This Row],[Approved Amount_UA Equivalent]]/1000000</f>
        <v>27.5</v>
      </c>
      <c r="AQ654" s="73">
        <f t="shared" si="178"/>
        <v>36.598100000000002</v>
      </c>
      <c r="AR654" s="23" t="str">
        <f t="shared" si="179"/>
        <v>21-30</v>
      </c>
      <c r="AS654" s="23" t="str">
        <f t="shared" si="180"/>
        <v>21-40</v>
      </c>
      <c r="AT654" s="23" t="str">
        <f t="shared" si="181"/>
        <v>1-40</v>
      </c>
      <c r="AU654" s="23" t="str">
        <f t="shared" si="182"/>
        <v>&lt;1-50 Mn</v>
      </c>
      <c r="AV654" s="23">
        <f>Table2[[#This Row],[Amount]]</f>
        <v>27500000</v>
      </c>
      <c r="AW654" s="23" t="str">
        <f t="shared" si="183"/>
        <v>Dec 2017</v>
      </c>
      <c r="AX654" s="28">
        <f>IFERROR(VLOOKUP(Table2[[#This Row],[SAP Code]],[26]_16!A:B,2,FALSE),0)</f>
        <v>0</v>
      </c>
      <c r="AY654" s="28">
        <f>IFERROR(VLOOKUP(Table2[[#This Row],[SAP Code]],[26]_16!D:E,2,FALSE)/ 1000000, 0)</f>
        <v>0</v>
      </c>
      <c r="AZ654" s="28">
        <f>IFERROR(VLOOKUP(Table2[[#This Row],[SAP Code]],[26]_16!G:H,2,FALSE)/ 1000000, 0)</f>
        <v>0</v>
      </c>
      <c r="BA654" s="28">
        <f>IFERROR(VLOOKUP(Table2[[#This Row],[SAP Code]],[26]_16!J:K,2,FALSE)/ 1000000, 0)</f>
        <v>0</v>
      </c>
      <c r="BB654" s="28">
        <f>IFERROR(VLOOKUP(Table2[[#This Row],[SAP Code]],[26]_16!M:N,2,FALSE)/ 1000000, 0)</f>
        <v>0.20585073000000001</v>
      </c>
      <c r="BC654" s="28">
        <f>IFERROR(VLOOKUP(Table2[[#This Row],[SAP Code]],[26]_16!P:Q,2,FALSE),0)</f>
        <v>6.2586669999999997E-2</v>
      </c>
      <c r="BD654" s="28">
        <f>IFERROR(VLOOKUP(Table2[[#This Row],[SAP Code]],[26]_16!S:T,2,FALSE),0)</f>
        <v>3.0296541299999999</v>
      </c>
      <c r="BE654" s="28">
        <f>IFERROR(VLOOKUP(Table2[[#This Row],[SAP Code]],[26]_16!V:W,2,FALSE)/ 1000000, 0)</f>
        <v>10.300247369999999</v>
      </c>
      <c r="BF654" s="28">
        <f>IFERROR(VLOOKUP(Table2[[#This Row],[SAP Code]],[26]_16!Y:Z,2,FALSE)/ 1000000, 0)</f>
        <v>8.1393039400000031</v>
      </c>
      <c r="BG654" s="28" t="str">
        <f>IFERROR(VLOOKUP(Table2[[#This Row],[SAP Code]],[26]port!$A:$AD,30,FALSE),"unknown")</f>
        <v>OnGo</v>
      </c>
      <c r="BH654" s="29" t="str">
        <f t="shared" si="184"/>
        <v>Ongoing</v>
      </c>
      <c r="BI654" s="16"/>
    </row>
    <row r="655" spans="1:61" ht="17.100000000000001" customHeight="1">
      <c r="A655" s="70" t="s">
        <v>221</v>
      </c>
      <c r="B655" s="37" t="s">
        <v>2434</v>
      </c>
      <c r="C655" s="37" t="s">
        <v>2442</v>
      </c>
      <c r="D655" s="37" t="s">
        <v>2443</v>
      </c>
      <c r="E655" s="71">
        <v>43084</v>
      </c>
      <c r="F655" s="37" t="s">
        <v>225</v>
      </c>
      <c r="G655" s="37" t="s">
        <v>90</v>
      </c>
      <c r="H655" s="37" t="s">
        <v>132</v>
      </c>
      <c r="I655" s="37" t="s">
        <v>82</v>
      </c>
      <c r="J655" s="37" t="s">
        <v>83</v>
      </c>
      <c r="K655" s="72" t="s">
        <v>84</v>
      </c>
      <c r="L655" s="72" t="s">
        <v>85</v>
      </c>
      <c r="M655" s="72">
        <v>34680000</v>
      </c>
      <c r="N655" s="73">
        <v>34680000</v>
      </c>
      <c r="O655" s="74" t="s">
        <v>2444</v>
      </c>
      <c r="P655" s="75">
        <v>2100150038699</v>
      </c>
      <c r="Q655" s="74" t="s">
        <v>87</v>
      </c>
      <c r="R655" s="16" t="str">
        <f t="shared" si="174"/>
        <v>ADF Including TSF</v>
      </c>
      <c r="S655" s="16" t="str">
        <f t="shared" si="172"/>
        <v>F</v>
      </c>
      <c r="T655" s="16" t="str">
        <f t="shared" si="173"/>
        <v>ADF Countries</v>
      </c>
      <c r="U655" s="16" t="str">
        <f t="shared" si="175"/>
        <v>Transition States</v>
      </c>
      <c r="V655" s="22" t="str">
        <f>IF(ISNUMBER(MATCH(A655, {"Gabon","Sudan","Niger","Mali","Burkina Faso","Guinea"}, 0)), "De Facto Countries", "Non-De Facto Countries")</f>
        <v>De Facto Countries</v>
      </c>
      <c r="W655" s="16" t="str">
        <f t="shared" si="186"/>
        <v>West</v>
      </c>
      <c r="X655" s="16" t="str">
        <f t="shared" si="187"/>
        <v>Power</v>
      </c>
      <c r="Y655" s="23"/>
      <c r="Z655" s="23">
        <f>Table2[[#This Row],[Approved Amount_UA Equivalent]]</f>
        <v>34680000</v>
      </c>
      <c r="AD655" s="23">
        <f>SUM(Table2[[#This Row],[Feed Africa ]:[Improve Quality Of Life ]])</f>
        <v>34680000</v>
      </c>
      <c r="AE655" s="16" t="b">
        <f>Table2[[#This Row],[Total HI5]]=Table2[[#This Row],[Approved Amount_UA Equivalent]]</f>
        <v>1</v>
      </c>
      <c r="AF655" s="24">
        <v>10</v>
      </c>
      <c r="AG655" s="20" t="str">
        <f t="shared" si="176"/>
        <v>Investment Project</v>
      </c>
      <c r="AH655" s="24" t="e">
        <f>VLOOKUP(Table2[[#This Row],[SAP Code]],[25]DATA!$A:$G,7,FALSE)</f>
        <v>#N/A</v>
      </c>
      <c r="AI655" s="20" t="str">
        <f t="shared" si="177"/>
        <v>Infrastructure</v>
      </c>
      <c r="AJ655" s="25" t="s">
        <v>89</v>
      </c>
      <c r="AK655" s="25" t="s">
        <v>90</v>
      </c>
      <c r="AL655" s="23" t="str" cm="1">
        <f t="array" ref="AL655">_xlfn.SWITCH(AK655,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55" s="26">
        <v>1</v>
      </c>
      <c r="AN655" s="25" t="str">
        <f t="shared" si="185"/>
        <v>Sovereign</v>
      </c>
      <c r="AO655" s="27">
        <v>0.5</v>
      </c>
      <c r="AP655" s="23">
        <f>Table2[[#This Row],[Approved Amount_UA Equivalent]]/1000000</f>
        <v>34.68</v>
      </c>
      <c r="AQ655" s="73">
        <f t="shared" si="178"/>
        <v>46.153531200000003</v>
      </c>
      <c r="AR655" s="23" t="str">
        <f t="shared" si="179"/>
        <v>31-40</v>
      </c>
      <c r="AS655" s="23" t="str">
        <f t="shared" si="180"/>
        <v>21-40</v>
      </c>
      <c r="AT655" s="23" t="str">
        <f t="shared" si="181"/>
        <v>1-40</v>
      </c>
      <c r="AU655" s="23" t="str">
        <f t="shared" si="182"/>
        <v>&lt;1-50 Mn</v>
      </c>
      <c r="AV655" s="23">
        <f>Table2[[#This Row],[Amount]]</f>
        <v>34680000</v>
      </c>
      <c r="AW655" s="23" t="str">
        <f t="shared" si="183"/>
        <v>Dec 2017</v>
      </c>
      <c r="AX655" s="28">
        <f>IFERROR(VLOOKUP(Table2[[#This Row],[SAP Code]],[26]_16!A:B,2,FALSE),0)</f>
        <v>0</v>
      </c>
      <c r="AY655" s="28">
        <f>IFERROR(VLOOKUP(Table2[[#This Row],[SAP Code]],[26]_16!D:E,2,FALSE)/ 1000000, 0)</f>
        <v>0</v>
      </c>
      <c r="AZ655" s="28">
        <f>IFERROR(VLOOKUP(Table2[[#This Row],[SAP Code]],[26]_16!G:H,2,FALSE)/ 1000000, 0)</f>
        <v>0</v>
      </c>
      <c r="BA655" s="28">
        <f>IFERROR(VLOOKUP(Table2[[#This Row],[SAP Code]],[26]_16!J:K,2,FALSE)/ 1000000, 0)</f>
        <v>0</v>
      </c>
      <c r="BB655" s="28">
        <f>IFERROR(VLOOKUP(Table2[[#This Row],[SAP Code]],[26]_16!M:N,2,FALSE)/ 1000000, 0)</f>
        <v>0.20125670000000001</v>
      </c>
      <c r="BC655" s="28">
        <f>IFERROR(VLOOKUP(Table2[[#This Row],[SAP Code]],[26]_16!P:Q,2,FALSE),0)</f>
        <v>0.59611500000000006</v>
      </c>
      <c r="BD655" s="28">
        <f>IFERROR(VLOOKUP(Table2[[#This Row],[SAP Code]],[26]_16!S:T,2,FALSE),0)</f>
        <v>0.10442604</v>
      </c>
      <c r="BE655" s="28">
        <f>IFERROR(VLOOKUP(Table2[[#This Row],[SAP Code]],[26]_16!V:W,2,FALSE)/ 1000000, 0)</f>
        <v>0.39881401999999999</v>
      </c>
      <c r="BF655" s="28">
        <f>IFERROR(VLOOKUP(Table2[[#This Row],[SAP Code]],[26]_16!Y:Z,2,FALSE)/ 1000000, 0)</f>
        <v>5.4770373500000007</v>
      </c>
      <c r="BG655" s="28" t="str">
        <f>IFERROR(VLOOKUP(Table2[[#This Row],[SAP Code]],[26]port!$A:$AD,30,FALSE),"unknown")</f>
        <v>OnGo</v>
      </c>
      <c r="BH655" s="29" t="str">
        <f t="shared" si="184"/>
        <v>Ongoing</v>
      </c>
      <c r="BI655" s="16"/>
    </row>
    <row r="656" spans="1:61" ht="17.100000000000001" customHeight="1">
      <c r="A656" s="70" t="s">
        <v>221</v>
      </c>
      <c r="B656" s="37" t="s">
        <v>2434</v>
      </c>
      <c r="C656" s="37" t="s">
        <v>2445</v>
      </c>
      <c r="D656" s="37" t="s">
        <v>2446</v>
      </c>
      <c r="E656" s="71">
        <v>43084</v>
      </c>
      <c r="F656" s="37" t="s">
        <v>225</v>
      </c>
      <c r="G656" s="37" t="s">
        <v>90</v>
      </c>
      <c r="H656" s="37" t="s">
        <v>132</v>
      </c>
      <c r="I656" s="37" t="s">
        <v>82</v>
      </c>
      <c r="J656" s="37" t="s">
        <v>83</v>
      </c>
      <c r="K656" s="72" t="s">
        <v>69</v>
      </c>
      <c r="L656" s="72" t="s">
        <v>85</v>
      </c>
      <c r="M656" s="72">
        <v>15320000</v>
      </c>
      <c r="N656" s="73">
        <v>15320000</v>
      </c>
      <c r="O656" s="74" t="s">
        <v>2444</v>
      </c>
      <c r="P656" s="75">
        <v>2100155036219</v>
      </c>
      <c r="Q656" s="74" t="s">
        <v>87</v>
      </c>
      <c r="R656" s="16" t="str">
        <f t="shared" si="174"/>
        <v>ADF Including TSF</v>
      </c>
      <c r="S656" s="16" t="str">
        <f t="shared" si="172"/>
        <v>F</v>
      </c>
      <c r="T656" s="16" t="str">
        <f t="shared" si="173"/>
        <v>ADF Countries</v>
      </c>
      <c r="U656" s="16" t="str">
        <f t="shared" si="175"/>
        <v>Transition States</v>
      </c>
      <c r="V656" s="22" t="str">
        <f>IF(ISNUMBER(MATCH(A656, {"Gabon","Sudan","Niger","Mali","Burkina Faso","Guinea"}, 0)), "De Facto Countries", "Non-De Facto Countries")</f>
        <v>De Facto Countries</v>
      </c>
      <c r="W656" s="16" t="str">
        <f t="shared" si="186"/>
        <v>West</v>
      </c>
      <c r="X656" s="16" t="str">
        <f t="shared" si="187"/>
        <v>Power</v>
      </c>
      <c r="Y656" s="23"/>
      <c r="Z656" s="23">
        <f>Table2[[#This Row],[Approved Amount_UA Equivalent]]</f>
        <v>15320000</v>
      </c>
      <c r="AD656" s="23">
        <f>SUM(Table2[[#This Row],[Feed Africa ]:[Improve Quality Of Life ]])</f>
        <v>15320000</v>
      </c>
      <c r="AE656" s="16" t="b">
        <f>Table2[[#This Row],[Total HI5]]=Table2[[#This Row],[Approved Amount_UA Equivalent]]</f>
        <v>1</v>
      </c>
      <c r="AF656" s="24">
        <v>10</v>
      </c>
      <c r="AG656" s="20" t="str">
        <f t="shared" si="176"/>
        <v>Investment Project</v>
      </c>
      <c r="AH656" s="24" t="e">
        <f>VLOOKUP(Table2[[#This Row],[SAP Code]],[25]DATA!$A:$G,7,FALSE)</f>
        <v>#N/A</v>
      </c>
      <c r="AI656" s="20" t="str">
        <f t="shared" si="177"/>
        <v>Infrastructure</v>
      </c>
      <c r="AJ656" s="25" t="s">
        <v>89</v>
      </c>
      <c r="AK656" s="25" t="s">
        <v>90</v>
      </c>
      <c r="AL656" s="23" t="str" cm="1">
        <f t="array" ref="AL656">_xlfn.SWITCH(AK656,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56" s="26">
        <v>1</v>
      </c>
      <c r="AN656" s="25" t="str">
        <f t="shared" si="185"/>
        <v>Sovereign</v>
      </c>
      <c r="AO656" s="27">
        <v>0.5</v>
      </c>
      <c r="AP656" s="23">
        <f>Table2[[#This Row],[Approved Amount_UA Equivalent]]/1000000</f>
        <v>15.32</v>
      </c>
      <c r="AQ656" s="73">
        <f t="shared" si="178"/>
        <v>20.388468800000002</v>
      </c>
      <c r="AR656" s="23" t="str">
        <f t="shared" si="179"/>
        <v>11-20</v>
      </c>
      <c r="AS656" s="23" t="str">
        <f t="shared" si="180"/>
        <v>1-20</v>
      </c>
      <c r="AT656" s="23" t="str">
        <f t="shared" si="181"/>
        <v>1-40</v>
      </c>
      <c r="AU656" s="23" t="str">
        <f t="shared" si="182"/>
        <v>&lt;1-50 Mn</v>
      </c>
      <c r="AV656" s="23">
        <f>Table2[[#This Row],[Amount]]</f>
        <v>15320000</v>
      </c>
      <c r="AW656" s="23" t="str">
        <f t="shared" si="183"/>
        <v>Dec 2017</v>
      </c>
      <c r="AX656" s="28">
        <f>IFERROR(VLOOKUP(Table2[[#This Row],[SAP Code]],[26]_16!A:B,2,FALSE),0)</f>
        <v>0</v>
      </c>
      <c r="AY656" s="28">
        <f>IFERROR(VLOOKUP(Table2[[#This Row],[SAP Code]],[26]_16!D:E,2,FALSE)/ 1000000, 0)</f>
        <v>0</v>
      </c>
      <c r="AZ656" s="28">
        <f>IFERROR(VLOOKUP(Table2[[#This Row],[SAP Code]],[26]_16!G:H,2,FALSE)/ 1000000, 0)</f>
        <v>0</v>
      </c>
      <c r="BA656" s="28">
        <f>IFERROR(VLOOKUP(Table2[[#This Row],[SAP Code]],[26]_16!J:K,2,FALSE)/ 1000000, 0)</f>
        <v>0</v>
      </c>
      <c r="BB656" s="28">
        <f>IFERROR(VLOOKUP(Table2[[#This Row],[SAP Code]],[26]_16!M:N,2,FALSE)/ 1000000, 0)</f>
        <v>0.20125670000000001</v>
      </c>
      <c r="BC656" s="28">
        <f>IFERROR(VLOOKUP(Table2[[#This Row],[SAP Code]],[26]_16!P:Q,2,FALSE),0)</f>
        <v>0.59611500000000006</v>
      </c>
      <c r="BD656" s="28">
        <f>IFERROR(VLOOKUP(Table2[[#This Row],[SAP Code]],[26]_16!S:T,2,FALSE),0)</f>
        <v>0.10442604</v>
      </c>
      <c r="BE656" s="28">
        <f>IFERROR(VLOOKUP(Table2[[#This Row],[SAP Code]],[26]_16!V:W,2,FALSE)/ 1000000, 0)</f>
        <v>0.39881401999999999</v>
      </c>
      <c r="BF656" s="28">
        <f>IFERROR(VLOOKUP(Table2[[#This Row],[SAP Code]],[26]_16!Y:Z,2,FALSE)/ 1000000, 0)</f>
        <v>5.4770373500000007</v>
      </c>
      <c r="BG656" s="28" t="str">
        <f>IFERROR(VLOOKUP(Table2[[#This Row],[SAP Code]],[26]port!$A:$AD,30,FALSE),"unknown")</f>
        <v>OnGo</v>
      </c>
      <c r="BH656" s="29" t="str">
        <f t="shared" si="184"/>
        <v>Ongoing</v>
      </c>
      <c r="BI656" s="16"/>
    </row>
    <row r="657" spans="1:61" ht="17.100000000000001" customHeight="1">
      <c r="A657" s="38" t="s">
        <v>769</v>
      </c>
      <c r="B657" s="16" t="s">
        <v>2429</v>
      </c>
      <c r="C657" s="16" t="s">
        <v>2447</v>
      </c>
      <c r="D657" s="16" t="s">
        <v>2431</v>
      </c>
      <c r="E657" s="18">
        <v>43084</v>
      </c>
      <c r="F657" s="16" t="s">
        <v>773</v>
      </c>
      <c r="G657" s="16" t="s">
        <v>90</v>
      </c>
      <c r="H657" s="16" t="s">
        <v>66</v>
      </c>
      <c r="I657" s="16" t="s">
        <v>82</v>
      </c>
      <c r="J657" s="16" t="s">
        <v>1692</v>
      </c>
      <c r="K657" s="19" t="s">
        <v>69</v>
      </c>
      <c r="L657" s="19" t="s">
        <v>85</v>
      </c>
      <c r="M657" s="19">
        <v>27500000</v>
      </c>
      <c r="N657" s="69">
        <v>27500000</v>
      </c>
      <c r="O657" s="20" t="s">
        <v>2448</v>
      </c>
      <c r="P657" s="21">
        <v>5900155012952</v>
      </c>
      <c r="Q657" s="20" t="s">
        <v>87</v>
      </c>
      <c r="R657" s="16" t="str">
        <f t="shared" si="174"/>
        <v>ADF Including TSF</v>
      </c>
      <c r="S657" s="16" t="str">
        <f t="shared" si="172"/>
        <v>F</v>
      </c>
      <c r="T657" s="16" t="str">
        <f t="shared" si="173"/>
        <v>ADF Countries</v>
      </c>
      <c r="U657" s="16" t="str">
        <f t="shared" si="175"/>
        <v>Transition States</v>
      </c>
      <c r="V657" s="22" t="str">
        <f>IF(ISNUMBER(MATCH(A657, {"Gabon","Sudan","Niger","Mali","Burkina Faso","Guinea"}, 0)), "De Facto Countries", "Non-De Facto Countries")</f>
        <v>Non-De Facto Countries</v>
      </c>
      <c r="W657" s="16" t="str">
        <f t="shared" si="186"/>
        <v>Central</v>
      </c>
      <c r="X657" s="16" t="str">
        <f t="shared" si="187"/>
        <v>Power</v>
      </c>
      <c r="Y657" s="23"/>
      <c r="Z657" s="23">
        <f>Table2[[#This Row],[Approved Amount_UA Equivalent]]</f>
        <v>27500000</v>
      </c>
      <c r="AD657" s="23">
        <f>SUM(Table2[[#This Row],[Feed Africa ]:[Improve Quality Of Life ]])</f>
        <v>27500000</v>
      </c>
      <c r="AE657" s="16" t="b">
        <f>Table2[[#This Row],[Total HI5]]=Table2[[#This Row],[Approved Amount_UA Equivalent]]</f>
        <v>1</v>
      </c>
      <c r="AF657" s="24">
        <v>41</v>
      </c>
      <c r="AG657" s="20" t="str">
        <f t="shared" si="176"/>
        <v>ISP and Investment Project</v>
      </c>
      <c r="AH657" s="24" t="e">
        <f>VLOOKUP(Table2[[#This Row],[SAP Code]],[25]DATA!$A:$G,7,FALSE)</f>
        <v>#N/A</v>
      </c>
      <c r="AI657" s="20" t="str">
        <f t="shared" si="177"/>
        <v>Infrastructure</v>
      </c>
      <c r="AJ657" s="25" t="s">
        <v>89</v>
      </c>
      <c r="AK657" s="25" t="s">
        <v>90</v>
      </c>
      <c r="AL657" s="23" t="str" cm="1">
        <f t="array" ref="AL657">_xlfn.SWITCH(AK657,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57" s="26">
        <v>1</v>
      </c>
      <c r="AN657" s="25" t="str">
        <f t="shared" si="185"/>
        <v>Sovereign</v>
      </c>
      <c r="AO657" s="27">
        <v>1</v>
      </c>
      <c r="AP657" s="23">
        <f>Table2[[#This Row],[Approved Amount_UA Equivalent]]/1000000</f>
        <v>27.5</v>
      </c>
      <c r="AQ657" s="69">
        <f t="shared" si="178"/>
        <v>36.598100000000002</v>
      </c>
      <c r="AR657" s="23" t="str">
        <f t="shared" si="179"/>
        <v>21-30</v>
      </c>
      <c r="AS657" s="23" t="str">
        <f t="shared" si="180"/>
        <v>21-40</v>
      </c>
      <c r="AT657" s="23" t="str">
        <f t="shared" si="181"/>
        <v>1-40</v>
      </c>
      <c r="AU657" s="23" t="str">
        <f t="shared" si="182"/>
        <v>&lt;1-50 Mn</v>
      </c>
      <c r="AV657" s="23">
        <f>Table2[[#This Row],[Amount]]</f>
        <v>27500000</v>
      </c>
      <c r="AW657" s="23" t="str">
        <f t="shared" si="183"/>
        <v>Dec 2017</v>
      </c>
      <c r="AX657" s="28">
        <f>IFERROR(VLOOKUP(Table2[[#This Row],[SAP Code]],[26]_16!A:B,2,FALSE),0)</f>
        <v>0</v>
      </c>
      <c r="AY657" s="28">
        <f>IFERROR(VLOOKUP(Table2[[#This Row],[SAP Code]],[26]_16!D:E,2,FALSE)/ 1000000, 0)</f>
        <v>0</v>
      </c>
      <c r="AZ657" s="28">
        <f>IFERROR(VLOOKUP(Table2[[#This Row],[SAP Code]],[26]_16!G:H,2,FALSE)/ 1000000, 0)</f>
        <v>0</v>
      </c>
      <c r="BA657" s="28">
        <f>IFERROR(VLOOKUP(Table2[[#This Row],[SAP Code]],[26]_16!J:K,2,FALSE)/ 1000000, 0)</f>
        <v>0</v>
      </c>
      <c r="BB657" s="28">
        <f>IFERROR(VLOOKUP(Table2[[#This Row],[SAP Code]],[26]_16!M:N,2,FALSE)/ 1000000, 0)</f>
        <v>0</v>
      </c>
      <c r="BC657" s="28">
        <f>IFERROR(VLOOKUP(Table2[[#This Row],[SAP Code]],[26]_16!P:Q,2,FALSE),0)</f>
        <v>0</v>
      </c>
      <c r="BD657" s="28">
        <f>IFERROR(VLOOKUP(Table2[[#This Row],[SAP Code]],[26]_16!S:T,2,FALSE),0)</f>
        <v>0</v>
      </c>
      <c r="BE657" s="28">
        <f>IFERROR(VLOOKUP(Table2[[#This Row],[SAP Code]],[26]_16!V:W,2,FALSE)/ 1000000, 0)</f>
        <v>0</v>
      </c>
      <c r="BF657" s="28">
        <f>IFERROR(VLOOKUP(Table2[[#This Row],[SAP Code]],[26]_16!Y:Z,2,FALSE)/ 1000000, 0)</f>
        <v>5.8308329999999998E-2</v>
      </c>
      <c r="BG657" s="28" t="str">
        <f>IFERROR(VLOOKUP(Table2[[#This Row],[SAP Code]],[26]port!$A:$AD,30,FALSE),"unknown")</f>
        <v>APVD</v>
      </c>
      <c r="BH657" s="29" t="str">
        <f t="shared" si="184"/>
        <v>Ongoing</v>
      </c>
      <c r="BI657" s="16"/>
    </row>
    <row r="658" spans="1:61" ht="17.100000000000001" customHeight="1">
      <c r="A658" s="38" t="s">
        <v>141</v>
      </c>
      <c r="B658" s="16" t="s">
        <v>2449</v>
      </c>
      <c r="C658" s="16" t="s">
        <v>2450</v>
      </c>
      <c r="D658" s="16" t="s">
        <v>2451</v>
      </c>
      <c r="E658" s="18">
        <v>43084</v>
      </c>
      <c r="F658" s="16" t="s">
        <v>2452</v>
      </c>
      <c r="G658" s="16" t="s">
        <v>2055</v>
      </c>
      <c r="H658" s="37" t="s">
        <v>213</v>
      </c>
      <c r="I658" s="16" t="s">
        <v>82</v>
      </c>
      <c r="J658" s="16" t="s">
        <v>103</v>
      </c>
      <c r="K658" s="19" t="s">
        <v>241</v>
      </c>
      <c r="L658" s="19" t="s">
        <v>70</v>
      </c>
      <c r="M658" s="19">
        <v>20000000</v>
      </c>
      <c r="N658" s="69">
        <v>14130081.530570433</v>
      </c>
      <c r="O658" s="20" t="s">
        <v>2453</v>
      </c>
      <c r="P658" s="21" t="s">
        <v>243</v>
      </c>
      <c r="Q658" s="20" t="s">
        <v>87</v>
      </c>
      <c r="R658" s="16" t="str">
        <f t="shared" si="174"/>
        <v>ADB Private</v>
      </c>
      <c r="S658" s="16" t="str">
        <f t="shared" si="172"/>
        <v>F</v>
      </c>
      <c r="T658" s="16" t="str">
        <f t="shared" si="173"/>
        <v>Multinational</v>
      </c>
      <c r="U658" s="16" t="str">
        <f t="shared" si="175"/>
        <v>Multinational</v>
      </c>
      <c r="V658" s="22" t="str">
        <f>IF(ISNUMBER(MATCH(A658, {"Gabon","Sudan","Niger","Mali","Burkina Faso","Guinea"}, 0)), "De Facto Countries", "Non-De Facto Countries")</f>
        <v>Non-De Facto Countries</v>
      </c>
      <c r="W658" s="16" t="str">
        <f t="shared" si="186"/>
        <v>Multi</v>
      </c>
      <c r="X658" s="16" t="str">
        <f t="shared" si="187"/>
        <v>Power</v>
      </c>
      <c r="Y658" s="23"/>
      <c r="Z658" s="23">
        <f>Table2[[#This Row],[Approved Amount_UA Equivalent]]</f>
        <v>14130081.530570433</v>
      </c>
      <c r="AD658" s="23">
        <f>SUM(Table2[[#This Row],[Feed Africa ]:[Improve Quality Of Life ]])</f>
        <v>14130081.530570433</v>
      </c>
      <c r="AE658" s="16" t="b">
        <f>Table2[[#This Row],[Total HI5]]=Table2[[#This Row],[Approved Amount_UA Equivalent]]</f>
        <v>1</v>
      </c>
      <c r="AF658" s="24">
        <v>70</v>
      </c>
      <c r="AG658" s="20" t="str">
        <f t="shared" si="176"/>
        <v>Equity and Guarantee</v>
      </c>
      <c r="AH658" s="24" t="e">
        <f>VLOOKUP(Table2[[#This Row],[SAP Code]],[25]DATA!$A:$G,7,FALSE)</f>
        <v>#N/A</v>
      </c>
      <c r="AI658" s="20" t="str">
        <f t="shared" si="177"/>
        <v>Other Investment</v>
      </c>
      <c r="AJ658" s="25" t="s">
        <v>89</v>
      </c>
      <c r="AK658" s="25" t="s">
        <v>2055</v>
      </c>
      <c r="AL658" s="23" t="str" cm="1">
        <f t="array" ref="AL658">_xlfn.SWITCH(AK658,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58" s="26">
        <v>2</v>
      </c>
      <c r="AN658" s="25" t="str">
        <f t="shared" si="185"/>
        <v>Non-Sovereign</v>
      </c>
      <c r="AO658" s="27">
        <v>1</v>
      </c>
      <c r="AP658" s="23">
        <f>Table2[[#This Row],[Approved Amount_UA Equivalent]]/1000000</f>
        <v>14.130081530570433</v>
      </c>
      <c r="AQ658" s="69">
        <f t="shared" si="178"/>
        <v>18.804877704144356</v>
      </c>
      <c r="AR658" s="23" t="str">
        <f t="shared" si="179"/>
        <v>11-20</v>
      </c>
      <c r="AS658" s="23" t="str">
        <f t="shared" si="180"/>
        <v>1-20</v>
      </c>
      <c r="AT658" s="23" t="str">
        <f t="shared" si="181"/>
        <v>1-40</v>
      </c>
      <c r="AU658" s="23" t="str">
        <f t="shared" si="182"/>
        <v>&lt;1-50 Mn</v>
      </c>
      <c r="AV658" s="23">
        <f>Table2[[#This Row],[Amount]]</f>
        <v>20000000</v>
      </c>
      <c r="AW658" s="23" t="str">
        <f t="shared" si="183"/>
        <v>Dec 2017</v>
      </c>
      <c r="AX658" s="28">
        <f>IFERROR(VLOOKUP(Table2[[#This Row],[SAP Code]],[26]_16!A:B,2,FALSE),0)</f>
        <v>0</v>
      </c>
      <c r="AY658" s="28">
        <f>IFERROR(VLOOKUP(Table2[[#This Row],[SAP Code]],[26]_16!D:E,2,FALSE)/ 1000000, 0)</f>
        <v>0</v>
      </c>
      <c r="AZ658" s="28">
        <f>IFERROR(VLOOKUP(Table2[[#This Row],[SAP Code]],[26]_16!G:H,2,FALSE)/ 1000000, 0)</f>
        <v>0</v>
      </c>
      <c r="BA658" s="28">
        <f>IFERROR(VLOOKUP(Table2[[#This Row],[SAP Code]],[26]_16!J:K,2,FALSE)/ 1000000, 0)</f>
        <v>0</v>
      </c>
      <c r="BB658" s="28">
        <f>IFERROR(VLOOKUP(Table2[[#This Row],[SAP Code]],[26]_16!M:N,2,FALSE)/ 1000000, 0)</f>
        <v>0</v>
      </c>
      <c r="BC658" s="28">
        <f>IFERROR(VLOOKUP(Table2[[#This Row],[SAP Code]],[26]_16!P:Q,2,FALSE),0)</f>
        <v>0</v>
      </c>
      <c r="BD658" s="28">
        <f>IFERROR(VLOOKUP(Table2[[#This Row],[SAP Code]],[26]_16!S:T,2,FALSE),0)</f>
        <v>0</v>
      </c>
      <c r="BE658" s="28">
        <f>IFERROR(VLOOKUP(Table2[[#This Row],[SAP Code]],[26]_16!V:W,2,FALSE)/ 1000000, 0)</f>
        <v>0</v>
      </c>
      <c r="BF658" s="28">
        <f>IFERROR(VLOOKUP(Table2[[#This Row],[SAP Code]],[26]_16!Y:Z,2,FALSE)/ 1000000, 0)</f>
        <v>0</v>
      </c>
      <c r="BG658" s="28" t="str">
        <f>IFERROR(VLOOKUP(Table2[[#This Row],[SAP Code]],[26]port!$A:$AD,30,FALSE),"unknown")</f>
        <v>unknown</v>
      </c>
      <c r="BH658" s="29" t="str">
        <f t="shared" si="184"/>
        <v>Unknown</v>
      </c>
      <c r="BI658" s="16"/>
    </row>
    <row r="659" spans="1:61" ht="17.100000000000001" customHeight="1">
      <c r="A659" s="16" t="s">
        <v>270</v>
      </c>
      <c r="B659" s="16" t="s">
        <v>2454</v>
      </c>
      <c r="C659" s="16" t="s">
        <v>2455</v>
      </c>
      <c r="D659" s="16" t="s">
        <v>2456</v>
      </c>
      <c r="E659" s="18">
        <v>43110</v>
      </c>
      <c r="F659" s="16" t="s">
        <v>274</v>
      </c>
      <c r="G659" s="16" t="s">
        <v>255</v>
      </c>
      <c r="H659" s="16" t="s">
        <v>66</v>
      </c>
      <c r="I659" s="16" t="s">
        <v>250</v>
      </c>
      <c r="J659" s="16" t="s">
        <v>83</v>
      </c>
      <c r="K659" s="16" t="s">
        <v>69</v>
      </c>
      <c r="L659" s="16" t="s">
        <v>85</v>
      </c>
      <c r="M659" s="19">
        <v>15000000</v>
      </c>
      <c r="N659" s="19">
        <v>15000000</v>
      </c>
      <c r="O659" s="20" t="s">
        <v>2457</v>
      </c>
      <c r="P659" s="21">
        <v>2100155036431</v>
      </c>
      <c r="Q659" s="20" t="s">
        <v>87</v>
      </c>
      <c r="R659" s="16" t="str">
        <f t="shared" si="174"/>
        <v>ADF Including TSF</v>
      </c>
      <c r="S659" s="16" t="str">
        <f t="shared" si="172"/>
        <v>K</v>
      </c>
      <c r="T659" s="16" t="str">
        <f t="shared" si="173"/>
        <v>ADF Countries</v>
      </c>
      <c r="U659" s="16" t="str">
        <f t="shared" si="175"/>
        <v>Transition States</v>
      </c>
      <c r="V659" s="22" t="str">
        <f>IF(ISNUMBER(MATCH(A659, {"Gabon","Sudan","Niger","Mali","Burkina Faso","Guinea"}, 0)), "De Facto Countries", "Non-De Facto Countries")</f>
        <v>Non-De Facto Countries</v>
      </c>
      <c r="W659" s="16" t="str">
        <f t="shared" si="186"/>
        <v>Central</v>
      </c>
      <c r="X659" s="16" t="str">
        <f t="shared" si="187"/>
        <v>Multi-Sector</v>
      </c>
      <c r="Y659" s="23">
        <f>Table2[[#This Row],[Approved Amount_UA Equivalent]]/5</f>
        <v>3000000</v>
      </c>
      <c r="Z659" s="23">
        <f>Table2[[#This Row],[Approved Amount_UA Equivalent]]/5</f>
        <v>3000000</v>
      </c>
      <c r="AA659" s="23">
        <f>Table2[[#This Row],[Approved Amount_UA Equivalent]]/5</f>
        <v>3000000</v>
      </c>
      <c r="AB659" s="23">
        <f>Table2[[#This Row],[Approved Amount_UA Equivalent]]/5</f>
        <v>3000000</v>
      </c>
      <c r="AC659" s="23">
        <f>Table2[[#This Row],[Approved Amount_UA Equivalent]]/5</f>
        <v>3000000</v>
      </c>
      <c r="AD659" s="23">
        <f>SUM(Table2[[#This Row],[Feed Africa ]:[Improve Quality Of Life ]])</f>
        <v>15000000</v>
      </c>
      <c r="AE659" s="16" t="b">
        <f>Table2[[#This Row],[Total HI5]]=Table2[[#This Row],[Approved Amount_UA Equivalent]]</f>
        <v>1</v>
      </c>
      <c r="AF659" s="24">
        <v>40</v>
      </c>
      <c r="AG659" s="20" t="str">
        <f t="shared" si="176"/>
        <v>ISP and Investment Project</v>
      </c>
      <c r="AH659" s="24" t="e">
        <f>VLOOKUP(Table2[[#This Row],[SAP Code]],[25]DATA!$A:$G,7,FALSE)</f>
        <v>#N/A</v>
      </c>
      <c r="AI659" s="20" t="str">
        <f t="shared" si="177"/>
        <v>Other Investment</v>
      </c>
      <c r="AJ659" s="25" t="s">
        <v>254</v>
      </c>
      <c r="AK659" s="25" t="s">
        <v>255</v>
      </c>
      <c r="AL659" s="23" t="str" cm="1">
        <f t="array" ref="AL659">_xlfn.SWITCH(AK659,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59" s="26">
        <v>1</v>
      </c>
      <c r="AN659" s="25" t="str">
        <f t="shared" si="185"/>
        <v>Sovereign</v>
      </c>
      <c r="AO659" s="27">
        <v>1</v>
      </c>
      <c r="AP659" s="23">
        <f>Table2[[#This Row],[Approved Amount_UA Equivalent]]/1000000</f>
        <v>15</v>
      </c>
      <c r="AQ659" s="19">
        <f t="shared" si="178"/>
        <v>19.962599999999998</v>
      </c>
      <c r="AR659" s="23" t="str">
        <f t="shared" si="179"/>
        <v>11-20</v>
      </c>
      <c r="AS659" s="23" t="str">
        <f t="shared" si="180"/>
        <v>1-20</v>
      </c>
      <c r="AT659" s="23" t="str">
        <f t="shared" si="181"/>
        <v>1-40</v>
      </c>
      <c r="AU659" s="23" t="str">
        <f t="shared" si="182"/>
        <v>&lt;1-50 Mn</v>
      </c>
      <c r="AV659" s="23">
        <f>Table2[[#This Row],[Amount]]</f>
        <v>15000000</v>
      </c>
      <c r="AW659" s="23" t="str">
        <f t="shared" si="183"/>
        <v>Jan 2018</v>
      </c>
      <c r="AX659" s="28">
        <f>IFERROR(VLOOKUP(Table2[[#This Row],[SAP Code]],[26]_16!A:B,2,FALSE),0)</f>
        <v>0</v>
      </c>
      <c r="AY659" s="28">
        <f>IFERROR(VLOOKUP(Table2[[#This Row],[SAP Code]],[26]_16!D:E,2,FALSE)/ 1000000, 0)</f>
        <v>0</v>
      </c>
      <c r="AZ659" s="28">
        <f>IFERROR(VLOOKUP(Table2[[#This Row],[SAP Code]],[26]_16!G:H,2,FALSE)/ 1000000, 0)</f>
        <v>0</v>
      </c>
      <c r="BA659" s="28">
        <f>IFERROR(VLOOKUP(Table2[[#This Row],[SAP Code]],[26]_16!J:K,2,FALSE)/ 1000000, 0)</f>
        <v>0.29426015</v>
      </c>
      <c r="BB659" s="28">
        <f>IFERROR(VLOOKUP(Table2[[#This Row],[SAP Code]],[26]_16!M:N,2,FALSE)/ 1000000, 0)</f>
        <v>3.00652813</v>
      </c>
      <c r="BC659" s="28">
        <f>IFERROR(VLOOKUP(Table2[[#This Row],[SAP Code]],[26]_16!P:Q,2,FALSE),0)</f>
        <v>6.2648353400000003</v>
      </c>
      <c r="BD659" s="28">
        <f>IFERROR(VLOOKUP(Table2[[#This Row],[SAP Code]],[26]_16!S:T,2,FALSE),0)</f>
        <v>2.9818190300000005</v>
      </c>
      <c r="BE659" s="28">
        <f>IFERROR(VLOOKUP(Table2[[#This Row],[SAP Code]],[26]_16!V:W,2,FALSE)/ 1000000, 0)</f>
        <v>0.53756513999999989</v>
      </c>
      <c r="BF659" s="28">
        <f>IFERROR(VLOOKUP(Table2[[#This Row],[SAP Code]],[26]_16!Y:Z,2,FALSE)/ 1000000, 0)</f>
        <v>0.10984335000000001</v>
      </c>
      <c r="BG659" s="28" t="str">
        <f>IFERROR(VLOOKUP(Table2[[#This Row],[SAP Code]],[26]port!$A:$AD,30,FALSE),"unknown")</f>
        <v>COMP</v>
      </c>
      <c r="BH659" s="29" t="str">
        <f t="shared" si="184"/>
        <v>Number of operations completed out of the net approved of that year</v>
      </c>
      <c r="BI659" s="16"/>
    </row>
    <row r="660" spans="1:61" ht="17.100000000000001" customHeight="1">
      <c r="A660" s="16" t="s">
        <v>696</v>
      </c>
      <c r="B660" s="16" t="s">
        <v>2458</v>
      </c>
      <c r="C660" s="16" t="s">
        <v>2459</v>
      </c>
      <c r="D660" s="16" t="s">
        <v>2460</v>
      </c>
      <c r="E660" s="18">
        <v>43110</v>
      </c>
      <c r="F660" s="16" t="s">
        <v>700</v>
      </c>
      <c r="G660" s="16" t="s">
        <v>255</v>
      </c>
      <c r="H660" s="16" t="s">
        <v>132</v>
      </c>
      <c r="I660" s="16" t="s">
        <v>250</v>
      </c>
      <c r="J660" s="16" t="s">
        <v>83</v>
      </c>
      <c r="K660" s="16" t="s">
        <v>69</v>
      </c>
      <c r="L660" s="16" t="s">
        <v>85</v>
      </c>
      <c r="M660" s="19">
        <v>14000000</v>
      </c>
      <c r="N660" s="19">
        <v>14000000</v>
      </c>
      <c r="O660" s="20" t="s">
        <v>2461</v>
      </c>
      <c r="P660" s="21">
        <v>2100155036318</v>
      </c>
      <c r="Q660" s="20" t="s">
        <v>87</v>
      </c>
      <c r="R660" s="16" t="str">
        <f t="shared" si="174"/>
        <v>ADF Including TSF</v>
      </c>
      <c r="S660" s="16" t="str">
        <f t="shared" si="172"/>
        <v>K</v>
      </c>
      <c r="T660" s="16" t="str">
        <f t="shared" si="173"/>
        <v>ADF Countries</v>
      </c>
      <c r="U660" s="16" t="str">
        <f t="shared" si="175"/>
        <v>Transition States</v>
      </c>
      <c r="V660" s="22" t="str">
        <f>IF(ISNUMBER(MATCH(A660, {"Gabon","Sudan","Niger","Mali","Burkina Faso","Guinea"}, 0)), "De Facto Countries", "Non-De Facto Countries")</f>
        <v>De Facto Countries</v>
      </c>
      <c r="W660" s="16" t="str">
        <f t="shared" si="186"/>
        <v>West</v>
      </c>
      <c r="X660" s="16" t="str">
        <f t="shared" si="187"/>
        <v>Multi-Sector</v>
      </c>
      <c r="Y660" s="23">
        <f>Table2[[#This Row],[Approved Amount_UA Equivalent]]/5</f>
        <v>2800000</v>
      </c>
      <c r="Z660" s="23">
        <f>Table2[[#This Row],[Approved Amount_UA Equivalent]]/5</f>
        <v>2800000</v>
      </c>
      <c r="AA660" s="23">
        <f>Table2[[#This Row],[Approved Amount_UA Equivalent]]/5</f>
        <v>2800000</v>
      </c>
      <c r="AB660" s="23">
        <f>Table2[[#This Row],[Approved Amount_UA Equivalent]]/5</f>
        <v>2800000</v>
      </c>
      <c r="AC660" s="23">
        <f>Table2[[#This Row],[Approved Amount_UA Equivalent]]/5</f>
        <v>2800000</v>
      </c>
      <c r="AD660" s="23">
        <f>SUM(Table2[[#This Row],[Feed Africa ]:[Improve Quality Of Life ]])</f>
        <v>14000000</v>
      </c>
      <c r="AE660" s="16" t="b">
        <f>Table2[[#This Row],[Total HI5]]=Table2[[#This Row],[Approved Amount_UA Equivalent]]</f>
        <v>1</v>
      </c>
      <c r="AF660" s="24">
        <v>20</v>
      </c>
      <c r="AG660" s="20" t="str">
        <f t="shared" si="176"/>
        <v>Policy and Result Based Op</v>
      </c>
      <c r="AH660" s="24" t="e">
        <f>VLOOKUP(Table2[[#This Row],[SAP Code]],[25]DATA!$A:$G,7,FALSE)</f>
        <v>#N/A</v>
      </c>
      <c r="AI660" s="20" t="str">
        <f t="shared" si="177"/>
        <v>Policy-Based Lending</v>
      </c>
      <c r="AJ660" s="25" t="s">
        <v>254</v>
      </c>
      <c r="AK660" s="25" t="s">
        <v>255</v>
      </c>
      <c r="AL660" s="23" t="str" cm="1">
        <f t="array" ref="AL660">_xlfn.SWITCH(AK660,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60" s="26">
        <v>1</v>
      </c>
      <c r="AN660" s="25" t="str">
        <f t="shared" si="185"/>
        <v>Sovereign</v>
      </c>
      <c r="AO660" s="27">
        <v>0.5</v>
      </c>
      <c r="AP660" s="23">
        <f>Table2[[#This Row],[Approved Amount_UA Equivalent]]/1000000</f>
        <v>14</v>
      </c>
      <c r="AQ660" s="19">
        <f t="shared" si="178"/>
        <v>18.63176</v>
      </c>
      <c r="AR660" s="23" t="str">
        <f t="shared" si="179"/>
        <v>11-20</v>
      </c>
      <c r="AS660" s="23" t="str">
        <f t="shared" si="180"/>
        <v>1-20</v>
      </c>
      <c r="AT660" s="23" t="str">
        <f t="shared" si="181"/>
        <v>1-40</v>
      </c>
      <c r="AU660" s="23" t="str">
        <f t="shared" si="182"/>
        <v>&lt;1-50 Mn</v>
      </c>
      <c r="AV660" s="23">
        <f>Table2[[#This Row],[Amount]]</f>
        <v>14000000</v>
      </c>
      <c r="AW660" s="23" t="str">
        <f t="shared" si="183"/>
        <v>Jan 2018</v>
      </c>
      <c r="AX660" s="28">
        <f>IFERROR(VLOOKUP(Table2[[#This Row],[SAP Code]],[26]_16!A:B,2,FALSE),0)</f>
        <v>0</v>
      </c>
      <c r="AY660" s="28">
        <f>IFERROR(VLOOKUP(Table2[[#This Row],[SAP Code]],[26]_16!D:E,2,FALSE)/ 1000000, 0)</f>
        <v>0</v>
      </c>
      <c r="AZ660" s="28">
        <f>IFERROR(VLOOKUP(Table2[[#This Row],[SAP Code]],[26]_16!G:H,2,FALSE)/ 1000000, 0)</f>
        <v>0</v>
      </c>
      <c r="BA660" s="28">
        <f>IFERROR(VLOOKUP(Table2[[#This Row],[SAP Code]],[26]_16!J:K,2,FALSE)/ 1000000, 0)</f>
        <v>30</v>
      </c>
      <c r="BB660" s="28">
        <f>IFERROR(VLOOKUP(Table2[[#This Row],[SAP Code]],[26]_16!M:N,2,FALSE)/ 1000000, 0)</f>
        <v>0</v>
      </c>
      <c r="BC660" s="28">
        <f>IFERROR(VLOOKUP(Table2[[#This Row],[SAP Code]],[26]_16!P:Q,2,FALSE),0)</f>
        <v>0</v>
      </c>
      <c r="BD660" s="28">
        <f>IFERROR(VLOOKUP(Table2[[#This Row],[SAP Code]],[26]_16!S:T,2,FALSE),0)</f>
        <v>0</v>
      </c>
      <c r="BE660" s="28">
        <f>IFERROR(VLOOKUP(Table2[[#This Row],[SAP Code]],[26]_16!V:W,2,FALSE)/ 1000000, 0)</f>
        <v>0</v>
      </c>
      <c r="BF660" s="28">
        <f>IFERROR(VLOOKUP(Table2[[#This Row],[SAP Code]],[26]_16!Y:Z,2,FALSE)/ 1000000, 0)</f>
        <v>0</v>
      </c>
      <c r="BG660" s="28" t="str">
        <f>IFERROR(VLOOKUP(Table2[[#This Row],[SAP Code]],[26]port!$A:$AD,30,FALSE),"unknown")</f>
        <v>COMP</v>
      </c>
      <c r="BH660" s="29" t="str">
        <f t="shared" si="184"/>
        <v>Number of operations completed out of the net approved of that year</v>
      </c>
      <c r="BI660" s="16"/>
    </row>
    <row r="661" spans="1:61" ht="17.100000000000001" customHeight="1">
      <c r="A661" s="16" t="s">
        <v>696</v>
      </c>
      <c r="B661" s="16" t="s">
        <v>2458</v>
      </c>
      <c r="C661" s="16" t="s">
        <v>2462</v>
      </c>
      <c r="D661" s="16" t="s">
        <v>2460</v>
      </c>
      <c r="E661" s="18">
        <v>43110</v>
      </c>
      <c r="F661" s="16" t="s">
        <v>700</v>
      </c>
      <c r="G661" s="16" t="s">
        <v>255</v>
      </c>
      <c r="H661" s="16" t="s">
        <v>132</v>
      </c>
      <c r="I661" s="16" t="s">
        <v>250</v>
      </c>
      <c r="J661" s="16" t="s">
        <v>2463</v>
      </c>
      <c r="K661" s="16" t="s">
        <v>69</v>
      </c>
      <c r="L661" s="16" t="s">
        <v>85</v>
      </c>
      <c r="M661" s="19">
        <v>16000000</v>
      </c>
      <c r="N661" s="19">
        <v>16000000</v>
      </c>
      <c r="O661" s="20" t="s">
        <v>2461</v>
      </c>
      <c r="P661" s="21">
        <v>5900155013001</v>
      </c>
      <c r="Q661" s="20" t="s">
        <v>87</v>
      </c>
      <c r="R661" s="16" t="str">
        <f t="shared" si="174"/>
        <v>ADF Including TSF</v>
      </c>
      <c r="S661" s="16" t="str">
        <f t="shared" si="172"/>
        <v>K</v>
      </c>
      <c r="T661" s="16" t="str">
        <f t="shared" si="173"/>
        <v>ADF Countries</v>
      </c>
      <c r="U661" s="16" t="str">
        <f t="shared" si="175"/>
        <v>Transition States</v>
      </c>
      <c r="V661" s="22" t="str">
        <f>IF(ISNUMBER(MATCH(A661, {"Gabon","Sudan","Niger","Mali","Burkina Faso","Guinea"}, 0)), "De Facto Countries", "Non-De Facto Countries")</f>
        <v>De Facto Countries</v>
      </c>
      <c r="W661" s="16" t="str">
        <f t="shared" si="186"/>
        <v>West</v>
      </c>
      <c r="X661" s="16" t="str">
        <f t="shared" si="187"/>
        <v>Multi-Sector</v>
      </c>
      <c r="Y661" s="23">
        <f>Table2[[#This Row],[Approved Amount_UA Equivalent]]/5</f>
        <v>3200000</v>
      </c>
      <c r="Z661" s="23">
        <f>Table2[[#This Row],[Approved Amount_UA Equivalent]]/5</f>
        <v>3200000</v>
      </c>
      <c r="AA661" s="23">
        <f>Table2[[#This Row],[Approved Amount_UA Equivalent]]/5</f>
        <v>3200000</v>
      </c>
      <c r="AB661" s="23">
        <f>Table2[[#This Row],[Approved Amount_UA Equivalent]]/5</f>
        <v>3200000</v>
      </c>
      <c r="AC661" s="23">
        <f>Table2[[#This Row],[Approved Amount_UA Equivalent]]/5</f>
        <v>3200000</v>
      </c>
      <c r="AD661" s="23">
        <f>SUM(Table2[[#This Row],[Feed Africa ]:[Improve Quality Of Life ]])</f>
        <v>16000000</v>
      </c>
      <c r="AE661" s="16" t="b">
        <f>Table2[[#This Row],[Total HI5]]=Table2[[#This Row],[Approved Amount_UA Equivalent]]</f>
        <v>1</v>
      </c>
      <c r="AF661" s="24">
        <v>20</v>
      </c>
      <c r="AG661" s="20" t="str">
        <f t="shared" si="176"/>
        <v>Policy and Result Based Op</v>
      </c>
      <c r="AH661" s="24" t="e">
        <f>VLOOKUP(Table2[[#This Row],[SAP Code]],[25]DATA!$A:$G,7,FALSE)</f>
        <v>#N/A</v>
      </c>
      <c r="AI661" s="20" t="str">
        <f t="shared" si="177"/>
        <v>Policy-Based Lending</v>
      </c>
      <c r="AJ661" s="25" t="s">
        <v>254</v>
      </c>
      <c r="AK661" s="25" t="s">
        <v>255</v>
      </c>
      <c r="AL661" s="23" t="str" cm="1">
        <f t="array" ref="AL661">_xlfn.SWITCH(AK661,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61" s="26">
        <v>1</v>
      </c>
      <c r="AN661" s="25" t="str">
        <f t="shared" si="185"/>
        <v>Sovereign</v>
      </c>
      <c r="AO661" s="27">
        <v>0.5</v>
      </c>
      <c r="AP661" s="23">
        <f>Table2[[#This Row],[Approved Amount_UA Equivalent]]/1000000</f>
        <v>16</v>
      </c>
      <c r="AQ661" s="19">
        <f t="shared" si="178"/>
        <v>21.29344</v>
      </c>
      <c r="AR661" s="23" t="str">
        <f t="shared" si="179"/>
        <v>11-20</v>
      </c>
      <c r="AS661" s="23" t="str">
        <f t="shared" si="180"/>
        <v>1-20</v>
      </c>
      <c r="AT661" s="23" t="str">
        <f t="shared" si="181"/>
        <v>1-40</v>
      </c>
      <c r="AU661" s="23" t="str">
        <f t="shared" si="182"/>
        <v>&lt;1-50 Mn</v>
      </c>
      <c r="AV661" s="23">
        <f>Table2[[#This Row],[Amount]]</f>
        <v>16000000</v>
      </c>
      <c r="AW661" s="23" t="str">
        <f t="shared" si="183"/>
        <v>Jan 2018</v>
      </c>
      <c r="AX661" s="28">
        <f>IFERROR(VLOOKUP(Table2[[#This Row],[SAP Code]],[26]_16!A:B,2,FALSE),0)</f>
        <v>0</v>
      </c>
      <c r="AY661" s="28">
        <f>IFERROR(VLOOKUP(Table2[[#This Row],[SAP Code]],[26]_16!D:E,2,FALSE)/ 1000000, 0)</f>
        <v>0</v>
      </c>
      <c r="AZ661" s="28">
        <f>IFERROR(VLOOKUP(Table2[[#This Row],[SAP Code]],[26]_16!G:H,2,FALSE)/ 1000000, 0)</f>
        <v>0</v>
      </c>
      <c r="BA661" s="28">
        <f>IFERROR(VLOOKUP(Table2[[#This Row],[SAP Code]],[26]_16!J:K,2,FALSE)/ 1000000, 0)</f>
        <v>30</v>
      </c>
      <c r="BB661" s="28">
        <f>IFERROR(VLOOKUP(Table2[[#This Row],[SAP Code]],[26]_16!M:N,2,FALSE)/ 1000000, 0)</f>
        <v>0</v>
      </c>
      <c r="BC661" s="28">
        <f>IFERROR(VLOOKUP(Table2[[#This Row],[SAP Code]],[26]_16!P:Q,2,FALSE),0)</f>
        <v>0</v>
      </c>
      <c r="BD661" s="28">
        <f>IFERROR(VLOOKUP(Table2[[#This Row],[SAP Code]],[26]_16!S:T,2,FALSE),0)</f>
        <v>0</v>
      </c>
      <c r="BE661" s="28">
        <f>IFERROR(VLOOKUP(Table2[[#This Row],[SAP Code]],[26]_16!V:W,2,FALSE)/ 1000000, 0)</f>
        <v>0</v>
      </c>
      <c r="BF661" s="28">
        <f>IFERROR(VLOOKUP(Table2[[#This Row],[SAP Code]],[26]_16!Y:Z,2,FALSE)/ 1000000, 0)</f>
        <v>0</v>
      </c>
      <c r="BG661" s="28" t="str">
        <f>IFERROR(VLOOKUP(Table2[[#This Row],[SAP Code]],[26]port!$A:$AD,30,FALSE),"unknown")</f>
        <v>COMP</v>
      </c>
      <c r="BH661" s="29" t="str">
        <f t="shared" si="184"/>
        <v>Number of operations completed out of the net approved of that year</v>
      </c>
      <c r="BI661" s="16"/>
    </row>
    <row r="662" spans="1:61" ht="17.100000000000001" customHeight="1">
      <c r="A662" s="16" t="s">
        <v>511</v>
      </c>
      <c r="B662" s="16" t="s">
        <v>2464</v>
      </c>
      <c r="C662" s="16" t="s">
        <v>2465</v>
      </c>
      <c r="D662" s="16" t="s">
        <v>2466</v>
      </c>
      <c r="E662" s="18">
        <v>43111</v>
      </c>
      <c r="F662" s="16" t="s">
        <v>232</v>
      </c>
      <c r="G662" s="16" t="s">
        <v>255</v>
      </c>
      <c r="H662" s="16" t="s">
        <v>101</v>
      </c>
      <c r="I662" s="16" t="s">
        <v>250</v>
      </c>
      <c r="J662" s="16" t="s">
        <v>83</v>
      </c>
      <c r="K662" s="16" t="s">
        <v>69</v>
      </c>
      <c r="L662" s="16" t="s">
        <v>85</v>
      </c>
      <c r="M662" s="19">
        <v>7000000</v>
      </c>
      <c r="N662" s="19">
        <v>7000000</v>
      </c>
      <c r="O662" s="20" t="s">
        <v>2467</v>
      </c>
      <c r="P662" s="21">
        <v>2100155036422</v>
      </c>
      <c r="Q662" s="20" t="s">
        <v>72</v>
      </c>
      <c r="R662" s="16" t="str">
        <f t="shared" si="174"/>
        <v>ADF Including TSF</v>
      </c>
      <c r="S662" s="16" t="str">
        <f t="shared" si="172"/>
        <v>K</v>
      </c>
      <c r="T662" s="16" t="str">
        <f t="shared" si="173"/>
        <v>ADF Countries</v>
      </c>
      <c r="U662" s="16" t="str">
        <f t="shared" si="175"/>
        <v>Non-Transition States</v>
      </c>
      <c r="V662" s="22" t="str">
        <f>IF(ISNUMBER(MATCH(A662, {"Gabon","Sudan","Niger","Mali","Burkina Faso","Guinea"}, 0)), "De Facto Countries", "Non-De Facto Countries")</f>
        <v>Non-De Facto Countries</v>
      </c>
      <c r="W662" s="16" t="str">
        <f t="shared" si="186"/>
        <v>South</v>
      </c>
      <c r="X662" s="16" t="str">
        <f t="shared" si="187"/>
        <v>Multi-Sector</v>
      </c>
      <c r="Y662" s="23">
        <f>Table2[[#This Row],[Approved Amount_UA Equivalent]]/5</f>
        <v>1400000</v>
      </c>
      <c r="Z662" s="23">
        <f>Table2[[#This Row],[Approved Amount_UA Equivalent]]/5</f>
        <v>1400000</v>
      </c>
      <c r="AA662" s="23">
        <f>Table2[[#This Row],[Approved Amount_UA Equivalent]]/5</f>
        <v>1400000</v>
      </c>
      <c r="AB662" s="23">
        <f>Table2[[#This Row],[Approved Amount_UA Equivalent]]/5</f>
        <v>1400000</v>
      </c>
      <c r="AC662" s="23">
        <f>Table2[[#This Row],[Approved Amount_UA Equivalent]]/5</f>
        <v>1400000</v>
      </c>
      <c r="AD662" s="23">
        <f>SUM(Table2[[#This Row],[Feed Africa ]:[Improve Quality Of Life ]])</f>
        <v>7000000</v>
      </c>
      <c r="AE662" s="16" t="b">
        <f>Table2[[#This Row],[Total HI5]]=Table2[[#This Row],[Approved Amount_UA Equivalent]]</f>
        <v>1</v>
      </c>
      <c r="AF662" s="24">
        <v>10</v>
      </c>
      <c r="AG662" s="20" t="str">
        <f t="shared" si="176"/>
        <v>Investment Project</v>
      </c>
      <c r="AH662" s="24" t="e">
        <f>VLOOKUP(Table2[[#This Row],[SAP Code]],[25]DATA!$A:$G,7,FALSE)</f>
        <v>#N/A</v>
      </c>
      <c r="AI662" s="20" t="str">
        <f t="shared" si="177"/>
        <v>Other Investment</v>
      </c>
      <c r="AJ662" s="25" t="s">
        <v>254</v>
      </c>
      <c r="AK662" s="25" t="s">
        <v>255</v>
      </c>
      <c r="AL662" s="23" t="str" cm="1">
        <f t="array" ref="AL662">_xlfn.SWITCH(AK662,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62" s="26">
        <v>1</v>
      </c>
      <c r="AN662" s="25" t="str">
        <f t="shared" si="185"/>
        <v>Sovereign</v>
      </c>
      <c r="AO662" s="27">
        <v>1</v>
      </c>
      <c r="AP662" s="23">
        <f>Table2[[#This Row],[Approved Amount_UA Equivalent]]/1000000</f>
        <v>7</v>
      </c>
      <c r="AQ662" s="19">
        <f t="shared" si="178"/>
        <v>9.3158799999999999</v>
      </c>
      <c r="AR662" s="23" t="str">
        <f t="shared" si="179"/>
        <v>1-10</v>
      </c>
      <c r="AS662" s="23" t="str">
        <f t="shared" si="180"/>
        <v>1-20</v>
      </c>
      <c r="AT662" s="23" t="str">
        <f t="shared" si="181"/>
        <v>1-40</v>
      </c>
      <c r="AU662" s="23" t="str">
        <f t="shared" si="182"/>
        <v>&lt;1-50 Mn</v>
      </c>
      <c r="AV662" s="23">
        <f>Table2[[#This Row],[Amount]]</f>
        <v>7000000</v>
      </c>
      <c r="AW662" s="23" t="str">
        <f t="shared" si="183"/>
        <v>Jan 2018</v>
      </c>
      <c r="AX662" s="28">
        <f>IFERROR(VLOOKUP(Table2[[#This Row],[SAP Code]],[26]_16!A:B,2,FALSE),0)</f>
        <v>0</v>
      </c>
      <c r="AY662" s="28">
        <f>IFERROR(VLOOKUP(Table2[[#This Row],[SAP Code]],[26]_16!D:E,2,FALSE)/ 1000000, 0)</f>
        <v>0</v>
      </c>
      <c r="AZ662" s="28">
        <f>IFERROR(VLOOKUP(Table2[[#This Row],[SAP Code]],[26]_16!G:H,2,FALSE)/ 1000000, 0)</f>
        <v>0</v>
      </c>
      <c r="BA662" s="28">
        <f>IFERROR(VLOOKUP(Table2[[#This Row],[SAP Code]],[26]_16!J:K,2,FALSE)/ 1000000, 0)</f>
        <v>0.41461791999999997</v>
      </c>
      <c r="BB662" s="28">
        <f>IFERROR(VLOOKUP(Table2[[#This Row],[SAP Code]],[26]_16!M:N,2,FALSE)/ 1000000, 0)</f>
        <v>0.60042594000000016</v>
      </c>
      <c r="BC662" s="28">
        <f>IFERROR(VLOOKUP(Table2[[#This Row],[SAP Code]],[26]_16!P:Q,2,FALSE),0)</f>
        <v>1.7431974399999999</v>
      </c>
      <c r="BD662" s="28">
        <f>IFERROR(VLOOKUP(Table2[[#This Row],[SAP Code]],[26]_16!S:T,2,FALSE),0)</f>
        <v>2.2166391200000004</v>
      </c>
      <c r="BE662" s="28">
        <f>IFERROR(VLOOKUP(Table2[[#This Row],[SAP Code]],[26]_16!V:W,2,FALSE)/ 1000000, 0)</f>
        <v>1.4671206700000001</v>
      </c>
      <c r="BF662" s="28">
        <f>IFERROR(VLOOKUP(Table2[[#This Row],[SAP Code]],[26]_16!Y:Z,2,FALSE)/ 1000000, 0)</f>
        <v>0.34259570999999994</v>
      </c>
      <c r="BG662" s="28" t="str">
        <f>IFERROR(VLOOKUP(Table2[[#This Row],[SAP Code]],[26]port!$A:$AD,30,FALSE),"unknown")</f>
        <v>COMP</v>
      </c>
      <c r="BH662" s="29" t="str">
        <f t="shared" si="184"/>
        <v>Number of operations completed out of the net approved of that year</v>
      </c>
      <c r="BI662" s="16"/>
    </row>
    <row r="663" spans="1:61" ht="17.100000000000001" customHeight="1">
      <c r="A663" s="16" t="s">
        <v>91</v>
      </c>
      <c r="B663" s="16" t="s">
        <v>2468</v>
      </c>
      <c r="C663" s="16" t="s">
        <v>2469</v>
      </c>
      <c r="D663" s="16" t="s">
        <v>2470</v>
      </c>
      <c r="E663" s="18">
        <v>43111</v>
      </c>
      <c r="F663" s="16" t="s">
        <v>1084</v>
      </c>
      <c r="G663" s="16" t="s">
        <v>74</v>
      </c>
      <c r="H663" s="16" t="s">
        <v>81</v>
      </c>
      <c r="I663" s="16" t="s">
        <v>155</v>
      </c>
      <c r="J663" s="16" t="s">
        <v>83</v>
      </c>
      <c r="K663" s="16" t="s">
        <v>84</v>
      </c>
      <c r="L663" s="16" t="s">
        <v>85</v>
      </c>
      <c r="M663" s="19">
        <v>21277000</v>
      </c>
      <c r="N663" s="19">
        <v>21277000</v>
      </c>
      <c r="O663" s="20" t="s">
        <v>2471</v>
      </c>
      <c r="P663" s="21">
        <v>2100150038895</v>
      </c>
      <c r="Q663" s="20" t="s">
        <v>72</v>
      </c>
      <c r="R663" s="16" t="str">
        <f t="shared" si="174"/>
        <v>ADF Including TSF</v>
      </c>
      <c r="S663" s="16" t="str">
        <f t="shared" si="172"/>
        <v>A</v>
      </c>
      <c r="T663" s="16" t="str">
        <f t="shared" si="173"/>
        <v>Blend Countries</v>
      </c>
      <c r="U663" s="16" t="str">
        <f t="shared" si="175"/>
        <v>Non-Transition States</v>
      </c>
      <c r="V663" s="22" t="str">
        <f>IF(ISNUMBER(MATCH(A663, {"Gabon","Sudan","Niger","Mali","Burkina Faso","Guinea"}, 0)), "De Facto Countries", "Non-De Facto Countries")</f>
        <v>Non-De Facto Countries</v>
      </c>
      <c r="W663" s="16" t="str">
        <f t="shared" si="186"/>
        <v>East</v>
      </c>
      <c r="X663" s="16" t="str">
        <f t="shared" si="187"/>
        <v>Agriculture</v>
      </c>
      <c r="Y663" s="23">
        <f>Table2[[#This Row],[Approved Amount_UA Equivalent]]</f>
        <v>21277000</v>
      </c>
      <c r="AD663" s="23">
        <f>SUM(Table2[[#This Row],[Feed Africa ]:[Improve Quality Of Life ]])</f>
        <v>21277000</v>
      </c>
      <c r="AE663" s="16" t="b">
        <f>Table2[[#This Row],[Total HI5]]=Table2[[#This Row],[Approved Amount_UA Equivalent]]</f>
        <v>1</v>
      </c>
      <c r="AF663" s="24">
        <v>10</v>
      </c>
      <c r="AG663" s="20" t="str">
        <f t="shared" si="176"/>
        <v>Investment Project</v>
      </c>
      <c r="AH663" s="24" t="e">
        <f>VLOOKUP(Table2[[#This Row],[SAP Code]],[25]DATA!$A:$G,7,FALSE)</f>
        <v>#N/A</v>
      </c>
      <c r="AI663" s="20" t="str">
        <f t="shared" si="177"/>
        <v>Infrastructure</v>
      </c>
      <c r="AJ663" s="25" t="s">
        <v>157</v>
      </c>
      <c r="AK663" s="25" t="s">
        <v>74</v>
      </c>
      <c r="AL663" s="23" t="str" cm="1">
        <f t="array" ref="AL663">_xlfn.SWITCH(AK663,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63" s="26">
        <v>1</v>
      </c>
      <c r="AN663" s="25" t="str">
        <f t="shared" si="185"/>
        <v>Sovereign</v>
      </c>
      <c r="AO663" s="27">
        <v>1</v>
      </c>
      <c r="AP663" s="23">
        <f>Table2[[#This Row],[Approved Amount_UA Equivalent]]/1000000</f>
        <v>21.277000000000001</v>
      </c>
      <c r="AQ663" s="19">
        <f t="shared" si="178"/>
        <v>28.31628268</v>
      </c>
      <c r="AR663" s="23" t="str">
        <f t="shared" si="179"/>
        <v>21-30</v>
      </c>
      <c r="AS663" s="23" t="str">
        <f t="shared" si="180"/>
        <v>21-40</v>
      </c>
      <c r="AT663" s="23" t="str">
        <f t="shared" si="181"/>
        <v>1-40</v>
      </c>
      <c r="AU663" s="23" t="str">
        <f t="shared" si="182"/>
        <v>&lt;1-50 Mn</v>
      </c>
      <c r="AV663" s="23">
        <f>Table2[[#This Row],[Amount]]</f>
        <v>21277000</v>
      </c>
      <c r="AW663" s="23" t="str">
        <f t="shared" si="183"/>
        <v>Jan 2018</v>
      </c>
      <c r="AX663" s="28">
        <f>IFERROR(VLOOKUP(Table2[[#This Row],[SAP Code]],[26]_16!A:B,2,FALSE),0)</f>
        <v>0</v>
      </c>
      <c r="AY663" s="28">
        <f>IFERROR(VLOOKUP(Table2[[#This Row],[SAP Code]],[26]_16!D:E,2,FALSE)/ 1000000, 0)</f>
        <v>0</v>
      </c>
      <c r="AZ663" s="28">
        <f>IFERROR(VLOOKUP(Table2[[#This Row],[SAP Code]],[26]_16!G:H,2,FALSE)/ 1000000, 0)</f>
        <v>0</v>
      </c>
      <c r="BA663" s="28">
        <f>IFERROR(VLOOKUP(Table2[[#This Row],[SAP Code]],[26]_16!J:K,2,FALSE)/ 1000000, 0)</f>
        <v>0</v>
      </c>
      <c r="BB663" s="28">
        <f>IFERROR(VLOOKUP(Table2[[#This Row],[SAP Code]],[26]_16!M:N,2,FALSE)/ 1000000, 0)</f>
        <v>0.14414257999999999</v>
      </c>
      <c r="BC663" s="28">
        <f>IFERROR(VLOOKUP(Table2[[#This Row],[SAP Code]],[26]_16!P:Q,2,FALSE),0)</f>
        <v>7.5355699999999998E-2</v>
      </c>
      <c r="BD663" s="28">
        <f>IFERROR(VLOOKUP(Table2[[#This Row],[SAP Code]],[26]_16!S:T,2,FALSE),0)</f>
        <v>0.39939166000000004</v>
      </c>
      <c r="BE663" s="28">
        <f>IFERROR(VLOOKUP(Table2[[#This Row],[SAP Code]],[26]_16!V:W,2,FALSE)/ 1000000, 0)</f>
        <v>2.8701937199999996</v>
      </c>
      <c r="BF663" s="28">
        <f>IFERROR(VLOOKUP(Table2[[#This Row],[SAP Code]],[26]_16!Y:Z,2,FALSE)/ 1000000, 0)</f>
        <v>0.48913631000000007</v>
      </c>
      <c r="BG663" s="28" t="str">
        <f>IFERROR(VLOOKUP(Table2[[#This Row],[SAP Code]],[26]port!$A:$AD,30,FALSE),"unknown")</f>
        <v>OnGo</v>
      </c>
      <c r="BH663" s="29" t="str">
        <f t="shared" si="184"/>
        <v>Ongoing</v>
      </c>
      <c r="BI663" s="16"/>
    </row>
    <row r="664" spans="1:61" ht="17.100000000000001" customHeight="1">
      <c r="A664" s="16" t="s">
        <v>337</v>
      </c>
      <c r="B664" s="16" t="s">
        <v>2472</v>
      </c>
      <c r="C664" s="16" t="s">
        <v>2473</v>
      </c>
      <c r="D664" s="16" t="s">
        <v>2474</v>
      </c>
      <c r="E664" s="18">
        <v>43111</v>
      </c>
      <c r="F664" s="16" t="s">
        <v>450</v>
      </c>
      <c r="G664" s="16" t="s">
        <v>74</v>
      </c>
      <c r="H664" s="16" t="s">
        <v>101</v>
      </c>
      <c r="I664" s="16" t="s">
        <v>155</v>
      </c>
      <c r="J664" s="16" t="s">
        <v>83</v>
      </c>
      <c r="K664" s="16" t="s">
        <v>84</v>
      </c>
      <c r="L664" s="16" t="s">
        <v>85</v>
      </c>
      <c r="M664" s="19">
        <v>700000</v>
      </c>
      <c r="N664" s="19">
        <v>700000</v>
      </c>
      <c r="O664" s="20" t="s">
        <v>2475</v>
      </c>
      <c r="P664" s="21">
        <v>2100150038894</v>
      </c>
      <c r="Q664" s="20" t="s">
        <v>72</v>
      </c>
      <c r="R664" s="16" t="str">
        <f t="shared" si="174"/>
        <v>ADF Including TSF</v>
      </c>
      <c r="S664" s="16" t="str">
        <f t="shared" si="172"/>
        <v>A</v>
      </c>
      <c r="T664" s="16" t="str">
        <f t="shared" si="173"/>
        <v>ADF Countries</v>
      </c>
      <c r="U664" s="16" t="str">
        <f t="shared" si="175"/>
        <v>Transition States</v>
      </c>
      <c r="V664" s="22" t="str">
        <f>IF(ISNUMBER(MATCH(A664, {"Gabon","Sudan","Niger","Mali","Burkina Faso","Guinea"}, 0)), "De Facto Countries", "Non-De Facto Countries")</f>
        <v>Non-De Facto Countries</v>
      </c>
      <c r="W664" s="16" t="str">
        <f t="shared" si="186"/>
        <v>South</v>
      </c>
      <c r="X664" s="16" t="str">
        <f t="shared" si="187"/>
        <v>Agriculture</v>
      </c>
      <c r="Y664" s="23">
        <f>Table2[[#This Row],[Approved Amount_UA Equivalent]]</f>
        <v>700000</v>
      </c>
      <c r="AD664" s="23">
        <f>SUM(Table2[[#This Row],[Feed Africa ]:[Improve Quality Of Life ]])</f>
        <v>700000</v>
      </c>
      <c r="AE664" s="16" t="b">
        <f>Table2[[#This Row],[Total HI5]]=Table2[[#This Row],[Approved Amount_UA Equivalent]]</f>
        <v>1</v>
      </c>
      <c r="AF664" s="24">
        <v>10</v>
      </c>
      <c r="AG664" s="20" t="str">
        <f t="shared" si="176"/>
        <v>Investment Project</v>
      </c>
      <c r="AH664" s="24" t="e">
        <f>VLOOKUP(Table2[[#This Row],[SAP Code]],[25]DATA!$A:$G,7,FALSE)</f>
        <v>#N/A</v>
      </c>
      <c r="AI664" s="20" t="str">
        <f t="shared" si="177"/>
        <v>Infrastructure</v>
      </c>
      <c r="AJ664" s="25" t="s">
        <v>157</v>
      </c>
      <c r="AK664" s="25" t="s">
        <v>74</v>
      </c>
      <c r="AL664" s="23" t="str" cm="1">
        <f t="array" ref="AL664">_xlfn.SWITCH(AK664,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64" s="26">
        <v>1</v>
      </c>
      <c r="AN664" s="25" t="str">
        <f t="shared" si="185"/>
        <v>Sovereign</v>
      </c>
      <c r="AO664" s="27">
        <v>0.5</v>
      </c>
      <c r="AP664" s="23">
        <f>Table2[[#This Row],[Approved Amount_UA Equivalent]]/1000000</f>
        <v>0.7</v>
      </c>
      <c r="AQ664" s="19">
        <f t="shared" si="178"/>
        <v>0.93158799999999997</v>
      </c>
      <c r="AR664" s="23" t="str">
        <f t="shared" si="179"/>
        <v>1-10</v>
      </c>
      <c r="AS664" s="23" t="str">
        <f t="shared" si="180"/>
        <v>1-20</v>
      </c>
      <c r="AT664" s="23" t="str">
        <f t="shared" si="181"/>
        <v>1-40</v>
      </c>
      <c r="AU664" s="23" t="str">
        <f t="shared" si="182"/>
        <v>&lt;1-50 Mn</v>
      </c>
      <c r="AV664" s="23">
        <f>Table2[[#This Row],[Amount]]</f>
        <v>700000</v>
      </c>
      <c r="AW664" s="23" t="str">
        <f t="shared" si="183"/>
        <v>Jan 2018</v>
      </c>
      <c r="AX664" s="28">
        <f>IFERROR(VLOOKUP(Table2[[#This Row],[SAP Code]],[26]_16!A:B,2,FALSE),0)</f>
        <v>0</v>
      </c>
      <c r="AY664" s="28">
        <f>IFERROR(VLOOKUP(Table2[[#This Row],[SAP Code]],[26]_16!D:E,2,FALSE)/ 1000000, 0)</f>
        <v>0</v>
      </c>
      <c r="AZ664" s="28">
        <f>IFERROR(VLOOKUP(Table2[[#This Row],[SAP Code]],[26]_16!G:H,2,FALSE)/ 1000000, 0)</f>
        <v>0</v>
      </c>
      <c r="BA664" s="28">
        <f>IFERROR(VLOOKUP(Table2[[#This Row],[SAP Code]],[26]_16!J:K,2,FALSE)/ 1000000, 0)</f>
        <v>0.24412226000000001</v>
      </c>
      <c r="BB664" s="28">
        <f>IFERROR(VLOOKUP(Table2[[#This Row],[SAP Code]],[26]_16!M:N,2,FALSE)/ 1000000, 0)</f>
        <v>2.11265006</v>
      </c>
      <c r="BC664" s="28">
        <f>IFERROR(VLOOKUP(Table2[[#This Row],[SAP Code]],[26]_16!P:Q,2,FALSE),0)</f>
        <v>1.11905681</v>
      </c>
      <c r="BD664" s="28">
        <f>IFERROR(VLOOKUP(Table2[[#This Row],[SAP Code]],[26]_16!S:T,2,FALSE),0)</f>
        <v>0.74586529000000001</v>
      </c>
      <c r="BE664" s="28">
        <f>IFERROR(VLOOKUP(Table2[[#This Row],[SAP Code]],[26]_16!V:W,2,FALSE)/ 1000000, 0)</f>
        <v>0.74077795999999996</v>
      </c>
      <c r="BF664" s="28">
        <f>IFERROR(VLOOKUP(Table2[[#This Row],[SAP Code]],[26]_16!Y:Z,2,FALSE)/ 1000000, 0)</f>
        <v>1.1092300000000001E-3</v>
      </c>
      <c r="BG664" s="28" t="str">
        <f>IFERROR(VLOOKUP(Table2[[#This Row],[SAP Code]],[26]port!$A:$AD,30,FALSE),"unknown")</f>
        <v>COMP</v>
      </c>
      <c r="BH664" s="29" t="str">
        <f t="shared" si="184"/>
        <v>Number of operations completed out of the net approved of that year</v>
      </c>
      <c r="BI664" s="16"/>
    </row>
    <row r="665" spans="1:61" ht="17.100000000000001" customHeight="1">
      <c r="A665" s="16" t="s">
        <v>337</v>
      </c>
      <c r="B665" s="16" t="s">
        <v>2472</v>
      </c>
      <c r="C665" s="16" t="s">
        <v>2476</v>
      </c>
      <c r="D665" s="16" t="s">
        <v>2474</v>
      </c>
      <c r="E665" s="18">
        <v>43111</v>
      </c>
      <c r="F665" s="16" t="s">
        <v>450</v>
      </c>
      <c r="G665" s="16" t="s">
        <v>74</v>
      </c>
      <c r="H665" s="16" t="s">
        <v>101</v>
      </c>
      <c r="I665" s="16" t="s">
        <v>155</v>
      </c>
      <c r="J665" s="16" t="s">
        <v>2463</v>
      </c>
      <c r="K665" s="16" t="s">
        <v>69</v>
      </c>
      <c r="L665" s="16" t="s">
        <v>85</v>
      </c>
      <c r="M665" s="19">
        <v>4300000</v>
      </c>
      <c r="N665" s="19">
        <v>4300000</v>
      </c>
      <c r="O665" s="20" t="s">
        <v>2475</v>
      </c>
      <c r="P665" s="21">
        <v>5900155013052</v>
      </c>
      <c r="Q665" s="20" t="s">
        <v>72</v>
      </c>
      <c r="R665" s="16" t="str">
        <f t="shared" si="174"/>
        <v>ADF Including TSF</v>
      </c>
      <c r="S665" s="16" t="str">
        <f t="shared" si="172"/>
        <v>A</v>
      </c>
      <c r="T665" s="16" t="str">
        <f t="shared" si="173"/>
        <v>ADF Countries</v>
      </c>
      <c r="U665" s="16" t="str">
        <f t="shared" si="175"/>
        <v>Transition States</v>
      </c>
      <c r="V665" s="22" t="str">
        <f>IF(ISNUMBER(MATCH(A665, {"Gabon","Sudan","Niger","Mali","Burkina Faso","Guinea"}, 0)), "De Facto Countries", "Non-De Facto Countries")</f>
        <v>Non-De Facto Countries</v>
      </c>
      <c r="W665" s="16" t="str">
        <f t="shared" si="186"/>
        <v>South</v>
      </c>
      <c r="X665" s="16" t="str">
        <f t="shared" si="187"/>
        <v>Agriculture</v>
      </c>
      <c r="Y665" s="23">
        <f>Table2[[#This Row],[Approved Amount_UA Equivalent]]</f>
        <v>4300000</v>
      </c>
      <c r="AD665" s="23">
        <f>SUM(Table2[[#This Row],[Feed Africa ]:[Improve Quality Of Life ]])</f>
        <v>4300000</v>
      </c>
      <c r="AE665" s="16" t="b">
        <f>Table2[[#This Row],[Total HI5]]=Table2[[#This Row],[Approved Amount_UA Equivalent]]</f>
        <v>1</v>
      </c>
      <c r="AF665" s="24">
        <v>10</v>
      </c>
      <c r="AG665" s="20" t="str">
        <f t="shared" si="176"/>
        <v>Investment Project</v>
      </c>
      <c r="AH665" s="24" t="e">
        <f>VLOOKUP(Table2[[#This Row],[SAP Code]],[25]DATA!$A:$G,7,FALSE)</f>
        <v>#N/A</v>
      </c>
      <c r="AI665" s="20" t="str">
        <f t="shared" si="177"/>
        <v>Infrastructure</v>
      </c>
      <c r="AJ665" s="25" t="s">
        <v>157</v>
      </c>
      <c r="AK665" s="25" t="s">
        <v>74</v>
      </c>
      <c r="AL665" s="23" t="str" cm="1">
        <f t="array" ref="AL665">_xlfn.SWITCH(AK665,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65" s="26">
        <v>1</v>
      </c>
      <c r="AN665" s="25" t="str">
        <f t="shared" si="185"/>
        <v>Sovereign</v>
      </c>
      <c r="AO665" s="27">
        <v>0.5</v>
      </c>
      <c r="AP665" s="23">
        <f>Table2[[#This Row],[Approved Amount_UA Equivalent]]/1000000</f>
        <v>4.3</v>
      </c>
      <c r="AQ665" s="19">
        <f t="shared" si="178"/>
        <v>5.7226119999999998</v>
      </c>
      <c r="AR665" s="23" t="str">
        <f t="shared" si="179"/>
        <v>1-10</v>
      </c>
      <c r="AS665" s="23" t="str">
        <f t="shared" si="180"/>
        <v>1-20</v>
      </c>
      <c r="AT665" s="23" t="str">
        <f t="shared" si="181"/>
        <v>1-40</v>
      </c>
      <c r="AU665" s="23" t="str">
        <f t="shared" si="182"/>
        <v>&lt;1-50 Mn</v>
      </c>
      <c r="AV665" s="23">
        <f>Table2[[#This Row],[Amount]]</f>
        <v>4300000</v>
      </c>
      <c r="AW665" s="23" t="str">
        <f t="shared" si="183"/>
        <v>Jan 2018</v>
      </c>
      <c r="AX665" s="28">
        <f>IFERROR(VLOOKUP(Table2[[#This Row],[SAP Code]],[26]_16!A:B,2,FALSE),0)</f>
        <v>0</v>
      </c>
      <c r="AY665" s="28">
        <f>IFERROR(VLOOKUP(Table2[[#This Row],[SAP Code]],[26]_16!D:E,2,FALSE)/ 1000000, 0)</f>
        <v>0</v>
      </c>
      <c r="AZ665" s="28">
        <f>IFERROR(VLOOKUP(Table2[[#This Row],[SAP Code]],[26]_16!G:H,2,FALSE)/ 1000000, 0)</f>
        <v>0</v>
      </c>
      <c r="BA665" s="28">
        <f>IFERROR(VLOOKUP(Table2[[#This Row],[SAP Code]],[26]_16!J:K,2,FALSE)/ 1000000, 0)</f>
        <v>0.24412226000000001</v>
      </c>
      <c r="BB665" s="28">
        <f>IFERROR(VLOOKUP(Table2[[#This Row],[SAP Code]],[26]_16!M:N,2,FALSE)/ 1000000, 0)</f>
        <v>2.11265006</v>
      </c>
      <c r="BC665" s="28">
        <f>IFERROR(VLOOKUP(Table2[[#This Row],[SAP Code]],[26]_16!P:Q,2,FALSE),0)</f>
        <v>1.11905681</v>
      </c>
      <c r="BD665" s="28">
        <f>IFERROR(VLOOKUP(Table2[[#This Row],[SAP Code]],[26]_16!S:T,2,FALSE),0)</f>
        <v>0.74586529000000001</v>
      </c>
      <c r="BE665" s="28">
        <f>IFERROR(VLOOKUP(Table2[[#This Row],[SAP Code]],[26]_16!V:W,2,FALSE)/ 1000000, 0)</f>
        <v>0.74077795999999996</v>
      </c>
      <c r="BF665" s="28">
        <f>IFERROR(VLOOKUP(Table2[[#This Row],[SAP Code]],[26]_16!Y:Z,2,FALSE)/ 1000000, 0)</f>
        <v>1.1092300000000001E-3</v>
      </c>
      <c r="BG665" s="28" t="str">
        <f>IFERROR(VLOOKUP(Table2[[#This Row],[SAP Code]],[26]port!$A:$AD,30,FALSE),"unknown")</f>
        <v>COMP</v>
      </c>
      <c r="BH665" s="29" t="str">
        <f t="shared" si="184"/>
        <v>Number of operations completed out of the net approved of that year</v>
      </c>
      <c r="BI665" s="16"/>
    </row>
    <row r="666" spans="1:61" ht="17.100000000000001" customHeight="1">
      <c r="A666" s="16" t="s">
        <v>158</v>
      </c>
      <c r="B666" s="16" t="s">
        <v>2477</v>
      </c>
      <c r="C666" s="16" t="s">
        <v>2478</v>
      </c>
      <c r="D666" s="16" t="s">
        <v>2479</v>
      </c>
      <c r="E666" s="18">
        <v>43111</v>
      </c>
      <c r="F666" s="16" t="s">
        <v>2480</v>
      </c>
      <c r="G666" s="16" t="s">
        <v>115</v>
      </c>
      <c r="H666" s="16" t="s">
        <v>81</v>
      </c>
      <c r="I666" s="16" t="s">
        <v>67</v>
      </c>
      <c r="J666" s="16" t="s">
        <v>2463</v>
      </c>
      <c r="K666" s="16" t="s">
        <v>69</v>
      </c>
      <c r="L666" s="16" t="s">
        <v>85</v>
      </c>
      <c r="M666" s="19">
        <v>20050000</v>
      </c>
      <c r="N666" s="19">
        <v>20050000</v>
      </c>
      <c r="O666" s="20" t="s">
        <v>2481</v>
      </c>
      <c r="P666" s="21">
        <v>5900155013051</v>
      </c>
      <c r="Q666" s="20" t="s">
        <v>72</v>
      </c>
      <c r="R666" s="16" t="str">
        <f t="shared" si="174"/>
        <v>ADF Including TSF</v>
      </c>
      <c r="S666" s="16" t="str">
        <f t="shared" si="172"/>
        <v>I</v>
      </c>
      <c r="T666" s="16" t="str">
        <f t="shared" si="173"/>
        <v>ADF Countries</v>
      </c>
      <c r="U666" s="16" t="str">
        <f t="shared" si="175"/>
        <v>Transition States</v>
      </c>
      <c r="V666" s="22" t="str">
        <f>IF(ISNUMBER(MATCH(A666, {"Gabon","Sudan","Niger","Mali","Burkina Faso","Guinea"}, 0)), "De Facto Countries", "Non-De Facto Countries")</f>
        <v>De Facto Countries</v>
      </c>
      <c r="W666" s="16" t="str">
        <f t="shared" si="186"/>
        <v>East</v>
      </c>
      <c r="X666" s="16" t="str">
        <f t="shared" si="187"/>
        <v>Social</v>
      </c>
      <c r="Y666" s="23"/>
      <c r="AC666" s="23">
        <f>Table2[[#This Row],[Approved Amount_UA Equivalent]]</f>
        <v>20050000</v>
      </c>
      <c r="AD666" s="23">
        <f>SUM(Table2[[#This Row],[Feed Africa ]:[Improve Quality Of Life ]])</f>
        <v>20050000</v>
      </c>
      <c r="AE666" s="16" t="b">
        <f>Table2[[#This Row],[Total HI5]]=Table2[[#This Row],[Approved Amount_UA Equivalent]]</f>
        <v>1</v>
      </c>
      <c r="AF666" s="24">
        <v>41</v>
      </c>
      <c r="AG666" s="20" t="str">
        <f t="shared" si="176"/>
        <v>ISP and Investment Project</v>
      </c>
      <c r="AH666" s="24" t="e">
        <f>VLOOKUP(Table2[[#This Row],[SAP Code]],[25]DATA!$A:$G,7,FALSE)</f>
        <v>#N/A</v>
      </c>
      <c r="AI666" s="20" t="str">
        <f t="shared" si="177"/>
        <v>Other Investment</v>
      </c>
      <c r="AJ666" s="25" t="s">
        <v>73</v>
      </c>
      <c r="AK666" s="25" t="s">
        <v>115</v>
      </c>
      <c r="AL666" s="23" t="str" cm="1">
        <f t="array" ref="AL666">_xlfn.SWITCH(AK666,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66" s="26">
        <v>1</v>
      </c>
      <c r="AN666" s="25" t="str">
        <f t="shared" si="185"/>
        <v>Sovereign</v>
      </c>
      <c r="AO666" s="27">
        <v>1</v>
      </c>
      <c r="AP666" s="23">
        <f>Table2[[#This Row],[Approved Amount_UA Equivalent]]/1000000</f>
        <v>20.05</v>
      </c>
      <c r="AQ666" s="19">
        <f t="shared" si="178"/>
        <v>26.683342</v>
      </c>
      <c r="AR666" s="23" t="str">
        <f t="shared" si="179"/>
        <v>21-30</v>
      </c>
      <c r="AS666" s="23" t="str">
        <f t="shared" si="180"/>
        <v>21-40</v>
      </c>
      <c r="AT666" s="23" t="str">
        <f t="shared" si="181"/>
        <v>1-40</v>
      </c>
      <c r="AU666" s="23" t="str">
        <f t="shared" si="182"/>
        <v>&lt;1-50 Mn</v>
      </c>
      <c r="AV666" s="23">
        <f>Table2[[#This Row],[Amount]]</f>
        <v>20050000</v>
      </c>
      <c r="AW666" s="23" t="str">
        <f t="shared" si="183"/>
        <v>Jan 2018</v>
      </c>
      <c r="AX666" s="28">
        <f>IFERROR(VLOOKUP(Table2[[#This Row],[SAP Code]],[26]_16!A:B,2,FALSE),0)</f>
        <v>0</v>
      </c>
      <c r="AY666" s="28">
        <f>IFERROR(VLOOKUP(Table2[[#This Row],[SAP Code]],[26]_16!D:E,2,FALSE)/ 1000000, 0)</f>
        <v>0</v>
      </c>
      <c r="AZ666" s="28">
        <f>IFERROR(VLOOKUP(Table2[[#This Row],[SAP Code]],[26]_16!G:H,2,FALSE)/ 1000000, 0)</f>
        <v>0</v>
      </c>
      <c r="BA666" s="28">
        <f>IFERROR(VLOOKUP(Table2[[#This Row],[SAP Code]],[26]_16!J:K,2,FALSE)/ 1000000, 0)</f>
        <v>0.37010751000000003</v>
      </c>
      <c r="BB666" s="28">
        <f>IFERROR(VLOOKUP(Table2[[#This Row],[SAP Code]],[26]_16!M:N,2,FALSE)/ 1000000, 0)</f>
        <v>1.5258219799999999</v>
      </c>
      <c r="BC666" s="28">
        <f>IFERROR(VLOOKUP(Table2[[#This Row],[SAP Code]],[26]_16!P:Q,2,FALSE),0)</f>
        <v>4.94338546</v>
      </c>
      <c r="BD666" s="28">
        <f>IFERROR(VLOOKUP(Table2[[#This Row],[SAP Code]],[26]_16!S:T,2,FALSE),0)</f>
        <v>2.0000559900000003</v>
      </c>
      <c r="BE666" s="28">
        <f>IFERROR(VLOOKUP(Table2[[#This Row],[SAP Code]],[26]_16!V:W,2,FALSE)/ 1000000, 0)</f>
        <v>0.85560692000000005</v>
      </c>
      <c r="BF666" s="28">
        <f>IFERROR(VLOOKUP(Table2[[#This Row],[SAP Code]],[26]_16!Y:Z,2,FALSE)/ 1000000, 0)</f>
        <v>0</v>
      </c>
      <c r="BG666" s="28" t="str">
        <f>IFERROR(VLOOKUP(Table2[[#This Row],[SAP Code]],[26]port!$A:$AD,30,FALSE),"unknown")</f>
        <v>OnGo</v>
      </c>
      <c r="BH666" s="29" t="str">
        <f t="shared" si="184"/>
        <v>Ongoing</v>
      </c>
      <c r="BI666" s="16"/>
    </row>
    <row r="667" spans="1:61" ht="17.100000000000001" customHeight="1">
      <c r="A667" s="16" t="s">
        <v>164</v>
      </c>
      <c r="B667" s="16" t="s">
        <v>2482</v>
      </c>
      <c r="C667" s="16" t="s">
        <v>2483</v>
      </c>
      <c r="D667" s="16" t="s">
        <v>2484</v>
      </c>
      <c r="E667" s="18">
        <v>43116</v>
      </c>
      <c r="F667" s="16" t="s">
        <v>787</v>
      </c>
      <c r="G667" s="16" t="s">
        <v>115</v>
      </c>
      <c r="H667" s="16" t="s">
        <v>101</v>
      </c>
      <c r="I667" s="16" t="s">
        <v>67</v>
      </c>
      <c r="J667" s="16" t="s">
        <v>83</v>
      </c>
      <c r="K667" s="16" t="s">
        <v>69</v>
      </c>
      <c r="L667" s="16" t="s">
        <v>85</v>
      </c>
      <c r="M667" s="19">
        <v>10000000</v>
      </c>
      <c r="N667" s="19">
        <v>10000000</v>
      </c>
      <c r="O667" s="20" t="s">
        <v>2485</v>
      </c>
      <c r="P667" s="21">
        <v>2100155036425</v>
      </c>
      <c r="Q667" s="20" t="s">
        <v>72</v>
      </c>
      <c r="R667" s="16" t="str">
        <f t="shared" si="174"/>
        <v>ADF Including TSF</v>
      </c>
      <c r="S667" s="16" t="str">
        <f t="shared" si="172"/>
        <v>I</v>
      </c>
      <c r="T667" s="16" t="str">
        <f t="shared" si="173"/>
        <v>ADF Countries</v>
      </c>
      <c r="U667" s="16" t="str">
        <f t="shared" si="175"/>
        <v>Transition States</v>
      </c>
      <c r="V667" s="22" t="str">
        <f>IF(ISNUMBER(MATCH(A667, {"Gabon","Sudan","Niger","Mali","Burkina Faso","Guinea"}, 0)), "De Facto Countries", "Non-De Facto Countries")</f>
        <v>Non-De Facto Countries</v>
      </c>
      <c r="W667" s="16" t="str">
        <f t="shared" si="186"/>
        <v>South</v>
      </c>
      <c r="X667" s="16" t="str">
        <f t="shared" si="187"/>
        <v>Social</v>
      </c>
      <c r="Y667" s="23"/>
      <c r="AC667" s="23">
        <f>Table2[[#This Row],[Approved Amount_UA Equivalent]]</f>
        <v>10000000</v>
      </c>
      <c r="AD667" s="23">
        <f>SUM(Table2[[#This Row],[Feed Africa ]:[Improve Quality Of Life ]])</f>
        <v>10000000</v>
      </c>
      <c r="AE667" s="16" t="b">
        <f>Table2[[#This Row],[Total HI5]]=Table2[[#This Row],[Approved Amount_UA Equivalent]]</f>
        <v>1</v>
      </c>
      <c r="AF667" s="24">
        <v>41</v>
      </c>
      <c r="AG667" s="20" t="str">
        <f t="shared" si="176"/>
        <v>ISP and Investment Project</v>
      </c>
      <c r="AH667" s="24" t="e">
        <f>VLOOKUP(Table2[[#This Row],[SAP Code]],[25]DATA!$A:$G,7,FALSE)</f>
        <v>#N/A</v>
      </c>
      <c r="AI667" s="20" t="str">
        <f t="shared" si="177"/>
        <v>Other Investment</v>
      </c>
      <c r="AJ667" s="25" t="s">
        <v>73</v>
      </c>
      <c r="AK667" s="25" t="s">
        <v>115</v>
      </c>
      <c r="AL667" s="23" t="str" cm="1">
        <f t="array" ref="AL667">_xlfn.SWITCH(AK667,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67" s="26">
        <v>1</v>
      </c>
      <c r="AN667" s="25" t="str">
        <f t="shared" si="185"/>
        <v>Sovereign</v>
      </c>
      <c r="AO667" s="27">
        <v>1</v>
      </c>
      <c r="AP667" s="23">
        <f>Table2[[#This Row],[Approved Amount_UA Equivalent]]/1000000</f>
        <v>10</v>
      </c>
      <c r="AQ667" s="19">
        <f t="shared" si="178"/>
        <v>13.308400000000001</v>
      </c>
      <c r="AR667" s="23" t="str">
        <f t="shared" si="179"/>
        <v>1-10</v>
      </c>
      <c r="AS667" s="23" t="str">
        <f t="shared" si="180"/>
        <v>1-20</v>
      </c>
      <c r="AT667" s="23" t="str">
        <f t="shared" si="181"/>
        <v>1-40</v>
      </c>
      <c r="AU667" s="23" t="str">
        <f t="shared" si="182"/>
        <v>&lt;1-50 Mn</v>
      </c>
      <c r="AV667" s="23">
        <f>Table2[[#This Row],[Amount]]</f>
        <v>10000000</v>
      </c>
      <c r="AW667" s="23" t="str">
        <f t="shared" si="183"/>
        <v>Jan 2018</v>
      </c>
      <c r="AX667" s="28">
        <f>IFERROR(VLOOKUP(Table2[[#This Row],[SAP Code]],[26]_16!A:B,2,FALSE),0)</f>
        <v>0</v>
      </c>
      <c r="AY667" s="28">
        <f>IFERROR(VLOOKUP(Table2[[#This Row],[SAP Code]],[26]_16!D:E,2,FALSE)/ 1000000, 0)</f>
        <v>0</v>
      </c>
      <c r="AZ667" s="28">
        <f>IFERROR(VLOOKUP(Table2[[#This Row],[SAP Code]],[26]_16!G:H,2,FALSE)/ 1000000, 0)</f>
        <v>0</v>
      </c>
      <c r="BA667" s="28">
        <f>IFERROR(VLOOKUP(Table2[[#This Row],[SAP Code]],[26]_16!J:K,2,FALSE)/ 1000000, 0)</f>
        <v>5.6987980000000001E-2</v>
      </c>
      <c r="BB667" s="28">
        <f>IFERROR(VLOOKUP(Table2[[#This Row],[SAP Code]],[26]_16!M:N,2,FALSE)/ 1000000, 0)</f>
        <v>0.70599442000000012</v>
      </c>
      <c r="BC667" s="28">
        <f>IFERROR(VLOOKUP(Table2[[#This Row],[SAP Code]],[26]_16!P:Q,2,FALSE),0)</f>
        <v>0.8738727799999999</v>
      </c>
      <c r="BD667" s="28">
        <f>IFERROR(VLOOKUP(Table2[[#This Row],[SAP Code]],[26]_16!S:T,2,FALSE),0)</f>
        <v>0.83994718000000013</v>
      </c>
      <c r="BE667" s="28">
        <f>IFERROR(VLOOKUP(Table2[[#This Row],[SAP Code]],[26]_16!V:W,2,FALSE)/ 1000000, 0)</f>
        <v>1.1605093100000001</v>
      </c>
      <c r="BF667" s="28">
        <f>IFERROR(VLOOKUP(Table2[[#This Row],[SAP Code]],[26]_16!Y:Z,2,FALSE)/ 1000000, 0)</f>
        <v>0.86765562000000018</v>
      </c>
      <c r="BG667" s="28" t="str">
        <f>IFERROR(VLOOKUP(Table2[[#This Row],[SAP Code]],[26]port!$A:$AD,30,FALSE),"unknown")</f>
        <v>OnGo</v>
      </c>
      <c r="BH667" s="29" t="str">
        <f t="shared" si="184"/>
        <v>Ongoing</v>
      </c>
      <c r="BI667" s="16"/>
    </row>
    <row r="668" spans="1:61" ht="17.100000000000001" customHeight="1">
      <c r="A668" s="16" t="s">
        <v>203</v>
      </c>
      <c r="B668" s="16" t="s">
        <v>2486</v>
      </c>
      <c r="C668" s="16" t="s">
        <v>2487</v>
      </c>
      <c r="D668" s="16" t="s">
        <v>2488</v>
      </c>
      <c r="E668" s="18">
        <v>43117</v>
      </c>
      <c r="F668" s="16" t="s">
        <v>207</v>
      </c>
      <c r="G668" s="16" t="s">
        <v>255</v>
      </c>
      <c r="H668" s="37" t="s">
        <v>194</v>
      </c>
      <c r="I668" s="16" t="s">
        <v>250</v>
      </c>
      <c r="J668" s="16" t="s">
        <v>179</v>
      </c>
      <c r="K668" s="16" t="s">
        <v>84</v>
      </c>
      <c r="L668" s="16" t="s">
        <v>70</v>
      </c>
      <c r="M668" s="19">
        <v>500000000</v>
      </c>
      <c r="N668" s="19">
        <v>351091543.60908067</v>
      </c>
      <c r="O668" s="20" t="s">
        <v>2489</v>
      </c>
      <c r="P668" s="21">
        <v>2000200002201</v>
      </c>
      <c r="Q668" s="20" t="s">
        <v>87</v>
      </c>
      <c r="R668" s="16" t="str">
        <f t="shared" si="174"/>
        <v>ADB Public</v>
      </c>
      <c r="S668" s="16" t="str">
        <f t="shared" si="172"/>
        <v>K</v>
      </c>
      <c r="T668" s="16" t="str">
        <f t="shared" si="173"/>
        <v>ADB Countries</v>
      </c>
      <c r="U668" s="16" t="str">
        <f t="shared" si="175"/>
        <v>Non-Transition States</v>
      </c>
      <c r="V668" s="22" t="str">
        <f>IF(ISNUMBER(MATCH(A668, {"Gabon","Sudan","Niger","Mali","Burkina Faso","Guinea"}, 0)), "De Facto Countries", "Non-De Facto Countries")</f>
        <v>Non-De Facto Countries</v>
      </c>
      <c r="W668" s="16" t="str">
        <f t="shared" si="186"/>
        <v>North</v>
      </c>
      <c r="X668" s="16" t="str">
        <f t="shared" si="187"/>
        <v>Multi-Sector</v>
      </c>
      <c r="Y668" s="23">
        <f>Table2[[#This Row],[Approved Amount_UA Equivalent]]/5</f>
        <v>70218308.721816137</v>
      </c>
      <c r="Z668" s="23">
        <f>Table2[[#This Row],[Approved Amount_UA Equivalent]]/5</f>
        <v>70218308.721816137</v>
      </c>
      <c r="AA668" s="23">
        <f>Table2[[#This Row],[Approved Amount_UA Equivalent]]/5</f>
        <v>70218308.721816137</v>
      </c>
      <c r="AB668" s="23">
        <f>Table2[[#This Row],[Approved Amount_UA Equivalent]]/5</f>
        <v>70218308.721816137</v>
      </c>
      <c r="AC668" s="23">
        <f>Table2[[#This Row],[Approved Amount_UA Equivalent]]/5</f>
        <v>70218308.721816137</v>
      </c>
      <c r="AD668" s="23">
        <f>SUM(Table2[[#This Row],[Feed Africa ]:[Improve Quality Of Life ]])</f>
        <v>351091543.60908067</v>
      </c>
      <c r="AE668" s="16" t="b">
        <f>Table2[[#This Row],[Total HI5]]=Table2[[#This Row],[Approved Amount_UA Equivalent]]</f>
        <v>1</v>
      </c>
      <c r="AF668" s="24">
        <v>21</v>
      </c>
      <c r="AG668" s="20" t="str">
        <f t="shared" si="176"/>
        <v>Policy and Result Based Op</v>
      </c>
      <c r="AH668" s="24" t="e">
        <f>VLOOKUP(Table2[[#This Row],[SAP Code]],[25]DATA!$A:$G,7,FALSE)</f>
        <v>#N/A</v>
      </c>
      <c r="AI668" s="20" t="str">
        <f t="shared" si="177"/>
        <v>Policy-Based Lending</v>
      </c>
      <c r="AJ668" s="25" t="s">
        <v>254</v>
      </c>
      <c r="AK668" s="25" t="s">
        <v>255</v>
      </c>
      <c r="AL668" s="23" t="str" cm="1">
        <f t="array" ref="AL668">_xlfn.SWITCH(AK668,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68" s="26">
        <v>1</v>
      </c>
      <c r="AN668" s="25" t="str">
        <f t="shared" si="185"/>
        <v>Sovereign</v>
      </c>
      <c r="AO668" s="27">
        <v>1</v>
      </c>
      <c r="AP668" s="23">
        <f>Table2[[#This Row],[Approved Amount_UA Equivalent]]/1000000</f>
        <v>351.09154360908065</v>
      </c>
      <c r="AQ668" s="19">
        <f t="shared" si="178"/>
        <v>467.24666989670891</v>
      </c>
      <c r="AR668" s="23" t="str">
        <f t="shared" si="179"/>
        <v>351-360</v>
      </c>
      <c r="AS668" s="23" t="str">
        <f t="shared" si="180"/>
        <v>341-360</v>
      </c>
      <c r="AT668" s="23" t="str">
        <f t="shared" si="181"/>
        <v>321-360</v>
      </c>
      <c r="AU668" s="23" t="str">
        <f t="shared" si="182"/>
        <v>&gt;300 Mn</v>
      </c>
      <c r="AV668" s="23">
        <f>Table2[[#This Row],[Amount]]</f>
        <v>500000000</v>
      </c>
      <c r="AW668" s="23" t="str">
        <f t="shared" si="183"/>
        <v>Jan 2018</v>
      </c>
      <c r="AX668" s="28">
        <f>IFERROR(VLOOKUP(Table2[[#This Row],[SAP Code]],[26]_16!A:B,2,FALSE),0)</f>
        <v>0</v>
      </c>
      <c r="AY668" s="28">
        <f>IFERROR(VLOOKUP(Table2[[#This Row],[SAP Code]],[26]_16!D:E,2,FALSE)/ 1000000, 0)</f>
        <v>0</v>
      </c>
      <c r="AZ668" s="28">
        <f>IFERROR(VLOOKUP(Table2[[#This Row],[SAP Code]],[26]_16!G:H,2,FALSE)/ 1000000, 0)</f>
        <v>0</v>
      </c>
      <c r="BA668" s="28">
        <f>IFERROR(VLOOKUP(Table2[[#This Row],[SAP Code]],[26]_16!J:K,2,FALSE)/ 1000000, 0)</f>
        <v>356.33601060999996</v>
      </c>
      <c r="BB668" s="28">
        <f>IFERROR(VLOOKUP(Table2[[#This Row],[SAP Code]],[26]_16!M:N,2,FALSE)/ 1000000, 0)</f>
        <v>0</v>
      </c>
      <c r="BC668" s="28">
        <f>IFERROR(VLOOKUP(Table2[[#This Row],[SAP Code]],[26]_16!P:Q,2,FALSE),0)</f>
        <v>0</v>
      </c>
      <c r="BD668" s="28">
        <f>IFERROR(VLOOKUP(Table2[[#This Row],[SAP Code]],[26]_16!S:T,2,FALSE),0)</f>
        <v>0</v>
      </c>
      <c r="BE668" s="28">
        <f>IFERROR(VLOOKUP(Table2[[#This Row],[SAP Code]],[26]_16!V:W,2,FALSE)/ 1000000, 0)</f>
        <v>0</v>
      </c>
      <c r="BF668" s="28">
        <f>IFERROR(VLOOKUP(Table2[[#This Row],[SAP Code]],[26]_16!Y:Z,2,FALSE)/ 1000000, 0)</f>
        <v>0</v>
      </c>
      <c r="BG668" s="28" t="str">
        <f>IFERROR(VLOOKUP(Table2[[#This Row],[SAP Code]],[26]port!$A:$AD,30,FALSE),"unknown")</f>
        <v>CLSD</v>
      </c>
      <c r="BH668" s="29" t="str">
        <f t="shared" si="184"/>
        <v>Number of operations completed out of the net approved of that year</v>
      </c>
      <c r="BI668" s="16"/>
    </row>
    <row r="669" spans="1:61" ht="17.100000000000001" customHeight="1">
      <c r="A669" s="16" t="s">
        <v>164</v>
      </c>
      <c r="B669" s="16" t="s">
        <v>2490</v>
      </c>
      <c r="C669" s="16" t="s">
        <v>2491</v>
      </c>
      <c r="D669" s="16" t="s">
        <v>2492</v>
      </c>
      <c r="E669" s="18">
        <v>43118</v>
      </c>
      <c r="F669" s="16" t="s">
        <v>2493</v>
      </c>
      <c r="G669" s="16" t="s">
        <v>74</v>
      </c>
      <c r="H669" s="16" t="s">
        <v>101</v>
      </c>
      <c r="I669" s="16" t="s">
        <v>155</v>
      </c>
      <c r="J669" s="16" t="s">
        <v>83</v>
      </c>
      <c r="K669" s="16" t="s">
        <v>69</v>
      </c>
      <c r="L669" s="16" t="s">
        <v>85</v>
      </c>
      <c r="M669" s="19">
        <v>10000000</v>
      </c>
      <c r="N669" s="19">
        <v>10000000</v>
      </c>
      <c r="O669" s="20" t="s">
        <v>2494</v>
      </c>
      <c r="P669" s="21">
        <v>2100155036468</v>
      </c>
      <c r="Q669" s="20" t="s">
        <v>72</v>
      </c>
      <c r="R669" s="16" t="str">
        <f t="shared" si="174"/>
        <v>ADF Including TSF</v>
      </c>
      <c r="S669" s="16" t="str">
        <f t="shared" si="172"/>
        <v>A</v>
      </c>
      <c r="T669" s="16" t="str">
        <f t="shared" si="173"/>
        <v>ADF Countries</v>
      </c>
      <c r="U669" s="16" t="str">
        <f t="shared" si="175"/>
        <v>Transition States</v>
      </c>
      <c r="V669" s="22" t="str">
        <f>IF(ISNUMBER(MATCH(A669, {"Gabon","Sudan","Niger","Mali","Burkina Faso","Guinea"}, 0)), "De Facto Countries", "Non-De Facto Countries")</f>
        <v>Non-De Facto Countries</v>
      </c>
      <c r="W669" s="16" t="str">
        <f t="shared" si="186"/>
        <v>South</v>
      </c>
      <c r="X669" s="16" t="str">
        <f t="shared" si="187"/>
        <v>Agriculture</v>
      </c>
      <c r="Y669" s="23">
        <f>Table2[[#This Row],[Approved Amount_UA Equivalent]]</f>
        <v>10000000</v>
      </c>
      <c r="AD669" s="23">
        <f>SUM(Table2[[#This Row],[Feed Africa ]:[Improve Quality Of Life ]])</f>
        <v>10000000</v>
      </c>
      <c r="AE669" s="16" t="b">
        <f>Table2[[#This Row],[Total HI5]]=Table2[[#This Row],[Approved Amount_UA Equivalent]]</f>
        <v>1</v>
      </c>
      <c r="AF669" s="24">
        <v>41</v>
      </c>
      <c r="AG669" s="20" t="str">
        <f t="shared" si="176"/>
        <v>ISP and Investment Project</v>
      </c>
      <c r="AH669" s="24" t="e">
        <f>VLOOKUP(Table2[[#This Row],[SAP Code]],[25]DATA!$A:$G,7,FALSE)</f>
        <v>#N/A</v>
      </c>
      <c r="AI669" s="20" t="str">
        <f t="shared" si="177"/>
        <v>Infrastructure</v>
      </c>
      <c r="AJ669" s="25" t="s">
        <v>157</v>
      </c>
      <c r="AK669" s="25" t="s">
        <v>74</v>
      </c>
      <c r="AL669" s="23" t="str" cm="1">
        <f t="array" ref="AL669">_xlfn.SWITCH(AK669,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69" s="26">
        <v>1</v>
      </c>
      <c r="AN669" s="25" t="str">
        <f t="shared" si="185"/>
        <v>Sovereign</v>
      </c>
      <c r="AO669" s="27">
        <v>1</v>
      </c>
      <c r="AP669" s="23">
        <f>Table2[[#This Row],[Approved Amount_UA Equivalent]]/1000000</f>
        <v>10</v>
      </c>
      <c r="AQ669" s="19">
        <f t="shared" si="178"/>
        <v>13.308400000000001</v>
      </c>
      <c r="AR669" s="23" t="str">
        <f t="shared" si="179"/>
        <v>1-10</v>
      </c>
      <c r="AS669" s="23" t="str">
        <f t="shared" si="180"/>
        <v>1-20</v>
      </c>
      <c r="AT669" s="23" t="str">
        <f t="shared" si="181"/>
        <v>1-40</v>
      </c>
      <c r="AU669" s="23" t="str">
        <f t="shared" si="182"/>
        <v>&lt;1-50 Mn</v>
      </c>
      <c r="AV669" s="23">
        <f>Table2[[#This Row],[Amount]]</f>
        <v>10000000</v>
      </c>
      <c r="AW669" s="23" t="str">
        <f t="shared" si="183"/>
        <v>Jan 2018</v>
      </c>
      <c r="AX669" s="28">
        <f>IFERROR(VLOOKUP(Table2[[#This Row],[SAP Code]],[26]_16!A:B,2,FALSE),0)</f>
        <v>0</v>
      </c>
      <c r="AY669" s="28">
        <f>IFERROR(VLOOKUP(Table2[[#This Row],[SAP Code]],[26]_16!D:E,2,FALSE)/ 1000000, 0)</f>
        <v>0</v>
      </c>
      <c r="AZ669" s="28">
        <f>IFERROR(VLOOKUP(Table2[[#This Row],[SAP Code]],[26]_16!G:H,2,FALSE)/ 1000000, 0)</f>
        <v>0</v>
      </c>
      <c r="BA669" s="28">
        <f>IFERROR(VLOOKUP(Table2[[#This Row],[SAP Code]],[26]_16!J:K,2,FALSE)/ 1000000, 0)</f>
        <v>0.62829486999999984</v>
      </c>
      <c r="BB669" s="28">
        <f>IFERROR(VLOOKUP(Table2[[#This Row],[SAP Code]],[26]_16!M:N,2,FALSE)/ 1000000, 0)</f>
        <v>5.1961795400000019</v>
      </c>
      <c r="BC669" s="28">
        <f>IFERROR(VLOOKUP(Table2[[#This Row],[SAP Code]],[26]_16!P:Q,2,FALSE),0)</f>
        <v>2.2567293999999984</v>
      </c>
      <c r="BD669" s="28">
        <f>IFERROR(VLOOKUP(Table2[[#This Row],[SAP Code]],[26]_16!S:T,2,FALSE),0)</f>
        <v>1.5722249300000002</v>
      </c>
      <c r="BE669" s="28">
        <f>IFERROR(VLOOKUP(Table2[[#This Row],[SAP Code]],[26]_16!V:W,2,FALSE)/ 1000000, 0)</f>
        <v>0.12922994000000002</v>
      </c>
      <c r="BF669" s="28">
        <f>IFERROR(VLOOKUP(Table2[[#This Row],[SAP Code]],[26]_16!Y:Z,2,FALSE)/ 1000000, 0)</f>
        <v>0</v>
      </c>
      <c r="BG669" s="28" t="str">
        <f>IFERROR(VLOOKUP(Table2[[#This Row],[SAP Code]],[26]port!$A:$AD,30,FALSE),"unknown")</f>
        <v>OnGo</v>
      </c>
      <c r="BH669" s="29" t="str">
        <f t="shared" si="184"/>
        <v>Ongoing</v>
      </c>
      <c r="BI669" s="16"/>
    </row>
    <row r="670" spans="1:61" ht="17.100000000000001" customHeight="1">
      <c r="A670" s="16" t="s">
        <v>369</v>
      </c>
      <c r="B670" s="16" t="s">
        <v>2495</v>
      </c>
      <c r="C670" s="16" t="s">
        <v>2496</v>
      </c>
      <c r="D670" s="16" t="s">
        <v>2497</v>
      </c>
      <c r="E670" s="18">
        <v>43129</v>
      </c>
      <c r="F670" s="16" t="s">
        <v>373</v>
      </c>
      <c r="G670" s="16" t="s">
        <v>255</v>
      </c>
      <c r="H670" s="16" t="s">
        <v>66</v>
      </c>
      <c r="I670" s="16" t="s">
        <v>250</v>
      </c>
      <c r="J670" s="16" t="s">
        <v>83</v>
      </c>
      <c r="K670" s="16" t="s">
        <v>69</v>
      </c>
      <c r="L670" s="16" t="s">
        <v>85</v>
      </c>
      <c r="M670" s="19">
        <v>7000000</v>
      </c>
      <c r="N670" s="19">
        <v>7000000</v>
      </c>
      <c r="O670" s="20" t="s">
        <v>2498</v>
      </c>
      <c r="P670" s="21">
        <v>2100155036516</v>
      </c>
      <c r="Q670" s="20" t="s">
        <v>72</v>
      </c>
      <c r="R670" s="16" t="str">
        <f t="shared" si="174"/>
        <v>ADF Including TSF</v>
      </c>
      <c r="S670" s="16" t="str">
        <f t="shared" si="172"/>
        <v>K</v>
      </c>
      <c r="T670" s="16" t="str">
        <f t="shared" si="173"/>
        <v>ADF Countries</v>
      </c>
      <c r="U670" s="16" t="str">
        <f t="shared" si="175"/>
        <v>Transition States</v>
      </c>
      <c r="V670" s="22" t="str">
        <f>IF(ISNUMBER(MATCH(A670, {"Gabon","Sudan","Niger","Mali","Burkina Faso","Guinea"}, 0)), "De Facto Countries", "Non-De Facto Countries")</f>
        <v>Non-De Facto Countries</v>
      </c>
      <c r="W670" s="16" t="str">
        <f t="shared" si="186"/>
        <v>Central</v>
      </c>
      <c r="X670" s="16" t="str">
        <f t="shared" si="187"/>
        <v>Multi-Sector</v>
      </c>
      <c r="Y670" s="23">
        <f>Table2[[#This Row],[Approved Amount_UA Equivalent]]/5</f>
        <v>1400000</v>
      </c>
      <c r="Z670" s="23">
        <f>Table2[[#This Row],[Approved Amount_UA Equivalent]]/5</f>
        <v>1400000</v>
      </c>
      <c r="AA670" s="23">
        <f>Table2[[#This Row],[Approved Amount_UA Equivalent]]/5</f>
        <v>1400000</v>
      </c>
      <c r="AB670" s="23">
        <f>Table2[[#This Row],[Approved Amount_UA Equivalent]]/5</f>
        <v>1400000</v>
      </c>
      <c r="AC670" s="23">
        <f>Table2[[#This Row],[Approved Amount_UA Equivalent]]/5</f>
        <v>1400000</v>
      </c>
      <c r="AD670" s="23">
        <f>SUM(Table2[[#This Row],[Feed Africa ]:[Improve Quality Of Life ]])</f>
        <v>7000000</v>
      </c>
      <c r="AE670" s="16" t="b">
        <f>Table2[[#This Row],[Total HI5]]=Table2[[#This Row],[Approved Amount_UA Equivalent]]</f>
        <v>1</v>
      </c>
      <c r="AF670" s="24">
        <v>20</v>
      </c>
      <c r="AG670" s="20" t="str">
        <f t="shared" si="176"/>
        <v>Policy and Result Based Op</v>
      </c>
      <c r="AH670" s="24" t="e">
        <f>VLOOKUP(Table2[[#This Row],[SAP Code]],[25]DATA!$A:$G,7,FALSE)</f>
        <v>#N/A</v>
      </c>
      <c r="AI670" s="20" t="str">
        <f t="shared" si="177"/>
        <v>Policy-Based Lending</v>
      </c>
      <c r="AJ670" s="25" t="s">
        <v>254</v>
      </c>
      <c r="AK670" s="25" t="s">
        <v>255</v>
      </c>
      <c r="AL670" s="23" t="str" cm="1">
        <f t="array" ref="AL670">_xlfn.SWITCH(AK670,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70" s="26">
        <v>1</v>
      </c>
      <c r="AN670" s="25" t="str">
        <f t="shared" si="185"/>
        <v>Sovereign</v>
      </c>
      <c r="AO670" s="27">
        <v>1</v>
      </c>
      <c r="AP670" s="23">
        <f>Table2[[#This Row],[Approved Amount_UA Equivalent]]/1000000</f>
        <v>7</v>
      </c>
      <c r="AQ670" s="19">
        <f t="shared" si="178"/>
        <v>9.3158799999999999</v>
      </c>
      <c r="AR670" s="23" t="str">
        <f t="shared" si="179"/>
        <v>1-10</v>
      </c>
      <c r="AS670" s="23" t="str">
        <f t="shared" si="180"/>
        <v>1-20</v>
      </c>
      <c r="AT670" s="23" t="str">
        <f t="shared" si="181"/>
        <v>1-40</v>
      </c>
      <c r="AU670" s="23" t="str">
        <f t="shared" si="182"/>
        <v>&lt;1-50 Mn</v>
      </c>
      <c r="AV670" s="23">
        <f>Table2[[#This Row],[Amount]]</f>
        <v>7000000</v>
      </c>
      <c r="AW670" s="23" t="str">
        <f t="shared" si="183"/>
        <v>Jan 2018</v>
      </c>
      <c r="AX670" s="28">
        <f>IFERROR(VLOOKUP(Table2[[#This Row],[SAP Code]],[26]_16!A:B,2,FALSE),0)</f>
        <v>0</v>
      </c>
      <c r="AY670" s="28">
        <f>IFERROR(VLOOKUP(Table2[[#This Row],[SAP Code]],[26]_16!D:E,2,FALSE)/ 1000000, 0)</f>
        <v>0</v>
      </c>
      <c r="AZ670" s="28">
        <f>IFERROR(VLOOKUP(Table2[[#This Row],[SAP Code]],[26]_16!G:H,2,FALSE)/ 1000000, 0)</f>
        <v>0</v>
      </c>
      <c r="BA670" s="28">
        <f>IFERROR(VLOOKUP(Table2[[#This Row],[SAP Code]],[26]_16!J:K,2,FALSE)/ 1000000, 0)</f>
        <v>7</v>
      </c>
      <c r="BB670" s="28">
        <f>IFERROR(VLOOKUP(Table2[[#This Row],[SAP Code]],[26]_16!M:N,2,FALSE)/ 1000000, 0)</f>
        <v>0</v>
      </c>
      <c r="BC670" s="28">
        <f>IFERROR(VLOOKUP(Table2[[#This Row],[SAP Code]],[26]_16!P:Q,2,FALSE),0)</f>
        <v>0</v>
      </c>
      <c r="BD670" s="28">
        <f>IFERROR(VLOOKUP(Table2[[#This Row],[SAP Code]],[26]_16!S:T,2,FALSE),0)</f>
        <v>0</v>
      </c>
      <c r="BE670" s="28">
        <f>IFERROR(VLOOKUP(Table2[[#This Row],[SAP Code]],[26]_16!V:W,2,FALSE)/ 1000000, 0)</f>
        <v>0</v>
      </c>
      <c r="BF670" s="28">
        <f>IFERROR(VLOOKUP(Table2[[#This Row],[SAP Code]],[26]_16!Y:Z,2,FALSE)/ 1000000, 0)</f>
        <v>0</v>
      </c>
      <c r="BG670" s="28" t="str">
        <f>IFERROR(VLOOKUP(Table2[[#This Row],[SAP Code]],[26]port!$A:$AD,30,FALSE),"unknown")</f>
        <v>COMP</v>
      </c>
      <c r="BH670" s="29" t="str">
        <f t="shared" si="184"/>
        <v>Number of operations completed out of the net approved of that year</v>
      </c>
      <c r="BI670" s="16"/>
    </row>
    <row r="671" spans="1:61" ht="17.100000000000001" customHeight="1">
      <c r="A671" s="16" t="s">
        <v>141</v>
      </c>
      <c r="B671" s="16" t="s">
        <v>2499</v>
      </c>
      <c r="C671" s="16" t="s">
        <v>2500</v>
      </c>
      <c r="D671" s="16" t="s">
        <v>2501</v>
      </c>
      <c r="E671" s="18">
        <v>43131</v>
      </c>
      <c r="F671" s="16" t="s">
        <v>2502</v>
      </c>
      <c r="G671" s="16" t="s">
        <v>107</v>
      </c>
      <c r="H671" s="37" t="s">
        <v>213</v>
      </c>
      <c r="I671" s="16" t="s">
        <v>102</v>
      </c>
      <c r="J671" s="16" t="s">
        <v>103</v>
      </c>
      <c r="K671" s="16" t="s">
        <v>84</v>
      </c>
      <c r="L671" s="16" t="s">
        <v>458</v>
      </c>
      <c r="M671" s="19">
        <v>140000000</v>
      </c>
      <c r="N671" s="19">
        <v>7988906.8322272496</v>
      </c>
      <c r="O671" s="20" t="s">
        <v>2503</v>
      </c>
      <c r="P671" s="21">
        <v>2000130018630</v>
      </c>
      <c r="Q671" s="20" t="s">
        <v>87</v>
      </c>
      <c r="R671" s="16" t="str">
        <f t="shared" si="174"/>
        <v>ADB Private</v>
      </c>
      <c r="S671" s="16" t="str">
        <f t="shared" si="172"/>
        <v>H</v>
      </c>
      <c r="T671" s="16" t="str">
        <f t="shared" si="173"/>
        <v>Multinational</v>
      </c>
      <c r="U671" s="16" t="str">
        <f t="shared" si="175"/>
        <v>Multinational</v>
      </c>
      <c r="V671" s="22" t="str">
        <f>IF(ISNUMBER(MATCH(A671, {"Gabon","Sudan","Niger","Mali","Burkina Faso","Guinea"}, 0)), "De Facto Countries", "Non-De Facto Countries")</f>
        <v>Non-De Facto Countries</v>
      </c>
      <c r="W671" s="16" t="str">
        <f t="shared" si="186"/>
        <v>Multi</v>
      </c>
      <c r="X671" s="16" t="str">
        <f t="shared" si="187"/>
        <v>Finance</v>
      </c>
      <c r="Y671" s="23"/>
      <c r="AA671" s="23">
        <f>Table2[[#This Row],[Approved Amount_UA Equivalent]]</f>
        <v>7988906.8322272496</v>
      </c>
      <c r="AD671" s="23">
        <f>SUM(Table2[[#This Row],[Feed Africa ]:[Improve Quality Of Life ]])</f>
        <v>7988906.8322272496</v>
      </c>
      <c r="AE671" s="16" t="b">
        <f>Table2[[#This Row],[Total HI5]]=Table2[[#This Row],[Approved Amount_UA Equivalent]]</f>
        <v>1</v>
      </c>
      <c r="AF671" s="24">
        <v>10</v>
      </c>
      <c r="AG671" s="20" t="str">
        <f t="shared" si="176"/>
        <v>Investment Project</v>
      </c>
      <c r="AH671" s="24" t="e">
        <f>VLOOKUP(Table2[[#This Row],[SAP Code]],[25]DATA!$A:$G,7,FALSE)</f>
        <v>#N/A</v>
      </c>
      <c r="AI671" s="20" t="str">
        <f t="shared" si="177"/>
        <v>Other Investment</v>
      </c>
      <c r="AJ671" s="25" t="s">
        <v>106</v>
      </c>
      <c r="AK671" s="25" t="s">
        <v>107</v>
      </c>
      <c r="AL671" s="23" t="str" cm="1">
        <f t="array" ref="AL671">_xlfn.SWITCH(AK671,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71" s="26">
        <v>2</v>
      </c>
      <c r="AN671" s="25" t="str">
        <f t="shared" si="185"/>
        <v>Non-Sovereign</v>
      </c>
      <c r="AO671" s="27">
        <v>1</v>
      </c>
      <c r="AP671" s="23">
        <f>Table2[[#This Row],[Approved Amount_UA Equivalent]]/1000000</f>
        <v>7.9889068322272498</v>
      </c>
      <c r="AQ671" s="19">
        <f t="shared" si="178"/>
        <v>10.631956768601313</v>
      </c>
      <c r="AR671" s="23" t="str">
        <f t="shared" si="179"/>
        <v>1-10</v>
      </c>
      <c r="AS671" s="23" t="str">
        <f t="shared" si="180"/>
        <v>1-20</v>
      </c>
      <c r="AT671" s="23" t="str">
        <f t="shared" si="181"/>
        <v>1-40</v>
      </c>
      <c r="AU671" s="23" t="str">
        <f t="shared" si="182"/>
        <v>&lt;1-50 Mn</v>
      </c>
      <c r="AV671" s="23">
        <f>Table2[[#This Row],[Amount]]</f>
        <v>140000000</v>
      </c>
      <c r="AW671" s="23" t="str">
        <f t="shared" si="183"/>
        <v>Jan 2018</v>
      </c>
      <c r="AX671" s="28">
        <f>IFERROR(VLOOKUP(Table2[[#This Row],[SAP Code]],[26]_16!A:B,2,FALSE),0)</f>
        <v>0</v>
      </c>
      <c r="AY671" s="28">
        <f>IFERROR(VLOOKUP(Table2[[#This Row],[SAP Code]],[26]_16!D:E,2,FALSE)/ 1000000, 0)</f>
        <v>0</v>
      </c>
      <c r="AZ671" s="28">
        <f>IFERROR(VLOOKUP(Table2[[#This Row],[SAP Code]],[26]_16!G:H,2,FALSE)/ 1000000, 0)</f>
        <v>0</v>
      </c>
      <c r="BA671" s="28">
        <f>IFERROR(VLOOKUP(Table2[[#This Row],[SAP Code]],[26]_16!J:K,2,FALSE)/ 1000000, 0)</f>
        <v>5.3887050800000003</v>
      </c>
      <c r="BB671" s="28">
        <f>IFERROR(VLOOKUP(Table2[[#This Row],[SAP Code]],[26]_16!M:N,2,FALSE)/ 1000000, 0)</f>
        <v>1.7796233100000001</v>
      </c>
      <c r="BC671" s="28">
        <f>IFERROR(VLOOKUP(Table2[[#This Row],[SAP Code]],[26]_16!P:Q,2,FALSE),0)</f>
        <v>0</v>
      </c>
      <c r="BD671" s="28">
        <f>IFERROR(VLOOKUP(Table2[[#This Row],[SAP Code]],[26]_16!S:T,2,FALSE),0)</f>
        <v>0</v>
      </c>
      <c r="BE671" s="28">
        <f>IFERROR(VLOOKUP(Table2[[#This Row],[SAP Code]],[26]_16!V:W,2,FALSE)/ 1000000, 0)</f>
        <v>0</v>
      </c>
      <c r="BF671" s="28">
        <f>IFERROR(VLOOKUP(Table2[[#This Row],[SAP Code]],[26]_16!Y:Z,2,FALSE)/ 1000000, 0)</f>
        <v>0</v>
      </c>
      <c r="BG671" s="28" t="str">
        <f>IFERROR(VLOOKUP(Table2[[#This Row],[SAP Code]],[26]port!$A:$AD,30,FALSE),"unknown")</f>
        <v>COMP</v>
      </c>
      <c r="BH671" s="29" t="str">
        <f t="shared" si="184"/>
        <v>Number of operations completed out of the net approved of that year</v>
      </c>
      <c r="BI671" s="16"/>
    </row>
    <row r="672" spans="1:61" ht="17.100000000000001" customHeight="1">
      <c r="A672" s="16" t="s">
        <v>174</v>
      </c>
      <c r="B672" s="16" t="s">
        <v>2504</v>
      </c>
      <c r="C672" s="16" t="s">
        <v>2505</v>
      </c>
      <c r="D672" s="16" t="s">
        <v>2506</v>
      </c>
      <c r="E672" s="18">
        <v>43159</v>
      </c>
      <c r="F672" s="16" t="s">
        <v>2507</v>
      </c>
      <c r="G672" s="16" t="s">
        <v>107</v>
      </c>
      <c r="H672" s="16" t="s">
        <v>101</v>
      </c>
      <c r="I672" s="16" t="s">
        <v>102</v>
      </c>
      <c r="J672" s="16" t="s">
        <v>103</v>
      </c>
      <c r="K672" s="16" t="s">
        <v>618</v>
      </c>
      <c r="L672" s="16" t="s">
        <v>70</v>
      </c>
      <c r="M672" s="19">
        <v>100000000</v>
      </c>
      <c r="N672" s="19">
        <v>68628527.506313831</v>
      </c>
      <c r="O672" s="20" t="s">
        <v>2508</v>
      </c>
      <c r="P672" s="21">
        <v>2000130018730</v>
      </c>
      <c r="Q672" s="20" t="s">
        <v>87</v>
      </c>
      <c r="R672" s="16" t="str">
        <f t="shared" si="174"/>
        <v>ADB Private</v>
      </c>
      <c r="S672" s="16" t="str">
        <f t="shared" si="172"/>
        <v>H</v>
      </c>
      <c r="T672" s="16" t="str">
        <f t="shared" si="173"/>
        <v>ADB Countries</v>
      </c>
      <c r="U672" s="16" t="str">
        <f t="shared" si="175"/>
        <v>Non-Transition States</v>
      </c>
      <c r="V672" s="22" t="str">
        <f>IF(ISNUMBER(MATCH(A672, {"Gabon","Sudan","Niger","Mali","Burkina Faso","Guinea"}, 0)), "De Facto Countries", "Non-De Facto Countries")</f>
        <v>Non-De Facto Countries</v>
      </c>
      <c r="W672" s="16" t="str">
        <f t="shared" si="186"/>
        <v>South</v>
      </c>
      <c r="X672" s="16" t="str">
        <f t="shared" si="187"/>
        <v>Finance</v>
      </c>
      <c r="Y672" s="23"/>
      <c r="AA672" s="23">
        <f>Table2[[#This Row],[Approved Amount_UA Equivalent]]</f>
        <v>68628527.506313831</v>
      </c>
      <c r="AD672" s="23">
        <f>SUM(Table2[[#This Row],[Feed Africa ]:[Improve Quality Of Life ]])</f>
        <v>68628527.506313831</v>
      </c>
      <c r="AE672" s="16" t="b">
        <f>Table2[[#This Row],[Total HI5]]=Table2[[#This Row],[Approved Amount_UA Equivalent]]</f>
        <v>1</v>
      </c>
      <c r="AF672" s="24">
        <v>11</v>
      </c>
      <c r="AG672" s="20" t="str">
        <f t="shared" si="176"/>
        <v>Line of Credit</v>
      </c>
      <c r="AH672" s="24" t="e">
        <f>VLOOKUP(Table2[[#This Row],[SAP Code]],[25]DATA!$A:$G,7,FALSE)</f>
        <v>#N/A</v>
      </c>
      <c r="AI672" s="20" t="str">
        <f t="shared" si="177"/>
        <v>Other Investment</v>
      </c>
      <c r="AJ672" s="25" t="s">
        <v>106</v>
      </c>
      <c r="AK672" s="25" t="s">
        <v>107</v>
      </c>
      <c r="AL672" s="23" t="str" cm="1">
        <f t="array" ref="AL672">_xlfn.SWITCH(AK672,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72" s="26">
        <v>2</v>
      </c>
      <c r="AN672" s="25" t="str">
        <f t="shared" si="185"/>
        <v>Non-Sovereign</v>
      </c>
      <c r="AO672" s="27">
        <v>1</v>
      </c>
      <c r="AP672" s="23">
        <f>Table2[[#This Row],[Approved Amount_UA Equivalent]]/1000000</f>
        <v>68.62852750631383</v>
      </c>
      <c r="AQ672" s="19">
        <f t="shared" si="178"/>
        <v>91.333589546502694</v>
      </c>
      <c r="AR672" s="23" t="str">
        <f t="shared" si="179"/>
        <v>61-70</v>
      </c>
      <c r="AS672" s="23" t="str">
        <f t="shared" si="180"/>
        <v>61-80</v>
      </c>
      <c r="AT672" s="23" t="str">
        <f t="shared" si="181"/>
        <v>41-80</v>
      </c>
      <c r="AU672" s="23" t="str">
        <f t="shared" si="182"/>
        <v>50-100 Mn</v>
      </c>
      <c r="AV672" s="23">
        <f>Table2[[#This Row],[Amount]]</f>
        <v>100000000</v>
      </c>
      <c r="AW672" s="23" t="str">
        <f t="shared" si="183"/>
        <v>Feb 2018</v>
      </c>
      <c r="AX672" s="28">
        <f>IFERROR(VLOOKUP(Table2[[#This Row],[SAP Code]],[26]_16!A:B,2,FALSE),0)</f>
        <v>0</v>
      </c>
      <c r="AY672" s="28">
        <f>IFERROR(VLOOKUP(Table2[[#This Row],[SAP Code]],[26]_16!D:E,2,FALSE)/ 1000000, 0)</f>
        <v>0</v>
      </c>
      <c r="AZ672" s="28">
        <f>IFERROR(VLOOKUP(Table2[[#This Row],[SAP Code]],[26]_16!G:H,2,FALSE)/ 1000000, 0)</f>
        <v>0</v>
      </c>
      <c r="BA672" s="28">
        <f>IFERROR(VLOOKUP(Table2[[#This Row],[SAP Code]],[26]_16!J:K,2,FALSE)/ 1000000, 0)</f>
        <v>0</v>
      </c>
      <c r="BB672" s="28">
        <f>IFERROR(VLOOKUP(Table2[[#This Row],[SAP Code]],[26]_16!M:N,2,FALSE)/ 1000000, 0)</f>
        <v>0</v>
      </c>
      <c r="BC672" s="28">
        <f>IFERROR(VLOOKUP(Table2[[#This Row],[SAP Code]],[26]_16!P:Q,2,FALSE),0)</f>
        <v>0</v>
      </c>
      <c r="BD672" s="28">
        <f>IFERROR(VLOOKUP(Table2[[#This Row],[SAP Code]],[26]_16!S:T,2,FALSE),0)</f>
        <v>0</v>
      </c>
      <c r="BE672" s="28">
        <f>IFERROR(VLOOKUP(Table2[[#This Row],[SAP Code]],[26]_16!V:W,2,FALSE)/ 1000000, 0)</f>
        <v>0</v>
      </c>
      <c r="BF672" s="28">
        <f>IFERROR(VLOOKUP(Table2[[#This Row],[SAP Code]],[26]_16!Y:Z,2,FALSE)/ 1000000, 0)</f>
        <v>0</v>
      </c>
      <c r="BG672" s="28" t="str">
        <f>IFERROR(VLOOKUP(Table2[[#This Row],[SAP Code]],[26]port!$A:$AD,30,FALSE),"unknown")</f>
        <v>unknown</v>
      </c>
      <c r="BH672" s="29" t="str">
        <f t="shared" si="184"/>
        <v>Unknown</v>
      </c>
      <c r="BI672" s="16"/>
    </row>
    <row r="673" spans="1:61" ht="17.100000000000001" customHeight="1">
      <c r="A673" s="37" t="s">
        <v>189</v>
      </c>
      <c r="B673" s="37" t="s">
        <v>2509</v>
      </c>
      <c r="C673" s="37" t="s">
        <v>2510</v>
      </c>
      <c r="D673" s="37" t="s">
        <v>2511</v>
      </c>
      <c r="E673" s="71">
        <v>43165</v>
      </c>
      <c r="F673" s="37" t="s">
        <v>2512</v>
      </c>
      <c r="G673" s="37" t="s">
        <v>2513</v>
      </c>
      <c r="H673" s="37" t="s">
        <v>194</v>
      </c>
      <c r="I673" s="37" t="s">
        <v>67</v>
      </c>
      <c r="J673" s="37" t="s">
        <v>1017</v>
      </c>
      <c r="K673" s="37" t="s">
        <v>69</v>
      </c>
      <c r="L673" s="37" t="s">
        <v>195</v>
      </c>
      <c r="M673" s="72">
        <v>2600000</v>
      </c>
      <c r="N673" s="72">
        <v>2196335.4986948702</v>
      </c>
      <c r="O673" s="20" t="s">
        <v>2514</v>
      </c>
      <c r="P673" s="24" t="s">
        <v>2515</v>
      </c>
      <c r="Q673" s="74" t="s">
        <v>72</v>
      </c>
      <c r="R673" s="16" t="str">
        <f t="shared" si="174"/>
        <v>OTHERS</v>
      </c>
      <c r="S673" s="16" t="s">
        <v>967</v>
      </c>
      <c r="T673" s="16" t="str">
        <f t="shared" si="173"/>
        <v>ADB Countries</v>
      </c>
      <c r="U673" s="16" t="str">
        <f t="shared" si="175"/>
        <v>Non-Transition States</v>
      </c>
      <c r="V673" s="22" t="str">
        <f>IF(ISNUMBER(MATCH(A673, {"Gabon","Sudan","Niger","Mali","Burkina Faso","Guinea"}, 0)), "De Facto Countries", "Non-De Facto Countries")</f>
        <v>Non-De Facto Countries</v>
      </c>
      <c r="W673" s="16" t="str">
        <f t="shared" si="186"/>
        <v>North</v>
      </c>
      <c r="X673" s="16" t="str">
        <f t="shared" si="187"/>
        <v>Transport</v>
      </c>
      <c r="Y673" s="23"/>
      <c r="AC673" s="23">
        <f>Table2[[#This Row],[Approved Amount_UA Equivalent]]</f>
        <v>2196335.4986948702</v>
      </c>
      <c r="AD673" s="23">
        <f>SUM(Table2[[#This Row],[Feed Africa ]:[Improve Quality Of Life ]])</f>
        <v>2196335.4986948702</v>
      </c>
      <c r="AE673" s="16" t="b">
        <f>Table2[[#This Row],[Total HI5]]=Table2[[#This Row],[Approved Amount_UA Equivalent]]</f>
        <v>1</v>
      </c>
      <c r="AF673" s="24">
        <v>10</v>
      </c>
      <c r="AG673" s="20" t="str">
        <f t="shared" si="176"/>
        <v>Investment Project</v>
      </c>
      <c r="AH673" s="24" t="e">
        <f>VLOOKUP(Table2[[#This Row],[SAP Code]],[25]DATA!$A:$G,7,FALSE)</f>
        <v>#N/A</v>
      </c>
      <c r="AI673" s="20" t="str">
        <f t="shared" si="177"/>
        <v>Infrastructure</v>
      </c>
      <c r="AJ673" s="25" t="s">
        <v>73</v>
      </c>
      <c r="AK673" s="25" t="s">
        <v>1019</v>
      </c>
      <c r="AL673" s="23" t="str" cm="1">
        <f t="array" ref="AL673">_xlfn.SWITCH(AK673,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673" s="26">
        <v>1</v>
      </c>
      <c r="AN673" s="25" t="str">
        <f t="shared" si="185"/>
        <v>Sovereign</v>
      </c>
      <c r="AO673" s="27">
        <v>1</v>
      </c>
      <c r="AP673" s="23">
        <f>Table2[[#This Row],[Approved Amount_UA Equivalent]]/1000000</f>
        <v>2.1963354986948702</v>
      </c>
      <c r="AQ673" s="72">
        <f t="shared" si="178"/>
        <v>2.9229711350830812</v>
      </c>
      <c r="AR673" s="23" t="str">
        <f t="shared" si="179"/>
        <v>1-10</v>
      </c>
      <c r="AS673" s="23" t="str">
        <f t="shared" si="180"/>
        <v>1-20</v>
      </c>
      <c r="AT673" s="23" t="str">
        <f t="shared" si="181"/>
        <v>1-40</v>
      </c>
      <c r="AU673" s="23" t="str">
        <f t="shared" si="182"/>
        <v>&lt;1-50 Mn</v>
      </c>
      <c r="AV673" s="23">
        <f>Table2[[#This Row],[Amount]]</f>
        <v>2600000</v>
      </c>
      <c r="AW673" s="23" t="str">
        <f t="shared" si="183"/>
        <v>Mar 2018</v>
      </c>
      <c r="AX673" s="28">
        <f>IFERROR(VLOOKUP(Table2[[#This Row],[SAP Code]],[26]_16!A:B,2,FALSE),0)</f>
        <v>0</v>
      </c>
      <c r="AY673" s="28">
        <f>IFERROR(VLOOKUP(Table2[[#This Row],[SAP Code]],[26]_16!D:E,2,FALSE)/ 1000000, 0)</f>
        <v>0</v>
      </c>
      <c r="AZ673" s="28">
        <f>IFERROR(VLOOKUP(Table2[[#This Row],[SAP Code]],[26]_16!G:H,2,FALSE)/ 1000000, 0)</f>
        <v>0</v>
      </c>
      <c r="BA673" s="28">
        <f>IFERROR(VLOOKUP(Table2[[#This Row],[SAP Code]],[26]_16!J:K,2,FALSE)/ 1000000, 0)</f>
        <v>0</v>
      </c>
      <c r="BB673" s="28">
        <f>IFERROR(VLOOKUP(Table2[[#This Row],[SAP Code]],[26]_16!M:N,2,FALSE)/ 1000000, 0)</f>
        <v>0</v>
      </c>
      <c r="BC673" s="28">
        <f>IFERROR(VLOOKUP(Table2[[#This Row],[SAP Code]],[26]_16!P:Q,2,FALSE),0)</f>
        <v>0</v>
      </c>
      <c r="BD673" s="28">
        <f>IFERROR(VLOOKUP(Table2[[#This Row],[SAP Code]],[26]_16!S:T,2,FALSE),0)</f>
        <v>0</v>
      </c>
      <c r="BE673" s="28">
        <f>IFERROR(VLOOKUP(Table2[[#This Row],[SAP Code]],[26]_16!V:W,2,FALSE)/ 1000000, 0)</f>
        <v>0</v>
      </c>
      <c r="BF673" s="28">
        <f>IFERROR(VLOOKUP(Table2[[#This Row],[SAP Code]],[26]_16!Y:Z,2,FALSE)/ 1000000, 0)</f>
        <v>0</v>
      </c>
      <c r="BG673" s="28" t="str">
        <f>IFERROR(VLOOKUP(Table2[[#This Row],[SAP Code]],[26]port!$A:$AD,30,FALSE),"unknown")</f>
        <v>unknown</v>
      </c>
      <c r="BH673" s="29" t="str">
        <f t="shared" si="184"/>
        <v>Unknown</v>
      </c>
      <c r="BI673" s="16"/>
    </row>
    <row r="674" spans="1:61" ht="17.100000000000001" customHeight="1">
      <c r="A674" s="16" t="s">
        <v>270</v>
      </c>
      <c r="B674" s="16" t="s">
        <v>2516</v>
      </c>
      <c r="C674" s="16" t="s">
        <v>2517</v>
      </c>
      <c r="D674" s="16" t="s">
        <v>2518</v>
      </c>
      <c r="E674" s="18">
        <v>43166</v>
      </c>
      <c r="F674" s="16" t="s">
        <v>2519</v>
      </c>
      <c r="G674" s="16" t="s">
        <v>107</v>
      </c>
      <c r="H674" s="16" t="s">
        <v>66</v>
      </c>
      <c r="I674" s="16" t="s">
        <v>102</v>
      </c>
      <c r="J674" s="16" t="s">
        <v>103</v>
      </c>
      <c r="K674" s="16" t="s">
        <v>104</v>
      </c>
      <c r="L674" s="16" t="s">
        <v>70</v>
      </c>
      <c r="M674" s="19">
        <v>15000000</v>
      </c>
      <c r="N674" s="19">
        <v>10374233.171264758</v>
      </c>
      <c r="O674" s="20" t="s">
        <v>2520</v>
      </c>
      <c r="P674" s="21">
        <v>2000120004969</v>
      </c>
      <c r="Q674" s="20" t="s">
        <v>87</v>
      </c>
      <c r="R674" s="16" t="str">
        <f t="shared" si="174"/>
        <v>ADB Private</v>
      </c>
      <c r="S674" s="16" t="str">
        <f t="shared" ref="S674:S679" si="188">MID(O674, 6,1)</f>
        <v>H</v>
      </c>
      <c r="T674" s="16" t="str">
        <f t="shared" si="173"/>
        <v>ADF Countries</v>
      </c>
      <c r="U674" s="16" t="str">
        <f t="shared" si="175"/>
        <v>Transition States</v>
      </c>
      <c r="V674" s="22" t="str">
        <f>IF(ISNUMBER(MATCH(A674, {"Gabon","Sudan","Niger","Mali","Burkina Faso","Guinea"}, 0)), "De Facto Countries", "Non-De Facto Countries")</f>
        <v>Non-De Facto Countries</v>
      </c>
      <c r="W674" s="16" t="str">
        <f t="shared" si="186"/>
        <v>Central</v>
      </c>
      <c r="X674" s="16" t="str">
        <f t="shared" si="187"/>
        <v>Finance</v>
      </c>
      <c r="Y674" s="23"/>
      <c r="AA674" s="23">
        <f>Table2[[#This Row],[Approved Amount_UA Equivalent]]</f>
        <v>10374233.171264758</v>
      </c>
      <c r="AD674" s="23">
        <f>SUM(Table2[[#This Row],[Feed Africa ]:[Improve Quality Of Life ]])</f>
        <v>10374233.171264758</v>
      </c>
      <c r="AE674" s="16" t="b">
        <f>Table2[[#This Row],[Total HI5]]=Table2[[#This Row],[Approved Amount_UA Equivalent]]</f>
        <v>1</v>
      </c>
      <c r="AF674" s="24">
        <v>11</v>
      </c>
      <c r="AG674" s="20" t="str">
        <f t="shared" si="176"/>
        <v>Line of Credit</v>
      </c>
      <c r="AH674" s="24" t="e">
        <f>VLOOKUP(Table2[[#This Row],[SAP Code]],[25]DATA!$A:$G,7,FALSE)</f>
        <v>#N/A</v>
      </c>
      <c r="AI674" s="20" t="str">
        <f t="shared" si="177"/>
        <v>Other Investment</v>
      </c>
      <c r="AJ674" s="25" t="s">
        <v>106</v>
      </c>
      <c r="AK674" s="25" t="s">
        <v>107</v>
      </c>
      <c r="AL674" s="23" t="str" cm="1">
        <f t="array" ref="AL674">_xlfn.SWITCH(AK674,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74" s="26">
        <v>2</v>
      </c>
      <c r="AN674" s="25" t="str">
        <f t="shared" si="185"/>
        <v>Non-Sovereign</v>
      </c>
      <c r="AO674" s="27">
        <v>1</v>
      </c>
      <c r="AP674" s="23">
        <f>Table2[[#This Row],[Approved Amount_UA Equivalent]]/1000000</f>
        <v>10.374233171264759</v>
      </c>
      <c r="AQ674" s="19">
        <f t="shared" si="178"/>
        <v>13.806444473645991</v>
      </c>
      <c r="AR674" s="23" t="str">
        <f t="shared" si="179"/>
        <v>11-20</v>
      </c>
      <c r="AS674" s="23" t="str">
        <f t="shared" si="180"/>
        <v>1-20</v>
      </c>
      <c r="AT674" s="23" t="str">
        <f t="shared" si="181"/>
        <v>1-40</v>
      </c>
      <c r="AU674" s="23" t="str">
        <f t="shared" si="182"/>
        <v>&lt;1-50 Mn</v>
      </c>
      <c r="AV674" s="23">
        <f>Table2[[#This Row],[Amount]]</f>
        <v>15000000</v>
      </c>
      <c r="AW674" s="23" t="str">
        <f t="shared" si="183"/>
        <v>Mar 2018</v>
      </c>
      <c r="AX674" s="28">
        <f>IFERROR(VLOOKUP(Table2[[#This Row],[SAP Code]],[26]_16!A:B,2,FALSE),0)</f>
        <v>0</v>
      </c>
      <c r="AY674" s="28">
        <f>IFERROR(VLOOKUP(Table2[[#This Row],[SAP Code]],[26]_16!D:E,2,FALSE)/ 1000000, 0)</f>
        <v>0</v>
      </c>
      <c r="AZ674" s="28">
        <f>IFERROR(VLOOKUP(Table2[[#This Row],[SAP Code]],[26]_16!G:H,2,FALSE)/ 1000000, 0)</f>
        <v>0</v>
      </c>
      <c r="BA674" s="28">
        <f>IFERROR(VLOOKUP(Table2[[#This Row],[SAP Code]],[26]_16!J:K,2,FALSE)/ 1000000, 0)</f>
        <v>0</v>
      </c>
      <c r="BB674" s="28">
        <f>IFERROR(VLOOKUP(Table2[[#This Row],[SAP Code]],[26]_16!M:N,2,FALSE)/ 1000000, 0)</f>
        <v>5.4499080800000002</v>
      </c>
      <c r="BC674" s="28">
        <f>IFERROR(VLOOKUP(Table2[[#This Row],[SAP Code]],[26]_16!P:Q,2,FALSE),0)</f>
        <v>0</v>
      </c>
      <c r="BD674" s="28">
        <f>IFERROR(VLOOKUP(Table2[[#This Row],[SAP Code]],[26]_16!S:T,2,FALSE),0)</f>
        <v>0</v>
      </c>
      <c r="BE674" s="28">
        <f>IFERROR(VLOOKUP(Table2[[#This Row],[SAP Code]],[26]_16!V:W,2,FALSE)/ 1000000, 0)</f>
        <v>5.8225745099999999</v>
      </c>
      <c r="BF674" s="28">
        <f>IFERROR(VLOOKUP(Table2[[#This Row],[SAP Code]],[26]_16!Y:Z,2,FALSE)/ 1000000, 0)</f>
        <v>0</v>
      </c>
      <c r="BG674" s="28" t="str">
        <f>IFERROR(VLOOKUP(Table2[[#This Row],[SAP Code]],[26]port!$A:$AD,30,FALSE),"unknown")</f>
        <v>OnGo</v>
      </c>
      <c r="BH674" s="29" t="str">
        <f t="shared" si="184"/>
        <v>Ongoing</v>
      </c>
      <c r="BI674" s="16"/>
    </row>
    <row r="675" spans="1:61" ht="17.100000000000001" customHeight="1">
      <c r="A675" s="16" t="s">
        <v>351</v>
      </c>
      <c r="B675" s="16" t="s">
        <v>2521</v>
      </c>
      <c r="C675" s="16" t="s">
        <v>2522</v>
      </c>
      <c r="D675" s="16" t="s">
        <v>2523</v>
      </c>
      <c r="E675" s="18">
        <v>43166</v>
      </c>
      <c r="F675" s="16" t="s">
        <v>827</v>
      </c>
      <c r="G675" s="16" t="s">
        <v>2293</v>
      </c>
      <c r="H675" s="16" t="s">
        <v>81</v>
      </c>
      <c r="I675" s="16" t="s">
        <v>437</v>
      </c>
      <c r="J675" s="16" t="s">
        <v>179</v>
      </c>
      <c r="K675" s="16" t="s">
        <v>84</v>
      </c>
      <c r="L675" s="16" t="s">
        <v>70</v>
      </c>
      <c r="M675" s="19">
        <v>30000000</v>
      </c>
      <c r="N675" s="19">
        <v>20748466.342529517</v>
      </c>
      <c r="O675" s="20" t="s">
        <v>2524</v>
      </c>
      <c r="P675" s="21">
        <v>2000200002401</v>
      </c>
      <c r="Q675" s="20" t="s">
        <v>87</v>
      </c>
      <c r="R675" s="16" t="str">
        <f t="shared" si="174"/>
        <v>ADB Public</v>
      </c>
      <c r="S675" s="16" t="str">
        <f t="shared" si="188"/>
        <v>G</v>
      </c>
      <c r="T675" s="16" t="str">
        <f t="shared" si="173"/>
        <v>ADF Countries</v>
      </c>
      <c r="U675" s="16" t="str">
        <f t="shared" si="175"/>
        <v>Non-Transition States</v>
      </c>
      <c r="V675" s="22" t="str">
        <f>IF(ISNUMBER(MATCH(A675, {"Gabon","Sudan","Niger","Mali","Burkina Faso","Guinea"}, 0)), "De Facto Countries", "Non-De Facto Countries")</f>
        <v>Non-De Facto Countries</v>
      </c>
      <c r="W675" s="16" t="str">
        <f t="shared" si="186"/>
        <v>East</v>
      </c>
      <c r="X675" s="16" t="str">
        <f t="shared" si="187"/>
        <v>ICT</v>
      </c>
      <c r="Y675" s="23"/>
      <c r="AB675" s="23">
        <f>Table2[[#This Row],[Approved Amount_UA Equivalent]]/2</f>
        <v>10374233.171264758</v>
      </c>
      <c r="AC675" s="23">
        <f>Table2[[#This Row],[Approved Amount_UA Equivalent]]/2</f>
        <v>10374233.171264758</v>
      </c>
      <c r="AD675" s="23">
        <f>SUM(Table2[[#This Row],[Feed Africa ]:[Improve Quality Of Life ]])</f>
        <v>20748466.342529517</v>
      </c>
      <c r="AE675" s="16" t="b">
        <f>Table2[[#This Row],[Total HI5]]=Table2[[#This Row],[Approved Amount_UA Equivalent]]</f>
        <v>1</v>
      </c>
      <c r="AF675" s="24">
        <v>10</v>
      </c>
      <c r="AG675" s="20" t="str">
        <f t="shared" si="176"/>
        <v>Investment Project</v>
      </c>
      <c r="AH675" s="24" t="e">
        <f>VLOOKUP(Table2[[#This Row],[SAP Code]],[25]DATA!$A:$G,7,FALSE)</f>
        <v>#N/A</v>
      </c>
      <c r="AI675" s="20" t="str">
        <f t="shared" si="177"/>
        <v>Infrastructure</v>
      </c>
      <c r="AJ675" s="25" t="s">
        <v>89</v>
      </c>
      <c r="AK675" s="25" t="s">
        <v>2293</v>
      </c>
      <c r="AL675" s="23" t="str" cm="1">
        <f t="array" ref="AL675">_xlfn.SWITCH(AK675,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75" s="26">
        <v>1</v>
      </c>
      <c r="AN675" s="25" t="str">
        <f t="shared" si="185"/>
        <v>Sovereign</v>
      </c>
      <c r="AO675" s="27">
        <v>1</v>
      </c>
      <c r="AP675" s="23">
        <f>Table2[[#This Row],[Approved Amount_UA Equivalent]]/1000000</f>
        <v>20.748466342529518</v>
      </c>
      <c r="AQ675" s="19">
        <f t="shared" si="178"/>
        <v>27.612888947291982</v>
      </c>
      <c r="AR675" s="23" t="str">
        <f t="shared" si="179"/>
        <v>21-30</v>
      </c>
      <c r="AS675" s="23" t="str">
        <f t="shared" si="180"/>
        <v>21-40</v>
      </c>
      <c r="AT675" s="23" t="str">
        <f t="shared" si="181"/>
        <v>1-40</v>
      </c>
      <c r="AU675" s="23" t="str">
        <f t="shared" si="182"/>
        <v>&lt;1-50 Mn</v>
      </c>
      <c r="AV675" s="23">
        <f>Table2[[#This Row],[Amount]]</f>
        <v>30000000</v>
      </c>
      <c r="AW675" s="23" t="str">
        <f t="shared" si="183"/>
        <v>Mar 2018</v>
      </c>
      <c r="AX675" s="28">
        <f>IFERROR(VLOOKUP(Table2[[#This Row],[SAP Code]],[26]_16!A:B,2,FALSE),0)</f>
        <v>0</v>
      </c>
      <c r="AY675" s="28">
        <f>IFERROR(VLOOKUP(Table2[[#This Row],[SAP Code]],[26]_16!D:E,2,FALSE)/ 1000000, 0)</f>
        <v>0</v>
      </c>
      <c r="AZ675" s="28">
        <f>IFERROR(VLOOKUP(Table2[[#This Row],[SAP Code]],[26]_16!G:H,2,FALSE)/ 1000000, 0)</f>
        <v>0</v>
      </c>
      <c r="BA675" s="28">
        <f>IFERROR(VLOOKUP(Table2[[#This Row],[SAP Code]],[26]_16!J:K,2,FALSE)/ 1000000, 0)</f>
        <v>0</v>
      </c>
      <c r="BB675" s="28">
        <f>IFERROR(VLOOKUP(Table2[[#This Row],[SAP Code]],[26]_16!M:N,2,FALSE)/ 1000000, 0)</f>
        <v>1.4622448400000001</v>
      </c>
      <c r="BC675" s="28">
        <f>IFERROR(VLOOKUP(Table2[[#This Row],[SAP Code]],[26]_16!P:Q,2,FALSE),0)</f>
        <v>0</v>
      </c>
      <c r="BD675" s="28">
        <f>IFERROR(VLOOKUP(Table2[[#This Row],[SAP Code]],[26]_16!S:T,2,FALSE),0)</f>
        <v>0</v>
      </c>
      <c r="BE675" s="28">
        <f>IFERROR(VLOOKUP(Table2[[#This Row],[SAP Code]],[26]_16!V:W,2,FALSE)/ 1000000, 0)</f>
        <v>4.3418658700000003</v>
      </c>
      <c r="BF675" s="28">
        <f>IFERROR(VLOOKUP(Table2[[#This Row],[SAP Code]],[26]_16!Y:Z,2,FALSE)/ 1000000, 0)</f>
        <v>0</v>
      </c>
      <c r="BG675" s="28" t="str">
        <f>IFERROR(VLOOKUP(Table2[[#This Row],[SAP Code]],[26]port!$A:$AD,30,FALSE),"unknown")</f>
        <v>OnGo</v>
      </c>
      <c r="BH675" s="29" t="str">
        <f t="shared" si="184"/>
        <v>Ongoing</v>
      </c>
      <c r="BI675" s="16"/>
    </row>
    <row r="676" spans="1:61" ht="17.100000000000001" customHeight="1">
      <c r="A676" s="16" t="s">
        <v>543</v>
      </c>
      <c r="B676" s="16" t="s">
        <v>2525</v>
      </c>
      <c r="C676" s="16" t="s">
        <v>2526</v>
      </c>
      <c r="D676" s="16" t="s">
        <v>2527</v>
      </c>
      <c r="E676" s="18">
        <v>43185</v>
      </c>
      <c r="F676" s="16" t="s">
        <v>584</v>
      </c>
      <c r="G676" s="16" t="s">
        <v>255</v>
      </c>
      <c r="H676" s="16" t="s">
        <v>132</v>
      </c>
      <c r="I676" s="16" t="s">
        <v>250</v>
      </c>
      <c r="J676" s="16" t="s">
        <v>83</v>
      </c>
      <c r="K676" s="16" t="s">
        <v>69</v>
      </c>
      <c r="L676" s="16" t="s">
        <v>85</v>
      </c>
      <c r="M676" s="19">
        <v>5000000</v>
      </c>
      <c r="N676" s="19">
        <v>5000000</v>
      </c>
      <c r="O676" s="20" t="s">
        <v>2528</v>
      </c>
      <c r="P676" s="21">
        <v>2100155036870</v>
      </c>
      <c r="Q676" s="20" t="s">
        <v>72</v>
      </c>
      <c r="R676" s="16" t="str">
        <f t="shared" si="174"/>
        <v>ADF Including TSF</v>
      </c>
      <c r="S676" s="16" t="str">
        <f t="shared" si="188"/>
        <v>K</v>
      </c>
      <c r="T676" s="16" t="str">
        <f t="shared" si="173"/>
        <v>ADF Countries</v>
      </c>
      <c r="U676" s="16" t="str">
        <f t="shared" si="175"/>
        <v>Transition States</v>
      </c>
      <c r="V676" s="22" t="str">
        <f>IF(ISNUMBER(MATCH(A676, {"Gabon","Sudan","Niger","Mali","Burkina Faso","Guinea"}, 0)), "De Facto Countries", "Non-De Facto Countries")</f>
        <v>Non-De Facto Countries</v>
      </c>
      <c r="W676" s="16" t="str">
        <f t="shared" si="186"/>
        <v>West</v>
      </c>
      <c r="X676" s="16" t="str">
        <f t="shared" si="187"/>
        <v>Multi-Sector</v>
      </c>
      <c r="Y676" s="23">
        <f>Table2[[#This Row],[Approved Amount_UA Equivalent]]/5</f>
        <v>1000000</v>
      </c>
      <c r="Z676" s="23">
        <f>Table2[[#This Row],[Approved Amount_UA Equivalent]]/5</f>
        <v>1000000</v>
      </c>
      <c r="AA676" s="23">
        <f>Table2[[#This Row],[Approved Amount_UA Equivalent]]/5</f>
        <v>1000000</v>
      </c>
      <c r="AB676" s="23">
        <f>Table2[[#This Row],[Approved Amount_UA Equivalent]]/5</f>
        <v>1000000</v>
      </c>
      <c r="AC676" s="23">
        <f>Table2[[#This Row],[Approved Amount_UA Equivalent]]/5</f>
        <v>1000000</v>
      </c>
      <c r="AD676" s="23">
        <f>SUM(Table2[[#This Row],[Feed Africa ]:[Improve Quality Of Life ]])</f>
        <v>5000000</v>
      </c>
      <c r="AE676" s="16" t="b">
        <f>Table2[[#This Row],[Total HI5]]=Table2[[#This Row],[Approved Amount_UA Equivalent]]</f>
        <v>1</v>
      </c>
      <c r="AF676" s="24">
        <v>20</v>
      </c>
      <c r="AG676" s="20" t="str">
        <f t="shared" si="176"/>
        <v>Policy and Result Based Op</v>
      </c>
      <c r="AH676" s="24" t="e">
        <f>VLOOKUP(Table2[[#This Row],[SAP Code]],[25]DATA!$A:$G,7,FALSE)</f>
        <v>#N/A</v>
      </c>
      <c r="AI676" s="20" t="str">
        <f t="shared" si="177"/>
        <v>Policy-Based Lending</v>
      </c>
      <c r="AJ676" s="25" t="s">
        <v>254</v>
      </c>
      <c r="AK676" s="25" t="s">
        <v>255</v>
      </c>
      <c r="AL676" s="23" t="str" cm="1">
        <f t="array" ref="AL676">_xlfn.SWITCH(AK676,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76" s="26">
        <v>1</v>
      </c>
      <c r="AN676" s="25" t="str">
        <f t="shared" si="185"/>
        <v>Sovereign</v>
      </c>
      <c r="AO676" s="27">
        <v>1</v>
      </c>
      <c r="AP676" s="23">
        <f>Table2[[#This Row],[Approved Amount_UA Equivalent]]/1000000</f>
        <v>5</v>
      </c>
      <c r="AQ676" s="19">
        <f t="shared" si="178"/>
        <v>6.6542000000000003</v>
      </c>
      <c r="AR676" s="23" t="str">
        <f t="shared" si="179"/>
        <v>1-10</v>
      </c>
      <c r="AS676" s="23" t="str">
        <f t="shared" si="180"/>
        <v>1-20</v>
      </c>
      <c r="AT676" s="23" t="str">
        <f t="shared" si="181"/>
        <v>1-40</v>
      </c>
      <c r="AU676" s="23" t="str">
        <f t="shared" si="182"/>
        <v>&lt;1-50 Mn</v>
      </c>
      <c r="AV676" s="23">
        <f>Table2[[#This Row],[Amount]]</f>
        <v>5000000</v>
      </c>
      <c r="AW676" s="23" t="str">
        <f t="shared" si="183"/>
        <v>Mar 2018</v>
      </c>
      <c r="AX676" s="28">
        <f>IFERROR(VLOOKUP(Table2[[#This Row],[SAP Code]],[26]_16!A:B,2,FALSE),0)</f>
        <v>0</v>
      </c>
      <c r="AY676" s="28">
        <f>IFERROR(VLOOKUP(Table2[[#This Row],[SAP Code]],[26]_16!D:E,2,FALSE)/ 1000000, 0)</f>
        <v>0</v>
      </c>
      <c r="AZ676" s="28">
        <f>IFERROR(VLOOKUP(Table2[[#This Row],[SAP Code]],[26]_16!G:H,2,FALSE)/ 1000000, 0)</f>
        <v>0</v>
      </c>
      <c r="BA676" s="28">
        <f>IFERROR(VLOOKUP(Table2[[#This Row],[SAP Code]],[26]_16!J:K,2,FALSE)/ 1000000, 0)</f>
        <v>5</v>
      </c>
      <c r="BB676" s="28">
        <f>IFERROR(VLOOKUP(Table2[[#This Row],[SAP Code]],[26]_16!M:N,2,FALSE)/ 1000000, 0)</f>
        <v>0</v>
      </c>
      <c r="BC676" s="28">
        <f>IFERROR(VLOOKUP(Table2[[#This Row],[SAP Code]],[26]_16!P:Q,2,FALSE),0)</f>
        <v>0</v>
      </c>
      <c r="BD676" s="28">
        <f>IFERROR(VLOOKUP(Table2[[#This Row],[SAP Code]],[26]_16!S:T,2,FALSE),0)</f>
        <v>0</v>
      </c>
      <c r="BE676" s="28">
        <f>IFERROR(VLOOKUP(Table2[[#This Row],[SAP Code]],[26]_16!V:W,2,FALSE)/ 1000000, 0)</f>
        <v>0</v>
      </c>
      <c r="BF676" s="28">
        <f>IFERROR(VLOOKUP(Table2[[#This Row],[SAP Code]],[26]_16!Y:Z,2,FALSE)/ 1000000, 0)</f>
        <v>0</v>
      </c>
      <c r="BG676" s="28" t="str">
        <f>IFERROR(VLOOKUP(Table2[[#This Row],[SAP Code]],[26]port!$A:$AD,30,FALSE),"unknown")</f>
        <v>CLSD</v>
      </c>
      <c r="BH676" s="29" t="str">
        <f t="shared" si="184"/>
        <v>Number of operations completed out of the net approved of that year</v>
      </c>
      <c r="BI676" s="16"/>
    </row>
    <row r="677" spans="1:61" ht="17.100000000000001" customHeight="1">
      <c r="A677" s="16" t="s">
        <v>141</v>
      </c>
      <c r="B677" s="16" t="s">
        <v>2529</v>
      </c>
      <c r="C677" s="16" t="s">
        <v>2530</v>
      </c>
      <c r="D677" s="16" t="s">
        <v>2531</v>
      </c>
      <c r="E677" s="18">
        <v>43186</v>
      </c>
      <c r="F677" s="16" t="s">
        <v>2532</v>
      </c>
      <c r="G677" s="16" t="s">
        <v>107</v>
      </c>
      <c r="H677" s="37" t="s">
        <v>213</v>
      </c>
      <c r="I677" s="16" t="s">
        <v>102</v>
      </c>
      <c r="J677" s="16" t="s">
        <v>103</v>
      </c>
      <c r="K677" s="16" t="s">
        <v>201</v>
      </c>
      <c r="L677" s="16" t="s">
        <v>70</v>
      </c>
      <c r="M677" s="19">
        <v>50000000</v>
      </c>
      <c r="N677" s="19">
        <v>34580777.237549193</v>
      </c>
      <c r="O677" s="20" t="s">
        <v>2533</v>
      </c>
      <c r="P677" s="21">
        <v>2000140000901</v>
      </c>
      <c r="Q677" s="20" t="s">
        <v>87</v>
      </c>
      <c r="R677" s="16" t="str">
        <f t="shared" si="174"/>
        <v>ADB Private</v>
      </c>
      <c r="S677" s="16" t="str">
        <f t="shared" si="188"/>
        <v>H</v>
      </c>
      <c r="T677" s="16" t="str">
        <f t="shared" si="173"/>
        <v>Multinational</v>
      </c>
      <c r="U677" s="16" t="str">
        <f t="shared" si="175"/>
        <v>Multinational</v>
      </c>
      <c r="V677" s="22" t="str">
        <f>IF(ISNUMBER(MATCH(A677, {"Gabon","Sudan","Niger","Mali","Burkina Faso","Guinea"}, 0)), "De Facto Countries", "Non-De Facto Countries")</f>
        <v>Non-De Facto Countries</v>
      </c>
      <c r="W677" s="16" t="str">
        <f t="shared" si="186"/>
        <v>Multi</v>
      </c>
      <c r="X677" s="16" t="str">
        <f t="shared" si="187"/>
        <v>Finance</v>
      </c>
      <c r="Y677" s="23"/>
      <c r="AA677" s="23">
        <f>Table2[[#This Row],[Approved Amount_UA Equivalent]]</f>
        <v>34580777.237549193</v>
      </c>
      <c r="AD677" s="23">
        <f>SUM(Table2[[#This Row],[Feed Africa ]:[Improve Quality Of Life ]])</f>
        <v>34580777.237549193</v>
      </c>
      <c r="AE677" s="16" t="b">
        <f>Table2[[#This Row],[Total HI5]]=Table2[[#This Row],[Approved Amount_UA Equivalent]]</f>
        <v>1</v>
      </c>
      <c r="AF677" s="24">
        <v>70</v>
      </c>
      <c r="AG677" s="20" t="str">
        <f t="shared" si="176"/>
        <v>Equity and Guarantee</v>
      </c>
      <c r="AH677" s="24" t="e">
        <f>VLOOKUP(Table2[[#This Row],[SAP Code]],[25]DATA!$A:$G,7,FALSE)</f>
        <v>#N/A</v>
      </c>
      <c r="AI677" s="20" t="str">
        <f t="shared" si="177"/>
        <v>Other Investment</v>
      </c>
      <c r="AJ677" s="25" t="s">
        <v>106</v>
      </c>
      <c r="AK677" s="25" t="s">
        <v>107</v>
      </c>
      <c r="AL677" s="23" t="str" cm="1">
        <f t="array" ref="AL677">_xlfn.SWITCH(AK677,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77" s="26">
        <v>2</v>
      </c>
      <c r="AN677" s="25" t="str">
        <f t="shared" si="185"/>
        <v>Non-Sovereign</v>
      </c>
      <c r="AO677" s="27">
        <v>1</v>
      </c>
      <c r="AP677" s="23">
        <f>Table2[[#This Row],[Approved Amount_UA Equivalent]]/1000000</f>
        <v>34.580777237549192</v>
      </c>
      <c r="AQ677" s="19">
        <f t="shared" si="178"/>
        <v>46.021481578819966</v>
      </c>
      <c r="AR677" s="23" t="str">
        <f t="shared" si="179"/>
        <v>31-40</v>
      </c>
      <c r="AS677" s="23" t="str">
        <f t="shared" si="180"/>
        <v>21-40</v>
      </c>
      <c r="AT677" s="23" t="str">
        <f t="shared" si="181"/>
        <v>1-40</v>
      </c>
      <c r="AU677" s="23" t="str">
        <f t="shared" si="182"/>
        <v>&lt;1-50 Mn</v>
      </c>
      <c r="AV677" s="23">
        <f>Table2[[#This Row],[Amount]]</f>
        <v>50000000</v>
      </c>
      <c r="AW677" s="23" t="str">
        <f t="shared" si="183"/>
        <v>Mar 2018</v>
      </c>
      <c r="AX677" s="28">
        <f>IFERROR(VLOOKUP(Table2[[#This Row],[SAP Code]],[26]_16!A:B,2,FALSE),0)</f>
        <v>0</v>
      </c>
      <c r="AY677" s="28">
        <f>IFERROR(VLOOKUP(Table2[[#This Row],[SAP Code]],[26]_16!D:E,2,FALSE)/ 1000000, 0)</f>
        <v>0</v>
      </c>
      <c r="AZ677" s="28">
        <f>IFERROR(VLOOKUP(Table2[[#This Row],[SAP Code]],[26]_16!G:H,2,FALSE)/ 1000000, 0)</f>
        <v>0</v>
      </c>
      <c r="BA677" s="28">
        <f>IFERROR(VLOOKUP(Table2[[#This Row],[SAP Code]],[26]_16!J:K,2,FALSE)/ 1000000, 0)</f>
        <v>0</v>
      </c>
      <c r="BB677" s="28">
        <f>IFERROR(VLOOKUP(Table2[[#This Row],[SAP Code]],[26]_16!M:N,2,FALSE)/ 1000000, 0)</f>
        <v>0</v>
      </c>
      <c r="BC677" s="28">
        <f>IFERROR(VLOOKUP(Table2[[#This Row],[SAP Code]],[26]_16!P:Q,2,FALSE),0)</f>
        <v>0</v>
      </c>
      <c r="BD677" s="28">
        <f>IFERROR(VLOOKUP(Table2[[#This Row],[SAP Code]],[26]_16!S:T,2,FALSE),0)</f>
        <v>0</v>
      </c>
      <c r="BE677" s="28">
        <f>IFERROR(VLOOKUP(Table2[[#This Row],[SAP Code]],[26]_16!V:W,2,FALSE)/ 1000000, 0)</f>
        <v>0</v>
      </c>
      <c r="BF677" s="28">
        <f>IFERROR(VLOOKUP(Table2[[#This Row],[SAP Code]],[26]_16!Y:Z,2,FALSE)/ 1000000, 0)</f>
        <v>0</v>
      </c>
      <c r="BG677" s="28" t="str">
        <f>IFERROR(VLOOKUP(Table2[[#This Row],[SAP Code]],[26]port!$A:$AD,30,FALSE),"unknown")</f>
        <v>unknown</v>
      </c>
      <c r="BH677" s="29" t="str">
        <f t="shared" si="184"/>
        <v>Unknown</v>
      </c>
      <c r="BI677" s="16"/>
    </row>
    <row r="678" spans="1:61" ht="17.100000000000001" customHeight="1">
      <c r="A678" s="16" t="s">
        <v>141</v>
      </c>
      <c r="B678" s="16" t="s">
        <v>2534</v>
      </c>
      <c r="C678" s="16" t="s">
        <v>2535</v>
      </c>
      <c r="D678" s="16" t="s">
        <v>2536</v>
      </c>
      <c r="E678" s="18">
        <v>43187</v>
      </c>
      <c r="F678" s="16" t="s">
        <v>2537</v>
      </c>
      <c r="G678" s="16" t="s">
        <v>255</v>
      </c>
      <c r="H678" s="37" t="s">
        <v>213</v>
      </c>
      <c r="I678" s="16" t="s">
        <v>250</v>
      </c>
      <c r="J678" s="16" t="s">
        <v>83</v>
      </c>
      <c r="K678" s="16" t="s">
        <v>69</v>
      </c>
      <c r="L678" s="16" t="s">
        <v>85</v>
      </c>
      <c r="M678" s="19">
        <v>2000000</v>
      </c>
      <c r="N678" s="19">
        <v>2000000</v>
      </c>
      <c r="O678" s="20" t="s">
        <v>2538</v>
      </c>
      <c r="P678" s="21">
        <v>2100155036916</v>
      </c>
      <c r="Q678" s="20" t="s">
        <v>72</v>
      </c>
      <c r="R678" s="16" t="str">
        <f t="shared" si="174"/>
        <v>ADF Including TSF</v>
      </c>
      <c r="S678" s="16" t="str">
        <f t="shared" si="188"/>
        <v>K</v>
      </c>
      <c r="T678" s="16" t="str">
        <f t="shared" si="173"/>
        <v>Multinational</v>
      </c>
      <c r="U678" s="16" t="str">
        <f t="shared" si="175"/>
        <v>Multinational</v>
      </c>
      <c r="V678" s="22" t="str">
        <f>IF(ISNUMBER(MATCH(A678, {"Gabon","Sudan","Niger","Mali","Burkina Faso","Guinea"}, 0)), "De Facto Countries", "Non-De Facto Countries")</f>
        <v>Non-De Facto Countries</v>
      </c>
      <c r="W678" s="16" t="str">
        <f t="shared" si="186"/>
        <v>Multi</v>
      </c>
      <c r="X678" s="16" t="str">
        <f t="shared" si="187"/>
        <v>Multi-Sector</v>
      </c>
      <c r="Y678" s="23">
        <f>Table2[[#This Row],[Approved Amount_UA Equivalent]]/5</f>
        <v>400000</v>
      </c>
      <c r="Z678" s="23">
        <f>Table2[[#This Row],[Approved Amount_UA Equivalent]]/5</f>
        <v>400000</v>
      </c>
      <c r="AA678" s="23">
        <f>Table2[[#This Row],[Approved Amount_UA Equivalent]]/5</f>
        <v>400000</v>
      </c>
      <c r="AB678" s="23">
        <f>Table2[[#This Row],[Approved Amount_UA Equivalent]]/5</f>
        <v>400000</v>
      </c>
      <c r="AC678" s="23">
        <f>Table2[[#This Row],[Approved Amount_UA Equivalent]]/5</f>
        <v>400000</v>
      </c>
      <c r="AD678" s="23">
        <f>SUM(Table2[[#This Row],[Feed Africa ]:[Improve Quality Of Life ]])</f>
        <v>2000000</v>
      </c>
      <c r="AE678" s="16" t="b">
        <f>Table2[[#This Row],[Total HI5]]=Table2[[#This Row],[Approved Amount_UA Equivalent]]</f>
        <v>1</v>
      </c>
      <c r="AF678" s="24">
        <v>40</v>
      </c>
      <c r="AG678" s="20" t="str">
        <f t="shared" si="176"/>
        <v>ISP and Investment Project</v>
      </c>
      <c r="AH678" s="24" t="e">
        <f>VLOOKUP(Table2[[#This Row],[SAP Code]],[25]DATA!$A:$G,7,FALSE)</f>
        <v>#N/A</v>
      </c>
      <c r="AI678" s="20" t="str">
        <f t="shared" si="177"/>
        <v>Other Investment</v>
      </c>
      <c r="AJ678" s="25" t="s">
        <v>254</v>
      </c>
      <c r="AK678" s="25" t="s">
        <v>255</v>
      </c>
      <c r="AL678" s="23" t="str" cm="1">
        <f t="array" ref="AL678">_xlfn.SWITCH(AK678,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678" s="26">
        <v>1</v>
      </c>
      <c r="AN678" s="25" t="str">
        <f t="shared" si="185"/>
        <v>Sovereign</v>
      </c>
      <c r="AO678" s="27">
        <v>1</v>
      </c>
      <c r="AP678" s="23">
        <f>Table2[[#This Row],[Approved Amount_UA Equivalent]]/1000000</f>
        <v>2</v>
      </c>
      <c r="AQ678" s="19">
        <f t="shared" si="178"/>
        <v>2.66168</v>
      </c>
      <c r="AR678" s="23" t="str">
        <f t="shared" si="179"/>
        <v>1-10</v>
      </c>
      <c r="AS678" s="23" t="str">
        <f t="shared" si="180"/>
        <v>1-20</v>
      </c>
      <c r="AT678" s="23" t="str">
        <f t="shared" si="181"/>
        <v>1-40</v>
      </c>
      <c r="AU678" s="23" t="str">
        <f t="shared" si="182"/>
        <v>&lt;1-50 Mn</v>
      </c>
      <c r="AV678" s="23">
        <f>Table2[[#This Row],[Amount]]</f>
        <v>2000000</v>
      </c>
      <c r="AW678" s="23" t="str">
        <f t="shared" si="183"/>
        <v>Mar 2018</v>
      </c>
      <c r="AX678" s="28">
        <f>IFERROR(VLOOKUP(Table2[[#This Row],[SAP Code]],[26]_16!A:B,2,FALSE),0)</f>
        <v>0</v>
      </c>
      <c r="AY678" s="28">
        <f>IFERROR(VLOOKUP(Table2[[#This Row],[SAP Code]],[26]_16!D:E,2,FALSE)/ 1000000, 0)</f>
        <v>0</v>
      </c>
      <c r="AZ678" s="28">
        <f>IFERROR(VLOOKUP(Table2[[#This Row],[SAP Code]],[26]_16!G:H,2,FALSE)/ 1000000, 0)</f>
        <v>0</v>
      </c>
      <c r="BA678" s="28">
        <f>IFERROR(VLOOKUP(Table2[[#This Row],[SAP Code]],[26]_16!J:K,2,FALSE)/ 1000000, 0)</f>
        <v>0.18850113999999998</v>
      </c>
      <c r="BB678" s="28">
        <f>IFERROR(VLOOKUP(Table2[[#This Row],[SAP Code]],[26]_16!M:N,2,FALSE)/ 1000000, 0)</f>
        <v>6.2233080000000003E-2</v>
      </c>
      <c r="BC678" s="28">
        <f>IFERROR(VLOOKUP(Table2[[#This Row],[SAP Code]],[26]_16!P:Q,2,FALSE),0)</f>
        <v>7.626049E-2</v>
      </c>
      <c r="BD678" s="28">
        <f>IFERROR(VLOOKUP(Table2[[#This Row],[SAP Code]],[26]_16!S:T,2,FALSE),0)</f>
        <v>0.88116340000000004</v>
      </c>
      <c r="BE678" s="28">
        <f>IFERROR(VLOOKUP(Table2[[#This Row],[SAP Code]],[26]_16!V:W,2,FALSE)/ 1000000, 0)</f>
        <v>0.18946668999999997</v>
      </c>
      <c r="BF678" s="28">
        <f>IFERROR(VLOOKUP(Table2[[#This Row],[SAP Code]],[26]_16!Y:Z,2,FALSE)/ 1000000, 0)</f>
        <v>1.8095590000000002E-2</v>
      </c>
      <c r="BG678" s="28" t="str">
        <f>IFERROR(VLOOKUP(Table2[[#This Row],[SAP Code]],[26]port!$A:$AD,30,FALSE),"unknown")</f>
        <v>OnGo</v>
      </c>
      <c r="BH678" s="29" t="str">
        <f t="shared" si="184"/>
        <v>Ongoing</v>
      </c>
      <c r="BI678" s="16"/>
    </row>
    <row r="679" spans="1:61" ht="17.100000000000001" customHeight="1">
      <c r="A679" s="16" t="s">
        <v>343</v>
      </c>
      <c r="B679" s="16" t="s">
        <v>2539</v>
      </c>
      <c r="C679" s="16" t="s">
        <v>2540</v>
      </c>
      <c r="D679" s="16" t="s">
        <v>2541</v>
      </c>
      <c r="E679" s="18">
        <v>43193</v>
      </c>
      <c r="F679" s="16" t="s">
        <v>2542</v>
      </c>
      <c r="G679" s="16" t="s">
        <v>2293</v>
      </c>
      <c r="H679" s="16" t="s">
        <v>348</v>
      </c>
      <c r="I679" s="16" t="s">
        <v>67</v>
      </c>
      <c r="J679" s="16" t="s">
        <v>103</v>
      </c>
      <c r="K679" s="16" t="s">
        <v>84</v>
      </c>
      <c r="L679" s="16" t="s">
        <v>70</v>
      </c>
      <c r="M679" s="19">
        <v>20000000</v>
      </c>
      <c r="N679" s="19">
        <v>13756482.7424924</v>
      </c>
      <c r="O679" s="20" t="s">
        <v>2543</v>
      </c>
      <c r="P679" s="21">
        <v>2000130018930</v>
      </c>
      <c r="Q679" s="20" t="s">
        <v>72</v>
      </c>
      <c r="R679" s="16" t="str">
        <f t="shared" si="174"/>
        <v>ADB Private</v>
      </c>
      <c r="S679" s="16" t="str">
        <f t="shared" si="188"/>
        <v>I</v>
      </c>
      <c r="T679" s="16" t="str">
        <f t="shared" si="173"/>
        <v>ADB Countries</v>
      </c>
      <c r="U679" s="16" t="str">
        <f t="shared" si="175"/>
        <v>Non-Transition States</v>
      </c>
      <c r="V679" s="22" t="str">
        <f>IF(ISNUMBER(MATCH(A679, {"Gabon","Sudan","Niger","Mali","Burkina Faso","Guinea"}, 0)), "De Facto Countries", "Non-De Facto Countries")</f>
        <v>Non-De Facto Countries</v>
      </c>
      <c r="W679" s="16" t="str">
        <f t="shared" si="186"/>
        <v>Nigeria</v>
      </c>
      <c r="X679" s="16" t="str">
        <f t="shared" si="187"/>
        <v>Social</v>
      </c>
      <c r="Y679" s="23"/>
      <c r="AC679" s="23">
        <f>Table2[[#This Row],[Approved Amount_UA Equivalent]]</f>
        <v>13756482.7424924</v>
      </c>
      <c r="AD679" s="23">
        <f>SUM(Table2[[#This Row],[Feed Africa ]:[Improve Quality Of Life ]])</f>
        <v>13756482.7424924</v>
      </c>
      <c r="AE679" s="16" t="b">
        <f>Table2[[#This Row],[Total HI5]]=Table2[[#This Row],[Approved Amount_UA Equivalent]]</f>
        <v>1</v>
      </c>
      <c r="AF679" s="24">
        <v>10</v>
      </c>
      <c r="AG679" s="20" t="str">
        <f t="shared" si="176"/>
        <v>Investment Project</v>
      </c>
      <c r="AH679" s="24" t="e">
        <f>VLOOKUP(Table2[[#This Row],[SAP Code]],[25]DATA!$A:$G,7,FALSE)</f>
        <v>#N/A</v>
      </c>
      <c r="AI679" s="20" t="str">
        <f t="shared" si="177"/>
        <v>Other Investment</v>
      </c>
      <c r="AJ679" s="25" t="s">
        <v>73</v>
      </c>
      <c r="AK679" s="25" t="s">
        <v>2293</v>
      </c>
      <c r="AL679" s="23" t="str" cm="1">
        <f t="array" ref="AL679">_xlfn.SWITCH(AK679,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79" s="26">
        <v>2</v>
      </c>
      <c r="AN679" s="25" t="str">
        <f t="shared" si="185"/>
        <v>Non-Sovereign</v>
      </c>
      <c r="AO679" s="27">
        <v>1</v>
      </c>
      <c r="AP679" s="23">
        <f>Table2[[#This Row],[Approved Amount_UA Equivalent]]/1000000</f>
        <v>13.7564827424924</v>
      </c>
      <c r="AQ679" s="19">
        <f t="shared" si="178"/>
        <v>18.307677493018588</v>
      </c>
      <c r="AR679" s="23" t="str">
        <f t="shared" si="179"/>
        <v>11-20</v>
      </c>
      <c r="AS679" s="23" t="str">
        <f t="shared" si="180"/>
        <v>1-20</v>
      </c>
      <c r="AT679" s="23" t="str">
        <f t="shared" si="181"/>
        <v>1-40</v>
      </c>
      <c r="AU679" s="23" t="str">
        <f t="shared" si="182"/>
        <v>&lt;1-50 Mn</v>
      </c>
      <c r="AV679" s="23">
        <f>Table2[[#This Row],[Amount]]</f>
        <v>20000000</v>
      </c>
      <c r="AW679" s="23" t="str">
        <f t="shared" si="183"/>
        <v>Apr 2018</v>
      </c>
      <c r="AX679" s="28">
        <f>IFERROR(VLOOKUP(Table2[[#This Row],[SAP Code]],[26]_16!A:B,2,FALSE),0)</f>
        <v>0</v>
      </c>
      <c r="AY679" s="28">
        <f>IFERROR(VLOOKUP(Table2[[#This Row],[SAP Code]],[26]_16!D:E,2,FALSE)/ 1000000, 0)</f>
        <v>0</v>
      </c>
      <c r="AZ679" s="28">
        <f>IFERROR(VLOOKUP(Table2[[#This Row],[SAP Code]],[26]_16!G:H,2,FALSE)/ 1000000, 0)</f>
        <v>0</v>
      </c>
      <c r="BA679" s="28">
        <f>IFERROR(VLOOKUP(Table2[[#This Row],[SAP Code]],[26]_16!J:K,2,FALSE)/ 1000000, 0)</f>
        <v>0</v>
      </c>
      <c r="BB679" s="28">
        <f>IFERROR(VLOOKUP(Table2[[#This Row],[SAP Code]],[26]_16!M:N,2,FALSE)/ 1000000, 0)</f>
        <v>0</v>
      </c>
      <c r="BC679" s="28">
        <f>IFERROR(VLOOKUP(Table2[[#This Row],[SAP Code]],[26]_16!P:Q,2,FALSE),0)</f>
        <v>0</v>
      </c>
      <c r="BD679" s="28">
        <f>IFERROR(VLOOKUP(Table2[[#This Row],[SAP Code]],[26]_16!S:T,2,FALSE),0)</f>
        <v>0</v>
      </c>
      <c r="BE679" s="28">
        <f>IFERROR(VLOOKUP(Table2[[#This Row],[SAP Code]],[26]_16!V:W,2,FALSE)/ 1000000, 0)</f>
        <v>0</v>
      </c>
      <c r="BF679" s="28">
        <f>IFERROR(VLOOKUP(Table2[[#This Row],[SAP Code]],[26]_16!Y:Z,2,FALSE)/ 1000000, 0)</f>
        <v>0</v>
      </c>
      <c r="BG679" s="28" t="str">
        <f>IFERROR(VLOOKUP(Table2[[#This Row],[SAP Code]],[26]port!$A:$AD,30,FALSE),"unknown")</f>
        <v>unknown</v>
      </c>
      <c r="BH679" s="29" t="str">
        <f t="shared" si="184"/>
        <v>Unknown</v>
      </c>
      <c r="BI679" s="16"/>
    </row>
    <row r="680" spans="1:61" ht="17.100000000000001" customHeight="1">
      <c r="A680" s="37" t="s">
        <v>343</v>
      </c>
      <c r="B680" s="37" t="s">
        <v>2544</v>
      </c>
      <c r="C680" s="37" t="s">
        <v>2545</v>
      </c>
      <c r="D680" s="37" t="s">
        <v>2546</v>
      </c>
      <c r="E680" s="71">
        <v>43220</v>
      </c>
      <c r="F680" s="37" t="s">
        <v>1248</v>
      </c>
      <c r="G680" s="37" t="s">
        <v>2055</v>
      </c>
      <c r="H680" s="16" t="s">
        <v>132</v>
      </c>
      <c r="I680" s="37" t="s">
        <v>82</v>
      </c>
      <c r="J680" s="37" t="s">
        <v>1998</v>
      </c>
      <c r="K680" s="37" t="s">
        <v>69</v>
      </c>
      <c r="L680" s="37" t="s">
        <v>70</v>
      </c>
      <c r="M680" s="72">
        <v>1500000</v>
      </c>
      <c r="N680" s="72">
        <v>1031736.20568693</v>
      </c>
      <c r="O680" s="20" t="s">
        <v>2547</v>
      </c>
      <c r="P680" s="24" t="s">
        <v>2548</v>
      </c>
      <c r="Q680" s="74" t="s">
        <v>72</v>
      </c>
      <c r="R680" s="16" t="str">
        <f t="shared" si="174"/>
        <v>SEFA</v>
      </c>
      <c r="S680" s="16" t="s">
        <v>2549</v>
      </c>
      <c r="T680" s="16" t="str">
        <f t="shared" si="173"/>
        <v>ADB Countries</v>
      </c>
      <c r="U680" s="16" t="str">
        <f t="shared" si="175"/>
        <v>Non-Transition States</v>
      </c>
      <c r="V680" s="22" t="str">
        <f>IF(ISNUMBER(MATCH(A680, {"Gabon","Sudan","Niger","Mali","Burkina Faso","Guinea"}, 0)), "De Facto Countries", "Non-De Facto Countries")</f>
        <v>Non-De Facto Countries</v>
      </c>
      <c r="W680" s="16" t="str">
        <f t="shared" si="186"/>
        <v>Nigeria</v>
      </c>
      <c r="X680" s="16" t="str">
        <f t="shared" si="187"/>
        <v>Transport</v>
      </c>
      <c r="Y680" s="23"/>
      <c r="Z680" s="23">
        <f>Table2[[#This Row],[Approved Amount_UA Equivalent]]</f>
        <v>1031736.20568693</v>
      </c>
      <c r="AD680" s="23">
        <f>SUM(Table2[[#This Row],[Feed Africa ]:[Improve Quality Of Life ]])</f>
        <v>1031736.20568693</v>
      </c>
      <c r="AE680" s="16" t="b">
        <f>Table2[[#This Row],[Total HI5]]=Table2[[#This Row],[Approved Amount_UA Equivalent]]</f>
        <v>1</v>
      </c>
      <c r="AF680" s="24">
        <v>10</v>
      </c>
      <c r="AG680" s="20" t="str">
        <f t="shared" si="176"/>
        <v>Investment Project</v>
      </c>
      <c r="AH680" s="24" t="e">
        <f>VLOOKUP(Table2[[#This Row],[SAP Code]],[25]DATA!$A:$G,7,FALSE)</f>
        <v>#N/A</v>
      </c>
      <c r="AI680" s="20" t="str">
        <f t="shared" si="177"/>
        <v>Infrastructure</v>
      </c>
      <c r="AJ680" s="25" t="s">
        <v>89</v>
      </c>
      <c r="AK680" s="25" t="s">
        <v>2055</v>
      </c>
      <c r="AL680" s="23" t="str" cm="1">
        <f t="array" ref="AL680">_xlfn.SWITCH(AK680,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80" s="26">
        <v>1</v>
      </c>
      <c r="AN680" s="25" t="str">
        <f t="shared" si="185"/>
        <v>Sovereign</v>
      </c>
      <c r="AO680" s="27">
        <v>1</v>
      </c>
      <c r="AP680" s="23">
        <f>Table2[[#This Row],[Approved Amount_UA Equivalent]]/1000000</f>
        <v>1.0317362056869299</v>
      </c>
      <c r="AQ680" s="72">
        <f t="shared" si="178"/>
        <v>1.3730758119763939</v>
      </c>
      <c r="AR680" s="23" t="str">
        <f t="shared" si="179"/>
        <v>1-10</v>
      </c>
      <c r="AS680" s="23" t="str">
        <f t="shared" si="180"/>
        <v>1-20</v>
      </c>
      <c r="AT680" s="23" t="str">
        <f t="shared" si="181"/>
        <v>1-40</v>
      </c>
      <c r="AU680" s="23" t="str">
        <f t="shared" si="182"/>
        <v>&lt;1-50 Mn</v>
      </c>
      <c r="AV680" s="23">
        <f>Table2[[#This Row],[Amount]]</f>
        <v>1500000</v>
      </c>
      <c r="AW680" s="23" t="str">
        <f t="shared" si="183"/>
        <v>Apr 2018</v>
      </c>
      <c r="AX680" s="28">
        <f>IFERROR(VLOOKUP(Table2[[#This Row],[SAP Code]],[26]_16!A:B,2,FALSE),0)</f>
        <v>0</v>
      </c>
      <c r="AY680" s="28">
        <f>IFERROR(VLOOKUP(Table2[[#This Row],[SAP Code]],[26]_16!D:E,2,FALSE)/ 1000000, 0)</f>
        <v>0</v>
      </c>
      <c r="AZ680" s="28">
        <f>IFERROR(VLOOKUP(Table2[[#This Row],[SAP Code]],[26]_16!G:H,2,FALSE)/ 1000000, 0)</f>
        <v>0</v>
      </c>
      <c r="BA680" s="28">
        <f>IFERROR(VLOOKUP(Table2[[#This Row],[SAP Code]],[26]_16!J:K,2,FALSE)/ 1000000, 0)</f>
        <v>0</v>
      </c>
      <c r="BB680" s="28">
        <f>IFERROR(VLOOKUP(Table2[[#This Row],[SAP Code]],[26]_16!M:N,2,FALSE)/ 1000000, 0)</f>
        <v>0</v>
      </c>
      <c r="BC680" s="28">
        <f>IFERROR(VLOOKUP(Table2[[#This Row],[SAP Code]],[26]_16!P:Q,2,FALSE),0)</f>
        <v>0</v>
      </c>
      <c r="BD680" s="28">
        <f>IFERROR(VLOOKUP(Table2[[#This Row],[SAP Code]],[26]_16!S:T,2,FALSE),0)</f>
        <v>0</v>
      </c>
      <c r="BE680" s="28">
        <f>IFERROR(VLOOKUP(Table2[[#This Row],[SAP Code]],[26]_16!V:W,2,FALSE)/ 1000000, 0)</f>
        <v>0</v>
      </c>
      <c r="BF680" s="28">
        <f>IFERROR(VLOOKUP(Table2[[#This Row],[SAP Code]],[26]_16!Y:Z,2,FALSE)/ 1000000, 0)</f>
        <v>0</v>
      </c>
      <c r="BG680" s="28" t="str">
        <f>IFERROR(VLOOKUP(Table2[[#This Row],[SAP Code]],[26]port!$A:$AD,30,FALSE),"unknown")</f>
        <v>unknown</v>
      </c>
      <c r="BH680" s="29" t="str">
        <f t="shared" si="184"/>
        <v>Unknown</v>
      </c>
      <c r="BI680" s="16"/>
    </row>
    <row r="681" spans="1:61" ht="17.100000000000001" customHeight="1">
      <c r="A681" s="16" t="s">
        <v>369</v>
      </c>
      <c r="B681" s="16" t="s">
        <v>2550</v>
      </c>
      <c r="C681" s="16" t="s">
        <v>2551</v>
      </c>
      <c r="D681" s="16" t="s">
        <v>2552</v>
      </c>
      <c r="E681" s="18">
        <v>43222</v>
      </c>
      <c r="F681" s="16" t="s">
        <v>373</v>
      </c>
      <c r="G681" s="16" t="s">
        <v>115</v>
      </c>
      <c r="H681" s="16" t="s">
        <v>66</v>
      </c>
      <c r="I681" s="16" t="s">
        <v>67</v>
      </c>
      <c r="J681" s="16" t="s">
        <v>377</v>
      </c>
      <c r="K681" s="16" t="s">
        <v>2553</v>
      </c>
      <c r="L681" s="16" t="s">
        <v>195</v>
      </c>
      <c r="M681" s="19">
        <v>2820000</v>
      </c>
      <c r="N681" s="19">
        <v>2368653.1435051025</v>
      </c>
      <c r="O681" s="20" t="s">
        <v>2554</v>
      </c>
      <c r="P681" s="21">
        <v>5800155001951</v>
      </c>
      <c r="Q681" s="20" t="s">
        <v>72</v>
      </c>
      <c r="R681" s="16" t="str">
        <f t="shared" si="174"/>
        <v>OTHERS</v>
      </c>
      <c r="S681" s="16" t="str">
        <f t="shared" ref="S681:S744" si="189">MID(O681, 6,1)</f>
        <v>I</v>
      </c>
      <c r="T681" s="16" t="str">
        <f t="shared" si="173"/>
        <v>ADF Countries</v>
      </c>
      <c r="U681" s="16" t="str">
        <f t="shared" si="175"/>
        <v>Transition States</v>
      </c>
      <c r="V681" s="22" t="str">
        <f>IF(ISNUMBER(MATCH(A681, {"Gabon","Sudan","Niger","Mali","Burkina Faso","Guinea"}, 0)), "De Facto Countries", "Non-De Facto Countries")</f>
        <v>Non-De Facto Countries</v>
      </c>
      <c r="W681" s="16" t="str">
        <f t="shared" si="186"/>
        <v>Central</v>
      </c>
      <c r="X681" s="16" t="str">
        <f t="shared" si="187"/>
        <v>Social</v>
      </c>
      <c r="Y681" s="23"/>
      <c r="AC681" s="23">
        <f>Table2[[#This Row],[Approved Amount_UA Equivalent]]</f>
        <v>2368653.1435051025</v>
      </c>
      <c r="AD681" s="23">
        <f>SUM(Table2[[#This Row],[Feed Africa ]:[Improve Quality Of Life ]])</f>
        <v>2368653.1435051025</v>
      </c>
      <c r="AE681" s="16" t="b">
        <f>Table2[[#This Row],[Total HI5]]=Table2[[#This Row],[Approved Amount_UA Equivalent]]</f>
        <v>1</v>
      </c>
      <c r="AF681" s="24">
        <v>41</v>
      </c>
      <c r="AG681" s="20" t="str">
        <f t="shared" si="176"/>
        <v>ISP and Investment Project</v>
      </c>
      <c r="AH681" s="24" t="e">
        <f>VLOOKUP(Table2[[#This Row],[SAP Code]],[25]DATA!$A:$G,7,FALSE)</f>
        <v>#N/A</v>
      </c>
      <c r="AI681" s="20" t="str">
        <f t="shared" si="177"/>
        <v>Other Investment</v>
      </c>
      <c r="AJ681" s="25" t="s">
        <v>73</v>
      </c>
      <c r="AK681" s="25" t="s">
        <v>115</v>
      </c>
      <c r="AL681" s="23" t="str" cm="1">
        <f t="array" ref="AL681">_xlfn.SWITCH(AK681,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81" s="26">
        <v>1</v>
      </c>
      <c r="AN681" s="25" t="str">
        <f t="shared" si="185"/>
        <v>Sovereign</v>
      </c>
      <c r="AO681" s="27">
        <v>0.5</v>
      </c>
      <c r="AP681" s="23">
        <f>Table2[[#This Row],[Approved Amount_UA Equivalent]]/1000000</f>
        <v>2.3686531435051026</v>
      </c>
      <c r="AQ681" s="19">
        <f t="shared" si="178"/>
        <v>3.1522983495023307</v>
      </c>
      <c r="AR681" s="23" t="str">
        <f t="shared" si="179"/>
        <v>1-10</v>
      </c>
      <c r="AS681" s="23" t="str">
        <f t="shared" si="180"/>
        <v>1-20</v>
      </c>
      <c r="AT681" s="23" t="str">
        <f t="shared" si="181"/>
        <v>1-40</v>
      </c>
      <c r="AU681" s="23" t="str">
        <f t="shared" si="182"/>
        <v>&lt;1-50 Mn</v>
      </c>
      <c r="AV681" s="23">
        <f>Table2[[#This Row],[Amount]]</f>
        <v>2820000</v>
      </c>
      <c r="AW681" s="23" t="str">
        <f t="shared" si="183"/>
        <v>May 2018</v>
      </c>
      <c r="AX681" s="28">
        <f>IFERROR(VLOOKUP(Table2[[#This Row],[SAP Code]],[26]_16!A:B,2,FALSE),0)</f>
        <v>0</v>
      </c>
      <c r="AY681" s="28">
        <f>IFERROR(VLOOKUP(Table2[[#This Row],[SAP Code]],[26]_16!D:E,2,FALSE)/ 1000000, 0)</f>
        <v>0</v>
      </c>
      <c r="AZ681" s="28">
        <f>IFERROR(VLOOKUP(Table2[[#This Row],[SAP Code]],[26]_16!G:H,2,FALSE)/ 1000000, 0)</f>
        <v>0</v>
      </c>
      <c r="BA681" s="28">
        <f>IFERROR(VLOOKUP(Table2[[#This Row],[SAP Code]],[26]_16!J:K,2,FALSE)/ 1000000, 0)</f>
        <v>7.3893970000000003E-2</v>
      </c>
      <c r="BB681" s="28">
        <f>IFERROR(VLOOKUP(Table2[[#This Row],[SAP Code]],[26]_16!M:N,2,FALSE)/ 1000000, 0)</f>
        <v>1.29424458</v>
      </c>
      <c r="BC681" s="28">
        <f>IFERROR(VLOOKUP(Table2[[#This Row],[SAP Code]],[26]_16!P:Q,2,FALSE),0)</f>
        <v>2.25234881</v>
      </c>
      <c r="BD681" s="28">
        <f>IFERROR(VLOOKUP(Table2[[#This Row],[SAP Code]],[26]_16!S:T,2,FALSE),0)</f>
        <v>1.61448594</v>
      </c>
      <c r="BE681" s="28">
        <f>IFERROR(VLOOKUP(Table2[[#This Row],[SAP Code]],[26]_16!V:W,2,FALSE)/ 1000000, 0)</f>
        <v>0.9681926700000002</v>
      </c>
      <c r="BF681" s="28">
        <f>IFERROR(VLOOKUP(Table2[[#This Row],[SAP Code]],[26]_16!Y:Z,2,FALSE)/ 1000000, 0)</f>
        <v>5.9008660000000004E-2</v>
      </c>
      <c r="BG681" s="28" t="str">
        <f>IFERROR(VLOOKUP(Table2[[#This Row],[SAP Code]],[26]port!$A:$AD,30,FALSE),"unknown")</f>
        <v>COMP</v>
      </c>
      <c r="BH681" s="29" t="str">
        <f t="shared" si="184"/>
        <v>Number of operations completed out of the net approved of that year</v>
      </c>
      <c r="BI681" s="16"/>
    </row>
    <row r="682" spans="1:61" ht="17.100000000000001" customHeight="1">
      <c r="A682" s="16" t="s">
        <v>369</v>
      </c>
      <c r="B682" s="16" t="s">
        <v>2550</v>
      </c>
      <c r="C682" s="16" t="s">
        <v>2555</v>
      </c>
      <c r="D682" s="16" t="s">
        <v>2552</v>
      </c>
      <c r="E682" s="18">
        <v>43222</v>
      </c>
      <c r="F682" s="16" t="s">
        <v>373</v>
      </c>
      <c r="G682" s="16" t="s">
        <v>115</v>
      </c>
      <c r="H682" s="16" t="s">
        <v>66</v>
      </c>
      <c r="I682" s="16" t="s">
        <v>67</v>
      </c>
      <c r="J682" s="16" t="s">
        <v>2463</v>
      </c>
      <c r="K682" s="16" t="s">
        <v>2553</v>
      </c>
      <c r="L682" s="16" t="s">
        <v>85</v>
      </c>
      <c r="M682" s="19">
        <v>4000000</v>
      </c>
      <c r="N682" s="19">
        <v>4000000</v>
      </c>
      <c r="O682" s="20" t="s">
        <v>2554</v>
      </c>
      <c r="P682" s="21">
        <v>5900155013601</v>
      </c>
      <c r="Q682" s="20" t="s">
        <v>72</v>
      </c>
      <c r="R682" s="16" t="str">
        <f t="shared" si="174"/>
        <v>ADF Including TSF</v>
      </c>
      <c r="S682" s="16" t="str">
        <f t="shared" si="189"/>
        <v>I</v>
      </c>
      <c r="T682" s="16" t="str">
        <f t="shared" si="173"/>
        <v>ADF Countries</v>
      </c>
      <c r="U682" s="16" t="str">
        <f t="shared" si="175"/>
        <v>Transition States</v>
      </c>
      <c r="V682" s="22" t="str">
        <f>IF(ISNUMBER(MATCH(A682, {"Gabon","Sudan","Niger","Mali","Burkina Faso","Guinea"}, 0)), "De Facto Countries", "Non-De Facto Countries")</f>
        <v>Non-De Facto Countries</v>
      </c>
      <c r="W682" s="16" t="str">
        <f t="shared" si="186"/>
        <v>Central</v>
      </c>
      <c r="X682" s="16" t="str">
        <f t="shared" si="187"/>
        <v>Social</v>
      </c>
      <c r="Y682" s="23"/>
      <c r="AC682" s="23">
        <f>Table2[[#This Row],[Approved Amount_UA Equivalent]]</f>
        <v>4000000</v>
      </c>
      <c r="AD682" s="23">
        <f>SUM(Table2[[#This Row],[Feed Africa ]:[Improve Quality Of Life ]])</f>
        <v>4000000</v>
      </c>
      <c r="AE682" s="16" t="b">
        <f>Table2[[#This Row],[Total HI5]]=Table2[[#This Row],[Approved Amount_UA Equivalent]]</f>
        <v>1</v>
      </c>
      <c r="AF682" s="24">
        <v>41</v>
      </c>
      <c r="AG682" s="20" t="str">
        <f t="shared" si="176"/>
        <v>ISP and Investment Project</v>
      </c>
      <c r="AH682" s="24" t="e">
        <f>VLOOKUP(Table2[[#This Row],[SAP Code]],[25]DATA!$A:$G,7,FALSE)</f>
        <v>#N/A</v>
      </c>
      <c r="AI682" s="20" t="str">
        <f t="shared" si="177"/>
        <v>Other Investment</v>
      </c>
      <c r="AJ682" s="25" t="s">
        <v>73</v>
      </c>
      <c r="AK682" s="25" t="s">
        <v>115</v>
      </c>
      <c r="AL682" s="23" t="str" cm="1">
        <f t="array" ref="AL682">_xlfn.SWITCH(AK682,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82" s="26">
        <v>1</v>
      </c>
      <c r="AN682" s="25" t="str">
        <f t="shared" si="185"/>
        <v>Sovereign</v>
      </c>
      <c r="AO682" s="27">
        <v>0.5</v>
      </c>
      <c r="AP682" s="23">
        <f>Table2[[#This Row],[Approved Amount_UA Equivalent]]/1000000</f>
        <v>4</v>
      </c>
      <c r="AQ682" s="19">
        <f t="shared" si="178"/>
        <v>5.3233600000000001</v>
      </c>
      <c r="AR682" s="23" t="str">
        <f t="shared" si="179"/>
        <v>1-10</v>
      </c>
      <c r="AS682" s="23" t="str">
        <f t="shared" si="180"/>
        <v>1-20</v>
      </c>
      <c r="AT682" s="23" t="str">
        <f t="shared" si="181"/>
        <v>1-40</v>
      </c>
      <c r="AU682" s="23" t="str">
        <f t="shared" si="182"/>
        <v>&lt;1-50 Mn</v>
      </c>
      <c r="AV682" s="23">
        <f>Table2[[#This Row],[Amount]]</f>
        <v>4000000</v>
      </c>
      <c r="AW682" s="23" t="str">
        <f t="shared" si="183"/>
        <v>May 2018</v>
      </c>
      <c r="AX682" s="28">
        <f>IFERROR(VLOOKUP(Table2[[#This Row],[SAP Code]],[26]_16!A:B,2,FALSE),0)</f>
        <v>0</v>
      </c>
      <c r="AY682" s="28">
        <f>IFERROR(VLOOKUP(Table2[[#This Row],[SAP Code]],[26]_16!D:E,2,FALSE)/ 1000000, 0)</f>
        <v>0</v>
      </c>
      <c r="AZ682" s="28">
        <f>IFERROR(VLOOKUP(Table2[[#This Row],[SAP Code]],[26]_16!G:H,2,FALSE)/ 1000000, 0)</f>
        <v>0</v>
      </c>
      <c r="BA682" s="28">
        <f>IFERROR(VLOOKUP(Table2[[#This Row],[SAP Code]],[26]_16!J:K,2,FALSE)/ 1000000, 0)</f>
        <v>7.3893970000000003E-2</v>
      </c>
      <c r="BB682" s="28">
        <f>IFERROR(VLOOKUP(Table2[[#This Row],[SAP Code]],[26]_16!M:N,2,FALSE)/ 1000000, 0)</f>
        <v>1.29424458</v>
      </c>
      <c r="BC682" s="28">
        <f>IFERROR(VLOOKUP(Table2[[#This Row],[SAP Code]],[26]_16!P:Q,2,FALSE),0)</f>
        <v>2.25234881</v>
      </c>
      <c r="BD682" s="28">
        <f>IFERROR(VLOOKUP(Table2[[#This Row],[SAP Code]],[26]_16!S:T,2,FALSE),0)</f>
        <v>1.61448594</v>
      </c>
      <c r="BE682" s="28">
        <f>IFERROR(VLOOKUP(Table2[[#This Row],[SAP Code]],[26]_16!V:W,2,FALSE)/ 1000000, 0)</f>
        <v>0.9681926700000002</v>
      </c>
      <c r="BF682" s="28">
        <f>IFERROR(VLOOKUP(Table2[[#This Row],[SAP Code]],[26]_16!Y:Z,2,FALSE)/ 1000000, 0)</f>
        <v>5.9008660000000004E-2</v>
      </c>
      <c r="BG682" s="28" t="str">
        <f>IFERROR(VLOOKUP(Table2[[#This Row],[SAP Code]],[26]port!$A:$AD,30,FALSE),"unknown")</f>
        <v>COMP</v>
      </c>
      <c r="BH682" s="29" t="str">
        <f t="shared" si="184"/>
        <v>Number of operations completed out of the net approved of that year</v>
      </c>
      <c r="BI682" s="16"/>
    </row>
    <row r="683" spans="1:61" ht="17.100000000000001" customHeight="1">
      <c r="A683" s="16" t="s">
        <v>365</v>
      </c>
      <c r="B683" s="16" t="s">
        <v>2556</v>
      </c>
      <c r="C683" s="16" t="s">
        <v>2557</v>
      </c>
      <c r="D683" s="16" t="s">
        <v>2558</v>
      </c>
      <c r="E683" s="18">
        <v>43222</v>
      </c>
      <c r="F683" s="16" t="s">
        <v>367</v>
      </c>
      <c r="G683" s="16" t="s">
        <v>90</v>
      </c>
      <c r="H683" s="16" t="s">
        <v>81</v>
      </c>
      <c r="I683" s="16" t="s">
        <v>82</v>
      </c>
      <c r="J683" s="16" t="s">
        <v>83</v>
      </c>
      <c r="K683" s="16" t="s">
        <v>688</v>
      </c>
      <c r="L683" s="16" t="s">
        <v>85</v>
      </c>
      <c r="M683" s="19">
        <v>10740000</v>
      </c>
      <c r="N683" s="19">
        <v>10740000</v>
      </c>
      <c r="O683" s="20" t="s">
        <v>2559</v>
      </c>
      <c r="P683" s="21">
        <v>2100150039343</v>
      </c>
      <c r="Q683" s="20" t="s">
        <v>72</v>
      </c>
      <c r="R683" s="16" t="str">
        <f t="shared" si="174"/>
        <v>ADF Including TSF</v>
      </c>
      <c r="S683" s="16" t="str">
        <f t="shared" si="189"/>
        <v>F</v>
      </c>
      <c r="T683" s="16" t="str">
        <f t="shared" si="173"/>
        <v>ADF Countries</v>
      </c>
      <c r="U683" s="16" t="str">
        <f t="shared" si="175"/>
        <v>Transition States</v>
      </c>
      <c r="V683" s="22" t="str">
        <f>IF(ISNUMBER(MATCH(A683, {"Gabon","Sudan","Niger","Mali","Burkina Faso","Guinea"}, 0)), "De Facto Countries", "Non-De Facto Countries")</f>
        <v>Non-De Facto Countries</v>
      </c>
      <c r="W683" s="16" t="str">
        <f t="shared" si="186"/>
        <v>East</v>
      </c>
      <c r="X683" s="16" t="str">
        <f t="shared" si="187"/>
        <v>Power</v>
      </c>
      <c r="Y683" s="23"/>
      <c r="Z683" s="23">
        <f>Table2[[#This Row],[Approved Amount_UA Equivalent]]</f>
        <v>10740000</v>
      </c>
      <c r="AD683" s="23">
        <f>SUM(Table2[[#This Row],[Feed Africa ]:[Improve Quality Of Life ]])</f>
        <v>10740000</v>
      </c>
      <c r="AE683" s="16" t="b">
        <f>Table2[[#This Row],[Total HI5]]=Table2[[#This Row],[Approved Amount_UA Equivalent]]</f>
        <v>1</v>
      </c>
      <c r="AF683" s="24">
        <v>10</v>
      </c>
      <c r="AG683" s="20" t="str">
        <f t="shared" si="176"/>
        <v>Investment Project</v>
      </c>
      <c r="AH683" s="24" t="e">
        <f>VLOOKUP(Table2[[#This Row],[SAP Code]],[25]DATA!$A:$G,7,FALSE)</f>
        <v>#N/A</v>
      </c>
      <c r="AI683" s="20" t="str">
        <f t="shared" si="177"/>
        <v>Infrastructure</v>
      </c>
      <c r="AJ683" s="25" t="s">
        <v>89</v>
      </c>
      <c r="AK683" s="25" t="s">
        <v>90</v>
      </c>
      <c r="AL683" s="23" t="str" cm="1">
        <f t="array" ref="AL683">_xlfn.SWITCH(AK683,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83" s="26">
        <v>1</v>
      </c>
      <c r="AN683" s="25" t="str">
        <f t="shared" si="185"/>
        <v>Sovereign</v>
      </c>
      <c r="AO683" s="27">
        <v>1</v>
      </c>
      <c r="AP683" s="23">
        <f>Table2[[#This Row],[Approved Amount_UA Equivalent]]/1000000</f>
        <v>10.74</v>
      </c>
      <c r="AQ683" s="19">
        <f t="shared" si="178"/>
        <v>14.293221599999999</v>
      </c>
      <c r="AR683" s="23" t="str">
        <f t="shared" si="179"/>
        <v>11-20</v>
      </c>
      <c r="AS683" s="23" t="str">
        <f t="shared" si="180"/>
        <v>1-20</v>
      </c>
      <c r="AT683" s="23" t="str">
        <f t="shared" si="181"/>
        <v>1-40</v>
      </c>
      <c r="AU683" s="23" t="str">
        <f t="shared" si="182"/>
        <v>&lt;1-50 Mn</v>
      </c>
      <c r="AV683" s="23">
        <f>Table2[[#This Row],[Amount]]</f>
        <v>10740000</v>
      </c>
      <c r="AW683" s="23" t="str">
        <f t="shared" si="183"/>
        <v>May 2018</v>
      </c>
      <c r="AX683" s="28">
        <f>IFERROR(VLOOKUP(Table2[[#This Row],[SAP Code]],[26]_16!A:B,2,FALSE),0)</f>
        <v>0</v>
      </c>
      <c r="AY683" s="28">
        <f>IFERROR(VLOOKUP(Table2[[#This Row],[SAP Code]],[26]_16!D:E,2,FALSE)/ 1000000, 0)</f>
        <v>0</v>
      </c>
      <c r="AZ683" s="28">
        <f>IFERROR(VLOOKUP(Table2[[#This Row],[SAP Code]],[26]_16!G:H,2,FALSE)/ 1000000, 0)</f>
        <v>0</v>
      </c>
      <c r="BA683" s="28">
        <f>IFERROR(VLOOKUP(Table2[[#This Row],[SAP Code]],[26]_16!J:K,2,FALSE)/ 1000000, 0)</f>
        <v>0</v>
      </c>
      <c r="BB683" s="28">
        <f>IFERROR(VLOOKUP(Table2[[#This Row],[SAP Code]],[26]_16!M:N,2,FALSE)/ 1000000, 0)</f>
        <v>10.16602118</v>
      </c>
      <c r="BC683" s="28">
        <f>IFERROR(VLOOKUP(Table2[[#This Row],[SAP Code]],[26]_16!P:Q,2,FALSE),0)</f>
        <v>2.672327E-2</v>
      </c>
      <c r="BD683" s="28">
        <f>IFERROR(VLOOKUP(Table2[[#This Row],[SAP Code]],[26]_16!S:T,2,FALSE),0)</f>
        <v>0</v>
      </c>
      <c r="BE683" s="28">
        <f>IFERROR(VLOOKUP(Table2[[#This Row],[SAP Code]],[26]_16!V:W,2,FALSE)/ 1000000, 0)</f>
        <v>0.10862126000000001</v>
      </c>
      <c r="BF683" s="28">
        <f>IFERROR(VLOOKUP(Table2[[#This Row],[SAP Code]],[26]_16!Y:Z,2,FALSE)/ 1000000, 0)</f>
        <v>0.20483503000000003</v>
      </c>
      <c r="BG683" s="28" t="str">
        <f>IFERROR(VLOOKUP(Table2[[#This Row],[SAP Code]],[26]port!$A:$AD,30,FALSE),"unknown")</f>
        <v>COMP</v>
      </c>
      <c r="BH683" s="29" t="str">
        <f t="shared" si="184"/>
        <v>Number of operations completed out of the net approved of that year</v>
      </c>
      <c r="BI683" s="16"/>
    </row>
    <row r="684" spans="1:61" ht="17.100000000000001" customHeight="1">
      <c r="A684" s="16" t="s">
        <v>369</v>
      </c>
      <c r="B684" s="16" t="s">
        <v>2385</v>
      </c>
      <c r="C684" s="16" t="s">
        <v>2560</v>
      </c>
      <c r="D684" s="16" t="s">
        <v>2561</v>
      </c>
      <c r="E684" s="18">
        <v>43223</v>
      </c>
      <c r="F684" s="16" t="s">
        <v>373</v>
      </c>
      <c r="G684" s="16" t="s">
        <v>2293</v>
      </c>
      <c r="H684" s="16" t="s">
        <v>66</v>
      </c>
      <c r="I684" s="16" t="s">
        <v>437</v>
      </c>
      <c r="J684" s="16" t="s">
        <v>2562</v>
      </c>
      <c r="K684" s="16" t="s">
        <v>69</v>
      </c>
      <c r="L684" s="16" t="s">
        <v>195</v>
      </c>
      <c r="M684" s="19">
        <v>17048140</v>
      </c>
      <c r="N684" s="19">
        <v>14319549.787913149</v>
      </c>
      <c r="O684" s="20" t="s">
        <v>2388</v>
      </c>
      <c r="P684" s="21">
        <v>5110155000051</v>
      </c>
      <c r="Q684" s="20" t="s">
        <v>72</v>
      </c>
      <c r="R684" s="16" t="str">
        <f t="shared" si="174"/>
        <v>OTHERS</v>
      </c>
      <c r="S684" s="16" t="str">
        <f t="shared" si="189"/>
        <v>G</v>
      </c>
      <c r="T684" s="16" t="str">
        <f t="shared" si="173"/>
        <v>ADF Countries</v>
      </c>
      <c r="U684" s="16" t="str">
        <f t="shared" si="175"/>
        <v>Transition States</v>
      </c>
      <c r="V684" s="22" t="str">
        <f>IF(ISNUMBER(MATCH(A684, {"Gabon","Sudan","Niger","Mali","Burkina Faso","Guinea"}, 0)), "De Facto Countries", "Non-De Facto Countries")</f>
        <v>Non-De Facto Countries</v>
      </c>
      <c r="W684" s="16" t="str">
        <f t="shared" si="186"/>
        <v>Central</v>
      </c>
      <c r="X684" s="16" t="str">
        <f t="shared" si="187"/>
        <v>ICT</v>
      </c>
      <c r="Y684" s="23"/>
      <c r="AB684" s="23">
        <f>Table2[[#This Row],[Approved Amount_UA Equivalent]]/2</f>
        <v>7159774.8939565746</v>
      </c>
      <c r="AC684" s="23">
        <f>Table2[[#This Row],[Approved Amount_UA Equivalent]]/2</f>
        <v>7159774.8939565746</v>
      </c>
      <c r="AD684" s="23">
        <f>SUM(Table2[[#This Row],[Feed Africa ]:[Improve Quality Of Life ]])</f>
        <v>14319549.787913149</v>
      </c>
      <c r="AE684" s="16" t="b">
        <f>Table2[[#This Row],[Total HI5]]=Table2[[#This Row],[Approved Amount_UA Equivalent]]</f>
        <v>1</v>
      </c>
      <c r="AF684" s="24">
        <v>40</v>
      </c>
      <c r="AG684" s="20" t="str">
        <f t="shared" si="176"/>
        <v>ISP and Investment Project</v>
      </c>
      <c r="AH684" s="24" t="e">
        <f>VLOOKUP(Table2[[#This Row],[SAP Code]],[25]DATA!$A:$G,7,FALSE)</f>
        <v>#N/A</v>
      </c>
      <c r="AI684" s="20" t="str">
        <f t="shared" si="177"/>
        <v>Infrastructure</v>
      </c>
      <c r="AJ684" s="25" t="s">
        <v>89</v>
      </c>
      <c r="AK684" s="25" t="s">
        <v>2293</v>
      </c>
      <c r="AL684" s="23" t="str" cm="1">
        <f t="array" ref="AL684">_xlfn.SWITCH(AK684,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84" s="26">
        <v>1</v>
      </c>
      <c r="AN684" s="25" t="str">
        <f t="shared" si="185"/>
        <v>Sovereign</v>
      </c>
      <c r="AO684" s="27">
        <v>0.5</v>
      </c>
      <c r="AP684" s="23">
        <f>Table2[[#This Row],[Approved Amount_UA Equivalent]]/1000000</f>
        <v>14.319549787913148</v>
      </c>
      <c r="AQ684" s="19">
        <f t="shared" si="178"/>
        <v>19.057029639746336</v>
      </c>
      <c r="AR684" s="23" t="str">
        <f t="shared" si="179"/>
        <v>11-20</v>
      </c>
      <c r="AS684" s="23" t="str">
        <f t="shared" si="180"/>
        <v>1-20</v>
      </c>
      <c r="AT684" s="23" t="str">
        <f t="shared" si="181"/>
        <v>1-40</v>
      </c>
      <c r="AU684" s="23" t="str">
        <f t="shared" si="182"/>
        <v>&lt;1-50 Mn</v>
      </c>
      <c r="AV684" s="23">
        <f>Table2[[#This Row],[Amount]]</f>
        <v>17048140</v>
      </c>
      <c r="AW684" s="23" t="str">
        <f t="shared" si="183"/>
        <v>May 2018</v>
      </c>
      <c r="AX684" s="28">
        <f>IFERROR(VLOOKUP(Table2[[#This Row],[SAP Code]],[26]_16!A:B,2,FALSE),0)</f>
        <v>0</v>
      </c>
      <c r="AY684" s="28">
        <f>IFERROR(VLOOKUP(Table2[[#This Row],[SAP Code]],[26]_16!D:E,2,FALSE)/ 1000000, 0)</f>
        <v>0</v>
      </c>
      <c r="AZ684" s="28">
        <f>IFERROR(VLOOKUP(Table2[[#This Row],[SAP Code]],[26]_16!G:H,2,FALSE)/ 1000000, 0)</f>
        <v>0</v>
      </c>
      <c r="BA684" s="28">
        <f>IFERROR(VLOOKUP(Table2[[#This Row],[SAP Code]],[26]_16!J:K,2,FALSE)/ 1000000, 0)</f>
        <v>0.52839641999999998</v>
      </c>
      <c r="BB684" s="28">
        <f>IFERROR(VLOOKUP(Table2[[#This Row],[SAP Code]],[26]_16!M:N,2,FALSE)/ 1000000, 0)</f>
        <v>4.0978876099999999</v>
      </c>
      <c r="BC684" s="28">
        <f>IFERROR(VLOOKUP(Table2[[#This Row],[SAP Code]],[26]_16!P:Q,2,FALSE),0)</f>
        <v>2.7209287</v>
      </c>
      <c r="BD684" s="28">
        <f>IFERROR(VLOOKUP(Table2[[#This Row],[SAP Code]],[26]_16!S:T,2,FALSE),0)</f>
        <v>11.724060360000001</v>
      </c>
      <c r="BE684" s="28">
        <f>IFERROR(VLOOKUP(Table2[[#This Row],[SAP Code]],[26]_16!V:W,2,FALSE)/ 1000000, 0)</f>
        <v>2.5700230999999998</v>
      </c>
      <c r="BF684" s="28">
        <f>IFERROR(VLOOKUP(Table2[[#This Row],[SAP Code]],[26]_16!Y:Z,2,FALSE)/ 1000000, 0)</f>
        <v>3.8250747500000002</v>
      </c>
      <c r="BG684" s="28" t="str">
        <f>IFERROR(VLOOKUP(Table2[[#This Row],[SAP Code]],[26]port!$A:$AD,30,FALSE),"unknown")</f>
        <v>OnGo</v>
      </c>
      <c r="BH684" s="29" t="str">
        <f t="shared" si="184"/>
        <v>Ongoing</v>
      </c>
      <c r="BI684" s="16"/>
    </row>
    <row r="685" spans="1:61" ht="17.100000000000001" customHeight="1">
      <c r="A685" s="16" t="s">
        <v>369</v>
      </c>
      <c r="B685" s="16" t="s">
        <v>2385</v>
      </c>
      <c r="C685" s="16" t="s">
        <v>2563</v>
      </c>
      <c r="D685" s="16" t="s">
        <v>2561</v>
      </c>
      <c r="E685" s="18">
        <v>43223</v>
      </c>
      <c r="F685" s="16" t="s">
        <v>373</v>
      </c>
      <c r="G685" s="16" t="s">
        <v>2293</v>
      </c>
      <c r="H685" s="16" t="s">
        <v>66</v>
      </c>
      <c r="I685" s="16" t="s">
        <v>437</v>
      </c>
      <c r="J685" s="16" t="s">
        <v>2463</v>
      </c>
      <c r="K685" s="16" t="s">
        <v>69</v>
      </c>
      <c r="L685" s="16" t="s">
        <v>85</v>
      </c>
      <c r="M685" s="19">
        <v>3000000</v>
      </c>
      <c r="N685" s="19">
        <v>3000000</v>
      </c>
      <c r="O685" s="20" t="s">
        <v>2388</v>
      </c>
      <c r="P685" s="21">
        <v>5900155013651</v>
      </c>
      <c r="Q685" s="20" t="s">
        <v>72</v>
      </c>
      <c r="R685" s="16" t="str">
        <f t="shared" si="174"/>
        <v>ADF Including TSF</v>
      </c>
      <c r="S685" s="16" t="str">
        <f t="shared" si="189"/>
        <v>G</v>
      </c>
      <c r="T685" s="16" t="str">
        <f t="shared" si="173"/>
        <v>ADF Countries</v>
      </c>
      <c r="U685" s="16" t="str">
        <f t="shared" si="175"/>
        <v>Transition States</v>
      </c>
      <c r="V685" s="22" t="str">
        <f>IF(ISNUMBER(MATCH(A685, {"Gabon","Sudan","Niger","Mali","Burkina Faso","Guinea"}, 0)), "De Facto Countries", "Non-De Facto Countries")</f>
        <v>Non-De Facto Countries</v>
      </c>
      <c r="W685" s="16" t="str">
        <f t="shared" si="186"/>
        <v>Central</v>
      </c>
      <c r="X685" s="16" t="str">
        <f t="shared" si="187"/>
        <v>ICT</v>
      </c>
      <c r="Y685" s="23"/>
      <c r="AB685" s="23">
        <f>Table2[[#This Row],[Approved Amount_UA Equivalent]]/2</f>
        <v>1500000</v>
      </c>
      <c r="AC685" s="23">
        <f>Table2[[#This Row],[Approved Amount_UA Equivalent]]/2</f>
        <v>1500000</v>
      </c>
      <c r="AD685" s="23">
        <f>SUM(Table2[[#This Row],[Feed Africa ]:[Improve Quality Of Life ]])</f>
        <v>3000000</v>
      </c>
      <c r="AE685" s="16" t="b">
        <f>Table2[[#This Row],[Total HI5]]=Table2[[#This Row],[Approved Amount_UA Equivalent]]</f>
        <v>1</v>
      </c>
      <c r="AF685" s="24">
        <v>40</v>
      </c>
      <c r="AG685" s="20" t="str">
        <f t="shared" si="176"/>
        <v>ISP and Investment Project</v>
      </c>
      <c r="AH685" s="24" t="e">
        <f>VLOOKUP(Table2[[#This Row],[SAP Code]],[25]DATA!$A:$G,7,FALSE)</f>
        <v>#N/A</v>
      </c>
      <c r="AI685" s="20" t="str">
        <f t="shared" si="177"/>
        <v>Infrastructure</v>
      </c>
      <c r="AJ685" s="25" t="s">
        <v>89</v>
      </c>
      <c r="AK685" s="25" t="s">
        <v>2293</v>
      </c>
      <c r="AL685" s="23" t="str" cm="1">
        <f t="array" ref="AL685">_xlfn.SWITCH(AK685,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85" s="26">
        <v>1</v>
      </c>
      <c r="AN685" s="25" t="str">
        <f t="shared" si="185"/>
        <v>Sovereign</v>
      </c>
      <c r="AO685" s="27">
        <v>0.5</v>
      </c>
      <c r="AP685" s="23">
        <f>Table2[[#This Row],[Approved Amount_UA Equivalent]]/1000000</f>
        <v>3</v>
      </c>
      <c r="AQ685" s="19">
        <f t="shared" si="178"/>
        <v>3.9925199999999998</v>
      </c>
      <c r="AR685" s="23" t="str">
        <f t="shared" si="179"/>
        <v>1-10</v>
      </c>
      <c r="AS685" s="23" t="str">
        <f t="shared" si="180"/>
        <v>1-20</v>
      </c>
      <c r="AT685" s="23" t="str">
        <f t="shared" si="181"/>
        <v>1-40</v>
      </c>
      <c r="AU685" s="23" t="str">
        <f t="shared" si="182"/>
        <v>&lt;1-50 Mn</v>
      </c>
      <c r="AV685" s="23">
        <f>Table2[[#This Row],[Amount]]</f>
        <v>3000000</v>
      </c>
      <c r="AW685" s="23" t="str">
        <f t="shared" si="183"/>
        <v>May 2018</v>
      </c>
      <c r="AX685" s="28">
        <f>IFERROR(VLOOKUP(Table2[[#This Row],[SAP Code]],[26]_16!A:B,2,FALSE),0)</f>
        <v>0</v>
      </c>
      <c r="AY685" s="28">
        <f>IFERROR(VLOOKUP(Table2[[#This Row],[SAP Code]],[26]_16!D:E,2,FALSE)/ 1000000, 0)</f>
        <v>0</v>
      </c>
      <c r="AZ685" s="28">
        <f>IFERROR(VLOOKUP(Table2[[#This Row],[SAP Code]],[26]_16!G:H,2,FALSE)/ 1000000, 0)</f>
        <v>0</v>
      </c>
      <c r="BA685" s="28">
        <f>IFERROR(VLOOKUP(Table2[[#This Row],[SAP Code]],[26]_16!J:K,2,FALSE)/ 1000000, 0)</f>
        <v>0.52839641999999998</v>
      </c>
      <c r="BB685" s="28">
        <f>IFERROR(VLOOKUP(Table2[[#This Row],[SAP Code]],[26]_16!M:N,2,FALSE)/ 1000000, 0)</f>
        <v>4.0978876099999999</v>
      </c>
      <c r="BC685" s="28">
        <f>IFERROR(VLOOKUP(Table2[[#This Row],[SAP Code]],[26]_16!P:Q,2,FALSE),0)</f>
        <v>2.7209287</v>
      </c>
      <c r="BD685" s="28">
        <f>IFERROR(VLOOKUP(Table2[[#This Row],[SAP Code]],[26]_16!S:T,2,FALSE),0)</f>
        <v>11.724060360000001</v>
      </c>
      <c r="BE685" s="28">
        <f>IFERROR(VLOOKUP(Table2[[#This Row],[SAP Code]],[26]_16!V:W,2,FALSE)/ 1000000, 0)</f>
        <v>2.5700230999999998</v>
      </c>
      <c r="BF685" s="28">
        <f>IFERROR(VLOOKUP(Table2[[#This Row],[SAP Code]],[26]_16!Y:Z,2,FALSE)/ 1000000, 0)</f>
        <v>3.8250747500000002</v>
      </c>
      <c r="BG685" s="28" t="str">
        <f>IFERROR(VLOOKUP(Table2[[#This Row],[SAP Code]],[26]port!$A:$AD,30,FALSE),"unknown")</f>
        <v>OnGo</v>
      </c>
      <c r="BH685" s="29" t="str">
        <f t="shared" si="184"/>
        <v>Ongoing</v>
      </c>
      <c r="BI685" s="16"/>
    </row>
    <row r="686" spans="1:61" ht="17.100000000000001" customHeight="1">
      <c r="A686" s="16" t="s">
        <v>417</v>
      </c>
      <c r="B686" s="16" t="s">
        <v>2564</v>
      </c>
      <c r="C686" s="16" t="s">
        <v>2565</v>
      </c>
      <c r="D686" s="16" t="s">
        <v>2566</v>
      </c>
      <c r="E686" s="18">
        <v>43235</v>
      </c>
      <c r="F686" s="16" t="s">
        <v>421</v>
      </c>
      <c r="G686" s="16" t="s">
        <v>74</v>
      </c>
      <c r="H686" s="37" t="s">
        <v>194</v>
      </c>
      <c r="I686" s="16" t="s">
        <v>155</v>
      </c>
      <c r="J686" s="16" t="s">
        <v>179</v>
      </c>
      <c r="K686" s="16" t="s">
        <v>84</v>
      </c>
      <c r="L686" s="16" t="s">
        <v>195</v>
      </c>
      <c r="M686" s="19">
        <v>200000000</v>
      </c>
      <c r="N686" s="19">
        <v>167989584.64575195</v>
      </c>
      <c r="O686" s="20" t="s">
        <v>2567</v>
      </c>
      <c r="P686" s="21">
        <v>2000200002501</v>
      </c>
      <c r="Q686" s="20" t="s">
        <v>87</v>
      </c>
      <c r="R686" s="16" t="str">
        <f t="shared" si="174"/>
        <v>ADB Public</v>
      </c>
      <c r="S686" s="16" t="str">
        <f t="shared" si="189"/>
        <v>A</v>
      </c>
      <c r="T686" s="16" t="str">
        <f t="shared" si="173"/>
        <v>ADB Countries</v>
      </c>
      <c r="U686" s="16" t="str">
        <f t="shared" si="175"/>
        <v>Non-Transition States</v>
      </c>
      <c r="V686" s="22" t="str">
        <f>IF(ISNUMBER(MATCH(A686, {"Gabon","Sudan","Niger","Mali","Burkina Faso","Guinea"}, 0)), "De Facto Countries", "Non-De Facto Countries")</f>
        <v>Non-De Facto Countries</v>
      </c>
      <c r="W686" s="16" t="str">
        <f t="shared" si="186"/>
        <v>North</v>
      </c>
      <c r="X686" s="16" t="str">
        <f t="shared" si="187"/>
        <v>Agriculture</v>
      </c>
      <c r="Y686" s="23">
        <f>Table2[[#This Row],[Approved Amount_UA Equivalent]]</f>
        <v>167989584.64575195</v>
      </c>
      <c r="AD686" s="23">
        <f>SUM(Table2[[#This Row],[Feed Africa ]:[Improve Quality Of Life ]])</f>
        <v>167989584.64575195</v>
      </c>
      <c r="AE686" s="16" t="b">
        <f>Table2[[#This Row],[Total HI5]]=Table2[[#This Row],[Approved Amount_UA Equivalent]]</f>
        <v>1</v>
      </c>
      <c r="AF686" s="24">
        <v>21</v>
      </c>
      <c r="AG686" s="20" t="str">
        <f t="shared" si="176"/>
        <v>Policy and Result Based Op</v>
      </c>
      <c r="AH686" s="24" t="e">
        <f>VLOOKUP(Table2[[#This Row],[SAP Code]],[25]DATA!$A:$G,7,FALSE)</f>
        <v>#N/A</v>
      </c>
      <c r="AI686" s="20" t="str">
        <f t="shared" si="177"/>
        <v>Policy-Based Lending</v>
      </c>
      <c r="AJ686" s="25" t="s">
        <v>157</v>
      </c>
      <c r="AK686" s="25" t="s">
        <v>74</v>
      </c>
      <c r="AL686" s="23" t="str" cm="1">
        <f t="array" ref="AL686">_xlfn.SWITCH(AK686,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86" s="26">
        <v>1</v>
      </c>
      <c r="AN686" s="25" t="str">
        <f t="shared" si="185"/>
        <v>Sovereign</v>
      </c>
      <c r="AO686" s="27">
        <v>1</v>
      </c>
      <c r="AP686" s="23">
        <f>Table2[[#This Row],[Approved Amount_UA Equivalent]]/1000000</f>
        <v>167.98958464575196</v>
      </c>
      <c r="AQ686" s="19">
        <f t="shared" si="178"/>
        <v>223.56725882995255</v>
      </c>
      <c r="AR686" s="23" t="str">
        <f t="shared" si="179"/>
        <v>161-170</v>
      </c>
      <c r="AS686" s="23" t="str">
        <f t="shared" si="180"/>
        <v>161-180</v>
      </c>
      <c r="AT686" s="23" t="str">
        <f t="shared" si="181"/>
        <v>161-200</v>
      </c>
      <c r="AU686" s="23" t="str">
        <f t="shared" si="182"/>
        <v>100-200 Mn</v>
      </c>
      <c r="AV686" s="23">
        <f>Table2[[#This Row],[Amount]]</f>
        <v>200000000</v>
      </c>
      <c r="AW686" s="23" t="str">
        <f t="shared" si="183"/>
        <v>May 2018</v>
      </c>
      <c r="AX686" s="28">
        <f>IFERROR(VLOOKUP(Table2[[#This Row],[SAP Code]],[26]_16!A:B,2,FALSE),0)</f>
        <v>0</v>
      </c>
      <c r="AY686" s="28">
        <f>IFERROR(VLOOKUP(Table2[[#This Row],[SAP Code]],[26]_16!D:E,2,FALSE)/ 1000000, 0)</f>
        <v>0</v>
      </c>
      <c r="AZ686" s="28">
        <f>IFERROR(VLOOKUP(Table2[[#This Row],[SAP Code]],[26]_16!G:H,2,FALSE)/ 1000000, 0)</f>
        <v>0</v>
      </c>
      <c r="BA686" s="28">
        <f>IFERROR(VLOOKUP(Table2[[#This Row],[SAP Code]],[26]_16!J:K,2,FALSE)/ 1000000, 0)</f>
        <v>116.52612289999999</v>
      </c>
      <c r="BB686" s="28">
        <f>IFERROR(VLOOKUP(Table2[[#This Row],[SAP Code]],[26]_16!M:N,2,FALSE)/ 1000000, 0)</f>
        <v>48.380277110000002</v>
      </c>
      <c r="BC686" s="28">
        <f>IFERROR(VLOOKUP(Table2[[#This Row],[SAP Code]],[26]_16!P:Q,2,FALSE),0)</f>
        <v>0</v>
      </c>
      <c r="BD686" s="28">
        <f>IFERROR(VLOOKUP(Table2[[#This Row],[SAP Code]],[26]_16!S:T,2,FALSE),0)</f>
        <v>0</v>
      </c>
      <c r="BE686" s="28">
        <f>IFERROR(VLOOKUP(Table2[[#This Row],[SAP Code]],[26]_16!V:W,2,FALSE)/ 1000000, 0)</f>
        <v>0</v>
      </c>
      <c r="BF686" s="28">
        <f>IFERROR(VLOOKUP(Table2[[#This Row],[SAP Code]],[26]_16!Y:Z,2,FALSE)/ 1000000, 0)</f>
        <v>0</v>
      </c>
      <c r="BG686" s="28" t="str">
        <f>IFERROR(VLOOKUP(Table2[[#This Row],[SAP Code]],[26]port!$A:$AD,30,FALSE),"unknown")</f>
        <v>CLSD</v>
      </c>
      <c r="BH686" s="29" t="str">
        <f t="shared" si="184"/>
        <v>Number of operations completed out of the net approved of that year</v>
      </c>
      <c r="BI686" s="16"/>
    </row>
    <row r="687" spans="1:61" ht="17.100000000000001" customHeight="1">
      <c r="A687" s="16" t="s">
        <v>322</v>
      </c>
      <c r="B687" s="16" t="s">
        <v>2568</v>
      </c>
      <c r="C687" s="16" t="s">
        <v>2569</v>
      </c>
      <c r="D687" s="16" t="s">
        <v>2570</v>
      </c>
      <c r="E687" s="18">
        <v>43236</v>
      </c>
      <c r="F687" s="16" t="s">
        <v>2571</v>
      </c>
      <c r="G687" s="16" t="s">
        <v>107</v>
      </c>
      <c r="H687" s="16" t="s">
        <v>132</v>
      </c>
      <c r="I687" s="16" t="s">
        <v>102</v>
      </c>
      <c r="J687" s="16" t="s">
        <v>103</v>
      </c>
      <c r="K687" s="16" t="s">
        <v>618</v>
      </c>
      <c r="L687" s="16" t="s">
        <v>70</v>
      </c>
      <c r="M687" s="19">
        <v>5000000</v>
      </c>
      <c r="N687" s="19">
        <v>3476906.3877724158</v>
      </c>
      <c r="O687" s="20" t="s">
        <v>2572</v>
      </c>
      <c r="P687" s="21">
        <v>2000130019182</v>
      </c>
      <c r="Q687" s="20" t="s">
        <v>87</v>
      </c>
      <c r="R687" s="16" t="str">
        <f t="shared" si="174"/>
        <v>ADB Private</v>
      </c>
      <c r="S687" s="16" t="str">
        <f t="shared" si="189"/>
        <v>H</v>
      </c>
      <c r="T687" s="16" t="str">
        <f t="shared" si="173"/>
        <v>ADF Countries</v>
      </c>
      <c r="U687" s="16" t="str">
        <f t="shared" si="175"/>
        <v>Transition States</v>
      </c>
      <c r="V687" s="22" t="str">
        <f>IF(ISNUMBER(MATCH(A687, {"Gabon","Sudan","Niger","Mali","Burkina Faso","Guinea"}, 0)), "De Facto Countries", "Non-De Facto Countries")</f>
        <v>Non-De Facto Countries</v>
      </c>
      <c r="W687" s="16" t="str">
        <f t="shared" si="186"/>
        <v>West</v>
      </c>
      <c r="X687" s="16" t="str">
        <f t="shared" si="187"/>
        <v>Finance</v>
      </c>
      <c r="Y687" s="23"/>
      <c r="AA687" s="23">
        <f>Table2[[#This Row],[Approved Amount_UA Equivalent]]</f>
        <v>3476906.3877724158</v>
      </c>
      <c r="AD687" s="23">
        <f>SUM(Table2[[#This Row],[Feed Africa ]:[Improve Quality Of Life ]])</f>
        <v>3476906.3877724158</v>
      </c>
      <c r="AE687" s="16" t="b">
        <f>Table2[[#This Row],[Total HI5]]=Table2[[#This Row],[Approved Amount_UA Equivalent]]</f>
        <v>1</v>
      </c>
      <c r="AF687" s="24">
        <v>11</v>
      </c>
      <c r="AG687" s="20" t="str">
        <f t="shared" si="176"/>
        <v>Line of Credit</v>
      </c>
      <c r="AH687" s="24" t="e">
        <f>VLOOKUP(Table2[[#This Row],[SAP Code]],[25]DATA!$A:$G,7,FALSE)</f>
        <v>#N/A</v>
      </c>
      <c r="AI687" s="20" t="str">
        <f t="shared" si="177"/>
        <v>Other Investment</v>
      </c>
      <c r="AJ687" s="25" t="s">
        <v>106</v>
      </c>
      <c r="AK687" s="25" t="s">
        <v>107</v>
      </c>
      <c r="AL687" s="23" t="str" cm="1">
        <f t="array" ref="AL687">_xlfn.SWITCH(AK687,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87" s="26">
        <v>2</v>
      </c>
      <c r="AN687" s="25" t="str">
        <f t="shared" si="185"/>
        <v>Non-Sovereign</v>
      </c>
      <c r="AO687" s="27">
        <v>0.5</v>
      </c>
      <c r="AP687" s="23">
        <f>Table2[[#This Row],[Approved Amount_UA Equivalent]]/1000000</f>
        <v>3.4769063877724156</v>
      </c>
      <c r="AQ687" s="19">
        <f t="shared" si="178"/>
        <v>4.6272060971030413</v>
      </c>
      <c r="AR687" s="23" t="str">
        <f t="shared" si="179"/>
        <v>1-10</v>
      </c>
      <c r="AS687" s="23" t="str">
        <f t="shared" si="180"/>
        <v>1-20</v>
      </c>
      <c r="AT687" s="23" t="str">
        <f t="shared" si="181"/>
        <v>1-40</v>
      </c>
      <c r="AU687" s="23" t="str">
        <f t="shared" si="182"/>
        <v>&lt;1-50 Mn</v>
      </c>
      <c r="AV687" s="23">
        <f>Table2[[#This Row],[Amount]]</f>
        <v>5000000</v>
      </c>
      <c r="AW687" s="23" t="str">
        <f t="shared" si="183"/>
        <v>May 2018</v>
      </c>
      <c r="AX687" s="28">
        <f>IFERROR(VLOOKUP(Table2[[#This Row],[SAP Code]],[26]_16!A:B,2,FALSE),0)</f>
        <v>0</v>
      </c>
      <c r="AY687" s="28">
        <f>IFERROR(VLOOKUP(Table2[[#This Row],[SAP Code]],[26]_16!D:E,2,FALSE)/ 1000000, 0)</f>
        <v>0</v>
      </c>
      <c r="AZ687" s="28">
        <f>IFERROR(VLOOKUP(Table2[[#This Row],[SAP Code]],[26]_16!G:H,2,FALSE)/ 1000000, 0)</f>
        <v>0</v>
      </c>
      <c r="BA687" s="28">
        <f>IFERROR(VLOOKUP(Table2[[#This Row],[SAP Code]],[26]_16!J:K,2,FALSE)/ 1000000, 0)</f>
        <v>0</v>
      </c>
      <c r="BB687" s="28">
        <f>IFERROR(VLOOKUP(Table2[[#This Row],[SAP Code]],[26]_16!M:N,2,FALSE)/ 1000000, 0)</f>
        <v>0</v>
      </c>
      <c r="BC687" s="28">
        <f>IFERROR(VLOOKUP(Table2[[#This Row],[SAP Code]],[26]_16!P:Q,2,FALSE),0)</f>
        <v>0</v>
      </c>
      <c r="BD687" s="28">
        <f>IFERROR(VLOOKUP(Table2[[#This Row],[SAP Code]],[26]_16!S:T,2,FALSE),0)</f>
        <v>0</v>
      </c>
      <c r="BE687" s="28">
        <f>IFERROR(VLOOKUP(Table2[[#This Row],[SAP Code]],[26]_16!V:W,2,FALSE)/ 1000000, 0)</f>
        <v>0</v>
      </c>
      <c r="BF687" s="28">
        <f>IFERROR(VLOOKUP(Table2[[#This Row],[SAP Code]],[26]_16!Y:Z,2,FALSE)/ 1000000, 0)</f>
        <v>0</v>
      </c>
      <c r="BG687" s="28" t="str">
        <f>IFERROR(VLOOKUP(Table2[[#This Row],[SAP Code]],[26]port!$A:$AD,30,FALSE),"unknown")</f>
        <v>unknown</v>
      </c>
      <c r="BH687" s="29" t="str">
        <f t="shared" si="184"/>
        <v>Unknown</v>
      </c>
      <c r="BI687" s="16"/>
    </row>
    <row r="688" spans="1:61" ht="17.100000000000001" customHeight="1">
      <c r="A688" s="16" t="s">
        <v>322</v>
      </c>
      <c r="B688" s="16" t="s">
        <v>2568</v>
      </c>
      <c r="C688" s="16" t="s">
        <v>2573</v>
      </c>
      <c r="D688" s="16" t="s">
        <v>2570</v>
      </c>
      <c r="E688" s="18">
        <v>43236</v>
      </c>
      <c r="F688" s="16" t="s">
        <v>2574</v>
      </c>
      <c r="G688" s="16" t="s">
        <v>107</v>
      </c>
      <c r="H688" s="16" t="s">
        <v>132</v>
      </c>
      <c r="I688" s="16" t="s">
        <v>102</v>
      </c>
      <c r="J688" s="16" t="s">
        <v>103</v>
      </c>
      <c r="K688" s="16" t="s">
        <v>618</v>
      </c>
      <c r="L688" s="16" t="s">
        <v>70</v>
      </c>
      <c r="M688" s="19">
        <v>5000000</v>
      </c>
      <c r="N688" s="19">
        <v>3476906.3877724158</v>
      </c>
      <c r="O688" s="20" t="s">
        <v>2575</v>
      </c>
      <c r="P688" s="21">
        <v>2000130019183</v>
      </c>
      <c r="Q688" s="20" t="s">
        <v>87</v>
      </c>
      <c r="R688" s="16" t="str">
        <f t="shared" si="174"/>
        <v>ADB Private</v>
      </c>
      <c r="S688" s="16" t="str">
        <f t="shared" si="189"/>
        <v>H</v>
      </c>
      <c r="T688" s="16" t="str">
        <f t="shared" si="173"/>
        <v>ADF Countries</v>
      </c>
      <c r="U688" s="16" t="str">
        <f t="shared" si="175"/>
        <v>Transition States</v>
      </c>
      <c r="V688" s="22" t="str">
        <f>IF(ISNUMBER(MATCH(A688, {"Gabon","Sudan","Niger","Mali","Burkina Faso","Guinea"}, 0)), "De Facto Countries", "Non-De Facto Countries")</f>
        <v>Non-De Facto Countries</v>
      </c>
      <c r="W688" s="16" t="str">
        <f t="shared" si="186"/>
        <v>West</v>
      </c>
      <c r="X688" s="16" t="str">
        <f t="shared" si="187"/>
        <v>Finance</v>
      </c>
      <c r="Y688" s="23"/>
      <c r="AA688" s="23">
        <f>Table2[[#This Row],[Approved Amount_UA Equivalent]]</f>
        <v>3476906.3877724158</v>
      </c>
      <c r="AD688" s="23">
        <f>SUM(Table2[[#This Row],[Feed Africa ]:[Improve Quality Of Life ]])</f>
        <v>3476906.3877724158</v>
      </c>
      <c r="AE688" s="16" t="b">
        <f>Table2[[#This Row],[Total HI5]]=Table2[[#This Row],[Approved Amount_UA Equivalent]]</f>
        <v>1</v>
      </c>
      <c r="AF688" s="24">
        <v>11</v>
      </c>
      <c r="AG688" s="20" t="str">
        <f t="shared" si="176"/>
        <v>Line of Credit</v>
      </c>
      <c r="AH688" s="24" t="e">
        <f>VLOOKUP(Table2[[#This Row],[SAP Code]],[25]DATA!$A:$G,7,FALSE)</f>
        <v>#N/A</v>
      </c>
      <c r="AI688" s="20" t="str">
        <f t="shared" si="177"/>
        <v>Other Investment</v>
      </c>
      <c r="AJ688" s="25" t="s">
        <v>106</v>
      </c>
      <c r="AK688" s="25" t="s">
        <v>107</v>
      </c>
      <c r="AL688" s="23" t="str" cm="1">
        <f t="array" ref="AL688">_xlfn.SWITCH(AK688,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88" s="26">
        <v>2</v>
      </c>
      <c r="AN688" s="25" t="str">
        <f t="shared" si="185"/>
        <v>Non-Sovereign</v>
      </c>
      <c r="AO688" s="27">
        <v>0.5</v>
      </c>
      <c r="AP688" s="23">
        <f>Table2[[#This Row],[Approved Amount_UA Equivalent]]/1000000</f>
        <v>3.4769063877724156</v>
      </c>
      <c r="AQ688" s="19">
        <f t="shared" si="178"/>
        <v>4.6272060971030413</v>
      </c>
      <c r="AR688" s="23" t="str">
        <f t="shared" si="179"/>
        <v>1-10</v>
      </c>
      <c r="AS688" s="23" t="str">
        <f t="shared" si="180"/>
        <v>1-20</v>
      </c>
      <c r="AT688" s="23" t="str">
        <f t="shared" si="181"/>
        <v>1-40</v>
      </c>
      <c r="AU688" s="23" t="str">
        <f t="shared" si="182"/>
        <v>&lt;1-50 Mn</v>
      </c>
      <c r="AV688" s="23">
        <f>Table2[[#This Row],[Amount]]</f>
        <v>5000000</v>
      </c>
      <c r="AW688" s="23" t="str">
        <f t="shared" si="183"/>
        <v>May 2018</v>
      </c>
      <c r="AX688" s="28">
        <f>IFERROR(VLOOKUP(Table2[[#This Row],[SAP Code]],[26]_16!A:B,2,FALSE),0)</f>
        <v>0</v>
      </c>
      <c r="AY688" s="28">
        <f>IFERROR(VLOOKUP(Table2[[#This Row],[SAP Code]],[26]_16!D:E,2,FALSE)/ 1000000, 0)</f>
        <v>0</v>
      </c>
      <c r="AZ688" s="28">
        <f>IFERROR(VLOOKUP(Table2[[#This Row],[SAP Code]],[26]_16!G:H,2,FALSE)/ 1000000, 0)</f>
        <v>0</v>
      </c>
      <c r="BA688" s="28">
        <f>IFERROR(VLOOKUP(Table2[[#This Row],[SAP Code]],[26]_16!J:K,2,FALSE)/ 1000000, 0)</f>
        <v>0</v>
      </c>
      <c r="BB688" s="28">
        <f>IFERROR(VLOOKUP(Table2[[#This Row],[SAP Code]],[26]_16!M:N,2,FALSE)/ 1000000, 0)</f>
        <v>0</v>
      </c>
      <c r="BC688" s="28">
        <f>IFERROR(VLOOKUP(Table2[[#This Row],[SAP Code]],[26]_16!P:Q,2,FALSE),0)</f>
        <v>0</v>
      </c>
      <c r="BD688" s="28">
        <f>IFERROR(VLOOKUP(Table2[[#This Row],[SAP Code]],[26]_16!S:T,2,FALSE),0)</f>
        <v>0</v>
      </c>
      <c r="BE688" s="28">
        <f>IFERROR(VLOOKUP(Table2[[#This Row],[SAP Code]],[26]_16!V:W,2,FALSE)/ 1000000, 0)</f>
        <v>0</v>
      </c>
      <c r="BF688" s="28">
        <f>IFERROR(VLOOKUP(Table2[[#This Row],[SAP Code]],[26]_16!Y:Z,2,FALSE)/ 1000000, 0)</f>
        <v>0</v>
      </c>
      <c r="BG688" s="28" t="str">
        <f>IFERROR(VLOOKUP(Table2[[#This Row],[SAP Code]],[26]port!$A:$AD,30,FALSE),"unknown")</f>
        <v>unknown</v>
      </c>
      <c r="BH688" s="29" t="str">
        <f t="shared" si="184"/>
        <v>Unknown</v>
      </c>
      <c r="BI688" s="16"/>
    </row>
    <row r="689" spans="1:61" ht="17.100000000000001" customHeight="1">
      <c r="A689" s="16" t="s">
        <v>322</v>
      </c>
      <c r="B689" s="16" t="s">
        <v>2568</v>
      </c>
      <c r="C689" s="16" t="s">
        <v>2576</v>
      </c>
      <c r="D689" s="16" t="s">
        <v>2570</v>
      </c>
      <c r="E689" s="18">
        <v>43236</v>
      </c>
      <c r="F689" s="16" t="s">
        <v>2577</v>
      </c>
      <c r="G689" s="16" t="s">
        <v>107</v>
      </c>
      <c r="H689" s="16" t="s">
        <v>132</v>
      </c>
      <c r="I689" s="16" t="s">
        <v>102</v>
      </c>
      <c r="J689" s="16" t="s">
        <v>103</v>
      </c>
      <c r="K689" s="16" t="s">
        <v>618</v>
      </c>
      <c r="L689" s="16" t="s">
        <v>70</v>
      </c>
      <c r="M689" s="19">
        <v>2000000</v>
      </c>
      <c r="N689" s="19">
        <v>1390762.5551089663</v>
      </c>
      <c r="O689" s="20" t="s">
        <v>2578</v>
      </c>
      <c r="P689" s="21">
        <v>2000130019184</v>
      </c>
      <c r="Q689" s="20" t="s">
        <v>87</v>
      </c>
      <c r="R689" s="16" t="str">
        <f t="shared" si="174"/>
        <v>ADB Private</v>
      </c>
      <c r="S689" s="16" t="str">
        <f t="shared" si="189"/>
        <v>H</v>
      </c>
      <c r="T689" s="16" t="str">
        <f t="shared" si="173"/>
        <v>ADF Countries</v>
      </c>
      <c r="U689" s="16" t="str">
        <f t="shared" si="175"/>
        <v>Transition States</v>
      </c>
      <c r="V689" s="22" t="str">
        <f>IF(ISNUMBER(MATCH(A689, {"Gabon","Sudan","Niger","Mali","Burkina Faso","Guinea"}, 0)), "De Facto Countries", "Non-De Facto Countries")</f>
        <v>Non-De Facto Countries</v>
      </c>
      <c r="W689" s="16" t="str">
        <f t="shared" si="186"/>
        <v>West</v>
      </c>
      <c r="X689" s="16" t="str">
        <f t="shared" si="187"/>
        <v>Finance</v>
      </c>
      <c r="Y689" s="23"/>
      <c r="AA689" s="23">
        <f>Table2[[#This Row],[Approved Amount_UA Equivalent]]</f>
        <v>1390762.5551089663</v>
      </c>
      <c r="AD689" s="23">
        <f>SUM(Table2[[#This Row],[Feed Africa ]:[Improve Quality Of Life ]])</f>
        <v>1390762.5551089663</v>
      </c>
      <c r="AE689" s="16" t="b">
        <f>Table2[[#This Row],[Total HI5]]=Table2[[#This Row],[Approved Amount_UA Equivalent]]</f>
        <v>1</v>
      </c>
      <c r="AF689" s="24">
        <v>11</v>
      </c>
      <c r="AG689" s="20" t="str">
        <f t="shared" si="176"/>
        <v>Line of Credit</v>
      </c>
      <c r="AH689" s="24" t="e">
        <f>VLOOKUP(Table2[[#This Row],[SAP Code]],[25]DATA!$A:$G,7,FALSE)</f>
        <v>#N/A</v>
      </c>
      <c r="AI689" s="20" t="str">
        <f t="shared" si="177"/>
        <v>Other Investment</v>
      </c>
      <c r="AJ689" s="25" t="s">
        <v>106</v>
      </c>
      <c r="AK689" s="25" t="s">
        <v>107</v>
      </c>
      <c r="AL689" s="23" t="str" cm="1">
        <f t="array" ref="AL689">_xlfn.SWITCH(AK689,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89" s="26">
        <v>2</v>
      </c>
      <c r="AN689" s="25" t="str">
        <f t="shared" si="185"/>
        <v>Non-Sovereign</v>
      </c>
      <c r="AO689" s="27">
        <v>1</v>
      </c>
      <c r="AP689" s="23">
        <f>Table2[[#This Row],[Approved Amount_UA Equivalent]]/1000000</f>
        <v>1.3907625551089664</v>
      </c>
      <c r="AQ689" s="19">
        <f t="shared" si="178"/>
        <v>1.8508824388412168</v>
      </c>
      <c r="AR689" s="23" t="str">
        <f t="shared" si="179"/>
        <v>1-10</v>
      </c>
      <c r="AS689" s="23" t="str">
        <f t="shared" si="180"/>
        <v>1-20</v>
      </c>
      <c r="AT689" s="23" t="str">
        <f t="shared" si="181"/>
        <v>1-40</v>
      </c>
      <c r="AU689" s="23" t="str">
        <f t="shared" si="182"/>
        <v>&lt;1-50 Mn</v>
      </c>
      <c r="AV689" s="23">
        <f>Table2[[#This Row],[Amount]]</f>
        <v>2000000</v>
      </c>
      <c r="AW689" s="23" t="str">
        <f t="shared" si="183"/>
        <v>May 2018</v>
      </c>
      <c r="AX689" s="28">
        <f>IFERROR(VLOOKUP(Table2[[#This Row],[SAP Code]],[26]_16!A:B,2,FALSE),0)</f>
        <v>0</v>
      </c>
      <c r="AY689" s="28">
        <f>IFERROR(VLOOKUP(Table2[[#This Row],[SAP Code]],[26]_16!D:E,2,FALSE)/ 1000000, 0)</f>
        <v>0</v>
      </c>
      <c r="AZ689" s="28">
        <f>IFERROR(VLOOKUP(Table2[[#This Row],[SAP Code]],[26]_16!G:H,2,FALSE)/ 1000000, 0)</f>
        <v>0</v>
      </c>
      <c r="BA689" s="28">
        <f>IFERROR(VLOOKUP(Table2[[#This Row],[SAP Code]],[26]_16!J:K,2,FALSE)/ 1000000, 0)</f>
        <v>0</v>
      </c>
      <c r="BB689" s="28">
        <f>IFERROR(VLOOKUP(Table2[[#This Row],[SAP Code]],[26]_16!M:N,2,FALSE)/ 1000000, 0)</f>
        <v>0</v>
      </c>
      <c r="BC689" s="28">
        <f>IFERROR(VLOOKUP(Table2[[#This Row],[SAP Code]],[26]_16!P:Q,2,FALSE),0)</f>
        <v>0</v>
      </c>
      <c r="BD689" s="28">
        <f>IFERROR(VLOOKUP(Table2[[#This Row],[SAP Code]],[26]_16!S:T,2,FALSE),0)</f>
        <v>0</v>
      </c>
      <c r="BE689" s="28">
        <f>IFERROR(VLOOKUP(Table2[[#This Row],[SAP Code]],[26]_16!V:W,2,FALSE)/ 1000000, 0)</f>
        <v>0</v>
      </c>
      <c r="BF689" s="28">
        <f>IFERROR(VLOOKUP(Table2[[#This Row],[SAP Code]],[26]_16!Y:Z,2,FALSE)/ 1000000, 0)</f>
        <v>0</v>
      </c>
      <c r="BG689" s="28" t="str">
        <f>IFERROR(VLOOKUP(Table2[[#This Row],[SAP Code]],[26]port!$A:$AD,30,FALSE),"unknown")</f>
        <v>unknown</v>
      </c>
      <c r="BH689" s="29" t="str">
        <f t="shared" si="184"/>
        <v>Unknown</v>
      </c>
      <c r="BI689" s="16"/>
    </row>
    <row r="690" spans="1:61" ht="17.100000000000001" customHeight="1">
      <c r="A690" s="16" t="s">
        <v>690</v>
      </c>
      <c r="B690" s="16" t="s">
        <v>2579</v>
      </c>
      <c r="C690" s="16" t="s">
        <v>2580</v>
      </c>
      <c r="D690" s="16" t="s">
        <v>2581</v>
      </c>
      <c r="E690" s="18">
        <v>43236</v>
      </c>
      <c r="F690" s="16" t="s">
        <v>2582</v>
      </c>
      <c r="G690" s="16" t="s">
        <v>107</v>
      </c>
      <c r="H690" s="16" t="s">
        <v>132</v>
      </c>
      <c r="I690" s="16" t="s">
        <v>102</v>
      </c>
      <c r="J690" s="16" t="s">
        <v>103</v>
      </c>
      <c r="K690" s="16" t="s">
        <v>618</v>
      </c>
      <c r="L690" s="16" t="s">
        <v>195</v>
      </c>
      <c r="M690" s="19">
        <v>8000000</v>
      </c>
      <c r="N690" s="19">
        <v>6719583.3858300783</v>
      </c>
      <c r="O690" s="20" t="s">
        <v>2583</v>
      </c>
      <c r="P690" s="21">
        <v>2000130019080</v>
      </c>
      <c r="Q690" s="20" t="s">
        <v>87</v>
      </c>
      <c r="R690" s="16" t="str">
        <f t="shared" si="174"/>
        <v>ADB Private</v>
      </c>
      <c r="S690" s="16" t="str">
        <f t="shared" si="189"/>
        <v>H</v>
      </c>
      <c r="T690" s="16" t="str">
        <f t="shared" si="173"/>
        <v>ADF Countries</v>
      </c>
      <c r="U690" s="16" t="str">
        <f t="shared" si="175"/>
        <v>Transition States</v>
      </c>
      <c r="V690" s="22" t="str">
        <f>IF(ISNUMBER(MATCH(A690, {"Gabon","Sudan","Niger","Mali","Burkina Faso","Guinea"}, 0)), "De Facto Countries", "Non-De Facto Countries")</f>
        <v>De Facto Countries</v>
      </c>
      <c r="W690" s="16" t="str">
        <f t="shared" si="186"/>
        <v>West</v>
      </c>
      <c r="X690" s="16" t="str">
        <f t="shared" si="187"/>
        <v>Finance</v>
      </c>
      <c r="Y690" s="23"/>
      <c r="AA690" s="23">
        <f>Table2[[#This Row],[Approved Amount_UA Equivalent]]</f>
        <v>6719583.3858300783</v>
      </c>
      <c r="AD690" s="23">
        <f>SUM(Table2[[#This Row],[Feed Africa ]:[Improve Quality Of Life ]])</f>
        <v>6719583.3858300783</v>
      </c>
      <c r="AE690" s="16" t="b">
        <f>Table2[[#This Row],[Total HI5]]=Table2[[#This Row],[Approved Amount_UA Equivalent]]</f>
        <v>1</v>
      </c>
      <c r="AF690" s="24">
        <v>11</v>
      </c>
      <c r="AG690" s="20" t="str">
        <f t="shared" si="176"/>
        <v>Line of Credit</v>
      </c>
      <c r="AH690" s="24" t="e">
        <f>VLOOKUP(Table2[[#This Row],[SAP Code]],[25]DATA!$A:$G,7,FALSE)</f>
        <v>#N/A</v>
      </c>
      <c r="AI690" s="20" t="str">
        <f t="shared" si="177"/>
        <v>Other Investment</v>
      </c>
      <c r="AJ690" s="25" t="s">
        <v>106</v>
      </c>
      <c r="AK690" s="25" t="s">
        <v>107</v>
      </c>
      <c r="AL690" s="23" t="str" cm="1">
        <f t="array" ref="AL690">_xlfn.SWITCH(AK690,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90" s="26">
        <v>2</v>
      </c>
      <c r="AN690" s="25" t="str">
        <f t="shared" si="185"/>
        <v>Non-Sovereign</v>
      </c>
      <c r="AO690" s="27">
        <v>1</v>
      </c>
      <c r="AP690" s="23">
        <f>Table2[[#This Row],[Approved Amount_UA Equivalent]]/1000000</f>
        <v>6.7195833858300782</v>
      </c>
      <c r="AQ690" s="19">
        <f t="shared" si="178"/>
        <v>8.9426903531981026</v>
      </c>
      <c r="AR690" s="23" t="str">
        <f t="shared" si="179"/>
        <v>1-10</v>
      </c>
      <c r="AS690" s="23" t="str">
        <f t="shared" si="180"/>
        <v>1-20</v>
      </c>
      <c r="AT690" s="23" t="str">
        <f t="shared" si="181"/>
        <v>1-40</v>
      </c>
      <c r="AU690" s="23" t="str">
        <f t="shared" si="182"/>
        <v>&lt;1-50 Mn</v>
      </c>
      <c r="AV690" s="23">
        <f>Table2[[#This Row],[Amount]]</f>
        <v>8000000</v>
      </c>
      <c r="AW690" s="23" t="str">
        <f t="shared" si="183"/>
        <v>May 2018</v>
      </c>
      <c r="AX690" s="28">
        <f>IFERROR(VLOOKUP(Table2[[#This Row],[SAP Code]],[26]_16!A:B,2,FALSE),0)</f>
        <v>0</v>
      </c>
      <c r="AY690" s="28">
        <f>IFERROR(VLOOKUP(Table2[[#This Row],[SAP Code]],[26]_16!D:E,2,FALSE)/ 1000000, 0)</f>
        <v>0</v>
      </c>
      <c r="AZ690" s="28">
        <f>IFERROR(VLOOKUP(Table2[[#This Row],[SAP Code]],[26]_16!G:H,2,FALSE)/ 1000000, 0)</f>
        <v>0</v>
      </c>
      <c r="BA690" s="28">
        <f>IFERROR(VLOOKUP(Table2[[#This Row],[SAP Code]],[26]_16!J:K,2,FALSE)/ 1000000, 0)</f>
        <v>0</v>
      </c>
      <c r="BB690" s="28">
        <f>IFERROR(VLOOKUP(Table2[[#This Row],[SAP Code]],[26]_16!M:N,2,FALSE)/ 1000000, 0)</f>
        <v>0</v>
      </c>
      <c r="BC690" s="28">
        <f>IFERROR(VLOOKUP(Table2[[#This Row],[SAP Code]],[26]_16!P:Q,2,FALSE),0)</f>
        <v>0</v>
      </c>
      <c r="BD690" s="28">
        <f>IFERROR(VLOOKUP(Table2[[#This Row],[SAP Code]],[26]_16!S:T,2,FALSE),0)</f>
        <v>0</v>
      </c>
      <c r="BE690" s="28">
        <f>IFERROR(VLOOKUP(Table2[[#This Row],[SAP Code]],[26]_16!V:W,2,FALSE)/ 1000000, 0)</f>
        <v>0</v>
      </c>
      <c r="BF690" s="28">
        <f>IFERROR(VLOOKUP(Table2[[#This Row],[SAP Code]],[26]_16!Y:Z,2,FALSE)/ 1000000, 0)</f>
        <v>0</v>
      </c>
      <c r="BG690" s="28" t="str">
        <f>IFERROR(VLOOKUP(Table2[[#This Row],[SAP Code]],[26]port!$A:$AD,30,FALSE),"unknown")</f>
        <v>unknown</v>
      </c>
      <c r="BH690" s="29" t="str">
        <f t="shared" si="184"/>
        <v>Unknown</v>
      </c>
      <c r="BI690" s="16"/>
    </row>
    <row r="691" spans="1:61" ht="17.100000000000001" customHeight="1">
      <c r="A691" s="16" t="s">
        <v>343</v>
      </c>
      <c r="B691" s="16" t="s">
        <v>2584</v>
      </c>
      <c r="C691" s="16" t="s">
        <v>2585</v>
      </c>
      <c r="D691" s="16" t="s">
        <v>2586</v>
      </c>
      <c r="E691" s="18">
        <v>43236</v>
      </c>
      <c r="F691" s="16" t="s">
        <v>2587</v>
      </c>
      <c r="G691" s="16" t="s">
        <v>2293</v>
      </c>
      <c r="H691" s="16" t="s">
        <v>348</v>
      </c>
      <c r="I691" s="16" t="s">
        <v>170</v>
      </c>
      <c r="J691" s="16" t="s">
        <v>103</v>
      </c>
      <c r="K691" s="16" t="s">
        <v>84</v>
      </c>
      <c r="L691" s="16" t="s">
        <v>70</v>
      </c>
      <c r="M691" s="19">
        <v>100000000</v>
      </c>
      <c r="N691" s="19">
        <v>69538127.755448312</v>
      </c>
      <c r="O691" s="20" t="s">
        <v>2588</v>
      </c>
      <c r="P691" s="21">
        <v>2000120005019</v>
      </c>
      <c r="Q691" s="20" t="s">
        <v>87</v>
      </c>
      <c r="R691" s="16" t="str">
        <f t="shared" si="174"/>
        <v>ADB Private</v>
      </c>
      <c r="S691" s="16" t="str">
        <f t="shared" si="189"/>
        <v>B</v>
      </c>
      <c r="T691" s="16" t="str">
        <f t="shared" si="173"/>
        <v>ADB Countries</v>
      </c>
      <c r="U691" s="16" t="str">
        <f t="shared" si="175"/>
        <v>Non-Transition States</v>
      </c>
      <c r="V691" s="22" t="str">
        <f>IF(ISNUMBER(MATCH(A691, {"Gabon","Sudan","Niger","Mali","Burkina Faso","Guinea"}, 0)), "De Facto Countries", "Non-De Facto Countries")</f>
        <v>Non-De Facto Countries</v>
      </c>
      <c r="W691" s="16" t="str">
        <f t="shared" si="186"/>
        <v>Nigeria</v>
      </c>
      <c r="X691" s="16" t="str">
        <f t="shared" si="187"/>
        <v>Industry</v>
      </c>
      <c r="Y691" s="23"/>
      <c r="AA691" s="23">
        <f>Table2[[#This Row],[Approved Amount_UA Equivalent]]</f>
        <v>69538127.755448312</v>
      </c>
      <c r="AD691" s="23">
        <f>SUM(Table2[[#This Row],[Feed Africa ]:[Improve Quality Of Life ]])</f>
        <v>69538127.755448312</v>
      </c>
      <c r="AE691" s="16" t="b">
        <f>Table2[[#This Row],[Total HI5]]=Table2[[#This Row],[Approved Amount_UA Equivalent]]</f>
        <v>1</v>
      </c>
      <c r="AF691" s="24">
        <v>10</v>
      </c>
      <c r="AG691" s="20" t="str">
        <f t="shared" si="176"/>
        <v>Investment Project</v>
      </c>
      <c r="AH691" s="24" t="e">
        <f>VLOOKUP(Table2[[#This Row],[SAP Code]],[25]DATA!$A:$G,7,FALSE)</f>
        <v>#N/A</v>
      </c>
      <c r="AI691" s="20" t="str">
        <f t="shared" si="177"/>
        <v>Other Investment</v>
      </c>
      <c r="AJ691" s="25" t="s">
        <v>173</v>
      </c>
      <c r="AK691" s="25" t="s">
        <v>2293</v>
      </c>
      <c r="AL691" s="23" t="str" cm="1">
        <f t="array" ref="AL691">_xlfn.SWITCH(AK691,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91" s="26">
        <v>2</v>
      </c>
      <c r="AN691" s="25" t="str">
        <f t="shared" si="185"/>
        <v>Non-Sovereign</v>
      </c>
      <c r="AO691" s="27">
        <v>1</v>
      </c>
      <c r="AP691" s="23">
        <f>Table2[[#This Row],[Approved Amount_UA Equivalent]]/1000000</f>
        <v>69.538127755448315</v>
      </c>
      <c r="AQ691" s="19">
        <f t="shared" si="178"/>
        <v>92.544121942060826</v>
      </c>
      <c r="AR691" s="23" t="str">
        <f t="shared" si="179"/>
        <v>61-70</v>
      </c>
      <c r="AS691" s="23" t="str">
        <f t="shared" si="180"/>
        <v>61-80</v>
      </c>
      <c r="AT691" s="23" t="str">
        <f t="shared" si="181"/>
        <v>41-80</v>
      </c>
      <c r="AU691" s="23" t="str">
        <f t="shared" si="182"/>
        <v>50-100 Mn</v>
      </c>
      <c r="AV691" s="23">
        <f>Table2[[#This Row],[Amount]]</f>
        <v>100000000</v>
      </c>
      <c r="AW691" s="23" t="str">
        <f t="shared" si="183"/>
        <v>May 2018</v>
      </c>
      <c r="AX691" s="28">
        <f>IFERROR(VLOOKUP(Table2[[#This Row],[SAP Code]],[26]_16!A:B,2,FALSE),0)</f>
        <v>0</v>
      </c>
      <c r="AY691" s="28">
        <f>IFERROR(VLOOKUP(Table2[[#This Row],[SAP Code]],[26]_16!D:E,2,FALSE)/ 1000000, 0)</f>
        <v>0</v>
      </c>
      <c r="AZ691" s="28">
        <f>IFERROR(VLOOKUP(Table2[[#This Row],[SAP Code]],[26]_16!G:H,2,FALSE)/ 1000000, 0)</f>
        <v>0</v>
      </c>
      <c r="BA691" s="28">
        <f>IFERROR(VLOOKUP(Table2[[#This Row],[SAP Code]],[26]_16!J:K,2,FALSE)/ 1000000, 0)</f>
        <v>5.7151429900000004</v>
      </c>
      <c r="BB691" s="28">
        <f>IFERROR(VLOOKUP(Table2[[#This Row],[SAP Code]],[26]_16!M:N,2,FALSE)/ 1000000, 0)</f>
        <v>19.159325460000002</v>
      </c>
      <c r="BC691" s="28">
        <f>IFERROR(VLOOKUP(Table2[[#This Row],[SAP Code]],[26]_16!P:Q,2,FALSE),0)</f>
        <v>27.949689190000001</v>
      </c>
      <c r="BD691" s="28">
        <f>IFERROR(VLOOKUP(Table2[[#This Row],[SAP Code]],[26]_16!S:T,2,FALSE),0)</f>
        <v>4.9360672000000001</v>
      </c>
      <c r="BE691" s="28">
        <f>IFERROR(VLOOKUP(Table2[[#This Row],[SAP Code]],[26]_16!V:W,2,FALSE)/ 1000000, 0)</f>
        <v>0</v>
      </c>
      <c r="BF691" s="28">
        <f>IFERROR(VLOOKUP(Table2[[#This Row],[SAP Code]],[26]_16!Y:Z,2,FALSE)/ 1000000, 0)</f>
        <v>0</v>
      </c>
      <c r="BG691" s="28" t="str">
        <f>IFERROR(VLOOKUP(Table2[[#This Row],[SAP Code]],[26]port!$A:$AD,30,FALSE),"unknown")</f>
        <v>OnGo</v>
      </c>
      <c r="BH691" s="29" t="str">
        <f t="shared" si="184"/>
        <v>Ongoing</v>
      </c>
      <c r="BI691" s="16"/>
    </row>
    <row r="692" spans="1:61" ht="17.100000000000001" customHeight="1">
      <c r="A692" s="16" t="s">
        <v>322</v>
      </c>
      <c r="B692" s="16" t="s">
        <v>2568</v>
      </c>
      <c r="C692" s="16" t="s">
        <v>2589</v>
      </c>
      <c r="D692" s="16" t="s">
        <v>2570</v>
      </c>
      <c r="E692" s="18">
        <v>43236</v>
      </c>
      <c r="F692" s="16" t="s">
        <v>2590</v>
      </c>
      <c r="G692" s="16" t="s">
        <v>107</v>
      </c>
      <c r="H692" s="16" t="s">
        <v>132</v>
      </c>
      <c r="I692" s="16" t="s">
        <v>102</v>
      </c>
      <c r="J692" s="16" t="s">
        <v>103</v>
      </c>
      <c r="K692" s="16" t="s">
        <v>201</v>
      </c>
      <c r="L692" s="16" t="s">
        <v>70</v>
      </c>
      <c r="M692" s="19">
        <v>8000000</v>
      </c>
      <c r="N692" s="19">
        <v>5563050.2204358652</v>
      </c>
      <c r="O692" s="20" t="s">
        <v>2591</v>
      </c>
      <c r="P692" s="21">
        <v>2000140000951</v>
      </c>
      <c r="Q692" s="20" t="s">
        <v>87</v>
      </c>
      <c r="R692" s="16" t="str">
        <f t="shared" si="174"/>
        <v>ADB Private</v>
      </c>
      <c r="S692" s="16" t="str">
        <f t="shared" si="189"/>
        <v>H</v>
      </c>
      <c r="T692" s="16" t="str">
        <f t="shared" si="173"/>
        <v>ADF Countries</v>
      </c>
      <c r="U692" s="16" t="str">
        <f t="shared" si="175"/>
        <v>Transition States</v>
      </c>
      <c r="V692" s="22" t="str">
        <f>IF(ISNUMBER(MATCH(A692, {"Gabon","Sudan","Niger","Mali","Burkina Faso","Guinea"}, 0)), "De Facto Countries", "Non-De Facto Countries")</f>
        <v>Non-De Facto Countries</v>
      </c>
      <c r="W692" s="16" t="str">
        <f t="shared" si="186"/>
        <v>West</v>
      </c>
      <c r="X692" s="16" t="str">
        <f t="shared" si="187"/>
        <v>Finance</v>
      </c>
      <c r="Y692" s="23"/>
      <c r="AA692" s="23">
        <f>Table2[[#This Row],[Approved Amount_UA Equivalent]]</f>
        <v>5563050.2204358652</v>
      </c>
      <c r="AD692" s="23">
        <f>SUM(Table2[[#This Row],[Feed Africa ]:[Improve Quality Of Life ]])</f>
        <v>5563050.2204358652</v>
      </c>
      <c r="AE692" s="16" t="b">
        <f>Table2[[#This Row],[Total HI5]]=Table2[[#This Row],[Approved Amount_UA Equivalent]]</f>
        <v>1</v>
      </c>
      <c r="AF692" s="24">
        <v>70</v>
      </c>
      <c r="AG692" s="20" t="str">
        <f t="shared" si="176"/>
        <v>Equity and Guarantee</v>
      </c>
      <c r="AH692" s="24" t="e">
        <f>VLOOKUP(Table2[[#This Row],[SAP Code]],[25]DATA!$A:$G,7,FALSE)</f>
        <v>#N/A</v>
      </c>
      <c r="AI692" s="20" t="str">
        <f t="shared" si="177"/>
        <v>Other Investment</v>
      </c>
      <c r="AJ692" s="25" t="s">
        <v>106</v>
      </c>
      <c r="AK692" s="25" t="s">
        <v>107</v>
      </c>
      <c r="AL692" s="23" t="str" cm="1">
        <f t="array" ref="AL692">_xlfn.SWITCH(AK692,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92" s="26">
        <v>2</v>
      </c>
      <c r="AN692" s="25" t="str">
        <f t="shared" si="185"/>
        <v>Non-Sovereign</v>
      </c>
      <c r="AO692" s="27">
        <v>1</v>
      </c>
      <c r="AP692" s="23">
        <f>Table2[[#This Row],[Approved Amount_UA Equivalent]]/1000000</f>
        <v>5.5630502204358656</v>
      </c>
      <c r="AQ692" s="19">
        <f t="shared" si="178"/>
        <v>7.4035297553648673</v>
      </c>
      <c r="AR692" s="23" t="str">
        <f t="shared" si="179"/>
        <v>1-10</v>
      </c>
      <c r="AS692" s="23" t="str">
        <f t="shared" si="180"/>
        <v>1-20</v>
      </c>
      <c r="AT692" s="23" t="str">
        <f t="shared" si="181"/>
        <v>1-40</v>
      </c>
      <c r="AU692" s="23" t="str">
        <f t="shared" si="182"/>
        <v>&lt;1-50 Mn</v>
      </c>
      <c r="AV692" s="23">
        <f>Table2[[#This Row],[Amount]]</f>
        <v>8000000</v>
      </c>
      <c r="AW692" s="23" t="str">
        <f t="shared" si="183"/>
        <v>May 2018</v>
      </c>
      <c r="AX692" s="28">
        <f>IFERROR(VLOOKUP(Table2[[#This Row],[SAP Code]],[26]_16!A:B,2,FALSE),0)</f>
        <v>0</v>
      </c>
      <c r="AY692" s="28">
        <f>IFERROR(VLOOKUP(Table2[[#This Row],[SAP Code]],[26]_16!D:E,2,FALSE)/ 1000000, 0)</f>
        <v>0</v>
      </c>
      <c r="AZ692" s="28">
        <f>IFERROR(VLOOKUP(Table2[[#This Row],[SAP Code]],[26]_16!G:H,2,FALSE)/ 1000000, 0)</f>
        <v>0</v>
      </c>
      <c r="BA692" s="28">
        <f>IFERROR(VLOOKUP(Table2[[#This Row],[SAP Code]],[26]_16!J:K,2,FALSE)/ 1000000, 0)</f>
        <v>0</v>
      </c>
      <c r="BB692" s="28">
        <f>IFERROR(VLOOKUP(Table2[[#This Row],[SAP Code]],[26]_16!M:N,2,FALSE)/ 1000000, 0)</f>
        <v>0</v>
      </c>
      <c r="BC692" s="28">
        <f>IFERROR(VLOOKUP(Table2[[#This Row],[SAP Code]],[26]_16!P:Q,2,FALSE),0)</f>
        <v>0</v>
      </c>
      <c r="BD692" s="28">
        <f>IFERROR(VLOOKUP(Table2[[#This Row],[SAP Code]],[26]_16!S:T,2,FALSE),0)</f>
        <v>0</v>
      </c>
      <c r="BE692" s="28">
        <f>IFERROR(VLOOKUP(Table2[[#This Row],[SAP Code]],[26]_16!V:W,2,FALSE)/ 1000000, 0)</f>
        <v>0</v>
      </c>
      <c r="BF692" s="28">
        <f>IFERROR(VLOOKUP(Table2[[#This Row],[SAP Code]],[26]_16!Y:Z,2,FALSE)/ 1000000, 0)</f>
        <v>0</v>
      </c>
      <c r="BG692" s="28" t="str">
        <f>IFERROR(VLOOKUP(Table2[[#This Row],[SAP Code]],[26]port!$A:$AD,30,FALSE),"unknown")</f>
        <v>unknown</v>
      </c>
      <c r="BH692" s="29" t="str">
        <f t="shared" si="184"/>
        <v>Unknown</v>
      </c>
      <c r="BI692" s="16"/>
    </row>
    <row r="693" spans="1:61" ht="17.100000000000001" customHeight="1">
      <c r="A693" s="16" t="s">
        <v>310</v>
      </c>
      <c r="B693" s="16" t="s">
        <v>2592</v>
      </c>
      <c r="C693" s="16" t="s">
        <v>2593</v>
      </c>
      <c r="D693" s="16" t="s">
        <v>2594</v>
      </c>
      <c r="E693" s="18">
        <v>43257</v>
      </c>
      <c r="F693" s="16" t="s">
        <v>2592</v>
      </c>
      <c r="G693" s="16" t="s">
        <v>107</v>
      </c>
      <c r="H693" s="16" t="s">
        <v>132</v>
      </c>
      <c r="I693" s="16" t="s">
        <v>102</v>
      </c>
      <c r="J693" s="16" t="s">
        <v>103</v>
      </c>
      <c r="K693" s="16" t="s">
        <v>84</v>
      </c>
      <c r="L693" s="16" t="s">
        <v>70</v>
      </c>
      <c r="M693" s="19">
        <v>15000000</v>
      </c>
      <c r="N693" s="19">
        <v>10588359.863057213</v>
      </c>
      <c r="O693" s="20" t="s">
        <v>2595</v>
      </c>
      <c r="P693" s="21">
        <v>2000130019181</v>
      </c>
      <c r="Q693" s="20" t="s">
        <v>87</v>
      </c>
      <c r="R693" s="16" t="str">
        <f t="shared" si="174"/>
        <v>ADB Private</v>
      </c>
      <c r="S693" s="16" t="str">
        <f t="shared" si="189"/>
        <v>H</v>
      </c>
      <c r="T693" s="16" t="str">
        <f t="shared" si="173"/>
        <v>ADF Countries</v>
      </c>
      <c r="U693" s="16" t="str">
        <f t="shared" si="175"/>
        <v>Non-Transition States</v>
      </c>
      <c r="V693" s="22" t="str">
        <f>IF(ISNUMBER(MATCH(A693, {"Gabon","Sudan","Niger","Mali","Burkina Faso","Guinea"}, 0)), "De Facto Countries", "Non-De Facto Countries")</f>
        <v>Non-De Facto Countries</v>
      </c>
      <c r="W693" s="16" t="str">
        <f t="shared" si="186"/>
        <v>West</v>
      </c>
      <c r="X693" s="16" t="str">
        <f t="shared" si="187"/>
        <v>Finance</v>
      </c>
      <c r="Y693" s="23"/>
      <c r="AA693" s="23">
        <f>Table2[[#This Row],[Approved Amount_UA Equivalent]]</f>
        <v>10588359.863057213</v>
      </c>
      <c r="AD693" s="23">
        <f>SUM(Table2[[#This Row],[Feed Africa ]:[Improve Quality Of Life ]])</f>
        <v>10588359.863057213</v>
      </c>
      <c r="AE693" s="16" t="b">
        <f>Table2[[#This Row],[Total HI5]]=Table2[[#This Row],[Approved Amount_UA Equivalent]]</f>
        <v>1</v>
      </c>
      <c r="AF693" s="24">
        <v>10</v>
      </c>
      <c r="AG693" s="20" t="str">
        <f t="shared" si="176"/>
        <v>Investment Project</v>
      </c>
      <c r="AH693" s="24" t="e">
        <f>VLOOKUP(Table2[[#This Row],[SAP Code]],[25]DATA!$A:$G,7,FALSE)</f>
        <v>#N/A</v>
      </c>
      <c r="AI693" s="20" t="str">
        <f t="shared" si="177"/>
        <v>Other Investment</v>
      </c>
      <c r="AJ693" s="25" t="s">
        <v>106</v>
      </c>
      <c r="AK693" s="25" t="s">
        <v>107</v>
      </c>
      <c r="AL693" s="23" t="str" cm="1">
        <f t="array" ref="AL693">_xlfn.SWITCH(AK693,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93" s="26">
        <v>2</v>
      </c>
      <c r="AN693" s="25" t="str">
        <f t="shared" si="185"/>
        <v>Non-Sovereign</v>
      </c>
      <c r="AO693" s="27">
        <v>1</v>
      </c>
      <c r="AP693" s="23">
        <f>Table2[[#This Row],[Approved Amount_UA Equivalent]]/1000000</f>
        <v>10.588359863057214</v>
      </c>
      <c r="AQ693" s="19">
        <f t="shared" si="178"/>
        <v>14.091412840151062</v>
      </c>
      <c r="AR693" s="23" t="str">
        <f t="shared" si="179"/>
        <v>11-20</v>
      </c>
      <c r="AS693" s="23" t="str">
        <f t="shared" si="180"/>
        <v>1-20</v>
      </c>
      <c r="AT693" s="23" t="str">
        <f t="shared" si="181"/>
        <v>1-40</v>
      </c>
      <c r="AU693" s="23" t="str">
        <f t="shared" si="182"/>
        <v>&lt;1-50 Mn</v>
      </c>
      <c r="AV693" s="23">
        <f>Table2[[#This Row],[Amount]]</f>
        <v>15000000</v>
      </c>
      <c r="AW693" s="23" t="str">
        <f t="shared" si="183"/>
        <v>Jun 2018</v>
      </c>
      <c r="AX693" s="28">
        <f>IFERROR(VLOOKUP(Table2[[#This Row],[SAP Code]],[26]_16!A:B,2,FALSE),0)</f>
        <v>0</v>
      </c>
      <c r="AY693" s="28">
        <f>IFERROR(VLOOKUP(Table2[[#This Row],[SAP Code]],[26]_16!D:E,2,FALSE)/ 1000000, 0)</f>
        <v>0</v>
      </c>
      <c r="AZ693" s="28">
        <f>IFERROR(VLOOKUP(Table2[[#This Row],[SAP Code]],[26]_16!G:H,2,FALSE)/ 1000000, 0)</f>
        <v>0</v>
      </c>
      <c r="BA693" s="28">
        <f>IFERROR(VLOOKUP(Table2[[#This Row],[SAP Code]],[26]_16!J:K,2,FALSE)/ 1000000, 0)</f>
        <v>0</v>
      </c>
      <c r="BB693" s="28">
        <f>IFERROR(VLOOKUP(Table2[[#This Row],[SAP Code]],[26]_16!M:N,2,FALSE)/ 1000000, 0)</f>
        <v>0</v>
      </c>
      <c r="BC693" s="28">
        <f>IFERROR(VLOOKUP(Table2[[#This Row],[SAP Code]],[26]_16!P:Q,2,FALSE),0)</f>
        <v>0</v>
      </c>
      <c r="BD693" s="28">
        <f>IFERROR(VLOOKUP(Table2[[#This Row],[SAP Code]],[26]_16!S:T,2,FALSE),0)</f>
        <v>0</v>
      </c>
      <c r="BE693" s="28">
        <f>IFERROR(VLOOKUP(Table2[[#This Row],[SAP Code]],[26]_16!V:W,2,FALSE)/ 1000000, 0)</f>
        <v>0</v>
      </c>
      <c r="BF693" s="28">
        <f>IFERROR(VLOOKUP(Table2[[#This Row],[SAP Code]],[26]_16!Y:Z,2,FALSE)/ 1000000, 0)</f>
        <v>0</v>
      </c>
      <c r="BG693" s="28" t="str">
        <f>IFERROR(VLOOKUP(Table2[[#This Row],[SAP Code]],[26]port!$A:$AD,30,FALSE),"unknown")</f>
        <v>unknown</v>
      </c>
      <c r="BH693" s="29" t="str">
        <f t="shared" si="184"/>
        <v>Unknown</v>
      </c>
      <c r="BI693" s="16"/>
    </row>
    <row r="694" spans="1:61" ht="17.100000000000001" customHeight="1">
      <c r="A694" s="16" t="s">
        <v>91</v>
      </c>
      <c r="B694" s="16" t="s">
        <v>2596</v>
      </c>
      <c r="C694" s="16" t="s">
        <v>2597</v>
      </c>
      <c r="D694" s="16" t="s">
        <v>2598</v>
      </c>
      <c r="E694" s="18">
        <v>43257</v>
      </c>
      <c r="F694" s="16" t="s">
        <v>2599</v>
      </c>
      <c r="G694" s="16" t="s">
        <v>2055</v>
      </c>
      <c r="H694" s="16" t="s">
        <v>81</v>
      </c>
      <c r="I694" s="16" t="s">
        <v>82</v>
      </c>
      <c r="J694" s="16" t="s">
        <v>103</v>
      </c>
      <c r="K694" s="16" t="s">
        <v>84</v>
      </c>
      <c r="L694" s="16" t="s">
        <v>70</v>
      </c>
      <c r="M694" s="19">
        <v>29500000</v>
      </c>
      <c r="N694" s="19">
        <v>20823774.397345852</v>
      </c>
      <c r="O694" s="20" t="s">
        <v>2600</v>
      </c>
      <c r="P694" s="21">
        <v>2000130019431</v>
      </c>
      <c r="Q694" s="20" t="s">
        <v>87</v>
      </c>
      <c r="R694" s="16" t="str">
        <f t="shared" si="174"/>
        <v>ADB Private</v>
      </c>
      <c r="S694" s="16" t="str">
        <f t="shared" si="189"/>
        <v>F</v>
      </c>
      <c r="T694" s="16" t="str">
        <f t="shared" si="173"/>
        <v>Blend Countries</v>
      </c>
      <c r="U694" s="16" t="str">
        <f t="shared" si="175"/>
        <v>Non-Transition States</v>
      </c>
      <c r="V694" s="22" t="str">
        <f>IF(ISNUMBER(MATCH(A694, {"Gabon","Sudan","Niger","Mali","Burkina Faso","Guinea"}, 0)), "De Facto Countries", "Non-De Facto Countries")</f>
        <v>Non-De Facto Countries</v>
      </c>
      <c r="W694" s="16" t="str">
        <f t="shared" si="186"/>
        <v>East</v>
      </c>
      <c r="X694" s="16" t="str">
        <f t="shared" si="187"/>
        <v>Power</v>
      </c>
      <c r="Y694" s="23"/>
      <c r="Z694" s="23">
        <f>Table2[[#This Row],[Approved Amount_UA Equivalent]]</f>
        <v>20823774.397345852</v>
      </c>
      <c r="AD694" s="23">
        <f>SUM(Table2[[#This Row],[Feed Africa ]:[Improve Quality Of Life ]])</f>
        <v>20823774.397345852</v>
      </c>
      <c r="AE694" s="16" t="b">
        <f>Table2[[#This Row],[Total HI5]]=Table2[[#This Row],[Approved Amount_UA Equivalent]]</f>
        <v>1</v>
      </c>
      <c r="AF694" s="24">
        <v>10</v>
      </c>
      <c r="AG694" s="20" t="str">
        <f t="shared" si="176"/>
        <v>Investment Project</v>
      </c>
      <c r="AH694" s="24" t="e">
        <f>VLOOKUP(Table2[[#This Row],[SAP Code]],[25]DATA!$A:$G,7,FALSE)</f>
        <v>#N/A</v>
      </c>
      <c r="AI694" s="20" t="str">
        <f t="shared" si="177"/>
        <v>Infrastructure</v>
      </c>
      <c r="AJ694" s="25" t="s">
        <v>89</v>
      </c>
      <c r="AK694" s="25" t="s">
        <v>2055</v>
      </c>
      <c r="AL694" s="23" t="str" cm="1">
        <f t="array" ref="AL694">_xlfn.SWITCH(AK694,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94" s="26">
        <v>2</v>
      </c>
      <c r="AN694" s="25" t="str">
        <f t="shared" si="185"/>
        <v>Non-Sovereign</v>
      </c>
      <c r="AO694" s="27">
        <v>0.5</v>
      </c>
      <c r="AP694" s="23">
        <f>Table2[[#This Row],[Approved Amount_UA Equivalent]]/1000000</f>
        <v>20.823774397345851</v>
      </c>
      <c r="AQ694" s="19">
        <f t="shared" si="178"/>
        <v>27.713111918963751</v>
      </c>
      <c r="AR694" s="23" t="str">
        <f t="shared" si="179"/>
        <v>21-30</v>
      </c>
      <c r="AS694" s="23" t="str">
        <f t="shared" si="180"/>
        <v>21-40</v>
      </c>
      <c r="AT694" s="23" t="str">
        <f t="shared" si="181"/>
        <v>1-40</v>
      </c>
      <c r="AU694" s="23" t="str">
        <f t="shared" si="182"/>
        <v>&lt;1-50 Mn</v>
      </c>
      <c r="AV694" s="23">
        <f>Table2[[#This Row],[Amount]]</f>
        <v>29500000</v>
      </c>
      <c r="AW694" s="23" t="str">
        <f t="shared" si="183"/>
        <v>Jun 2018</v>
      </c>
      <c r="AX694" s="28">
        <f>IFERROR(VLOOKUP(Table2[[#This Row],[SAP Code]],[26]_16!A:B,2,FALSE),0)</f>
        <v>0</v>
      </c>
      <c r="AY694" s="28">
        <f>IFERROR(VLOOKUP(Table2[[#This Row],[SAP Code]],[26]_16!D:E,2,FALSE)/ 1000000, 0)</f>
        <v>0</v>
      </c>
      <c r="AZ694" s="28">
        <f>IFERROR(VLOOKUP(Table2[[#This Row],[SAP Code]],[26]_16!G:H,2,FALSE)/ 1000000, 0)</f>
        <v>0</v>
      </c>
      <c r="BA694" s="28">
        <f>IFERROR(VLOOKUP(Table2[[#This Row],[SAP Code]],[26]_16!J:K,2,FALSE)/ 1000000, 0)</f>
        <v>0</v>
      </c>
      <c r="BB694" s="28">
        <f>IFERROR(VLOOKUP(Table2[[#This Row],[SAP Code]],[26]_16!M:N,2,FALSE)/ 1000000, 0)</f>
        <v>0</v>
      </c>
      <c r="BC694" s="28">
        <f>IFERROR(VLOOKUP(Table2[[#This Row],[SAP Code]],[26]_16!P:Q,2,FALSE),0)</f>
        <v>0</v>
      </c>
      <c r="BD694" s="28">
        <f>IFERROR(VLOOKUP(Table2[[#This Row],[SAP Code]],[26]_16!S:T,2,FALSE),0)</f>
        <v>0</v>
      </c>
      <c r="BE694" s="28">
        <f>IFERROR(VLOOKUP(Table2[[#This Row],[SAP Code]],[26]_16!V:W,2,FALSE)/ 1000000, 0)</f>
        <v>0</v>
      </c>
      <c r="BF694" s="28">
        <f>IFERROR(VLOOKUP(Table2[[#This Row],[SAP Code]],[26]_16!Y:Z,2,FALSE)/ 1000000, 0)</f>
        <v>0</v>
      </c>
      <c r="BG694" s="28" t="str">
        <f>IFERROR(VLOOKUP(Table2[[#This Row],[SAP Code]],[26]port!$A:$AD,30,FALSE),"unknown")</f>
        <v>OnGo</v>
      </c>
      <c r="BH694" s="29" t="str">
        <f t="shared" si="184"/>
        <v>Ongoing</v>
      </c>
      <c r="BI694" s="16"/>
    </row>
    <row r="695" spans="1:61" ht="17.100000000000001" customHeight="1">
      <c r="A695" s="16" t="s">
        <v>91</v>
      </c>
      <c r="B695" s="16" t="s">
        <v>2596</v>
      </c>
      <c r="C695" s="16" t="s">
        <v>2601</v>
      </c>
      <c r="D695" s="16" t="s">
        <v>2598</v>
      </c>
      <c r="E695" s="18">
        <v>43257</v>
      </c>
      <c r="F695" s="16" t="s">
        <v>2599</v>
      </c>
      <c r="G695" s="16" t="s">
        <v>2055</v>
      </c>
      <c r="H695" s="16" t="s">
        <v>81</v>
      </c>
      <c r="I695" s="16" t="s">
        <v>82</v>
      </c>
      <c r="J695" s="16" t="s">
        <v>2321</v>
      </c>
      <c r="K695" s="16" t="s">
        <v>84</v>
      </c>
      <c r="L695" s="16" t="s">
        <v>70</v>
      </c>
      <c r="M695" s="19">
        <v>20000000</v>
      </c>
      <c r="N695" s="19">
        <v>14117813.15074295</v>
      </c>
      <c r="O695" s="20" t="s">
        <v>2600</v>
      </c>
      <c r="P695" s="21">
        <v>5560130000951</v>
      </c>
      <c r="Q695" s="20" t="s">
        <v>87</v>
      </c>
      <c r="R695" s="16" t="str">
        <f t="shared" si="174"/>
        <v>CIF</v>
      </c>
      <c r="S695" s="16" t="str">
        <f t="shared" si="189"/>
        <v>F</v>
      </c>
      <c r="T695" s="16" t="str">
        <f t="shared" si="173"/>
        <v>Blend Countries</v>
      </c>
      <c r="U695" s="16" t="str">
        <f t="shared" si="175"/>
        <v>Non-Transition States</v>
      </c>
      <c r="V695" s="22" t="str">
        <f>IF(ISNUMBER(MATCH(A695, {"Gabon","Sudan","Niger","Mali","Burkina Faso","Guinea"}, 0)), "De Facto Countries", "Non-De Facto Countries")</f>
        <v>Non-De Facto Countries</v>
      </c>
      <c r="W695" s="16" t="str">
        <f t="shared" si="186"/>
        <v>East</v>
      </c>
      <c r="X695" s="16" t="str">
        <f t="shared" si="187"/>
        <v>Power</v>
      </c>
      <c r="Y695" s="23"/>
      <c r="Z695" s="23">
        <f>Table2[[#This Row],[Approved Amount_UA Equivalent]]</f>
        <v>14117813.15074295</v>
      </c>
      <c r="AD695" s="23">
        <f>SUM(Table2[[#This Row],[Feed Africa ]:[Improve Quality Of Life ]])</f>
        <v>14117813.15074295</v>
      </c>
      <c r="AE695" s="16" t="b">
        <f>Table2[[#This Row],[Total HI5]]=Table2[[#This Row],[Approved Amount_UA Equivalent]]</f>
        <v>1</v>
      </c>
      <c r="AF695" s="24">
        <v>10</v>
      </c>
      <c r="AG695" s="20" t="str">
        <f t="shared" si="176"/>
        <v>Investment Project</v>
      </c>
      <c r="AH695" s="24" t="e">
        <f>VLOOKUP(Table2[[#This Row],[SAP Code]],[25]DATA!$A:$G,7,FALSE)</f>
        <v>#N/A</v>
      </c>
      <c r="AI695" s="20" t="str">
        <f t="shared" si="177"/>
        <v>Infrastructure</v>
      </c>
      <c r="AJ695" s="25" t="s">
        <v>89</v>
      </c>
      <c r="AK695" s="25" t="s">
        <v>2055</v>
      </c>
      <c r="AL695" s="23" t="str" cm="1">
        <f t="array" ref="AL695">_xlfn.SWITCH(AK695,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695" s="26">
        <v>2</v>
      </c>
      <c r="AN695" s="25" t="str">
        <f t="shared" si="185"/>
        <v>Non-Sovereign</v>
      </c>
      <c r="AO695" s="27">
        <v>0.5</v>
      </c>
      <c r="AP695" s="23">
        <f>Table2[[#This Row],[Approved Amount_UA Equivalent]]/1000000</f>
        <v>14.117813150742951</v>
      </c>
      <c r="AQ695" s="19">
        <f t="shared" si="178"/>
        <v>18.78855045353475</v>
      </c>
      <c r="AR695" s="23" t="str">
        <f t="shared" si="179"/>
        <v>11-20</v>
      </c>
      <c r="AS695" s="23" t="str">
        <f t="shared" si="180"/>
        <v>1-20</v>
      </c>
      <c r="AT695" s="23" t="str">
        <f t="shared" si="181"/>
        <v>1-40</v>
      </c>
      <c r="AU695" s="23" t="str">
        <f t="shared" si="182"/>
        <v>&lt;1-50 Mn</v>
      </c>
      <c r="AV695" s="23">
        <f>Table2[[#This Row],[Amount]]</f>
        <v>20000000</v>
      </c>
      <c r="AW695" s="23" t="str">
        <f t="shared" si="183"/>
        <v>Jun 2018</v>
      </c>
      <c r="AX695" s="28">
        <f>IFERROR(VLOOKUP(Table2[[#This Row],[SAP Code]],[26]_16!A:B,2,FALSE),0)</f>
        <v>0</v>
      </c>
      <c r="AY695" s="28">
        <f>IFERROR(VLOOKUP(Table2[[#This Row],[SAP Code]],[26]_16!D:E,2,FALSE)/ 1000000, 0)</f>
        <v>0</v>
      </c>
      <c r="AZ695" s="28">
        <f>IFERROR(VLOOKUP(Table2[[#This Row],[SAP Code]],[26]_16!G:H,2,FALSE)/ 1000000, 0)</f>
        <v>0</v>
      </c>
      <c r="BA695" s="28">
        <f>IFERROR(VLOOKUP(Table2[[#This Row],[SAP Code]],[26]_16!J:K,2,FALSE)/ 1000000, 0)</f>
        <v>0</v>
      </c>
      <c r="BB695" s="28">
        <f>IFERROR(VLOOKUP(Table2[[#This Row],[SAP Code]],[26]_16!M:N,2,FALSE)/ 1000000, 0)</f>
        <v>0</v>
      </c>
      <c r="BC695" s="28">
        <f>IFERROR(VLOOKUP(Table2[[#This Row],[SAP Code]],[26]_16!P:Q,2,FALSE),0)</f>
        <v>0</v>
      </c>
      <c r="BD695" s="28">
        <f>IFERROR(VLOOKUP(Table2[[#This Row],[SAP Code]],[26]_16!S:T,2,FALSE),0)</f>
        <v>0</v>
      </c>
      <c r="BE695" s="28">
        <f>IFERROR(VLOOKUP(Table2[[#This Row],[SAP Code]],[26]_16!V:W,2,FALSE)/ 1000000, 0)</f>
        <v>0</v>
      </c>
      <c r="BF695" s="28">
        <f>IFERROR(VLOOKUP(Table2[[#This Row],[SAP Code]],[26]_16!Y:Z,2,FALSE)/ 1000000, 0)</f>
        <v>0</v>
      </c>
      <c r="BG695" s="28" t="str">
        <f>IFERROR(VLOOKUP(Table2[[#This Row],[SAP Code]],[26]port!$A:$AD,30,FALSE),"unknown")</f>
        <v>OnGo</v>
      </c>
      <c r="BH695" s="29" t="str">
        <f t="shared" si="184"/>
        <v>Ongoing</v>
      </c>
      <c r="BI695" s="16"/>
    </row>
    <row r="696" spans="1:61" ht="17.100000000000001" customHeight="1">
      <c r="A696" s="16" t="s">
        <v>158</v>
      </c>
      <c r="B696" s="16" t="s">
        <v>2602</v>
      </c>
      <c r="C696" s="16" t="s">
        <v>2603</v>
      </c>
      <c r="D696" s="16" t="s">
        <v>2604</v>
      </c>
      <c r="E696" s="18">
        <v>43257</v>
      </c>
      <c r="F696" s="16" t="s">
        <v>2480</v>
      </c>
      <c r="G696" s="16" t="s">
        <v>74</v>
      </c>
      <c r="H696" s="16" t="s">
        <v>81</v>
      </c>
      <c r="I696" s="16" t="s">
        <v>155</v>
      </c>
      <c r="J696" s="16" t="s">
        <v>83</v>
      </c>
      <c r="K696" s="16" t="s">
        <v>69</v>
      </c>
      <c r="L696" s="16" t="s">
        <v>85</v>
      </c>
      <c r="M696" s="19">
        <v>4000000</v>
      </c>
      <c r="N696" s="19">
        <v>4000000</v>
      </c>
      <c r="O696" s="20" t="s">
        <v>2605</v>
      </c>
      <c r="P696" s="21">
        <v>2100155037466</v>
      </c>
      <c r="Q696" s="20" t="s">
        <v>87</v>
      </c>
      <c r="R696" s="16" t="str">
        <f t="shared" si="174"/>
        <v>ADF Including TSF</v>
      </c>
      <c r="S696" s="16" t="str">
        <f t="shared" si="189"/>
        <v>A</v>
      </c>
      <c r="T696" s="16" t="str">
        <f t="shared" si="173"/>
        <v>ADF Countries</v>
      </c>
      <c r="U696" s="16" t="str">
        <f t="shared" si="175"/>
        <v>Transition States</v>
      </c>
      <c r="V696" s="22" t="str">
        <f>IF(ISNUMBER(MATCH(A696, {"Gabon","Sudan","Niger","Mali","Burkina Faso","Guinea"}, 0)), "De Facto Countries", "Non-De Facto Countries")</f>
        <v>De Facto Countries</v>
      </c>
      <c r="W696" s="16" t="str">
        <f t="shared" si="186"/>
        <v>East</v>
      </c>
      <c r="X696" s="16" t="str">
        <f t="shared" si="187"/>
        <v>Agriculture</v>
      </c>
      <c r="Y696" s="23">
        <f>Table2[[#This Row],[Approved Amount_UA Equivalent]]</f>
        <v>4000000</v>
      </c>
      <c r="AD696" s="23">
        <f>SUM(Table2[[#This Row],[Feed Africa ]:[Improve Quality Of Life ]])</f>
        <v>4000000</v>
      </c>
      <c r="AE696" s="16" t="b">
        <f>Table2[[#This Row],[Total HI5]]=Table2[[#This Row],[Approved Amount_UA Equivalent]]</f>
        <v>1</v>
      </c>
      <c r="AF696" s="24">
        <v>40</v>
      </c>
      <c r="AG696" s="20" t="str">
        <f t="shared" si="176"/>
        <v>ISP and Investment Project</v>
      </c>
      <c r="AH696" s="24" t="e">
        <f>VLOOKUP(Table2[[#This Row],[SAP Code]],[25]DATA!$A:$G,7,FALSE)</f>
        <v>#N/A</v>
      </c>
      <c r="AI696" s="20" t="str">
        <f t="shared" si="177"/>
        <v>Infrastructure</v>
      </c>
      <c r="AJ696" s="25" t="s">
        <v>157</v>
      </c>
      <c r="AK696" s="25" t="s">
        <v>74</v>
      </c>
      <c r="AL696" s="23" t="str" cm="1">
        <f t="array" ref="AL696">_xlfn.SWITCH(AK696,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96" s="26">
        <v>1</v>
      </c>
      <c r="AN696" s="25" t="str">
        <f t="shared" si="185"/>
        <v>Sovereign</v>
      </c>
      <c r="AO696" s="27">
        <v>0.5</v>
      </c>
      <c r="AP696" s="23">
        <f>Table2[[#This Row],[Approved Amount_UA Equivalent]]/1000000</f>
        <v>4</v>
      </c>
      <c r="AQ696" s="19">
        <f t="shared" si="178"/>
        <v>5.3233600000000001</v>
      </c>
      <c r="AR696" s="23" t="str">
        <f t="shared" si="179"/>
        <v>1-10</v>
      </c>
      <c r="AS696" s="23" t="str">
        <f t="shared" si="180"/>
        <v>1-20</v>
      </c>
      <c r="AT696" s="23" t="str">
        <f t="shared" si="181"/>
        <v>1-40</v>
      </c>
      <c r="AU696" s="23" t="str">
        <f t="shared" si="182"/>
        <v>&lt;1-50 Mn</v>
      </c>
      <c r="AV696" s="23">
        <f>Table2[[#This Row],[Amount]]</f>
        <v>4000000</v>
      </c>
      <c r="AW696" s="23" t="str">
        <f t="shared" si="183"/>
        <v>Jun 2018</v>
      </c>
      <c r="AX696" s="28">
        <f>IFERROR(VLOOKUP(Table2[[#This Row],[SAP Code]],[26]_16!A:B,2,FALSE),0)</f>
        <v>0</v>
      </c>
      <c r="AY696" s="28">
        <f>IFERROR(VLOOKUP(Table2[[#This Row],[SAP Code]],[26]_16!D:E,2,FALSE)/ 1000000, 0)</f>
        <v>0</v>
      </c>
      <c r="AZ696" s="28">
        <f>IFERROR(VLOOKUP(Table2[[#This Row],[SAP Code]],[26]_16!G:H,2,FALSE)/ 1000000, 0)</f>
        <v>0</v>
      </c>
      <c r="BA696" s="28">
        <f>IFERROR(VLOOKUP(Table2[[#This Row],[SAP Code]],[26]_16!J:K,2,FALSE)/ 1000000, 0)</f>
        <v>0</v>
      </c>
      <c r="BB696" s="28">
        <f>IFERROR(VLOOKUP(Table2[[#This Row],[SAP Code]],[26]_16!M:N,2,FALSE)/ 1000000, 0)</f>
        <v>0.42678655999999998</v>
      </c>
      <c r="BC696" s="28">
        <f>IFERROR(VLOOKUP(Table2[[#This Row],[SAP Code]],[26]_16!P:Q,2,FALSE),0)</f>
        <v>0.39272062999999996</v>
      </c>
      <c r="BD696" s="28">
        <f>IFERROR(VLOOKUP(Table2[[#This Row],[SAP Code]],[26]_16!S:T,2,FALSE),0)</f>
        <v>0.40749834000000007</v>
      </c>
      <c r="BE696" s="28">
        <f>IFERROR(VLOOKUP(Table2[[#This Row],[SAP Code]],[26]_16!V:W,2,FALSE)/ 1000000, 0)</f>
        <v>0.32776112000000013</v>
      </c>
      <c r="BF696" s="28">
        <f>IFERROR(VLOOKUP(Table2[[#This Row],[SAP Code]],[26]_16!Y:Z,2,FALSE)/ 1000000, 0)</f>
        <v>0.51001786000000016</v>
      </c>
      <c r="BG696" s="28" t="str">
        <f>IFERROR(VLOOKUP(Table2[[#This Row],[SAP Code]],[26]port!$A:$AD,30,FALSE),"unknown")</f>
        <v>OnGo</v>
      </c>
      <c r="BH696" s="29" t="str">
        <f t="shared" si="184"/>
        <v>Ongoing</v>
      </c>
      <c r="BI696" s="16"/>
    </row>
    <row r="697" spans="1:61" ht="17.100000000000001" customHeight="1">
      <c r="A697" s="16" t="s">
        <v>158</v>
      </c>
      <c r="B697" s="16" t="s">
        <v>2602</v>
      </c>
      <c r="C697" s="16" t="s">
        <v>2606</v>
      </c>
      <c r="D697" s="16" t="s">
        <v>2604</v>
      </c>
      <c r="E697" s="18">
        <v>43257</v>
      </c>
      <c r="F697" s="16" t="s">
        <v>2480</v>
      </c>
      <c r="G697" s="16" t="s">
        <v>74</v>
      </c>
      <c r="H697" s="16" t="s">
        <v>81</v>
      </c>
      <c r="I697" s="16" t="s">
        <v>155</v>
      </c>
      <c r="J697" s="16" t="s">
        <v>2463</v>
      </c>
      <c r="K697" s="16" t="s">
        <v>69</v>
      </c>
      <c r="L697" s="16" t="s">
        <v>85</v>
      </c>
      <c r="M697" s="19">
        <v>24950000</v>
      </c>
      <c r="N697" s="19">
        <v>24950000</v>
      </c>
      <c r="O697" s="20" t="s">
        <v>2605</v>
      </c>
      <c r="P697" s="21">
        <v>5900155013802</v>
      </c>
      <c r="Q697" s="20" t="s">
        <v>87</v>
      </c>
      <c r="R697" s="16" t="str">
        <f t="shared" si="174"/>
        <v>ADF Including TSF</v>
      </c>
      <c r="S697" s="16" t="str">
        <f t="shared" si="189"/>
        <v>A</v>
      </c>
      <c r="T697" s="16" t="str">
        <f t="shared" ref="T697:T703" si="190">IF(A697="Algeria","ADB Countries",IF(A697="Angola","ADB Countries",IF(A697="Benin","ADF Countries",IF(A697="Botswana","ADB Countries",IF(A697="Burkina Faso","ADF Countries",IF(A697="Burundi","ADF Countries",IF(A697="Cameroon","Blend Countries",IF(A697="Cape Verde","ADB Countries",IF(A697="Central African Republic","ADF Countries",IF(A697="Centrafrique","ADF Countries",IF(A697="Chad","ADF Countries",IF(A697="Comoros","ADF Countries",IF(A697="Congo CG","ADB Countries",IF(A697="Congo","ADB Countries",IF(A697="Côte D'Ivoire","Blend Countries",IF(A697="Dem Rep Congo","ADF Countries",IF(A697="DEMOCRATIC REPUBLIC OF THE CONGO","ADF Countries",IF(A697="Djibouti","ADF Countries",IF(A697="Egypt","ADB Countries",IF(A697="Eq Guinea","ADB Countries",IF(A697="Equatorial Guinea","ADB Countries",IF(A697="Eritrea","ADF Countries",IF(A697="Swaziland","ADB Countries",IF(A697="Eswatini","ADB Countries",IF(A697="Ethiopia","ADF Countries",IF(A697="Gabon","ADB Countries",IF(A697="Gambia","ADF Countries",IF(A697="Ghana","ADF Countries",IF(A697="Guinea","ADF Countries",IF(A697="Guinea-Bissau","ADF Countries",IF(A697="Kenya","Blend Countries",IF(A697="Lesotho","ADF Countries",IF(A697="Liberia","ADF Countries",IF(A697="Libya","ADB Countries",IF(A697="Madagascar","ADF Countries",IF(A697="Malawi","ADF Countries",IF(A697="Mali","ADF Countries",IF(A697="Mauritania","ADF Countries",IF(A697="Mauritius","ADB Countries",IF(A697="Morocco","ADB Countries",IF(A697="Mozambique","ADF Countries",IF(OR(A697="Multi",A697="Multinational",A697="Multi-Countries"),"Multinational",IF(A697="Namibia","ADB Countries",IF(A697="Niger","ADF Countries",IF(A697="Nigeria","ADB Countries",IF(A697="Rwanda","ADF Countries",IF(A697="Sao Tome &amp; Principe","ADF Countries",IF(A697="Sao Tome","ADF Countries",IF(A697="Senegal","Blend Countries",IF(A697="Seychelles","ADB Countries",IF(A697="Sierra Leone","ADF Countries",IF(A697="Somalia","ADF Countries",IF(A697="South Africa","ADB Countries",IF(A697="South Sudan","ADF Countries",IF(A697="Sudan","ADF Countries",IF(A697="Tanzania","Blend Countries",IF(A697="Togo","ADF Countries",IF(A697="Tunisia","ADB Countries",IF(A697="Uganda","ADF Countries",IF(A697="Zambia","Blend Countries",IF(A697="Zimbabwe","ADF Countries","")))))))))))))))))))))))))))))))))))))))))))))))))))))))))))))</f>
        <v>ADF Countries</v>
      </c>
      <c r="U697" s="16" t="str">
        <f t="shared" si="175"/>
        <v>Transition States</v>
      </c>
      <c r="V697" s="22" t="str">
        <f>IF(ISNUMBER(MATCH(A697, {"Gabon","Sudan","Niger","Mali","Burkina Faso","Guinea"}, 0)), "De Facto Countries", "Non-De Facto Countries")</f>
        <v>De Facto Countries</v>
      </c>
      <c r="W697" s="16" t="str">
        <f t="shared" si="186"/>
        <v>East</v>
      </c>
      <c r="X697" s="16" t="str">
        <f t="shared" si="187"/>
        <v>Agriculture</v>
      </c>
      <c r="Y697" s="23">
        <f>Table2[[#This Row],[Approved Amount_UA Equivalent]]</f>
        <v>24950000</v>
      </c>
      <c r="AD697" s="23">
        <f>SUM(Table2[[#This Row],[Feed Africa ]:[Improve Quality Of Life ]])</f>
        <v>24950000</v>
      </c>
      <c r="AE697" s="16" t="b">
        <f>Table2[[#This Row],[Total HI5]]=Table2[[#This Row],[Approved Amount_UA Equivalent]]</f>
        <v>1</v>
      </c>
      <c r="AF697" s="24">
        <v>40</v>
      </c>
      <c r="AG697" s="20" t="str">
        <f t="shared" si="176"/>
        <v>ISP and Investment Project</v>
      </c>
      <c r="AH697" s="24" t="e">
        <f>VLOOKUP(Table2[[#This Row],[SAP Code]],[25]DATA!$A:$G,7,FALSE)</f>
        <v>#N/A</v>
      </c>
      <c r="AI697" s="20" t="str">
        <f t="shared" si="177"/>
        <v>Infrastructure</v>
      </c>
      <c r="AJ697" s="25" t="s">
        <v>157</v>
      </c>
      <c r="AK697" s="25" t="s">
        <v>74</v>
      </c>
      <c r="AL697" s="23" t="str" cm="1">
        <f t="array" ref="AL697">_xlfn.SWITCH(AK697,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97" s="26">
        <v>1</v>
      </c>
      <c r="AN697" s="25" t="str">
        <f t="shared" si="185"/>
        <v>Sovereign</v>
      </c>
      <c r="AO697" s="27">
        <v>0.5</v>
      </c>
      <c r="AP697" s="23">
        <f>Table2[[#This Row],[Approved Amount_UA Equivalent]]/1000000</f>
        <v>24.95</v>
      </c>
      <c r="AQ697" s="19">
        <f t="shared" si="178"/>
        <v>33.204458000000002</v>
      </c>
      <c r="AR697" s="23" t="str">
        <f t="shared" si="179"/>
        <v>21-30</v>
      </c>
      <c r="AS697" s="23" t="str">
        <f t="shared" si="180"/>
        <v>21-40</v>
      </c>
      <c r="AT697" s="23" t="str">
        <f t="shared" si="181"/>
        <v>1-40</v>
      </c>
      <c r="AU697" s="23" t="str">
        <f t="shared" si="182"/>
        <v>&lt;1-50 Mn</v>
      </c>
      <c r="AV697" s="23">
        <f>Table2[[#This Row],[Amount]]</f>
        <v>24950000</v>
      </c>
      <c r="AW697" s="23" t="str">
        <f t="shared" si="183"/>
        <v>Jun 2018</v>
      </c>
      <c r="AX697" s="28">
        <f>IFERROR(VLOOKUP(Table2[[#This Row],[SAP Code]],[26]_16!A:B,2,FALSE),0)</f>
        <v>0</v>
      </c>
      <c r="AY697" s="28">
        <f>IFERROR(VLOOKUP(Table2[[#This Row],[SAP Code]],[26]_16!D:E,2,FALSE)/ 1000000, 0)</f>
        <v>0</v>
      </c>
      <c r="AZ697" s="28">
        <f>IFERROR(VLOOKUP(Table2[[#This Row],[SAP Code]],[26]_16!G:H,2,FALSE)/ 1000000, 0)</f>
        <v>0</v>
      </c>
      <c r="BA697" s="28">
        <f>IFERROR(VLOOKUP(Table2[[#This Row],[SAP Code]],[26]_16!J:K,2,FALSE)/ 1000000, 0)</f>
        <v>0</v>
      </c>
      <c r="BB697" s="28">
        <f>IFERROR(VLOOKUP(Table2[[#This Row],[SAP Code]],[26]_16!M:N,2,FALSE)/ 1000000, 0)</f>
        <v>0.42678655999999998</v>
      </c>
      <c r="BC697" s="28">
        <f>IFERROR(VLOOKUP(Table2[[#This Row],[SAP Code]],[26]_16!P:Q,2,FALSE),0)</f>
        <v>0.39272062999999996</v>
      </c>
      <c r="BD697" s="28">
        <f>IFERROR(VLOOKUP(Table2[[#This Row],[SAP Code]],[26]_16!S:T,2,FALSE),0)</f>
        <v>0.40749834000000007</v>
      </c>
      <c r="BE697" s="28">
        <f>IFERROR(VLOOKUP(Table2[[#This Row],[SAP Code]],[26]_16!V:W,2,FALSE)/ 1000000, 0)</f>
        <v>0.32776112000000013</v>
      </c>
      <c r="BF697" s="28">
        <f>IFERROR(VLOOKUP(Table2[[#This Row],[SAP Code]],[26]_16!Y:Z,2,FALSE)/ 1000000, 0)</f>
        <v>0.51001786000000016</v>
      </c>
      <c r="BG697" s="28" t="str">
        <f>IFERROR(VLOOKUP(Table2[[#This Row],[SAP Code]],[26]port!$A:$AD,30,FALSE),"unknown")</f>
        <v>OnGo</v>
      </c>
      <c r="BH697" s="29" t="str">
        <f t="shared" si="184"/>
        <v>Ongoing</v>
      </c>
      <c r="BI697" s="16"/>
    </row>
    <row r="698" spans="1:61" ht="17.100000000000001" customHeight="1">
      <c r="A698" s="16" t="s">
        <v>141</v>
      </c>
      <c r="B698" s="16" t="s">
        <v>2607</v>
      </c>
      <c r="C698" s="16" t="s">
        <v>2608</v>
      </c>
      <c r="D698" s="16" t="s">
        <v>2609</v>
      </c>
      <c r="E698" s="18">
        <v>43257</v>
      </c>
      <c r="F698" s="16" t="s">
        <v>2607</v>
      </c>
      <c r="G698" s="16" t="s">
        <v>107</v>
      </c>
      <c r="H698" s="37" t="s">
        <v>213</v>
      </c>
      <c r="I698" s="16" t="s">
        <v>102</v>
      </c>
      <c r="J698" s="16" t="s">
        <v>103</v>
      </c>
      <c r="K698" s="16" t="s">
        <v>2610</v>
      </c>
      <c r="L698" s="16" t="s">
        <v>70</v>
      </c>
      <c r="M698" s="19">
        <v>10000000</v>
      </c>
      <c r="N698" s="19">
        <v>7058906.575371475</v>
      </c>
      <c r="O698" s="20" t="s">
        <v>2611</v>
      </c>
      <c r="P698" s="21" t="s">
        <v>243</v>
      </c>
      <c r="Q698" s="20" t="s">
        <v>87</v>
      </c>
      <c r="R698" s="16" t="str">
        <f t="shared" si="174"/>
        <v>ADB Private</v>
      </c>
      <c r="S698" s="16" t="str">
        <f t="shared" si="189"/>
        <v>H</v>
      </c>
      <c r="T698" s="16" t="str">
        <f t="shared" si="190"/>
        <v>Multinational</v>
      </c>
      <c r="U698" s="16" t="str">
        <f t="shared" si="175"/>
        <v>Multinational</v>
      </c>
      <c r="V698" s="22" t="str">
        <f>IF(ISNUMBER(MATCH(A698, {"Gabon","Sudan","Niger","Mali","Burkina Faso","Guinea"}, 0)), "De Facto Countries", "Non-De Facto Countries")</f>
        <v>Non-De Facto Countries</v>
      </c>
      <c r="W698" s="16" t="str">
        <f t="shared" si="186"/>
        <v>Multi</v>
      </c>
      <c r="X698" s="16" t="str">
        <f t="shared" si="187"/>
        <v>Finance</v>
      </c>
      <c r="Y698" s="23"/>
      <c r="AA698" s="23">
        <f>Table2[[#This Row],[Approved Amount_UA Equivalent]]</f>
        <v>7058906.575371475</v>
      </c>
      <c r="AD698" s="23">
        <f>SUM(Table2[[#This Row],[Feed Africa ]:[Improve Quality Of Life ]])</f>
        <v>7058906.575371475</v>
      </c>
      <c r="AE698" s="16" t="b">
        <f>Table2[[#This Row],[Total HI5]]=Table2[[#This Row],[Approved Amount_UA Equivalent]]</f>
        <v>1</v>
      </c>
      <c r="AF698" s="24">
        <v>10</v>
      </c>
      <c r="AG698" s="20" t="str">
        <f t="shared" si="176"/>
        <v>Investment Project</v>
      </c>
      <c r="AH698" s="24" t="e">
        <f>VLOOKUP(Table2[[#This Row],[SAP Code]],[25]DATA!$A:$G,7,FALSE)</f>
        <v>#N/A</v>
      </c>
      <c r="AI698" s="20" t="str">
        <f t="shared" si="177"/>
        <v>Other Investment</v>
      </c>
      <c r="AJ698" s="25" t="s">
        <v>106</v>
      </c>
      <c r="AK698" s="25" t="s">
        <v>107</v>
      </c>
      <c r="AL698" s="23" t="str" cm="1">
        <f t="array" ref="AL698">_xlfn.SWITCH(AK698,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698" s="26">
        <v>2</v>
      </c>
      <c r="AN698" s="25" t="str">
        <f t="shared" si="185"/>
        <v>Non-Sovereign</v>
      </c>
      <c r="AO698" s="27">
        <v>1</v>
      </c>
      <c r="AP698" s="23">
        <f>Table2[[#This Row],[Approved Amount_UA Equivalent]]/1000000</f>
        <v>7.0589065753714753</v>
      </c>
      <c r="AQ698" s="19">
        <f t="shared" si="178"/>
        <v>9.394275226767375</v>
      </c>
      <c r="AR698" s="23" t="str">
        <f t="shared" si="179"/>
        <v>1-10</v>
      </c>
      <c r="AS698" s="23" t="str">
        <f t="shared" si="180"/>
        <v>1-20</v>
      </c>
      <c r="AT698" s="23" t="str">
        <f t="shared" si="181"/>
        <v>1-40</v>
      </c>
      <c r="AU698" s="23" t="str">
        <f t="shared" si="182"/>
        <v>&lt;1-50 Mn</v>
      </c>
      <c r="AV698" s="23">
        <f>Table2[[#This Row],[Amount]]</f>
        <v>10000000</v>
      </c>
      <c r="AW698" s="23" t="str">
        <f t="shared" si="183"/>
        <v>Jun 2018</v>
      </c>
      <c r="AX698" s="28">
        <f>IFERROR(VLOOKUP(Table2[[#This Row],[SAP Code]],[26]_16!A:B,2,FALSE),0)</f>
        <v>0</v>
      </c>
      <c r="AY698" s="28">
        <f>IFERROR(VLOOKUP(Table2[[#This Row],[SAP Code]],[26]_16!D:E,2,FALSE)/ 1000000, 0)</f>
        <v>0</v>
      </c>
      <c r="AZ698" s="28">
        <f>IFERROR(VLOOKUP(Table2[[#This Row],[SAP Code]],[26]_16!G:H,2,FALSE)/ 1000000, 0)</f>
        <v>0</v>
      </c>
      <c r="BA698" s="28">
        <f>IFERROR(VLOOKUP(Table2[[#This Row],[SAP Code]],[26]_16!J:K,2,FALSE)/ 1000000, 0)</f>
        <v>0</v>
      </c>
      <c r="BB698" s="28">
        <f>IFERROR(VLOOKUP(Table2[[#This Row],[SAP Code]],[26]_16!M:N,2,FALSE)/ 1000000, 0)</f>
        <v>0</v>
      </c>
      <c r="BC698" s="28">
        <f>IFERROR(VLOOKUP(Table2[[#This Row],[SAP Code]],[26]_16!P:Q,2,FALSE),0)</f>
        <v>0</v>
      </c>
      <c r="BD698" s="28">
        <f>IFERROR(VLOOKUP(Table2[[#This Row],[SAP Code]],[26]_16!S:T,2,FALSE),0)</f>
        <v>0</v>
      </c>
      <c r="BE698" s="28">
        <f>IFERROR(VLOOKUP(Table2[[#This Row],[SAP Code]],[26]_16!V:W,2,FALSE)/ 1000000, 0)</f>
        <v>0</v>
      </c>
      <c r="BF698" s="28">
        <f>IFERROR(VLOOKUP(Table2[[#This Row],[SAP Code]],[26]_16!Y:Z,2,FALSE)/ 1000000, 0)</f>
        <v>0</v>
      </c>
      <c r="BG698" s="28" t="str">
        <f>IFERROR(VLOOKUP(Table2[[#This Row],[SAP Code]],[26]port!$A:$AD,30,FALSE),"unknown")</f>
        <v>unknown</v>
      </c>
      <c r="BH698" s="29" t="str">
        <f t="shared" si="184"/>
        <v>Unknown</v>
      </c>
      <c r="BI698" s="16"/>
    </row>
    <row r="699" spans="1:61" ht="17.100000000000001" customHeight="1">
      <c r="A699" s="16" t="s">
        <v>411</v>
      </c>
      <c r="B699" s="16" t="s">
        <v>2612</v>
      </c>
      <c r="C699" s="16" t="s">
        <v>2613</v>
      </c>
      <c r="D699" s="16" t="s">
        <v>2614</v>
      </c>
      <c r="E699" s="18">
        <v>43259</v>
      </c>
      <c r="F699" s="16" t="s">
        <v>2615</v>
      </c>
      <c r="G699" s="16" t="s">
        <v>74</v>
      </c>
      <c r="H699" s="16" t="s">
        <v>132</v>
      </c>
      <c r="I699" s="16" t="s">
        <v>155</v>
      </c>
      <c r="J699" s="16" t="s">
        <v>68</v>
      </c>
      <c r="K699" s="16" t="s">
        <v>69</v>
      </c>
      <c r="L699" s="16" t="s">
        <v>70</v>
      </c>
      <c r="M699" s="19">
        <v>1000000</v>
      </c>
      <c r="N699" s="19">
        <v>705890.65753714752</v>
      </c>
      <c r="O699" s="20" t="s">
        <v>2616</v>
      </c>
      <c r="P699" s="21">
        <v>5000199005318</v>
      </c>
      <c r="Q699" s="20" t="s">
        <v>72</v>
      </c>
      <c r="R699" s="16" t="str">
        <f t="shared" si="174"/>
        <v>OTHERS</v>
      </c>
      <c r="S699" s="16" t="str">
        <f t="shared" si="189"/>
        <v>A</v>
      </c>
      <c r="T699" s="16" t="str">
        <f t="shared" si="190"/>
        <v>ADF Countries</v>
      </c>
      <c r="U699" s="16" t="str">
        <f t="shared" si="175"/>
        <v>Transition States</v>
      </c>
      <c r="V699" s="22" t="str">
        <f>IF(ISNUMBER(MATCH(A699, {"Gabon","Sudan","Niger","Mali","Burkina Faso","Guinea"}, 0)), "De Facto Countries", "Non-De Facto Countries")</f>
        <v>Non-De Facto Countries</v>
      </c>
      <c r="W699" s="16" t="str">
        <f t="shared" si="186"/>
        <v>West</v>
      </c>
      <c r="X699" s="16" t="str">
        <f t="shared" si="187"/>
        <v>Agriculture</v>
      </c>
      <c r="Y699" s="23">
        <f>Table2[[#This Row],[Approved Amount_UA Equivalent]]</f>
        <v>705890.65753714752</v>
      </c>
      <c r="AD699" s="23">
        <f>SUM(Table2[[#This Row],[Feed Africa ]:[Improve Quality Of Life ]])</f>
        <v>705890.65753714752</v>
      </c>
      <c r="AE699" s="16" t="b">
        <f>Table2[[#This Row],[Total HI5]]=Table2[[#This Row],[Approved Amount_UA Equivalent]]</f>
        <v>1</v>
      </c>
      <c r="AF699" s="24">
        <v>50</v>
      </c>
      <c r="AG699" s="20" t="str">
        <f t="shared" si="176"/>
        <v>Emergency Assistance</v>
      </c>
      <c r="AH699" s="24" t="e">
        <f>VLOOKUP(Table2[[#This Row],[SAP Code]],[25]DATA!$A:$G,7,FALSE)</f>
        <v>#N/A</v>
      </c>
      <c r="AI699" s="20" t="str">
        <f t="shared" si="177"/>
        <v>Other Investment</v>
      </c>
      <c r="AJ699" s="25" t="s">
        <v>157</v>
      </c>
      <c r="AK699" s="25" t="s">
        <v>74</v>
      </c>
      <c r="AL699" s="23" t="str" cm="1">
        <f t="array" ref="AL699">_xlfn.SWITCH(AK699,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699" s="26">
        <v>1</v>
      </c>
      <c r="AN699" s="25" t="str">
        <f t="shared" si="185"/>
        <v>Sovereign</v>
      </c>
      <c r="AO699" s="27">
        <v>1</v>
      </c>
      <c r="AP699" s="23">
        <f>Table2[[#This Row],[Approved Amount_UA Equivalent]]/1000000</f>
        <v>0.70589065753714753</v>
      </c>
      <c r="AQ699" s="19">
        <f t="shared" si="178"/>
        <v>0.93942752267673735</v>
      </c>
      <c r="AR699" s="23" t="str">
        <f t="shared" si="179"/>
        <v>1-10</v>
      </c>
      <c r="AS699" s="23" t="str">
        <f t="shared" si="180"/>
        <v>1-20</v>
      </c>
      <c r="AT699" s="23" t="str">
        <f t="shared" si="181"/>
        <v>1-40</v>
      </c>
      <c r="AU699" s="23" t="str">
        <f t="shared" si="182"/>
        <v>&lt;1-50 Mn</v>
      </c>
      <c r="AV699" s="23">
        <f>Table2[[#This Row],[Amount]]</f>
        <v>1000000</v>
      </c>
      <c r="AW699" s="23" t="str">
        <f t="shared" si="183"/>
        <v>Jun 2018</v>
      </c>
      <c r="AX699" s="28">
        <f>IFERROR(VLOOKUP(Table2[[#This Row],[SAP Code]],[26]_16!A:B,2,FALSE),0)</f>
        <v>0</v>
      </c>
      <c r="AY699" s="28">
        <f>IFERROR(VLOOKUP(Table2[[#This Row],[SAP Code]],[26]_16!D:E,2,FALSE)/ 1000000, 0)</f>
        <v>0</v>
      </c>
      <c r="AZ699" s="28">
        <f>IFERROR(VLOOKUP(Table2[[#This Row],[SAP Code]],[26]_16!G:H,2,FALSE)/ 1000000, 0)</f>
        <v>0</v>
      </c>
      <c r="BA699" s="28">
        <f>IFERROR(VLOOKUP(Table2[[#This Row],[SAP Code]],[26]_16!J:K,2,FALSE)/ 1000000, 0)</f>
        <v>0</v>
      </c>
      <c r="BB699" s="28">
        <f>IFERROR(VLOOKUP(Table2[[#This Row],[SAP Code]],[26]_16!M:N,2,FALSE)/ 1000000, 0)</f>
        <v>0</v>
      </c>
      <c r="BC699" s="28">
        <f>IFERROR(VLOOKUP(Table2[[#This Row],[SAP Code]],[26]_16!P:Q,2,FALSE),0)</f>
        <v>0</v>
      </c>
      <c r="BD699" s="28">
        <f>IFERROR(VLOOKUP(Table2[[#This Row],[SAP Code]],[26]_16!S:T,2,FALSE),0)</f>
        <v>0</v>
      </c>
      <c r="BE699" s="28">
        <f>IFERROR(VLOOKUP(Table2[[#This Row],[SAP Code]],[26]_16!V:W,2,FALSE)/ 1000000, 0)</f>
        <v>0</v>
      </c>
      <c r="BF699" s="28">
        <f>IFERROR(VLOOKUP(Table2[[#This Row],[SAP Code]],[26]_16!Y:Z,2,FALSE)/ 1000000, 0)</f>
        <v>0</v>
      </c>
      <c r="BG699" s="28" t="str">
        <f>IFERROR(VLOOKUP(Table2[[#This Row],[SAP Code]],[26]port!$A:$AD,30,FALSE),"unknown")</f>
        <v>COMP</v>
      </c>
      <c r="BH699" s="29" t="str">
        <f t="shared" si="184"/>
        <v>Number of operations completed out of the net approved of that year</v>
      </c>
      <c r="BI699" s="16"/>
    </row>
    <row r="700" spans="1:61" ht="17.100000000000001" customHeight="1">
      <c r="A700" s="16" t="s">
        <v>316</v>
      </c>
      <c r="B700" s="16" t="s">
        <v>2617</v>
      </c>
      <c r="C700" s="16" t="s">
        <v>2618</v>
      </c>
      <c r="D700" s="16" t="s">
        <v>2619</v>
      </c>
      <c r="E700" s="18">
        <v>43264</v>
      </c>
      <c r="F700" s="16" t="s">
        <v>2620</v>
      </c>
      <c r="G700" s="16" t="s">
        <v>2621</v>
      </c>
      <c r="H700" s="16" t="s">
        <v>132</v>
      </c>
      <c r="I700" s="16" t="s">
        <v>82</v>
      </c>
      <c r="J700" s="16" t="s">
        <v>103</v>
      </c>
      <c r="K700" s="16" t="s">
        <v>2622</v>
      </c>
      <c r="L700" s="16" t="s">
        <v>195</v>
      </c>
      <c r="M700" s="19">
        <v>8000000</v>
      </c>
      <c r="N700" s="19">
        <v>6606547.0881643705</v>
      </c>
      <c r="O700" s="20" t="s">
        <v>2623</v>
      </c>
      <c r="P700" s="21">
        <v>2000140001101</v>
      </c>
      <c r="Q700" s="20" t="s">
        <v>87</v>
      </c>
      <c r="R700" s="16" t="str">
        <f t="shared" si="174"/>
        <v>ADB Private</v>
      </c>
      <c r="S700" s="16" t="str">
        <f t="shared" si="189"/>
        <v>F</v>
      </c>
      <c r="T700" s="16" t="str">
        <f t="shared" si="190"/>
        <v>Blend Countries</v>
      </c>
      <c r="U700" s="16" t="str">
        <f t="shared" si="175"/>
        <v>Non-Transition States</v>
      </c>
      <c r="V700" s="22" t="str">
        <f>IF(ISNUMBER(MATCH(A700, {"Gabon","Sudan","Niger","Mali","Burkina Faso","Guinea"}, 0)), "De Facto Countries", "Non-De Facto Countries")</f>
        <v>Non-De Facto Countries</v>
      </c>
      <c r="W700" s="16" t="str">
        <f t="shared" si="186"/>
        <v>West</v>
      </c>
      <c r="X700" s="16" t="str">
        <f t="shared" si="187"/>
        <v>Power</v>
      </c>
      <c r="Y700" s="23"/>
      <c r="Z700" s="23">
        <f>Table2[[#This Row],[Approved Amount_UA Equivalent]]</f>
        <v>6606547.0881643705</v>
      </c>
      <c r="AD700" s="23">
        <f>SUM(Table2[[#This Row],[Feed Africa ]:[Improve Quality Of Life ]])</f>
        <v>6606547.0881643705</v>
      </c>
      <c r="AE700" s="16" t="b">
        <f>Table2[[#This Row],[Total HI5]]=Table2[[#This Row],[Approved Amount_UA Equivalent]]</f>
        <v>1</v>
      </c>
      <c r="AF700" s="24">
        <v>70</v>
      </c>
      <c r="AG700" s="20" t="str">
        <f t="shared" si="176"/>
        <v>Equity and Guarantee</v>
      </c>
      <c r="AH700" s="24" t="e">
        <f>VLOOKUP(Table2[[#This Row],[SAP Code]],[25]DATA!$A:$G,7,FALSE)</f>
        <v>#N/A</v>
      </c>
      <c r="AI700" s="20" t="str">
        <f t="shared" si="177"/>
        <v>Other Investment</v>
      </c>
      <c r="AJ700" s="25" t="s">
        <v>89</v>
      </c>
      <c r="AK700" s="25" t="s">
        <v>1997</v>
      </c>
      <c r="AL700" s="23" t="str" cm="1">
        <f t="array" ref="AL700">_xlfn.SWITCH(AK700,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00" s="26">
        <v>2</v>
      </c>
      <c r="AN700" s="25" t="str">
        <f t="shared" si="185"/>
        <v>Non-Sovereign</v>
      </c>
      <c r="AO700" s="27">
        <v>1</v>
      </c>
      <c r="AP700" s="23">
        <f>Table2[[#This Row],[Approved Amount_UA Equivalent]]/1000000</f>
        <v>6.6065470881643709</v>
      </c>
      <c r="AQ700" s="19">
        <f t="shared" si="178"/>
        <v>8.7922571268126699</v>
      </c>
      <c r="AR700" s="23" t="str">
        <f t="shared" si="179"/>
        <v>1-10</v>
      </c>
      <c r="AS700" s="23" t="str">
        <f t="shared" si="180"/>
        <v>1-20</v>
      </c>
      <c r="AT700" s="23" t="str">
        <f t="shared" si="181"/>
        <v>1-40</v>
      </c>
      <c r="AU700" s="23" t="str">
        <f t="shared" si="182"/>
        <v>&lt;1-50 Mn</v>
      </c>
      <c r="AV700" s="23">
        <f>Table2[[#This Row],[Amount]]</f>
        <v>8000000</v>
      </c>
      <c r="AW700" s="23" t="str">
        <f t="shared" si="183"/>
        <v>Jun 2018</v>
      </c>
      <c r="AX700" s="28">
        <f>IFERROR(VLOOKUP(Table2[[#This Row],[SAP Code]],[26]_16!A:B,2,FALSE),0)</f>
        <v>0</v>
      </c>
      <c r="AY700" s="28">
        <f>IFERROR(VLOOKUP(Table2[[#This Row],[SAP Code]],[26]_16!D:E,2,FALSE)/ 1000000, 0)</f>
        <v>0</v>
      </c>
      <c r="AZ700" s="28">
        <f>IFERROR(VLOOKUP(Table2[[#This Row],[SAP Code]],[26]_16!G:H,2,FALSE)/ 1000000, 0)</f>
        <v>0</v>
      </c>
      <c r="BA700" s="28">
        <f>IFERROR(VLOOKUP(Table2[[#This Row],[SAP Code]],[26]_16!J:K,2,FALSE)/ 1000000, 0)</f>
        <v>0</v>
      </c>
      <c r="BB700" s="28">
        <f>IFERROR(VLOOKUP(Table2[[#This Row],[SAP Code]],[26]_16!M:N,2,FALSE)/ 1000000, 0)</f>
        <v>0</v>
      </c>
      <c r="BC700" s="28">
        <f>IFERROR(VLOOKUP(Table2[[#This Row],[SAP Code]],[26]_16!P:Q,2,FALSE),0)</f>
        <v>0</v>
      </c>
      <c r="BD700" s="28">
        <f>IFERROR(VLOOKUP(Table2[[#This Row],[SAP Code]],[26]_16!S:T,2,FALSE),0)</f>
        <v>0</v>
      </c>
      <c r="BE700" s="28">
        <f>IFERROR(VLOOKUP(Table2[[#This Row],[SAP Code]],[26]_16!V:W,2,FALSE)/ 1000000, 0)</f>
        <v>0</v>
      </c>
      <c r="BF700" s="28">
        <f>IFERROR(VLOOKUP(Table2[[#This Row],[SAP Code]],[26]_16!Y:Z,2,FALSE)/ 1000000, 0)</f>
        <v>0</v>
      </c>
      <c r="BG700" s="28" t="str">
        <f>IFERROR(VLOOKUP(Table2[[#This Row],[SAP Code]],[26]port!$A:$AD,30,FALSE),"unknown")</f>
        <v>OnGo</v>
      </c>
      <c r="BH700" s="29" t="str">
        <f t="shared" si="184"/>
        <v>Ongoing</v>
      </c>
      <c r="BI700" s="16"/>
    </row>
    <row r="701" spans="1:61" ht="17.100000000000001" customHeight="1">
      <c r="A701" s="16" t="s">
        <v>141</v>
      </c>
      <c r="B701" s="16" t="s">
        <v>2624</v>
      </c>
      <c r="C701" s="16" t="s">
        <v>2625</v>
      </c>
      <c r="D701" s="16" t="s">
        <v>2626</v>
      </c>
      <c r="E701" s="18">
        <v>43264</v>
      </c>
      <c r="F701" s="16" t="s">
        <v>2624</v>
      </c>
      <c r="G701" s="16" t="s">
        <v>2220</v>
      </c>
      <c r="H701" s="37" t="s">
        <v>213</v>
      </c>
      <c r="I701" s="16" t="s">
        <v>155</v>
      </c>
      <c r="J701" s="16" t="s">
        <v>103</v>
      </c>
      <c r="K701" s="16" t="s">
        <v>2610</v>
      </c>
      <c r="L701" s="16" t="s">
        <v>70</v>
      </c>
      <c r="M701" s="19">
        <v>15000000</v>
      </c>
      <c r="N701" s="19">
        <v>10588359.863057213</v>
      </c>
      <c r="O701" s="20" t="s">
        <v>2627</v>
      </c>
      <c r="P701" s="21" t="s">
        <v>243</v>
      </c>
      <c r="Q701" s="20" t="s">
        <v>87</v>
      </c>
      <c r="R701" s="16" t="str">
        <f t="shared" si="174"/>
        <v>ADB Private</v>
      </c>
      <c r="S701" s="16" t="str">
        <f t="shared" si="189"/>
        <v>A</v>
      </c>
      <c r="T701" s="16" t="str">
        <f t="shared" si="190"/>
        <v>Multinational</v>
      </c>
      <c r="U701" s="16" t="str">
        <f t="shared" si="175"/>
        <v>Multinational</v>
      </c>
      <c r="V701" s="22" t="str">
        <f>IF(ISNUMBER(MATCH(A701, {"Gabon","Sudan","Niger","Mali","Burkina Faso","Guinea"}, 0)), "De Facto Countries", "Non-De Facto Countries")</f>
        <v>Non-De Facto Countries</v>
      </c>
      <c r="W701" s="16" t="str">
        <f t="shared" si="186"/>
        <v>Multi</v>
      </c>
      <c r="X701" s="16" t="str">
        <f t="shared" si="187"/>
        <v>Agriculture</v>
      </c>
      <c r="Y701" s="23">
        <f>Table2[[#This Row],[Approved Amount_UA Equivalent]]</f>
        <v>10588359.863057213</v>
      </c>
      <c r="AD701" s="23">
        <f>SUM(Table2[[#This Row],[Feed Africa ]:[Improve Quality Of Life ]])</f>
        <v>10588359.863057213</v>
      </c>
      <c r="AE701" s="16" t="b">
        <f>Table2[[#This Row],[Total HI5]]=Table2[[#This Row],[Approved Amount_UA Equivalent]]</f>
        <v>1</v>
      </c>
      <c r="AF701" s="24">
        <v>10</v>
      </c>
      <c r="AG701" s="20" t="str">
        <f t="shared" si="176"/>
        <v>Investment Project</v>
      </c>
      <c r="AH701" s="24" t="e">
        <f>VLOOKUP(Table2[[#This Row],[SAP Code]],[25]DATA!$A:$G,7,FALSE)</f>
        <v>#N/A</v>
      </c>
      <c r="AI701" s="20" t="str">
        <f t="shared" si="177"/>
        <v>Infrastructure</v>
      </c>
      <c r="AJ701" s="25" t="s">
        <v>157</v>
      </c>
      <c r="AK701" s="25" t="s">
        <v>2220</v>
      </c>
      <c r="AL701" s="23" t="str" cm="1">
        <f t="array" ref="AL701">_xlfn.SWITCH(AK701,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01" s="26">
        <v>2</v>
      </c>
      <c r="AN701" s="25" t="str">
        <f t="shared" si="185"/>
        <v>Non-Sovereign</v>
      </c>
      <c r="AO701" s="27">
        <v>1</v>
      </c>
      <c r="AP701" s="23">
        <f>Table2[[#This Row],[Approved Amount_UA Equivalent]]/1000000</f>
        <v>10.588359863057214</v>
      </c>
      <c r="AQ701" s="19">
        <f t="shared" si="178"/>
        <v>14.091412840151062</v>
      </c>
      <c r="AR701" s="23" t="str">
        <f t="shared" si="179"/>
        <v>11-20</v>
      </c>
      <c r="AS701" s="23" t="str">
        <f t="shared" si="180"/>
        <v>1-20</v>
      </c>
      <c r="AT701" s="23" t="str">
        <f t="shared" si="181"/>
        <v>1-40</v>
      </c>
      <c r="AU701" s="23" t="str">
        <f t="shared" si="182"/>
        <v>&lt;1-50 Mn</v>
      </c>
      <c r="AV701" s="23">
        <f>Table2[[#This Row],[Amount]]</f>
        <v>15000000</v>
      </c>
      <c r="AW701" s="23" t="str">
        <f t="shared" si="183"/>
        <v>Jun 2018</v>
      </c>
      <c r="AX701" s="28">
        <f>IFERROR(VLOOKUP(Table2[[#This Row],[SAP Code]],[26]_16!A:B,2,FALSE),0)</f>
        <v>0</v>
      </c>
      <c r="AY701" s="28">
        <f>IFERROR(VLOOKUP(Table2[[#This Row],[SAP Code]],[26]_16!D:E,2,FALSE)/ 1000000, 0)</f>
        <v>0</v>
      </c>
      <c r="AZ701" s="28">
        <f>IFERROR(VLOOKUP(Table2[[#This Row],[SAP Code]],[26]_16!G:H,2,FALSE)/ 1000000, 0)</f>
        <v>0</v>
      </c>
      <c r="BA701" s="28">
        <f>IFERROR(VLOOKUP(Table2[[#This Row],[SAP Code]],[26]_16!J:K,2,FALSE)/ 1000000, 0)</f>
        <v>0</v>
      </c>
      <c r="BB701" s="28">
        <f>IFERROR(VLOOKUP(Table2[[#This Row],[SAP Code]],[26]_16!M:N,2,FALSE)/ 1000000, 0)</f>
        <v>0</v>
      </c>
      <c r="BC701" s="28">
        <f>IFERROR(VLOOKUP(Table2[[#This Row],[SAP Code]],[26]_16!P:Q,2,FALSE),0)</f>
        <v>0</v>
      </c>
      <c r="BD701" s="28">
        <f>IFERROR(VLOOKUP(Table2[[#This Row],[SAP Code]],[26]_16!S:T,2,FALSE),0)</f>
        <v>0</v>
      </c>
      <c r="BE701" s="28">
        <f>IFERROR(VLOOKUP(Table2[[#This Row],[SAP Code]],[26]_16!V:W,2,FALSE)/ 1000000, 0)</f>
        <v>0</v>
      </c>
      <c r="BF701" s="28">
        <f>IFERROR(VLOOKUP(Table2[[#This Row],[SAP Code]],[26]_16!Y:Z,2,FALSE)/ 1000000, 0)</f>
        <v>0</v>
      </c>
      <c r="BG701" s="28" t="str">
        <f>IFERROR(VLOOKUP(Table2[[#This Row],[SAP Code]],[26]port!$A:$AD,30,FALSE),"unknown")</f>
        <v>unknown</v>
      </c>
      <c r="BH701" s="29" t="str">
        <f t="shared" si="184"/>
        <v>Unknown</v>
      </c>
      <c r="BI701" s="16"/>
    </row>
    <row r="702" spans="1:61" ht="17.100000000000001" customHeight="1">
      <c r="A702" s="16" t="s">
        <v>690</v>
      </c>
      <c r="B702" s="16" t="s">
        <v>2628</v>
      </c>
      <c r="C702" s="16" t="s">
        <v>2629</v>
      </c>
      <c r="D702" s="16" t="s">
        <v>2630</v>
      </c>
      <c r="E702" s="18">
        <v>43270</v>
      </c>
      <c r="F702" s="16" t="s">
        <v>1800</v>
      </c>
      <c r="G702" s="16" t="s">
        <v>1757</v>
      </c>
      <c r="H702" s="16" t="s">
        <v>132</v>
      </c>
      <c r="I702" s="16" t="s">
        <v>82</v>
      </c>
      <c r="J702" s="16" t="s">
        <v>1030</v>
      </c>
      <c r="K702" s="16" t="s">
        <v>1031</v>
      </c>
      <c r="L702" s="16" t="s">
        <v>195</v>
      </c>
      <c r="M702" s="19">
        <v>5510000</v>
      </c>
      <c r="N702" s="19">
        <v>4550259.3069732105</v>
      </c>
      <c r="O702" s="20" t="s">
        <v>1351</v>
      </c>
      <c r="P702" s="21">
        <v>5060140000401</v>
      </c>
      <c r="Q702" s="20" t="s">
        <v>72</v>
      </c>
      <c r="R702" s="16" t="str">
        <f t="shared" si="174"/>
        <v>OTHERS</v>
      </c>
      <c r="S702" s="16" t="str">
        <f t="shared" si="189"/>
        <v>F</v>
      </c>
      <c r="T702" s="16" t="str">
        <f t="shared" si="190"/>
        <v>ADF Countries</v>
      </c>
      <c r="U702" s="16" t="str">
        <f t="shared" si="175"/>
        <v>Transition States</v>
      </c>
      <c r="V702" s="22" t="str">
        <f>IF(ISNUMBER(MATCH(A702, {"Gabon","Sudan","Niger","Mali","Burkina Faso","Guinea"}, 0)), "De Facto Countries", "Non-De Facto Countries")</f>
        <v>De Facto Countries</v>
      </c>
      <c r="W702" s="16" t="str">
        <f t="shared" si="186"/>
        <v>West</v>
      </c>
      <c r="X702" s="16" t="str">
        <f t="shared" si="187"/>
        <v>Power</v>
      </c>
      <c r="Y702" s="23"/>
      <c r="Z702" s="23">
        <f>Table2[[#This Row],[Approved Amount_UA Equivalent]]</f>
        <v>4550259.3069732105</v>
      </c>
      <c r="AD702" s="23">
        <f>SUM(Table2[[#This Row],[Feed Africa ]:[Improve Quality Of Life ]])</f>
        <v>4550259.3069732105</v>
      </c>
      <c r="AE702" s="16" t="b">
        <f>Table2[[#This Row],[Total HI5]]=Table2[[#This Row],[Approved Amount_UA Equivalent]]</f>
        <v>1</v>
      </c>
      <c r="AF702" s="24">
        <v>10</v>
      </c>
      <c r="AG702" s="20" t="str">
        <f t="shared" si="176"/>
        <v>Investment Project</v>
      </c>
      <c r="AH702" s="24" t="e">
        <f>VLOOKUP(Table2[[#This Row],[SAP Code]],[25]DATA!$A:$G,7,FALSE)</f>
        <v>#N/A</v>
      </c>
      <c r="AI702" s="20" t="str">
        <f t="shared" si="177"/>
        <v>Infrastructure</v>
      </c>
      <c r="AJ702" s="25" t="s">
        <v>89</v>
      </c>
      <c r="AK702" s="25" t="s">
        <v>2055</v>
      </c>
      <c r="AL702" s="23" t="str" cm="1">
        <f t="array" ref="AL702">_xlfn.SWITCH(AK702,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02" s="26">
        <v>2</v>
      </c>
      <c r="AN702" s="25" t="str">
        <f t="shared" si="185"/>
        <v>Non-Sovereign</v>
      </c>
      <c r="AO702" s="27">
        <v>1</v>
      </c>
      <c r="AP702" s="23">
        <f>Table2[[#This Row],[Approved Amount_UA Equivalent]]/1000000</f>
        <v>4.5502593069732109</v>
      </c>
      <c r="AQ702" s="19">
        <f t="shared" si="178"/>
        <v>6.0556670960922281</v>
      </c>
      <c r="AR702" s="23" t="str">
        <f t="shared" si="179"/>
        <v>1-10</v>
      </c>
      <c r="AS702" s="23" t="str">
        <f t="shared" si="180"/>
        <v>1-20</v>
      </c>
      <c r="AT702" s="23" t="str">
        <f t="shared" si="181"/>
        <v>1-40</v>
      </c>
      <c r="AU702" s="23" t="str">
        <f t="shared" si="182"/>
        <v>&lt;1-50 Mn</v>
      </c>
      <c r="AV702" s="23">
        <f>Table2[[#This Row],[Amount]]</f>
        <v>5510000</v>
      </c>
      <c r="AW702" s="23" t="str">
        <f t="shared" si="183"/>
        <v>Jun 2018</v>
      </c>
      <c r="AX702" s="28">
        <f>IFERROR(VLOOKUP(Table2[[#This Row],[SAP Code]],[26]_16!A:B,2,FALSE),0)</f>
        <v>0</v>
      </c>
      <c r="AY702" s="28">
        <f>IFERROR(VLOOKUP(Table2[[#This Row],[SAP Code]],[26]_16!D:E,2,FALSE)/ 1000000, 0)</f>
        <v>0</v>
      </c>
      <c r="AZ702" s="28">
        <f>IFERROR(VLOOKUP(Table2[[#This Row],[SAP Code]],[26]_16!G:H,2,FALSE)/ 1000000, 0)</f>
        <v>0</v>
      </c>
      <c r="BA702" s="28">
        <f>IFERROR(VLOOKUP(Table2[[#This Row],[SAP Code]],[26]_16!J:K,2,FALSE)/ 1000000, 0)</f>
        <v>0</v>
      </c>
      <c r="BB702" s="28">
        <f>IFERROR(VLOOKUP(Table2[[#This Row],[SAP Code]],[26]_16!M:N,2,FALSE)/ 1000000, 0)</f>
        <v>0</v>
      </c>
      <c r="BC702" s="28">
        <f>IFERROR(VLOOKUP(Table2[[#This Row],[SAP Code]],[26]_16!P:Q,2,FALSE),0)</f>
        <v>0</v>
      </c>
      <c r="BD702" s="28">
        <f>IFERROR(VLOOKUP(Table2[[#This Row],[SAP Code]],[26]_16!S:T,2,FALSE),0)</f>
        <v>0</v>
      </c>
      <c r="BE702" s="28">
        <f>IFERROR(VLOOKUP(Table2[[#This Row],[SAP Code]],[26]_16!V:W,2,FALSE)/ 1000000, 0)</f>
        <v>0</v>
      </c>
      <c r="BF702" s="28">
        <f>IFERROR(VLOOKUP(Table2[[#This Row],[SAP Code]],[26]_16!Y:Z,2,FALSE)/ 1000000, 0)</f>
        <v>0</v>
      </c>
      <c r="BG702" s="28" t="str">
        <f>IFERROR(VLOOKUP(Table2[[#This Row],[SAP Code]],[26]port!$A:$AD,30,FALSE),"unknown")</f>
        <v>unknown</v>
      </c>
      <c r="BH702" s="29" t="str">
        <f t="shared" si="184"/>
        <v>Unknown</v>
      </c>
      <c r="BI702" s="16"/>
    </row>
    <row r="703" spans="1:61" ht="17.100000000000001" customHeight="1">
      <c r="A703" s="16" t="s">
        <v>351</v>
      </c>
      <c r="B703" s="16" t="s">
        <v>2628</v>
      </c>
      <c r="C703" s="16" t="s">
        <v>2631</v>
      </c>
      <c r="D703" s="16" t="s">
        <v>2630</v>
      </c>
      <c r="E703" s="18">
        <v>43270</v>
      </c>
      <c r="F703" s="16" t="s">
        <v>792</v>
      </c>
      <c r="G703" s="16" t="s">
        <v>1757</v>
      </c>
      <c r="H703" s="16" t="s">
        <v>81</v>
      </c>
      <c r="I703" s="16" t="s">
        <v>123</v>
      </c>
      <c r="J703" s="16" t="s">
        <v>1030</v>
      </c>
      <c r="K703" s="16" t="s">
        <v>1031</v>
      </c>
      <c r="L703" s="16" t="s">
        <v>70</v>
      </c>
      <c r="M703" s="19">
        <v>9475000</v>
      </c>
      <c r="N703" s="19">
        <v>6688313.9801644729</v>
      </c>
      <c r="O703" s="20" t="s">
        <v>793</v>
      </c>
      <c r="P703" s="21">
        <v>5060140000351</v>
      </c>
      <c r="Q703" s="20" t="s">
        <v>72</v>
      </c>
      <c r="R703" s="16" t="str">
        <f t="shared" si="174"/>
        <v>OTHERS</v>
      </c>
      <c r="S703" s="16" t="str">
        <f t="shared" si="189"/>
        <v>E</v>
      </c>
      <c r="T703" s="16" t="str">
        <f t="shared" si="190"/>
        <v>ADF Countries</v>
      </c>
      <c r="U703" s="16" t="str">
        <f t="shared" si="175"/>
        <v>Non-Transition States</v>
      </c>
      <c r="V703" s="22" t="str">
        <f>IF(ISNUMBER(MATCH(A703, {"Gabon","Sudan","Niger","Mali","Burkina Faso","Guinea"}, 0)), "De Facto Countries", "Non-De Facto Countries")</f>
        <v>Non-De Facto Countries</v>
      </c>
      <c r="W703" s="16" t="str">
        <f t="shared" si="186"/>
        <v>East</v>
      </c>
      <c r="X703" s="16" t="str">
        <f t="shared" si="187"/>
        <v>WASH Sector</v>
      </c>
      <c r="Y703" s="23">
        <f>Table2[[#This Row],[Approved Amount_UA Equivalent]]*0.03</f>
        <v>200649.41940493419</v>
      </c>
      <c r="Z703" s="23">
        <f>Table2[[#This Row],[Approved Amount_UA Equivalent]]*0.01</f>
        <v>66883.139801644735</v>
      </c>
      <c r="AC703" s="23">
        <f>Table2[[#This Row],[Approved Amount_UA Equivalent]]*0.96</f>
        <v>6420781.4209578941</v>
      </c>
      <c r="AD703" s="23">
        <f>SUM(Table2[[#This Row],[Feed Africa ]:[Improve Quality Of Life ]])</f>
        <v>6688313.9801644729</v>
      </c>
      <c r="AE703" s="16" t="b">
        <f>Table2[[#This Row],[Total HI5]]=Table2[[#This Row],[Approved Amount_UA Equivalent]]</f>
        <v>1</v>
      </c>
      <c r="AF703" s="24">
        <v>10</v>
      </c>
      <c r="AG703" s="20" t="str">
        <f t="shared" si="176"/>
        <v>Investment Project</v>
      </c>
      <c r="AH703" s="24" t="e">
        <f>VLOOKUP(Table2[[#This Row],[SAP Code]],[25]DATA!$A:$G,7,FALSE)</f>
        <v>#N/A</v>
      </c>
      <c r="AI703" s="20" t="str">
        <f t="shared" si="177"/>
        <v>Infrastructure</v>
      </c>
      <c r="AJ703" s="25" t="s">
        <v>89</v>
      </c>
      <c r="AK703" s="25" t="s">
        <v>107</v>
      </c>
      <c r="AL703" s="23" t="str" cm="1">
        <f t="array" ref="AL703">_xlfn.SWITCH(AK703,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03" s="26">
        <v>2</v>
      </c>
      <c r="AN703" s="25" t="str">
        <f t="shared" si="185"/>
        <v>Non-Sovereign</v>
      </c>
      <c r="AO703" s="27">
        <v>1</v>
      </c>
      <c r="AP703" s="23">
        <f>Table2[[#This Row],[Approved Amount_UA Equivalent]]/1000000</f>
        <v>6.6883139801644731</v>
      </c>
      <c r="AQ703" s="19">
        <f t="shared" si="178"/>
        <v>8.9010757773620881</v>
      </c>
      <c r="AR703" s="23" t="str">
        <f t="shared" si="179"/>
        <v>1-10</v>
      </c>
      <c r="AS703" s="23" t="str">
        <f t="shared" si="180"/>
        <v>1-20</v>
      </c>
      <c r="AT703" s="23" t="str">
        <f t="shared" si="181"/>
        <v>1-40</v>
      </c>
      <c r="AU703" s="23" t="str">
        <f t="shared" si="182"/>
        <v>&lt;1-50 Mn</v>
      </c>
      <c r="AV703" s="23">
        <f>Table2[[#This Row],[Amount]]</f>
        <v>9475000</v>
      </c>
      <c r="AW703" s="23" t="str">
        <f t="shared" si="183"/>
        <v>Jun 2018</v>
      </c>
      <c r="AX703" s="28">
        <f>IFERROR(VLOOKUP(Table2[[#This Row],[SAP Code]],[26]_16!A:B,2,FALSE),0)</f>
        <v>0</v>
      </c>
      <c r="AY703" s="28">
        <f>IFERROR(VLOOKUP(Table2[[#This Row],[SAP Code]],[26]_16!D:E,2,FALSE)/ 1000000, 0)</f>
        <v>0</v>
      </c>
      <c r="AZ703" s="28">
        <f>IFERROR(VLOOKUP(Table2[[#This Row],[SAP Code]],[26]_16!G:H,2,FALSE)/ 1000000, 0)</f>
        <v>0</v>
      </c>
      <c r="BA703" s="28">
        <f>IFERROR(VLOOKUP(Table2[[#This Row],[SAP Code]],[26]_16!J:K,2,FALSE)/ 1000000, 0)</f>
        <v>3.8712495599999994</v>
      </c>
      <c r="BB703" s="28">
        <f>IFERROR(VLOOKUP(Table2[[#This Row],[SAP Code]],[26]_16!M:N,2,FALSE)/ 1000000, 0)</f>
        <v>8.7976987100000006</v>
      </c>
      <c r="BC703" s="28">
        <f>IFERROR(VLOOKUP(Table2[[#This Row],[SAP Code]],[26]_16!P:Q,2,FALSE),0)</f>
        <v>0.96645022999999997</v>
      </c>
      <c r="BD703" s="28">
        <f>IFERROR(VLOOKUP(Table2[[#This Row],[SAP Code]],[26]_16!S:T,2,FALSE),0)</f>
        <v>0</v>
      </c>
      <c r="BE703" s="28">
        <f>IFERROR(VLOOKUP(Table2[[#This Row],[SAP Code]],[26]_16!V:W,2,FALSE)/ 1000000, 0)</f>
        <v>0</v>
      </c>
      <c r="BF703" s="28">
        <f>IFERROR(VLOOKUP(Table2[[#This Row],[SAP Code]],[26]_16!Y:Z,2,FALSE)/ 1000000, 0)</f>
        <v>0</v>
      </c>
      <c r="BG703" s="28" t="str">
        <f>IFERROR(VLOOKUP(Table2[[#This Row],[SAP Code]],[26]port!$A:$AD,30,FALSE),"unknown")</f>
        <v>OnGo</v>
      </c>
      <c r="BH703" s="29" t="str">
        <f t="shared" si="184"/>
        <v>Ongoing</v>
      </c>
      <c r="BI703" s="16"/>
    </row>
    <row r="704" spans="1:61" ht="17.100000000000001" customHeight="1">
      <c r="A704" s="16" t="s">
        <v>75</v>
      </c>
      <c r="B704" s="16" t="s">
        <v>2632</v>
      </c>
      <c r="C704" s="16" t="s">
        <v>2633</v>
      </c>
      <c r="D704" s="16" t="s">
        <v>2634</v>
      </c>
      <c r="E704" s="18">
        <v>43271</v>
      </c>
      <c r="F704" s="16" t="s">
        <v>79</v>
      </c>
      <c r="G704" s="16" t="s">
        <v>74</v>
      </c>
      <c r="H704" s="16" t="s">
        <v>81</v>
      </c>
      <c r="I704" s="16" t="s">
        <v>155</v>
      </c>
      <c r="J704" s="16" t="s">
        <v>83</v>
      </c>
      <c r="K704" s="16" t="s">
        <v>84</v>
      </c>
      <c r="L704" s="16" t="s">
        <v>85</v>
      </c>
      <c r="M704" s="19">
        <v>9200000</v>
      </c>
      <c r="N704" s="19">
        <v>9200000</v>
      </c>
      <c r="O704" s="20" t="s">
        <v>2635</v>
      </c>
      <c r="P704" s="21">
        <v>2100150039793</v>
      </c>
      <c r="Q704" s="20" t="s">
        <v>72</v>
      </c>
      <c r="R704" s="16" t="str">
        <f t="shared" si="174"/>
        <v>ADF Including TSF</v>
      </c>
      <c r="S704" s="16" t="str">
        <f t="shared" si="189"/>
        <v>A</v>
      </c>
      <c r="T704" s="16" t="s">
        <v>88</v>
      </c>
      <c r="U704" s="16" t="str">
        <f t="shared" si="175"/>
        <v>Non-Transition States</v>
      </c>
      <c r="V704" s="22" t="str">
        <f>IF(ISNUMBER(MATCH(A704, {"Gabon","Sudan","Niger","Mali","Burkina Faso","Guinea"}, 0)), "De Facto Countries", "Non-De Facto Countries")</f>
        <v>Non-De Facto Countries</v>
      </c>
      <c r="W704" s="16" t="str">
        <f t="shared" si="186"/>
        <v>East</v>
      </c>
      <c r="X704" s="16" t="str">
        <f t="shared" si="187"/>
        <v>Agriculture</v>
      </c>
      <c r="Y704" s="23">
        <f>Table2[[#This Row],[Approved Amount_UA Equivalent]]</f>
        <v>9200000</v>
      </c>
      <c r="AD704" s="23">
        <f>SUM(Table2[[#This Row],[Feed Africa ]:[Improve Quality Of Life ]])</f>
        <v>9200000</v>
      </c>
      <c r="AE704" s="16" t="b">
        <f>Table2[[#This Row],[Total HI5]]=Table2[[#This Row],[Approved Amount_UA Equivalent]]</f>
        <v>1</v>
      </c>
      <c r="AF704" s="24">
        <v>10</v>
      </c>
      <c r="AG704" s="20" t="str">
        <f t="shared" si="176"/>
        <v>Investment Project</v>
      </c>
      <c r="AH704" s="24" t="e">
        <f>VLOOKUP(Table2[[#This Row],[SAP Code]],[25]DATA!$A:$G,7,FALSE)</f>
        <v>#N/A</v>
      </c>
      <c r="AI704" s="20" t="str">
        <f t="shared" si="177"/>
        <v>Infrastructure</v>
      </c>
      <c r="AJ704" s="25" t="s">
        <v>157</v>
      </c>
      <c r="AK704" s="25" t="s">
        <v>74</v>
      </c>
      <c r="AL704" s="23" t="str" cm="1">
        <f t="array" ref="AL704">_xlfn.SWITCH(AK704,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04" s="26">
        <v>1</v>
      </c>
      <c r="AN704" s="25" t="str">
        <f t="shared" si="185"/>
        <v>Sovereign</v>
      </c>
      <c r="AO704" s="27">
        <v>0.5</v>
      </c>
      <c r="AP704" s="23">
        <f>Table2[[#This Row],[Approved Amount_UA Equivalent]]/1000000</f>
        <v>9.1999999999999993</v>
      </c>
      <c r="AQ704" s="19">
        <f t="shared" si="178"/>
        <v>12.243728000000001</v>
      </c>
      <c r="AR704" s="23" t="str">
        <f t="shared" si="179"/>
        <v>1-10</v>
      </c>
      <c r="AS704" s="23" t="str">
        <f t="shared" si="180"/>
        <v>1-20</v>
      </c>
      <c r="AT704" s="23" t="str">
        <f t="shared" si="181"/>
        <v>1-40</v>
      </c>
      <c r="AU704" s="23" t="str">
        <f t="shared" si="182"/>
        <v>&lt;1-50 Mn</v>
      </c>
      <c r="AV704" s="23">
        <f>Table2[[#This Row],[Amount]]</f>
        <v>9200000</v>
      </c>
      <c r="AW704" s="23" t="str">
        <f t="shared" si="183"/>
        <v>Jun 2018</v>
      </c>
      <c r="AX704" s="28">
        <f>IFERROR(VLOOKUP(Table2[[#This Row],[SAP Code]],[26]_16!A:B,2,FALSE),0)</f>
        <v>0</v>
      </c>
      <c r="AY704" s="28">
        <f>IFERROR(VLOOKUP(Table2[[#This Row],[SAP Code]],[26]_16!D:E,2,FALSE)/ 1000000, 0)</f>
        <v>0</v>
      </c>
      <c r="AZ704" s="28">
        <f>IFERROR(VLOOKUP(Table2[[#This Row],[SAP Code]],[26]_16!G:H,2,FALSE)/ 1000000, 0)</f>
        <v>0</v>
      </c>
      <c r="BA704" s="28">
        <f>IFERROR(VLOOKUP(Table2[[#This Row],[SAP Code]],[26]_16!J:K,2,FALSE)/ 1000000, 0)</f>
        <v>0</v>
      </c>
      <c r="BB704" s="28">
        <f>IFERROR(VLOOKUP(Table2[[#This Row],[SAP Code]],[26]_16!M:N,2,FALSE)/ 1000000, 0)</f>
        <v>0.25310414000000003</v>
      </c>
      <c r="BC704" s="28">
        <f>IFERROR(VLOOKUP(Table2[[#This Row],[SAP Code]],[26]_16!P:Q,2,FALSE),0)</f>
        <v>0.56664154</v>
      </c>
      <c r="BD704" s="28">
        <f>IFERROR(VLOOKUP(Table2[[#This Row],[SAP Code]],[26]_16!S:T,2,FALSE),0)</f>
        <v>1.7934942199999999</v>
      </c>
      <c r="BE704" s="28">
        <f>IFERROR(VLOOKUP(Table2[[#This Row],[SAP Code]],[26]_16!V:W,2,FALSE)/ 1000000, 0)</f>
        <v>6.8134426599999998</v>
      </c>
      <c r="BF704" s="28">
        <f>IFERROR(VLOOKUP(Table2[[#This Row],[SAP Code]],[26]_16!Y:Z,2,FALSE)/ 1000000, 0)</f>
        <v>3.9747795699999995</v>
      </c>
      <c r="BG704" s="28" t="str">
        <f>IFERROR(VLOOKUP(Table2[[#This Row],[SAP Code]],[26]port!$A:$AD,30,FALSE),"unknown")</f>
        <v>OnGo</v>
      </c>
      <c r="BH704" s="29" t="str">
        <f t="shared" si="184"/>
        <v>Ongoing</v>
      </c>
      <c r="BI704" s="16"/>
    </row>
    <row r="705" spans="1:61" ht="17.100000000000001" customHeight="1">
      <c r="A705" s="16" t="s">
        <v>75</v>
      </c>
      <c r="B705" s="16" t="s">
        <v>2632</v>
      </c>
      <c r="C705" s="16" t="s">
        <v>2636</v>
      </c>
      <c r="D705" s="16" t="s">
        <v>2634</v>
      </c>
      <c r="E705" s="18">
        <v>43271</v>
      </c>
      <c r="F705" s="16" t="s">
        <v>79</v>
      </c>
      <c r="G705" s="16" t="s">
        <v>74</v>
      </c>
      <c r="H705" s="16" t="s">
        <v>81</v>
      </c>
      <c r="I705" s="16" t="s">
        <v>155</v>
      </c>
      <c r="J705" s="16" t="s">
        <v>602</v>
      </c>
      <c r="K705" s="16" t="s">
        <v>69</v>
      </c>
      <c r="L705" s="16" t="s">
        <v>70</v>
      </c>
      <c r="M705" s="19">
        <v>20000000</v>
      </c>
      <c r="N705" s="19">
        <v>14117813.15074295</v>
      </c>
      <c r="O705" s="20" t="s">
        <v>2635</v>
      </c>
      <c r="P705" s="21">
        <v>5570155000801</v>
      </c>
      <c r="Q705" s="20" t="s">
        <v>72</v>
      </c>
      <c r="R705" s="16" t="str">
        <f t="shared" si="174"/>
        <v>OTHERS</v>
      </c>
      <c r="S705" s="16" t="str">
        <f t="shared" si="189"/>
        <v>A</v>
      </c>
      <c r="T705" s="16" t="s">
        <v>88</v>
      </c>
      <c r="U705" s="16" t="str">
        <f t="shared" si="175"/>
        <v>Non-Transition States</v>
      </c>
      <c r="V705" s="22" t="str">
        <f>IF(ISNUMBER(MATCH(A705, {"Gabon","Sudan","Niger","Mali","Burkina Faso","Guinea"}, 0)), "De Facto Countries", "Non-De Facto Countries")</f>
        <v>Non-De Facto Countries</v>
      </c>
      <c r="W705" s="16" t="str">
        <f t="shared" si="186"/>
        <v>East</v>
      </c>
      <c r="X705" s="16" t="str">
        <f t="shared" si="187"/>
        <v>Agriculture</v>
      </c>
      <c r="Y705" s="23">
        <f>Table2[[#This Row],[Approved Amount_UA Equivalent]]</f>
        <v>14117813.15074295</v>
      </c>
      <c r="AD705" s="23">
        <f>SUM(Table2[[#This Row],[Feed Africa ]:[Improve Quality Of Life ]])</f>
        <v>14117813.15074295</v>
      </c>
      <c r="AE705" s="16" t="b">
        <f>Table2[[#This Row],[Total HI5]]=Table2[[#This Row],[Approved Amount_UA Equivalent]]</f>
        <v>1</v>
      </c>
      <c r="AF705" s="24">
        <v>10</v>
      </c>
      <c r="AG705" s="20" t="str">
        <f t="shared" si="176"/>
        <v>Investment Project</v>
      </c>
      <c r="AH705" s="24" t="e">
        <f>VLOOKUP(Table2[[#This Row],[SAP Code]],[25]DATA!$A:$G,7,FALSE)</f>
        <v>#N/A</v>
      </c>
      <c r="AI705" s="20" t="str">
        <f t="shared" si="177"/>
        <v>Infrastructure</v>
      </c>
      <c r="AJ705" s="25" t="s">
        <v>157</v>
      </c>
      <c r="AK705" s="25" t="s">
        <v>74</v>
      </c>
      <c r="AL705" s="23" t="str" cm="1">
        <f t="array" ref="AL705">_xlfn.SWITCH(AK705,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05" s="26">
        <v>1</v>
      </c>
      <c r="AN705" s="25" t="str">
        <f t="shared" si="185"/>
        <v>Sovereign</v>
      </c>
      <c r="AO705" s="27">
        <v>0.5</v>
      </c>
      <c r="AP705" s="23">
        <f>Table2[[#This Row],[Approved Amount_UA Equivalent]]/1000000</f>
        <v>14.117813150742951</v>
      </c>
      <c r="AQ705" s="19">
        <f t="shared" si="178"/>
        <v>18.78855045353475</v>
      </c>
      <c r="AR705" s="23" t="str">
        <f t="shared" si="179"/>
        <v>11-20</v>
      </c>
      <c r="AS705" s="23" t="str">
        <f t="shared" si="180"/>
        <v>1-20</v>
      </c>
      <c r="AT705" s="23" t="str">
        <f t="shared" si="181"/>
        <v>1-40</v>
      </c>
      <c r="AU705" s="23" t="str">
        <f t="shared" si="182"/>
        <v>&lt;1-50 Mn</v>
      </c>
      <c r="AV705" s="23">
        <f>Table2[[#This Row],[Amount]]</f>
        <v>20000000</v>
      </c>
      <c r="AW705" s="23" t="str">
        <f t="shared" si="183"/>
        <v>Jun 2018</v>
      </c>
      <c r="AX705" s="28">
        <f>IFERROR(VLOOKUP(Table2[[#This Row],[SAP Code]],[26]_16!A:B,2,FALSE),0)</f>
        <v>0</v>
      </c>
      <c r="AY705" s="28">
        <f>IFERROR(VLOOKUP(Table2[[#This Row],[SAP Code]],[26]_16!D:E,2,FALSE)/ 1000000, 0)</f>
        <v>0</v>
      </c>
      <c r="AZ705" s="28">
        <f>IFERROR(VLOOKUP(Table2[[#This Row],[SAP Code]],[26]_16!G:H,2,FALSE)/ 1000000, 0)</f>
        <v>0</v>
      </c>
      <c r="BA705" s="28">
        <f>IFERROR(VLOOKUP(Table2[[#This Row],[SAP Code]],[26]_16!J:K,2,FALSE)/ 1000000, 0)</f>
        <v>0</v>
      </c>
      <c r="BB705" s="28">
        <f>IFERROR(VLOOKUP(Table2[[#This Row],[SAP Code]],[26]_16!M:N,2,FALSE)/ 1000000, 0)</f>
        <v>0.25310414000000003</v>
      </c>
      <c r="BC705" s="28">
        <f>IFERROR(VLOOKUP(Table2[[#This Row],[SAP Code]],[26]_16!P:Q,2,FALSE),0)</f>
        <v>0.56664154</v>
      </c>
      <c r="BD705" s="28">
        <f>IFERROR(VLOOKUP(Table2[[#This Row],[SAP Code]],[26]_16!S:T,2,FALSE),0)</f>
        <v>1.7934942199999999</v>
      </c>
      <c r="BE705" s="28">
        <f>IFERROR(VLOOKUP(Table2[[#This Row],[SAP Code]],[26]_16!V:W,2,FALSE)/ 1000000, 0)</f>
        <v>6.8134426599999998</v>
      </c>
      <c r="BF705" s="28">
        <f>IFERROR(VLOOKUP(Table2[[#This Row],[SAP Code]],[26]_16!Y:Z,2,FALSE)/ 1000000, 0)</f>
        <v>3.9747795699999995</v>
      </c>
      <c r="BG705" s="28" t="str">
        <f>IFERROR(VLOOKUP(Table2[[#This Row],[SAP Code]],[26]port!$A:$AD,30,FALSE),"unknown")</f>
        <v>OnGo</v>
      </c>
      <c r="BH705" s="29" t="str">
        <f t="shared" si="184"/>
        <v>Ongoing</v>
      </c>
      <c r="BI705" s="16"/>
    </row>
    <row r="706" spans="1:61" ht="17.100000000000001" customHeight="1">
      <c r="A706" s="16" t="s">
        <v>117</v>
      </c>
      <c r="B706" s="16" t="s">
        <v>2637</v>
      </c>
      <c r="C706" s="16" t="s">
        <v>2638</v>
      </c>
      <c r="D706" s="16" t="s">
        <v>2639</v>
      </c>
      <c r="E706" s="18">
        <v>43271</v>
      </c>
      <c r="F706" s="16" t="s">
        <v>121</v>
      </c>
      <c r="G706" s="16" t="s">
        <v>126</v>
      </c>
      <c r="H706" s="16" t="s">
        <v>81</v>
      </c>
      <c r="I706" s="16" t="s">
        <v>123</v>
      </c>
      <c r="J706" s="16" t="s">
        <v>83</v>
      </c>
      <c r="K706" s="16" t="s">
        <v>84</v>
      </c>
      <c r="L706" s="16" t="s">
        <v>85</v>
      </c>
      <c r="M706" s="19">
        <v>44000000</v>
      </c>
      <c r="N706" s="19">
        <v>44000000</v>
      </c>
      <c r="O706" s="20" t="s">
        <v>2640</v>
      </c>
      <c r="P706" s="21">
        <v>2100150039644</v>
      </c>
      <c r="Q706" s="20" t="s">
        <v>87</v>
      </c>
      <c r="R706" s="16" t="str">
        <f t="shared" ref="R706:R769" si="191">IF(J706="ADB","ADB Public",IF(J706="ADB Private Sector","ADB Private",IF(J706="ADF","ADF Including TSF",IF(J706="Africa Growing Together Fund (AGTF)","AGTF",IF(J706="Climate Investment Funds (CIF)","CIF",IF(J706="Climate Investment Funds (CIF) - CTF","CIF",IF(J706="Climate Investment Funds (CIF) - SCF - FIP","CIF",IF(J706="Climate Investment Funds (CIF) - SCF - SREP","CIF",IF(J706="ClimDev-Africa Special Fund (CDSF)","ClimDev",IF(J706="Global Environment Facility (GEF)","GEF",IF(J706="Multi-Donor Trust Fund for Zimbabwe (ZIM-FUND)","ZimFund",IF(J706="NTF","NTF",IF(J706="Sustainable Energy Fund for Africa (SEFA)","SEFA",IF(J706="Technical Assistance Fund for Middle Income Countries (MIC-TAF)","MICTAF",IF(J706="Transition Support Facility (TSF)","ADF Including TSF",IF(J706="Transition Support Facility (TSF) - ACW (Pillar II)","ADF Including TSF",IF(J706="Transition Support Facility (TSF) - SSW","ADF Including TSF",IF(J706="Transition Support Facility (TSF) - SSW (Pillar I)","ADF Including TSF",IF(J706="Transition Support Facility (TSF) - SSW (Pillar I) - SIF","ADF Including TSF",IF(J706="Transition Support Facility (TSF) - SSW (Pillar I) - Unallocated Reserve","ADF Including TSF",IF(J706="Transition Support Facility (TSF) - SSW (Pillar I) - Unallocated Reserves","ADF Including TSF",IF(J706="Transition Support Facility (TSF) - TSW (Pillar III)","ADF Including TSF",IF(J706="Transition Support Facility (TSF) - Unallocated Reserves","ADF Including TSF","OTHERS")))))))))))))))))))))))</f>
        <v>ADF Including TSF</v>
      </c>
      <c r="S706" s="16" t="str">
        <f t="shared" si="189"/>
        <v>E</v>
      </c>
      <c r="T706" s="16" t="str">
        <f t="shared" ref="T706:T727" si="192">IF(A706="Algeria","ADB Countries",IF(A706="Angola","ADB Countries",IF(A706="Benin","ADF Countries",IF(A706="Botswana","ADB Countries",IF(A706="Burkina Faso","ADF Countries",IF(A706="Burundi","ADF Countries",IF(A706="Cameroon","Blend Countries",IF(A706="Cape Verde","ADB Countries",IF(A706="Central African Republic","ADF Countries",IF(A706="Centrafrique","ADF Countries",IF(A706="Chad","ADF Countries",IF(A706="Comoros","ADF Countries",IF(A706="Congo CG","ADB Countries",IF(A706="Congo","ADB Countries",IF(A706="Côte D'Ivoire","Blend Countries",IF(A706="Dem Rep Congo","ADF Countries",IF(A706="DEMOCRATIC REPUBLIC OF THE CONGO","ADF Countries",IF(A706="Djibouti","ADF Countries",IF(A706="Egypt","ADB Countries",IF(A706="Eq Guinea","ADB Countries",IF(A706="Equatorial Guinea","ADB Countries",IF(A706="Eritrea","ADF Countries",IF(A706="Swaziland","ADB Countries",IF(A706="Eswatini","ADB Countries",IF(A706="Ethiopia","ADF Countries",IF(A706="Gabon","ADB Countries",IF(A706="Gambia","ADF Countries",IF(A706="Ghana","ADF Countries",IF(A706="Guinea","ADF Countries",IF(A706="Guinea-Bissau","ADF Countries",IF(A706="Kenya","Blend Countries",IF(A706="Lesotho","ADF Countries",IF(A706="Liberia","ADF Countries",IF(A706="Libya","ADB Countries",IF(A706="Madagascar","ADF Countries",IF(A706="Malawi","ADF Countries",IF(A706="Mali","ADF Countries",IF(A706="Mauritania","ADF Countries",IF(A706="Mauritius","ADB Countries",IF(A706="Morocco","ADB Countries",IF(A706="Mozambique","ADF Countries",IF(OR(A706="Multi",A706="Multinational",A706="Multi-Countries"),"Multinational",IF(A706="Namibia","ADB Countries",IF(A706="Niger","ADF Countries",IF(A706="Nigeria","ADB Countries",IF(A706="Rwanda","ADF Countries",IF(A706="Sao Tome &amp; Principe","ADF Countries",IF(A706="Sao Tome","ADF Countries",IF(A706="Senegal","Blend Countries",IF(A706="Seychelles","ADB Countries",IF(A706="Sierra Leone","ADF Countries",IF(A706="Somalia","ADF Countries",IF(A706="South Africa","ADB Countries",IF(A706="South Sudan","ADF Countries",IF(A706="Sudan","ADF Countries",IF(A706="Tanzania","Blend Countries",IF(A706="Togo","ADF Countries",IF(A706="Tunisia","ADB Countries",IF(A706="Uganda","ADF Countries",IF(A706="Zambia","Blend Countries",IF(A706="Zimbabwe","ADF Countries","")))))))))))))))))))))))))))))))))))))))))))))))))))))))))))))</f>
        <v>ADF Countries</v>
      </c>
      <c r="U706" s="16" t="str">
        <f t="shared" ref="U706:U769" si="193">IF(A706="Algeria","Non-Transition States",
IF(A706="Angola","Non-Transition States",
IF(A706="Benin","Non-Transition States",
IF(A706="Botswana","Non-Transition States",
IF(A706="Burkina Faso","Transition States",
IF(A706="Burundi","Transition States",
IF(A706="Cameroon","Non-Transition States",
IF(A706="Cape Verde","Non-Transition States",
IF(A706="Central African Republic","Transition States",
IF(A706="Centrafrique","Transition States",
IF(A706="Chad","Transition States",
IF(A706="Comoros","Transition States",
IF(A706="Congo CG","Non-Transition States",
IF(A706="Congo","Non-Transition States",
IF(A706="Côte D'Ivoire","Non-Transition States",
IF(A706="Dem Rep Congo","Transition States",
IF(A706="DEMOCRATIC REPUBLIC OF THE CONGO","Transition States",
IF(A706="Djibouti","Transition States",
IF(A706="Egypt","Non-Transition States",
IF(A706="Eq Guinea","Non-Transition States",
IF(A706="Equatorial Guinea","Non-Transition States",
IF(A706="Eritrea","Transition States",
IF(A706="Swaziland","Non-Transition States",
IF(A706="Eswatini","Non-Transition States",
IF(A706="Ethiopia","Non-Transition States",
IF(A706="Gabon","Non-Transition States",
IF(A706="Gambia","Transition States",
IF(A706="Ghana","Non-Transition States",
IF(A706="Guinea","Transition States",
IF(A706="Guinea-Bissau","Transition States",
IF(A706="Kenya","Non-Transition States",
IF(A706="Lesotho","Non-Transition States",
IF(A706="Liberia","Transition States",
IF(A706="Libya","Non-Transition States",
IF(A706="Madagascar","Transition States",
IF(A706="Malawi","Non-Transition States",
IF(A706="Mali","Transition States",
IF(A706="Mauritania","Non-Transition States",
IF(A706="Mauritius","Non-Transition States",
IF(A706="Morocco","Non-Transition States",
IF(A706="Mozambique","Transition States",
IF(A706="Multi","Multinational",
IF(A706="Multinational","Multinational",
IF(A706="Namibia","Non-Transition States",
IF(A706="Niger","Transition States",
IF(A706="Nigeria","Non-Transition States",
IF(A706="Rwanda","Non-Transition States",
IF(A706="Sao Tome &amp; Principe","Non-Transition States",
IF(A706="Sao Tome","Non-Transition States",
IF(A706="Senegal","Non-Transition States",
IF(A706="Seychelles","Non-Transition States",
IF(A706="Sierra Leone","Transition States",
IF(A706="Somalia","Transition States",
IF(A706="South Africa","Non-Transition States",
IF(A706="South Sudan","Transition States",
IF(A706="Sudan","Transition States",
IF(A706="Tanzania","Non-Transition States",
IF(A706="Togo","Transition States",
IF(A706="Tunisia","Non-Transition States",
IF(A706="Uganda","Non-Transition States",
IF(A706="Zambia","Non-Transition States",
IF(A706="Zimbabwe","Transition States",
IF(A706="Multi-Countries","Multinational","")))))))))))))))))))))))))))))))))))))))))))))))))))))))))))))))</f>
        <v>Non-Transition States</v>
      </c>
      <c r="V706" s="22" t="str">
        <f>IF(ISNUMBER(MATCH(A706, {"Gabon","Sudan","Niger","Mali","Burkina Faso","Guinea"}, 0)), "De Facto Countries", "Non-De Facto Countries")</f>
        <v>Non-De Facto Countries</v>
      </c>
      <c r="W706" s="16" t="str">
        <f t="shared" si="186"/>
        <v>East</v>
      </c>
      <c r="X706" s="16" t="str">
        <f t="shared" si="187"/>
        <v>WASH Sector</v>
      </c>
      <c r="Y706" s="23">
        <f>Table2[[#This Row],[Approved Amount_UA Equivalent]]*0.03</f>
        <v>1320000</v>
      </c>
      <c r="Z706" s="23">
        <f>Table2[[#This Row],[Approved Amount_UA Equivalent]]*0.01</f>
        <v>440000</v>
      </c>
      <c r="AC706" s="23">
        <f>Table2[[#This Row],[Approved Amount_UA Equivalent]]*0.96</f>
        <v>42240000</v>
      </c>
      <c r="AD706" s="23">
        <f>SUM(Table2[[#This Row],[Feed Africa ]:[Improve Quality Of Life ]])</f>
        <v>44000000</v>
      </c>
      <c r="AE706" s="16" t="b">
        <f>Table2[[#This Row],[Total HI5]]=Table2[[#This Row],[Approved Amount_UA Equivalent]]</f>
        <v>1</v>
      </c>
      <c r="AF706" s="24">
        <v>10</v>
      </c>
      <c r="AG706" s="20" t="str">
        <f t="shared" ref="AG706:AG769" si="194">IF(AF706=10,"Investment Project",IF(AF706=11,"Line of Credit",IF(AF706=12,"Investment Project",IF(AF706=13,"Investment Project",IF(AF706=20,"Policy and Result Based Op",IF(AF706=21,"Policy and Result Based Op",IF(AF706=22,"Restructuring",IF(AF706=23,"Policy and Result Based Op",IF(AF706=32,"Technical Assistance &amp; Study",IF(AF706=40,"ISP and Investment Project",IF(AF706=41,"ISP and Investment Project",IF(AF706=42,"Investment Project",IF(AF706=43,"Technical Assistance &amp; Study",IF(AF706=44,"Institutional Support",IF(AF706=46,"Institutional Support",IF(AF706=50,"Emergency Assistance",IF(AF706=51,"Emergency Assistance",IF(AF706=70,"Equity and Guarantee",IF(AF706=75,"Equity and Guarantee",IF(AF706=82,"Micro Financing",IF(AF706=83,"Policy and Result Based Op",IF(AF706=84,"ISP and Investment Project",IF(AF706=85,"ISP and Investment Project",IF(AF706=86,"Technical Assistance &amp; Study",IF(AF706=90,"Investment Project",IF(AF706=30,"Investment Project",""))))))))))))))))))))))))))</f>
        <v>Investment Project</v>
      </c>
      <c r="AH706" s="24" t="e">
        <f>VLOOKUP(Table2[[#This Row],[SAP Code]],[25]DATA!$A:$G,7,FALSE)</f>
        <v>#N/A</v>
      </c>
      <c r="AI706" s="20" t="str">
        <f t="shared" ref="AI706:AI769" si="195">IF(AG706="Policy and Result Based Op","Policy-Based Lending",
IF(AND(X706="Agriculture",OR(AG706="ISP and Investment Project",AG706="Investment Project")),"Infrastructure",
IF(AND(X706="Environment",OR(AG706="ISP and Investment Project",AG706="Investment Project")),"Infrastructure",
IF(AND(X706="ICT",OR(AG706="ISP and Investment Project",AG706="Investment Project")),"Infrastructure",
IF(AND(X706="Power",OR(AG706="ISP and Investment Project",AG706="Investment Project")),"Infrastructure",
IF(AND(X706="Transport",OR(AG706="ISP and Investment Project",AG706="Investment Project")),"Infrastructure",
IF(AND(X706="Urban Developm.",OR(AG706="ISP and Investment Project",AG706="Investment Project")),"Infrastructure",
IF(AND(X706="WASH Sector",OR(AG706="ISP and Investment Project",AG706="Investment Project")),"Infrastructure","Other Investment"))))))))</f>
        <v>Infrastructure</v>
      </c>
      <c r="AJ706" s="25" t="s">
        <v>89</v>
      </c>
      <c r="AK706" s="25" t="s">
        <v>126</v>
      </c>
      <c r="AL706" s="23" t="str" cm="1">
        <f t="array" ref="AL706">_xlfn.SWITCH(AK706,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06" s="26">
        <v>1</v>
      </c>
      <c r="AN706" s="25" t="str">
        <f t="shared" si="185"/>
        <v>Sovereign</v>
      </c>
      <c r="AO706" s="27">
        <v>1</v>
      </c>
      <c r="AP706" s="23">
        <f>Table2[[#This Row],[Approved Amount_UA Equivalent]]/1000000</f>
        <v>44</v>
      </c>
      <c r="AQ706" s="19">
        <f t="shared" ref="AQ706:AQ769" si="196">(N706*1.33084)/1000000</f>
        <v>58.556959999999997</v>
      </c>
      <c r="AR706" s="23" t="str">
        <f t="shared" ref="AR706:AR769" si="197">ROUNDUP(AP706/10,0)*10-9&amp;"-"&amp;ROUNDUP(AP706/10,0)*10</f>
        <v>41-50</v>
      </c>
      <c r="AS706" s="23" t="str">
        <f t="shared" ref="AS706:AS769" si="198">ROUNDUP(AP706/20,0)*20-19&amp;"-"&amp;ROUNDUP(AP706/20,0)*20</f>
        <v>41-60</v>
      </c>
      <c r="AT706" s="23" t="str">
        <f t="shared" ref="AT706:AT769" si="199">ROUNDUP(AP706/40,0)*40-39&amp;"-"&amp;ROUNDUP(AP706/40,0)*40</f>
        <v>41-80</v>
      </c>
      <c r="AU706" s="23" t="str">
        <f t="shared" ref="AU706:AU769" si="200">IF(AP706&lt;=50,"&lt;1-50 Mn",IF(AP706&lt;=100,"50-100 Mn",IF(AP706&lt;=200,"100-200 Mn",IF(AP706&lt;=300,"100-300 Mn","&gt;300 Mn"))))</f>
        <v>&lt;1-50 Mn</v>
      </c>
      <c r="AV706" s="23">
        <f>Table2[[#This Row],[Amount]]</f>
        <v>44000000</v>
      </c>
      <c r="AW706" s="23" t="str">
        <f t="shared" ref="AW706:AW769" si="201">TEXT(E706, "mmm yyyy")</f>
        <v>Jun 2018</v>
      </c>
      <c r="AX706" s="28">
        <f>IFERROR(VLOOKUP(Table2[[#This Row],[SAP Code]],[26]_16!A:B,2,FALSE),0)</f>
        <v>0</v>
      </c>
      <c r="AY706" s="28">
        <f>IFERROR(VLOOKUP(Table2[[#This Row],[SAP Code]],[26]_16!D:E,2,FALSE)/ 1000000, 0)</f>
        <v>0</v>
      </c>
      <c r="AZ706" s="28">
        <f>IFERROR(VLOOKUP(Table2[[#This Row],[SAP Code]],[26]_16!G:H,2,FALSE)/ 1000000, 0)</f>
        <v>0</v>
      </c>
      <c r="BA706" s="28">
        <f>IFERROR(VLOOKUP(Table2[[#This Row],[SAP Code]],[26]_16!J:K,2,FALSE)/ 1000000, 0)</f>
        <v>0</v>
      </c>
      <c r="BB706" s="28">
        <f>IFERROR(VLOOKUP(Table2[[#This Row],[SAP Code]],[26]_16!M:N,2,FALSE)/ 1000000, 0)</f>
        <v>0.65516644999999996</v>
      </c>
      <c r="BC706" s="28">
        <f>IFERROR(VLOOKUP(Table2[[#This Row],[SAP Code]],[26]_16!P:Q,2,FALSE),0)</f>
        <v>4.6706021999999994</v>
      </c>
      <c r="BD706" s="28">
        <f>IFERROR(VLOOKUP(Table2[[#This Row],[SAP Code]],[26]_16!S:T,2,FALSE),0)</f>
        <v>11.018113629999997</v>
      </c>
      <c r="BE706" s="28">
        <f>IFERROR(VLOOKUP(Table2[[#This Row],[SAP Code]],[26]_16!V:W,2,FALSE)/ 1000000, 0)</f>
        <v>10.130124639999998</v>
      </c>
      <c r="BF706" s="28">
        <f>IFERROR(VLOOKUP(Table2[[#This Row],[SAP Code]],[26]_16!Y:Z,2,FALSE)/ 1000000, 0)</f>
        <v>4.0054315599999999</v>
      </c>
      <c r="BG706" s="28" t="str">
        <f>IFERROR(VLOOKUP(Table2[[#This Row],[SAP Code]],[26]port!$A:$AD,30,FALSE),"unknown")</f>
        <v>OnGo</v>
      </c>
      <c r="BH706" s="29" t="str">
        <f t="shared" ref="BH706:BH769" si="202">IF(BG706="ABAN", "Number of operations Cancelled before completion",
IF(OR(BG706="APVD", BG706="OnGo"), "Ongoing",
IF(OR(BG706="CLSD", BG706="COMP"), "Number of operations completed out of the net approved of that year",
IF(BG706="TERM", "Number of operations Cancelled before completion",
IF(BG706="unknown", "Unknown", "Not Defined")))))</f>
        <v>Ongoing</v>
      </c>
      <c r="BI706" s="16"/>
    </row>
    <row r="707" spans="1:61" ht="17.100000000000001" customHeight="1">
      <c r="A707" s="16" t="s">
        <v>150</v>
      </c>
      <c r="B707" s="16" t="s">
        <v>2641</v>
      </c>
      <c r="C707" s="16" t="s">
        <v>2642</v>
      </c>
      <c r="D707" s="16" t="s">
        <v>2643</v>
      </c>
      <c r="E707" s="18">
        <v>43273</v>
      </c>
      <c r="F707" s="16" t="s">
        <v>154</v>
      </c>
      <c r="G707" s="16" t="s">
        <v>74</v>
      </c>
      <c r="H707" s="16" t="s">
        <v>132</v>
      </c>
      <c r="I707" s="16" t="s">
        <v>250</v>
      </c>
      <c r="J707" s="16" t="s">
        <v>83</v>
      </c>
      <c r="K707" s="16" t="s">
        <v>84</v>
      </c>
      <c r="L707" s="16" t="s">
        <v>85</v>
      </c>
      <c r="M707" s="19">
        <v>20000000</v>
      </c>
      <c r="N707" s="19">
        <v>20000000</v>
      </c>
      <c r="O707" s="20" t="s">
        <v>2644</v>
      </c>
      <c r="P707" s="21">
        <v>2100150039645</v>
      </c>
      <c r="Q707" s="20" t="s">
        <v>72</v>
      </c>
      <c r="R707" s="16" t="str">
        <f t="shared" si="191"/>
        <v>ADF Including TSF</v>
      </c>
      <c r="S707" s="16" t="str">
        <f t="shared" si="189"/>
        <v>K</v>
      </c>
      <c r="T707" s="16" t="str">
        <f t="shared" si="192"/>
        <v>Blend Countries</v>
      </c>
      <c r="U707" s="16" t="str">
        <f t="shared" si="193"/>
        <v>Non-Transition States</v>
      </c>
      <c r="V707" s="22" t="str">
        <f>IF(ISNUMBER(MATCH(A707, {"Gabon","Sudan","Niger","Mali","Burkina Faso","Guinea"}, 0)), "De Facto Countries", "Non-De Facto Countries")</f>
        <v>Non-De Facto Countries</v>
      </c>
      <c r="W707" s="16" t="str">
        <f t="shared" si="186"/>
        <v>West</v>
      </c>
      <c r="X707" s="16" t="str">
        <f t="shared" si="187"/>
        <v>Multi-Sector</v>
      </c>
      <c r="Y707" s="23">
        <f>Table2[[#This Row],[Approved Amount_UA Equivalent]]/5</f>
        <v>4000000</v>
      </c>
      <c r="Z707" s="23">
        <f>Table2[[#This Row],[Approved Amount_UA Equivalent]]/5</f>
        <v>4000000</v>
      </c>
      <c r="AA707" s="23">
        <f>Table2[[#This Row],[Approved Amount_UA Equivalent]]/5</f>
        <v>4000000</v>
      </c>
      <c r="AB707" s="23">
        <f>Table2[[#This Row],[Approved Amount_UA Equivalent]]/5</f>
        <v>4000000</v>
      </c>
      <c r="AC707" s="23">
        <f>Table2[[#This Row],[Approved Amount_UA Equivalent]]/5</f>
        <v>4000000</v>
      </c>
      <c r="AD707" s="23">
        <f>SUM(Table2[[#This Row],[Feed Africa ]:[Improve Quality Of Life ]])</f>
        <v>20000000</v>
      </c>
      <c r="AE707" s="16" t="b">
        <f>Table2[[#This Row],[Total HI5]]=Table2[[#This Row],[Approved Amount_UA Equivalent]]</f>
        <v>1</v>
      </c>
      <c r="AF707" s="24">
        <v>10</v>
      </c>
      <c r="AG707" s="20" t="str">
        <f t="shared" si="194"/>
        <v>Investment Project</v>
      </c>
      <c r="AH707" s="24" t="e">
        <f>VLOOKUP(Table2[[#This Row],[SAP Code]],[25]DATA!$A:$G,7,FALSE)</f>
        <v>#N/A</v>
      </c>
      <c r="AI707" s="20" t="str">
        <f t="shared" si="195"/>
        <v>Other Investment</v>
      </c>
      <c r="AJ707" s="25" t="s">
        <v>254</v>
      </c>
      <c r="AK707" s="25" t="s">
        <v>74</v>
      </c>
      <c r="AL707" s="23" t="str" cm="1">
        <f t="array" ref="AL707">_xlfn.SWITCH(AK707,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07" s="26">
        <v>1</v>
      </c>
      <c r="AN707" s="25" t="str">
        <f t="shared" ref="AN707:AN770" si="203">IF(AM707=1,"Sovereign",IF(AM707&gt;=2,"Non-Sovereign",""))</f>
        <v>Sovereign</v>
      </c>
      <c r="AO707" s="27">
        <v>1</v>
      </c>
      <c r="AP707" s="23">
        <f>Table2[[#This Row],[Approved Amount_UA Equivalent]]/1000000</f>
        <v>20</v>
      </c>
      <c r="AQ707" s="19">
        <f t="shared" si="196"/>
        <v>26.616800000000001</v>
      </c>
      <c r="AR707" s="23" t="str">
        <f t="shared" si="197"/>
        <v>11-20</v>
      </c>
      <c r="AS707" s="23" t="str">
        <f t="shared" si="198"/>
        <v>1-20</v>
      </c>
      <c r="AT707" s="23" t="str">
        <f t="shared" si="199"/>
        <v>1-40</v>
      </c>
      <c r="AU707" s="23" t="str">
        <f t="shared" si="200"/>
        <v>&lt;1-50 Mn</v>
      </c>
      <c r="AV707" s="23">
        <f>Table2[[#This Row],[Amount]]</f>
        <v>20000000</v>
      </c>
      <c r="AW707" s="23" t="str">
        <f t="shared" si="201"/>
        <v>Jun 2018</v>
      </c>
      <c r="AX707" s="28">
        <f>IFERROR(VLOOKUP(Table2[[#This Row],[SAP Code]],[26]_16!A:B,2,FALSE),0)</f>
        <v>0</v>
      </c>
      <c r="AY707" s="28">
        <f>IFERROR(VLOOKUP(Table2[[#This Row],[SAP Code]],[26]_16!D:E,2,FALSE)/ 1000000, 0)</f>
        <v>0</v>
      </c>
      <c r="AZ707" s="28">
        <f>IFERROR(VLOOKUP(Table2[[#This Row],[SAP Code]],[26]_16!G:H,2,FALSE)/ 1000000, 0)</f>
        <v>0</v>
      </c>
      <c r="BA707" s="28">
        <f>IFERROR(VLOOKUP(Table2[[#This Row],[SAP Code]],[26]_16!J:K,2,FALSE)/ 1000000, 0)</f>
        <v>0</v>
      </c>
      <c r="BB707" s="28">
        <f>IFERROR(VLOOKUP(Table2[[#This Row],[SAP Code]],[26]_16!M:N,2,FALSE)/ 1000000, 0)</f>
        <v>0.19732138000000002</v>
      </c>
      <c r="BC707" s="28">
        <f>IFERROR(VLOOKUP(Table2[[#This Row],[SAP Code]],[26]_16!P:Q,2,FALSE),0)</f>
        <v>1.6776510400000002</v>
      </c>
      <c r="BD707" s="28">
        <f>IFERROR(VLOOKUP(Table2[[#This Row],[SAP Code]],[26]_16!S:T,2,FALSE),0)</f>
        <v>6.9344732299999974</v>
      </c>
      <c r="BE707" s="28">
        <f>IFERROR(VLOOKUP(Table2[[#This Row],[SAP Code]],[26]_16!V:W,2,FALSE)/ 1000000, 0)</f>
        <v>3.7132788799999998</v>
      </c>
      <c r="BF707" s="28">
        <f>IFERROR(VLOOKUP(Table2[[#This Row],[SAP Code]],[26]_16!Y:Z,2,FALSE)/ 1000000, 0)</f>
        <v>0.90940068000000018</v>
      </c>
      <c r="BG707" s="28" t="str">
        <f>IFERROR(VLOOKUP(Table2[[#This Row],[SAP Code]],[26]port!$A:$AD,30,FALSE),"unknown")</f>
        <v>OnGo</v>
      </c>
      <c r="BH707" s="29" t="str">
        <f t="shared" si="202"/>
        <v>Ongoing</v>
      </c>
      <c r="BI707" s="16"/>
    </row>
    <row r="708" spans="1:61" ht="17.100000000000001" customHeight="1">
      <c r="A708" s="16" t="s">
        <v>417</v>
      </c>
      <c r="B708" s="16" t="s">
        <v>2645</v>
      </c>
      <c r="C708" s="16" t="s">
        <v>2646</v>
      </c>
      <c r="D708" s="16" t="s">
        <v>2647</v>
      </c>
      <c r="E708" s="18">
        <v>43278</v>
      </c>
      <c r="F708" s="16" t="s">
        <v>2648</v>
      </c>
      <c r="G708" s="16" t="s">
        <v>107</v>
      </c>
      <c r="H708" s="37" t="s">
        <v>194</v>
      </c>
      <c r="I708" s="16" t="s">
        <v>102</v>
      </c>
      <c r="J708" s="16" t="s">
        <v>103</v>
      </c>
      <c r="K708" s="16" t="s">
        <v>104</v>
      </c>
      <c r="L708" s="16" t="s">
        <v>195</v>
      </c>
      <c r="M708" s="19">
        <v>100000000</v>
      </c>
      <c r="N708" s="19">
        <v>82581838.602054641</v>
      </c>
      <c r="O708" s="20" t="s">
        <v>2649</v>
      </c>
      <c r="P708" s="21">
        <v>2000130019330</v>
      </c>
      <c r="Q708" s="20" t="s">
        <v>87</v>
      </c>
      <c r="R708" s="16" t="str">
        <f t="shared" si="191"/>
        <v>ADB Private</v>
      </c>
      <c r="S708" s="16" t="str">
        <f t="shared" si="189"/>
        <v>H</v>
      </c>
      <c r="T708" s="16" t="str">
        <f t="shared" si="192"/>
        <v>ADB Countries</v>
      </c>
      <c r="U708" s="16" t="str">
        <f t="shared" si="193"/>
        <v>Non-Transition States</v>
      </c>
      <c r="V708" s="22" t="str">
        <f>IF(ISNUMBER(MATCH(A708, {"Gabon","Sudan","Niger","Mali","Burkina Faso","Guinea"}, 0)), "De Facto Countries", "Non-De Facto Countries")</f>
        <v>Non-De Facto Countries</v>
      </c>
      <c r="W708" s="16" t="str">
        <f t="shared" ref="W708:W771" si="204">IF(A708="Algeria","North",IF(A708="Angola","South",IF(A708="Benin","West",IF(A708="Botswana","South",IF(A708="Burkina Faso","West",IF(A708="Burundi","East",IF(A708="Cameroon","Central",IF(A708="Cape Verde","West",IF(A708="Central African Republic","Central",IF(A708="Chad","Central",IF(A708="Comoros","East",IF(A708="Congo CG","Central",IF(A708="Côte D'Ivoire","West",IF(A708="Dem Rep Congo","Central",IF(A708="Djibouti","East",IF(A708="Egypt","North",IF(A708="Equatorial Guinea","Central",IF(A708="Eritrea","East",IF(A708="Eswatini","South",IF(A708="Ethiopia","East",IF(A708="Gabon","Central",IF(A708="Gambia","West",IF(A708="Ghana","West",IF(A708="Guinea","West",IF(A708="Guinea-Bissau","West",IF(A708="Kenya","East",IF(A708="Lesotho","South",IF(A708="Liberia","West",IF(A708="Libya","North",IF(A708="Madagascar","South",IF(A708="Malawi","South",IF(A708="Mali","West",IF(A708="Mauritania","North",IF(A708="Mauritius","South",IF(A708="Morocco","North",IF(A708="Mozambique","South",IF(A708="Multinational","Multi",IF(A708="Namibia","South",IF(A708="Niger","West",IF(A708="Nigeria","Nigeria",IF(A708="Rwanda","East",IF(A708="Sao Tome &amp; Principe","South",IF(A708="Senegal","West",IF(A708="Seychelles","East",IF(A708="Sierra Leone","West",IF(A708="Somalia","East",IF(A708="South Africa","South",IF(A708="South Sudan","East",IF(A708="Sudan","East",IF(A708="Tanzania","East",IF(A708="Togo","West",IF(A708="Tunisia","North",IF(A708="Uganda","East",IF(A708="Zambia","South",IF(A708="Zimbabwe","South","Not Listed")))))))))))))))))))))))))))))))))))))))))))))))))))))))</f>
        <v>North</v>
      </c>
      <c r="X708" s="16" t="str">
        <f t="shared" ref="X708:X771" si="205">IF(MID(O708,6,1)="A","Agriculture",IF(MID(O708,6,1)="B","Industry",IF(MID(O708,6,1)="C","Environment",IF(MID(O708,6,1)="D","Transport",IF(MID(O708,6,1)="E","WASH Sector",IF(MID(O708,6,1)="F","Power",IF(MID(O708,6,1)="G","ICT",IF(MID(O708,6,1)="H","Finance",IF(MID(O708,6,1)="I","Social",IF(MID(O708,6,1)="J","Urban Developm.",IF(MID(O708,6,1)="K","Multi-Sector","")))))))))))</f>
        <v>Finance</v>
      </c>
      <c r="Y708" s="23"/>
      <c r="AA708" s="23">
        <f>Table2[[#This Row],[Approved Amount_UA Equivalent]]</f>
        <v>82581838.602054641</v>
      </c>
      <c r="AD708" s="23">
        <f>SUM(Table2[[#This Row],[Feed Africa ]:[Improve Quality Of Life ]])</f>
        <v>82581838.602054641</v>
      </c>
      <c r="AE708" s="16" t="b">
        <f>Table2[[#This Row],[Total HI5]]=Table2[[#This Row],[Approved Amount_UA Equivalent]]</f>
        <v>1</v>
      </c>
      <c r="AF708" s="24">
        <v>11</v>
      </c>
      <c r="AG708" s="20" t="str">
        <f t="shared" si="194"/>
        <v>Line of Credit</v>
      </c>
      <c r="AH708" s="24" t="e">
        <f>VLOOKUP(Table2[[#This Row],[SAP Code]],[25]DATA!$A:$G,7,FALSE)</f>
        <v>#N/A</v>
      </c>
      <c r="AI708" s="20" t="str">
        <f t="shared" si="195"/>
        <v>Other Investment</v>
      </c>
      <c r="AJ708" s="25" t="s">
        <v>106</v>
      </c>
      <c r="AK708" s="25" t="s">
        <v>107</v>
      </c>
      <c r="AL708" s="23" t="str" cm="1">
        <f t="array" ref="AL708">_xlfn.SWITCH(AK708,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08" s="26">
        <v>2</v>
      </c>
      <c r="AN708" s="25" t="str">
        <f t="shared" si="203"/>
        <v>Non-Sovereign</v>
      </c>
      <c r="AO708" s="27">
        <v>1</v>
      </c>
      <c r="AP708" s="23">
        <f>Table2[[#This Row],[Approved Amount_UA Equivalent]]/1000000</f>
        <v>82.581838602054646</v>
      </c>
      <c r="AQ708" s="19">
        <f t="shared" si="196"/>
        <v>109.9032140851584</v>
      </c>
      <c r="AR708" s="23" t="str">
        <f t="shared" si="197"/>
        <v>81-90</v>
      </c>
      <c r="AS708" s="23" t="str">
        <f t="shared" si="198"/>
        <v>81-100</v>
      </c>
      <c r="AT708" s="23" t="str">
        <f t="shared" si="199"/>
        <v>81-120</v>
      </c>
      <c r="AU708" s="23" t="str">
        <f t="shared" si="200"/>
        <v>50-100 Mn</v>
      </c>
      <c r="AV708" s="23">
        <f>Table2[[#This Row],[Amount]]</f>
        <v>100000000</v>
      </c>
      <c r="AW708" s="23" t="str">
        <f t="shared" si="201"/>
        <v>Jun 2018</v>
      </c>
      <c r="AX708" s="28">
        <f>IFERROR(VLOOKUP(Table2[[#This Row],[SAP Code]],[26]_16!A:B,2,FALSE),0)</f>
        <v>0</v>
      </c>
      <c r="AY708" s="28">
        <f>IFERROR(VLOOKUP(Table2[[#This Row],[SAP Code]],[26]_16!D:E,2,FALSE)/ 1000000, 0)</f>
        <v>0</v>
      </c>
      <c r="AZ708" s="28">
        <f>IFERROR(VLOOKUP(Table2[[#This Row],[SAP Code]],[26]_16!G:H,2,FALSE)/ 1000000, 0)</f>
        <v>0</v>
      </c>
      <c r="BA708" s="28">
        <f>IFERROR(VLOOKUP(Table2[[#This Row],[SAP Code]],[26]_16!J:K,2,FALSE)/ 1000000, 0)</f>
        <v>0</v>
      </c>
      <c r="BB708" s="28">
        <f>IFERROR(VLOOKUP(Table2[[#This Row],[SAP Code]],[26]_16!M:N,2,FALSE)/ 1000000, 0)</f>
        <v>80.26390773</v>
      </c>
      <c r="BC708" s="28">
        <f>IFERROR(VLOOKUP(Table2[[#This Row],[SAP Code]],[26]_16!P:Q,2,FALSE),0)</f>
        <v>0</v>
      </c>
      <c r="BD708" s="28">
        <f>IFERROR(VLOOKUP(Table2[[#This Row],[SAP Code]],[26]_16!S:T,2,FALSE),0)</f>
        <v>0</v>
      </c>
      <c r="BE708" s="28">
        <f>IFERROR(VLOOKUP(Table2[[#This Row],[SAP Code]],[26]_16!V:W,2,FALSE)/ 1000000, 0)</f>
        <v>0</v>
      </c>
      <c r="BF708" s="28">
        <f>IFERROR(VLOOKUP(Table2[[#This Row],[SAP Code]],[26]_16!Y:Z,2,FALSE)/ 1000000, 0)</f>
        <v>0</v>
      </c>
      <c r="BG708" s="28" t="str">
        <f>IFERROR(VLOOKUP(Table2[[#This Row],[SAP Code]],[26]port!$A:$AD,30,FALSE),"unknown")</f>
        <v>OnGo</v>
      </c>
      <c r="BH708" s="29" t="str">
        <f t="shared" si="202"/>
        <v>Ongoing</v>
      </c>
      <c r="BI708" s="16"/>
    </row>
    <row r="709" spans="1:61" ht="17.100000000000001" customHeight="1">
      <c r="A709" s="16" t="s">
        <v>150</v>
      </c>
      <c r="B709" s="16" t="s">
        <v>2650</v>
      </c>
      <c r="C709" s="16" t="s">
        <v>2651</v>
      </c>
      <c r="D709" s="16" t="s">
        <v>2652</v>
      </c>
      <c r="E709" s="18">
        <v>43278</v>
      </c>
      <c r="F709" s="16" t="s">
        <v>154</v>
      </c>
      <c r="G709" s="16" t="s">
        <v>140</v>
      </c>
      <c r="H709" s="16" t="s">
        <v>132</v>
      </c>
      <c r="I709" s="16" t="s">
        <v>138</v>
      </c>
      <c r="J709" s="16" t="s">
        <v>179</v>
      </c>
      <c r="K709" s="16" t="s">
        <v>84</v>
      </c>
      <c r="L709" s="16" t="s">
        <v>195</v>
      </c>
      <c r="M709" s="19">
        <v>85000000</v>
      </c>
      <c r="N709" s="19">
        <v>70194562.811746448</v>
      </c>
      <c r="O709" s="20" t="s">
        <v>2653</v>
      </c>
      <c r="P709" s="21">
        <v>2000200002701</v>
      </c>
      <c r="Q709" s="20" t="s">
        <v>87</v>
      </c>
      <c r="R709" s="16" t="str">
        <f t="shared" si="191"/>
        <v>ADB Public</v>
      </c>
      <c r="S709" s="16" t="str">
        <f t="shared" si="189"/>
        <v>D</v>
      </c>
      <c r="T709" s="16" t="str">
        <f t="shared" si="192"/>
        <v>Blend Countries</v>
      </c>
      <c r="U709" s="16" t="str">
        <f t="shared" si="193"/>
        <v>Non-Transition States</v>
      </c>
      <c r="V709" s="22" t="str">
        <f>IF(ISNUMBER(MATCH(A709, {"Gabon","Sudan","Niger","Mali","Burkina Faso","Guinea"}, 0)), "De Facto Countries", "Non-De Facto Countries")</f>
        <v>Non-De Facto Countries</v>
      </c>
      <c r="W709" s="16" t="str">
        <f t="shared" si="204"/>
        <v>West</v>
      </c>
      <c r="X709" s="16" t="str">
        <f t="shared" si="205"/>
        <v>Transport</v>
      </c>
      <c r="Y709" s="23"/>
      <c r="AB709" s="23">
        <f>Table2[[#This Row],[Approved Amount_UA Equivalent]]</f>
        <v>70194562.811746448</v>
      </c>
      <c r="AD709" s="23">
        <f>SUM(Table2[[#This Row],[Feed Africa ]:[Improve Quality Of Life ]])</f>
        <v>70194562.811746448</v>
      </c>
      <c r="AE709" s="16" t="b">
        <f>Table2[[#This Row],[Total HI5]]=Table2[[#This Row],[Approved Amount_UA Equivalent]]</f>
        <v>1</v>
      </c>
      <c r="AF709" s="24">
        <v>10</v>
      </c>
      <c r="AG709" s="20" t="str">
        <f t="shared" si="194"/>
        <v>Investment Project</v>
      </c>
      <c r="AH709" s="24" t="e">
        <f>VLOOKUP(Table2[[#This Row],[SAP Code]],[25]DATA!$A:$G,7,FALSE)</f>
        <v>#N/A</v>
      </c>
      <c r="AI709" s="20" t="str">
        <f t="shared" si="195"/>
        <v>Infrastructure</v>
      </c>
      <c r="AJ709" s="25" t="s">
        <v>89</v>
      </c>
      <c r="AK709" s="25" t="s">
        <v>140</v>
      </c>
      <c r="AL709" s="23" t="str" cm="1">
        <f t="array" ref="AL709">_xlfn.SWITCH(AK709,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09" s="26">
        <v>1</v>
      </c>
      <c r="AN709" s="25" t="str">
        <f t="shared" si="203"/>
        <v>Sovereign</v>
      </c>
      <c r="AO709" s="27">
        <v>0.5</v>
      </c>
      <c r="AP709" s="23">
        <f>Table2[[#This Row],[Approved Amount_UA Equivalent]]/1000000</f>
        <v>70.194562811746451</v>
      </c>
      <c r="AQ709" s="19">
        <f t="shared" si="196"/>
        <v>93.417731972384644</v>
      </c>
      <c r="AR709" s="23" t="str">
        <f t="shared" si="197"/>
        <v>71-80</v>
      </c>
      <c r="AS709" s="23" t="str">
        <f t="shared" si="198"/>
        <v>61-80</v>
      </c>
      <c r="AT709" s="23" t="str">
        <f t="shared" si="199"/>
        <v>41-80</v>
      </c>
      <c r="AU709" s="23" t="str">
        <f t="shared" si="200"/>
        <v>50-100 Mn</v>
      </c>
      <c r="AV709" s="23">
        <f>Table2[[#This Row],[Amount]]</f>
        <v>85000000</v>
      </c>
      <c r="AW709" s="23" t="str">
        <f t="shared" si="201"/>
        <v>Jun 2018</v>
      </c>
      <c r="AX709" s="28">
        <f>IFERROR(VLOOKUP(Table2[[#This Row],[SAP Code]],[26]_16!A:B,2,FALSE),0)</f>
        <v>0</v>
      </c>
      <c r="AY709" s="28">
        <f>IFERROR(VLOOKUP(Table2[[#This Row],[SAP Code]],[26]_16!D:E,2,FALSE)/ 1000000, 0)</f>
        <v>0</v>
      </c>
      <c r="AZ709" s="28">
        <f>IFERROR(VLOOKUP(Table2[[#This Row],[SAP Code]],[26]_16!G:H,2,FALSE)/ 1000000, 0)</f>
        <v>0</v>
      </c>
      <c r="BA709" s="28">
        <f>IFERROR(VLOOKUP(Table2[[#This Row],[SAP Code]],[26]_16!J:K,2,FALSE)/ 1000000, 0)</f>
        <v>0</v>
      </c>
      <c r="BB709" s="28">
        <f>IFERROR(VLOOKUP(Table2[[#This Row],[SAP Code]],[26]_16!M:N,2,FALSE)/ 1000000, 0)</f>
        <v>5.2848010000000001E-2</v>
      </c>
      <c r="BC709" s="28">
        <f>IFERROR(VLOOKUP(Table2[[#This Row],[SAP Code]],[26]_16!P:Q,2,FALSE),0)</f>
        <v>7.4536530000000004E-2</v>
      </c>
      <c r="BD709" s="28">
        <f>IFERROR(VLOOKUP(Table2[[#This Row],[SAP Code]],[26]_16!S:T,2,FALSE),0)</f>
        <v>7.0505486199999989</v>
      </c>
      <c r="BE709" s="28">
        <f>IFERROR(VLOOKUP(Table2[[#This Row],[SAP Code]],[26]_16!V:W,2,FALSE)/ 1000000, 0)</f>
        <v>9.8827131299999973</v>
      </c>
      <c r="BF709" s="28">
        <f>IFERROR(VLOOKUP(Table2[[#This Row],[SAP Code]],[26]_16!Y:Z,2,FALSE)/ 1000000, 0)</f>
        <v>6.8819972699999958</v>
      </c>
      <c r="BG709" s="28" t="str">
        <f>IFERROR(VLOOKUP(Table2[[#This Row],[SAP Code]],[26]port!$A:$AD,30,FALSE),"unknown")</f>
        <v>OnGo</v>
      </c>
      <c r="BH709" s="29" t="str">
        <f t="shared" si="202"/>
        <v>Ongoing</v>
      </c>
      <c r="BI709" s="16"/>
    </row>
    <row r="710" spans="1:61" ht="17.100000000000001" customHeight="1">
      <c r="A710" s="16" t="s">
        <v>150</v>
      </c>
      <c r="B710" s="16" t="s">
        <v>2650</v>
      </c>
      <c r="C710" s="16" t="s">
        <v>2654</v>
      </c>
      <c r="D710" s="16" t="s">
        <v>2652</v>
      </c>
      <c r="E710" s="18">
        <v>43278</v>
      </c>
      <c r="F710" s="16" t="s">
        <v>154</v>
      </c>
      <c r="G710" s="16" t="s">
        <v>140</v>
      </c>
      <c r="H710" s="16" t="s">
        <v>132</v>
      </c>
      <c r="I710" s="16" t="s">
        <v>138</v>
      </c>
      <c r="J710" s="16" t="s">
        <v>2562</v>
      </c>
      <c r="K710" s="16" t="s">
        <v>69</v>
      </c>
      <c r="L710" s="16" t="s">
        <v>195</v>
      </c>
      <c r="M710" s="19">
        <v>25000000</v>
      </c>
      <c r="N710" s="19">
        <v>20645459.65051366</v>
      </c>
      <c r="O710" s="20" t="s">
        <v>2653</v>
      </c>
      <c r="P710" s="21">
        <v>5110155000251</v>
      </c>
      <c r="Q710" s="20" t="s">
        <v>87</v>
      </c>
      <c r="R710" s="16" t="str">
        <f t="shared" si="191"/>
        <v>OTHERS</v>
      </c>
      <c r="S710" s="16" t="str">
        <f t="shared" si="189"/>
        <v>D</v>
      </c>
      <c r="T710" s="16" t="str">
        <f t="shared" si="192"/>
        <v>Blend Countries</v>
      </c>
      <c r="U710" s="16" t="str">
        <f t="shared" si="193"/>
        <v>Non-Transition States</v>
      </c>
      <c r="V710" s="22" t="str">
        <f>IF(ISNUMBER(MATCH(A710, {"Gabon","Sudan","Niger","Mali","Burkina Faso","Guinea"}, 0)), "De Facto Countries", "Non-De Facto Countries")</f>
        <v>Non-De Facto Countries</v>
      </c>
      <c r="W710" s="16" t="str">
        <f t="shared" si="204"/>
        <v>West</v>
      </c>
      <c r="X710" s="16" t="str">
        <f t="shared" si="205"/>
        <v>Transport</v>
      </c>
      <c r="Y710" s="23"/>
      <c r="AB710" s="23">
        <f>Table2[[#This Row],[Approved Amount_UA Equivalent]]</f>
        <v>20645459.65051366</v>
      </c>
      <c r="AD710" s="23">
        <f>SUM(Table2[[#This Row],[Feed Africa ]:[Improve Quality Of Life ]])</f>
        <v>20645459.65051366</v>
      </c>
      <c r="AE710" s="16" t="b">
        <f>Table2[[#This Row],[Total HI5]]=Table2[[#This Row],[Approved Amount_UA Equivalent]]</f>
        <v>1</v>
      </c>
      <c r="AF710" s="24">
        <v>10</v>
      </c>
      <c r="AG710" s="20" t="str">
        <f t="shared" si="194"/>
        <v>Investment Project</v>
      </c>
      <c r="AH710" s="24" t="e">
        <f>VLOOKUP(Table2[[#This Row],[SAP Code]],[25]DATA!$A:$G,7,FALSE)</f>
        <v>#N/A</v>
      </c>
      <c r="AI710" s="20" t="str">
        <f t="shared" si="195"/>
        <v>Infrastructure</v>
      </c>
      <c r="AJ710" s="25" t="s">
        <v>89</v>
      </c>
      <c r="AK710" s="25" t="s">
        <v>140</v>
      </c>
      <c r="AL710" s="23" t="str" cm="1">
        <f t="array" ref="AL710">_xlfn.SWITCH(AK710,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10" s="26">
        <v>1</v>
      </c>
      <c r="AN710" s="25" t="str">
        <f t="shared" si="203"/>
        <v>Sovereign</v>
      </c>
      <c r="AO710" s="27">
        <v>0.5</v>
      </c>
      <c r="AP710" s="23">
        <f>Table2[[#This Row],[Approved Amount_UA Equivalent]]/1000000</f>
        <v>20.645459650513661</v>
      </c>
      <c r="AQ710" s="19">
        <f t="shared" si="196"/>
        <v>27.475803521289599</v>
      </c>
      <c r="AR710" s="23" t="str">
        <f t="shared" si="197"/>
        <v>21-30</v>
      </c>
      <c r="AS710" s="23" t="str">
        <f t="shared" si="198"/>
        <v>21-40</v>
      </c>
      <c r="AT710" s="23" t="str">
        <f t="shared" si="199"/>
        <v>1-40</v>
      </c>
      <c r="AU710" s="23" t="str">
        <f t="shared" si="200"/>
        <v>&lt;1-50 Mn</v>
      </c>
      <c r="AV710" s="23">
        <f>Table2[[#This Row],[Amount]]</f>
        <v>25000000</v>
      </c>
      <c r="AW710" s="23" t="str">
        <f t="shared" si="201"/>
        <v>Jun 2018</v>
      </c>
      <c r="AX710" s="28">
        <f>IFERROR(VLOOKUP(Table2[[#This Row],[SAP Code]],[26]_16!A:B,2,FALSE),0)</f>
        <v>0</v>
      </c>
      <c r="AY710" s="28">
        <f>IFERROR(VLOOKUP(Table2[[#This Row],[SAP Code]],[26]_16!D:E,2,FALSE)/ 1000000, 0)</f>
        <v>0</v>
      </c>
      <c r="AZ710" s="28">
        <f>IFERROR(VLOOKUP(Table2[[#This Row],[SAP Code]],[26]_16!G:H,2,FALSE)/ 1000000, 0)</f>
        <v>0</v>
      </c>
      <c r="BA710" s="28">
        <f>IFERROR(VLOOKUP(Table2[[#This Row],[SAP Code]],[26]_16!J:K,2,FALSE)/ 1000000, 0)</f>
        <v>0</v>
      </c>
      <c r="BB710" s="28">
        <f>IFERROR(VLOOKUP(Table2[[#This Row],[SAP Code]],[26]_16!M:N,2,FALSE)/ 1000000, 0)</f>
        <v>5.2848010000000001E-2</v>
      </c>
      <c r="BC710" s="28">
        <f>IFERROR(VLOOKUP(Table2[[#This Row],[SAP Code]],[26]_16!P:Q,2,FALSE),0)</f>
        <v>7.4536530000000004E-2</v>
      </c>
      <c r="BD710" s="28">
        <f>IFERROR(VLOOKUP(Table2[[#This Row],[SAP Code]],[26]_16!S:T,2,FALSE),0)</f>
        <v>7.0505486199999989</v>
      </c>
      <c r="BE710" s="28">
        <f>IFERROR(VLOOKUP(Table2[[#This Row],[SAP Code]],[26]_16!V:W,2,FALSE)/ 1000000, 0)</f>
        <v>9.8827131299999973</v>
      </c>
      <c r="BF710" s="28">
        <f>IFERROR(VLOOKUP(Table2[[#This Row],[SAP Code]],[26]_16!Y:Z,2,FALSE)/ 1000000, 0)</f>
        <v>6.8819972699999958</v>
      </c>
      <c r="BG710" s="28" t="str">
        <f>IFERROR(VLOOKUP(Table2[[#This Row],[SAP Code]],[26]port!$A:$AD,30,FALSE),"unknown")</f>
        <v>OnGo</v>
      </c>
      <c r="BH710" s="29" t="str">
        <f t="shared" si="202"/>
        <v>Ongoing</v>
      </c>
      <c r="BI710" s="16"/>
    </row>
    <row r="711" spans="1:61" ht="17.100000000000001" customHeight="1">
      <c r="A711" s="16" t="s">
        <v>316</v>
      </c>
      <c r="B711" s="16" t="s">
        <v>2655</v>
      </c>
      <c r="C711" s="16" t="s">
        <v>2656</v>
      </c>
      <c r="D711" s="16" t="s">
        <v>2657</v>
      </c>
      <c r="E711" s="18">
        <v>43278</v>
      </c>
      <c r="F711" s="16" t="s">
        <v>320</v>
      </c>
      <c r="G711" s="16" t="s">
        <v>2080</v>
      </c>
      <c r="H711" s="16" t="s">
        <v>132</v>
      </c>
      <c r="I711" s="16" t="s">
        <v>138</v>
      </c>
      <c r="J711" s="16" t="s">
        <v>2562</v>
      </c>
      <c r="K711" s="16" t="s">
        <v>69</v>
      </c>
      <c r="L711" s="16" t="s">
        <v>195</v>
      </c>
      <c r="M711" s="19">
        <v>12890000</v>
      </c>
      <c r="N711" s="19">
        <v>10644798.995804843</v>
      </c>
      <c r="O711" s="20" t="s">
        <v>749</v>
      </c>
      <c r="P711" s="21">
        <v>5110155000253</v>
      </c>
      <c r="Q711" s="20" t="s">
        <v>72</v>
      </c>
      <c r="R711" s="16" t="str">
        <f t="shared" si="191"/>
        <v>OTHERS</v>
      </c>
      <c r="S711" s="16" t="str">
        <f t="shared" si="189"/>
        <v>D</v>
      </c>
      <c r="T711" s="16" t="str">
        <f t="shared" si="192"/>
        <v>Blend Countries</v>
      </c>
      <c r="U711" s="16" t="str">
        <f t="shared" si="193"/>
        <v>Non-Transition States</v>
      </c>
      <c r="V711" s="22" t="str">
        <f>IF(ISNUMBER(MATCH(A711, {"Gabon","Sudan","Niger","Mali","Burkina Faso","Guinea"}, 0)), "De Facto Countries", "Non-De Facto Countries")</f>
        <v>Non-De Facto Countries</v>
      </c>
      <c r="W711" s="16" t="str">
        <f t="shared" si="204"/>
        <v>West</v>
      </c>
      <c r="X711" s="16" t="str">
        <f t="shared" si="205"/>
        <v>Transport</v>
      </c>
      <c r="Y711" s="23"/>
      <c r="AB711" s="23">
        <f>Table2[[#This Row],[Approved Amount_UA Equivalent]]</f>
        <v>10644798.995804843</v>
      </c>
      <c r="AD711" s="23">
        <f>SUM(Table2[[#This Row],[Feed Africa ]:[Improve Quality Of Life ]])</f>
        <v>10644798.995804843</v>
      </c>
      <c r="AE711" s="16" t="b">
        <f>Table2[[#This Row],[Total HI5]]=Table2[[#This Row],[Approved Amount_UA Equivalent]]</f>
        <v>1</v>
      </c>
      <c r="AF711" s="24">
        <v>10</v>
      </c>
      <c r="AG711" s="20" t="str">
        <f t="shared" si="194"/>
        <v>Investment Project</v>
      </c>
      <c r="AH711" s="24" t="e">
        <f>VLOOKUP(Table2[[#This Row],[SAP Code]],[25]DATA!$A:$G,7,FALSE)</f>
        <v>#N/A</v>
      </c>
      <c r="AI711" s="20" t="str">
        <f t="shared" si="195"/>
        <v>Infrastructure</v>
      </c>
      <c r="AJ711" s="25" t="s">
        <v>89</v>
      </c>
      <c r="AK711" s="25" t="s">
        <v>140</v>
      </c>
      <c r="AL711" s="23" t="str" cm="1">
        <f t="array" ref="AL711">_xlfn.SWITCH(AK711,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11" s="26">
        <v>1</v>
      </c>
      <c r="AN711" s="25" t="str">
        <f t="shared" si="203"/>
        <v>Sovereign</v>
      </c>
      <c r="AO711" s="27">
        <v>1</v>
      </c>
      <c r="AP711" s="23">
        <f>Table2[[#This Row],[Approved Amount_UA Equivalent]]/1000000</f>
        <v>10.644798995804843</v>
      </c>
      <c r="AQ711" s="19">
        <f t="shared" si="196"/>
        <v>14.166524295576917</v>
      </c>
      <c r="AR711" s="23" t="str">
        <f t="shared" si="197"/>
        <v>11-20</v>
      </c>
      <c r="AS711" s="23" t="str">
        <f t="shared" si="198"/>
        <v>1-20</v>
      </c>
      <c r="AT711" s="23" t="str">
        <f t="shared" si="199"/>
        <v>1-40</v>
      </c>
      <c r="AU711" s="23" t="str">
        <f t="shared" si="200"/>
        <v>&lt;1-50 Mn</v>
      </c>
      <c r="AV711" s="23">
        <f>Table2[[#This Row],[Amount]]</f>
        <v>12890000</v>
      </c>
      <c r="AW711" s="23" t="str">
        <f t="shared" si="201"/>
        <v>Jun 2018</v>
      </c>
      <c r="AX711" s="28">
        <f>IFERROR(VLOOKUP(Table2[[#This Row],[SAP Code]],[26]_16!A:B,2,FALSE),0)</f>
        <v>0</v>
      </c>
      <c r="AY711" s="28">
        <f>IFERROR(VLOOKUP(Table2[[#This Row],[SAP Code]],[26]_16!D:E,2,FALSE)/ 1000000, 0)</f>
        <v>0</v>
      </c>
      <c r="AZ711" s="28">
        <f>IFERROR(VLOOKUP(Table2[[#This Row],[SAP Code]],[26]_16!G:H,2,FALSE)/ 1000000, 0)</f>
        <v>8.3666573700000004</v>
      </c>
      <c r="BA711" s="28">
        <f>IFERROR(VLOOKUP(Table2[[#This Row],[SAP Code]],[26]_16!J:K,2,FALSE)/ 1000000, 0)</f>
        <v>6.6619422400000019</v>
      </c>
      <c r="BB711" s="28">
        <f>IFERROR(VLOOKUP(Table2[[#This Row],[SAP Code]],[26]_16!M:N,2,FALSE)/ 1000000, 0)</f>
        <v>7.8977607599999997</v>
      </c>
      <c r="BC711" s="28">
        <f>IFERROR(VLOOKUP(Table2[[#This Row],[SAP Code]],[26]_16!P:Q,2,FALSE),0)</f>
        <v>12.615602869999996</v>
      </c>
      <c r="BD711" s="28">
        <f>IFERROR(VLOOKUP(Table2[[#This Row],[SAP Code]],[26]_16!S:T,2,FALSE),0)</f>
        <v>14.039736149999998</v>
      </c>
      <c r="BE711" s="28">
        <f>IFERROR(VLOOKUP(Table2[[#This Row],[SAP Code]],[26]_16!V:W,2,FALSE)/ 1000000, 0)</f>
        <v>5.2987749199999996</v>
      </c>
      <c r="BF711" s="28">
        <f>IFERROR(VLOOKUP(Table2[[#This Row],[SAP Code]],[26]_16!Y:Z,2,FALSE)/ 1000000, 0)</f>
        <v>0.54605775000000001</v>
      </c>
      <c r="BG711" s="28" t="str">
        <f>IFERROR(VLOOKUP(Table2[[#This Row],[SAP Code]],[26]port!$A:$AD,30,FALSE),"unknown")</f>
        <v>OnGo</v>
      </c>
      <c r="BH711" s="29" t="str">
        <f t="shared" si="202"/>
        <v>Ongoing</v>
      </c>
      <c r="BI711" s="16"/>
    </row>
    <row r="712" spans="1:61" ht="17.100000000000001" customHeight="1">
      <c r="A712" s="20" t="s">
        <v>751</v>
      </c>
      <c r="B712" s="16" t="s">
        <v>2655</v>
      </c>
      <c r="C712" s="16" t="s">
        <v>2658</v>
      </c>
      <c r="D712" s="16" t="s">
        <v>2657</v>
      </c>
      <c r="E712" s="18">
        <v>43278</v>
      </c>
      <c r="F712" s="16" t="s">
        <v>694</v>
      </c>
      <c r="G712" s="16" t="s">
        <v>2080</v>
      </c>
      <c r="H712" s="16" t="s">
        <v>132</v>
      </c>
      <c r="I712" s="16" t="s">
        <v>138</v>
      </c>
      <c r="J712" s="16" t="s">
        <v>2562</v>
      </c>
      <c r="K712" s="16" t="s">
        <v>69</v>
      </c>
      <c r="L712" s="16" t="s">
        <v>195</v>
      </c>
      <c r="M712" s="19">
        <v>15110000</v>
      </c>
      <c r="N712" s="19">
        <v>12478115.812770456</v>
      </c>
      <c r="O712" s="20" t="s">
        <v>753</v>
      </c>
      <c r="P712" s="21">
        <v>5110155000254</v>
      </c>
      <c r="Q712" s="20" t="s">
        <v>72</v>
      </c>
      <c r="R712" s="16" t="str">
        <f t="shared" si="191"/>
        <v>OTHERS</v>
      </c>
      <c r="S712" s="16" t="str">
        <f t="shared" si="189"/>
        <v>D</v>
      </c>
      <c r="T712" s="16" t="str">
        <f t="shared" si="192"/>
        <v>ADF Countries</v>
      </c>
      <c r="U712" s="16" t="str">
        <f t="shared" si="193"/>
        <v>Transition States</v>
      </c>
      <c r="V712" s="22" t="str">
        <f>IF(ISNUMBER(MATCH(A712, {"Gabon","Sudan","Niger","Mali","Burkina Faso","Guinea"}, 0)), "De Facto Countries", "Non-De Facto Countries")</f>
        <v>De Facto Countries</v>
      </c>
      <c r="W712" s="16" t="str">
        <f t="shared" si="204"/>
        <v>West</v>
      </c>
      <c r="X712" s="16" t="str">
        <f t="shared" si="205"/>
        <v>Transport</v>
      </c>
      <c r="Y712" s="23"/>
      <c r="AB712" s="23">
        <f>Table2[[#This Row],[Approved Amount_UA Equivalent]]</f>
        <v>12478115.812770456</v>
      </c>
      <c r="AD712" s="23">
        <f>SUM(Table2[[#This Row],[Feed Africa ]:[Improve Quality Of Life ]])</f>
        <v>12478115.812770456</v>
      </c>
      <c r="AE712" s="16" t="b">
        <f>Table2[[#This Row],[Total HI5]]=Table2[[#This Row],[Approved Amount_UA Equivalent]]</f>
        <v>1</v>
      </c>
      <c r="AF712" s="24">
        <v>10</v>
      </c>
      <c r="AG712" s="20" t="str">
        <f t="shared" si="194"/>
        <v>Investment Project</v>
      </c>
      <c r="AH712" s="24" t="e">
        <f>VLOOKUP(Table2[[#This Row],[SAP Code]],[25]DATA!$A:$G,7,FALSE)</f>
        <v>#N/A</v>
      </c>
      <c r="AI712" s="20" t="str">
        <f t="shared" si="195"/>
        <v>Infrastructure</v>
      </c>
      <c r="AJ712" s="25" t="s">
        <v>89</v>
      </c>
      <c r="AK712" s="25" t="s">
        <v>140</v>
      </c>
      <c r="AL712" s="23" t="str" cm="1">
        <f t="array" ref="AL712">_xlfn.SWITCH(AK712,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12" s="26">
        <v>1</v>
      </c>
      <c r="AN712" s="25" t="str">
        <f t="shared" si="203"/>
        <v>Sovereign</v>
      </c>
      <c r="AO712" s="27">
        <v>1</v>
      </c>
      <c r="AP712" s="23">
        <f>Table2[[#This Row],[Approved Amount_UA Equivalent]]/1000000</f>
        <v>12.478115812770456</v>
      </c>
      <c r="AQ712" s="19">
        <f t="shared" si="196"/>
        <v>16.606375648267434</v>
      </c>
      <c r="AR712" s="23" t="str">
        <f t="shared" si="197"/>
        <v>11-20</v>
      </c>
      <c r="AS712" s="23" t="str">
        <f t="shared" si="198"/>
        <v>1-20</v>
      </c>
      <c r="AT712" s="23" t="str">
        <f t="shared" si="199"/>
        <v>1-40</v>
      </c>
      <c r="AU712" s="23" t="str">
        <f t="shared" si="200"/>
        <v>&lt;1-50 Mn</v>
      </c>
      <c r="AV712" s="23">
        <f>Table2[[#This Row],[Amount]]</f>
        <v>15110000</v>
      </c>
      <c r="AW712" s="23" t="str">
        <f t="shared" si="201"/>
        <v>Jun 2018</v>
      </c>
      <c r="AX712" s="28">
        <f>IFERROR(VLOOKUP(Table2[[#This Row],[SAP Code]],[26]_16!A:B,2,FALSE),0)</f>
        <v>0</v>
      </c>
      <c r="AY712" s="28">
        <f>IFERROR(VLOOKUP(Table2[[#This Row],[SAP Code]],[26]_16!D:E,2,FALSE)/ 1000000, 0)</f>
        <v>0</v>
      </c>
      <c r="AZ712" s="28">
        <f>IFERROR(VLOOKUP(Table2[[#This Row],[SAP Code]],[26]_16!G:H,2,FALSE)/ 1000000, 0)</f>
        <v>14.117087600000001</v>
      </c>
      <c r="BA712" s="28">
        <f>IFERROR(VLOOKUP(Table2[[#This Row],[SAP Code]],[26]_16!J:K,2,FALSE)/ 1000000, 0)</f>
        <v>8.7975483800000038</v>
      </c>
      <c r="BB712" s="28">
        <f>IFERROR(VLOOKUP(Table2[[#This Row],[SAP Code]],[26]_16!M:N,2,FALSE)/ 1000000, 0)</f>
        <v>9.0732145099999997</v>
      </c>
      <c r="BC712" s="28">
        <f>IFERROR(VLOOKUP(Table2[[#This Row],[SAP Code]],[26]_16!P:Q,2,FALSE),0)</f>
        <v>7.5061244599999988</v>
      </c>
      <c r="BD712" s="28">
        <f>IFERROR(VLOOKUP(Table2[[#This Row],[SAP Code]],[26]_16!S:T,2,FALSE),0)</f>
        <v>26.838531610000004</v>
      </c>
      <c r="BE712" s="28">
        <f>IFERROR(VLOOKUP(Table2[[#This Row],[SAP Code]],[26]_16!V:W,2,FALSE)/ 1000000, 0)</f>
        <v>1.2157734700000002</v>
      </c>
      <c r="BF712" s="28">
        <f>IFERROR(VLOOKUP(Table2[[#This Row],[SAP Code]],[26]_16!Y:Z,2,FALSE)/ 1000000, 0)</f>
        <v>0.52827038000000015</v>
      </c>
      <c r="BG712" s="28" t="str">
        <f>IFERROR(VLOOKUP(Table2[[#This Row],[SAP Code]],[26]port!$A:$AD,30,FALSE),"unknown")</f>
        <v>OnGo</v>
      </c>
      <c r="BH712" s="29" t="str">
        <f t="shared" si="202"/>
        <v>Ongoing</v>
      </c>
      <c r="BI712" s="16"/>
    </row>
    <row r="713" spans="1:61" ht="17.100000000000001" customHeight="1">
      <c r="A713" s="70" t="s">
        <v>221</v>
      </c>
      <c r="B713" s="16" t="s">
        <v>2659</v>
      </c>
      <c r="C713" s="16" t="s">
        <v>2660</v>
      </c>
      <c r="D713" s="16" t="s">
        <v>2661</v>
      </c>
      <c r="E713" s="18">
        <v>43278</v>
      </c>
      <c r="F713" s="16" t="s">
        <v>225</v>
      </c>
      <c r="G713" s="16" t="s">
        <v>2080</v>
      </c>
      <c r="H713" s="16" t="s">
        <v>132</v>
      </c>
      <c r="I713" s="16" t="s">
        <v>138</v>
      </c>
      <c r="J713" s="16" t="s">
        <v>2562</v>
      </c>
      <c r="K713" s="16" t="s">
        <v>69</v>
      </c>
      <c r="L713" s="16" t="s">
        <v>195</v>
      </c>
      <c r="M713" s="19">
        <v>28000000</v>
      </c>
      <c r="N713" s="19">
        <v>23122914.808575299</v>
      </c>
      <c r="O713" s="20" t="s">
        <v>2232</v>
      </c>
      <c r="P713" s="21">
        <v>5110155000252</v>
      </c>
      <c r="Q713" s="20" t="s">
        <v>72</v>
      </c>
      <c r="R713" s="16" t="str">
        <f t="shared" si="191"/>
        <v>OTHERS</v>
      </c>
      <c r="S713" s="16" t="str">
        <f t="shared" si="189"/>
        <v>D</v>
      </c>
      <c r="T713" s="16" t="str">
        <f t="shared" si="192"/>
        <v>ADF Countries</v>
      </c>
      <c r="U713" s="16" t="str">
        <f t="shared" si="193"/>
        <v>Transition States</v>
      </c>
      <c r="V713" s="22" t="str">
        <f>IF(ISNUMBER(MATCH(A713, {"Gabon","Sudan","Niger","Mali","Burkina Faso","Guinea"}, 0)), "De Facto Countries", "Non-De Facto Countries")</f>
        <v>De Facto Countries</v>
      </c>
      <c r="W713" s="16" t="str">
        <f t="shared" si="204"/>
        <v>West</v>
      </c>
      <c r="X713" s="16" t="str">
        <f t="shared" si="205"/>
        <v>Transport</v>
      </c>
      <c r="Y713" s="23"/>
      <c r="AB713" s="23">
        <f>Table2[[#This Row],[Approved Amount_UA Equivalent]]</f>
        <v>23122914.808575299</v>
      </c>
      <c r="AD713" s="23">
        <f>SUM(Table2[[#This Row],[Feed Africa ]:[Improve Quality Of Life ]])</f>
        <v>23122914.808575299</v>
      </c>
      <c r="AE713" s="16" t="b">
        <f>Table2[[#This Row],[Total HI5]]=Table2[[#This Row],[Approved Amount_UA Equivalent]]</f>
        <v>1</v>
      </c>
      <c r="AF713" s="24">
        <v>10</v>
      </c>
      <c r="AG713" s="20" t="str">
        <f t="shared" si="194"/>
        <v>Investment Project</v>
      </c>
      <c r="AH713" s="24" t="e">
        <f>VLOOKUP(Table2[[#This Row],[SAP Code]],[25]DATA!$A:$G,7,FALSE)</f>
        <v>#N/A</v>
      </c>
      <c r="AI713" s="20" t="str">
        <f t="shared" si="195"/>
        <v>Infrastructure</v>
      </c>
      <c r="AJ713" s="25" t="s">
        <v>89</v>
      </c>
      <c r="AK713" s="25" t="s">
        <v>140</v>
      </c>
      <c r="AL713" s="23" t="str" cm="1">
        <f t="array" ref="AL713">_xlfn.SWITCH(AK713,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13" s="26">
        <v>1</v>
      </c>
      <c r="AN713" s="25" t="str">
        <f t="shared" si="203"/>
        <v>Sovereign</v>
      </c>
      <c r="AO713" s="27">
        <v>1</v>
      </c>
      <c r="AP713" s="23">
        <f>Table2[[#This Row],[Approved Amount_UA Equivalent]]/1000000</f>
        <v>23.122914808575299</v>
      </c>
      <c r="AQ713" s="19">
        <f t="shared" si="196"/>
        <v>30.772899943844351</v>
      </c>
      <c r="AR713" s="23" t="str">
        <f t="shared" si="197"/>
        <v>21-30</v>
      </c>
      <c r="AS713" s="23" t="str">
        <f t="shared" si="198"/>
        <v>21-40</v>
      </c>
      <c r="AT713" s="23" t="str">
        <f t="shared" si="199"/>
        <v>1-40</v>
      </c>
      <c r="AU713" s="23" t="str">
        <f t="shared" si="200"/>
        <v>&lt;1-50 Mn</v>
      </c>
      <c r="AV713" s="23">
        <f>Table2[[#This Row],[Amount]]</f>
        <v>28000000</v>
      </c>
      <c r="AW713" s="23" t="str">
        <f t="shared" si="201"/>
        <v>Jun 2018</v>
      </c>
      <c r="AX713" s="28">
        <f>IFERROR(VLOOKUP(Table2[[#This Row],[SAP Code]],[26]_16!A:B,2,FALSE),0)</f>
        <v>0</v>
      </c>
      <c r="AY713" s="28">
        <f>IFERROR(VLOOKUP(Table2[[#This Row],[SAP Code]],[26]_16!D:E,2,FALSE)/ 1000000, 0)</f>
        <v>0</v>
      </c>
      <c r="AZ713" s="28">
        <f>IFERROR(VLOOKUP(Table2[[#This Row],[SAP Code]],[26]_16!G:H,2,FALSE)/ 1000000, 0)</f>
        <v>0</v>
      </c>
      <c r="BA713" s="28">
        <f>IFERROR(VLOOKUP(Table2[[#This Row],[SAP Code]],[26]_16!J:K,2,FALSE)/ 1000000, 0)</f>
        <v>0.11771469</v>
      </c>
      <c r="BB713" s="28">
        <f>IFERROR(VLOOKUP(Table2[[#This Row],[SAP Code]],[26]_16!M:N,2,FALSE)/ 1000000, 0)</f>
        <v>0</v>
      </c>
      <c r="BC713" s="28">
        <f>IFERROR(VLOOKUP(Table2[[#This Row],[SAP Code]],[26]_16!P:Q,2,FALSE),0)</f>
        <v>15.306146630000001</v>
      </c>
      <c r="BD713" s="28">
        <f>IFERROR(VLOOKUP(Table2[[#This Row],[SAP Code]],[26]_16!S:T,2,FALSE),0)</f>
        <v>3.7367284999999999</v>
      </c>
      <c r="BE713" s="28">
        <f>IFERROR(VLOOKUP(Table2[[#This Row],[SAP Code]],[26]_16!V:W,2,FALSE)/ 1000000, 0)</f>
        <v>0.79155374000000001</v>
      </c>
      <c r="BF713" s="28">
        <f>IFERROR(VLOOKUP(Table2[[#This Row],[SAP Code]],[26]_16!Y:Z,2,FALSE)/ 1000000, 0)</f>
        <v>0</v>
      </c>
      <c r="BG713" s="28" t="str">
        <f>IFERROR(VLOOKUP(Table2[[#This Row],[SAP Code]],[26]port!$A:$AD,30,FALSE),"unknown")</f>
        <v>OnGo</v>
      </c>
      <c r="BH713" s="29" t="str">
        <f t="shared" si="202"/>
        <v>Ongoing</v>
      </c>
      <c r="BI713" s="16"/>
    </row>
    <row r="714" spans="1:61" ht="17.100000000000001" customHeight="1">
      <c r="A714" s="20" t="s">
        <v>751</v>
      </c>
      <c r="B714" s="16" t="s">
        <v>2662</v>
      </c>
      <c r="C714" s="16" t="s">
        <v>2663</v>
      </c>
      <c r="D714" s="16" t="s">
        <v>2664</v>
      </c>
      <c r="E714" s="18">
        <v>43278</v>
      </c>
      <c r="F714" s="16" t="s">
        <v>694</v>
      </c>
      <c r="G714" s="16" t="s">
        <v>2080</v>
      </c>
      <c r="H714" s="16" t="s">
        <v>132</v>
      </c>
      <c r="I714" s="16" t="s">
        <v>82</v>
      </c>
      <c r="J714" s="16" t="s">
        <v>2562</v>
      </c>
      <c r="K714" s="16" t="s">
        <v>69</v>
      </c>
      <c r="L714" s="16" t="s">
        <v>195</v>
      </c>
      <c r="M714" s="19">
        <v>2900000</v>
      </c>
      <c r="N714" s="19">
        <v>2394873.3194595845</v>
      </c>
      <c r="O714" s="20" t="s">
        <v>2367</v>
      </c>
      <c r="P714" s="21">
        <v>5110155000201</v>
      </c>
      <c r="Q714" s="20" t="s">
        <v>72</v>
      </c>
      <c r="R714" s="16" t="str">
        <f t="shared" si="191"/>
        <v>OTHERS</v>
      </c>
      <c r="S714" s="16" t="str">
        <f t="shared" si="189"/>
        <v>F</v>
      </c>
      <c r="T714" s="16" t="str">
        <f t="shared" si="192"/>
        <v>ADF Countries</v>
      </c>
      <c r="U714" s="16" t="str">
        <f t="shared" si="193"/>
        <v>Transition States</v>
      </c>
      <c r="V714" s="22" t="str">
        <f>IF(ISNUMBER(MATCH(A714, {"Gabon","Sudan","Niger","Mali","Burkina Faso","Guinea"}, 0)), "De Facto Countries", "Non-De Facto Countries")</f>
        <v>De Facto Countries</v>
      </c>
      <c r="W714" s="16" t="str">
        <f t="shared" si="204"/>
        <v>West</v>
      </c>
      <c r="X714" s="16" t="str">
        <f t="shared" si="205"/>
        <v>Power</v>
      </c>
      <c r="Y714" s="23"/>
      <c r="Z714" s="23">
        <f>Table2[[#This Row],[Approved Amount_UA Equivalent]]</f>
        <v>2394873.3194595845</v>
      </c>
      <c r="AD714" s="23">
        <f>SUM(Table2[[#This Row],[Feed Africa ]:[Improve Quality Of Life ]])</f>
        <v>2394873.3194595845</v>
      </c>
      <c r="AE714" s="16" t="b">
        <f>Table2[[#This Row],[Total HI5]]=Table2[[#This Row],[Approved Amount_UA Equivalent]]</f>
        <v>1</v>
      </c>
      <c r="AF714" s="24">
        <v>10</v>
      </c>
      <c r="AG714" s="20" t="str">
        <f t="shared" si="194"/>
        <v>Investment Project</v>
      </c>
      <c r="AH714" s="24" t="e">
        <f>VLOOKUP(Table2[[#This Row],[SAP Code]],[25]DATA!$A:$G,7,FALSE)</f>
        <v>#N/A</v>
      </c>
      <c r="AI714" s="20" t="str">
        <f t="shared" si="195"/>
        <v>Infrastructure</v>
      </c>
      <c r="AJ714" s="25" t="s">
        <v>89</v>
      </c>
      <c r="AK714" s="25" t="s">
        <v>90</v>
      </c>
      <c r="AL714" s="23" t="str" cm="1">
        <f t="array" ref="AL714">_xlfn.SWITCH(AK714,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14" s="26">
        <v>1</v>
      </c>
      <c r="AN714" s="25" t="str">
        <f t="shared" si="203"/>
        <v>Sovereign</v>
      </c>
      <c r="AO714" s="27">
        <v>1</v>
      </c>
      <c r="AP714" s="23">
        <f>Table2[[#This Row],[Approved Amount_UA Equivalent]]/1000000</f>
        <v>2.3948733194595846</v>
      </c>
      <c r="AQ714" s="19">
        <f t="shared" si="196"/>
        <v>3.1871932084695933</v>
      </c>
      <c r="AR714" s="23" t="str">
        <f t="shared" si="197"/>
        <v>1-10</v>
      </c>
      <c r="AS714" s="23" t="str">
        <f t="shared" si="198"/>
        <v>1-20</v>
      </c>
      <c r="AT714" s="23" t="str">
        <f t="shared" si="199"/>
        <v>1-40</v>
      </c>
      <c r="AU714" s="23" t="str">
        <f t="shared" si="200"/>
        <v>&lt;1-50 Mn</v>
      </c>
      <c r="AV714" s="23">
        <f>Table2[[#This Row],[Amount]]</f>
        <v>2900000</v>
      </c>
      <c r="AW714" s="23" t="str">
        <f t="shared" si="201"/>
        <v>Jun 2018</v>
      </c>
      <c r="AX714" s="28">
        <f>IFERROR(VLOOKUP(Table2[[#This Row],[SAP Code]],[26]_16!A:B,2,FALSE),0)</f>
        <v>0</v>
      </c>
      <c r="AY714" s="28">
        <f>IFERROR(VLOOKUP(Table2[[#This Row],[SAP Code]],[26]_16!D:E,2,FALSE)/ 1000000, 0)</f>
        <v>0</v>
      </c>
      <c r="AZ714" s="28">
        <f>IFERROR(VLOOKUP(Table2[[#This Row],[SAP Code]],[26]_16!G:H,2,FALSE)/ 1000000, 0)</f>
        <v>0</v>
      </c>
      <c r="BA714" s="28">
        <f>IFERROR(VLOOKUP(Table2[[#This Row],[SAP Code]],[26]_16!J:K,2,FALSE)/ 1000000, 0)</f>
        <v>0.19335017999999998</v>
      </c>
      <c r="BB714" s="28">
        <f>IFERROR(VLOOKUP(Table2[[#This Row],[SAP Code]],[26]_16!M:N,2,FALSE)/ 1000000, 0)</f>
        <v>0.57537978999999995</v>
      </c>
      <c r="BC714" s="28">
        <f>IFERROR(VLOOKUP(Table2[[#This Row],[SAP Code]],[26]_16!P:Q,2,FALSE),0)</f>
        <v>1.2904557999999999</v>
      </c>
      <c r="BD714" s="28">
        <f>IFERROR(VLOOKUP(Table2[[#This Row],[SAP Code]],[26]_16!S:T,2,FALSE),0)</f>
        <v>1.9913060499999997</v>
      </c>
      <c r="BE714" s="28">
        <f>IFERROR(VLOOKUP(Table2[[#This Row],[SAP Code]],[26]_16!V:W,2,FALSE)/ 1000000, 0)</f>
        <v>2.6319536599999998</v>
      </c>
      <c r="BF714" s="28">
        <f>IFERROR(VLOOKUP(Table2[[#This Row],[SAP Code]],[26]_16!Y:Z,2,FALSE)/ 1000000, 0)</f>
        <v>1.8339177699999998</v>
      </c>
      <c r="BG714" s="28" t="str">
        <f>IFERROR(VLOOKUP(Table2[[#This Row],[SAP Code]],[26]port!$A:$AD,30,FALSE),"unknown")</f>
        <v>OnGo</v>
      </c>
      <c r="BH714" s="29" t="str">
        <f t="shared" si="202"/>
        <v>Ongoing</v>
      </c>
      <c r="BI714" s="16"/>
    </row>
    <row r="715" spans="1:61" ht="17.100000000000001" customHeight="1">
      <c r="A715" s="16" t="s">
        <v>326</v>
      </c>
      <c r="B715" s="16" t="s">
        <v>2662</v>
      </c>
      <c r="C715" s="16" t="s">
        <v>2665</v>
      </c>
      <c r="D715" s="16" t="s">
        <v>2664</v>
      </c>
      <c r="E715" s="18">
        <v>43278</v>
      </c>
      <c r="F715" s="16" t="s">
        <v>328</v>
      </c>
      <c r="G715" s="16" t="s">
        <v>2080</v>
      </c>
      <c r="H715" s="16" t="s">
        <v>132</v>
      </c>
      <c r="I715" s="16" t="s">
        <v>82</v>
      </c>
      <c r="J715" s="16" t="s">
        <v>2562</v>
      </c>
      <c r="K715" s="16" t="s">
        <v>69</v>
      </c>
      <c r="L715" s="16" t="s">
        <v>195</v>
      </c>
      <c r="M715" s="19">
        <v>27100000</v>
      </c>
      <c r="N715" s="19">
        <v>22379678.261156805</v>
      </c>
      <c r="O715" s="20" t="s">
        <v>2370</v>
      </c>
      <c r="P715" s="21">
        <v>5110155000052</v>
      </c>
      <c r="Q715" s="20" t="s">
        <v>72</v>
      </c>
      <c r="R715" s="16" t="str">
        <f t="shared" si="191"/>
        <v>OTHERS</v>
      </c>
      <c r="S715" s="16" t="str">
        <f t="shared" si="189"/>
        <v>F</v>
      </c>
      <c r="T715" s="16" t="str">
        <f t="shared" si="192"/>
        <v>ADF Countries</v>
      </c>
      <c r="U715" s="16" t="str">
        <f t="shared" si="193"/>
        <v>Transition States</v>
      </c>
      <c r="V715" s="22" t="str">
        <f>IF(ISNUMBER(MATCH(A715, {"Gabon","Sudan","Niger","Mali","Burkina Faso","Guinea"}, 0)), "De Facto Countries", "Non-De Facto Countries")</f>
        <v>De Facto Countries</v>
      </c>
      <c r="W715" s="16" t="str">
        <f t="shared" si="204"/>
        <v>West</v>
      </c>
      <c r="X715" s="16" t="str">
        <f t="shared" si="205"/>
        <v>Power</v>
      </c>
      <c r="Y715" s="23"/>
      <c r="Z715" s="23">
        <f>Table2[[#This Row],[Approved Amount_UA Equivalent]]</f>
        <v>22379678.261156805</v>
      </c>
      <c r="AD715" s="23">
        <f>SUM(Table2[[#This Row],[Feed Africa ]:[Improve Quality Of Life ]])</f>
        <v>22379678.261156805</v>
      </c>
      <c r="AE715" s="16" t="b">
        <f>Table2[[#This Row],[Total HI5]]=Table2[[#This Row],[Approved Amount_UA Equivalent]]</f>
        <v>1</v>
      </c>
      <c r="AF715" s="24">
        <v>10</v>
      </c>
      <c r="AG715" s="20" t="str">
        <f t="shared" si="194"/>
        <v>Investment Project</v>
      </c>
      <c r="AH715" s="24" t="e">
        <f>VLOOKUP(Table2[[#This Row],[SAP Code]],[25]DATA!$A:$G,7,FALSE)</f>
        <v>#N/A</v>
      </c>
      <c r="AI715" s="20" t="str">
        <f t="shared" si="195"/>
        <v>Infrastructure</v>
      </c>
      <c r="AJ715" s="25" t="s">
        <v>89</v>
      </c>
      <c r="AK715" s="25" t="s">
        <v>90</v>
      </c>
      <c r="AL715" s="23" t="str" cm="1">
        <f t="array" ref="AL715">_xlfn.SWITCH(AK715,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15" s="26">
        <v>1</v>
      </c>
      <c r="AN715" s="25" t="str">
        <f t="shared" si="203"/>
        <v>Sovereign</v>
      </c>
      <c r="AO715" s="27">
        <v>1</v>
      </c>
      <c r="AP715" s="23">
        <f>Table2[[#This Row],[Approved Amount_UA Equivalent]]/1000000</f>
        <v>22.379678261156805</v>
      </c>
      <c r="AQ715" s="19">
        <f t="shared" si="196"/>
        <v>29.783771017077921</v>
      </c>
      <c r="AR715" s="23" t="str">
        <f t="shared" si="197"/>
        <v>21-30</v>
      </c>
      <c r="AS715" s="23" t="str">
        <f t="shared" si="198"/>
        <v>21-40</v>
      </c>
      <c r="AT715" s="23" t="str">
        <f t="shared" si="199"/>
        <v>1-40</v>
      </c>
      <c r="AU715" s="23" t="str">
        <f t="shared" si="200"/>
        <v>&lt;1-50 Mn</v>
      </c>
      <c r="AV715" s="23">
        <f>Table2[[#This Row],[Amount]]</f>
        <v>27100000</v>
      </c>
      <c r="AW715" s="23" t="str">
        <f t="shared" si="201"/>
        <v>Jun 2018</v>
      </c>
      <c r="AX715" s="28">
        <f>IFERROR(VLOOKUP(Table2[[#This Row],[SAP Code]],[26]_16!A:B,2,FALSE),0)</f>
        <v>0</v>
      </c>
      <c r="AY715" s="28">
        <f>IFERROR(VLOOKUP(Table2[[#This Row],[SAP Code]],[26]_16!D:E,2,FALSE)/ 1000000, 0)</f>
        <v>0</v>
      </c>
      <c r="AZ715" s="28">
        <f>IFERROR(VLOOKUP(Table2[[#This Row],[SAP Code]],[26]_16!G:H,2,FALSE)/ 1000000, 0)</f>
        <v>0</v>
      </c>
      <c r="BA715" s="28">
        <f>IFERROR(VLOOKUP(Table2[[#This Row],[SAP Code]],[26]_16!J:K,2,FALSE)/ 1000000, 0)</f>
        <v>0.29203152000000004</v>
      </c>
      <c r="BB715" s="28">
        <f>IFERROR(VLOOKUP(Table2[[#This Row],[SAP Code]],[26]_16!M:N,2,FALSE)/ 1000000, 0)</f>
        <v>1.78191857</v>
      </c>
      <c r="BC715" s="28">
        <f>IFERROR(VLOOKUP(Table2[[#This Row],[SAP Code]],[26]_16!P:Q,2,FALSE),0)</f>
        <v>0.52018710999999995</v>
      </c>
      <c r="BD715" s="28">
        <f>IFERROR(VLOOKUP(Table2[[#This Row],[SAP Code]],[26]_16!S:T,2,FALSE),0)</f>
        <v>2.8388031099999997</v>
      </c>
      <c r="BE715" s="28">
        <f>IFERROR(VLOOKUP(Table2[[#This Row],[SAP Code]],[26]_16!V:W,2,FALSE)/ 1000000, 0)</f>
        <v>2.9461112800000011</v>
      </c>
      <c r="BF715" s="28">
        <f>IFERROR(VLOOKUP(Table2[[#This Row],[SAP Code]],[26]_16!Y:Z,2,FALSE)/ 1000000, 0)</f>
        <v>0.59489656999999996</v>
      </c>
      <c r="BG715" s="28" t="str">
        <f>IFERROR(VLOOKUP(Table2[[#This Row],[SAP Code]],[26]port!$A:$AD,30,FALSE),"unknown")</f>
        <v>OnGo</v>
      </c>
      <c r="BH715" s="29" t="str">
        <f t="shared" si="202"/>
        <v>Ongoing</v>
      </c>
      <c r="BI715" s="16"/>
    </row>
    <row r="716" spans="1:61" ht="17.100000000000001" customHeight="1">
      <c r="A716" s="16" t="s">
        <v>1106</v>
      </c>
      <c r="B716" s="16" t="s">
        <v>2666</v>
      </c>
      <c r="C716" s="16" t="s">
        <v>2667</v>
      </c>
      <c r="D716" s="16" t="s">
        <v>2668</v>
      </c>
      <c r="E716" s="18">
        <v>43280</v>
      </c>
      <c r="F716" s="16" t="s">
        <v>1110</v>
      </c>
      <c r="G716" s="16" t="s">
        <v>255</v>
      </c>
      <c r="H716" s="16" t="s">
        <v>66</v>
      </c>
      <c r="I716" s="16" t="s">
        <v>250</v>
      </c>
      <c r="J716" s="16" t="s">
        <v>179</v>
      </c>
      <c r="K716" s="16" t="s">
        <v>84</v>
      </c>
      <c r="L716" s="16" t="s">
        <v>195</v>
      </c>
      <c r="M716" s="19">
        <v>62740900</v>
      </c>
      <c r="N716" s="19">
        <v>51812588.7754765</v>
      </c>
      <c r="O716" s="20" t="s">
        <v>2669</v>
      </c>
      <c r="P716" s="21">
        <v>2000200002651</v>
      </c>
      <c r="Q716" s="20" t="s">
        <v>87</v>
      </c>
      <c r="R716" s="16" t="str">
        <f t="shared" si="191"/>
        <v>ADB Public</v>
      </c>
      <c r="S716" s="16" t="str">
        <f t="shared" si="189"/>
        <v>K</v>
      </c>
      <c r="T716" s="16" t="str">
        <f t="shared" si="192"/>
        <v>ADB Countries</v>
      </c>
      <c r="U716" s="16" t="str">
        <f t="shared" si="193"/>
        <v>Non-Transition States</v>
      </c>
      <c r="V716" s="22" t="str">
        <f>IF(ISNUMBER(MATCH(A716, {"Gabon","Sudan","Niger","Mali","Burkina Faso","Guinea"}, 0)), "De Facto Countries", "Non-De Facto Countries")</f>
        <v>De Facto Countries</v>
      </c>
      <c r="W716" s="16" t="str">
        <f t="shared" si="204"/>
        <v>Central</v>
      </c>
      <c r="X716" s="16" t="str">
        <f t="shared" si="205"/>
        <v>Multi-Sector</v>
      </c>
      <c r="Y716" s="23">
        <f>Table2[[#This Row],[Approved Amount_UA Equivalent]]/5</f>
        <v>10362517.755095299</v>
      </c>
      <c r="Z716" s="23">
        <f>Table2[[#This Row],[Approved Amount_UA Equivalent]]/5</f>
        <v>10362517.755095299</v>
      </c>
      <c r="AA716" s="23">
        <f>Table2[[#This Row],[Approved Amount_UA Equivalent]]/5</f>
        <v>10362517.755095299</v>
      </c>
      <c r="AB716" s="23">
        <f>Table2[[#This Row],[Approved Amount_UA Equivalent]]/5</f>
        <v>10362517.755095299</v>
      </c>
      <c r="AC716" s="23">
        <f>Table2[[#This Row],[Approved Amount_UA Equivalent]]/5</f>
        <v>10362517.755095299</v>
      </c>
      <c r="AD716" s="23">
        <f>SUM(Table2[[#This Row],[Feed Africa ]:[Improve Quality Of Life ]])</f>
        <v>51812588.7754765</v>
      </c>
      <c r="AE716" s="16" t="b">
        <f>Table2[[#This Row],[Total HI5]]=Table2[[#This Row],[Approved Amount_UA Equivalent]]</f>
        <v>1</v>
      </c>
      <c r="AF716" s="24">
        <v>10</v>
      </c>
      <c r="AG716" s="20" t="str">
        <f t="shared" si="194"/>
        <v>Investment Project</v>
      </c>
      <c r="AH716" s="24" t="e">
        <f>VLOOKUP(Table2[[#This Row],[SAP Code]],[25]DATA!$A:$G,7,FALSE)</f>
        <v>#N/A</v>
      </c>
      <c r="AI716" s="20" t="str">
        <f t="shared" si="195"/>
        <v>Other Investment</v>
      </c>
      <c r="AJ716" s="25" t="s">
        <v>254</v>
      </c>
      <c r="AK716" s="25" t="s">
        <v>255</v>
      </c>
      <c r="AL716" s="23" t="str" cm="1">
        <f t="array" ref="AL716">_xlfn.SWITCH(AK716,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716" s="26">
        <v>1</v>
      </c>
      <c r="AN716" s="25" t="str">
        <f t="shared" si="203"/>
        <v>Sovereign</v>
      </c>
      <c r="AO716" s="27">
        <v>1</v>
      </c>
      <c r="AP716" s="23">
        <f>Table2[[#This Row],[Approved Amount_UA Equivalent]]/1000000</f>
        <v>51.812588775476499</v>
      </c>
      <c r="AQ716" s="19">
        <f t="shared" si="196"/>
        <v>68.954265645955147</v>
      </c>
      <c r="AR716" s="23" t="str">
        <f t="shared" si="197"/>
        <v>51-60</v>
      </c>
      <c r="AS716" s="23" t="str">
        <f t="shared" si="198"/>
        <v>41-60</v>
      </c>
      <c r="AT716" s="23" t="str">
        <f t="shared" si="199"/>
        <v>41-80</v>
      </c>
      <c r="AU716" s="23" t="str">
        <f t="shared" si="200"/>
        <v>50-100 Mn</v>
      </c>
      <c r="AV716" s="23">
        <f>Table2[[#This Row],[Amount]]</f>
        <v>62740900</v>
      </c>
      <c r="AW716" s="23" t="str">
        <f t="shared" si="201"/>
        <v>Jun 2018</v>
      </c>
      <c r="AX716" s="28">
        <f>IFERROR(VLOOKUP(Table2[[#This Row],[SAP Code]],[26]_16!A:B,2,FALSE),0)</f>
        <v>0</v>
      </c>
      <c r="AY716" s="28">
        <f>IFERROR(VLOOKUP(Table2[[#This Row],[SAP Code]],[26]_16!D:E,2,FALSE)/ 1000000, 0)</f>
        <v>0</v>
      </c>
      <c r="AZ716" s="28">
        <f>IFERROR(VLOOKUP(Table2[[#This Row],[SAP Code]],[26]_16!G:H,2,FALSE)/ 1000000, 0)</f>
        <v>0</v>
      </c>
      <c r="BA716" s="28">
        <f>IFERROR(VLOOKUP(Table2[[#This Row],[SAP Code]],[26]_16!J:K,2,FALSE)/ 1000000, 0)</f>
        <v>0</v>
      </c>
      <c r="BB716" s="28">
        <f>IFERROR(VLOOKUP(Table2[[#This Row],[SAP Code]],[26]_16!M:N,2,FALSE)/ 1000000, 0)</f>
        <v>0</v>
      </c>
      <c r="BC716" s="28">
        <f>IFERROR(VLOOKUP(Table2[[#This Row],[SAP Code]],[26]_16!P:Q,2,FALSE),0)</f>
        <v>0.29898038999999998</v>
      </c>
      <c r="BD716" s="28">
        <f>IFERROR(VLOOKUP(Table2[[#This Row],[SAP Code]],[26]_16!S:T,2,FALSE),0)</f>
        <v>0.60915446999999989</v>
      </c>
      <c r="BE716" s="28">
        <f>IFERROR(VLOOKUP(Table2[[#This Row],[SAP Code]],[26]_16!V:W,2,FALSE)/ 1000000, 0)</f>
        <v>0.83193308999999982</v>
      </c>
      <c r="BF716" s="28">
        <f>IFERROR(VLOOKUP(Table2[[#This Row],[SAP Code]],[26]_16!Y:Z,2,FALSE)/ 1000000, 0)</f>
        <v>1.5926557400000001</v>
      </c>
      <c r="BG716" s="28" t="str">
        <f>IFERROR(VLOOKUP(Table2[[#This Row],[SAP Code]],[26]port!$A:$AD,30,FALSE),"unknown")</f>
        <v>OnGo</v>
      </c>
      <c r="BH716" s="29" t="str">
        <f t="shared" si="202"/>
        <v>Ongoing</v>
      </c>
      <c r="BI716" s="16"/>
    </row>
    <row r="717" spans="1:61" ht="17.100000000000001" customHeight="1">
      <c r="A717" s="16" t="s">
        <v>150</v>
      </c>
      <c r="B717" s="16" t="s">
        <v>2670</v>
      </c>
      <c r="C717" s="16" t="s">
        <v>2671</v>
      </c>
      <c r="D717" s="16" t="s">
        <v>2672</v>
      </c>
      <c r="E717" s="18">
        <v>43280</v>
      </c>
      <c r="F717" s="16" t="s">
        <v>154</v>
      </c>
      <c r="G717" s="16" t="s">
        <v>2080</v>
      </c>
      <c r="H717" s="16" t="s">
        <v>132</v>
      </c>
      <c r="I717" s="16" t="s">
        <v>138</v>
      </c>
      <c r="J717" s="16" t="s">
        <v>2562</v>
      </c>
      <c r="K717" s="16" t="s">
        <v>69</v>
      </c>
      <c r="L717" s="16" t="s">
        <v>195</v>
      </c>
      <c r="M717" s="19">
        <v>10000000</v>
      </c>
      <c r="N717" s="19">
        <v>8258183.8602054641</v>
      </c>
      <c r="O717" s="20" t="s">
        <v>1543</v>
      </c>
      <c r="P717" s="21">
        <v>5110155000002</v>
      </c>
      <c r="Q717" s="20" t="s">
        <v>72</v>
      </c>
      <c r="R717" s="16" t="str">
        <f t="shared" si="191"/>
        <v>OTHERS</v>
      </c>
      <c r="S717" s="16" t="str">
        <f t="shared" si="189"/>
        <v>D</v>
      </c>
      <c r="T717" s="16" t="str">
        <f t="shared" si="192"/>
        <v>Blend Countries</v>
      </c>
      <c r="U717" s="16" t="str">
        <f t="shared" si="193"/>
        <v>Non-Transition States</v>
      </c>
      <c r="V717" s="22" t="str">
        <f>IF(ISNUMBER(MATCH(A717, {"Gabon","Sudan","Niger","Mali","Burkina Faso","Guinea"}, 0)), "De Facto Countries", "Non-De Facto Countries")</f>
        <v>Non-De Facto Countries</v>
      </c>
      <c r="W717" s="16" t="str">
        <f t="shared" si="204"/>
        <v>West</v>
      </c>
      <c r="X717" s="16" t="str">
        <f t="shared" si="205"/>
        <v>Transport</v>
      </c>
      <c r="Y717" s="23"/>
      <c r="AB717" s="23">
        <f>Table2[[#This Row],[Approved Amount_UA Equivalent]]</f>
        <v>8258183.8602054641</v>
      </c>
      <c r="AD717" s="23">
        <f>SUM(Table2[[#This Row],[Feed Africa ]:[Improve Quality Of Life ]])</f>
        <v>8258183.8602054641</v>
      </c>
      <c r="AE717" s="16" t="b">
        <f>Table2[[#This Row],[Total HI5]]=Table2[[#This Row],[Approved Amount_UA Equivalent]]</f>
        <v>1</v>
      </c>
      <c r="AF717" s="24">
        <v>10</v>
      </c>
      <c r="AG717" s="20" t="str">
        <f t="shared" si="194"/>
        <v>Investment Project</v>
      </c>
      <c r="AH717" s="24" t="e">
        <f>VLOOKUP(Table2[[#This Row],[SAP Code]],[25]DATA!$A:$G,7,FALSE)</f>
        <v>#N/A</v>
      </c>
      <c r="AI717" s="20" t="str">
        <f t="shared" si="195"/>
        <v>Infrastructure</v>
      </c>
      <c r="AJ717" s="25" t="s">
        <v>89</v>
      </c>
      <c r="AK717" s="25" t="s">
        <v>140</v>
      </c>
      <c r="AL717" s="23" t="str" cm="1">
        <f t="array" ref="AL717">_xlfn.SWITCH(AK717,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17" s="26">
        <v>1</v>
      </c>
      <c r="AN717" s="25" t="str">
        <f t="shared" si="203"/>
        <v>Sovereign</v>
      </c>
      <c r="AO717" s="27">
        <v>1</v>
      </c>
      <c r="AP717" s="23">
        <f>Table2[[#This Row],[Approved Amount_UA Equivalent]]/1000000</f>
        <v>8.2581838602054649</v>
      </c>
      <c r="AQ717" s="19">
        <f t="shared" si="196"/>
        <v>10.990321408515841</v>
      </c>
      <c r="AR717" s="23" t="str">
        <f t="shared" si="197"/>
        <v>1-10</v>
      </c>
      <c r="AS717" s="23" t="str">
        <f t="shared" si="198"/>
        <v>1-20</v>
      </c>
      <c r="AT717" s="23" t="str">
        <f t="shared" si="199"/>
        <v>1-40</v>
      </c>
      <c r="AU717" s="23" t="str">
        <f t="shared" si="200"/>
        <v>&lt;1-50 Mn</v>
      </c>
      <c r="AV717" s="23">
        <f>Table2[[#This Row],[Amount]]</f>
        <v>10000000</v>
      </c>
      <c r="AW717" s="23" t="str">
        <f t="shared" si="201"/>
        <v>Jun 2018</v>
      </c>
      <c r="AX717" s="28">
        <f>IFERROR(VLOOKUP(Table2[[#This Row],[SAP Code]],[26]_16!A:B,2,FALSE),0)</f>
        <v>0</v>
      </c>
      <c r="AY717" s="28">
        <f>IFERROR(VLOOKUP(Table2[[#This Row],[SAP Code]],[26]_16!D:E,2,FALSE)/ 1000000, 0)</f>
        <v>0</v>
      </c>
      <c r="AZ717" s="28">
        <f>IFERROR(VLOOKUP(Table2[[#This Row],[SAP Code]],[26]_16!G:H,2,FALSE)/ 1000000, 0)</f>
        <v>0</v>
      </c>
      <c r="BA717" s="28">
        <f>IFERROR(VLOOKUP(Table2[[#This Row],[SAP Code]],[26]_16!J:K,2,FALSE)/ 1000000, 0)</f>
        <v>6.3793000000000002E-2</v>
      </c>
      <c r="BB717" s="28">
        <f>IFERROR(VLOOKUP(Table2[[#This Row],[SAP Code]],[26]_16!M:N,2,FALSE)/ 1000000, 0)</f>
        <v>0.96098835000000005</v>
      </c>
      <c r="BC717" s="28">
        <f>IFERROR(VLOOKUP(Table2[[#This Row],[SAP Code]],[26]_16!P:Q,2,FALSE),0)</f>
        <v>1.2272347199999998</v>
      </c>
      <c r="BD717" s="28">
        <f>IFERROR(VLOOKUP(Table2[[#This Row],[SAP Code]],[26]_16!S:T,2,FALSE),0)</f>
        <v>1.8061559899999997</v>
      </c>
      <c r="BE717" s="28">
        <f>IFERROR(VLOOKUP(Table2[[#This Row],[SAP Code]],[26]_16!V:W,2,FALSE)/ 1000000, 0)</f>
        <v>1.09201473</v>
      </c>
      <c r="BF717" s="28">
        <f>IFERROR(VLOOKUP(Table2[[#This Row],[SAP Code]],[26]_16!Y:Z,2,FALSE)/ 1000000, 0)</f>
        <v>0.11099473</v>
      </c>
      <c r="BG717" s="28" t="str">
        <f>IFERROR(VLOOKUP(Table2[[#This Row],[SAP Code]],[26]port!$A:$AD,30,FALSE),"unknown")</f>
        <v>OnGo</v>
      </c>
      <c r="BH717" s="29" t="str">
        <f t="shared" si="202"/>
        <v>Ongoing</v>
      </c>
      <c r="BI717" s="16"/>
    </row>
    <row r="718" spans="1:61" ht="17.100000000000001" customHeight="1">
      <c r="A718" s="16" t="s">
        <v>1006</v>
      </c>
      <c r="B718" s="16" t="s">
        <v>2670</v>
      </c>
      <c r="C718" s="16" t="s">
        <v>2673</v>
      </c>
      <c r="D718" s="16" t="s">
        <v>2672</v>
      </c>
      <c r="E718" s="18">
        <v>43280</v>
      </c>
      <c r="F718" s="16" t="s">
        <v>1130</v>
      </c>
      <c r="G718" s="16" t="s">
        <v>2080</v>
      </c>
      <c r="H718" s="37" t="s">
        <v>194</v>
      </c>
      <c r="I718" s="16" t="s">
        <v>138</v>
      </c>
      <c r="J718" s="16" t="s">
        <v>2562</v>
      </c>
      <c r="K718" s="16" t="s">
        <v>69</v>
      </c>
      <c r="L718" s="16" t="s">
        <v>195</v>
      </c>
      <c r="M718" s="19">
        <v>10000000</v>
      </c>
      <c r="N718" s="19">
        <v>8258183.8602054641</v>
      </c>
      <c r="O718" s="20" t="s">
        <v>2674</v>
      </c>
      <c r="P718" s="21">
        <v>5110155000001</v>
      </c>
      <c r="Q718" s="20" t="s">
        <v>72</v>
      </c>
      <c r="R718" s="16" t="str">
        <f t="shared" si="191"/>
        <v>OTHERS</v>
      </c>
      <c r="S718" s="16" t="str">
        <f t="shared" si="189"/>
        <v>D</v>
      </c>
      <c r="T718" s="16" t="str">
        <f t="shared" si="192"/>
        <v>ADF Countries</v>
      </c>
      <c r="U718" s="16" t="str">
        <f t="shared" si="193"/>
        <v>Non-Transition States</v>
      </c>
      <c r="V718" s="22" t="str">
        <f>IF(ISNUMBER(MATCH(A718, {"Gabon","Sudan","Niger","Mali","Burkina Faso","Guinea"}, 0)), "De Facto Countries", "Non-De Facto Countries")</f>
        <v>Non-De Facto Countries</v>
      </c>
      <c r="W718" s="16" t="str">
        <f t="shared" si="204"/>
        <v>North</v>
      </c>
      <c r="X718" s="16" t="str">
        <f t="shared" si="205"/>
        <v>Transport</v>
      </c>
      <c r="Y718" s="23"/>
      <c r="AB718" s="23">
        <f>Table2[[#This Row],[Approved Amount_UA Equivalent]]</f>
        <v>8258183.8602054641</v>
      </c>
      <c r="AD718" s="23">
        <f>SUM(Table2[[#This Row],[Feed Africa ]:[Improve Quality Of Life ]])</f>
        <v>8258183.8602054641</v>
      </c>
      <c r="AE718" s="16" t="b">
        <f>Table2[[#This Row],[Total HI5]]=Table2[[#This Row],[Approved Amount_UA Equivalent]]</f>
        <v>1</v>
      </c>
      <c r="AF718" s="24">
        <v>10</v>
      </c>
      <c r="AG718" s="20" t="str">
        <f t="shared" si="194"/>
        <v>Investment Project</v>
      </c>
      <c r="AH718" s="24" t="e">
        <f>VLOOKUP(Table2[[#This Row],[SAP Code]],[25]DATA!$A:$G,7,FALSE)</f>
        <v>#N/A</v>
      </c>
      <c r="AI718" s="20" t="str">
        <f t="shared" si="195"/>
        <v>Infrastructure</v>
      </c>
      <c r="AJ718" s="25" t="s">
        <v>89</v>
      </c>
      <c r="AK718" s="25" t="s">
        <v>140</v>
      </c>
      <c r="AL718" s="23" t="str" cm="1">
        <f t="array" ref="AL718">_xlfn.SWITCH(AK718,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18" s="26">
        <v>1</v>
      </c>
      <c r="AN718" s="25" t="str">
        <f t="shared" si="203"/>
        <v>Sovereign</v>
      </c>
      <c r="AO718" s="27">
        <v>1</v>
      </c>
      <c r="AP718" s="23">
        <f>Table2[[#This Row],[Approved Amount_UA Equivalent]]/1000000</f>
        <v>8.2581838602054649</v>
      </c>
      <c r="AQ718" s="19">
        <f t="shared" si="196"/>
        <v>10.990321408515841</v>
      </c>
      <c r="AR718" s="23" t="str">
        <f t="shared" si="197"/>
        <v>1-10</v>
      </c>
      <c r="AS718" s="23" t="str">
        <f t="shared" si="198"/>
        <v>1-20</v>
      </c>
      <c r="AT718" s="23" t="str">
        <f t="shared" si="199"/>
        <v>1-40</v>
      </c>
      <c r="AU718" s="23" t="str">
        <f t="shared" si="200"/>
        <v>&lt;1-50 Mn</v>
      </c>
      <c r="AV718" s="23">
        <f>Table2[[#This Row],[Amount]]</f>
        <v>10000000</v>
      </c>
      <c r="AW718" s="23" t="str">
        <f t="shared" si="201"/>
        <v>Jun 2018</v>
      </c>
      <c r="AX718" s="28">
        <f>IFERROR(VLOOKUP(Table2[[#This Row],[SAP Code]],[26]_16!A:B,2,FALSE),0)</f>
        <v>0</v>
      </c>
      <c r="AY718" s="28">
        <f>IFERROR(VLOOKUP(Table2[[#This Row],[SAP Code]],[26]_16!D:E,2,FALSE)/ 1000000, 0)</f>
        <v>0</v>
      </c>
      <c r="AZ718" s="28">
        <f>IFERROR(VLOOKUP(Table2[[#This Row],[SAP Code]],[26]_16!G:H,2,FALSE)/ 1000000, 0)</f>
        <v>0</v>
      </c>
      <c r="BA718" s="28">
        <f>IFERROR(VLOOKUP(Table2[[#This Row],[SAP Code]],[26]_16!J:K,2,FALSE)/ 1000000, 0)</f>
        <v>6.4160990000000001E-2</v>
      </c>
      <c r="BB718" s="28">
        <f>IFERROR(VLOOKUP(Table2[[#This Row],[SAP Code]],[26]_16!M:N,2,FALSE)/ 1000000, 0)</f>
        <v>6.5945100000000006E-2</v>
      </c>
      <c r="BC718" s="28">
        <f>IFERROR(VLOOKUP(Table2[[#This Row],[SAP Code]],[26]_16!P:Q,2,FALSE),0)</f>
        <v>0.48228671000000001</v>
      </c>
      <c r="BD718" s="28">
        <f>IFERROR(VLOOKUP(Table2[[#This Row],[SAP Code]],[26]_16!S:T,2,FALSE),0)</f>
        <v>3.9483225800000001</v>
      </c>
      <c r="BE718" s="28">
        <f>IFERROR(VLOOKUP(Table2[[#This Row],[SAP Code]],[26]_16!V:W,2,FALSE)/ 1000000, 0)</f>
        <v>0.70319600000000015</v>
      </c>
      <c r="BF718" s="28">
        <f>IFERROR(VLOOKUP(Table2[[#This Row],[SAP Code]],[26]_16!Y:Z,2,FALSE)/ 1000000, 0)</f>
        <v>6.3978899999999991E-2</v>
      </c>
      <c r="BG718" s="28" t="str">
        <f>IFERROR(VLOOKUP(Table2[[#This Row],[SAP Code]],[26]port!$A:$AD,30,FALSE),"unknown")</f>
        <v>OnGo</v>
      </c>
      <c r="BH718" s="29" t="str">
        <f t="shared" si="202"/>
        <v>Ongoing</v>
      </c>
      <c r="BI718" s="16"/>
    </row>
    <row r="719" spans="1:61" ht="17.100000000000001" customHeight="1">
      <c r="A719" s="16" t="s">
        <v>669</v>
      </c>
      <c r="B719" s="16" t="s">
        <v>2675</v>
      </c>
      <c r="C719" s="16" t="s">
        <v>2676</v>
      </c>
      <c r="D719" s="16" t="s">
        <v>2677</v>
      </c>
      <c r="E719" s="18">
        <v>43280</v>
      </c>
      <c r="F719" s="16" t="s">
        <v>673</v>
      </c>
      <c r="G719" s="16" t="s">
        <v>2080</v>
      </c>
      <c r="H719" s="16" t="s">
        <v>132</v>
      </c>
      <c r="I719" s="16" t="s">
        <v>138</v>
      </c>
      <c r="J719" s="16" t="s">
        <v>2562</v>
      </c>
      <c r="K719" s="16" t="s">
        <v>69</v>
      </c>
      <c r="L719" s="16" t="s">
        <v>195</v>
      </c>
      <c r="M719" s="19">
        <v>17500000</v>
      </c>
      <c r="N719" s="19">
        <v>14451821.755359562</v>
      </c>
      <c r="O719" s="20" t="s">
        <v>1667</v>
      </c>
      <c r="P719" s="21">
        <v>5110155000256</v>
      </c>
      <c r="Q719" s="20" t="s">
        <v>72</v>
      </c>
      <c r="R719" s="16" t="str">
        <f t="shared" si="191"/>
        <v>OTHERS</v>
      </c>
      <c r="S719" s="16" t="str">
        <f t="shared" si="189"/>
        <v>D</v>
      </c>
      <c r="T719" s="16" t="str">
        <f t="shared" si="192"/>
        <v>ADF Countries</v>
      </c>
      <c r="U719" s="16" t="str">
        <f t="shared" si="193"/>
        <v>Transition States</v>
      </c>
      <c r="V719" s="22" t="str">
        <f>IF(ISNUMBER(MATCH(A719, {"Gabon","Sudan","Niger","Mali","Burkina Faso","Guinea"}, 0)), "De Facto Countries", "Non-De Facto Countries")</f>
        <v>Non-De Facto Countries</v>
      </c>
      <c r="W719" s="16" t="str">
        <f t="shared" si="204"/>
        <v>West</v>
      </c>
      <c r="X719" s="16" t="str">
        <f t="shared" si="205"/>
        <v>Transport</v>
      </c>
      <c r="Y719" s="23"/>
      <c r="AB719" s="23">
        <f>Table2[[#This Row],[Approved Amount_UA Equivalent]]</f>
        <v>14451821.755359562</v>
      </c>
      <c r="AD719" s="23">
        <f>SUM(Table2[[#This Row],[Feed Africa ]:[Improve Quality Of Life ]])</f>
        <v>14451821.755359562</v>
      </c>
      <c r="AE719" s="16" t="b">
        <f>Table2[[#This Row],[Total HI5]]=Table2[[#This Row],[Approved Amount_UA Equivalent]]</f>
        <v>1</v>
      </c>
      <c r="AF719" s="24">
        <v>10</v>
      </c>
      <c r="AG719" s="20" t="str">
        <f t="shared" si="194"/>
        <v>Investment Project</v>
      </c>
      <c r="AH719" s="24" t="e">
        <f>VLOOKUP(Table2[[#This Row],[SAP Code]],[25]DATA!$A:$G,7,FALSE)</f>
        <v>#N/A</v>
      </c>
      <c r="AI719" s="20" t="str">
        <f t="shared" si="195"/>
        <v>Infrastructure</v>
      </c>
      <c r="AJ719" s="25" t="s">
        <v>89</v>
      </c>
      <c r="AK719" s="25" t="s">
        <v>140</v>
      </c>
      <c r="AL719" s="23" t="str" cm="1">
        <f t="array" ref="AL719">_xlfn.SWITCH(AK719,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19" s="26">
        <v>1</v>
      </c>
      <c r="AN719" s="25" t="str">
        <f t="shared" si="203"/>
        <v>Sovereign</v>
      </c>
      <c r="AO719" s="27">
        <v>1</v>
      </c>
      <c r="AP719" s="23">
        <f>Table2[[#This Row],[Approved Amount_UA Equivalent]]/1000000</f>
        <v>14.451821755359562</v>
      </c>
      <c r="AQ719" s="19">
        <f t="shared" si="196"/>
        <v>19.233062464902723</v>
      </c>
      <c r="AR719" s="23" t="str">
        <f t="shared" si="197"/>
        <v>11-20</v>
      </c>
      <c r="AS719" s="23" t="str">
        <f t="shared" si="198"/>
        <v>1-20</v>
      </c>
      <c r="AT719" s="23" t="str">
        <f t="shared" si="199"/>
        <v>1-40</v>
      </c>
      <c r="AU719" s="23" t="str">
        <f t="shared" si="200"/>
        <v>&lt;1-50 Mn</v>
      </c>
      <c r="AV719" s="23">
        <f>Table2[[#This Row],[Amount]]</f>
        <v>17500000</v>
      </c>
      <c r="AW719" s="23" t="str">
        <f t="shared" si="201"/>
        <v>Jun 2018</v>
      </c>
      <c r="AX719" s="28">
        <f>IFERROR(VLOOKUP(Table2[[#This Row],[SAP Code]],[26]_16!A:B,2,FALSE),0)</f>
        <v>0</v>
      </c>
      <c r="AY719" s="28">
        <f>IFERROR(VLOOKUP(Table2[[#This Row],[SAP Code]],[26]_16!D:E,2,FALSE)/ 1000000, 0)</f>
        <v>0</v>
      </c>
      <c r="AZ719" s="28">
        <f>IFERROR(VLOOKUP(Table2[[#This Row],[SAP Code]],[26]_16!G:H,2,FALSE)/ 1000000, 0)</f>
        <v>9.6117710000000009E-2</v>
      </c>
      <c r="BA719" s="28">
        <f>IFERROR(VLOOKUP(Table2[[#This Row],[SAP Code]],[26]_16!J:K,2,FALSE)/ 1000000, 0)</f>
        <v>1.0503248000000001</v>
      </c>
      <c r="BB719" s="28">
        <f>IFERROR(VLOOKUP(Table2[[#This Row],[SAP Code]],[26]_16!M:N,2,FALSE)/ 1000000, 0)</f>
        <v>0.47759687000000001</v>
      </c>
      <c r="BC719" s="28">
        <f>IFERROR(VLOOKUP(Table2[[#This Row],[SAP Code]],[26]_16!P:Q,2,FALSE),0)</f>
        <v>8.2893733600000008</v>
      </c>
      <c r="BD719" s="28">
        <f>IFERROR(VLOOKUP(Table2[[#This Row],[SAP Code]],[26]_16!S:T,2,FALSE),0)</f>
        <v>6.2032948500000042</v>
      </c>
      <c r="BE719" s="28">
        <f>IFERROR(VLOOKUP(Table2[[#This Row],[SAP Code]],[26]_16!V:W,2,FALSE)/ 1000000, 0)</f>
        <v>5.8969732600000011</v>
      </c>
      <c r="BF719" s="28">
        <f>IFERROR(VLOOKUP(Table2[[#This Row],[SAP Code]],[26]_16!Y:Z,2,FALSE)/ 1000000, 0)</f>
        <v>2.0770760799999999</v>
      </c>
      <c r="BG719" s="28" t="str">
        <f>IFERROR(VLOOKUP(Table2[[#This Row],[SAP Code]],[26]port!$A:$AD,30,FALSE),"unknown")</f>
        <v>OnGo</v>
      </c>
      <c r="BH719" s="29" t="str">
        <f t="shared" si="202"/>
        <v>Ongoing</v>
      </c>
      <c r="BI719" s="16"/>
    </row>
    <row r="720" spans="1:61" ht="17.100000000000001" customHeight="1">
      <c r="A720" s="16" t="s">
        <v>326</v>
      </c>
      <c r="B720" s="16" t="s">
        <v>2678</v>
      </c>
      <c r="C720" s="16" t="s">
        <v>2679</v>
      </c>
      <c r="D720" s="16" t="s">
        <v>2680</v>
      </c>
      <c r="E720" s="18">
        <v>43280</v>
      </c>
      <c r="F720" s="16" t="s">
        <v>328</v>
      </c>
      <c r="G720" s="16" t="s">
        <v>2080</v>
      </c>
      <c r="H720" s="16" t="s">
        <v>132</v>
      </c>
      <c r="I720" s="16" t="s">
        <v>138</v>
      </c>
      <c r="J720" s="16" t="s">
        <v>2562</v>
      </c>
      <c r="K720" s="16" t="s">
        <v>69</v>
      </c>
      <c r="L720" s="16" t="s">
        <v>195</v>
      </c>
      <c r="M720" s="19">
        <v>29600000</v>
      </c>
      <c r="N720" s="19">
        <v>24444224.226208173</v>
      </c>
      <c r="O720" s="20" t="s">
        <v>2138</v>
      </c>
      <c r="P720" s="21">
        <v>5110155000257</v>
      </c>
      <c r="Q720" s="20" t="s">
        <v>72</v>
      </c>
      <c r="R720" s="16" t="str">
        <f t="shared" si="191"/>
        <v>OTHERS</v>
      </c>
      <c r="S720" s="16" t="str">
        <f t="shared" si="189"/>
        <v>D</v>
      </c>
      <c r="T720" s="16" t="str">
        <f t="shared" si="192"/>
        <v>ADF Countries</v>
      </c>
      <c r="U720" s="16" t="str">
        <f t="shared" si="193"/>
        <v>Transition States</v>
      </c>
      <c r="V720" s="22" t="str">
        <f>IF(ISNUMBER(MATCH(A720, {"Gabon","Sudan","Niger","Mali","Burkina Faso","Guinea"}, 0)), "De Facto Countries", "Non-De Facto Countries")</f>
        <v>De Facto Countries</v>
      </c>
      <c r="W720" s="16" t="str">
        <f t="shared" si="204"/>
        <v>West</v>
      </c>
      <c r="X720" s="16" t="str">
        <f t="shared" si="205"/>
        <v>Transport</v>
      </c>
      <c r="Y720" s="23"/>
      <c r="AB720" s="23">
        <f>Table2[[#This Row],[Approved Amount_UA Equivalent]]</f>
        <v>24444224.226208173</v>
      </c>
      <c r="AD720" s="23">
        <f>SUM(Table2[[#This Row],[Feed Africa ]:[Improve Quality Of Life ]])</f>
        <v>24444224.226208173</v>
      </c>
      <c r="AE720" s="16" t="b">
        <f>Table2[[#This Row],[Total HI5]]=Table2[[#This Row],[Approved Amount_UA Equivalent]]</f>
        <v>1</v>
      </c>
      <c r="AF720" s="24">
        <v>10</v>
      </c>
      <c r="AG720" s="20" t="str">
        <f t="shared" si="194"/>
        <v>Investment Project</v>
      </c>
      <c r="AH720" s="24" t="e">
        <f>VLOOKUP(Table2[[#This Row],[SAP Code]],[25]DATA!$A:$G,7,FALSE)</f>
        <v>#N/A</v>
      </c>
      <c r="AI720" s="20" t="str">
        <f t="shared" si="195"/>
        <v>Infrastructure</v>
      </c>
      <c r="AJ720" s="25" t="s">
        <v>89</v>
      </c>
      <c r="AK720" s="25" t="s">
        <v>140</v>
      </c>
      <c r="AL720" s="23" t="str" cm="1">
        <f t="array" ref="AL720">_xlfn.SWITCH(AK720,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20" s="26">
        <v>1</v>
      </c>
      <c r="AN720" s="25" t="str">
        <f t="shared" si="203"/>
        <v>Sovereign</v>
      </c>
      <c r="AO720" s="27">
        <v>1</v>
      </c>
      <c r="AP720" s="23">
        <f>Table2[[#This Row],[Approved Amount_UA Equivalent]]/1000000</f>
        <v>24.444224226208174</v>
      </c>
      <c r="AQ720" s="19">
        <f t="shared" si="196"/>
        <v>32.531351369206888</v>
      </c>
      <c r="AR720" s="23" t="str">
        <f t="shared" si="197"/>
        <v>21-30</v>
      </c>
      <c r="AS720" s="23" t="str">
        <f t="shared" si="198"/>
        <v>21-40</v>
      </c>
      <c r="AT720" s="23" t="str">
        <f t="shared" si="199"/>
        <v>1-40</v>
      </c>
      <c r="AU720" s="23" t="str">
        <f t="shared" si="200"/>
        <v>&lt;1-50 Mn</v>
      </c>
      <c r="AV720" s="23">
        <f>Table2[[#This Row],[Amount]]</f>
        <v>29600000</v>
      </c>
      <c r="AW720" s="23" t="str">
        <f t="shared" si="201"/>
        <v>Jun 2018</v>
      </c>
      <c r="AX720" s="28">
        <f>IFERROR(VLOOKUP(Table2[[#This Row],[SAP Code]],[26]_16!A:B,2,FALSE),0)</f>
        <v>0</v>
      </c>
      <c r="AY720" s="28">
        <f>IFERROR(VLOOKUP(Table2[[#This Row],[SAP Code]],[26]_16!D:E,2,FALSE)/ 1000000, 0)</f>
        <v>0</v>
      </c>
      <c r="AZ720" s="28">
        <f>IFERROR(VLOOKUP(Table2[[#This Row],[SAP Code]],[26]_16!G:H,2,FALSE)/ 1000000, 0)</f>
        <v>0</v>
      </c>
      <c r="BA720" s="28">
        <f>IFERROR(VLOOKUP(Table2[[#This Row],[SAP Code]],[26]_16!J:K,2,FALSE)/ 1000000, 0)</f>
        <v>0.69167579000000001</v>
      </c>
      <c r="BB720" s="28">
        <f>IFERROR(VLOOKUP(Table2[[#This Row],[SAP Code]],[26]_16!M:N,2,FALSE)/ 1000000, 0)</f>
        <v>6.9230717999999989</v>
      </c>
      <c r="BC720" s="28">
        <f>IFERROR(VLOOKUP(Table2[[#This Row],[SAP Code]],[26]_16!P:Q,2,FALSE),0)</f>
        <v>0.50681906999999993</v>
      </c>
      <c r="BD720" s="28">
        <f>IFERROR(VLOOKUP(Table2[[#This Row],[SAP Code]],[26]_16!S:T,2,FALSE),0)</f>
        <v>11.307371509999999</v>
      </c>
      <c r="BE720" s="28">
        <f>IFERROR(VLOOKUP(Table2[[#This Row],[SAP Code]],[26]_16!V:W,2,FALSE)/ 1000000, 0)</f>
        <v>16.965125579999999</v>
      </c>
      <c r="BF720" s="28">
        <f>IFERROR(VLOOKUP(Table2[[#This Row],[SAP Code]],[26]_16!Y:Z,2,FALSE)/ 1000000, 0)</f>
        <v>1.9349534100000001</v>
      </c>
      <c r="BG720" s="28" t="str">
        <f>IFERROR(VLOOKUP(Table2[[#This Row],[SAP Code]],[26]port!$A:$AD,30,FALSE),"unknown")</f>
        <v>OnGo</v>
      </c>
      <c r="BH720" s="29" t="str">
        <f t="shared" si="202"/>
        <v>Ongoing</v>
      </c>
      <c r="BI720" s="16"/>
    </row>
    <row r="721" spans="1:61" ht="17.100000000000001" customHeight="1">
      <c r="A721" s="16" t="s">
        <v>299</v>
      </c>
      <c r="B721" s="16" t="s">
        <v>2675</v>
      </c>
      <c r="C721" s="16" t="s">
        <v>2681</v>
      </c>
      <c r="D721" s="16" t="s">
        <v>2677</v>
      </c>
      <c r="E721" s="18">
        <v>43280</v>
      </c>
      <c r="F721" s="16" t="s">
        <v>303</v>
      </c>
      <c r="G721" s="16" t="s">
        <v>2080</v>
      </c>
      <c r="H721" s="16" t="s">
        <v>132</v>
      </c>
      <c r="I721" s="16" t="s">
        <v>138</v>
      </c>
      <c r="J721" s="16" t="s">
        <v>2562</v>
      </c>
      <c r="K721" s="16" t="s">
        <v>69</v>
      </c>
      <c r="L721" s="16" t="s">
        <v>195</v>
      </c>
      <c r="M721" s="19">
        <v>2500000</v>
      </c>
      <c r="N721" s="19">
        <v>2064545.965051366</v>
      </c>
      <c r="O721" s="20" t="s">
        <v>2682</v>
      </c>
      <c r="P721" s="21">
        <v>5110155000255</v>
      </c>
      <c r="Q721" s="20" t="s">
        <v>72</v>
      </c>
      <c r="R721" s="16" t="str">
        <f t="shared" si="191"/>
        <v>OTHERS</v>
      </c>
      <c r="S721" s="16" t="str">
        <f t="shared" si="189"/>
        <v>D</v>
      </c>
      <c r="T721" s="16" t="str">
        <f t="shared" si="192"/>
        <v>ADF Countries</v>
      </c>
      <c r="U721" s="16" t="str">
        <f t="shared" si="193"/>
        <v>Non-Transition States</v>
      </c>
      <c r="V721" s="22" t="str">
        <f>IF(ISNUMBER(MATCH(A721, {"Gabon","Sudan","Niger","Mali","Burkina Faso","Guinea"}, 0)), "De Facto Countries", "Non-De Facto Countries")</f>
        <v>Non-De Facto Countries</v>
      </c>
      <c r="W721" s="16" t="str">
        <f t="shared" si="204"/>
        <v>West</v>
      </c>
      <c r="X721" s="16" t="str">
        <f t="shared" si="205"/>
        <v>Transport</v>
      </c>
      <c r="Y721" s="23"/>
      <c r="AB721" s="23">
        <f>Table2[[#This Row],[Approved Amount_UA Equivalent]]</f>
        <v>2064545.965051366</v>
      </c>
      <c r="AD721" s="23">
        <f>SUM(Table2[[#This Row],[Feed Africa ]:[Improve Quality Of Life ]])</f>
        <v>2064545.965051366</v>
      </c>
      <c r="AE721" s="16" t="b">
        <f>Table2[[#This Row],[Total HI5]]=Table2[[#This Row],[Approved Amount_UA Equivalent]]</f>
        <v>1</v>
      </c>
      <c r="AF721" s="24">
        <v>10</v>
      </c>
      <c r="AG721" s="20" t="str">
        <f t="shared" si="194"/>
        <v>Investment Project</v>
      </c>
      <c r="AH721" s="24" t="e">
        <f>VLOOKUP(Table2[[#This Row],[SAP Code]],[25]DATA!$A:$G,7,FALSE)</f>
        <v>#N/A</v>
      </c>
      <c r="AI721" s="20" t="str">
        <f t="shared" si="195"/>
        <v>Infrastructure</v>
      </c>
      <c r="AJ721" s="25" t="s">
        <v>89</v>
      </c>
      <c r="AK721" s="25" t="s">
        <v>140</v>
      </c>
      <c r="AL721" s="23" t="str" cm="1">
        <f t="array" ref="AL721">_xlfn.SWITCH(AK721,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21" s="26">
        <v>1</v>
      </c>
      <c r="AN721" s="25" t="str">
        <f t="shared" si="203"/>
        <v>Sovereign</v>
      </c>
      <c r="AO721" s="27">
        <v>1</v>
      </c>
      <c r="AP721" s="23">
        <f>Table2[[#This Row],[Approved Amount_UA Equivalent]]/1000000</f>
        <v>2.0645459650513662</v>
      </c>
      <c r="AQ721" s="19">
        <f t="shared" si="196"/>
        <v>2.7475803521289603</v>
      </c>
      <c r="AR721" s="23" t="str">
        <f t="shared" si="197"/>
        <v>1-10</v>
      </c>
      <c r="AS721" s="23" t="str">
        <f t="shared" si="198"/>
        <v>1-20</v>
      </c>
      <c r="AT721" s="23" t="str">
        <f t="shared" si="199"/>
        <v>1-40</v>
      </c>
      <c r="AU721" s="23" t="str">
        <f t="shared" si="200"/>
        <v>&lt;1-50 Mn</v>
      </c>
      <c r="AV721" s="23">
        <f>Table2[[#This Row],[Amount]]</f>
        <v>2500000</v>
      </c>
      <c r="AW721" s="23" t="str">
        <f t="shared" si="201"/>
        <v>Jun 2018</v>
      </c>
      <c r="AX721" s="28">
        <f>IFERROR(VLOOKUP(Table2[[#This Row],[SAP Code]],[26]_16!A:B,2,FALSE),0)</f>
        <v>0</v>
      </c>
      <c r="AY721" s="28">
        <f>IFERROR(VLOOKUP(Table2[[#This Row],[SAP Code]],[26]_16!D:E,2,FALSE)/ 1000000, 0)</f>
        <v>0</v>
      </c>
      <c r="AZ721" s="28">
        <f>IFERROR(VLOOKUP(Table2[[#This Row],[SAP Code]],[26]_16!G:H,2,FALSE)/ 1000000, 0)</f>
        <v>0</v>
      </c>
      <c r="BA721" s="28">
        <f>IFERROR(VLOOKUP(Table2[[#This Row],[SAP Code]],[26]_16!J:K,2,FALSE)/ 1000000, 0)</f>
        <v>0</v>
      </c>
      <c r="BB721" s="28">
        <f>IFERROR(VLOOKUP(Table2[[#This Row],[SAP Code]],[26]_16!M:N,2,FALSE)/ 1000000, 0)</f>
        <v>0</v>
      </c>
      <c r="BC721" s="28">
        <f>IFERROR(VLOOKUP(Table2[[#This Row],[SAP Code]],[26]_16!P:Q,2,FALSE),0)</f>
        <v>8.3376000000000006E-2</v>
      </c>
      <c r="BD721" s="28">
        <f>IFERROR(VLOOKUP(Table2[[#This Row],[SAP Code]],[26]_16!S:T,2,FALSE),0)</f>
        <v>0.30215053000000003</v>
      </c>
      <c r="BE721" s="28">
        <f>IFERROR(VLOOKUP(Table2[[#This Row],[SAP Code]],[26]_16!V:W,2,FALSE)/ 1000000, 0)</f>
        <v>0.19133536000000001</v>
      </c>
      <c r="BF721" s="28">
        <f>IFERROR(VLOOKUP(Table2[[#This Row],[SAP Code]],[26]_16!Y:Z,2,FALSE)/ 1000000, 0)</f>
        <v>0.10171995</v>
      </c>
      <c r="BG721" s="28" t="str">
        <f>IFERROR(VLOOKUP(Table2[[#This Row],[SAP Code]],[26]port!$A:$AD,30,FALSE),"unknown")</f>
        <v>OnGo</v>
      </c>
      <c r="BH721" s="29" t="str">
        <f t="shared" si="202"/>
        <v>Ongoing</v>
      </c>
      <c r="BI721" s="16"/>
    </row>
    <row r="722" spans="1:61" ht="17.100000000000001" customHeight="1">
      <c r="A722" s="16" t="s">
        <v>696</v>
      </c>
      <c r="B722" s="37" t="s">
        <v>2434</v>
      </c>
      <c r="C722" s="37" t="s">
        <v>2683</v>
      </c>
      <c r="D722" s="37" t="s">
        <v>2684</v>
      </c>
      <c r="E722" s="71">
        <v>43280</v>
      </c>
      <c r="F722" s="37" t="s">
        <v>700</v>
      </c>
      <c r="G722" s="37" t="s">
        <v>2080</v>
      </c>
      <c r="H722" s="37" t="s">
        <v>132</v>
      </c>
      <c r="I722" s="37" t="s">
        <v>82</v>
      </c>
      <c r="J722" s="37" t="s">
        <v>2562</v>
      </c>
      <c r="K722" s="37" t="s">
        <v>69</v>
      </c>
      <c r="L722" s="37" t="s">
        <v>195</v>
      </c>
      <c r="M722" s="72">
        <v>15000000</v>
      </c>
      <c r="N722" s="72">
        <v>12387275.790308196</v>
      </c>
      <c r="O722" s="74" t="s">
        <v>2437</v>
      </c>
      <c r="P722" s="75">
        <v>5110155000151</v>
      </c>
      <c r="Q722" s="74" t="s">
        <v>72</v>
      </c>
      <c r="R722" s="16" t="str">
        <f t="shared" si="191"/>
        <v>OTHERS</v>
      </c>
      <c r="S722" s="16" t="str">
        <f t="shared" si="189"/>
        <v>F</v>
      </c>
      <c r="T722" s="16" t="str">
        <f t="shared" si="192"/>
        <v>ADF Countries</v>
      </c>
      <c r="U722" s="16" t="str">
        <f t="shared" si="193"/>
        <v>Transition States</v>
      </c>
      <c r="V722" s="22" t="str">
        <f>IF(ISNUMBER(MATCH(A722, {"Gabon","Sudan","Niger","Mali","Burkina Faso","Guinea"}, 0)), "De Facto Countries", "Non-De Facto Countries")</f>
        <v>De Facto Countries</v>
      </c>
      <c r="W722" s="16" t="str">
        <f t="shared" si="204"/>
        <v>West</v>
      </c>
      <c r="X722" s="16" t="str">
        <f t="shared" si="205"/>
        <v>Power</v>
      </c>
      <c r="Y722" s="23"/>
      <c r="Z722" s="23">
        <f>Table2[[#This Row],[Approved Amount_UA Equivalent]]</f>
        <v>12387275.790308196</v>
      </c>
      <c r="AD722" s="23">
        <f>SUM(Table2[[#This Row],[Feed Africa ]:[Improve Quality Of Life ]])</f>
        <v>12387275.790308196</v>
      </c>
      <c r="AE722" s="16" t="b">
        <f>Table2[[#This Row],[Total HI5]]=Table2[[#This Row],[Approved Amount_UA Equivalent]]</f>
        <v>1</v>
      </c>
      <c r="AF722" s="24">
        <v>10</v>
      </c>
      <c r="AG722" s="20" t="str">
        <f t="shared" si="194"/>
        <v>Investment Project</v>
      </c>
      <c r="AH722" s="24" t="e">
        <f>VLOOKUP(Table2[[#This Row],[SAP Code]],[25]DATA!$A:$G,7,FALSE)</f>
        <v>#N/A</v>
      </c>
      <c r="AI722" s="20" t="str">
        <f t="shared" si="195"/>
        <v>Infrastructure</v>
      </c>
      <c r="AJ722" s="25" t="s">
        <v>89</v>
      </c>
      <c r="AK722" s="25" t="s">
        <v>90</v>
      </c>
      <c r="AL722" s="23" t="str" cm="1">
        <f t="array" ref="AL722">_xlfn.SWITCH(AK722,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22" s="26">
        <v>1</v>
      </c>
      <c r="AN722" s="25" t="str">
        <f t="shared" si="203"/>
        <v>Sovereign</v>
      </c>
      <c r="AO722" s="27">
        <v>1</v>
      </c>
      <c r="AP722" s="23">
        <f>Table2[[#This Row],[Approved Amount_UA Equivalent]]/1000000</f>
        <v>12.387275790308196</v>
      </c>
      <c r="AQ722" s="72">
        <f t="shared" si="196"/>
        <v>16.485482112773759</v>
      </c>
      <c r="AR722" s="23" t="str">
        <f t="shared" si="197"/>
        <v>11-20</v>
      </c>
      <c r="AS722" s="23" t="str">
        <f t="shared" si="198"/>
        <v>1-20</v>
      </c>
      <c r="AT722" s="23" t="str">
        <f t="shared" si="199"/>
        <v>1-40</v>
      </c>
      <c r="AU722" s="23" t="str">
        <f t="shared" si="200"/>
        <v>&lt;1-50 Mn</v>
      </c>
      <c r="AV722" s="23">
        <f>Table2[[#This Row],[Amount]]</f>
        <v>15000000</v>
      </c>
      <c r="AW722" s="23" t="str">
        <f t="shared" si="201"/>
        <v>Jun 2018</v>
      </c>
      <c r="AX722" s="28">
        <f>IFERROR(VLOOKUP(Table2[[#This Row],[SAP Code]],[26]_16!A:B,2,FALSE),0)</f>
        <v>0</v>
      </c>
      <c r="AY722" s="28">
        <f>IFERROR(VLOOKUP(Table2[[#This Row],[SAP Code]],[26]_16!D:E,2,FALSE)/ 1000000, 0)</f>
        <v>0</v>
      </c>
      <c r="AZ722" s="28">
        <f>IFERROR(VLOOKUP(Table2[[#This Row],[SAP Code]],[26]_16!G:H,2,FALSE)/ 1000000, 0)</f>
        <v>0</v>
      </c>
      <c r="BA722" s="28">
        <f>IFERROR(VLOOKUP(Table2[[#This Row],[SAP Code]],[26]_16!J:K,2,FALSE)/ 1000000, 0)</f>
        <v>0</v>
      </c>
      <c r="BB722" s="28">
        <f>IFERROR(VLOOKUP(Table2[[#This Row],[SAP Code]],[26]_16!M:N,2,FALSE)/ 1000000, 0)</f>
        <v>0.20585073000000001</v>
      </c>
      <c r="BC722" s="28">
        <f>IFERROR(VLOOKUP(Table2[[#This Row],[SAP Code]],[26]_16!P:Q,2,FALSE),0)</f>
        <v>6.2586669999999997E-2</v>
      </c>
      <c r="BD722" s="28">
        <f>IFERROR(VLOOKUP(Table2[[#This Row],[SAP Code]],[26]_16!S:T,2,FALSE),0)</f>
        <v>3.0296541299999999</v>
      </c>
      <c r="BE722" s="28">
        <f>IFERROR(VLOOKUP(Table2[[#This Row],[SAP Code]],[26]_16!V:W,2,FALSE)/ 1000000, 0)</f>
        <v>10.300247369999999</v>
      </c>
      <c r="BF722" s="28">
        <f>IFERROR(VLOOKUP(Table2[[#This Row],[SAP Code]],[26]_16!Y:Z,2,FALSE)/ 1000000, 0)</f>
        <v>8.1393039400000031</v>
      </c>
      <c r="BG722" s="28" t="str">
        <f>IFERROR(VLOOKUP(Table2[[#This Row],[SAP Code]],[26]port!$A:$AD,30,FALSE),"unknown")</f>
        <v>OnGo</v>
      </c>
      <c r="BH722" s="29" t="str">
        <f t="shared" si="202"/>
        <v>Ongoing</v>
      </c>
      <c r="BI722" s="16"/>
    </row>
    <row r="723" spans="1:61" ht="17.100000000000001" customHeight="1">
      <c r="A723" s="16" t="s">
        <v>411</v>
      </c>
      <c r="B723" s="16" t="s">
        <v>2685</v>
      </c>
      <c r="C723" s="16" t="s">
        <v>2686</v>
      </c>
      <c r="D723" s="16" t="s">
        <v>2687</v>
      </c>
      <c r="E723" s="18">
        <v>43284</v>
      </c>
      <c r="F723" s="16" t="s">
        <v>248</v>
      </c>
      <c r="G723" s="16" t="s">
        <v>2080</v>
      </c>
      <c r="H723" s="16" t="s">
        <v>132</v>
      </c>
      <c r="I723" s="16" t="s">
        <v>82</v>
      </c>
      <c r="J723" s="16" t="s">
        <v>83</v>
      </c>
      <c r="K723" s="16" t="s">
        <v>84</v>
      </c>
      <c r="L723" s="16" t="s">
        <v>85</v>
      </c>
      <c r="M723" s="19">
        <v>8040000</v>
      </c>
      <c r="N723" s="19">
        <v>8040000</v>
      </c>
      <c r="O723" s="20" t="s">
        <v>2688</v>
      </c>
      <c r="P723" s="21">
        <v>2100150039694</v>
      </c>
      <c r="Q723" s="20" t="s">
        <v>72</v>
      </c>
      <c r="R723" s="16" t="str">
        <f t="shared" si="191"/>
        <v>ADF Including TSF</v>
      </c>
      <c r="S723" s="16" t="str">
        <f t="shared" si="189"/>
        <v>F</v>
      </c>
      <c r="T723" s="16" t="str">
        <f t="shared" si="192"/>
        <v>ADF Countries</v>
      </c>
      <c r="U723" s="16" t="str">
        <f t="shared" si="193"/>
        <v>Transition States</v>
      </c>
      <c r="V723" s="22" t="str">
        <f>IF(ISNUMBER(MATCH(A723, {"Gabon","Sudan","Niger","Mali","Burkina Faso","Guinea"}, 0)), "De Facto Countries", "Non-De Facto Countries")</f>
        <v>Non-De Facto Countries</v>
      </c>
      <c r="W723" s="16" t="str">
        <f t="shared" si="204"/>
        <v>West</v>
      </c>
      <c r="X723" s="16" t="str">
        <f t="shared" si="205"/>
        <v>Power</v>
      </c>
      <c r="Y723" s="23"/>
      <c r="Z723" s="23">
        <f>Table2[[#This Row],[Approved Amount_UA Equivalent]]</f>
        <v>8040000</v>
      </c>
      <c r="AD723" s="23">
        <f>SUM(Table2[[#This Row],[Feed Africa ]:[Improve Quality Of Life ]])</f>
        <v>8040000</v>
      </c>
      <c r="AE723" s="16" t="b">
        <f>Table2[[#This Row],[Total HI5]]=Table2[[#This Row],[Approved Amount_UA Equivalent]]</f>
        <v>1</v>
      </c>
      <c r="AF723" s="24">
        <v>10</v>
      </c>
      <c r="AG723" s="20" t="str">
        <f t="shared" si="194"/>
        <v>Investment Project</v>
      </c>
      <c r="AH723" s="24">
        <f>VLOOKUP(Table2[[#This Row],[SAP Code]],[25]DATA!$A:$G,7,FALSE)</f>
        <v>0</v>
      </c>
      <c r="AI723" s="20" t="str">
        <f t="shared" si="195"/>
        <v>Infrastructure</v>
      </c>
      <c r="AJ723" s="25" t="s">
        <v>89</v>
      </c>
      <c r="AK723" s="25" t="s">
        <v>90</v>
      </c>
      <c r="AL723" s="23" t="str" cm="1">
        <f t="array" ref="AL723">_xlfn.SWITCH(AK723,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23" s="26">
        <v>1</v>
      </c>
      <c r="AN723" s="25" t="str">
        <f t="shared" si="203"/>
        <v>Sovereign</v>
      </c>
      <c r="AO723" s="27">
        <v>0.33333333333333331</v>
      </c>
      <c r="AP723" s="23">
        <f>Table2[[#This Row],[Approved Amount_UA Equivalent]]/1000000</f>
        <v>8.0399999999999991</v>
      </c>
      <c r="AQ723" s="19">
        <f t="shared" si="196"/>
        <v>10.699953599999999</v>
      </c>
      <c r="AR723" s="23" t="str">
        <f t="shared" si="197"/>
        <v>1-10</v>
      </c>
      <c r="AS723" s="23" t="str">
        <f t="shared" si="198"/>
        <v>1-20</v>
      </c>
      <c r="AT723" s="23" t="str">
        <f t="shared" si="199"/>
        <v>1-40</v>
      </c>
      <c r="AU723" s="23" t="str">
        <f t="shared" si="200"/>
        <v>&lt;1-50 Mn</v>
      </c>
      <c r="AV723" s="23">
        <f>Table2[[#This Row],[Amount]]</f>
        <v>8040000</v>
      </c>
      <c r="AW723" s="23" t="str">
        <f t="shared" si="201"/>
        <v>Jul 2018</v>
      </c>
      <c r="AX723" s="28">
        <f>IFERROR(VLOOKUP(Table2[[#This Row],[SAP Code]],[26]_16!A:B,2,FALSE),0)</f>
        <v>0</v>
      </c>
      <c r="AY723" s="28">
        <f>IFERROR(VLOOKUP(Table2[[#This Row],[SAP Code]],[26]_16!D:E,2,FALSE)/ 1000000, 0)</f>
        <v>0</v>
      </c>
      <c r="AZ723" s="28">
        <f>IFERROR(VLOOKUP(Table2[[#This Row],[SAP Code]],[26]_16!G:H,2,FALSE)/ 1000000, 0)</f>
        <v>0</v>
      </c>
      <c r="BA723" s="28">
        <f>IFERROR(VLOOKUP(Table2[[#This Row],[SAP Code]],[26]_16!J:K,2,FALSE)/ 1000000, 0)</f>
        <v>4.0846720000000003E-2</v>
      </c>
      <c r="BB723" s="28">
        <f>IFERROR(VLOOKUP(Table2[[#This Row],[SAP Code]],[26]_16!M:N,2,FALSE)/ 1000000, 0)</f>
        <v>1.4074791099999999</v>
      </c>
      <c r="BC723" s="28">
        <f>IFERROR(VLOOKUP(Table2[[#This Row],[SAP Code]],[26]_16!P:Q,2,FALSE),0)</f>
        <v>1.1937643900000001</v>
      </c>
      <c r="BD723" s="28">
        <f>IFERROR(VLOOKUP(Table2[[#This Row],[SAP Code]],[26]_16!S:T,2,FALSE),0)</f>
        <v>4.3746470000000022</v>
      </c>
      <c r="BE723" s="28">
        <f>IFERROR(VLOOKUP(Table2[[#This Row],[SAP Code]],[26]_16!V:W,2,FALSE)/ 1000000, 0)</f>
        <v>3.4043576</v>
      </c>
      <c r="BF723" s="28">
        <f>IFERROR(VLOOKUP(Table2[[#This Row],[SAP Code]],[26]_16!Y:Z,2,FALSE)/ 1000000, 0)</f>
        <v>0.20609690000000006</v>
      </c>
      <c r="BG723" s="28" t="str">
        <f>IFERROR(VLOOKUP(Table2[[#This Row],[SAP Code]],[26]port!$A:$AD,30,FALSE),"unknown")</f>
        <v>OnGo</v>
      </c>
      <c r="BH723" s="29" t="str">
        <f t="shared" si="202"/>
        <v>Ongoing</v>
      </c>
      <c r="BI723" s="16"/>
    </row>
    <row r="724" spans="1:61" ht="17.100000000000001" customHeight="1">
      <c r="A724" s="16" t="s">
        <v>411</v>
      </c>
      <c r="B724" s="16" t="s">
        <v>2685</v>
      </c>
      <c r="C724" s="16" t="s">
        <v>2689</v>
      </c>
      <c r="D724" s="16" t="s">
        <v>2687</v>
      </c>
      <c r="E724" s="18">
        <v>43284</v>
      </c>
      <c r="F724" s="16" t="s">
        <v>248</v>
      </c>
      <c r="G724" s="16" t="s">
        <v>2080</v>
      </c>
      <c r="H724" s="16" t="s">
        <v>132</v>
      </c>
      <c r="I724" s="16" t="s">
        <v>82</v>
      </c>
      <c r="J724" s="16" t="s">
        <v>83</v>
      </c>
      <c r="K724" s="16" t="s">
        <v>69</v>
      </c>
      <c r="L724" s="16" t="s">
        <v>85</v>
      </c>
      <c r="M724" s="19">
        <v>6960000</v>
      </c>
      <c r="N724" s="19">
        <v>6960000</v>
      </c>
      <c r="O724" s="20" t="s">
        <v>2688</v>
      </c>
      <c r="P724" s="21">
        <v>2100155038166</v>
      </c>
      <c r="Q724" s="20" t="s">
        <v>72</v>
      </c>
      <c r="R724" s="16" t="str">
        <f t="shared" si="191"/>
        <v>ADF Including TSF</v>
      </c>
      <c r="S724" s="16" t="str">
        <f t="shared" si="189"/>
        <v>F</v>
      </c>
      <c r="T724" s="16" t="str">
        <f t="shared" si="192"/>
        <v>ADF Countries</v>
      </c>
      <c r="U724" s="16" t="str">
        <f t="shared" si="193"/>
        <v>Transition States</v>
      </c>
      <c r="V724" s="22" t="str">
        <f>IF(ISNUMBER(MATCH(A724, {"Gabon","Sudan","Niger","Mali","Burkina Faso","Guinea"}, 0)), "De Facto Countries", "Non-De Facto Countries")</f>
        <v>Non-De Facto Countries</v>
      </c>
      <c r="W724" s="16" t="str">
        <f t="shared" si="204"/>
        <v>West</v>
      </c>
      <c r="X724" s="16" t="str">
        <f t="shared" si="205"/>
        <v>Power</v>
      </c>
      <c r="Y724" s="23"/>
      <c r="Z724" s="23">
        <f>Table2[[#This Row],[Approved Amount_UA Equivalent]]</f>
        <v>6960000</v>
      </c>
      <c r="AD724" s="23">
        <f>SUM(Table2[[#This Row],[Feed Africa ]:[Improve Quality Of Life ]])</f>
        <v>6960000</v>
      </c>
      <c r="AE724" s="16" t="b">
        <f>Table2[[#This Row],[Total HI5]]=Table2[[#This Row],[Approved Amount_UA Equivalent]]</f>
        <v>1</v>
      </c>
      <c r="AF724" s="24">
        <v>10</v>
      </c>
      <c r="AG724" s="20" t="str">
        <f t="shared" si="194"/>
        <v>Investment Project</v>
      </c>
      <c r="AH724" s="24">
        <f>VLOOKUP(Table2[[#This Row],[SAP Code]],[25]DATA!$A:$G,7,FALSE)</f>
        <v>0</v>
      </c>
      <c r="AI724" s="20" t="str">
        <f t="shared" si="195"/>
        <v>Infrastructure</v>
      </c>
      <c r="AJ724" s="25" t="s">
        <v>89</v>
      </c>
      <c r="AK724" s="25" t="s">
        <v>90</v>
      </c>
      <c r="AL724" s="23" t="str" cm="1">
        <f t="array" ref="AL724">_xlfn.SWITCH(AK724,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24" s="26">
        <v>1</v>
      </c>
      <c r="AN724" s="25" t="str">
        <f t="shared" si="203"/>
        <v>Sovereign</v>
      </c>
      <c r="AO724" s="27">
        <v>0.33333333333333331</v>
      </c>
      <c r="AP724" s="23">
        <f>Table2[[#This Row],[Approved Amount_UA Equivalent]]/1000000</f>
        <v>6.96</v>
      </c>
      <c r="AQ724" s="19">
        <f t="shared" si="196"/>
        <v>9.2626463999999995</v>
      </c>
      <c r="AR724" s="23" t="str">
        <f t="shared" si="197"/>
        <v>1-10</v>
      </c>
      <c r="AS724" s="23" t="str">
        <f t="shared" si="198"/>
        <v>1-20</v>
      </c>
      <c r="AT724" s="23" t="str">
        <f t="shared" si="199"/>
        <v>1-40</v>
      </c>
      <c r="AU724" s="23" t="str">
        <f t="shared" si="200"/>
        <v>&lt;1-50 Mn</v>
      </c>
      <c r="AV724" s="23">
        <f>Table2[[#This Row],[Amount]]</f>
        <v>6960000</v>
      </c>
      <c r="AW724" s="23" t="str">
        <f t="shared" si="201"/>
        <v>Jul 2018</v>
      </c>
      <c r="AX724" s="28">
        <f>IFERROR(VLOOKUP(Table2[[#This Row],[SAP Code]],[26]_16!A:B,2,FALSE),0)</f>
        <v>0</v>
      </c>
      <c r="AY724" s="28">
        <f>IFERROR(VLOOKUP(Table2[[#This Row],[SAP Code]],[26]_16!D:E,2,FALSE)/ 1000000, 0)</f>
        <v>0</v>
      </c>
      <c r="AZ724" s="28">
        <f>IFERROR(VLOOKUP(Table2[[#This Row],[SAP Code]],[26]_16!G:H,2,FALSE)/ 1000000, 0)</f>
        <v>0</v>
      </c>
      <c r="BA724" s="28">
        <f>IFERROR(VLOOKUP(Table2[[#This Row],[SAP Code]],[26]_16!J:K,2,FALSE)/ 1000000, 0)</f>
        <v>4.0846720000000003E-2</v>
      </c>
      <c r="BB724" s="28">
        <f>IFERROR(VLOOKUP(Table2[[#This Row],[SAP Code]],[26]_16!M:N,2,FALSE)/ 1000000, 0)</f>
        <v>1.4074791099999999</v>
      </c>
      <c r="BC724" s="28">
        <f>IFERROR(VLOOKUP(Table2[[#This Row],[SAP Code]],[26]_16!P:Q,2,FALSE),0)</f>
        <v>1.1937643900000001</v>
      </c>
      <c r="BD724" s="28">
        <f>IFERROR(VLOOKUP(Table2[[#This Row],[SAP Code]],[26]_16!S:T,2,FALSE),0)</f>
        <v>4.3746470000000022</v>
      </c>
      <c r="BE724" s="28">
        <f>IFERROR(VLOOKUP(Table2[[#This Row],[SAP Code]],[26]_16!V:W,2,FALSE)/ 1000000, 0)</f>
        <v>3.4043576</v>
      </c>
      <c r="BF724" s="28">
        <f>IFERROR(VLOOKUP(Table2[[#This Row],[SAP Code]],[26]_16!Y:Z,2,FALSE)/ 1000000, 0)</f>
        <v>0.20609690000000006</v>
      </c>
      <c r="BG724" s="28" t="str">
        <f>IFERROR(VLOOKUP(Table2[[#This Row],[SAP Code]],[26]port!$A:$AD,30,FALSE),"unknown")</f>
        <v>OnGo</v>
      </c>
      <c r="BH724" s="29" t="str">
        <f t="shared" si="202"/>
        <v>Ongoing</v>
      </c>
      <c r="BI724" s="16"/>
    </row>
    <row r="725" spans="1:61" ht="17.100000000000001" customHeight="1">
      <c r="A725" s="16" t="s">
        <v>411</v>
      </c>
      <c r="B725" s="16" t="s">
        <v>2685</v>
      </c>
      <c r="C725" s="16" t="s">
        <v>2690</v>
      </c>
      <c r="D725" s="16" t="s">
        <v>2687</v>
      </c>
      <c r="E725" s="18">
        <v>43284</v>
      </c>
      <c r="F725" s="16" t="s">
        <v>248</v>
      </c>
      <c r="G725" s="16" t="s">
        <v>2080</v>
      </c>
      <c r="H725" s="16" t="s">
        <v>132</v>
      </c>
      <c r="I725" s="16" t="s">
        <v>82</v>
      </c>
      <c r="J725" s="16" t="s">
        <v>2463</v>
      </c>
      <c r="K725" s="16" t="s">
        <v>84</v>
      </c>
      <c r="L725" s="16" t="s">
        <v>85</v>
      </c>
      <c r="M725" s="19">
        <v>5000000</v>
      </c>
      <c r="N725" s="19">
        <v>5000000</v>
      </c>
      <c r="O725" s="20" t="s">
        <v>2688</v>
      </c>
      <c r="P725" s="21">
        <v>5900150002101</v>
      </c>
      <c r="Q725" s="20" t="s">
        <v>72</v>
      </c>
      <c r="R725" s="16" t="str">
        <f t="shared" si="191"/>
        <v>ADF Including TSF</v>
      </c>
      <c r="S725" s="16" t="str">
        <f t="shared" si="189"/>
        <v>F</v>
      </c>
      <c r="T725" s="16" t="str">
        <f t="shared" si="192"/>
        <v>ADF Countries</v>
      </c>
      <c r="U725" s="16" t="str">
        <f t="shared" si="193"/>
        <v>Transition States</v>
      </c>
      <c r="V725" s="22" t="str">
        <f>IF(ISNUMBER(MATCH(A725, {"Gabon","Sudan","Niger","Mali","Burkina Faso","Guinea"}, 0)), "De Facto Countries", "Non-De Facto Countries")</f>
        <v>Non-De Facto Countries</v>
      </c>
      <c r="W725" s="16" t="str">
        <f t="shared" si="204"/>
        <v>West</v>
      </c>
      <c r="X725" s="16" t="str">
        <f t="shared" si="205"/>
        <v>Power</v>
      </c>
      <c r="Y725" s="23"/>
      <c r="Z725" s="23">
        <f>Table2[[#This Row],[Approved Amount_UA Equivalent]]</f>
        <v>5000000</v>
      </c>
      <c r="AD725" s="23">
        <f>SUM(Table2[[#This Row],[Feed Africa ]:[Improve Quality Of Life ]])</f>
        <v>5000000</v>
      </c>
      <c r="AE725" s="16" t="b">
        <f>Table2[[#This Row],[Total HI5]]=Table2[[#This Row],[Approved Amount_UA Equivalent]]</f>
        <v>1</v>
      </c>
      <c r="AF725" s="24">
        <v>10</v>
      </c>
      <c r="AG725" s="20" t="str">
        <f t="shared" si="194"/>
        <v>Investment Project</v>
      </c>
      <c r="AH725" s="24">
        <f>VLOOKUP(Table2[[#This Row],[SAP Code]],[25]DATA!$A:$G,7,FALSE)</f>
        <v>0</v>
      </c>
      <c r="AI725" s="20" t="str">
        <f t="shared" si="195"/>
        <v>Infrastructure</v>
      </c>
      <c r="AJ725" s="25" t="s">
        <v>89</v>
      </c>
      <c r="AK725" s="25" t="s">
        <v>90</v>
      </c>
      <c r="AL725" s="23" t="str" cm="1">
        <f t="array" ref="AL725">_xlfn.SWITCH(AK725,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25" s="26">
        <v>1</v>
      </c>
      <c r="AN725" s="25" t="str">
        <f t="shared" si="203"/>
        <v>Sovereign</v>
      </c>
      <c r="AO725" s="27">
        <v>0.33333333333333331</v>
      </c>
      <c r="AP725" s="23">
        <f>Table2[[#This Row],[Approved Amount_UA Equivalent]]/1000000</f>
        <v>5</v>
      </c>
      <c r="AQ725" s="19">
        <f t="shared" si="196"/>
        <v>6.6542000000000003</v>
      </c>
      <c r="AR725" s="23" t="str">
        <f t="shared" si="197"/>
        <v>1-10</v>
      </c>
      <c r="AS725" s="23" t="str">
        <f t="shared" si="198"/>
        <v>1-20</v>
      </c>
      <c r="AT725" s="23" t="str">
        <f t="shared" si="199"/>
        <v>1-40</v>
      </c>
      <c r="AU725" s="23" t="str">
        <f t="shared" si="200"/>
        <v>&lt;1-50 Mn</v>
      </c>
      <c r="AV725" s="23">
        <f>Table2[[#This Row],[Amount]]</f>
        <v>5000000</v>
      </c>
      <c r="AW725" s="23" t="str">
        <f t="shared" si="201"/>
        <v>Jul 2018</v>
      </c>
      <c r="AX725" s="28">
        <f>IFERROR(VLOOKUP(Table2[[#This Row],[SAP Code]],[26]_16!A:B,2,FALSE),0)</f>
        <v>0</v>
      </c>
      <c r="AY725" s="28">
        <f>IFERROR(VLOOKUP(Table2[[#This Row],[SAP Code]],[26]_16!D:E,2,FALSE)/ 1000000, 0)</f>
        <v>0</v>
      </c>
      <c r="AZ725" s="28">
        <f>IFERROR(VLOOKUP(Table2[[#This Row],[SAP Code]],[26]_16!G:H,2,FALSE)/ 1000000, 0)</f>
        <v>0</v>
      </c>
      <c r="BA725" s="28">
        <f>IFERROR(VLOOKUP(Table2[[#This Row],[SAP Code]],[26]_16!J:K,2,FALSE)/ 1000000, 0)</f>
        <v>4.0846720000000003E-2</v>
      </c>
      <c r="BB725" s="28">
        <f>IFERROR(VLOOKUP(Table2[[#This Row],[SAP Code]],[26]_16!M:N,2,FALSE)/ 1000000, 0)</f>
        <v>1.4074791099999999</v>
      </c>
      <c r="BC725" s="28">
        <f>IFERROR(VLOOKUP(Table2[[#This Row],[SAP Code]],[26]_16!P:Q,2,FALSE),0)</f>
        <v>1.1937643900000001</v>
      </c>
      <c r="BD725" s="28">
        <f>IFERROR(VLOOKUP(Table2[[#This Row],[SAP Code]],[26]_16!S:T,2,FALSE),0)</f>
        <v>4.3746470000000022</v>
      </c>
      <c r="BE725" s="28">
        <f>IFERROR(VLOOKUP(Table2[[#This Row],[SAP Code]],[26]_16!V:W,2,FALSE)/ 1000000, 0)</f>
        <v>3.4043576</v>
      </c>
      <c r="BF725" s="28">
        <f>IFERROR(VLOOKUP(Table2[[#This Row],[SAP Code]],[26]_16!Y:Z,2,FALSE)/ 1000000, 0)</f>
        <v>0.20609690000000006</v>
      </c>
      <c r="BG725" s="28" t="str">
        <f>IFERROR(VLOOKUP(Table2[[#This Row],[SAP Code]],[26]port!$A:$AD,30,FALSE),"unknown")</f>
        <v>OnGo</v>
      </c>
      <c r="BH725" s="29" t="str">
        <f t="shared" si="202"/>
        <v>Ongoing</v>
      </c>
      <c r="BI725" s="16"/>
    </row>
    <row r="726" spans="1:61" ht="17.100000000000001" customHeight="1">
      <c r="A726" s="16" t="s">
        <v>310</v>
      </c>
      <c r="B726" s="16" t="s">
        <v>2691</v>
      </c>
      <c r="C726" s="16" t="s">
        <v>2692</v>
      </c>
      <c r="D726" s="16" t="s">
        <v>2693</v>
      </c>
      <c r="E726" s="18">
        <v>43290</v>
      </c>
      <c r="F726" s="16" t="s">
        <v>2694</v>
      </c>
      <c r="G726" s="16" t="s">
        <v>107</v>
      </c>
      <c r="H726" s="16" t="s">
        <v>132</v>
      </c>
      <c r="I726" s="16" t="s">
        <v>102</v>
      </c>
      <c r="J726" s="16" t="s">
        <v>103</v>
      </c>
      <c r="K726" s="16" t="s">
        <v>104</v>
      </c>
      <c r="L726" s="16" t="s">
        <v>70</v>
      </c>
      <c r="M726" s="19">
        <v>40000000</v>
      </c>
      <c r="N726" s="19">
        <v>28437973.225648206</v>
      </c>
      <c r="O726" s="20" t="s">
        <v>2695</v>
      </c>
      <c r="P726" s="21">
        <v>2000130019380</v>
      </c>
      <c r="Q726" s="20" t="s">
        <v>72</v>
      </c>
      <c r="R726" s="16" t="str">
        <f t="shared" si="191"/>
        <v>ADB Private</v>
      </c>
      <c r="S726" s="16" t="str">
        <f t="shared" si="189"/>
        <v>H</v>
      </c>
      <c r="T726" s="16" t="str">
        <f t="shared" si="192"/>
        <v>ADF Countries</v>
      </c>
      <c r="U726" s="16" t="str">
        <f t="shared" si="193"/>
        <v>Non-Transition States</v>
      </c>
      <c r="V726" s="22" t="str">
        <f>IF(ISNUMBER(MATCH(A726, {"Gabon","Sudan","Niger","Mali","Burkina Faso","Guinea"}, 0)), "De Facto Countries", "Non-De Facto Countries")</f>
        <v>Non-De Facto Countries</v>
      </c>
      <c r="W726" s="16" t="str">
        <f t="shared" si="204"/>
        <v>West</v>
      </c>
      <c r="X726" s="16" t="str">
        <f t="shared" si="205"/>
        <v>Finance</v>
      </c>
      <c r="Y726" s="23"/>
      <c r="AA726" s="23">
        <f>Table2[[#This Row],[Approved Amount_UA Equivalent]]</f>
        <v>28437973.225648206</v>
      </c>
      <c r="AD726" s="23">
        <f>SUM(Table2[[#This Row],[Feed Africa ]:[Improve Quality Of Life ]])</f>
        <v>28437973.225648206</v>
      </c>
      <c r="AE726" s="16" t="b">
        <f>Table2[[#This Row],[Total HI5]]=Table2[[#This Row],[Approved Amount_UA Equivalent]]</f>
        <v>1</v>
      </c>
      <c r="AF726" s="24">
        <v>10</v>
      </c>
      <c r="AG726" s="20" t="str">
        <f t="shared" si="194"/>
        <v>Investment Project</v>
      </c>
      <c r="AH726" s="24" t="e">
        <f>VLOOKUP(Table2[[#This Row],[SAP Code]],[25]DATA!$A:$G,7,FALSE)</f>
        <v>#N/A</v>
      </c>
      <c r="AI726" s="20" t="str">
        <f t="shared" si="195"/>
        <v>Other Investment</v>
      </c>
      <c r="AJ726" s="25" t="s">
        <v>106</v>
      </c>
      <c r="AK726" s="25" t="s">
        <v>107</v>
      </c>
      <c r="AL726" s="23" t="str" cm="1">
        <f t="array" ref="AL726">_xlfn.SWITCH(AK726,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26" s="26">
        <v>2</v>
      </c>
      <c r="AN726" s="25" t="str">
        <f t="shared" si="203"/>
        <v>Non-Sovereign</v>
      </c>
      <c r="AO726" s="27">
        <v>1</v>
      </c>
      <c r="AP726" s="23">
        <f>Table2[[#This Row],[Approved Amount_UA Equivalent]]/1000000</f>
        <v>28.437973225648207</v>
      </c>
      <c r="AQ726" s="19">
        <f t="shared" si="196"/>
        <v>37.846392287621661</v>
      </c>
      <c r="AR726" s="23" t="str">
        <f t="shared" si="197"/>
        <v>21-30</v>
      </c>
      <c r="AS726" s="23" t="str">
        <f t="shared" si="198"/>
        <v>21-40</v>
      </c>
      <c r="AT726" s="23" t="str">
        <f t="shared" si="199"/>
        <v>1-40</v>
      </c>
      <c r="AU726" s="23" t="str">
        <f t="shared" si="200"/>
        <v>&lt;1-50 Mn</v>
      </c>
      <c r="AV726" s="23">
        <f>Table2[[#This Row],[Amount]]</f>
        <v>40000000</v>
      </c>
      <c r="AW726" s="23" t="str">
        <f t="shared" si="201"/>
        <v>Jul 2018</v>
      </c>
      <c r="AX726" s="28">
        <f>IFERROR(VLOOKUP(Table2[[#This Row],[SAP Code]],[26]_16!A:B,2,FALSE),0)</f>
        <v>0</v>
      </c>
      <c r="AY726" s="28">
        <f>IFERROR(VLOOKUP(Table2[[#This Row],[SAP Code]],[26]_16!D:E,2,FALSE)/ 1000000, 0)</f>
        <v>0</v>
      </c>
      <c r="AZ726" s="28">
        <f>IFERROR(VLOOKUP(Table2[[#This Row],[SAP Code]],[26]_16!G:H,2,FALSE)/ 1000000, 0)</f>
        <v>0</v>
      </c>
      <c r="BA726" s="28">
        <f>IFERROR(VLOOKUP(Table2[[#This Row],[SAP Code]],[26]_16!J:K,2,FALSE)/ 1000000, 0)</f>
        <v>0</v>
      </c>
      <c r="BB726" s="28">
        <f>IFERROR(VLOOKUP(Table2[[#This Row],[SAP Code]],[26]_16!M:N,2,FALSE)/ 1000000, 0)</f>
        <v>0</v>
      </c>
      <c r="BC726" s="28">
        <f>IFERROR(VLOOKUP(Table2[[#This Row],[SAP Code]],[26]_16!P:Q,2,FALSE),0)</f>
        <v>0</v>
      </c>
      <c r="BD726" s="28">
        <f>IFERROR(VLOOKUP(Table2[[#This Row],[SAP Code]],[26]_16!S:T,2,FALSE),0)</f>
        <v>0</v>
      </c>
      <c r="BE726" s="28">
        <f>IFERROR(VLOOKUP(Table2[[#This Row],[SAP Code]],[26]_16!V:W,2,FALSE)/ 1000000, 0)</f>
        <v>0</v>
      </c>
      <c r="BF726" s="28">
        <f>IFERROR(VLOOKUP(Table2[[#This Row],[SAP Code]],[26]_16!Y:Z,2,FALSE)/ 1000000, 0)</f>
        <v>0</v>
      </c>
      <c r="BG726" s="28" t="str">
        <f>IFERROR(VLOOKUP(Table2[[#This Row],[SAP Code]],[26]port!$A:$AD,30,FALSE),"unknown")</f>
        <v>unknown</v>
      </c>
      <c r="BH726" s="29" t="str">
        <f t="shared" si="202"/>
        <v>Unknown</v>
      </c>
      <c r="BI726" s="16"/>
    </row>
    <row r="727" spans="1:61" ht="17.100000000000001" customHeight="1">
      <c r="A727" s="16" t="s">
        <v>310</v>
      </c>
      <c r="B727" s="16" t="s">
        <v>2696</v>
      </c>
      <c r="C727" s="16" t="s">
        <v>2697</v>
      </c>
      <c r="D727" s="16" t="s">
        <v>2698</v>
      </c>
      <c r="E727" s="18">
        <v>43292</v>
      </c>
      <c r="F727" s="16" t="s">
        <v>714</v>
      </c>
      <c r="G727" s="16" t="s">
        <v>1997</v>
      </c>
      <c r="H727" s="16" t="s">
        <v>132</v>
      </c>
      <c r="I727" s="16" t="s">
        <v>82</v>
      </c>
      <c r="J727" s="16" t="s">
        <v>1998</v>
      </c>
      <c r="K727" s="16" t="s">
        <v>69</v>
      </c>
      <c r="L727" s="16" t="s">
        <v>70</v>
      </c>
      <c r="M727" s="19">
        <v>1500000</v>
      </c>
      <c r="N727" s="19">
        <v>1066423.9959618077</v>
      </c>
      <c r="O727" s="20" t="s">
        <v>2699</v>
      </c>
      <c r="P727" s="21" t="s">
        <v>243</v>
      </c>
      <c r="Q727" s="20" t="s">
        <v>72</v>
      </c>
      <c r="R727" s="16" t="str">
        <f t="shared" si="191"/>
        <v>SEFA</v>
      </c>
      <c r="S727" s="16" t="str">
        <f t="shared" si="189"/>
        <v>F</v>
      </c>
      <c r="T727" s="16" t="str">
        <f t="shared" si="192"/>
        <v>ADF Countries</v>
      </c>
      <c r="U727" s="16" t="str">
        <f t="shared" si="193"/>
        <v>Non-Transition States</v>
      </c>
      <c r="V727" s="22" t="str">
        <f>IF(ISNUMBER(MATCH(A727, {"Gabon","Sudan","Niger","Mali","Burkina Faso","Guinea"}, 0)), "De Facto Countries", "Non-De Facto Countries")</f>
        <v>Non-De Facto Countries</v>
      </c>
      <c r="W727" s="16" t="str">
        <f t="shared" si="204"/>
        <v>West</v>
      </c>
      <c r="X727" s="16" t="str">
        <f t="shared" si="205"/>
        <v>Power</v>
      </c>
      <c r="Y727" s="23"/>
      <c r="Z727" s="23">
        <f>Table2[[#This Row],[Approved Amount_UA Equivalent]]</f>
        <v>1066423.9959618077</v>
      </c>
      <c r="AD727" s="23">
        <f>SUM(Table2[[#This Row],[Feed Africa ]:[Improve Quality Of Life ]])</f>
        <v>1066423.9959618077</v>
      </c>
      <c r="AE727" s="16" t="b">
        <f>Table2[[#This Row],[Total HI5]]=Table2[[#This Row],[Approved Amount_UA Equivalent]]</f>
        <v>1</v>
      </c>
      <c r="AF727" s="24">
        <v>10</v>
      </c>
      <c r="AG727" s="20" t="str">
        <f t="shared" si="194"/>
        <v>Investment Project</v>
      </c>
      <c r="AH727" s="24" t="e">
        <f>VLOOKUP(Table2[[#This Row],[SAP Code]],[25]DATA!$A:$G,7,FALSE)</f>
        <v>#N/A</v>
      </c>
      <c r="AI727" s="20" t="str">
        <f t="shared" si="195"/>
        <v>Infrastructure</v>
      </c>
      <c r="AJ727" s="25" t="s">
        <v>89</v>
      </c>
      <c r="AK727" s="25" t="s">
        <v>1997</v>
      </c>
      <c r="AL727" s="23" t="str" cm="1">
        <f t="array" ref="AL727">_xlfn.SWITCH(AK727,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27" s="26">
        <v>1</v>
      </c>
      <c r="AN727" s="25" t="str">
        <f t="shared" si="203"/>
        <v>Sovereign</v>
      </c>
      <c r="AO727" s="27">
        <v>1</v>
      </c>
      <c r="AP727" s="23">
        <f>Table2[[#This Row],[Approved Amount_UA Equivalent]]/1000000</f>
        <v>1.0664239959618076</v>
      </c>
      <c r="AQ727" s="19">
        <f t="shared" si="196"/>
        <v>1.4192397107858121</v>
      </c>
      <c r="AR727" s="23" t="str">
        <f t="shared" si="197"/>
        <v>1-10</v>
      </c>
      <c r="AS727" s="23" t="str">
        <f t="shared" si="198"/>
        <v>1-20</v>
      </c>
      <c r="AT727" s="23" t="str">
        <f t="shared" si="199"/>
        <v>1-40</v>
      </c>
      <c r="AU727" s="23" t="str">
        <f t="shared" si="200"/>
        <v>&lt;1-50 Mn</v>
      </c>
      <c r="AV727" s="23">
        <f>Table2[[#This Row],[Amount]]</f>
        <v>1500000</v>
      </c>
      <c r="AW727" s="23" t="str">
        <f t="shared" si="201"/>
        <v>Jul 2018</v>
      </c>
      <c r="AX727" s="28">
        <f>IFERROR(VLOOKUP(Table2[[#This Row],[SAP Code]],[26]_16!A:B,2,FALSE),0)</f>
        <v>0</v>
      </c>
      <c r="AY727" s="28">
        <f>IFERROR(VLOOKUP(Table2[[#This Row],[SAP Code]],[26]_16!D:E,2,FALSE)/ 1000000, 0)</f>
        <v>0</v>
      </c>
      <c r="AZ727" s="28">
        <f>IFERROR(VLOOKUP(Table2[[#This Row],[SAP Code]],[26]_16!G:H,2,FALSE)/ 1000000, 0)</f>
        <v>0</v>
      </c>
      <c r="BA727" s="28">
        <f>IFERROR(VLOOKUP(Table2[[#This Row],[SAP Code]],[26]_16!J:K,2,FALSE)/ 1000000, 0)</f>
        <v>0</v>
      </c>
      <c r="BB727" s="28">
        <f>IFERROR(VLOOKUP(Table2[[#This Row],[SAP Code]],[26]_16!M:N,2,FALSE)/ 1000000, 0)</f>
        <v>0</v>
      </c>
      <c r="BC727" s="28">
        <f>IFERROR(VLOOKUP(Table2[[#This Row],[SAP Code]],[26]_16!P:Q,2,FALSE),0)</f>
        <v>0</v>
      </c>
      <c r="BD727" s="28">
        <f>IFERROR(VLOOKUP(Table2[[#This Row],[SAP Code]],[26]_16!S:T,2,FALSE),0)</f>
        <v>0</v>
      </c>
      <c r="BE727" s="28">
        <f>IFERROR(VLOOKUP(Table2[[#This Row],[SAP Code]],[26]_16!V:W,2,FALSE)/ 1000000, 0)</f>
        <v>0</v>
      </c>
      <c r="BF727" s="28">
        <f>IFERROR(VLOOKUP(Table2[[#This Row],[SAP Code]],[26]_16!Y:Z,2,FALSE)/ 1000000, 0)</f>
        <v>0</v>
      </c>
      <c r="BG727" s="28" t="str">
        <f>IFERROR(VLOOKUP(Table2[[#This Row],[SAP Code]],[26]port!$A:$AD,30,FALSE),"unknown")</f>
        <v>unknown</v>
      </c>
      <c r="BH727" s="29" t="str">
        <f t="shared" si="202"/>
        <v>Unknown</v>
      </c>
      <c r="BI727" s="16"/>
    </row>
    <row r="728" spans="1:61" ht="17.100000000000001" customHeight="1">
      <c r="A728" s="16" t="s">
        <v>75</v>
      </c>
      <c r="B728" s="16" t="s">
        <v>2700</v>
      </c>
      <c r="C728" s="16" t="s">
        <v>2701</v>
      </c>
      <c r="D728" s="16" t="s">
        <v>2702</v>
      </c>
      <c r="E728" s="18">
        <v>43292</v>
      </c>
      <c r="F728" s="16" t="s">
        <v>79</v>
      </c>
      <c r="G728" s="16" t="s">
        <v>255</v>
      </c>
      <c r="H728" s="16" t="s">
        <v>81</v>
      </c>
      <c r="I728" s="16" t="s">
        <v>250</v>
      </c>
      <c r="J728" s="16" t="s">
        <v>83</v>
      </c>
      <c r="K728" s="16" t="s">
        <v>84</v>
      </c>
      <c r="L728" s="16" t="s">
        <v>85</v>
      </c>
      <c r="M728" s="19">
        <v>40000000</v>
      </c>
      <c r="N728" s="19">
        <v>40000000</v>
      </c>
      <c r="O728" s="20" t="s">
        <v>2703</v>
      </c>
      <c r="P728" s="21">
        <v>2100150039745</v>
      </c>
      <c r="Q728" s="20" t="s">
        <v>87</v>
      </c>
      <c r="R728" s="16" t="str">
        <f t="shared" si="191"/>
        <v>ADF Including TSF</v>
      </c>
      <c r="S728" s="16" t="str">
        <f t="shared" si="189"/>
        <v>K</v>
      </c>
      <c r="T728" s="16" t="s">
        <v>88</v>
      </c>
      <c r="U728" s="16" t="str">
        <f t="shared" si="193"/>
        <v>Non-Transition States</v>
      </c>
      <c r="V728" s="22" t="str">
        <f>IF(ISNUMBER(MATCH(A728, {"Gabon","Sudan","Niger","Mali","Burkina Faso","Guinea"}, 0)), "De Facto Countries", "Non-De Facto Countries")</f>
        <v>Non-De Facto Countries</v>
      </c>
      <c r="W728" s="16" t="str">
        <f t="shared" si="204"/>
        <v>East</v>
      </c>
      <c r="X728" s="16" t="str">
        <f t="shared" si="205"/>
        <v>Multi-Sector</v>
      </c>
      <c r="Y728" s="23">
        <f>Table2[[#This Row],[Approved Amount_UA Equivalent]]/5</f>
        <v>8000000</v>
      </c>
      <c r="Z728" s="23">
        <f>Table2[[#This Row],[Approved Amount_UA Equivalent]]/5</f>
        <v>8000000</v>
      </c>
      <c r="AA728" s="23">
        <f>Table2[[#This Row],[Approved Amount_UA Equivalent]]/5</f>
        <v>8000000</v>
      </c>
      <c r="AB728" s="23">
        <f>Table2[[#This Row],[Approved Amount_UA Equivalent]]/5</f>
        <v>8000000</v>
      </c>
      <c r="AC728" s="23">
        <f>Table2[[#This Row],[Approved Amount_UA Equivalent]]/5</f>
        <v>8000000</v>
      </c>
      <c r="AD728" s="23">
        <f>SUM(Table2[[#This Row],[Feed Africa ]:[Improve Quality Of Life ]])</f>
        <v>40000000</v>
      </c>
      <c r="AE728" s="16" t="b">
        <f>Table2[[#This Row],[Total HI5]]=Table2[[#This Row],[Approved Amount_UA Equivalent]]</f>
        <v>1</v>
      </c>
      <c r="AF728" s="24">
        <v>20</v>
      </c>
      <c r="AG728" s="20" t="str">
        <f t="shared" si="194"/>
        <v>Policy and Result Based Op</v>
      </c>
      <c r="AH728" s="24" t="e">
        <f>VLOOKUP(Table2[[#This Row],[SAP Code]],[25]DATA!$A:$G,7,FALSE)</f>
        <v>#N/A</v>
      </c>
      <c r="AI728" s="20" t="str">
        <f t="shared" si="195"/>
        <v>Policy-Based Lending</v>
      </c>
      <c r="AJ728" s="25" t="s">
        <v>254</v>
      </c>
      <c r="AK728" s="25" t="s">
        <v>255</v>
      </c>
      <c r="AL728" s="23" t="str" cm="1">
        <f t="array" ref="AL728">_xlfn.SWITCH(AK728,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728" s="26">
        <v>1</v>
      </c>
      <c r="AN728" s="25" t="str">
        <f t="shared" si="203"/>
        <v>Sovereign</v>
      </c>
      <c r="AO728" s="27">
        <v>1</v>
      </c>
      <c r="AP728" s="23">
        <f>Table2[[#This Row],[Approved Amount_UA Equivalent]]/1000000</f>
        <v>40</v>
      </c>
      <c r="AQ728" s="19">
        <f t="shared" si="196"/>
        <v>53.233600000000003</v>
      </c>
      <c r="AR728" s="23" t="str">
        <f t="shared" si="197"/>
        <v>31-40</v>
      </c>
      <c r="AS728" s="23" t="str">
        <f t="shared" si="198"/>
        <v>21-40</v>
      </c>
      <c r="AT728" s="23" t="str">
        <f t="shared" si="199"/>
        <v>1-40</v>
      </c>
      <c r="AU728" s="23" t="str">
        <f t="shared" si="200"/>
        <v>&lt;1-50 Mn</v>
      </c>
      <c r="AV728" s="23">
        <f>Table2[[#This Row],[Amount]]</f>
        <v>40000000</v>
      </c>
      <c r="AW728" s="23" t="str">
        <f t="shared" si="201"/>
        <v>Jul 2018</v>
      </c>
      <c r="AX728" s="28">
        <f>IFERROR(VLOOKUP(Table2[[#This Row],[SAP Code]],[26]_16!A:B,2,FALSE),0)</f>
        <v>0</v>
      </c>
      <c r="AY728" s="28">
        <f>IFERROR(VLOOKUP(Table2[[#This Row],[SAP Code]],[26]_16!D:E,2,FALSE)/ 1000000, 0)</f>
        <v>0</v>
      </c>
      <c r="AZ728" s="28">
        <f>IFERROR(VLOOKUP(Table2[[#This Row],[SAP Code]],[26]_16!G:H,2,FALSE)/ 1000000, 0)</f>
        <v>0</v>
      </c>
      <c r="BA728" s="28">
        <f>IFERROR(VLOOKUP(Table2[[#This Row],[SAP Code]],[26]_16!J:K,2,FALSE)/ 1000000, 0)</f>
        <v>40</v>
      </c>
      <c r="BB728" s="28">
        <f>IFERROR(VLOOKUP(Table2[[#This Row],[SAP Code]],[26]_16!M:N,2,FALSE)/ 1000000, 0)</f>
        <v>0</v>
      </c>
      <c r="BC728" s="28">
        <f>IFERROR(VLOOKUP(Table2[[#This Row],[SAP Code]],[26]_16!P:Q,2,FALSE),0)</f>
        <v>0</v>
      </c>
      <c r="BD728" s="28">
        <f>IFERROR(VLOOKUP(Table2[[#This Row],[SAP Code]],[26]_16!S:T,2,FALSE),0)</f>
        <v>0</v>
      </c>
      <c r="BE728" s="28">
        <f>IFERROR(VLOOKUP(Table2[[#This Row],[SAP Code]],[26]_16!V:W,2,FALSE)/ 1000000, 0)</f>
        <v>0</v>
      </c>
      <c r="BF728" s="28">
        <f>IFERROR(VLOOKUP(Table2[[#This Row],[SAP Code]],[26]_16!Y:Z,2,FALSE)/ 1000000, 0)</f>
        <v>0</v>
      </c>
      <c r="BG728" s="28" t="str">
        <f>IFERROR(VLOOKUP(Table2[[#This Row],[SAP Code]],[26]port!$A:$AD,30,FALSE),"unknown")</f>
        <v>CLSD</v>
      </c>
      <c r="BH728" s="29" t="str">
        <f t="shared" si="202"/>
        <v>Number of operations completed out of the net approved of that year</v>
      </c>
      <c r="BI728" s="16"/>
    </row>
    <row r="729" spans="1:61" ht="17.100000000000001" customHeight="1">
      <c r="A729" s="16" t="s">
        <v>141</v>
      </c>
      <c r="B729" s="16" t="s">
        <v>2704</v>
      </c>
      <c r="C729" s="16" t="s">
        <v>2705</v>
      </c>
      <c r="D729" s="16" t="s">
        <v>2706</v>
      </c>
      <c r="E729" s="18">
        <v>43292</v>
      </c>
      <c r="F729" s="16" t="s">
        <v>2707</v>
      </c>
      <c r="G729" s="16" t="s">
        <v>107</v>
      </c>
      <c r="H729" s="37" t="s">
        <v>213</v>
      </c>
      <c r="I729" s="16" t="s">
        <v>102</v>
      </c>
      <c r="J729" s="16" t="s">
        <v>103</v>
      </c>
      <c r="K729" s="16" t="s">
        <v>2708</v>
      </c>
      <c r="L729" s="16" t="s">
        <v>70</v>
      </c>
      <c r="M729" s="19">
        <v>10000000</v>
      </c>
      <c r="N729" s="19">
        <v>7109493.3064120514</v>
      </c>
      <c r="O729" s="20" t="s">
        <v>2709</v>
      </c>
      <c r="P729" s="21" t="s">
        <v>243</v>
      </c>
      <c r="Q729" s="20" t="s">
        <v>87</v>
      </c>
      <c r="R729" s="16" t="str">
        <f t="shared" si="191"/>
        <v>ADB Private</v>
      </c>
      <c r="S729" s="16" t="str">
        <f t="shared" si="189"/>
        <v>H</v>
      </c>
      <c r="T729" s="16" t="str">
        <f t="shared" ref="T729:T752" si="206">IF(A729="Algeria","ADB Countries",IF(A729="Angola","ADB Countries",IF(A729="Benin","ADF Countries",IF(A729="Botswana","ADB Countries",IF(A729="Burkina Faso","ADF Countries",IF(A729="Burundi","ADF Countries",IF(A729="Cameroon","Blend Countries",IF(A729="Cape Verde","ADB Countries",IF(A729="Central African Republic","ADF Countries",IF(A729="Centrafrique","ADF Countries",IF(A729="Chad","ADF Countries",IF(A729="Comoros","ADF Countries",IF(A729="Congo CG","ADB Countries",IF(A729="Congo","ADB Countries",IF(A729="Côte D'Ivoire","Blend Countries",IF(A729="Dem Rep Congo","ADF Countries",IF(A729="DEMOCRATIC REPUBLIC OF THE CONGO","ADF Countries",IF(A729="Djibouti","ADF Countries",IF(A729="Egypt","ADB Countries",IF(A729="Eq Guinea","ADB Countries",IF(A729="Equatorial Guinea","ADB Countries",IF(A729="Eritrea","ADF Countries",IF(A729="Swaziland","ADB Countries",IF(A729="Eswatini","ADB Countries",IF(A729="Ethiopia","ADF Countries",IF(A729="Gabon","ADB Countries",IF(A729="Gambia","ADF Countries",IF(A729="Ghana","ADF Countries",IF(A729="Guinea","ADF Countries",IF(A729="Guinea-Bissau","ADF Countries",IF(A729="Kenya","Blend Countries",IF(A729="Lesotho","ADF Countries",IF(A729="Liberia","ADF Countries",IF(A729="Libya","ADB Countries",IF(A729="Madagascar","ADF Countries",IF(A729="Malawi","ADF Countries",IF(A729="Mali","ADF Countries",IF(A729="Mauritania","ADF Countries",IF(A729="Mauritius","ADB Countries",IF(A729="Morocco","ADB Countries",IF(A729="Mozambique","ADF Countries",IF(OR(A729="Multi",A729="Multinational",A729="Multi-Countries"),"Multinational",IF(A729="Namibia","ADB Countries",IF(A729="Niger","ADF Countries",IF(A729="Nigeria","ADB Countries",IF(A729="Rwanda","ADF Countries",IF(A729="Sao Tome &amp; Principe","ADF Countries",IF(A729="Sao Tome","ADF Countries",IF(A729="Senegal","Blend Countries",IF(A729="Seychelles","ADB Countries",IF(A729="Sierra Leone","ADF Countries",IF(A729="Somalia","ADF Countries",IF(A729="South Africa","ADB Countries",IF(A729="South Sudan","ADF Countries",IF(A729="Sudan","ADF Countries",IF(A729="Tanzania","Blend Countries",IF(A729="Togo","ADF Countries",IF(A729="Tunisia","ADB Countries",IF(A729="Uganda","ADF Countries",IF(A729="Zambia","Blend Countries",IF(A729="Zimbabwe","ADF Countries","")))))))))))))))))))))))))))))))))))))))))))))))))))))))))))))</f>
        <v>Multinational</v>
      </c>
      <c r="U729" s="16" t="str">
        <f t="shared" si="193"/>
        <v>Multinational</v>
      </c>
      <c r="V729" s="22" t="str">
        <f>IF(ISNUMBER(MATCH(A729, {"Gabon","Sudan","Niger","Mali","Burkina Faso","Guinea"}, 0)), "De Facto Countries", "Non-De Facto Countries")</f>
        <v>Non-De Facto Countries</v>
      </c>
      <c r="W729" s="16" t="str">
        <f t="shared" si="204"/>
        <v>Multi</v>
      </c>
      <c r="X729" s="16" t="str">
        <f t="shared" si="205"/>
        <v>Finance</v>
      </c>
      <c r="Y729" s="23"/>
      <c r="AA729" s="23">
        <f>Table2[[#This Row],[Approved Amount_UA Equivalent]]</f>
        <v>7109493.3064120514</v>
      </c>
      <c r="AD729" s="23">
        <f>SUM(Table2[[#This Row],[Feed Africa ]:[Improve Quality Of Life ]])</f>
        <v>7109493.3064120514</v>
      </c>
      <c r="AE729" s="16" t="b">
        <f>Table2[[#This Row],[Total HI5]]=Table2[[#This Row],[Approved Amount_UA Equivalent]]</f>
        <v>1</v>
      </c>
      <c r="AF729" s="24">
        <v>11</v>
      </c>
      <c r="AG729" s="20" t="str">
        <f t="shared" si="194"/>
        <v>Line of Credit</v>
      </c>
      <c r="AH729" s="24" t="e">
        <f>VLOOKUP(Table2[[#This Row],[SAP Code]],[25]DATA!$A:$G,7,FALSE)</f>
        <v>#N/A</v>
      </c>
      <c r="AI729" s="20" t="str">
        <f t="shared" si="195"/>
        <v>Other Investment</v>
      </c>
      <c r="AJ729" s="25" t="s">
        <v>106</v>
      </c>
      <c r="AK729" s="25" t="s">
        <v>107</v>
      </c>
      <c r="AL729" s="23" t="str" cm="1">
        <f t="array" ref="AL729">_xlfn.SWITCH(AK729,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29" s="26">
        <v>2</v>
      </c>
      <c r="AN729" s="25" t="str">
        <f t="shared" si="203"/>
        <v>Non-Sovereign</v>
      </c>
      <c r="AO729" s="27">
        <v>1</v>
      </c>
      <c r="AP729" s="23">
        <f>Table2[[#This Row],[Approved Amount_UA Equivalent]]/1000000</f>
        <v>7.1094933064120518</v>
      </c>
      <c r="AQ729" s="19">
        <f t="shared" si="196"/>
        <v>9.4615980719054154</v>
      </c>
      <c r="AR729" s="23" t="str">
        <f t="shared" si="197"/>
        <v>1-10</v>
      </c>
      <c r="AS729" s="23" t="str">
        <f t="shared" si="198"/>
        <v>1-20</v>
      </c>
      <c r="AT729" s="23" t="str">
        <f t="shared" si="199"/>
        <v>1-40</v>
      </c>
      <c r="AU729" s="23" t="str">
        <f t="shared" si="200"/>
        <v>&lt;1-50 Mn</v>
      </c>
      <c r="AV729" s="23">
        <f>Table2[[#This Row],[Amount]]</f>
        <v>10000000</v>
      </c>
      <c r="AW729" s="23" t="str">
        <f t="shared" si="201"/>
        <v>Jul 2018</v>
      </c>
      <c r="AX729" s="28">
        <f>IFERROR(VLOOKUP(Table2[[#This Row],[SAP Code]],[26]_16!A:B,2,FALSE),0)</f>
        <v>0</v>
      </c>
      <c r="AY729" s="28">
        <f>IFERROR(VLOOKUP(Table2[[#This Row],[SAP Code]],[26]_16!D:E,2,FALSE)/ 1000000, 0)</f>
        <v>0</v>
      </c>
      <c r="AZ729" s="28">
        <f>IFERROR(VLOOKUP(Table2[[#This Row],[SAP Code]],[26]_16!G:H,2,FALSE)/ 1000000, 0)</f>
        <v>0</v>
      </c>
      <c r="BA729" s="28">
        <f>IFERROR(VLOOKUP(Table2[[#This Row],[SAP Code]],[26]_16!J:K,2,FALSE)/ 1000000, 0)</f>
        <v>0</v>
      </c>
      <c r="BB729" s="28">
        <f>IFERROR(VLOOKUP(Table2[[#This Row],[SAP Code]],[26]_16!M:N,2,FALSE)/ 1000000, 0)</f>
        <v>0</v>
      </c>
      <c r="BC729" s="28">
        <f>IFERROR(VLOOKUP(Table2[[#This Row],[SAP Code]],[26]_16!P:Q,2,FALSE),0)</f>
        <v>0</v>
      </c>
      <c r="BD729" s="28">
        <f>IFERROR(VLOOKUP(Table2[[#This Row],[SAP Code]],[26]_16!S:T,2,FALSE),0)</f>
        <v>0</v>
      </c>
      <c r="BE729" s="28">
        <f>IFERROR(VLOOKUP(Table2[[#This Row],[SAP Code]],[26]_16!V:W,2,FALSE)/ 1000000, 0)</f>
        <v>0</v>
      </c>
      <c r="BF729" s="28">
        <f>IFERROR(VLOOKUP(Table2[[#This Row],[SAP Code]],[26]_16!Y:Z,2,FALSE)/ 1000000, 0)</f>
        <v>0</v>
      </c>
      <c r="BG729" s="28" t="str">
        <f>IFERROR(VLOOKUP(Table2[[#This Row],[SAP Code]],[26]port!$A:$AD,30,FALSE),"unknown")</f>
        <v>unknown</v>
      </c>
      <c r="BH729" s="29" t="str">
        <f t="shared" si="202"/>
        <v>Unknown</v>
      </c>
      <c r="BI729" s="16"/>
    </row>
    <row r="730" spans="1:61" ht="17.100000000000001" customHeight="1">
      <c r="A730" s="16" t="s">
        <v>95</v>
      </c>
      <c r="B730" s="16" t="s">
        <v>2710</v>
      </c>
      <c r="C730" s="16" t="s">
        <v>2711</v>
      </c>
      <c r="D730" s="16" t="s">
        <v>2712</v>
      </c>
      <c r="E730" s="18">
        <v>43292</v>
      </c>
      <c r="F730" s="16" t="s">
        <v>2713</v>
      </c>
      <c r="G730" s="16" t="s">
        <v>2714</v>
      </c>
      <c r="H730" s="16" t="s">
        <v>101</v>
      </c>
      <c r="I730" s="16" t="s">
        <v>82</v>
      </c>
      <c r="J730" s="16" t="s">
        <v>103</v>
      </c>
      <c r="K730" s="16" t="s">
        <v>2715</v>
      </c>
      <c r="L730" s="16" t="s">
        <v>70</v>
      </c>
      <c r="M730" s="19">
        <v>50000000</v>
      </c>
      <c r="N730" s="19">
        <v>50000000</v>
      </c>
      <c r="O730" s="20" t="s">
        <v>2716</v>
      </c>
      <c r="P730" s="21" t="s">
        <v>243</v>
      </c>
      <c r="Q730" s="20" t="s">
        <v>87</v>
      </c>
      <c r="R730" s="16" t="str">
        <f t="shared" si="191"/>
        <v>ADB Private</v>
      </c>
      <c r="S730" s="16" t="str">
        <f t="shared" si="189"/>
        <v>F</v>
      </c>
      <c r="T730" s="16" t="str">
        <f t="shared" si="206"/>
        <v>Blend Countries</v>
      </c>
      <c r="U730" s="16" t="str">
        <f t="shared" si="193"/>
        <v>Non-Transition States</v>
      </c>
      <c r="V730" s="22" t="str">
        <f>IF(ISNUMBER(MATCH(A730, {"Gabon","Sudan","Niger","Mali","Burkina Faso","Guinea"}, 0)), "De Facto Countries", "Non-De Facto Countries")</f>
        <v>Non-De Facto Countries</v>
      </c>
      <c r="W730" s="16" t="str">
        <f t="shared" si="204"/>
        <v>South</v>
      </c>
      <c r="X730" s="16" t="str">
        <f t="shared" si="205"/>
        <v>Power</v>
      </c>
      <c r="Y730" s="23"/>
      <c r="Z730" s="23">
        <f>Table2[[#This Row],[Approved Amount_UA Equivalent]]</f>
        <v>50000000</v>
      </c>
      <c r="AD730" s="23">
        <f>SUM(Table2[[#This Row],[Feed Africa ]:[Improve Quality Of Life ]])</f>
        <v>50000000</v>
      </c>
      <c r="AE730" s="16" t="b">
        <f>Table2[[#This Row],[Total HI5]]=Table2[[#This Row],[Approved Amount_UA Equivalent]]</f>
        <v>1</v>
      </c>
      <c r="AF730" s="24">
        <v>10</v>
      </c>
      <c r="AG730" s="20" t="str">
        <f t="shared" si="194"/>
        <v>Investment Project</v>
      </c>
      <c r="AH730" s="24" t="e">
        <f>VLOOKUP(Table2[[#This Row],[SAP Code]],[25]DATA!$A:$G,7,FALSE)</f>
        <v>#N/A</v>
      </c>
      <c r="AI730" s="20" t="str">
        <f t="shared" si="195"/>
        <v>Infrastructure</v>
      </c>
      <c r="AJ730" s="25" t="s">
        <v>89</v>
      </c>
      <c r="AK730" s="25" t="s">
        <v>1997</v>
      </c>
      <c r="AL730" s="23" t="str" cm="1">
        <f t="array" ref="AL730">_xlfn.SWITCH(AK730,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30" s="26">
        <v>2</v>
      </c>
      <c r="AN730" s="25" t="str">
        <f t="shared" si="203"/>
        <v>Non-Sovereign</v>
      </c>
      <c r="AO730" s="27">
        <v>1</v>
      </c>
      <c r="AP730" s="23">
        <f>Table2[[#This Row],[Approved Amount_UA Equivalent]]/1000000</f>
        <v>50</v>
      </c>
      <c r="AQ730" s="19">
        <f t="shared" si="196"/>
        <v>66.542000000000002</v>
      </c>
      <c r="AR730" s="23" t="str">
        <f t="shared" si="197"/>
        <v>41-50</v>
      </c>
      <c r="AS730" s="23" t="str">
        <f t="shared" si="198"/>
        <v>41-60</v>
      </c>
      <c r="AT730" s="23" t="str">
        <f t="shared" si="199"/>
        <v>41-80</v>
      </c>
      <c r="AU730" s="23" t="str">
        <f t="shared" si="200"/>
        <v>&lt;1-50 Mn</v>
      </c>
      <c r="AV730" s="23">
        <f>Table2[[#This Row],[Amount]]</f>
        <v>50000000</v>
      </c>
      <c r="AW730" s="23" t="str">
        <f t="shared" si="201"/>
        <v>Jul 2018</v>
      </c>
      <c r="AX730" s="28">
        <f>IFERROR(VLOOKUP(Table2[[#This Row],[SAP Code]],[26]_16!A:B,2,FALSE),0)</f>
        <v>0</v>
      </c>
      <c r="AY730" s="28">
        <f>IFERROR(VLOOKUP(Table2[[#This Row],[SAP Code]],[26]_16!D:E,2,FALSE)/ 1000000, 0)</f>
        <v>0</v>
      </c>
      <c r="AZ730" s="28">
        <f>IFERROR(VLOOKUP(Table2[[#This Row],[SAP Code]],[26]_16!G:H,2,FALSE)/ 1000000, 0)</f>
        <v>0</v>
      </c>
      <c r="BA730" s="28">
        <f>IFERROR(VLOOKUP(Table2[[#This Row],[SAP Code]],[26]_16!J:K,2,FALSE)/ 1000000, 0)</f>
        <v>0</v>
      </c>
      <c r="BB730" s="28">
        <f>IFERROR(VLOOKUP(Table2[[#This Row],[SAP Code]],[26]_16!M:N,2,FALSE)/ 1000000, 0)</f>
        <v>0</v>
      </c>
      <c r="BC730" s="28">
        <f>IFERROR(VLOOKUP(Table2[[#This Row],[SAP Code]],[26]_16!P:Q,2,FALSE),0)</f>
        <v>0</v>
      </c>
      <c r="BD730" s="28">
        <f>IFERROR(VLOOKUP(Table2[[#This Row],[SAP Code]],[26]_16!S:T,2,FALSE),0)</f>
        <v>0</v>
      </c>
      <c r="BE730" s="28">
        <f>IFERROR(VLOOKUP(Table2[[#This Row],[SAP Code]],[26]_16!V:W,2,FALSE)/ 1000000, 0)</f>
        <v>0</v>
      </c>
      <c r="BF730" s="28">
        <f>IFERROR(VLOOKUP(Table2[[#This Row],[SAP Code]],[26]_16!Y:Z,2,FALSE)/ 1000000, 0)</f>
        <v>0</v>
      </c>
      <c r="BG730" s="28" t="str">
        <f>IFERROR(VLOOKUP(Table2[[#This Row],[SAP Code]],[26]port!$A:$AD,30,FALSE),"unknown")</f>
        <v>unknown</v>
      </c>
      <c r="BH730" s="29" t="str">
        <f t="shared" si="202"/>
        <v>Unknown</v>
      </c>
      <c r="BI730" s="16"/>
    </row>
    <row r="731" spans="1:61" ht="17.100000000000001" customHeight="1">
      <c r="A731" s="16" t="s">
        <v>690</v>
      </c>
      <c r="B731" s="16" t="s">
        <v>2717</v>
      </c>
      <c r="C731" s="16" t="s">
        <v>2718</v>
      </c>
      <c r="D731" s="16" t="s">
        <v>2719</v>
      </c>
      <c r="E731" s="18">
        <v>43293</v>
      </c>
      <c r="F731" s="16" t="s">
        <v>694</v>
      </c>
      <c r="G731" s="16" t="s">
        <v>255</v>
      </c>
      <c r="H731" s="16" t="s">
        <v>132</v>
      </c>
      <c r="I731" s="16" t="s">
        <v>250</v>
      </c>
      <c r="J731" s="16" t="s">
        <v>83</v>
      </c>
      <c r="K731" s="16" t="s">
        <v>69</v>
      </c>
      <c r="L731" s="16" t="s">
        <v>85</v>
      </c>
      <c r="M731" s="19">
        <v>10000000</v>
      </c>
      <c r="N731" s="19">
        <v>10000000</v>
      </c>
      <c r="O731" s="20" t="s">
        <v>2720</v>
      </c>
      <c r="P731" s="21">
        <v>2100155037620</v>
      </c>
      <c r="Q731" s="20" t="s">
        <v>72</v>
      </c>
      <c r="R731" s="16" t="str">
        <f t="shared" si="191"/>
        <v>ADF Including TSF</v>
      </c>
      <c r="S731" s="16" t="str">
        <f t="shared" si="189"/>
        <v>K</v>
      </c>
      <c r="T731" s="16" t="str">
        <f t="shared" si="206"/>
        <v>ADF Countries</v>
      </c>
      <c r="U731" s="16" t="str">
        <f t="shared" si="193"/>
        <v>Transition States</v>
      </c>
      <c r="V731" s="22" t="str">
        <f>IF(ISNUMBER(MATCH(A731, {"Gabon","Sudan","Niger","Mali","Burkina Faso","Guinea"}, 0)), "De Facto Countries", "Non-De Facto Countries")</f>
        <v>De Facto Countries</v>
      </c>
      <c r="W731" s="16" t="str">
        <f t="shared" si="204"/>
        <v>West</v>
      </c>
      <c r="X731" s="16" t="str">
        <f t="shared" si="205"/>
        <v>Multi-Sector</v>
      </c>
      <c r="Y731" s="23">
        <f>Table2[[#This Row],[Approved Amount_UA Equivalent]]/5</f>
        <v>2000000</v>
      </c>
      <c r="Z731" s="23">
        <f>Table2[[#This Row],[Approved Amount_UA Equivalent]]/5</f>
        <v>2000000</v>
      </c>
      <c r="AA731" s="23">
        <f>Table2[[#This Row],[Approved Amount_UA Equivalent]]/5</f>
        <v>2000000</v>
      </c>
      <c r="AB731" s="23">
        <f>Table2[[#This Row],[Approved Amount_UA Equivalent]]/5</f>
        <v>2000000</v>
      </c>
      <c r="AC731" s="23">
        <f>Table2[[#This Row],[Approved Amount_UA Equivalent]]/5</f>
        <v>2000000</v>
      </c>
      <c r="AD731" s="23">
        <f>SUM(Table2[[#This Row],[Feed Africa ]:[Improve Quality Of Life ]])</f>
        <v>10000000</v>
      </c>
      <c r="AE731" s="16" t="b">
        <f>Table2[[#This Row],[Total HI5]]=Table2[[#This Row],[Approved Amount_UA Equivalent]]</f>
        <v>1</v>
      </c>
      <c r="AF731" s="24">
        <v>41</v>
      </c>
      <c r="AG731" s="20" t="str">
        <f t="shared" si="194"/>
        <v>ISP and Investment Project</v>
      </c>
      <c r="AH731" s="24" t="e">
        <f>VLOOKUP(Table2[[#This Row],[SAP Code]],[25]DATA!$A:$G,7,FALSE)</f>
        <v>#N/A</v>
      </c>
      <c r="AI731" s="20" t="str">
        <f t="shared" si="195"/>
        <v>Other Investment</v>
      </c>
      <c r="AJ731" s="25" t="s">
        <v>254</v>
      </c>
      <c r="AK731" s="25" t="s">
        <v>255</v>
      </c>
      <c r="AL731" s="23" t="str" cm="1">
        <f t="array" ref="AL731">_xlfn.SWITCH(AK731,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731" s="26">
        <v>1</v>
      </c>
      <c r="AN731" s="25" t="str">
        <f t="shared" si="203"/>
        <v>Sovereign</v>
      </c>
      <c r="AO731" s="27">
        <v>1</v>
      </c>
      <c r="AP731" s="23">
        <f>Table2[[#This Row],[Approved Amount_UA Equivalent]]/1000000</f>
        <v>10</v>
      </c>
      <c r="AQ731" s="19">
        <f t="shared" si="196"/>
        <v>13.308400000000001</v>
      </c>
      <c r="AR731" s="23" t="str">
        <f t="shared" si="197"/>
        <v>1-10</v>
      </c>
      <c r="AS731" s="23" t="str">
        <f t="shared" si="198"/>
        <v>1-20</v>
      </c>
      <c r="AT731" s="23" t="str">
        <f t="shared" si="199"/>
        <v>1-40</v>
      </c>
      <c r="AU731" s="23" t="str">
        <f t="shared" si="200"/>
        <v>&lt;1-50 Mn</v>
      </c>
      <c r="AV731" s="23">
        <f>Table2[[#This Row],[Amount]]</f>
        <v>10000000</v>
      </c>
      <c r="AW731" s="23" t="str">
        <f t="shared" si="201"/>
        <v>Jul 2018</v>
      </c>
      <c r="AX731" s="28">
        <f>IFERROR(VLOOKUP(Table2[[#This Row],[SAP Code]],[26]_16!A:B,2,FALSE),0)</f>
        <v>0</v>
      </c>
      <c r="AY731" s="28">
        <f>IFERROR(VLOOKUP(Table2[[#This Row],[SAP Code]],[26]_16!D:E,2,FALSE)/ 1000000, 0)</f>
        <v>0</v>
      </c>
      <c r="AZ731" s="28">
        <f>IFERROR(VLOOKUP(Table2[[#This Row],[SAP Code]],[26]_16!G:H,2,FALSE)/ 1000000, 0)</f>
        <v>0</v>
      </c>
      <c r="BA731" s="28">
        <f>IFERROR(VLOOKUP(Table2[[#This Row],[SAP Code]],[26]_16!J:K,2,FALSE)/ 1000000, 0)</f>
        <v>8.7549679999999991E-2</v>
      </c>
      <c r="BB731" s="28">
        <f>IFERROR(VLOOKUP(Table2[[#This Row],[SAP Code]],[26]_16!M:N,2,FALSE)/ 1000000, 0)</f>
        <v>0.1836209</v>
      </c>
      <c r="BC731" s="28">
        <f>IFERROR(VLOOKUP(Table2[[#This Row],[SAP Code]],[26]_16!P:Q,2,FALSE),0)</f>
        <v>0.47189034000000002</v>
      </c>
      <c r="BD731" s="28">
        <f>IFERROR(VLOOKUP(Table2[[#This Row],[SAP Code]],[26]_16!S:T,2,FALSE),0)</f>
        <v>0.33402849000000001</v>
      </c>
      <c r="BE731" s="28">
        <f>IFERROR(VLOOKUP(Table2[[#This Row],[SAP Code]],[26]_16!V:W,2,FALSE)/ 1000000, 0)</f>
        <v>0.64708957999999994</v>
      </c>
      <c r="BF731" s="28">
        <f>IFERROR(VLOOKUP(Table2[[#This Row],[SAP Code]],[26]_16!Y:Z,2,FALSE)/ 1000000, 0)</f>
        <v>0.14520759999999999</v>
      </c>
      <c r="BG731" s="28" t="str">
        <f>IFERROR(VLOOKUP(Table2[[#This Row],[SAP Code]],[26]port!$A:$AD,30,FALSE),"unknown")</f>
        <v>OnGo</v>
      </c>
      <c r="BH731" s="29" t="str">
        <f t="shared" si="202"/>
        <v>Ongoing</v>
      </c>
      <c r="BI731" s="16"/>
    </row>
    <row r="732" spans="1:61" ht="17.100000000000001" customHeight="1">
      <c r="A732" s="16" t="s">
        <v>769</v>
      </c>
      <c r="B732" s="16" t="s">
        <v>2721</v>
      </c>
      <c r="C732" s="16" t="s">
        <v>2722</v>
      </c>
      <c r="D732" s="16" t="s">
        <v>2723</v>
      </c>
      <c r="E732" s="18">
        <v>43293</v>
      </c>
      <c r="F732" s="16" t="s">
        <v>773</v>
      </c>
      <c r="G732" s="16" t="s">
        <v>126</v>
      </c>
      <c r="H732" s="16" t="s">
        <v>66</v>
      </c>
      <c r="I732" s="16" t="s">
        <v>123</v>
      </c>
      <c r="J732" s="16" t="s">
        <v>83</v>
      </c>
      <c r="K732" s="16" t="s">
        <v>69</v>
      </c>
      <c r="L732" s="16" t="s">
        <v>85</v>
      </c>
      <c r="M732" s="19">
        <v>7250000</v>
      </c>
      <c r="N732" s="19">
        <v>7250000</v>
      </c>
      <c r="O732" s="20" t="s">
        <v>2724</v>
      </c>
      <c r="P732" s="21">
        <v>2100155037667</v>
      </c>
      <c r="Q732" s="20" t="s">
        <v>72</v>
      </c>
      <c r="R732" s="16" t="str">
        <f t="shared" si="191"/>
        <v>ADF Including TSF</v>
      </c>
      <c r="S732" s="16" t="str">
        <f t="shared" si="189"/>
        <v>E</v>
      </c>
      <c r="T732" s="16" t="str">
        <f t="shared" si="206"/>
        <v>ADF Countries</v>
      </c>
      <c r="U732" s="16" t="str">
        <f t="shared" si="193"/>
        <v>Transition States</v>
      </c>
      <c r="V732" s="22" t="str">
        <f>IF(ISNUMBER(MATCH(A732, {"Gabon","Sudan","Niger","Mali","Burkina Faso","Guinea"}, 0)), "De Facto Countries", "Non-De Facto Countries")</f>
        <v>Non-De Facto Countries</v>
      </c>
      <c r="W732" s="16" t="str">
        <f t="shared" si="204"/>
        <v>Central</v>
      </c>
      <c r="X732" s="16" t="str">
        <f t="shared" si="205"/>
        <v>WASH Sector</v>
      </c>
      <c r="Y732" s="23">
        <f>Table2[[#This Row],[Approved Amount_UA Equivalent]]*0.03</f>
        <v>217500</v>
      </c>
      <c r="Z732" s="23">
        <f>Table2[[#This Row],[Approved Amount_UA Equivalent]]*0.01</f>
        <v>72500</v>
      </c>
      <c r="AC732" s="23">
        <f>Table2[[#This Row],[Approved Amount_UA Equivalent]]*0.96</f>
        <v>6960000</v>
      </c>
      <c r="AD732" s="23">
        <f>SUM(Table2[[#This Row],[Feed Africa ]:[Improve Quality Of Life ]])</f>
        <v>7250000</v>
      </c>
      <c r="AE732" s="16" t="b">
        <f>Table2[[#This Row],[Total HI5]]=Table2[[#This Row],[Approved Amount_UA Equivalent]]</f>
        <v>1</v>
      </c>
      <c r="AF732" s="24">
        <v>40</v>
      </c>
      <c r="AG732" s="20" t="str">
        <f t="shared" si="194"/>
        <v>ISP and Investment Project</v>
      </c>
      <c r="AH732" s="24" t="e">
        <f>VLOOKUP(Table2[[#This Row],[SAP Code]],[25]DATA!$A:$G,7,FALSE)</f>
        <v>#N/A</v>
      </c>
      <c r="AI732" s="20" t="str">
        <f t="shared" si="195"/>
        <v>Infrastructure</v>
      </c>
      <c r="AJ732" s="25" t="s">
        <v>89</v>
      </c>
      <c r="AK732" s="25" t="s">
        <v>126</v>
      </c>
      <c r="AL732" s="23" t="str" cm="1">
        <f t="array" ref="AL732">_xlfn.SWITCH(AK732,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32" s="26">
        <v>1</v>
      </c>
      <c r="AN732" s="25" t="str">
        <f t="shared" si="203"/>
        <v>Sovereign</v>
      </c>
      <c r="AO732" s="27">
        <v>0.5</v>
      </c>
      <c r="AP732" s="23">
        <f>Table2[[#This Row],[Approved Amount_UA Equivalent]]/1000000</f>
        <v>7.25</v>
      </c>
      <c r="AQ732" s="19">
        <f t="shared" si="196"/>
        <v>9.6485900000000004</v>
      </c>
      <c r="AR732" s="23" t="str">
        <f t="shared" si="197"/>
        <v>1-10</v>
      </c>
      <c r="AS732" s="23" t="str">
        <f t="shared" si="198"/>
        <v>1-20</v>
      </c>
      <c r="AT732" s="23" t="str">
        <f t="shared" si="199"/>
        <v>1-40</v>
      </c>
      <c r="AU732" s="23" t="str">
        <f t="shared" si="200"/>
        <v>&lt;1-50 Mn</v>
      </c>
      <c r="AV732" s="23">
        <f>Table2[[#This Row],[Amount]]</f>
        <v>7250000</v>
      </c>
      <c r="AW732" s="23" t="str">
        <f t="shared" si="201"/>
        <v>Jul 2018</v>
      </c>
      <c r="AX732" s="28">
        <f>IFERROR(VLOOKUP(Table2[[#This Row],[SAP Code]],[26]_16!A:B,2,FALSE),0)</f>
        <v>0</v>
      </c>
      <c r="AY732" s="28">
        <f>IFERROR(VLOOKUP(Table2[[#This Row],[SAP Code]],[26]_16!D:E,2,FALSE)/ 1000000, 0)</f>
        <v>0</v>
      </c>
      <c r="AZ732" s="28">
        <f>IFERROR(VLOOKUP(Table2[[#This Row],[SAP Code]],[26]_16!G:H,2,FALSE)/ 1000000, 0)</f>
        <v>0</v>
      </c>
      <c r="BA732" s="28">
        <f>IFERROR(VLOOKUP(Table2[[#This Row],[SAP Code]],[26]_16!J:K,2,FALSE)/ 1000000, 0)</f>
        <v>0</v>
      </c>
      <c r="BB732" s="28">
        <f>IFERROR(VLOOKUP(Table2[[#This Row],[SAP Code]],[26]_16!M:N,2,FALSE)/ 1000000, 0)</f>
        <v>0.37912576000000003</v>
      </c>
      <c r="BC732" s="28">
        <f>IFERROR(VLOOKUP(Table2[[#This Row],[SAP Code]],[26]_16!P:Q,2,FALSE),0)</f>
        <v>1.0326263</v>
      </c>
      <c r="BD732" s="28">
        <f>IFERROR(VLOOKUP(Table2[[#This Row],[SAP Code]],[26]_16!S:T,2,FALSE),0)</f>
        <v>2.0842277299999998</v>
      </c>
      <c r="BE732" s="28">
        <f>IFERROR(VLOOKUP(Table2[[#This Row],[SAP Code]],[26]_16!V:W,2,FALSE)/ 1000000, 0)</f>
        <v>1.0123541999999999</v>
      </c>
      <c r="BF732" s="28">
        <f>IFERROR(VLOOKUP(Table2[[#This Row],[SAP Code]],[26]_16!Y:Z,2,FALSE)/ 1000000, 0)</f>
        <v>1.72294189</v>
      </c>
      <c r="BG732" s="28" t="str">
        <f>IFERROR(VLOOKUP(Table2[[#This Row],[SAP Code]],[26]port!$A:$AD,30,FALSE),"unknown")</f>
        <v>OnGo</v>
      </c>
      <c r="BH732" s="29" t="str">
        <f t="shared" si="202"/>
        <v>Ongoing</v>
      </c>
      <c r="BI732" s="16"/>
    </row>
    <row r="733" spans="1:61" ht="17.100000000000001" customHeight="1">
      <c r="A733" s="16" t="s">
        <v>769</v>
      </c>
      <c r="B733" s="16" t="s">
        <v>2721</v>
      </c>
      <c r="C733" s="16" t="s">
        <v>2725</v>
      </c>
      <c r="D733" s="16" t="s">
        <v>2723</v>
      </c>
      <c r="E733" s="18">
        <v>43293</v>
      </c>
      <c r="F733" s="16" t="s">
        <v>773</v>
      </c>
      <c r="G733" s="16" t="s">
        <v>126</v>
      </c>
      <c r="H733" s="16" t="s">
        <v>66</v>
      </c>
      <c r="I733" s="16" t="s">
        <v>123</v>
      </c>
      <c r="J733" s="16" t="s">
        <v>377</v>
      </c>
      <c r="K733" s="16" t="s">
        <v>69</v>
      </c>
      <c r="L733" s="16" t="s">
        <v>195</v>
      </c>
      <c r="M733" s="19">
        <v>3000000</v>
      </c>
      <c r="N733" s="19">
        <v>2486469.4620108907</v>
      </c>
      <c r="O733" s="20" t="s">
        <v>2724</v>
      </c>
      <c r="P733" s="21">
        <v>5800155002001</v>
      </c>
      <c r="Q733" s="20" t="s">
        <v>72</v>
      </c>
      <c r="R733" s="16" t="str">
        <f t="shared" si="191"/>
        <v>OTHERS</v>
      </c>
      <c r="S733" s="16" t="str">
        <f t="shared" si="189"/>
        <v>E</v>
      </c>
      <c r="T733" s="16" t="str">
        <f t="shared" si="206"/>
        <v>ADF Countries</v>
      </c>
      <c r="U733" s="16" t="str">
        <f t="shared" si="193"/>
        <v>Transition States</v>
      </c>
      <c r="V733" s="22" t="str">
        <f>IF(ISNUMBER(MATCH(A733, {"Gabon","Sudan","Niger","Mali","Burkina Faso","Guinea"}, 0)), "De Facto Countries", "Non-De Facto Countries")</f>
        <v>Non-De Facto Countries</v>
      </c>
      <c r="W733" s="16" t="str">
        <f t="shared" si="204"/>
        <v>Central</v>
      </c>
      <c r="X733" s="16" t="str">
        <f t="shared" si="205"/>
        <v>WASH Sector</v>
      </c>
      <c r="Y733" s="23">
        <f>Table2[[#This Row],[Approved Amount_UA Equivalent]]*0.03</f>
        <v>74594.083860326718</v>
      </c>
      <c r="Z733" s="23">
        <f>Table2[[#This Row],[Approved Amount_UA Equivalent]]*0.01</f>
        <v>24864.694620108909</v>
      </c>
      <c r="AC733" s="23">
        <f>Table2[[#This Row],[Approved Amount_UA Equivalent]]*0.96</f>
        <v>2387010.683530455</v>
      </c>
      <c r="AD733" s="23">
        <f>SUM(Table2[[#This Row],[Feed Africa ]:[Improve Quality Of Life ]])</f>
        <v>2486469.4620108907</v>
      </c>
      <c r="AE733" s="16" t="b">
        <f>Table2[[#This Row],[Total HI5]]=Table2[[#This Row],[Approved Amount_UA Equivalent]]</f>
        <v>1</v>
      </c>
      <c r="AF733" s="24">
        <v>40</v>
      </c>
      <c r="AG733" s="20" t="str">
        <f t="shared" si="194"/>
        <v>ISP and Investment Project</v>
      </c>
      <c r="AH733" s="24" t="e">
        <f>VLOOKUP(Table2[[#This Row],[SAP Code]],[25]DATA!$A:$G,7,FALSE)</f>
        <v>#N/A</v>
      </c>
      <c r="AI733" s="20" t="str">
        <f t="shared" si="195"/>
        <v>Infrastructure</v>
      </c>
      <c r="AJ733" s="25" t="s">
        <v>89</v>
      </c>
      <c r="AK733" s="25" t="s">
        <v>126</v>
      </c>
      <c r="AL733" s="23" t="str" cm="1">
        <f t="array" ref="AL733">_xlfn.SWITCH(AK733,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33" s="26">
        <v>1</v>
      </c>
      <c r="AN733" s="25" t="str">
        <f t="shared" si="203"/>
        <v>Sovereign</v>
      </c>
      <c r="AO733" s="27">
        <v>0.5</v>
      </c>
      <c r="AP733" s="23">
        <f>Table2[[#This Row],[Approved Amount_UA Equivalent]]/1000000</f>
        <v>2.4864694620108909</v>
      </c>
      <c r="AQ733" s="19">
        <f t="shared" si="196"/>
        <v>3.309093018822574</v>
      </c>
      <c r="AR733" s="23" t="str">
        <f t="shared" si="197"/>
        <v>1-10</v>
      </c>
      <c r="AS733" s="23" t="str">
        <f t="shared" si="198"/>
        <v>1-20</v>
      </c>
      <c r="AT733" s="23" t="str">
        <f t="shared" si="199"/>
        <v>1-40</v>
      </c>
      <c r="AU733" s="23" t="str">
        <f t="shared" si="200"/>
        <v>&lt;1-50 Mn</v>
      </c>
      <c r="AV733" s="23">
        <f>Table2[[#This Row],[Amount]]</f>
        <v>3000000</v>
      </c>
      <c r="AW733" s="23" t="str">
        <f t="shared" si="201"/>
        <v>Jul 2018</v>
      </c>
      <c r="AX733" s="28">
        <f>IFERROR(VLOOKUP(Table2[[#This Row],[SAP Code]],[26]_16!A:B,2,FALSE),0)</f>
        <v>0</v>
      </c>
      <c r="AY733" s="28">
        <f>IFERROR(VLOOKUP(Table2[[#This Row],[SAP Code]],[26]_16!D:E,2,FALSE)/ 1000000, 0)</f>
        <v>0</v>
      </c>
      <c r="AZ733" s="28">
        <f>IFERROR(VLOOKUP(Table2[[#This Row],[SAP Code]],[26]_16!G:H,2,FALSE)/ 1000000, 0)</f>
        <v>0</v>
      </c>
      <c r="BA733" s="28">
        <f>IFERROR(VLOOKUP(Table2[[#This Row],[SAP Code]],[26]_16!J:K,2,FALSE)/ 1000000, 0)</f>
        <v>0</v>
      </c>
      <c r="BB733" s="28">
        <f>IFERROR(VLOOKUP(Table2[[#This Row],[SAP Code]],[26]_16!M:N,2,FALSE)/ 1000000, 0)</f>
        <v>0.37912576000000003</v>
      </c>
      <c r="BC733" s="28">
        <f>IFERROR(VLOOKUP(Table2[[#This Row],[SAP Code]],[26]_16!P:Q,2,FALSE),0)</f>
        <v>1.0326263</v>
      </c>
      <c r="BD733" s="28">
        <f>IFERROR(VLOOKUP(Table2[[#This Row],[SAP Code]],[26]_16!S:T,2,FALSE),0)</f>
        <v>2.0842277299999998</v>
      </c>
      <c r="BE733" s="28">
        <f>IFERROR(VLOOKUP(Table2[[#This Row],[SAP Code]],[26]_16!V:W,2,FALSE)/ 1000000, 0)</f>
        <v>1.0123541999999999</v>
      </c>
      <c r="BF733" s="28">
        <f>IFERROR(VLOOKUP(Table2[[#This Row],[SAP Code]],[26]_16!Y:Z,2,FALSE)/ 1000000, 0)</f>
        <v>1.72294189</v>
      </c>
      <c r="BG733" s="28" t="str">
        <f>IFERROR(VLOOKUP(Table2[[#This Row],[SAP Code]],[26]port!$A:$AD,30,FALSE),"unknown")</f>
        <v>OnGo</v>
      </c>
      <c r="BH733" s="29" t="str">
        <f t="shared" si="202"/>
        <v>Ongoing</v>
      </c>
      <c r="BI733" s="16"/>
    </row>
    <row r="734" spans="1:61" ht="17.100000000000001" customHeight="1">
      <c r="A734" s="16" t="s">
        <v>60</v>
      </c>
      <c r="B734" s="16" t="s">
        <v>2726</v>
      </c>
      <c r="C734" s="16" t="s">
        <v>2727</v>
      </c>
      <c r="D734" s="16" t="s">
        <v>2728</v>
      </c>
      <c r="E734" s="18">
        <v>43298</v>
      </c>
      <c r="F734" s="16" t="s">
        <v>436</v>
      </c>
      <c r="G734" s="16" t="s">
        <v>126</v>
      </c>
      <c r="H734" s="16" t="s">
        <v>66</v>
      </c>
      <c r="I734" s="16" t="s">
        <v>123</v>
      </c>
      <c r="J734" s="16" t="s">
        <v>83</v>
      </c>
      <c r="K734" s="16" t="s">
        <v>84</v>
      </c>
      <c r="L734" s="16" t="s">
        <v>85</v>
      </c>
      <c r="M734" s="19">
        <v>4361000</v>
      </c>
      <c r="N734" s="19">
        <v>4361000</v>
      </c>
      <c r="O734" s="20" t="s">
        <v>2729</v>
      </c>
      <c r="P734" s="21">
        <v>2100150040293</v>
      </c>
      <c r="Q734" s="20" t="s">
        <v>72</v>
      </c>
      <c r="R734" s="16" t="str">
        <f t="shared" si="191"/>
        <v>ADF Including TSF</v>
      </c>
      <c r="S734" s="16" t="str">
        <f t="shared" si="189"/>
        <v>E</v>
      </c>
      <c r="T734" s="16" t="str">
        <f t="shared" si="206"/>
        <v>Blend Countries</v>
      </c>
      <c r="U734" s="16" t="str">
        <f t="shared" si="193"/>
        <v>Non-Transition States</v>
      </c>
      <c r="V734" s="22" t="str">
        <f>IF(ISNUMBER(MATCH(A734, {"Gabon","Sudan","Niger","Mali","Burkina Faso","Guinea"}, 0)), "De Facto Countries", "Non-De Facto Countries")</f>
        <v>Non-De Facto Countries</v>
      </c>
      <c r="W734" s="16" t="str">
        <f t="shared" si="204"/>
        <v>Central</v>
      </c>
      <c r="X734" s="16" t="str">
        <f t="shared" si="205"/>
        <v>WASH Sector</v>
      </c>
      <c r="Y734" s="23">
        <f>Table2[[#This Row],[Approved Amount_UA Equivalent]]*0.03</f>
        <v>130830</v>
      </c>
      <c r="Z734" s="23">
        <f>Table2[[#This Row],[Approved Amount_UA Equivalent]]*0.01</f>
        <v>43610</v>
      </c>
      <c r="AC734" s="23">
        <f>Table2[[#This Row],[Approved Amount_UA Equivalent]]*0.96</f>
        <v>4186560</v>
      </c>
      <c r="AD734" s="23">
        <f>SUM(Table2[[#This Row],[Feed Africa ]:[Improve Quality Of Life ]])</f>
        <v>4361000</v>
      </c>
      <c r="AE734" s="16" t="b">
        <f>Table2[[#This Row],[Total HI5]]=Table2[[#This Row],[Approved Amount_UA Equivalent]]</f>
        <v>1</v>
      </c>
      <c r="AF734" s="24">
        <v>10</v>
      </c>
      <c r="AG734" s="20" t="str">
        <f t="shared" si="194"/>
        <v>Investment Project</v>
      </c>
      <c r="AH734" s="24" t="e">
        <f>VLOOKUP(Table2[[#This Row],[SAP Code]],[25]DATA!$A:$G,7,FALSE)</f>
        <v>#N/A</v>
      </c>
      <c r="AI734" s="20" t="str">
        <f t="shared" si="195"/>
        <v>Infrastructure</v>
      </c>
      <c r="AJ734" s="25" t="s">
        <v>89</v>
      </c>
      <c r="AK734" s="25" t="s">
        <v>126</v>
      </c>
      <c r="AL734" s="23" t="str" cm="1">
        <f t="array" ref="AL734">_xlfn.SWITCH(AK734,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34" s="26">
        <v>1</v>
      </c>
      <c r="AN734" s="25" t="str">
        <f t="shared" si="203"/>
        <v>Sovereign</v>
      </c>
      <c r="AO734" s="27">
        <v>1</v>
      </c>
      <c r="AP734" s="23">
        <f>Table2[[#This Row],[Approved Amount_UA Equivalent]]/1000000</f>
        <v>4.3609999999999998</v>
      </c>
      <c r="AQ734" s="19">
        <f t="shared" si="196"/>
        <v>5.8037932400000001</v>
      </c>
      <c r="AR734" s="23" t="str">
        <f t="shared" si="197"/>
        <v>1-10</v>
      </c>
      <c r="AS734" s="23" t="str">
        <f t="shared" si="198"/>
        <v>1-20</v>
      </c>
      <c r="AT734" s="23" t="str">
        <f t="shared" si="199"/>
        <v>1-40</v>
      </c>
      <c r="AU734" s="23" t="str">
        <f t="shared" si="200"/>
        <v>&lt;1-50 Mn</v>
      </c>
      <c r="AV734" s="23">
        <f>Table2[[#This Row],[Amount]]</f>
        <v>4361000</v>
      </c>
      <c r="AW734" s="23" t="str">
        <f t="shared" si="201"/>
        <v>Jul 2018</v>
      </c>
      <c r="AX734" s="28">
        <f>IFERROR(VLOOKUP(Table2[[#This Row],[SAP Code]],[26]_16!A:B,2,FALSE),0)</f>
        <v>0</v>
      </c>
      <c r="AY734" s="28">
        <f>IFERROR(VLOOKUP(Table2[[#This Row],[SAP Code]],[26]_16!D:E,2,FALSE)/ 1000000, 0)</f>
        <v>0</v>
      </c>
      <c r="AZ734" s="28">
        <f>IFERROR(VLOOKUP(Table2[[#This Row],[SAP Code]],[26]_16!G:H,2,FALSE)/ 1000000, 0)</f>
        <v>0</v>
      </c>
      <c r="BA734" s="28">
        <f>IFERROR(VLOOKUP(Table2[[#This Row],[SAP Code]],[26]_16!J:K,2,FALSE)/ 1000000, 0)</f>
        <v>0</v>
      </c>
      <c r="BB734" s="28">
        <f>IFERROR(VLOOKUP(Table2[[#This Row],[SAP Code]],[26]_16!M:N,2,FALSE)/ 1000000, 0)</f>
        <v>0</v>
      </c>
      <c r="BC734" s="28">
        <f>IFERROR(VLOOKUP(Table2[[#This Row],[SAP Code]],[26]_16!P:Q,2,FALSE),0)</f>
        <v>0</v>
      </c>
      <c r="BD734" s="28">
        <f>IFERROR(VLOOKUP(Table2[[#This Row],[SAP Code]],[26]_16!S:T,2,FALSE),0)</f>
        <v>0.55093007999999999</v>
      </c>
      <c r="BE734" s="28">
        <f>IFERROR(VLOOKUP(Table2[[#This Row],[SAP Code]],[26]_16!V:W,2,FALSE)/ 1000000, 0)</f>
        <v>0.34118099000000007</v>
      </c>
      <c r="BF734" s="28">
        <f>IFERROR(VLOOKUP(Table2[[#This Row],[SAP Code]],[26]_16!Y:Z,2,FALSE)/ 1000000, 0)</f>
        <v>0.61299352000000007</v>
      </c>
      <c r="BG734" s="28" t="str">
        <f>IFERROR(VLOOKUP(Table2[[#This Row],[SAP Code]],[26]port!$A:$AD,30,FALSE),"unknown")</f>
        <v>OnGo</v>
      </c>
      <c r="BH734" s="29" t="str">
        <f t="shared" si="202"/>
        <v>Ongoing</v>
      </c>
      <c r="BI734" s="16"/>
    </row>
    <row r="735" spans="1:61" ht="17.100000000000001" customHeight="1">
      <c r="A735" s="16" t="s">
        <v>221</v>
      </c>
      <c r="B735" s="16" t="s">
        <v>2730</v>
      </c>
      <c r="C735" s="16" t="s">
        <v>2731</v>
      </c>
      <c r="D735" s="16" t="s">
        <v>2732</v>
      </c>
      <c r="E735" s="18">
        <v>43299</v>
      </c>
      <c r="F735" s="16" t="s">
        <v>225</v>
      </c>
      <c r="G735" s="16" t="s">
        <v>255</v>
      </c>
      <c r="H735" s="16" t="s">
        <v>132</v>
      </c>
      <c r="I735" s="16" t="s">
        <v>250</v>
      </c>
      <c r="J735" s="16" t="s">
        <v>83</v>
      </c>
      <c r="K735" s="16" t="s">
        <v>84</v>
      </c>
      <c r="L735" s="16" t="s">
        <v>85</v>
      </c>
      <c r="M735" s="19">
        <v>15000000</v>
      </c>
      <c r="N735" s="19">
        <v>15000000</v>
      </c>
      <c r="O735" s="20" t="s">
        <v>2733</v>
      </c>
      <c r="P735" s="21">
        <v>2100150039794</v>
      </c>
      <c r="Q735" s="20" t="s">
        <v>87</v>
      </c>
      <c r="R735" s="16" t="str">
        <f t="shared" si="191"/>
        <v>ADF Including TSF</v>
      </c>
      <c r="S735" s="16" t="str">
        <f t="shared" si="189"/>
        <v>K</v>
      </c>
      <c r="T735" s="16" t="str">
        <f t="shared" si="206"/>
        <v>ADF Countries</v>
      </c>
      <c r="U735" s="16" t="str">
        <f t="shared" si="193"/>
        <v>Transition States</v>
      </c>
      <c r="V735" s="22" t="str">
        <f>IF(ISNUMBER(MATCH(A735, {"Gabon","Sudan","Niger","Mali","Burkina Faso","Guinea"}, 0)), "De Facto Countries", "Non-De Facto Countries")</f>
        <v>De Facto Countries</v>
      </c>
      <c r="W735" s="16" t="str">
        <f t="shared" si="204"/>
        <v>West</v>
      </c>
      <c r="X735" s="16" t="str">
        <f t="shared" si="205"/>
        <v>Multi-Sector</v>
      </c>
      <c r="Y735" s="23">
        <f>Table2[[#This Row],[Approved Amount_UA Equivalent]]/5</f>
        <v>3000000</v>
      </c>
      <c r="Z735" s="23">
        <f>Table2[[#This Row],[Approved Amount_UA Equivalent]]/5</f>
        <v>3000000</v>
      </c>
      <c r="AA735" s="23">
        <f>Table2[[#This Row],[Approved Amount_UA Equivalent]]/5</f>
        <v>3000000</v>
      </c>
      <c r="AB735" s="23">
        <f>Table2[[#This Row],[Approved Amount_UA Equivalent]]/5</f>
        <v>3000000</v>
      </c>
      <c r="AC735" s="23">
        <f>Table2[[#This Row],[Approved Amount_UA Equivalent]]/5</f>
        <v>3000000</v>
      </c>
      <c r="AD735" s="23">
        <f>SUM(Table2[[#This Row],[Feed Africa ]:[Improve Quality Of Life ]])</f>
        <v>15000000</v>
      </c>
      <c r="AE735" s="16" t="b">
        <f>Table2[[#This Row],[Total HI5]]=Table2[[#This Row],[Approved Amount_UA Equivalent]]</f>
        <v>1</v>
      </c>
      <c r="AF735" s="24">
        <v>21</v>
      </c>
      <c r="AG735" s="20" t="str">
        <f t="shared" si="194"/>
        <v>Policy and Result Based Op</v>
      </c>
      <c r="AH735" s="24" t="e">
        <f>VLOOKUP(Table2[[#This Row],[SAP Code]],[25]DATA!$A:$G,7,FALSE)</f>
        <v>#N/A</v>
      </c>
      <c r="AI735" s="20" t="str">
        <f t="shared" si="195"/>
        <v>Policy-Based Lending</v>
      </c>
      <c r="AJ735" s="25" t="s">
        <v>254</v>
      </c>
      <c r="AK735" s="25" t="s">
        <v>255</v>
      </c>
      <c r="AL735" s="23" t="str" cm="1">
        <f t="array" ref="AL735">_xlfn.SWITCH(AK735,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735" s="26">
        <v>1</v>
      </c>
      <c r="AN735" s="25" t="str">
        <f t="shared" si="203"/>
        <v>Sovereign</v>
      </c>
      <c r="AO735" s="27">
        <v>1</v>
      </c>
      <c r="AP735" s="23">
        <f>Table2[[#This Row],[Approved Amount_UA Equivalent]]/1000000</f>
        <v>15</v>
      </c>
      <c r="AQ735" s="19">
        <f t="shared" si="196"/>
        <v>19.962599999999998</v>
      </c>
      <c r="AR735" s="23" t="str">
        <f t="shared" si="197"/>
        <v>11-20</v>
      </c>
      <c r="AS735" s="23" t="str">
        <f t="shared" si="198"/>
        <v>1-20</v>
      </c>
      <c r="AT735" s="23" t="str">
        <f t="shared" si="199"/>
        <v>1-40</v>
      </c>
      <c r="AU735" s="23" t="str">
        <f t="shared" si="200"/>
        <v>&lt;1-50 Mn</v>
      </c>
      <c r="AV735" s="23">
        <f>Table2[[#This Row],[Amount]]</f>
        <v>15000000</v>
      </c>
      <c r="AW735" s="23" t="str">
        <f t="shared" si="201"/>
        <v>Jul 2018</v>
      </c>
      <c r="AX735" s="28">
        <f>IFERROR(VLOOKUP(Table2[[#This Row],[SAP Code]],[26]_16!A:B,2,FALSE),0)</f>
        <v>0</v>
      </c>
      <c r="AY735" s="28">
        <f>IFERROR(VLOOKUP(Table2[[#This Row],[SAP Code]],[26]_16!D:E,2,FALSE)/ 1000000, 0)</f>
        <v>0</v>
      </c>
      <c r="AZ735" s="28">
        <f>IFERROR(VLOOKUP(Table2[[#This Row],[SAP Code]],[26]_16!G:H,2,FALSE)/ 1000000, 0)</f>
        <v>0</v>
      </c>
      <c r="BA735" s="28">
        <f>IFERROR(VLOOKUP(Table2[[#This Row],[SAP Code]],[26]_16!J:K,2,FALSE)/ 1000000, 0)</f>
        <v>0</v>
      </c>
      <c r="BB735" s="28">
        <f>IFERROR(VLOOKUP(Table2[[#This Row],[SAP Code]],[26]_16!M:N,2,FALSE)/ 1000000, 0)</f>
        <v>10</v>
      </c>
      <c r="BC735" s="28">
        <f>IFERROR(VLOOKUP(Table2[[#This Row],[SAP Code]],[26]_16!P:Q,2,FALSE),0)</f>
        <v>0</v>
      </c>
      <c r="BD735" s="28">
        <f>IFERROR(VLOOKUP(Table2[[#This Row],[SAP Code]],[26]_16!S:T,2,FALSE),0)</f>
        <v>0</v>
      </c>
      <c r="BE735" s="28">
        <f>IFERROR(VLOOKUP(Table2[[#This Row],[SAP Code]],[26]_16!V:W,2,FALSE)/ 1000000, 0)</f>
        <v>0</v>
      </c>
      <c r="BF735" s="28">
        <f>IFERROR(VLOOKUP(Table2[[#This Row],[SAP Code]],[26]_16!Y:Z,2,FALSE)/ 1000000, 0)</f>
        <v>0</v>
      </c>
      <c r="BG735" s="28" t="str">
        <f>IFERROR(VLOOKUP(Table2[[#This Row],[SAP Code]],[26]port!$A:$AD,30,FALSE),"unknown")</f>
        <v>COMP</v>
      </c>
      <c r="BH735" s="29" t="str">
        <f t="shared" si="202"/>
        <v>Number of operations completed out of the net approved of that year</v>
      </c>
      <c r="BI735" s="16"/>
    </row>
    <row r="736" spans="1:61" ht="17.100000000000001" customHeight="1">
      <c r="A736" s="16" t="s">
        <v>127</v>
      </c>
      <c r="B736" s="16" t="s">
        <v>2734</v>
      </c>
      <c r="C736" s="16" t="s">
        <v>2735</v>
      </c>
      <c r="D736" s="16" t="s">
        <v>2736</v>
      </c>
      <c r="E736" s="18">
        <v>43299</v>
      </c>
      <c r="F736" s="16" t="s">
        <v>612</v>
      </c>
      <c r="G736" s="16" t="s">
        <v>255</v>
      </c>
      <c r="H736" s="16" t="s">
        <v>132</v>
      </c>
      <c r="I736" s="16" t="s">
        <v>250</v>
      </c>
      <c r="J736" s="16" t="s">
        <v>179</v>
      </c>
      <c r="K736" s="16" t="s">
        <v>84</v>
      </c>
      <c r="L736" s="16" t="s">
        <v>195</v>
      </c>
      <c r="M736" s="19">
        <v>20000000</v>
      </c>
      <c r="N736" s="19">
        <v>16576463.080072604</v>
      </c>
      <c r="O736" s="20" t="s">
        <v>2737</v>
      </c>
      <c r="P736" s="21">
        <v>2000200002752</v>
      </c>
      <c r="Q736" s="20" t="s">
        <v>87</v>
      </c>
      <c r="R736" s="16" t="str">
        <f t="shared" si="191"/>
        <v>ADB Public</v>
      </c>
      <c r="S736" s="16" t="str">
        <f t="shared" si="189"/>
        <v>K</v>
      </c>
      <c r="T736" s="16" t="str">
        <f t="shared" si="206"/>
        <v>ADB Countries</v>
      </c>
      <c r="U736" s="16" t="str">
        <f t="shared" si="193"/>
        <v>Non-Transition States</v>
      </c>
      <c r="V736" s="22" t="str">
        <f>IF(ISNUMBER(MATCH(A736, {"Gabon","Sudan","Niger","Mali","Burkina Faso","Guinea"}, 0)), "De Facto Countries", "Non-De Facto Countries")</f>
        <v>Non-De Facto Countries</v>
      </c>
      <c r="W736" s="16" t="str">
        <f t="shared" si="204"/>
        <v>West</v>
      </c>
      <c r="X736" s="16" t="str">
        <f t="shared" si="205"/>
        <v>Multi-Sector</v>
      </c>
      <c r="Y736" s="23">
        <f>Table2[[#This Row],[Approved Amount_UA Equivalent]]/5</f>
        <v>3315292.6160145206</v>
      </c>
      <c r="Z736" s="23">
        <f>Table2[[#This Row],[Approved Amount_UA Equivalent]]/5</f>
        <v>3315292.6160145206</v>
      </c>
      <c r="AA736" s="23">
        <f>Table2[[#This Row],[Approved Amount_UA Equivalent]]/5</f>
        <v>3315292.6160145206</v>
      </c>
      <c r="AB736" s="23">
        <f>Table2[[#This Row],[Approved Amount_UA Equivalent]]/5</f>
        <v>3315292.6160145206</v>
      </c>
      <c r="AC736" s="23">
        <f>Table2[[#This Row],[Approved Amount_UA Equivalent]]/5</f>
        <v>3315292.6160145206</v>
      </c>
      <c r="AD736" s="23">
        <f>SUM(Table2[[#This Row],[Feed Africa ]:[Improve Quality Of Life ]])</f>
        <v>16576463.080072604</v>
      </c>
      <c r="AE736" s="16" t="b">
        <f>Table2[[#This Row],[Total HI5]]=Table2[[#This Row],[Approved Amount_UA Equivalent]]</f>
        <v>1</v>
      </c>
      <c r="AF736" s="24">
        <v>20</v>
      </c>
      <c r="AG736" s="20" t="str">
        <f t="shared" si="194"/>
        <v>Policy and Result Based Op</v>
      </c>
      <c r="AH736" s="24" t="e">
        <f>VLOOKUP(Table2[[#This Row],[SAP Code]],[25]DATA!$A:$G,7,FALSE)</f>
        <v>#N/A</v>
      </c>
      <c r="AI736" s="20" t="str">
        <f t="shared" si="195"/>
        <v>Policy-Based Lending</v>
      </c>
      <c r="AJ736" s="25" t="s">
        <v>254</v>
      </c>
      <c r="AK736" s="25" t="s">
        <v>255</v>
      </c>
      <c r="AL736" s="23" t="str" cm="1">
        <f t="array" ref="AL736">_xlfn.SWITCH(AK736,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736" s="26">
        <v>1</v>
      </c>
      <c r="AN736" s="25" t="str">
        <f t="shared" si="203"/>
        <v>Sovereign</v>
      </c>
      <c r="AO736" s="27">
        <v>1</v>
      </c>
      <c r="AP736" s="23">
        <f>Table2[[#This Row],[Approved Amount_UA Equivalent]]/1000000</f>
        <v>16.576463080072603</v>
      </c>
      <c r="AQ736" s="19">
        <f t="shared" si="196"/>
        <v>22.060620125483826</v>
      </c>
      <c r="AR736" s="23" t="str">
        <f t="shared" si="197"/>
        <v>11-20</v>
      </c>
      <c r="AS736" s="23" t="str">
        <f t="shared" si="198"/>
        <v>1-20</v>
      </c>
      <c r="AT736" s="23" t="str">
        <f t="shared" si="199"/>
        <v>1-40</v>
      </c>
      <c r="AU736" s="23" t="str">
        <f t="shared" si="200"/>
        <v>&lt;1-50 Mn</v>
      </c>
      <c r="AV736" s="23">
        <f>Table2[[#This Row],[Amount]]</f>
        <v>20000000</v>
      </c>
      <c r="AW736" s="23" t="str">
        <f t="shared" si="201"/>
        <v>Jul 2018</v>
      </c>
      <c r="AX736" s="28">
        <f>IFERROR(VLOOKUP(Table2[[#This Row],[SAP Code]],[26]_16!A:B,2,FALSE),0)</f>
        <v>0</v>
      </c>
      <c r="AY736" s="28">
        <f>IFERROR(VLOOKUP(Table2[[#This Row],[SAP Code]],[26]_16!D:E,2,FALSE)/ 1000000, 0)</f>
        <v>0</v>
      </c>
      <c r="AZ736" s="28">
        <f>IFERROR(VLOOKUP(Table2[[#This Row],[SAP Code]],[26]_16!G:H,2,FALSE)/ 1000000, 0)</f>
        <v>0</v>
      </c>
      <c r="BA736" s="28">
        <f>IFERROR(VLOOKUP(Table2[[#This Row],[SAP Code]],[26]_16!J:K,2,FALSE)/ 1000000, 0)</f>
        <v>16.532438119999998</v>
      </c>
      <c r="BB736" s="28">
        <f>IFERROR(VLOOKUP(Table2[[#This Row],[SAP Code]],[26]_16!M:N,2,FALSE)/ 1000000, 0)</f>
        <v>0</v>
      </c>
      <c r="BC736" s="28">
        <f>IFERROR(VLOOKUP(Table2[[#This Row],[SAP Code]],[26]_16!P:Q,2,FALSE),0)</f>
        <v>0</v>
      </c>
      <c r="BD736" s="28">
        <f>IFERROR(VLOOKUP(Table2[[#This Row],[SAP Code]],[26]_16!S:T,2,FALSE),0)</f>
        <v>0</v>
      </c>
      <c r="BE736" s="28">
        <f>IFERROR(VLOOKUP(Table2[[#This Row],[SAP Code]],[26]_16!V:W,2,FALSE)/ 1000000, 0)</f>
        <v>0</v>
      </c>
      <c r="BF736" s="28">
        <f>IFERROR(VLOOKUP(Table2[[#This Row],[SAP Code]],[26]_16!Y:Z,2,FALSE)/ 1000000, 0)</f>
        <v>0</v>
      </c>
      <c r="BG736" s="28" t="str">
        <f>IFERROR(VLOOKUP(Table2[[#This Row],[SAP Code]],[26]port!$A:$AD,30,FALSE),"unknown")</f>
        <v>CLSD</v>
      </c>
      <c r="BH736" s="29" t="str">
        <f t="shared" si="202"/>
        <v>Number of operations completed out of the net approved of that year</v>
      </c>
      <c r="BI736" s="16"/>
    </row>
    <row r="737" spans="1:61" ht="17.100000000000001" customHeight="1">
      <c r="A737" s="16" t="s">
        <v>91</v>
      </c>
      <c r="B737" s="16" t="s">
        <v>2738</v>
      </c>
      <c r="C737" s="16" t="s">
        <v>2739</v>
      </c>
      <c r="D737" s="16" t="s">
        <v>2740</v>
      </c>
      <c r="E737" s="18">
        <v>43299</v>
      </c>
      <c r="F737" s="16" t="s">
        <v>93</v>
      </c>
      <c r="G737" s="16" t="s">
        <v>1925</v>
      </c>
      <c r="H737" s="16" t="s">
        <v>81</v>
      </c>
      <c r="I737" s="16" t="s">
        <v>250</v>
      </c>
      <c r="J737" s="16" t="s">
        <v>1769</v>
      </c>
      <c r="K737" s="16" t="s">
        <v>69</v>
      </c>
      <c r="L737" s="16" t="s">
        <v>85</v>
      </c>
      <c r="M737" s="19">
        <v>1200000</v>
      </c>
      <c r="N737" s="19">
        <v>1200000</v>
      </c>
      <c r="O737" s="20" t="s">
        <v>2741</v>
      </c>
      <c r="P737" s="21">
        <v>5500155012902</v>
      </c>
      <c r="Q737" s="20" t="s">
        <v>72</v>
      </c>
      <c r="R737" s="16" t="str">
        <f t="shared" si="191"/>
        <v>OTHERS</v>
      </c>
      <c r="S737" s="16" t="str">
        <f t="shared" si="189"/>
        <v>K</v>
      </c>
      <c r="T737" s="16" t="str">
        <f t="shared" si="206"/>
        <v>Blend Countries</v>
      </c>
      <c r="U737" s="16" t="str">
        <f t="shared" si="193"/>
        <v>Non-Transition States</v>
      </c>
      <c r="V737" s="22" t="str">
        <f>IF(ISNUMBER(MATCH(A737, {"Gabon","Sudan","Niger","Mali","Burkina Faso","Guinea"}, 0)), "De Facto Countries", "Non-De Facto Countries")</f>
        <v>Non-De Facto Countries</v>
      </c>
      <c r="W737" s="16" t="str">
        <f t="shared" si="204"/>
        <v>East</v>
      </c>
      <c r="X737" s="16" t="str">
        <f t="shared" si="205"/>
        <v>Multi-Sector</v>
      </c>
      <c r="Y737" s="23">
        <f>Table2[[#This Row],[Approved Amount_UA Equivalent]]/5</f>
        <v>240000</v>
      </c>
      <c r="Z737" s="23">
        <f>Table2[[#This Row],[Approved Amount_UA Equivalent]]/5</f>
        <v>240000</v>
      </c>
      <c r="AA737" s="23">
        <f>Table2[[#This Row],[Approved Amount_UA Equivalent]]/5</f>
        <v>240000</v>
      </c>
      <c r="AB737" s="23">
        <f>Table2[[#This Row],[Approved Amount_UA Equivalent]]/5</f>
        <v>240000</v>
      </c>
      <c r="AC737" s="23">
        <f>Table2[[#This Row],[Approved Amount_UA Equivalent]]/5</f>
        <v>240000</v>
      </c>
      <c r="AD737" s="23">
        <f>SUM(Table2[[#This Row],[Feed Africa ]:[Improve Quality Of Life ]])</f>
        <v>1200000</v>
      </c>
      <c r="AE737" s="16" t="b">
        <f>Table2[[#This Row],[Total HI5]]=Table2[[#This Row],[Approved Amount_UA Equivalent]]</f>
        <v>1</v>
      </c>
      <c r="AF737" s="24">
        <v>43</v>
      </c>
      <c r="AG737" s="20" t="str">
        <f t="shared" si="194"/>
        <v>Technical Assistance &amp; Study</v>
      </c>
      <c r="AH737" s="24" t="e">
        <f>VLOOKUP(Table2[[#This Row],[SAP Code]],[25]DATA!$A:$G,7,FALSE)</f>
        <v>#N/A</v>
      </c>
      <c r="AI737" s="20" t="str">
        <f t="shared" si="195"/>
        <v>Other Investment</v>
      </c>
      <c r="AJ737" s="25" t="s">
        <v>254</v>
      </c>
      <c r="AK737" s="25" t="s">
        <v>1019</v>
      </c>
      <c r="AL737" s="23" t="str" cm="1">
        <f t="array" ref="AL737">_xlfn.SWITCH(AK737,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737" s="26">
        <v>1</v>
      </c>
      <c r="AN737" s="25" t="str">
        <f t="shared" si="203"/>
        <v>Sovereign</v>
      </c>
      <c r="AO737" s="27">
        <v>1</v>
      </c>
      <c r="AP737" s="23">
        <f>Table2[[#This Row],[Approved Amount_UA Equivalent]]/1000000</f>
        <v>1.2</v>
      </c>
      <c r="AQ737" s="19">
        <f t="shared" si="196"/>
        <v>1.597008</v>
      </c>
      <c r="AR737" s="23" t="str">
        <f t="shared" si="197"/>
        <v>1-10</v>
      </c>
      <c r="AS737" s="23" t="str">
        <f t="shared" si="198"/>
        <v>1-20</v>
      </c>
      <c r="AT737" s="23" t="str">
        <f t="shared" si="199"/>
        <v>1-40</v>
      </c>
      <c r="AU737" s="23" t="str">
        <f t="shared" si="200"/>
        <v>&lt;1-50 Mn</v>
      </c>
      <c r="AV737" s="23">
        <f>Table2[[#This Row],[Amount]]</f>
        <v>1200000</v>
      </c>
      <c r="AW737" s="23" t="str">
        <f t="shared" si="201"/>
        <v>Jul 2018</v>
      </c>
      <c r="AX737" s="28">
        <f>IFERROR(VLOOKUP(Table2[[#This Row],[SAP Code]],[26]_16!A:B,2,FALSE),0)</f>
        <v>0</v>
      </c>
      <c r="AY737" s="28">
        <f>IFERROR(VLOOKUP(Table2[[#This Row],[SAP Code]],[26]_16!D:E,2,FALSE)/ 1000000, 0)</f>
        <v>0</v>
      </c>
      <c r="AZ737" s="28">
        <f>IFERROR(VLOOKUP(Table2[[#This Row],[SAP Code]],[26]_16!G:H,2,FALSE)/ 1000000, 0)</f>
        <v>0</v>
      </c>
      <c r="BA737" s="28">
        <f>IFERROR(VLOOKUP(Table2[[#This Row],[SAP Code]],[26]_16!J:K,2,FALSE)/ 1000000, 0)</f>
        <v>0.19370191</v>
      </c>
      <c r="BB737" s="28">
        <f>IFERROR(VLOOKUP(Table2[[#This Row],[SAP Code]],[26]_16!M:N,2,FALSE)/ 1000000, 0)</f>
        <v>0.44213051000000014</v>
      </c>
      <c r="BC737" s="28">
        <f>IFERROR(VLOOKUP(Table2[[#This Row],[SAP Code]],[26]_16!P:Q,2,FALSE),0)</f>
        <v>0.5509627100000003</v>
      </c>
      <c r="BD737" s="28">
        <f>IFERROR(VLOOKUP(Table2[[#This Row],[SAP Code]],[26]_16!S:T,2,FALSE),0)</f>
        <v>1.213492E-2</v>
      </c>
      <c r="BE737" s="28">
        <f>IFERROR(VLOOKUP(Table2[[#This Row],[SAP Code]],[26]_16!V:W,2,FALSE)/ 1000000, 0)</f>
        <v>0</v>
      </c>
      <c r="BF737" s="28">
        <f>IFERROR(VLOOKUP(Table2[[#This Row],[SAP Code]],[26]_16!Y:Z,2,FALSE)/ 1000000, 0)</f>
        <v>0</v>
      </c>
      <c r="BG737" s="28" t="str">
        <f>IFERROR(VLOOKUP(Table2[[#This Row],[SAP Code]],[26]port!$A:$AD,30,FALSE),"unknown")</f>
        <v>COMP</v>
      </c>
      <c r="BH737" s="29" t="str">
        <f t="shared" si="202"/>
        <v>Number of operations completed out of the net approved of that year</v>
      </c>
      <c r="BI737" s="16"/>
    </row>
    <row r="738" spans="1:61" ht="17.100000000000001" customHeight="1">
      <c r="A738" s="16" t="s">
        <v>417</v>
      </c>
      <c r="B738" s="16" t="s">
        <v>2742</v>
      </c>
      <c r="C738" s="16" t="s">
        <v>2743</v>
      </c>
      <c r="D738" s="16" t="s">
        <v>2744</v>
      </c>
      <c r="E738" s="18">
        <v>43299</v>
      </c>
      <c r="F738" s="16" t="s">
        <v>2742</v>
      </c>
      <c r="G738" s="16" t="s">
        <v>107</v>
      </c>
      <c r="H738" s="37" t="s">
        <v>194</v>
      </c>
      <c r="I738" s="16" t="s">
        <v>102</v>
      </c>
      <c r="J738" s="16" t="s">
        <v>103</v>
      </c>
      <c r="K738" s="16" t="s">
        <v>2610</v>
      </c>
      <c r="L738" s="16" t="s">
        <v>195</v>
      </c>
      <c r="M738" s="19">
        <v>5000000</v>
      </c>
      <c r="N738" s="19">
        <v>4144115.770018151</v>
      </c>
      <c r="O738" s="20" t="s">
        <v>2745</v>
      </c>
      <c r="P738" s="21" t="s">
        <v>243</v>
      </c>
      <c r="Q738" s="20" t="s">
        <v>87</v>
      </c>
      <c r="R738" s="16" t="str">
        <f t="shared" si="191"/>
        <v>ADB Private</v>
      </c>
      <c r="S738" s="16" t="str">
        <f t="shared" si="189"/>
        <v>H</v>
      </c>
      <c r="T738" s="16" t="str">
        <f t="shared" si="206"/>
        <v>ADB Countries</v>
      </c>
      <c r="U738" s="16" t="str">
        <f t="shared" si="193"/>
        <v>Non-Transition States</v>
      </c>
      <c r="V738" s="22" t="str">
        <f>IF(ISNUMBER(MATCH(A738, {"Gabon","Sudan","Niger","Mali","Burkina Faso","Guinea"}, 0)), "De Facto Countries", "Non-De Facto Countries")</f>
        <v>Non-De Facto Countries</v>
      </c>
      <c r="W738" s="16" t="str">
        <f t="shared" si="204"/>
        <v>North</v>
      </c>
      <c r="X738" s="16" t="str">
        <f t="shared" si="205"/>
        <v>Finance</v>
      </c>
      <c r="Y738" s="23"/>
      <c r="AA738" s="23">
        <f>Table2[[#This Row],[Approved Amount_UA Equivalent]]</f>
        <v>4144115.770018151</v>
      </c>
      <c r="AD738" s="23">
        <f>SUM(Table2[[#This Row],[Feed Africa ]:[Improve Quality Of Life ]])</f>
        <v>4144115.770018151</v>
      </c>
      <c r="AE738" s="16" t="b">
        <f>Table2[[#This Row],[Total HI5]]=Table2[[#This Row],[Approved Amount_UA Equivalent]]</f>
        <v>1</v>
      </c>
      <c r="AF738" s="24">
        <v>10</v>
      </c>
      <c r="AG738" s="20" t="str">
        <f t="shared" si="194"/>
        <v>Investment Project</v>
      </c>
      <c r="AH738" s="24" t="e">
        <f>VLOOKUP(Table2[[#This Row],[SAP Code]],[25]DATA!$A:$G,7,FALSE)</f>
        <v>#N/A</v>
      </c>
      <c r="AI738" s="20" t="str">
        <f t="shared" si="195"/>
        <v>Other Investment</v>
      </c>
      <c r="AJ738" s="25" t="s">
        <v>106</v>
      </c>
      <c r="AK738" s="25" t="s">
        <v>107</v>
      </c>
      <c r="AL738" s="23" t="str" cm="1">
        <f t="array" ref="AL738">_xlfn.SWITCH(AK738,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38" s="26">
        <v>2</v>
      </c>
      <c r="AN738" s="25" t="str">
        <f t="shared" si="203"/>
        <v>Non-Sovereign</v>
      </c>
      <c r="AO738" s="27">
        <v>1</v>
      </c>
      <c r="AP738" s="23">
        <f>Table2[[#This Row],[Approved Amount_UA Equivalent]]/1000000</f>
        <v>4.1441157700181508</v>
      </c>
      <c r="AQ738" s="19">
        <f t="shared" si="196"/>
        <v>5.5151550313709565</v>
      </c>
      <c r="AR738" s="23" t="str">
        <f t="shared" si="197"/>
        <v>1-10</v>
      </c>
      <c r="AS738" s="23" t="str">
        <f t="shared" si="198"/>
        <v>1-20</v>
      </c>
      <c r="AT738" s="23" t="str">
        <f t="shared" si="199"/>
        <v>1-40</v>
      </c>
      <c r="AU738" s="23" t="str">
        <f t="shared" si="200"/>
        <v>&lt;1-50 Mn</v>
      </c>
      <c r="AV738" s="23">
        <f>Table2[[#This Row],[Amount]]</f>
        <v>5000000</v>
      </c>
      <c r="AW738" s="23" t="str">
        <f t="shared" si="201"/>
        <v>Jul 2018</v>
      </c>
      <c r="AX738" s="28">
        <f>IFERROR(VLOOKUP(Table2[[#This Row],[SAP Code]],[26]_16!A:B,2,FALSE),0)</f>
        <v>0</v>
      </c>
      <c r="AY738" s="28">
        <f>IFERROR(VLOOKUP(Table2[[#This Row],[SAP Code]],[26]_16!D:E,2,FALSE)/ 1000000, 0)</f>
        <v>0</v>
      </c>
      <c r="AZ738" s="28">
        <f>IFERROR(VLOOKUP(Table2[[#This Row],[SAP Code]],[26]_16!G:H,2,FALSE)/ 1000000, 0)</f>
        <v>0</v>
      </c>
      <c r="BA738" s="28">
        <f>IFERROR(VLOOKUP(Table2[[#This Row],[SAP Code]],[26]_16!J:K,2,FALSE)/ 1000000, 0)</f>
        <v>0</v>
      </c>
      <c r="BB738" s="28">
        <f>IFERROR(VLOOKUP(Table2[[#This Row],[SAP Code]],[26]_16!M:N,2,FALSE)/ 1000000, 0)</f>
        <v>0</v>
      </c>
      <c r="BC738" s="28">
        <f>IFERROR(VLOOKUP(Table2[[#This Row],[SAP Code]],[26]_16!P:Q,2,FALSE),0)</f>
        <v>0</v>
      </c>
      <c r="BD738" s="28">
        <f>IFERROR(VLOOKUP(Table2[[#This Row],[SAP Code]],[26]_16!S:T,2,FALSE),0)</f>
        <v>0</v>
      </c>
      <c r="BE738" s="28">
        <f>IFERROR(VLOOKUP(Table2[[#This Row],[SAP Code]],[26]_16!V:W,2,FALSE)/ 1000000, 0)</f>
        <v>0</v>
      </c>
      <c r="BF738" s="28">
        <f>IFERROR(VLOOKUP(Table2[[#This Row],[SAP Code]],[26]_16!Y:Z,2,FALSE)/ 1000000, 0)</f>
        <v>0</v>
      </c>
      <c r="BG738" s="28" t="str">
        <f>IFERROR(VLOOKUP(Table2[[#This Row],[SAP Code]],[26]port!$A:$AD,30,FALSE),"unknown")</f>
        <v>unknown</v>
      </c>
      <c r="BH738" s="29" t="str">
        <f t="shared" si="202"/>
        <v>Unknown</v>
      </c>
      <c r="BI738" s="16"/>
    </row>
    <row r="739" spans="1:61" ht="17.100000000000001" customHeight="1">
      <c r="A739" s="16" t="s">
        <v>453</v>
      </c>
      <c r="B739" s="16" t="s">
        <v>2746</v>
      </c>
      <c r="C739" s="16" t="s">
        <v>2747</v>
      </c>
      <c r="D739" s="16" t="s">
        <v>2748</v>
      </c>
      <c r="E739" s="18">
        <v>43299</v>
      </c>
      <c r="F739" s="16" t="s">
        <v>1935</v>
      </c>
      <c r="G739" s="16" t="s">
        <v>255</v>
      </c>
      <c r="H739" s="16" t="s">
        <v>101</v>
      </c>
      <c r="I739" s="16" t="s">
        <v>250</v>
      </c>
      <c r="J739" s="16" t="s">
        <v>179</v>
      </c>
      <c r="K739" s="16" t="s">
        <v>84</v>
      </c>
      <c r="L739" s="16" t="s">
        <v>458</v>
      </c>
      <c r="M739" s="19">
        <v>3000000000</v>
      </c>
      <c r="N739" s="19">
        <v>154878678.36861125</v>
      </c>
      <c r="O739" s="20" t="s">
        <v>2749</v>
      </c>
      <c r="P739" s="21">
        <v>2000200002751</v>
      </c>
      <c r="Q739" s="20" t="s">
        <v>87</v>
      </c>
      <c r="R739" s="16" t="str">
        <f t="shared" si="191"/>
        <v>ADB Public</v>
      </c>
      <c r="S739" s="16" t="str">
        <f t="shared" si="189"/>
        <v>K</v>
      </c>
      <c r="T739" s="16" t="str">
        <f t="shared" si="206"/>
        <v>ADB Countries</v>
      </c>
      <c r="U739" s="16" t="str">
        <f t="shared" si="193"/>
        <v>Non-Transition States</v>
      </c>
      <c r="V739" s="22" t="str">
        <f>IF(ISNUMBER(MATCH(A739, {"Gabon","Sudan","Niger","Mali","Burkina Faso","Guinea"}, 0)), "De Facto Countries", "Non-De Facto Countries")</f>
        <v>Non-De Facto Countries</v>
      </c>
      <c r="W739" s="16" t="str">
        <f t="shared" si="204"/>
        <v>South</v>
      </c>
      <c r="X739" s="16" t="str">
        <f t="shared" si="205"/>
        <v>Multi-Sector</v>
      </c>
      <c r="Y739" s="23">
        <f>Table2[[#This Row],[Approved Amount_UA Equivalent]]/5</f>
        <v>30975735.673722249</v>
      </c>
      <c r="Z739" s="23">
        <f>Table2[[#This Row],[Approved Amount_UA Equivalent]]/5</f>
        <v>30975735.673722249</v>
      </c>
      <c r="AA739" s="23">
        <f>Table2[[#This Row],[Approved Amount_UA Equivalent]]/5</f>
        <v>30975735.673722249</v>
      </c>
      <c r="AB739" s="23">
        <f>Table2[[#This Row],[Approved Amount_UA Equivalent]]/5</f>
        <v>30975735.673722249</v>
      </c>
      <c r="AC739" s="23">
        <f>Table2[[#This Row],[Approved Amount_UA Equivalent]]/5</f>
        <v>30975735.673722249</v>
      </c>
      <c r="AD739" s="23">
        <f>SUM(Table2[[#This Row],[Feed Africa ]:[Improve Quality Of Life ]])</f>
        <v>154878678.36861125</v>
      </c>
      <c r="AE739" s="16" t="b">
        <f>Table2[[#This Row],[Total HI5]]=Table2[[#This Row],[Approved Amount_UA Equivalent]]</f>
        <v>1</v>
      </c>
      <c r="AF739" s="24">
        <v>20</v>
      </c>
      <c r="AG739" s="20" t="str">
        <f t="shared" si="194"/>
        <v>Policy and Result Based Op</v>
      </c>
      <c r="AH739" s="24" t="e">
        <f>VLOOKUP(Table2[[#This Row],[SAP Code]],[25]DATA!$A:$G,7,FALSE)</f>
        <v>#N/A</v>
      </c>
      <c r="AI739" s="20" t="str">
        <f t="shared" si="195"/>
        <v>Policy-Based Lending</v>
      </c>
      <c r="AJ739" s="25" t="s">
        <v>254</v>
      </c>
      <c r="AK739" s="25" t="s">
        <v>255</v>
      </c>
      <c r="AL739" s="23" t="str" cm="1">
        <f t="array" ref="AL739">_xlfn.SWITCH(AK739,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739" s="26">
        <v>1</v>
      </c>
      <c r="AN739" s="25" t="str">
        <f t="shared" si="203"/>
        <v>Sovereign</v>
      </c>
      <c r="AO739" s="27">
        <v>1</v>
      </c>
      <c r="AP739" s="23">
        <f>Table2[[#This Row],[Approved Amount_UA Equivalent]]/1000000</f>
        <v>154.87867836861125</v>
      </c>
      <c r="AQ739" s="19">
        <f t="shared" si="196"/>
        <v>206.11874032008259</v>
      </c>
      <c r="AR739" s="23" t="str">
        <f t="shared" si="197"/>
        <v>151-160</v>
      </c>
      <c r="AS739" s="23" t="str">
        <f t="shared" si="198"/>
        <v>141-160</v>
      </c>
      <c r="AT739" s="23" t="str">
        <f t="shared" si="199"/>
        <v>121-160</v>
      </c>
      <c r="AU739" s="23" t="str">
        <f t="shared" si="200"/>
        <v>100-200 Mn</v>
      </c>
      <c r="AV739" s="23">
        <f>Table2[[#This Row],[Amount]]</f>
        <v>3000000000</v>
      </c>
      <c r="AW739" s="23" t="str">
        <f t="shared" si="201"/>
        <v>Jul 2018</v>
      </c>
      <c r="AX739" s="28">
        <f>IFERROR(VLOOKUP(Table2[[#This Row],[SAP Code]],[26]_16!A:B,2,FALSE),0)</f>
        <v>0</v>
      </c>
      <c r="AY739" s="28">
        <f>IFERROR(VLOOKUP(Table2[[#This Row],[SAP Code]],[26]_16!D:E,2,FALSE)/ 1000000, 0)</f>
        <v>0</v>
      </c>
      <c r="AZ739" s="28">
        <f>IFERROR(VLOOKUP(Table2[[#This Row],[SAP Code]],[26]_16!G:H,2,FALSE)/ 1000000, 0)</f>
        <v>0</v>
      </c>
      <c r="BA739" s="28">
        <f>IFERROR(VLOOKUP(Table2[[#This Row],[SAP Code]],[26]_16!J:K,2,FALSE)/ 1000000, 0)</f>
        <v>149.48204472</v>
      </c>
      <c r="BB739" s="28">
        <f>IFERROR(VLOOKUP(Table2[[#This Row],[SAP Code]],[26]_16!M:N,2,FALSE)/ 1000000, 0)</f>
        <v>0</v>
      </c>
      <c r="BC739" s="28">
        <f>IFERROR(VLOOKUP(Table2[[#This Row],[SAP Code]],[26]_16!P:Q,2,FALSE),0)</f>
        <v>0</v>
      </c>
      <c r="BD739" s="28">
        <f>IFERROR(VLOOKUP(Table2[[#This Row],[SAP Code]],[26]_16!S:T,2,FALSE),0)</f>
        <v>0</v>
      </c>
      <c r="BE739" s="28">
        <f>IFERROR(VLOOKUP(Table2[[#This Row],[SAP Code]],[26]_16!V:W,2,FALSE)/ 1000000, 0)</f>
        <v>0</v>
      </c>
      <c r="BF739" s="28">
        <f>IFERROR(VLOOKUP(Table2[[#This Row],[SAP Code]],[26]_16!Y:Z,2,FALSE)/ 1000000, 0)</f>
        <v>0</v>
      </c>
      <c r="BG739" s="28" t="str">
        <f>IFERROR(VLOOKUP(Table2[[#This Row],[SAP Code]],[26]port!$A:$AD,30,FALSE),"unknown")</f>
        <v>COMP</v>
      </c>
      <c r="BH739" s="29" t="str">
        <f t="shared" si="202"/>
        <v>Number of operations completed out of the net approved of that year</v>
      </c>
      <c r="BI739" s="16"/>
    </row>
    <row r="740" spans="1:61" ht="17.100000000000001" customHeight="1">
      <c r="A740" s="16" t="s">
        <v>669</v>
      </c>
      <c r="B740" s="16" t="s">
        <v>2750</v>
      </c>
      <c r="C740" s="16" t="s">
        <v>2751</v>
      </c>
      <c r="D740" s="16" t="s">
        <v>2752</v>
      </c>
      <c r="E740" s="18">
        <v>43299</v>
      </c>
      <c r="F740" s="16" t="s">
        <v>673</v>
      </c>
      <c r="G740" s="16" t="s">
        <v>2220</v>
      </c>
      <c r="H740" s="16" t="s">
        <v>132</v>
      </c>
      <c r="I740" s="16" t="s">
        <v>155</v>
      </c>
      <c r="J740" s="16" t="s">
        <v>83</v>
      </c>
      <c r="K740" s="16" t="s">
        <v>69</v>
      </c>
      <c r="L740" s="16" t="s">
        <v>85</v>
      </c>
      <c r="M740" s="19">
        <v>4635000</v>
      </c>
      <c r="N740" s="19">
        <v>4635000</v>
      </c>
      <c r="O740" s="20" t="s">
        <v>2753</v>
      </c>
      <c r="P740" s="21">
        <v>2100155038167</v>
      </c>
      <c r="Q740" s="20" t="s">
        <v>72</v>
      </c>
      <c r="R740" s="16" t="str">
        <f t="shared" si="191"/>
        <v>ADF Including TSF</v>
      </c>
      <c r="S740" s="16" t="str">
        <f t="shared" si="189"/>
        <v>A</v>
      </c>
      <c r="T740" s="16" t="str">
        <f t="shared" si="206"/>
        <v>ADF Countries</v>
      </c>
      <c r="U740" s="16" t="str">
        <f t="shared" si="193"/>
        <v>Transition States</v>
      </c>
      <c r="V740" s="22" t="str">
        <f>IF(ISNUMBER(MATCH(A740, {"Gabon","Sudan","Niger","Mali","Burkina Faso","Guinea"}, 0)), "De Facto Countries", "Non-De Facto Countries")</f>
        <v>Non-De Facto Countries</v>
      </c>
      <c r="W740" s="16" t="str">
        <f t="shared" si="204"/>
        <v>West</v>
      </c>
      <c r="X740" s="16" t="str">
        <f t="shared" si="205"/>
        <v>Agriculture</v>
      </c>
      <c r="Y740" s="23">
        <f>Table2[[#This Row],[Approved Amount_UA Equivalent]]</f>
        <v>4635000</v>
      </c>
      <c r="AD740" s="23">
        <f>SUM(Table2[[#This Row],[Feed Africa ]:[Improve Quality Of Life ]])</f>
        <v>4635000</v>
      </c>
      <c r="AE740" s="16" t="b">
        <f>Table2[[#This Row],[Total HI5]]=Table2[[#This Row],[Approved Amount_UA Equivalent]]</f>
        <v>1</v>
      </c>
      <c r="AF740" s="24">
        <v>10</v>
      </c>
      <c r="AG740" s="20" t="str">
        <f t="shared" si="194"/>
        <v>Investment Project</v>
      </c>
      <c r="AH740" s="24" t="e">
        <f>VLOOKUP(Table2[[#This Row],[SAP Code]],[25]DATA!$A:$G,7,FALSE)</f>
        <v>#N/A</v>
      </c>
      <c r="AI740" s="20" t="str">
        <f t="shared" si="195"/>
        <v>Infrastructure</v>
      </c>
      <c r="AJ740" s="25" t="s">
        <v>157</v>
      </c>
      <c r="AK740" s="25" t="s">
        <v>2220</v>
      </c>
      <c r="AL740" s="23" t="str" cm="1">
        <f t="array" ref="AL740">_xlfn.SWITCH(AK740,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40" s="26">
        <v>1</v>
      </c>
      <c r="AN740" s="25" t="str">
        <f t="shared" si="203"/>
        <v>Sovereign</v>
      </c>
      <c r="AO740" s="27">
        <v>0.33333333333333331</v>
      </c>
      <c r="AP740" s="23">
        <f>Table2[[#This Row],[Approved Amount_UA Equivalent]]/1000000</f>
        <v>4.6349999999999998</v>
      </c>
      <c r="AQ740" s="19">
        <f t="shared" si="196"/>
        <v>6.1684434000000001</v>
      </c>
      <c r="AR740" s="23" t="str">
        <f t="shared" si="197"/>
        <v>1-10</v>
      </c>
      <c r="AS740" s="23" t="str">
        <f t="shared" si="198"/>
        <v>1-20</v>
      </c>
      <c r="AT740" s="23" t="str">
        <f t="shared" si="199"/>
        <v>1-40</v>
      </c>
      <c r="AU740" s="23" t="str">
        <f t="shared" si="200"/>
        <v>&lt;1-50 Mn</v>
      </c>
      <c r="AV740" s="23">
        <f>Table2[[#This Row],[Amount]]</f>
        <v>4635000</v>
      </c>
      <c r="AW740" s="23" t="str">
        <f t="shared" si="201"/>
        <v>Jul 2018</v>
      </c>
      <c r="AX740" s="28">
        <f>IFERROR(VLOOKUP(Table2[[#This Row],[SAP Code]],[26]_16!A:B,2,FALSE),0)</f>
        <v>0</v>
      </c>
      <c r="AY740" s="28">
        <f>IFERROR(VLOOKUP(Table2[[#This Row],[SAP Code]],[26]_16!D:E,2,FALSE)/ 1000000, 0)</f>
        <v>0</v>
      </c>
      <c r="AZ740" s="28">
        <f>IFERROR(VLOOKUP(Table2[[#This Row],[SAP Code]],[26]_16!G:H,2,FALSE)/ 1000000, 0)</f>
        <v>0</v>
      </c>
      <c r="BA740" s="28">
        <f>IFERROR(VLOOKUP(Table2[[#This Row],[SAP Code]],[26]_16!J:K,2,FALSE)/ 1000000, 0)</f>
        <v>0</v>
      </c>
      <c r="BB740" s="28">
        <f>IFERROR(VLOOKUP(Table2[[#This Row],[SAP Code]],[26]_16!M:N,2,FALSE)/ 1000000, 0)</f>
        <v>0.31993787000000001</v>
      </c>
      <c r="BC740" s="28">
        <f>IFERROR(VLOOKUP(Table2[[#This Row],[SAP Code]],[26]_16!P:Q,2,FALSE),0)</f>
        <v>1.6659528700000001</v>
      </c>
      <c r="BD740" s="28">
        <f>IFERROR(VLOOKUP(Table2[[#This Row],[SAP Code]],[26]_16!S:T,2,FALSE),0)</f>
        <v>0.97200166999999993</v>
      </c>
      <c r="BE740" s="28">
        <f>IFERROR(VLOOKUP(Table2[[#This Row],[SAP Code]],[26]_16!V:W,2,FALSE)/ 1000000, 0)</f>
        <v>2.78642345</v>
      </c>
      <c r="BF740" s="28">
        <f>IFERROR(VLOOKUP(Table2[[#This Row],[SAP Code]],[26]_16!Y:Z,2,FALSE)/ 1000000, 0)</f>
        <v>1.7044322300000005</v>
      </c>
      <c r="BG740" s="28" t="str">
        <f>IFERROR(VLOOKUP(Table2[[#This Row],[SAP Code]],[26]port!$A:$AD,30,FALSE),"unknown")</f>
        <v>OnGo</v>
      </c>
      <c r="BH740" s="29" t="str">
        <f t="shared" si="202"/>
        <v>Ongoing</v>
      </c>
      <c r="BI740" s="16"/>
    </row>
    <row r="741" spans="1:61" ht="17.100000000000001" customHeight="1">
      <c r="A741" s="16" t="s">
        <v>669</v>
      </c>
      <c r="B741" s="16" t="s">
        <v>2750</v>
      </c>
      <c r="C741" s="16" t="s">
        <v>2754</v>
      </c>
      <c r="D741" s="16" t="s">
        <v>2752</v>
      </c>
      <c r="E741" s="18">
        <v>43299</v>
      </c>
      <c r="F741" s="16" t="s">
        <v>673</v>
      </c>
      <c r="G741" s="16" t="s">
        <v>2220</v>
      </c>
      <c r="H741" s="16" t="s">
        <v>132</v>
      </c>
      <c r="I741" s="16" t="s">
        <v>155</v>
      </c>
      <c r="J741" s="16" t="s">
        <v>83</v>
      </c>
      <c r="K741" s="16" t="s">
        <v>84</v>
      </c>
      <c r="L741" s="16" t="s">
        <v>85</v>
      </c>
      <c r="M741" s="19">
        <v>8040000</v>
      </c>
      <c r="N741" s="19">
        <v>8040000</v>
      </c>
      <c r="O741" s="20" t="s">
        <v>2753</v>
      </c>
      <c r="P741" s="21">
        <v>2100150039795</v>
      </c>
      <c r="Q741" s="20" t="s">
        <v>72</v>
      </c>
      <c r="R741" s="16" t="str">
        <f t="shared" si="191"/>
        <v>ADF Including TSF</v>
      </c>
      <c r="S741" s="16" t="str">
        <f t="shared" si="189"/>
        <v>A</v>
      </c>
      <c r="T741" s="16" t="str">
        <f t="shared" si="206"/>
        <v>ADF Countries</v>
      </c>
      <c r="U741" s="16" t="str">
        <f t="shared" si="193"/>
        <v>Transition States</v>
      </c>
      <c r="V741" s="22" t="str">
        <f>IF(ISNUMBER(MATCH(A741, {"Gabon","Sudan","Niger","Mali","Burkina Faso","Guinea"}, 0)), "De Facto Countries", "Non-De Facto Countries")</f>
        <v>Non-De Facto Countries</v>
      </c>
      <c r="W741" s="16" t="str">
        <f t="shared" si="204"/>
        <v>West</v>
      </c>
      <c r="X741" s="16" t="str">
        <f t="shared" si="205"/>
        <v>Agriculture</v>
      </c>
      <c r="Y741" s="23">
        <f>Table2[[#This Row],[Approved Amount_UA Equivalent]]</f>
        <v>8040000</v>
      </c>
      <c r="AD741" s="23">
        <f>SUM(Table2[[#This Row],[Feed Africa ]:[Improve Quality Of Life ]])</f>
        <v>8040000</v>
      </c>
      <c r="AE741" s="16" t="b">
        <f>Table2[[#This Row],[Total HI5]]=Table2[[#This Row],[Approved Amount_UA Equivalent]]</f>
        <v>1</v>
      </c>
      <c r="AF741" s="24">
        <v>10</v>
      </c>
      <c r="AG741" s="20" t="str">
        <f t="shared" si="194"/>
        <v>Investment Project</v>
      </c>
      <c r="AH741" s="24" t="e">
        <f>VLOOKUP(Table2[[#This Row],[SAP Code]],[25]DATA!$A:$G,7,FALSE)</f>
        <v>#N/A</v>
      </c>
      <c r="AI741" s="20" t="str">
        <f t="shared" si="195"/>
        <v>Infrastructure</v>
      </c>
      <c r="AJ741" s="25" t="s">
        <v>157</v>
      </c>
      <c r="AK741" s="25" t="s">
        <v>2220</v>
      </c>
      <c r="AL741" s="23" t="str" cm="1">
        <f t="array" ref="AL741">_xlfn.SWITCH(AK741,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41" s="26">
        <v>1</v>
      </c>
      <c r="AN741" s="25" t="str">
        <f t="shared" si="203"/>
        <v>Sovereign</v>
      </c>
      <c r="AO741" s="27">
        <v>0.33333333333333331</v>
      </c>
      <c r="AP741" s="23">
        <f>Table2[[#This Row],[Approved Amount_UA Equivalent]]/1000000</f>
        <v>8.0399999999999991</v>
      </c>
      <c r="AQ741" s="19">
        <f t="shared" si="196"/>
        <v>10.699953599999999</v>
      </c>
      <c r="AR741" s="23" t="str">
        <f t="shared" si="197"/>
        <v>1-10</v>
      </c>
      <c r="AS741" s="23" t="str">
        <f t="shared" si="198"/>
        <v>1-20</v>
      </c>
      <c r="AT741" s="23" t="str">
        <f t="shared" si="199"/>
        <v>1-40</v>
      </c>
      <c r="AU741" s="23" t="str">
        <f t="shared" si="200"/>
        <v>&lt;1-50 Mn</v>
      </c>
      <c r="AV741" s="23">
        <f>Table2[[#This Row],[Amount]]</f>
        <v>8040000</v>
      </c>
      <c r="AW741" s="23" t="str">
        <f t="shared" si="201"/>
        <v>Jul 2018</v>
      </c>
      <c r="AX741" s="28">
        <f>IFERROR(VLOOKUP(Table2[[#This Row],[SAP Code]],[26]_16!A:B,2,FALSE),0)</f>
        <v>0</v>
      </c>
      <c r="AY741" s="28">
        <f>IFERROR(VLOOKUP(Table2[[#This Row],[SAP Code]],[26]_16!D:E,2,FALSE)/ 1000000, 0)</f>
        <v>0</v>
      </c>
      <c r="AZ741" s="28">
        <f>IFERROR(VLOOKUP(Table2[[#This Row],[SAP Code]],[26]_16!G:H,2,FALSE)/ 1000000, 0)</f>
        <v>0</v>
      </c>
      <c r="BA741" s="28">
        <f>IFERROR(VLOOKUP(Table2[[#This Row],[SAP Code]],[26]_16!J:K,2,FALSE)/ 1000000, 0)</f>
        <v>0</v>
      </c>
      <c r="BB741" s="28">
        <f>IFERROR(VLOOKUP(Table2[[#This Row],[SAP Code]],[26]_16!M:N,2,FALSE)/ 1000000, 0)</f>
        <v>0.31993787000000001</v>
      </c>
      <c r="BC741" s="28">
        <f>IFERROR(VLOOKUP(Table2[[#This Row],[SAP Code]],[26]_16!P:Q,2,FALSE),0)</f>
        <v>1.6659528700000001</v>
      </c>
      <c r="BD741" s="28">
        <f>IFERROR(VLOOKUP(Table2[[#This Row],[SAP Code]],[26]_16!S:T,2,FALSE),0)</f>
        <v>0.97200166999999993</v>
      </c>
      <c r="BE741" s="28">
        <f>IFERROR(VLOOKUP(Table2[[#This Row],[SAP Code]],[26]_16!V:W,2,FALSE)/ 1000000, 0)</f>
        <v>2.78642345</v>
      </c>
      <c r="BF741" s="28">
        <f>IFERROR(VLOOKUP(Table2[[#This Row],[SAP Code]],[26]_16!Y:Z,2,FALSE)/ 1000000, 0)</f>
        <v>1.7044322300000005</v>
      </c>
      <c r="BG741" s="28" t="str">
        <f>IFERROR(VLOOKUP(Table2[[#This Row],[SAP Code]],[26]port!$A:$AD,30,FALSE),"unknown")</f>
        <v>OnGo</v>
      </c>
      <c r="BH741" s="29" t="str">
        <f t="shared" si="202"/>
        <v>Ongoing</v>
      </c>
      <c r="BI741" s="16"/>
    </row>
    <row r="742" spans="1:61" ht="17.100000000000001" customHeight="1">
      <c r="A742" s="16" t="s">
        <v>669</v>
      </c>
      <c r="B742" s="16" t="s">
        <v>2750</v>
      </c>
      <c r="C742" s="16" t="s">
        <v>2755</v>
      </c>
      <c r="D742" s="16" t="s">
        <v>2752</v>
      </c>
      <c r="E742" s="18">
        <v>43299</v>
      </c>
      <c r="F742" s="16" t="s">
        <v>673</v>
      </c>
      <c r="G742" s="16" t="s">
        <v>2220</v>
      </c>
      <c r="H742" s="16" t="s">
        <v>132</v>
      </c>
      <c r="I742" s="16" t="s">
        <v>155</v>
      </c>
      <c r="J742" s="16" t="s">
        <v>2463</v>
      </c>
      <c r="K742" s="16" t="s">
        <v>84</v>
      </c>
      <c r="L742" s="16" t="s">
        <v>85</v>
      </c>
      <c r="M742" s="19">
        <v>8320000</v>
      </c>
      <c r="N742" s="19">
        <v>8320000</v>
      </c>
      <c r="O742" s="20" t="s">
        <v>2753</v>
      </c>
      <c r="P742" s="21">
        <v>5900150002151</v>
      </c>
      <c r="Q742" s="20" t="s">
        <v>72</v>
      </c>
      <c r="R742" s="16" t="str">
        <f t="shared" si="191"/>
        <v>ADF Including TSF</v>
      </c>
      <c r="S742" s="16" t="str">
        <f t="shared" si="189"/>
        <v>A</v>
      </c>
      <c r="T742" s="16" t="str">
        <f t="shared" si="206"/>
        <v>ADF Countries</v>
      </c>
      <c r="U742" s="16" t="str">
        <f t="shared" si="193"/>
        <v>Transition States</v>
      </c>
      <c r="V742" s="22" t="str">
        <f>IF(ISNUMBER(MATCH(A742, {"Gabon","Sudan","Niger","Mali","Burkina Faso","Guinea"}, 0)), "De Facto Countries", "Non-De Facto Countries")</f>
        <v>Non-De Facto Countries</v>
      </c>
      <c r="W742" s="16" t="str">
        <f t="shared" si="204"/>
        <v>West</v>
      </c>
      <c r="X742" s="16" t="str">
        <f t="shared" si="205"/>
        <v>Agriculture</v>
      </c>
      <c r="Y742" s="23">
        <f>Table2[[#This Row],[Approved Amount_UA Equivalent]]</f>
        <v>8320000</v>
      </c>
      <c r="AD742" s="23">
        <f>SUM(Table2[[#This Row],[Feed Africa ]:[Improve Quality Of Life ]])</f>
        <v>8320000</v>
      </c>
      <c r="AE742" s="16" t="b">
        <f>Table2[[#This Row],[Total HI5]]=Table2[[#This Row],[Approved Amount_UA Equivalent]]</f>
        <v>1</v>
      </c>
      <c r="AF742" s="24">
        <v>10</v>
      </c>
      <c r="AG742" s="20" t="str">
        <f t="shared" si="194"/>
        <v>Investment Project</v>
      </c>
      <c r="AH742" s="24" t="e">
        <f>VLOOKUP(Table2[[#This Row],[SAP Code]],[25]DATA!$A:$G,7,FALSE)</f>
        <v>#N/A</v>
      </c>
      <c r="AI742" s="20" t="str">
        <f t="shared" si="195"/>
        <v>Infrastructure</v>
      </c>
      <c r="AJ742" s="25" t="s">
        <v>157</v>
      </c>
      <c r="AK742" s="25" t="s">
        <v>2220</v>
      </c>
      <c r="AL742" s="23" t="str" cm="1">
        <f t="array" ref="AL742">_xlfn.SWITCH(AK742,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42" s="26">
        <v>1</v>
      </c>
      <c r="AN742" s="25" t="str">
        <f t="shared" si="203"/>
        <v>Sovereign</v>
      </c>
      <c r="AO742" s="27">
        <v>0.33333333333333331</v>
      </c>
      <c r="AP742" s="23">
        <f>Table2[[#This Row],[Approved Amount_UA Equivalent]]/1000000</f>
        <v>8.32</v>
      </c>
      <c r="AQ742" s="19">
        <f t="shared" si="196"/>
        <v>11.0725888</v>
      </c>
      <c r="AR742" s="23" t="str">
        <f t="shared" si="197"/>
        <v>1-10</v>
      </c>
      <c r="AS742" s="23" t="str">
        <f t="shared" si="198"/>
        <v>1-20</v>
      </c>
      <c r="AT742" s="23" t="str">
        <f t="shared" si="199"/>
        <v>1-40</v>
      </c>
      <c r="AU742" s="23" t="str">
        <f t="shared" si="200"/>
        <v>&lt;1-50 Mn</v>
      </c>
      <c r="AV742" s="23">
        <f>Table2[[#This Row],[Amount]]</f>
        <v>8320000</v>
      </c>
      <c r="AW742" s="23" t="str">
        <f t="shared" si="201"/>
        <v>Jul 2018</v>
      </c>
      <c r="AX742" s="28">
        <f>IFERROR(VLOOKUP(Table2[[#This Row],[SAP Code]],[26]_16!A:B,2,FALSE),0)</f>
        <v>0</v>
      </c>
      <c r="AY742" s="28">
        <f>IFERROR(VLOOKUP(Table2[[#This Row],[SAP Code]],[26]_16!D:E,2,FALSE)/ 1000000, 0)</f>
        <v>0</v>
      </c>
      <c r="AZ742" s="28">
        <f>IFERROR(VLOOKUP(Table2[[#This Row],[SAP Code]],[26]_16!G:H,2,FALSE)/ 1000000, 0)</f>
        <v>0</v>
      </c>
      <c r="BA742" s="28">
        <f>IFERROR(VLOOKUP(Table2[[#This Row],[SAP Code]],[26]_16!J:K,2,FALSE)/ 1000000, 0)</f>
        <v>0</v>
      </c>
      <c r="BB742" s="28">
        <f>IFERROR(VLOOKUP(Table2[[#This Row],[SAP Code]],[26]_16!M:N,2,FALSE)/ 1000000, 0)</f>
        <v>0.31993787000000001</v>
      </c>
      <c r="BC742" s="28">
        <f>IFERROR(VLOOKUP(Table2[[#This Row],[SAP Code]],[26]_16!P:Q,2,FALSE),0)</f>
        <v>1.6659528700000001</v>
      </c>
      <c r="BD742" s="28">
        <f>IFERROR(VLOOKUP(Table2[[#This Row],[SAP Code]],[26]_16!S:T,2,FALSE),0)</f>
        <v>0.97200166999999993</v>
      </c>
      <c r="BE742" s="28">
        <f>IFERROR(VLOOKUP(Table2[[#This Row],[SAP Code]],[26]_16!V:W,2,FALSE)/ 1000000, 0)</f>
        <v>2.78642345</v>
      </c>
      <c r="BF742" s="28">
        <f>IFERROR(VLOOKUP(Table2[[#This Row],[SAP Code]],[26]_16!Y:Z,2,FALSE)/ 1000000, 0)</f>
        <v>1.7044322300000005</v>
      </c>
      <c r="BG742" s="28" t="str">
        <f>IFERROR(VLOOKUP(Table2[[#This Row],[SAP Code]],[26]port!$A:$AD,30,FALSE),"unknown")</f>
        <v>OnGo</v>
      </c>
      <c r="BH742" s="29" t="str">
        <f t="shared" si="202"/>
        <v>Ongoing</v>
      </c>
      <c r="BI742" s="16"/>
    </row>
    <row r="743" spans="1:61" ht="17.100000000000001" customHeight="1">
      <c r="A743" s="16" t="s">
        <v>141</v>
      </c>
      <c r="B743" s="16" t="s">
        <v>2756</v>
      </c>
      <c r="C743" s="16" t="s">
        <v>2757</v>
      </c>
      <c r="D743" s="16" t="s">
        <v>2758</v>
      </c>
      <c r="E743" s="18">
        <v>43299</v>
      </c>
      <c r="F743" s="16" t="s">
        <v>2759</v>
      </c>
      <c r="G743" s="16" t="s">
        <v>2760</v>
      </c>
      <c r="H743" s="37" t="s">
        <v>213</v>
      </c>
      <c r="I743" s="16" t="s">
        <v>1121</v>
      </c>
      <c r="J743" s="16" t="s">
        <v>124</v>
      </c>
      <c r="K743" s="16" t="s">
        <v>69</v>
      </c>
      <c r="L743" s="16" t="s">
        <v>70</v>
      </c>
      <c r="M743" s="19">
        <v>6287037</v>
      </c>
      <c r="N743" s="19">
        <v>4469764.7468664907</v>
      </c>
      <c r="O743" s="20" t="s">
        <v>2761</v>
      </c>
      <c r="P743" s="21">
        <v>5550155001456</v>
      </c>
      <c r="Q743" s="20" t="s">
        <v>72</v>
      </c>
      <c r="R743" s="16" t="str">
        <f t="shared" si="191"/>
        <v>GEF</v>
      </c>
      <c r="S743" s="16" t="str">
        <f t="shared" si="189"/>
        <v>C</v>
      </c>
      <c r="T743" s="16" t="str">
        <f t="shared" si="206"/>
        <v>Multinational</v>
      </c>
      <c r="U743" s="16" t="str">
        <f t="shared" si="193"/>
        <v>Multinational</v>
      </c>
      <c r="V743" s="22" t="str">
        <f>IF(ISNUMBER(MATCH(A743, {"Gabon","Sudan","Niger","Mali","Burkina Faso","Guinea"}, 0)), "De Facto Countries", "Non-De Facto Countries")</f>
        <v>Non-De Facto Countries</v>
      </c>
      <c r="W743" s="16" t="str">
        <f t="shared" si="204"/>
        <v>Multi</v>
      </c>
      <c r="X743" s="16" t="str">
        <f t="shared" si="205"/>
        <v>Environment</v>
      </c>
      <c r="Y743" s="23">
        <f>Table2[[#This Row],[Approved Amount_UA Equivalent]]</f>
        <v>4469764.7468664907</v>
      </c>
      <c r="AD743" s="23">
        <f>SUM(Table2[[#This Row],[Feed Africa ]:[Improve Quality Of Life ]])</f>
        <v>4469764.7468664907</v>
      </c>
      <c r="AE743" s="16" t="b">
        <f>Table2[[#This Row],[Total HI5]]=Table2[[#This Row],[Approved Amount_UA Equivalent]]</f>
        <v>1</v>
      </c>
      <c r="AF743" s="24">
        <v>41</v>
      </c>
      <c r="AG743" s="20" t="str">
        <f t="shared" si="194"/>
        <v>ISP and Investment Project</v>
      </c>
      <c r="AH743" s="24" t="e">
        <f>VLOOKUP(Table2[[#This Row],[SAP Code]],[25]DATA!$A:$G,7,FALSE)</f>
        <v>#N/A</v>
      </c>
      <c r="AI743" s="20" t="str">
        <f t="shared" si="195"/>
        <v>Infrastructure</v>
      </c>
      <c r="AJ743" s="25" t="s">
        <v>1126</v>
      </c>
      <c r="AK743" s="25" t="s">
        <v>2760</v>
      </c>
      <c r="AL743" s="23" t="str" cm="1">
        <f t="array" ref="AL743">_xlfn.SWITCH(AK743,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43" s="26">
        <v>1</v>
      </c>
      <c r="AN743" s="25" t="str">
        <f t="shared" si="203"/>
        <v>Sovereign</v>
      </c>
      <c r="AO743" s="27">
        <v>1</v>
      </c>
      <c r="AP743" s="23">
        <f>Table2[[#This Row],[Approved Amount_UA Equivalent]]/1000000</f>
        <v>4.4697647468664909</v>
      </c>
      <c r="AQ743" s="19">
        <f t="shared" si="196"/>
        <v>5.9485417157198004</v>
      </c>
      <c r="AR743" s="23" t="str">
        <f t="shared" si="197"/>
        <v>1-10</v>
      </c>
      <c r="AS743" s="23" t="str">
        <f t="shared" si="198"/>
        <v>1-20</v>
      </c>
      <c r="AT743" s="23" t="str">
        <f t="shared" si="199"/>
        <v>1-40</v>
      </c>
      <c r="AU743" s="23" t="str">
        <f t="shared" si="200"/>
        <v>&lt;1-50 Mn</v>
      </c>
      <c r="AV743" s="23">
        <f>Table2[[#This Row],[Amount]]</f>
        <v>6287037</v>
      </c>
      <c r="AW743" s="23" t="str">
        <f t="shared" si="201"/>
        <v>Jul 2018</v>
      </c>
      <c r="AX743" s="28">
        <f>IFERROR(VLOOKUP(Table2[[#This Row],[SAP Code]],[26]_16!A:B,2,FALSE),0)</f>
        <v>0</v>
      </c>
      <c r="AY743" s="28">
        <f>IFERROR(VLOOKUP(Table2[[#This Row],[SAP Code]],[26]_16!D:E,2,FALSE)/ 1000000, 0)</f>
        <v>0</v>
      </c>
      <c r="AZ743" s="28">
        <f>IFERROR(VLOOKUP(Table2[[#This Row],[SAP Code]],[26]_16!G:H,2,FALSE)/ 1000000, 0)</f>
        <v>0</v>
      </c>
      <c r="BA743" s="28">
        <f>IFERROR(VLOOKUP(Table2[[#This Row],[SAP Code]],[26]_16!J:K,2,FALSE)/ 1000000, 0)</f>
        <v>0</v>
      </c>
      <c r="BB743" s="28">
        <f>IFERROR(VLOOKUP(Table2[[#This Row],[SAP Code]],[26]_16!M:N,2,FALSE)/ 1000000, 0)</f>
        <v>0</v>
      </c>
      <c r="BC743" s="28">
        <f>IFERROR(VLOOKUP(Table2[[#This Row],[SAP Code]],[26]_16!P:Q,2,FALSE),0)</f>
        <v>0</v>
      </c>
      <c r="BD743" s="28">
        <f>IFERROR(VLOOKUP(Table2[[#This Row],[SAP Code]],[26]_16!S:T,2,FALSE),0)</f>
        <v>9.9717810000000004E-2</v>
      </c>
      <c r="BE743" s="28">
        <f>IFERROR(VLOOKUP(Table2[[#This Row],[SAP Code]],[26]_16!V:W,2,FALSE)/ 1000000, 0)</f>
        <v>0</v>
      </c>
      <c r="BF743" s="28">
        <f>IFERROR(VLOOKUP(Table2[[#This Row],[SAP Code]],[26]_16!Y:Z,2,FALSE)/ 1000000, 0)</f>
        <v>2.9250160000000001E-2</v>
      </c>
      <c r="BG743" s="28" t="str">
        <f>IFERROR(VLOOKUP(Table2[[#This Row],[SAP Code]],[26]port!$A:$AD,30,FALSE),"unknown")</f>
        <v>COMP</v>
      </c>
      <c r="BH743" s="29" t="str">
        <f t="shared" si="202"/>
        <v>Number of operations completed out of the net approved of that year</v>
      </c>
      <c r="BI743" s="16"/>
    </row>
    <row r="744" spans="1:61" ht="17.100000000000001" customHeight="1">
      <c r="A744" s="38" t="s">
        <v>60</v>
      </c>
      <c r="B744" s="16" t="s">
        <v>2756</v>
      </c>
      <c r="C744" s="16" t="s">
        <v>2762</v>
      </c>
      <c r="D744" s="16" t="s">
        <v>2758</v>
      </c>
      <c r="E744" s="18">
        <v>43299</v>
      </c>
      <c r="F744" s="16" t="s">
        <v>436</v>
      </c>
      <c r="G744" s="16" t="s">
        <v>2760</v>
      </c>
      <c r="H744" s="16" t="s">
        <v>66</v>
      </c>
      <c r="I744" s="16" t="s">
        <v>1121</v>
      </c>
      <c r="J744" s="16" t="s">
        <v>124</v>
      </c>
      <c r="K744" s="16" t="s">
        <v>69</v>
      </c>
      <c r="L744" s="16" t="s">
        <v>70</v>
      </c>
      <c r="M744" s="19">
        <v>1479952</v>
      </c>
      <c r="N744" s="19">
        <v>1052170.8837811127</v>
      </c>
      <c r="O744" s="20" t="s">
        <v>2763</v>
      </c>
      <c r="P744" s="21">
        <v>5550155001451</v>
      </c>
      <c r="Q744" s="20" t="s">
        <v>72</v>
      </c>
      <c r="R744" s="16" t="str">
        <f t="shared" si="191"/>
        <v>GEF</v>
      </c>
      <c r="S744" s="16" t="str">
        <f t="shared" si="189"/>
        <v>C</v>
      </c>
      <c r="T744" s="16" t="str">
        <f t="shared" si="206"/>
        <v>Blend Countries</v>
      </c>
      <c r="U744" s="16" t="str">
        <f t="shared" si="193"/>
        <v>Non-Transition States</v>
      </c>
      <c r="V744" s="22" t="str">
        <f>IF(ISNUMBER(MATCH(A744, {"Gabon","Sudan","Niger","Mali","Burkina Faso","Guinea"}, 0)), "De Facto Countries", "Non-De Facto Countries")</f>
        <v>Non-De Facto Countries</v>
      </c>
      <c r="W744" s="16" t="str">
        <f t="shared" si="204"/>
        <v>Central</v>
      </c>
      <c r="X744" s="16" t="str">
        <f t="shared" si="205"/>
        <v>Environment</v>
      </c>
      <c r="Y744" s="23">
        <f>Table2[[#This Row],[Approved Amount_UA Equivalent]]</f>
        <v>1052170.8837811127</v>
      </c>
      <c r="AD744" s="23">
        <f>SUM(Table2[[#This Row],[Feed Africa ]:[Improve Quality Of Life ]])</f>
        <v>1052170.8837811127</v>
      </c>
      <c r="AE744" s="16" t="b">
        <f>Table2[[#This Row],[Total HI5]]=Table2[[#This Row],[Approved Amount_UA Equivalent]]</f>
        <v>1</v>
      </c>
      <c r="AF744" s="24">
        <v>41</v>
      </c>
      <c r="AG744" s="20" t="str">
        <f t="shared" si="194"/>
        <v>ISP and Investment Project</v>
      </c>
      <c r="AH744" s="24" t="e">
        <f>VLOOKUP(Table2[[#This Row],[SAP Code]],[25]DATA!$A:$G,7,FALSE)</f>
        <v>#N/A</v>
      </c>
      <c r="AI744" s="20" t="str">
        <f t="shared" si="195"/>
        <v>Infrastructure</v>
      </c>
      <c r="AJ744" s="25" t="s">
        <v>1126</v>
      </c>
      <c r="AK744" s="25" t="s">
        <v>2760</v>
      </c>
      <c r="AL744" s="23" t="str" cm="1">
        <f t="array" ref="AL744">_xlfn.SWITCH(AK744,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44" s="26">
        <v>1</v>
      </c>
      <c r="AN744" s="25" t="str">
        <f t="shared" si="203"/>
        <v>Sovereign</v>
      </c>
      <c r="AO744" s="27">
        <v>1</v>
      </c>
      <c r="AP744" s="23">
        <f>Table2[[#This Row],[Approved Amount_UA Equivalent]]/1000000</f>
        <v>1.0521708837811128</v>
      </c>
      <c r="AQ744" s="19">
        <f t="shared" si="196"/>
        <v>1.4002710989712561</v>
      </c>
      <c r="AR744" s="23" t="str">
        <f t="shared" si="197"/>
        <v>1-10</v>
      </c>
      <c r="AS744" s="23" t="str">
        <f t="shared" si="198"/>
        <v>1-20</v>
      </c>
      <c r="AT744" s="23" t="str">
        <f t="shared" si="199"/>
        <v>1-40</v>
      </c>
      <c r="AU744" s="23" t="str">
        <f t="shared" si="200"/>
        <v>&lt;1-50 Mn</v>
      </c>
      <c r="AV744" s="23">
        <f>Table2[[#This Row],[Amount]]</f>
        <v>1479952</v>
      </c>
      <c r="AW744" s="23" t="str">
        <f t="shared" si="201"/>
        <v>Jul 2018</v>
      </c>
      <c r="AX744" s="28">
        <f>IFERROR(VLOOKUP(Table2[[#This Row],[SAP Code]],[26]_16!A:B,2,FALSE),0)</f>
        <v>0</v>
      </c>
      <c r="AY744" s="28">
        <f>IFERROR(VLOOKUP(Table2[[#This Row],[SAP Code]],[26]_16!D:E,2,FALSE)/ 1000000, 0)</f>
        <v>0</v>
      </c>
      <c r="AZ744" s="28">
        <f>IFERROR(VLOOKUP(Table2[[#This Row],[SAP Code]],[26]_16!G:H,2,FALSE)/ 1000000, 0)</f>
        <v>0</v>
      </c>
      <c r="BA744" s="28">
        <f>IFERROR(VLOOKUP(Table2[[#This Row],[SAP Code]],[26]_16!J:K,2,FALSE)/ 1000000, 0)</f>
        <v>0</v>
      </c>
      <c r="BB744" s="28">
        <f>IFERROR(VLOOKUP(Table2[[#This Row],[SAP Code]],[26]_16!M:N,2,FALSE)/ 1000000, 0)</f>
        <v>0</v>
      </c>
      <c r="BC744" s="28">
        <f>IFERROR(VLOOKUP(Table2[[#This Row],[SAP Code]],[26]_16!P:Q,2,FALSE),0)</f>
        <v>0</v>
      </c>
      <c r="BD744" s="28">
        <f>IFERROR(VLOOKUP(Table2[[#This Row],[SAP Code]],[26]_16!S:T,2,FALSE),0)</f>
        <v>4.5178820000000001E-2</v>
      </c>
      <c r="BE744" s="28">
        <f>IFERROR(VLOOKUP(Table2[[#This Row],[SAP Code]],[26]_16!V:W,2,FALSE)/ 1000000, 0)</f>
        <v>0</v>
      </c>
      <c r="BF744" s="28">
        <f>IFERROR(VLOOKUP(Table2[[#This Row],[SAP Code]],[26]_16!Y:Z,2,FALSE)/ 1000000, 0)</f>
        <v>1.9222099999999999E-3</v>
      </c>
      <c r="BG744" s="28" t="str">
        <f>IFERROR(VLOOKUP(Table2[[#This Row],[SAP Code]],[26]port!$A:$AD,30,FALSE),"unknown")</f>
        <v>COMP</v>
      </c>
      <c r="BH744" s="29" t="str">
        <f t="shared" si="202"/>
        <v>Number of operations completed out of the net approved of that year</v>
      </c>
      <c r="BI744" s="16"/>
    </row>
    <row r="745" spans="1:61" ht="17.100000000000001" customHeight="1">
      <c r="A745" s="16" t="s">
        <v>369</v>
      </c>
      <c r="B745" s="16" t="s">
        <v>2756</v>
      </c>
      <c r="C745" s="16" t="s">
        <v>2764</v>
      </c>
      <c r="D745" s="16" t="s">
        <v>2758</v>
      </c>
      <c r="E745" s="18">
        <v>43299</v>
      </c>
      <c r="F745" s="16" t="s">
        <v>373</v>
      </c>
      <c r="G745" s="16" t="s">
        <v>2760</v>
      </c>
      <c r="H745" s="16" t="s">
        <v>66</v>
      </c>
      <c r="I745" s="16" t="s">
        <v>1121</v>
      </c>
      <c r="J745" s="16" t="s">
        <v>124</v>
      </c>
      <c r="K745" s="16" t="s">
        <v>69</v>
      </c>
      <c r="L745" s="16" t="s">
        <v>70</v>
      </c>
      <c r="M745" s="19">
        <v>2557942</v>
      </c>
      <c r="N745" s="19">
        <v>1818567.1527190255</v>
      </c>
      <c r="O745" s="20" t="s">
        <v>2765</v>
      </c>
      <c r="P745" s="21">
        <v>5550155001452</v>
      </c>
      <c r="Q745" s="20" t="s">
        <v>72</v>
      </c>
      <c r="R745" s="16" t="str">
        <f t="shared" si="191"/>
        <v>GEF</v>
      </c>
      <c r="S745" s="16" t="str">
        <f t="shared" ref="S745:S758" si="207">MID(O745, 6,1)</f>
        <v>C</v>
      </c>
      <c r="T745" s="16" t="str">
        <f t="shared" si="206"/>
        <v>ADF Countries</v>
      </c>
      <c r="U745" s="16" t="str">
        <f t="shared" si="193"/>
        <v>Transition States</v>
      </c>
      <c r="V745" s="22" t="str">
        <f>IF(ISNUMBER(MATCH(A745, {"Gabon","Sudan","Niger","Mali","Burkina Faso","Guinea"}, 0)), "De Facto Countries", "Non-De Facto Countries")</f>
        <v>Non-De Facto Countries</v>
      </c>
      <c r="W745" s="16" t="str">
        <f t="shared" si="204"/>
        <v>Central</v>
      </c>
      <c r="X745" s="16" t="str">
        <f t="shared" si="205"/>
        <v>Environment</v>
      </c>
      <c r="Y745" s="23">
        <f>Table2[[#This Row],[Approved Amount_UA Equivalent]]</f>
        <v>1818567.1527190255</v>
      </c>
      <c r="AD745" s="23">
        <f>SUM(Table2[[#This Row],[Feed Africa ]:[Improve Quality Of Life ]])</f>
        <v>1818567.1527190255</v>
      </c>
      <c r="AE745" s="16" t="b">
        <f>Table2[[#This Row],[Total HI5]]=Table2[[#This Row],[Approved Amount_UA Equivalent]]</f>
        <v>1</v>
      </c>
      <c r="AF745" s="24">
        <v>41</v>
      </c>
      <c r="AG745" s="20" t="str">
        <f t="shared" si="194"/>
        <v>ISP and Investment Project</v>
      </c>
      <c r="AH745" s="24" t="e">
        <f>VLOOKUP(Table2[[#This Row],[SAP Code]],[25]DATA!$A:$G,7,FALSE)</f>
        <v>#N/A</v>
      </c>
      <c r="AI745" s="20" t="str">
        <f t="shared" si="195"/>
        <v>Infrastructure</v>
      </c>
      <c r="AJ745" s="25" t="s">
        <v>1126</v>
      </c>
      <c r="AK745" s="25" t="s">
        <v>2760</v>
      </c>
      <c r="AL745" s="23" t="str" cm="1">
        <f t="array" ref="AL745">_xlfn.SWITCH(AK745,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45" s="26">
        <v>1</v>
      </c>
      <c r="AN745" s="25" t="str">
        <f t="shared" si="203"/>
        <v>Sovereign</v>
      </c>
      <c r="AO745" s="27">
        <v>1</v>
      </c>
      <c r="AP745" s="23">
        <f>Table2[[#This Row],[Approved Amount_UA Equivalent]]/1000000</f>
        <v>1.8185671527190255</v>
      </c>
      <c r="AQ745" s="19">
        <f t="shared" si="196"/>
        <v>2.4202219095245878</v>
      </c>
      <c r="AR745" s="23" t="str">
        <f t="shared" si="197"/>
        <v>1-10</v>
      </c>
      <c r="AS745" s="23" t="str">
        <f t="shared" si="198"/>
        <v>1-20</v>
      </c>
      <c r="AT745" s="23" t="str">
        <f t="shared" si="199"/>
        <v>1-40</v>
      </c>
      <c r="AU745" s="23" t="str">
        <f t="shared" si="200"/>
        <v>&lt;1-50 Mn</v>
      </c>
      <c r="AV745" s="23">
        <f>Table2[[#This Row],[Amount]]</f>
        <v>2557942</v>
      </c>
      <c r="AW745" s="23" t="str">
        <f t="shared" si="201"/>
        <v>Jul 2018</v>
      </c>
      <c r="AX745" s="28">
        <f>IFERROR(VLOOKUP(Table2[[#This Row],[SAP Code]],[26]_16!A:B,2,FALSE),0)</f>
        <v>0</v>
      </c>
      <c r="AY745" s="28">
        <f>IFERROR(VLOOKUP(Table2[[#This Row],[SAP Code]],[26]_16!D:E,2,FALSE)/ 1000000, 0)</f>
        <v>0</v>
      </c>
      <c r="AZ745" s="28">
        <f>IFERROR(VLOOKUP(Table2[[#This Row],[SAP Code]],[26]_16!G:H,2,FALSE)/ 1000000, 0)</f>
        <v>0</v>
      </c>
      <c r="BA745" s="28">
        <f>IFERROR(VLOOKUP(Table2[[#This Row],[SAP Code]],[26]_16!J:K,2,FALSE)/ 1000000, 0)</f>
        <v>0</v>
      </c>
      <c r="BB745" s="28">
        <f>IFERROR(VLOOKUP(Table2[[#This Row],[SAP Code]],[26]_16!M:N,2,FALSE)/ 1000000, 0)</f>
        <v>0</v>
      </c>
      <c r="BC745" s="28">
        <f>IFERROR(VLOOKUP(Table2[[#This Row],[SAP Code]],[26]_16!P:Q,2,FALSE),0)</f>
        <v>0</v>
      </c>
      <c r="BD745" s="28">
        <f>IFERROR(VLOOKUP(Table2[[#This Row],[SAP Code]],[26]_16!S:T,2,FALSE),0)</f>
        <v>4.2816470000000002E-2</v>
      </c>
      <c r="BE745" s="28">
        <f>IFERROR(VLOOKUP(Table2[[#This Row],[SAP Code]],[26]_16!V:W,2,FALSE)/ 1000000, 0)</f>
        <v>0</v>
      </c>
      <c r="BF745" s="28">
        <f>IFERROR(VLOOKUP(Table2[[#This Row],[SAP Code]],[26]_16!Y:Z,2,FALSE)/ 1000000, 0)</f>
        <v>2.9711250000000002E-2</v>
      </c>
      <c r="BG745" s="28" t="str">
        <f>IFERROR(VLOOKUP(Table2[[#This Row],[SAP Code]],[26]port!$A:$AD,30,FALSE),"unknown")</f>
        <v>COMP</v>
      </c>
      <c r="BH745" s="29" t="str">
        <f t="shared" si="202"/>
        <v>Number of operations completed out of the net approved of that year</v>
      </c>
      <c r="BI745" s="16"/>
    </row>
    <row r="746" spans="1:61" ht="17.100000000000001" customHeight="1">
      <c r="A746" s="38" t="s">
        <v>769</v>
      </c>
      <c r="B746" s="16" t="s">
        <v>2756</v>
      </c>
      <c r="C746" s="16" t="s">
        <v>2766</v>
      </c>
      <c r="D746" s="16" t="s">
        <v>2758</v>
      </c>
      <c r="E746" s="18">
        <v>43299</v>
      </c>
      <c r="F746" s="16" t="s">
        <v>773</v>
      </c>
      <c r="G746" s="16" t="s">
        <v>2760</v>
      </c>
      <c r="H746" s="16" t="s">
        <v>66</v>
      </c>
      <c r="I746" s="16" t="s">
        <v>1121</v>
      </c>
      <c r="J746" s="16" t="s">
        <v>124</v>
      </c>
      <c r="K746" s="16" t="s">
        <v>69</v>
      </c>
      <c r="L746" s="16" t="s">
        <v>70</v>
      </c>
      <c r="M746" s="19">
        <v>2557942</v>
      </c>
      <c r="N746" s="19">
        <v>1818567.1527190255</v>
      </c>
      <c r="O746" s="20" t="s">
        <v>2767</v>
      </c>
      <c r="P746" s="21">
        <v>5550155001455</v>
      </c>
      <c r="Q746" s="20" t="s">
        <v>72</v>
      </c>
      <c r="R746" s="16" t="str">
        <f t="shared" si="191"/>
        <v>GEF</v>
      </c>
      <c r="S746" s="16" t="str">
        <f t="shared" si="207"/>
        <v>C</v>
      </c>
      <c r="T746" s="16" t="str">
        <f t="shared" si="206"/>
        <v>ADF Countries</v>
      </c>
      <c r="U746" s="16" t="str">
        <f t="shared" si="193"/>
        <v>Transition States</v>
      </c>
      <c r="V746" s="22" t="str">
        <f>IF(ISNUMBER(MATCH(A746, {"Gabon","Sudan","Niger","Mali","Burkina Faso","Guinea"}, 0)), "De Facto Countries", "Non-De Facto Countries")</f>
        <v>Non-De Facto Countries</v>
      </c>
      <c r="W746" s="16" t="str">
        <f t="shared" si="204"/>
        <v>Central</v>
      </c>
      <c r="X746" s="16" t="str">
        <f t="shared" si="205"/>
        <v>Environment</v>
      </c>
      <c r="Y746" s="23">
        <f>Table2[[#This Row],[Approved Amount_UA Equivalent]]</f>
        <v>1818567.1527190255</v>
      </c>
      <c r="AD746" s="23">
        <f>SUM(Table2[[#This Row],[Feed Africa ]:[Improve Quality Of Life ]])</f>
        <v>1818567.1527190255</v>
      </c>
      <c r="AE746" s="16" t="b">
        <f>Table2[[#This Row],[Total HI5]]=Table2[[#This Row],[Approved Amount_UA Equivalent]]</f>
        <v>1</v>
      </c>
      <c r="AF746" s="24">
        <v>41</v>
      </c>
      <c r="AG746" s="20" t="str">
        <f t="shared" si="194"/>
        <v>ISP and Investment Project</v>
      </c>
      <c r="AH746" s="24" t="e">
        <f>VLOOKUP(Table2[[#This Row],[SAP Code]],[25]DATA!$A:$G,7,FALSE)</f>
        <v>#N/A</v>
      </c>
      <c r="AI746" s="20" t="str">
        <f t="shared" si="195"/>
        <v>Infrastructure</v>
      </c>
      <c r="AJ746" s="25" t="s">
        <v>1126</v>
      </c>
      <c r="AK746" s="25" t="s">
        <v>2760</v>
      </c>
      <c r="AL746" s="23" t="str" cm="1">
        <f t="array" ref="AL746">_xlfn.SWITCH(AK746,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46" s="26">
        <v>1</v>
      </c>
      <c r="AN746" s="25" t="str">
        <f t="shared" si="203"/>
        <v>Sovereign</v>
      </c>
      <c r="AO746" s="27">
        <v>1</v>
      </c>
      <c r="AP746" s="23">
        <f>Table2[[#This Row],[Approved Amount_UA Equivalent]]/1000000</f>
        <v>1.8185671527190255</v>
      </c>
      <c r="AQ746" s="19">
        <f t="shared" si="196"/>
        <v>2.4202219095245878</v>
      </c>
      <c r="AR746" s="23" t="str">
        <f t="shared" si="197"/>
        <v>1-10</v>
      </c>
      <c r="AS746" s="23" t="str">
        <f t="shared" si="198"/>
        <v>1-20</v>
      </c>
      <c r="AT746" s="23" t="str">
        <f t="shared" si="199"/>
        <v>1-40</v>
      </c>
      <c r="AU746" s="23" t="str">
        <f t="shared" si="200"/>
        <v>&lt;1-50 Mn</v>
      </c>
      <c r="AV746" s="23">
        <f>Table2[[#This Row],[Amount]]</f>
        <v>2557942</v>
      </c>
      <c r="AW746" s="23" t="str">
        <f t="shared" si="201"/>
        <v>Jul 2018</v>
      </c>
      <c r="AX746" s="28">
        <f>IFERROR(VLOOKUP(Table2[[#This Row],[SAP Code]],[26]_16!A:B,2,FALSE),0)</f>
        <v>0</v>
      </c>
      <c r="AY746" s="28">
        <f>IFERROR(VLOOKUP(Table2[[#This Row],[SAP Code]],[26]_16!D:E,2,FALSE)/ 1000000, 0)</f>
        <v>0</v>
      </c>
      <c r="AZ746" s="28">
        <f>IFERROR(VLOOKUP(Table2[[#This Row],[SAP Code]],[26]_16!G:H,2,FALSE)/ 1000000, 0)</f>
        <v>0</v>
      </c>
      <c r="BA746" s="28">
        <f>IFERROR(VLOOKUP(Table2[[#This Row],[SAP Code]],[26]_16!J:K,2,FALSE)/ 1000000, 0)</f>
        <v>0</v>
      </c>
      <c r="BB746" s="28">
        <f>IFERROR(VLOOKUP(Table2[[#This Row],[SAP Code]],[26]_16!M:N,2,FALSE)/ 1000000, 0)</f>
        <v>0</v>
      </c>
      <c r="BC746" s="28">
        <f>IFERROR(VLOOKUP(Table2[[#This Row],[SAP Code]],[26]_16!P:Q,2,FALSE),0)</f>
        <v>0</v>
      </c>
      <c r="BD746" s="28">
        <f>IFERROR(VLOOKUP(Table2[[#This Row],[SAP Code]],[26]_16!S:T,2,FALSE),0)</f>
        <v>0.10320908000000001</v>
      </c>
      <c r="BE746" s="28">
        <f>IFERROR(VLOOKUP(Table2[[#This Row],[SAP Code]],[26]_16!V:W,2,FALSE)/ 1000000, 0)</f>
        <v>0</v>
      </c>
      <c r="BF746" s="28">
        <f>IFERROR(VLOOKUP(Table2[[#This Row],[SAP Code]],[26]_16!Y:Z,2,FALSE)/ 1000000, 0)</f>
        <v>3.017587E-2</v>
      </c>
      <c r="BG746" s="28" t="str">
        <f>IFERROR(VLOOKUP(Table2[[#This Row],[SAP Code]],[26]port!$A:$AD,30,FALSE),"unknown")</f>
        <v>COMP</v>
      </c>
      <c r="BH746" s="29" t="str">
        <f t="shared" si="202"/>
        <v>Number of operations completed out of the net approved of that year</v>
      </c>
      <c r="BI746" s="16"/>
    </row>
    <row r="747" spans="1:61" ht="17.100000000000001" customHeight="1">
      <c r="A747" s="16" t="s">
        <v>348</v>
      </c>
      <c r="B747" s="16" t="s">
        <v>2756</v>
      </c>
      <c r="C747" s="16" t="s">
        <v>2768</v>
      </c>
      <c r="D747" s="16" t="s">
        <v>2758</v>
      </c>
      <c r="E747" s="18">
        <v>43299</v>
      </c>
      <c r="F747" s="16" t="s">
        <v>2769</v>
      </c>
      <c r="G747" s="16" t="s">
        <v>2760</v>
      </c>
      <c r="H747" s="16" t="s">
        <v>132</v>
      </c>
      <c r="I747" s="16" t="s">
        <v>1121</v>
      </c>
      <c r="J747" s="16" t="s">
        <v>124</v>
      </c>
      <c r="K747" s="16" t="s">
        <v>69</v>
      </c>
      <c r="L747" s="16" t="s">
        <v>70</v>
      </c>
      <c r="M747" s="19">
        <v>4141429</v>
      </c>
      <c r="N747" s="19">
        <v>2944346.1754480754</v>
      </c>
      <c r="O747" s="20" t="s">
        <v>2770</v>
      </c>
      <c r="P747" s="21">
        <v>5550155001454</v>
      </c>
      <c r="Q747" s="20" t="s">
        <v>72</v>
      </c>
      <c r="R747" s="16" t="str">
        <f t="shared" si="191"/>
        <v>GEF</v>
      </c>
      <c r="S747" s="16" t="str">
        <f t="shared" si="207"/>
        <v>C</v>
      </c>
      <c r="T747" s="16" t="str">
        <f t="shared" si="206"/>
        <v>ADB Countries</v>
      </c>
      <c r="U747" s="16" t="str">
        <f t="shared" si="193"/>
        <v>Non-Transition States</v>
      </c>
      <c r="V747" s="22" t="str">
        <f>IF(ISNUMBER(MATCH(A747, {"Gabon","Sudan","Niger","Mali","Burkina Faso","Guinea"}, 0)), "De Facto Countries", "Non-De Facto Countries")</f>
        <v>Non-De Facto Countries</v>
      </c>
      <c r="W747" s="16" t="str">
        <f t="shared" si="204"/>
        <v>Nigeria</v>
      </c>
      <c r="X747" s="16" t="str">
        <f t="shared" si="205"/>
        <v>Environment</v>
      </c>
      <c r="Y747" s="23">
        <f>Table2[[#This Row],[Approved Amount_UA Equivalent]]</f>
        <v>2944346.1754480754</v>
      </c>
      <c r="AD747" s="23">
        <f>SUM(Table2[[#This Row],[Feed Africa ]:[Improve Quality Of Life ]])</f>
        <v>2944346.1754480754</v>
      </c>
      <c r="AE747" s="16" t="b">
        <f>Table2[[#This Row],[Total HI5]]=Table2[[#This Row],[Approved Amount_UA Equivalent]]</f>
        <v>1</v>
      </c>
      <c r="AF747" s="24">
        <v>41</v>
      </c>
      <c r="AG747" s="20" t="str">
        <f t="shared" si="194"/>
        <v>ISP and Investment Project</v>
      </c>
      <c r="AH747" s="24" t="e">
        <f>VLOOKUP(Table2[[#This Row],[SAP Code]],[25]DATA!$A:$G,7,FALSE)</f>
        <v>#N/A</v>
      </c>
      <c r="AI747" s="20" t="str">
        <f t="shared" si="195"/>
        <v>Infrastructure</v>
      </c>
      <c r="AJ747" s="25" t="s">
        <v>1126</v>
      </c>
      <c r="AK747" s="25" t="s">
        <v>2760</v>
      </c>
      <c r="AL747" s="23" t="str" cm="1">
        <f t="array" ref="AL747">_xlfn.SWITCH(AK747,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47" s="26">
        <v>1</v>
      </c>
      <c r="AN747" s="25" t="str">
        <f t="shared" si="203"/>
        <v>Sovereign</v>
      </c>
      <c r="AO747" s="27">
        <v>1</v>
      </c>
      <c r="AP747" s="23">
        <f>Table2[[#This Row],[Approved Amount_UA Equivalent]]/1000000</f>
        <v>2.9443461754480755</v>
      </c>
      <c r="AQ747" s="19">
        <f t="shared" si="196"/>
        <v>3.9184536641333167</v>
      </c>
      <c r="AR747" s="23" t="str">
        <f t="shared" si="197"/>
        <v>1-10</v>
      </c>
      <c r="AS747" s="23" t="str">
        <f t="shared" si="198"/>
        <v>1-20</v>
      </c>
      <c r="AT747" s="23" t="str">
        <f t="shared" si="199"/>
        <v>1-40</v>
      </c>
      <c r="AU747" s="23" t="str">
        <f t="shared" si="200"/>
        <v>&lt;1-50 Mn</v>
      </c>
      <c r="AV747" s="23">
        <f>Table2[[#This Row],[Amount]]</f>
        <v>4141429</v>
      </c>
      <c r="AW747" s="23" t="str">
        <f t="shared" si="201"/>
        <v>Jul 2018</v>
      </c>
      <c r="AX747" s="28">
        <f>IFERROR(VLOOKUP(Table2[[#This Row],[SAP Code]],[26]_16!A:B,2,FALSE),0)</f>
        <v>0</v>
      </c>
      <c r="AY747" s="28">
        <f>IFERROR(VLOOKUP(Table2[[#This Row],[SAP Code]],[26]_16!D:E,2,FALSE)/ 1000000, 0)</f>
        <v>0</v>
      </c>
      <c r="AZ747" s="28">
        <f>IFERROR(VLOOKUP(Table2[[#This Row],[SAP Code]],[26]_16!G:H,2,FALSE)/ 1000000, 0)</f>
        <v>0</v>
      </c>
      <c r="BA747" s="28">
        <f>IFERROR(VLOOKUP(Table2[[#This Row],[SAP Code]],[26]_16!J:K,2,FALSE)/ 1000000, 0)</f>
        <v>0</v>
      </c>
      <c r="BB747" s="28">
        <f>IFERROR(VLOOKUP(Table2[[#This Row],[SAP Code]],[26]_16!M:N,2,FALSE)/ 1000000, 0)</f>
        <v>0</v>
      </c>
      <c r="BC747" s="28">
        <f>IFERROR(VLOOKUP(Table2[[#This Row],[SAP Code]],[26]_16!P:Q,2,FALSE),0)</f>
        <v>0</v>
      </c>
      <c r="BD747" s="28">
        <f>IFERROR(VLOOKUP(Table2[[#This Row],[SAP Code]],[26]_16!S:T,2,FALSE),0)</f>
        <v>0</v>
      </c>
      <c r="BE747" s="28">
        <f>IFERROR(VLOOKUP(Table2[[#This Row],[SAP Code]],[26]_16!V:W,2,FALSE)/ 1000000, 0)</f>
        <v>0</v>
      </c>
      <c r="BF747" s="28">
        <f>IFERROR(VLOOKUP(Table2[[#This Row],[SAP Code]],[26]_16!Y:Z,2,FALSE)/ 1000000, 0)</f>
        <v>0</v>
      </c>
      <c r="BG747" s="28" t="str">
        <f>IFERROR(VLOOKUP(Table2[[#This Row],[SAP Code]],[26]port!$A:$AD,30,FALSE),"unknown")</f>
        <v>TERM</v>
      </c>
      <c r="BH747" s="29" t="str">
        <f t="shared" si="202"/>
        <v>Number of operations Cancelled before completion</v>
      </c>
      <c r="BI747" s="16"/>
    </row>
    <row r="748" spans="1:61" ht="17.100000000000001" customHeight="1">
      <c r="A748" s="16" t="s">
        <v>696</v>
      </c>
      <c r="B748" s="16" t="s">
        <v>2756</v>
      </c>
      <c r="C748" s="16" t="s">
        <v>2771</v>
      </c>
      <c r="D748" s="16" t="s">
        <v>2758</v>
      </c>
      <c r="E748" s="18">
        <v>43299</v>
      </c>
      <c r="F748" s="16" t="s">
        <v>700</v>
      </c>
      <c r="G748" s="16" t="s">
        <v>2760</v>
      </c>
      <c r="H748" s="16" t="s">
        <v>132</v>
      </c>
      <c r="I748" s="16" t="s">
        <v>1121</v>
      </c>
      <c r="J748" s="16" t="s">
        <v>124</v>
      </c>
      <c r="K748" s="16" t="s">
        <v>69</v>
      </c>
      <c r="L748" s="16" t="s">
        <v>70</v>
      </c>
      <c r="M748" s="19">
        <v>3288782</v>
      </c>
      <c r="N748" s="19">
        <v>2338157.3615248441</v>
      </c>
      <c r="O748" s="20" t="s">
        <v>2772</v>
      </c>
      <c r="P748" s="21">
        <v>5550155001453</v>
      </c>
      <c r="Q748" s="20" t="s">
        <v>72</v>
      </c>
      <c r="R748" s="16" t="str">
        <f t="shared" si="191"/>
        <v>GEF</v>
      </c>
      <c r="S748" s="16" t="str">
        <f t="shared" si="207"/>
        <v>C</v>
      </c>
      <c r="T748" s="16" t="str">
        <f t="shared" si="206"/>
        <v>ADF Countries</v>
      </c>
      <c r="U748" s="16" t="str">
        <f t="shared" si="193"/>
        <v>Transition States</v>
      </c>
      <c r="V748" s="22" t="str">
        <f>IF(ISNUMBER(MATCH(A748, {"Gabon","Sudan","Niger","Mali","Burkina Faso","Guinea"}, 0)), "De Facto Countries", "Non-De Facto Countries")</f>
        <v>De Facto Countries</v>
      </c>
      <c r="W748" s="16" t="str">
        <f t="shared" si="204"/>
        <v>West</v>
      </c>
      <c r="X748" s="16" t="str">
        <f t="shared" si="205"/>
        <v>Environment</v>
      </c>
      <c r="Y748" s="23">
        <f>Table2[[#This Row],[Approved Amount_UA Equivalent]]</f>
        <v>2338157.3615248441</v>
      </c>
      <c r="AD748" s="23">
        <f>SUM(Table2[[#This Row],[Feed Africa ]:[Improve Quality Of Life ]])</f>
        <v>2338157.3615248441</v>
      </c>
      <c r="AE748" s="16" t="b">
        <f>Table2[[#This Row],[Total HI5]]=Table2[[#This Row],[Approved Amount_UA Equivalent]]</f>
        <v>1</v>
      </c>
      <c r="AF748" s="24">
        <v>41</v>
      </c>
      <c r="AG748" s="20" t="str">
        <f t="shared" si="194"/>
        <v>ISP and Investment Project</v>
      </c>
      <c r="AH748" s="24" t="e">
        <f>VLOOKUP(Table2[[#This Row],[SAP Code]],[25]DATA!$A:$G,7,FALSE)</f>
        <v>#N/A</v>
      </c>
      <c r="AI748" s="20" t="str">
        <f t="shared" si="195"/>
        <v>Infrastructure</v>
      </c>
      <c r="AJ748" s="25" t="s">
        <v>1126</v>
      </c>
      <c r="AK748" s="25" t="s">
        <v>2760</v>
      </c>
      <c r="AL748" s="23" t="str" cm="1">
        <f t="array" ref="AL748">_xlfn.SWITCH(AK748,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48" s="26">
        <v>1</v>
      </c>
      <c r="AN748" s="25" t="str">
        <f t="shared" si="203"/>
        <v>Sovereign</v>
      </c>
      <c r="AO748" s="27">
        <v>1</v>
      </c>
      <c r="AP748" s="23">
        <f>Table2[[#This Row],[Approved Amount_UA Equivalent]]/1000000</f>
        <v>2.3381573615248441</v>
      </c>
      <c r="AQ748" s="19">
        <f t="shared" si="196"/>
        <v>3.1117133430117234</v>
      </c>
      <c r="AR748" s="23" t="str">
        <f t="shared" si="197"/>
        <v>1-10</v>
      </c>
      <c r="AS748" s="23" t="str">
        <f t="shared" si="198"/>
        <v>1-20</v>
      </c>
      <c r="AT748" s="23" t="str">
        <f t="shared" si="199"/>
        <v>1-40</v>
      </c>
      <c r="AU748" s="23" t="str">
        <f t="shared" si="200"/>
        <v>&lt;1-50 Mn</v>
      </c>
      <c r="AV748" s="23">
        <f>Table2[[#This Row],[Amount]]</f>
        <v>3288782</v>
      </c>
      <c r="AW748" s="23" t="str">
        <f t="shared" si="201"/>
        <v>Jul 2018</v>
      </c>
      <c r="AX748" s="28">
        <f>IFERROR(VLOOKUP(Table2[[#This Row],[SAP Code]],[26]_16!A:B,2,FALSE),0)</f>
        <v>0</v>
      </c>
      <c r="AY748" s="28">
        <f>IFERROR(VLOOKUP(Table2[[#This Row],[SAP Code]],[26]_16!D:E,2,FALSE)/ 1000000, 0)</f>
        <v>0</v>
      </c>
      <c r="AZ748" s="28">
        <f>IFERROR(VLOOKUP(Table2[[#This Row],[SAP Code]],[26]_16!G:H,2,FALSE)/ 1000000, 0)</f>
        <v>0</v>
      </c>
      <c r="BA748" s="28">
        <f>IFERROR(VLOOKUP(Table2[[#This Row],[SAP Code]],[26]_16!J:K,2,FALSE)/ 1000000, 0)</f>
        <v>0</v>
      </c>
      <c r="BB748" s="28">
        <f>IFERROR(VLOOKUP(Table2[[#This Row],[SAP Code]],[26]_16!M:N,2,FALSE)/ 1000000, 0)</f>
        <v>0</v>
      </c>
      <c r="BC748" s="28">
        <f>IFERROR(VLOOKUP(Table2[[#This Row],[SAP Code]],[26]_16!P:Q,2,FALSE),0)</f>
        <v>0</v>
      </c>
      <c r="BD748" s="28">
        <f>IFERROR(VLOOKUP(Table2[[#This Row],[SAP Code]],[26]_16!S:T,2,FALSE),0)</f>
        <v>1.532209E-2</v>
      </c>
      <c r="BE748" s="28">
        <f>IFERROR(VLOOKUP(Table2[[#This Row],[SAP Code]],[26]_16!V:W,2,FALSE)/ 1000000, 0)</f>
        <v>0</v>
      </c>
      <c r="BF748" s="28">
        <f>IFERROR(VLOOKUP(Table2[[#This Row],[SAP Code]],[26]_16!Y:Z,2,FALSE)/ 1000000, 0)</f>
        <v>3.1548670000000001E-2</v>
      </c>
      <c r="BG748" s="28" t="str">
        <f>IFERROR(VLOOKUP(Table2[[#This Row],[SAP Code]],[26]port!$A:$AD,30,FALSE),"unknown")</f>
        <v>OnGo</v>
      </c>
      <c r="BH748" s="29" t="str">
        <f t="shared" si="202"/>
        <v>Ongoing</v>
      </c>
      <c r="BI748" s="16"/>
    </row>
    <row r="749" spans="1:61" ht="17.100000000000001" customHeight="1">
      <c r="A749" s="16" t="s">
        <v>141</v>
      </c>
      <c r="B749" s="16" t="s">
        <v>2773</v>
      </c>
      <c r="C749" s="16" t="s">
        <v>2774</v>
      </c>
      <c r="D749" s="16" t="s">
        <v>2775</v>
      </c>
      <c r="E749" s="18">
        <v>43299</v>
      </c>
      <c r="F749" s="16" t="s">
        <v>2776</v>
      </c>
      <c r="G749" s="16" t="s">
        <v>107</v>
      </c>
      <c r="H749" s="37" t="s">
        <v>213</v>
      </c>
      <c r="I749" s="16" t="s">
        <v>102</v>
      </c>
      <c r="J749" s="16" t="s">
        <v>103</v>
      </c>
      <c r="K749" s="16" t="s">
        <v>201</v>
      </c>
      <c r="L749" s="16" t="s">
        <v>70</v>
      </c>
      <c r="M749" s="19">
        <v>250000000</v>
      </c>
      <c r="N749" s="19">
        <v>177737332.6603013</v>
      </c>
      <c r="O749" s="20" t="s">
        <v>2777</v>
      </c>
      <c r="P749" s="21">
        <v>2000140001001</v>
      </c>
      <c r="Q749" s="20" t="s">
        <v>87</v>
      </c>
      <c r="R749" s="16" t="str">
        <f t="shared" si="191"/>
        <v>ADB Private</v>
      </c>
      <c r="S749" s="16" t="str">
        <f t="shared" si="207"/>
        <v>H</v>
      </c>
      <c r="T749" s="16" t="str">
        <f t="shared" si="206"/>
        <v>Multinational</v>
      </c>
      <c r="U749" s="16" t="str">
        <f t="shared" si="193"/>
        <v>Multinational</v>
      </c>
      <c r="V749" s="22" t="str">
        <f>IF(ISNUMBER(MATCH(A749, {"Gabon","Sudan","Niger","Mali","Burkina Faso","Guinea"}, 0)), "De Facto Countries", "Non-De Facto Countries")</f>
        <v>Non-De Facto Countries</v>
      </c>
      <c r="W749" s="16" t="str">
        <f t="shared" si="204"/>
        <v>Multi</v>
      </c>
      <c r="X749" s="16" t="str">
        <f t="shared" si="205"/>
        <v>Finance</v>
      </c>
      <c r="Y749" s="23"/>
      <c r="AA749" s="23">
        <f>Table2[[#This Row],[Approved Amount_UA Equivalent]]</f>
        <v>177737332.6603013</v>
      </c>
      <c r="AD749" s="23">
        <f>SUM(Table2[[#This Row],[Feed Africa ]:[Improve Quality Of Life ]])</f>
        <v>177737332.6603013</v>
      </c>
      <c r="AE749" s="16" t="b">
        <f>Table2[[#This Row],[Total HI5]]=Table2[[#This Row],[Approved Amount_UA Equivalent]]</f>
        <v>1</v>
      </c>
      <c r="AF749" s="24">
        <v>70</v>
      </c>
      <c r="AG749" s="20" t="str">
        <f t="shared" si="194"/>
        <v>Equity and Guarantee</v>
      </c>
      <c r="AH749" s="24" t="e">
        <f>VLOOKUP(Table2[[#This Row],[SAP Code]],[25]DATA!$A:$G,7,FALSE)</f>
        <v>#N/A</v>
      </c>
      <c r="AI749" s="20" t="str">
        <f t="shared" si="195"/>
        <v>Other Investment</v>
      </c>
      <c r="AJ749" s="25" t="s">
        <v>106</v>
      </c>
      <c r="AK749" s="25" t="s">
        <v>107</v>
      </c>
      <c r="AL749" s="23" t="str" cm="1">
        <f t="array" ref="AL749">_xlfn.SWITCH(AK749,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49" s="26">
        <v>2</v>
      </c>
      <c r="AN749" s="25" t="str">
        <f t="shared" si="203"/>
        <v>Non-Sovereign</v>
      </c>
      <c r="AO749" s="27">
        <v>1</v>
      </c>
      <c r="AP749" s="23">
        <f>Table2[[#This Row],[Approved Amount_UA Equivalent]]/1000000</f>
        <v>177.73733266030129</v>
      </c>
      <c r="AQ749" s="19">
        <f t="shared" si="196"/>
        <v>236.53995179763538</v>
      </c>
      <c r="AR749" s="23" t="str">
        <f t="shared" si="197"/>
        <v>171-180</v>
      </c>
      <c r="AS749" s="23" t="str">
        <f t="shared" si="198"/>
        <v>161-180</v>
      </c>
      <c r="AT749" s="23" t="str">
        <f t="shared" si="199"/>
        <v>161-200</v>
      </c>
      <c r="AU749" s="23" t="str">
        <f t="shared" si="200"/>
        <v>100-200 Mn</v>
      </c>
      <c r="AV749" s="23">
        <f>Table2[[#This Row],[Amount]]</f>
        <v>250000000</v>
      </c>
      <c r="AW749" s="23" t="str">
        <f t="shared" si="201"/>
        <v>Jul 2018</v>
      </c>
      <c r="AX749" s="28">
        <f>IFERROR(VLOOKUP(Table2[[#This Row],[SAP Code]],[26]_16!A:B,2,FALSE),0)</f>
        <v>0</v>
      </c>
      <c r="AY749" s="28">
        <f>IFERROR(VLOOKUP(Table2[[#This Row],[SAP Code]],[26]_16!D:E,2,FALSE)/ 1000000, 0)</f>
        <v>0</v>
      </c>
      <c r="AZ749" s="28">
        <f>IFERROR(VLOOKUP(Table2[[#This Row],[SAP Code]],[26]_16!G:H,2,FALSE)/ 1000000, 0)</f>
        <v>0</v>
      </c>
      <c r="BA749" s="28">
        <f>IFERROR(VLOOKUP(Table2[[#This Row],[SAP Code]],[26]_16!J:K,2,FALSE)/ 1000000, 0)</f>
        <v>0</v>
      </c>
      <c r="BB749" s="28">
        <f>IFERROR(VLOOKUP(Table2[[#This Row],[SAP Code]],[26]_16!M:N,2,FALSE)/ 1000000, 0)</f>
        <v>0</v>
      </c>
      <c r="BC749" s="28">
        <f>IFERROR(VLOOKUP(Table2[[#This Row],[SAP Code]],[26]_16!P:Q,2,FALSE),0)</f>
        <v>0</v>
      </c>
      <c r="BD749" s="28">
        <f>IFERROR(VLOOKUP(Table2[[#This Row],[SAP Code]],[26]_16!S:T,2,FALSE),0)</f>
        <v>0</v>
      </c>
      <c r="BE749" s="28">
        <f>IFERROR(VLOOKUP(Table2[[#This Row],[SAP Code]],[26]_16!V:W,2,FALSE)/ 1000000, 0)</f>
        <v>0</v>
      </c>
      <c r="BF749" s="28">
        <f>IFERROR(VLOOKUP(Table2[[#This Row],[SAP Code]],[26]_16!Y:Z,2,FALSE)/ 1000000, 0)</f>
        <v>0</v>
      </c>
      <c r="BG749" s="28" t="str">
        <f>IFERROR(VLOOKUP(Table2[[#This Row],[SAP Code]],[26]port!$A:$AD,30,FALSE),"unknown")</f>
        <v>OnGo</v>
      </c>
      <c r="BH749" s="29" t="str">
        <f t="shared" si="202"/>
        <v>Ongoing</v>
      </c>
      <c r="BI749" s="16"/>
    </row>
    <row r="750" spans="1:61" ht="17.100000000000001" customHeight="1">
      <c r="A750" s="16" t="s">
        <v>337</v>
      </c>
      <c r="B750" s="16" t="s">
        <v>2778</v>
      </c>
      <c r="C750" s="16" t="s">
        <v>2779</v>
      </c>
      <c r="D750" s="16" t="s">
        <v>2780</v>
      </c>
      <c r="E750" s="18">
        <v>43301</v>
      </c>
      <c r="F750" s="16" t="s">
        <v>450</v>
      </c>
      <c r="G750" s="16" t="s">
        <v>255</v>
      </c>
      <c r="H750" s="16" t="s">
        <v>101</v>
      </c>
      <c r="I750" s="16" t="s">
        <v>250</v>
      </c>
      <c r="J750" s="16" t="s">
        <v>2463</v>
      </c>
      <c r="K750" s="16" t="s">
        <v>69</v>
      </c>
      <c r="L750" s="16" t="s">
        <v>85</v>
      </c>
      <c r="M750" s="19">
        <v>10000000</v>
      </c>
      <c r="N750" s="19">
        <v>10000000</v>
      </c>
      <c r="O750" s="20" t="s">
        <v>2781</v>
      </c>
      <c r="P750" s="21">
        <v>5900155013952</v>
      </c>
      <c r="Q750" s="20" t="s">
        <v>72</v>
      </c>
      <c r="R750" s="16" t="str">
        <f t="shared" si="191"/>
        <v>ADF Including TSF</v>
      </c>
      <c r="S750" s="16" t="str">
        <f t="shared" si="207"/>
        <v>K</v>
      </c>
      <c r="T750" s="16" t="str">
        <f t="shared" si="206"/>
        <v>ADF Countries</v>
      </c>
      <c r="U750" s="16" t="str">
        <f t="shared" si="193"/>
        <v>Transition States</v>
      </c>
      <c r="V750" s="22" t="str">
        <f>IF(ISNUMBER(MATCH(A750, {"Gabon","Sudan","Niger","Mali","Burkina Faso","Guinea"}, 0)), "De Facto Countries", "Non-De Facto Countries")</f>
        <v>Non-De Facto Countries</v>
      </c>
      <c r="W750" s="16" t="str">
        <f t="shared" si="204"/>
        <v>South</v>
      </c>
      <c r="X750" s="16" t="str">
        <f t="shared" si="205"/>
        <v>Multi-Sector</v>
      </c>
      <c r="Y750" s="23">
        <f>Table2[[#This Row],[Approved Amount_UA Equivalent]]/5</f>
        <v>2000000</v>
      </c>
      <c r="Z750" s="23">
        <f>Table2[[#This Row],[Approved Amount_UA Equivalent]]/5</f>
        <v>2000000</v>
      </c>
      <c r="AA750" s="23">
        <f>Table2[[#This Row],[Approved Amount_UA Equivalent]]/5</f>
        <v>2000000</v>
      </c>
      <c r="AB750" s="23">
        <f>Table2[[#This Row],[Approved Amount_UA Equivalent]]/5</f>
        <v>2000000</v>
      </c>
      <c r="AC750" s="23">
        <f>Table2[[#This Row],[Approved Amount_UA Equivalent]]/5</f>
        <v>2000000</v>
      </c>
      <c r="AD750" s="23">
        <f>SUM(Table2[[#This Row],[Feed Africa ]:[Improve Quality Of Life ]])</f>
        <v>10000000</v>
      </c>
      <c r="AE750" s="16" t="b">
        <f>Table2[[#This Row],[Total HI5]]=Table2[[#This Row],[Approved Amount_UA Equivalent]]</f>
        <v>1</v>
      </c>
      <c r="AF750" s="24">
        <v>83</v>
      </c>
      <c r="AG750" s="20" t="str">
        <f t="shared" si="194"/>
        <v>Policy and Result Based Op</v>
      </c>
      <c r="AH750" s="24" t="e">
        <f>VLOOKUP(Table2[[#This Row],[SAP Code]],[25]DATA!$A:$G,7,FALSE)</f>
        <v>#N/A</v>
      </c>
      <c r="AI750" s="20" t="str">
        <f t="shared" si="195"/>
        <v>Policy-Based Lending</v>
      </c>
      <c r="AJ750" s="25" t="s">
        <v>254</v>
      </c>
      <c r="AK750" s="25" t="s">
        <v>255</v>
      </c>
      <c r="AL750" s="23" t="str" cm="1">
        <f t="array" ref="AL750">_xlfn.SWITCH(AK750,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750" s="26">
        <v>1</v>
      </c>
      <c r="AN750" s="25" t="str">
        <f t="shared" si="203"/>
        <v>Sovereign</v>
      </c>
      <c r="AO750" s="27">
        <v>1</v>
      </c>
      <c r="AP750" s="23">
        <f>Table2[[#This Row],[Approved Amount_UA Equivalent]]/1000000</f>
        <v>10</v>
      </c>
      <c r="AQ750" s="19">
        <f t="shared" si="196"/>
        <v>13.308400000000001</v>
      </c>
      <c r="AR750" s="23" t="str">
        <f t="shared" si="197"/>
        <v>1-10</v>
      </c>
      <c r="AS750" s="23" t="str">
        <f t="shared" si="198"/>
        <v>1-20</v>
      </c>
      <c r="AT750" s="23" t="str">
        <f t="shared" si="199"/>
        <v>1-40</v>
      </c>
      <c r="AU750" s="23" t="str">
        <f t="shared" si="200"/>
        <v>&lt;1-50 Mn</v>
      </c>
      <c r="AV750" s="23">
        <f>Table2[[#This Row],[Amount]]</f>
        <v>10000000</v>
      </c>
      <c r="AW750" s="23" t="str">
        <f t="shared" si="201"/>
        <v>Jul 2018</v>
      </c>
      <c r="AX750" s="28">
        <f>IFERROR(VLOOKUP(Table2[[#This Row],[SAP Code]],[26]_16!A:B,2,FALSE),0)</f>
        <v>0</v>
      </c>
      <c r="AY750" s="28">
        <f>IFERROR(VLOOKUP(Table2[[#This Row],[SAP Code]],[26]_16!D:E,2,FALSE)/ 1000000, 0)</f>
        <v>0</v>
      </c>
      <c r="AZ750" s="28">
        <f>IFERROR(VLOOKUP(Table2[[#This Row],[SAP Code]],[26]_16!G:H,2,FALSE)/ 1000000, 0)</f>
        <v>0</v>
      </c>
      <c r="BA750" s="28">
        <f>IFERROR(VLOOKUP(Table2[[#This Row],[SAP Code]],[26]_16!J:K,2,FALSE)/ 1000000, 0)</f>
        <v>10</v>
      </c>
      <c r="BB750" s="28">
        <f>IFERROR(VLOOKUP(Table2[[#This Row],[SAP Code]],[26]_16!M:N,2,FALSE)/ 1000000, 0)</f>
        <v>0</v>
      </c>
      <c r="BC750" s="28">
        <f>IFERROR(VLOOKUP(Table2[[#This Row],[SAP Code]],[26]_16!P:Q,2,FALSE),0)</f>
        <v>0</v>
      </c>
      <c r="BD750" s="28">
        <f>IFERROR(VLOOKUP(Table2[[#This Row],[SAP Code]],[26]_16!S:T,2,FALSE),0)</f>
        <v>0</v>
      </c>
      <c r="BE750" s="28">
        <f>IFERROR(VLOOKUP(Table2[[#This Row],[SAP Code]],[26]_16!V:W,2,FALSE)/ 1000000, 0)</f>
        <v>0</v>
      </c>
      <c r="BF750" s="28">
        <f>IFERROR(VLOOKUP(Table2[[#This Row],[SAP Code]],[26]_16!Y:Z,2,FALSE)/ 1000000, 0)</f>
        <v>0</v>
      </c>
      <c r="BG750" s="28" t="str">
        <f>IFERROR(VLOOKUP(Table2[[#This Row],[SAP Code]],[26]port!$A:$AD,30,FALSE),"unknown")</f>
        <v>COMP</v>
      </c>
      <c r="BH750" s="29" t="str">
        <f t="shared" si="202"/>
        <v>Number of operations completed out of the net approved of that year</v>
      </c>
      <c r="BI750" s="16"/>
    </row>
    <row r="751" spans="1:61" ht="17.100000000000001" customHeight="1">
      <c r="A751" s="16" t="s">
        <v>164</v>
      </c>
      <c r="B751" s="16" t="s">
        <v>2782</v>
      </c>
      <c r="C751" s="16" t="s">
        <v>2783</v>
      </c>
      <c r="D751" s="16" t="s">
        <v>2784</v>
      </c>
      <c r="E751" s="18">
        <v>43301</v>
      </c>
      <c r="F751" s="16" t="s">
        <v>787</v>
      </c>
      <c r="G751" s="16" t="s">
        <v>74</v>
      </c>
      <c r="H751" s="16" t="s">
        <v>101</v>
      </c>
      <c r="I751" s="16" t="s">
        <v>155</v>
      </c>
      <c r="J751" s="16" t="s">
        <v>83</v>
      </c>
      <c r="K751" s="16" t="s">
        <v>69</v>
      </c>
      <c r="L751" s="16" t="s">
        <v>85</v>
      </c>
      <c r="M751" s="19">
        <v>11000000</v>
      </c>
      <c r="N751" s="19">
        <v>11000000</v>
      </c>
      <c r="O751" s="20" t="s">
        <v>2785</v>
      </c>
      <c r="P751" s="21">
        <v>2100155037718</v>
      </c>
      <c r="Q751" s="20" t="s">
        <v>72</v>
      </c>
      <c r="R751" s="16" t="str">
        <f t="shared" si="191"/>
        <v>ADF Including TSF</v>
      </c>
      <c r="S751" s="16" t="str">
        <f t="shared" si="207"/>
        <v>A</v>
      </c>
      <c r="T751" s="16" t="str">
        <f t="shared" si="206"/>
        <v>ADF Countries</v>
      </c>
      <c r="U751" s="16" t="str">
        <f t="shared" si="193"/>
        <v>Transition States</v>
      </c>
      <c r="V751" s="22" t="str">
        <f>IF(ISNUMBER(MATCH(A751, {"Gabon","Sudan","Niger","Mali","Burkina Faso","Guinea"}, 0)), "De Facto Countries", "Non-De Facto Countries")</f>
        <v>Non-De Facto Countries</v>
      </c>
      <c r="W751" s="16" t="str">
        <f t="shared" si="204"/>
        <v>South</v>
      </c>
      <c r="X751" s="16" t="str">
        <f t="shared" si="205"/>
        <v>Agriculture</v>
      </c>
      <c r="Y751" s="23">
        <f>Table2[[#This Row],[Approved Amount_UA Equivalent]]</f>
        <v>11000000</v>
      </c>
      <c r="AD751" s="23">
        <f>SUM(Table2[[#This Row],[Feed Africa ]:[Improve Quality Of Life ]])</f>
        <v>11000000</v>
      </c>
      <c r="AE751" s="16" t="b">
        <f>Table2[[#This Row],[Total HI5]]=Table2[[#This Row],[Approved Amount_UA Equivalent]]</f>
        <v>1</v>
      </c>
      <c r="AF751" s="24">
        <v>40</v>
      </c>
      <c r="AG751" s="20" t="str">
        <f t="shared" si="194"/>
        <v>ISP and Investment Project</v>
      </c>
      <c r="AH751" s="24" t="e">
        <f>VLOOKUP(Table2[[#This Row],[SAP Code]],[25]DATA!$A:$G,7,FALSE)</f>
        <v>#N/A</v>
      </c>
      <c r="AI751" s="20" t="str">
        <f t="shared" si="195"/>
        <v>Infrastructure</v>
      </c>
      <c r="AJ751" s="25" t="s">
        <v>157</v>
      </c>
      <c r="AK751" s="25" t="s">
        <v>74</v>
      </c>
      <c r="AL751" s="23" t="str" cm="1">
        <f t="array" ref="AL751">_xlfn.SWITCH(AK751,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51" s="26">
        <v>1</v>
      </c>
      <c r="AN751" s="25" t="str">
        <f t="shared" si="203"/>
        <v>Sovereign</v>
      </c>
      <c r="AO751" s="27">
        <v>1</v>
      </c>
      <c r="AP751" s="23">
        <f>Table2[[#This Row],[Approved Amount_UA Equivalent]]/1000000</f>
        <v>11</v>
      </c>
      <c r="AQ751" s="19">
        <f t="shared" si="196"/>
        <v>14.639239999999999</v>
      </c>
      <c r="AR751" s="23" t="str">
        <f t="shared" si="197"/>
        <v>11-20</v>
      </c>
      <c r="AS751" s="23" t="str">
        <f t="shared" si="198"/>
        <v>1-20</v>
      </c>
      <c r="AT751" s="23" t="str">
        <f t="shared" si="199"/>
        <v>1-40</v>
      </c>
      <c r="AU751" s="23" t="str">
        <f t="shared" si="200"/>
        <v>&lt;1-50 Mn</v>
      </c>
      <c r="AV751" s="23">
        <f>Table2[[#This Row],[Amount]]</f>
        <v>11000000</v>
      </c>
      <c r="AW751" s="23" t="str">
        <f t="shared" si="201"/>
        <v>Jul 2018</v>
      </c>
      <c r="AX751" s="28">
        <f>IFERROR(VLOOKUP(Table2[[#This Row],[SAP Code]],[26]_16!A:B,2,FALSE),0)</f>
        <v>0</v>
      </c>
      <c r="AY751" s="28">
        <f>IFERROR(VLOOKUP(Table2[[#This Row],[SAP Code]],[26]_16!D:E,2,FALSE)/ 1000000, 0)</f>
        <v>0</v>
      </c>
      <c r="AZ751" s="28">
        <f>IFERROR(VLOOKUP(Table2[[#This Row],[SAP Code]],[26]_16!G:H,2,FALSE)/ 1000000, 0)</f>
        <v>0</v>
      </c>
      <c r="BA751" s="28">
        <f>IFERROR(VLOOKUP(Table2[[#This Row],[SAP Code]],[26]_16!J:K,2,FALSE)/ 1000000, 0)</f>
        <v>0.10483121000000001</v>
      </c>
      <c r="BB751" s="28">
        <f>IFERROR(VLOOKUP(Table2[[#This Row],[SAP Code]],[26]_16!M:N,2,FALSE)/ 1000000, 0)</f>
        <v>0.54551500999999991</v>
      </c>
      <c r="BC751" s="28">
        <f>IFERROR(VLOOKUP(Table2[[#This Row],[SAP Code]],[26]_16!P:Q,2,FALSE),0)</f>
        <v>0.97405360999999979</v>
      </c>
      <c r="BD751" s="28">
        <f>IFERROR(VLOOKUP(Table2[[#This Row],[SAP Code]],[26]_16!S:T,2,FALSE),0)</f>
        <v>3.0352583100000001</v>
      </c>
      <c r="BE751" s="28">
        <f>IFERROR(VLOOKUP(Table2[[#This Row],[SAP Code]],[26]_16!V:W,2,FALSE)/ 1000000, 0)</f>
        <v>1.857327490000001</v>
      </c>
      <c r="BF751" s="28">
        <f>IFERROR(VLOOKUP(Table2[[#This Row],[SAP Code]],[26]_16!Y:Z,2,FALSE)/ 1000000, 0)</f>
        <v>0.55934925000000002</v>
      </c>
      <c r="BG751" s="28" t="str">
        <f>IFERROR(VLOOKUP(Table2[[#This Row],[SAP Code]],[26]port!$A:$AD,30,FALSE),"unknown")</f>
        <v>OnGo</v>
      </c>
      <c r="BH751" s="29" t="str">
        <f t="shared" si="202"/>
        <v>Ongoing</v>
      </c>
      <c r="BI751" s="16"/>
    </row>
    <row r="752" spans="1:61" ht="17.100000000000001" customHeight="1">
      <c r="A752" s="16" t="s">
        <v>164</v>
      </c>
      <c r="B752" s="16" t="s">
        <v>2786</v>
      </c>
      <c r="C752" s="16" t="s">
        <v>2787</v>
      </c>
      <c r="D752" s="16" t="s">
        <v>2788</v>
      </c>
      <c r="E752" s="18">
        <v>43301</v>
      </c>
      <c r="F752" s="16" t="s">
        <v>787</v>
      </c>
      <c r="G752" s="16" t="s">
        <v>74</v>
      </c>
      <c r="H752" s="16" t="s">
        <v>101</v>
      </c>
      <c r="I752" s="16" t="s">
        <v>155</v>
      </c>
      <c r="J752" s="16" t="s">
        <v>83</v>
      </c>
      <c r="K752" s="16" t="s">
        <v>1115</v>
      </c>
      <c r="L752" s="16" t="s">
        <v>85</v>
      </c>
      <c r="M752" s="19">
        <v>4940000</v>
      </c>
      <c r="N752" s="19">
        <v>4940000</v>
      </c>
      <c r="O752" s="20" t="s">
        <v>2789</v>
      </c>
      <c r="P752" s="21">
        <v>2100155037717</v>
      </c>
      <c r="Q752" s="20" t="s">
        <v>72</v>
      </c>
      <c r="R752" s="16" t="str">
        <f t="shared" si="191"/>
        <v>ADF Including TSF</v>
      </c>
      <c r="S752" s="16" t="str">
        <f t="shared" si="207"/>
        <v>A</v>
      </c>
      <c r="T752" s="16" t="str">
        <f t="shared" si="206"/>
        <v>ADF Countries</v>
      </c>
      <c r="U752" s="16" t="str">
        <f t="shared" si="193"/>
        <v>Transition States</v>
      </c>
      <c r="V752" s="22" t="str">
        <f>IF(ISNUMBER(MATCH(A752, {"Gabon","Sudan","Niger","Mali","Burkina Faso","Guinea"}, 0)), "De Facto Countries", "Non-De Facto Countries")</f>
        <v>Non-De Facto Countries</v>
      </c>
      <c r="W752" s="16" t="str">
        <f t="shared" si="204"/>
        <v>South</v>
      </c>
      <c r="X752" s="16" t="str">
        <f t="shared" si="205"/>
        <v>Agriculture</v>
      </c>
      <c r="Y752" s="23">
        <f>Table2[[#This Row],[Approved Amount_UA Equivalent]]</f>
        <v>4940000</v>
      </c>
      <c r="AD752" s="23">
        <f>SUM(Table2[[#This Row],[Feed Africa ]:[Improve Quality Of Life ]])</f>
        <v>4940000</v>
      </c>
      <c r="AE752" s="16" t="b">
        <f>Table2[[#This Row],[Total HI5]]=Table2[[#This Row],[Approved Amount_UA Equivalent]]</f>
        <v>1</v>
      </c>
      <c r="AF752" s="24">
        <v>40</v>
      </c>
      <c r="AG752" s="20" t="str">
        <f t="shared" si="194"/>
        <v>ISP and Investment Project</v>
      </c>
      <c r="AH752" s="24" t="e">
        <f>VLOOKUP(Table2[[#This Row],[SAP Code]],[25]DATA!$A:$G,7,FALSE)</f>
        <v>#N/A</v>
      </c>
      <c r="AI752" s="20" t="str">
        <f t="shared" si="195"/>
        <v>Infrastructure</v>
      </c>
      <c r="AJ752" s="25" t="s">
        <v>157</v>
      </c>
      <c r="AK752" s="25" t="s">
        <v>74</v>
      </c>
      <c r="AL752" s="23" t="str" cm="1">
        <f t="array" ref="AL752">_xlfn.SWITCH(AK752,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52" s="26">
        <v>1</v>
      </c>
      <c r="AN752" s="25" t="str">
        <f t="shared" si="203"/>
        <v>Sovereign</v>
      </c>
      <c r="AO752" s="27">
        <v>1</v>
      </c>
      <c r="AP752" s="23">
        <f>Table2[[#This Row],[Approved Amount_UA Equivalent]]/1000000</f>
        <v>4.9400000000000004</v>
      </c>
      <c r="AQ752" s="19">
        <f t="shared" si="196"/>
        <v>6.5743496000000006</v>
      </c>
      <c r="AR752" s="23" t="str">
        <f t="shared" si="197"/>
        <v>1-10</v>
      </c>
      <c r="AS752" s="23" t="str">
        <f t="shared" si="198"/>
        <v>1-20</v>
      </c>
      <c r="AT752" s="23" t="str">
        <f t="shared" si="199"/>
        <v>1-40</v>
      </c>
      <c r="AU752" s="23" t="str">
        <f t="shared" si="200"/>
        <v>&lt;1-50 Mn</v>
      </c>
      <c r="AV752" s="23">
        <f>Table2[[#This Row],[Amount]]</f>
        <v>4940000</v>
      </c>
      <c r="AW752" s="23" t="str">
        <f t="shared" si="201"/>
        <v>Jul 2018</v>
      </c>
      <c r="AX752" s="28">
        <f>IFERROR(VLOOKUP(Table2[[#This Row],[SAP Code]],[26]_16!A:B,2,FALSE),0)</f>
        <v>0</v>
      </c>
      <c r="AY752" s="28">
        <f>IFERROR(VLOOKUP(Table2[[#This Row],[SAP Code]],[26]_16!D:E,2,FALSE)/ 1000000, 0)</f>
        <v>0</v>
      </c>
      <c r="AZ752" s="28">
        <f>IFERROR(VLOOKUP(Table2[[#This Row],[SAP Code]],[26]_16!G:H,2,FALSE)/ 1000000, 0)</f>
        <v>0</v>
      </c>
      <c r="BA752" s="28">
        <f>IFERROR(VLOOKUP(Table2[[#This Row],[SAP Code]],[26]_16!J:K,2,FALSE)/ 1000000, 0)</f>
        <v>0</v>
      </c>
      <c r="BB752" s="28">
        <f>IFERROR(VLOOKUP(Table2[[#This Row],[SAP Code]],[26]_16!M:N,2,FALSE)/ 1000000, 0)</f>
        <v>2.3080250000000002</v>
      </c>
      <c r="BC752" s="28">
        <f>IFERROR(VLOOKUP(Table2[[#This Row],[SAP Code]],[26]_16!P:Q,2,FALSE),0)</f>
        <v>2.6311814399999998</v>
      </c>
      <c r="BD752" s="28">
        <f>IFERROR(VLOOKUP(Table2[[#This Row],[SAP Code]],[26]_16!S:T,2,FALSE),0)</f>
        <v>0</v>
      </c>
      <c r="BE752" s="28">
        <f>IFERROR(VLOOKUP(Table2[[#This Row],[SAP Code]],[26]_16!V:W,2,FALSE)/ 1000000, 0)</f>
        <v>0</v>
      </c>
      <c r="BF752" s="28">
        <f>IFERROR(VLOOKUP(Table2[[#This Row],[SAP Code]],[26]_16!Y:Z,2,FALSE)/ 1000000, 0)</f>
        <v>0</v>
      </c>
      <c r="BG752" s="28" t="str">
        <f>IFERROR(VLOOKUP(Table2[[#This Row],[SAP Code]],[26]port!$A:$AD,30,FALSE),"unknown")</f>
        <v>TERM</v>
      </c>
      <c r="BH752" s="29" t="str">
        <f t="shared" si="202"/>
        <v>Number of operations Cancelled before completion</v>
      </c>
      <c r="BI752" s="16"/>
    </row>
    <row r="753" spans="1:61" ht="17.100000000000001" customHeight="1">
      <c r="A753" s="16" t="s">
        <v>75</v>
      </c>
      <c r="B753" s="16" t="s">
        <v>2790</v>
      </c>
      <c r="C753" s="16" t="s">
        <v>2791</v>
      </c>
      <c r="D753" s="16" t="s">
        <v>2792</v>
      </c>
      <c r="E753" s="18">
        <v>43301</v>
      </c>
      <c r="F753" s="16" t="s">
        <v>79</v>
      </c>
      <c r="G753" s="16" t="s">
        <v>90</v>
      </c>
      <c r="H753" s="16" t="s">
        <v>81</v>
      </c>
      <c r="I753" s="16" t="s">
        <v>102</v>
      </c>
      <c r="J753" s="16" t="s">
        <v>179</v>
      </c>
      <c r="K753" s="16" t="s">
        <v>84</v>
      </c>
      <c r="L753" s="16" t="s">
        <v>70</v>
      </c>
      <c r="M753" s="19">
        <v>123390000</v>
      </c>
      <c r="N753" s="19">
        <v>87724037.907818303</v>
      </c>
      <c r="O753" s="20" t="s">
        <v>2793</v>
      </c>
      <c r="P753" s="21">
        <v>2000200002754</v>
      </c>
      <c r="Q753" s="20" t="s">
        <v>87</v>
      </c>
      <c r="R753" s="16" t="str">
        <f t="shared" si="191"/>
        <v>ADB Public</v>
      </c>
      <c r="S753" s="16" t="str">
        <f t="shared" si="207"/>
        <v>F</v>
      </c>
      <c r="T753" s="16" t="s">
        <v>88</v>
      </c>
      <c r="U753" s="16" t="str">
        <f t="shared" si="193"/>
        <v>Non-Transition States</v>
      </c>
      <c r="V753" s="22" t="str">
        <f>IF(ISNUMBER(MATCH(A753, {"Gabon","Sudan","Niger","Mali","Burkina Faso","Guinea"}, 0)), "De Facto Countries", "Non-De Facto Countries")</f>
        <v>Non-De Facto Countries</v>
      </c>
      <c r="W753" s="16" t="str">
        <f t="shared" si="204"/>
        <v>East</v>
      </c>
      <c r="X753" s="16" t="str">
        <f t="shared" si="205"/>
        <v>Power</v>
      </c>
      <c r="Y753" s="23"/>
      <c r="AA753" s="23">
        <f>Table2[[#This Row],[Approved Amount_UA Equivalent]]</f>
        <v>87724037.907818303</v>
      </c>
      <c r="AD753" s="23">
        <f>SUM(Table2[[#This Row],[Feed Africa ]:[Improve Quality Of Life ]])</f>
        <v>87724037.907818303</v>
      </c>
      <c r="AE753" s="16" t="b">
        <f>Table2[[#This Row],[Total HI5]]=Table2[[#This Row],[Approved Amount_UA Equivalent]]</f>
        <v>1</v>
      </c>
      <c r="AF753" s="24">
        <v>10</v>
      </c>
      <c r="AG753" s="20" t="str">
        <f t="shared" si="194"/>
        <v>Investment Project</v>
      </c>
      <c r="AH753" s="24" t="e">
        <f>VLOOKUP(Table2[[#This Row],[SAP Code]],[25]DATA!$A:$G,7,FALSE)</f>
        <v>#N/A</v>
      </c>
      <c r="AI753" s="20" t="str">
        <f t="shared" si="195"/>
        <v>Infrastructure</v>
      </c>
      <c r="AJ753" s="25" t="s">
        <v>2794</v>
      </c>
      <c r="AK753" s="25" t="s">
        <v>90</v>
      </c>
      <c r="AL753" s="23" t="str" cm="1">
        <f t="array" ref="AL753">_xlfn.SWITCH(AK753,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53" s="26">
        <v>1</v>
      </c>
      <c r="AN753" s="25" t="str">
        <f t="shared" si="203"/>
        <v>Sovereign</v>
      </c>
      <c r="AO753" s="27">
        <v>1</v>
      </c>
      <c r="AP753" s="23">
        <f>Table2[[#This Row],[Approved Amount_UA Equivalent]]/1000000</f>
        <v>87.7240379078183</v>
      </c>
      <c r="AQ753" s="19">
        <f t="shared" si="196"/>
        <v>116.74665860924091</v>
      </c>
      <c r="AR753" s="23" t="str">
        <f t="shared" si="197"/>
        <v>81-90</v>
      </c>
      <c r="AS753" s="23" t="str">
        <f t="shared" si="198"/>
        <v>81-100</v>
      </c>
      <c r="AT753" s="23" t="str">
        <f t="shared" si="199"/>
        <v>81-120</v>
      </c>
      <c r="AU753" s="23" t="str">
        <f t="shared" si="200"/>
        <v>50-100 Mn</v>
      </c>
      <c r="AV753" s="23">
        <f>Table2[[#This Row],[Amount]]</f>
        <v>123390000</v>
      </c>
      <c r="AW753" s="23" t="str">
        <f t="shared" si="201"/>
        <v>Jul 2018</v>
      </c>
      <c r="AX753" s="28">
        <f>IFERROR(VLOOKUP(Table2[[#This Row],[SAP Code]],[26]_16!A:B,2,FALSE),0)</f>
        <v>0</v>
      </c>
      <c r="AY753" s="28">
        <f>IFERROR(VLOOKUP(Table2[[#This Row],[SAP Code]],[26]_16!D:E,2,FALSE)/ 1000000, 0)</f>
        <v>0</v>
      </c>
      <c r="AZ753" s="28">
        <f>IFERROR(VLOOKUP(Table2[[#This Row],[SAP Code]],[26]_16!G:H,2,FALSE)/ 1000000, 0)</f>
        <v>0</v>
      </c>
      <c r="BA753" s="28">
        <f>IFERROR(VLOOKUP(Table2[[#This Row],[SAP Code]],[26]_16!J:K,2,FALSE)/ 1000000, 0)</f>
        <v>0</v>
      </c>
      <c r="BB753" s="28">
        <f>IFERROR(VLOOKUP(Table2[[#This Row],[SAP Code]],[26]_16!M:N,2,FALSE)/ 1000000, 0)</f>
        <v>0</v>
      </c>
      <c r="BC753" s="28">
        <f>IFERROR(VLOOKUP(Table2[[#This Row],[SAP Code]],[26]_16!P:Q,2,FALSE),0)</f>
        <v>1.0092771899999999</v>
      </c>
      <c r="BD753" s="28">
        <f>IFERROR(VLOOKUP(Table2[[#This Row],[SAP Code]],[26]_16!S:T,2,FALSE),0)</f>
        <v>0.34079267999999996</v>
      </c>
      <c r="BE753" s="28">
        <f>IFERROR(VLOOKUP(Table2[[#This Row],[SAP Code]],[26]_16!V:W,2,FALSE)/ 1000000, 0)</f>
        <v>8.8886367400000008</v>
      </c>
      <c r="BF753" s="28">
        <f>IFERROR(VLOOKUP(Table2[[#This Row],[SAP Code]],[26]_16!Y:Z,2,FALSE)/ 1000000, 0)</f>
        <v>7.6054901900000011</v>
      </c>
      <c r="BG753" s="28" t="str">
        <f>IFERROR(VLOOKUP(Table2[[#This Row],[SAP Code]],[26]port!$A:$AD,30,FALSE),"unknown")</f>
        <v>OnGo</v>
      </c>
      <c r="BH753" s="29" t="str">
        <f t="shared" si="202"/>
        <v>Ongoing</v>
      </c>
      <c r="BI753" s="16"/>
    </row>
    <row r="754" spans="1:61" ht="17.100000000000001" customHeight="1">
      <c r="A754" s="16" t="s">
        <v>117</v>
      </c>
      <c r="B754" s="16" t="s">
        <v>2795</v>
      </c>
      <c r="C754" s="16" t="s">
        <v>2796</v>
      </c>
      <c r="D754" s="16" t="s">
        <v>2797</v>
      </c>
      <c r="E754" s="18">
        <v>43301</v>
      </c>
      <c r="F754" s="16" t="s">
        <v>2798</v>
      </c>
      <c r="G754" s="16" t="s">
        <v>107</v>
      </c>
      <c r="H754" s="16" t="s">
        <v>81</v>
      </c>
      <c r="I754" s="16" t="s">
        <v>102</v>
      </c>
      <c r="J754" s="16" t="s">
        <v>103</v>
      </c>
      <c r="K754" s="16" t="s">
        <v>104</v>
      </c>
      <c r="L754" s="16" t="s">
        <v>70</v>
      </c>
      <c r="M754" s="19">
        <v>5000000</v>
      </c>
      <c r="N754" s="19">
        <v>3554746.6532060257</v>
      </c>
      <c r="O754" s="20" t="s">
        <v>2799</v>
      </c>
      <c r="P754" s="21">
        <v>2000130019432</v>
      </c>
      <c r="Q754" s="20" t="s">
        <v>87</v>
      </c>
      <c r="R754" s="16" t="str">
        <f t="shared" si="191"/>
        <v>ADB Private</v>
      </c>
      <c r="S754" s="16" t="str">
        <f t="shared" si="207"/>
        <v>H</v>
      </c>
      <c r="T754" s="16" t="str">
        <f t="shared" ref="T754:T817" si="208">IF(A754="Algeria","ADB Countries",IF(A754="Angola","ADB Countries",IF(A754="Benin","ADF Countries",IF(A754="Botswana","ADB Countries",IF(A754="Burkina Faso","ADF Countries",IF(A754="Burundi","ADF Countries",IF(A754="Cameroon","Blend Countries",IF(A754="Cape Verde","ADB Countries",IF(A754="Central African Republic","ADF Countries",IF(A754="Centrafrique","ADF Countries",IF(A754="Chad","ADF Countries",IF(A754="Comoros","ADF Countries",IF(A754="Congo CG","ADB Countries",IF(A754="Congo","ADB Countries",IF(A754="Côte D'Ivoire","Blend Countries",IF(A754="Dem Rep Congo","ADF Countries",IF(A754="DEMOCRATIC REPUBLIC OF THE CONGO","ADF Countries",IF(A754="Djibouti","ADF Countries",IF(A754="Egypt","ADB Countries",IF(A754="Eq Guinea","ADB Countries",IF(A754="Equatorial Guinea","ADB Countries",IF(A754="Eritrea","ADF Countries",IF(A754="Swaziland","ADB Countries",IF(A754="Eswatini","ADB Countries",IF(A754="Ethiopia","ADF Countries",IF(A754="Gabon","ADB Countries",IF(A754="Gambia","ADF Countries",IF(A754="Ghana","ADF Countries",IF(A754="Guinea","ADF Countries",IF(A754="Guinea-Bissau","ADF Countries",IF(A754="Kenya","Blend Countries",IF(A754="Lesotho","ADF Countries",IF(A754="Liberia","ADF Countries",IF(A754="Libya","ADB Countries",IF(A754="Madagascar","ADF Countries",IF(A754="Malawi","ADF Countries",IF(A754="Mali","ADF Countries",IF(A754="Mauritania","ADF Countries",IF(A754="Mauritius","ADB Countries",IF(A754="Morocco","ADB Countries",IF(A754="Mozambique","ADF Countries",IF(OR(A754="Multi",A754="Multinational",A754="Multi-Countries"),"Multinational",IF(A754="Namibia","ADB Countries",IF(A754="Niger","ADF Countries",IF(A754="Nigeria","ADB Countries",IF(A754="Rwanda","ADF Countries",IF(A754="Sao Tome &amp; Principe","ADF Countries",IF(A754="Sao Tome","ADF Countries",IF(A754="Senegal","Blend Countries",IF(A754="Seychelles","ADB Countries",IF(A754="Sierra Leone","ADF Countries",IF(A754="Somalia","ADF Countries",IF(A754="South Africa","ADB Countries",IF(A754="South Sudan","ADF Countries",IF(A754="Sudan","ADF Countries",IF(A754="Tanzania","Blend Countries",IF(A754="Togo","ADF Countries",IF(A754="Tunisia","ADB Countries",IF(A754="Uganda","ADF Countries",IF(A754="Zambia","Blend Countries",IF(A754="Zimbabwe","ADF Countries","")))))))))))))))))))))))))))))))))))))))))))))))))))))))))))))</f>
        <v>ADF Countries</v>
      </c>
      <c r="U754" s="16" t="str">
        <f t="shared" si="193"/>
        <v>Non-Transition States</v>
      </c>
      <c r="V754" s="22" t="str">
        <f>IF(ISNUMBER(MATCH(A754, {"Gabon","Sudan","Niger","Mali","Burkina Faso","Guinea"}, 0)), "De Facto Countries", "Non-De Facto Countries")</f>
        <v>Non-De Facto Countries</v>
      </c>
      <c r="W754" s="16" t="str">
        <f t="shared" si="204"/>
        <v>East</v>
      </c>
      <c r="X754" s="16" t="str">
        <f t="shared" si="205"/>
        <v>Finance</v>
      </c>
      <c r="Y754" s="23"/>
      <c r="AA754" s="23">
        <f>Table2[[#This Row],[Approved Amount_UA Equivalent]]</f>
        <v>3554746.6532060257</v>
      </c>
      <c r="AD754" s="23">
        <f>SUM(Table2[[#This Row],[Feed Africa ]:[Improve Quality Of Life ]])</f>
        <v>3554746.6532060257</v>
      </c>
      <c r="AE754" s="16" t="b">
        <f>Table2[[#This Row],[Total HI5]]=Table2[[#This Row],[Approved Amount_UA Equivalent]]</f>
        <v>1</v>
      </c>
      <c r="AF754" s="24">
        <v>11</v>
      </c>
      <c r="AG754" s="20" t="str">
        <f t="shared" si="194"/>
        <v>Line of Credit</v>
      </c>
      <c r="AH754" s="24" t="e">
        <f>VLOOKUP(Table2[[#This Row],[SAP Code]],[25]DATA!$A:$G,7,FALSE)</f>
        <v>#N/A</v>
      </c>
      <c r="AI754" s="20" t="str">
        <f t="shared" si="195"/>
        <v>Other Investment</v>
      </c>
      <c r="AJ754" s="25" t="s">
        <v>106</v>
      </c>
      <c r="AK754" s="25" t="s">
        <v>107</v>
      </c>
      <c r="AL754" s="23" t="str" cm="1">
        <f t="array" ref="AL754">_xlfn.SWITCH(AK754,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54" s="26">
        <v>2</v>
      </c>
      <c r="AN754" s="25" t="str">
        <f t="shared" si="203"/>
        <v>Non-Sovereign</v>
      </c>
      <c r="AO754" s="27">
        <v>1</v>
      </c>
      <c r="AP754" s="23">
        <f>Table2[[#This Row],[Approved Amount_UA Equivalent]]/1000000</f>
        <v>3.5547466532060259</v>
      </c>
      <c r="AQ754" s="19">
        <f t="shared" si="196"/>
        <v>4.7307990359527077</v>
      </c>
      <c r="AR754" s="23" t="str">
        <f t="shared" si="197"/>
        <v>1-10</v>
      </c>
      <c r="AS754" s="23" t="str">
        <f t="shared" si="198"/>
        <v>1-20</v>
      </c>
      <c r="AT754" s="23" t="str">
        <f t="shared" si="199"/>
        <v>1-40</v>
      </c>
      <c r="AU754" s="23" t="str">
        <f t="shared" si="200"/>
        <v>&lt;1-50 Mn</v>
      </c>
      <c r="AV754" s="23">
        <f>Table2[[#This Row],[Amount]]</f>
        <v>5000000</v>
      </c>
      <c r="AW754" s="23" t="str">
        <f t="shared" si="201"/>
        <v>Jul 2018</v>
      </c>
      <c r="AX754" s="28">
        <f>IFERROR(VLOOKUP(Table2[[#This Row],[SAP Code]],[26]_16!A:B,2,FALSE),0)</f>
        <v>0</v>
      </c>
      <c r="AY754" s="28">
        <f>IFERROR(VLOOKUP(Table2[[#This Row],[SAP Code]],[26]_16!D:E,2,FALSE)/ 1000000, 0)</f>
        <v>0</v>
      </c>
      <c r="AZ754" s="28">
        <f>IFERROR(VLOOKUP(Table2[[#This Row],[SAP Code]],[26]_16!G:H,2,FALSE)/ 1000000, 0)</f>
        <v>0</v>
      </c>
      <c r="BA754" s="28">
        <f>IFERROR(VLOOKUP(Table2[[#This Row],[SAP Code]],[26]_16!J:K,2,FALSE)/ 1000000, 0)</f>
        <v>0</v>
      </c>
      <c r="BB754" s="28">
        <f>IFERROR(VLOOKUP(Table2[[#This Row],[SAP Code]],[26]_16!M:N,2,FALSE)/ 1000000, 0)</f>
        <v>0</v>
      </c>
      <c r="BC754" s="28">
        <f>IFERROR(VLOOKUP(Table2[[#This Row],[SAP Code]],[26]_16!P:Q,2,FALSE),0)</f>
        <v>3.7150414600000001</v>
      </c>
      <c r="BD754" s="28">
        <f>IFERROR(VLOOKUP(Table2[[#This Row],[SAP Code]],[26]_16!S:T,2,FALSE),0)</f>
        <v>0</v>
      </c>
      <c r="BE754" s="28">
        <f>IFERROR(VLOOKUP(Table2[[#This Row],[SAP Code]],[26]_16!V:W,2,FALSE)/ 1000000, 0)</f>
        <v>0</v>
      </c>
      <c r="BF754" s="28">
        <f>IFERROR(VLOOKUP(Table2[[#This Row],[SAP Code]],[26]_16!Y:Z,2,FALSE)/ 1000000, 0)</f>
        <v>0</v>
      </c>
      <c r="BG754" s="28" t="str">
        <f>IFERROR(VLOOKUP(Table2[[#This Row],[SAP Code]],[26]port!$A:$AD,30,FALSE),"unknown")</f>
        <v>OnGo</v>
      </c>
      <c r="BH754" s="29" t="str">
        <f t="shared" si="202"/>
        <v>Ongoing</v>
      </c>
      <c r="BI754" s="16"/>
    </row>
    <row r="755" spans="1:61" ht="17.100000000000001" customHeight="1">
      <c r="A755" s="16" t="s">
        <v>117</v>
      </c>
      <c r="B755" s="16" t="s">
        <v>2795</v>
      </c>
      <c r="C755" s="16" t="s">
        <v>2800</v>
      </c>
      <c r="D755" s="16" t="s">
        <v>2797</v>
      </c>
      <c r="E755" s="18">
        <v>43301</v>
      </c>
      <c r="F755" s="16" t="s">
        <v>2798</v>
      </c>
      <c r="G755" s="16" t="s">
        <v>107</v>
      </c>
      <c r="H755" s="16" t="s">
        <v>81</v>
      </c>
      <c r="I755" s="16" t="s">
        <v>102</v>
      </c>
      <c r="J755" s="16" t="s">
        <v>103</v>
      </c>
      <c r="K755" s="16" t="s">
        <v>104</v>
      </c>
      <c r="L755" s="16" t="s">
        <v>70</v>
      </c>
      <c r="M755" s="19">
        <v>15000000</v>
      </c>
      <c r="N755" s="19">
        <v>10664239.959618077</v>
      </c>
      <c r="O755" s="20" t="s">
        <v>2801</v>
      </c>
      <c r="P755" s="21">
        <v>2000130019830</v>
      </c>
      <c r="Q755" s="20" t="s">
        <v>87</v>
      </c>
      <c r="R755" s="16" t="str">
        <f t="shared" si="191"/>
        <v>ADB Private</v>
      </c>
      <c r="S755" s="16" t="str">
        <f t="shared" si="207"/>
        <v>H</v>
      </c>
      <c r="T755" s="16" t="str">
        <f t="shared" si="208"/>
        <v>ADF Countries</v>
      </c>
      <c r="U755" s="16" t="str">
        <f t="shared" si="193"/>
        <v>Non-Transition States</v>
      </c>
      <c r="V755" s="22" t="str">
        <f>IF(ISNUMBER(MATCH(A755, {"Gabon","Sudan","Niger","Mali","Burkina Faso","Guinea"}, 0)), "De Facto Countries", "Non-De Facto Countries")</f>
        <v>Non-De Facto Countries</v>
      </c>
      <c r="W755" s="16" t="str">
        <f t="shared" si="204"/>
        <v>East</v>
      </c>
      <c r="X755" s="16" t="str">
        <f t="shared" si="205"/>
        <v>Finance</v>
      </c>
      <c r="Y755" s="23"/>
      <c r="AA755" s="23">
        <f>Table2[[#This Row],[Approved Amount_UA Equivalent]]</f>
        <v>10664239.959618077</v>
      </c>
      <c r="AD755" s="23">
        <f>SUM(Table2[[#This Row],[Feed Africa ]:[Improve Quality Of Life ]])</f>
        <v>10664239.959618077</v>
      </c>
      <c r="AE755" s="16" t="b">
        <f>Table2[[#This Row],[Total HI5]]=Table2[[#This Row],[Approved Amount_UA Equivalent]]</f>
        <v>1</v>
      </c>
      <c r="AF755" s="24">
        <v>11</v>
      </c>
      <c r="AG755" s="20" t="str">
        <f t="shared" si="194"/>
        <v>Line of Credit</v>
      </c>
      <c r="AH755" s="24" t="e">
        <f>VLOOKUP(Table2[[#This Row],[SAP Code]],[25]DATA!$A:$G,7,FALSE)</f>
        <v>#N/A</v>
      </c>
      <c r="AI755" s="20" t="str">
        <f t="shared" si="195"/>
        <v>Other Investment</v>
      </c>
      <c r="AJ755" s="25" t="s">
        <v>106</v>
      </c>
      <c r="AK755" s="25" t="s">
        <v>107</v>
      </c>
      <c r="AL755" s="23" t="str" cm="1">
        <f t="array" ref="AL755">_xlfn.SWITCH(AK755,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55" s="26">
        <v>1</v>
      </c>
      <c r="AN755" s="25" t="str">
        <f t="shared" si="203"/>
        <v>Sovereign</v>
      </c>
      <c r="AO755" s="27">
        <v>1</v>
      </c>
      <c r="AP755" s="23">
        <f>Table2[[#This Row],[Approved Amount_UA Equivalent]]/1000000</f>
        <v>10.664239959618076</v>
      </c>
      <c r="AQ755" s="19">
        <f t="shared" si="196"/>
        <v>14.192397107858122</v>
      </c>
      <c r="AR755" s="23" t="str">
        <f t="shared" si="197"/>
        <v>11-20</v>
      </c>
      <c r="AS755" s="23" t="str">
        <f t="shared" si="198"/>
        <v>1-20</v>
      </c>
      <c r="AT755" s="23" t="str">
        <f t="shared" si="199"/>
        <v>1-40</v>
      </c>
      <c r="AU755" s="23" t="str">
        <f t="shared" si="200"/>
        <v>&lt;1-50 Mn</v>
      </c>
      <c r="AV755" s="23">
        <f>Table2[[#This Row],[Amount]]</f>
        <v>15000000</v>
      </c>
      <c r="AW755" s="23" t="str">
        <f t="shared" si="201"/>
        <v>Jul 2018</v>
      </c>
      <c r="AX755" s="28">
        <f>IFERROR(VLOOKUP(Table2[[#This Row],[SAP Code]],[26]_16!A:B,2,FALSE),0)</f>
        <v>0</v>
      </c>
      <c r="AY755" s="28">
        <f>IFERROR(VLOOKUP(Table2[[#This Row],[SAP Code]],[26]_16!D:E,2,FALSE)/ 1000000, 0)</f>
        <v>0</v>
      </c>
      <c r="AZ755" s="28">
        <f>IFERROR(VLOOKUP(Table2[[#This Row],[SAP Code]],[26]_16!G:H,2,FALSE)/ 1000000, 0)</f>
        <v>0</v>
      </c>
      <c r="BA755" s="28">
        <f>IFERROR(VLOOKUP(Table2[[#This Row],[SAP Code]],[26]_16!J:K,2,FALSE)/ 1000000, 0)</f>
        <v>0</v>
      </c>
      <c r="BB755" s="28">
        <f>IFERROR(VLOOKUP(Table2[[#This Row],[SAP Code]],[26]_16!M:N,2,FALSE)/ 1000000, 0)</f>
        <v>5.4129172599999995</v>
      </c>
      <c r="BC755" s="28">
        <f>IFERROR(VLOOKUP(Table2[[#This Row],[SAP Code]],[26]_16!P:Q,2,FALSE),0)</f>
        <v>5.5019842300000006</v>
      </c>
      <c r="BD755" s="28">
        <f>IFERROR(VLOOKUP(Table2[[#This Row],[SAP Code]],[26]_16!S:T,2,FALSE),0)</f>
        <v>0</v>
      </c>
      <c r="BE755" s="28">
        <f>IFERROR(VLOOKUP(Table2[[#This Row],[SAP Code]],[26]_16!V:W,2,FALSE)/ 1000000, 0)</f>
        <v>0</v>
      </c>
      <c r="BF755" s="28">
        <f>IFERROR(VLOOKUP(Table2[[#This Row],[SAP Code]],[26]_16!Y:Z,2,FALSE)/ 1000000, 0)</f>
        <v>0</v>
      </c>
      <c r="BG755" s="28" t="str">
        <f>IFERROR(VLOOKUP(Table2[[#This Row],[SAP Code]],[26]port!$A:$AD,30,FALSE),"unknown")</f>
        <v>OnGo</v>
      </c>
      <c r="BH755" s="29" t="str">
        <f t="shared" si="202"/>
        <v>Ongoing</v>
      </c>
      <c r="BI755" s="16"/>
    </row>
    <row r="756" spans="1:61" ht="17.100000000000001" customHeight="1">
      <c r="A756" s="16" t="s">
        <v>141</v>
      </c>
      <c r="B756" s="16" t="s">
        <v>2802</v>
      </c>
      <c r="C756" s="16" t="s">
        <v>2803</v>
      </c>
      <c r="D756" s="16" t="s">
        <v>2804</v>
      </c>
      <c r="E756" s="18">
        <v>43301</v>
      </c>
      <c r="F756" s="16" t="s">
        <v>2802</v>
      </c>
      <c r="G756" s="16" t="s">
        <v>2293</v>
      </c>
      <c r="H756" s="37" t="s">
        <v>194</v>
      </c>
      <c r="I756" s="16" t="s">
        <v>170</v>
      </c>
      <c r="J756" s="16" t="s">
        <v>103</v>
      </c>
      <c r="K756" s="16" t="s">
        <v>2610</v>
      </c>
      <c r="L756" s="16" t="s">
        <v>195</v>
      </c>
      <c r="M756" s="19">
        <v>20000000</v>
      </c>
      <c r="N756" s="19">
        <v>16576463.080072604</v>
      </c>
      <c r="O756" s="20" t="s">
        <v>2805</v>
      </c>
      <c r="P756" s="21" t="s">
        <v>243</v>
      </c>
      <c r="Q756" s="20" t="s">
        <v>87</v>
      </c>
      <c r="R756" s="16" t="str">
        <f t="shared" si="191"/>
        <v>ADB Private</v>
      </c>
      <c r="S756" s="16" t="str">
        <f t="shared" si="207"/>
        <v>B</v>
      </c>
      <c r="T756" s="16" t="str">
        <f t="shared" si="208"/>
        <v>Multinational</v>
      </c>
      <c r="U756" s="16" t="str">
        <f t="shared" si="193"/>
        <v>Multinational</v>
      </c>
      <c r="V756" s="22" t="str">
        <f>IF(ISNUMBER(MATCH(A756, {"Gabon","Sudan","Niger","Mali","Burkina Faso","Guinea"}, 0)), "De Facto Countries", "Non-De Facto Countries")</f>
        <v>Non-De Facto Countries</v>
      </c>
      <c r="W756" s="16" t="str">
        <f t="shared" si="204"/>
        <v>Multi</v>
      </c>
      <c r="X756" s="16" t="str">
        <f t="shared" si="205"/>
        <v>Industry</v>
      </c>
      <c r="Y756" s="23"/>
      <c r="AA756" s="23">
        <f>Table2[[#This Row],[Approved Amount_UA Equivalent]]</f>
        <v>16576463.080072604</v>
      </c>
      <c r="AD756" s="23">
        <f>SUM(Table2[[#This Row],[Feed Africa ]:[Improve Quality Of Life ]])</f>
        <v>16576463.080072604</v>
      </c>
      <c r="AE756" s="16" t="b">
        <f>Table2[[#This Row],[Total HI5]]=Table2[[#This Row],[Approved Amount_UA Equivalent]]</f>
        <v>1</v>
      </c>
      <c r="AF756" s="24">
        <v>10</v>
      </c>
      <c r="AG756" s="20" t="str">
        <f t="shared" si="194"/>
        <v>Investment Project</v>
      </c>
      <c r="AH756" s="24" t="e">
        <f>VLOOKUP(Table2[[#This Row],[SAP Code]],[25]DATA!$A:$G,7,FALSE)</f>
        <v>#N/A</v>
      </c>
      <c r="AI756" s="20" t="str">
        <f t="shared" si="195"/>
        <v>Other Investment</v>
      </c>
      <c r="AJ756" s="25" t="s">
        <v>173</v>
      </c>
      <c r="AK756" s="25" t="s">
        <v>2293</v>
      </c>
      <c r="AL756" s="23" t="str" cm="1">
        <f t="array" ref="AL756">_xlfn.SWITCH(AK756,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56" s="26">
        <v>2</v>
      </c>
      <c r="AN756" s="25" t="str">
        <f t="shared" si="203"/>
        <v>Non-Sovereign</v>
      </c>
      <c r="AO756" s="27">
        <v>1</v>
      </c>
      <c r="AP756" s="23">
        <f>Table2[[#This Row],[Approved Amount_UA Equivalent]]/1000000</f>
        <v>16.576463080072603</v>
      </c>
      <c r="AQ756" s="19">
        <f t="shared" si="196"/>
        <v>22.060620125483826</v>
      </c>
      <c r="AR756" s="23" t="str">
        <f t="shared" si="197"/>
        <v>11-20</v>
      </c>
      <c r="AS756" s="23" t="str">
        <f t="shared" si="198"/>
        <v>1-20</v>
      </c>
      <c r="AT756" s="23" t="str">
        <f t="shared" si="199"/>
        <v>1-40</v>
      </c>
      <c r="AU756" s="23" t="str">
        <f t="shared" si="200"/>
        <v>&lt;1-50 Mn</v>
      </c>
      <c r="AV756" s="23">
        <f>Table2[[#This Row],[Amount]]</f>
        <v>20000000</v>
      </c>
      <c r="AW756" s="23" t="str">
        <f t="shared" si="201"/>
        <v>Jul 2018</v>
      </c>
      <c r="AX756" s="28">
        <f>IFERROR(VLOOKUP(Table2[[#This Row],[SAP Code]],[26]_16!A:B,2,FALSE),0)</f>
        <v>0</v>
      </c>
      <c r="AY756" s="28">
        <f>IFERROR(VLOOKUP(Table2[[#This Row],[SAP Code]],[26]_16!D:E,2,FALSE)/ 1000000, 0)</f>
        <v>0</v>
      </c>
      <c r="AZ756" s="28">
        <f>IFERROR(VLOOKUP(Table2[[#This Row],[SAP Code]],[26]_16!G:H,2,FALSE)/ 1000000, 0)</f>
        <v>0</v>
      </c>
      <c r="BA756" s="28">
        <f>IFERROR(VLOOKUP(Table2[[#This Row],[SAP Code]],[26]_16!J:K,2,FALSE)/ 1000000, 0)</f>
        <v>0</v>
      </c>
      <c r="BB756" s="28">
        <f>IFERROR(VLOOKUP(Table2[[#This Row],[SAP Code]],[26]_16!M:N,2,FALSE)/ 1000000, 0)</f>
        <v>0</v>
      </c>
      <c r="BC756" s="28">
        <f>IFERROR(VLOOKUP(Table2[[#This Row],[SAP Code]],[26]_16!P:Q,2,FALSE),0)</f>
        <v>0</v>
      </c>
      <c r="BD756" s="28">
        <f>IFERROR(VLOOKUP(Table2[[#This Row],[SAP Code]],[26]_16!S:T,2,FALSE),0)</f>
        <v>0</v>
      </c>
      <c r="BE756" s="28">
        <f>IFERROR(VLOOKUP(Table2[[#This Row],[SAP Code]],[26]_16!V:W,2,FALSE)/ 1000000, 0)</f>
        <v>0</v>
      </c>
      <c r="BF756" s="28">
        <f>IFERROR(VLOOKUP(Table2[[#This Row],[SAP Code]],[26]_16!Y:Z,2,FALSE)/ 1000000, 0)</f>
        <v>0</v>
      </c>
      <c r="BG756" s="28" t="str">
        <f>IFERROR(VLOOKUP(Table2[[#This Row],[SAP Code]],[26]port!$A:$AD,30,FALSE),"unknown")</f>
        <v>unknown</v>
      </c>
      <c r="BH756" s="29" t="str">
        <f t="shared" si="202"/>
        <v>Unknown</v>
      </c>
      <c r="BI756" s="16"/>
    </row>
    <row r="757" spans="1:61" ht="17.100000000000001" customHeight="1">
      <c r="A757" s="16" t="s">
        <v>141</v>
      </c>
      <c r="B757" s="16" t="s">
        <v>2806</v>
      </c>
      <c r="C757" s="16" t="s">
        <v>2807</v>
      </c>
      <c r="D757" s="16" t="s">
        <v>2808</v>
      </c>
      <c r="E757" s="18">
        <v>43301</v>
      </c>
      <c r="F757" s="16" t="s">
        <v>2809</v>
      </c>
      <c r="G757" s="16" t="s">
        <v>115</v>
      </c>
      <c r="H757" s="16" t="s">
        <v>132</v>
      </c>
      <c r="I757" s="16" t="s">
        <v>67</v>
      </c>
      <c r="J757" s="16" t="s">
        <v>83</v>
      </c>
      <c r="K757" s="16" t="s">
        <v>69</v>
      </c>
      <c r="L757" s="16" t="s">
        <v>85</v>
      </c>
      <c r="M757" s="19">
        <v>6740000</v>
      </c>
      <c r="N757" s="19">
        <v>6740000</v>
      </c>
      <c r="O757" s="20" t="s">
        <v>2810</v>
      </c>
      <c r="P757" s="21">
        <v>2100155037866</v>
      </c>
      <c r="Q757" s="20" t="s">
        <v>72</v>
      </c>
      <c r="R757" s="16" t="str">
        <f t="shared" si="191"/>
        <v>ADF Including TSF</v>
      </c>
      <c r="S757" s="16" t="str">
        <f t="shared" si="207"/>
        <v>I</v>
      </c>
      <c r="T757" s="16" t="str">
        <f t="shared" si="208"/>
        <v>Multinational</v>
      </c>
      <c r="U757" s="16" t="str">
        <f t="shared" si="193"/>
        <v>Multinational</v>
      </c>
      <c r="V757" s="22" t="str">
        <f>IF(ISNUMBER(MATCH(A757, {"Gabon","Sudan","Niger","Mali","Burkina Faso","Guinea"}, 0)), "De Facto Countries", "Non-De Facto Countries")</f>
        <v>Non-De Facto Countries</v>
      </c>
      <c r="W757" s="16" t="str">
        <f t="shared" si="204"/>
        <v>Multi</v>
      </c>
      <c r="X757" s="16" t="str">
        <f t="shared" si="205"/>
        <v>Social</v>
      </c>
      <c r="Y757" s="23"/>
      <c r="AC757" s="23">
        <f>Table2[[#This Row],[Approved Amount_UA Equivalent]]</f>
        <v>6740000</v>
      </c>
      <c r="AD757" s="23">
        <f>SUM(Table2[[#This Row],[Feed Africa ]:[Improve Quality Of Life ]])</f>
        <v>6740000</v>
      </c>
      <c r="AE757" s="16" t="b">
        <f>Table2[[#This Row],[Total HI5]]=Table2[[#This Row],[Approved Amount_UA Equivalent]]</f>
        <v>1</v>
      </c>
      <c r="AF757" s="24">
        <v>41</v>
      </c>
      <c r="AG757" s="20" t="str">
        <f t="shared" si="194"/>
        <v>ISP and Investment Project</v>
      </c>
      <c r="AH757" s="24" t="e">
        <f>VLOOKUP(Table2[[#This Row],[SAP Code]],[25]DATA!$A:$G,7,FALSE)</f>
        <v>#N/A</v>
      </c>
      <c r="AI757" s="20" t="str">
        <f t="shared" si="195"/>
        <v>Other Investment</v>
      </c>
      <c r="AJ757" s="25" t="s">
        <v>73</v>
      </c>
      <c r="AK757" s="25" t="s">
        <v>115</v>
      </c>
      <c r="AL757" s="23" t="str" cm="1">
        <f t="array" ref="AL757">_xlfn.SWITCH(AK757,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57" s="26">
        <v>1</v>
      </c>
      <c r="AN757" s="25" t="str">
        <f t="shared" si="203"/>
        <v>Sovereign</v>
      </c>
      <c r="AO757" s="27">
        <v>1</v>
      </c>
      <c r="AP757" s="23">
        <f>Table2[[#This Row],[Approved Amount_UA Equivalent]]/1000000</f>
        <v>6.74</v>
      </c>
      <c r="AQ757" s="19">
        <f t="shared" si="196"/>
        <v>8.9698615999999998</v>
      </c>
      <c r="AR757" s="23" t="str">
        <f t="shared" si="197"/>
        <v>1-10</v>
      </c>
      <c r="AS757" s="23" t="str">
        <f t="shared" si="198"/>
        <v>1-20</v>
      </c>
      <c r="AT757" s="23" t="str">
        <f t="shared" si="199"/>
        <v>1-40</v>
      </c>
      <c r="AU757" s="23" t="str">
        <f t="shared" si="200"/>
        <v>&lt;1-50 Mn</v>
      </c>
      <c r="AV757" s="23">
        <f>Table2[[#This Row],[Amount]]</f>
        <v>6740000</v>
      </c>
      <c r="AW757" s="23" t="str">
        <f t="shared" si="201"/>
        <v>Jul 2018</v>
      </c>
      <c r="AX757" s="28">
        <f>IFERROR(VLOOKUP(Table2[[#This Row],[SAP Code]],[26]_16!A:B,2,FALSE),0)</f>
        <v>0</v>
      </c>
      <c r="AY757" s="28">
        <f>IFERROR(VLOOKUP(Table2[[#This Row],[SAP Code]],[26]_16!D:E,2,FALSE)/ 1000000, 0)</f>
        <v>0</v>
      </c>
      <c r="AZ757" s="28">
        <f>IFERROR(VLOOKUP(Table2[[#This Row],[SAP Code]],[26]_16!G:H,2,FALSE)/ 1000000, 0)</f>
        <v>0</v>
      </c>
      <c r="BA757" s="28">
        <f>IFERROR(VLOOKUP(Table2[[#This Row],[SAP Code]],[26]_16!J:K,2,FALSE)/ 1000000, 0)</f>
        <v>0</v>
      </c>
      <c r="BB757" s="28">
        <f>IFERROR(VLOOKUP(Table2[[#This Row],[SAP Code]],[26]_16!M:N,2,FALSE)/ 1000000, 0)</f>
        <v>0.14481465000000002</v>
      </c>
      <c r="BC757" s="28">
        <f>IFERROR(VLOOKUP(Table2[[#This Row],[SAP Code]],[26]_16!P:Q,2,FALSE),0)</f>
        <v>0.26155125000000001</v>
      </c>
      <c r="BD757" s="28">
        <f>IFERROR(VLOOKUP(Table2[[#This Row],[SAP Code]],[26]_16!S:T,2,FALSE),0)</f>
        <v>0.31425778999999998</v>
      </c>
      <c r="BE757" s="28">
        <f>IFERROR(VLOOKUP(Table2[[#This Row],[SAP Code]],[26]_16!V:W,2,FALSE)/ 1000000, 0)</f>
        <v>0.98863002</v>
      </c>
      <c r="BF757" s="28">
        <f>IFERROR(VLOOKUP(Table2[[#This Row],[SAP Code]],[26]_16!Y:Z,2,FALSE)/ 1000000, 0)</f>
        <v>0.19617338000000001</v>
      </c>
      <c r="BG757" s="28" t="str">
        <f>IFERROR(VLOOKUP(Table2[[#This Row],[SAP Code]],[26]port!$A:$AD,30,FALSE),"unknown")</f>
        <v>OnGo</v>
      </c>
      <c r="BH757" s="29" t="str">
        <f t="shared" si="202"/>
        <v>Ongoing</v>
      </c>
      <c r="BI757" s="16"/>
    </row>
    <row r="758" spans="1:61" ht="17.100000000000001" customHeight="1">
      <c r="A758" s="16" t="s">
        <v>95</v>
      </c>
      <c r="B758" s="16" t="s">
        <v>2811</v>
      </c>
      <c r="C758" s="16" t="s">
        <v>2812</v>
      </c>
      <c r="D758" s="16" t="s">
        <v>2813</v>
      </c>
      <c r="E758" s="18">
        <v>43301</v>
      </c>
      <c r="F758" s="16" t="s">
        <v>383</v>
      </c>
      <c r="G758" s="16" t="s">
        <v>1997</v>
      </c>
      <c r="H758" s="16" t="s">
        <v>101</v>
      </c>
      <c r="I758" s="16" t="s">
        <v>82</v>
      </c>
      <c r="J758" s="16" t="s">
        <v>1998</v>
      </c>
      <c r="K758" s="16" t="s">
        <v>69</v>
      </c>
      <c r="L758" s="16" t="s">
        <v>70</v>
      </c>
      <c r="M758" s="19">
        <v>1500000</v>
      </c>
      <c r="N758" s="19">
        <v>1066423.9959618077</v>
      </c>
      <c r="O758" s="20" t="s">
        <v>2814</v>
      </c>
      <c r="P758" s="21" t="s">
        <v>243</v>
      </c>
      <c r="Q758" s="20" t="s">
        <v>72</v>
      </c>
      <c r="R758" s="16" t="str">
        <f t="shared" si="191"/>
        <v>SEFA</v>
      </c>
      <c r="S758" s="16" t="str">
        <f t="shared" si="207"/>
        <v>F</v>
      </c>
      <c r="T758" s="16" t="str">
        <f t="shared" si="208"/>
        <v>Blend Countries</v>
      </c>
      <c r="U758" s="16" t="str">
        <f t="shared" si="193"/>
        <v>Non-Transition States</v>
      </c>
      <c r="V758" s="22" t="str">
        <f>IF(ISNUMBER(MATCH(A758, {"Gabon","Sudan","Niger","Mali","Burkina Faso","Guinea"}, 0)), "De Facto Countries", "Non-De Facto Countries")</f>
        <v>Non-De Facto Countries</v>
      </c>
      <c r="W758" s="16" t="str">
        <f t="shared" si="204"/>
        <v>South</v>
      </c>
      <c r="X758" s="16" t="str">
        <f t="shared" si="205"/>
        <v>Power</v>
      </c>
      <c r="Y758" s="23"/>
      <c r="Z758" s="23">
        <f>Table2[[#This Row],[Approved Amount_UA Equivalent]]</f>
        <v>1066423.9959618077</v>
      </c>
      <c r="AD758" s="23">
        <f>SUM(Table2[[#This Row],[Feed Africa ]:[Improve Quality Of Life ]])</f>
        <v>1066423.9959618077</v>
      </c>
      <c r="AE758" s="16" t="b">
        <f>Table2[[#This Row],[Total HI5]]=Table2[[#This Row],[Approved Amount_UA Equivalent]]</f>
        <v>1</v>
      </c>
      <c r="AF758" s="24">
        <v>10</v>
      </c>
      <c r="AG758" s="20" t="str">
        <f t="shared" si="194"/>
        <v>Investment Project</v>
      </c>
      <c r="AH758" s="24" t="e">
        <f>VLOOKUP(Table2[[#This Row],[SAP Code]],[25]DATA!$A:$G,7,FALSE)</f>
        <v>#N/A</v>
      </c>
      <c r="AI758" s="20" t="str">
        <f t="shared" si="195"/>
        <v>Infrastructure</v>
      </c>
      <c r="AJ758" s="25" t="s">
        <v>89</v>
      </c>
      <c r="AK758" s="25" t="s">
        <v>1997</v>
      </c>
      <c r="AL758" s="23" t="str" cm="1">
        <f t="array" ref="AL758">_xlfn.SWITCH(AK758,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58" s="26">
        <v>1</v>
      </c>
      <c r="AN758" s="25" t="str">
        <f t="shared" si="203"/>
        <v>Sovereign</v>
      </c>
      <c r="AO758" s="27">
        <v>1</v>
      </c>
      <c r="AP758" s="23">
        <f>Table2[[#This Row],[Approved Amount_UA Equivalent]]/1000000</f>
        <v>1.0664239959618076</v>
      </c>
      <c r="AQ758" s="19">
        <f t="shared" si="196"/>
        <v>1.4192397107858121</v>
      </c>
      <c r="AR758" s="23" t="str">
        <f t="shared" si="197"/>
        <v>1-10</v>
      </c>
      <c r="AS758" s="23" t="str">
        <f t="shared" si="198"/>
        <v>1-20</v>
      </c>
      <c r="AT758" s="23" t="str">
        <f t="shared" si="199"/>
        <v>1-40</v>
      </c>
      <c r="AU758" s="23" t="str">
        <f t="shared" si="200"/>
        <v>&lt;1-50 Mn</v>
      </c>
      <c r="AV758" s="23">
        <f>Table2[[#This Row],[Amount]]</f>
        <v>1500000</v>
      </c>
      <c r="AW758" s="23" t="str">
        <f t="shared" si="201"/>
        <v>Jul 2018</v>
      </c>
      <c r="AX758" s="28">
        <f>IFERROR(VLOOKUP(Table2[[#This Row],[SAP Code]],[26]_16!A:B,2,FALSE),0)</f>
        <v>0</v>
      </c>
      <c r="AY758" s="28">
        <f>IFERROR(VLOOKUP(Table2[[#This Row],[SAP Code]],[26]_16!D:E,2,FALSE)/ 1000000, 0)</f>
        <v>0</v>
      </c>
      <c r="AZ758" s="28">
        <f>IFERROR(VLOOKUP(Table2[[#This Row],[SAP Code]],[26]_16!G:H,2,FALSE)/ 1000000, 0)</f>
        <v>0</v>
      </c>
      <c r="BA758" s="28">
        <f>IFERROR(VLOOKUP(Table2[[#This Row],[SAP Code]],[26]_16!J:K,2,FALSE)/ 1000000, 0)</f>
        <v>0</v>
      </c>
      <c r="BB758" s="28">
        <f>IFERROR(VLOOKUP(Table2[[#This Row],[SAP Code]],[26]_16!M:N,2,FALSE)/ 1000000, 0)</f>
        <v>0</v>
      </c>
      <c r="BC758" s="28">
        <f>IFERROR(VLOOKUP(Table2[[#This Row],[SAP Code]],[26]_16!P:Q,2,FALSE),0)</f>
        <v>0</v>
      </c>
      <c r="BD758" s="28">
        <f>IFERROR(VLOOKUP(Table2[[#This Row],[SAP Code]],[26]_16!S:T,2,FALSE),0)</f>
        <v>0</v>
      </c>
      <c r="BE758" s="28">
        <f>IFERROR(VLOOKUP(Table2[[#This Row],[SAP Code]],[26]_16!V:W,2,FALSE)/ 1000000, 0)</f>
        <v>0</v>
      </c>
      <c r="BF758" s="28">
        <f>IFERROR(VLOOKUP(Table2[[#This Row],[SAP Code]],[26]_16!Y:Z,2,FALSE)/ 1000000, 0)</f>
        <v>0</v>
      </c>
      <c r="BG758" s="28" t="str">
        <f>IFERROR(VLOOKUP(Table2[[#This Row],[SAP Code]],[26]port!$A:$AD,30,FALSE),"unknown")</f>
        <v>unknown</v>
      </c>
      <c r="BH758" s="29" t="str">
        <f t="shared" si="202"/>
        <v>Unknown</v>
      </c>
      <c r="BI758" s="16"/>
    </row>
    <row r="759" spans="1:61" ht="17.100000000000001" customHeight="1">
      <c r="A759" s="37" t="s">
        <v>203</v>
      </c>
      <c r="B759" s="37" t="s">
        <v>2815</v>
      </c>
      <c r="C759" s="37" t="s">
        <v>2816</v>
      </c>
      <c r="D759" s="37" t="s">
        <v>2817</v>
      </c>
      <c r="E759" s="71">
        <v>43301</v>
      </c>
      <c r="F759" s="37" t="s">
        <v>207</v>
      </c>
      <c r="G759" s="37" t="s">
        <v>115</v>
      </c>
      <c r="H759" s="37" t="s">
        <v>194</v>
      </c>
      <c r="I759" s="37" t="s">
        <v>67</v>
      </c>
      <c r="J759" s="37" t="s">
        <v>1017</v>
      </c>
      <c r="K759" s="37" t="s">
        <v>69</v>
      </c>
      <c r="L759" s="37" t="s">
        <v>195</v>
      </c>
      <c r="M759" s="72">
        <v>4012000</v>
      </c>
      <c r="N759" s="72">
        <v>3325238.4938625642</v>
      </c>
      <c r="O759" s="20" t="s">
        <v>2818</v>
      </c>
      <c r="P759" s="24" t="s">
        <v>2819</v>
      </c>
      <c r="Q759" s="74" t="s">
        <v>72</v>
      </c>
      <c r="R759" s="16" t="str">
        <f t="shared" si="191"/>
        <v>OTHERS</v>
      </c>
      <c r="S759" s="16" t="s">
        <v>967</v>
      </c>
      <c r="T759" s="16" t="str">
        <f t="shared" si="208"/>
        <v>ADB Countries</v>
      </c>
      <c r="U759" s="16" t="str">
        <f t="shared" si="193"/>
        <v>Non-Transition States</v>
      </c>
      <c r="V759" s="22" t="str">
        <f>IF(ISNUMBER(MATCH(A759, {"Gabon","Sudan","Niger","Mali","Burkina Faso","Guinea"}, 0)), "De Facto Countries", "Non-De Facto Countries")</f>
        <v>Non-De Facto Countries</v>
      </c>
      <c r="W759" s="16" t="str">
        <f t="shared" si="204"/>
        <v>North</v>
      </c>
      <c r="X759" s="16" t="str">
        <f t="shared" si="205"/>
        <v>Transport</v>
      </c>
      <c r="Y759" s="23"/>
      <c r="AC759" s="23">
        <f>Table2[[#This Row],[Approved Amount_UA Equivalent]]</f>
        <v>3325238.4938625642</v>
      </c>
      <c r="AD759" s="23">
        <f>SUM(Table2[[#This Row],[Feed Africa ]:[Improve Quality Of Life ]])</f>
        <v>3325238.4938625642</v>
      </c>
      <c r="AE759" s="16" t="b">
        <f>Table2[[#This Row],[Total HI5]]=Table2[[#This Row],[Approved Amount_UA Equivalent]]</f>
        <v>1</v>
      </c>
      <c r="AF759" s="24">
        <v>10</v>
      </c>
      <c r="AG759" s="20" t="str">
        <f t="shared" si="194"/>
        <v>Investment Project</v>
      </c>
      <c r="AH759" s="24" t="e">
        <f>VLOOKUP(Table2[[#This Row],[SAP Code]],[25]DATA!$A:$G,7,FALSE)</f>
        <v>#N/A</v>
      </c>
      <c r="AI759" s="20" t="str">
        <f t="shared" si="195"/>
        <v>Infrastructure</v>
      </c>
      <c r="AJ759" s="25" t="s">
        <v>73</v>
      </c>
      <c r="AK759" s="25" t="s">
        <v>115</v>
      </c>
      <c r="AL759" s="23" t="str" cm="1">
        <f t="array" ref="AL759">_xlfn.SWITCH(AK759,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59" s="26">
        <v>1</v>
      </c>
      <c r="AN759" s="25" t="str">
        <f t="shared" si="203"/>
        <v>Sovereign</v>
      </c>
      <c r="AO759" s="27">
        <v>1</v>
      </c>
      <c r="AP759" s="23">
        <f>Table2[[#This Row],[Approved Amount_UA Equivalent]]/1000000</f>
        <v>3.3252384938625643</v>
      </c>
      <c r="AQ759" s="72">
        <f t="shared" si="196"/>
        <v>4.4253603971720556</v>
      </c>
      <c r="AR759" s="23" t="str">
        <f t="shared" si="197"/>
        <v>1-10</v>
      </c>
      <c r="AS759" s="23" t="str">
        <f t="shared" si="198"/>
        <v>1-20</v>
      </c>
      <c r="AT759" s="23" t="str">
        <f t="shared" si="199"/>
        <v>1-40</v>
      </c>
      <c r="AU759" s="23" t="str">
        <f t="shared" si="200"/>
        <v>&lt;1-50 Mn</v>
      </c>
      <c r="AV759" s="23">
        <f>Table2[[#This Row],[Amount]]</f>
        <v>4012000</v>
      </c>
      <c r="AW759" s="23" t="str">
        <f t="shared" si="201"/>
        <v>Jul 2018</v>
      </c>
      <c r="AX759" s="28">
        <f>IFERROR(VLOOKUP(Table2[[#This Row],[SAP Code]],[26]_16!A:B,2,FALSE),0)</f>
        <v>0</v>
      </c>
      <c r="AY759" s="28">
        <f>IFERROR(VLOOKUP(Table2[[#This Row],[SAP Code]],[26]_16!D:E,2,FALSE)/ 1000000, 0)</f>
        <v>0</v>
      </c>
      <c r="AZ759" s="28">
        <f>IFERROR(VLOOKUP(Table2[[#This Row],[SAP Code]],[26]_16!G:H,2,FALSE)/ 1000000, 0)</f>
        <v>0</v>
      </c>
      <c r="BA759" s="28">
        <f>IFERROR(VLOOKUP(Table2[[#This Row],[SAP Code]],[26]_16!J:K,2,FALSE)/ 1000000, 0)</f>
        <v>0</v>
      </c>
      <c r="BB759" s="28">
        <f>IFERROR(VLOOKUP(Table2[[#This Row],[SAP Code]],[26]_16!M:N,2,FALSE)/ 1000000, 0)</f>
        <v>0</v>
      </c>
      <c r="BC759" s="28">
        <f>IFERROR(VLOOKUP(Table2[[#This Row],[SAP Code]],[26]_16!P:Q,2,FALSE),0)</f>
        <v>0</v>
      </c>
      <c r="BD759" s="28">
        <f>IFERROR(VLOOKUP(Table2[[#This Row],[SAP Code]],[26]_16!S:T,2,FALSE),0)</f>
        <v>0</v>
      </c>
      <c r="BE759" s="28">
        <f>IFERROR(VLOOKUP(Table2[[#This Row],[SAP Code]],[26]_16!V:W,2,FALSE)/ 1000000, 0)</f>
        <v>0</v>
      </c>
      <c r="BF759" s="28">
        <f>IFERROR(VLOOKUP(Table2[[#This Row],[SAP Code]],[26]_16!Y:Z,2,FALSE)/ 1000000, 0)</f>
        <v>0</v>
      </c>
      <c r="BG759" s="28" t="str">
        <f>IFERROR(VLOOKUP(Table2[[#This Row],[SAP Code]],[26]port!$A:$AD,30,FALSE),"unknown")</f>
        <v>unknown</v>
      </c>
      <c r="BH759" s="29" t="str">
        <f t="shared" si="202"/>
        <v>Unknown</v>
      </c>
      <c r="BI759" s="16"/>
    </row>
    <row r="760" spans="1:61" ht="17.100000000000001" customHeight="1">
      <c r="A760" s="16" t="s">
        <v>322</v>
      </c>
      <c r="B760" s="16" t="s">
        <v>2820</v>
      </c>
      <c r="C760" s="16" t="s">
        <v>2821</v>
      </c>
      <c r="D760" s="16" t="s">
        <v>2822</v>
      </c>
      <c r="E760" s="18">
        <v>43312</v>
      </c>
      <c r="F760" s="16" t="s">
        <v>324</v>
      </c>
      <c r="G760" s="16" t="s">
        <v>255</v>
      </c>
      <c r="H760" s="16" t="s">
        <v>132</v>
      </c>
      <c r="I760" s="16" t="s">
        <v>250</v>
      </c>
      <c r="J760" s="16" t="s">
        <v>83</v>
      </c>
      <c r="K760" s="16" t="s">
        <v>69</v>
      </c>
      <c r="L760" s="16" t="s">
        <v>85</v>
      </c>
      <c r="M760" s="19">
        <v>7000000</v>
      </c>
      <c r="N760" s="19">
        <v>7000000</v>
      </c>
      <c r="O760" s="20" t="s">
        <v>2823</v>
      </c>
      <c r="P760" s="21">
        <v>2100155037816</v>
      </c>
      <c r="Q760" s="20" t="s">
        <v>72</v>
      </c>
      <c r="R760" s="16" t="str">
        <f t="shared" si="191"/>
        <v>ADF Including TSF</v>
      </c>
      <c r="S760" s="16" t="str">
        <f t="shared" ref="S760:S778" si="209">MID(O760, 6,1)</f>
        <v>K</v>
      </c>
      <c r="T760" s="16" t="str">
        <f t="shared" si="208"/>
        <v>ADF Countries</v>
      </c>
      <c r="U760" s="16" t="str">
        <f t="shared" si="193"/>
        <v>Transition States</v>
      </c>
      <c r="V760" s="22" t="str">
        <f>IF(ISNUMBER(MATCH(A760, {"Gabon","Sudan","Niger","Mali","Burkina Faso","Guinea"}, 0)), "De Facto Countries", "Non-De Facto Countries")</f>
        <v>Non-De Facto Countries</v>
      </c>
      <c r="W760" s="16" t="str">
        <f t="shared" si="204"/>
        <v>West</v>
      </c>
      <c r="X760" s="16" t="str">
        <f t="shared" si="205"/>
        <v>Multi-Sector</v>
      </c>
      <c r="Y760" s="23">
        <f>Table2[[#This Row],[Approved Amount_UA Equivalent]]/5</f>
        <v>1400000</v>
      </c>
      <c r="Z760" s="23">
        <f>Table2[[#This Row],[Approved Amount_UA Equivalent]]/5</f>
        <v>1400000</v>
      </c>
      <c r="AA760" s="23">
        <f>Table2[[#This Row],[Approved Amount_UA Equivalent]]/5</f>
        <v>1400000</v>
      </c>
      <c r="AB760" s="23">
        <f>Table2[[#This Row],[Approved Amount_UA Equivalent]]/5</f>
        <v>1400000</v>
      </c>
      <c r="AC760" s="23">
        <f>Table2[[#This Row],[Approved Amount_UA Equivalent]]/5</f>
        <v>1400000</v>
      </c>
      <c r="AD760" s="23">
        <f>SUM(Table2[[#This Row],[Feed Africa ]:[Improve Quality Of Life ]])</f>
        <v>7000000</v>
      </c>
      <c r="AE760" s="16" t="b">
        <f>Table2[[#This Row],[Total HI5]]=Table2[[#This Row],[Approved Amount_UA Equivalent]]</f>
        <v>1</v>
      </c>
      <c r="AF760" s="24">
        <v>20</v>
      </c>
      <c r="AG760" s="20" t="str">
        <f t="shared" si="194"/>
        <v>Policy and Result Based Op</v>
      </c>
      <c r="AH760" s="24" t="e">
        <f>VLOOKUP(Table2[[#This Row],[SAP Code]],[25]DATA!$A:$G,7,FALSE)</f>
        <v>#N/A</v>
      </c>
      <c r="AI760" s="20" t="str">
        <f t="shared" si="195"/>
        <v>Policy-Based Lending</v>
      </c>
      <c r="AJ760" s="25" t="s">
        <v>254</v>
      </c>
      <c r="AK760" s="25" t="s">
        <v>255</v>
      </c>
      <c r="AL760" s="23" t="str" cm="1">
        <f t="array" ref="AL760">_xlfn.SWITCH(AK760,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760" s="26">
        <v>1</v>
      </c>
      <c r="AN760" s="25" t="str">
        <f t="shared" si="203"/>
        <v>Sovereign</v>
      </c>
      <c r="AO760" s="27">
        <v>1</v>
      </c>
      <c r="AP760" s="23">
        <f>Table2[[#This Row],[Approved Amount_UA Equivalent]]/1000000</f>
        <v>7</v>
      </c>
      <c r="AQ760" s="19">
        <f t="shared" si="196"/>
        <v>9.3158799999999999</v>
      </c>
      <c r="AR760" s="23" t="str">
        <f t="shared" si="197"/>
        <v>1-10</v>
      </c>
      <c r="AS760" s="23" t="str">
        <f t="shared" si="198"/>
        <v>1-20</v>
      </c>
      <c r="AT760" s="23" t="str">
        <f t="shared" si="199"/>
        <v>1-40</v>
      </c>
      <c r="AU760" s="23" t="str">
        <f t="shared" si="200"/>
        <v>&lt;1-50 Mn</v>
      </c>
      <c r="AV760" s="23">
        <f>Table2[[#This Row],[Amount]]</f>
        <v>7000000</v>
      </c>
      <c r="AW760" s="23" t="str">
        <f t="shared" si="201"/>
        <v>Jul 2018</v>
      </c>
      <c r="AX760" s="28">
        <f>IFERROR(VLOOKUP(Table2[[#This Row],[SAP Code]],[26]_16!A:B,2,FALSE),0)</f>
        <v>0</v>
      </c>
      <c r="AY760" s="28">
        <f>IFERROR(VLOOKUP(Table2[[#This Row],[SAP Code]],[26]_16!D:E,2,FALSE)/ 1000000, 0)</f>
        <v>0</v>
      </c>
      <c r="AZ760" s="28">
        <f>IFERROR(VLOOKUP(Table2[[#This Row],[SAP Code]],[26]_16!G:H,2,FALSE)/ 1000000, 0)</f>
        <v>0</v>
      </c>
      <c r="BA760" s="28">
        <f>IFERROR(VLOOKUP(Table2[[#This Row],[SAP Code]],[26]_16!J:K,2,FALSE)/ 1000000, 0)</f>
        <v>4</v>
      </c>
      <c r="BB760" s="28">
        <f>IFERROR(VLOOKUP(Table2[[#This Row],[SAP Code]],[26]_16!M:N,2,FALSE)/ 1000000, 0)</f>
        <v>0</v>
      </c>
      <c r="BC760" s="28">
        <f>IFERROR(VLOOKUP(Table2[[#This Row],[SAP Code]],[26]_16!P:Q,2,FALSE),0)</f>
        <v>3</v>
      </c>
      <c r="BD760" s="28">
        <f>IFERROR(VLOOKUP(Table2[[#This Row],[SAP Code]],[26]_16!S:T,2,FALSE),0)</f>
        <v>0</v>
      </c>
      <c r="BE760" s="28">
        <f>IFERROR(VLOOKUP(Table2[[#This Row],[SAP Code]],[26]_16!V:W,2,FALSE)/ 1000000, 0)</f>
        <v>0</v>
      </c>
      <c r="BF760" s="28">
        <f>IFERROR(VLOOKUP(Table2[[#This Row],[SAP Code]],[26]_16!Y:Z,2,FALSE)/ 1000000, 0)</f>
        <v>0</v>
      </c>
      <c r="BG760" s="28" t="str">
        <f>IFERROR(VLOOKUP(Table2[[#This Row],[SAP Code]],[26]port!$A:$AD,30,FALSE),"unknown")</f>
        <v>COMP</v>
      </c>
      <c r="BH760" s="29" t="str">
        <f t="shared" si="202"/>
        <v>Number of operations completed out of the net approved of that year</v>
      </c>
      <c r="BI760" s="16"/>
    </row>
    <row r="761" spans="1:61" ht="17.100000000000001" customHeight="1">
      <c r="A761" s="16" t="s">
        <v>343</v>
      </c>
      <c r="B761" s="16" t="s">
        <v>2824</v>
      </c>
      <c r="C761" s="16" t="s">
        <v>2825</v>
      </c>
      <c r="D761" s="16" t="s">
        <v>2826</v>
      </c>
      <c r="E761" s="18">
        <v>43346</v>
      </c>
      <c r="F761" s="16" t="s">
        <v>1248</v>
      </c>
      <c r="G761" s="16" t="s">
        <v>140</v>
      </c>
      <c r="H761" s="16" t="s">
        <v>348</v>
      </c>
      <c r="I761" s="16" t="s">
        <v>138</v>
      </c>
      <c r="J761" s="16" t="s">
        <v>83</v>
      </c>
      <c r="K761" s="16" t="s">
        <v>84</v>
      </c>
      <c r="L761" s="16" t="s">
        <v>85</v>
      </c>
      <c r="M761" s="19">
        <v>870000</v>
      </c>
      <c r="N761" s="19">
        <v>870000</v>
      </c>
      <c r="O761" s="20" t="s">
        <v>2827</v>
      </c>
      <c r="P761" s="21">
        <v>2100150039993</v>
      </c>
      <c r="Q761" s="20" t="s">
        <v>72</v>
      </c>
      <c r="R761" s="16" t="str">
        <f t="shared" si="191"/>
        <v>ADF Including TSF</v>
      </c>
      <c r="S761" s="16" t="str">
        <f t="shared" si="209"/>
        <v>D</v>
      </c>
      <c r="T761" s="16" t="str">
        <f t="shared" si="208"/>
        <v>ADB Countries</v>
      </c>
      <c r="U761" s="16" t="str">
        <f t="shared" si="193"/>
        <v>Non-Transition States</v>
      </c>
      <c r="V761" s="22" t="str">
        <f>IF(ISNUMBER(MATCH(A761, {"Gabon","Sudan","Niger","Mali","Burkina Faso","Guinea"}, 0)), "De Facto Countries", "Non-De Facto Countries")</f>
        <v>Non-De Facto Countries</v>
      </c>
      <c r="W761" s="16" t="str">
        <f t="shared" si="204"/>
        <v>Nigeria</v>
      </c>
      <c r="X761" s="16" t="str">
        <f t="shared" si="205"/>
        <v>Transport</v>
      </c>
      <c r="Y761" s="23"/>
      <c r="AB761" s="23">
        <f>Table2[[#This Row],[Approved Amount_UA Equivalent]]</f>
        <v>870000</v>
      </c>
      <c r="AD761" s="23">
        <f>SUM(Table2[[#This Row],[Feed Africa ]:[Improve Quality Of Life ]])</f>
        <v>870000</v>
      </c>
      <c r="AE761" s="16" t="b">
        <f>Table2[[#This Row],[Total HI5]]=Table2[[#This Row],[Approved Amount_UA Equivalent]]</f>
        <v>1</v>
      </c>
      <c r="AF761" s="24">
        <v>10</v>
      </c>
      <c r="AG761" s="20" t="str">
        <f t="shared" si="194"/>
        <v>Investment Project</v>
      </c>
      <c r="AH761" s="24" t="e">
        <f>VLOOKUP(Table2[[#This Row],[SAP Code]],[25]DATA!$A:$G,7,FALSE)</f>
        <v>#N/A</v>
      </c>
      <c r="AI761" s="20" t="str">
        <f t="shared" si="195"/>
        <v>Infrastructure</v>
      </c>
      <c r="AJ761" s="25" t="s">
        <v>89</v>
      </c>
      <c r="AK761" s="25" t="s">
        <v>140</v>
      </c>
      <c r="AL761" s="23" t="str" cm="1">
        <f t="array" ref="AL761">_xlfn.SWITCH(AK761,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61" s="26">
        <v>1</v>
      </c>
      <c r="AN761" s="25" t="str">
        <f t="shared" si="203"/>
        <v>Sovereign</v>
      </c>
      <c r="AO761" s="27">
        <v>1</v>
      </c>
      <c r="AP761" s="23">
        <f>Table2[[#This Row],[Approved Amount_UA Equivalent]]/1000000</f>
        <v>0.87</v>
      </c>
      <c r="AQ761" s="19">
        <f t="shared" si="196"/>
        <v>1.1578307999999999</v>
      </c>
      <c r="AR761" s="23" t="str">
        <f t="shared" si="197"/>
        <v>1-10</v>
      </c>
      <c r="AS761" s="23" t="str">
        <f t="shared" si="198"/>
        <v>1-20</v>
      </c>
      <c r="AT761" s="23" t="str">
        <f t="shared" si="199"/>
        <v>1-40</v>
      </c>
      <c r="AU761" s="23" t="str">
        <f t="shared" si="200"/>
        <v>&lt;1-50 Mn</v>
      </c>
      <c r="AV761" s="23">
        <f>Table2[[#This Row],[Amount]]</f>
        <v>870000</v>
      </c>
      <c r="AW761" s="23" t="str">
        <f t="shared" si="201"/>
        <v>Sep 2018</v>
      </c>
      <c r="AX761" s="28">
        <f>IFERROR(VLOOKUP(Table2[[#This Row],[SAP Code]],[26]_16!A:B,2,FALSE),0)</f>
        <v>0</v>
      </c>
      <c r="AY761" s="28">
        <f>IFERROR(VLOOKUP(Table2[[#This Row],[SAP Code]],[26]_16!D:E,2,FALSE)/ 1000000, 0)</f>
        <v>0</v>
      </c>
      <c r="AZ761" s="28">
        <f>IFERROR(VLOOKUP(Table2[[#This Row],[SAP Code]],[26]_16!G:H,2,FALSE)/ 1000000, 0)</f>
        <v>0</v>
      </c>
      <c r="BA761" s="28">
        <f>IFERROR(VLOOKUP(Table2[[#This Row],[SAP Code]],[26]_16!J:K,2,FALSE)/ 1000000, 0)</f>
        <v>0</v>
      </c>
      <c r="BB761" s="28">
        <f>IFERROR(VLOOKUP(Table2[[#This Row],[SAP Code]],[26]_16!M:N,2,FALSE)/ 1000000, 0)</f>
        <v>0.10059089</v>
      </c>
      <c r="BC761" s="28">
        <f>IFERROR(VLOOKUP(Table2[[#This Row],[SAP Code]],[26]_16!P:Q,2,FALSE),0)</f>
        <v>0.36104995000000001</v>
      </c>
      <c r="BD761" s="28">
        <f>IFERROR(VLOOKUP(Table2[[#This Row],[SAP Code]],[26]_16!S:T,2,FALSE),0)</f>
        <v>3.20259E-3</v>
      </c>
      <c r="BE761" s="28">
        <f>IFERROR(VLOOKUP(Table2[[#This Row],[SAP Code]],[26]_16!V:W,2,FALSE)/ 1000000, 0)</f>
        <v>0</v>
      </c>
      <c r="BF761" s="28">
        <f>IFERROR(VLOOKUP(Table2[[#This Row],[SAP Code]],[26]_16!Y:Z,2,FALSE)/ 1000000, 0)</f>
        <v>0</v>
      </c>
      <c r="BG761" s="28" t="str">
        <f>IFERROR(VLOOKUP(Table2[[#This Row],[SAP Code]],[26]port!$A:$AD,30,FALSE),"unknown")</f>
        <v>COMP</v>
      </c>
      <c r="BH761" s="29" t="str">
        <f t="shared" si="202"/>
        <v>Number of operations completed out of the net approved of that year</v>
      </c>
      <c r="BI761" s="16"/>
    </row>
    <row r="762" spans="1:61" ht="17.100000000000001" customHeight="1">
      <c r="A762" s="16" t="s">
        <v>150</v>
      </c>
      <c r="B762" s="16" t="s">
        <v>2828</v>
      </c>
      <c r="C762" s="16" t="s">
        <v>2829</v>
      </c>
      <c r="D762" s="16" t="s">
        <v>2830</v>
      </c>
      <c r="E762" s="18">
        <v>43348</v>
      </c>
      <c r="F762" s="16" t="s">
        <v>154</v>
      </c>
      <c r="G762" s="16" t="s">
        <v>107</v>
      </c>
      <c r="H762" s="16" t="s">
        <v>132</v>
      </c>
      <c r="I762" s="16" t="s">
        <v>102</v>
      </c>
      <c r="J762" s="16" t="s">
        <v>179</v>
      </c>
      <c r="K762" s="16" t="s">
        <v>2622</v>
      </c>
      <c r="L762" s="16" t="s">
        <v>195</v>
      </c>
      <c r="M762" s="19">
        <v>470000000</v>
      </c>
      <c r="N762" s="19">
        <v>390754905.22115064</v>
      </c>
      <c r="O762" s="20" t="s">
        <v>2831</v>
      </c>
      <c r="P762" s="21">
        <v>2000140001002</v>
      </c>
      <c r="Q762" s="20" t="s">
        <v>87</v>
      </c>
      <c r="R762" s="16" t="str">
        <f t="shared" si="191"/>
        <v>ADB Public</v>
      </c>
      <c r="S762" s="16" t="str">
        <f t="shared" si="209"/>
        <v>H</v>
      </c>
      <c r="T762" s="16" t="str">
        <f t="shared" si="208"/>
        <v>Blend Countries</v>
      </c>
      <c r="U762" s="16" t="str">
        <f t="shared" si="193"/>
        <v>Non-Transition States</v>
      </c>
      <c r="V762" s="22" t="str">
        <f>IF(ISNUMBER(MATCH(A762, {"Gabon","Sudan","Niger","Mali","Burkina Faso","Guinea"}, 0)), "De Facto Countries", "Non-De Facto Countries")</f>
        <v>Non-De Facto Countries</v>
      </c>
      <c r="W762" s="16" t="str">
        <f t="shared" si="204"/>
        <v>West</v>
      </c>
      <c r="X762" s="16" t="str">
        <f t="shared" si="205"/>
        <v>Finance</v>
      </c>
      <c r="Y762" s="23"/>
      <c r="AA762" s="23">
        <f>Table2[[#This Row],[Approved Amount_UA Equivalent]]</f>
        <v>390754905.22115064</v>
      </c>
      <c r="AD762" s="23">
        <f>SUM(Table2[[#This Row],[Feed Africa ]:[Improve Quality Of Life ]])</f>
        <v>390754905.22115064</v>
      </c>
      <c r="AE762" s="16" t="b">
        <f>Table2[[#This Row],[Total HI5]]=Table2[[#This Row],[Approved Amount_UA Equivalent]]</f>
        <v>1</v>
      </c>
      <c r="AF762" s="24">
        <v>70</v>
      </c>
      <c r="AG762" s="20" t="str">
        <f t="shared" si="194"/>
        <v>Equity and Guarantee</v>
      </c>
      <c r="AH762" s="24" t="e">
        <f>VLOOKUP(Table2[[#This Row],[SAP Code]],[25]DATA!$A:$G,7,FALSE)</f>
        <v>#N/A</v>
      </c>
      <c r="AI762" s="20" t="str">
        <f t="shared" si="195"/>
        <v>Other Investment</v>
      </c>
      <c r="AJ762" s="25" t="s">
        <v>106</v>
      </c>
      <c r="AK762" s="25" t="s">
        <v>107</v>
      </c>
      <c r="AL762" s="23" t="str" cm="1">
        <f t="array" ref="AL762">_xlfn.SWITCH(AK762,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62" s="26">
        <v>1</v>
      </c>
      <c r="AN762" s="25" t="str">
        <f t="shared" si="203"/>
        <v>Sovereign</v>
      </c>
      <c r="AO762" s="27">
        <v>1</v>
      </c>
      <c r="AP762" s="23">
        <f>Table2[[#This Row],[Approved Amount_UA Equivalent]]/1000000</f>
        <v>390.75490522115064</v>
      </c>
      <c r="AQ762" s="19">
        <f t="shared" si="196"/>
        <v>520.0322580645161</v>
      </c>
      <c r="AR762" s="23" t="str">
        <f t="shared" si="197"/>
        <v>391-400</v>
      </c>
      <c r="AS762" s="23" t="str">
        <f t="shared" si="198"/>
        <v>381-400</v>
      </c>
      <c r="AT762" s="23" t="str">
        <f t="shared" si="199"/>
        <v>361-400</v>
      </c>
      <c r="AU762" s="23" t="str">
        <f t="shared" si="200"/>
        <v>&gt;300 Mn</v>
      </c>
      <c r="AV762" s="23">
        <f>Table2[[#This Row],[Amount]]</f>
        <v>470000000</v>
      </c>
      <c r="AW762" s="23" t="str">
        <f t="shared" si="201"/>
        <v>Sep 2018</v>
      </c>
      <c r="AX762" s="28">
        <f>IFERROR(VLOOKUP(Table2[[#This Row],[SAP Code]],[26]_16!A:B,2,FALSE),0)</f>
        <v>0</v>
      </c>
      <c r="AY762" s="28">
        <f>IFERROR(VLOOKUP(Table2[[#This Row],[SAP Code]],[26]_16!D:E,2,FALSE)/ 1000000, 0)</f>
        <v>0</v>
      </c>
      <c r="AZ762" s="28">
        <f>IFERROR(VLOOKUP(Table2[[#This Row],[SAP Code]],[26]_16!G:H,2,FALSE)/ 1000000, 0)</f>
        <v>0</v>
      </c>
      <c r="BA762" s="28">
        <f>IFERROR(VLOOKUP(Table2[[#This Row],[SAP Code]],[26]_16!J:K,2,FALSE)/ 1000000, 0)</f>
        <v>0</v>
      </c>
      <c r="BB762" s="28">
        <f>IFERROR(VLOOKUP(Table2[[#This Row],[SAP Code]],[26]_16!M:N,2,FALSE)/ 1000000, 0)</f>
        <v>0</v>
      </c>
      <c r="BC762" s="28">
        <f>IFERROR(VLOOKUP(Table2[[#This Row],[SAP Code]],[26]_16!P:Q,2,FALSE),0)</f>
        <v>0</v>
      </c>
      <c r="BD762" s="28">
        <f>IFERROR(VLOOKUP(Table2[[#This Row],[SAP Code]],[26]_16!S:T,2,FALSE),0)</f>
        <v>0</v>
      </c>
      <c r="BE762" s="28">
        <f>IFERROR(VLOOKUP(Table2[[#This Row],[SAP Code]],[26]_16!V:W,2,FALSE)/ 1000000, 0)</f>
        <v>0</v>
      </c>
      <c r="BF762" s="28">
        <f>IFERROR(VLOOKUP(Table2[[#This Row],[SAP Code]],[26]_16!Y:Z,2,FALSE)/ 1000000, 0)</f>
        <v>0</v>
      </c>
      <c r="BG762" s="28" t="str">
        <f>IFERROR(VLOOKUP(Table2[[#This Row],[SAP Code]],[26]port!$A:$AD,30,FALSE),"unknown")</f>
        <v>unknown</v>
      </c>
      <c r="BH762" s="29" t="str">
        <f t="shared" si="202"/>
        <v>Unknown</v>
      </c>
      <c r="BI762" s="16"/>
    </row>
    <row r="763" spans="1:61" ht="17.100000000000001" customHeight="1">
      <c r="A763" s="16" t="s">
        <v>141</v>
      </c>
      <c r="B763" s="16" t="s">
        <v>2832</v>
      </c>
      <c r="C763" s="16" t="s">
        <v>2833</v>
      </c>
      <c r="D763" s="16" t="s">
        <v>2834</v>
      </c>
      <c r="E763" s="18">
        <v>43348</v>
      </c>
      <c r="F763" s="16" t="s">
        <v>2835</v>
      </c>
      <c r="G763" s="16" t="s">
        <v>2293</v>
      </c>
      <c r="H763" s="16" t="s">
        <v>132</v>
      </c>
      <c r="I763" s="16" t="s">
        <v>170</v>
      </c>
      <c r="J763" s="16" t="s">
        <v>103</v>
      </c>
      <c r="K763" s="16" t="s">
        <v>2610</v>
      </c>
      <c r="L763" s="16" t="s">
        <v>70</v>
      </c>
      <c r="M763" s="19">
        <v>15000000</v>
      </c>
      <c r="N763" s="19">
        <v>10703658.510478882</v>
      </c>
      <c r="O763" s="20" t="s">
        <v>2836</v>
      </c>
      <c r="P763" s="21" t="s">
        <v>243</v>
      </c>
      <c r="Q763" s="20" t="s">
        <v>87</v>
      </c>
      <c r="R763" s="16" t="str">
        <f t="shared" si="191"/>
        <v>ADB Private</v>
      </c>
      <c r="S763" s="16" t="str">
        <f t="shared" si="209"/>
        <v>B</v>
      </c>
      <c r="T763" s="16" t="str">
        <f t="shared" si="208"/>
        <v>Multinational</v>
      </c>
      <c r="U763" s="16" t="str">
        <f t="shared" si="193"/>
        <v>Multinational</v>
      </c>
      <c r="V763" s="22" t="str">
        <f>IF(ISNUMBER(MATCH(A763, {"Gabon","Sudan","Niger","Mali","Burkina Faso","Guinea"}, 0)), "De Facto Countries", "Non-De Facto Countries")</f>
        <v>Non-De Facto Countries</v>
      </c>
      <c r="W763" s="16" t="str">
        <f t="shared" si="204"/>
        <v>Multi</v>
      </c>
      <c r="X763" s="16" t="str">
        <f t="shared" si="205"/>
        <v>Industry</v>
      </c>
      <c r="Y763" s="23"/>
      <c r="AA763" s="23">
        <f>Table2[[#This Row],[Approved Amount_UA Equivalent]]</f>
        <v>10703658.510478882</v>
      </c>
      <c r="AD763" s="23">
        <f>SUM(Table2[[#This Row],[Feed Africa ]:[Improve Quality Of Life ]])</f>
        <v>10703658.510478882</v>
      </c>
      <c r="AE763" s="16" t="b">
        <f>Table2[[#This Row],[Total HI5]]=Table2[[#This Row],[Approved Amount_UA Equivalent]]</f>
        <v>1</v>
      </c>
      <c r="AF763" s="24">
        <v>10</v>
      </c>
      <c r="AG763" s="20" t="str">
        <f t="shared" si="194"/>
        <v>Investment Project</v>
      </c>
      <c r="AH763" s="24" t="e">
        <f>VLOOKUP(Table2[[#This Row],[SAP Code]],[25]DATA!$A:$G,7,FALSE)</f>
        <v>#N/A</v>
      </c>
      <c r="AI763" s="20" t="str">
        <f t="shared" si="195"/>
        <v>Other Investment</v>
      </c>
      <c r="AJ763" s="25" t="s">
        <v>173</v>
      </c>
      <c r="AK763" s="25" t="s">
        <v>2293</v>
      </c>
      <c r="AL763" s="23" t="str" cm="1">
        <f t="array" ref="AL763">_xlfn.SWITCH(AK763,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63" s="26">
        <v>2</v>
      </c>
      <c r="AN763" s="25" t="str">
        <f t="shared" si="203"/>
        <v>Non-Sovereign</v>
      </c>
      <c r="AO763" s="27">
        <v>1</v>
      </c>
      <c r="AP763" s="23">
        <f>Table2[[#This Row],[Approved Amount_UA Equivalent]]/1000000</f>
        <v>10.703658510478881</v>
      </c>
      <c r="AQ763" s="19">
        <f t="shared" si="196"/>
        <v>14.244856892085716</v>
      </c>
      <c r="AR763" s="23" t="str">
        <f t="shared" si="197"/>
        <v>11-20</v>
      </c>
      <c r="AS763" s="23" t="str">
        <f t="shared" si="198"/>
        <v>1-20</v>
      </c>
      <c r="AT763" s="23" t="str">
        <f t="shared" si="199"/>
        <v>1-40</v>
      </c>
      <c r="AU763" s="23" t="str">
        <f t="shared" si="200"/>
        <v>&lt;1-50 Mn</v>
      </c>
      <c r="AV763" s="23">
        <f>Table2[[#This Row],[Amount]]</f>
        <v>15000000</v>
      </c>
      <c r="AW763" s="23" t="str">
        <f t="shared" si="201"/>
        <v>Sep 2018</v>
      </c>
      <c r="AX763" s="28">
        <f>IFERROR(VLOOKUP(Table2[[#This Row],[SAP Code]],[26]_16!A:B,2,FALSE),0)</f>
        <v>0</v>
      </c>
      <c r="AY763" s="28">
        <f>IFERROR(VLOOKUP(Table2[[#This Row],[SAP Code]],[26]_16!D:E,2,FALSE)/ 1000000, 0)</f>
        <v>0</v>
      </c>
      <c r="AZ763" s="28">
        <f>IFERROR(VLOOKUP(Table2[[#This Row],[SAP Code]],[26]_16!G:H,2,FALSE)/ 1000000, 0)</f>
        <v>0</v>
      </c>
      <c r="BA763" s="28">
        <f>IFERROR(VLOOKUP(Table2[[#This Row],[SAP Code]],[26]_16!J:K,2,FALSE)/ 1000000, 0)</f>
        <v>0</v>
      </c>
      <c r="BB763" s="28">
        <f>IFERROR(VLOOKUP(Table2[[#This Row],[SAP Code]],[26]_16!M:N,2,FALSE)/ 1000000, 0)</f>
        <v>0</v>
      </c>
      <c r="BC763" s="28">
        <f>IFERROR(VLOOKUP(Table2[[#This Row],[SAP Code]],[26]_16!P:Q,2,FALSE),0)</f>
        <v>0</v>
      </c>
      <c r="BD763" s="28">
        <f>IFERROR(VLOOKUP(Table2[[#This Row],[SAP Code]],[26]_16!S:T,2,FALSE),0)</f>
        <v>0</v>
      </c>
      <c r="BE763" s="28">
        <f>IFERROR(VLOOKUP(Table2[[#This Row],[SAP Code]],[26]_16!V:W,2,FALSE)/ 1000000, 0)</f>
        <v>0</v>
      </c>
      <c r="BF763" s="28">
        <f>IFERROR(VLOOKUP(Table2[[#This Row],[SAP Code]],[26]_16!Y:Z,2,FALSE)/ 1000000, 0)</f>
        <v>0</v>
      </c>
      <c r="BG763" s="28" t="str">
        <f>IFERROR(VLOOKUP(Table2[[#This Row],[SAP Code]],[26]port!$A:$AD,30,FALSE),"unknown")</f>
        <v>unknown</v>
      </c>
      <c r="BH763" s="29" t="str">
        <f t="shared" si="202"/>
        <v>Unknown</v>
      </c>
      <c r="BI763" s="16"/>
    </row>
    <row r="764" spans="1:61" ht="17.100000000000001" customHeight="1">
      <c r="A764" s="16" t="s">
        <v>158</v>
      </c>
      <c r="B764" s="16" t="s">
        <v>2837</v>
      </c>
      <c r="C764" s="16" t="s">
        <v>2838</v>
      </c>
      <c r="D764" s="16" t="s">
        <v>2839</v>
      </c>
      <c r="E764" s="18">
        <v>43349</v>
      </c>
      <c r="F764" s="16" t="s">
        <v>2840</v>
      </c>
      <c r="G764" s="16" t="s">
        <v>1925</v>
      </c>
      <c r="H764" s="16" t="s">
        <v>81</v>
      </c>
      <c r="I764" s="16" t="s">
        <v>67</v>
      </c>
      <c r="J764" s="16" t="s">
        <v>68</v>
      </c>
      <c r="K764" s="16" t="s">
        <v>69</v>
      </c>
      <c r="L764" s="16" t="s">
        <v>70</v>
      </c>
      <c r="M764" s="19">
        <v>1000000</v>
      </c>
      <c r="N764" s="19">
        <v>713577.23403192544</v>
      </c>
      <c r="O764" s="20" t="s">
        <v>2841</v>
      </c>
      <c r="P764" s="21">
        <v>5000199005368</v>
      </c>
      <c r="Q764" s="20" t="s">
        <v>72</v>
      </c>
      <c r="R764" s="16" t="str">
        <f t="shared" si="191"/>
        <v>OTHERS</v>
      </c>
      <c r="S764" s="16" t="str">
        <f t="shared" si="209"/>
        <v>I</v>
      </c>
      <c r="T764" s="16" t="str">
        <f t="shared" si="208"/>
        <v>ADF Countries</v>
      </c>
      <c r="U764" s="16" t="str">
        <f t="shared" si="193"/>
        <v>Transition States</v>
      </c>
      <c r="V764" s="22" t="str">
        <f>IF(ISNUMBER(MATCH(A764, {"Gabon","Sudan","Niger","Mali","Burkina Faso","Guinea"}, 0)), "De Facto Countries", "Non-De Facto Countries")</f>
        <v>De Facto Countries</v>
      </c>
      <c r="W764" s="16" t="str">
        <f t="shared" si="204"/>
        <v>East</v>
      </c>
      <c r="X764" s="16" t="str">
        <f t="shared" si="205"/>
        <v>Social</v>
      </c>
      <c r="Y764" s="23"/>
      <c r="AC764" s="23">
        <f>Table2[[#This Row],[Approved Amount_UA Equivalent]]</f>
        <v>713577.23403192544</v>
      </c>
      <c r="AD764" s="23">
        <f>SUM(Table2[[#This Row],[Feed Africa ]:[Improve Quality Of Life ]])</f>
        <v>713577.23403192544</v>
      </c>
      <c r="AE764" s="16" t="b">
        <f>Table2[[#This Row],[Total HI5]]=Table2[[#This Row],[Approved Amount_UA Equivalent]]</f>
        <v>1</v>
      </c>
      <c r="AF764" s="24">
        <v>50</v>
      </c>
      <c r="AG764" s="20" t="str">
        <f t="shared" si="194"/>
        <v>Emergency Assistance</v>
      </c>
      <c r="AH764" s="24" t="e">
        <f>VLOOKUP(Table2[[#This Row],[SAP Code]],[25]DATA!$A:$G,7,FALSE)</f>
        <v>#N/A</v>
      </c>
      <c r="AI764" s="20" t="str">
        <f t="shared" si="195"/>
        <v>Other Investment</v>
      </c>
      <c r="AJ764" s="25" t="s">
        <v>73</v>
      </c>
      <c r="AK764" s="25" t="s">
        <v>1019</v>
      </c>
      <c r="AL764" s="23" t="str" cm="1">
        <f t="array" ref="AL764">_xlfn.SWITCH(AK764,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764" s="26">
        <v>1</v>
      </c>
      <c r="AN764" s="25" t="str">
        <f t="shared" si="203"/>
        <v>Sovereign</v>
      </c>
      <c r="AO764" s="27">
        <v>1</v>
      </c>
      <c r="AP764" s="23">
        <f>Table2[[#This Row],[Approved Amount_UA Equivalent]]/1000000</f>
        <v>0.71357723403192541</v>
      </c>
      <c r="AQ764" s="19">
        <f t="shared" si="196"/>
        <v>0.94965712613904762</v>
      </c>
      <c r="AR764" s="23" t="str">
        <f t="shared" si="197"/>
        <v>1-10</v>
      </c>
      <c r="AS764" s="23" t="str">
        <f t="shared" si="198"/>
        <v>1-20</v>
      </c>
      <c r="AT764" s="23" t="str">
        <f t="shared" si="199"/>
        <v>1-40</v>
      </c>
      <c r="AU764" s="23" t="str">
        <f t="shared" si="200"/>
        <v>&lt;1-50 Mn</v>
      </c>
      <c r="AV764" s="23">
        <f>Table2[[#This Row],[Amount]]</f>
        <v>1000000</v>
      </c>
      <c r="AW764" s="23" t="str">
        <f t="shared" si="201"/>
        <v>Sep 2018</v>
      </c>
      <c r="AX764" s="28">
        <f>IFERROR(VLOOKUP(Table2[[#This Row],[SAP Code]],[26]_16!A:B,2,FALSE),0)</f>
        <v>0</v>
      </c>
      <c r="AY764" s="28">
        <f>IFERROR(VLOOKUP(Table2[[#This Row],[SAP Code]],[26]_16!D:E,2,FALSE)/ 1000000, 0)</f>
        <v>0</v>
      </c>
      <c r="AZ764" s="28">
        <f>IFERROR(VLOOKUP(Table2[[#This Row],[SAP Code]],[26]_16!G:H,2,FALSE)/ 1000000, 0)</f>
        <v>0</v>
      </c>
      <c r="BA764" s="28">
        <f>IFERROR(VLOOKUP(Table2[[#This Row],[SAP Code]],[26]_16!J:K,2,FALSE)/ 1000000, 0)</f>
        <v>0</v>
      </c>
      <c r="BB764" s="28">
        <f>IFERROR(VLOOKUP(Table2[[#This Row],[SAP Code]],[26]_16!M:N,2,FALSE)/ 1000000, 0)</f>
        <v>0</v>
      </c>
      <c r="BC764" s="28">
        <f>IFERROR(VLOOKUP(Table2[[#This Row],[SAP Code]],[26]_16!P:Q,2,FALSE),0)</f>
        <v>0</v>
      </c>
      <c r="BD764" s="28">
        <f>IFERROR(VLOOKUP(Table2[[#This Row],[SAP Code]],[26]_16!S:T,2,FALSE),0)</f>
        <v>0</v>
      </c>
      <c r="BE764" s="28">
        <f>IFERROR(VLOOKUP(Table2[[#This Row],[SAP Code]],[26]_16!V:W,2,FALSE)/ 1000000, 0)</f>
        <v>0</v>
      </c>
      <c r="BF764" s="28">
        <f>IFERROR(VLOOKUP(Table2[[#This Row],[SAP Code]],[26]_16!Y:Z,2,FALSE)/ 1000000, 0)</f>
        <v>0</v>
      </c>
      <c r="BG764" s="28" t="str">
        <f>IFERROR(VLOOKUP(Table2[[#This Row],[SAP Code]],[26]port!$A:$AD,30,FALSE),"unknown")</f>
        <v>OnGo</v>
      </c>
      <c r="BH764" s="29" t="str">
        <f t="shared" si="202"/>
        <v>Ongoing</v>
      </c>
      <c r="BI764" s="16"/>
    </row>
    <row r="765" spans="1:61" ht="17.100000000000001" customHeight="1">
      <c r="A765" s="16" t="s">
        <v>872</v>
      </c>
      <c r="B765" s="16" t="s">
        <v>2842</v>
      </c>
      <c r="C765" s="16" t="s">
        <v>2843</v>
      </c>
      <c r="D765" s="16" t="s">
        <v>2844</v>
      </c>
      <c r="E765" s="18">
        <v>43354</v>
      </c>
      <c r="F765" s="16" t="s">
        <v>876</v>
      </c>
      <c r="G765" s="16" t="s">
        <v>1925</v>
      </c>
      <c r="H765" s="16" t="s">
        <v>81</v>
      </c>
      <c r="I765" s="16" t="s">
        <v>67</v>
      </c>
      <c r="J765" s="16" t="s">
        <v>68</v>
      </c>
      <c r="K765" s="16" t="s">
        <v>69</v>
      </c>
      <c r="L765" s="16" t="s">
        <v>70</v>
      </c>
      <c r="M765" s="19">
        <v>1000000</v>
      </c>
      <c r="N765" s="19">
        <v>713577.23403192544</v>
      </c>
      <c r="O765" s="20" t="s">
        <v>2845</v>
      </c>
      <c r="P765" s="21">
        <v>5000199005418</v>
      </c>
      <c r="Q765" s="20" t="s">
        <v>72</v>
      </c>
      <c r="R765" s="16" t="str">
        <f t="shared" si="191"/>
        <v>OTHERS</v>
      </c>
      <c r="S765" s="16" t="str">
        <f t="shared" si="209"/>
        <v>I</v>
      </c>
      <c r="T765" s="16" t="str">
        <f t="shared" si="208"/>
        <v>ADF Countries</v>
      </c>
      <c r="U765" s="16" t="str">
        <f t="shared" si="193"/>
        <v>Transition States</v>
      </c>
      <c r="V765" s="22" t="str">
        <f>IF(ISNUMBER(MATCH(A765, {"Gabon","Sudan","Niger","Mali","Burkina Faso","Guinea"}, 0)), "De Facto Countries", "Non-De Facto Countries")</f>
        <v>Non-De Facto Countries</v>
      </c>
      <c r="W765" s="16" t="str">
        <f t="shared" si="204"/>
        <v>East</v>
      </c>
      <c r="X765" s="16" t="str">
        <f t="shared" si="205"/>
        <v>Social</v>
      </c>
      <c r="Y765" s="23"/>
      <c r="AC765" s="23">
        <f>Table2[[#This Row],[Approved Amount_UA Equivalent]]</f>
        <v>713577.23403192544</v>
      </c>
      <c r="AD765" s="23">
        <f>SUM(Table2[[#This Row],[Feed Africa ]:[Improve Quality Of Life ]])</f>
        <v>713577.23403192544</v>
      </c>
      <c r="AE765" s="16" t="b">
        <f>Table2[[#This Row],[Total HI5]]=Table2[[#This Row],[Approved Amount_UA Equivalent]]</f>
        <v>1</v>
      </c>
      <c r="AF765" s="24">
        <v>50</v>
      </c>
      <c r="AG765" s="20" t="str">
        <f t="shared" si="194"/>
        <v>Emergency Assistance</v>
      </c>
      <c r="AH765" s="24" t="e">
        <f>VLOOKUP(Table2[[#This Row],[SAP Code]],[25]DATA!$A:$G,7,FALSE)</f>
        <v>#N/A</v>
      </c>
      <c r="AI765" s="20" t="str">
        <f t="shared" si="195"/>
        <v>Other Investment</v>
      </c>
      <c r="AJ765" s="25" t="s">
        <v>73</v>
      </c>
      <c r="AK765" s="25" t="s">
        <v>74</v>
      </c>
      <c r="AL765" s="23" t="str" cm="1">
        <f t="array" ref="AL765">_xlfn.SWITCH(AK765,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65" s="26">
        <v>1</v>
      </c>
      <c r="AN765" s="25" t="str">
        <f t="shared" si="203"/>
        <v>Sovereign</v>
      </c>
      <c r="AO765" s="27">
        <v>1</v>
      </c>
      <c r="AP765" s="23">
        <f>Table2[[#This Row],[Approved Amount_UA Equivalent]]/1000000</f>
        <v>0.71357723403192541</v>
      </c>
      <c r="AQ765" s="19">
        <f t="shared" si="196"/>
        <v>0.94965712613904762</v>
      </c>
      <c r="AR765" s="23" t="str">
        <f t="shared" si="197"/>
        <v>1-10</v>
      </c>
      <c r="AS765" s="23" t="str">
        <f t="shared" si="198"/>
        <v>1-20</v>
      </c>
      <c r="AT765" s="23" t="str">
        <f t="shared" si="199"/>
        <v>1-40</v>
      </c>
      <c r="AU765" s="23" t="str">
        <f t="shared" si="200"/>
        <v>&lt;1-50 Mn</v>
      </c>
      <c r="AV765" s="23">
        <f>Table2[[#This Row],[Amount]]</f>
        <v>1000000</v>
      </c>
      <c r="AW765" s="23" t="str">
        <f t="shared" si="201"/>
        <v>Sep 2018</v>
      </c>
      <c r="AX765" s="28">
        <f>IFERROR(VLOOKUP(Table2[[#This Row],[SAP Code]],[26]_16!A:B,2,FALSE),0)</f>
        <v>0</v>
      </c>
      <c r="AY765" s="28">
        <f>IFERROR(VLOOKUP(Table2[[#This Row],[SAP Code]],[26]_16!D:E,2,FALSE)/ 1000000, 0)</f>
        <v>0</v>
      </c>
      <c r="AZ765" s="28">
        <f>IFERROR(VLOOKUP(Table2[[#This Row],[SAP Code]],[26]_16!G:H,2,FALSE)/ 1000000, 0)</f>
        <v>0</v>
      </c>
      <c r="BA765" s="28">
        <f>IFERROR(VLOOKUP(Table2[[#This Row],[SAP Code]],[26]_16!J:K,2,FALSE)/ 1000000, 0)</f>
        <v>0</v>
      </c>
      <c r="BB765" s="28">
        <f>IFERROR(VLOOKUP(Table2[[#This Row],[SAP Code]],[26]_16!M:N,2,FALSE)/ 1000000, 0)</f>
        <v>0</v>
      </c>
      <c r="BC765" s="28">
        <f>IFERROR(VLOOKUP(Table2[[#This Row],[SAP Code]],[26]_16!P:Q,2,FALSE),0)</f>
        <v>0</v>
      </c>
      <c r="BD765" s="28">
        <f>IFERROR(VLOOKUP(Table2[[#This Row],[SAP Code]],[26]_16!S:T,2,FALSE),0)</f>
        <v>0</v>
      </c>
      <c r="BE765" s="28">
        <f>IFERROR(VLOOKUP(Table2[[#This Row],[SAP Code]],[26]_16!V:W,2,FALSE)/ 1000000, 0)</f>
        <v>0</v>
      </c>
      <c r="BF765" s="28">
        <f>IFERROR(VLOOKUP(Table2[[#This Row],[SAP Code]],[26]_16!Y:Z,2,FALSE)/ 1000000, 0)</f>
        <v>0</v>
      </c>
      <c r="BG765" s="28" t="str">
        <f>IFERROR(VLOOKUP(Table2[[#This Row],[SAP Code]],[26]port!$A:$AD,30,FALSE),"unknown")</f>
        <v>COMP</v>
      </c>
      <c r="BH765" s="29" t="str">
        <f t="shared" si="202"/>
        <v>Number of operations completed out of the net approved of that year</v>
      </c>
      <c r="BI765" s="16"/>
    </row>
    <row r="766" spans="1:61" ht="17.100000000000001" customHeight="1">
      <c r="A766" s="16" t="s">
        <v>60</v>
      </c>
      <c r="B766" s="16" t="s">
        <v>2846</v>
      </c>
      <c r="C766" s="16" t="s">
        <v>2847</v>
      </c>
      <c r="D766" s="16" t="s">
        <v>2848</v>
      </c>
      <c r="E766" s="18">
        <v>43355</v>
      </c>
      <c r="F766" s="16" t="s">
        <v>436</v>
      </c>
      <c r="G766" s="16" t="s">
        <v>74</v>
      </c>
      <c r="H766" s="16" t="s">
        <v>66</v>
      </c>
      <c r="I766" s="16" t="s">
        <v>155</v>
      </c>
      <c r="J766" s="16" t="s">
        <v>179</v>
      </c>
      <c r="K766" s="16" t="s">
        <v>84</v>
      </c>
      <c r="L766" s="16" t="s">
        <v>195</v>
      </c>
      <c r="M766" s="19">
        <v>84000000</v>
      </c>
      <c r="N766" s="19">
        <v>69837046.890588626</v>
      </c>
      <c r="O766" s="20" t="s">
        <v>2849</v>
      </c>
      <c r="P766" s="21">
        <v>2000200003001</v>
      </c>
      <c r="Q766" s="20" t="s">
        <v>87</v>
      </c>
      <c r="R766" s="16" t="str">
        <f t="shared" si="191"/>
        <v>ADB Public</v>
      </c>
      <c r="S766" s="16" t="str">
        <f t="shared" si="209"/>
        <v>A</v>
      </c>
      <c r="T766" s="16" t="str">
        <f t="shared" si="208"/>
        <v>Blend Countries</v>
      </c>
      <c r="U766" s="16" t="str">
        <f t="shared" si="193"/>
        <v>Non-Transition States</v>
      </c>
      <c r="V766" s="22" t="str">
        <f>IF(ISNUMBER(MATCH(A766, {"Gabon","Sudan","Niger","Mali","Burkina Faso","Guinea"}, 0)), "De Facto Countries", "Non-De Facto Countries")</f>
        <v>Non-De Facto Countries</v>
      </c>
      <c r="W766" s="16" t="str">
        <f t="shared" si="204"/>
        <v>Central</v>
      </c>
      <c r="X766" s="16" t="str">
        <f t="shared" si="205"/>
        <v>Agriculture</v>
      </c>
      <c r="Y766" s="23">
        <f>Table2[[#This Row],[Approved Amount_UA Equivalent]]</f>
        <v>69837046.890588626</v>
      </c>
      <c r="AD766" s="23">
        <f>SUM(Table2[[#This Row],[Feed Africa ]:[Improve Quality Of Life ]])</f>
        <v>69837046.890588626</v>
      </c>
      <c r="AE766" s="16" t="b">
        <f>Table2[[#This Row],[Total HI5]]=Table2[[#This Row],[Approved Amount_UA Equivalent]]</f>
        <v>1</v>
      </c>
      <c r="AF766" s="24">
        <v>10</v>
      </c>
      <c r="AG766" s="20" t="str">
        <f t="shared" si="194"/>
        <v>Investment Project</v>
      </c>
      <c r="AH766" s="24" t="e">
        <f>VLOOKUP(Table2[[#This Row],[SAP Code]],[25]DATA!$A:$G,7,FALSE)</f>
        <v>#N/A</v>
      </c>
      <c r="AI766" s="20" t="str">
        <f t="shared" si="195"/>
        <v>Infrastructure</v>
      </c>
      <c r="AJ766" s="25" t="s">
        <v>157</v>
      </c>
      <c r="AK766" s="25" t="s">
        <v>74</v>
      </c>
      <c r="AL766" s="23" t="str" cm="1">
        <f t="array" ref="AL766">_xlfn.SWITCH(AK766,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66" s="26">
        <v>1</v>
      </c>
      <c r="AN766" s="25" t="str">
        <f t="shared" si="203"/>
        <v>Sovereign</v>
      </c>
      <c r="AO766" s="27">
        <v>1</v>
      </c>
      <c r="AP766" s="23">
        <f>Table2[[#This Row],[Approved Amount_UA Equivalent]]/1000000</f>
        <v>69.837046890588624</v>
      </c>
      <c r="AQ766" s="19">
        <f t="shared" si="196"/>
        <v>92.941935483870964</v>
      </c>
      <c r="AR766" s="23" t="str">
        <f t="shared" si="197"/>
        <v>61-70</v>
      </c>
      <c r="AS766" s="23" t="str">
        <f t="shared" si="198"/>
        <v>61-80</v>
      </c>
      <c r="AT766" s="23" t="str">
        <f t="shared" si="199"/>
        <v>41-80</v>
      </c>
      <c r="AU766" s="23" t="str">
        <f t="shared" si="200"/>
        <v>50-100 Mn</v>
      </c>
      <c r="AV766" s="23">
        <f>Table2[[#This Row],[Amount]]</f>
        <v>84000000</v>
      </c>
      <c r="AW766" s="23" t="str">
        <f t="shared" si="201"/>
        <v>Sep 2018</v>
      </c>
      <c r="AX766" s="28">
        <f>IFERROR(VLOOKUP(Table2[[#This Row],[SAP Code]],[26]_16!A:B,2,FALSE),0)</f>
        <v>0</v>
      </c>
      <c r="AY766" s="28">
        <f>IFERROR(VLOOKUP(Table2[[#This Row],[SAP Code]],[26]_16!D:E,2,FALSE)/ 1000000, 0)</f>
        <v>0</v>
      </c>
      <c r="AZ766" s="28">
        <f>IFERROR(VLOOKUP(Table2[[#This Row],[SAP Code]],[26]_16!G:H,2,FALSE)/ 1000000, 0)</f>
        <v>0</v>
      </c>
      <c r="BA766" s="28">
        <f>IFERROR(VLOOKUP(Table2[[#This Row],[SAP Code]],[26]_16!J:K,2,FALSE)/ 1000000, 0)</f>
        <v>0</v>
      </c>
      <c r="BB766" s="28">
        <f>IFERROR(VLOOKUP(Table2[[#This Row],[SAP Code]],[26]_16!M:N,2,FALSE)/ 1000000, 0)</f>
        <v>0</v>
      </c>
      <c r="BC766" s="28">
        <f>IFERROR(VLOOKUP(Table2[[#This Row],[SAP Code]],[26]_16!P:Q,2,FALSE),0)</f>
        <v>0.17729</v>
      </c>
      <c r="BD766" s="28">
        <f>IFERROR(VLOOKUP(Table2[[#This Row],[SAP Code]],[26]_16!S:T,2,FALSE),0)</f>
        <v>0.96959485000000001</v>
      </c>
      <c r="BE766" s="28">
        <f>IFERROR(VLOOKUP(Table2[[#This Row],[SAP Code]],[26]_16!V:W,2,FALSE)/ 1000000, 0)</f>
        <v>3.1375091300000002</v>
      </c>
      <c r="BF766" s="28">
        <f>IFERROR(VLOOKUP(Table2[[#This Row],[SAP Code]],[26]_16!Y:Z,2,FALSE)/ 1000000, 0)</f>
        <v>0.57429721</v>
      </c>
      <c r="BG766" s="28" t="str">
        <f>IFERROR(VLOOKUP(Table2[[#This Row],[SAP Code]],[26]port!$A:$AD,30,FALSE),"unknown")</f>
        <v>OnGo</v>
      </c>
      <c r="BH766" s="29" t="str">
        <f t="shared" si="202"/>
        <v>Ongoing</v>
      </c>
      <c r="BI766" s="16"/>
    </row>
    <row r="767" spans="1:61" ht="17.100000000000001" customHeight="1">
      <c r="A767" s="16" t="s">
        <v>221</v>
      </c>
      <c r="B767" s="16" t="s">
        <v>2850</v>
      </c>
      <c r="C767" s="16" t="s">
        <v>2851</v>
      </c>
      <c r="D767" s="16" t="s">
        <v>2852</v>
      </c>
      <c r="E767" s="18">
        <v>43360</v>
      </c>
      <c r="F767" s="16" t="s">
        <v>225</v>
      </c>
      <c r="G767" s="16" t="s">
        <v>115</v>
      </c>
      <c r="H767" s="16" t="s">
        <v>132</v>
      </c>
      <c r="I767" s="16" t="s">
        <v>67</v>
      </c>
      <c r="J767" s="16" t="s">
        <v>83</v>
      </c>
      <c r="K767" s="16" t="s">
        <v>69</v>
      </c>
      <c r="L767" s="16" t="s">
        <v>85</v>
      </c>
      <c r="M767" s="19">
        <v>10300000</v>
      </c>
      <c r="N767" s="19">
        <v>10300000</v>
      </c>
      <c r="O767" s="20" t="s">
        <v>2853</v>
      </c>
      <c r="P767" s="21">
        <v>2100155038118</v>
      </c>
      <c r="Q767" s="20" t="s">
        <v>72</v>
      </c>
      <c r="R767" s="16" t="str">
        <f t="shared" si="191"/>
        <v>ADF Including TSF</v>
      </c>
      <c r="S767" s="16" t="str">
        <f t="shared" si="209"/>
        <v>I</v>
      </c>
      <c r="T767" s="16" t="str">
        <f t="shared" si="208"/>
        <v>ADF Countries</v>
      </c>
      <c r="U767" s="16" t="str">
        <f t="shared" si="193"/>
        <v>Transition States</v>
      </c>
      <c r="V767" s="22" t="str">
        <f>IF(ISNUMBER(MATCH(A767, {"Gabon","Sudan","Niger","Mali","Burkina Faso","Guinea"}, 0)), "De Facto Countries", "Non-De Facto Countries")</f>
        <v>De Facto Countries</v>
      </c>
      <c r="W767" s="16" t="str">
        <f t="shared" si="204"/>
        <v>West</v>
      </c>
      <c r="X767" s="16" t="str">
        <f t="shared" si="205"/>
        <v>Social</v>
      </c>
      <c r="Y767" s="23"/>
      <c r="AC767" s="23">
        <f>Table2[[#This Row],[Approved Amount_UA Equivalent]]</f>
        <v>10300000</v>
      </c>
      <c r="AD767" s="23">
        <f>SUM(Table2[[#This Row],[Feed Africa ]:[Improve Quality Of Life ]])</f>
        <v>10300000</v>
      </c>
      <c r="AE767" s="16" t="b">
        <f>Table2[[#This Row],[Total HI5]]=Table2[[#This Row],[Approved Amount_UA Equivalent]]</f>
        <v>1</v>
      </c>
      <c r="AF767" s="24">
        <v>40</v>
      </c>
      <c r="AG767" s="20" t="str">
        <f t="shared" si="194"/>
        <v>ISP and Investment Project</v>
      </c>
      <c r="AH767" s="24" t="e">
        <f>VLOOKUP(Table2[[#This Row],[SAP Code]],[25]DATA!$A:$G,7,FALSE)</f>
        <v>#N/A</v>
      </c>
      <c r="AI767" s="20" t="str">
        <f t="shared" si="195"/>
        <v>Other Investment</v>
      </c>
      <c r="AJ767" s="25" t="s">
        <v>73</v>
      </c>
      <c r="AK767" s="25" t="s">
        <v>115</v>
      </c>
      <c r="AL767" s="23" t="str" cm="1">
        <f t="array" ref="AL767">_xlfn.SWITCH(AK767,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67" s="26">
        <v>1</v>
      </c>
      <c r="AN767" s="25" t="str">
        <f t="shared" si="203"/>
        <v>Sovereign</v>
      </c>
      <c r="AO767" s="27">
        <v>1</v>
      </c>
      <c r="AP767" s="23">
        <f>Table2[[#This Row],[Approved Amount_UA Equivalent]]/1000000</f>
        <v>10.3</v>
      </c>
      <c r="AQ767" s="19">
        <f t="shared" si="196"/>
        <v>13.707652</v>
      </c>
      <c r="AR767" s="23" t="str">
        <f t="shared" si="197"/>
        <v>11-20</v>
      </c>
      <c r="AS767" s="23" t="str">
        <f t="shared" si="198"/>
        <v>1-20</v>
      </c>
      <c r="AT767" s="23" t="str">
        <f t="shared" si="199"/>
        <v>1-40</v>
      </c>
      <c r="AU767" s="23" t="str">
        <f t="shared" si="200"/>
        <v>&lt;1-50 Mn</v>
      </c>
      <c r="AV767" s="23">
        <f>Table2[[#This Row],[Amount]]</f>
        <v>10300000</v>
      </c>
      <c r="AW767" s="23" t="str">
        <f t="shared" si="201"/>
        <v>Sep 2018</v>
      </c>
      <c r="AX767" s="28">
        <f>IFERROR(VLOOKUP(Table2[[#This Row],[SAP Code]],[26]_16!A:B,2,FALSE),0)</f>
        <v>0</v>
      </c>
      <c r="AY767" s="28">
        <f>IFERROR(VLOOKUP(Table2[[#This Row],[SAP Code]],[26]_16!D:E,2,FALSE)/ 1000000, 0)</f>
        <v>0</v>
      </c>
      <c r="AZ767" s="28">
        <f>IFERROR(VLOOKUP(Table2[[#This Row],[SAP Code]],[26]_16!G:H,2,FALSE)/ 1000000, 0)</f>
        <v>0</v>
      </c>
      <c r="BA767" s="28">
        <f>IFERROR(VLOOKUP(Table2[[#This Row],[SAP Code]],[26]_16!J:K,2,FALSE)/ 1000000, 0)</f>
        <v>0</v>
      </c>
      <c r="BB767" s="28">
        <f>IFERROR(VLOOKUP(Table2[[#This Row],[SAP Code]],[26]_16!M:N,2,FALSE)/ 1000000, 0)</f>
        <v>0.1031846</v>
      </c>
      <c r="BC767" s="28">
        <f>IFERROR(VLOOKUP(Table2[[#This Row],[SAP Code]],[26]_16!P:Q,2,FALSE),0)</f>
        <v>0.61944575000000002</v>
      </c>
      <c r="BD767" s="28">
        <f>IFERROR(VLOOKUP(Table2[[#This Row],[SAP Code]],[26]_16!S:T,2,FALSE),0)</f>
        <v>0.43102261000000003</v>
      </c>
      <c r="BE767" s="28">
        <f>IFERROR(VLOOKUP(Table2[[#This Row],[SAP Code]],[26]_16!V:W,2,FALSE)/ 1000000, 0)</f>
        <v>0.76436283000000005</v>
      </c>
      <c r="BF767" s="28">
        <f>IFERROR(VLOOKUP(Table2[[#This Row],[SAP Code]],[26]_16!Y:Z,2,FALSE)/ 1000000, 0)</f>
        <v>1.2459429199999998</v>
      </c>
      <c r="BG767" s="28" t="str">
        <f>IFERROR(VLOOKUP(Table2[[#This Row],[SAP Code]],[26]port!$A:$AD,30,FALSE),"unknown")</f>
        <v>OnGo</v>
      </c>
      <c r="BH767" s="29" t="str">
        <f t="shared" si="202"/>
        <v>Ongoing</v>
      </c>
      <c r="BI767" s="16"/>
    </row>
    <row r="768" spans="1:61" ht="17.100000000000001" customHeight="1">
      <c r="A768" s="16" t="s">
        <v>543</v>
      </c>
      <c r="B768" s="16" t="s">
        <v>2854</v>
      </c>
      <c r="C768" s="16" t="s">
        <v>2855</v>
      </c>
      <c r="D768" s="16" t="s">
        <v>2856</v>
      </c>
      <c r="E768" s="18">
        <v>43360</v>
      </c>
      <c r="F768" s="16" t="s">
        <v>584</v>
      </c>
      <c r="G768" s="16" t="s">
        <v>126</v>
      </c>
      <c r="H768" s="16" t="s">
        <v>132</v>
      </c>
      <c r="I768" s="16" t="s">
        <v>123</v>
      </c>
      <c r="J768" s="16" t="s">
        <v>83</v>
      </c>
      <c r="K768" s="16" t="s">
        <v>69</v>
      </c>
      <c r="L768" s="16" t="s">
        <v>85</v>
      </c>
      <c r="M768" s="19">
        <v>3000000</v>
      </c>
      <c r="N768" s="19">
        <v>3000000</v>
      </c>
      <c r="O768" s="20" t="s">
        <v>2857</v>
      </c>
      <c r="P768" s="21">
        <v>2100155038517</v>
      </c>
      <c r="Q768" s="20" t="s">
        <v>72</v>
      </c>
      <c r="R768" s="16" t="str">
        <f t="shared" si="191"/>
        <v>ADF Including TSF</v>
      </c>
      <c r="S768" s="16" t="str">
        <f t="shared" si="209"/>
        <v>E</v>
      </c>
      <c r="T768" s="16" t="str">
        <f t="shared" si="208"/>
        <v>ADF Countries</v>
      </c>
      <c r="U768" s="16" t="str">
        <f t="shared" si="193"/>
        <v>Transition States</v>
      </c>
      <c r="V768" s="22" t="str">
        <f>IF(ISNUMBER(MATCH(A768, {"Gabon","Sudan","Niger","Mali","Burkina Faso","Guinea"}, 0)), "De Facto Countries", "Non-De Facto Countries")</f>
        <v>Non-De Facto Countries</v>
      </c>
      <c r="W768" s="16" t="str">
        <f t="shared" si="204"/>
        <v>West</v>
      </c>
      <c r="X768" s="16" t="str">
        <f t="shared" si="205"/>
        <v>WASH Sector</v>
      </c>
      <c r="Y768" s="23">
        <f>Table2[[#This Row],[Approved Amount_UA Equivalent]]*0.03</f>
        <v>90000</v>
      </c>
      <c r="Z768" s="23">
        <f>Table2[[#This Row],[Approved Amount_UA Equivalent]]*0.01</f>
        <v>30000</v>
      </c>
      <c r="AC768" s="23">
        <f>Table2[[#This Row],[Approved Amount_UA Equivalent]]*0.96</f>
        <v>2880000</v>
      </c>
      <c r="AD768" s="23">
        <f>SUM(Table2[[#This Row],[Feed Africa ]:[Improve Quality Of Life ]])</f>
        <v>3000000</v>
      </c>
      <c r="AE768" s="16" t="b">
        <f>Table2[[#This Row],[Total HI5]]=Table2[[#This Row],[Approved Amount_UA Equivalent]]</f>
        <v>1</v>
      </c>
      <c r="AF768" s="24">
        <v>40</v>
      </c>
      <c r="AG768" s="20" t="str">
        <f t="shared" si="194"/>
        <v>ISP and Investment Project</v>
      </c>
      <c r="AH768" s="24" t="e">
        <f>VLOOKUP(Table2[[#This Row],[SAP Code]],[25]DATA!$A:$G,7,FALSE)</f>
        <v>#N/A</v>
      </c>
      <c r="AI768" s="20" t="str">
        <f t="shared" si="195"/>
        <v>Infrastructure</v>
      </c>
      <c r="AJ768" s="25" t="s">
        <v>89</v>
      </c>
      <c r="AK768" s="25" t="s">
        <v>126</v>
      </c>
      <c r="AL768" s="23" t="str" cm="1">
        <f t="array" ref="AL768">_xlfn.SWITCH(AK768,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68" s="26">
        <v>1</v>
      </c>
      <c r="AN768" s="25" t="str">
        <f t="shared" si="203"/>
        <v>Sovereign</v>
      </c>
      <c r="AO768" s="27">
        <v>0.33333333333333331</v>
      </c>
      <c r="AP768" s="23">
        <f>Table2[[#This Row],[Approved Amount_UA Equivalent]]/1000000</f>
        <v>3</v>
      </c>
      <c r="AQ768" s="19">
        <f t="shared" si="196"/>
        <v>3.9925199999999998</v>
      </c>
      <c r="AR768" s="23" t="str">
        <f t="shared" si="197"/>
        <v>1-10</v>
      </c>
      <c r="AS768" s="23" t="str">
        <f t="shared" si="198"/>
        <v>1-20</v>
      </c>
      <c r="AT768" s="23" t="str">
        <f t="shared" si="199"/>
        <v>1-40</v>
      </c>
      <c r="AU768" s="23" t="str">
        <f t="shared" si="200"/>
        <v>&lt;1-50 Mn</v>
      </c>
      <c r="AV768" s="23">
        <f>Table2[[#This Row],[Amount]]</f>
        <v>3000000</v>
      </c>
      <c r="AW768" s="23" t="str">
        <f t="shared" si="201"/>
        <v>Sep 2018</v>
      </c>
      <c r="AX768" s="28">
        <f>IFERROR(VLOOKUP(Table2[[#This Row],[SAP Code]],[26]_16!A:B,2,FALSE),0)</f>
        <v>0</v>
      </c>
      <c r="AY768" s="28">
        <f>IFERROR(VLOOKUP(Table2[[#This Row],[SAP Code]],[26]_16!D:E,2,FALSE)/ 1000000, 0)</f>
        <v>0</v>
      </c>
      <c r="AZ768" s="28">
        <f>IFERROR(VLOOKUP(Table2[[#This Row],[SAP Code]],[26]_16!G:H,2,FALSE)/ 1000000, 0)</f>
        <v>0</v>
      </c>
      <c r="BA768" s="28">
        <f>IFERROR(VLOOKUP(Table2[[#This Row],[SAP Code]],[26]_16!J:K,2,FALSE)/ 1000000, 0)</f>
        <v>0</v>
      </c>
      <c r="BB768" s="28">
        <f>IFERROR(VLOOKUP(Table2[[#This Row],[SAP Code]],[26]_16!M:N,2,FALSE)/ 1000000, 0)</f>
        <v>0.50031877000000002</v>
      </c>
      <c r="BC768" s="28">
        <f>IFERROR(VLOOKUP(Table2[[#This Row],[SAP Code]],[26]_16!P:Q,2,FALSE),0)</f>
        <v>0.42398087000000012</v>
      </c>
      <c r="BD768" s="28">
        <f>IFERROR(VLOOKUP(Table2[[#This Row],[SAP Code]],[26]_16!S:T,2,FALSE),0)</f>
        <v>1.4981174899999998</v>
      </c>
      <c r="BE768" s="28">
        <f>IFERROR(VLOOKUP(Table2[[#This Row],[SAP Code]],[26]_16!V:W,2,FALSE)/ 1000000, 0)</f>
        <v>1.4743364299999999</v>
      </c>
      <c r="BF768" s="28">
        <f>IFERROR(VLOOKUP(Table2[[#This Row],[SAP Code]],[26]_16!Y:Z,2,FALSE)/ 1000000, 0)</f>
        <v>0.15764990999999998</v>
      </c>
      <c r="BG768" s="28" t="str">
        <f>IFERROR(VLOOKUP(Table2[[#This Row],[SAP Code]],[26]port!$A:$AD,30,FALSE),"unknown")</f>
        <v>OnGo</v>
      </c>
      <c r="BH768" s="29" t="str">
        <f t="shared" si="202"/>
        <v>Ongoing</v>
      </c>
      <c r="BI768" s="16"/>
    </row>
    <row r="769" spans="1:61" ht="17.100000000000001" customHeight="1">
      <c r="A769" s="16" t="s">
        <v>543</v>
      </c>
      <c r="B769" s="16" t="s">
        <v>2854</v>
      </c>
      <c r="C769" s="16" t="s">
        <v>2858</v>
      </c>
      <c r="D769" s="16" t="s">
        <v>2856</v>
      </c>
      <c r="E769" s="18">
        <v>43360</v>
      </c>
      <c r="F769" s="16" t="s">
        <v>584</v>
      </c>
      <c r="G769" s="16" t="s">
        <v>126</v>
      </c>
      <c r="H769" s="16" t="s">
        <v>132</v>
      </c>
      <c r="I769" s="16" t="s">
        <v>123</v>
      </c>
      <c r="J769" s="16" t="s">
        <v>377</v>
      </c>
      <c r="K769" s="16" t="s">
        <v>69</v>
      </c>
      <c r="L769" s="16" t="s">
        <v>195</v>
      </c>
      <c r="M769" s="19">
        <v>2000000</v>
      </c>
      <c r="N769" s="19">
        <v>1662786.8307283006</v>
      </c>
      <c r="O769" s="20" t="s">
        <v>2857</v>
      </c>
      <c r="P769" s="21">
        <v>5800155002101</v>
      </c>
      <c r="Q769" s="20" t="s">
        <v>72</v>
      </c>
      <c r="R769" s="16" t="str">
        <f t="shared" si="191"/>
        <v>OTHERS</v>
      </c>
      <c r="S769" s="16" t="str">
        <f t="shared" si="209"/>
        <v>E</v>
      </c>
      <c r="T769" s="16" t="str">
        <f t="shared" si="208"/>
        <v>ADF Countries</v>
      </c>
      <c r="U769" s="16" t="str">
        <f t="shared" si="193"/>
        <v>Transition States</v>
      </c>
      <c r="V769" s="22" t="str">
        <f>IF(ISNUMBER(MATCH(A769, {"Gabon","Sudan","Niger","Mali","Burkina Faso","Guinea"}, 0)), "De Facto Countries", "Non-De Facto Countries")</f>
        <v>Non-De Facto Countries</v>
      </c>
      <c r="W769" s="16" t="str">
        <f t="shared" si="204"/>
        <v>West</v>
      </c>
      <c r="X769" s="16" t="str">
        <f t="shared" si="205"/>
        <v>WASH Sector</v>
      </c>
      <c r="Y769" s="23">
        <f>Table2[[#This Row],[Approved Amount_UA Equivalent]]*0.03</f>
        <v>49883.604921849015</v>
      </c>
      <c r="Z769" s="23">
        <f>Table2[[#This Row],[Approved Amount_UA Equivalent]]*0.01</f>
        <v>16627.868307283006</v>
      </c>
      <c r="AC769" s="23">
        <f>Table2[[#This Row],[Approved Amount_UA Equivalent]]*0.96</f>
        <v>1596275.3574991685</v>
      </c>
      <c r="AD769" s="23">
        <f>SUM(Table2[[#This Row],[Feed Africa ]:[Improve Quality Of Life ]])</f>
        <v>1662786.8307283006</v>
      </c>
      <c r="AE769" s="16" t="b">
        <f>Table2[[#This Row],[Total HI5]]=Table2[[#This Row],[Approved Amount_UA Equivalent]]</f>
        <v>1</v>
      </c>
      <c r="AF769" s="24">
        <v>40</v>
      </c>
      <c r="AG769" s="20" t="str">
        <f t="shared" si="194"/>
        <v>ISP and Investment Project</v>
      </c>
      <c r="AH769" s="24" t="e">
        <f>VLOOKUP(Table2[[#This Row],[SAP Code]],[25]DATA!$A:$G,7,FALSE)</f>
        <v>#N/A</v>
      </c>
      <c r="AI769" s="20" t="str">
        <f t="shared" si="195"/>
        <v>Infrastructure</v>
      </c>
      <c r="AJ769" s="25" t="s">
        <v>89</v>
      </c>
      <c r="AK769" s="25" t="s">
        <v>126</v>
      </c>
      <c r="AL769" s="23" t="str" cm="1">
        <f t="array" ref="AL769">_xlfn.SWITCH(AK769,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69" s="26">
        <v>1</v>
      </c>
      <c r="AN769" s="25" t="str">
        <f t="shared" si="203"/>
        <v>Sovereign</v>
      </c>
      <c r="AO769" s="27">
        <v>0.33333333333333331</v>
      </c>
      <c r="AP769" s="23">
        <f>Table2[[#This Row],[Approved Amount_UA Equivalent]]/1000000</f>
        <v>1.6627868307283007</v>
      </c>
      <c r="AQ769" s="19">
        <f t="shared" si="196"/>
        <v>2.2129032258064516</v>
      </c>
      <c r="AR769" s="23" t="str">
        <f t="shared" si="197"/>
        <v>1-10</v>
      </c>
      <c r="AS769" s="23" t="str">
        <f t="shared" si="198"/>
        <v>1-20</v>
      </c>
      <c r="AT769" s="23" t="str">
        <f t="shared" si="199"/>
        <v>1-40</v>
      </c>
      <c r="AU769" s="23" t="str">
        <f t="shared" si="200"/>
        <v>&lt;1-50 Mn</v>
      </c>
      <c r="AV769" s="23">
        <f>Table2[[#This Row],[Amount]]</f>
        <v>2000000</v>
      </c>
      <c r="AW769" s="23" t="str">
        <f t="shared" si="201"/>
        <v>Sep 2018</v>
      </c>
      <c r="AX769" s="28">
        <f>IFERROR(VLOOKUP(Table2[[#This Row],[SAP Code]],[26]_16!A:B,2,FALSE),0)</f>
        <v>0</v>
      </c>
      <c r="AY769" s="28">
        <f>IFERROR(VLOOKUP(Table2[[#This Row],[SAP Code]],[26]_16!D:E,2,FALSE)/ 1000000, 0)</f>
        <v>0</v>
      </c>
      <c r="AZ769" s="28">
        <f>IFERROR(VLOOKUP(Table2[[#This Row],[SAP Code]],[26]_16!G:H,2,FALSE)/ 1000000, 0)</f>
        <v>0</v>
      </c>
      <c r="BA769" s="28">
        <f>IFERROR(VLOOKUP(Table2[[#This Row],[SAP Code]],[26]_16!J:K,2,FALSE)/ 1000000, 0)</f>
        <v>0</v>
      </c>
      <c r="BB769" s="28">
        <f>IFERROR(VLOOKUP(Table2[[#This Row],[SAP Code]],[26]_16!M:N,2,FALSE)/ 1000000, 0)</f>
        <v>0.50031877000000002</v>
      </c>
      <c r="BC769" s="28">
        <f>IFERROR(VLOOKUP(Table2[[#This Row],[SAP Code]],[26]_16!P:Q,2,FALSE),0)</f>
        <v>0.42398087000000012</v>
      </c>
      <c r="BD769" s="28">
        <f>IFERROR(VLOOKUP(Table2[[#This Row],[SAP Code]],[26]_16!S:T,2,FALSE),0)</f>
        <v>1.4981174899999998</v>
      </c>
      <c r="BE769" s="28">
        <f>IFERROR(VLOOKUP(Table2[[#This Row],[SAP Code]],[26]_16!V:W,2,FALSE)/ 1000000, 0)</f>
        <v>1.4743364299999999</v>
      </c>
      <c r="BF769" s="28">
        <f>IFERROR(VLOOKUP(Table2[[#This Row],[SAP Code]],[26]_16!Y:Z,2,FALSE)/ 1000000, 0)</f>
        <v>0.15764990999999998</v>
      </c>
      <c r="BG769" s="28" t="str">
        <f>IFERROR(VLOOKUP(Table2[[#This Row],[SAP Code]],[26]port!$A:$AD,30,FALSE),"unknown")</f>
        <v>OnGo</v>
      </c>
      <c r="BH769" s="29" t="str">
        <f t="shared" si="202"/>
        <v>Ongoing</v>
      </c>
      <c r="BI769" s="16"/>
    </row>
    <row r="770" spans="1:61" ht="17.100000000000001" customHeight="1">
      <c r="A770" s="16" t="s">
        <v>543</v>
      </c>
      <c r="B770" s="16" t="s">
        <v>2854</v>
      </c>
      <c r="C770" s="16" t="s">
        <v>2859</v>
      </c>
      <c r="D770" s="16" t="s">
        <v>2856</v>
      </c>
      <c r="E770" s="18">
        <v>43360</v>
      </c>
      <c r="F770" s="16" t="s">
        <v>584</v>
      </c>
      <c r="G770" s="16" t="s">
        <v>126</v>
      </c>
      <c r="H770" s="16" t="s">
        <v>132</v>
      </c>
      <c r="I770" s="16" t="s">
        <v>123</v>
      </c>
      <c r="J770" s="16" t="s">
        <v>2463</v>
      </c>
      <c r="K770" s="16" t="s">
        <v>69</v>
      </c>
      <c r="L770" s="16" t="s">
        <v>85</v>
      </c>
      <c r="M770" s="19">
        <v>2500000</v>
      </c>
      <c r="N770" s="19">
        <v>2500000</v>
      </c>
      <c r="O770" s="20" t="s">
        <v>2857</v>
      </c>
      <c r="P770" s="21">
        <v>5900155014552</v>
      </c>
      <c r="Q770" s="20" t="s">
        <v>72</v>
      </c>
      <c r="R770" s="16" t="str">
        <f t="shared" ref="R770:R833" si="210">IF(J770="ADB","ADB Public",IF(J770="ADB Private Sector","ADB Private",IF(J770="ADF","ADF Including TSF",IF(J770="Africa Growing Together Fund (AGTF)","AGTF",IF(J770="Climate Investment Funds (CIF)","CIF",IF(J770="Climate Investment Funds (CIF) - CTF","CIF",IF(J770="Climate Investment Funds (CIF) - SCF - FIP","CIF",IF(J770="Climate Investment Funds (CIF) - SCF - SREP","CIF",IF(J770="ClimDev-Africa Special Fund (CDSF)","ClimDev",IF(J770="Global Environment Facility (GEF)","GEF",IF(J770="Multi-Donor Trust Fund for Zimbabwe (ZIM-FUND)","ZimFund",IF(J770="NTF","NTF",IF(J770="Sustainable Energy Fund for Africa (SEFA)","SEFA",IF(J770="Technical Assistance Fund for Middle Income Countries (MIC-TAF)","MICTAF",IF(J770="Transition Support Facility (TSF)","ADF Including TSF",IF(J770="Transition Support Facility (TSF) - ACW (Pillar II)","ADF Including TSF",IF(J770="Transition Support Facility (TSF) - SSW","ADF Including TSF",IF(J770="Transition Support Facility (TSF) - SSW (Pillar I)","ADF Including TSF",IF(J770="Transition Support Facility (TSF) - SSW (Pillar I) - SIF","ADF Including TSF",IF(J770="Transition Support Facility (TSF) - SSW (Pillar I) - Unallocated Reserve","ADF Including TSF",IF(J770="Transition Support Facility (TSF) - SSW (Pillar I) - Unallocated Reserves","ADF Including TSF",IF(J770="Transition Support Facility (TSF) - TSW (Pillar III)","ADF Including TSF",IF(J770="Transition Support Facility (TSF) - Unallocated Reserves","ADF Including TSF","OTHERS")))))))))))))))))))))))</f>
        <v>ADF Including TSF</v>
      </c>
      <c r="S770" s="16" t="str">
        <f t="shared" si="209"/>
        <v>E</v>
      </c>
      <c r="T770" s="16" t="str">
        <f t="shared" si="208"/>
        <v>ADF Countries</v>
      </c>
      <c r="U770" s="16" t="str">
        <f t="shared" ref="U770:U833" si="211">IF(A770="Algeria","Non-Transition States",
IF(A770="Angola","Non-Transition States",
IF(A770="Benin","Non-Transition States",
IF(A770="Botswana","Non-Transition States",
IF(A770="Burkina Faso","Transition States",
IF(A770="Burundi","Transition States",
IF(A770="Cameroon","Non-Transition States",
IF(A770="Cape Verde","Non-Transition States",
IF(A770="Central African Republic","Transition States",
IF(A770="Centrafrique","Transition States",
IF(A770="Chad","Transition States",
IF(A770="Comoros","Transition States",
IF(A770="Congo CG","Non-Transition States",
IF(A770="Congo","Non-Transition States",
IF(A770="Côte D'Ivoire","Non-Transition States",
IF(A770="Dem Rep Congo","Transition States",
IF(A770="DEMOCRATIC REPUBLIC OF THE CONGO","Transition States",
IF(A770="Djibouti","Transition States",
IF(A770="Egypt","Non-Transition States",
IF(A770="Eq Guinea","Non-Transition States",
IF(A770="Equatorial Guinea","Non-Transition States",
IF(A770="Eritrea","Transition States",
IF(A770="Swaziland","Non-Transition States",
IF(A770="Eswatini","Non-Transition States",
IF(A770="Ethiopia","Non-Transition States",
IF(A770="Gabon","Non-Transition States",
IF(A770="Gambia","Transition States",
IF(A770="Ghana","Non-Transition States",
IF(A770="Guinea","Transition States",
IF(A770="Guinea-Bissau","Transition States",
IF(A770="Kenya","Non-Transition States",
IF(A770="Lesotho","Non-Transition States",
IF(A770="Liberia","Transition States",
IF(A770="Libya","Non-Transition States",
IF(A770="Madagascar","Transition States",
IF(A770="Malawi","Non-Transition States",
IF(A770="Mali","Transition States",
IF(A770="Mauritania","Non-Transition States",
IF(A770="Mauritius","Non-Transition States",
IF(A770="Morocco","Non-Transition States",
IF(A770="Mozambique","Transition States",
IF(A770="Multi","Multinational",
IF(A770="Multinational","Multinational",
IF(A770="Namibia","Non-Transition States",
IF(A770="Niger","Transition States",
IF(A770="Nigeria","Non-Transition States",
IF(A770="Rwanda","Non-Transition States",
IF(A770="Sao Tome &amp; Principe","Non-Transition States",
IF(A770="Sao Tome","Non-Transition States",
IF(A770="Senegal","Non-Transition States",
IF(A770="Seychelles","Non-Transition States",
IF(A770="Sierra Leone","Transition States",
IF(A770="Somalia","Transition States",
IF(A770="South Africa","Non-Transition States",
IF(A770="South Sudan","Transition States",
IF(A770="Sudan","Transition States",
IF(A770="Tanzania","Non-Transition States",
IF(A770="Togo","Transition States",
IF(A770="Tunisia","Non-Transition States",
IF(A770="Uganda","Non-Transition States",
IF(A770="Zambia","Non-Transition States",
IF(A770="Zimbabwe","Transition States",
IF(A770="Multi-Countries","Multinational","")))))))))))))))))))))))))))))))))))))))))))))))))))))))))))))))</f>
        <v>Transition States</v>
      </c>
      <c r="V770" s="22" t="str">
        <f>IF(ISNUMBER(MATCH(A770, {"Gabon","Sudan","Niger","Mali","Burkina Faso","Guinea"}, 0)), "De Facto Countries", "Non-De Facto Countries")</f>
        <v>Non-De Facto Countries</v>
      </c>
      <c r="W770" s="16" t="str">
        <f t="shared" si="204"/>
        <v>West</v>
      </c>
      <c r="X770" s="16" t="str">
        <f t="shared" si="205"/>
        <v>WASH Sector</v>
      </c>
      <c r="Y770" s="23">
        <f>Table2[[#This Row],[Approved Amount_UA Equivalent]]*0.03</f>
        <v>75000</v>
      </c>
      <c r="Z770" s="23">
        <f>Table2[[#This Row],[Approved Amount_UA Equivalent]]*0.01</f>
        <v>25000</v>
      </c>
      <c r="AC770" s="23">
        <f>Table2[[#This Row],[Approved Amount_UA Equivalent]]*0.96</f>
        <v>2400000</v>
      </c>
      <c r="AD770" s="23">
        <f>SUM(Table2[[#This Row],[Feed Africa ]:[Improve Quality Of Life ]])</f>
        <v>2500000</v>
      </c>
      <c r="AE770" s="16" t="b">
        <f>Table2[[#This Row],[Total HI5]]=Table2[[#This Row],[Approved Amount_UA Equivalent]]</f>
        <v>1</v>
      </c>
      <c r="AF770" s="24">
        <v>40</v>
      </c>
      <c r="AG770" s="20" t="str">
        <f t="shared" ref="AG770:AG833" si="212">IF(AF770=10,"Investment Project",IF(AF770=11,"Line of Credit",IF(AF770=12,"Investment Project",IF(AF770=13,"Investment Project",IF(AF770=20,"Policy and Result Based Op",IF(AF770=21,"Policy and Result Based Op",IF(AF770=22,"Restructuring",IF(AF770=23,"Policy and Result Based Op",IF(AF770=32,"Technical Assistance &amp; Study",IF(AF770=40,"ISP and Investment Project",IF(AF770=41,"ISP and Investment Project",IF(AF770=42,"Investment Project",IF(AF770=43,"Technical Assistance &amp; Study",IF(AF770=44,"Institutional Support",IF(AF770=46,"Institutional Support",IF(AF770=50,"Emergency Assistance",IF(AF770=51,"Emergency Assistance",IF(AF770=70,"Equity and Guarantee",IF(AF770=75,"Equity and Guarantee",IF(AF770=82,"Micro Financing",IF(AF770=83,"Policy and Result Based Op",IF(AF770=84,"ISP and Investment Project",IF(AF770=85,"ISP and Investment Project",IF(AF770=86,"Technical Assistance &amp; Study",IF(AF770=90,"Investment Project",IF(AF770=30,"Investment Project",""))))))))))))))))))))))))))</f>
        <v>ISP and Investment Project</v>
      </c>
      <c r="AH770" s="24" t="e">
        <f>VLOOKUP(Table2[[#This Row],[SAP Code]],[25]DATA!$A:$G,7,FALSE)</f>
        <v>#N/A</v>
      </c>
      <c r="AI770" s="20" t="str">
        <f t="shared" ref="AI770:AI833" si="213">IF(AG770="Policy and Result Based Op","Policy-Based Lending",
IF(AND(X770="Agriculture",OR(AG770="ISP and Investment Project",AG770="Investment Project")),"Infrastructure",
IF(AND(X770="Environment",OR(AG770="ISP and Investment Project",AG770="Investment Project")),"Infrastructure",
IF(AND(X770="ICT",OR(AG770="ISP and Investment Project",AG770="Investment Project")),"Infrastructure",
IF(AND(X770="Power",OR(AG770="ISP and Investment Project",AG770="Investment Project")),"Infrastructure",
IF(AND(X770="Transport",OR(AG770="ISP and Investment Project",AG770="Investment Project")),"Infrastructure",
IF(AND(X770="Urban Developm.",OR(AG770="ISP and Investment Project",AG770="Investment Project")),"Infrastructure",
IF(AND(X770="WASH Sector",OR(AG770="ISP and Investment Project",AG770="Investment Project")),"Infrastructure","Other Investment"))))))))</f>
        <v>Infrastructure</v>
      </c>
      <c r="AJ770" s="25" t="s">
        <v>89</v>
      </c>
      <c r="AK770" s="25" t="s">
        <v>126</v>
      </c>
      <c r="AL770" s="23" t="str" cm="1">
        <f t="array" ref="AL770">_xlfn.SWITCH(AK770,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70" s="26">
        <v>1</v>
      </c>
      <c r="AN770" s="25" t="str">
        <f t="shared" si="203"/>
        <v>Sovereign</v>
      </c>
      <c r="AO770" s="27">
        <v>0.33333333333333331</v>
      </c>
      <c r="AP770" s="23">
        <f>Table2[[#This Row],[Approved Amount_UA Equivalent]]/1000000</f>
        <v>2.5</v>
      </c>
      <c r="AQ770" s="19">
        <f t="shared" ref="AQ770:AQ833" si="214">(N770*1.33084)/1000000</f>
        <v>3.3271000000000002</v>
      </c>
      <c r="AR770" s="23" t="str">
        <f t="shared" ref="AR770:AR833" si="215">ROUNDUP(AP770/10,0)*10-9&amp;"-"&amp;ROUNDUP(AP770/10,0)*10</f>
        <v>1-10</v>
      </c>
      <c r="AS770" s="23" t="str">
        <f t="shared" ref="AS770:AS833" si="216">ROUNDUP(AP770/20,0)*20-19&amp;"-"&amp;ROUNDUP(AP770/20,0)*20</f>
        <v>1-20</v>
      </c>
      <c r="AT770" s="23" t="str">
        <f t="shared" ref="AT770:AT833" si="217">ROUNDUP(AP770/40,0)*40-39&amp;"-"&amp;ROUNDUP(AP770/40,0)*40</f>
        <v>1-40</v>
      </c>
      <c r="AU770" s="23" t="str">
        <f t="shared" ref="AU770:AU833" si="218">IF(AP770&lt;=50,"&lt;1-50 Mn",IF(AP770&lt;=100,"50-100 Mn",IF(AP770&lt;=200,"100-200 Mn",IF(AP770&lt;=300,"100-300 Mn","&gt;300 Mn"))))</f>
        <v>&lt;1-50 Mn</v>
      </c>
      <c r="AV770" s="23">
        <f>Table2[[#This Row],[Amount]]</f>
        <v>2500000</v>
      </c>
      <c r="AW770" s="23" t="str">
        <f t="shared" ref="AW770:AW833" si="219">TEXT(E770, "mmm yyyy")</f>
        <v>Sep 2018</v>
      </c>
      <c r="AX770" s="28">
        <f>IFERROR(VLOOKUP(Table2[[#This Row],[SAP Code]],[26]_16!A:B,2,FALSE),0)</f>
        <v>0</v>
      </c>
      <c r="AY770" s="28">
        <f>IFERROR(VLOOKUP(Table2[[#This Row],[SAP Code]],[26]_16!D:E,2,FALSE)/ 1000000, 0)</f>
        <v>0</v>
      </c>
      <c r="AZ770" s="28">
        <f>IFERROR(VLOOKUP(Table2[[#This Row],[SAP Code]],[26]_16!G:H,2,FALSE)/ 1000000, 0)</f>
        <v>0</v>
      </c>
      <c r="BA770" s="28">
        <f>IFERROR(VLOOKUP(Table2[[#This Row],[SAP Code]],[26]_16!J:K,2,FALSE)/ 1000000, 0)</f>
        <v>0</v>
      </c>
      <c r="BB770" s="28">
        <f>IFERROR(VLOOKUP(Table2[[#This Row],[SAP Code]],[26]_16!M:N,2,FALSE)/ 1000000, 0)</f>
        <v>0.50031877000000002</v>
      </c>
      <c r="BC770" s="28">
        <f>IFERROR(VLOOKUP(Table2[[#This Row],[SAP Code]],[26]_16!P:Q,2,FALSE),0)</f>
        <v>0.42398087000000012</v>
      </c>
      <c r="BD770" s="28">
        <f>IFERROR(VLOOKUP(Table2[[#This Row],[SAP Code]],[26]_16!S:T,2,FALSE),0)</f>
        <v>1.4981174899999998</v>
      </c>
      <c r="BE770" s="28">
        <f>IFERROR(VLOOKUP(Table2[[#This Row],[SAP Code]],[26]_16!V:W,2,FALSE)/ 1000000, 0)</f>
        <v>1.4743364299999999</v>
      </c>
      <c r="BF770" s="28">
        <f>IFERROR(VLOOKUP(Table2[[#This Row],[SAP Code]],[26]_16!Y:Z,2,FALSE)/ 1000000, 0)</f>
        <v>0.15764990999999998</v>
      </c>
      <c r="BG770" s="28" t="str">
        <f>IFERROR(VLOOKUP(Table2[[#This Row],[SAP Code]],[26]port!$A:$AD,30,FALSE),"unknown")</f>
        <v>OnGo</v>
      </c>
      <c r="BH770" s="29" t="str">
        <f t="shared" ref="BH770:BH833" si="220">IF(BG770="ABAN", "Number of operations Cancelled before completion",
IF(OR(BG770="APVD", BG770="OnGo"), "Ongoing",
IF(OR(BG770="CLSD", BG770="COMP"), "Number of operations completed out of the net approved of that year",
IF(BG770="TERM", "Number of operations Cancelled before completion",
IF(BG770="unknown", "Unknown", "Not Defined")))))</f>
        <v>Ongoing</v>
      </c>
      <c r="BI770" s="16"/>
    </row>
    <row r="771" spans="1:61" ht="17.100000000000001" customHeight="1">
      <c r="A771" s="16" t="s">
        <v>690</v>
      </c>
      <c r="B771" s="16" t="s">
        <v>2860</v>
      </c>
      <c r="C771" s="16" t="s">
        <v>2861</v>
      </c>
      <c r="D771" s="16" t="s">
        <v>2862</v>
      </c>
      <c r="E771" s="18">
        <v>43360</v>
      </c>
      <c r="F771" s="16" t="s">
        <v>694</v>
      </c>
      <c r="G771" s="16" t="s">
        <v>2760</v>
      </c>
      <c r="H771" s="16" t="s">
        <v>132</v>
      </c>
      <c r="I771" s="16" t="s">
        <v>82</v>
      </c>
      <c r="J771" s="16" t="s">
        <v>1801</v>
      </c>
      <c r="K771" s="16" t="s">
        <v>69</v>
      </c>
      <c r="L771" s="16" t="s">
        <v>70</v>
      </c>
      <c r="M771" s="19">
        <v>8700000</v>
      </c>
      <c r="N771" s="19">
        <v>6208121.9360777522</v>
      </c>
      <c r="O771" s="20" t="s">
        <v>2277</v>
      </c>
      <c r="P771" s="21">
        <v>5565155001701</v>
      </c>
      <c r="Q771" s="20" t="s">
        <v>72</v>
      </c>
      <c r="R771" s="16" t="str">
        <f t="shared" si="210"/>
        <v>CIF</v>
      </c>
      <c r="S771" s="16" t="str">
        <f t="shared" si="209"/>
        <v>F</v>
      </c>
      <c r="T771" s="16" t="str">
        <f t="shared" si="208"/>
        <v>ADF Countries</v>
      </c>
      <c r="U771" s="16" t="str">
        <f t="shared" si="211"/>
        <v>Transition States</v>
      </c>
      <c r="V771" s="22" t="str">
        <f>IF(ISNUMBER(MATCH(A771, {"Gabon","Sudan","Niger","Mali","Burkina Faso","Guinea"}, 0)), "De Facto Countries", "Non-De Facto Countries")</f>
        <v>De Facto Countries</v>
      </c>
      <c r="W771" s="16" t="str">
        <f t="shared" si="204"/>
        <v>West</v>
      </c>
      <c r="X771" s="16" t="str">
        <f t="shared" si="205"/>
        <v>Power</v>
      </c>
      <c r="Y771" s="23"/>
      <c r="Z771" s="23">
        <f>Table2[[#This Row],[Approved Amount_UA Equivalent]]</f>
        <v>6208121.9360777522</v>
      </c>
      <c r="AD771" s="23">
        <f>SUM(Table2[[#This Row],[Feed Africa ]:[Improve Quality Of Life ]])</f>
        <v>6208121.9360777522</v>
      </c>
      <c r="AE771" s="16" t="b">
        <f>Table2[[#This Row],[Total HI5]]=Table2[[#This Row],[Approved Amount_UA Equivalent]]</f>
        <v>1</v>
      </c>
      <c r="AF771" s="24">
        <v>40</v>
      </c>
      <c r="AG771" s="20" t="str">
        <f t="shared" si="212"/>
        <v>ISP and Investment Project</v>
      </c>
      <c r="AH771" s="24" t="e">
        <f>VLOOKUP(Table2[[#This Row],[SAP Code]],[25]DATA!$A:$G,7,FALSE)</f>
        <v>#N/A</v>
      </c>
      <c r="AI771" s="20" t="str">
        <f t="shared" si="213"/>
        <v>Infrastructure</v>
      </c>
      <c r="AJ771" s="25" t="s">
        <v>89</v>
      </c>
      <c r="AK771" s="25" t="s">
        <v>2760</v>
      </c>
      <c r="AL771" s="23" t="str" cm="1">
        <f t="array" ref="AL771">_xlfn.SWITCH(AK771,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71" s="26">
        <v>1</v>
      </c>
      <c r="AN771" s="25" t="str">
        <f t="shared" ref="AN771:AN834" si="221">IF(AM771=1,"Sovereign",IF(AM771&gt;=2,"Non-Sovereign",""))</f>
        <v>Sovereign</v>
      </c>
      <c r="AO771" s="27">
        <v>1</v>
      </c>
      <c r="AP771" s="23">
        <f>Table2[[#This Row],[Approved Amount_UA Equivalent]]/1000000</f>
        <v>6.2081219360777524</v>
      </c>
      <c r="AQ771" s="19">
        <f t="shared" si="214"/>
        <v>8.2620169974097166</v>
      </c>
      <c r="AR771" s="23" t="str">
        <f t="shared" si="215"/>
        <v>1-10</v>
      </c>
      <c r="AS771" s="23" t="str">
        <f t="shared" si="216"/>
        <v>1-20</v>
      </c>
      <c r="AT771" s="23" t="str">
        <f t="shared" si="217"/>
        <v>1-40</v>
      </c>
      <c r="AU771" s="23" t="str">
        <f t="shared" si="218"/>
        <v>&lt;1-50 Mn</v>
      </c>
      <c r="AV771" s="23">
        <f>Table2[[#This Row],[Amount]]</f>
        <v>8700000</v>
      </c>
      <c r="AW771" s="23" t="str">
        <f t="shared" si="219"/>
        <v>Sep 2018</v>
      </c>
      <c r="AX771" s="28">
        <f>IFERROR(VLOOKUP(Table2[[#This Row],[SAP Code]],[26]_16!A:B,2,FALSE),0)</f>
        <v>0</v>
      </c>
      <c r="AY771" s="28">
        <f>IFERROR(VLOOKUP(Table2[[#This Row],[SAP Code]],[26]_16!D:E,2,FALSE)/ 1000000, 0)</f>
        <v>0</v>
      </c>
      <c r="AZ771" s="28">
        <f>IFERROR(VLOOKUP(Table2[[#This Row],[SAP Code]],[26]_16!G:H,2,FALSE)/ 1000000, 0)</f>
        <v>0</v>
      </c>
      <c r="BA771" s="28">
        <f>IFERROR(VLOOKUP(Table2[[#This Row],[SAP Code]],[26]_16!J:K,2,FALSE)/ 1000000, 0)</f>
        <v>0.12905730000000001</v>
      </c>
      <c r="BB771" s="28">
        <f>IFERROR(VLOOKUP(Table2[[#This Row],[SAP Code]],[26]_16!M:N,2,FALSE)/ 1000000, 0)</f>
        <v>0.57251418999999992</v>
      </c>
      <c r="BC771" s="28">
        <f>IFERROR(VLOOKUP(Table2[[#This Row],[SAP Code]],[26]_16!P:Q,2,FALSE),0)</f>
        <v>0.56907020000000008</v>
      </c>
      <c r="BD771" s="28">
        <f>IFERROR(VLOOKUP(Table2[[#This Row],[SAP Code]],[26]_16!S:T,2,FALSE),0)</f>
        <v>0.51965801999999994</v>
      </c>
      <c r="BE771" s="28">
        <f>IFERROR(VLOOKUP(Table2[[#This Row],[SAP Code]],[26]_16!V:W,2,FALSE)/ 1000000, 0)</f>
        <v>5.0535300400000001</v>
      </c>
      <c r="BF771" s="28">
        <f>IFERROR(VLOOKUP(Table2[[#This Row],[SAP Code]],[26]_16!Y:Z,2,FALSE)/ 1000000, 0)</f>
        <v>0.15445310999999998</v>
      </c>
      <c r="BG771" s="28" t="str">
        <f>IFERROR(VLOOKUP(Table2[[#This Row],[SAP Code]],[26]port!$A:$AD,30,FALSE),"unknown")</f>
        <v>OnGo</v>
      </c>
      <c r="BH771" s="29" t="str">
        <f t="shared" si="220"/>
        <v>Ongoing</v>
      </c>
      <c r="BI771" s="16"/>
    </row>
    <row r="772" spans="1:61" ht="17.100000000000001" customHeight="1">
      <c r="A772" s="16" t="s">
        <v>150</v>
      </c>
      <c r="B772" s="16" t="s">
        <v>2863</v>
      </c>
      <c r="C772" s="16" t="s">
        <v>2864</v>
      </c>
      <c r="D772" s="16" t="s">
        <v>2865</v>
      </c>
      <c r="E772" s="18">
        <v>43360</v>
      </c>
      <c r="F772" s="16" t="s">
        <v>154</v>
      </c>
      <c r="G772" s="16" t="s">
        <v>2866</v>
      </c>
      <c r="H772" s="16" t="s">
        <v>132</v>
      </c>
      <c r="I772" s="16" t="s">
        <v>250</v>
      </c>
      <c r="J772" s="16" t="s">
        <v>83</v>
      </c>
      <c r="K772" s="16" t="s">
        <v>84</v>
      </c>
      <c r="L772" s="16" t="s">
        <v>85</v>
      </c>
      <c r="M772" s="19">
        <v>14000000</v>
      </c>
      <c r="N772" s="19">
        <v>14000000</v>
      </c>
      <c r="O772" s="20" t="s">
        <v>2867</v>
      </c>
      <c r="P772" s="21">
        <v>2100150040095</v>
      </c>
      <c r="Q772" s="20" t="s">
        <v>72</v>
      </c>
      <c r="R772" s="16" t="str">
        <f t="shared" si="210"/>
        <v>ADF Including TSF</v>
      </c>
      <c r="S772" s="16" t="str">
        <f t="shared" si="209"/>
        <v>K</v>
      </c>
      <c r="T772" s="16" t="str">
        <f t="shared" si="208"/>
        <v>Blend Countries</v>
      </c>
      <c r="U772" s="16" t="str">
        <f t="shared" si="211"/>
        <v>Non-Transition States</v>
      </c>
      <c r="V772" s="22" t="str">
        <f>IF(ISNUMBER(MATCH(A772, {"Gabon","Sudan","Niger","Mali","Burkina Faso","Guinea"}, 0)), "De Facto Countries", "Non-De Facto Countries")</f>
        <v>Non-De Facto Countries</v>
      </c>
      <c r="W772" s="16" t="str">
        <f t="shared" ref="W772:W835" si="222">IF(A772="Algeria","North",IF(A772="Angola","South",IF(A772="Benin","West",IF(A772="Botswana","South",IF(A772="Burkina Faso","West",IF(A772="Burundi","East",IF(A772="Cameroon","Central",IF(A772="Cape Verde","West",IF(A772="Central African Republic","Central",IF(A772="Chad","Central",IF(A772="Comoros","East",IF(A772="Congo CG","Central",IF(A772="Côte D'Ivoire","West",IF(A772="Dem Rep Congo","Central",IF(A772="Djibouti","East",IF(A772="Egypt","North",IF(A772="Equatorial Guinea","Central",IF(A772="Eritrea","East",IF(A772="Eswatini","South",IF(A772="Ethiopia","East",IF(A772="Gabon","Central",IF(A772="Gambia","West",IF(A772="Ghana","West",IF(A772="Guinea","West",IF(A772="Guinea-Bissau","West",IF(A772="Kenya","East",IF(A772="Lesotho","South",IF(A772="Liberia","West",IF(A772="Libya","North",IF(A772="Madagascar","South",IF(A772="Malawi","South",IF(A772="Mali","West",IF(A772="Mauritania","North",IF(A772="Mauritius","South",IF(A772="Morocco","North",IF(A772="Mozambique","South",IF(A772="Multinational","Multi",IF(A772="Namibia","South",IF(A772="Niger","West",IF(A772="Nigeria","Nigeria",IF(A772="Rwanda","East",IF(A772="Sao Tome &amp; Principe","South",IF(A772="Senegal","West",IF(A772="Seychelles","East",IF(A772="Sierra Leone","West",IF(A772="Somalia","East",IF(A772="South Africa","South",IF(A772="South Sudan","East",IF(A772="Sudan","East",IF(A772="Tanzania","East",IF(A772="Togo","West",IF(A772="Tunisia","North",IF(A772="Uganda","East",IF(A772="Zambia","South",IF(A772="Zimbabwe","South","Not Listed")))))))))))))))))))))))))))))))))))))))))))))))))))))))</f>
        <v>West</v>
      </c>
      <c r="X772" s="16" t="str">
        <f t="shared" ref="X772:X835" si="223">IF(MID(O772,6,1)="A","Agriculture",IF(MID(O772,6,1)="B","Industry",IF(MID(O772,6,1)="C","Environment",IF(MID(O772,6,1)="D","Transport",IF(MID(O772,6,1)="E","WASH Sector",IF(MID(O772,6,1)="F","Power",IF(MID(O772,6,1)="G","ICT",IF(MID(O772,6,1)="H","Finance",IF(MID(O772,6,1)="I","Social",IF(MID(O772,6,1)="J","Urban Developm.",IF(MID(O772,6,1)="K","Multi-Sector","")))))))))))</f>
        <v>Multi-Sector</v>
      </c>
      <c r="Y772" s="23">
        <f>Table2[[#This Row],[Approved Amount_UA Equivalent]]/5</f>
        <v>2800000</v>
      </c>
      <c r="Z772" s="23">
        <f>Table2[[#This Row],[Approved Amount_UA Equivalent]]/5</f>
        <v>2800000</v>
      </c>
      <c r="AA772" s="23">
        <f>Table2[[#This Row],[Approved Amount_UA Equivalent]]/5</f>
        <v>2800000</v>
      </c>
      <c r="AB772" s="23">
        <f>Table2[[#This Row],[Approved Amount_UA Equivalent]]/5</f>
        <v>2800000</v>
      </c>
      <c r="AC772" s="23">
        <f>Table2[[#This Row],[Approved Amount_UA Equivalent]]/5</f>
        <v>2800000</v>
      </c>
      <c r="AD772" s="23">
        <f>SUM(Table2[[#This Row],[Feed Africa ]:[Improve Quality Of Life ]])</f>
        <v>14000000</v>
      </c>
      <c r="AE772" s="16" t="b">
        <f>Table2[[#This Row],[Total HI5]]=Table2[[#This Row],[Approved Amount_UA Equivalent]]</f>
        <v>1</v>
      </c>
      <c r="AF772" s="24">
        <v>10</v>
      </c>
      <c r="AG772" s="20" t="str">
        <f t="shared" si="212"/>
        <v>Investment Project</v>
      </c>
      <c r="AH772" s="24" t="e">
        <f>VLOOKUP(Table2[[#This Row],[SAP Code]],[25]DATA!$A:$G,7,FALSE)</f>
        <v>#N/A</v>
      </c>
      <c r="AI772" s="20" t="str">
        <f t="shared" si="213"/>
        <v>Other Investment</v>
      </c>
      <c r="AJ772" s="25" t="s">
        <v>254</v>
      </c>
      <c r="AK772" s="25" t="s">
        <v>115</v>
      </c>
      <c r="AL772" s="23" t="str" cm="1">
        <f t="array" ref="AL772">_xlfn.SWITCH(AK772,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72" s="26">
        <v>1</v>
      </c>
      <c r="AN772" s="25" t="str">
        <f t="shared" si="221"/>
        <v>Sovereign</v>
      </c>
      <c r="AO772" s="27">
        <v>1</v>
      </c>
      <c r="AP772" s="23">
        <f>Table2[[#This Row],[Approved Amount_UA Equivalent]]/1000000</f>
        <v>14</v>
      </c>
      <c r="AQ772" s="19">
        <f t="shared" si="214"/>
        <v>18.63176</v>
      </c>
      <c r="AR772" s="23" t="str">
        <f t="shared" si="215"/>
        <v>11-20</v>
      </c>
      <c r="AS772" s="23" t="str">
        <f t="shared" si="216"/>
        <v>1-20</v>
      </c>
      <c r="AT772" s="23" t="str">
        <f t="shared" si="217"/>
        <v>1-40</v>
      </c>
      <c r="AU772" s="23" t="str">
        <f t="shared" si="218"/>
        <v>&lt;1-50 Mn</v>
      </c>
      <c r="AV772" s="23">
        <f>Table2[[#This Row],[Amount]]</f>
        <v>14000000</v>
      </c>
      <c r="AW772" s="23" t="str">
        <f t="shared" si="219"/>
        <v>Sep 2018</v>
      </c>
      <c r="AX772" s="28">
        <f>IFERROR(VLOOKUP(Table2[[#This Row],[SAP Code]],[26]_16!A:B,2,FALSE),0)</f>
        <v>0</v>
      </c>
      <c r="AY772" s="28">
        <f>IFERROR(VLOOKUP(Table2[[#This Row],[SAP Code]],[26]_16!D:E,2,FALSE)/ 1000000, 0)</f>
        <v>0</v>
      </c>
      <c r="AZ772" s="28">
        <f>IFERROR(VLOOKUP(Table2[[#This Row],[SAP Code]],[26]_16!G:H,2,FALSE)/ 1000000, 0)</f>
        <v>0</v>
      </c>
      <c r="BA772" s="28">
        <f>IFERROR(VLOOKUP(Table2[[#This Row],[SAP Code]],[26]_16!J:K,2,FALSE)/ 1000000, 0)</f>
        <v>0</v>
      </c>
      <c r="BB772" s="28">
        <f>IFERROR(VLOOKUP(Table2[[#This Row],[SAP Code]],[26]_16!M:N,2,FALSE)/ 1000000, 0)</f>
        <v>0.12636776999999999</v>
      </c>
      <c r="BC772" s="28">
        <f>IFERROR(VLOOKUP(Table2[[#This Row],[SAP Code]],[26]_16!P:Q,2,FALSE),0)</f>
        <v>1.2237385599999999</v>
      </c>
      <c r="BD772" s="28">
        <f>IFERROR(VLOOKUP(Table2[[#This Row],[SAP Code]],[26]_16!S:T,2,FALSE),0)</f>
        <v>1.0003717499999998</v>
      </c>
      <c r="BE772" s="28">
        <f>IFERROR(VLOOKUP(Table2[[#This Row],[SAP Code]],[26]_16!V:W,2,FALSE)/ 1000000, 0)</f>
        <v>2.2493088899999996</v>
      </c>
      <c r="BF772" s="28">
        <f>IFERROR(VLOOKUP(Table2[[#This Row],[SAP Code]],[26]_16!Y:Z,2,FALSE)/ 1000000, 0)</f>
        <v>0.56467497</v>
      </c>
      <c r="BG772" s="28" t="str">
        <f>IFERROR(VLOOKUP(Table2[[#This Row],[SAP Code]],[26]port!$A:$AD,30,FALSE),"unknown")</f>
        <v>OnGo</v>
      </c>
      <c r="BH772" s="29" t="str">
        <f t="shared" si="220"/>
        <v>Ongoing</v>
      </c>
      <c r="BI772" s="16"/>
    </row>
    <row r="773" spans="1:61" ht="17.100000000000001" customHeight="1">
      <c r="A773" s="16" t="s">
        <v>343</v>
      </c>
      <c r="B773" s="16" t="s">
        <v>2868</v>
      </c>
      <c r="C773" s="16" t="s">
        <v>2869</v>
      </c>
      <c r="D773" s="16" t="s">
        <v>2870</v>
      </c>
      <c r="E773" s="18">
        <v>43362</v>
      </c>
      <c r="F773" s="16" t="s">
        <v>2868</v>
      </c>
      <c r="G773" s="16" t="s">
        <v>2220</v>
      </c>
      <c r="H773" s="16" t="s">
        <v>348</v>
      </c>
      <c r="I773" s="16" t="s">
        <v>155</v>
      </c>
      <c r="J773" s="16" t="s">
        <v>103</v>
      </c>
      <c r="K773" s="16" t="s">
        <v>84</v>
      </c>
      <c r="L773" s="16" t="s">
        <v>70</v>
      </c>
      <c r="M773" s="19">
        <v>75000000</v>
      </c>
      <c r="N773" s="19">
        <v>53518292.552394412</v>
      </c>
      <c r="O773" s="20" t="s">
        <v>2871</v>
      </c>
      <c r="P773" s="21">
        <v>2000130019880</v>
      </c>
      <c r="Q773" s="20" t="s">
        <v>87</v>
      </c>
      <c r="R773" s="16" t="str">
        <f t="shared" si="210"/>
        <v>ADB Private</v>
      </c>
      <c r="S773" s="16" t="str">
        <f t="shared" si="209"/>
        <v>A</v>
      </c>
      <c r="T773" s="16" t="str">
        <f t="shared" si="208"/>
        <v>ADB Countries</v>
      </c>
      <c r="U773" s="16" t="str">
        <f t="shared" si="211"/>
        <v>Non-Transition States</v>
      </c>
      <c r="V773" s="22" t="str">
        <f>IF(ISNUMBER(MATCH(A773, {"Gabon","Sudan","Niger","Mali","Burkina Faso","Guinea"}, 0)), "De Facto Countries", "Non-De Facto Countries")</f>
        <v>Non-De Facto Countries</v>
      </c>
      <c r="W773" s="16" t="str">
        <f t="shared" si="222"/>
        <v>Nigeria</v>
      </c>
      <c r="X773" s="16" t="str">
        <f t="shared" si="223"/>
        <v>Agriculture</v>
      </c>
      <c r="Y773" s="23">
        <f>Table2[[#This Row],[Approved Amount_UA Equivalent]]</f>
        <v>53518292.552394412</v>
      </c>
      <c r="AD773" s="23">
        <f>SUM(Table2[[#This Row],[Feed Africa ]:[Improve Quality Of Life ]])</f>
        <v>53518292.552394412</v>
      </c>
      <c r="AE773" s="16" t="b">
        <f>Table2[[#This Row],[Total HI5]]=Table2[[#This Row],[Approved Amount_UA Equivalent]]</f>
        <v>1</v>
      </c>
      <c r="AF773" s="24">
        <v>10</v>
      </c>
      <c r="AG773" s="20" t="str">
        <f t="shared" si="212"/>
        <v>Investment Project</v>
      </c>
      <c r="AH773" s="24" t="e">
        <f>VLOOKUP(Table2[[#This Row],[SAP Code]],[25]DATA!$A:$G,7,FALSE)</f>
        <v>#N/A</v>
      </c>
      <c r="AI773" s="20" t="str">
        <f t="shared" si="213"/>
        <v>Infrastructure</v>
      </c>
      <c r="AJ773" s="25" t="s">
        <v>157</v>
      </c>
      <c r="AK773" s="25" t="s">
        <v>2220</v>
      </c>
      <c r="AL773" s="23" t="str" cm="1">
        <f t="array" ref="AL773">_xlfn.SWITCH(AK773,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73" s="26">
        <v>2</v>
      </c>
      <c r="AN773" s="25" t="str">
        <f t="shared" si="221"/>
        <v>Non-Sovereign</v>
      </c>
      <c r="AO773" s="27">
        <v>1</v>
      </c>
      <c r="AP773" s="23">
        <f>Table2[[#This Row],[Approved Amount_UA Equivalent]]/1000000</f>
        <v>53.518292552394414</v>
      </c>
      <c r="AQ773" s="19">
        <f t="shared" si="214"/>
        <v>71.224284460428578</v>
      </c>
      <c r="AR773" s="23" t="str">
        <f t="shared" si="215"/>
        <v>51-60</v>
      </c>
      <c r="AS773" s="23" t="str">
        <f t="shared" si="216"/>
        <v>41-60</v>
      </c>
      <c r="AT773" s="23" t="str">
        <f t="shared" si="217"/>
        <v>41-80</v>
      </c>
      <c r="AU773" s="23" t="str">
        <f t="shared" si="218"/>
        <v>50-100 Mn</v>
      </c>
      <c r="AV773" s="23">
        <f>Table2[[#This Row],[Amount]]</f>
        <v>75000000</v>
      </c>
      <c r="AW773" s="23" t="str">
        <f t="shared" si="219"/>
        <v>Sep 2018</v>
      </c>
      <c r="AX773" s="28">
        <f>IFERROR(VLOOKUP(Table2[[#This Row],[SAP Code]],[26]_16!A:B,2,FALSE),0)</f>
        <v>0</v>
      </c>
      <c r="AY773" s="28">
        <f>IFERROR(VLOOKUP(Table2[[#This Row],[SAP Code]],[26]_16!D:E,2,FALSE)/ 1000000, 0)</f>
        <v>0</v>
      </c>
      <c r="AZ773" s="28">
        <f>IFERROR(VLOOKUP(Table2[[#This Row],[SAP Code]],[26]_16!G:H,2,FALSE)/ 1000000, 0)</f>
        <v>0</v>
      </c>
      <c r="BA773" s="28">
        <f>IFERROR(VLOOKUP(Table2[[#This Row],[SAP Code]],[26]_16!J:K,2,FALSE)/ 1000000, 0)</f>
        <v>0</v>
      </c>
      <c r="BB773" s="28">
        <f>IFERROR(VLOOKUP(Table2[[#This Row],[SAP Code]],[26]_16!M:N,2,FALSE)/ 1000000, 0)</f>
        <v>0</v>
      </c>
      <c r="BC773" s="28">
        <f>IFERROR(VLOOKUP(Table2[[#This Row],[SAP Code]],[26]_16!P:Q,2,FALSE),0)</f>
        <v>0</v>
      </c>
      <c r="BD773" s="28">
        <f>IFERROR(VLOOKUP(Table2[[#This Row],[SAP Code]],[26]_16!S:T,2,FALSE),0)</f>
        <v>0</v>
      </c>
      <c r="BE773" s="28">
        <f>IFERROR(VLOOKUP(Table2[[#This Row],[SAP Code]],[26]_16!V:W,2,FALSE)/ 1000000, 0)</f>
        <v>0</v>
      </c>
      <c r="BF773" s="28">
        <f>IFERROR(VLOOKUP(Table2[[#This Row],[SAP Code]],[26]_16!Y:Z,2,FALSE)/ 1000000, 0)</f>
        <v>0</v>
      </c>
      <c r="BG773" s="28" t="str">
        <f>IFERROR(VLOOKUP(Table2[[#This Row],[SAP Code]],[26]port!$A:$AD,30,FALSE),"unknown")</f>
        <v>unknown</v>
      </c>
      <c r="BH773" s="29" t="str">
        <f t="shared" si="220"/>
        <v>Unknown</v>
      </c>
      <c r="BI773" s="16"/>
    </row>
    <row r="774" spans="1:61" ht="17.100000000000001" customHeight="1">
      <c r="A774" s="16" t="s">
        <v>322</v>
      </c>
      <c r="B774" s="16" t="s">
        <v>2872</v>
      </c>
      <c r="C774" s="16" t="s">
        <v>2873</v>
      </c>
      <c r="D774" s="16" t="s">
        <v>2874</v>
      </c>
      <c r="E774" s="18">
        <v>43362</v>
      </c>
      <c r="F774" s="16" t="s">
        <v>324</v>
      </c>
      <c r="G774" s="16" t="s">
        <v>140</v>
      </c>
      <c r="H774" s="16" t="s">
        <v>132</v>
      </c>
      <c r="I774" s="16" t="s">
        <v>138</v>
      </c>
      <c r="J774" s="16" t="s">
        <v>83</v>
      </c>
      <c r="K774" s="16" t="s">
        <v>84</v>
      </c>
      <c r="L774" s="16" t="s">
        <v>85</v>
      </c>
      <c r="M774" s="19">
        <v>13400000</v>
      </c>
      <c r="N774" s="19">
        <v>13400000</v>
      </c>
      <c r="O774" s="20" t="s">
        <v>2875</v>
      </c>
      <c r="P774" s="21">
        <v>210015004009</v>
      </c>
      <c r="Q774" s="20" t="s">
        <v>87</v>
      </c>
      <c r="R774" s="16" t="str">
        <f t="shared" si="210"/>
        <v>ADF Including TSF</v>
      </c>
      <c r="S774" s="16" t="str">
        <f t="shared" si="209"/>
        <v>D</v>
      </c>
      <c r="T774" s="16" t="str">
        <f t="shared" si="208"/>
        <v>ADF Countries</v>
      </c>
      <c r="U774" s="16" t="str">
        <f t="shared" si="211"/>
        <v>Transition States</v>
      </c>
      <c r="V774" s="22" t="str">
        <f>IF(ISNUMBER(MATCH(A774, {"Gabon","Sudan","Niger","Mali","Burkina Faso","Guinea"}, 0)), "De Facto Countries", "Non-De Facto Countries")</f>
        <v>Non-De Facto Countries</v>
      </c>
      <c r="W774" s="16" t="str">
        <f t="shared" si="222"/>
        <v>West</v>
      </c>
      <c r="X774" s="16" t="str">
        <f t="shared" si="223"/>
        <v>Transport</v>
      </c>
      <c r="Y774" s="23"/>
      <c r="AB774" s="23">
        <f>Table2[[#This Row],[Approved Amount_UA Equivalent]]</f>
        <v>13400000</v>
      </c>
      <c r="AD774" s="23">
        <f>SUM(Table2[[#This Row],[Feed Africa ]:[Improve Quality Of Life ]])</f>
        <v>13400000</v>
      </c>
      <c r="AE774" s="16" t="b">
        <f>Table2[[#This Row],[Total HI5]]=Table2[[#This Row],[Approved Amount_UA Equivalent]]</f>
        <v>1</v>
      </c>
      <c r="AF774" s="24">
        <v>10</v>
      </c>
      <c r="AG774" s="20" t="str">
        <f t="shared" si="212"/>
        <v>Investment Project</v>
      </c>
      <c r="AH774" s="24" t="e">
        <f>VLOOKUP(Table2[[#This Row],[SAP Code]],[25]DATA!$A:$G,7,FALSE)</f>
        <v>#N/A</v>
      </c>
      <c r="AI774" s="20" t="str">
        <f t="shared" si="213"/>
        <v>Infrastructure</v>
      </c>
      <c r="AJ774" s="25" t="s">
        <v>89</v>
      </c>
      <c r="AK774" s="25" t="s">
        <v>140</v>
      </c>
      <c r="AL774" s="23" t="str" cm="1">
        <f t="array" ref="AL774">_xlfn.SWITCH(AK774,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74" s="26">
        <v>1</v>
      </c>
      <c r="AN774" s="25" t="str">
        <f t="shared" si="221"/>
        <v>Sovereign</v>
      </c>
      <c r="AO774" s="27">
        <v>0.2</v>
      </c>
      <c r="AP774" s="23">
        <f>Table2[[#This Row],[Approved Amount_UA Equivalent]]/1000000</f>
        <v>13.4</v>
      </c>
      <c r="AQ774" s="19">
        <f t="shared" si="214"/>
        <v>17.833255999999999</v>
      </c>
      <c r="AR774" s="23" t="str">
        <f t="shared" si="215"/>
        <v>11-20</v>
      </c>
      <c r="AS774" s="23" t="str">
        <f t="shared" si="216"/>
        <v>1-20</v>
      </c>
      <c r="AT774" s="23" t="str">
        <f t="shared" si="217"/>
        <v>1-40</v>
      </c>
      <c r="AU774" s="23" t="str">
        <f t="shared" si="218"/>
        <v>&lt;1-50 Mn</v>
      </c>
      <c r="AV774" s="23">
        <f>Table2[[#This Row],[Amount]]</f>
        <v>13400000</v>
      </c>
      <c r="AW774" s="23" t="str">
        <f t="shared" si="219"/>
        <v>Sep 2018</v>
      </c>
      <c r="AX774" s="28">
        <f>IFERROR(VLOOKUP(Table2[[#This Row],[SAP Code]],[26]_16!A:B,2,FALSE),0)</f>
        <v>0</v>
      </c>
      <c r="AY774" s="28">
        <f>IFERROR(VLOOKUP(Table2[[#This Row],[SAP Code]],[26]_16!D:E,2,FALSE)/ 1000000, 0)</f>
        <v>0</v>
      </c>
      <c r="AZ774" s="28">
        <f>IFERROR(VLOOKUP(Table2[[#This Row],[SAP Code]],[26]_16!G:H,2,FALSE)/ 1000000, 0)</f>
        <v>0</v>
      </c>
      <c r="BA774" s="28">
        <f>IFERROR(VLOOKUP(Table2[[#This Row],[SAP Code]],[26]_16!J:K,2,FALSE)/ 1000000, 0)</f>
        <v>0</v>
      </c>
      <c r="BB774" s="28">
        <f>IFERROR(VLOOKUP(Table2[[#This Row],[SAP Code]],[26]_16!M:N,2,FALSE)/ 1000000, 0)</f>
        <v>0</v>
      </c>
      <c r="BC774" s="28">
        <f>IFERROR(VLOOKUP(Table2[[#This Row],[SAP Code]],[26]_16!P:Q,2,FALSE),0)</f>
        <v>4.6466271599999995</v>
      </c>
      <c r="BD774" s="28">
        <f>IFERROR(VLOOKUP(Table2[[#This Row],[SAP Code]],[26]_16!S:T,2,FALSE),0)</f>
        <v>2.3247786900000005</v>
      </c>
      <c r="BE774" s="28">
        <f>IFERROR(VLOOKUP(Table2[[#This Row],[SAP Code]],[26]_16!V:W,2,FALSE)/ 1000000, 0)</f>
        <v>8.1609610999999997</v>
      </c>
      <c r="BF774" s="28">
        <f>IFERROR(VLOOKUP(Table2[[#This Row],[SAP Code]],[26]_16!Y:Z,2,FALSE)/ 1000000, 0)</f>
        <v>10.749377730000001</v>
      </c>
      <c r="BG774" s="28" t="str">
        <f>IFERROR(VLOOKUP(Table2[[#This Row],[SAP Code]],[26]port!$A:$AD,30,FALSE),"unknown")</f>
        <v>OnGo</v>
      </c>
      <c r="BH774" s="29" t="str">
        <f t="shared" si="220"/>
        <v>Ongoing</v>
      </c>
      <c r="BI774" s="16"/>
    </row>
    <row r="775" spans="1:61" ht="17.100000000000001" customHeight="1">
      <c r="A775" s="16" t="s">
        <v>322</v>
      </c>
      <c r="B775" s="16" t="s">
        <v>2872</v>
      </c>
      <c r="C775" s="16" t="s">
        <v>2876</v>
      </c>
      <c r="D775" s="16" t="s">
        <v>2874</v>
      </c>
      <c r="E775" s="18">
        <v>43362</v>
      </c>
      <c r="F775" s="16" t="s">
        <v>324</v>
      </c>
      <c r="G775" s="16" t="s">
        <v>140</v>
      </c>
      <c r="H775" s="16" t="s">
        <v>132</v>
      </c>
      <c r="I775" s="16" t="s">
        <v>138</v>
      </c>
      <c r="J775" s="16" t="s">
        <v>83</v>
      </c>
      <c r="K775" s="16" t="s">
        <v>69</v>
      </c>
      <c r="L775" s="16" t="s">
        <v>85</v>
      </c>
      <c r="M775" s="19">
        <v>2800000</v>
      </c>
      <c r="N775" s="19">
        <v>2800000</v>
      </c>
      <c r="O775" s="20" t="s">
        <v>2875</v>
      </c>
      <c r="P775" s="21">
        <v>2100155038066</v>
      </c>
      <c r="Q775" s="20" t="s">
        <v>87</v>
      </c>
      <c r="R775" s="16" t="str">
        <f t="shared" si="210"/>
        <v>ADF Including TSF</v>
      </c>
      <c r="S775" s="16" t="str">
        <f t="shared" si="209"/>
        <v>D</v>
      </c>
      <c r="T775" s="16" t="str">
        <f t="shared" si="208"/>
        <v>ADF Countries</v>
      </c>
      <c r="U775" s="16" t="str">
        <f t="shared" si="211"/>
        <v>Transition States</v>
      </c>
      <c r="V775" s="22" t="str">
        <f>IF(ISNUMBER(MATCH(A775, {"Gabon","Sudan","Niger","Mali","Burkina Faso","Guinea"}, 0)), "De Facto Countries", "Non-De Facto Countries")</f>
        <v>Non-De Facto Countries</v>
      </c>
      <c r="W775" s="16" t="str">
        <f t="shared" si="222"/>
        <v>West</v>
      </c>
      <c r="X775" s="16" t="str">
        <f t="shared" si="223"/>
        <v>Transport</v>
      </c>
      <c r="Y775" s="23"/>
      <c r="AB775" s="23">
        <f>Table2[[#This Row],[Approved Amount_UA Equivalent]]</f>
        <v>2800000</v>
      </c>
      <c r="AD775" s="23">
        <f>SUM(Table2[[#This Row],[Feed Africa ]:[Improve Quality Of Life ]])</f>
        <v>2800000</v>
      </c>
      <c r="AE775" s="16" t="b">
        <f>Table2[[#This Row],[Total HI5]]=Table2[[#This Row],[Approved Amount_UA Equivalent]]</f>
        <v>1</v>
      </c>
      <c r="AF775" s="24">
        <v>10</v>
      </c>
      <c r="AG775" s="20" t="str">
        <f t="shared" si="212"/>
        <v>Investment Project</v>
      </c>
      <c r="AH775" s="24" t="e">
        <f>VLOOKUP(Table2[[#This Row],[SAP Code]],[25]DATA!$A:$G,7,FALSE)</f>
        <v>#N/A</v>
      </c>
      <c r="AI775" s="20" t="str">
        <f t="shared" si="213"/>
        <v>Infrastructure</v>
      </c>
      <c r="AJ775" s="25" t="s">
        <v>89</v>
      </c>
      <c r="AK775" s="25" t="s">
        <v>140</v>
      </c>
      <c r="AL775" s="23" t="str" cm="1">
        <f t="array" ref="AL775">_xlfn.SWITCH(AK775,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75" s="26">
        <v>1</v>
      </c>
      <c r="AN775" s="25" t="str">
        <f t="shared" si="221"/>
        <v>Sovereign</v>
      </c>
      <c r="AO775" s="27">
        <v>0.2</v>
      </c>
      <c r="AP775" s="23">
        <f>Table2[[#This Row],[Approved Amount_UA Equivalent]]/1000000</f>
        <v>2.8</v>
      </c>
      <c r="AQ775" s="19">
        <f t="shared" si="214"/>
        <v>3.7263519999999999</v>
      </c>
      <c r="AR775" s="23" t="str">
        <f t="shared" si="215"/>
        <v>1-10</v>
      </c>
      <c r="AS775" s="23" t="str">
        <f t="shared" si="216"/>
        <v>1-20</v>
      </c>
      <c r="AT775" s="23" t="str">
        <f t="shared" si="217"/>
        <v>1-40</v>
      </c>
      <c r="AU775" s="23" t="str">
        <f t="shared" si="218"/>
        <v>&lt;1-50 Mn</v>
      </c>
      <c r="AV775" s="23">
        <f>Table2[[#This Row],[Amount]]</f>
        <v>2800000</v>
      </c>
      <c r="AW775" s="23" t="str">
        <f t="shared" si="219"/>
        <v>Sep 2018</v>
      </c>
      <c r="AX775" s="28">
        <f>IFERROR(VLOOKUP(Table2[[#This Row],[SAP Code]],[26]_16!A:B,2,FALSE),0)</f>
        <v>0</v>
      </c>
      <c r="AY775" s="28">
        <f>IFERROR(VLOOKUP(Table2[[#This Row],[SAP Code]],[26]_16!D:E,2,FALSE)/ 1000000, 0)</f>
        <v>0</v>
      </c>
      <c r="AZ775" s="28">
        <f>IFERROR(VLOOKUP(Table2[[#This Row],[SAP Code]],[26]_16!G:H,2,FALSE)/ 1000000, 0)</f>
        <v>0</v>
      </c>
      <c r="BA775" s="28">
        <f>IFERROR(VLOOKUP(Table2[[#This Row],[SAP Code]],[26]_16!J:K,2,FALSE)/ 1000000, 0)</f>
        <v>0</v>
      </c>
      <c r="BB775" s="28">
        <f>IFERROR(VLOOKUP(Table2[[#This Row],[SAP Code]],[26]_16!M:N,2,FALSE)/ 1000000, 0)</f>
        <v>0</v>
      </c>
      <c r="BC775" s="28">
        <f>IFERROR(VLOOKUP(Table2[[#This Row],[SAP Code]],[26]_16!P:Q,2,FALSE),0)</f>
        <v>4.6466271599999995</v>
      </c>
      <c r="BD775" s="28">
        <f>IFERROR(VLOOKUP(Table2[[#This Row],[SAP Code]],[26]_16!S:T,2,FALSE),0)</f>
        <v>2.3247786900000005</v>
      </c>
      <c r="BE775" s="28">
        <f>IFERROR(VLOOKUP(Table2[[#This Row],[SAP Code]],[26]_16!V:W,2,FALSE)/ 1000000, 0)</f>
        <v>8.1609610999999997</v>
      </c>
      <c r="BF775" s="28">
        <f>IFERROR(VLOOKUP(Table2[[#This Row],[SAP Code]],[26]_16!Y:Z,2,FALSE)/ 1000000, 0)</f>
        <v>10.749377730000001</v>
      </c>
      <c r="BG775" s="28" t="str">
        <f>IFERROR(VLOOKUP(Table2[[#This Row],[SAP Code]],[26]port!$A:$AD,30,FALSE),"unknown")</f>
        <v>OnGo</v>
      </c>
      <c r="BH775" s="29" t="str">
        <f t="shared" si="220"/>
        <v>Ongoing</v>
      </c>
      <c r="BI775" s="16"/>
    </row>
    <row r="776" spans="1:61" ht="17.100000000000001" customHeight="1">
      <c r="A776" s="16" t="s">
        <v>322</v>
      </c>
      <c r="B776" s="16" t="s">
        <v>2872</v>
      </c>
      <c r="C776" s="16" t="s">
        <v>2877</v>
      </c>
      <c r="D776" s="16" t="s">
        <v>2874</v>
      </c>
      <c r="E776" s="18">
        <v>43362</v>
      </c>
      <c r="F776" s="16" t="s">
        <v>324</v>
      </c>
      <c r="G776" s="16" t="s">
        <v>140</v>
      </c>
      <c r="H776" s="16" t="s">
        <v>132</v>
      </c>
      <c r="I776" s="16" t="s">
        <v>138</v>
      </c>
      <c r="J776" s="16" t="s">
        <v>2562</v>
      </c>
      <c r="K776" s="16" t="s">
        <v>69</v>
      </c>
      <c r="L776" s="16" t="s">
        <v>195</v>
      </c>
      <c r="M776" s="19">
        <v>19730000</v>
      </c>
      <c r="N776" s="19">
        <v>16403392.085134685</v>
      </c>
      <c r="O776" s="20" t="s">
        <v>2875</v>
      </c>
      <c r="P776" s="21">
        <v>5110155000258</v>
      </c>
      <c r="Q776" s="20" t="s">
        <v>87</v>
      </c>
      <c r="R776" s="16" t="str">
        <f t="shared" si="210"/>
        <v>OTHERS</v>
      </c>
      <c r="S776" s="16" t="str">
        <f t="shared" si="209"/>
        <v>D</v>
      </c>
      <c r="T776" s="16" t="str">
        <f t="shared" si="208"/>
        <v>ADF Countries</v>
      </c>
      <c r="U776" s="16" t="str">
        <f t="shared" si="211"/>
        <v>Transition States</v>
      </c>
      <c r="V776" s="22" t="str">
        <f>IF(ISNUMBER(MATCH(A776, {"Gabon","Sudan","Niger","Mali","Burkina Faso","Guinea"}, 0)), "De Facto Countries", "Non-De Facto Countries")</f>
        <v>Non-De Facto Countries</v>
      </c>
      <c r="W776" s="16" t="str">
        <f t="shared" si="222"/>
        <v>West</v>
      </c>
      <c r="X776" s="16" t="str">
        <f t="shared" si="223"/>
        <v>Transport</v>
      </c>
      <c r="Y776" s="23"/>
      <c r="AB776" s="23">
        <f>Table2[[#This Row],[Approved Amount_UA Equivalent]]</f>
        <v>16403392.085134685</v>
      </c>
      <c r="AD776" s="23">
        <f>SUM(Table2[[#This Row],[Feed Africa ]:[Improve Quality Of Life ]])</f>
        <v>16403392.085134685</v>
      </c>
      <c r="AE776" s="16" t="b">
        <f>Table2[[#This Row],[Total HI5]]=Table2[[#This Row],[Approved Amount_UA Equivalent]]</f>
        <v>1</v>
      </c>
      <c r="AF776" s="24">
        <v>10</v>
      </c>
      <c r="AG776" s="20" t="str">
        <f t="shared" si="212"/>
        <v>Investment Project</v>
      </c>
      <c r="AH776" s="24" t="e">
        <f>VLOOKUP(Table2[[#This Row],[SAP Code]],[25]DATA!$A:$G,7,FALSE)</f>
        <v>#N/A</v>
      </c>
      <c r="AI776" s="20" t="str">
        <f t="shared" si="213"/>
        <v>Infrastructure</v>
      </c>
      <c r="AJ776" s="25" t="s">
        <v>89</v>
      </c>
      <c r="AK776" s="25" t="s">
        <v>140</v>
      </c>
      <c r="AL776" s="23" t="str" cm="1">
        <f t="array" ref="AL776">_xlfn.SWITCH(AK776,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76" s="26">
        <v>1</v>
      </c>
      <c r="AN776" s="25" t="str">
        <f t="shared" si="221"/>
        <v>Sovereign</v>
      </c>
      <c r="AO776" s="27">
        <v>0.2</v>
      </c>
      <c r="AP776" s="23">
        <f>Table2[[#This Row],[Approved Amount_UA Equivalent]]/1000000</f>
        <v>16.403392085134683</v>
      </c>
      <c r="AQ776" s="19">
        <f t="shared" si="214"/>
        <v>21.830290322580645</v>
      </c>
      <c r="AR776" s="23" t="str">
        <f t="shared" si="215"/>
        <v>11-20</v>
      </c>
      <c r="AS776" s="23" t="str">
        <f t="shared" si="216"/>
        <v>1-20</v>
      </c>
      <c r="AT776" s="23" t="str">
        <f t="shared" si="217"/>
        <v>1-40</v>
      </c>
      <c r="AU776" s="23" t="str">
        <f t="shared" si="218"/>
        <v>&lt;1-50 Mn</v>
      </c>
      <c r="AV776" s="23">
        <f>Table2[[#This Row],[Amount]]</f>
        <v>19730000</v>
      </c>
      <c r="AW776" s="23" t="str">
        <f t="shared" si="219"/>
        <v>Sep 2018</v>
      </c>
      <c r="AX776" s="28">
        <f>IFERROR(VLOOKUP(Table2[[#This Row],[SAP Code]],[26]_16!A:B,2,FALSE),0)</f>
        <v>0</v>
      </c>
      <c r="AY776" s="28">
        <f>IFERROR(VLOOKUP(Table2[[#This Row],[SAP Code]],[26]_16!D:E,2,FALSE)/ 1000000, 0)</f>
        <v>0</v>
      </c>
      <c r="AZ776" s="28">
        <f>IFERROR(VLOOKUP(Table2[[#This Row],[SAP Code]],[26]_16!G:H,2,FALSE)/ 1000000, 0)</f>
        <v>0</v>
      </c>
      <c r="BA776" s="28">
        <f>IFERROR(VLOOKUP(Table2[[#This Row],[SAP Code]],[26]_16!J:K,2,FALSE)/ 1000000, 0)</f>
        <v>0</v>
      </c>
      <c r="BB776" s="28">
        <f>IFERROR(VLOOKUP(Table2[[#This Row],[SAP Code]],[26]_16!M:N,2,FALSE)/ 1000000, 0)</f>
        <v>0</v>
      </c>
      <c r="BC776" s="28">
        <f>IFERROR(VLOOKUP(Table2[[#This Row],[SAP Code]],[26]_16!P:Q,2,FALSE),0)</f>
        <v>4.6466271599999995</v>
      </c>
      <c r="BD776" s="28">
        <f>IFERROR(VLOOKUP(Table2[[#This Row],[SAP Code]],[26]_16!S:T,2,FALSE),0)</f>
        <v>2.3247786900000005</v>
      </c>
      <c r="BE776" s="28">
        <f>IFERROR(VLOOKUP(Table2[[#This Row],[SAP Code]],[26]_16!V:W,2,FALSE)/ 1000000, 0)</f>
        <v>8.1609610999999997</v>
      </c>
      <c r="BF776" s="28">
        <f>IFERROR(VLOOKUP(Table2[[#This Row],[SAP Code]],[26]_16!Y:Z,2,FALSE)/ 1000000, 0)</f>
        <v>10.749377730000001</v>
      </c>
      <c r="BG776" s="28" t="str">
        <f>IFERROR(VLOOKUP(Table2[[#This Row],[SAP Code]],[26]port!$A:$AD,30,FALSE),"unknown")</f>
        <v>OnGo</v>
      </c>
      <c r="BH776" s="29" t="str">
        <f t="shared" si="220"/>
        <v>Ongoing</v>
      </c>
      <c r="BI776" s="16"/>
    </row>
    <row r="777" spans="1:61" ht="17.100000000000001" customHeight="1">
      <c r="A777" s="16" t="s">
        <v>322</v>
      </c>
      <c r="B777" s="16" t="s">
        <v>2872</v>
      </c>
      <c r="C777" s="16" t="s">
        <v>2878</v>
      </c>
      <c r="D777" s="16" t="s">
        <v>2874</v>
      </c>
      <c r="E777" s="18">
        <v>43362</v>
      </c>
      <c r="F777" s="16" t="s">
        <v>324</v>
      </c>
      <c r="G777" s="16" t="s">
        <v>140</v>
      </c>
      <c r="H777" s="16" t="s">
        <v>132</v>
      </c>
      <c r="I777" s="16" t="s">
        <v>138</v>
      </c>
      <c r="J777" s="16" t="s">
        <v>2463</v>
      </c>
      <c r="K777" s="16" t="s">
        <v>84</v>
      </c>
      <c r="L777" s="16" t="s">
        <v>85</v>
      </c>
      <c r="M777" s="19">
        <v>9150000</v>
      </c>
      <c r="N777" s="19">
        <v>9150000</v>
      </c>
      <c r="O777" s="20" t="s">
        <v>2875</v>
      </c>
      <c r="P777" s="21">
        <v>5900150002201</v>
      </c>
      <c r="Q777" s="20" t="s">
        <v>87</v>
      </c>
      <c r="R777" s="16" t="str">
        <f t="shared" si="210"/>
        <v>ADF Including TSF</v>
      </c>
      <c r="S777" s="16" t="str">
        <f t="shared" si="209"/>
        <v>D</v>
      </c>
      <c r="T777" s="16" t="str">
        <f t="shared" si="208"/>
        <v>ADF Countries</v>
      </c>
      <c r="U777" s="16" t="str">
        <f t="shared" si="211"/>
        <v>Transition States</v>
      </c>
      <c r="V777" s="22" t="str">
        <f>IF(ISNUMBER(MATCH(A777, {"Gabon","Sudan","Niger","Mali","Burkina Faso","Guinea"}, 0)), "De Facto Countries", "Non-De Facto Countries")</f>
        <v>Non-De Facto Countries</v>
      </c>
      <c r="W777" s="16" t="str">
        <f t="shared" si="222"/>
        <v>West</v>
      </c>
      <c r="X777" s="16" t="str">
        <f t="shared" si="223"/>
        <v>Transport</v>
      </c>
      <c r="Y777" s="23"/>
      <c r="AB777" s="23">
        <f>Table2[[#This Row],[Approved Amount_UA Equivalent]]</f>
        <v>9150000</v>
      </c>
      <c r="AD777" s="23">
        <f>SUM(Table2[[#This Row],[Feed Africa ]:[Improve Quality Of Life ]])</f>
        <v>9150000</v>
      </c>
      <c r="AE777" s="16" t="b">
        <f>Table2[[#This Row],[Total HI5]]=Table2[[#This Row],[Approved Amount_UA Equivalent]]</f>
        <v>1</v>
      </c>
      <c r="AF777" s="24">
        <v>10</v>
      </c>
      <c r="AG777" s="20" t="str">
        <f t="shared" si="212"/>
        <v>Investment Project</v>
      </c>
      <c r="AH777" s="24" t="e">
        <f>VLOOKUP(Table2[[#This Row],[SAP Code]],[25]DATA!$A:$G,7,FALSE)</f>
        <v>#N/A</v>
      </c>
      <c r="AI777" s="20" t="str">
        <f t="shared" si="213"/>
        <v>Infrastructure</v>
      </c>
      <c r="AJ777" s="25" t="s">
        <v>89</v>
      </c>
      <c r="AK777" s="25" t="s">
        <v>140</v>
      </c>
      <c r="AL777" s="23" t="str" cm="1">
        <f t="array" ref="AL777">_xlfn.SWITCH(AK777,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77" s="26">
        <v>1</v>
      </c>
      <c r="AN777" s="25" t="str">
        <f t="shared" si="221"/>
        <v>Sovereign</v>
      </c>
      <c r="AO777" s="27">
        <v>0.2</v>
      </c>
      <c r="AP777" s="23">
        <f>Table2[[#This Row],[Approved Amount_UA Equivalent]]/1000000</f>
        <v>9.15</v>
      </c>
      <c r="AQ777" s="19">
        <f t="shared" si="214"/>
        <v>12.177186000000001</v>
      </c>
      <c r="AR777" s="23" t="str">
        <f t="shared" si="215"/>
        <v>1-10</v>
      </c>
      <c r="AS777" s="23" t="str">
        <f t="shared" si="216"/>
        <v>1-20</v>
      </c>
      <c r="AT777" s="23" t="str">
        <f t="shared" si="217"/>
        <v>1-40</v>
      </c>
      <c r="AU777" s="23" t="str">
        <f t="shared" si="218"/>
        <v>&lt;1-50 Mn</v>
      </c>
      <c r="AV777" s="23">
        <f>Table2[[#This Row],[Amount]]</f>
        <v>9150000</v>
      </c>
      <c r="AW777" s="23" t="str">
        <f t="shared" si="219"/>
        <v>Sep 2018</v>
      </c>
      <c r="AX777" s="28">
        <f>IFERROR(VLOOKUP(Table2[[#This Row],[SAP Code]],[26]_16!A:B,2,FALSE),0)</f>
        <v>0</v>
      </c>
      <c r="AY777" s="28">
        <f>IFERROR(VLOOKUP(Table2[[#This Row],[SAP Code]],[26]_16!D:E,2,FALSE)/ 1000000, 0)</f>
        <v>0</v>
      </c>
      <c r="AZ777" s="28">
        <f>IFERROR(VLOOKUP(Table2[[#This Row],[SAP Code]],[26]_16!G:H,2,FALSE)/ 1000000, 0)</f>
        <v>0</v>
      </c>
      <c r="BA777" s="28">
        <f>IFERROR(VLOOKUP(Table2[[#This Row],[SAP Code]],[26]_16!J:K,2,FALSE)/ 1000000, 0)</f>
        <v>0</v>
      </c>
      <c r="BB777" s="28">
        <f>IFERROR(VLOOKUP(Table2[[#This Row],[SAP Code]],[26]_16!M:N,2,FALSE)/ 1000000, 0)</f>
        <v>0</v>
      </c>
      <c r="BC777" s="28">
        <f>IFERROR(VLOOKUP(Table2[[#This Row],[SAP Code]],[26]_16!P:Q,2,FALSE),0)</f>
        <v>4.6466271599999995</v>
      </c>
      <c r="BD777" s="28">
        <f>IFERROR(VLOOKUP(Table2[[#This Row],[SAP Code]],[26]_16!S:T,2,FALSE),0)</f>
        <v>2.3247786900000005</v>
      </c>
      <c r="BE777" s="28">
        <f>IFERROR(VLOOKUP(Table2[[#This Row],[SAP Code]],[26]_16!V:W,2,FALSE)/ 1000000, 0)</f>
        <v>8.1609610999999997</v>
      </c>
      <c r="BF777" s="28">
        <f>IFERROR(VLOOKUP(Table2[[#This Row],[SAP Code]],[26]_16!Y:Z,2,FALSE)/ 1000000, 0)</f>
        <v>10.749377730000001</v>
      </c>
      <c r="BG777" s="28" t="str">
        <f>IFERROR(VLOOKUP(Table2[[#This Row],[SAP Code]],[26]port!$A:$AD,30,FALSE),"unknown")</f>
        <v>OnGo</v>
      </c>
      <c r="BH777" s="29" t="str">
        <f t="shared" si="220"/>
        <v>Ongoing</v>
      </c>
      <c r="BI777" s="16"/>
    </row>
    <row r="778" spans="1:61" ht="17.100000000000001" customHeight="1">
      <c r="A778" s="16" t="s">
        <v>322</v>
      </c>
      <c r="B778" s="16" t="s">
        <v>2872</v>
      </c>
      <c r="C778" s="16" t="s">
        <v>2879</v>
      </c>
      <c r="D778" s="16" t="s">
        <v>2874</v>
      </c>
      <c r="E778" s="18">
        <v>43362</v>
      </c>
      <c r="F778" s="16" t="s">
        <v>324</v>
      </c>
      <c r="G778" s="16" t="s">
        <v>140</v>
      </c>
      <c r="H778" s="16" t="s">
        <v>132</v>
      </c>
      <c r="I778" s="16" t="s">
        <v>138</v>
      </c>
      <c r="J778" s="16" t="s">
        <v>2463</v>
      </c>
      <c r="K778" s="16" t="s">
        <v>69</v>
      </c>
      <c r="L778" s="16" t="s">
        <v>85</v>
      </c>
      <c r="M778" s="19">
        <v>3930000</v>
      </c>
      <c r="N778" s="19">
        <v>3930000</v>
      </c>
      <c r="O778" s="20" t="s">
        <v>2875</v>
      </c>
      <c r="P778" s="21">
        <v>5900155014201</v>
      </c>
      <c r="Q778" s="20" t="s">
        <v>87</v>
      </c>
      <c r="R778" s="16" t="str">
        <f t="shared" si="210"/>
        <v>ADF Including TSF</v>
      </c>
      <c r="S778" s="16" t="str">
        <f t="shared" si="209"/>
        <v>D</v>
      </c>
      <c r="T778" s="16" t="str">
        <f t="shared" si="208"/>
        <v>ADF Countries</v>
      </c>
      <c r="U778" s="16" t="str">
        <f t="shared" si="211"/>
        <v>Transition States</v>
      </c>
      <c r="V778" s="22" t="str">
        <f>IF(ISNUMBER(MATCH(A778, {"Gabon","Sudan","Niger","Mali","Burkina Faso","Guinea"}, 0)), "De Facto Countries", "Non-De Facto Countries")</f>
        <v>Non-De Facto Countries</v>
      </c>
      <c r="W778" s="16" t="str">
        <f t="shared" si="222"/>
        <v>West</v>
      </c>
      <c r="X778" s="16" t="str">
        <f t="shared" si="223"/>
        <v>Transport</v>
      </c>
      <c r="Y778" s="23"/>
      <c r="AB778" s="23">
        <f>Table2[[#This Row],[Approved Amount_UA Equivalent]]</f>
        <v>3930000</v>
      </c>
      <c r="AD778" s="23">
        <f>SUM(Table2[[#This Row],[Feed Africa ]:[Improve Quality Of Life ]])</f>
        <v>3930000</v>
      </c>
      <c r="AE778" s="16" t="b">
        <f>Table2[[#This Row],[Total HI5]]=Table2[[#This Row],[Approved Amount_UA Equivalent]]</f>
        <v>1</v>
      </c>
      <c r="AF778" s="24">
        <v>10</v>
      </c>
      <c r="AG778" s="20" t="str">
        <f t="shared" si="212"/>
        <v>Investment Project</v>
      </c>
      <c r="AH778" s="24" t="e">
        <f>VLOOKUP(Table2[[#This Row],[SAP Code]],[25]DATA!$A:$G,7,FALSE)</f>
        <v>#N/A</v>
      </c>
      <c r="AI778" s="20" t="str">
        <f t="shared" si="213"/>
        <v>Infrastructure</v>
      </c>
      <c r="AJ778" s="25" t="s">
        <v>89</v>
      </c>
      <c r="AK778" s="25" t="s">
        <v>140</v>
      </c>
      <c r="AL778" s="23" t="str" cm="1">
        <f t="array" ref="AL778">_xlfn.SWITCH(AK778,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78" s="26">
        <v>1</v>
      </c>
      <c r="AN778" s="25" t="str">
        <f t="shared" si="221"/>
        <v>Sovereign</v>
      </c>
      <c r="AO778" s="27">
        <v>0.2</v>
      </c>
      <c r="AP778" s="23">
        <f>Table2[[#This Row],[Approved Amount_UA Equivalent]]/1000000</f>
        <v>3.93</v>
      </c>
      <c r="AQ778" s="19">
        <f t="shared" si="214"/>
        <v>5.2302011999999998</v>
      </c>
      <c r="AR778" s="23" t="str">
        <f t="shared" si="215"/>
        <v>1-10</v>
      </c>
      <c r="AS778" s="23" t="str">
        <f t="shared" si="216"/>
        <v>1-20</v>
      </c>
      <c r="AT778" s="23" t="str">
        <f t="shared" si="217"/>
        <v>1-40</v>
      </c>
      <c r="AU778" s="23" t="str">
        <f t="shared" si="218"/>
        <v>&lt;1-50 Mn</v>
      </c>
      <c r="AV778" s="23">
        <f>Table2[[#This Row],[Amount]]</f>
        <v>3930000</v>
      </c>
      <c r="AW778" s="23" t="str">
        <f t="shared" si="219"/>
        <v>Sep 2018</v>
      </c>
      <c r="AX778" s="28">
        <f>IFERROR(VLOOKUP(Table2[[#This Row],[SAP Code]],[26]_16!A:B,2,FALSE),0)</f>
        <v>0</v>
      </c>
      <c r="AY778" s="28">
        <f>IFERROR(VLOOKUP(Table2[[#This Row],[SAP Code]],[26]_16!D:E,2,FALSE)/ 1000000, 0)</f>
        <v>0</v>
      </c>
      <c r="AZ778" s="28">
        <f>IFERROR(VLOOKUP(Table2[[#This Row],[SAP Code]],[26]_16!G:H,2,FALSE)/ 1000000, 0)</f>
        <v>0</v>
      </c>
      <c r="BA778" s="28">
        <f>IFERROR(VLOOKUP(Table2[[#This Row],[SAP Code]],[26]_16!J:K,2,FALSE)/ 1000000, 0)</f>
        <v>0</v>
      </c>
      <c r="BB778" s="28">
        <f>IFERROR(VLOOKUP(Table2[[#This Row],[SAP Code]],[26]_16!M:N,2,FALSE)/ 1000000, 0)</f>
        <v>0</v>
      </c>
      <c r="BC778" s="28">
        <f>IFERROR(VLOOKUP(Table2[[#This Row],[SAP Code]],[26]_16!P:Q,2,FALSE),0)</f>
        <v>4.6466271599999995</v>
      </c>
      <c r="BD778" s="28">
        <f>IFERROR(VLOOKUP(Table2[[#This Row],[SAP Code]],[26]_16!S:T,2,FALSE),0)</f>
        <v>2.3247786900000005</v>
      </c>
      <c r="BE778" s="28">
        <f>IFERROR(VLOOKUP(Table2[[#This Row],[SAP Code]],[26]_16!V:W,2,FALSE)/ 1000000, 0)</f>
        <v>8.1609610999999997</v>
      </c>
      <c r="BF778" s="28">
        <f>IFERROR(VLOOKUP(Table2[[#This Row],[SAP Code]],[26]_16!Y:Z,2,FALSE)/ 1000000, 0)</f>
        <v>10.749377730000001</v>
      </c>
      <c r="BG778" s="28" t="str">
        <f>IFERROR(VLOOKUP(Table2[[#This Row],[SAP Code]],[26]port!$A:$AD,30,FALSE),"unknown")</f>
        <v>OnGo</v>
      </c>
      <c r="BH778" s="29" t="str">
        <f t="shared" si="220"/>
        <v>Ongoing</v>
      </c>
      <c r="BI778" s="16"/>
    </row>
    <row r="779" spans="1:61" s="84" customFormat="1" ht="17.100000000000001" customHeight="1">
      <c r="A779" s="84" t="s">
        <v>417</v>
      </c>
      <c r="B779" s="84" t="s">
        <v>2880</v>
      </c>
      <c r="C779" s="84" t="s">
        <v>2881</v>
      </c>
      <c r="D779" s="84" t="s">
        <v>2882</v>
      </c>
      <c r="E779" s="86">
        <v>43363</v>
      </c>
      <c r="F779" s="84" t="s">
        <v>2883</v>
      </c>
      <c r="G779" s="84" t="s">
        <v>2513</v>
      </c>
      <c r="H779" s="84" t="s">
        <v>194</v>
      </c>
      <c r="I779" s="84" t="s">
        <v>67</v>
      </c>
      <c r="J779" s="84" t="s">
        <v>1017</v>
      </c>
      <c r="K779" s="84" t="s">
        <v>69</v>
      </c>
      <c r="L779" s="84" t="s">
        <v>195</v>
      </c>
      <c r="M779" s="87">
        <v>4505010</v>
      </c>
      <c r="N779" s="87">
        <v>3745435.6501496504</v>
      </c>
      <c r="O779" s="88" t="s">
        <v>2884</v>
      </c>
      <c r="P779" s="89" t="s">
        <v>2885</v>
      </c>
      <c r="Q779" s="88" t="s">
        <v>72</v>
      </c>
      <c r="R779" s="16" t="str">
        <f t="shared" si="210"/>
        <v>OTHERS</v>
      </c>
      <c r="S779" s="84" t="s">
        <v>967</v>
      </c>
      <c r="T779" s="84" t="str">
        <f t="shared" si="208"/>
        <v>ADB Countries</v>
      </c>
      <c r="U779" s="16" t="str">
        <f t="shared" si="211"/>
        <v>Non-Transition States</v>
      </c>
      <c r="V779" s="66" t="str">
        <f>IF(ISNUMBER(MATCH(A779, {"Gabon","Sudan","Niger","Mali","Burkina Faso","Guinea"}, 0)), "De Facto Countries", "Non-De Facto Countries")</f>
        <v>Non-De Facto Countries</v>
      </c>
      <c r="W779" s="84" t="str">
        <f t="shared" si="222"/>
        <v>North</v>
      </c>
      <c r="X779" s="84" t="str">
        <f t="shared" si="223"/>
        <v>Transport</v>
      </c>
      <c r="Y779" s="90"/>
      <c r="Z779" s="90"/>
      <c r="AA779" s="90"/>
      <c r="AB779" s="90"/>
      <c r="AC779" s="90">
        <f>Table2[[#This Row],[Approved Amount_UA Equivalent]]</f>
        <v>3745435.6501496504</v>
      </c>
      <c r="AD779" s="90">
        <f>SUM(Table2[[#This Row],[Feed Africa ]:[Improve Quality Of Life ]])</f>
        <v>3745435.6501496504</v>
      </c>
      <c r="AE779" s="84" t="b">
        <f>Table2[[#This Row],[Total HI5]]=Table2[[#This Row],[Approved Amount_UA Equivalent]]</f>
        <v>1</v>
      </c>
      <c r="AF779" s="89">
        <v>10</v>
      </c>
      <c r="AG779" s="88" t="str">
        <f t="shared" si="212"/>
        <v>Investment Project</v>
      </c>
      <c r="AH779" s="89" t="e">
        <f>VLOOKUP(Table2[[#This Row],[SAP Code]],[25]DATA!$A:$G,7,FALSE)</f>
        <v>#N/A</v>
      </c>
      <c r="AI779" s="88" t="str">
        <f t="shared" si="213"/>
        <v>Infrastructure</v>
      </c>
      <c r="AJ779" s="91" t="s">
        <v>73</v>
      </c>
      <c r="AK779" s="25" t="s">
        <v>1019</v>
      </c>
      <c r="AL779" s="23" t="str" cm="1">
        <f t="array" ref="AL779">_xlfn.SWITCH(AK779,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779" s="26">
        <v>1</v>
      </c>
      <c r="AN779" s="25" t="str">
        <f t="shared" si="221"/>
        <v>Sovereign</v>
      </c>
      <c r="AO779" s="27">
        <v>1</v>
      </c>
      <c r="AP779" s="52">
        <f>Table2[[#This Row],[Approved Amount_UA Equivalent]]/1000000</f>
        <v>3.7454356501496502</v>
      </c>
      <c r="AQ779" s="87">
        <f t="shared" si="214"/>
        <v>4.9845755806451608</v>
      </c>
      <c r="AR779" s="52" t="str">
        <f t="shared" si="215"/>
        <v>1-10</v>
      </c>
      <c r="AS779" s="52" t="str">
        <f t="shared" si="216"/>
        <v>1-20</v>
      </c>
      <c r="AT779" s="52" t="str">
        <f t="shared" si="217"/>
        <v>1-40</v>
      </c>
      <c r="AU779" s="52" t="str">
        <f t="shared" si="218"/>
        <v>&lt;1-50 Mn</v>
      </c>
      <c r="AV779" s="52">
        <f>Table2[[#This Row],[Amount]]</f>
        <v>4505010</v>
      </c>
      <c r="AW779" s="52" t="str">
        <f t="shared" si="219"/>
        <v>Sep 2018</v>
      </c>
      <c r="AX779" s="28">
        <f>IFERROR(VLOOKUP(Table2[[#This Row],[SAP Code]],[26]_16!A:B,2,FALSE),0)</f>
        <v>0</v>
      </c>
      <c r="AY779" s="67">
        <f>IFERROR(VLOOKUP(Table2[[#This Row],[SAP Code]],[26]_16!D:E,2,FALSE)/ 1000000, 0)</f>
        <v>0</v>
      </c>
      <c r="AZ779" s="67">
        <f>IFERROR(VLOOKUP(Table2[[#This Row],[SAP Code]],[26]_16!G:H,2,FALSE)/ 1000000, 0)</f>
        <v>0</v>
      </c>
      <c r="BA779" s="67">
        <f>IFERROR(VLOOKUP(Table2[[#This Row],[SAP Code]],[26]_16!J:K,2,FALSE)/ 1000000, 0)</f>
        <v>0</v>
      </c>
      <c r="BB779" s="67">
        <f>IFERROR(VLOOKUP(Table2[[#This Row],[SAP Code]],[26]_16!M:N,2,FALSE)/ 1000000, 0)</f>
        <v>0</v>
      </c>
      <c r="BC779" s="67">
        <f>IFERROR(VLOOKUP(Table2[[#This Row],[SAP Code]],[26]_16!P:Q,2,FALSE),0)</f>
        <v>0</v>
      </c>
      <c r="BD779" s="67">
        <f>IFERROR(VLOOKUP(Table2[[#This Row],[SAP Code]],[26]_16!S:T,2,FALSE),0)</f>
        <v>0</v>
      </c>
      <c r="BE779" s="67">
        <f>IFERROR(VLOOKUP(Table2[[#This Row],[SAP Code]],[26]_16!V:W,2,FALSE)/ 1000000, 0)</f>
        <v>0</v>
      </c>
      <c r="BF779" s="67">
        <f>IFERROR(VLOOKUP(Table2[[#This Row],[SAP Code]],[26]_16!Y:Z,2,FALSE)/ 1000000, 0)</f>
        <v>0</v>
      </c>
      <c r="BG779" s="67" t="str">
        <f>IFERROR(VLOOKUP(Table2[[#This Row],[SAP Code]],[26]port!$A:$AD,30,FALSE),"unknown")</f>
        <v>unknown</v>
      </c>
      <c r="BH779" s="29" t="str">
        <f t="shared" si="220"/>
        <v>Unknown</v>
      </c>
    </row>
    <row r="780" spans="1:61" ht="17.100000000000001" customHeight="1">
      <c r="A780" s="16" t="s">
        <v>343</v>
      </c>
      <c r="B780" s="16" t="s">
        <v>2886</v>
      </c>
      <c r="C780" s="16" t="s">
        <v>2887</v>
      </c>
      <c r="D780" s="16" t="s">
        <v>2888</v>
      </c>
      <c r="E780" s="18">
        <v>43368</v>
      </c>
      <c r="F780" s="16" t="s">
        <v>2889</v>
      </c>
      <c r="G780" s="16" t="s">
        <v>107</v>
      </c>
      <c r="H780" s="16" t="s">
        <v>348</v>
      </c>
      <c r="I780" s="16" t="s">
        <v>102</v>
      </c>
      <c r="J780" s="16" t="s">
        <v>103</v>
      </c>
      <c r="K780" s="16" t="s">
        <v>104</v>
      </c>
      <c r="L780" s="16" t="s">
        <v>70</v>
      </c>
      <c r="M780" s="19">
        <v>50000000</v>
      </c>
      <c r="N780" s="19">
        <v>35678861.701596275</v>
      </c>
      <c r="O780" s="20" t="s">
        <v>2890</v>
      </c>
      <c r="P780" s="21">
        <v>2000130019680</v>
      </c>
      <c r="Q780" s="20" t="s">
        <v>87</v>
      </c>
      <c r="R780" s="16" t="str">
        <f t="shared" si="210"/>
        <v>ADB Private</v>
      </c>
      <c r="S780" s="16" t="str">
        <f t="shared" ref="S780:S843" si="224">MID(O780, 6,1)</f>
        <v>H</v>
      </c>
      <c r="T780" s="16" t="str">
        <f t="shared" si="208"/>
        <v>ADB Countries</v>
      </c>
      <c r="U780" s="16" t="str">
        <f t="shared" si="211"/>
        <v>Non-Transition States</v>
      </c>
      <c r="V780" s="22" t="str">
        <f>IF(ISNUMBER(MATCH(A780, {"Gabon","Sudan","Niger","Mali","Burkina Faso","Guinea"}, 0)), "De Facto Countries", "Non-De Facto Countries")</f>
        <v>Non-De Facto Countries</v>
      </c>
      <c r="W780" s="16" t="str">
        <f t="shared" si="222"/>
        <v>Nigeria</v>
      </c>
      <c r="X780" s="16" t="str">
        <f t="shared" si="223"/>
        <v>Finance</v>
      </c>
      <c r="Y780" s="23"/>
      <c r="AA780" s="23">
        <f>Table2[[#This Row],[Approved Amount_UA Equivalent]]</f>
        <v>35678861.701596275</v>
      </c>
      <c r="AD780" s="23">
        <f>SUM(Table2[[#This Row],[Feed Africa ]:[Improve Quality Of Life ]])</f>
        <v>35678861.701596275</v>
      </c>
      <c r="AE780" s="16" t="b">
        <f>Table2[[#This Row],[Total HI5]]=Table2[[#This Row],[Approved Amount_UA Equivalent]]</f>
        <v>1</v>
      </c>
      <c r="AF780" s="24">
        <v>10</v>
      </c>
      <c r="AG780" s="20" t="str">
        <f t="shared" si="212"/>
        <v>Investment Project</v>
      </c>
      <c r="AH780" s="24" t="e">
        <f>VLOOKUP(Table2[[#This Row],[SAP Code]],[25]DATA!$A:$G,7,FALSE)</f>
        <v>#N/A</v>
      </c>
      <c r="AI780" s="20" t="str">
        <f t="shared" si="213"/>
        <v>Other Investment</v>
      </c>
      <c r="AJ780" s="25" t="s">
        <v>106</v>
      </c>
      <c r="AK780" s="25" t="s">
        <v>107</v>
      </c>
      <c r="AL780" s="23" t="str" cm="1">
        <f t="array" ref="AL780">_xlfn.SWITCH(AK780,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80" s="26">
        <v>2</v>
      </c>
      <c r="AN780" s="25" t="str">
        <f t="shared" si="221"/>
        <v>Non-Sovereign</v>
      </c>
      <c r="AO780" s="27">
        <v>1</v>
      </c>
      <c r="AP780" s="23">
        <f>Table2[[#This Row],[Approved Amount_UA Equivalent]]/1000000</f>
        <v>35.678861701596276</v>
      </c>
      <c r="AQ780" s="19">
        <f t="shared" si="214"/>
        <v>47.482856306952385</v>
      </c>
      <c r="AR780" s="23" t="str">
        <f t="shared" si="215"/>
        <v>31-40</v>
      </c>
      <c r="AS780" s="23" t="str">
        <f t="shared" si="216"/>
        <v>21-40</v>
      </c>
      <c r="AT780" s="23" t="str">
        <f t="shared" si="217"/>
        <v>1-40</v>
      </c>
      <c r="AU780" s="23" t="str">
        <f t="shared" si="218"/>
        <v>&lt;1-50 Mn</v>
      </c>
      <c r="AV780" s="23">
        <f>Table2[[#This Row],[Amount]]</f>
        <v>50000000</v>
      </c>
      <c r="AW780" s="23" t="str">
        <f t="shared" si="219"/>
        <v>Sep 2018</v>
      </c>
      <c r="AX780" s="28">
        <f>IFERROR(VLOOKUP(Table2[[#This Row],[SAP Code]],[26]_16!A:B,2,FALSE),0)</f>
        <v>0</v>
      </c>
      <c r="AY780" s="28">
        <f>IFERROR(VLOOKUP(Table2[[#This Row],[SAP Code]],[26]_16!D:E,2,FALSE)/ 1000000, 0)</f>
        <v>0</v>
      </c>
      <c r="AZ780" s="28">
        <f>IFERROR(VLOOKUP(Table2[[#This Row],[SAP Code]],[26]_16!G:H,2,FALSE)/ 1000000, 0)</f>
        <v>0</v>
      </c>
      <c r="BA780" s="28">
        <f>IFERROR(VLOOKUP(Table2[[#This Row],[SAP Code]],[26]_16!J:K,2,FALSE)/ 1000000, 0)</f>
        <v>0</v>
      </c>
      <c r="BB780" s="28">
        <f>IFERROR(VLOOKUP(Table2[[#This Row],[SAP Code]],[26]_16!M:N,2,FALSE)/ 1000000, 0)</f>
        <v>0</v>
      </c>
      <c r="BC780" s="28">
        <f>IFERROR(VLOOKUP(Table2[[#This Row],[SAP Code]],[26]_16!P:Q,2,FALSE),0)</f>
        <v>0</v>
      </c>
      <c r="BD780" s="28">
        <f>IFERROR(VLOOKUP(Table2[[#This Row],[SAP Code]],[26]_16!S:T,2,FALSE),0)</f>
        <v>0</v>
      </c>
      <c r="BE780" s="28">
        <f>IFERROR(VLOOKUP(Table2[[#This Row],[SAP Code]],[26]_16!V:W,2,FALSE)/ 1000000, 0)</f>
        <v>0</v>
      </c>
      <c r="BF780" s="28">
        <f>IFERROR(VLOOKUP(Table2[[#This Row],[SAP Code]],[26]_16!Y:Z,2,FALSE)/ 1000000, 0)</f>
        <v>0</v>
      </c>
      <c r="BG780" s="28" t="str">
        <f>IFERROR(VLOOKUP(Table2[[#This Row],[SAP Code]],[26]port!$A:$AD,30,FALSE),"unknown")</f>
        <v>unknown</v>
      </c>
      <c r="BH780" s="29" t="str">
        <f t="shared" si="220"/>
        <v>Unknown</v>
      </c>
      <c r="BI780" s="16"/>
    </row>
    <row r="781" spans="1:61" ht="17.100000000000001" customHeight="1">
      <c r="A781" s="16" t="s">
        <v>141</v>
      </c>
      <c r="B781" s="16" t="s">
        <v>2891</v>
      </c>
      <c r="C781" s="16" t="s">
        <v>2892</v>
      </c>
      <c r="D781" s="16" t="s">
        <v>2893</v>
      </c>
      <c r="E781" s="18">
        <v>43368</v>
      </c>
      <c r="F781" s="16" t="s">
        <v>2894</v>
      </c>
      <c r="G781" s="16" t="s">
        <v>107</v>
      </c>
      <c r="H781" s="37" t="s">
        <v>213</v>
      </c>
      <c r="I781" s="16" t="s">
        <v>102</v>
      </c>
      <c r="J781" s="16" t="s">
        <v>103</v>
      </c>
      <c r="K781" s="16" t="s">
        <v>2610</v>
      </c>
      <c r="L781" s="16" t="s">
        <v>195</v>
      </c>
      <c r="M781" s="19">
        <v>15000000</v>
      </c>
      <c r="N781" s="19">
        <v>12470901.230462253</v>
      </c>
      <c r="O781" s="20" t="s">
        <v>2895</v>
      </c>
      <c r="P781" s="21" t="s">
        <v>243</v>
      </c>
      <c r="Q781" s="20" t="s">
        <v>87</v>
      </c>
      <c r="R781" s="16" t="str">
        <f t="shared" si="210"/>
        <v>ADB Private</v>
      </c>
      <c r="S781" s="16" t="str">
        <f t="shared" si="224"/>
        <v>H</v>
      </c>
      <c r="T781" s="16" t="str">
        <f t="shared" si="208"/>
        <v>Multinational</v>
      </c>
      <c r="U781" s="16" t="str">
        <f t="shared" si="211"/>
        <v>Multinational</v>
      </c>
      <c r="V781" s="22" t="str">
        <f>IF(ISNUMBER(MATCH(A781, {"Gabon","Sudan","Niger","Mali","Burkina Faso","Guinea"}, 0)), "De Facto Countries", "Non-De Facto Countries")</f>
        <v>Non-De Facto Countries</v>
      </c>
      <c r="W781" s="16" t="str">
        <f t="shared" si="222"/>
        <v>Multi</v>
      </c>
      <c r="X781" s="16" t="str">
        <f t="shared" si="223"/>
        <v>Finance</v>
      </c>
      <c r="Y781" s="23"/>
      <c r="AA781" s="23">
        <f>Table2[[#This Row],[Approved Amount_UA Equivalent]]</f>
        <v>12470901.230462253</v>
      </c>
      <c r="AD781" s="23">
        <f>SUM(Table2[[#This Row],[Feed Africa ]:[Improve Quality Of Life ]])</f>
        <v>12470901.230462253</v>
      </c>
      <c r="AE781" s="16" t="b">
        <f>Table2[[#This Row],[Total HI5]]=Table2[[#This Row],[Approved Amount_UA Equivalent]]</f>
        <v>1</v>
      </c>
      <c r="AF781" s="24">
        <v>10</v>
      </c>
      <c r="AG781" s="20" t="str">
        <f t="shared" si="212"/>
        <v>Investment Project</v>
      </c>
      <c r="AH781" s="24" t="e">
        <f>VLOOKUP(Table2[[#This Row],[SAP Code]],[25]DATA!$A:$G,7,FALSE)</f>
        <v>#N/A</v>
      </c>
      <c r="AI781" s="20" t="str">
        <f t="shared" si="213"/>
        <v>Other Investment</v>
      </c>
      <c r="AJ781" s="25" t="s">
        <v>106</v>
      </c>
      <c r="AK781" s="25" t="s">
        <v>107</v>
      </c>
      <c r="AL781" s="23" t="str" cm="1">
        <f t="array" ref="AL781">_xlfn.SWITCH(AK781,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81" s="26">
        <v>2</v>
      </c>
      <c r="AN781" s="25" t="str">
        <f t="shared" si="221"/>
        <v>Non-Sovereign</v>
      </c>
      <c r="AO781" s="27">
        <v>1</v>
      </c>
      <c r="AP781" s="23">
        <f>Table2[[#This Row],[Approved Amount_UA Equivalent]]/1000000</f>
        <v>12.470901230462253</v>
      </c>
      <c r="AQ781" s="19">
        <f t="shared" si="214"/>
        <v>16.596774193548384</v>
      </c>
      <c r="AR781" s="23" t="str">
        <f t="shared" si="215"/>
        <v>11-20</v>
      </c>
      <c r="AS781" s="23" t="str">
        <f t="shared" si="216"/>
        <v>1-20</v>
      </c>
      <c r="AT781" s="23" t="str">
        <f t="shared" si="217"/>
        <v>1-40</v>
      </c>
      <c r="AU781" s="23" t="str">
        <f t="shared" si="218"/>
        <v>&lt;1-50 Mn</v>
      </c>
      <c r="AV781" s="23">
        <f>Table2[[#This Row],[Amount]]</f>
        <v>15000000</v>
      </c>
      <c r="AW781" s="23" t="str">
        <f t="shared" si="219"/>
        <v>Sep 2018</v>
      </c>
      <c r="AX781" s="28">
        <f>IFERROR(VLOOKUP(Table2[[#This Row],[SAP Code]],[26]_16!A:B,2,FALSE),0)</f>
        <v>0</v>
      </c>
      <c r="AY781" s="28">
        <f>IFERROR(VLOOKUP(Table2[[#This Row],[SAP Code]],[26]_16!D:E,2,FALSE)/ 1000000, 0)</f>
        <v>0</v>
      </c>
      <c r="AZ781" s="28">
        <f>IFERROR(VLOOKUP(Table2[[#This Row],[SAP Code]],[26]_16!G:H,2,FALSE)/ 1000000, 0)</f>
        <v>0</v>
      </c>
      <c r="BA781" s="28">
        <f>IFERROR(VLOOKUP(Table2[[#This Row],[SAP Code]],[26]_16!J:K,2,FALSE)/ 1000000, 0)</f>
        <v>0</v>
      </c>
      <c r="BB781" s="28">
        <f>IFERROR(VLOOKUP(Table2[[#This Row],[SAP Code]],[26]_16!M:N,2,FALSE)/ 1000000, 0)</f>
        <v>0</v>
      </c>
      <c r="BC781" s="28">
        <f>IFERROR(VLOOKUP(Table2[[#This Row],[SAP Code]],[26]_16!P:Q,2,FALSE),0)</f>
        <v>0</v>
      </c>
      <c r="BD781" s="28">
        <f>IFERROR(VLOOKUP(Table2[[#This Row],[SAP Code]],[26]_16!S:T,2,FALSE),0)</f>
        <v>0</v>
      </c>
      <c r="BE781" s="28">
        <f>IFERROR(VLOOKUP(Table2[[#This Row],[SAP Code]],[26]_16!V:W,2,FALSE)/ 1000000, 0)</f>
        <v>0</v>
      </c>
      <c r="BF781" s="28">
        <f>IFERROR(VLOOKUP(Table2[[#This Row],[SAP Code]],[26]_16!Y:Z,2,FALSE)/ 1000000, 0)</f>
        <v>0</v>
      </c>
      <c r="BG781" s="28" t="str">
        <f>IFERROR(VLOOKUP(Table2[[#This Row],[SAP Code]],[26]port!$A:$AD,30,FALSE),"unknown")</f>
        <v>unknown</v>
      </c>
      <c r="BH781" s="29" t="str">
        <f t="shared" si="220"/>
        <v>Unknown</v>
      </c>
      <c r="BI781" s="16"/>
    </row>
    <row r="782" spans="1:61" ht="17.100000000000001" customHeight="1">
      <c r="A782" s="38" t="s">
        <v>60</v>
      </c>
      <c r="B782" s="16" t="s">
        <v>2896</v>
      </c>
      <c r="C782" s="16" t="s">
        <v>2897</v>
      </c>
      <c r="D782" s="16" t="s">
        <v>2898</v>
      </c>
      <c r="E782" s="18">
        <v>43368</v>
      </c>
      <c r="F782" s="16" t="s">
        <v>436</v>
      </c>
      <c r="G782" s="16" t="s">
        <v>115</v>
      </c>
      <c r="H782" s="16" t="s">
        <v>66</v>
      </c>
      <c r="I782" s="16" t="s">
        <v>67</v>
      </c>
      <c r="J782" s="16" t="s">
        <v>83</v>
      </c>
      <c r="K782" s="16" t="s">
        <v>84</v>
      </c>
      <c r="L782" s="16" t="s">
        <v>85</v>
      </c>
      <c r="M782" s="19">
        <v>8000000</v>
      </c>
      <c r="N782" s="19">
        <v>8000000</v>
      </c>
      <c r="O782" s="20" t="s">
        <v>2899</v>
      </c>
      <c r="P782" s="21">
        <v>2100150040144</v>
      </c>
      <c r="Q782" s="20" t="s">
        <v>72</v>
      </c>
      <c r="R782" s="16" t="str">
        <f t="shared" si="210"/>
        <v>ADF Including TSF</v>
      </c>
      <c r="S782" s="16" t="str">
        <f t="shared" si="224"/>
        <v>I</v>
      </c>
      <c r="T782" s="16" t="str">
        <f t="shared" si="208"/>
        <v>Blend Countries</v>
      </c>
      <c r="U782" s="16" t="str">
        <f t="shared" si="211"/>
        <v>Non-Transition States</v>
      </c>
      <c r="V782" s="22" t="str">
        <f>IF(ISNUMBER(MATCH(A782, {"Gabon","Sudan","Niger","Mali","Burkina Faso","Guinea"}, 0)), "De Facto Countries", "Non-De Facto Countries")</f>
        <v>Non-De Facto Countries</v>
      </c>
      <c r="W782" s="16" t="str">
        <f t="shared" si="222"/>
        <v>Central</v>
      </c>
      <c r="X782" s="16" t="str">
        <f t="shared" si="223"/>
        <v>Social</v>
      </c>
      <c r="Y782" s="23"/>
      <c r="AC782" s="23">
        <f>Table2[[#This Row],[Approved Amount_UA Equivalent]]</f>
        <v>8000000</v>
      </c>
      <c r="AD782" s="23">
        <f>SUM(Table2[[#This Row],[Feed Africa ]:[Improve Quality Of Life ]])</f>
        <v>8000000</v>
      </c>
      <c r="AE782" s="16" t="b">
        <f>Table2[[#This Row],[Total HI5]]=Table2[[#This Row],[Approved Amount_UA Equivalent]]</f>
        <v>1</v>
      </c>
      <c r="AF782" s="24">
        <v>10</v>
      </c>
      <c r="AG782" s="20" t="str">
        <f t="shared" si="212"/>
        <v>Investment Project</v>
      </c>
      <c r="AH782" s="24" t="e">
        <f>VLOOKUP(Table2[[#This Row],[SAP Code]],[25]DATA!$A:$G,7,FALSE)</f>
        <v>#N/A</v>
      </c>
      <c r="AI782" s="20" t="str">
        <f t="shared" si="213"/>
        <v>Other Investment</v>
      </c>
      <c r="AJ782" s="25" t="s">
        <v>73</v>
      </c>
      <c r="AK782" s="25" t="s">
        <v>115</v>
      </c>
      <c r="AL782" s="23" t="str" cm="1">
        <f t="array" ref="AL782">_xlfn.SWITCH(AK782,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82" s="26">
        <v>1</v>
      </c>
      <c r="AN782" s="25" t="str">
        <f t="shared" si="221"/>
        <v>Sovereign</v>
      </c>
      <c r="AO782" s="27">
        <v>1</v>
      </c>
      <c r="AP782" s="23">
        <f>Table2[[#This Row],[Approved Amount_UA Equivalent]]/1000000</f>
        <v>8</v>
      </c>
      <c r="AQ782" s="19">
        <f t="shared" si="214"/>
        <v>10.64672</v>
      </c>
      <c r="AR782" s="23" t="str">
        <f t="shared" si="215"/>
        <v>1-10</v>
      </c>
      <c r="AS782" s="23" t="str">
        <f t="shared" si="216"/>
        <v>1-20</v>
      </c>
      <c r="AT782" s="23" t="str">
        <f t="shared" si="217"/>
        <v>1-40</v>
      </c>
      <c r="AU782" s="23" t="str">
        <f t="shared" si="218"/>
        <v>&lt;1-50 Mn</v>
      </c>
      <c r="AV782" s="23">
        <f>Table2[[#This Row],[Amount]]</f>
        <v>8000000</v>
      </c>
      <c r="AW782" s="23" t="str">
        <f t="shared" si="219"/>
        <v>Sep 2018</v>
      </c>
      <c r="AX782" s="28">
        <f>IFERROR(VLOOKUP(Table2[[#This Row],[SAP Code]],[26]_16!A:B,2,FALSE),0)</f>
        <v>0</v>
      </c>
      <c r="AY782" s="28">
        <f>IFERROR(VLOOKUP(Table2[[#This Row],[SAP Code]],[26]_16!D:E,2,FALSE)/ 1000000, 0)</f>
        <v>0</v>
      </c>
      <c r="AZ782" s="28">
        <f>IFERROR(VLOOKUP(Table2[[#This Row],[SAP Code]],[26]_16!G:H,2,FALSE)/ 1000000, 0)</f>
        <v>0</v>
      </c>
      <c r="BA782" s="28">
        <f>IFERROR(VLOOKUP(Table2[[#This Row],[SAP Code]],[26]_16!J:K,2,FALSE)/ 1000000, 0)</f>
        <v>0</v>
      </c>
      <c r="BB782" s="28">
        <f>IFERROR(VLOOKUP(Table2[[#This Row],[SAP Code]],[26]_16!M:N,2,FALSE)/ 1000000, 0)</f>
        <v>0</v>
      </c>
      <c r="BC782" s="28">
        <f>IFERROR(VLOOKUP(Table2[[#This Row],[SAP Code]],[26]_16!P:Q,2,FALSE),0)</f>
        <v>0</v>
      </c>
      <c r="BD782" s="28">
        <f>IFERROR(VLOOKUP(Table2[[#This Row],[SAP Code]],[26]_16!S:T,2,FALSE),0)</f>
        <v>0.14747095999999998</v>
      </c>
      <c r="BE782" s="28">
        <f>IFERROR(VLOOKUP(Table2[[#This Row],[SAP Code]],[26]_16!V:W,2,FALSE)/ 1000000, 0)</f>
        <v>0.12419263</v>
      </c>
      <c r="BF782" s="28">
        <f>IFERROR(VLOOKUP(Table2[[#This Row],[SAP Code]],[26]_16!Y:Z,2,FALSE)/ 1000000, 0)</f>
        <v>9.6488619999999997E-2</v>
      </c>
      <c r="BG782" s="28" t="str">
        <f>IFERROR(VLOOKUP(Table2[[#This Row],[SAP Code]],[26]port!$A:$AD,30,FALSE),"unknown")</f>
        <v>OnGo</v>
      </c>
      <c r="BH782" s="29" t="str">
        <f t="shared" si="220"/>
        <v>Ongoing</v>
      </c>
      <c r="BI782" s="16"/>
    </row>
    <row r="783" spans="1:61" ht="17.100000000000001" customHeight="1">
      <c r="A783" s="16" t="s">
        <v>369</v>
      </c>
      <c r="B783" s="16" t="s">
        <v>2896</v>
      </c>
      <c r="C783" s="16" t="s">
        <v>2900</v>
      </c>
      <c r="D783" s="16" t="s">
        <v>2898</v>
      </c>
      <c r="E783" s="18">
        <v>43368</v>
      </c>
      <c r="F783" s="16" t="s">
        <v>373</v>
      </c>
      <c r="G783" s="16" t="s">
        <v>115</v>
      </c>
      <c r="H783" s="16" t="s">
        <v>66</v>
      </c>
      <c r="I783" s="16" t="s">
        <v>67</v>
      </c>
      <c r="J783" s="16" t="s">
        <v>83</v>
      </c>
      <c r="K783" s="16" t="s">
        <v>69</v>
      </c>
      <c r="L783" s="16" t="s">
        <v>85</v>
      </c>
      <c r="M783" s="19">
        <v>2500000</v>
      </c>
      <c r="N783" s="19">
        <v>2500000</v>
      </c>
      <c r="O783" s="20" t="s">
        <v>2901</v>
      </c>
      <c r="P783" s="21">
        <v>2100155038116</v>
      </c>
      <c r="Q783" s="20" t="s">
        <v>72</v>
      </c>
      <c r="R783" s="16" t="str">
        <f t="shared" si="210"/>
        <v>ADF Including TSF</v>
      </c>
      <c r="S783" s="16" t="str">
        <f t="shared" si="224"/>
        <v>I</v>
      </c>
      <c r="T783" s="16" t="str">
        <f t="shared" si="208"/>
        <v>ADF Countries</v>
      </c>
      <c r="U783" s="16" t="str">
        <f t="shared" si="211"/>
        <v>Transition States</v>
      </c>
      <c r="V783" s="22" t="str">
        <f>IF(ISNUMBER(MATCH(A783, {"Gabon","Sudan","Niger","Mali","Burkina Faso","Guinea"}, 0)), "De Facto Countries", "Non-De Facto Countries")</f>
        <v>Non-De Facto Countries</v>
      </c>
      <c r="W783" s="16" t="str">
        <f t="shared" si="222"/>
        <v>Central</v>
      </c>
      <c r="X783" s="16" t="str">
        <f t="shared" si="223"/>
        <v>Social</v>
      </c>
      <c r="Y783" s="23"/>
      <c r="AC783" s="23">
        <f>Table2[[#This Row],[Approved Amount_UA Equivalent]]</f>
        <v>2500000</v>
      </c>
      <c r="AD783" s="23">
        <f>SUM(Table2[[#This Row],[Feed Africa ]:[Improve Quality Of Life ]])</f>
        <v>2500000</v>
      </c>
      <c r="AE783" s="16" t="b">
        <f>Table2[[#This Row],[Total HI5]]=Table2[[#This Row],[Approved Amount_UA Equivalent]]</f>
        <v>1</v>
      </c>
      <c r="AF783" s="24">
        <v>40</v>
      </c>
      <c r="AG783" s="20" t="str">
        <f t="shared" si="212"/>
        <v>ISP and Investment Project</v>
      </c>
      <c r="AH783" s="24" t="e">
        <f>VLOOKUP(Table2[[#This Row],[SAP Code]],[25]DATA!$A:$G,7,FALSE)</f>
        <v>#N/A</v>
      </c>
      <c r="AI783" s="20" t="str">
        <f t="shared" si="213"/>
        <v>Other Investment</v>
      </c>
      <c r="AJ783" s="25" t="s">
        <v>73</v>
      </c>
      <c r="AK783" s="25" t="s">
        <v>115</v>
      </c>
      <c r="AL783" s="23" t="str" cm="1">
        <f t="array" ref="AL783">_xlfn.SWITCH(AK783,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83" s="26">
        <v>1</v>
      </c>
      <c r="AN783" s="25" t="str">
        <f t="shared" si="221"/>
        <v>Sovereign</v>
      </c>
      <c r="AO783" s="27">
        <v>1</v>
      </c>
      <c r="AP783" s="23">
        <f>Table2[[#This Row],[Approved Amount_UA Equivalent]]/1000000</f>
        <v>2.5</v>
      </c>
      <c r="AQ783" s="19">
        <f t="shared" si="214"/>
        <v>3.3271000000000002</v>
      </c>
      <c r="AR783" s="23" t="str">
        <f t="shared" si="215"/>
        <v>1-10</v>
      </c>
      <c r="AS783" s="23" t="str">
        <f t="shared" si="216"/>
        <v>1-20</v>
      </c>
      <c r="AT783" s="23" t="str">
        <f t="shared" si="217"/>
        <v>1-40</v>
      </c>
      <c r="AU783" s="23" t="str">
        <f t="shared" si="218"/>
        <v>&lt;1-50 Mn</v>
      </c>
      <c r="AV783" s="23">
        <f>Table2[[#This Row],[Amount]]</f>
        <v>2500000</v>
      </c>
      <c r="AW783" s="23" t="str">
        <f t="shared" si="219"/>
        <v>Sep 2018</v>
      </c>
      <c r="AX783" s="28">
        <f>IFERROR(VLOOKUP(Table2[[#This Row],[SAP Code]],[26]_16!A:B,2,FALSE),0)</f>
        <v>0</v>
      </c>
      <c r="AY783" s="28">
        <f>IFERROR(VLOOKUP(Table2[[#This Row],[SAP Code]],[26]_16!D:E,2,FALSE)/ 1000000, 0)</f>
        <v>0</v>
      </c>
      <c r="AZ783" s="28">
        <f>IFERROR(VLOOKUP(Table2[[#This Row],[SAP Code]],[26]_16!G:H,2,FALSE)/ 1000000, 0)</f>
        <v>0</v>
      </c>
      <c r="BA783" s="28">
        <f>IFERROR(VLOOKUP(Table2[[#This Row],[SAP Code]],[26]_16!J:K,2,FALSE)/ 1000000, 0)</f>
        <v>0</v>
      </c>
      <c r="BB783" s="28">
        <f>IFERROR(VLOOKUP(Table2[[#This Row],[SAP Code]],[26]_16!M:N,2,FALSE)/ 1000000, 0)</f>
        <v>0</v>
      </c>
      <c r="BC783" s="28">
        <f>IFERROR(VLOOKUP(Table2[[#This Row],[SAP Code]],[26]_16!P:Q,2,FALSE),0)</f>
        <v>0</v>
      </c>
      <c r="BD783" s="28">
        <f>IFERROR(VLOOKUP(Table2[[#This Row],[SAP Code]],[26]_16!S:T,2,FALSE),0)</f>
        <v>6.7813360000000003E-2</v>
      </c>
      <c r="BE783" s="28">
        <f>IFERROR(VLOOKUP(Table2[[#This Row],[SAP Code]],[26]_16!V:W,2,FALSE)/ 1000000, 0)</f>
        <v>0</v>
      </c>
      <c r="BF783" s="28">
        <f>IFERROR(VLOOKUP(Table2[[#This Row],[SAP Code]],[26]_16!Y:Z,2,FALSE)/ 1000000, 0)</f>
        <v>5.9513300000000003E-3</v>
      </c>
      <c r="BG783" s="28" t="str">
        <f>IFERROR(VLOOKUP(Table2[[#This Row],[SAP Code]],[26]port!$A:$AD,30,FALSE),"unknown")</f>
        <v>OnGo</v>
      </c>
      <c r="BH783" s="29" t="str">
        <f t="shared" si="220"/>
        <v>Ongoing</v>
      </c>
      <c r="BI783" s="16"/>
    </row>
    <row r="784" spans="1:61" ht="17.100000000000001" customHeight="1">
      <c r="A784" s="38" t="s">
        <v>769</v>
      </c>
      <c r="B784" s="16" t="s">
        <v>2896</v>
      </c>
      <c r="C784" s="16" t="s">
        <v>2902</v>
      </c>
      <c r="D784" s="16" t="s">
        <v>2898</v>
      </c>
      <c r="E784" s="18">
        <v>43368</v>
      </c>
      <c r="F784" s="16" t="s">
        <v>773</v>
      </c>
      <c r="G784" s="16" t="s">
        <v>115</v>
      </c>
      <c r="H784" s="16" t="s">
        <v>66</v>
      </c>
      <c r="I784" s="16" t="s">
        <v>67</v>
      </c>
      <c r="J784" s="16" t="s">
        <v>83</v>
      </c>
      <c r="K784" s="16" t="s">
        <v>69</v>
      </c>
      <c r="L784" s="16" t="s">
        <v>85</v>
      </c>
      <c r="M784" s="19">
        <v>2500000</v>
      </c>
      <c r="N784" s="19">
        <v>2500000</v>
      </c>
      <c r="O784" s="20" t="s">
        <v>2903</v>
      </c>
      <c r="P784" s="21">
        <v>2100155038117</v>
      </c>
      <c r="Q784" s="20" t="s">
        <v>72</v>
      </c>
      <c r="R784" s="16" t="str">
        <f t="shared" si="210"/>
        <v>ADF Including TSF</v>
      </c>
      <c r="S784" s="16" t="str">
        <f t="shared" si="224"/>
        <v>I</v>
      </c>
      <c r="T784" s="16" t="str">
        <f t="shared" si="208"/>
        <v>ADF Countries</v>
      </c>
      <c r="U784" s="16" t="str">
        <f t="shared" si="211"/>
        <v>Transition States</v>
      </c>
      <c r="V784" s="22" t="str">
        <f>IF(ISNUMBER(MATCH(A784, {"Gabon","Sudan","Niger","Mali","Burkina Faso","Guinea"}, 0)), "De Facto Countries", "Non-De Facto Countries")</f>
        <v>Non-De Facto Countries</v>
      </c>
      <c r="W784" s="16" t="str">
        <f t="shared" si="222"/>
        <v>Central</v>
      </c>
      <c r="X784" s="16" t="str">
        <f t="shared" si="223"/>
        <v>Social</v>
      </c>
      <c r="Y784" s="23"/>
      <c r="AC784" s="23">
        <f>Table2[[#This Row],[Approved Amount_UA Equivalent]]</f>
        <v>2500000</v>
      </c>
      <c r="AD784" s="23">
        <f>SUM(Table2[[#This Row],[Feed Africa ]:[Improve Quality Of Life ]])</f>
        <v>2500000</v>
      </c>
      <c r="AE784" s="16" t="b">
        <f>Table2[[#This Row],[Total HI5]]=Table2[[#This Row],[Approved Amount_UA Equivalent]]</f>
        <v>1</v>
      </c>
      <c r="AF784" s="24">
        <v>40</v>
      </c>
      <c r="AG784" s="20" t="str">
        <f t="shared" si="212"/>
        <v>ISP and Investment Project</v>
      </c>
      <c r="AH784" s="24" t="e">
        <f>VLOOKUP(Table2[[#This Row],[SAP Code]],[25]DATA!$A:$G,7,FALSE)</f>
        <v>#N/A</v>
      </c>
      <c r="AI784" s="20" t="str">
        <f t="shared" si="213"/>
        <v>Other Investment</v>
      </c>
      <c r="AJ784" s="25" t="s">
        <v>73</v>
      </c>
      <c r="AK784" s="25" t="s">
        <v>115</v>
      </c>
      <c r="AL784" s="23" t="str" cm="1">
        <f t="array" ref="AL784">_xlfn.SWITCH(AK784,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84" s="26">
        <v>1</v>
      </c>
      <c r="AN784" s="25" t="str">
        <f t="shared" si="221"/>
        <v>Sovereign</v>
      </c>
      <c r="AO784" s="27">
        <v>1</v>
      </c>
      <c r="AP784" s="23">
        <f>Table2[[#This Row],[Approved Amount_UA Equivalent]]/1000000</f>
        <v>2.5</v>
      </c>
      <c r="AQ784" s="19">
        <f t="shared" si="214"/>
        <v>3.3271000000000002</v>
      </c>
      <c r="AR784" s="23" t="str">
        <f t="shared" si="215"/>
        <v>1-10</v>
      </c>
      <c r="AS784" s="23" t="str">
        <f t="shared" si="216"/>
        <v>1-20</v>
      </c>
      <c r="AT784" s="23" t="str">
        <f t="shared" si="217"/>
        <v>1-40</v>
      </c>
      <c r="AU784" s="23" t="str">
        <f t="shared" si="218"/>
        <v>&lt;1-50 Mn</v>
      </c>
      <c r="AV784" s="23">
        <f>Table2[[#This Row],[Amount]]</f>
        <v>2500000</v>
      </c>
      <c r="AW784" s="23" t="str">
        <f t="shared" si="219"/>
        <v>Sep 2018</v>
      </c>
      <c r="AX784" s="28">
        <f>IFERROR(VLOOKUP(Table2[[#This Row],[SAP Code]],[26]_16!A:B,2,FALSE),0)</f>
        <v>0</v>
      </c>
      <c r="AY784" s="28">
        <f>IFERROR(VLOOKUP(Table2[[#This Row],[SAP Code]],[26]_16!D:E,2,FALSE)/ 1000000, 0)</f>
        <v>0</v>
      </c>
      <c r="AZ784" s="28">
        <f>IFERROR(VLOOKUP(Table2[[#This Row],[SAP Code]],[26]_16!G:H,2,FALSE)/ 1000000, 0)</f>
        <v>0</v>
      </c>
      <c r="BA784" s="28">
        <f>IFERROR(VLOOKUP(Table2[[#This Row],[SAP Code]],[26]_16!J:K,2,FALSE)/ 1000000, 0)</f>
        <v>0</v>
      </c>
      <c r="BB784" s="28">
        <f>IFERROR(VLOOKUP(Table2[[#This Row],[SAP Code]],[26]_16!M:N,2,FALSE)/ 1000000, 0)</f>
        <v>0</v>
      </c>
      <c r="BC784" s="28">
        <f>IFERROR(VLOOKUP(Table2[[#This Row],[SAP Code]],[26]_16!P:Q,2,FALSE),0)</f>
        <v>0</v>
      </c>
      <c r="BD784" s="28">
        <f>IFERROR(VLOOKUP(Table2[[#This Row],[SAP Code]],[26]_16!S:T,2,FALSE),0)</f>
        <v>7.2444710000000009E-2</v>
      </c>
      <c r="BE784" s="28">
        <f>IFERROR(VLOOKUP(Table2[[#This Row],[SAP Code]],[26]_16!V:W,2,FALSE)/ 1000000, 0)</f>
        <v>0</v>
      </c>
      <c r="BF784" s="28">
        <f>IFERROR(VLOOKUP(Table2[[#This Row],[SAP Code]],[26]_16!Y:Z,2,FALSE)/ 1000000, 0)</f>
        <v>0.24011290999999998</v>
      </c>
      <c r="BG784" s="28" t="str">
        <f>IFERROR(VLOOKUP(Table2[[#This Row],[SAP Code]],[26]port!$A:$AD,30,FALSE),"unknown")</f>
        <v>OnGo</v>
      </c>
      <c r="BH784" s="29" t="str">
        <f t="shared" si="220"/>
        <v>Ongoing</v>
      </c>
      <c r="BI784" s="16"/>
    </row>
    <row r="785" spans="1:61" ht="17.100000000000001" customHeight="1">
      <c r="A785" s="16" t="s">
        <v>215</v>
      </c>
      <c r="B785" s="16" t="s">
        <v>2904</v>
      </c>
      <c r="C785" s="16" t="s">
        <v>2905</v>
      </c>
      <c r="D785" s="16" t="s">
        <v>2906</v>
      </c>
      <c r="E785" s="18">
        <v>43368</v>
      </c>
      <c r="F785" s="16" t="s">
        <v>2907</v>
      </c>
      <c r="G785" s="16" t="s">
        <v>90</v>
      </c>
      <c r="H785" s="16" t="s">
        <v>101</v>
      </c>
      <c r="I785" s="16" t="s">
        <v>82</v>
      </c>
      <c r="J785" s="16" t="s">
        <v>179</v>
      </c>
      <c r="K785" s="16" t="s">
        <v>84</v>
      </c>
      <c r="L785" s="16" t="s">
        <v>458</v>
      </c>
      <c r="M785" s="19">
        <v>2886000000</v>
      </c>
      <c r="N785" s="19">
        <v>139926594.29530039</v>
      </c>
      <c r="O785" s="20" t="s">
        <v>2908</v>
      </c>
      <c r="P785" s="21">
        <v>2000200003053</v>
      </c>
      <c r="Q785" s="20" t="s">
        <v>87</v>
      </c>
      <c r="R785" s="16" t="str">
        <f t="shared" si="210"/>
        <v>ADB Public</v>
      </c>
      <c r="S785" s="16" t="str">
        <f t="shared" si="224"/>
        <v>F</v>
      </c>
      <c r="T785" s="16" t="str">
        <f t="shared" si="208"/>
        <v>ADB Countries</v>
      </c>
      <c r="U785" s="16" t="str">
        <f t="shared" si="211"/>
        <v>Non-Transition States</v>
      </c>
      <c r="V785" s="22" t="str">
        <f>IF(ISNUMBER(MATCH(A785, {"Gabon","Sudan","Niger","Mali","Burkina Faso","Guinea"}, 0)), "De Facto Countries", "Non-De Facto Countries")</f>
        <v>Non-De Facto Countries</v>
      </c>
      <c r="W785" s="16" t="str">
        <f t="shared" si="222"/>
        <v>South</v>
      </c>
      <c r="X785" s="16" t="str">
        <f t="shared" si="223"/>
        <v>Power</v>
      </c>
      <c r="Y785" s="23"/>
      <c r="Z785" s="23">
        <f>Table2[[#This Row],[Approved Amount_UA Equivalent]]</f>
        <v>139926594.29530039</v>
      </c>
      <c r="AD785" s="23">
        <f>SUM(Table2[[#This Row],[Feed Africa ]:[Improve Quality Of Life ]])</f>
        <v>139926594.29530039</v>
      </c>
      <c r="AE785" s="16" t="b">
        <f>Table2[[#This Row],[Total HI5]]=Table2[[#This Row],[Approved Amount_UA Equivalent]]</f>
        <v>1</v>
      </c>
      <c r="AF785" s="24">
        <v>10</v>
      </c>
      <c r="AG785" s="20" t="str">
        <f t="shared" si="212"/>
        <v>Investment Project</v>
      </c>
      <c r="AH785" s="24" t="e">
        <f>VLOOKUP(Table2[[#This Row],[SAP Code]],[25]DATA!$A:$G,7,FALSE)</f>
        <v>#N/A</v>
      </c>
      <c r="AI785" s="20" t="str">
        <f t="shared" si="213"/>
        <v>Infrastructure</v>
      </c>
      <c r="AJ785" s="25" t="s">
        <v>89</v>
      </c>
      <c r="AK785" s="25" t="s">
        <v>90</v>
      </c>
      <c r="AL785" s="23" t="str" cm="1">
        <f t="array" ref="AL785">_xlfn.SWITCH(AK785,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85" s="26">
        <v>1</v>
      </c>
      <c r="AN785" s="25" t="str">
        <f t="shared" si="221"/>
        <v>Sovereign</v>
      </c>
      <c r="AO785" s="27">
        <v>0.5</v>
      </c>
      <c r="AP785" s="23">
        <f>Table2[[#This Row],[Approved Amount_UA Equivalent]]/1000000</f>
        <v>139.92659429530039</v>
      </c>
      <c r="AQ785" s="19">
        <f t="shared" si="214"/>
        <v>186.21990875195758</v>
      </c>
      <c r="AR785" s="23" t="str">
        <f t="shared" si="215"/>
        <v>131-140</v>
      </c>
      <c r="AS785" s="23" t="str">
        <f t="shared" si="216"/>
        <v>121-140</v>
      </c>
      <c r="AT785" s="23" t="str">
        <f t="shared" si="217"/>
        <v>121-160</v>
      </c>
      <c r="AU785" s="23" t="str">
        <f t="shared" si="218"/>
        <v>100-200 Mn</v>
      </c>
      <c r="AV785" s="23">
        <f>Table2[[#This Row],[Amount]]</f>
        <v>2886000000</v>
      </c>
      <c r="AW785" s="23" t="str">
        <f t="shared" si="219"/>
        <v>Sep 2018</v>
      </c>
      <c r="AX785" s="28">
        <f>IFERROR(VLOOKUP(Table2[[#This Row],[SAP Code]],[26]_16!A:B,2,FALSE),0)</f>
        <v>0</v>
      </c>
      <c r="AY785" s="28">
        <f>IFERROR(VLOOKUP(Table2[[#This Row],[SAP Code]],[26]_16!D:E,2,FALSE)/ 1000000, 0)</f>
        <v>0</v>
      </c>
      <c r="AZ785" s="28">
        <f>IFERROR(VLOOKUP(Table2[[#This Row],[SAP Code]],[26]_16!G:H,2,FALSE)/ 1000000, 0)</f>
        <v>0</v>
      </c>
      <c r="BA785" s="28">
        <f>IFERROR(VLOOKUP(Table2[[#This Row],[SAP Code]],[26]_16!J:K,2,FALSE)/ 1000000, 0)</f>
        <v>0</v>
      </c>
      <c r="BB785" s="28">
        <f>IFERROR(VLOOKUP(Table2[[#This Row],[SAP Code]],[26]_16!M:N,2,FALSE)/ 1000000, 0)</f>
        <v>0</v>
      </c>
      <c r="BC785" s="28">
        <f>IFERROR(VLOOKUP(Table2[[#This Row],[SAP Code]],[26]_16!P:Q,2,FALSE),0)</f>
        <v>0.33100641000000003</v>
      </c>
      <c r="BD785" s="28">
        <f>IFERROR(VLOOKUP(Table2[[#This Row],[SAP Code]],[26]_16!S:T,2,FALSE),0)</f>
        <v>37.380148570000003</v>
      </c>
      <c r="BE785" s="28">
        <f>IFERROR(VLOOKUP(Table2[[#This Row],[SAP Code]],[26]_16!V:W,2,FALSE)/ 1000000, 0)</f>
        <v>0</v>
      </c>
      <c r="BF785" s="28">
        <f>IFERROR(VLOOKUP(Table2[[#This Row],[SAP Code]],[26]_16!Y:Z,2,FALSE)/ 1000000, 0)</f>
        <v>0</v>
      </c>
      <c r="BG785" s="28" t="str">
        <f>IFERROR(VLOOKUP(Table2[[#This Row],[SAP Code]],[26]port!$A:$AD,30,FALSE),"unknown")</f>
        <v>OnGo</v>
      </c>
      <c r="BH785" s="29" t="str">
        <f t="shared" si="220"/>
        <v>Ongoing</v>
      </c>
      <c r="BI785" s="16"/>
    </row>
    <row r="786" spans="1:61" ht="17.100000000000001" customHeight="1">
      <c r="A786" s="16" t="s">
        <v>215</v>
      </c>
      <c r="B786" s="16" t="s">
        <v>2904</v>
      </c>
      <c r="C786" s="16" t="s">
        <v>2909</v>
      </c>
      <c r="D786" s="16" t="s">
        <v>2906</v>
      </c>
      <c r="E786" s="18">
        <v>43368</v>
      </c>
      <c r="F786" s="16" t="s">
        <v>2907</v>
      </c>
      <c r="G786" s="16" t="s">
        <v>90</v>
      </c>
      <c r="H786" s="16" t="s">
        <v>101</v>
      </c>
      <c r="I786" s="16" t="s">
        <v>82</v>
      </c>
      <c r="J786" s="16" t="s">
        <v>261</v>
      </c>
      <c r="K786" s="16" t="s">
        <v>84</v>
      </c>
      <c r="L786" s="16" t="s">
        <v>70</v>
      </c>
      <c r="M786" s="19">
        <v>25000000</v>
      </c>
      <c r="N786" s="19">
        <v>17839430.850798137</v>
      </c>
      <c r="O786" s="20" t="s">
        <v>2908</v>
      </c>
      <c r="P786" s="21">
        <v>5050200000351</v>
      </c>
      <c r="Q786" s="20" t="s">
        <v>87</v>
      </c>
      <c r="R786" s="16" t="str">
        <f t="shared" si="210"/>
        <v>AGTF</v>
      </c>
      <c r="S786" s="16" t="str">
        <f t="shared" si="224"/>
        <v>F</v>
      </c>
      <c r="T786" s="16" t="str">
        <f t="shared" si="208"/>
        <v>ADB Countries</v>
      </c>
      <c r="U786" s="16" t="str">
        <f t="shared" si="211"/>
        <v>Non-Transition States</v>
      </c>
      <c r="V786" s="22" t="str">
        <f>IF(ISNUMBER(MATCH(A786, {"Gabon","Sudan","Niger","Mali","Burkina Faso","Guinea"}, 0)), "De Facto Countries", "Non-De Facto Countries")</f>
        <v>Non-De Facto Countries</v>
      </c>
      <c r="W786" s="16" t="str">
        <f t="shared" si="222"/>
        <v>South</v>
      </c>
      <c r="X786" s="16" t="str">
        <f t="shared" si="223"/>
        <v>Power</v>
      </c>
      <c r="Y786" s="23"/>
      <c r="Z786" s="23">
        <f>Table2[[#This Row],[Approved Amount_UA Equivalent]]</f>
        <v>17839430.850798137</v>
      </c>
      <c r="AD786" s="23">
        <f>SUM(Table2[[#This Row],[Feed Africa ]:[Improve Quality Of Life ]])</f>
        <v>17839430.850798137</v>
      </c>
      <c r="AE786" s="16" t="b">
        <f>Table2[[#This Row],[Total HI5]]=Table2[[#This Row],[Approved Amount_UA Equivalent]]</f>
        <v>1</v>
      </c>
      <c r="AF786" s="24">
        <v>10</v>
      </c>
      <c r="AG786" s="20" t="str">
        <f t="shared" si="212"/>
        <v>Investment Project</v>
      </c>
      <c r="AH786" s="24" t="e">
        <f>VLOOKUP(Table2[[#This Row],[SAP Code]],[25]DATA!$A:$G,7,FALSE)</f>
        <v>#N/A</v>
      </c>
      <c r="AI786" s="20" t="str">
        <f t="shared" si="213"/>
        <v>Infrastructure</v>
      </c>
      <c r="AJ786" s="25" t="s">
        <v>89</v>
      </c>
      <c r="AK786" s="25" t="s">
        <v>90</v>
      </c>
      <c r="AL786" s="23" t="str" cm="1">
        <f t="array" ref="AL786">_xlfn.SWITCH(AK786,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86" s="26">
        <v>1</v>
      </c>
      <c r="AN786" s="25" t="str">
        <f t="shared" si="221"/>
        <v>Sovereign</v>
      </c>
      <c r="AO786" s="27">
        <v>0.5</v>
      </c>
      <c r="AP786" s="23">
        <f>Table2[[#This Row],[Approved Amount_UA Equivalent]]/1000000</f>
        <v>17.839430850798138</v>
      </c>
      <c r="AQ786" s="19">
        <f t="shared" si="214"/>
        <v>23.741428153476193</v>
      </c>
      <c r="AR786" s="23" t="str">
        <f t="shared" si="215"/>
        <v>11-20</v>
      </c>
      <c r="AS786" s="23" t="str">
        <f t="shared" si="216"/>
        <v>1-20</v>
      </c>
      <c r="AT786" s="23" t="str">
        <f t="shared" si="217"/>
        <v>1-40</v>
      </c>
      <c r="AU786" s="23" t="str">
        <f t="shared" si="218"/>
        <v>&lt;1-50 Mn</v>
      </c>
      <c r="AV786" s="23">
        <f>Table2[[#This Row],[Amount]]</f>
        <v>25000000</v>
      </c>
      <c r="AW786" s="23" t="str">
        <f t="shared" si="219"/>
        <v>Sep 2018</v>
      </c>
      <c r="AX786" s="28">
        <f>IFERROR(VLOOKUP(Table2[[#This Row],[SAP Code]],[26]_16!A:B,2,FALSE),0)</f>
        <v>0</v>
      </c>
      <c r="AY786" s="28">
        <f>IFERROR(VLOOKUP(Table2[[#This Row],[SAP Code]],[26]_16!D:E,2,FALSE)/ 1000000, 0)</f>
        <v>0</v>
      </c>
      <c r="AZ786" s="28">
        <f>IFERROR(VLOOKUP(Table2[[#This Row],[SAP Code]],[26]_16!G:H,2,FALSE)/ 1000000, 0)</f>
        <v>0</v>
      </c>
      <c r="BA786" s="28">
        <f>IFERROR(VLOOKUP(Table2[[#This Row],[SAP Code]],[26]_16!J:K,2,FALSE)/ 1000000, 0)</f>
        <v>0</v>
      </c>
      <c r="BB786" s="28">
        <f>IFERROR(VLOOKUP(Table2[[#This Row],[SAP Code]],[26]_16!M:N,2,FALSE)/ 1000000, 0)</f>
        <v>0</v>
      </c>
      <c r="BC786" s="28">
        <f>IFERROR(VLOOKUP(Table2[[#This Row],[SAP Code]],[26]_16!P:Q,2,FALSE),0)</f>
        <v>0.33100641000000003</v>
      </c>
      <c r="BD786" s="28">
        <f>IFERROR(VLOOKUP(Table2[[#This Row],[SAP Code]],[26]_16!S:T,2,FALSE),0)</f>
        <v>37.380148570000003</v>
      </c>
      <c r="BE786" s="28">
        <f>IFERROR(VLOOKUP(Table2[[#This Row],[SAP Code]],[26]_16!V:W,2,FALSE)/ 1000000, 0)</f>
        <v>0</v>
      </c>
      <c r="BF786" s="28">
        <f>IFERROR(VLOOKUP(Table2[[#This Row],[SAP Code]],[26]_16!Y:Z,2,FALSE)/ 1000000, 0)</f>
        <v>0</v>
      </c>
      <c r="BG786" s="28" t="str">
        <f>IFERROR(VLOOKUP(Table2[[#This Row],[SAP Code]],[26]port!$A:$AD,30,FALSE),"unknown")</f>
        <v>OnGo</v>
      </c>
      <c r="BH786" s="29" t="str">
        <f t="shared" si="220"/>
        <v>Ongoing</v>
      </c>
      <c r="BI786" s="16"/>
    </row>
    <row r="787" spans="1:61" ht="17.100000000000001" customHeight="1">
      <c r="A787" s="16" t="s">
        <v>310</v>
      </c>
      <c r="B787" s="16" t="s">
        <v>2910</v>
      </c>
      <c r="C787" s="16" t="s">
        <v>2911</v>
      </c>
      <c r="D787" s="16" t="s">
        <v>2912</v>
      </c>
      <c r="E787" s="18">
        <v>43369</v>
      </c>
      <c r="F787" s="16" t="s">
        <v>714</v>
      </c>
      <c r="G787" s="16" t="s">
        <v>2220</v>
      </c>
      <c r="H787" s="16" t="s">
        <v>132</v>
      </c>
      <c r="I787" s="16" t="s">
        <v>155</v>
      </c>
      <c r="J787" s="16" t="s">
        <v>83</v>
      </c>
      <c r="K787" s="16" t="s">
        <v>84</v>
      </c>
      <c r="L787" s="16" t="s">
        <v>85</v>
      </c>
      <c r="M787" s="19">
        <v>10000000</v>
      </c>
      <c r="N787" s="19">
        <v>10000000</v>
      </c>
      <c r="O787" s="20" t="s">
        <v>2913</v>
      </c>
      <c r="P787" s="21">
        <v>2100150040193</v>
      </c>
      <c r="Q787" s="20" t="s">
        <v>72</v>
      </c>
      <c r="R787" s="16" t="str">
        <f t="shared" si="210"/>
        <v>ADF Including TSF</v>
      </c>
      <c r="S787" s="16" t="str">
        <f t="shared" si="224"/>
        <v>A</v>
      </c>
      <c r="T787" s="16" t="str">
        <f t="shared" si="208"/>
        <v>ADF Countries</v>
      </c>
      <c r="U787" s="16" t="str">
        <f t="shared" si="211"/>
        <v>Non-Transition States</v>
      </c>
      <c r="V787" s="22" t="str">
        <f>IF(ISNUMBER(MATCH(A787, {"Gabon","Sudan","Niger","Mali","Burkina Faso","Guinea"}, 0)), "De Facto Countries", "Non-De Facto Countries")</f>
        <v>Non-De Facto Countries</v>
      </c>
      <c r="W787" s="16" t="str">
        <f t="shared" si="222"/>
        <v>West</v>
      </c>
      <c r="X787" s="16" t="str">
        <f t="shared" si="223"/>
        <v>Agriculture</v>
      </c>
      <c r="Y787" s="23">
        <f>Table2[[#This Row],[Approved Amount_UA Equivalent]]</f>
        <v>10000000</v>
      </c>
      <c r="AD787" s="23">
        <f>SUM(Table2[[#This Row],[Feed Africa ]:[Improve Quality Of Life ]])</f>
        <v>10000000</v>
      </c>
      <c r="AE787" s="16" t="b">
        <f>Table2[[#This Row],[Total HI5]]=Table2[[#This Row],[Approved Amount_UA Equivalent]]</f>
        <v>1</v>
      </c>
      <c r="AF787" s="24">
        <v>10</v>
      </c>
      <c r="AG787" s="20" t="str">
        <f t="shared" si="212"/>
        <v>Investment Project</v>
      </c>
      <c r="AH787" s="24" t="e">
        <f>VLOOKUP(Table2[[#This Row],[SAP Code]],[25]DATA!$A:$G,7,FALSE)</f>
        <v>#N/A</v>
      </c>
      <c r="AI787" s="20" t="str">
        <f t="shared" si="213"/>
        <v>Infrastructure</v>
      </c>
      <c r="AJ787" s="25" t="s">
        <v>157</v>
      </c>
      <c r="AK787" s="25" t="s">
        <v>2220</v>
      </c>
      <c r="AL787" s="23" t="str" cm="1">
        <f t="array" ref="AL787">_xlfn.SWITCH(AK787,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87" s="26">
        <v>1</v>
      </c>
      <c r="AN787" s="25" t="str">
        <f t="shared" si="221"/>
        <v>Sovereign</v>
      </c>
      <c r="AO787" s="27">
        <v>1</v>
      </c>
      <c r="AP787" s="23">
        <f>Table2[[#This Row],[Approved Amount_UA Equivalent]]/1000000</f>
        <v>10</v>
      </c>
      <c r="AQ787" s="19">
        <f t="shared" si="214"/>
        <v>13.308400000000001</v>
      </c>
      <c r="AR787" s="23" t="str">
        <f t="shared" si="215"/>
        <v>1-10</v>
      </c>
      <c r="AS787" s="23" t="str">
        <f t="shared" si="216"/>
        <v>1-20</v>
      </c>
      <c r="AT787" s="23" t="str">
        <f t="shared" si="217"/>
        <v>1-40</v>
      </c>
      <c r="AU787" s="23" t="str">
        <f t="shared" si="218"/>
        <v>&lt;1-50 Mn</v>
      </c>
      <c r="AV787" s="23">
        <f>Table2[[#This Row],[Amount]]</f>
        <v>10000000</v>
      </c>
      <c r="AW787" s="23" t="str">
        <f t="shared" si="219"/>
        <v>Sep 2018</v>
      </c>
      <c r="AX787" s="28">
        <f>IFERROR(VLOOKUP(Table2[[#This Row],[SAP Code]],[26]_16!A:B,2,FALSE),0)</f>
        <v>0</v>
      </c>
      <c r="AY787" s="28">
        <f>IFERROR(VLOOKUP(Table2[[#This Row],[SAP Code]],[26]_16!D:E,2,FALSE)/ 1000000, 0)</f>
        <v>0</v>
      </c>
      <c r="AZ787" s="28">
        <f>IFERROR(VLOOKUP(Table2[[#This Row],[SAP Code]],[26]_16!G:H,2,FALSE)/ 1000000, 0)</f>
        <v>0</v>
      </c>
      <c r="BA787" s="28">
        <f>IFERROR(VLOOKUP(Table2[[#This Row],[SAP Code]],[26]_16!J:K,2,FALSE)/ 1000000, 0)</f>
        <v>0</v>
      </c>
      <c r="BB787" s="28">
        <f>IFERROR(VLOOKUP(Table2[[#This Row],[SAP Code]],[26]_16!M:N,2,FALSE)/ 1000000, 0)</f>
        <v>9.9396699999999996</v>
      </c>
      <c r="BC787" s="28">
        <f>IFERROR(VLOOKUP(Table2[[#This Row],[SAP Code]],[26]_16!P:Q,2,FALSE),0)</f>
        <v>2.46948E-3</v>
      </c>
      <c r="BD787" s="28">
        <f>IFERROR(VLOOKUP(Table2[[#This Row],[SAP Code]],[26]_16!S:T,2,FALSE),0)</f>
        <v>1.5852500000000001E-3</v>
      </c>
      <c r="BE787" s="28">
        <f>IFERROR(VLOOKUP(Table2[[#This Row],[SAP Code]],[26]_16!V:W,2,FALSE)/ 1000000, 0)</f>
        <v>0</v>
      </c>
      <c r="BF787" s="28">
        <f>IFERROR(VLOOKUP(Table2[[#This Row],[SAP Code]],[26]_16!Y:Z,2,FALSE)/ 1000000, 0)</f>
        <v>0</v>
      </c>
      <c r="BG787" s="28" t="str">
        <f>IFERROR(VLOOKUP(Table2[[#This Row],[SAP Code]],[26]port!$A:$AD,30,FALSE),"unknown")</f>
        <v>OnGo</v>
      </c>
      <c r="BH787" s="29" t="str">
        <f t="shared" si="220"/>
        <v>Ongoing</v>
      </c>
      <c r="BI787" s="16"/>
    </row>
    <row r="788" spans="1:61" ht="17.100000000000001" customHeight="1">
      <c r="A788" s="16" t="s">
        <v>351</v>
      </c>
      <c r="B788" s="16" t="s">
        <v>2914</v>
      </c>
      <c r="C788" s="16" t="s">
        <v>2915</v>
      </c>
      <c r="D788" s="16" t="s">
        <v>2916</v>
      </c>
      <c r="E788" s="18">
        <v>43370</v>
      </c>
      <c r="F788" s="16" t="s">
        <v>827</v>
      </c>
      <c r="G788" s="16" t="s">
        <v>90</v>
      </c>
      <c r="H788" s="16" t="s">
        <v>81</v>
      </c>
      <c r="I788" s="16" t="s">
        <v>82</v>
      </c>
      <c r="J788" s="16" t="s">
        <v>179</v>
      </c>
      <c r="K788" s="16" t="s">
        <v>84</v>
      </c>
      <c r="L788" s="16" t="s">
        <v>195</v>
      </c>
      <c r="M788" s="19">
        <v>165590000</v>
      </c>
      <c r="N788" s="19">
        <v>137670435.65014964</v>
      </c>
      <c r="O788" s="20" t="s">
        <v>2917</v>
      </c>
      <c r="P788" s="21">
        <v>2000200003102</v>
      </c>
      <c r="Q788" s="20" t="s">
        <v>87</v>
      </c>
      <c r="R788" s="16" t="str">
        <f t="shared" si="210"/>
        <v>ADB Public</v>
      </c>
      <c r="S788" s="16" t="str">
        <f t="shared" si="224"/>
        <v>F</v>
      </c>
      <c r="T788" s="16" t="str">
        <f t="shared" si="208"/>
        <v>ADF Countries</v>
      </c>
      <c r="U788" s="16" t="str">
        <f t="shared" si="211"/>
        <v>Non-Transition States</v>
      </c>
      <c r="V788" s="22" t="str">
        <f>IF(ISNUMBER(MATCH(A788, {"Gabon","Sudan","Niger","Mali","Burkina Faso","Guinea"}, 0)), "De Facto Countries", "Non-De Facto Countries")</f>
        <v>Non-De Facto Countries</v>
      </c>
      <c r="W788" s="16" t="str">
        <f t="shared" si="222"/>
        <v>East</v>
      </c>
      <c r="X788" s="16" t="str">
        <f t="shared" si="223"/>
        <v>Power</v>
      </c>
      <c r="Y788" s="23"/>
      <c r="Z788" s="23">
        <f>Table2[[#This Row],[Approved Amount_UA Equivalent]]</f>
        <v>137670435.65014964</v>
      </c>
      <c r="AD788" s="23">
        <f>SUM(Table2[[#This Row],[Feed Africa ]:[Improve Quality Of Life ]])</f>
        <v>137670435.65014964</v>
      </c>
      <c r="AE788" s="16" t="b">
        <f>Table2[[#This Row],[Total HI5]]=Table2[[#This Row],[Approved Amount_UA Equivalent]]</f>
        <v>1</v>
      </c>
      <c r="AF788" s="24">
        <v>23</v>
      </c>
      <c r="AG788" s="20" t="str">
        <f t="shared" si="212"/>
        <v>Policy and Result Based Op</v>
      </c>
      <c r="AH788" s="24" t="e">
        <f>VLOOKUP(Table2[[#This Row],[SAP Code]],[25]DATA!$A:$G,7,FALSE)</f>
        <v>#N/A</v>
      </c>
      <c r="AI788" s="20" t="str">
        <f t="shared" si="213"/>
        <v>Policy-Based Lending</v>
      </c>
      <c r="AJ788" s="25" t="s">
        <v>89</v>
      </c>
      <c r="AK788" s="25" t="s">
        <v>90</v>
      </c>
      <c r="AL788" s="23" t="str" cm="1">
        <f t="array" ref="AL788">_xlfn.SWITCH(AK788,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88" s="26">
        <v>1</v>
      </c>
      <c r="AN788" s="25" t="str">
        <f t="shared" si="221"/>
        <v>Sovereign</v>
      </c>
      <c r="AO788" s="27">
        <v>0.5</v>
      </c>
      <c r="AP788" s="23">
        <f>Table2[[#This Row],[Approved Amount_UA Equivalent]]/1000000</f>
        <v>137.67043565014964</v>
      </c>
      <c r="AQ788" s="19">
        <f t="shared" si="214"/>
        <v>183.21732258064515</v>
      </c>
      <c r="AR788" s="23" t="str">
        <f t="shared" si="215"/>
        <v>131-140</v>
      </c>
      <c r="AS788" s="23" t="str">
        <f t="shared" si="216"/>
        <v>121-140</v>
      </c>
      <c r="AT788" s="23" t="str">
        <f t="shared" si="217"/>
        <v>121-160</v>
      </c>
      <c r="AU788" s="23" t="str">
        <f t="shared" si="218"/>
        <v>100-200 Mn</v>
      </c>
      <c r="AV788" s="23">
        <f>Table2[[#This Row],[Amount]]</f>
        <v>165590000</v>
      </c>
      <c r="AW788" s="23" t="str">
        <f t="shared" si="219"/>
        <v>Sep 2018</v>
      </c>
      <c r="AX788" s="28">
        <f>IFERROR(VLOOKUP(Table2[[#This Row],[SAP Code]],[26]_16!A:B,2,FALSE),0)</f>
        <v>0</v>
      </c>
      <c r="AY788" s="28">
        <f>IFERROR(VLOOKUP(Table2[[#This Row],[SAP Code]],[26]_16!D:E,2,FALSE)/ 1000000, 0)</f>
        <v>0</v>
      </c>
      <c r="AZ788" s="28">
        <f>IFERROR(VLOOKUP(Table2[[#This Row],[SAP Code]],[26]_16!G:H,2,FALSE)/ 1000000, 0)</f>
        <v>0</v>
      </c>
      <c r="BA788" s="28">
        <f>IFERROR(VLOOKUP(Table2[[#This Row],[SAP Code]],[26]_16!J:K,2,FALSE)/ 1000000, 0)</f>
        <v>46.763540870000007</v>
      </c>
      <c r="BB788" s="28">
        <f>IFERROR(VLOOKUP(Table2[[#This Row],[SAP Code]],[26]_16!M:N,2,FALSE)/ 1000000, 0)</f>
        <v>85.293943220000003</v>
      </c>
      <c r="BC788" s="28">
        <f>IFERROR(VLOOKUP(Table2[[#This Row],[SAP Code]],[26]_16!P:Q,2,FALSE),0)</f>
        <v>19.351134300000002</v>
      </c>
      <c r="BD788" s="28">
        <f>IFERROR(VLOOKUP(Table2[[#This Row],[SAP Code]],[26]_16!S:T,2,FALSE),0)</f>
        <v>0</v>
      </c>
      <c r="BE788" s="28">
        <f>IFERROR(VLOOKUP(Table2[[#This Row],[SAP Code]],[26]_16!V:W,2,FALSE)/ 1000000, 0)</f>
        <v>0</v>
      </c>
      <c r="BF788" s="28">
        <f>IFERROR(VLOOKUP(Table2[[#This Row],[SAP Code]],[26]_16!Y:Z,2,FALSE)/ 1000000, 0)</f>
        <v>5.7732482699999998</v>
      </c>
      <c r="BG788" s="28" t="str">
        <f>IFERROR(VLOOKUP(Table2[[#This Row],[SAP Code]],[26]port!$A:$AD,30,FALSE),"unknown")</f>
        <v>OnGo</v>
      </c>
      <c r="BH788" s="29" t="str">
        <f t="shared" si="220"/>
        <v>Ongoing</v>
      </c>
      <c r="BI788" s="16"/>
    </row>
    <row r="789" spans="1:61" ht="17.100000000000001" customHeight="1">
      <c r="A789" s="16" t="s">
        <v>351</v>
      </c>
      <c r="B789" s="16" t="s">
        <v>2914</v>
      </c>
      <c r="C789" s="16" t="s">
        <v>2918</v>
      </c>
      <c r="D789" s="16" t="s">
        <v>2916</v>
      </c>
      <c r="E789" s="18">
        <v>43370</v>
      </c>
      <c r="F789" s="16" t="s">
        <v>827</v>
      </c>
      <c r="G789" s="16" t="s">
        <v>90</v>
      </c>
      <c r="H789" s="16" t="s">
        <v>81</v>
      </c>
      <c r="I789" s="16" t="s">
        <v>82</v>
      </c>
      <c r="J789" s="16" t="s">
        <v>83</v>
      </c>
      <c r="K789" s="16" t="s">
        <v>84</v>
      </c>
      <c r="L789" s="16" t="s">
        <v>85</v>
      </c>
      <c r="M789" s="19">
        <v>53000000</v>
      </c>
      <c r="N789" s="19">
        <v>53000000</v>
      </c>
      <c r="O789" s="20" t="s">
        <v>2917</v>
      </c>
      <c r="P789" s="21">
        <v>2100150040243</v>
      </c>
      <c r="Q789" s="20" t="s">
        <v>87</v>
      </c>
      <c r="R789" s="16" t="str">
        <f t="shared" si="210"/>
        <v>ADF Including TSF</v>
      </c>
      <c r="S789" s="16" t="str">
        <f t="shared" si="224"/>
        <v>F</v>
      </c>
      <c r="T789" s="16" t="str">
        <f t="shared" si="208"/>
        <v>ADF Countries</v>
      </c>
      <c r="U789" s="16" t="str">
        <f t="shared" si="211"/>
        <v>Non-Transition States</v>
      </c>
      <c r="V789" s="22" t="str">
        <f>IF(ISNUMBER(MATCH(A789, {"Gabon","Sudan","Niger","Mali","Burkina Faso","Guinea"}, 0)), "De Facto Countries", "Non-De Facto Countries")</f>
        <v>Non-De Facto Countries</v>
      </c>
      <c r="W789" s="16" t="str">
        <f t="shared" si="222"/>
        <v>East</v>
      </c>
      <c r="X789" s="16" t="str">
        <f t="shared" si="223"/>
        <v>Power</v>
      </c>
      <c r="Y789" s="23"/>
      <c r="Z789" s="23">
        <f>Table2[[#This Row],[Approved Amount_UA Equivalent]]</f>
        <v>53000000</v>
      </c>
      <c r="AD789" s="23">
        <f>SUM(Table2[[#This Row],[Feed Africa ]:[Improve Quality Of Life ]])</f>
        <v>53000000</v>
      </c>
      <c r="AE789" s="16" t="b">
        <f>Table2[[#This Row],[Total HI5]]=Table2[[#This Row],[Approved Amount_UA Equivalent]]</f>
        <v>1</v>
      </c>
      <c r="AF789" s="24">
        <v>23</v>
      </c>
      <c r="AG789" s="20" t="str">
        <f t="shared" si="212"/>
        <v>Policy and Result Based Op</v>
      </c>
      <c r="AH789" s="24" t="e">
        <f>VLOOKUP(Table2[[#This Row],[SAP Code]],[25]DATA!$A:$G,7,FALSE)</f>
        <v>#N/A</v>
      </c>
      <c r="AI789" s="20" t="str">
        <f t="shared" si="213"/>
        <v>Policy-Based Lending</v>
      </c>
      <c r="AJ789" s="25" t="s">
        <v>89</v>
      </c>
      <c r="AK789" s="25" t="s">
        <v>90</v>
      </c>
      <c r="AL789" s="23" t="str" cm="1">
        <f t="array" ref="AL789">_xlfn.SWITCH(AK789,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89" s="26">
        <v>1</v>
      </c>
      <c r="AN789" s="25" t="str">
        <f t="shared" si="221"/>
        <v>Sovereign</v>
      </c>
      <c r="AO789" s="27">
        <v>0.5</v>
      </c>
      <c r="AP789" s="23">
        <f>Table2[[#This Row],[Approved Amount_UA Equivalent]]/1000000</f>
        <v>53</v>
      </c>
      <c r="AQ789" s="19">
        <f t="shared" si="214"/>
        <v>70.534520000000001</v>
      </c>
      <c r="AR789" s="23" t="str">
        <f t="shared" si="215"/>
        <v>51-60</v>
      </c>
      <c r="AS789" s="23" t="str">
        <f t="shared" si="216"/>
        <v>41-60</v>
      </c>
      <c r="AT789" s="23" t="str">
        <f t="shared" si="217"/>
        <v>41-80</v>
      </c>
      <c r="AU789" s="23" t="str">
        <f t="shared" si="218"/>
        <v>50-100 Mn</v>
      </c>
      <c r="AV789" s="23">
        <f>Table2[[#This Row],[Amount]]</f>
        <v>53000000</v>
      </c>
      <c r="AW789" s="23" t="str">
        <f t="shared" si="219"/>
        <v>Sep 2018</v>
      </c>
      <c r="AX789" s="28">
        <f>IFERROR(VLOOKUP(Table2[[#This Row],[SAP Code]],[26]_16!A:B,2,FALSE),0)</f>
        <v>0</v>
      </c>
      <c r="AY789" s="28">
        <f>IFERROR(VLOOKUP(Table2[[#This Row],[SAP Code]],[26]_16!D:E,2,FALSE)/ 1000000, 0)</f>
        <v>0</v>
      </c>
      <c r="AZ789" s="28">
        <f>IFERROR(VLOOKUP(Table2[[#This Row],[SAP Code]],[26]_16!G:H,2,FALSE)/ 1000000, 0)</f>
        <v>0</v>
      </c>
      <c r="BA789" s="28">
        <f>IFERROR(VLOOKUP(Table2[[#This Row],[SAP Code]],[26]_16!J:K,2,FALSE)/ 1000000, 0)</f>
        <v>46.763540870000007</v>
      </c>
      <c r="BB789" s="28">
        <f>IFERROR(VLOOKUP(Table2[[#This Row],[SAP Code]],[26]_16!M:N,2,FALSE)/ 1000000, 0)</f>
        <v>85.293943220000003</v>
      </c>
      <c r="BC789" s="28">
        <f>IFERROR(VLOOKUP(Table2[[#This Row],[SAP Code]],[26]_16!P:Q,2,FALSE),0)</f>
        <v>19.351134300000002</v>
      </c>
      <c r="BD789" s="28">
        <f>IFERROR(VLOOKUP(Table2[[#This Row],[SAP Code]],[26]_16!S:T,2,FALSE),0)</f>
        <v>0</v>
      </c>
      <c r="BE789" s="28">
        <f>IFERROR(VLOOKUP(Table2[[#This Row],[SAP Code]],[26]_16!V:W,2,FALSE)/ 1000000, 0)</f>
        <v>0</v>
      </c>
      <c r="BF789" s="28">
        <f>IFERROR(VLOOKUP(Table2[[#This Row],[SAP Code]],[26]_16!Y:Z,2,FALSE)/ 1000000, 0)</f>
        <v>5.7732482699999998</v>
      </c>
      <c r="BG789" s="28" t="str">
        <f>IFERROR(VLOOKUP(Table2[[#This Row],[SAP Code]],[26]port!$A:$AD,30,FALSE),"unknown")</f>
        <v>OnGo</v>
      </c>
      <c r="BH789" s="29" t="str">
        <f t="shared" si="220"/>
        <v>Ongoing</v>
      </c>
      <c r="BI789" s="16"/>
    </row>
    <row r="790" spans="1:61" ht="17.100000000000001" customHeight="1">
      <c r="A790" s="16" t="s">
        <v>150</v>
      </c>
      <c r="B790" s="16" t="s">
        <v>2919</v>
      </c>
      <c r="C790" s="16" t="s">
        <v>2920</v>
      </c>
      <c r="D790" s="16" t="s">
        <v>2921</v>
      </c>
      <c r="E790" s="18">
        <v>43370</v>
      </c>
      <c r="F790" s="16" t="s">
        <v>154</v>
      </c>
      <c r="G790" s="16" t="s">
        <v>115</v>
      </c>
      <c r="H790" s="16" t="s">
        <v>132</v>
      </c>
      <c r="I790" s="16" t="s">
        <v>250</v>
      </c>
      <c r="J790" s="16" t="s">
        <v>179</v>
      </c>
      <c r="K790" s="16" t="s">
        <v>84</v>
      </c>
      <c r="L790" s="16" t="s">
        <v>195</v>
      </c>
      <c r="M790" s="19">
        <v>60000000</v>
      </c>
      <c r="N790" s="19">
        <v>49883604.921849012</v>
      </c>
      <c r="O790" s="20" t="s">
        <v>2922</v>
      </c>
      <c r="P790" s="21">
        <v>2000200003052</v>
      </c>
      <c r="Q790" s="20" t="s">
        <v>87</v>
      </c>
      <c r="R790" s="16" t="str">
        <f t="shared" si="210"/>
        <v>ADB Public</v>
      </c>
      <c r="S790" s="16" t="str">
        <f t="shared" si="224"/>
        <v>K</v>
      </c>
      <c r="T790" s="16" t="str">
        <f t="shared" si="208"/>
        <v>Blend Countries</v>
      </c>
      <c r="U790" s="16" t="str">
        <f t="shared" si="211"/>
        <v>Non-Transition States</v>
      </c>
      <c r="V790" s="22" t="str">
        <f>IF(ISNUMBER(MATCH(A790, {"Gabon","Sudan","Niger","Mali","Burkina Faso","Guinea"}, 0)), "De Facto Countries", "Non-De Facto Countries")</f>
        <v>Non-De Facto Countries</v>
      </c>
      <c r="W790" s="16" t="str">
        <f t="shared" si="222"/>
        <v>West</v>
      </c>
      <c r="X790" s="16" t="str">
        <f t="shared" si="223"/>
        <v>Multi-Sector</v>
      </c>
      <c r="Y790" s="23">
        <f>Table2[[#This Row],[Approved Amount_UA Equivalent]]/5</f>
        <v>9976720.9843698032</v>
      </c>
      <c r="Z790" s="23">
        <f>Table2[[#This Row],[Approved Amount_UA Equivalent]]/5</f>
        <v>9976720.9843698032</v>
      </c>
      <c r="AA790" s="23">
        <f>Table2[[#This Row],[Approved Amount_UA Equivalent]]/5</f>
        <v>9976720.9843698032</v>
      </c>
      <c r="AB790" s="23">
        <f>Table2[[#This Row],[Approved Amount_UA Equivalent]]/5</f>
        <v>9976720.9843698032</v>
      </c>
      <c r="AC790" s="23">
        <f>Table2[[#This Row],[Approved Amount_UA Equivalent]]/5</f>
        <v>9976720.9843698032</v>
      </c>
      <c r="AD790" s="23">
        <f>SUM(Table2[[#This Row],[Feed Africa ]:[Improve Quality Of Life ]])</f>
        <v>49883604.921849012</v>
      </c>
      <c r="AE790" s="16" t="b">
        <f>Table2[[#This Row],[Total HI5]]=Table2[[#This Row],[Approved Amount_UA Equivalent]]</f>
        <v>1</v>
      </c>
      <c r="AF790" s="24">
        <v>10</v>
      </c>
      <c r="AG790" s="20" t="str">
        <f t="shared" si="212"/>
        <v>Investment Project</v>
      </c>
      <c r="AH790" s="24" t="e">
        <f>VLOOKUP(Table2[[#This Row],[SAP Code]],[25]DATA!$A:$G,7,FALSE)</f>
        <v>#N/A</v>
      </c>
      <c r="AI790" s="20" t="str">
        <f t="shared" si="213"/>
        <v>Other Investment</v>
      </c>
      <c r="AJ790" s="25" t="s">
        <v>254</v>
      </c>
      <c r="AK790" s="25" t="s">
        <v>115</v>
      </c>
      <c r="AL790" s="23" t="str" cm="1">
        <f t="array" ref="AL790">_xlfn.SWITCH(AK790,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90" s="26">
        <v>1</v>
      </c>
      <c r="AN790" s="25" t="str">
        <f t="shared" si="221"/>
        <v>Sovereign</v>
      </c>
      <c r="AO790" s="27">
        <v>1</v>
      </c>
      <c r="AP790" s="23">
        <f>Table2[[#This Row],[Approved Amount_UA Equivalent]]/1000000</f>
        <v>49.883604921849013</v>
      </c>
      <c r="AQ790" s="19">
        <f t="shared" si="214"/>
        <v>66.387096774193537</v>
      </c>
      <c r="AR790" s="23" t="str">
        <f t="shared" si="215"/>
        <v>41-50</v>
      </c>
      <c r="AS790" s="23" t="str">
        <f t="shared" si="216"/>
        <v>41-60</v>
      </c>
      <c r="AT790" s="23" t="str">
        <f t="shared" si="217"/>
        <v>41-80</v>
      </c>
      <c r="AU790" s="23" t="str">
        <f t="shared" si="218"/>
        <v>&lt;1-50 Mn</v>
      </c>
      <c r="AV790" s="23">
        <f>Table2[[#This Row],[Amount]]</f>
        <v>60000000</v>
      </c>
      <c r="AW790" s="23" t="str">
        <f t="shared" si="219"/>
        <v>Sep 2018</v>
      </c>
      <c r="AX790" s="28">
        <f>IFERROR(VLOOKUP(Table2[[#This Row],[SAP Code]],[26]_16!A:B,2,FALSE),0)</f>
        <v>0</v>
      </c>
      <c r="AY790" s="28">
        <f>IFERROR(VLOOKUP(Table2[[#This Row],[SAP Code]],[26]_16!D:E,2,FALSE)/ 1000000, 0)</f>
        <v>0</v>
      </c>
      <c r="AZ790" s="28">
        <f>IFERROR(VLOOKUP(Table2[[#This Row],[SAP Code]],[26]_16!G:H,2,FALSE)/ 1000000, 0)</f>
        <v>0</v>
      </c>
      <c r="BA790" s="28">
        <f>IFERROR(VLOOKUP(Table2[[#This Row],[SAP Code]],[26]_16!J:K,2,FALSE)/ 1000000, 0)</f>
        <v>0</v>
      </c>
      <c r="BB790" s="28">
        <f>IFERROR(VLOOKUP(Table2[[#This Row],[SAP Code]],[26]_16!M:N,2,FALSE)/ 1000000, 0)</f>
        <v>0.12380142</v>
      </c>
      <c r="BC790" s="28">
        <f>IFERROR(VLOOKUP(Table2[[#This Row],[SAP Code]],[26]_16!P:Q,2,FALSE),0)</f>
        <v>0.23526878000000001</v>
      </c>
      <c r="BD790" s="28">
        <f>IFERROR(VLOOKUP(Table2[[#This Row],[SAP Code]],[26]_16!S:T,2,FALSE),0)</f>
        <v>3.9578227800000003</v>
      </c>
      <c r="BE790" s="28">
        <f>IFERROR(VLOOKUP(Table2[[#This Row],[SAP Code]],[26]_16!V:W,2,FALSE)/ 1000000, 0)</f>
        <v>3.6505525500000013</v>
      </c>
      <c r="BF790" s="28">
        <f>IFERROR(VLOOKUP(Table2[[#This Row],[SAP Code]],[26]_16!Y:Z,2,FALSE)/ 1000000, 0)</f>
        <v>2.3468694399999994</v>
      </c>
      <c r="BG790" s="28" t="str">
        <f>IFERROR(VLOOKUP(Table2[[#This Row],[SAP Code]],[26]port!$A:$AD,30,FALSE),"unknown")</f>
        <v>OnGo</v>
      </c>
      <c r="BH790" s="29" t="str">
        <f t="shared" si="220"/>
        <v>Ongoing</v>
      </c>
      <c r="BI790" s="16"/>
    </row>
    <row r="791" spans="1:61" ht="17.100000000000001" customHeight="1">
      <c r="A791" s="16" t="s">
        <v>1106</v>
      </c>
      <c r="B791" s="16" t="s">
        <v>2923</v>
      </c>
      <c r="C791" s="16" t="s">
        <v>2924</v>
      </c>
      <c r="D791" s="16" t="s">
        <v>2925</v>
      </c>
      <c r="E791" s="18">
        <v>43376</v>
      </c>
      <c r="F791" s="16" t="s">
        <v>1110</v>
      </c>
      <c r="G791" s="16" t="s">
        <v>126</v>
      </c>
      <c r="H791" s="16" t="s">
        <v>66</v>
      </c>
      <c r="I791" s="16" t="s">
        <v>123</v>
      </c>
      <c r="J791" s="16" t="s">
        <v>179</v>
      </c>
      <c r="K791" s="16" t="s">
        <v>84</v>
      </c>
      <c r="L791" s="16" t="s">
        <v>195</v>
      </c>
      <c r="M791" s="19">
        <v>75400000</v>
      </c>
      <c r="N791" s="19">
        <v>62557039.741143279</v>
      </c>
      <c r="O791" s="20" t="s">
        <v>2926</v>
      </c>
      <c r="P791" s="21">
        <v>2000200003602</v>
      </c>
      <c r="Q791" s="20" t="s">
        <v>87</v>
      </c>
      <c r="R791" s="16" t="str">
        <f t="shared" si="210"/>
        <v>ADB Public</v>
      </c>
      <c r="S791" s="16" t="str">
        <f t="shared" si="224"/>
        <v>E</v>
      </c>
      <c r="T791" s="16" t="str">
        <f t="shared" si="208"/>
        <v>ADB Countries</v>
      </c>
      <c r="U791" s="16" t="str">
        <f t="shared" si="211"/>
        <v>Non-Transition States</v>
      </c>
      <c r="V791" s="22" t="str">
        <f>IF(ISNUMBER(MATCH(A791, {"Gabon","Sudan","Niger","Mali","Burkina Faso","Guinea"}, 0)), "De Facto Countries", "Non-De Facto Countries")</f>
        <v>De Facto Countries</v>
      </c>
      <c r="W791" s="16" t="str">
        <f t="shared" si="222"/>
        <v>Central</v>
      </c>
      <c r="X791" s="16" t="str">
        <f t="shared" si="223"/>
        <v>WASH Sector</v>
      </c>
      <c r="Y791" s="23">
        <f>Table2[[#This Row],[Approved Amount_UA Equivalent]]*0.03</f>
        <v>1876711.1922342982</v>
      </c>
      <c r="Z791" s="23">
        <f>Table2[[#This Row],[Approved Amount_UA Equivalent]]*0.01</f>
        <v>625570.39741143282</v>
      </c>
      <c r="AC791" s="23">
        <f>Table2[[#This Row],[Approved Amount_UA Equivalent]]*0.96</f>
        <v>60054758.151497543</v>
      </c>
      <c r="AD791" s="23">
        <f>SUM(Table2[[#This Row],[Feed Africa ]:[Improve Quality Of Life ]])</f>
        <v>62557039.741143271</v>
      </c>
      <c r="AE791" s="16" t="b">
        <f>Table2[[#This Row],[Total HI5]]=Table2[[#This Row],[Approved Amount_UA Equivalent]]</f>
        <v>1</v>
      </c>
      <c r="AF791" s="24">
        <v>10</v>
      </c>
      <c r="AG791" s="20" t="str">
        <f t="shared" si="212"/>
        <v>Investment Project</v>
      </c>
      <c r="AH791" s="24" t="e">
        <f>VLOOKUP(Table2[[#This Row],[SAP Code]],[25]DATA!$A:$G,7,FALSE)</f>
        <v>#N/A</v>
      </c>
      <c r="AI791" s="20" t="str">
        <f t="shared" si="213"/>
        <v>Infrastructure</v>
      </c>
      <c r="AJ791" s="25" t="s">
        <v>89</v>
      </c>
      <c r="AK791" s="25" t="s">
        <v>126</v>
      </c>
      <c r="AL791" s="23" t="str" cm="1">
        <f t="array" ref="AL791">_xlfn.SWITCH(AK791,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91" s="26">
        <v>1</v>
      </c>
      <c r="AN791" s="25" t="str">
        <f t="shared" si="221"/>
        <v>Sovereign</v>
      </c>
      <c r="AO791" s="27">
        <v>1</v>
      </c>
      <c r="AP791" s="23">
        <f>Table2[[#This Row],[Approved Amount_UA Equivalent]]/1000000</f>
        <v>62.557039741143278</v>
      </c>
      <c r="AQ791" s="19">
        <f t="shared" si="214"/>
        <v>83.253410769103127</v>
      </c>
      <c r="AR791" s="23" t="str">
        <f t="shared" si="215"/>
        <v>61-70</v>
      </c>
      <c r="AS791" s="23" t="str">
        <f t="shared" si="216"/>
        <v>61-80</v>
      </c>
      <c r="AT791" s="23" t="str">
        <f t="shared" si="217"/>
        <v>41-80</v>
      </c>
      <c r="AU791" s="23" t="str">
        <f t="shared" si="218"/>
        <v>50-100 Mn</v>
      </c>
      <c r="AV791" s="23">
        <f>Table2[[#This Row],[Amount]]</f>
        <v>75400000</v>
      </c>
      <c r="AW791" s="23" t="str">
        <f t="shared" si="219"/>
        <v>Oct 2018</v>
      </c>
      <c r="AX791" s="28">
        <f>IFERROR(VLOOKUP(Table2[[#This Row],[SAP Code]],[26]_16!A:B,2,FALSE),0)</f>
        <v>0</v>
      </c>
      <c r="AY791" s="28">
        <f>IFERROR(VLOOKUP(Table2[[#This Row],[SAP Code]],[26]_16!D:E,2,FALSE)/ 1000000, 0)</f>
        <v>0</v>
      </c>
      <c r="AZ791" s="28">
        <f>IFERROR(VLOOKUP(Table2[[#This Row],[SAP Code]],[26]_16!G:H,2,FALSE)/ 1000000, 0)</f>
        <v>0</v>
      </c>
      <c r="BA791" s="28">
        <f>IFERROR(VLOOKUP(Table2[[#This Row],[SAP Code]],[26]_16!J:K,2,FALSE)/ 1000000, 0)</f>
        <v>0</v>
      </c>
      <c r="BB791" s="28">
        <f>IFERROR(VLOOKUP(Table2[[#This Row],[SAP Code]],[26]_16!M:N,2,FALSE)/ 1000000, 0)</f>
        <v>0.23146963000000001</v>
      </c>
      <c r="BC791" s="28">
        <f>IFERROR(VLOOKUP(Table2[[#This Row],[SAP Code]],[26]_16!P:Q,2,FALSE),0)</f>
        <v>0.9048311800000004</v>
      </c>
      <c r="BD791" s="28">
        <f>IFERROR(VLOOKUP(Table2[[#This Row],[SAP Code]],[26]_16!S:T,2,FALSE),0)</f>
        <v>13.635773650000001</v>
      </c>
      <c r="BE791" s="28">
        <f>IFERROR(VLOOKUP(Table2[[#This Row],[SAP Code]],[26]_16!V:W,2,FALSE)/ 1000000, 0)</f>
        <v>15.192778910000007</v>
      </c>
      <c r="BF791" s="28">
        <f>IFERROR(VLOOKUP(Table2[[#This Row],[SAP Code]],[26]_16!Y:Z,2,FALSE)/ 1000000, 0)</f>
        <v>6.1147751200000018</v>
      </c>
      <c r="BG791" s="28" t="str">
        <f>IFERROR(VLOOKUP(Table2[[#This Row],[SAP Code]],[26]port!$A:$AD,30,FALSE),"unknown")</f>
        <v>OnGo</v>
      </c>
      <c r="BH791" s="29" t="str">
        <f t="shared" si="220"/>
        <v>Ongoing</v>
      </c>
      <c r="BI791" s="16"/>
    </row>
    <row r="792" spans="1:61" ht="17.100000000000001" customHeight="1">
      <c r="A792" s="16" t="s">
        <v>150</v>
      </c>
      <c r="B792" s="16" t="s">
        <v>2927</v>
      </c>
      <c r="C792" s="16" t="s">
        <v>2928</v>
      </c>
      <c r="D792" s="16" t="s">
        <v>2929</v>
      </c>
      <c r="E792" s="18">
        <v>43376</v>
      </c>
      <c r="F792" s="16" t="s">
        <v>154</v>
      </c>
      <c r="G792" s="16" t="s">
        <v>90</v>
      </c>
      <c r="H792" s="16" t="s">
        <v>132</v>
      </c>
      <c r="I792" s="16" t="s">
        <v>82</v>
      </c>
      <c r="J792" s="16" t="s">
        <v>179</v>
      </c>
      <c r="K792" s="16" t="s">
        <v>84</v>
      </c>
      <c r="L792" s="16" t="s">
        <v>195</v>
      </c>
      <c r="M792" s="19">
        <v>36320000</v>
      </c>
      <c r="N792" s="19">
        <v>30133576.702895544</v>
      </c>
      <c r="O792" s="20" t="s">
        <v>2930</v>
      </c>
      <c r="P792" s="21">
        <v>2000200003103</v>
      </c>
      <c r="Q792" s="20" t="s">
        <v>72</v>
      </c>
      <c r="R792" s="16" t="str">
        <f t="shared" si="210"/>
        <v>ADB Public</v>
      </c>
      <c r="S792" s="16" t="str">
        <f t="shared" si="224"/>
        <v>F</v>
      </c>
      <c r="T792" s="16" t="str">
        <f t="shared" si="208"/>
        <v>Blend Countries</v>
      </c>
      <c r="U792" s="16" t="str">
        <f t="shared" si="211"/>
        <v>Non-Transition States</v>
      </c>
      <c r="V792" s="22" t="str">
        <f>IF(ISNUMBER(MATCH(A792, {"Gabon","Sudan","Niger","Mali","Burkina Faso","Guinea"}, 0)), "De Facto Countries", "Non-De Facto Countries")</f>
        <v>Non-De Facto Countries</v>
      </c>
      <c r="W792" s="16" t="str">
        <f t="shared" si="222"/>
        <v>West</v>
      </c>
      <c r="X792" s="16" t="str">
        <f t="shared" si="223"/>
        <v>Power</v>
      </c>
      <c r="Y792" s="23"/>
      <c r="Z792" s="23">
        <f>Table2[[#This Row],[Approved Amount_UA Equivalent]]</f>
        <v>30133576.702895544</v>
      </c>
      <c r="AD792" s="23">
        <f>SUM(Table2[[#This Row],[Feed Africa ]:[Improve Quality Of Life ]])</f>
        <v>30133576.702895544</v>
      </c>
      <c r="AE792" s="16" t="b">
        <f>Table2[[#This Row],[Total HI5]]=Table2[[#This Row],[Approved Amount_UA Equivalent]]</f>
        <v>1</v>
      </c>
      <c r="AF792" s="24">
        <v>10</v>
      </c>
      <c r="AG792" s="20" t="str">
        <f t="shared" si="212"/>
        <v>Investment Project</v>
      </c>
      <c r="AH792" s="24" t="e">
        <f>VLOOKUP(Table2[[#This Row],[SAP Code]],[25]DATA!$A:$G,7,FALSE)</f>
        <v>#N/A</v>
      </c>
      <c r="AI792" s="20" t="str">
        <f t="shared" si="213"/>
        <v>Infrastructure</v>
      </c>
      <c r="AJ792" s="25" t="s">
        <v>89</v>
      </c>
      <c r="AK792" s="25" t="s">
        <v>90</v>
      </c>
      <c r="AL792" s="23" t="str" cm="1">
        <f t="array" ref="AL792">_xlfn.SWITCH(AK792,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792" s="26">
        <v>1</v>
      </c>
      <c r="AN792" s="25" t="str">
        <f t="shared" si="221"/>
        <v>Sovereign</v>
      </c>
      <c r="AO792" s="27">
        <v>1</v>
      </c>
      <c r="AP792" s="23">
        <f>Table2[[#This Row],[Approved Amount_UA Equivalent]]/1000000</f>
        <v>30.133576702895546</v>
      </c>
      <c r="AQ792" s="19">
        <f t="shared" si="214"/>
        <v>40.102969219281512</v>
      </c>
      <c r="AR792" s="23" t="str">
        <f t="shared" si="215"/>
        <v>31-40</v>
      </c>
      <c r="AS792" s="23" t="str">
        <f t="shared" si="216"/>
        <v>21-40</v>
      </c>
      <c r="AT792" s="23" t="str">
        <f t="shared" si="217"/>
        <v>1-40</v>
      </c>
      <c r="AU792" s="23" t="str">
        <f t="shared" si="218"/>
        <v>&lt;1-50 Mn</v>
      </c>
      <c r="AV792" s="23">
        <f>Table2[[#This Row],[Amount]]</f>
        <v>36320000</v>
      </c>
      <c r="AW792" s="23" t="str">
        <f t="shared" si="219"/>
        <v>Oct 2018</v>
      </c>
      <c r="AX792" s="28">
        <f>IFERROR(VLOOKUP(Table2[[#This Row],[SAP Code]],[26]_16!A:B,2,FALSE),0)</f>
        <v>0</v>
      </c>
      <c r="AY792" s="28">
        <f>IFERROR(VLOOKUP(Table2[[#This Row],[SAP Code]],[26]_16!D:E,2,FALSE)/ 1000000, 0)</f>
        <v>0</v>
      </c>
      <c r="AZ792" s="28">
        <f>IFERROR(VLOOKUP(Table2[[#This Row],[SAP Code]],[26]_16!G:H,2,FALSE)/ 1000000, 0)</f>
        <v>0</v>
      </c>
      <c r="BA792" s="28">
        <f>IFERROR(VLOOKUP(Table2[[#This Row],[SAP Code]],[26]_16!J:K,2,FALSE)/ 1000000, 0)</f>
        <v>0</v>
      </c>
      <c r="BB792" s="28">
        <f>IFERROR(VLOOKUP(Table2[[#This Row],[SAP Code]],[26]_16!M:N,2,FALSE)/ 1000000, 0)</f>
        <v>0.15726520000000002</v>
      </c>
      <c r="BC792" s="28">
        <f>IFERROR(VLOOKUP(Table2[[#This Row],[SAP Code]],[26]_16!P:Q,2,FALSE),0)</f>
        <v>7.0770339999999987E-2</v>
      </c>
      <c r="BD792" s="28">
        <f>IFERROR(VLOOKUP(Table2[[#This Row],[SAP Code]],[26]_16!S:T,2,FALSE),0)</f>
        <v>6.2409471200000004</v>
      </c>
      <c r="BE792" s="28">
        <f>IFERROR(VLOOKUP(Table2[[#This Row],[SAP Code]],[26]_16!V:W,2,FALSE)/ 1000000, 0)</f>
        <v>0.22584742999999999</v>
      </c>
      <c r="BF792" s="28">
        <f>IFERROR(VLOOKUP(Table2[[#This Row],[SAP Code]],[26]_16!Y:Z,2,FALSE)/ 1000000, 0)</f>
        <v>0.25235236999999999</v>
      </c>
      <c r="BG792" s="28" t="str">
        <f>IFERROR(VLOOKUP(Table2[[#This Row],[SAP Code]],[26]port!$A:$AD,30,FALSE),"unknown")</f>
        <v>OnGo</v>
      </c>
      <c r="BH792" s="29" t="str">
        <f t="shared" si="220"/>
        <v>Ongoing</v>
      </c>
      <c r="BI792" s="16"/>
    </row>
    <row r="793" spans="1:61" ht="17.100000000000001" customHeight="1">
      <c r="A793" s="16" t="s">
        <v>270</v>
      </c>
      <c r="B793" s="16" t="s">
        <v>2931</v>
      </c>
      <c r="C793" s="16" t="s">
        <v>2932</v>
      </c>
      <c r="D793" s="16" t="s">
        <v>2933</v>
      </c>
      <c r="E793" s="18">
        <v>43383</v>
      </c>
      <c r="F793" s="16" t="s">
        <v>1004</v>
      </c>
      <c r="G793" s="16" t="s">
        <v>115</v>
      </c>
      <c r="H793" s="16" t="s">
        <v>66</v>
      </c>
      <c r="I793" s="16" t="s">
        <v>67</v>
      </c>
      <c r="J793" s="16" t="s">
        <v>68</v>
      </c>
      <c r="K793" s="16" t="s">
        <v>69</v>
      </c>
      <c r="L793" s="16" t="s">
        <v>70</v>
      </c>
      <c r="M793" s="19">
        <v>1000000</v>
      </c>
      <c r="N793" s="19">
        <v>716717.43415158568</v>
      </c>
      <c r="O793" s="20" t="s">
        <v>2934</v>
      </c>
      <c r="P793" s="21">
        <v>5000199005468</v>
      </c>
      <c r="Q793" s="20" t="s">
        <v>72</v>
      </c>
      <c r="R793" s="16" t="str">
        <f t="shared" si="210"/>
        <v>OTHERS</v>
      </c>
      <c r="S793" s="16" t="str">
        <f t="shared" si="224"/>
        <v>I</v>
      </c>
      <c r="T793" s="16" t="str">
        <f t="shared" si="208"/>
        <v>ADF Countries</v>
      </c>
      <c r="U793" s="16" t="str">
        <f t="shared" si="211"/>
        <v>Transition States</v>
      </c>
      <c r="V793" s="22" t="str">
        <f>IF(ISNUMBER(MATCH(A793, {"Gabon","Sudan","Niger","Mali","Burkina Faso","Guinea"}, 0)), "De Facto Countries", "Non-De Facto Countries")</f>
        <v>Non-De Facto Countries</v>
      </c>
      <c r="W793" s="16" t="str">
        <f t="shared" si="222"/>
        <v>Central</v>
      </c>
      <c r="X793" s="16" t="str">
        <f t="shared" si="223"/>
        <v>Social</v>
      </c>
      <c r="Y793" s="23"/>
      <c r="AC793" s="23">
        <f>Table2[[#This Row],[Approved Amount_UA Equivalent]]</f>
        <v>716717.43415158568</v>
      </c>
      <c r="AD793" s="23">
        <f>SUM(Table2[[#This Row],[Feed Africa ]:[Improve Quality Of Life ]])</f>
        <v>716717.43415158568</v>
      </c>
      <c r="AE793" s="16" t="b">
        <f>Table2[[#This Row],[Total HI5]]=Table2[[#This Row],[Approved Amount_UA Equivalent]]</f>
        <v>1</v>
      </c>
      <c r="AF793" s="24">
        <v>10</v>
      </c>
      <c r="AG793" s="20" t="str">
        <f t="shared" si="212"/>
        <v>Investment Project</v>
      </c>
      <c r="AH793" s="24" t="e">
        <f>VLOOKUP(Table2[[#This Row],[SAP Code]],[25]DATA!$A:$G,7,FALSE)</f>
        <v>#N/A</v>
      </c>
      <c r="AI793" s="20" t="str">
        <f t="shared" si="213"/>
        <v>Other Investment</v>
      </c>
      <c r="AJ793" s="25" t="s">
        <v>73</v>
      </c>
      <c r="AK793" s="25" t="s">
        <v>115</v>
      </c>
      <c r="AL793" s="23" t="str" cm="1">
        <f t="array" ref="AL793">_xlfn.SWITCH(AK793,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93" s="26">
        <v>1</v>
      </c>
      <c r="AN793" s="25" t="str">
        <f t="shared" si="221"/>
        <v>Sovereign</v>
      </c>
      <c r="AO793" s="27">
        <v>1</v>
      </c>
      <c r="AP793" s="23">
        <f>Table2[[#This Row],[Approved Amount_UA Equivalent]]/1000000</f>
        <v>0.71671743415158573</v>
      </c>
      <c r="AQ793" s="19">
        <f t="shared" si="214"/>
        <v>0.95383623006629625</v>
      </c>
      <c r="AR793" s="23" t="str">
        <f t="shared" si="215"/>
        <v>1-10</v>
      </c>
      <c r="AS793" s="23" t="str">
        <f t="shared" si="216"/>
        <v>1-20</v>
      </c>
      <c r="AT793" s="23" t="str">
        <f t="shared" si="217"/>
        <v>1-40</v>
      </c>
      <c r="AU793" s="23" t="str">
        <f t="shared" si="218"/>
        <v>&lt;1-50 Mn</v>
      </c>
      <c r="AV793" s="23">
        <f>Table2[[#This Row],[Amount]]</f>
        <v>1000000</v>
      </c>
      <c r="AW793" s="23" t="str">
        <f t="shared" si="219"/>
        <v>Oct 2018</v>
      </c>
      <c r="AX793" s="28">
        <f>IFERROR(VLOOKUP(Table2[[#This Row],[SAP Code]],[26]_16!A:B,2,FALSE),0)</f>
        <v>0</v>
      </c>
      <c r="AY793" s="28">
        <f>IFERROR(VLOOKUP(Table2[[#This Row],[SAP Code]],[26]_16!D:E,2,FALSE)/ 1000000, 0)</f>
        <v>0</v>
      </c>
      <c r="AZ793" s="28">
        <f>IFERROR(VLOOKUP(Table2[[#This Row],[SAP Code]],[26]_16!G:H,2,FALSE)/ 1000000, 0)</f>
        <v>0</v>
      </c>
      <c r="BA793" s="28">
        <f>IFERROR(VLOOKUP(Table2[[#This Row],[SAP Code]],[26]_16!J:K,2,FALSE)/ 1000000, 0)</f>
        <v>0</v>
      </c>
      <c r="BB793" s="28">
        <f>IFERROR(VLOOKUP(Table2[[#This Row],[SAP Code]],[26]_16!M:N,2,FALSE)/ 1000000, 0)</f>
        <v>0</v>
      </c>
      <c r="BC793" s="28">
        <f>IFERROR(VLOOKUP(Table2[[#This Row],[SAP Code]],[26]_16!P:Q,2,FALSE),0)</f>
        <v>0</v>
      </c>
      <c r="BD793" s="28">
        <f>IFERROR(VLOOKUP(Table2[[#This Row],[SAP Code]],[26]_16!S:T,2,FALSE),0)</f>
        <v>0</v>
      </c>
      <c r="BE793" s="28">
        <f>IFERROR(VLOOKUP(Table2[[#This Row],[SAP Code]],[26]_16!V:W,2,FALSE)/ 1000000, 0)</f>
        <v>0</v>
      </c>
      <c r="BF793" s="28">
        <f>IFERROR(VLOOKUP(Table2[[#This Row],[SAP Code]],[26]_16!Y:Z,2,FALSE)/ 1000000, 0)</f>
        <v>0</v>
      </c>
      <c r="BG793" s="28" t="str">
        <f>IFERROR(VLOOKUP(Table2[[#This Row],[SAP Code]],[26]port!$A:$AD,30,FALSE),"unknown")</f>
        <v>COMP</v>
      </c>
      <c r="BH793" s="29" t="str">
        <f t="shared" si="220"/>
        <v>Number of operations completed out of the net approved of that year</v>
      </c>
      <c r="BI793" s="16"/>
    </row>
    <row r="794" spans="1:61" ht="17.100000000000001" customHeight="1">
      <c r="A794" s="16" t="s">
        <v>343</v>
      </c>
      <c r="B794" s="16" t="s">
        <v>2935</v>
      </c>
      <c r="C794" s="16" t="s">
        <v>2936</v>
      </c>
      <c r="D794" s="16" t="s">
        <v>2937</v>
      </c>
      <c r="E794" s="18">
        <v>43383</v>
      </c>
      <c r="F794" s="16" t="s">
        <v>2938</v>
      </c>
      <c r="G794" s="16" t="s">
        <v>107</v>
      </c>
      <c r="H794" s="16" t="s">
        <v>348</v>
      </c>
      <c r="I794" s="16" t="s">
        <v>102</v>
      </c>
      <c r="J794" s="16" t="s">
        <v>103</v>
      </c>
      <c r="K794" s="16" t="s">
        <v>104</v>
      </c>
      <c r="L794" s="16" t="s">
        <v>70</v>
      </c>
      <c r="M794" s="19">
        <v>50000000</v>
      </c>
      <c r="N794" s="19">
        <v>35835871.707579285</v>
      </c>
      <c r="O794" s="20" t="s">
        <v>2939</v>
      </c>
      <c r="P794" s="21">
        <v>2000130019881</v>
      </c>
      <c r="Q794" s="20" t="s">
        <v>87</v>
      </c>
      <c r="R794" s="16" t="str">
        <f t="shared" si="210"/>
        <v>ADB Private</v>
      </c>
      <c r="S794" s="16" t="str">
        <f t="shared" si="224"/>
        <v>H</v>
      </c>
      <c r="T794" s="16" t="str">
        <f t="shared" si="208"/>
        <v>ADB Countries</v>
      </c>
      <c r="U794" s="16" t="str">
        <f t="shared" si="211"/>
        <v>Non-Transition States</v>
      </c>
      <c r="V794" s="22" t="str">
        <f>IF(ISNUMBER(MATCH(A794, {"Gabon","Sudan","Niger","Mali","Burkina Faso","Guinea"}, 0)), "De Facto Countries", "Non-De Facto Countries")</f>
        <v>Non-De Facto Countries</v>
      </c>
      <c r="W794" s="16" t="str">
        <f t="shared" si="222"/>
        <v>Nigeria</v>
      </c>
      <c r="X794" s="16" t="str">
        <f t="shared" si="223"/>
        <v>Finance</v>
      </c>
      <c r="Y794" s="23"/>
      <c r="AA794" s="23">
        <f>Table2[[#This Row],[Approved Amount_UA Equivalent]]</f>
        <v>35835871.707579285</v>
      </c>
      <c r="AD794" s="23">
        <f>SUM(Table2[[#This Row],[Feed Africa ]:[Improve Quality Of Life ]])</f>
        <v>35835871.707579285</v>
      </c>
      <c r="AE794" s="16" t="b">
        <f>Table2[[#This Row],[Total HI5]]=Table2[[#This Row],[Approved Amount_UA Equivalent]]</f>
        <v>1</v>
      </c>
      <c r="AF794" s="24">
        <v>11</v>
      </c>
      <c r="AG794" s="20" t="str">
        <f t="shared" si="212"/>
        <v>Line of Credit</v>
      </c>
      <c r="AH794" s="24" t="e">
        <f>VLOOKUP(Table2[[#This Row],[SAP Code]],[25]DATA!$A:$G,7,FALSE)</f>
        <v>#N/A</v>
      </c>
      <c r="AI794" s="20" t="str">
        <f t="shared" si="213"/>
        <v>Other Investment</v>
      </c>
      <c r="AJ794" s="25" t="s">
        <v>106</v>
      </c>
      <c r="AK794" s="25" t="s">
        <v>107</v>
      </c>
      <c r="AL794" s="23" t="str" cm="1">
        <f t="array" ref="AL794">_xlfn.SWITCH(AK794,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94" s="26">
        <v>2</v>
      </c>
      <c r="AN794" s="25" t="str">
        <f t="shared" si="221"/>
        <v>Non-Sovereign</v>
      </c>
      <c r="AO794" s="27">
        <v>1</v>
      </c>
      <c r="AP794" s="23">
        <f>Table2[[#This Row],[Approved Amount_UA Equivalent]]/1000000</f>
        <v>35.835871707579287</v>
      </c>
      <c r="AQ794" s="19">
        <f t="shared" si="214"/>
        <v>47.691811503314817</v>
      </c>
      <c r="AR794" s="23" t="str">
        <f t="shared" si="215"/>
        <v>31-40</v>
      </c>
      <c r="AS794" s="23" t="str">
        <f t="shared" si="216"/>
        <v>21-40</v>
      </c>
      <c r="AT794" s="23" t="str">
        <f t="shared" si="217"/>
        <v>1-40</v>
      </c>
      <c r="AU794" s="23" t="str">
        <f t="shared" si="218"/>
        <v>&lt;1-50 Mn</v>
      </c>
      <c r="AV794" s="23">
        <f>Table2[[#This Row],[Amount]]</f>
        <v>50000000</v>
      </c>
      <c r="AW794" s="23" t="str">
        <f t="shared" si="219"/>
        <v>Oct 2018</v>
      </c>
      <c r="AX794" s="28">
        <f>IFERROR(VLOOKUP(Table2[[#This Row],[SAP Code]],[26]_16!A:B,2,FALSE),0)</f>
        <v>0</v>
      </c>
      <c r="AY794" s="28">
        <f>IFERROR(VLOOKUP(Table2[[#This Row],[SAP Code]],[26]_16!D:E,2,FALSE)/ 1000000, 0)</f>
        <v>0</v>
      </c>
      <c r="AZ794" s="28">
        <f>IFERROR(VLOOKUP(Table2[[#This Row],[SAP Code]],[26]_16!G:H,2,FALSE)/ 1000000, 0)</f>
        <v>0</v>
      </c>
      <c r="BA794" s="28">
        <f>IFERROR(VLOOKUP(Table2[[#This Row],[SAP Code]],[26]_16!J:K,2,FALSE)/ 1000000, 0)</f>
        <v>0</v>
      </c>
      <c r="BB794" s="28">
        <f>IFERROR(VLOOKUP(Table2[[#This Row],[SAP Code]],[26]_16!M:N,2,FALSE)/ 1000000, 0)</f>
        <v>29.011154789999999</v>
      </c>
      <c r="BC794" s="28">
        <f>IFERROR(VLOOKUP(Table2[[#This Row],[SAP Code]],[26]_16!P:Q,2,FALSE),0)</f>
        <v>7.2682341799999994</v>
      </c>
      <c r="BD794" s="28">
        <f>IFERROR(VLOOKUP(Table2[[#This Row],[SAP Code]],[26]_16!S:T,2,FALSE),0)</f>
        <v>0</v>
      </c>
      <c r="BE794" s="28">
        <f>IFERROR(VLOOKUP(Table2[[#This Row],[SAP Code]],[26]_16!V:W,2,FALSE)/ 1000000, 0)</f>
        <v>0</v>
      </c>
      <c r="BF794" s="28">
        <f>IFERROR(VLOOKUP(Table2[[#This Row],[SAP Code]],[26]_16!Y:Z,2,FALSE)/ 1000000, 0)</f>
        <v>0</v>
      </c>
      <c r="BG794" s="28" t="str">
        <f>IFERROR(VLOOKUP(Table2[[#This Row],[SAP Code]],[26]port!$A:$AD,30,FALSE),"unknown")</f>
        <v>OnGo</v>
      </c>
      <c r="BH794" s="29" t="str">
        <f t="shared" si="220"/>
        <v>Ongoing</v>
      </c>
      <c r="BI794" s="16"/>
    </row>
    <row r="795" spans="1:61" ht="17.100000000000001" customHeight="1">
      <c r="A795" s="38" t="s">
        <v>189</v>
      </c>
      <c r="B795" s="16" t="s">
        <v>2940</v>
      </c>
      <c r="C795" s="16" t="s">
        <v>2941</v>
      </c>
      <c r="D795" s="16" t="s">
        <v>2942</v>
      </c>
      <c r="E795" s="18">
        <v>43383</v>
      </c>
      <c r="F795" s="16" t="s">
        <v>724</v>
      </c>
      <c r="G795" s="16" t="s">
        <v>126</v>
      </c>
      <c r="H795" s="37" t="s">
        <v>194</v>
      </c>
      <c r="I795" s="16" t="s">
        <v>123</v>
      </c>
      <c r="J795" s="16" t="s">
        <v>377</v>
      </c>
      <c r="K795" s="16" t="s">
        <v>69</v>
      </c>
      <c r="L795" s="16" t="s">
        <v>195</v>
      </c>
      <c r="M795" s="19">
        <v>1000000</v>
      </c>
      <c r="N795" s="19">
        <v>829668.9620841284</v>
      </c>
      <c r="O795" s="20" t="s">
        <v>2943</v>
      </c>
      <c r="P795" s="21">
        <v>5800155002051</v>
      </c>
      <c r="Q795" s="20" t="s">
        <v>87</v>
      </c>
      <c r="R795" s="16" t="str">
        <f t="shared" si="210"/>
        <v>OTHERS</v>
      </c>
      <c r="S795" s="16" t="str">
        <f t="shared" si="224"/>
        <v>E</v>
      </c>
      <c r="T795" s="16" t="str">
        <f t="shared" si="208"/>
        <v>ADB Countries</v>
      </c>
      <c r="U795" s="16" t="str">
        <f t="shared" si="211"/>
        <v>Non-Transition States</v>
      </c>
      <c r="V795" s="22" t="str">
        <f>IF(ISNUMBER(MATCH(A795, {"Gabon","Sudan","Niger","Mali","Burkina Faso","Guinea"}, 0)), "De Facto Countries", "Non-De Facto Countries")</f>
        <v>Non-De Facto Countries</v>
      </c>
      <c r="W795" s="16" t="str">
        <f t="shared" si="222"/>
        <v>North</v>
      </c>
      <c r="X795" s="16" t="str">
        <f t="shared" si="223"/>
        <v>WASH Sector</v>
      </c>
      <c r="Y795" s="23">
        <f>Table2[[#This Row],[Approved Amount_UA Equivalent]]*0.03</f>
        <v>24890.068862523851</v>
      </c>
      <c r="Z795" s="23">
        <f>Table2[[#This Row],[Approved Amount_UA Equivalent]]*0.01</f>
        <v>8296.6896208412836</v>
      </c>
      <c r="AC795" s="23">
        <f>Table2[[#This Row],[Approved Amount_UA Equivalent]]*0.96</f>
        <v>796482.20360076323</v>
      </c>
      <c r="AD795" s="23">
        <f>SUM(Table2[[#This Row],[Feed Africa ]:[Improve Quality Of Life ]])</f>
        <v>829668.9620841284</v>
      </c>
      <c r="AE795" s="16" t="b">
        <f>Table2[[#This Row],[Total HI5]]=Table2[[#This Row],[Approved Amount_UA Equivalent]]</f>
        <v>1</v>
      </c>
      <c r="AF795" s="24">
        <v>41</v>
      </c>
      <c r="AG795" s="20" t="str">
        <f t="shared" si="212"/>
        <v>ISP and Investment Project</v>
      </c>
      <c r="AH795" s="24" t="e">
        <f>VLOOKUP(Table2[[#This Row],[SAP Code]],[25]DATA!$A:$G,7,FALSE)</f>
        <v>#N/A</v>
      </c>
      <c r="AI795" s="20" t="str">
        <f t="shared" si="213"/>
        <v>Infrastructure</v>
      </c>
      <c r="AJ795" s="25" t="s">
        <v>89</v>
      </c>
      <c r="AK795" s="25" t="s">
        <v>126</v>
      </c>
      <c r="AL795" s="23" t="str" cm="1">
        <f t="array" ref="AL795">_xlfn.SWITCH(AK795,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95" s="26">
        <v>1</v>
      </c>
      <c r="AN795" s="25" t="str">
        <f t="shared" si="221"/>
        <v>Sovereign</v>
      </c>
      <c r="AO795" s="27">
        <v>1</v>
      </c>
      <c r="AP795" s="23">
        <f>Table2[[#This Row],[Approved Amount_UA Equivalent]]/1000000</f>
        <v>0.82966896208412844</v>
      </c>
      <c r="AQ795" s="19">
        <f t="shared" si="214"/>
        <v>1.1041566415000414</v>
      </c>
      <c r="AR795" s="23" t="str">
        <f t="shared" si="215"/>
        <v>1-10</v>
      </c>
      <c r="AS795" s="23" t="str">
        <f t="shared" si="216"/>
        <v>1-20</v>
      </c>
      <c r="AT795" s="23" t="str">
        <f t="shared" si="217"/>
        <v>1-40</v>
      </c>
      <c r="AU795" s="23" t="str">
        <f t="shared" si="218"/>
        <v>&lt;1-50 Mn</v>
      </c>
      <c r="AV795" s="23">
        <f>Table2[[#This Row],[Amount]]</f>
        <v>1000000</v>
      </c>
      <c r="AW795" s="23" t="str">
        <f t="shared" si="219"/>
        <v>Oct 2018</v>
      </c>
      <c r="AX795" s="28">
        <f>IFERROR(VLOOKUP(Table2[[#This Row],[SAP Code]],[26]_16!A:B,2,FALSE),0)</f>
        <v>0</v>
      </c>
      <c r="AY795" s="28">
        <f>IFERROR(VLOOKUP(Table2[[#This Row],[SAP Code]],[26]_16!D:E,2,FALSE)/ 1000000, 0)</f>
        <v>0</v>
      </c>
      <c r="AZ795" s="28">
        <f>IFERROR(VLOOKUP(Table2[[#This Row],[SAP Code]],[26]_16!G:H,2,FALSE)/ 1000000, 0)</f>
        <v>0</v>
      </c>
      <c r="BA795" s="28">
        <f>IFERROR(VLOOKUP(Table2[[#This Row],[SAP Code]],[26]_16!J:K,2,FALSE)/ 1000000, 0)</f>
        <v>0</v>
      </c>
      <c r="BB795" s="28">
        <f>IFERROR(VLOOKUP(Table2[[#This Row],[SAP Code]],[26]_16!M:N,2,FALSE)/ 1000000, 0)</f>
        <v>9.4031779999999995E-2</v>
      </c>
      <c r="BC795" s="28">
        <f>IFERROR(VLOOKUP(Table2[[#This Row],[SAP Code]],[26]_16!P:Q,2,FALSE),0)</f>
        <v>0</v>
      </c>
      <c r="BD795" s="28">
        <f>IFERROR(VLOOKUP(Table2[[#This Row],[SAP Code]],[26]_16!S:T,2,FALSE),0)</f>
        <v>0</v>
      </c>
      <c r="BE795" s="28">
        <f>IFERROR(VLOOKUP(Table2[[#This Row],[SAP Code]],[26]_16!V:W,2,FALSE)/ 1000000, 0)</f>
        <v>1.5541919999999999E-2</v>
      </c>
      <c r="BF795" s="28">
        <f>IFERROR(VLOOKUP(Table2[[#This Row],[SAP Code]],[26]_16!Y:Z,2,FALSE)/ 1000000, 0)</f>
        <v>5.2310600000000001E-3</v>
      </c>
      <c r="BG795" s="28" t="str">
        <f>IFERROR(VLOOKUP(Table2[[#This Row],[SAP Code]],[26]port!$A:$AD,30,FALSE),"unknown")</f>
        <v>OnGo</v>
      </c>
      <c r="BH795" s="29" t="str">
        <f t="shared" si="220"/>
        <v>Ongoing</v>
      </c>
      <c r="BI795" s="16"/>
    </row>
    <row r="796" spans="1:61" ht="17.100000000000001" customHeight="1">
      <c r="A796" s="38" t="s">
        <v>189</v>
      </c>
      <c r="B796" s="16" t="s">
        <v>2940</v>
      </c>
      <c r="C796" s="16" t="s">
        <v>2944</v>
      </c>
      <c r="D796" s="16" t="s">
        <v>2942</v>
      </c>
      <c r="E796" s="18">
        <v>43383</v>
      </c>
      <c r="F796" s="16" t="s">
        <v>2945</v>
      </c>
      <c r="G796" s="16" t="s">
        <v>126</v>
      </c>
      <c r="H796" s="37" t="s">
        <v>194</v>
      </c>
      <c r="I796" s="16" t="s">
        <v>123</v>
      </c>
      <c r="J796" s="16" t="s">
        <v>179</v>
      </c>
      <c r="K796" s="16" t="s">
        <v>84</v>
      </c>
      <c r="L796" s="16" t="s">
        <v>195</v>
      </c>
      <c r="M796" s="19">
        <v>75000000</v>
      </c>
      <c r="N796" s="19">
        <v>62225172.156309627</v>
      </c>
      <c r="O796" s="20" t="s">
        <v>2946</v>
      </c>
      <c r="P796" s="21">
        <v>2000200003601</v>
      </c>
      <c r="Q796" s="20" t="s">
        <v>87</v>
      </c>
      <c r="R796" s="16" t="str">
        <f t="shared" si="210"/>
        <v>ADB Public</v>
      </c>
      <c r="S796" s="16" t="str">
        <f t="shared" si="224"/>
        <v>E</v>
      </c>
      <c r="T796" s="16" t="str">
        <f t="shared" si="208"/>
        <v>ADB Countries</v>
      </c>
      <c r="U796" s="16" t="str">
        <f t="shared" si="211"/>
        <v>Non-Transition States</v>
      </c>
      <c r="V796" s="22" t="str">
        <f>IF(ISNUMBER(MATCH(A796, {"Gabon","Sudan","Niger","Mali","Burkina Faso","Guinea"}, 0)), "De Facto Countries", "Non-De Facto Countries")</f>
        <v>Non-De Facto Countries</v>
      </c>
      <c r="W796" s="16" t="str">
        <f t="shared" si="222"/>
        <v>North</v>
      </c>
      <c r="X796" s="16" t="str">
        <f t="shared" si="223"/>
        <v>WASH Sector</v>
      </c>
      <c r="Y796" s="23">
        <f>Table2[[#This Row],[Approved Amount_UA Equivalent]]*0.03</f>
        <v>1866755.1646892887</v>
      </c>
      <c r="Z796" s="23">
        <f>Table2[[#This Row],[Approved Amount_UA Equivalent]]*0.01</f>
        <v>622251.72156309627</v>
      </c>
      <c r="AC796" s="23">
        <f>Table2[[#This Row],[Approved Amount_UA Equivalent]]*0.96</f>
        <v>59736165.270057239</v>
      </c>
      <c r="AD796" s="23">
        <f>SUM(Table2[[#This Row],[Feed Africa ]:[Improve Quality Of Life ]])</f>
        <v>62225172.156309627</v>
      </c>
      <c r="AE796" s="16" t="b">
        <f>Table2[[#This Row],[Total HI5]]=Table2[[#This Row],[Approved Amount_UA Equivalent]]</f>
        <v>1</v>
      </c>
      <c r="AF796" s="24">
        <v>10</v>
      </c>
      <c r="AG796" s="20" t="str">
        <f t="shared" si="212"/>
        <v>Investment Project</v>
      </c>
      <c r="AH796" s="24" t="e">
        <f>VLOOKUP(Table2[[#This Row],[SAP Code]],[25]DATA!$A:$G,7,FALSE)</f>
        <v>#N/A</v>
      </c>
      <c r="AI796" s="20" t="str">
        <f t="shared" si="213"/>
        <v>Infrastructure</v>
      </c>
      <c r="AJ796" s="25" t="s">
        <v>89</v>
      </c>
      <c r="AK796" s="25" t="s">
        <v>126</v>
      </c>
      <c r="AL796" s="23" t="str" cm="1">
        <f t="array" ref="AL796">_xlfn.SWITCH(AK796,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796" s="26">
        <v>1</v>
      </c>
      <c r="AN796" s="25" t="str">
        <f t="shared" si="221"/>
        <v>Sovereign</v>
      </c>
      <c r="AO796" s="27">
        <v>1</v>
      </c>
      <c r="AP796" s="23">
        <f>Table2[[#This Row],[Approved Amount_UA Equivalent]]/1000000</f>
        <v>62.225172156309625</v>
      </c>
      <c r="AQ796" s="19">
        <f t="shared" si="214"/>
        <v>82.811748112503111</v>
      </c>
      <c r="AR796" s="23" t="str">
        <f t="shared" si="215"/>
        <v>61-70</v>
      </c>
      <c r="AS796" s="23" t="str">
        <f t="shared" si="216"/>
        <v>61-80</v>
      </c>
      <c r="AT796" s="23" t="str">
        <f t="shared" si="217"/>
        <v>41-80</v>
      </c>
      <c r="AU796" s="23" t="str">
        <f t="shared" si="218"/>
        <v>50-100 Mn</v>
      </c>
      <c r="AV796" s="23">
        <f>Table2[[#This Row],[Amount]]</f>
        <v>75000000</v>
      </c>
      <c r="AW796" s="23" t="str">
        <f t="shared" si="219"/>
        <v>Oct 2018</v>
      </c>
      <c r="AX796" s="28">
        <f>IFERROR(VLOOKUP(Table2[[#This Row],[SAP Code]],[26]_16!A:B,2,FALSE),0)</f>
        <v>0</v>
      </c>
      <c r="AY796" s="28">
        <f>IFERROR(VLOOKUP(Table2[[#This Row],[SAP Code]],[26]_16!D:E,2,FALSE)/ 1000000, 0)</f>
        <v>0</v>
      </c>
      <c r="AZ796" s="28">
        <f>IFERROR(VLOOKUP(Table2[[#This Row],[SAP Code]],[26]_16!G:H,2,FALSE)/ 1000000, 0)</f>
        <v>0</v>
      </c>
      <c r="BA796" s="28">
        <f>IFERROR(VLOOKUP(Table2[[#This Row],[SAP Code]],[26]_16!J:K,2,FALSE)/ 1000000, 0)</f>
        <v>0</v>
      </c>
      <c r="BB796" s="28">
        <f>IFERROR(VLOOKUP(Table2[[#This Row],[SAP Code]],[26]_16!M:N,2,FALSE)/ 1000000, 0)</f>
        <v>1.6208130000000001</v>
      </c>
      <c r="BC796" s="28">
        <f>IFERROR(VLOOKUP(Table2[[#This Row],[SAP Code]],[26]_16!P:Q,2,FALSE),0)</f>
        <v>0</v>
      </c>
      <c r="BD796" s="28">
        <f>IFERROR(VLOOKUP(Table2[[#This Row],[SAP Code]],[26]_16!S:T,2,FALSE),0)</f>
        <v>0</v>
      </c>
      <c r="BE796" s="28">
        <f>IFERROR(VLOOKUP(Table2[[#This Row],[SAP Code]],[26]_16!V:W,2,FALSE)/ 1000000, 0)</f>
        <v>0.90023902</v>
      </c>
      <c r="BF796" s="28">
        <f>IFERROR(VLOOKUP(Table2[[#This Row],[SAP Code]],[26]_16!Y:Z,2,FALSE)/ 1000000, 0)</f>
        <v>1.46072556</v>
      </c>
      <c r="BG796" s="28" t="str">
        <f>IFERROR(VLOOKUP(Table2[[#This Row],[SAP Code]],[26]port!$A:$AD,30,FALSE),"unknown")</f>
        <v>OnGo</v>
      </c>
      <c r="BH796" s="29" t="str">
        <f t="shared" si="220"/>
        <v>Ongoing</v>
      </c>
      <c r="BI796" s="16"/>
    </row>
    <row r="797" spans="1:61" ht="17.100000000000001" customHeight="1">
      <c r="A797" s="20" t="s">
        <v>244</v>
      </c>
      <c r="B797" s="16" t="s">
        <v>2947</v>
      </c>
      <c r="C797" s="16" t="s">
        <v>2948</v>
      </c>
      <c r="D797" s="16" t="s">
        <v>2949</v>
      </c>
      <c r="E797" s="18">
        <v>43383</v>
      </c>
      <c r="F797" s="16" t="s">
        <v>394</v>
      </c>
      <c r="G797" s="16" t="s">
        <v>140</v>
      </c>
      <c r="H797" s="16" t="s">
        <v>132</v>
      </c>
      <c r="I797" s="16" t="s">
        <v>138</v>
      </c>
      <c r="J797" s="16" t="s">
        <v>83</v>
      </c>
      <c r="K797" s="16" t="s">
        <v>69</v>
      </c>
      <c r="L797" s="16" t="s">
        <v>85</v>
      </c>
      <c r="M797" s="19">
        <v>14170000</v>
      </c>
      <c r="N797" s="19">
        <v>14170000</v>
      </c>
      <c r="O797" s="20" t="s">
        <v>2950</v>
      </c>
      <c r="P797" s="21">
        <v>2100155038319</v>
      </c>
      <c r="Q797" s="20" t="s">
        <v>87</v>
      </c>
      <c r="R797" s="16" t="str">
        <f t="shared" si="210"/>
        <v>ADF Including TSF</v>
      </c>
      <c r="S797" s="16" t="str">
        <f t="shared" si="224"/>
        <v>D</v>
      </c>
      <c r="T797" s="16" t="str">
        <f t="shared" si="208"/>
        <v>ADF Countries</v>
      </c>
      <c r="U797" s="16" t="str">
        <f t="shared" si="211"/>
        <v>Transition States</v>
      </c>
      <c r="V797" s="22" t="str">
        <f>IF(ISNUMBER(MATCH(A797, {"Gabon","Sudan","Niger","Mali","Burkina Faso","Guinea"}, 0)), "De Facto Countries", "Non-De Facto Countries")</f>
        <v>Non-De Facto Countries</v>
      </c>
      <c r="W797" s="16" t="str">
        <f t="shared" si="222"/>
        <v>West</v>
      </c>
      <c r="X797" s="16" t="str">
        <f t="shared" si="223"/>
        <v>Transport</v>
      </c>
      <c r="Y797" s="23"/>
      <c r="AB797" s="23">
        <f>Table2[[#This Row],[Approved Amount_UA Equivalent]]</f>
        <v>14170000</v>
      </c>
      <c r="AD797" s="23">
        <f>SUM(Table2[[#This Row],[Feed Africa ]:[Improve Quality Of Life ]])</f>
        <v>14170000</v>
      </c>
      <c r="AE797" s="16" t="b">
        <f>Table2[[#This Row],[Total HI5]]=Table2[[#This Row],[Approved Amount_UA Equivalent]]</f>
        <v>1</v>
      </c>
      <c r="AF797" s="24">
        <v>40</v>
      </c>
      <c r="AG797" s="20" t="str">
        <f t="shared" si="212"/>
        <v>ISP and Investment Project</v>
      </c>
      <c r="AH797" s="24" t="e">
        <f>VLOOKUP(Table2[[#This Row],[SAP Code]],[25]DATA!$A:$G,7,FALSE)</f>
        <v>#N/A</v>
      </c>
      <c r="AI797" s="20" t="str">
        <f t="shared" si="213"/>
        <v>Infrastructure</v>
      </c>
      <c r="AJ797" s="25" t="s">
        <v>89</v>
      </c>
      <c r="AK797" s="25" t="s">
        <v>140</v>
      </c>
      <c r="AL797" s="23" t="str" cm="1">
        <f t="array" ref="AL797">_xlfn.SWITCH(AK797,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97" s="26">
        <v>1</v>
      </c>
      <c r="AN797" s="25" t="str">
        <f t="shared" si="221"/>
        <v>Sovereign</v>
      </c>
      <c r="AO797" s="27">
        <v>0.33333333333333331</v>
      </c>
      <c r="AP797" s="23">
        <f>Table2[[#This Row],[Approved Amount_UA Equivalent]]/1000000</f>
        <v>14.17</v>
      </c>
      <c r="AQ797" s="19">
        <f t="shared" si="214"/>
        <v>18.858002800000001</v>
      </c>
      <c r="AR797" s="23" t="str">
        <f t="shared" si="215"/>
        <v>11-20</v>
      </c>
      <c r="AS797" s="23" t="str">
        <f t="shared" si="216"/>
        <v>1-20</v>
      </c>
      <c r="AT797" s="23" t="str">
        <f t="shared" si="217"/>
        <v>1-40</v>
      </c>
      <c r="AU797" s="23" t="str">
        <f t="shared" si="218"/>
        <v>&lt;1-50 Mn</v>
      </c>
      <c r="AV797" s="23">
        <f>Table2[[#This Row],[Amount]]</f>
        <v>14170000</v>
      </c>
      <c r="AW797" s="23" t="str">
        <f t="shared" si="219"/>
        <v>Oct 2018</v>
      </c>
      <c r="AX797" s="28">
        <f>IFERROR(VLOOKUP(Table2[[#This Row],[SAP Code]],[26]_16!A:B,2,FALSE),0)</f>
        <v>0</v>
      </c>
      <c r="AY797" s="28">
        <f>IFERROR(VLOOKUP(Table2[[#This Row],[SAP Code]],[26]_16!D:E,2,FALSE)/ 1000000, 0)</f>
        <v>0</v>
      </c>
      <c r="AZ797" s="28">
        <f>IFERROR(VLOOKUP(Table2[[#This Row],[SAP Code]],[26]_16!G:H,2,FALSE)/ 1000000, 0)</f>
        <v>0</v>
      </c>
      <c r="BA797" s="28">
        <f>IFERROR(VLOOKUP(Table2[[#This Row],[SAP Code]],[26]_16!J:K,2,FALSE)/ 1000000, 0)</f>
        <v>0</v>
      </c>
      <c r="BB797" s="28">
        <f>IFERROR(VLOOKUP(Table2[[#This Row],[SAP Code]],[26]_16!M:N,2,FALSE)/ 1000000, 0)</f>
        <v>0</v>
      </c>
      <c r="BC797" s="28">
        <f>IFERROR(VLOOKUP(Table2[[#This Row],[SAP Code]],[26]_16!P:Q,2,FALSE),0)</f>
        <v>0</v>
      </c>
      <c r="BD797" s="28">
        <f>IFERROR(VLOOKUP(Table2[[#This Row],[SAP Code]],[26]_16!S:T,2,FALSE),0)</f>
        <v>0</v>
      </c>
      <c r="BE797" s="28">
        <f>IFERROR(VLOOKUP(Table2[[#This Row],[SAP Code]],[26]_16!V:W,2,FALSE)/ 1000000, 0)</f>
        <v>0</v>
      </c>
      <c r="BF797" s="28">
        <f>IFERROR(VLOOKUP(Table2[[#This Row],[SAP Code]],[26]_16!Y:Z,2,FALSE)/ 1000000, 0)</f>
        <v>0</v>
      </c>
      <c r="BG797" s="28" t="str">
        <f>IFERROR(VLOOKUP(Table2[[#This Row],[SAP Code]],[26]port!$A:$AD,30,FALSE),"unknown")</f>
        <v>OnGo</v>
      </c>
      <c r="BH797" s="29" t="str">
        <f t="shared" si="220"/>
        <v>Ongoing</v>
      </c>
      <c r="BI797" s="16"/>
    </row>
    <row r="798" spans="1:61" ht="17.100000000000001" customHeight="1">
      <c r="A798" s="20" t="s">
        <v>244</v>
      </c>
      <c r="B798" s="16" t="s">
        <v>2947</v>
      </c>
      <c r="C798" s="16" t="s">
        <v>2951</v>
      </c>
      <c r="D798" s="16" t="s">
        <v>2949</v>
      </c>
      <c r="E798" s="18">
        <v>43383</v>
      </c>
      <c r="F798" s="16" t="s">
        <v>394</v>
      </c>
      <c r="G798" s="16" t="s">
        <v>140</v>
      </c>
      <c r="H798" s="16" t="s">
        <v>132</v>
      </c>
      <c r="I798" s="16" t="s">
        <v>138</v>
      </c>
      <c r="J798" s="16" t="s">
        <v>2562</v>
      </c>
      <c r="K798" s="16" t="s">
        <v>69</v>
      </c>
      <c r="L798" s="16" t="s">
        <v>195</v>
      </c>
      <c r="M798" s="19">
        <v>9620000</v>
      </c>
      <c r="N798" s="19">
        <v>7981415.4152493151</v>
      </c>
      <c r="O798" s="20" t="s">
        <v>2950</v>
      </c>
      <c r="P798" s="21">
        <v>5110155000101</v>
      </c>
      <c r="Q798" s="20" t="s">
        <v>87</v>
      </c>
      <c r="R798" s="16" t="str">
        <f t="shared" si="210"/>
        <v>OTHERS</v>
      </c>
      <c r="S798" s="16" t="str">
        <f t="shared" si="224"/>
        <v>D</v>
      </c>
      <c r="T798" s="16" t="str">
        <f t="shared" si="208"/>
        <v>ADF Countries</v>
      </c>
      <c r="U798" s="16" t="str">
        <f t="shared" si="211"/>
        <v>Transition States</v>
      </c>
      <c r="V798" s="22" t="str">
        <f>IF(ISNUMBER(MATCH(A798, {"Gabon","Sudan","Niger","Mali","Burkina Faso","Guinea"}, 0)), "De Facto Countries", "Non-De Facto Countries")</f>
        <v>Non-De Facto Countries</v>
      </c>
      <c r="W798" s="16" t="str">
        <f t="shared" si="222"/>
        <v>West</v>
      </c>
      <c r="X798" s="16" t="str">
        <f t="shared" si="223"/>
        <v>Transport</v>
      </c>
      <c r="Y798" s="23"/>
      <c r="AB798" s="23">
        <f>Table2[[#This Row],[Approved Amount_UA Equivalent]]</f>
        <v>7981415.4152493151</v>
      </c>
      <c r="AD798" s="23">
        <f>SUM(Table2[[#This Row],[Feed Africa ]:[Improve Quality Of Life ]])</f>
        <v>7981415.4152493151</v>
      </c>
      <c r="AE798" s="16" t="b">
        <f>Table2[[#This Row],[Total HI5]]=Table2[[#This Row],[Approved Amount_UA Equivalent]]</f>
        <v>1</v>
      </c>
      <c r="AF798" s="24">
        <v>40</v>
      </c>
      <c r="AG798" s="20" t="str">
        <f t="shared" si="212"/>
        <v>ISP and Investment Project</v>
      </c>
      <c r="AH798" s="24" t="e">
        <f>VLOOKUP(Table2[[#This Row],[SAP Code]],[25]DATA!$A:$G,7,FALSE)</f>
        <v>#N/A</v>
      </c>
      <c r="AI798" s="20" t="str">
        <f t="shared" si="213"/>
        <v>Infrastructure</v>
      </c>
      <c r="AJ798" s="25" t="s">
        <v>89</v>
      </c>
      <c r="AK798" s="25" t="s">
        <v>140</v>
      </c>
      <c r="AL798" s="23" t="str" cm="1">
        <f t="array" ref="AL798">_xlfn.SWITCH(AK798,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98" s="26">
        <v>1</v>
      </c>
      <c r="AN798" s="25" t="str">
        <f t="shared" si="221"/>
        <v>Sovereign</v>
      </c>
      <c r="AO798" s="27">
        <v>0.33333333333333331</v>
      </c>
      <c r="AP798" s="23">
        <f>Table2[[#This Row],[Approved Amount_UA Equivalent]]/1000000</f>
        <v>7.9814154152493151</v>
      </c>
      <c r="AQ798" s="19">
        <f t="shared" si="214"/>
        <v>10.621986891230399</v>
      </c>
      <c r="AR798" s="23" t="str">
        <f t="shared" si="215"/>
        <v>1-10</v>
      </c>
      <c r="AS798" s="23" t="str">
        <f t="shared" si="216"/>
        <v>1-20</v>
      </c>
      <c r="AT798" s="23" t="str">
        <f t="shared" si="217"/>
        <v>1-40</v>
      </c>
      <c r="AU798" s="23" t="str">
        <f t="shared" si="218"/>
        <v>&lt;1-50 Mn</v>
      </c>
      <c r="AV798" s="23">
        <f>Table2[[#This Row],[Amount]]</f>
        <v>9620000</v>
      </c>
      <c r="AW798" s="23" t="str">
        <f t="shared" si="219"/>
        <v>Oct 2018</v>
      </c>
      <c r="AX798" s="28">
        <f>IFERROR(VLOOKUP(Table2[[#This Row],[SAP Code]],[26]_16!A:B,2,FALSE),0)</f>
        <v>0</v>
      </c>
      <c r="AY798" s="28">
        <f>IFERROR(VLOOKUP(Table2[[#This Row],[SAP Code]],[26]_16!D:E,2,FALSE)/ 1000000, 0)</f>
        <v>0</v>
      </c>
      <c r="AZ798" s="28">
        <f>IFERROR(VLOOKUP(Table2[[#This Row],[SAP Code]],[26]_16!G:H,2,FALSE)/ 1000000, 0)</f>
        <v>0</v>
      </c>
      <c r="BA798" s="28">
        <f>IFERROR(VLOOKUP(Table2[[#This Row],[SAP Code]],[26]_16!J:K,2,FALSE)/ 1000000, 0)</f>
        <v>0</v>
      </c>
      <c r="BB798" s="28">
        <f>IFERROR(VLOOKUP(Table2[[#This Row],[SAP Code]],[26]_16!M:N,2,FALSE)/ 1000000, 0)</f>
        <v>0</v>
      </c>
      <c r="BC798" s="28">
        <f>IFERROR(VLOOKUP(Table2[[#This Row],[SAP Code]],[26]_16!P:Q,2,FALSE),0)</f>
        <v>0</v>
      </c>
      <c r="BD798" s="28">
        <f>IFERROR(VLOOKUP(Table2[[#This Row],[SAP Code]],[26]_16!S:T,2,FALSE),0)</f>
        <v>0</v>
      </c>
      <c r="BE798" s="28">
        <f>IFERROR(VLOOKUP(Table2[[#This Row],[SAP Code]],[26]_16!V:W,2,FALSE)/ 1000000, 0)</f>
        <v>0</v>
      </c>
      <c r="BF798" s="28">
        <f>IFERROR(VLOOKUP(Table2[[#This Row],[SAP Code]],[26]_16!Y:Z,2,FALSE)/ 1000000, 0)</f>
        <v>0</v>
      </c>
      <c r="BG798" s="28" t="str">
        <f>IFERROR(VLOOKUP(Table2[[#This Row],[SAP Code]],[26]port!$A:$AD,30,FALSE),"unknown")</f>
        <v>OnGo</v>
      </c>
      <c r="BH798" s="29" t="str">
        <f t="shared" si="220"/>
        <v>Ongoing</v>
      </c>
      <c r="BI798" s="16"/>
    </row>
    <row r="799" spans="1:61" ht="17.100000000000001" customHeight="1">
      <c r="A799" s="20" t="s">
        <v>244</v>
      </c>
      <c r="B799" s="16" t="s">
        <v>2947</v>
      </c>
      <c r="C799" s="16" t="s">
        <v>2952</v>
      </c>
      <c r="D799" s="16" t="s">
        <v>2949</v>
      </c>
      <c r="E799" s="18">
        <v>43383</v>
      </c>
      <c r="F799" s="16" t="s">
        <v>394</v>
      </c>
      <c r="G799" s="16" t="s">
        <v>140</v>
      </c>
      <c r="H799" s="16" t="s">
        <v>132</v>
      </c>
      <c r="I799" s="16" t="s">
        <v>138</v>
      </c>
      <c r="J799" s="16" t="s">
        <v>2463</v>
      </c>
      <c r="K799" s="16" t="s">
        <v>69</v>
      </c>
      <c r="L799" s="16" t="s">
        <v>85</v>
      </c>
      <c r="M799" s="19">
        <v>1500000</v>
      </c>
      <c r="N799" s="19">
        <v>1500000</v>
      </c>
      <c r="O799" s="20" t="s">
        <v>2950</v>
      </c>
      <c r="P799" s="21">
        <v>5900155014351</v>
      </c>
      <c r="Q799" s="20" t="s">
        <v>87</v>
      </c>
      <c r="R799" s="16" t="str">
        <f t="shared" si="210"/>
        <v>ADF Including TSF</v>
      </c>
      <c r="S799" s="16" t="str">
        <f t="shared" si="224"/>
        <v>D</v>
      </c>
      <c r="T799" s="16" t="str">
        <f t="shared" si="208"/>
        <v>ADF Countries</v>
      </c>
      <c r="U799" s="16" t="str">
        <f t="shared" si="211"/>
        <v>Transition States</v>
      </c>
      <c r="V799" s="22" t="str">
        <f>IF(ISNUMBER(MATCH(A799, {"Gabon","Sudan","Niger","Mali","Burkina Faso","Guinea"}, 0)), "De Facto Countries", "Non-De Facto Countries")</f>
        <v>Non-De Facto Countries</v>
      </c>
      <c r="W799" s="16" t="str">
        <f t="shared" si="222"/>
        <v>West</v>
      </c>
      <c r="X799" s="16" t="str">
        <f t="shared" si="223"/>
        <v>Transport</v>
      </c>
      <c r="Y799" s="23"/>
      <c r="AB799" s="23">
        <f>Table2[[#This Row],[Approved Amount_UA Equivalent]]</f>
        <v>1500000</v>
      </c>
      <c r="AD799" s="23">
        <f>SUM(Table2[[#This Row],[Feed Africa ]:[Improve Quality Of Life ]])</f>
        <v>1500000</v>
      </c>
      <c r="AE799" s="16" t="b">
        <f>Table2[[#This Row],[Total HI5]]=Table2[[#This Row],[Approved Amount_UA Equivalent]]</f>
        <v>1</v>
      </c>
      <c r="AF799" s="24">
        <v>40</v>
      </c>
      <c r="AG799" s="20" t="str">
        <f t="shared" si="212"/>
        <v>ISP and Investment Project</v>
      </c>
      <c r="AH799" s="24" t="e">
        <f>VLOOKUP(Table2[[#This Row],[SAP Code]],[25]DATA!$A:$G,7,FALSE)</f>
        <v>#N/A</v>
      </c>
      <c r="AI799" s="20" t="str">
        <f t="shared" si="213"/>
        <v>Infrastructure</v>
      </c>
      <c r="AJ799" s="25" t="s">
        <v>89</v>
      </c>
      <c r="AK799" s="25" t="s">
        <v>140</v>
      </c>
      <c r="AL799" s="23" t="str" cm="1">
        <f t="array" ref="AL799">_xlfn.SWITCH(AK799,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799" s="26">
        <v>1</v>
      </c>
      <c r="AN799" s="25" t="str">
        <f t="shared" si="221"/>
        <v>Sovereign</v>
      </c>
      <c r="AO799" s="27">
        <v>0.33333333333333331</v>
      </c>
      <c r="AP799" s="23">
        <f>Table2[[#This Row],[Approved Amount_UA Equivalent]]/1000000</f>
        <v>1.5</v>
      </c>
      <c r="AQ799" s="19">
        <f t="shared" si="214"/>
        <v>1.9962599999999999</v>
      </c>
      <c r="AR799" s="23" t="str">
        <f t="shared" si="215"/>
        <v>1-10</v>
      </c>
      <c r="AS799" s="23" t="str">
        <f t="shared" si="216"/>
        <v>1-20</v>
      </c>
      <c r="AT799" s="23" t="str">
        <f t="shared" si="217"/>
        <v>1-40</v>
      </c>
      <c r="AU799" s="23" t="str">
        <f t="shared" si="218"/>
        <v>&lt;1-50 Mn</v>
      </c>
      <c r="AV799" s="23">
        <f>Table2[[#This Row],[Amount]]</f>
        <v>1500000</v>
      </c>
      <c r="AW799" s="23" t="str">
        <f t="shared" si="219"/>
        <v>Oct 2018</v>
      </c>
      <c r="AX799" s="28">
        <f>IFERROR(VLOOKUP(Table2[[#This Row],[SAP Code]],[26]_16!A:B,2,FALSE),0)</f>
        <v>0</v>
      </c>
      <c r="AY799" s="28">
        <f>IFERROR(VLOOKUP(Table2[[#This Row],[SAP Code]],[26]_16!D:E,2,FALSE)/ 1000000, 0)</f>
        <v>0</v>
      </c>
      <c r="AZ799" s="28">
        <f>IFERROR(VLOOKUP(Table2[[#This Row],[SAP Code]],[26]_16!G:H,2,FALSE)/ 1000000, 0)</f>
        <v>0</v>
      </c>
      <c r="BA799" s="28">
        <f>IFERROR(VLOOKUP(Table2[[#This Row],[SAP Code]],[26]_16!J:K,2,FALSE)/ 1000000, 0)</f>
        <v>0</v>
      </c>
      <c r="BB799" s="28">
        <f>IFERROR(VLOOKUP(Table2[[#This Row],[SAP Code]],[26]_16!M:N,2,FALSE)/ 1000000, 0)</f>
        <v>0</v>
      </c>
      <c r="BC799" s="28">
        <f>IFERROR(VLOOKUP(Table2[[#This Row],[SAP Code]],[26]_16!P:Q,2,FALSE),0)</f>
        <v>0</v>
      </c>
      <c r="BD799" s="28">
        <f>IFERROR(VLOOKUP(Table2[[#This Row],[SAP Code]],[26]_16!S:T,2,FALSE),0)</f>
        <v>0</v>
      </c>
      <c r="BE799" s="28">
        <f>IFERROR(VLOOKUP(Table2[[#This Row],[SAP Code]],[26]_16!V:W,2,FALSE)/ 1000000, 0)</f>
        <v>0</v>
      </c>
      <c r="BF799" s="28">
        <f>IFERROR(VLOOKUP(Table2[[#This Row],[SAP Code]],[26]_16!Y:Z,2,FALSE)/ 1000000, 0)</f>
        <v>0</v>
      </c>
      <c r="BG799" s="28" t="str">
        <f>IFERROR(VLOOKUP(Table2[[#This Row],[SAP Code]],[26]port!$A:$AD,30,FALSE),"unknown")</f>
        <v>OnGo</v>
      </c>
      <c r="BH799" s="29" t="str">
        <f t="shared" si="220"/>
        <v>Ongoing</v>
      </c>
      <c r="BI799" s="16"/>
    </row>
    <row r="800" spans="1:61" ht="17.100000000000001" customHeight="1">
      <c r="A800" s="16" t="s">
        <v>326</v>
      </c>
      <c r="B800" s="16" t="s">
        <v>2947</v>
      </c>
      <c r="C800" s="16" t="s">
        <v>2953</v>
      </c>
      <c r="D800" s="16" t="s">
        <v>2949</v>
      </c>
      <c r="E800" s="18">
        <v>43383</v>
      </c>
      <c r="F800" s="16" t="s">
        <v>328</v>
      </c>
      <c r="G800" s="16" t="s">
        <v>140</v>
      </c>
      <c r="H800" s="16" t="s">
        <v>132</v>
      </c>
      <c r="I800" s="16" t="s">
        <v>138</v>
      </c>
      <c r="J800" s="16" t="s">
        <v>83</v>
      </c>
      <c r="K800" s="16" t="s">
        <v>84</v>
      </c>
      <c r="L800" s="16" t="s">
        <v>85</v>
      </c>
      <c r="M800" s="19">
        <v>5120000</v>
      </c>
      <c r="N800" s="19">
        <v>5120000</v>
      </c>
      <c r="O800" s="20" t="s">
        <v>2954</v>
      </c>
      <c r="P800" s="21">
        <v>2100150040294</v>
      </c>
      <c r="Q800" s="20" t="s">
        <v>87</v>
      </c>
      <c r="R800" s="16" t="str">
        <f t="shared" si="210"/>
        <v>ADF Including TSF</v>
      </c>
      <c r="S800" s="16" t="str">
        <f t="shared" si="224"/>
        <v>D</v>
      </c>
      <c r="T800" s="16" t="str">
        <f t="shared" si="208"/>
        <v>ADF Countries</v>
      </c>
      <c r="U800" s="16" t="str">
        <f t="shared" si="211"/>
        <v>Transition States</v>
      </c>
      <c r="V800" s="22" t="str">
        <f>IF(ISNUMBER(MATCH(A800, {"Gabon","Sudan","Niger","Mali","Burkina Faso","Guinea"}, 0)), "De Facto Countries", "Non-De Facto Countries")</f>
        <v>De Facto Countries</v>
      </c>
      <c r="W800" s="16" t="str">
        <f t="shared" si="222"/>
        <v>West</v>
      </c>
      <c r="X800" s="16" t="str">
        <f t="shared" si="223"/>
        <v>Transport</v>
      </c>
      <c r="Y800" s="23"/>
      <c r="AB800" s="23">
        <f>Table2[[#This Row],[Approved Amount_UA Equivalent]]</f>
        <v>5120000</v>
      </c>
      <c r="AD800" s="23">
        <f>SUM(Table2[[#This Row],[Feed Africa ]:[Improve Quality Of Life ]])</f>
        <v>5120000</v>
      </c>
      <c r="AE800" s="16" t="b">
        <f>Table2[[#This Row],[Total HI5]]=Table2[[#This Row],[Approved Amount_UA Equivalent]]</f>
        <v>1</v>
      </c>
      <c r="AF800" s="24">
        <v>10</v>
      </c>
      <c r="AG800" s="20" t="str">
        <f t="shared" si="212"/>
        <v>Investment Project</v>
      </c>
      <c r="AH800" s="24" t="e">
        <f>VLOOKUP(Table2[[#This Row],[SAP Code]],[25]DATA!$A:$G,7,FALSE)</f>
        <v>#N/A</v>
      </c>
      <c r="AI800" s="20" t="str">
        <f t="shared" si="213"/>
        <v>Infrastructure</v>
      </c>
      <c r="AJ800" s="25" t="s">
        <v>89</v>
      </c>
      <c r="AK800" s="25" t="s">
        <v>140</v>
      </c>
      <c r="AL800" s="23" t="str" cm="1">
        <f t="array" ref="AL800">_xlfn.SWITCH(AK800,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00" s="26">
        <v>1</v>
      </c>
      <c r="AN800" s="25" t="str">
        <f t="shared" si="221"/>
        <v>Sovereign</v>
      </c>
      <c r="AO800" s="27">
        <v>0.25</v>
      </c>
      <c r="AP800" s="23">
        <f>Table2[[#This Row],[Approved Amount_UA Equivalent]]/1000000</f>
        <v>5.12</v>
      </c>
      <c r="AQ800" s="19">
        <f t="shared" si="214"/>
        <v>6.8139007999999999</v>
      </c>
      <c r="AR800" s="23" t="str">
        <f t="shared" si="215"/>
        <v>1-10</v>
      </c>
      <c r="AS800" s="23" t="str">
        <f t="shared" si="216"/>
        <v>1-20</v>
      </c>
      <c r="AT800" s="23" t="str">
        <f t="shared" si="217"/>
        <v>1-40</v>
      </c>
      <c r="AU800" s="23" t="str">
        <f t="shared" si="218"/>
        <v>&lt;1-50 Mn</v>
      </c>
      <c r="AV800" s="23">
        <f>Table2[[#This Row],[Amount]]</f>
        <v>5120000</v>
      </c>
      <c r="AW800" s="23" t="str">
        <f t="shared" si="219"/>
        <v>Oct 2018</v>
      </c>
      <c r="AX800" s="28">
        <f>IFERROR(VLOOKUP(Table2[[#This Row],[SAP Code]],[26]_16!A:B,2,FALSE),0)</f>
        <v>0</v>
      </c>
      <c r="AY800" s="28">
        <f>IFERROR(VLOOKUP(Table2[[#This Row],[SAP Code]],[26]_16!D:E,2,FALSE)/ 1000000, 0)</f>
        <v>0</v>
      </c>
      <c r="AZ800" s="28">
        <f>IFERROR(VLOOKUP(Table2[[#This Row],[SAP Code]],[26]_16!G:H,2,FALSE)/ 1000000, 0)</f>
        <v>0</v>
      </c>
      <c r="BA800" s="28">
        <f>IFERROR(VLOOKUP(Table2[[#This Row],[SAP Code]],[26]_16!J:K,2,FALSE)/ 1000000, 0)</f>
        <v>0</v>
      </c>
      <c r="BB800" s="28">
        <f>IFERROR(VLOOKUP(Table2[[#This Row],[SAP Code]],[26]_16!M:N,2,FALSE)/ 1000000, 0)</f>
        <v>0</v>
      </c>
      <c r="BC800" s="28">
        <f>IFERROR(VLOOKUP(Table2[[#This Row],[SAP Code]],[26]_16!P:Q,2,FALSE),0)</f>
        <v>0</v>
      </c>
      <c r="BD800" s="28">
        <f>IFERROR(VLOOKUP(Table2[[#This Row],[SAP Code]],[26]_16!S:T,2,FALSE),0)</f>
        <v>0</v>
      </c>
      <c r="BE800" s="28">
        <f>IFERROR(VLOOKUP(Table2[[#This Row],[SAP Code]],[26]_16!V:W,2,FALSE)/ 1000000, 0)</f>
        <v>0</v>
      </c>
      <c r="BF800" s="28">
        <f>IFERROR(VLOOKUP(Table2[[#This Row],[SAP Code]],[26]_16!Y:Z,2,FALSE)/ 1000000, 0)</f>
        <v>0</v>
      </c>
      <c r="BG800" s="28" t="str">
        <f>IFERROR(VLOOKUP(Table2[[#This Row],[SAP Code]],[26]port!$A:$AD,30,FALSE),"unknown")</f>
        <v>OnGo</v>
      </c>
      <c r="BH800" s="29" t="str">
        <f t="shared" si="220"/>
        <v>Ongoing</v>
      </c>
      <c r="BI800" s="16"/>
    </row>
    <row r="801" spans="1:61" ht="17.100000000000001" customHeight="1">
      <c r="A801" s="16" t="s">
        <v>326</v>
      </c>
      <c r="B801" s="16" t="s">
        <v>2947</v>
      </c>
      <c r="C801" s="16" t="s">
        <v>2955</v>
      </c>
      <c r="D801" s="16" t="s">
        <v>2949</v>
      </c>
      <c r="E801" s="18">
        <v>43383</v>
      </c>
      <c r="F801" s="16" t="s">
        <v>328</v>
      </c>
      <c r="G801" s="16" t="s">
        <v>140</v>
      </c>
      <c r="H801" s="16" t="s">
        <v>132</v>
      </c>
      <c r="I801" s="16" t="s">
        <v>138</v>
      </c>
      <c r="J801" s="16" t="s">
        <v>83</v>
      </c>
      <c r="K801" s="16" t="s">
        <v>69</v>
      </c>
      <c r="L801" s="16" t="s">
        <v>85</v>
      </c>
      <c r="M801" s="19">
        <v>17310000</v>
      </c>
      <c r="N801" s="19">
        <v>17310000</v>
      </c>
      <c r="O801" s="20" t="s">
        <v>2954</v>
      </c>
      <c r="P801" s="21">
        <v>2100155038320</v>
      </c>
      <c r="Q801" s="20" t="s">
        <v>87</v>
      </c>
      <c r="R801" s="16" t="str">
        <f t="shared" si="210"/>
        <v>ADF Including TSF</v>
      </c>
      <c r="S801" s="16" t="str">
        <f t="shared" si="224"/>
        <v>D</v>
      </c>
      <c r="T801" s="16" t="str">
        <f t="shared" si="208"/>
        <v>ADF Countries</v>
      </c>
      <c r="U801" s="16" t="str">
        <f t="shared" si="211"/>
        <v>Transition States</v>
      </c>
      <c r="V801" s="22" t="str">
        <f>IF(ISNUMBER(MATCH(A801, {"Gabon","Sudan","Niger","Mali","Burkina Faso","Guinea"}, 0)), "De Facto Countries", "Non-De Facto Countries")</f>
        <v>De Facto Countries</v>
      </c>
      <c r="W801" s="16" t="str">
        <f t="shared" si="222"/>
        <v>West</v>
      </c>
      <c r="X801" s="16" t="str">
        <f t="shared" si="223"/>
        <v>Transport</v>
      </c>
      <c r="Y801" s="23"/>
      <c r="AB801" s="23">
        <f>Table2[[#This Row],[Approved Amount_UA Equivalent]]</f>
        <v>17310000</v>
      </c>
      <c r="AD801" s="23">
        <f>SUM(Table2[[#This Row],[Feed Africa ]:[Improve Quality Of Life ]])</f>
        <v>17310000</v>
      </c>
      <c r="AE801" s="16" t="b">
        <f>Table2[[#This Row],[Total HI5]]=Table2[[#This Row],[Approved Amount_UA Equivalent]]</f>
        <v>1</v>
      </c>
      <c r="AF801" s="24">
        <v>10</v>
      </c>
      <c r="AG801" s="20" t="str">
        <f t="shared" si="212"/>
        <v>Investment Project</v>
      </c>
      <c r="AH801" s="24" t="e">
        <f>VLOOKUP(Table2[[#This Row],[SAP Code]],[25]DATA!$A:$G,7,FALSE)</f>
        <v>#N/A</v>
      </c>
      <c r="AI801" s="20" t="str">
        <f t="shared" si="213"/>
        <v>Infrastructure</v>
      </c>
      <c r="AJ801" s="25" t="s">
        <v>89</v>
      </c>
      <c r="AK801" s="25" t="s">
        <v>140</v>
      </c>
      <c r="AL801" s="23" t="str" cm="1">
        <f t="array" ref="AL801">_xlfn.SWITCH(AK801,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01" s="26">
        <v>1</v>
      </c>
      <c r="AN801" s="25" t="str">
        <f t="shared" si="221"/>
        <v>Sovereign</v>
      </c>
      <c r="AO801" s="27">
        <v>0.25</v>
      </c>
      <c r="AP801" s="23">
        <f>Table2[[#This Row],[Approved Amount_UA Equivalent]]/1000000</f>
        <v>17.309999999999999</v>
      </c>
      <c r="AQ801" s="19">
        <f t="shared" si="214"/>
        <v>23.036840400000003</v>
      </c>
      <c r="AR801" s="23" t="str">
        <f t="shared" si="215"/>
        <v>11-20</v>
      </c>
      <c r="AS801" s="23" t="str">
        <f t="shared" si="216"/>
        <v>1-20</v>
      </c>
      <c r="AT801" s="23" t="str">
        <f t="shared" si="217"/>
        <v>1-40</v>
      </c>
      <c r="AU801" s="23" t="str">
        <f t="shared" si="218"/>
        <v>&lt;1-50 Mn</v>
      </c>
      <c r="AV801" s="23">
        <f>Table2[[#This Row],[Amount]]</f>
        <v>17310000</v>
      </c>
      <c r="AW801" s="23" t="str">
        <f t="shared" si="219"/>
        <v>Oct 2018</v>
      </c>
      <c r="AX801" s="28">
        <f>IFERROR(VLOOKUP(Table2[[#This Row],[SAP Code]],[26]_16!A:B,2,FALSE),0)</f>
        <v>0</v>
      </c>
      <c r="AY801" s="28">
        <f>IFERROR(VLOOKUP(Table2[[#This Row],[SAP Code]],[26]_16!D:E,2,FALSE)/ 1000000, 0)</f>
        <v>0</v>
      </c>
      <c r="AZ801" s="28">
        <f>IFERROR(VLOOKUP(Table2[[#This Row],[SAP Code]],[26]_16!G:H,2,FALSE)/ 1000000, 0)</f>
        <v>0</v>
      </c>
      <c r="BA801" s="28">
        <f>IFERROR(VLOOKUP(Table2[[#This Row],[SAP Code]],[26]_16!J:K,2,FALSE)/ 1000000, 0)</f>
        <v>0</v>
      </c>
      <c r="BB801" s="28">
        <f>IFERROR(VLOOKUP(Table2[[#This Row],[SAP Code]],[26]_16!M:N,2,FALSE)/ 1000000, 0)</f>
        <v>0</v>
      </c>
      <c r="BC801" s="28">
        <f>IFERROR(VLOOKUP(Table2[[#This Row],[SAP Code]],[26]_16!P:Q,2,FALSE),0)</f>
        <v>0</v>
      </c>
      <c r="BD801" s="28">
        <f>IFERROR(VLOOKUP(Table2[[#This Row],[SAP Code]],[26]_16!S:T,2,FALSE),0)</f>
        <v>0</v>
      </c>
      <c r="BE801" s="28">
        <f>IFERROR(VLOOKUP(Table2[[#This Row],[SAP Code]],[26]_16!V:W,2,FALSE)/ 1000000, 0)</f>
        <v>0</v>
      </c>
      <c r="BF801" s="28">
        <f>IFERROR(VLOOKUP(Table2[[#This Row],[SAP Code]],[26]_16!Y:Z,2,FALSE)/ 1000000, 0)</f>
        <v>0</v>
      </c>
      <c r="BG801" s="28" t="str">
        <f>IFERROR(VLOOKUP(Table2[[#This Row],[SAP Code]],[26]port!$A:$AD,30,FALSE),"unknown")</f>
        <v>OnGo</v>
      </c>
      <c r="BH801" s="29" t="str">
        <f t="shared" si="220"/>
        <v>Ongoing</v>
      </c>
      <c r="BI801" s="16"/>
    </row>
    <row r="802" spans="1:61" ht="17.100000000000001" customHeight="1">
      <c r="A802" s="16" t="s">
        <v>326</v>
      </c>
      <c r="B802" s="16" t="s">
        <v>2947</v>
      </c>
      <c r="C802" s="16" t="s">
        <v>2956</v>
      </c>
      <c r="D802" s="16" t="s">
        <v>2949</v>
      </c>
      <c r="E802" s="18">
        <v>43383</v>
      </c>
      <c r="F802" s="16" t="s">
        <v>328</v>
      </c>
      <c r="G802" s="16" t="s">
        <v>140</v>
      </c>
      <c r="H802" s="16" t="s">
        <v>132</v>
      </c>
      <c r="I802" s="16" t="s">
        <v>138</v>
      </c>
      <c r="J802" s="16" t="s">
        <v>2562</v>
      </c>
      <c r="K802" s="16" t="s">
        <v>69</v>
      </c>
      <c r="L802" s="16" t="s">
        <v>195</v>
      </c>
      <c r="M802" s="19">
        <v>20380000</v>
      </c>
      <c r="N802" s="19">
        <v>16908653.447274536</v>
      </c>
      <c r="O802" s="20" t="s">
        <v>2954</v>
      </c>
      <c r="P802" s="21">
        <v>5110155000102</v>
      </c>
      <c r="Q802" s="20" t="s">
        <v>87</v>
      </c>
      <c r="R802" s="16" t="str">
        <f t="shared" si="210"/>
        <v>OTHERS</v>
      </c>
      <c r="S802" s="16" t="str">
        <f t="shared" si="224"/>
        <v>D</v>
      </c>
      <c r="T802" s="16" t="str">
        <f t="shared" si="208"/>
        <v>ADF Countries</v>
      </c>
      <c r="U802" s="16" t="str">
        <f t="shared" si="211"/>
        <v>Transition States</v>
      </c>
      <c r="V802" s="22" t="str">
        <f>IF(ISNUMBER(MATCH(A802, {"Gabon","Sudan","Niger","Mali","Burkina Faso","Guinea"}, 0)), "De Facto Countries", "Non-De Facto Countries")</f>
        <v>De Facto Countries</v>
      </c>
      <c r="W802" s="16" t="str">
        <f t="shared" si="222"/>
        <v>West</v>
      </c>
      <c r="X802" s="16" t="str">
        <f t="shared" si="223"/>
        <v>Transport</v>
      </c>
      <c r="Y802" s="23"/>
      <c r="AB802" s="23">
        <f>Table2[[#This Row],[Approved Amount_UA Equivalent]]</f>
        <v>16908653.447274536</v>
      </c>
      <c r="AD802" s="23">
        <f>SUM(Table2[[#This Row],[Feed Africa ]:[Improve Quality Of Life ]])</f>
        <v>16908653.447274536</v>
      </c>
      <c r="AE802" s="16" t="b">
        <f>Table2[[#This Row],[Total HI5]]=Table2[[#This Row],[Approved Amount_UA Equivalent]]</f>
        <v>1</v>
      </c>
      <c r="AF802" s="24">
        <v>10</v>
      </c>
      <c r="AG802" s="20" t="str">
        <f t="shared" si="212"/>
        <v>Investment Project</v>
      </c>
      <c r="AH802" s="24" t="e">
        <f>VLOOKUP(Table2[[#This Row],[SAP Code]],[25]DATA!$A:$G,7,FALSE)</f>
        <v>#N/A</v>
      </c>
      <c r="AI802" s="20" t="str">
        <f t="shared" si="213"/>
        <v>Infrastructure</v>
      </c>
      <c r="AJ802" s="25" t="s">
        <v>89</v>
      </c>
      <c r="AK802" s="25" t="s">
        <v>140</v>
      </c>
      <c r="AL802" s="23" t="str" cm="1">
        <f t="array" ref="AL802">_xlfn.SWITCH(AK802,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02" s="26">
        <v>1</v>
      </c>
      <c r="AN802" s="25" t="str">
        <f t="shared" si="221"/>
        <v>Sovereign</v>
      </c>
      <c r="AO802" s="27">
        <v>0.25</v>
      </c>
      <c r="AP802" s="23">
        <f>Table2[[#This Row],[Approved Amount_UA Equivalent]]/1000000</f>
        <v>16.908653447274535</v>
      </c>
      <c r="AQ802" s="19">
        <f t="shared" si="214"/>
        <v>22.502712353770846</v>
      </c>
      <c r="AR802" s="23" t="str">
        <f t="shared" si="215"/>
        <v>11-20</v>
      </c>
      <c r="AS802" s="23" t="str">
        <f t="shared" si="216"/>
        <v>1-20</v>
      </c>
      <c r="AT802" s="23" t="str">
        <f t="shared" si="217"/>
        <v>1-40</v>
      </c>
      <c r="AU802" s="23" t="str">
        <f t="shared" si="218"/>
        <v>&lt;1-50 Mn</v>
      </c>
      <c r="AV802" s="23">
        <f>Table2[[#This Row],[Amount]]</f>
        <v>20380000</v>
      </c>
      <c r="AW802" s="23" t="str">
        <f t="shared" si="219"/>
        <v>Oct 2018</v>
      </c>
      <c r="AX802" s="28">
        <f>IFERROR(VLOOKUP(Table2[[#This Row],[SAP Code]],[26]_16!A:B,2,FALSE),0)</f>
        <v>0</v>
      </c>
      <c r="AY802" s="28">
        <f>IFERROR(VLOOKUP(Table2[[#This Row],[SAP Code]],[26]_16!D:E,2,FALSE)/ 1000000, 0)</f>
        <v>0</v>
      </c>
      <c r="AZ802" s="28">
        <f>IFERROR(VLOOKUP(Table2[[#This Row],[SAP Code]],[26]_16!G:H,2,FALSE)/ 1000000, 0)</f>
        <v>0</v>
      </c>
      <c r="BA802" s="28">
        <f>IFERROR(VLOOKUP(Table2[[#This Row],[SAP Code]],[26]_16!J:K,2,FALSE)/ 1000000, 0)</f>
        <v>0</v>
      </c>
      <c r="BB802" s="28">
        <f>IFERROR(VLOOKUP(Table2[[#This Row],[SAP Code]],[26]_16!M:N,2,FALSE)/ 1000000, 0)</f>
        <v>0</v>
      </c>
      <c r="BC802" s="28">
        <f>IFERROR(VLOOKUP(Table2[[#This Row],[SAP Code]],[26]_16!P:Q,2,FALSE),0)</f>
        <v>0</v>
      </c>
      <c r="BD802" s="28">
        <f>IFERROR(VLOOKUP(Table2[[#This Row],[SAP Code]],[26]_16!S:T,2,FALSE),0)</f>
        <v>0</v>
      </c>
      <c r="BE802" s="28">
        <f>IFERROR(VLOOKUP(Table2[[#This Row],[SAP Code]],[26]_16!V:W,2,FALSE)/ 1000000, 0)</f>
        <v>0</v>
      </c>
      <c r="BF802" s="28">
        <f>IFERROR(VLOOKUP(Table2[[#This Row],[SAP Code]],[26]_16!Y:Z,2,FALSE)/ 1000000, 0)</f>
        <v>0</v>
      </c>
      <c r="BG802" s="28" t="str">
        <f>IFERROR(VLOOKUP(Table2[[#This Row],[SAP Code]],[26]port!$A:$AD,30,FALSE),"unknown")</f>
        <v>OnGo</v>
      </c>
      <c r="BH802" s="29" t="str">
        <f t="shared" si="220"/>
        <v>Ongoing</v>
      </c>
      <c r="BI802" s="16"/>
    </row>
    <row r="803" spans="1:61" s="37" customFormat="1" ht="17.100000000000001" customHeight="1">
      <c r="A803" s="16" t="s">
        <v>326</v>
      </c>
      <c r="B803" s="16" t="s">
        <v>2947</v>
      </c>
      <c r="C803" s="16" t="s">
        <v>2957</v>
      </c>
      <c r="D803" s="16" t="s">
        <v>2949</v>
      </c>
      <c r="E803" s="18">
        <v>43383</v>
      </c>
      <c r="F803" s="16" t="s">
        <v>328</v>
      </c>
      <c r="G803" s="16" t="s">
        <v>140</v>
      </c>
      <c r="H803" s="16" t="s">
        <v>132</v>
      </c>
      <c r="I803" s="16" t="s">
        <v>138</v>
      </c>
      <c r="J803" s="16" t="s">
        <v>2463</v>
      </c>
      <c r="K803" s="16" t="s">
        <v>69</v>
      </c>
      <c r="L803" s="16" t="s">
        <v>85</v>
      </c>
      <c r="M803" s="19">
        <v>3440000</v>
      </c>
      <c r="N803" s="19">
        <v>3440000</v>
      </c>
      <c r="O803" s="20" t="s">
        <v>2954</v>
      </c>
      <c r="P803" s="21">
        <v>5900155014352</v>
      </c>
      <c r="Q803" s="20" t="s">
        <v>87</v>
      </c>
      <c r="R803" s="16" t="str">
        <f t="shared" si="210"/>
        <v>ADF Including TSF</v>
      </c>
      <c r="S803" s="16" t="str">
        <f t="shared" si="224"/>
        <v>D</v>
      </c>
      <c r="T803" s="16" t="str">
        <f t="shared" si="208"/>
        <v>ADF Countries</v>
      </c>
      <c r="U803" s="16" t="str">
        <f t="shared" si="211"/>
        <v>Transition States</v>
      </c>
      <c r="V803" s="22" t="str">
        <f>IF(ISNUMBER(MATCH(A803, {"Gabon","Sudan","Niger","Mali","Burkina Faso","Guinea"}, 0)), "De Facto Countries", "Non-De Facto Countries")</f>
        <v>De Facto Countries</v>
      </c>
      <c r="W803" s="16" t="str">
        <f t="shared" si="222"/>
        <v>West</v>
      </c>
      <c r="X803" s="16" t="str">
        <f t="shared" si="223"/>
        <v>Transport</v>
      </c>
      <c r="Y803" s="23"/>
      <c r="Z803" s="23"/>
      <c r="AA803" s="23"/>
      <c r="AB803" s="23">
        <f>Table2[[#This Row],[Approved Amount_UA Equivalent]]</f>
        <v>3440000</v>
      </c>
      <c r="AC803" s="23"/>
      <c r="AD803" s="23">
        <f>SUM(Table2[[#This Row],[Feed Africa ]:[Improve Quality Of Life ]])</f>
        <v>3440000</v>
      </c>
      <c r="AE803" s="16" t="b">
        <f>Table2[[#This Row],[Total HI5]]=Table2[[#This Row],[Approved Amount_UA Equivalent]]</f>
        <v>1</v>
      </c>
      <c r="AF803" s="24">
        <v>10</v>
      </c>
      <c r="AG803" s="20" t="str">
        <f t="shared" si="212"/>
        <v>Investment Project</v>
      </c>
      <c r="AH803" s="24" t="e">
        <f>VLOOKUP(Table2[[#This Row],[SAP Code]],[25]DATA!$A:$G,7,FALSE)</f>
        <v>#N/A</v>
      </c>
      <c r="AI803" s="20" t="str">
        <f t="shared" si="213"/>
        <v>Infrastructure</v>
      </c>
      <c r="AJ803" s="25" t="s">
        <v>89</v>
      </c>
      <c r="AK803" s="25" t="s">
        <v>140</v>
      </c>
      <c r="AL803" s="23" t="str" cm="1">
        <f t="array" ref="AL803">_xlfn.SWITCH(AK803,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03" s="26">
        <v>1</v>
      </c>
      <c r="AN803" s="25" t="str">
        <f t="shared" si="221"/>
        <v>Sovereign</v>
      </c>
      <c r="AO803" s="27">
        <v>0.25</v>
      </c>
      <c r="AP803" s="23">
        <f>Table2[[#This Row],[Approved Amount_UA Equivalent]]/1000000</f>
        <v>3.44</v>
      </c>
      <c r="AQ803" s="19">
        <f t="shared" si="214"/>
        <v>4.5780895999999993</v>
      </c>
      <c r="AR803" s="23" t="str">
        <f t="shared" si="215"/>
        <v>1-10</v>
      </c>
      <c r="AS803" s="23" t="str">
        <f t="shared" si="216"/>
        <v>1-20</v>
      </c>
      <c r="AT803" s="23" t="str">
        <f t="shared" si="217"/>
        <v>1-40</v>
      </c>
      <c r="AU803" s="23" t="str">
        <f t="shared" si="218"/>
        <v>&lt;1-50 Mn</v>
      </c>
      <c r="AV803" s="23">
        <f>Table2[[#This Row],[Amount]]</f>
        <v>3440000</v>
      </c>
      <c r="AW803" s="23" t="str">
        <f t="shared" si="219"/>
        <v>Oct 2018</v>
      </c>
      <c r="AX803" s="28">
        <f>IFERROR(VLOOKUP(Table2[[#This Row],[SAP Code]],[26]_16!A:B,2,FALSE),0)</f>
        <v>0</v>
      </c>
      <c r="AY803" s="28">
        <f>IFERROR(VLOOKUP(Table2[[#This Row],[SAP Code]],[26]_16!D:E,2,FALSE)/ 1000000, 0)</f>
        <v>0</v>
      </c>
      <c r="AZ803" s="28">
        <f>IFERROR(VLOOKUP(Table2[[#This Row],[SAP Code]],[26]_16!G:H,2,FALSE)/ 1000000, 0)</f>
        <v>0</v>
      </c>
      <c r="BA803" s="28">
        <f>IFERROR(VLOOKUP(Table2[[#This Row],[SAP Code]],[26]_16!J:K,2,FALSE)/ 1000000, 0)</f>
        <v>0</v>
      </c>
      <c r="BB803" s="28">
        <f>IFERROR(VLOOKUP(Table2[[#This Row],[SAP Code]],[26]_16!M:N,2,FALSE)/ 1000000, 0)</f>
        <v>0</v>
      </c>
      <c r="BC803" s="28">
        <f>IFERROR(VLOOKUP(Table2[[#This Row],[SAP Code]],[26]_16!P:Q,2,FALSE),0)</f>
        <v>0</v>
      </c>
      <c r="BD803" s="28">
        <f>IFERROR(VLOOKUP(Table2[[#This Row],[SAP Code]],[26]_16!S:T,2,FALSE),0)</f>
        <v>0</v>
      </c>
      <c r="BE803" s="28">
        <f>IFERROR(VLOOKUP(Table2[[#This Row],[SAP Code]],[26]_16!V:W,2,FALSE)/ 1000000, 0)</f>
        <v>0</v>
      </c>
      <c r="BF803" s="28">
        <f>IFERROR(VLOOKUP(Table2[[#This Row],[SAP Code]],[26]_16!Y:Z,2,FALSE)/ 1000000, 0)</f>
        <v>0</v>
      </c>
      <c r="BG803" s="28" t="str">
        <f>IFERROR(VLOOKUP(Table2[[#This Row],[SAP Code]],[26]port!$A:$AD,30,FALSE),"unknown")</f>
        <v>OnGo</v>
      </c>
      <c r="BH803" s="29" t="str">
        <f t="shared" si="220"/>
        <v>Ongoing</v>
      </c>
    </row>
    <row r="804" spans="1:61" s="37" customFormat="1" ht="17.100000000000001" customHeight="1">
      <c r="A804" s="16" t="s">
        <v>316</v>
      </c>
      <c r="B804" s="16" t="s">
        <v>2958</v>
      </c>
      <c r="C804" s="16" t="s">
        <v>2959</v>
      </c>
      <c r="D804" s="16" t="s">
        <v>2960</v>
      </c>
      <c r="E804" s="18">
        <v>43384</v>
      </c>
      <c r="F804" s="16" t="s">
        <v>855</v>
      </c>
      <c r="G804" s="16" t="s">
        <v>2080</v>
      </c>
      <c r="H804" s="16" t="s">
        <v>132</v>
      </c>
      <c r="I804" s="16" t="s">
        <v>155</v>
      </c>
      <c r="J804" s="16" t="s">
        <v>68</v>
      </c>
      <c r="K804" s="16" t="s">
        <v>69</v>
      </c>
      <c r="L804" s="16" t="s">
        <v>70</v>
      </c>
      <c r="M804" s="19">
        <v>967000</v>
      </c>
      <c r="N804" s="19">
        <v>693065.75882458338</v>
      </c>
      <c r="O804" s="20" t="s">
        <v>2961</v>
      </c>
      <c r="P804" s="21">
        <v>5000199005469</v>
      </c>
      <c r="Q804" s="20" t="s">
        <v>72</v>
      </c>
      <c r="R804" s="16" t="str">
        <f t="shared" si="210"/>
        <v>OTHERS</v>
      </c>
      <c r="S804" s="16" t="str">
        <f t="shared" si="224"/>
        <v>A</v>
      </c>
      <c r="T804" s="16" t="str">
        <f t="shared" si="208"/>
        <v>Blend Countries</v>
      </c>
      <c r="U804" s="16" t="str">
        <f t="shared" si="211"/>
        <v>Non-Transition States</v>
      </c>
      <c r="V804" s="22" t="str">
        <f>IF(ISNUMBER(MATCH(A804, {"Gabon","Sudan","Niger","Mali","Burkina Faso","Guinea"}, 0)), "De Facto Countries", "Non-De Facto Countries")</f>
        <v>Non-De Facto Countries</v>
      </c>
      <c r="W804" s="16" t="str">
        <f t="shared" si="222"/>
        <v>West</v>
      </c>
      <c r="X804" s="16" t="str">
        <f t="shared" si="223"/>
        <v>Agriculture</v>
      </c>
      <c r="Y804" s="23">
        <f>Table2[[#This Row],[Approved Amount_UA Equivalent]]</f>
        <v>693065.75882458338</v>
      </c>
      <c r="Z804" s="23"/>
      <c r="AA804" s="23"/>
      <c r="AB804" s="23"/>
      <c r="AC804" s="23"/>
      <c r="AD804" s="23">
        <f>SUM(Table2[[#This Row],[Feed Africa ]:[Improve Quality Of Life ]])</f>
        <v>693065.75882458338</v>
      </c>
      <c r="AE804" s="16" t="b">
        <f>Table2[[#This Row],[Total HI5]]=Table2[[#This Row],[Approved Amount_UA Equivalent]]</f>
        <v>1</v>
      </c>
      <c r="AF804" s="24">
        <v>10</v>
      </c>
      <c r="AG804" s="20" t="str">
        <f t="shared" si="212"/>
        <v>Investment Project</v>
      </c>
      <c r="AH804" s="24" t="e">
        <f>VLOOKUP(Table2[[#This Row],[SAP Code]],[25]DATA!$A:$G,7,FALSE)</f>
        <v>#N/A</v>
      </c>
      <c r="AI804" s="20" t="str">
        <f t="shared" si="213"/>
        <v>Infrastructure</v>
      </c>
      <c r="AJ804" s="25" t="s">
        <v>157</v>
      </c>
      <c r="AK804" s="25" t="s">
        <v>74</v>
      </c>
      <c r="AL804" s="23" t="str" cm="1">
        <f t="array" ref="AL804">_xlfn.SWITCH(AK804,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04" s="26">
        <v>1</v>
      </c>
      <c r="AN804" s="25" t="str">
        <f t="shared" si="221"/>
        <v>Sovereign</v>
      </c>
      <c r="AO804" s="27">
        <v>1</v>
      </c>
      <c r="AP804" s="23">
        <f>Table2[[#This Row],[Approved Amount_UA Equivalent]]/1000000</f>
        <v>0.69306575882458332</v>
      </c>
      <c r="AQ804" s="19">
        <f t="shared" si="214"/>
        <v>0.92235963447410863</v>
      </c>
      <c r="AR804" s="23" t="str">
        <f t="shared" si="215"/>
        <v>1-10</v>
      </c>
      <c r="AS804" s="23" t="str">
        <f t="shared" si="216"/>
        <v>1-20</v>
      </c>
      <c r="AT804" s="23" t="str">
        <f t="shared" si="217"/>
        <v>1-40</v>
      </c>
      <c r="AU804" s="23" t="str">
        <f t="shared" si="218"/>
        <v>&lt;1-50 Mn</v>
      </c>
      <c r="AV804" s="23">
        <f>Table2[[#This Row],[Amount]]</f>
        <v>967000</v>
      </c>
      <c r="AW804" s="23" t="str">
        <f t="shared" si="219"/>
        <v>Oct 2018</v>
      </c>
      <c r="AX804" s="28">
        <f>IFERROR(VLOOKUP(Table2[[#This Row],[SAP Code]],[26]_16!A:B,2,FALSE),0)</f>
        <v>0</v>
      </c>
      <c r="AY804" s="28">
        <f>IFERROR(VLOOKUP(Table2[[#This Row],[SAP Code]],[26]_16!D:E,2,FALSE)/ 1000000, 0)</f>
        <v>0</v>
      </c>
      <c r="AZ804" s="28">
        <f>IFERROR(VLOOKUP(Table2[[#This Row],[SAP Code]],[26]_16!G:H,2,FALSE)/ 1000000, 0)</f>
        <v>0</v>
      </c>
      <c r="BA804" s="28">
        <f>IFERROR(VLOOKUP(Table2[[#This Row],[SAP Code]],[26]_16!J:K,2,FALSE)/ 1000000, 0)</f>
        <v>0</v>
      </c>
      <c r="BB804" s="28">
        <f>IFERROR(VLOOKUP(Table2[[#This Row],[SAP Code]],[26]_16!M:N,2,FALSE)/ 1000000, 0)</f>
        <v>0</v>
      </c>
      <c r="BC804" s="28">
        <f>IFERROR(VLOOKUP(Table2[[#This Row],[SAP Code]],[26]_16!P:Q,2,FALSE),0)</f>
        <v>0</v>
      </c>
      <c r="BD804" s="28">
        <f>IFERROR(VLOOKUP(Table2[[#This Row],[SAP Code]],[26]_16!S:T,2,FALSE),0)</f>
        <v>0</v>
      </c>
      <c r="BE804" s="28">
        <f>IFERROR(VLOOKUP(Table2[[#This Row],[SAP Code]],[26]_16!V:W,2,FALSE)/ 1000000, 0)</f>
        <v>0</v>
      </c>
      <c r="BF804" s="28">
        <f>IFERROR(VLOOKUP(Table2[[#This Row],[SAP Code]],[26]_16!Y:Z,2,FALSE)/ 1000000, 0)</f>
        <v>0</v>
      </c>
      <c r="BG804" s="28" t="str">
        <f>IFERROR(VLOOKUP(Table2[[#This Row],[SAP Code]],[26]port!$A:$AD,30,FALSE),"unknown")</f>
        <v>COMP</v>
      </c>
      <c r="BH804" s="29" t="str">
        <f t="shared" si="220"/>
        <v>Number of operations completed out of the net approved of that year</v>
      </c>
    </row>
    <row r="805" spans="1:61" ht="17.100000000000001" customHeight="1">
      <c r="A805" s="16" t="s">
        <v>316</v>
      </c>
      <c r="B805" s="16" t="s">
        <v>2962</v>
      </c>
      <c r="C805" s="16" t="s">
        <v>2963</v>
      </c>
      <c r="D805" s="16" t="s">
        <v>2964</v>
      </c>
      <c r="E805" s="18">
        <v>43389</v>
      </c>
      <c r="F805" s="16" t="s">
        <v>320</v>
      </c>
      <c r="G805" s="16" t="s">
        <v>140</v>
      </c>
      <c r="H805" s="16" t="s">
        <v>132</v>
      </c>
      <c r="I805" s="16" t="s">
        <v>138</v>
      </c>
      <c r="J805" s="16" t="s">
        <v>179</v>
      </c>
      <c r="K805" s="16" t="s">
        <v>304</v>
      </c>
      <c r="L805" s="16" t="s">
        <v>195</v>
      </c>
      <c r="M805" s="19">
        <v>329470000</v>
      </c>
      <c r="N805" s="19">
        <v>273351032.93785781</v>
      </c>
      <c r="O805" s="20" t="s">
        <v>2965</v>
      </c>
      <c r="P805" s="21">
        <v>2000200003154</v>
      </c>
      <c r="Q805" s="20" t="s">
        <v>87</v>
      </c>
      <c r="R805" s="16" t="str">
        <f t="shared" si="210"/>
        <v>ADB Public</v>
      </c>
      <c r="S805" s="16" t="str">
        <f t="shared" si="224"/>
        <v>D</v>
      </c>
      <c r="T805" s="16" t="str">
        <f t="shared" si="208"/>
        <v>Blend Countries</v>
      </c>
      <c r="U805" s="16" t="str">
        <f t="shared" si="211"/>
        <v>Non-Transition States</v>
      </c>
      <c r="V805" s="22" t="str">
        <f>IF(ISNUMBER(MATCH(A805, {"Gabon","Sudan","Niger","Mali","Burkina Faso","Guinea"}, 0)), "De Facto Countries", "Non-De Facto Countries")</f>
        <v>Non-De Facto Countries</v>
      </c>
      <c r="W805" s="16" t="str">
        <f t="shared" si="222"/>
        <v>West</v>
      </c>
      <c r="X805" s="16" t="str">
        <f t="shared" si="223"/>
        <v>Transport</v>
      </c>
      <c r="Y805" s="23"/>
      <c r="AB805" s="23">
        <f>Table2[[#This Row],[Approved Amount_UA Equivalent]]</f>
        <v>273351032.93785781</v>
      </c>
      <c r="AD805" s="23">
        <f>SUM(Table2[[#This Row],[Feed Africa ]:[Improve Quality Of Life ]])</f>
        <v>273351032.93785781</v>
      </c>
      <c r="AE805" s="16" t="b">
        <f>Table2[[#This Row],[Total HI5]]=Table2[[#This Row],[Approved Amount_UA Equivalent]]</f>
        <v>1</v>
      </c>
      <c r="AF805" s="24">
        <v>10</v>
      </c>
      <c r="AG805" s="20" t="str">
        <f t="shared" si="212"/>
        <v>Investment Project</v>
      </c>
      <c r="AH805" s="24" t="e">
        <f>VLOOKUP(Table2[[#This Row],[SAP Code]],[25]DATA!$A:$G,7,FALSE)</f>
        <v>#N/A</v>
      </c>
      <c r="AI805" s="20" t="str">
        <f t="shared" si="213"/>
        <v>Infrastructure</v>
      </c>
      <c r="AJ805" s="25" t="s">
        <v>89</v>
      </c>
      <c r="AK805" s="25" t="s">
        <v>140</v>
      </c>
      <c r="AL805" s="23" t="str" cm="1">
        <f t="array" ref="AL805">_xlfn.SWITCH(AK805,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05" s="26">
        <v>1</v>
      </c>
      <c r="AN805" s="25" t="str">
        <f t="shared" si="221"/>
        <v>Sovereign</v>
      </c>
      <c r="AO805" s="27">
        <v>1</v>
      </c>
      <c r="AP805" s="23">
        <f>Table2[[#This Row],[Approved Amount_UA Equivalent]]/1000000</f>
        <v>273.35103293785778</v>
      </c>
      <c r="AQ805" s="19">
        <f t="shared" si="214"/>
        <v>363.78648867501869</v>
      </c>
      <c r="AR805" s="23" t="str">
        <f t="shared" si="215"/>
        <v>271-280</v>
      </c>
      <c r="AS805" s="23" t="str">
        <f t="shared" si="216"/>
        <v>261-280</v>
      </c>
      <c r="AT805" s="23" t="str">
        <f t="shared" si="217"/>
        <v>241-280</v>
      </c>
      <c r="AU805" s="23" t="str">
        <f t="shared" si="218"/>
        <v>100-300 Mn</v>
      </c>
      <c r="AV805" s="23">
        <f>Table2[[#This Row],[Amount]]</f>
        <v>329470000</v>
      </c>
      <c r="AW805" s="23" t="str">
        <f t="shared" si="219"/>
        <v>Oct 2018</v>
      </c>
      <c r="AX805" s="28">
        <f>IFERROR(VLOOKUP(Table2[[#This Row],[SAP Code]],[26]_16!A:B,2,FALSE),0)</f>
        <v>0</v>
      </c>
      <c r="AY805" s="28">
        <f>IFERROR(VLOOKUP(Table2[[#This Row],[SAP Code]],[26]_16!D:E,2,FALSE)/ 1000000, 0)</f>
        <v>0</v>
      </c>
      <c r="AZ805" s="28">
        <f>IFERROR(VLOOKUP(Table2[[#This Row],[SAP Code]],[26]_16!G:H,2,FALSE)/ 1000000, 0)</f>
        <v>0</v>
      </c>
      <c r="BA805" s="28">
        <f>IFERROR(VLOOKUP(Table2[[#This Row],[SAP Code]],[26]_16!J:K,2,FALSE)/ 1000000, 0)</f>
        <v>0</v>
      </c>
      <c r="BB805" s="28">
        <f>IFERROR(VLOOKUP(Table2[[#This Row],[SAP Code]],[26]_16!M:N,2,FALSE)/ 1000000, 0)</f>
        <v>0</v>
      </c>
      <c r="BC805" s="28">
        <f>IFERROR(VLOOKUP(Table2[[#This Row],[SAP Code]],[26]_16!P:Q,2,FALSE),0)</f>
        <v>14.87599632</v>
      </c>
      <c r="BD805" s="28">
        <f>IFERROR(VLOOKUP(Table2[[#This Row],[SAP Code]],[26]_16!S:T,2,FALSE),0)</f>
        <v>38.801022509999996</v>
      </c>
      <c r="BE805" s="28">
        <f>IFERROR(VLOOKUP(Table2[[#This Row],[SAP Code]],[26]_16!V:W,2,FALSE)/ 1000000, 0)</f>
        <v>48.109338539999989</v>
      </c>
      <c r="BF805" s="28">
        <f>IFERROR(VLOOKUP(Table2[[#This Row],[SAP Code]],[26]_16!Y:Z,2,FALSE)/ 1000000, 0)</f>
        <v>21.124223350000001</v>
      </c>
      <c r="BG805" s="28" t="str">
        <f>IFERROR(VLOOKUP(Table2[[#This Row],[SAP Code]],[26]port!$A:$AD,30,FALSE),"unknown")</f>
        <v>OnGo</v>
      </c>
      <c r="BH805" s="29" t="str">
        <f t="shared" si="220"/>
        <v>Ongoing</v>
      </c>
      <c r="BI805" s="16"/>
    </row>
    <row r="806" spans="1:61" ht="17.100000000000001" customHeight="1">
      <c r="A806" s="16" t="s">
        <v>343</v>
      </c>
      <c r="B806" s="16" t="s">
        <v>2966</v>
      </c>
      <c r="C806" s="16" t="s">
        <v>2967</v>
      </c>
      <c r="D806" s="16" t="s">
        <v>2968</v>
      </c>
      <c r="E806" s="18">
        <v>43389</v>
      </c>
      <c r="F806" s="16" t="s">
        <v>2969</v>
      </c>
      <c r="G806" s="16" t="s">
        <v>2055</v>
      </c>
      <c r="H806" s="16" t="s">
        <v>348</v>
      </c>
      <c r="I806" s="16" t="s">
        <v>82</v>
      </c>
      <c r="J806" s="16" t="s">
        <v>103</v>
      </c>
      <c r="K806" s="16" t="s">
        <v>2610</v>
      </c>
      <c r="L806" s="16" t="s">
        <v>70</v>
      </c>
      <c r="M806" s="19">
        <v>10000000</v>
      </c>
      <c r="N806" s="19">
        <v>7167174.3415158568</v>
      </c>
      <c r="O806" s="20" t="s">
        <v>2970</v>
      </c>
      <c r="P806" s="21" t="s">
        <v>243</v>
      </c>
      <c r="Q806" s="20" t="s">
        <v>87</v>
      </c>
      <c r="R806" s="16" t="str">
        <f t="shared" si="210"/>
        <v>ADB Private</v>
      </c>
      <c r="S806" s="16" t="str">
        <f t="shared" si="224"/>
        <v>F</v>
      </c>
      <c r="T806" s="16" t="str">
        <f t="shared" si="208"/>
        <v>ADB Countries</v>
      </c>
      <c r="U806" s="16" t="str">
        <f t="shared" si="211"/>
        <v>Non-Transition States</v>
      </c>
      <c r="V806" s="22" t="str">
        <f>IF(ISNUMBER(MATCH(A806, {"Gabon","Sudan","Niger","Mali","Burkina Faso","Guinea"}, 0)), "De Facto Countries", "Non-De Facto Countries")</f>
        <v>Non-De Facto Countries</v>
      </c>
      <c r="W806" s="16" t="str">
        <f t="shared" si="222"/>
        <v>Nigeria</v>
      </c>
      <c r="X806" s="16" t="str">
        <f t="shared" si="223"/>
        <v>Power</v>
      </c>
      <c r="Y806" s="23"/>
      <c r="Z806" s="23">
        <f>Table2[[#This Row],[Approved Amount_UA Equivalent]]</f>
        <v>7167174.3415158568</v>
      </c>
      <c r="AD806" s="23">
        <f>SUM(Table2[[#This Row],[Feed Africa ]:[Improve Quality Of Life ]])</f>
        <v>7167174.3415158568</v>
      </c>
      <c r="AE806" s="16" t="b">
        <f>Table2[[#This Row],[Total HI5]]=Table2[[#This Row],[Approved Amount_UA Equivalent]]</f>
        <v>1</v>
      </c>
      <c r="AF806" s="24">
        <v>10</v>
      </c>
      <c r="AG806" s="20" t="str">
        <f t="shared" si="212"/>
        <v>Investment Project</v>
      </c>
      <c r="AH806" s="24" t="e">
        <f>VLOOKUP(Table2[[#This Row],[SAP Code]],[25]DATA!$A:$G,7,FALSE)</f>
        <v>#N/A</v>
      </c>
      <c r="AI806" s="20" t="str">
        <f t="shared" si="213"/>
        <v>Infrastructure</v>
      </c>
      <c r="AJ806" s="25" t="s">
        <v>89</v>
      </c>
      <c r="AK806" s="25" t="s">
        <v>2055</v>
      </c>
      <c r="AL806" s="23" t="str" cm="1">
        <f t="array" ref="AL806">_xlfn.SWITCH(AK806,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806" s="26">
        <v>2</v>
      </c>
      <c r="AN806" s="25" t="str">
        <f t="shared" si="221"/>
        <v>Non-Sovereign</v>
      </c>
      <c r="AO806" s="27">
        <v>1</v>
      </c>
      <c r="AP806" s="23">
        <f>Table2[[#This Row],[Approved Amount_UA Equivalent]]/1000000</f>
        <v>7.1671743415158566</v>
      </c>
      <c r="AQ806" s="19">
        <f t="shared" si="214"/>
        <v>9.5383623006629623</v>
      </c>
      <c r="AR806" s="23" t="str">
        <f t="shared" si="215"/>
        <v>1-10</v>
      </c>
      <c r="AS806" s="23" t="str">
        <f t="shared" si="216"/>
        <v>1-20</v>
      </c>
      <c r="AT806" s="23" t="str">
        <f t="shared" si="217"/>
        <v>1-40</v>
      </c>
      <c r="AU806" s="23" t="str">
        <f t="shared" si="218"/>
        <v>&lt;1-50 Mn</v>
      </c>
      <c r="AV806" s="23">
        <f>Table2[[#This Row],[Amount]]</f>
        <v>10000000</v>
      </c>
      <c r="AW806" s="23" t="str">
        <f t="shared" si="219"/>
        <v>Oct 2018</v>
      </c>
      <c r="AX806" s="28">
        <f>IFERROR(VLOOKUP(Table2[[#This Row],[SAP Code]],[26]_16!A:B,2,FALSE),0)</f>
        <v>0</v>
      </c>
      <c r="AY806" s="28">
        <f>IFERROR(VLOOKUP(Table2[[#This Row],[SAP Code]],[26]_16!D:E,2,FALSE)/ 1000000, 0)</f>
        <v>0</v>
      </c>
      <c r="AZ806" s="28">
        <f>IFERROR(VLOOKUP(Table2[[#This Row],[SAP Code]],[26]_16!G:H,2,FALSE)/ 1000000, 0)</f>
        <v>0</v>
      </c>
      <c r="BA806" s="28">
        <f>IFERROR(VLOOKUP(Table2[[#This Row],[SAP Code]],[26]_16!J:K,2,FALSE)/ 1000000, 0)</f>
        <v>0</v>
      </c>
      <c r="BB806" s="28">
        <f>IFERROR(VLOOKUP(Table2[[#This Row],[SAP Code]],[26]_16!M:N,2,FALSE)/ 1000000, 0)</f>
        <v>0</v>
      </c>
      <c r="BC806" s="28">
        <f>IFERROR(VLOOKUP(Table2[[#This Row],[SAP Code]],[26]_16!P:Q,2,FALSE),0)</f>
        <v>0</v>
      </c>
      <c r="BD806" s="28">
        <f>IFERROR(VLOOKUP(Table2[[#This Row],[SAP Code]],[26]_16!S:T,2,FALSE),0)</f>
        <v>0</v>
      </c>
      <c r="BE806" s="28">
        <f>IFERROR(VLOOKUP(Table2[[#This Row],[SAP Code]],[26]_16!V:W,2,FALSE)/ 1000000, 0)</f>
        <v>0</v>
      </c>
      <c r="BF806" s="28">
        <f>IFERROR(VLOOKUP(Table2[[#This Row],[SAP Code]],[26]_16!Y:Z,2,FALSE)/ 1000000, 0)</f>
        <v>0</v>
      </c>
      <c r="BG806" s="28" t="str">
        <f>IFERROR(VLOOKUP(Table2[[#This Row],[SAP Code]],[26]port!$A:$AD,30,FALSE),"unknown")</f>
        <v>unknown</v>
      </c>
      <c r="BH806" s="29" t="str">
        <f t="shared" si="220"/>
        <v>Unknown</v>
      </c>
      <c r="BI806" s="16"/>
    </row>
    <row r="807" spans="1:61" ht="17.100000000000001" customHeight="1">
      <c r="A807" s="16" t="s">
        <v>690</v>
      </c>
      <c r="B807" s="16" t="s">
        <v>2971</v>
      </c>
      <c r="C807" s="16" t="s">
        <v>2972</v>
      </c>
      <c r="D807" s="16" t="s">
        <v>2973</v>
      </c>
      <c r="E807" s="18">
        <v>43391</v>
      </c>
      <c r="F807" s="16" t="s">
        <v>2974</v>
      </c>
      <c r="G807" s="16" t="s">
        <v>107</v>
      </c>
      <c r="H807" s="16" t="s">
        <v>132</v>
      </c>
      <c r="I807" s="16" t="s">
        <v>102</v>
      </c>
      <c r="J807" s="16" t="s">
        <v>103</v>
      </c>
      <c r="K807" s="16" t="s">
        <v>104</v>
      </c>
      <c r="L807" s="16" t="s">
        <v>195</v>
      </c>
      <c r="M807" s="19">
        <v>30000000</v>
      </c>
      <c r="N807" s="19">
        <v>24890068.862523854</v>
      </c>
      <c r="O807" s="20" t="s">
        <v>2975</v>
      </c>
      <c r="P807" s="21">
        <v>2000130019930</v>
      </c>
      <c r="Q807" s="20" t="s">
        <v>87</v>
      </c>
      <c r="R807" s="16" t="str">
        <f t="shared" si="210"/>
        <v>ADB Private</v>
      </c>
      <c r="S807" s="16" t="str">
        <f t="shared" si="224"/>
        <v>H</v>
      </c>
      <c r="T807" s="16" t="str">
        <f t="shared" si="208"/>
        <v>ADF Countries</v>
      </c>
      <c r="U807" s="16" t="str">
        <f t="shared" si="211"/>
        <v>Transition States</v>
      </c>
      <c r="V807" s="22" t="str">
        <f>IF(ISNUMBER(MATCH(A807, {"Gabon","Sudan","Niger","Mali","Burkina Faso","Guinea"}, 0)), "De Facto Countries", "Non-De Facto Countries")</f>
        <v>De Facto Countries</v>
      </c>
      <c r="W807" s="16" t="str">
        <f t="shared" si="222"/>
        <v>West</v>
      </c>
      <c r="X807" s="16" t="str">
        <f t="shared" si="223"/>
        <v>Finance</v>
      </c>
      <c r="Y807" s="23"/>
      <c r="AA807" s="23">
        <f>Table2[[#This Row],[Approved Amount_UA Equivalent]]</f>
        <v>24890068.862523854</v>
      </c>
      <c r="AD807" s="23">
        <f>SUM(Table2[[#This Row],[Feed Africa ]:[Improve Quality Of Life ]])</f>
        <v>24890068.862523854</v>
      </c>
      <c r="AE807" s="16" t="b">
        <f>Table2[[#This Row],[Total HI5]]=Table2[[#This Row],[Approved Amount_UA Equivalent]]</f>
        <v>1</v>
      </c>
      <c r="AF807" s="24">
        <v>10</v>
      </c>
      <c r="AG807" s="20" t="str">
        <f t="shared" si="212"/>
        <v>Investment Project</v>
      </c>
      <c r="AH807" s="24" t="e">
        <f>VLOOKUP(Table2[[#This Row],[SAP Code]],[25]DATA!$A:$G,7,FALSE)</f>
        <v>#N/A</v>
      </c>
      <c r="AI807" s="20" t="str">
        <f t="shared" si="213"/>
        <v>Other Investment</v>
      </c>
      <c r="AJ807" s="25" t="s">
        <v>106</v>
      </c>
      <c r="AK807" s="25" t="s">
        <v>107</v>
      </c>
      <c r="AL807" s="23" t="str" cm="1">
        <f t="array" ref="AL807">_xlfn.SWITCH(AK807,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07" s="26">
        <v>2</v>
      </c>
      <c r="AN807" s="25" t="str">
        <f t="shared" si="221"/>
        <v>Non-Sovereign</v>
      </c>
      <c r="AO807" s="27">
        <v>0.5</v>
      </c>
      <c r="AP807" s="23">
        <f>Table2[[#This Row],[Approved Amount_UA Equivalent]]/1000000</f>
        <v>24.890068862523854</v>
      </c>
      <c r="AQ807" s="19">
        <f t="shared" si="214"/>
        <v>33.124699245001246</v>
      </c>
      <c r="AR807" s="23" t="str">
        <f t="shared" si="215"/>
        <v>21-30</v>
      </c>
      <c r="AS807" s="23" t="str">
        <f t="shared" si="216"/>
        <v>21-40</v>
      </c>
      <c r="AT807" s="23" t="str">
        <f t="shared" si="217"/>
        <v>1-40</v>
      </c>
      <c r="AU807" s="23" t="str">
        <f t="shared" si="218"/>
        <v>&lt;1-50 Mn</v>
      </c>
      <c r="AV807" s="23">
        <f>Table2[[#This Row],[Amount]]</f>
        <v>30000000</v>
      </c>
      <c r="AW807" s="23" t="str">
        <f t="shared" si="219"/>
        <v>Oct 2018</v>
      </c>
      <c r="AX807" s="28">
        <f>IFERROR(VLOOKUP(Table2[[#This Row],[SAP Code]],[26]_16!A:B,2,FALSE),0)</f>
        <v>0</v>
      </c>
      <c r="AY807" s="28">
        <f>IFERROR(VLOOKUP(Table2[[#This Row],[SAP Code]],[26]_16!D:E,2,FALSE)/ 1000000, 0)</f>
        <v>0</v>
      </c>
      <c r="AZ807" s="28">
        <f>IFERROR(VLOOKUP(Table2[[#This Row],[SAP Code]],[26]_16!G:H,2,FALSE)/ 1000000, 0)</f>
        <v>0</v>
      </c>
      <c r="BA807" s="28">
        <f>IFERROR(VLOOKUP(Table2[[#This Row],[SAP Code]],[26]_16!J:K,2,FALSE)/ 1000000, 0)</f>
        <v>0</v>
      </c>
      <c r="BB807" s="28">
        <f>IFERROR(VLOOKUP(Table2[[#This Row],[SAP Code]],[26]_16!M:N,2,FALSE)/ 1000000, 0)</f>
        <v>0</v>
      </c>
      <c r="BC807" s="28">
        <f>IFERROR(VLOOKUP(Table2[[#This Row],[SAP Code]],[26]_16!P:Q,2,FALSE),0)</f>
        <v>0</v>
      </c>
      <c r="BD807" s="28">
        <f>IFERROR(VLOOKUP(Table2[[#This Row],[SAP Code]],[26]_16!S:T,2,FALSE),0)</f>
        <v>0</v>
      </c>
      <c r="BE807" s="28">
        <f>IFERROR(VLOOKUP(Table2[[#This Row],[SAP Code]],[26]_16!V:W,2,FALSE)/ 1000000, 0)</f>
        <v>0</v>
      </c>
      <c r="BF807" s="28">
        <f>IFERROR(VLOOKUP(Table2[[#This Row],[SAP Code]],[26]_16!Y:Z,2,FALSE)/ 1000000, 0)</f>
        <v>0</v>
      </c>
      <c r="BG807" s="28" t="str">
        <f>IFERROR(VLOOKUP(Table2[[#This Row],[SAP Code]],[26]port!$A:$AD,30,FALSE),"unknown")</f>
        <v>ABAN</v>
      </c>
      <c r="BH807" s="29" t="str">
        <f t="shared" si="220"/>
        <v>Number of operations Cancelled before completion</v>
      </c>
      <c r="BI807" s="16"/>
    </row>
    <row r="808" spans="1:61" ht="17.100000000000001" customHeight="1">
      <c r="A808" s="16" t="s">
        <v>270</v>
      </c>
      <c r="B808" s="16" t="s">
        <v>2976</v>
      </c>
      <c r="C808" s="16" t="s">
        <v>2977</v>
      </c>
      <c r="D808" s="16" t="s">
        <v>2978</v>
      </c>
      <c r="E808" s="18">
        <v>43391</v>
      </c>
      <c r="F808" s="16" t="s">
        <v>274</v>
      </c>
      <c r="G808" s="16" t="s">
        <v>140</v>
      </c>
      <c r="H808" s="16" t="s">
        <v>66</v>
      </c>
      <c r="I808" s="16" t="s">
        <v>138</v>
      </c>
      <c r="J808" s="16" t="s">
        <v>83</v>
      </c>
      <c r="K808" s="16" t="s">
        <v>69</v>
      </c>
      <c r="L808" s="16" t="s">
        <v>85</v>
      </c>
      <c r="M808" s="19">
        <v>75000000</v>
      </c>
      <c r="N808" s="19">
        <v>75000000</v>
      </c>
      <c r="O808" s="20" t="s">
        <v>2979</v>
      </c>
      <c r="P808" s="21">
        <v>2100155038366</v>
      </c>
      <c r="Q808" s="20" t="s">
        <v>87</v>
      </c>
      <c r="R808" s="16" t="str">
        <f t="shared" si="210"/>
        <v>ADF Including TSF</v>
      </c>
      <c r="S808" s="16" t="str">
        <f t="shared" si="224"/>
        <v>D</v>
      </c>
      <c r="T808" s="16" t="str">
        <f t="shared" si="208"/>
        <v>ADF Countries</v>
      </c>
      <c r="U808" s="16" t="str">
        <f t="shared" si="211"/>
        <v>Transition States</v>
      </c>
      <c r="V808" s="22" t="str">
        <f>IF(ISNUMBER(MATCH(A808, {"Gabon","Sudan","Niger","Mali","Burkina Faso","Guinea"}, 0)), "De Facto Countries", "Non-De Facto Countries")</f>
        <v>Non-De Facto Countries</v>
      </c>
      <c r="W808" s="16" t="str">
        <f t="shared" si="222"/>
        <v>Central</v>
      </c>
      <c r="X808" s="16" t="str">
        <f t="shared" si="223"/>
        <v>Transport</v>
      </c>
      <c r="Y808" s="23"/>
      <c r="AB808" s="23">
        <f>Table2[[#This Row],[Approved Amount_UA Equivalent]]</f>
        <v>75000000</v>
      </c>
      <c r="AD808" s="23">
        <f>SUM(Table2[[#This Row],[Feed Africa ]:[Improve Quality Of Life ]])</f>
        <v>75000000</v>
      </c>
      <c r="AE808" s="16" t="b">
        <f>Table2[[#This Row],[Total HI5]]=Table2[[#This Row],[Approved Amount_UA Equivalent]]</f>
        <v>1</v>
      </c>
      <c r="AF808" s="24">
        <v>41</v>
      </c>
      <c r="AG808" s="20" t="str">
        <f t="shared" si="212"/>
        <v>ISP and Investment Project</v>
      </c>
      <c r="AH808" s="24" t="e">
        <f>VLOOKUP(Table2[[#This Row],[SAP Code]],[25]DATA!$A:$G,7,FALSE)</f>
        <v>#N/A</v>
      </c>
      <c r="AI808" s="20" t="str">
        <f t="shared" si="213"/>
        <v>Infrastructure</v>
      </c>
      <c r="AJ808" s="25" t="s">
        <v>89</v>
      </c>
      <c r="AK808" s="25" t="s">
        <v>140</v>
      </c>
      <c r="AL808" s="23" t="str" cm="1">
        <f t="array" ref="AL808">_xlfn.SWITCH(AK808,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08" s="26">
        <v>1</v>
      </c>
      <c r="AN808" s="25" t="str">
        <f t="shared" si="221"/>
        <v>Sovereign</v>
      </c>
      <c r="AO808" s="27">
        <v>0.5</v>
      </c>
      <c r="AP808" s="23">
        <f>Table2[[#This Row],[Approved Amount_UA Equivalent]]/1000000</f>
        <v>75</v>
      </c>
      <c r="AQ808" s="19">
        <f t="shared" si="214"/>
        <v>99.813000000000002</v>
      </c>
      <c r="AR808" s="23" t="str">
        <f t="shared" si="215"/>
        <v>71-80</v>
      </c>
      <c r="AS808" s="23" t="str">
        <f t="shared" si="216"/>
        <v>61-80</v>
      </c>
      <c r="AT808" s="23" t="str">
        <f t="shared" si="217"/>
        <v>41-80</v>
      </c>
      <c r="AU808" s="23" t="str">
        <f t="shared" si="218"/>
        <v>50-100 Mn</v>
      </c>
      <c r="AV808" s="23">
        <f>Table2[[#This Row],[Amount]]</f>
        <v>75000000</v>
      </c>
      <c r="AW808" s="23" t="str">
        <f t="shared" si="219"/>
        <v>Oct 2018</v>
      </c>
      <c r="AX808" s="28">
        <f>IFERROR(VLOOKUP(Table2[[#This Row],[SAP Code]],[26]_16!A:B,2,FALSE),0)</f>
        <v>0</v>
      </c>
      <c r="AY808" s="28">
        <f>IFERROR(VLOOKUP(Table2[[#This Row],[SAP Code]],[26]_16!D:E,2,FALSE)/ 1000000, 0)</f>
        <v>0</v>
      </c>
      <c r="AZ808" s="28">
        <f>IFERROR(VLOOKUP(Table2[[#This Row],[SAP Code]],[26]_16!G:H,2,FALSE)/ 1000000, 0)</f>
        <v>0</v>
      </c>
      <c r="BA808" s="28">
        <f>IFERROR(VLOOKUP(Table2[[#This Row],[SAP Code]],[26]_16!J:K,2,FALSE)/ 1000000, 0)</f>
        <v>0</v>
      </c>
      <c r="BB808" s="28">
        <f>IFERROR(VLOOKUP(Table2[[#This Row],[SAP Code]],[26]_16!M:N,2,FALSE)/ 1000000, 0)</f>
        <v>0</v>
      </c>
      <c r="BC808" s="28">
        <f>IFERROR(VLOOKUP(Table2[[#This Row],[SAP Code]],[26]_16!P:Q,2,FALSE),0)</f>
        <v>5.8698439499999999</v>
      </c>
      <c r="BD808" s="28">
        <f>IFERROR(VLOOKUP(Table2[[#This Row],[SAP Code]],[26]_16!S:T,2,FALSE),0)</f>
        <v>7.24504021</v>
      </c>
      <c r="BE808" s="28">
        <f>IFERROR(VLOOKUP(Table2[[#This Row],[SAP Code]],[26]_16!V:W,2,FALSE)/ 1000000, 0)</f>
        <v>7.3457652100000006</v>
      </c>
      <c r="BF808" s="28">
        <f>IFERROR(VLOOKUP(Table2[[#This Row],[SAP Code]],[26]_16!Y:Z,2,FALSE)/ 1000000, 0)</f>
        <v>3.8449814999999998</v>
      </c>
      <c r="BG808" s="28" t="str">
        <f>IFERROR(VLOOKUP(Table2[[#This Row],[SAP Code]],[26]port!$A:$AD,30,FALSE),"unknown")</f>
        <v>OnGo</v>
      </c>
      <c r="BH808" s="29" t="str">
        <f t="shared" si="220"/>
        <v>Ongoing</v>
      </c>
      <c r="BI808" s="16"/>
    </row>
    <row r="809" spans="1:61" ht="17.100000000000001" customHeight="1">
      <c r="A809" s="16" t="s">
        <v>270</v>
      </c>
      <c r="B809" s="16" t="s">
        <v>2976</v>
      </c>
      <c r="C809" s="16" t="s">
        <v>2980</v>
      </c>
      <c r="D809" s="16" t="s">
        <v>2978</v>
      </c>
      <c r="E809" s="18">
        <v>43391</v>
      </c>
      <c r="F809" s="16" t="s">
        <v>274</v>
      </c>
      <c r="G809" s="16" t="s">
        <v>140</v>
      </c>
      <c r="H809" s="16" t="s">
        <v>66</v>
      </c>
      <c r="I809" s="16" t="s">
        <v>138</v>
      </c>
      <c r="J809" s="16" t="s">
        <v>2463</v>
      </c>
      <c r="K809" s="16" t="s">
        <v>69</v>
      </c>
      <c r="L809" s="16" t="s">
        <v>85</v>
      </c>
      <c r="M809" s="19">
        <v>5000000</v>
      </c>
      <c r="N809" s="19">
        <v>5000000</v>
      </c>
      <c r="O809" s="20" t="s">
        <v>2979</v>
      </c>
      <c r="P809" s="21">
        <v>5900155014401</v>
      </c>
      <c r="Q809" s="20" t="s">
        <v>87</v>
      </c>
      <c r="R809" s="16" t="str">
        <f t="shared" si="210"/>
        <v>ADF Including TSF</v>
      </c>
      <c r="S809" s="16" t="str">
        <f t="shared" si="224"/>
        <v>D</v>
      </c>
      <c r="T809" s="16" t="str">
        <f t="shared" si="208"/>
        <v>ADF Countries</v>
      </c>
      <c r="U809" s="16" t="str">
        <f t="shared" si="211"/>
        <v>Transition States</v>
      </c>
      <c r="V809" s="22" t="str">
        <f>IF(ISNUMBER(MATCH(A809, {"Gabon","Sudan","Niger","Mali","Burkina Faso","Guinea"}, 0)), "De Facto Countries", "Non-De Facto Countries")</f>
        <v>Non-De Facto Countries</v>
      </c>
      <c r="W809" s="16" t="str">
        <f t="shared" si="222"/>
        <v>Central</v>
      </c>
      <c r="X809" s="16" t="str">
        <f t="shared" si="223"/>
        <v>Transport</v>
      </c>
      <c r="Y809" s="23"/>
      <c r="AB809" s="23">
        <f>Table2[[#This Row],[Approved Amount_UA Equivalent]]</f>
        <v>5000000</v>
      </c>
      <c r="AD809" s="23">
        <f>SUM(Table2[[#This Row],[Feed Africa ]:[Improve Quality Of Life ]])</f>
        <v>5000000</v>
      </c>
      <c r="AE809" s="16" t="b">
        <f>Table2[[#This Row],[Total HI5]]=Table2[[#This Row],[Approved Amount_UA Equivalent]]</f>
        <v>1</v>
      </c>
      <c r="AF809" s="24">
        <v>41</v>
      </c>
      <c r="AG809" s="20" t="str">
        <f t="shared" si="212"/>
        <v>ISP and Investment Project</v>
      </c>
      <c r="AH809" s="24" t="e">
        <f>VLOOKUP(Table2[[#This Row],[SAP Code]],[25]DATA!$A:$G,7,FALSE)</f>
        <v>#N/A</v>
      </c>
      <c r="AI809" s="20" t="str">
        <f t="shared" si="213"/>
        <v>Infrastructure</v>
      </c>
      <c r="AJ809" s="25" t="s">
        <v>89</v>
      </c>
      <c r="AK809" s="25" t="s">
        <v>140</v>
      </c>
      <c r="AL809" s="23" t="str" cm="1">
        <f t="array" ref="AL809">_xlfn.SWITCH(AK809,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09" s="26">
        <v>1</v>
      </c>
      <c r="AN809" s="25" t="str">
        <f t="shared" si="221"/>
        <v>Sovereign</v>
      </c>
      <c r="AO809" s="27">
        <v>0.5</v>
      </c>
      <c r="AP809" s="23">
        <f>Table2[[#This Row],[Approved Amount_UA Equivalent]]/1000000</f>
        <v>5</v>
      </c>
      <c r="AQ809" s="19">
        <f t="shared" si="214"/>
        <v>6.6542000000000003</v>
      </c>
      <c r="AR809" s="23" t="str">
        <f t="shared" si="215"/>
        <v>1-10</v>
      </c>
      <c r="AS809" s="23" t="str">
        <f t="shared" si="216"/>
        <v>1-20</v>
      </c>
      <c r="AT809" s="23" t="str">
        <f t="shared" si="217"/>
        <v>1-40</v>
      </c>
      <c r="AU809" s="23" t="str">
        <f t="shared" si="218"/>
        <v>&lt;1-50 Mn</v>
      </c>
      <c r="AV809" s="23">
        <f>Table2[[#This Row],[Amount]]</f>
        <v>5000000</v>
      </c>
      <c r="AW809" s="23" t="str">
        <f t="shared" si="219"/>
        <v>Oct 2018</v>
      </c>
      <c r="AX809" s="28">
        <f>IFERROR(VLOOKUP(Table2[[#This Row],[SAP Code]],[26]_16!A:B,2,FALSE),0)</f>
        <v>0</v>
      </c>
      <c r="AY809" s="28">
        <f>IFERROR(VLOOKUP(Table2[[#This Row],[SAP Code]],[26]_16!D:E,2,FALSE)/ 1000000, 0)</f>
        <v>0</v>
      </c>
      <c r="AZ809" s="28">
        <f>IFERROR(VLOOKUP(Table2[[#This Row],[SAP Code]],[26]_16!G:H,2,FALSE)/ 1000000, 0)</f>
        <v>0</v>
      </c>
      <c r="BA809" s="28">
        <f>IFERROR(VLOOKUP(Table2[[#This Row],[SAP Code]],[26]_16!J:K,2,FALSE)/ 1000000, 0)</f>
        <v>0</v>
      </c>
      <c r="BB809" s="28">
        <f>IFERROR(VLOOKUP(Table2[[#This Row],[SAP Code]],[26]_16!M:N,2,FALSE)/ 1000000, 0)</f>
        <v>0</v>
      </c>
      <c r="BC809" s="28">
        <f>IFERROR(VLOOKUP(Table2[[#This Row],[SAP Code]],[26]_16!P:Q,2,FALSE),0)</f>
        <v>5.8698439499999999</v>
      </c>
      <c r="BD809" s="28">
        <f>IFERROR(VLOOKUP(Table2[[#This Row],[SAP Code]],[26]_16!S:T,2,FALSE),0)</f>
        <v>7.24504021</v>
      </c>
      <c r="BE809" s="28">
        <f>IFERROR(VLOOKUP(Table2[[#This Row],[SAP Code]],[26]_16!V:W,2,FALSE)/ 1000000, 0)</f>
        <v>7.3457652100000006</v>
      </c>
      <c r="BF809" s="28">
        <f>IFERROR(VLOOKUP(Table2[[#This Row],[SAP Code]],[26]_16!Y:Z,2,FALSE)/ 1000000, 0)</f>
        <v>3.8449814999999998</v>
      </c>
      <c r="BG809" s="28" t="str">
        <f>IFERROR(VLOOKUP(Table2[[#This Row],[SAP Code]],[26]port!$A:$AD,30,FALSE),"unknown")</f>
        <v>OnGo</v>
      </c>
      <c r="BH809" s="29" t="str">
        <f t="shared" si="220"/>
        <v>Ongoing</v>
      </c>
      <c r="BI809" s="16"/>
    </row>
    <row r="810" spans="1:61" ht="17.100000000000001" customHeight="1">
      <c r="A810" s="16" t="s">
        <v>365</v>
      </c>
      <c r="B810" s="16" t="s">
        <v>2981</v>
      </c>
      <c r="C810" s="16" t="s">
        <v>2982</v>
      </c>
      <c r="D810" s="16" t="s">
        <v>2983</v>
      </c>
      <c r="E810" s="18">
        <v>43391</v>
      </c>
      <c r="F810" s="16" t="s">
        <v>504</v>
      </c>
      <c r="G810" s="16" t="s">
        <v>1925</v>
      </c>
      <c r="H810" s="16" t="s">
        <v>81</v>
      </c>
      <c r="I810" s="16" t="s">
        <v>67</v>
      </c>
      <c r="J810" s="16" t="s">
        <v>68</v>
      </c>
      <c r="K810" s="16" t="s">
        <v>69</v>
      </c>
      <c r="L810" s="16" t="s">
        <v>70</v>
      </c>
      <c r="M810" s="19">
        <v>1000000</v>
      </c>
      <c r="N810" s="19">
        <v>716717.43415158568</v>
      </c>
      <c r="O810" s="20" t="s">
        <v>2984</v>
      </c>
      <c r="P810" s="21">
        <v>5000199005518</v>
      </c>
      <c r="Q810" s="20" t="s">
        <v>72</v>
      </c>
      <c r="R810" s="16" t="str">
        <f t="shared" si="210"/>
        <v>OTHERS</v>
      </c>
      <c r="S810" s="16" t="str">
        <f t="shared" si="224"/>
        <v>I</v>
      </c>
      <c r="T810" s="16" t="str">
        <f t="shared" si="208"/>
        <v>ADF Countries</v>
      </c>
      <c r="U810" s="16" t="str">
        <f t="shared" si="211"/>
        <v>Transition States</v>
      </c>
      <c r="V810" s="22" t="str">
        <f>IF(ISNUMBER(MATCH(A810, {"Gabon","Sudan","Niger","Mali","Burkina Faso","Guinea"}, 0)), "De Facto Countries", "Non-De Facto Countries")</f>
        <v>Non-De Facto Countries</v>
      </c>
      <c r="W810" s="16" t="str">
        <f t="shared" si="222"/>
        <v>East</v>
      </c>
      <c r="X810" s="16" t="str">
        <f t="shared" si="223"/>
        <v>Social</v>
      </c>
      <c r="Y810" s="23"/>
      <c r="AC810" s="23">
        <f>Table2[[#This Row],[Approved Amount_UA Equivalent]]</f>
        <v>716717.43415158568</v>
      </c>
      <c r="AD810" s="23">
        <f>SUM(Table2[[#This Row],[Feed Africa ]:[Improve Quality Of Life ]])</f>
        <v>716717.43415158568</v>
      </c>
      <c r="AE810" s="16" t="b">
        <f>Table2[[#This Row],[Total HI5]]=Table2[[#This Row],[Approved Amount_UA Equivalent]]</f>
        <v>1</v>
      </c>
      <c r="AF810" s="24">
        <v>50</v>
      </c>
      <c r="AG810" s="20" t="str">
        <f t="shared" si="212"/>
        <v>Emergency Assistance</v>
      </c>
      <c r="AH810" s="24" t="e">
        <f>VLOOKUP(Table2[[#This Row],[SAP Code]],[25]DATA!$A:$G,7,FALSE)</f>
        <v>#N/A</v>
      </c>
      <c r="AI810" s="20" t="str">
        <f t="shared" si="213"/>
        <v>Other Investment</v>
      </c>
      <c r="AJ810" s="25" t="s">
        <v>73</v>
      </c>
      <c r="AK810" s="25" t="s">
        <v>1019</v>
      </c>
      <c r="AL810" s="23" t="str" cm="1">
        <f t="array" ref="AL810">_xlfn.SWITCH(AK810,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810" s="26">
        <v>1</v>
      </c>
      <c r="AN810" s="25" t="str">
        <f t="shared" si="221"/>
        <v>Sovereign</v>
      </c>
      <c r="AO810" s="27">
        <v>1</v>
      </c>
      <c r="AP810" s="23">
        <f>Table2[[#This Row],[Approved Amount_UA Equivalent]]/1000000</f>
        <v>0.71671743415158573</v>
      </c>
      <c r="AQ810" s="19">
        <f t="shared" si="214"/>
        <v>0.95383623006629625</v>
      </c>
      <c r="AR810" s="23" t="str">
        <f t="shared" si="215"/>
        <v>1-10</v>
      </c>
      <c r="AS810" s="23" t="str">
        <f t="shared" si="216"/>
        <v>1-20</v>
      </c>
      <c r="AT810" s="23" t="str">
        <f t="shared" si="217"/>
        <v>1-40</v>
      </c>
      <c r="AU810" s="23" t="str">
        <f t="shared" si="218"/>
        <v>&lt;1-50 Mn</v>
      </c>
      <c r="AV810" s="23">
        <f>Table2[[#This Row],[Amount]]</f>
        <v>1000000</v>
      </c>
      <c r="AW810" s="23" t="str">
        <f t="shared" si="219"/>
        <v>Oct 2018</v>
      </c>
      <c r="AX810" s="28">
        <f>IFERROR(VLOOKUP(Table2[[#This Row],[SAP Code]],[26]_16!A:B,2,FALSE),0)</f>
        <v>0</v>
      </c>
      <c r="AY810" s="28">
        <f>IFERROR(VLOOKUP(Table2[[#This Row],[SAP Code]],[26]_16!D:E,2,FALSE)/ 1000000, 0)</f>
        <v>0</v>
      </c>
      <c r="AZ810" s="28">
        <f>IFERROR(VLOOKUP(Table2[[#This Row],[SAP Code]],[26]_16!G:H,2,FALSE)/ 1000000, 0)</f>
        <v>0</v>
      </c>
      <c r="BA810" s="28">
        <f>IFERROR(VLOOKUP(Table2[[#This Row],[SAP Code]],[26]_16!J:K,2,FALSE)/ 1000000, 0)</f>
        <v>0</v>
      </c>
      <c r="BB810" s="28">
        <f>IFERROR(VLOOKUP(Table2[[#This Row],[SAP Code]],[26]_16!M:N,2,FALSE)/ 1000000, 0)</f>
        <v>0</v>
      </c>
      <c r="BC810" s="28">
        <f>IFERROR(VLOOKUP(Table2[[#This Row],[SAP Code]],[26]_16!P:Q,2,FALSE),0)</f>
        <v>0</v>
      </c>
      <c r="BD810" s="28">
        <f>IFERROR(VLOOKUP(Table2[[#This Row],[SAP Code]],[26]_16!S:T,2,FALSE),0)</f>
        <v>0</v>
      </c>
      <c r="BE810" s="28">
        <f>IFERROR(VLOOKUP(Table2[[#This Row],[SAP Code]],[26]_16!V:W,2,FALSE)/ 1000000, 0)</f>
        <v>0</v>
      </c>
      <c r="BF810" s="28">
        <f>IFERROR(VLOOKUP(Table2[[#This Row],[SAP Code]],[26]_16!Y:Z,2,FALSE)/ 1000000, 0)</f>
        <v>0</v>
      </c>
      <c r="BG810" s="28" t="str">
        <f>IFERROR(VLOOKUP(Table2[[#This Row],[SAP Code]],[26]port!$A:$AD,30,FALSE),"unknown")</f>
        <v>CLSD</v>
      </c>
      <c r="BH810" s="29" t="str">
        <f t="shared" si="220"/>
        <v>Number of operations completed out of the net approved of that year</v>
      </c>
      <c r="BI810" s="16"/>
    </row>
    <row r="811" spans="1:61" ht="17.100000000000001" customHeight="1">
      <c r="A811" s="16" t="s">
        <v>141</v>
      </c>
      <c r="B811" s="16" t="s">
        <v>2985</v>
      </c>
      <c r="C811" s="16" t="s">
        <v>2986</v>
      </c>
      <c r="D811" s="16" t="s">
        <v>2987</v>
      </c>
      <c r="E811" s="18">
        <v>43391</v>
      </c>
      <c r="F811" s="16" t="s">
        <v>2988</v>
      </c>
      <c r="G811" s="16" t="s">
        <v>107</v>
      </c>
      <c r="H811" s="37" t="s">
        <v>213</v>
      </c>
      <c r="I811" s="16" t="s">
        <v>102</v>
      </c>
      <c r="J811" s="16" t="s">
        <v>103</v>
      </c>
      <c r="K811" s="16" t="s">
        <v>2610</v>
      </c>
      <c r="L811" s="16" t="s">
        <v>195</v>
      </c>
      <c r="M811" s="19">
        <v>7000000</v>
      </c>
      <c r="N811" s="19">
        <v>5807682.7345888987</v>
      </c>
      <c r="O811" s="20" t="s">
        <v>2989</v>
      </c>
      <c r="P811" s="21" t="s">
        <v>243</v>
      </c>
      <c r="Q811" s="20" t="s">
        <v>87</v>
      </c>
      <c r="R811" s="16" t="str">
        <f t="shared" si="210"/>
        <v>ADB Private</v>
      </c>
      <c r="S811" s="16" t="str">
        <f t="shared" si="224"/>
        <v>H</v>
      </c>
      <c r="T811" s="16" t="str">
        <f t="shared" si="208"/>
        <v>Multinational</v>
      </c>
      <c r="U811" s="16" t="str">
        <f t="shared" si="211"/>
        <v>Multinational</v>
      </c>
      <c r="V811" s="22" t="str">
        <f>IF(ISNUMBER(MATCH(A811, {"Gabon","Sudan","Niger","Mali","Burkina Faso","Guinea"}, 0)), "De Facto Countries", "Non-De Facto Countries")</f>
        <v>Non-De Facto Countries</v>
      </c>
      <c r="W811" s="16" t="str">
        <f t="shared" si="222"/>
        <v>Multi</v>
      </c>
      <c r="X811" s="16" t="str">
        <f t="shared" si="223"/>
        <v>Finance</v>
      </c>
      <c r="Y811" s="23"/>
      <c r="AA811" s="23">
        <f>Table2[[#This Row],[Approved Amount_UA Equivalent]]</f>
        <v>5807682.7345888987</v>
      </c>
      <c r="AD811" s="23">
        <f>SUM(Table2[[#This Row],[Feed Africa ]:[Improve Quality Of Life ]])</f>
        <v>5807682.7345888987</v>
      </c>
      <c r="AE811" s="16" t="b">
        <f>Table2[[#This Row],[Total HI5]]=Table2[[#This Row],[Approved Amount_UA Equivalent]]</f>
        <v>1</v>
      </c>
      <c r="AF811" s="24">
        <v>10</v>
      </c>
      <c r="AG811" s="20" t="str">
        <f t="shared" si="212"/>
        <v>Investment Project</v>
      </c>
      <c r="AH811" s="24" t="e">
        <f>VLOOKUP(Table2[[#This Row],[SAP Code]],[25]DATA!$A:$G,7,FALSE)</f>
        <v>#N/A</v>
      </c>
      <c r="AI811" s="20" t="str">
        <f t="shared" si="213"/>
        <v>Other Investment</v>
      </c>
      <c r="AJ811" s="25" t="s">
        <v>106</v>
      </c>
      <c r="AK811" s="25" t="s">
        <v>107</v>
      </c>
      <c r="AL811" s="23" t="str" cm="1">
        <f t="array" ref="AL811">_xlfn.SWITCH(AK811,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11" s="26">
        <v>2</v>
      </c>
      <c r="AN811" s="25" t="str">
        <f t="shared" si="221"/>
        <v>Non-Sovereign</v>
      </c>
      <c r="AO811" s="27">
        <v>1</v>
      </c>
      <c r="AP811" s="23">
        <f>Table2[[#This Row],[Approved Amount_UA Equivalent]]/1000000</f>
        <v>5.8076827345888988</v>
      </c>
      <c r="AQ811" s="19">
        <f t="shared" si="214"/>
        <v>7.7290964905002904</v>
      </c>
      <c r="AR811" s="23" t="str">
        <f t="shared" si="215"/>
        <v>1-10</v>
      </c>
      <c r="AS811" s="23" t="str">
        <f t="shared" si="216"/>
        <v>1-20</v>
      </c>
      <c r="AT811" s="23" t="str">
        <f t="shared" si="217"/>
        <v>1-40</v>
      </c>
      <c r="AU811" s="23" t="str">
        <f t="shared" si="218"/>
        <v>&lt;1-50 Mn</v>
      </c>
      <c r="AV811" s="23">
        <f>Table2[[#This Row],[Amount]]</f>
        <v>7000000</v>
      </c>
      <c r="AW811" s="23" t="str">
        <f t="shared" si="219"/>
        <v>Oct 2018</v>
      </c>
      <c r="AX811" s="28">
        <f>IFERROR(VLOOKUP(Table2[[#This Row],[SAP Code]],[26]_16!A:B,2,FALSE),0)</f>
        <v>0</v>
      </c>
      <c r="AY811" s="28">
        <f>IFERROR(VLOOKUP(Table2[[#This Row],[SAP Code]],[26]_16!D:E,2,FALSE)/ 1000000, 0)</f>
        <v>0</v>
      </c>
      <c r="AZ811" s="28">
        <f>IFERROR(VLOOKUP(Table2[[#This Row],[SAP Code]],[26]_16!G:H,2,FALSE)/ 1000000, 0)</f>
        <v>0</v>
      </c>
      <c r="BA811" s="28">
        <f>IFERROR(VLOOKUP(Table2[[#This Row],[SAP Code]],[26]_16!J:K,2,FALSE)/ 1000000, 0)</f>
        <v>0</v>
      </c>
      <c r="BB811" s="28">
        <f>IFERROR(VLOOKUP(Table2[[#This Row],[SAP Code]],[26]_16!M:N,2,FALSE)/ 1000000, 0)</f>
        <v>0</v>
      </c>
      <c r="BC811" s="28">
        <f>IFERROR(VLOOKUP(Table2[[#This Row],[SAP Code]],[26]_16!P:Q,2,FALSE),0)</f>
        <v>0</v>
      </c>
      <c r="BD811" s="28">
        <f>IFERROR(VLOOKUP(Table2[[#This Row],[SAP Code]],[26]_16!S:T,2,FALSE),0)</f>
        <v>0</v>
      </c>
      <c r="BE811" s="28">
        <f>IFERROR(VLOOKUP(Table2[[#This Row],[SAP Code]],[26]_16!V:W,2,FALSE)/ 1000000, 0)</f>
        <v>0</v>
      </c>
      <c r="BF811" s="28">
        <f>IFERROR(VLOOKUP(Table2[[#This Row],[SAP Code]],[26]_16!Y:Z,2,FALSE)/ 1000000, 0)</f>
        <v>0</v>
      </c>
      <c r="BG811" s="28" t="str">
        <f>IFERROR(VLOOKUP(Table2[[#This Row],[SAP Code]],[26]port!$A:$AD,30,FALSE),"unknown")</f>
        <v>unknown</v>
      </c>
      <c r="BH811" s="29" t="str">
        <f t="shared" si="220"/>
        <v>Unknown</v>
      </c>
      <c r="BI811" s="16"/>
    </row>
    <row r="812" spans="1:61" ht="17.100000000000001" customHeight="1">
      <c r="A812" s="16" t="s">
        <v>215</v>
      </c>
      <c r="B812" s="16" t="s">
        <v>2990</v>
      </c>
      <c r="C812" s="16" t="s">
        <v>2991</v>
      </c>
      <c r="D812" s="16" t="s">
        <v>2992</v>
      </c>
      <c r="E812" s="18">
        <v>43391</v>
      </c>
      <c r="F812" s="16" t="s">
        <v>2993</v>
      </c>
      <c r="G812" s="16" t="s">
        <v>140</v>
      </c>
      <c r="H812" s="16" t="s">
        <v>101</v>
      </c>
      <c r="I812" s="16" t="s">
        <v>138</v>
      </c>
      <c r="J812" s="16" t="s">
        <v>103</v>
      </c>
      <c r="K812" s="16" t="s">
        <v>84</v>
      </c>
      <c r="L812" s="16" t="s">
        <v>70</v>
      </c>
      <c r="M812" s="19">
        <v>10000000</v>
      </c>
      <c r="N812" s="19">
        <v>7167174.3415158568</v>
      </c>
      <c r="O812" s="20" t="s">
        <v>2994</v>
      </c>
      <c r="P812" s="21">
        <v>2000120005069</v>
      </c>
      <c r="Q812" s="20" t="s">
        <v>87</v>
      </c>
      <c r="R812" s="16" t="str">
        <f t="shared" si="210"/>
        <v>ADB Private</v>
      </c>
      <c r="S812" s="16" t="str">
        <f t="shared" si="224"/>
        <v>D</v>
      </c>
      <c r="T812" s="16" t="str">
        <f t="shared" si="208"/>
        <v>ADB Countries</v>
      </c>
      <c r="U812" s="16" t="str">
        <f t="shared" si="211"/>
        <v>Non-Transition States</v>
      </c>
      <c r="V812" s="22" t="str">
        <f>IF(ISNUMBER(MATCH(A812, {"Gabon","Sudan","Niger","Mali","Burkina Faso","Guinea"}, 0)), "De Facto Countries", "Non-De Facto Countries")</f>
        <v>Non-De Facto Countries</v>
      </c>
      <c r="W812" s="16" t="str">
        <f t="shared" si="222"/>
        <v>South</v>
      </c>
      <c r="X812" s="16" t="str">
        <f t="shared" si="223"/>
        <v>Transport</v>
      </c>
      <c r="Y812" s="23"/>
      <c r="AB812" s="23">
        <f>Table2[[#This Row],[Approved Amount_UA Equivalent]]</f>
        <v>7167174.3415158568</v>
      </c>
      <c r="AD812" s="23">
        <f>SUM(Table2[[#This Row],[Feed Africa ]:[Improve Quality Of Life ]])</f>
        <v>7167174.3415158568</v>
      </c>
      <c r="AE812" s="16" t="b">
        <f>Table2[[#This Row],[Total HI5]]=Table2[[#This Row],[Approved Amount_UA Equivalent]]</f>
        <v>1</v>
      </c>
      <c r="AF812" s="24">
        <v>10</v>
      </c>
      <c r="AG812" s="20" t="str">
        <f t="shared" si="212"/>
        <v>Investment Project</v>
      </c>
      <c r="AH812" s="24" t="e">
        <f>VLOOKUP(Table2[[#This Row],[SAP Code]],[25]DATA!$A:$G,7,FALSE)</f>
        <v>#N/A</v>
      </c>
      <c r="AI812" s="20" t="str">
        <f t="shared" si="213"/>
        <v>Infrastructure</v>
      </c>
      <c r="AJ812" s="25" t="s">
        <v>89</v>
      </c>
      <c r="AK812" s="25" t="s">
        <v>140</v>
      </c>
      <c r="AL812" s="23" t="str" cm="1">
        <f t="array" ref="AL812">_xlfn.SWITCH(AK812,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12" s="26">
        <v>2</v>
      </c>
      <c r="AN812" s="25" t="str">
        <f t="shared" si="221"/>
        <v>Non-Sovereign</v>
      </c>
      <c r="AO812" s="27">
        <v>0.5</v>
      </c>
      <c r="AP812" s="23">
        <f>Table2[[#This Row],[Approved Amount_UA Equivalent]]/1000000</f>
        <v>7.1671743415158566</v>
      </c>
      <c r="AQ812" s="19">
        <f t="shared" si="214"/>
        <v>9.5383623006629623</v>
      </c>
      <c r="AR812" s="23" t="str">
        <f t="shared" si="215"/>
        <v>1-10</v>
      </c>
      <c r="AS812" s="23" t="str">
        <f t="shared" si="216"/>
        <v>1-20</v>
      </c>
      <c r="AT812" s="23" t="str">
        <f t="shared" si="217"/>
        <v>1-40</v>
      </c>
      <c r="AU812" s="23" t="str">
        <f t="shared" si="218"/>
        <v>&lt;1-50 Mn</v>
      </c>
      <c r="AV812" s="23">
        <f>Table2[[#This Row],[Amount]]</f>
        <v>10000000</v>
      </c>
      <c r="AW812" s="23" t="str">
        <f t="shared" si="219"/>
        <v>Oct 2018</v>
      </c>
      <c r="AX812" s="28">
        <f>IFERROR(VLOOKUP(Table2[[#This Row],[SAP Code]],[26]_16!A:B,2,FALSE),0)</f>
        <v>0</v>
      </c>
      <c r="AY812" s="28">
        <f>IFERROR(VLOOKUP(Table2[[#This Row],[SAP Code]],[26]_16!D:E,2,FALSE)/ 1000000, 0)</f>
        <v>0</v>
      </c>
      <c r="AZ812" s="28">
        <f>IFERROR(VLOOKUP(Table2[[#This Row],[SAP Code]],[26]_16!G:H,2,FALSE)/ 1000000, 0)</f>
        <v>0</v>
      </c>
      <c r="BA812" s="28">
        <f>IFERROR(VLOOKUP(Table2[[#This Row],[SAP Code]],[26]_16!J:K,2,FALSE)/ 1000000, 0)</f>
        <v>0</v>
      </c>
      <c r="BB812" s="28">
        <f>IFERROR(VLOOKUP(Table2[[#This Row],[SAP Code]],[26]_16!M:N,2,FALSE)/ 1000000, 0)</f>
        <v>0</v>
      </c>
      <c r="BC812" s="28">
        <f>IFERROR(VLOOKUP(Table2[[#This Row],[SAP Code]],[26]_16!P:Q,2,FALSE),0)</f>
        <v>24.75358795</v>
      </c>
      <c r="BD812" s="28">
        <f>IFERROR(VLOOKUP(Table2[[#This Row],[SAP Code]],[26]_16!S:T,2,FALSE),0)</f>
        <v>22.03623837</v>
      </c>
      <c r="BE812" s="28">
        <f>IFERROR(VLOOKUP(Table2[[#This Row],[SAP Code]],[26]_16!V:W,2,FALSE)/ 1000000, 0)</f>
        <v>21.18557629</v>
      </c>
      <c r="BF812" s="28">
        <f>IFERROR(VLOOKUP(Table2[[#This Row],[SAP Code]],[26]_16!Y:Z,2,FALSE)/ 1000000, 0)</f>
        <v>0</v>
      </c>
      <c r="BG812" s="28" t="str">
        <f>IFERROR(VLOOKUP(Table2[[#This Row],[SAP Code]],[26]port!$A:$AD,30,FALSE),"unknown")</f>
        <v>OnGo</v>
      </c>
      <c r="BH812" s="29" t="str">
        <f t="shared" si="220"/>
        <v>Ongoing</v>
      </c>
      <c r="BI812" s="16"/>
    </row>
    <row r="813" spans="1:61" ht="17.100000000000001" customHeight="1">
      <c r="A813" s="16" t="s">
        <v>215</v>
      </c>
      <c r="B813" s="16" t="s">
        <v>2990</v>
      </c>
      <c r="C813" s="16" t="s">
        <v>2991</v>
      </c>
      <c r="D813" s="16" t="s">
        <v>2992</v>
      </c>
      <c r="E813" s="18">
        <v>43391</v>
      </c>
      <c r="F813" s="16" t="s">
        <v>2993</v>
      </c>
      <c r="G813" s="16" t="s">
        <v>140</v>
      </c>
      <c r="H813" s="16" t="s">
        <v>101</v>
      </c>
      <c r="I813" s="16" t="s">
        <v>138</v>
      </c>
      <c r="J813" s="16" t="s">
        <v>103</v>
      </c>
      <c r="K813" s="16" t="s">
        <v>84</v>
      </c>
      <c r="L813" s="16" t="s">
        <v>458</v>
      </c>
      <c r="M813" s="19">
        <v>1400000000</v>
      </c>
      <c r="N813" s="19">
        <v>70743156.862844184</v>
      </c>
      <c r="O813" s="20" t="s">
        <v>2994</v>
      </c>
      <c r="P813" s="21">
        <v>2000120005070</v>
      </c>
      <c r="Q813" s="20" t="s">
        <v>87</v>
      </c>
      <c r="R813" s="16" t="str">
        <f t="shared" si="210"/>
        <v>ADB Private</v>
      </c>
      <c r="S813" s="16" t="str">
        <f t="shared" si="224"/>
        <v>D</v>
      </c>
      <c r="T813" s="16" t="str">
        <f t="shared" si="208"/>
        <v>ADB Countries</v>
      </c>
      <c r="U813" s="16" t="str">
        <f t="shared" si="211"/>
        <v>Non-Transition States</v>
      </c>
      <c r="V813" s="22" t="str">
        <f>IF(ISNUMBER(MATCH(A813, {"Gabon","Sudan","Niger","Mali","Burkina Faso","Guinea"}, 0)), "De Facto Countries", "Non-De Facto Countries")</f>
        <v>Non-De Facto Countries</v>
      </c>
      <c r="W813" s="16" t="str">
        <f t="shared" si="222"/>
        <v>South</v>
      </c>
      <c r="X813" s="16" t="str">
        <f t="shared" si="223"/>
        <v>Transport</v>
      </c>
      <c r="Y813" s="23"/>
      <c r="AB813" s="23">
        <f>Table2[[#This Row],[Approved Amount_UA Equivalent]]</f>
        <v>70743156.862844184</v>
      </c>
      <c r="AD813" s="23">
        <f>SUM(Table2[[#This Row],[Feed Africa ]:[Improve Quality Of Life ]])</f>
        <v>70743156.862844184</v>
      </c>
      <c r="AE813" s="16" t="b">
        <f>Table2[[#This Row],[Total HI5]]=Table2[[#This Row],[Approved Amount_UA Equivalent]]</f>
        <v>1</v>
      </c>
      <c r="AF813" s="24">
        <v>10</v>
      </c>
      <c r="AG813" s="20" t="str">
        <f t="shared" si="212"/>
        <v>Investment Project</v>
      </c>
      <c r="AH813" s="24" t="e">
        <f>VLOOKUP(Table2[[#This Row],[SAP Code]],[25]DATA!$A:$G,7,FALSE)</f>
        <v>#N/A</v>
      </c>
      <c r="AI813" s="20" t="str">
        <f t="shared" si="213"/>
        <v>Infrastructure</v>
      </c>
      <c r="AJ813" s="25" t="s">
        <v>89</v>
      </c>
      <c r="AK813" s="25" t="s">
        <v>140</v>
      </c>
      <c r="AL813" s="23" t="str" cm="1">
        <f t="array" ref="AL813">_xlfn.SWITCH(AK813,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13" s="26">
        <v>2</v>
      </c>
      <c r="AN813" s="25" t="str">
        <f t="shared" si="221"/>
        <v>Non-Sovereign</v>
      </c>
      <c r="AO813" s="27">
        <v>0.5</v>
      </c>
      <c r="AP813" s="23">
        <f>Table2[[#This Row],[Approved Amount_UA Equivalent]]/1000000</f>
        <v>70.743156862844188</v>
      </c>
      <c r="AQ813" s="19">
        <f t="shared" si="214"/>
        <v>94.147822879347558</v>
      </c>
      <c r="AR813" s="23" t="str">
        <f t="shared" si="215"/>
        <v>71-80</v>
      </c>
      <c r="AS813" s="23" t="str">
        <f t="shared" si="216"/>
        <v>61-80</v>
      </c>
      <c r="AT813" s="23" t="str">
        <f t="shared" si="217"/>
        <v>41-80</v>
      </c>
      <c r="AU813" s="23" t="str">
        <f t="shared" si="218"/>
        <v>50-100 Mn</v>
      </c>
      <c r="AV813" s="23">
        <f>Table2[[#This Row],[Amount]]</f>
        <v>1400000000</v>
      </c>
      <c r="AW813" s="23" t="str">
        <f t="shared" si="219"/>
        <v>Oct 2018</v>
      </c>
      <c r="AX813" s="28">
        <f>IFERROR(VLOOKUP(Table2[[#This Row],[SAP Code]],[26]_16!A:B,2,FALSE),0)</f>
        <v>0</v>
      </c>
      <c r="AY813" s="28">
        <f>IFERROR(VLOOKUP(Table2[[#This Row],[SAP Code]],[26]_16!D:E,2,FALSE)/ 1000000, 0)</f>
        <v>0</v>
      </c>
      <c r="AZ813" s="28">
        <f>IFERROR(VLOOKUP(Table2[[#This Row],[SAP Code]],[26]_16!G:H,2,FALSE)/ 1000000, 0)</f>
        <v>0</v>
      </c>
      <c r="BA813" s="28">
        <f>IFERROR(VLOOKUP(Table2[[#This Row],[SAP Code]],[26]_16!J:K,2,FALSE)/ 1000000, 0)</f>
        <v>0</v>
      </c>
      <c r="BB813" s="28">
        <f>IFERROR(VLOOKUP(Table2[[#This Row],[SAP Code]],[26]_16!M:N,2,FALSE)/ 1000000, 0)</f>
        <v>0</v>
      </c>
      <c r="BC813" s="28">
        <f>IFERROR(VLOOKUP(Table2[[#This Row],[SAP Code]],[26]_16!P:Q,2,FALSE),0)</f>
        <v>24.75358795</v>
      </c>
      <c r="BD813" s="28">
        <f>IFERROR(VLOOKUP(Table2[[#This Row],[SAP Code]],[26]_16!S:T,2,FALSE),0)</f>
        <v>22.03623837</v>
      </c>
      <c r="BE813" s="28">
        <f>IFERROR(VLOOKUP(Table2[[#This Row],[SAP Code]],[26]_16!V:W,2,FALSE)/ 1000000, 0)</f>
        <v>21.18557629</v>
      </c>
      <c r="BF813" s="28">
        <f>IFERROR(VLOOKUP(Table2[[#This Row],[SAP Code]],[26]_16!Y:Z,2,FALSE)/ 1000000, 0)</f>
        <v>0</v>
      </c>
      <c r="BG813" s="28" t="str">
        <f>IFERROR(VLOOKUP(Table2[[#This Row],[SAP Code]],[26]port!$A:$AD,30,FALSE),"unknown")</f>
        <v>OnGo</v>
      </c>
      <c r="BH813" s="29" t="str">
        <f t="shared" si="220"/>
        <v>Ongoing</v>
      </c>
      <c r="BI813" s="16"/>
    </row>
    <row r="814" spans="1:61" ht="17.100000000000001" customHeight="1">
      <c r="A814" s="16" t="s">
        <v>369</v>
      </c>
      <c r="B814" s="16" t="s">
        <v>2995</v>
      </c>
      <c r="C814" s="16" t="s">
        <v>2996</v>
      </c>
      <c r="D814" s="16" t="s">
        <v>2997</v>
      </c>
      <c r="E814" s="18">
        <v>43395</v>
      </c>
      <c r="F814" s="16" t="s">
        <v>373</v>
      </c>
      <c r="G814" s="16" t="s">
        <v>74</v>
      </c>
      <c r="H814" s="16" t="s">
        <v>66</v>
      </c>
      <c r="I814" s="16" t="s">
        <v>155</v>
      </c>
      <c r="J814" s="16" t="s">
        <v>83</v>
      </c>
      <c r="K814" s="16" t="s">
        <v>69</v>
      </c>
      <c r="L814" s="16" t="s">
        <v>85</v>
      </c>
      <c r="M814" s="19">
        <v>1280000</v>
      </c>
      <c r="N814" s="19">
        <v>1280000</v>
      </c>
      <c r="O814" s="20" t="s">
        <v>2998</v>
      </c>
      <c r="P814" s="21">
        <v>2100155038367</v>
      </c>
      <c r="Q814" s="20" t="s">
        <v>72</v>
      </c>
      <c r="R814" s="16" t="str">
        <f t="shared" si="210"/>
        <v>ADF Including TSF</v>
      </c>
      <c r="S814" s="16" t="str">
        <f t="shared" si="224"/>
        <v>A</v>
      </c>
      <c r="T814" s="16" t="str">
        <f t="shared" si="208"/>
        <v>ADF Countries</v>
      </c>
      <c r="U814" s="16" t="str">
        <f t="shared" si="211"/>
        <v>Transition States</v>
      </c>
      <c r="V814" s="22" t="str">
        <f>IF(ISNUMBER(MATCH(A814, {"Gabon","Sudan","Niger","Mali","Burkina Faso","Guinea"}, 0)), "De Facto Countries", "Non-De Facto Countries")</f>
        <v>Non-De Facto Countries</v>
      </c>
      <c r="W814" s="16" t="str">
        <f t="shared" si="222"/>
        <v>Central</v>
      </c>
      <c r="X814" s="16" t="str">
        <f t="shared" si="223"/>
        <v>Agriculture</v>
      </c>
      <c r="Y814" s="23">
        <f>Table2[[#This Row],[Approved Amount_UA Equivalent]]</f>
        <v>1280000</v>
      </c>
      <c r="AD814" s="23">
        <f>SUM(Table2[[#This Row],[Feed Africa ]:[Improve Quality Of Life ]])</f>
        <v>1280000</v>
      </c>
      <c r="AE814" s="16" t="b">
        <f>Table2[[#This Row],[Total HI5]]=Table2[[#This Row],[Approved Amount_UA Equivalent]]</f>
        <v>1</v>
      </c>
      <c r="AF814" s="24">
        <v>41</v>
      </c>
      <c r="AG814" s="20" t="str">
        <f t="shared" si="212"/>
        <v>ISP and Investment Project</v>
      </c>
      <c r="AH814" s="24" t="e">
        <f>VLOOKUP(Table2[[#This Row],[SAP Code]],[25]DATA!$A:$G,7,FALSE)</f>
        <v>#N/A</v>
      </c>
      <c r="AI814" s="20" t="str">
        <f t="shared" si="213"/>
        <v>Infrastructure</v>
      </c>
      <c r="AJ814" s="25" t="s">
        <v>157</v>
      </c>
      <c r="AK814" s="25" t="s">
        <v>74</v>
      </c>
      <c r="AL814" s="23" t="str" cm="1">
        <f t="array" ref="AL814">_xlfn.SWITCH(AK814,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14" s="26">
        <v>1</v>
      </c>
      <c r="AN814" s="25" t="str">
        <f t="shared" si="221"/>
        <v>Sovereign</v>
      </c>
      <c r="AO814" s="27">
        <v>0.5</v>
      </c>
      <c r="AP814" s="23">
        <f>Table2[[#This Row],[Approved Amount_UA Equivalent]]/1000000</f>
        <v>1.28</v>
      </c>
      <c r="AQ814" s="19">
        <f t="shared" si="214"/>
        <v>1.7034752</v>
      </c>
      <c r="AR814" s="23" t="str">
        <f t="shared" si="215"/>
        <v>1-10</v>
      </c>
      <c r="AS814" s="23" t="str">
        <f t="shared" si="216"/>
        <v>1-20</v>
      </c>
      <c r="AT814" s="23" t="str">
        <f t="shared" si="217"/>
        <v>1-40</v>
      </c>
      <c r="AU814" s="23" t="str">
        <f t="shared" si="218"/>
        <v>&lt;1-50 Mn</v>
      </c>
      <c r="AV814" s="23">
        <f>Table2[[#This Row],[Amount]]</f>
        <v>1280000</v>
      </c>
      <c r="AW814" s="23" t="str">
        <f t="shared" si="219"/>
        <v>Oct 2018</v>
      </c>
      <c r="AX814" s="28">
        <f>IFERROR(VLOOKUP(Table2[[#This Row],[SAP Code]],[26]_16!A:B,2,FALSE),0)</f>
        <v>0</v>
      </c>
      <c r="AY814" s="28">
        <f>IFERROR(VLOOKUP(Table2[[#This Row],[SAP Code]],[26]_16!D:E,2,FALSE)/ 1000000, 0)</f>
        <v>0</v>
      </c>
      <c r="AZ814" s="28">
        <f>IFERROR(VLOOKUP(Table2[[#This Row],[SAP Code]],[26]_16!G:H,2,FALSE)/ 1000000, 0)</f>
        <v>0</v>
      </c>
      <c r="BA814" s="28">
        <f>IFERROR(VLOOKUP(Table2[[#This Row],[SAP Code]],[26]_16!J:K,2,FALSE)/ 1000000, 0)</f>
        <v>0</v>
      </c>
      <c r="BB814" s="28">
        <f>IFERROR(VLOOKUP(Table2[[#This Row],[SAP Code]],[26]_16!M:N,2,FALSE)/ 1000000, 0)</f>
        <v>0.39078985999999999</v>
      </c>
      <c r="BC814" s="28">
        <f>IFERROR(VLOOKUP(Table2[[#This Row],[SAP Code]],[26]_16!P:Q,2,FALSE),0)</f>
        <v>1.1531551300000003</v>
      </c>
      <c r="BD814" s="28">
        <f>IFERROR(VLOOKUP(Table2[[#This Row],[SAP Code]],[26]_16!S:T,2,FALSE),0)</f>
        <v>0.6685882900000002</v>
      </c>
      <c r="BE814" s="28">
        <f>IFERROR(VLOOKUP(Table2[[#This Row],[SAP Code]],[26]_16!V:W,2,FALSE)/ 1000000, 0)</f>
        <v>1.46318287</v>
      </c>
      <c r="BF814" s="28">
        <f>IFERROR(VLOOKUP(Table2[[#This Row],[SAP Code]],[26]_16!Y:Z,2,FALSE)/ 1000000, 0)</f>
        <v>0.6436002999999999</v>
      </c>
      <c r="BG814" s="28" t="str">
        <f>IFERROR(VLOOKUP(Table2[[#This Row],[SAP Code]],[26]port!$A:$AD,30,FALSE),"unknown")</f>
        <v>OnGo</v>
      </c>
      <c r="BH814" s="29" t="str">
        <f t="shared" si="220"/>
        <v>Ongoing</v>
      </c>
      <c r="BI814" s="16"/>
    </row>
    <row r="815" spans="1:61" ht="17.100000000000001" customHeight="1">
      <c r="A815" s="16" t="s">
        <v>369</v>
      </c>
      <c r="B815" s="16" t="s">
        <v>2995</v>
      </c>
      <c r="C815" s="16" t="s">
        <v>2999</v>
      </c>
      <c r="D815" s="16" t="s">
        <v>2997</v>
      </c>
      <c r="E815" s="18">
        <v>43395</v>
      </c>
      <c r="F815" s="16" t="s">
        <v>373</v>
      </c>
      <c r="G815" s="16" t="s">
        <v>74</v>
      </c>
      <c r="H815" s="16" t="s">
        <v>66</v>
      </c>
      <c r="I815" s="16" t="s">
        <v>155</v>
      </c>
      <c r="J815" s="16" t="s">
        <v>2463</v>
      </c>
      <c r="K815" s="16" t="s">
        <v>69</v>
      </c>
      <c r="L815" s="16" t="s">
        <v>85</v>
      </c>
      <c r="M815" s="19">
        <v>7000000</v>
      </c>
      <c r="N815" s="19">
        <v>7000000</v>
      </c>
      <c r="O815" s="20" t="s">
        <v>2998</v>
      </c>
      <c r="P815" s="21">
        <v>5900155014402</v>
      </c>
      <c r="Q815" s="20" t="s">
        <v>72</v>
      </c>
      <c r="R815" s="16" t="str">
        <f t="shared" si="210"/>
        <v>ADF Including TSF</v>
      </c>
      <c r="S815" s="16" t="str">
        <f t="shared" si="224"/>
        <v>A</v>
      </c>
      <c r="T815" s="16" t="str">
        <f t="shared" si="208"/>
        <v>ADF Countries</v>
      </c>
      <c r="U815" s="16" t="str">
        <f t="shared" si="211"/>
        <v>Transition States</v>
      </c>
      <c r="V815" s="22" t="str">
        <f>IF(ISNUMBER(MATCH(A815, {"Gabon","Sudan","Niger","Mali","Burkina Faso","Guinea"}, 0)), "De Facto Countries", "Non-De Facto Countries")</f>
        <v>Non-De Facto Countries</v>
      </c>
      <c r="W815" s="16" t="str">
        <f t="shared" si="222"/>
        <v>Central</v>
      </c>
      <c r="X815" s="16" t="str">
        <f t="shared" si="223"/>
        <v>Agriculture</v>
      </c>
      <c r="Y815" s="23">
        <f>Table2[[#This Row],[Approved Amount_UA Equivalent]]</f>
        <v>7000000</v>
      </c>
      <c r="AD815" s="23">
        <f>SUM(Table2[[#This Row],[Feed Africa ]:[Improve Quality Of Life ]])</f>
        <v>7000000</v>
      </c>
      <c r="AE815" s="16" t="b">
        <f>Table2[[#This Row],[Total HI5]]=Table2[[#This Row],[Approved Amount_UA Equivalent]]</f>
        <v>1</v>
      </c>
      <c r="AF815" s="24">
        <v>41</v>
      </c>
      <c r="AG815" s="20" t="str">
        <f t="shared" si="212"/>
        <v>ISP and Investment Project</v>
      </c>
      <c r="AH815" s="24" t="e">
        <f>VLOOKUP(Table2[[#This Row],[SAP Code]],[25]DATA!$A:$G,7,FALSE)</f>
        <v>#N/A</v>
      </c>
      <c r="AI815" s="20" t="str">
        <f t="shared" si="213"/>
        <v>Infrastructure</v>
      </c>
      <c r="AJ815" s="25" t="s">
        <v>157</v>
      </c>
      <c r="AK815" s="25" t="s">
        <v>74</v>
      </c>
      <c r="AL815" s="23" t="str" cm="1">
        <f t="array" ref="AL815">_xlfn.SWITCH(AK815,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15" s="26">
        <v>1</v>
      </c>
      <c r="AN815" s="25" t="str">
        <f t="shared" si="221"/>
        <v>Sovereign</v>
      </c>
      <c r="AO815" s="27">
        <v>0.5</v>
      </c>
      <c r="AP815" s="23">
        <f>Table2[[#This Row],[Approved Amount_UA Equivalent]]/1000000</f>
        <v>7</v>
      </c>
      <c r="AQ815" s="19">
        <f t="shared" si="214"/>
        <v>9.3158799999999999</v>
      </c>
      <c r="AR815" s="23" t="str">
        <f t="shared" si="215"/>
        <v>1-10</v>
      </c>
      <c r="AS815" s="23" t="str">
        <f t="shared" si="216"/>
        <v>1-20</v>
      </c>
      <c r="AT815" s="23" t="str">
        <f t="shared" si="217"/>
        <v>1-40</v>
      </c>
      <c r="AU815" s="23" t="str">
        <f t="shared" si="218"/>
        <v>&lt;1-50 Mn</v>
      </c>
      <c r="AV815" s="23">
        <f>Table2[[#This Row],[Amount]]</f>
        <v>7000000</v>
      </c>
      <c r="AW815" s="23" t="str">
        <f t="shared" si="219"/>
        <v>Oct 2018</v>
      </c>
      <c r="AX815" s="28">
        <f>IFERROR(VLOOKUP(Table2[[#This Row],[SAP Code]],[26]_16!A:B,2,FALSE),0)</f>
        <v>0</v>
      </c>
      <c r="AY815" s="28">
        <f>IFERROR(VLOOKUP(Table2[[#This Row],[SAP Code]],[26]_16!D:E,2,FALSE)/ 1000000, 0)</f>
        <v>0</v>
      </c>
      <c r="AZ815" s="28">
        <f>IFERROR(VLOOKUP(Table2[[#This Row],[SAP Code]],[26]_16!G:H,2,FALSE)/ 1000000, 0)</f>
        <v>0</v>
      </c>
      <c r="BA815" s="28">
        <f>IFERROR(VLOOKUP(Table2[[#This Row],[SAP Code]],[26]_16!J:K,2,FALSE)/ 1000000, 0)</f>
        <v>0</v>
      </c>
      <c r="BB815" s="28">
        <f>IFERROR(VLOOKUP(Table2[[#This Row],[SAP Code]],[26]_16!M:N,2,FALSE)/ 1000000, 0)</f>
        <v>0.39078985999999999</v>
      </c>
      <c r="BC815" s="28">
        <f>IFERROR(VLOOKUP(Table2[[#This Row],[SAP Code]],[26]_16!P:Q,2,FALSE),0)</f>
        <v>1.1531551300000003</v>
      </c>
      <c r="BD815" s="28">
        <f>IFERROR(VLOOKUP(Table2[[#This Row],[SAP Code]],[26]_16!S:T,2,FALSE),0)</f>
        <v>0.6685882900000002</v>
      </c>
      <c r="BE815" s="28">
        <f>IFERROR(VLOOKUP(Table2[[#This Row],[SAP Code]],[26]_16!V:W,2,FALSE)/ 1000000, 0)</f>
        <v>1.46318287</v>
      </c>
      <c r="BF815" s="28">
        <f>IFERROR(VLOOKUP(Table2[[#This Row],[SAP Code]],[26]_16!Y:Z,2,FALSE)/ 1000000, 0)</f>
        <v>0.6436002999999999</v>
      </c>
      <c r="BG815" s="28" t="str">
        <f>IFERROR(VLOOKUP(Table2[[#This Row],[SAP Code]],[26]port!$A:$AD,30,FALSE),"unknown")</f>
        <v>OnGo</v>
      </c>
      <c r="BH815" s="29" t="str">
        <f t="shared" si="220"/>
        <v>Ongoing</v>
      </c>
      <c r="BI815" s="16"/>
    </row>
    <row r="816" spans="1:61" ht="17.100000000000001" customHeight="1">
      <c r="A816" s="16" t="s">
        <v>228</v>
      </c>
      <c r="B816" s="16" t="s">
        <v>3000</v>
      </c>
      <c r="C816" s="16" t="s">
        <v>3001</v>
      </c>
      <c r="D816" s="16" t="s">
        <v>3002</v>
      </c>
      <c r="E816" s="18">
        <v>43395</v>
      </c>
      <c r="F816" s="16" t="s">
        <v>232</v>
      </c>
      <c r="G816" s="16" t="s">
        <v>126</v>
      </c>
      <c r="H816" s="16" t="s">
        <v>66</v>
      </c>
      <c r="I816" s="16" t="s">
        <v>123</v>
      </c>
      <c r="J816" s="16" t="s">
        <v>83</v>
      </c>
      <c r="K816" s="16" t="s">
        <v>69</v>
      </c>
      <c r="L816" s="16" t="s">
        <v>85</v>
      </c>
      <c r="M816" s="19">
        <v>10500000</v>
      </c>
      <c r="N816" s="19">
        <v>10500000</v>
      </c>
      <c r="O816" s="20" t="s">
        <v>3003</v>
      </c>
      <c r="P816" s="21">
        <v>2100155038416</v>
      </c>
      <c r="Q816" s="20" t="s">
        <v>72</v>
      </c>
      <c r="R816" s="16" t="str">
        <f t="shared" si="210"/>
        <v>ADF Including TSF</v>
      </c>
      <c r="S816" s="16" t="str">
        <f t="shared" si="224"/>
        <v>E</v>
      </c>
      <c r="T816" s="16" t="str">
        <f t="shared" si="208"/>
        <v>ADB Countries</v>
      </c>
      <c r="U816" s="16" t="str">
        <f t="shared" si="211"/>
        <v>Non-Transition States</v>
      </c>
      <c r="V816" s="22" t="str">
        <f>IF(ISNUMBER(MATCH(A816, {"Gabon","Sudan","Niger","Mali","Burkina Faso","Guinea"}, 0)), "De Facto Countries", "Non-De Facto Countries")</f>
        <v>Non-De Facto Countries</v>
      </c>
      <c r="W816" s="16" t="str">
        <f t="shared" si="222"/>
        <v>South</v>
      </c>
      <c r="X816" s="16" t="str">
        <f t="shared" si="223"/>
        <v>WASH Sector</v>
      </c>
      <c r="Y816" s="23">
        <f>Table2[[#This Row],[Approved Amount_UA Equivalent]]*0.03</f>
        <v>315000</v>
      </c>
      <c r="Z816" s="23">
        <f>Table2[[#This Row],[Approved Amount_UA Equivalent]]*0.01</f>
        <v>105000</v>
      </c>
      <c r="AC816" s="23">
        <f>Table2[[#This Row],[Approved Amount_UA Equivalent]]*0.96</f>
        <v>10080000</v>
      </c>
      <c r="AD816" s="23">
        <f>SUM(Table2[[#This Row],[Feed Africa ]:[Improve Quality Of Life ]])</f>
        <v>10500000</v>
      </c>
      <c r="AE816" s="16" t="b">
        <f>Table2[[#This Row],[Total HI5]]=Table2[[#This Row],[Approved Amount_UA Equivalent]]</f>
        <v>1</v>
      </c>
      <c r="AF816" s="24">
        <v>10</v>
      </c>
      <c r="AG816" s="20" t="str">
        <f t="shared" si="212"/>
        <v>Investment Project</v>
      </c>
      <c r="AH816" s="24" t="e">
        <f>VLOOKUP(Table2[[#This Row],[SAP Code]],[25]DATA!$A:$G,7,FALSE)</f>
        <v>#N/A</v>
      </c>
      <c r="AI816" s="20" t="str">
        <f t="shared" si="213"/>
        <v>Infrastructure</v>
      </c>
      <c r="AJ816" s="25" t="s">
        <v>89</v>
      </c>
      <c r="AK816" s="25" t="s">
        <v>126</v>
      </c>
      <c r="AL816" s="23" t="str" cm="1">
        <f t="array" ref="AL816">_xlfn.SWITCH(AK816,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16" s="26">
        <v>1</v>
      </c>
      <c r="AN816" s="25" t="str">
        <f t="shared" si="221"/>
        <v>Sovereign</v>
      </c>
      <c r="AO816" s="27">
        <v>1</v>
      </c>
      <c r="AP816" s="23">
        <f>Table2[[#This Row],[Approved Amount_UA Equivalent]]/1000000</f>
        <v>10.5</v>
      </c>
      <c r="AQ816" s="19">
        <f t="shared" si="214"/>
        <v>13.97382</v>
      </c>
      <c r="AR816" s="23" t="str">
        <f t="shared" si="215"/>
        <v>11-20</v>
      </c>
      <c r="AS816" s="23" t="str">
        <f t="shared" si="216"/>
        <v>1-20</v>
      </c>
      <c r="AT816" s="23" t="str">
        <f t="shared" si="217"/>
        <v>1-40</v>
      </c>
      <c r="AU816" s="23" t="str">
        <f t="shared" si="218"/>
        <v>&lt;1-50 Mn</v>
      </c>
      <c r="AV816" s="23">
        <f>Table2[[#This Row],[Amount]]</f>
        <v>10500000</v>
      </c>
      <c r="AW816" s="23" t="str">
        <f t="shared" si="219"/>
        <v>Oct 2018</v>
      </c>
      <c r="AX816" s="28">
        <f>IFERROR(VLOOKUP(Table2[[#This Row],[SAP Code]],[26]_16!A:B,2,FALSE),0)</f>
        <v>0</v>
      </c>
      <c r="AY816" s="28">
        <f>IFERROR(VLOOKUP(Table2[[#This Row],[SAP Code]],[26]_16!D:E,2,FALSE)/ 1000000, 0)</f>
        <v>0</v>
      </c>
      <c r="AZ816" s="28">
        <f>IFERROR(VLOOKUP(Table2[[#This Row],[SAP Code]],[26]_16!G:H,2,FALSE)/ 1000000, 0)</f>
        <v>0</v>
      </c>
      <c r="BA816" s="28">
        <f>IFERROR(VLOOKUP(Table2[[#This Row],[SAP Code]],[26]_16!J:K,2,FALSE)/ 1000000, 0)</f>
        <v>0</v>
      </c>
      <c r="BB816" s="28">
        <f>IFERROR(VLOOKUP(Table2[[#This Row],[SAP Code]],[26]_16!M:N,2,FALSE)/ 1000000, 0)</f>
        <v>0.20119693</v>
      </c>
      <c r="BC816" s="28">
        <f>IFERROR(VLOOKUP(Table2[[#This Row],[SAP Code]],[26]_16!P:Q,2,FALSE),0)</f>
        <v>1.5181380600000001</v>
      </c>
      <c r="BD816" s="28">
        <f>IFERROR(VLOOKUP(Table2[[#This Row],[SAP Code]],[26]_16!S:T,2,FALSE),0)</f>
        <v>1.9121742100000003</v>
      </c>
      <c r="BE816" s="28">
        <f>IFERROR(VLOOKUP(Table2[[#This Row],[SAP Code]],[26]_16!V:W,2,FALSE)/ 1000000, 0)</f>
        <v>3.3017633699999998</v>
      </c>
      <c r="BF816" s="28">
        <f>IFERROR(VLOOKUP(Table2[[#This Row],[SAP Code]],[26]_16!Y:Z,2,FALSE)/ 1000000, 0)</f>
        <v>1.2192421200000001</v>
      </c>
      <c r="BG816" s="28" t="str">
        <f>IFERROR(VLOOKUP(Table2[[#This Row],[SAP Code]],[26]port!$A:$AD,30,FALSE),"unknown")</f>
        <v>OnGo</v>
      </c>
      <c r="BH816" s="29" t="str">
        <f t="shared" si="220"/>
        <v>Ongoing</v>
      </c>
      <c r="BI816" s="16"/>
    </row>
    <row r="817" spans="1:61" ht="17.100000000000001" customHeight="1">
      <c r="A817" s="16" t="s">
        <v>968</v>
      </c>
      <c r="B817" s="16" t="s">
        <v>3004</v>
      </c>
      <c r="C817" s="16" t="s">
        <v>3005</v>
      </c>
      <c r="D817" s="16" t="s">
        <v>3006</v>
      </c>
      <c r="E817" s="18">
        <v>43397</v>
      </c>
      <c r="F817" s="16" t="s">
        <v>3007</v>
      </c>
      <c r="G817" s="16" t="s">
        <v>140</v>
      </c>
      <c r="H817" s="16" t="s">
        <v>101</v>
      </c>
      <c r="I817" s="16" t="s">
        <v>138</v>
      </c>
      <c r="J817" s="16" t="s">
        <v>179</v>
      </c>
      <c r="K817" s="16" t="s">
        <v>84</v>
      </c>
      <c r="L817" s="16" t="s">
        <v>70</v>
      </c>
      <c r="M817" s="19">
        <v>30020000</v>
      </c>
      <c r="N817" s="19">
        <v>21515857.373230603</v>
      </c>
      <c r="O817" s="20" t="s">
        <v>3008</v>
      </c>
      <c r="P817" s="21">
        <v>2000200003302</v>
      </c>
      <c r="Q817" s="20" t="s">
        <v>72</v>
      </c>
      <c r="R817" s="16" t="str">
        <f t="shared" si="210"/>
        <v>ADB Public</v>
      </c>
      <c r="S817" s="16" t="str">
        <f t="shared" si="224"/>
        <v>D</v>
      </c>
      <c r="T817" s="16" t="str">
        <f t="shared" si="208"/>
        <v>ADB Countries</v>
      </c>
      <c r="U817" s="16" t="str">
        <f t="shared" si="211"/>
        <v>Non-Transition States</v>
      </c>
      <c r="V817" s="22" t="str">
        <f>IF(ISNUMBER(MATCH(A817, {"Gabon","Sudan","Niger","Mali","Burkina Faso","Guinea"}, 0)), "De Facto Countries", "Non-De Facto Countries")</f>
        <v>Non-De Facto Countries</v>
      </c>
      <c r="W817" s="16" t="str">
        <f t="shared" si="222"/>
        <v>South</v>
      </c>
      <c r="X817" s="16" t="str">
        <f t="shared" si="223"/>
        <v>Transport</v>
      </c>
      <c r="Y817" s="23"/>
      <c r="AB817" s="23">
        <f>Table2[[#This Row],[Approved Amount_UA Equivalent]]</f>
        <v>21515857.373230603</v>
      </c>
      <c r="AD817" s="23">
        <f>SUM(Table2[[#This Row],[Feed Africa ]:[Improve Quality Of Life ]])</f>
        <v>21515857.373230603</v>
      </c>
      <c r="AE817" s="16" t="b">
        <f>Table2[[#This Row],[Total HI5]]=Table2[[#This Row],[Approved Amount_UA Equivalent]]</f>
        <v>1</v>
      </c>
      <c r="AF817" s="24">
        <v>10</v>
      </c>
      <c r="AG817" s="20" t="str">
        <f t="shared" si="212"/>
        <v>Investment Project</v>
      </c>
      <c r="AH817" s="24" t="e">
        <f>VLOOKUP(Table2[[#This Row],[SAP Code]],[25]DATA!$A:$G,7,FALSE)</f>
        <v>#N/A</v>
      </c>
      <c r="AI817" s="20" t="str">
        <f t="shared" si="213"/>
        <v>Infrastructure</v>
      </c>
      <c r="AJ817" s="25" t="s">
        <v>89</v>
      </c>
      <c r="AK817" s="25" t="s">
        <v>140</v>
      </c>
      <c r="AL817" s="23" t="str" cm="1">
        <f t="array" ref="AL817">_xlfn.SWITCH(AK817,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17" s="26">
        <v>1</v>
      </c>
      <c r="AN817" s="25" t="str">
        <f t="shared" si="221"/>
        <v>Sovereign</v>
      </c>
      <c r="AO817" s="27">
        <v>1</v>
      </c>
      <c r="AP817" s="23">
        <f>Table2[[#This Row],[Approved Amount_UA Equivalent]]/1000000</f>
        <v>21.515857373230602</v>
      </c>
      <c r="AQ817" s="19">
        <f t="shared" si="214"/>
        <v>28.634163626590215</v>
      </c>
      <c r="AR817" s="23" t="str">
        <f t="shared" si="215"/>
        <v>21-30</v>
      </c>
      <c r="AS817" s="23" t="str">
        <f t="shared" si="216"/>
        <v>21-40</v>
      </c>
      <c r="AT817" s="23" t="str">
        <f t="shared" si="217"/>
        <v>1-40</v>
      </c>
      <c r="AU817" s="23" t="str">
        <f t="shared" si="218"/>
        <v>&lt;1-50 Mn</v>
      </c>
      <c r="AV817" s="23">
        <f>Table2[[#This Row],[Amount]]</f>
        <v>30020000</v>
      </c>
      <c r="AW817" s="23" t="str">
        <f t="shared" si="219"/>
        <v>Oct 2018</v>
      </c>
      <c r="AX817" s="28">
        <f>IFERROR(VLOOKUP(Table2[[#This Row],[SAP Code]],[26]_16!A:B,2,FALSE),0)</f>
        <v>0</v>
      </c>
      <c r="AY817" s="28">
        <f>IFERROR(VLOOKUP(Table2[[#This Row],[SAP Code]],[26]_16!D:E,2,FALSE)/ 1000000, 0)</f>
        <v>0</v>
      </c>
      <c r="AZ817" s="28">
        <f>IFERROR(VLOOKUP(Table2[[#This Row],[SAP Code]],[26]_16!G:H,2,FALSE)/ 1000000, 0)</f>
        <v>0</v>
      </c>
      <c r="BA817" s="28">
        <f>IFERROR(VLOOKUP(Table2[[#This Row],[SAP Code]],[26]_16!J:K,2,FALSE)/ 1000000, 0)</f>
        <v>0</v>
      </c>
      <c r="BB817" s="28">
        <f>IFERROR(VLOOKUP(Table2[[#This Row],[SAP Code]],[26]_16!M:N,2,FALSE)/ 1000000, 0)</f>
        <v>0</v>
      </c>
      <c r="BC817" s="28">
        <f>IFERROR(VLOOKUP(Table2[[#This Row],[SAP Code]],[26]_16!P:Q,2,FALSE),0)</f>
        <v>2.2315519299999997</v>
      </c>
      <c r="BD817" s="28">
        <f>IFERROR(VLOOKUP(Table2[[#This Row],[SAP Code]],[26]_16!S:T,2,FALSE),0)</f>
        <v>5.2388328500000014</v>
      </c>
      <c r="BE817" s="28">
        <f>IFERROR(VLOOKUP(Table2[[#This Row],[SAP Code]],[26]_16!V:W,2,FALSE)/ 1000000, 0)</f>
        <v>6.6689336600000004</v>
      </c>
      <c r="BF817" s="28">
        <f>IFERROR(VLOOKUP(Table2[[#This Row],[SAP Code]],[26]_16!Y:Z,2,FALSE)/ 1000000, 0)</f>
        <v>1.9737276000000001</v>
      </c>
      <c r="BG817" s="28" t="str">
        <f>IFERROR(VLOOKUP(Table2[[#This Row],[SAP Code]],[26]port!$A:$AD,30,FALSE),"unknown")</f>
        <v>OnGo</v>
      </c>
      <c r="BH817" s="29" t="str">
        <f t="shared" si="220"/>
        <v>Ongoing</v>
      </c>
      <c r="BI817" s="16"/>
    </row>
    <row r="818" spans="1:61" ht="17.100000000000001" customHeight="1">
      <c r="A818" s="16" t="s">
        <v>221</v>
      </c>
      <c r="B818" s="16" t="s">
        <v>3009</v>
      </c>
      <c r="C818" s="16" t="s">
        <v>3010</v>
      </c>
      <c r="D818" s="16" t="s">
        <v>3011</v>
      </c>
      <c r="E818" s="18">
        <v>43403</v>
      </c>
      <c r="F818" s="16" t="s">
        <v>225</v>
      </c>
      <c r="G818" s="16" t="s">
        <v>74</v>
      </c>
      <c r="H818" s="16" t="s">
        <v>132</v>
      </c>
      <c r="I818" s="16" t="s">
        <v>155</v>
      </c>
      <c r="J818" s="16" t="s">
        <v>68</v>
      </c>
      <c r="K818" s="16" t="s">
        <v>69</v>
      </c>
      <c r="L818" s="16" t="s">
        <v>70</v>
      </c>
      <c r="M818" s="19">
        <v>1000000</v>
      </c>
      <c r="N818" s="19">
        <v>716717.43415158568</v>
      </c>
      <c r="O818" s="20" t="s">
        <v>3012</v>
      </c>
      <c r="P818" s="21">
        <v>5000199005568</v>
      </c>
      <c r="Q818" s="20" t="s">
        <v>72</v>
      </c>
      <c r="R818" s="16" t="str">
        <f t="shared" si="210"/>
        <v>OTHERS</v>
      </c>
      <c r="S818" s="16" t="str">
        <f t="shared" si="224"/>
        <v>A</v>
      </c>
      <c r="T818" s="16" t="str">
        <f t="shared" ref="T818:T881" si="225">IF(A818="Algeria","ADB Countries",IF(A818="Angola","ADB Countries",IF(A818="Benin","ADF Countries",IF(A818="Botswana","ADB Countries",IF(A818="Burkina Faso","ADF Countries",IF(A818="Burundi","ADF Countries",IF(A818="Cameroon","Blend Countries",IF(A818="Cape Verde","ADB Countries",IF(A818="Central African Republic","ADF Countries",IF(A818="Centrafrique","ADF Countries",IF(A818="Chad","ADF Countries",IF(A818="Comoros","ADF Countries",IF(A818="Congo CG","ADB Countries",IF(A818="Congo","ADB Countries",IF(A818="Côte D'Ivoire","Blend Countries",IF(A818="Dem Rep Congo","ADF Countries",IF(A818="DEMOCRATIC REPUBLIC OF THE CONGO","ADF Countries",IF(A818="Djibouti","ADF Countries",IF(A818="Egypt","ADB Countries",IF(A818="Eq Guinea","ADB Countries",IF(A818="Equatorial Guinea","ADB Countries",IF(A818="Eritrea","ADF Countries",IF(A818="Swaziland","ADB Countries",IF(A818="Eswatini","ADB Countries",IF(A818="Ethiopia","ADF Countries",IF(A818="Gabon","ADB Countries",IF(A818="Gambia","ADF Countries",IF(A818="Ghana","ADF Countries",IF(A818="Guinea","ADF Countries",IF(A818="Guinea-Bissau","ADF Countries",IF(A818="Kenya","Blend Countries",IF(A818="Lesotho","ADF Countries",IF(A818="Liberia","ADF Countries",IF(A818="Libya","ADB Countries",IF(A818="Madagascar","ADF Countries",IF(A818="Malawi","ADF Countries",IF(A818="Mali","ADF Countries",IF(A818="Mauritania","ADF Countries",IF(A818="Mauritius","ADB Countries",IF(A818="Morocco","ADB Countries",IF(A818="Mozambique","ADF Countries",IF(OR(A818="Multi",A818="Multinational",A818="Multi-Countries"),"Multinational",IF(A818="Namibia","ADB Countries",IF(A818="Niger","ADF Countries",IF(A818="Nigeria","ADB Countries",IF(A818="Rwanda","ADF Countries",IF(A818="Sao Tome &amp; Principe","ADF Countries",IF(A818="Sao Tome","ADF Countries",IF(A818="Senegal","Blend Countries",IF(A818="Seychelles","ADB Countries",IF(A818="Sierra Leone","ADF Countries",IF(A818="Somalia","ADF Countries",IF(A818="South Africa","ADB Countries",IF(A818="South Sudan","ADF Countries",IF(A818="Sudan","ADF Countries",IF(A818="Tanzania","Blend Countries",IF(A818="Togo","ADF Countries",IF(A818="Tunisia","ADB Countries",IF(A818="Uganda","ADF Countries",IF(A818="Zambia","Blend Countries",IF(A818="Zimbabwe","ADF Countries","")))))))))))))))))))))))))))))))))))))))))))))))))))))))))))))</f>
        <v>ADF Countries</v>
      </c>
      <c r="U818" s="16" t="str">
        <f t="shared" si="211"/>
        <v>Transition States</v>
      </c>
      <c r="V818" s="22" t="str">
        <f>IF(ISNUMBER(MATCH(A818, {"Gabon","Sudan","Niger","Mali","Burkina Faso","Guinea"}, 0)), "De Facto Countries", "Non-De Facto Countries")</f>
        <v>De Facto Countries</v>
      </c>
      <c r="W818" s="16" t="str">
        <f t="shared" si="222"/>
        <v>West</v>
      </c>
      <c r="X818" s="16" t="str">
        <f t="shared" si="223"/>
        <v>Agriculture</v>
      </c>
      <c r="Y818" s="23">
        <f>Table2[[#This Row],[Approved Amount_UA Equivalent]]</f>
        <v>716717.43415158568</v>
      </c>
      <c r="AD818" s="23">
        <f>SUM(Table2[[#This Row],[Feed Africa ]:[Improve Quality Of Life ]])</f>
        <v>716717.43415158568</v>
      </c>
      <c r="AE818" s="16" t="b">
        <f>Table2[[#This Row],[Total HI5]]=Table2[[#This Row],[Approved Amount_UA Equivalent]]</f>
        <v>1</v>
      </c>
      <c r="AF818" s="24">
        <v>50</v>
      </c>
      <c r="AG818" s="20" t="str">
        <f t="shared" si="212"/>
        <v>Emergency Assistance</v>
      </c>
      <c r="AH818" s="24" t="e">
        <f>VLOOKUP(Table2[[#This Row],[SAP Code]],[25]DATA!$A:$G,7,FALSE)</f>
        <v>#N/A</v>
      </c>
      <c r="AI818" s="20" t="str">
        <f t="shared" si="213"/>
        <v>Other Investment</v>
      </c>
      <c r="AJ818" s="25" t="s">
        <v>157</v>
      </c>
      <c r="AK818" s="25" t="s">
        <v>74</v>
      </c>
      <c r="AL818" s="23" t="str" cm="1">
        <f t="array" ref="AL818">_xlfn.SWITCH(AK818,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18" s="26">
        <v>1</v>
      </c>
      <c r="AN818" s="25" t="str">
        <f t="shared" si="221"/>
        <v>Sovereign</v>
      </c>
      <c r="AO818" s="27">
        <v>1</v>
      </c>
      <c r="AP818" s="23">
        <f>Table2[[#This Row],[Approved Amount_UA Equivalent]]/1000000</f>
        <v>0.71671743415158573</v>
      </c>
      <c r="AQ818" s="19">
        <f t="shared" si="214"/>
        <v>0.95383623006629625</v>
      </c>
      <c r="AR818" s="23" t="str">
        <f t="shared" si="215"/>
        <v>1-10</v>
      </c>
      <c r="AS818" s="23" t="str">
        <f t="shared" si="216"/>
        <v>1-20</v>
      </c>
      <c r="AT818" s="23" t="str">
        <f t="shared" si="217"/>
        <v>1-40</v>
      </c>
      <c r="AU818" s="23" t="str">
        <f t="shared" si="218"/>
        <v>&lt;1-50 Mn</v>
      </c>
      <c r="AV818" s="23">
        <f>Table2[[#This Row],[Amount]]</f>
        <v>1000000</v>
      </c>
      <c r="AW818" s="23" t="str">
        <f t="shared" si="219"/>
        <v>Oct 2018</v>
      </c>
      <c r="AX818" s="28">
        <f>IFERROR(VLOOKUP(Table2[[#This Row],[SAP Code]],[26]_16!A:B,2,FALSE),0)</f>
        <v>0</v>
      </c>
      <c r="AY818" s="28">
        <f>IFERROR(VLOOKUP(Table2[[#This Row],[SAP Code]],[26]_16!D:E,2,FALSE)/ 1000000, 0)</f>
        <v>0</v>
      </c>
      <c r="AZ818" s="28">
        <f>IFERROR(VLOOKUP(Table2[[#This Row],[SAP Code]],[26]_16!G:H,2,FALSE)/ 1000000, 0)</f>
        <v>0</v>
      </c>
      <c r="BA818" s="28">
        <f>IFERROR(VLOOKUP(Table2[[#This Row],[SAP Code]],[26]_16!J:K,2,FALSE)/ 1000000, 0)</f>
        <v>0</v>
      </c>
      <c r="BB818" s="28">
        <f>IFERROR(VLOOKUP(Table2[[#This Row],[SAP Code]],[26]_16!M:N,2,FALSE)/ 1000000, 0)</f>
        <v>0</v>
      </c>
      <c r="BC818" s="28">
        <f>IFERROR(VLOOKUP(Table2[[#This Row],[SAP Code]],[26]_16!P:Q,2,FALSE),0)</f>
        <v>0</v>
      </c>
      <c r="BD818" s="28">
        <f>IFERROR(VLOOKUP(Table2[[#This Row],[SAP Code]],[26]_16!S:T,2,FALSE),0)</f>
        <v>0</v>
      </c>
      <c r="BE818" s="28">
        <f>IFERROR(VLOOKUP(Table2[[#This Row],[SAP Code]],[26]_16!V:W,2,FALSE)/ 1000000, 0)</f>
        <v>0</v>
      </c>
      <c r="BF818" s="28">
        <f>IFERROR(VLOOKUP(Table2[[#This Row],[SAP Code]],[26]_16!Y:Z,2,FALSE)/ 1000000, 0)</f>
        <v>0</v>
      </c>
      <c r="BG818" s="28" t="str">
        <f>IFERROR(VLOOKUP(Table2[[#This Row],[SAP Code]],[26]port!$A:$AD,30,FALSE),"unknown")</f>
        <v>COMP</v>
      </c>
      <c r="BH818" s="29" t="str">
        <f t="shared" si="220"/>
        <v>Number of operations completed out of the net approved of that year</v>
      </c>
      <c r="BI818" s="16"/>
    </row>
    <row r="819" spans="1:61" ht="17.100000000000001" customHeight="1">
      <c r="A819" s="16" t="s">
        <v>299</v>
      </c>
      <c r="B819" s="16" t="s">
        <v>3013</v>
      </c>
      <c r="C819" s="16" t="s">
        <v>3014</v>
      </c>
      <c r="D819" s="16" t="s">
        <v>3015</v>
      </c>
      <c r="E819" s="18">
        <v>43404</v>
      </c>
      <c r="F819" s="16" t="s">
        <v>303</v>
      </c>
      <c r="G819" s="16" t="s">
        <v>255</v>
      </c>
      <c r="H819" s="16" t="s">
        <v>132</v>
      </c>
      <c r="I819" s="16" t="s">
        <v>250</v>
      </c>
      <c r="J819" s="16" t="s">
        <v>83</v>
      </c>
      <c r="K819" s="16" t="s">
        <v>84</v>
      </c>
      <c r="L819" s="16" t="s">
        <v>85</v>
      </c>
      <c r="M819" s="19">
        <v>4830000</v>
      </c>
      <c r="N819" s="19">
        <v>4830000</v>
      </c>
      <c r="O819" s="20" t="s">
        <v>3016</v>
      </c>
      <c r="P819" s="21">
        <v>2100150040393</v>
      </c>
      <c r="Q819" s="20" t="s">
        <v>72</v>
      </c>
      <c r="R819" s="16" t="str">
        <f t="shared" si="210"/>
        <v>ADF Including TSF</v>
      </c>
      <c r="S819" s="16" t="str">
        <f t="shared" si="224"/>
        <v>K</v>
      </c>
      <c r="T819" s="16" t="str">
        <f t="shared" si="225"/>
        <v>ADF Countries</v>
      </c>
      <c r="U819" s="16" t="str">
        <f t="shared" si="211"/>
        <v>Non-Transition States</v>
      </c>
      <c r="V819" s="22" t="str">
        <f>IF(ISNUMBER(MATCH(A819, {"Gabon","Sudan","Niger","Mali","Burkina Faso","Guinea"}, 0)), "De Facto Countries", "Non-De Facto Countries")</f>
        <v>Non-De Facto Countries</v>
      </c>
      <c r="W819" s="16" t="str">
        <f t="shared" si="222"/>
        <v>West</v>
      </c>
      <c r="X819" s="16" t="str">
        <f t="shared" si="223"/>
        <v>Multi-Sector</v>
      </c>
      <c r="Y819" s="23">
        <f>Table2[[#This Row],[Approved Amount_UA Equivalent]]/5</f>
        <v>966000</v>
      </c>
      <c r="Z819" s="23">
        <f>Table2[[#This Row],[Approved Amount_UA Equivalent]]/5</f>
        <v>966000</v>
      </c>
      <c r="AA819" s="23">
        <f>Table2[[#This Row],[Approved Amount_UA Equivalent]]/5</f>
        <v>966000</v>
      </c>
      <c r="AB819" s="23">
        <f>Table2[[#This Row],[Approved Amount_UA Equivalent]]/5</f>
        <v>966000</v>
      </c>
      <c r="AC819" s="23">
        <f>Table2[[#This Row],[Approved Amount_UA Equivalent]]/5</f>
        <v>966000</v>
      </c>
      <c r="AD819" s="23">
        <f>SUM(Table2[[#This Row],[Feed Africa ]:[Improve Quality Of Life ]])</f>
        <v>4830000</v>
      </c>
      <c r="AE819" s="16" t="b">
        <f>Table2[[#This Row],[Total HI5]]=Table2[[#This Row],[Approved Amount_UA Equivalent]]</f>
        <v>1</v>
      </c>
      <c r="AF819" s="24">
        <v>20</v>
      </c>
      <c r="AG819" s="20" t="str">
        <f t="shared" si="212"/>
        <v>Policy and Result Based Op</v>
      </c>
      <c r="AH819" s="24" t="e">
        <f>VLOOKUP(Table2[[#This Row],[SAP Code]],[25]DATA!$A:$G,7,FALSE)</f>
        <v>#N/A</v>
      </c>
      <c r="AI819" s="20" t="str">
        <f t="shared" si="213"/>
        <v>Policy-Based Lending</v>
      </c>
      <c r="AJ819" s="25" t="s">
        <v>254</v>
      </c>
      <c r="AK819" s="25" t="s">
        <v>255</v>
      </c>
      <c r="AL819" s="23" t="str" cm="1">
        <f t="array" ref="AL819">_xlfn.SWITCH(AK819,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819" s="26">
        <v>1</v>
      </c>
      <c r="AN819" s="25" t="str">
        <f t="shared" si="221"/>
        <v>Sovereign</v>
      </c>
      <c r="AO819" s="27">
        <v>0.5</v>
      </c>
      <c r="AP819" s="23">
        <f>Table2[[#This Row],[Approved Amount_UA Equivalent]]/1000000</f>
        <v>4.83</v>
      </c>
      <c r="AQ819" s="19">
        <f t="shared" si="214"/>
        <v>6.4279571999999998</v>
      </c>
      <c r="AR819" s="23" t="str">
        <f t="shared" si="215"/>
        <v>1-10</v>
      </c>
      <c r="AS819" s="23" t="str">
        <f t="shared" si="216"/>
        <v>1-20</v>
      </c>
      <c r="AT819" s="23" t="str">
        <f t="shared" si="217"/>
        <v>1-40</v>
      </c>
      <c r="AU819" s="23" t="str">
        <f t="shared" si="218"/>
        <v>&lt;1-50 Mn</v>
      </c>
      <c r="AV819" s="23">
        <f>Table2[[#This Row],[Amount]]</f>
        <v>4830000</v>
      </c>
      <c r="AW819" s="23" t="str">
        <f t="shared" si="219"/>
        <v>Oct 2018</v>
      </c>
      <c r="AX819" s="28">
        <f>IFERROR(VLOOKUP(Table2[[#This Row],[SAP Code]],[26]_16!A:B,2,FALSE),0)</f>
        <v>0</v>
      </c>
      <c r="AY819" s="28">
        <f>IFERROR(VLOOKUP(Table2[[#This Row],[SAP Code]],[26]_16!D:E,2,FALSE)/ 1000000, 0)</f>
        <v>0</v>
      </c>
      <c r="AZ819" s="28">
        <f>IFERROR(VLOOKUP(Table2[[#This Row],[SAP Code]],[26]_16!G:H,2,FALSE)/ 1000000, 0)</f>
        <v>0</v>
      </c>
      <c r="BA819" s="28">
        <f>IFERROR(VLOOKUP(Table2[[#This Row],[SAP Code]],[26]_16!J:K,2,FALSE)/ 1000000, 0)</f>
        <v>2.17</v>
      </c>
      <c r="BB819" s="28">
        <f>IFERROR(VLOOKUP(Table2[[#This Row],[SAP Code]],[26]_16!M:N,2,FALSE)/ 1000000, 0)</f>
        <v>4.83</v>
      </c>
      <c r="BC819" s="28">
        <f>IFERROR(VLOOKUP(Table2[[#This Row],[SAP Code]],[26]_16!P:Q,2,FALSE),0)</f>
        <v>0</v>
      </c>
      <c r="BD819" s="28">
        <f>IFERROR(VLOOKUP(Table2[[#This Row],[SAP Code]],[26]_16!S:T,2,FALSE),0)</f>
        <v>0</v>
      </c>
      <c r="BE819" s="28">
        <f>IFERROR(VLOOKUP(Table2[[#This Row],[SAP Code]],[26]_16!V:W,2,FALSE)/ 1000000, 0)</f>
        <v>0</v>
      </c>
      <c r="BF819" s="28">
        <f>IFERROR(VLOOKUP(Table2[[#This Row],[SAP Code]],[26]_16!Y:Z,2,FALSE)/ 1000000, 0)</f>
        <v>0</v>
      </c>
      <c r="BG819" s="28" t="str">
        <f>IFERROR(VLOOKUP(Table2[[#This Row],[SAP Code]],[26]port!$A:$AD,30,FALSE),"unknown")</f>
        <v>CLSD</v>
      </c>
      <c r="BH819" s="29" t="str">
        <f t="shared" si="220"/>
        <v>Number of operations completed out of the net approved of that year</v>
      </c>
      <c r="BI819" s="16"/>
    </row>
    <row r="820" spans="1:61" ht="17.100000000000001" customHeight="1">
      <c r="A820" s="16" t="s">
        <v>299</v>
      </c>
      <c r="B820" s="16" t="s">
        <v>3013</v>
      </c>
      <c r="C820" s="16" t="s">
        <v>3017</v>
      </c>
      <c r="D820" s="16" t="s">
        <v>3015</v>
      </c>
      <c r="E820" s="18">
        <v>43404</v>
      </c>
      <c r="F820" s="16" t="s">
        <v>303</v>
      </c>
      <c r="G820" s="16" t="s">
        <v>255</v>
      </c>
      <c r="H820" s="16" t="s">
        <v>132</v>
      </c>
      <c r="I820" s="16" t="s">
        <v>250</v>
      </c>
      <c r="J820" s="16" t="s">
        <v>83</v>
      </c>
      <c r="K820" s="16" t="s">
        <v>69</v>
      </c>
      <c r="L820" s="16" t="s">
        <v>85</v>
      </c>
      <c r="M820" s="19">
        <v>2170000</v>
      </c>
      <c r="N820" s="19">
        <v>2170000</v>
      </c>
      <c r="O820" s="20" t="s">
        <v>3016</v>
      </c>
      <c r="P820" s="21">
        <v>2100155038419</v>
      </c>
      <c r="Q820" s="20" t="s">
        <v>72</v>
      </c>
      <c r="R820" s="16" t="str">
        <f t="shared" si="210"/>
        <v>ADF Including TSF</v>
      </c>
      <c r="S820" s="16" t="str">
        <f t="shared" si="224"/>
        <v>K</v>
      </c>
      <c r="T820" s="16" t="str">
        <f t="shared" si="225"/>
        <v>ADF Countries</v>
      </c>
      <c r="U820" s="16" t="str">
        <f t="shared" si="211"/>
        <v>Non-Transition States</v>
      </c>
      <c r="V820" s="22" t="str">
        <f>IF(ISNUMBER(MATCH(A820, {"Gabon","Sudan","Niger","Mali","Burkina Faso","Guinea"}, 0)), "De Facto Countries", "Non-De Facto Countries")</f>
        <v>Non-De Facto Countries</v>
      </c>
      <c r="W820" s="16" t="str">
        <f t="shared" si="222"/>
        <v>West</v>
      </c>
      <c r="X820" s="16" t="str">
        <f t="shared" si="223"/>
        <v>Multi-Sector</v>
      </c>
      <c r="Y820" s="23">
        <f>Table2[[#This Row],[Approved Amount_UA Equivalent]]/5</f>
        <v>434000</v>
      </c>
      <c r="Z820" s="23">
        <f>Table2[[#This Row],[Approved Amount_UA Equivalent]]/5</f>
        <v>434000</v>
      </c>
      <c r="AA820" s="23">
        <f>Table2[[#This Row],[Approved Amount_UA Equivalent]]/5</f>
        <v>434000</v>
      </c>
      <c r="AB820" s="23">
        <f>Table2[[#This Row],[Approved Amount_UA Equivalent]]/5</f>
        <v>434000</v>
      </c>
      <c r="AC820" s="23">
        <f>Table2[[#This Row],[Approved Amount_UA Equivalent]]/5</f>
        <v>434000</v>
      </c>
      <c r="AD820" s="23">
        <f>SUM(Table2[[#This Row],[Feed Africa ]:[Improve Quality Of Life ]])</f>
        <v>2170000</v>
      </c>
      <c r="AE820" s="16" t="b">
        <f>Table2[[#This Row],[Total HI5]]=Table2[[#This Row],[Approved Amount_UA Equivalent]]</f>
        <v>1</v>
      </c>
      <c r="AF820" s="24">
        <v>20</v>
      </c>
      <c r="AG820" s="20" t="str">
        <f t="shared" si="212"/>
        <v>Policy and Result Based Op</v>
      </c>
      <c r="AH820" s="24" t="e">
        <f>VLOOKUP(Table2[[#This Row],[SAP Code]],[25]DATA!$A:$G,7,FALSE)</f>
        <v>#N/A</v>
      </c>
      <c r="AI820" s="20" t="str">
        <f t="shared" si="213"/>
        <v>Policy-Based Lending</v>
      </c>
      <c r="AJ820" s="25" t="s">
        <v>254</v>
      </c>
      <c r="AK820" s="25" t="s">
        <v>255</v>
      </c>
      <c r="AL820" s="23" t="str" cm="1">
        <f t="array" ref="AL820">_xlfn.SWITCH(AK820,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820" s="26">
        <v>1</v>
      </c>
      <c r="AN820" s="25" t="str">
        <f t="shared" si="221"/>
        <v>Sovereign</v>
      </c>
      <c r="AO820" s="27">
        <v>0.5</v>
      </c>
      <c r="AP820" s="23">
        <f>Table2[[#This Row],[Approved Amount_UA Equivalent]]/1000000</f>
        <v>2.17</v>
      </c>
      <c r="AQ820" s="19">
        <f t="shared" si="214"/>
        <v>2.8879228000000001</v>
      </c>
      <c r="AR820" s="23" t="str">
        <f t="shared" si="215"/>
        <v>1-10</v>
      </c>
      <c r="AS820" s="23" t="str">
        <f t="shared" si="216"/>
        <v>1-20</v>
      </c>
      <c r="AT820" s="23" t="str">
        <f t="shared" si="217"/>
        <v>1-40</v>
      </c>
      <c r="AU820" s="23" t="str">
        <f t="shared" si="218"/>
        <v>&lt;1-50 Mn</v>
      </c>
      <c r="AV820" s="23">
        <f>Table2[[#This Row],[Amount]]</f>
        <v>2170000</v>
      </c>
      <c r="AW820" s="23" t="str">
        <f t="shared" si="219"/>
        <v>Oct 2018</v>
      </c>
      <c r="AX820" s="28">
        <f>IFERROR(VLOOKUP(Table2[[#This Row],[SAP Code]],[26]_16!A:B,2,FALSE),0)</f>
        <v>0</v>
      </c>
      <c r="AY820" s="28">
        <f>IFERROR(VLOOKUP(Table2[[#This Row],[SAP Code]],[26]_16!D:E,2,FALSE)/ 1000000, 0)</f>
        <v>0</v>
      </c>
      <c r="AZ820" s="28">
        <f>IFERROR(VLOOKUP(Table2[[#This Row],[SAP Code]],[26]_16!G:H,2,FALSE)/ 1000000, 0)</f>
        <v>0</v>
      </c>
      <c r="BA820" s="28">
        <f>IFERROR(VLOOKUP(Table2[[#This Row],[SAP Code]],[26]_16!J:K,2,FALSE)/ 1000000, 0)</f>
        <v>2.17</v>
      </c>
      <c r="BB820" s="28">
        <f>IFERROR(VLOOKUP(Table2[[#This Row],[SAP Code]],[26]_16!M:N,2,FALSE)/ 1000000, 0)</f>
        <v>4.83</v>
      </c>
      <c r="BC820" s="28">
        <f>IFERROR(VLOOKUP(Table2[[#This Row],[SAP Code]],[26]_16!P:Q,2,FALSE),0)</f>
        <v>0</v>
      </c>
      <c r="BD820" s="28">
        <f>IFERROR(VLOOKUP(Table2[[#This Row],[SAP Code]],[26]_16!S:T,2,FALSE),0)</f>
        <v>0</v>
      </c>
      <c r="BE820" s="28">
        <f>IFERROR(VLOOKUP(Table2[[#This Row],[SAP Code]],[26]_16!V:W,2,FALSE)/ 1000000, 0)</f>
        <v>0</v>
      </c>
      <c r="BF820" s="28">
        <f>IFERROR(VLOOKUP(Table2[[#This Row],[SAP Code]],[26]_16!Y:Z,2,FALSE)/ 1000000, 0)</f>
        <v>0</v>
      </c>
      <c r="BG820" s="28" t="str">
        <f>IFERROR(VLOOKUP(Table2[[#This Row],[SAP Code]],[26]port!$A:$AD,30,FALSE),"unknown")</f>
        <v>CLSD</v>
      </c>
      <c r="BH820" s="29" t="str">
        <f t="shared" si="220"/>
        <v>Number of operations completed out of the net approved of that year</v>
      </c>
      <c r="BI820" s="16"/>
    </row>
    <row r="821" spans="1:61" ht="17.100000000000001" customHeight="1">
      <c r="A821" s="16" t="s">
        <v>769</v>
      </c>
      <c r="B821" s="16" t="s">
        <v>3018</v>
      </c>
      <c r="C821" s="16" t="s">
        <v>3019</v>
      </c>
      <c r="D821" s="16" t="s">
        <v>3020</v>
      </c>
      <c r="E821" s="18">
        <v>43404</v>
      </c>
      <c r="F821" s="16" t="s">
        <v>773</v>
      </c>
      <c r="G821" s="16" t="s">
        <v>74</v>
      </c>
      <c r="H821" s="16" t="s">
        <v>66</v>
      </c>
      <c r="I821" s="16" t="s">
        <v>155</v>
      </c>
      <c r="J821" s="16" t="s">
        <v>83</v>
      </c>
      <c r="K821" s="16" t="s">
        <v>69</v>
      </c>
      <c r="L821" s="16" t="s">
        <v>85</v>
      </c>
      <c r="M821" s="19">
        <v>800000</v>
      </c>
      <c r="N821" s="19">
        <v>800000</v>
      </c>
      <c r="O821" s="20" t="s">
        <v>3021</v>
      </c>
      <c r="P821" s="21">
        <v>2100155038467</v>
      </c>
      <c r="Q821" s="20" t="s">
        <v>72</v>
      </c>
      <c r="R821" s="16" t="str">
        <f t="shared" si="210"/>
        <v>ADF Including TSF</v>
      </c>
      <c r="S821" s="16" t="str">
        <f t="shared" si="224"/>
        <v>A</v>
      </c>
      <c r="T821" s="16" t="str">
        <f t="shared" si="225"/>
        <v>ADF Countries</v>
      </c>
      <c r="U821" s="16" t="str">
        <f t="shared" si="211"/>
        <v>Transition States</v>
      </c>
      <c r="V821" s="22" t="str">
        <f>IF(ISNUMBER(MATCH(A821, {"Gabon","Sudan","Niger","Mali","Burkina Faso","Guinea"}, 0)), "De Facto Countries", "Non-De Facto Countries")</f>
        <v>Non-De Facto Countries</v>
      </c>
      <c r="W821" s="16" t="str">
        <f t="shared" si="222"/>
        <v>Central</v>
      </c>
      <c r="X821" s="16" t="str">
        <f t="shared" si="223"/>
        <v>Agriculture</v>
      </c>
      <c r="Y821" s="23">
        <f>Table2[[#This Row],[Approved Amount_UA Equivalent]]</f>
        <v>800000</v>
      </c>
      <c r="AD821" s="23">
        <f>SUM(Table2[[#This Row],[Feed Africa ]:[Improve Quality Of Life ]])</f>
        <v>800000</v>
      </c>
      <c r="AE821" s="16" t="b">
        <f>Table2[[#This Row],[Total HI5]]=Table2[[#This Row],[Approved Amount_UA Equivalent]]</f>
        <v>1</v>
      </c>
      <c r="AF821" s="24">
        <v>41</v>
      </c>
      <c r="AG821" s="20" t="str">
        <f t="shared" si="212"/>
        <v>ISP and Investment Project</v>
      </c>
      <c r="AH821" s="24" t="e">
        <f>VLOOKUP(Table2[[#This Row],[SAP Code]],[25]DATA!$A:$G,7,FALSE)</f>
        <v>#N/A</v>
      </c>
      <c r="AI821" s="20" t="str">
        <f t="shared" si="213"/>
        <v>Infrastructure</v>
      </c>
      <c r="AJ821" s="25" t="s">
        <v>157</v>
      </c>
      <c r="AK821" s="25" t="s">
        <v>74</v>
      </c>
      <c r="AL821" s="23" t="str" cm="1">
        <f t="array" ref="AL821">_xlfn.SWITCH(AK821,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21" s="26">
        <v>1</v>
      </c>
      <c r="AN821" s="25" t="str">
        <f t="shared" si="221"/>
        <v>Sovereign</v>
      </c>
      <c r="AO821" s="27">
        <v>1</v>
      </c>
      <c r="AP821" s="23">
        <f>Table2[[#This Row],[Approved Amount_UA Equivalent]]/1000000</f>
        <v>0.8</v>
      </c>
      <c r="AQ821" s="19">
        <f t="shared" si="214"/>
        <v>1.0646720000000001</v>
      </c>
      <c r="AR821" s="23" t="str">
        <f t="shared" si="215"/>
        <v>1-10</v>
      </c>
      <c r="AS821" s="23" t="str">
        <f t="shared" si="216"/>
        <v>1-20</v>
      </c>
      <c r="AT821" s="23" t="str">
        <f t="shared" si="217"/>
        <v>1-40</v>
      </c>
      <c r="AU821" s="23" t="str">
        <f t="shared" si="218"/>
        <v>&lt;1-50 Mn</v>
      </c>
      <c r="AV821" s="23">
        <f>Table2[[#This Row],[Amount]]</f>
        <v>800000</v>
      </c>
      <c r="AW821" s="23" t="str">
        <f t="shared" si="219"/>
        <v>Oct 2018</v>
      </c>
      <c r="AX821" s="28">
        <f>IFERROR(VLOOKUP(Table2[[#This Row],[SAP Code]],[26]_16!A:B,2,FALSE),0)</f>
        <v>0</v>
      </c>
      <c r="AY821" s="28">
        <f>IFERROR(VLOOKUP(Table2[[#This Row],[SAP Code]],[26]_16!D:E,2,FALSE)/ 1000000, 0)</f>
        <v>0</v>
      </c>
      <c r="AZ821" s="28">
        <f>IFERROR(VLOOKUP(Table2[[#This Row],[SAP Code]],[26]_16!G:H,2,FALSE)/ 1000000, 0)</f>
        <v>0</v>
      </c>
      <c r="BA821" s="28">
        <f>IFERROR(VLOOKUP(Table2[[#This Row],[SAP Code]],[26]_16!J:K,2,FALSE)/ 1000000, 0)</f>
        <v>0</v>
      </c>
      <c r="BB821" s="28">
        <f>IFERROR(VLOOKUP(Table2[[#This Row],[SAP Code]],[26]_16!M:N,2,FALSE)/ 1000000, 0)</f>
        <v>0</v>
      </c>
      <c r="BC821" s="28">
        <f>IFERROR(VLOOKUP(Table2[[#This Row],[SAP Code]],[26]_16!P:Q,2,FALSE),0)</f>
        <v>0.11931058000000001</v>
      </c>
      <c r="BD821" s="28">
        <f>IFERROR(VLOOKUP(Table2[[#This Row],[SAP Code]],[26]_16!S:T,2,FALSE),0)</f>
        <v>7.6147110000000004E-2</v>
      </c>
      <c r="BE821" s="28">
        <f>IFERROR(VLOOKUP(Table2[[#This Row],[SAP Code]],[26]_16!V:W,2,FALSE)/ 1000000, 0)</f>
        <v>0.24581517</v>
      </c>
      <c r="BF821" s="28">
        <f>IFERROR(VLOOKUP(Table2[[#This Row],[SAP Code]],[26]_16!Y:Z,2,FALSE)/ 1000000, 0)</f>
        <v>0.15973695999999998</v>
      </c>
      <c r="BG821" s="28" t="str">
        <f>IFERROR(VLOOKUP(Table2[[#This Row],[SAP Code]],[26]port!$A:$AD,30,FALSE),"unknown")</f>
        <v>OnGo</v>
      </c>
      <c r="BH821" s="29" t="str">
        <f t="shared" si="220"/>
        <v>Ongoing</v>
      </c>
      <c r="BI821" s="16"/>
    </row>
    <row r="822" spans="1:61" ht="17.100000000000001" customHeight="1">
      <c r="A822" s="16" t="s">
        <v>769</v>
      </c>
      <c r="B822" s="16" t="s">
        <v>3022</v>
      </c>
      <c r="C822" s="16" t="s">
        <v>3023</v>
      </c>
      <c r="D822" s="16" t="s">
        <v>3024</v>
      </c>
      <c r="E822" s="18">
        <v>43404</v>
      </c>
      <c r="F822" s="16" t="s">
        <v>773</v>
      </c>
      <c r="G822" s="16" t="s">
        <v>255</v>
      </c>
      <c r="H822" s="16" t="s">
        <v>66</v>
      </c>
      <c r="I822" s="16" t="s">
        <v>250</v>
      </c>
      <c r="J822" s="16" t="s">
        <v>83</v>
      </c>
      <c r="K822" s="16" t="s">
        <v>69</v>
      </c>
      <c r="L822" s="16" t="s">
        <v>85</v>
      </c>
      <c r="M822" s="19">
        <v>15000000</v>
      </c>
      <c r="N822" s="19">
        <v>15000000</v>
      </c>
      <c r="O822" s="20" t="s">
        <v>3025</v>
      </c>
      <c r="P822" s="21">
        <v>2100155038418</v>
      </c>
      <c r="Q822" s="20" t="s">
        <v>87</v>
      </c>
      <c r="R822" s="16" t="str">
        <f t="shared" si="210"/>
        <v>ADF Including TSF</v>
      </c>
      <c r="S822" s="16" t="str">
        <f t="shared" si="224"/>
        <v>K</v>
      </c>
      <c r="T822" s="16" t="str">
        <f t="shared" si="225"/>
        <v>ADF Countries</v>
      </c>
      <c r="U822" s="16" t="str">
        <f t="shared" si="211"/>
        <v>Transition States</v>
      </c>
      <c r="V822" s="22" t="str">
        <f>IF(ISNUMBER(MATCH(A822, {"Gabon","Sudan","Niger","Mali","Burkina Faso","Guinea"}, 0)), "De Facto Countries", "Non-De Facto Countries")</f>
        <v>Non-De Facto Countries</v>
      </c>
      <c r="W822" s="16" t="str">
        <f t="shared" si="222"/>
        <v>Central</v>
      </c>
      <c r="X822" s="16" t="str">
        <f t="shared" si="223"/>
        <v>Multi-Sector</v>
      </c>
      <c r="Y822" s="23">
        <f>Table2[[#This Row],[Approved Amount_UA Equivalent]]/5</f>
        <v>3000000</v>
      </c>
      <c r="Z822" s="23">
        <f>Table2[[#This Row],[Approved Amount_UA Equivalent]]/5</f>
        <v>3000000</v>
      </c>
      <c r="AA822" s="23">
        <f>Table2[[#This Row],[Approved Amount_UA Equivalent]]/5</f>
        <v>3000000</v>
      </c>
      <c r="AB822" s="23">
        <f>Table2[[#This Row],[Approved Amount_UA Equivalent]]/5</f>
        <v>3000000</v>
      </c>
      <c r="AC822" s="23">
        <f>Table2[[#This Row],[Approved Amount_UA Equivalent]]/5</f>
        <v>3000000</v>
      </c>
      <c r="AD822" s="23">
        <f>SUM(Table2[[#This Row],[Feed Africa ]:[Improve Quality Of Life ]])</f>
        <v>15000000</v>
      </c>
      <c r="AE822" s="16" t="b">
        <f>Table2[[#This Row],[Total HI5]]=Table2[[#This Row],[Approved Amount_UA Equivalent]]</f>
        <v>1</v>
      </c>
      <c r="AF822" s="24">
        <v>20</v>
      </c>
      <c r="AG822" s="20" t="str">
        <f t="shared" si="212"/>
        <v>Policy and Result Based Op</v>
      </c>
      <c r="AH822" s="24" t="e">
        <f>VLOOKUP(Table2[[#This Row],[SAP Code]],[25]DATA!$A:$G,7,FALSE)</f>
        <v>#N/A</v>
      </c>
      <c r="AI822" s="20" t="str">
        <f t="shared" si="213"/>
        <v>Policy-Based Lending</v>
      </c>
      <c r="AJ822" s="25" t="s">
        <v>254</v>
      </c>
      <c r="AK822" s="25" t="s">
        <v>255</v>
      </c>
      <c r="AL822" s="23" t="str" cm="1">
        <f t="array" ref="AL822">_xlfn.SWITCH(AK822,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822" s="26">
        <v>1</v>
      </c>
      <c r="AN822" s="25" t="str">
        <f t="shared" si="221"/>
        <v>Sovereign</v>
      </c>
      <c r="AO822" s="27">
        <v>1</v>
      </c>
      <c r="AP822" s="23">
        <f>Table2[[#This Row],[Approved Amount_UA Equivalent]]/1000000</f>
        <v>15</v>
      </c>
      <c r="AQ822" s="19">
        <f t="shared" si="214"/>
        <v>19.962599999999998</v>
      </c>
      <c r="AR822" s="23" t="str">
        <f t="shared" si="215"/>
        <v>11-20</v>
      </c>
      <c r="AS822" s="23" t="str">
        <f t="shared" si="216"/>
        <v>1-20</v>
      </c>
      <c r="AT822" s="23" t="str">
        <f t="shared" si="217"/>
        <v>1-40</v>
      </c>
      <c r="AU822" s="23" t="str">
        <f t="shared" si="218"/>
        <v>&lt;1-50 Mn</v>
      </c>
      <c r="AV822" s="23">
        <f>Table2[[#This Row],[Amount]]</f>
        <v>15000000</v>
      </c>
      <c r="AW822" s="23" t="str">
        <f t="shared" si="219"/>
        <v>Oct 2018</v>
      </c>
      <c r="AX822" s="28">
        <f>IFERROR(VLOOKUP(Table2[[#This Row],[SAP Code]],[26]_16!A:B,2,FALSE),0)</f>
        <v>0</v>
      </c>
      <c r="AY822" s="28">
        <f>IFERROR(VLOOKUP(Table2[[#This Row],[SAP Code]],[26]_16!D:E,2,FALSE)/ 1000000, 0)</f>
        <v>0</v>
      </c>
      <c r="AZ822" s="28">
        <f>IFERROR(VLOOKUP(Table2[[#This Row],[SAP Code]],[26]_16!G:H,2,FALSE)/ 1000000, 0)</f>
        <v>0</v>
      </c>
      <c r="BA822" s="28">
        <f>IFERROR(VLOOKUP(Table2[[#This Row],[SAP Code]],[26]_16!J:K,2,FALSE)/ 1000000, 0)</f>
        <v>15</v>
      </c>
      <c r="BB822" s="28">
        <f>IFERROR(VLOOKUP(Table2[[#This Row],[SAP Code]],[26]_16!M:N,2,FALSE)/ 1000000, 0)</f>
        <v>0</v>
      </c>
      <c r="BC822" s="28">
        <f>IFERROR(VLOOKUP(Table2[[#This Row],[SAP Code]],[26]_16!P:Q,2,FALSE),0)</f>
        <v>0</v>
      </c>
      <c r="BD822" s="28">
        <f>IFERROR(VLOOKUP(Table2[[#This Row],[SAP Code]],[26]_16!S:T,2,FALSE),0)</f>
        <v>0</v>
      </c>
      <c r="BE822" s="28">
        <f>IFERROR(VLOOKUP(Table2[[#This Row],[SAP Code]],[26]_16!V:W,2,FALSE)/ 1000000, 0)</f>
        <v>0</v>
      </c>
      <c r="BF822" s="28">
        <f>IFERROR(VLOOKUP(Table2[[#This Row],[SAP Code]],[26]_16!Y:Z,2,FALSE)/ 1000000, 0)</f>
        <v>0</v>
      </c>
      <c r="BG822" s="28" t="str">
        <f>IFERROR(VLOOKUP(Table2[[#This Row],[SAP Code]],[26]port!$A:$AD,30,FALSE),"unknown")</f>
        <v>COMP</v>
      </c>
      <c r="BH822" s="29" t="str">
        <f t="shared" si="220"/>
        <v>Number of operations completed out of the net approved of that year</v>
      </c>
      <c r="BI822" s="16"/>
    </row>
    <row r="823" spans="1:61" ht="17.100000000000001" customHeight="1">
      <c r="A823" s="16" t="s">
        <v>117</v>
      </c>
      <c r="B823" s="16" t="s">
        <v>3026</v>
      </c>
      <c r="C823" s="16" t="s">
        <v>3027</v>
      </c>
      <c r="D823" s="16" t="s">
        <v>3028</v>
      </c>
      <c r="E823" s="18">
        <v>43404</v>
      </c>
      <c r="F823" s="16" t="s">
        <v>121</v>
      </c>
      <c r="G823" s="16" t="s">
        <v>140</v>
      </c>
      <c r="H823" s="16" t="s">
        <v>81</v>
      </c>
      <c r="I823" s="16" t="s">
        <v>138</v>
      </c>
      <c r="J823" s="16" t="s">
        <v>179</v>
      </c>
      <c r="K823" s="16" t="s">
        <v>84</v>
      </c>
      <c r="L823" s="16" t="s">
        <v>70</v>
      </c>
      <c r="M823" s="19">
        <v>229468174</v>
      </c>
      <c r="N823" s="19">
        <v>164463840.8887296</v>
      </c>
      <c r="O823" s="20" t="s">
        <v>3029</v>
      </c>
      <c r="P823" s="21">
        <v>2000200003201</v>
      </c>
      <c r="Q823" s="20" t="s">
        <v>87</v>
      </c>
      <c r="R823" s="16" t="str">
        <f t="shared" si="210"/>
        <v>ADB Public</v>
      </c>
      <c r="S823" s="16" t="str">
        <f t="shared" si="224"/>
        <v>D</v>
      </c>
      <c r="T823" s="16" t="str">
        <f t="shared" si="225"/>
        <v>ADF Countries</v>
      </c>
      <c r="U823" s="16" t="str">
        <f t="shared" si="211"/>
        <v>Non-Transition States</v>
      </c>
      <c r="V823" s="22" t="str">
        <f>IF(ISNUMBER(MATCH(A823, {"Gabon","Sudan","Niger","Mali","Burkina Faso","Guinea"}, 0)), "De Facto Countries", "Non-De Facto Countries")</f>
        <v>Non-De Facto Countries</v>
      </c>
      <c r="W823" s="16" t="str">
        <f t="shared" si="222"/>
        <v>East</v>
      </c>
      <c r="X823" s="16" t="str">
        <f t="shared" si="223"/>
        <v>Transport</v>
      </c>
      <c r="Y823" s="23"/>
      <c r="AB823" s="23">
        <f>Table2[[#This Row],[Approved Amount_UA Equivalent]]</f>
        <v>164463840.8887296</v>
      </c>
      <c r="AD823" s="23">
        <f>SUM(Table2[[#This Row],[Feed Africa ]:[Improve Quality Of Life ]])</f>
        <v>164463840.8887296</v>
      </c>
      <c r="AE823" s="16" t="b">
        <f>Table2[[#This Row],[Total HI5]]=Table2[[#This Row],[Approved Amount_UA Equivalent]]</f>
        <v>1</v>
      </c>
      <c r="AF823" s="24">
        <v>10</v>
      </c>
      <c r="AG823" s="20" t="str">
        <f t="shared" si="212"/>
        <v>Investment Project</v>
      </c>
      <c r="AH823" s="24" t="e">
        <f>VLOOKUP(Table2[[#This Row],[SAP Code]],[25]DATA!$A:$G,7,FALSE)</f>
        <v>#N/A</v>
      </c>
      <c r="AI823" s="20" t="str">
        <f t="shared" si="213"/>
        <v>Infrastructure</v>
      </c>
      <c r="AJ823" s="25" t="s">
        <v>89</v>
      </c>
      <c r="AK823" s="25" t="s">
        <v>140</v>
      </c>
      <c r="AL823" s="23" t="str" cm="1">
        <f t="array" ref="AL823">_xlfn.SWITCH(AK823,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23" s="26">
        <v>1</v>
      </c>
      <c r="AN823" s="25" t="str">
        <f t="shared" si="221"/>
        <v>Sovereign</v>
      </c>
      <c r="AO823" s="27">
        <v>1</v>
      </c>
      <c r="AP823" s="23">
        <f>Table2[[#This Row],[Approved Amount_UA Equivalent]]/1000000</f>
        <v>164.46384088872961</v>
      </c>
      <c r="AQ823" s="19">
        <f t="shared" si="214"/>
        <v>218.87505800835689</v>
      </c>
      <c r="AR823" s="23" t="str">
        <f t="shared" si="215"/>
        <v>161-170</v>
      </c>
      <c r="AS823" s="23" t="str">
        <f t="shared" si="216"/>
        <v>161-180</v>
      </c>
      <c r="AT823" s="23" t="str">
        <f t="shared" si="217"/>
        <v>161-200</v>
      </c>
      <c r="AU823" s="23" t="str">
        <f t="shared" si="218"/>
        <v>100-200 Mn</v>
      </c>
      <c r="AV823" s="23">
        <f>Table2[[#This Row],[Amount]]</f>
        <v>229468174</v>
      </c>
      <c r="AW823" s="23" t="str">
        <f t="shared" si="219"/>
        <v>Oct 2018</v>
      </c>
      <c r="AX823" s="28">
        <f>IFERROR(VLOOKUP(Table2[[#This Row],[SAP Code]],[26]_16!A:B,2,FALSE),0)</f>
        <v>0</v>
      </c>
      <c r="AY823" s="28">
        <f>IFERROR(VLOOKUP(Table2[[#This Row],[SAP Code]],[26]_16!D:E,2,FALSE)/ 1000000, 0)</f>
        <v>0</v>
      </c>
      <c r="AZ823" s="28">
        <f>IFERROR(VLOOKUP(Table2[[#This Row],[SAP Code]],[26]_16!G:H,2,FALSE)/ 1000000, 0)</f>
        <v>0</v>
      </c>
      <c r="BA823" s="28">
        <f>IFERROR(VLOOKUP(Table2[[#This Row],[SAP Code]],[26]_16!J:K,2,FALSE)/ 1000000, 0)</f>
        <v>0</v>
      </c>
      <c r="BB823" s="28">
        <f>IFERROR(VLOOKUP(Table2[[#This Row],[SAP Code]],[26]_16!M:N,2,FALSE)/ 1000000, 0)</f>
        <v>0</v>
      </c>
      <c r="BC823" s="28">
        <f>IFERROR(VLOOKUP(Table2[[#This Row],[SAP Code]],[26]_16!P:Q,2,FALSE),0)</f>
        <v>0</v>
      </c>
      <c r="BD823" s="28">
        <f>IFERROR(VLOOKUP(Table2[[#This Row],[SAP Code]],[26]_16!S:T,2,FALSE),0)</f>
        <v>0.24556918999999999</v>
      </c>
      <c r="BE823" s="28">
        <f>IFERROR(VLOOKUP(Table2[[#This Row],[SAP Code]],[26]_16!V:W,2,FALSE)/ 1000000, 0)</f>
        <v>0</v>
      </c>
      <c r="BF823" s="28">
        <f>IFERROR(VLOOKUP(Table2[[#This Row],[SAP Code]],[26]_16!Y:Z,2,FALSE)/ 1000000, 0)</f>
        <v>0</v>
      </c>
      <c r="BG823" s="28" t="str">
        <f>IFERROR(VLOOKUP(Table2[[#This Row],[SAP Code]],[26]port!$A:$AD,30,FALSE),"unknown")</f>
        <v>OnGo</v>
      </c>
      <c r="BH823" s="29" t="str">
        <f t="shared" si="220"/>
        <v>Ongoing</v>
      </c>
      <c r="BI823" s="16"/>
    </row>
    <row r="824" spans="1:61" ht="17.100000000000001" customHeight="1">
      <c r="A824" s="16" t="s">
        <v>141</v>
      </c>
      <c r="B824" s="16" t="s">
        <v>3030</v>
      </c>
      <c r="C824" s="16" t="s">
        <v>3031</v>
      </c>
      <c r="D824" s="16" t="s">
        <v>3032</v>
      </c>
      <c r="E824" s="18">
        <v>43404</v>
      </c>
      <c r="F824" s="16" t="s">
        <v>3033</v>
      </c>
      <c r="G824" s="16" t="s">
        <v>107</v>
      </c>
      <c r="H824" s="37" t="s">
        <v>213</v>
      </c>
      <c r="I824" s="16" t="s">
        <v>102</v>
      </c>
      <c r="J824" s="16" t="s">
        <v>103</v>
      </c>
      <c r="K824" s="16" t="s">
        <v>201</v>
      </c>
      <c r="L824" s="16" t="s">
        <v>70</v>
      </c>
      <c r="M824" s="19">
        <v>50000000</v>
      </c>
      <c r="N824" s="19">
        <v>35835871.707579285</v>
      </c>
      <c r="O824" s="20" t="s">
        <v>3034</v>
      </c>
      <c r="P824" s="21">
        <v>2000140001201</v>
      </c>
      <c r="Q824" s="20" t="s">
        <v>87</v>
      </c>
      <c r="R824" s="16" t="str">
        <f t="shared" si="210"/>
        <v>ADB Private</v>
      </c>
      <c r="S824" s="16" t="str">
        <f t="shared" si="224"/>
        <v>H</v>
      </c>
      <c r="T824" s="16" t="str">
        <f t="shared" si="225"/>
        <v>Multinational</v>
      </c>
      <c r="U824" s="16" t="str">
        <f t="shared" si="211"/>
        <v>Multinational</v>
      </c>
      <c r="V824" s="22" t="str">
        <f>IF(ISNUMBER(MATCH(A824, {"Gabon","Sudan","Niger","Mali","Burkina Faso","Guinea"}, 0)), "De Facto Countries", "Non-De Facto Countries")</f>
        <v>Non-De Facto Countries</v>
      </c>
      <c r="W824" s="16" t="str">
        <f t="shared" si="222"/>
        <v>Multi</v>
      </c>
      <c r="X824" s="16" t="str">
        <f t="shared" si="223"/>
        <v>Finance</v>
      </c>
      <c r="Y824" s="23"/>
      <c r="AA824" s="23">
        <f>Table2[[#This Row],[Approved Amount_UA Equivalent]]</f>
        <v>35835871.707579285</v>
      </c>
      <c r="AD824" s="23">
        <f>SUM(Table2[[#This Row],[Feed Africa ]:[Improve Quality Of Life ]])</f>
        <v>35835871.707579285</v>
      </c>
      <c r="AE824" s="16" t="b">
        <f>Table2[[#This Row],[Total HI5]]=Table2[[#This Row],[Approved Amount_UA Equivalent]]</f>
        <v>1</v>
      </c>
      <c r="AF824" s="24">
        <v>70</v>
      </c>
      <c r="AG824" s="20" t="str">
        <f t="shared" si="212"/>
        <v>Equity and Guarantee</v>
      </c>
      <c r="AH824" s="24" t="e">
        <f>VLOOKUP(Table2[[#This Row],[SAP Code]],[25]DATA!$A:$G,7,FALSE)</f>
        <v>#N/A</v>
      </c>
      <c r="AI824" s="20" t="str">
        <f t="shared" si="213"/>
        <v>Other Investment</v>
      </c>
      <c r="AJ824" s="25" t="s">
        <v>106</v>
      </c>
      <c r="AK824" s="25" t="s">
        <v>107</v>
      </c>
      <c r="AL824" s="23" t="str" cm="1">
        <f t="array" ref="AL824">_xlfn.SWITCH(AK824,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24" s="26">
        <v>2</v>
      </c>
      <c r="AN824" s="25" t="str">
        <f t="shared" si="221"/>
        <v>Non-Sovereign</v>
      </c>
      <c r="AO824" s="27">
        <v>1</v>
      </c>
      <c r="AP824" s="23">
        <f>Table2[[#This Row],[Approved Amount_UA Equivalent]]/1000000</f>
        <v>35.835871707579287</v>
      </c>
      <c r="AQ824" s="19">
        <f t="shared" si="214"/>
        <v>47.691811503314817</v>
      </c>
      <c r="AR824" s="23" t="str">
        <f t="shared" si="215"/>
        <v>31-40</v>
      </c>
      <c r="AS824" s="23" t="str">
        <f t="shared" si="216"/>
        <v>21-40</v>
      </c>
      <c r="AT824" s="23" t="str">
        <f t="shared" si="217"/>
        <v>1-40</v>
      </c>
      <c r="AU824" s="23" t="str">
        <f t="shared" si="218"/>
        <v>&lt;1-50 Mn</v>
      </c>
      <c r="AV824" s="23">
        <f>Table2[[#This Row],[Amount]]</f>
        <v>50000000</v>
      </c>
      <c r="AW824" s="23" t="str">
        <f t="shared" si="219"/>
        <v>Oct 2018</v>
      </c>
      <c r="AX824" s="28">
        <f>IFERROR(VLOOKUP(Table2[[#This Row],[SAP Code]],[26]_16!A:B,2,FALSE),0)</f>
        <v>0</v>
      </c>
      <c r="AY824" s="28">
        <f>IFERROR(VLOOKUP(Table2[[#This Row],[SAP Code]],[26]_16!D:E,2,FALSE)/ 1000000, 0)</f>
        <v>0</v>
      </c>
      <c r="AZ824" s="28">
        <f>IFERROR(VLOOKUP(Table2[[#This Row],[SAP Code]],[26]_16!G:H,2,FALSE)/ 1000000, 0)</f>
        <v>0</v>
      </c>
      <c r="BA824" s="28">
        <f>IFERROR(VLOOKUP(Table2[[#This Row],[SAP Code]],[26]_16!J:K,2,FALSE)/ 1000000, 0)</f>
        <v>0</v>
      </c>
      <c r="BB824" s="28">
        <f>IFERROR(VLOOKUP(Table2[[#This Row],[SAP Code]],[26]_16!M:N,2,FALSE)/ 1000000, 0)</f>
        <v>0</v>
      </c>
      <c r="BC824" s="28">
        <f>IFERROR(VLOOKUP(Table2[[#This Row],[SAP Code]],[26]_16!P:Q,2,FALSE),0)</f>
        <v>0</v>
      </c>
      <c r="BD824" s="28">
        <f>IFERROR(VLOOKUP(Table2[[#This Row],[SAP Code]],[26]_16!S:T,2,FALSE),0)</f>
        <v>0</v>
      </c>
      <c r="BE824" s="28">
        <f>IFERROR(VLOOKUP(Table2[[#This Row],[SAP Code]],[26]_16!V:W,2,FALSE)/ 1000000, 0)</f>
        <v>0</v>
      </c>
      <c r="BF824" s="28">
        <f>IFERROR(VLOOKUP(Table2[[#This Row],[SAP Code]],[26]_16!Y:Z,2,FALSE)/ 1000000, 0)</f>
        <v>0</v>
      </c>
      <c r="BG824" s="28" t="str">
        <f>IFERROR(VLOOKUP(Table2[[#This Row],[SAP Code]],[26]port!$A:$AD,30,FALSE),"unknown")</f>
        <v>OnGo</v>
      </c>
      <c r="BH824" s="29" t="str">
        <f t="shared" si="220"/>
        <v>Ongoing</v>
      </c>
      <c r="BI824" s="16"/>
    </row>
    <row r="825" spans="1:61" ht="17.100000000000001" customHeight="1">
      <c r="A825" s="16" t="s">
        <v>417</v>
      </c>
      <c r="B825" s="16" t="s">
        <v>3035</v>
      </c>
      <c r="C825" s="16" t="s">
        <v>3036</v>
      </c>
      <c r="D825" s="16" t="s">
        <v>3037</v>
      </c>
      <c r="E825" s="18">
        <v>43409</v>
      </c>
      <c r="F825" s="16" t="s">
        <v>3038</v>
      </c>
      <c r="G825" s="16" t="s">
        <v>140</v>
      </c>
      <c r="H825" s="37" t="s">
        <v>194</v>
      </c>
      <c r="I825" s="16" t="s">
        <v>138</v>
      </c>
      <c r="J825" s="16" t="s">
        <v>179</v>
      </c>
      <c r="K825" s="16" t="s">
        <v>84</v>
      </c>
      <c r="L825" s="16" t="s">
        <v>195</v>
      </c>
      <c r="M825" s="19">
        <v>75000000</v>
      </c>
      <c r="N825" s="19">
        <v>61416007.468186513</v>
      </c>
      <c r="O825" s="20" t="s">
        <v>3039</v>
      </c>
      <c r="P825" s="21">
        <v>2000200003251</v>
      </c>
      <c r="Q825" s="20" t="s">
        <v>87</v>
      </c>
      <c r="R825" s="16" t="str">
        <f t="shared" si="210"/>
        <v>ADB Public</v>
      </c>
      <c r="S825" s="16" t="str">
        <f t="shared" si="224"/>
        <v>D</v>
      </c>
      <c r="T825" s="16" t="str">
        <f t="shared" si="225"/>
        <v>ADB Countries</v>
      </c>
      <c r="U825" s="16" t="str">
        <f t="shared" si="211"/>
        <v>Non-Transition States</v>
      </c>
      <c r="V825" s="22" t="str">
        <f>IF(ISNUMBER(MATCH(A825, {"Gabon","Sudan","Niger","Mali","Burkina Faso","Guinea"}, 0)), "De Facto Countries", "Non-De Facto Countries")</f>
        <v>Non-De Facto Countries</v>
      </c>
      <c r="W825" s="16" t="str">
        <f t="shared" si="222"/>
        <v>North</v>
      </c>
      <c r="X825" s="16" t="str">
        <f t="shared" si="223"/>
        <v>Transport</v>
      </c>
      <c r="Y825" s="23"/>
      <c r="AB825" s="23">
        <f>Table2[[#This Row],[Approved Amount_UA Equivalent]]</f>
        <v>61416007.468186513</v>
      </c>
      <c r="AD825" s="23">
        <f>SUM(Table2[[#This Row],[Feed Africa ]:[Improve Quality Of Life ]])</f>
        <v>61416007.468186513</v>
      </c>
      <c r="AE825" s="16" t="b">
        <f>Table2[[#This Row],[Total HI5]]=Table2[[#This Row],[Approved Amount_UA Equivalent]]</f>
        <v>1</v>
      </c>
      <c r="AF825" s="24">
        <v>10</v>
      </c>
      <c r="AG825" s="20" t="str">
        <f t="shared" si="212"/>
        <v>Investment Project</v>
      </c>
      <c r="AH825" s="24" t="e">
        <f>VLOOKUP(Table2[[#This Row],[SAP Code]],[25]DATA!$A:$G,7,FALSE)</f>
        <v>#N/A</v>
      </c>
      <c r="AI825" s="20" t="str">
        <f t="shared" si="213"/>
        <v>Infrastructure</v>
      </c>
      <c r="AJ825" s="25" t="s">
        <v>89</v>
      </c>
      <c r="AK825" s="25" t="s">
        <v>140</v>
      </c>
      <c r="AL825" s="23" t="str" cm="1">
        <f t="array" ref="AL825">_xlfn.SWITCH(AK825,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25" s="26">
        <v>1</v>
      </c>
      <c r="AN825" s="25" t="str">
        <f t="shared" si="221"/>
        <v>Sovereign</v>
      </c>
      <c r="AO825" s="27">
        <v>1</v>
      </c>
      <c r="AP825" s="23">
        <f>Table2[[#This Row],[Approved Amount_UA Equivalent]]/1000000</f>
        <v>61.416007468186514</v>
      </c>
      <c r="AQ825" s="19">
        <f t="shared" si="214"/>
        <v>81.734879378961338</v>
      </c>
      <c r="AR825" s="23" t="str">
        <f t="shared" si="215"/>
        <v>61-70</v>
      </c>
      <c r="AS825" s="23" t="str">
        <f t="shared" si="216"/>
        <v>61-80</v>
      </c>
      <c r="AT825" s="23" t="str">
        <f t="shared" si="217"/>
        <v>41-80</v>
      </c>
      <c r="AU825" s="23" t="str">
        <f t="shared" si="218"/>
        <v>50-100 Mn</v>
      </c>
      <c r="AV825" s="23">
        <f>Table2[[#This Row],[Amount]]</f>
        <v>75000000</v>
      </c>
      <c r="AW825" s="23" t="str">
        <f t="shared" si="219"/>
        <v>Nov 2018</v>
      </c>
      <c r="AX825" s="28">
        <f>IFERROR(VLOOKUP(Table2[[#This Row],[SAP Code]],[26]_16!A:B,2,FALSE),0)</f>
        <v>0</v>
      </c>
      <c r="AY825" s="28">
        <f>IFERROR(VLOOKUP(Table2[[#This Row],[SAP Code]],[26]_16!D:E,2,FALSE)/ 1000000, 0)</f>
        <v>0</v>
      </c>
      <c r="AZ825" s="28">
        <f>IFERROR(VLOOKUP(Table2[[#This Row],[SAP Code]],[26]_16!G:H,2,FALSE)/ 1000000, 0)</f>
        <v>0</v>
      </c>
      <c r="BA825" s="28">
        <f>IFERROR(VLOOKUP(Table2[[#This Row],[SAP Code]],[26]_16!J:K,2,FALSE)/ 1000000, 0)</f>
        <v>0</v>
      </c>
      <c r="BB825" s="28">
        <f>IFERROR(VLOOKUP(Table2[[#This Row],[SAP Code]],[26]_16!M:N,2,FALSE)/ 1000000, 0)</f>
        <v>2.0878318199999999</v>
      </c>
      <c r="BC825" s="28">
        <f>IFERROR(VLOOKUP(Table2[[#This Row],[SAP Code]],[26]_16!P:Q,2,FALSE),0)</f>
        <v>5.5784743800000003</v>
      </c>
      <c r="BD825" s="28">
        <f>IFERROR(VLOOKUP(Table2[[#This Row],[SAP Code]],[26]_16!S:T,2,FALSE),0)</f>
        <v>8.8420984000000011</v>
      </c>
      <c r="BE825" s="28">
        <f>IFERROR(VLOOKUP(Table2[[#This Row],[SAP Code]],[26]_16!V:W,2,FALSE)/ 1000000, 0)</f>
        <v>6.7864580399999994</v>
      </c>
      <c r="BF825" s="28">
        <f>IFERROR(VLOOKUP(Table2[[#This Row],[SAP Code]],[26]_16!Y:Z,2,FALSE)/ 1000000, 0)</f>
        <v>4.1421371100000002</v>
      </c>
      <c r="BG825" s="28" t="str">
        <f>IFERROR(VLOOKUP(Table2[[#This Row],[SAP Code]],[26]port!$A:$AD,30,FALSE),"unknown")</f>
        <v>OnGo</v>
      </c>
      <c r="BH825" s="29" t="str">
        <f t="shared" si="220"/>
        <v>Ongoing</v>
      </c>
      <c r="BI825" s="16"/>
    </row>
    <row r="826" spans="1:61" ht="17.100000000000001" customHeight="1">
      <c r="A826" s="16" t="s">
        <v>417</v>
      </c>
      <c r="B826" s="16" t="s">
        <v>3040</v>
      </c>
      <c r="C826" s="16" t="s">
        <v>3041</v>
      </c>
      <c r="D826" s="16" t="s">
        <v>3042</v>
      </c>
      <c r="E826" s="18">
        <v>43409</v>
      </c>
      <c r="F826" s="16" t="s">
        <v>1023</v>
      </c>
      <c r="G826" s="16" t="s">
        <v>126</v>
      </c>
      <c r="H826" s="37" t="s">
        <v>194</v>
      </c>
      <c r="I826" s="16" t="s">
        <v>123</v>
      </c>
      <c r="J826" s="16" t="s">
        <v>179</v>
      </c>
      <c r="K826" s="16" t="s">
        <v>84</v>
      </c>
      <c r="L826" s="16" t="s">
        <v>195</v>
      </c>
      <c r="M826" s="19">
        <v>79330000</v>
      </c>
      <c r="N826" s="19">
        <v>64961758.299349815</v>
      </c>
      <c r="O826" s="20" t="s">
        <v>3043</v>
      </c>
      <c r="P826" s="21">
        <v>2000200003202</v>
      </c>
      <c r="Q826" s="20" t="s">
        <v>87</v>
      </c>
      <c r="R826" s="16" t="str">
        <f t="shared" si="210"/>
        <v>ADB Public</v>
      </c>
      <c r="S826" s="16" t="str">
        <f t="shared" si="224"/>
        <v>E</v>
      </c>
      <c r="T826" s="16" t="str">
        <f t="shared" si="225"/>
        <v>ADB Countries</v>
      </c>
      <c r="U826" s="16" t="str">
        <f t="shared" si="211"/>
        <v>Non-Transition States</v>
      </c>
      <c r="V826" s="22" t="str">
        <f>IF(ISNUMBER(MATCH(A826, {"Gabon","Sudan","Niger","Mali","Burkina Faso","Guinea"}, 0)), "De Facto Countries", "Non-De Facto Countries")</f>
        <v>Non-De Facto Countries</v>
      </c>
      <c r="W826" s="16" t="str">
        <f t="shared" si="222"/>
        <v>North</v>
      </c>
      <c r="X826" s="16" t="str">
        <f t="shared" si="223"/>
        <v>WASH Sector</v>
      </c>
      <c r="Y826" s="23">
        <f>Table2[[#This Row],[Approved Amount_UA Equivalent]]*0.03</f>
        <v>1948852.7489804944</v>
      </c>
      <c r="Z826" s="23">
        <f>Table2[[#This Row],[Approved Amount_UA Equivalent]]*0.01</f>
        <v>649617.58299349819</v>
      </c>
      <c r="AC826" s="23">
        <f>Table2[[#This Row],[Approved Amount_UA Equivalent]]*0.96</f>
        <v>62363287.967375822</v>
      </c>
      <c r="AD826" s="23">
        <f>SUM(Table2[[#This Row],[Feed Africa ]:[Improve Quality Of Life ]])</f>
        <v>64961758.299349815</v>
      </c>
      <c r="AE826" s="16" t="b">
        <f>Table2[[#This Row],[Total HI5]]=Table2[[#This Row],[Approved Amount_UA Equivalent]]</f>
        <v>1</v>
      </c>
      <c r="AF826" s="24">
        <v>10</v>
      </c>
      <c r="AG826" s="20" t="str">
        <f t="shared" si="212"/>
        <v>Investment Project</v>
      </c>
      <c r="AH826" s="24" t="e">
        <f>VLOOKUP(Table2[[#This Row],[SAP Code]],[25]DATA!$A:$G,7,FALSE)</f>
        <v>#N/A</v>
      </c>
      <c r="AI826" s="20" t="str">
        <f t="shared" si="213"/>
        <v>Infrastructure</v>
      </c>
      <c r="AJ826" s="25" t="s">
        <v>89</v>
      </c>
      <c r="AK826" s="25" t="s">
        <v>126</v>
      </c>
      <c r="AL826" s="23" t="str" cm="1">
        <f t="array" ref="AL826">_xlfn.SWITCH(AK826,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26" s="26">
        <v>1</v>
      </c>
      <c r="AN826" s="25" t="str">
        <f t="shared" si="221"/>
        <v>Sovereign</v>
      </c>
      <c r="AO826" s="27">
        <v>0.5</v>
      </c>
      <c r="AP826" s="23">
        <f>Table2[[#This Row],[Approved Amount_UA Equivalent]]/1000000</f>
        <v>64.96175829934981</v>
      </c>
      <c r="AQ826" s="19">
        <f t="shared" si="214"/>
        <v>86.453706415106709</v>
      </c>
      <c r="AR826" s="23" t="str">
        <f t="shared" si="215"/>
        <v>61-70</v>
      </c>
      <c r="AS826" s="23" t="str">
        <f t="shared" si="216"/>
        <v>61-80</v>
      </c>
      <c r="AT826" s="23" t="str">
        <f t="shared" si="217"/>
        <v>41-80</v>
      </c>
      <c r="AU826" s="23" t="str">
        <f t="shared" si="218"/>
        <v>50-100 Mn</v>
      </c>
      <c r="AV826" s="23">
        <f>Table2[[#This Row],[Amount]]</f>
        <v>79330000</v>
      </c>
      <c r="AW826" s="23" t="str">
        <f t="shared" si="219"/>
        <v>Nov 2018</v>
      </c>
      <c r="AX826" s="28">
        <f>IFERROR(VLOOKUP(Table2[[#This Row],[SAP Code]],[26]_16!A:B,2,FALSE),0)</f>
        <v>0</v>
      </c>
      <c r="AY826" s="28">
        <f>IFERROR(VLOOKUP(Table2[[#This Row],[SAP Code]],[26]_16!D:E,2,FALSE)/ 1000000, 0)</f>
        <v>0</v>
      </c>
      <c r="AZ826" s="28">
        <f>IFERROR(VLOOKUP(Table2[[#This Row],[SAP Code]],[26]_16!G:H,2,FALSE)/ 1000000, 0)</f>
        <v>0</v>
      </c>
      <c r="BA826" s="28">
        <f>IFERROR(VLOOKUP(Table2[[#This Row],[SAP Code]],[26]_16!J:K,2,FALSE)/ 1000000, 0)</f>
        <v>0</v>
      </c>
      <c r="BB826" s="28">
        <f>IFERROR(VLOOKUP(Table2[[#This Row],[SAP Code]],[26]_16!M:N,2,FALSE)/ 1000000, 0)</f>
        <v>3.5884652300000002</v>
      </c>
      <c r="BC826" s="28">
        <f>IFERROR(VLOOKUP(Table2[[#This Row],[SAP Code]],[26]_16!P:Q,2,FALSE),0)</f>
        <v>5.6558662599999998</v>
      </c>
      <c r="BD826" s="28">
        <f>IFERROR(VLOOKUP(Table2[[#This Row],[SAP Code]],[26]_16!S:T,2,FALSE),0)</f>
        <v>42.68269901</v>
      </c>
      <c r="BE826" s="28">
        <f>IFERROR(VLOOKUP(Table2[[#This Row],[SAP Code]],[26]_16!V:W,2,FALSE)/ 1000000, 0)</f>
        <v>36.335452279999998</v>
      </c>
      <c r="BF826" s="28">
        <f>IFERROR(VLOOKUP(Table2[[#This Row],[SAP Code]],[26]_16!Y:Z,2,FALSE)/ 1000000, 0)</f>
        <v>0</v>
      </c>
      <c r="BG826" s="28" t="str">
        <f>IFERROR(VLOOKUP(Table2[[#This Row],[SAP Code]],[26]port!$A:$AD,30,FALSE),"unknown")</f>
        <v>OnGo</v>
      </c>
      <c r="BH826" s="29" t="str">
        <f t="shared" si="220"/>
        <v>Ongoing</v>
      </c>
      <c r="BI826" s="16"/>
    </row>
    <row r="827" spans="1:61" ht="17.100000000000001" customHeight="1">
      <c r="A827" s="16" t="s">
        <v>417</v>
      </c>
      <c r="B827" s="16" t="s">
        <v>3040</v>
      </c>
      <c r="C827" s="16" t="s">
        <v>3044</v>
      </c>
      <c r="D827" s="16" t="s">
        <v>3042</v>
      </c>
      <c r="E827" s="18">
        <v>43409</v>
      </c>
      <c r="F827" s="16" t="s">
        <v>1023</v>
      </c>
      <c r="G827" s="16" t="s">
        <v>126</v>
      </c>
      <c r="H827" s="37" t="s">
        <v>194</v>
      </c>
      <c r="I827" s="16" t="s">
        <v>123</v>
      </c>
      <c r="J827" s="16" t="s">
        <v>261</v>
      </c>
      <c r="K827" s="16" t="s">
        <v>84</v>
      </c>
      <c r="L827" s="16" t="s">
        <v>70</v>
      </c>
      <c r="M827" s="19">
        <v>43360000</v>
      </c>
      <c r="N827" s="19">
        <v>31371868.058720957</v>
      </c>
      <c r="O827" s="20" t="s">
        <v>3043</v>
      </c>
      <c r="P827" s="21">
        <v>5050200000701</v>
      </c>
      <c r="Q827" s="20" t="s">
        <v>87</v>
      </c>
      <c r="R827" s="16" t="str">
        <f t="shared" si="210"/>
        <v>AGTF</v>
      </c>
      <c r="S827" s="16" t="str">
        <f t="shared" si="224"/>
        <v>E</v>
      </c>
      <c r="T827" s="16" t="str">
        <f t="shared" si="225"/>
        <v>ADB Countries</v>
      </c>
      <c r="U827" s="16" t="str">
        <f t="shared" si="211"/>
        <v>Non-Transition States</v>
      </c>
      <c r="V827" s="22" t="str">
        <f>IF(ISNUMBER(MATCH(A827, {"Gabon","Sudan","Niger","Mali","Burkina Faso","Guinea"}, 0)), "De Facto Countries", "Non-De Facto Countries")</f>
        <v>Non-De Facto Countries</v>
      </c>
      <c r="W827" s="16" t="str">
        <f t="shared" si="222"/>
        <v>North</v>
      </c>
      <c r="X827" s="16" t="str">
        <f t="shared" si="223"/>
        <v>WASH Sector</v>
      </c>
      <c r="Y827" s="23">
        <f>Table2[[#This Row],[Approved Amount_UA Equivalent]]*0.03</f>
        <v>941156.0417616287</v>
      </c>
      <c r="Z827" s="23">
        <f>Table2[[#This Row],[Approved Amount_UA Equivalent]]*0.01</f>
        <v>313718.68058720959</v>
      </c>
      <c r="AC827" s="23">
        <f>Table2[[#This Row],[Approved Amount_UA Equivalent]]*0.96</f>
        <v>30116993.336372118</v>
      </c>
      <c r="AD827" s="23">
        <f>SUM(Table2[[#This Row],[Feed Africa ]:[Improve Quality Of Life ]])</f>
        <v>31371868.058720957</v>
      </c>
      <c r="AE827" s="16" t="b">
        <f>Table2[[#This Row],[Total HI5]]=Table2[[#This Row],[Approved Amount_UA Equivalent]]</f>
        <v>1</v>
      </c>
      <c r="AF827" s="24">
        <v>10</v>
      </c>
      <c r="AG827" s="20" t="str">
        <f t="shared" si="212"/>
        <v>Investment Project</v>
      </c>
      <c r="AH827" s="24" t="e">
        <f>VLOOKUP(Table2[[#This Row],[SAP Code]],[25]DATA!$A:$G,7,FALSE)</f>
        <v>#N/A</v>
      </c>
      <c r="AI827" s="20" t="str">
        <f t="shared" si="213"/>
        <v>Infrastructure</v>
      </c>
      <c r="AJ827" s="25" t="s">
        <v>89</v>
      </c>
      <c r="AK827" s="25" t="s">
        <v>126</v>
      </c>
      <c r="AL827" s="23" t="str" cm="1">
        <f t="array" ref="AL827">_xlfn.SWITCH(AK827,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27" s="26">
        <v>1</v>
      </c>
      <c r="AN827" s="25" t="str">
        <f t="shared" si="221"/>
        <v>Sovereign</v>
      </c>
      <c r="AO827" s="27">
        <v>0.5</v>
      </c>
      <c r="AP827" s="23">
        <f>Table2[[#This Row],[Approved Amount_UA Equivalent]]/1000000</f>
        <v>31.371868058720956</v>
      </c>
      <c r="AQ827" s="19">
        <f t="shared" si="214"/>
        <v>41.750936887268203</v>
      </c>
      <c r="AR827" s="23" t="str">
        <f t="shared" si="215"/>
        <v>31-40</v>
      </c>
      <c r="AS827" s="23" t="str">
        <f t="shared" si="216"/>
        <v>21-40</v>
      </c>
      <c r="AT827" s="23" t="str">
        <f t="shared" si="217"/>
        <v>1-40</v>
      </c>
      <c r="AU827" s="23" t="str">
        <f t="shared" si="218"/>
        <v>&lt;1-50 Mn</v>
      </c>
      <c r="AV827" s="23">
        <f>Table2[[#This Row],[Amount]]</f>
        <v>43360000</v>
      </c>
      <c r="AW827" s="23" t="str">
        <f t="shared" si="219"/>
        <v>Nov 2018</v>
      </c>
      <c r="AX827" s="28">
        <f>IFERROR(VLOOKUP(Table2[[#This Row],[SAP Code]],[26]_16!A:B,2,FALSE),0)</f>
        <v>0</v>
      </c>
      <c r="AY827" s="28">
        <f>IFERROR(VLOOKUP(Table2[[#This Row],[SAP Code]],[26]_16!D:E,2,FALSE)/ 1000000, 0)</f>
        <v>0</v>
      </c>
      <c r="AZ827" s="28">
        <f>IFERROR(VLOOKUP(Table2[[#This Row],[SAP Code]],[26]_16!G:H,2,FALSE)/ 1000000, 0)</f>
        <v>0</v>
      </c>
      <c r="BA827" s="28">
        <f>IFERROR(VLOOKUP(Table2[[#This Row],[SAP Code]],[26]_16!J:K,2,FALSE)/ 1000000, 0)</f>
        <v>0</v>
      </c>
      <c r="BB827" s="28">
        <f>IFERROR(VLOOKUP(Table2[[#This Row],[SAP Code]],[26]_16!M:N,2,FALSE)/ 1000000, 0)</f>
        <v>3.5884652300000002</v>
      </c>
      <c r="BC827" s="28">
        <f>IFERROR(VLOOKUP(Table2[[#This Row],[SAP Code]],[26]_16!P:Q,2,FALSE),0)</f>
        <v>5.6558662599999998</v>
      </c>
      <c r="BD827" s="28">
        <f>IFERROR(VLOOKUP(Table2[[#This Row],[SAP Code]],[26]_16!S:T,2,FALSE),0)</f>
        <v>42.68269901</v>
      </c>
      <c r="BE827" s="28">
        <f>IFERROR(VLOOKUP(Table2[[#This Row],[SAP Code]],[26]_16!V:W,2,FALSE)/ 1000000, 0)</f>
        <v>36.335452279999998</v>
      </c>
      <c r="BF827" s="28">
        <f>IFERROR(VLOOKUP(Table2[[#This Row],[SAP Code]],[26]_16!Y:Z,2,FALSE)/ 1000000, 0)</f>
        <v>0</v>
      </c>
      <c r="BG827" s="28" t="str">
        <f>IFERROR(VLOOKUP(Table2[[#This Row],[SAP Code]],[26]port!$A:$AD,30,FALSE),"unknown")</f>
        <v>OnGo</v>
      </c>
      <c r="BH827" s="29" t="str">
        <f t="shared" si="220"/>
        <v>Ongoing</v>
      </c>
      <c r="BI827" s="16"/>
    </row>
    <row r="828" spans="1:61" ht="17.100000000000001" customHeight="1">
      <c r="A828" s="16" t="s">
        <v>316</v>
      </c>
      <c r="B828" s="16" t="s">
        <v>3045</v>
      </c>
      <c r="C828" s="16" t="s">
        <v>3046</v>
      </c>
      <c r="D828" s="16" t="s">
        <v>3047</v>
      </c>
      <c r="E828" s="18">
        <v>43411</v>
      </c>
      <c r="F828" s="16" t="s">
        <v>320</v>
      </c>
      <c r="G828" s="16" t="s">
        <v>2080</v>
      </c>
      <c r="H828" s="16" t="s">
        <v>132</v>
      </c>
      <c r="I828" s="16" t="s">
        <v>82</v>
      </c>
      <c r="J828" s="16" t="s">
        <v>179</v>
      </c>
      <c r="K828" s="16" t="s">
        <v>84</v>
      </c>
      <c r="L828" s="16" t="s">
        <v>195</v>
      </c>
      <c r="M828" s="19">
        <v>42310000</v>
      </c>
      <c r="N828" s="19">
        <v>34646817.013052948</v>
      </c>
      <c r="O828" s="20" t="s">
        <v>3048</v>
      </c>
      <c r="P828" s="21">
        <v>2000200003252</v>
      </c>
      <c r="Q828" s="20" t="s">
        <v>87</v>
      </c>
      <c r="R828" s="16" t="str">
        <f t="shared" si="210"/>
        <v>ADB Public</v>
      </c>
      <c r="S828" s="16" t="str">
        <f t="shared" si="224"/>
        <v>F</v>
      </c>
      <c r="T828" s="16" t="str">
        <f t="shared" si="225"/>
        <v>Blend Countries</v>
      </c>
      <c r="U828" s="16" t="str">
        <f t="shared" si="211"/>
        <v>Non-Transition States</v>
      </c>
      <c r="V828" s="22" t="str">
        <f>IF(ISNUMBER(MATCH(A828, {"Gabon","Sudan","Niger","Mali","Burkina Faso","Guinea"}, 0)), "De Facto Countries", "Non-De Facto Countries")</f>
        <v>Non-De Facto Countries</v>
      </c>
      <c r="W828" s="16" t="str">
        <f t="shared" si="222"/>
        <v>West</v>
      </c>
      <c r="X828" s="16" t="str">
        <f t="shared" si="223"/>
        <v>Power</v>
      </c>
      <c r="Y828" s="23"/>
      <c r="Z828" s="23">
        <f>Table2[[#This Row],[Approved Amount_UA Equivalent]]</f>
        <v>34646817.013052948</v>
      </c>
      <c r="AD828" s="23">
        <f>SUM(Table2[[#This Row],[Feed Africa ]:[Improve Quality Of Life ]])</f>
        <v>34646817.013052948</v>
      </c>
      <c r="AE828" s="16" t="b">
        <f>Table2[[#This Row],[Total HI5]]=Table2[[#This Row],[Approved Amount_UA Equivalent]]</f>
        <v>1</v>
      </c>
      <c r="AF828" s="24">
        <v>10</v>
      </c>
      <c r="AG828" s="20" t="str">
        <f t="shared" si="212"/>
        <v>Investment Project</v>
      </c>
      <c r="AH828" s="24" t="e">
        <f>VLOOKUP(Table2[[#This Row],[SAP Code]],[25]DATA!$A:$G,7,FALSE)</f>
        <v>#N/A</v>
      </c>
      <c r="AI828" s="20" t="str">
        <f t="shared" si="213"/>
        <v>Infrastructure</v>
      </c>
      <c r="AJ828" s="25" t="s">
        <v>89</v>
      </c>
      <c r="AK828" s="25" t="s">
        <v>90</v>
      </c>
      <c r="AL828" s="23" t="str" cm="1">
        <f t="array" ref="AL828">_xlfn.SWITCH(AK828,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828" s="26">
        <v>1</v>
      </c>
      <c r="AN828" s="25" t="str">
        <f t="shared" si="221"/>
        <v>Sovereign</v>
      </c>
      <c r="AO828" s="27">
        <v>1</v>
      </c>
      <c r="AP828" s="23">
        <f>Table2[[#This Row],[Approved Amount_UA Equivalent]]/1000000</f>
        <v>34.646817013052946</v>
      </c>
      <c r="AQ828" s="19">
        <f t="shared" si="214"/>
        <v>46.109369953651381</v>
      </c>
      <c r="AR828" s="23" t="str">
        <f t="shared" si="215"/>
        <v>31-40</v>
      </c>
      <c r="AS828" s="23" t="str">
        <f t="shared" si="216"/>
        <v>21-40</v>
      </c>
      <c r="AT828" s="23" t="str">
        <f t="shared" si="217"/>
        <v>1-40</v>
      </c>
      <c r="AU828" s="23" t="str">
        <f t="shared" si="218"/>
        <v>&lt;1-50 Mn</v>
      </c>
      <c r="AV828" s="23">
        <f>Table2[[#This Row],[Amount]]</f>
        <v>42310000</v>
      </c>
      <c r="AW828" s="23" t="str">
        <f t="shared" si="219"/>
        <v>Nov 2018</v>
      </c>
      <c r="AX828" s="28">
        <f>IFERROR(VLOOKUP(Table2[[#This Row],[SAP Code]],[26]_16!A:B,2,FALSE),0)</f>
        <v>0</v>
      </c>
      <c r="AY828" s="28">
        <f>IFERROR(VLOOKUP(Table2[[#This Row],[SAP Code]],[26]_16!D:E,2,FALSE)/ 1000000, 0)</f>
        <v>0</v>
      </c>
      <c r="AZ828" s="28">
        <f>IFERROR(VLOOKUP(Table2[[#This Row],[SAP Code]],[26]_16!G:H,2,FALSE)/ 1000000, 0)</f>
        <v>0</v>
      </c>
      <c r="BA828" s="28">
        <f>IFERROR(VLOOKUP(Table2[[#This Row],[SAP Code]],[26]_16!J:K,2,FALSE)/ 1000000, 0)</f>
        <v>0</v>
      </c>
      <c r="BB828" s="28">
        <f>IFERROR(VLOOKUP(Table2[[#This Row],[SAP Code]],[26]_16!M:N,2,FALSE)/ 1000000, 0)</f>
        <v>0</v>
      </c>
      <c r="BC828" s="28">
        <f>IFERROR(VLOOKUP(Table2[[#This Row],[SAP Code]],[26]_16!P:Q,2,FALSE),0)</f>
        <v>8.2419112500000011</v>
      </c>
      <c r="BD828" s="28">
        <f>IFERROR(VLOOKUP(Table2[[#This Row],[SAP Code]],[26]_16!S:T,2,FALSE),0)</f>
        <v>6.9050629000000008</v>
      </c>
      <c r="BE828" s="28">
        <f>IFERROR(VLOOKUP(Table2[[#This Row],[SAP Code]],[26]_16!V:W,2,FALSE)/ 1000000, 0)</f>
        <v>2.4921218500000002</v>
      </c>
      <c r="BF828" s="28">
        <f>IFERROR(VLOOKUP(Table2[[#This Row],[SAP Code]],[26]_16!Y:Z,2,FALSE)/ 1000000, 0)</f>
        <v>3.7143369399999999</v>
      </c>
      <c r="BG828" s="28" t="str">
        <f>IFERROR(VLOOKUP(Table2[[#This Row],[SAP Code]],[26]port!$A:$AD,30,FALSE),"unknown")</f>
        <v>OnGo</v>
      </c>
      <c r="BH828" s="29" t="str">
        <f t="shared" si="220"/>
        <v>Ongoing</v>
      </c>
      <c r="BI828" s="16"/>
    </row>
    <row r="829" spans="1:61" ht="17.100000000000001" customHeight="1">
      <c r="A829" s="16" t="s">
        <v>3049</v>
      </c>
      <c r="B829" s="16" t="s">
        <v>3050</v>
      </c>
      <c r="C829" s="16" t="s">
        <v>3051</v>
      </c>
      <c r="D829" s="16" t="s">
        <v>3052</v>
      </c>
      <c r="E829" s="18">
        <v>43411</v>
      </c>
      <c r="F829" s="16" t="s">
        <v>3053</v>
      </c>
      <c r="G829" s="16" t="s">
        <v>74</v>
      </c>
      <c r="H829" s="37" t="s">
        <v>213</v>
      </c>
      <c r="I829" s="16" t="s">
        <v>1121</v>
      </c>
      <c r="J829" s="16" t="s">
        <v>124</v>
      </c>
      <c r="K829" s="16" t="s">
        <v>69</v>
      </c>
      <c r="L829" s="16" t="s">
        <v>70</v>
      </c>
      <c r="M829" s="19">
        <v>9600000</v>
      </c>
      <c r="N829" s="19">
        <v>6945801.0462112818</v>
      </c>
      <c r="O829" s="20" t="s">
        <v>3054</v>
      </c>
      <c r="P829" s="21">
        <v>5550155001601</v>
      </c>
      <c r="Q829" s="20" t="s">
        <v>87</v>
      </c>
      <c r="R829" s="16" t="str">
        <f t="shared" si="210"/>
        <v>GEF</v>
      </c>
      <c r="S829" s="16" t="str">
        <f t="shared" si="224"/>
        <v>C</v>
      </c>
      <c r="T829" s="16" t="str">
        <f t="shared" si="225"/>
        <v>ADF Countries</v>
      </c>
      <c r="U829" s="16" t="str">
        <f t="shared" si="211"/>
        <v>Transition States</v>
      </c>
      <c r="V829" s="22" t="str">
        <f>IF(ISNUMBER(MATCH(A829, {"Gabon","Sudan","Niger","Mali","Burkina Faso","Guinea"}, 0)), "De Facto Countries", "Non-De Facto Countries")</f>
        <v>De Facto Countries</v>
      </c>
      <c r="W829" s="16" t="str">
        <f t="shared" si="222"/>
        <v>West</v>
      </c>
      <c r="X829" s="16" t="str">
        <f t="shared" si="223"/>
        <v>Environment</v>
      </c>
      <c r="Y829" s="23">
        <f>Table2[[#This Row],[Approved Amount_UA Equivalent]]</f>
        <v>6945801.0462112818</v>
      </c>
      <c r="AD829" s="23">
        <f>SUM(Table2[[#This Row],[Feed Africa ]:[Improve Quality Of Life ]])</f>
        <v>6945801.0462112818</v>
      </c>
      <c r="AE829" s="16" t="b">
        <f>Table2[[#This Row],[Total HI5]]=Table2[[#This Row],[Approved Amount_UA Equivalent]]</f>
        <v>1</v>
      </c>
      <c r="AF829" s="24">
        <v>40</v>
      </c>
      <c r="AG829" s="20" t="str">
        <f t="shared" si="212"/>
        <v>ISP and Investment Project</v>
      </c>
      <c r="AH829" s="24" t="e">
        <f>VLOOKUP(Table2[[#This Row],[SAP Code]],[25]DATA!$A:$G,7,FALSE)</f>
        <v>#N/A</v>
      </c>
      <c r="AI829" s="20" t="str">
        <f t="shared" si="213"/>
        <v>Infrastructure</v>
      </c>
      <c r="AJ829" s="25" t="s">
        <v>1126</v>
      </c>
      <c r="AK829" s="25" t="s">
        <v>74</v>
      </c>
      <c r="AL829" s="23" t="str" cm="1">
        <f t="array" ref="AL829">_xlfn.SWITCH(AK829,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29" s="26">
        <v>1</v>
      </c>
      <c r="AN829" s="25" t="str">
        <f t="shared" si="221"/>
        <v>Sovereign</v>
      </c>
      <c r="AO829" s="27">
        <v>0.5</v>
      </c>
      <c r="AP829" s="23">
        <f>Table2[[#This Row],[Approved Amount_UA Equivalent]]/1000000</f>
        <v>6.9458010462112814</v>
      </c>
      <c r="AQ829" s="19">
        <f t="shared" si="214"/>
        <v>9.2437498643398222</v>
      </c>
      <c r="AR829" s="23" t="str">
        <f t="shared" si="215"/>
        <v>1-10</v>
      </c>
      <c r="AS829" s="23" t="str">
        <f t="shared" si="216"/>
        <v>1-20</v>
      </c>
      <c r="AT829" s="23" t="str">
        <f t="shared" si="217"/>
        <v>1-40</v>
      </c>
      <c r="AU829" s="23" t="str">
        <f t="shared" si="218"/>
        <v>&lt;1-50 Mn</v>
      </c>
      <c r="AV829" s="23">
        <f>Table2[[#This Row],[Amount]]</f>
        <v>9600000</v>
      </c>
      <c r="AW829" s="23" t="str">
        <f t="shared" si="219"/>
        <v>Nov 2018</v>
      </c>
      <c r="AX829" s="28">
        <f>IFERROR(VLOOKUP(Table2[[#This Row],[SAP Code]],[26]_16!A:B,2,FALSE),0)</f>
        <v>0</v>
      </c>
      <c r="AY829" s="28">
        <f>IFERROR(VLOOKUP(Table2[[#This Row],[SAP Code]],[26]_16!D:E,2,FALSE)/ 1000000, 0)</f>
        <v>0</v>
      </c>
      <c r="AZ829" s="28">
        <f>IFERROR(VLOOKUP(Table2[[#This Row],[SAP Code]],[26]_16!G:H,2,FALSE)/ 1000000, 0)</f>
        <v>0</v>
      </c>
      <c r="BA829" s="28">
        <f>IFERROR(VLOOKUP(Table2[[#This Row],[SAP Code]],[26]_16!J:K,2,FALSE)/ 1000000, 0)</f>
        <v>0</v>
      </c>
      <c r="BB829" s="28">
        <f>IFERROR(VLOOKUP(Table2[[#This Row],[SAP Code]],[26]_16!M:N,2,FALSE)/ 1000000, 0)</f>
        <v>0.55616825999999997</v>
      </c>
      <c r="BC829" s="28">
        <f>IFERROR(VLOOKUP(Table2[[#This Row],[SAP Code]],[26]_16!P:Q,2,FALSE),0)</f>
        <v>0</v>
      </c>
      <c r="BD829" s="28">
        <f>IFERROR(VLOOKUP(Table2[[#This Row],[SAP Code]],[26]_16!S:T,2,FALSE),0)</f>
        <v>0</v>
      </c>
      <c r="BE829" s="28">
        <f>IFERROR(VLOOKUP(Table2[[#This Row],[SAP Code]],[26]_16!V:W,2,FALSE)/ 1000000, 0)</f>
        <v>2.8320097899999999</v>
      </c>
      <c r="BF829" s="28">
        <f>IFERROR(VLOOKUP(Table2[[#This Row],[SAP Code]],[26]_16!Y:Z,2,FALSE)/ 1000000, 0)</f>
        <v>0.12991713000000002</v>
      </c>
      <c r="BG829" s="28" t="str">
        <f>IFERROR(VLOOKUP(Table2[[#This Row],[SAP Code]],[26]port!$A:$AD,30,FALSE),"unknown")</f>
        <v>OnGo</v>
      </c>
      <c r="BH829" s="29" t="str">
        <f t="shared" si="220"/>
        <v>Ongoing</v>
      </c>
      <c r="BI829" s="16"/>
    </row>
    <row r="830" spans="1:61" ht="17.100000000000001" customHeight="1">
      <c r="A830" s="16" t="s">
        <v>3049</v>
      </c>
      <c r="B830" s="16" t="s">
        <v>3050</v>
      </c>
      <c r="C830" s="16" t="s">
        <v>3055</v>
      </c>
      <c r="D830" s="16" t="s">
        <v>3052</v>
      </c>
      <c r="E830" s="18">
        <v>43411</v>
      </c>
      <c r="F830" s="16" t="s">
        <v>3053</v>
      </c>
      <c r="G830" s="16" t="s">
        <v>74</v>
      </c>
      <c r="H830" s="37" t="s">
        <v>213</v>
      </c>
      <c r="I830" s="16" t="s">
        <v>1121</v>
      </c>
      <c r="J830" s="16" t="s">
        <v>3056</v>
      </c>
      <c r="K830" s="16" t="s">
        <v>69</v>
      </c>
      <c r="L830" s="16" t="s">
        <v>70</v>
      </c>
      <c r="M830" s="19">
        <v>4550000</v>
      </c>
      <c r="N830" s="19">
        <v>3292020.2875272222</v>
      </c>
      <c r="O830" s="20" t="s">
        <v>3054</v>
      </c>
      <c r="P830" s="21" t="s">
        <v>243</v>
      </c>
      <c r="Q830" s="20" t="s">
        <v>87</v>
      </c>
      <c r="R830" s="16" t="str">
        <f t="shared" si="210"/>
        <v>OTHERS</v>
      </c>
      <c r="S830" s="16" t="str">
        <f t="shared" si="224"/>
        <v>C</v>
      </c>
      <c r="T830" s="16" t="str">
        <f t="shared" si="225"/>
        <v>ADF Countries</v>
      </c>
      <c r="U830" s="16" t="str">
        <f t="shared" si="211"/>
        <v>Transition States</v>
      </c>
      <c r="V830" s="22" t="str">
        <f>IF(ISNUMBER(MATCH(A830, {"Gabon","Sudan","Niger","Mali","Burkina Faso","Guinea"}, 0)), "De Facto Countries", "Non-De Facto Countries")</f>
        <v>De Facto Countries</v>
      </c>
      <c r="W830" s="16" t="str">
        <f t="shared" si="222"/>
        <v>West</v>
      </c>
      <c r="X830" s="16" t="str">
        <f t="shared" si="223"/>
        <v>Environment</v>
      </c>
      <c r="Y830" s="23">
        <f>Table2[[#This Row],[Approved Amount_UA Equivalent]]</f>
        <v>3292020.2875272222</v>
      </c>
      <c r="AD830" s="23">
        <f>SUM(Table2[[#This Row],[Feed Africa ]:[Improve Quality Of Life ]])</f>
        <v>3292020.2875272222</v>
      </c>
      <c r="AE830" s="16" t="b">
        <f>Table2[[#This Row],[Total HI5]]=Table2[[#This Row],[Approved Amount_UA Equivalent]]</f>
        <v>1</v>
      </c>
      <c r="AF830" s="24">
        <v>40</v>
      </c>
      <c r="AG830" s="20" t="str">
        <f t="shared" si="212"/>
        <v>ISP and Investment Project</v>
      </c>
      <c r="AH830" s="24" t="e">
        <f>VLOOKUP(Table2[[#This Row],[SAP Code]],[25]DATA!$A:$G,7,FALSE)</f>
        <v>#N/A</v>
      </c>
      <c r="AI830" s="20" t="str">
        <f t="shared" si="213"/>
        <v>Infrastructure</v>
      </c>
      <c r="AJ830" s="25" t="s">
        <v>1126</v>
      </c>
      <c r="AK830" s="25" t="s">
        <v>74</v>
      </c>
      <c r="AL830" s="23" t="str" cm="1">
        <f t="array" ref="AL830">_xlfn.SWITCH(AK830,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0" s="26">
        <v>1</v>
      </c>
      <c r="AN830" s="25" t="str">
        <f t="shared" si="221"/>
        <v>Sovereign</v>
      </c>
      <c r="AO830" s="27">
        <v>0.5</v>
      </c>
      <c r="AP830" s="23">
        <f>Table2[[#This Row],[Approved Amount_UA Equivalent]]/1000000</f>
        <v>3.292020287527222</v>
      </c>
      <c r="AQ830" s="19">
        <f t="shared" si="214"/>
        <v>4.3811522794527278</v>
      </c>
      <c r="AR830" s="23" t="str">
        <f t="shared" si="215"/>
        <v>1-10</v>
      </c>
      <c r="AS830" s="23" t="str">
        <f t="shared" si="216"/>
        <v>1-20</v>
      </c>
      <c r="AT830" s="23" t="str">
        <f t="shared" si="217"/>
        <v>1-40</v>
      </c>
      <c r="AU830" s="23" t="str">
        <f t="shared" si="218"/>
        <v>&lt;1-50 Mn</v>
      </c>
      <c r="AV830" s="23">
        <f>Table2[[#This Row],[Amount]]</f>
        <v>4550000</v>
      </c>
      <c r="AW830" s="23" t="str">
        <f t="shared" si="219"/>
        <v>Nov 2018</v>
      </c>
      <c r="AX830" s="28">
        <f>IFERROR(VLOOKUP(Table2[[#This Row],[SAP Code]],[26]_16!A:B,2,FALSE),0)</f>
        <v>0</v>
      </c>
      <c r="AY830" s="28">
        <f>IFERROR(VLOOKUP(Table2[[#This Row],[SAP Code]],[26]_16!D:E,2,FALSE)/ 1000000, 0)</f>
        <v>0</v>
      </c>
      <c r="AZ830" s="28">
        <f>IFERROR(VLOOKUP(Table2[[#This Row],[SAP Code]],[26]_16!G:H,2,FALSE)/ 1000000, 0)</f>
        <v>0</v>
      </c>
      <c r="BA830" s="28">
        <f>IFERROR(VLOOKUP(Table2[[#This Row],[SAP Code]],[26]_16!J:K,2,FALSE)/ 1000000, 0)</f>
        <v>0</v>
      </c>
      <c r="BB830" s="28">
        <f>IFERROR(VLOOKUP(Table2[[#This Row],[SAP Code]],[26]_16!M:N,2,FALSE)/ 1000000, 0)</f>
        <v>0.55616825999999997</v>
      </c>
      <c r="BC830" s="28">
        <f>IFERROR(VLOOKUP(Table2[[#This Row],[SAP Code]],[26]_16!P:Q,2,FALSE),0)</f>
        <v>0</v>
      </c>
      <c r="BD830" s="28">
        <f>IFERROR(VLOOKUP(Table2[[#This Row],[SAP Code]],[26]_16!S:T,2,FALSE),0)</f>
        <v>0</v>
      </c>
      <c r="BE830" s="28">
        <f>IFERROR(VLOOKUP(Table2[[#This Row],[SAP Code]],[26]_16!V:W,2,FALSE)/ 1000000, 0)</f>
        <v>2.8320097899999999</v>
      </c>
      <c r="BF830" s="28">
        <f>IFERROR(VLOOKUP(Table2[[#This Row],[SAP Code]],[26]_16!Y:Z,2,FALSE)/ 1000000, 0)</f>
        <v>0.12991713000000002</v>
      </c>
      <c r="BG830" s="28" t="str">
        <f>IFERROR(VLOOKUP(Table2[[#This Row],[SAP Code]],[26]port!$A:$AD,30,FALSE),"unknown")</f>
        <v>OnGo</v>
      </c>
      <c r="BH830" s="29" t="str">
        <f t="shared" si="220"/>
        <v>Ongoing</v>
      </c>
      <c r="BI830" s="16"/>
    </row>
    <row r="831" spans="1:61" ht="17.100000000000001" customHeight="1">
      <c r="A831" s="16" t="s">
        <v>299</v>
      </c>
      <c r="B831" s="16" t="s">
        <v>3050</v>
      </c>
      <c r="C831" s="16" t="s">
        <v>3057</v>
      </c>
      <c r="D831" s="16" t="s">
        <v>3052</v>
      </c>
      <c r="E831" s="18">
        <v>43411</v>
      </c>
      <c r="F831" s="16" t="s">
        <v>303</v>
      </c>
      <c r="G831" s="16" t="s">
        <v>74</v>
      </c>
      <c r="H831" s="16" t="s">
        <v>132</v>
      </c>
      <c r="I831" s="16" t="s">
        <v>1121</v>
      </c>
      <c r="J831" s="16" t="s">
        <v>83</v>
      </c>
      <c r="K831" s="16" t="s">
        <v>69</v>
      </c>
      <c r="L831" s="16" t="s">
        <v>85</v>
      </c>
      <c r="M831" s="19">
        <v>6000000</v>
      </c>
      <c r="N831" s="19">
        <v>6000000</v>
      </c>
      <c r="O831" s="20" t="s">
        <v>3058</v>
      </c>
      <c r="P831" s="21">
        <v>2100155038917</v>
      </c>
      <c r="Q831" s="20" t="s">
        <v>87</v>
      </c>
      <c r="R831" s="16" t="str">
        <f t="shared" si="210"/>
        <v>ADF Including TSF</v>
      </c>
      <c r="S831" s="16" t="str">
        <f t="shared" si="224"/>
        <v>C</v>
      </c>
      <c r="T831" s="16" t="str">
        <f t="shared" si="225"/>
        <v>ADF Countries</v>
      </c>
      <c r="U831" s="16" t="str">
        <f t="shared" si="211"/>
        <v>Non-Transition States</v>
      </c>
      <c r="V831" s="22" t="str">
        <f>IF(ISNUMBER(MATCH(A831, {"Gabon","Sudan","Niger","Mali","Burkina Faso","Guinea"}, 0)), "De Facto Countries", "Non-De Facto Countries")</f>
        <v>Non-De Facto Countries</v>
      </c>
      <c r="W831" s="16" t="str">
        <f t="shared" si="222"/>
        <v>West</v>
      </c>
      <c r="X831" s="16" t="str">
        <f t="shared" si="223"/>
        <v>Environment</v>
      </c>
      <c r="Y831" s="23">
        <f>Table2[[#This Row],[Approved Amount_UA Equivalent]]</f>
        <v>6000000</v>
      </c>
      <c r="AD831" s="23">
        <f>SUM(Table2[[#This Row],[Feed Africa ]:[Improve Quality Of Life ]])</f>
        <v>6000000</v>
      </c>
      <c r="AE831" s="16" t="b">
        <f>Table2[[#This Row],[Total HI5]]=Table2[[#This Row],[Approved Amount_UA Equivalent]]</f>
        <v>1</v>
      </c>
      <c r="AF831" s="24">
        <v>41</v>
      </c>
      <c r="AG831" s="20" t="str">
        <f t="shared" si="212"/>
        <v>ISP and Investment Project</v>
      </c>
      <c r="AH831" s="24" t="e">
        <f>VLOOKUP(Table2[[#This Row],[SAP Code]],[25]DATA!$A:$G,7,FALSE)</f>
        <v>#N/A</v>
      </c>
      <c r="AI831" s="20" t="str">
        <f t="shared" si="213"/>
        <v>Infrastructure</v>
      </c>
      <c r="AJ831" s="25" t="s">
        <v>1126</v>
      </c>
      <c r="AK831" s="25" t="s">
        <v>74</v>
      </c>
      <c r="AL831" s="23" t="str" cm="1">
        <f t="array" ref="AL831">_xlfn.SWITCH(AK831,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1" s="26">
        <v>1</v>
      </c>
      <c r="AN831" s="25" t="str">
        <f t="shared" si="221"/>
        <v>Sovereign</v>
      </c>
      <c r="AO831" s="27">
        <v>0.25</v>
      </c>
      <c r="AP831" s="23">
        <f>Table2[[#This Row],[Approved Amount_UA Equivalent]]/1000000</f>
        <v>6</v>
      </c>
      <c r="AQ831" s="19">
        <f t="shared" si="214"/>
        <v>7.9850399999999997</v>
      </c>
      <c r="AR831" s="23" t="str">
        <f t="shared" si="215"/>
        <v>1-10</v>
      </c>
      <c r="AS831" s="23" t="str">
        <f t="shared" si="216"/>
        <v>1-20</v>
      </c>
      <c r="AT831" s="23" t="str">
        <f t="shared" si="217"/>
        <v>1-40</v>
      </c>
      <c r="AU831" s="23" t="str">
        <f t="shared" si="218"/>
        <v>&lt;1-50 Mn</v>
      </c>
      <c r="AV831" s="23">
        <f>Table2[[#This Row],[Amount]]</f>
        <v>6000000</v>
      </c>
      <c r="AW831" s="23" t="str">
        <f t="shared" si="219"/>
        <v>Nov 2018</v>
      </c>
      <c r="AX831" s="28">
        <f>IFERROR(VLOOKUP(Table2[[#This Row],[SAP Code]],[26]_16!A:B,2,FALSE),0)</f>
        <v>0</v>
      </c>
      <c r="AY831" s="28">
        <f>IFERROR(VLOOKUP(Table2[[#This Row],[SAP Code]],[26]_16!D:E,2,FALSE)/ 1000000, 0)</f>
        <v>0</v>
      </c>
      <c r="AZ831" s="28">
        <f>IFERROR(VLOOKUP(Table2[[#This Row],[SAP Code]],[26]_16!G:H,2,FALSE)/ 1000000, 0)</f>
        <v>0</v>
      </c>
      <c r="BA831" s="28">
        <f>IFERROR(VLOOKUP(Table2[[#This Row],[SAP Code]],[26]_16!J:K,2,FALSE)/ 1000000, 0)</f>
        <v>0</v>
      </c>
      <c r="BB831" s="28">
        <f>IFERROR(VLOOKUP(Table2[[#This Row],[SAP Code]],[26]_16!M:N,2,FALSE)/ 1000000, 0)</f>
        <v>8.7482899999999988E-2</v>
      </c>
      <c r="BC831" s="28">
        <f>IFERROR(VLOOKUP(Table2[[#This Row],[SAP Code]],[26]_16!P:Q,2,FALSE),0)</f>
        <v>0.12023886</v>
      </c>
      <c r="BD831" s="28">
        <f>IFERROR(VLOOKUP(Table2[[#This Row],[SAP Code]],[26]_16!S:T,2,FALSE),0)</f>
        <v>0.18242239999999998</v>
      </c>
      <c r="BE831" s="28">
        <f>IFERROR(VLOOKUP(Table2[[#This Row],[SAP Code]],[26]_16!V:W,2,FALSE)/ 1000000, 0)</f>
        <v>0.26758112000000001</v>
      </c>
      <c r="BF831" s="28">
        <f>IFERROR(VLOOKUP(Table2[[#This Row],[SAP Code]],[26]_16!Y:Z,2,FALSE)/ 1000000, 0)</f>
        <v>0.19150620999999998</v>
      </c>
      <c r="BG831" s="28" t="str">
        <f>IFERROR(VLOOKUP(Table2[[#This Row],[SAP Code]],[26]port!$A:$AD,30,FALSE),"unknown")</f>
        <v>OnGo</v>
      </c>
      <c r="BH831" s="29" t="str">
        <f t="shared" si="220"/>
        <v>Ongoing</v>
      </c>
      <c r="BI831" s="16"/>
    </row>
    <row r="832" spans="1:61" ht="17.100000000000001" customHeight="1">
      <c r="A832" s="16" t="s">
        <v>299</v>
      </c>
      <c r="B832" s="16" t="s">
        <v>3050</v>
      </c>
      <c r="C832" s="16" t="s">
        <v>3059</v>
      </c>
      <c r="D832" s="16" t="s">
        <v>3052</v>
      </c>
      <c r="E832" s="18">
        <v>43411</v>
      </c>
      <c r="F832" s="16" t="s">
        <v>303</v>
      </c>
      <c r="G832" s="16" t="s">
        <v>74</v>
      </c>
      <c r="H832" s="16" t="s">
        <v>132</v>
      </c>
      <c r="I832" s="16" t="s">
        <v>1121</v>
      </c>
      <c r="J832" s="16" t="s">
        <v>2562</v>
      </c>
      <c r="K832" s="16" t="s">
        <v>69</v>
      </c>
      <c r="L832" s="16" t="s">
        <v>195</v>
      </c>
      <c r="M832" s="19">
        <v>1290000</v>
      </c>
      <c r="N832" s="19">
        <v>1056355.3284528081</v>
      </c>
      <c r="O832" s="20" t="s">
        <v>3058</v>
      </c>
      <c r="P832" s="21">
        <v>5110155000501</v>
      </c>
      <c r="Q832" s="20" t="s">
        <v>87</v>
      </c>
      <c r="R832" s="16" t="str">
        <f t="shared" si="210"/>
        <v>OTHERS</v>
      </c>
      <c r="S832" s="16" t="str">
        <f t="shared" si="224"/>
        <v>C</v>
      </c>
      <c r="T832" s="16" t="str">
        <f t="shared" si="225"/>
        <v>ADF Countries</v>
      </c>
      <c r="U832" s="16" t="str">
        <f t="shared" si="211"/>
        <v>Non-Transition States</v>
      </c>
      <c r="V832" s="22" t="str">
        <f>IF(ISNUMBER(MATCH(A832, {"Gabon","Sudan","Niger","Mali","Burkina Faso","Guinea"}, 0)), "De Facto Countries", "Non-De Facto Countries")</f>
        <v>Non-De Facto Countries</v>
      </c>
      <c r="W832" s="16" t="str">
        <f t="shared" si="222"/>
        <v>West</v>
      </c>
      <c r="X832" s="16" t="str">
        <f t="shared" si="223"/>
        <v>Environment</v>
      </c>
      <c r="Y832" s="23">
        <f>Table2[[#This Row],[Approved Amount_UA Equivalent]]</f>
        <v>1056355.3284528081</v>
      </c>
      <c r="AD832" s="23">
        <f>SUM(Table2[[#This Row],[Feed Africa ]:[Improve Quality Of Life ]])</f>
        <v>1056355.3284528081</v>
      </c>
      <c r="AE832" s="16" t="b">
        <f>Table2[[#This Row],[Total HI5]]=Table2[[#This Row],[Approved Amount_UA Equivalent]]</f>
        <v>1</v>
      </c>
      <c r="AF832" s="24">
        <v>41</v>
      </c>
      <c r="AG832" s="20" t="str">
        <f t="shared" si="212"/>
        <v>ISP and Investment Project</v>
      </c>
      <c r="AH832" s="24" t="e">
        <f>VLOOKUP(Table2[[#This Row],[SAP Code]],[25]DATA!$A:$G,7,FALSE)</f>
        <v>#N/A</v>
      </c>
      <c r="AI832" s="20" t="str">
        <f t="shared" si="213"/>
        <v>Infrastructure</v>
      </c>
      <c r="AJ832" s="25" t="s">
        <v>1126</v>
      </c>
      <c r="AK832" s="25" t="s">
        <v>74</v>
      </c>
      <c r="AL832" s="23" t="str" cm="1">
        <f t="array" ref="AL832">_xlfn.SWITCH(AK832,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2" s="26">
        <v>1</v>
      </c>
      <c r="AN832" s="25" t="str">
        <f t="shared" si="221"/>
        <v>Sovereign</v>
      </c>
      <c r="AO832" s="27">
        <v>0.25</v>
      </c>
      <c r="AP832" s="23">
        <f>Table2[[#This Row],[Approved Amount_UA Equivalent]]/1000000</f>
        <v>1.056355328452808</v>
      </c>
      <c r="AQ832" s="19">
        <f t="shared" si="214"/>
        <v>1.4058399253181353</v>
      </c>
      <c r="AR832" s="23" t="str">
        <f t="shared" si="215"/>
        <v>1-10</v>
      </c>
      <c r="AS832" s="23" t="str">
        <f t="shared" si="216"/>
        <v>1-20</v>
      </c>
      <c r="AT832" s="23" t="str">
        <f t="shared" si="217"/>
        <v>1-40</v>
      </c>
      <c r="AU832" s="23" t="str">
        <f t="shared" si="218"/>
        <v>&lt;1-50 Mn</v>
      </c>
      <c r="AV832" s="23">
        <f>Table2[[#This Row],[Amount]]</f>
        <v>1290000</v>
      </c>
      <c r="AW832" s="23" t="str">
        <f t="shared" si="219"/>
        <v>Nov 2018</v>
      </c>
      <c r="AX832" s="28">
        <f>IFERROR(VLOOKUP(Table2[[#This Row],[SAP Code]],[26]_16!A:B,2,FALSE),0)</f>
        <v>0</v>
      </c>
      <c r="AY832" s="28">
        <f>IFERROR(VLOOKUP(Table2[[#This Row],[SAP Code]],[26]_16!D:E,2,FALSE)/ 1000000, 0)</f>
        <v>0</v>
      </c>
      <c r="AZ832" s="28">
        <f>IFERROR(VLOOKUP(Table2[[#This Row],[SAP Code]],[26]_16!G:H,2,FALSE)/ 1000000, 0)</f>
        <v>0</v>
      </c>
      <c r="BA832" s="28">
        <f>IFERROR(VLOOKUP(Table2[[#This Row],[SAP Code]],[26]_16!J:K,2,FALSE)/ 1000000, 0)</f>
        <v>0</v>
      </c>
      <c r="BB832" s="28">
        <f>IFERROR(VLOOKUP(Table2[[#This Row],[SAP Code]],[26]_16!M:N,2,FALSE)/ 1000000, 0)</f>
        <v>8.7482899999999988E-2</v>
      </c>
      <c r="BC832" s="28">
        <f>IFERROR(VLOOKUP(Table2[[#This Row],[SAP Code]],[26]_16!P:Q,2,FALSE),0)</f>
        <v>0.12023886</v>
      </c>
      <c r="BD832" s="28">
        <f>IFERROR(VLOOKUP(Table2[[#This Row],[SAP Code]],[26]_16!S:T,2,FALSE),0)</f>
        <v>0.18242239999999998</v>
      </c>
      <c r="BE832" s="28">
        <f>IFERROR(VLOOKUP(Table2[[#This Row],[SAP Code]],[26]_16!V:W,2,FALSE)/ 1000000, 0)</f>
        <v>0.26758112000000001</v>
      </c>
      <c r="BF832" s="28">
        <f>IFERROR(VLOOKUP(Table2[[#This Row],[SAP Code]],[26]_16!Y:Z,2,FALSE)/ 1000000, 0)</f>
        <v>0.19150620999999998</v>
      </c>
      <c r="BG832" s="28" t="str">
        <f>IFERROR(VLOOKUP(Table2[[#This Row],[SAP Code]],[26]port!$A:$AD,30,FALSE),"unknown")</f>
        <v>OnGo</v>
      </c>
      <c r="BH832" s="29" t="str">
        <f t="shared" si="220"/>
        <v>Ongoing</v>
      </c>
      <c r="BI832" s="16"/>
    </row>
    <row r="833" spans="1:61" ht="17.100000000000001" customHeight="1">
      <c r="A833" s="16" t="s">
        <v>299</v>
      </c>
      <c r="B833" s="16" t="s">
        <v>3050</v>
      </c>
      <c r="C833" s="16" t="s">
        <v>3060</v>
      </c>
      <c r="D833" s="16" t="s">
        <v>3052</v>
      </c>
      <c r="E833" s="18">
        <v>43411</v>
      </c>
      <c r="F833" s="16" t="s">
        <v>303</v>
      </c>
      <c r="G833" s="16" t="s">
        <v>74</v>
      </c>
      <c r="H833" s="16" t="s">
        <v>132</v>
      </c>
      <c r="I833" s="16" t="s">
        <v>1121</v>
      </c>
      <c r="J833" s="16" t="s">
        <v>3056</v>
      </c>
      <c r="K833" s="16" t="s">
        <v>84</v>
      </c>
      <c r="L833" s="16" t="s">
        <v>70</v>
      </c>
      <c r="M833" s="19">
        <v>1000000</v>
      </c>
      <c r="N833" s="19">
        <v>723520.94231367519</v>
      </c>
      <c r="O833" s="20" t="s">
        <v>3058</v>
      </c>
      <c r="P833" s="21" t="s">
        <v>243</v>
      </c>
      <c r="Q833" s="20" t="s">
        <v>87</v>
      </c>
      <c r="R833" s="16" t="str">
        <f t="shared" si="210"/>
        <v>OTHERS</v>
      </c>
      <c r="S833" s="16" t="str">
        <f t="shared" si="224"/>
        <v>C</v>
      </c>
      <c r="T833" s="16" t="str">
        <f t="shared" si="225"/>
        <v>ADF Countries</v>
      </c>
      <c r="U833" s="16" t="str">
        <f t="shared" si="211"/>
        <v>Non-Transition States</v>
      </c>
      <c r="V833" s="22" t="str">
        <f>IF(ISNUMBER(MATCH(A833, {"Gabon","Sudan","Niger","Mali","Burkina Faso","Guinea"}, 0)), "De Facto Countries", "Non-De Facto Countries")</f>
        <v>Non-De Facto Countries</v>
      </c>
      <c r="W833" s="16" t="str">
        <f t="shared" si="222"/>
        <v>West</v>
      </c>
      <c r="X833" s="16" t="str">
        <f t="shared" si="223"/>
        <v>Environment</v>
      </c>
      <c r="Y833" s="23">
        <f>Table2[[#This Row],[Approved Amount_UA Equivalent]]</f>
        <v>723520.94231367519</v>
      </c>
      <c r="AD833" s="23">
        <f>SUM(Table2[[#This Row],[Feed Africa ]:[Improve Quality Of Life ]])</f>
        <v>723520.94231367519</v>
      </c>
      <c r="AE833" s="16" t="b">
        <f>Table2[[#This Row],[Total HI5]]=Table2[[#This Row],[Approved Amount_UA Equivalent]]</f>
        <v>1</v>
      </c>
      <c r="AF833" s="24">
        <v>41</v>
      </c>
      <c r="AG833" s="20" t="str">
        <f t="shared" si="212"/>
        <v>ISP and Investment Project</v>
      </c>
      <c r="AH833" s="24" t="e">
        <f>VLOOKUP(Table2[[#This Row],[SAP Code]],[25]DATA!$A:$G,7,FALSE)</f>
        <v>#N/A</v>
      </c>
      <c r="AI833" s="20" t="str">
        <f t="shared" si="213"/>
        <v>Infrastructure</v>
      </c>
      <c r="AJ833" s="25" t="s">
        <v>1126</v>
      </c>
      <c r="AK833" s="25" t="s">
        <v>74</v>
      </c>
      <c r="AL833" s="23" t="str" cm="1">
        <f t="array" ref="AL833">_xlfn.SWITCH(AK833,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3" s="26">
        <v>1</v>
      </c>
      <c r="AN833" s="25" t="str">
        <f t="shared" si="221"/>
        <v>Sovereign</v>
      </c>
      <c r="AO833" s="27">
        <v>0.25</v>
      </c>
      <c r="AP833" s="23">
        <f>Table2[[#This Row],[Approved Amount_UA Equivalent]]/1000000</f>
        <v>0.72352094231367514</v>
      </c>
      <c r="AQ833" s="19">
        <f t="shared" si="214"/>
        <v>0.96289061086873151</v>
      </c>
      <c r="AR833" s="23" t="str">
        <f t="shared" si="215"/>
        <v>1-10</v>
      </c>
      <c r="AS833" s="23" t="str">
        <f t="shared" si="216"/>
        <v>1-20</v>
      </c>
      <c r="AT833" s="23" t="str">
        <f t="shared" si="217"/>
        <v>1-40</v>
      </c>
      <c r="AU833" s="23" t="str">
        <f t="shared" si="218"/>
        <v>&lt;1-50 Mn</v>
      </c>
      <c r="AV833" s="23">
        <f>Table2[[#This Row],[Amount]]</f>
        <v>1000000</v>
      </c>
      <c r="AW833" s="23" t="str">
        <f t="shared" si="219"/>
        <v>Nov 2018</v>
      </c>
      <c r="AX833" s="28">
        <f>IFERROR(VLOOKUP(Table2[[#This Row],[SAP Code]],[26]_16!A:B,2,FALSE),0)</f>
        <v>0</v>
      </c>
      <c r="AY833" s="28">
        <f>IFERROR(VLOOKUP(Table2[[#This Row],[SAP Code]],[26]_16!D:E,2,FALSE)/ 1000000, 0)</f>
        <v>0</v>
      </c>
      <c r="AZ833" s="28">
        <f>IFERROR(VLOOKUP(Table2[[#This Row],[SAP Code]],[26]_16!G:H,2,FALSE)/ 1000000, 0)</f>
        <v>0</v>
      </c>
      <c r="BA833" s="28">
        <f>IFERROR(VLOOKUP(Table2[[#This Row],[SAP Code]],[26]_16!J:K,2,FALSE)/ 1000000, 0)</f>
        <v>0</v>
      </c>
      <c r="BB833" s="28">
        <f>IFERROR(VLOOKUP(Table2[[#This Row],[SAP Code]],[26]_16!M:N,2,FALSE)/ 1000000, 0)</f>
        <v>8.7482899999999988E-2</v>
      </c>
      <c r="BC833" s="28">
        <f>IFERROR(VLOOKUP(Table2[[#This Row],[SAP Code]],[26]_16!P:Q,2,FALSE),0)</f>
        <v>0.12023886</v>
      </c>
      <c r="BD833" s="28">
        <f>IFERROR(VLOOKUP(Table2[[#This Row],[SAP Code]],[26]_16!S:T,2,FALSE),0)</f>
        <v>0.18242239999999998</v>
      </c>
      <c r="BE833" s="28">
        <f>IFERROR(VLOOKUP(Table2[[#This Row],[SAP Code]],[26]_16!V:W,2,FALSE)/ 1000000, 0)</f>
        <v>0.26758112000000001</v>
      </c>
      <c r="BF833" s="28">
        <f>IFERROR(VLOOKUP(Table2[[#This Row],[SAP Code]],[26]_16!Y:Z,2,FALSE)/ 1000000, 0)</f>
        <v>0.19150620999999998</v>
      </c>
      <c r="BG833" s="28" t="str">
        <f>IFERROR(VLOOKUP(Table2[[#This Row],[SAP Code]],[26]port!$A:$AD,30,FALSE),"unknown")</f>
        <v>OnGo</v>
      </c>
      <c r="BH833" s="29" t="str">
        <f t="shared" si="220"/>
        <v>Ongoing</v>
      </c>
      <c r="BI833" s="16"/>
    </row>
    <row r="834" spans="1:61" ht="17.100000000000001" customHeight="1">
      <c r="A834" s="16" t="s">
        <v>299</v>
      </c>
      <c r="B834" s="16" t="s">
        <v>3050</v>
      </c>
      <c r="C834" s="16" t="s">
        <v>3061</v>
      </c>
      <c r="D834" s="16" t="s">
        <v>3052</v>
      </c>
      <c r="E834" s="18">
        <v>43411</v>
      </c>
      <c r="F834" s="16" t="s">
        <v>303</v>
      </c>
      <c r="G834" s="16" t="s">
        <v>74</v>
      </c>
      <c r="H834" s="16" t="s">
        <v>132</v>
      </c>
      <c r="I834" s="16" t="s">
        <v>1121</v>
      </c>
      <c r="J834" s="16" t="s">
        <v>3056</v>
      </c>
      <c r="K834" s="16" t="s">
        <v>69</v>
      </c>
      <c r="L834" s="16" t="s">
        <v>70</v>
      </c>
      <c r="M834" s="19">
        <v>4700000</v>
      </c>
      <c r="N834" s="19">
        <v>3400548.4288742738</v>
      </c>
      <c r="O834" s="20" t="s">
        <v>3058</v>
      </c>
      <c r="P834" s="21" t="s">
        <v>243</v>
      </c>
      <c r="Q834" s="20" t="s">
        <v>87</v>
      </c>
      <c r="R834" s="16" t="str">
        <f t="shared" ref="R834:R897" si="226">IF(J834="ADB","ADB Public",IF(J834="ADB Private Sector","ADB Private",IF(J834="ADF","ADF Including TSF",IF(J834="Africa Growing Together Fund (AGTF)","AGTF",IF(J834="Climate Investment Funds (CIF)","CIF",IF(J834="Climate Investment Funds (CIF) - CTF","CIF",IF(J834="Climate Investment Funds (CIF) - SCF - FIP","CIF",IF(J834="Climate Investment Funds (CIF) - SCF - SREP","CIF",IF(J834="ClimDev-Africa Special Fund (CDSF)","ClimDev",IF(J834="Global Environment Facility (GEF)","GEF",IF(J834="Multi-Donor Trust Fund for Zimbabwe (ZIM-FUND)","ZimFund",IF(J834="NTF","NTF",IF(J834="Sustainable Energy Fund for Africa (SEFA)","SEFA",IF(J834="Technical Assistance Fund for Middle Income Countries (MIC-TAF)","MICTAF",IF(J834="Transition Support Facility (TSF)","ADF Including TSF",IF(J834="Transition Support Facility (TSF) - ACW (Pillar II)","ADF Including TSF",IF(J834="Transition Support Facility (TSF) - SSW","ADF Including TSF",IF(J834="Transition Support Facility (TSF) - SSW (Pillar I)","ADF Including TSF",IF(J834="Transition Support Facility (TSF) - SSW (Pillar I) - SIF","ADF Including TSF",IF(J834="Transition Support Facility (TSF) - SSW (Pillar I) - Unallocated Reserve","ADF Including TSF",IF(J834="Transition Support Facility (TSF) - SSW (Pillar I) - Unallocated Reserves","ADF Including TSF",IF(J834="Transition Support Facility (TSF) - TSW (Pillar III)","ADF Including TSF",IF(J834="Transition Support Facility (TSF) - Unallocated Reserves","ADF Including TSF","OTHERS")))))))))))))))))))))))</f>
        <v>OTHERS</v>
      </c>
      <c r="S834" s="16" t="str">
        <f t="shared" si="224"/>
        <v>C</v>
      </c>
      <c r="T834" s="16" t="str">
        <f t="shared" si="225"/>
        <v>ADF Countries</v>
      </c>
      <c r="U834" s="16" t="str">
        <f t="shared" ref="U834:U897" si="227">IF(A834="Algeria","Non-Transition States",
IF(A834="Angola","Non-Transition States",
IF(A834="Benin","Non-Transition States",
IF(A834="Botswana","Non-Transition States",
IF(A834="Burkina Faso","Transition States",
IF(A834="Burundi","Transition States",
IF(A834="Cameroon","Non-Transition States",
IF(A834="Cape Verde","Non-Transition States",
IF(A834="Central African Republic","Transition States",
IF(A834="Centrafrique","Transition States",
IF(A834="Chad","Transition States",
IF(A834="Comoros","Transition States",
IF(A834="Congo CG","Non-Transition States",
IF(A834="Congo","Non-Transition States",
IF(A834="Côte D'Ivoire","Non-Transition States",
IF(A834="Dem Rep Congo","Transition States",
IF(A834="DEMOCRATIC REPUBLIC OF THE CONGO","Transition States",
IF(A834="Djibouti","Transition States",
IF(A834="Egypt","Non-Transition States",
IF(A834="Eq Guinea","Non-Transition States",
IF(A834="Equatorial Guinea","Non-Transition States",
IF(A834="Eritrea","Transition States",
IF(A834="Swaziland","Non-Transition States",
IF(A834="Eswatini","Non-Transition States",
IF(A834="Ethiopia","Non-Transition States",
IF(A834="Gabon","Non-Transition States",
IF(A834="Gambia","Transition States",
IF(A834="Ghana","Non-Transition States",
IF(A834="Guinea","Transition States",
IF(A834="Guinea-Bissau","Transition States",
IF(A834="Kenya","Non-Transition States",
IF(A834="Lesotho","Non-Transition States",
IF(A834="Liberia","Transition States",
IF(A834="Libya","Non-Transition States",
IF(A834="Madagascar","Transition States",
IF(A834="Malawi","Non-Transition States",
IF(A834="Mali","Transition States",
IF(A834="Mauritania","Non-Transition States",
IF(A834="Mauritius","Non-Transition States",
IF(A834="Morocco","Non-Transition States",
IF(A834="Mozambique","Transition States",
IF(A834="Multi","Multinational",
IF(A834="Multinational","Multinational",
IF(A834="Namibia","Non-Transition States",
IF(A834="Niger","Transition States",
IF(A834="Nigeria","Non-Transition States",
IF(A834="Rwanda","Non-Transition States",
IF(A834="Sao Tome &amp; Principe","Non-Transition States",
IF(A834="Sao Tome","Non-Transition States",
IF(A834="Senegal","Non-Transition States",
IF(A834="Seychelles","Non-Transition States",
IF(A834="Sierra Leone","Transition States",
IF(A834="Somalia","Transition States",
IF(A834="South Africa","Non-Transition States",
IF(A834="South Sudan","Transition States",
IF(A834="Sudan","Transition States",
IF(A834="Tanzania","Non-Transition States",
IF(A834="Togo","Transition States",
IF(A834="Tunisia","Non-Transition States",
IF(A834="Uganda","Non-Transition States",
IF(A834="Zambia","Non-Transition States",
IF(A834="Zimbabwe","Transition States",
IF(A834="Multi-Countries","Multinational","")))))))))))))))))))))))))))))))))))))))))))))))))))))))))))))))</f>
        <v>Non-Transition States</v>
      </c>
      <c r="V834" s="22" t="str">
        <f>IF(ISNUMBER(MATCH(A834, {"Gabon","Sudan","Niger","Mali","Burkina Faso","Guinea"}, 0)), "De Facto Countries", "Non-De Facto Countries")</f>
        <v>Non-De Facto Countries</v>
      </c>
      <c r="W834" s="16" t="str">
        <f t="shared" si="222"/>
        <v>West</v>
      </c>
      <c r="X834" s="16" t="str">
        <f t="shared" si="223"/>
        <v>Environment</v>
      </c>
      <c r="Y834" s="23">
        <f>Table2[[#This Row],[Approved Amount_UA Equivalent]]</f>
        <v>3400548.4288742738</v>
      </c>
      <c r="AD834" s="23">
        <f>SUM(Table2[[#This Row],[Feed Africa ]:[Improve Quality Of Life ]])</f>
        <v>3400548.4288742738</v>
      </c>
      <c r="AE834" s="16" t="b">
        <f>Table2[[#This Row],[Total HI5]]=Table2[[#This Row],[Approved Amount_UA Equivalent]]</f>
        <v>1</v>
      </c>
      <c r="AF834" s="24">
        <v>41</v>
      </c>
      <c r="AG834" s="20" t="str">
        <f t="shared" ref="AG834:AG897" si="228">IF(AF834=10,"Investment Project",IF(AF834=11,"Line of Credit",IF(AF834=12,"Investment Project",IF(AF834=13,"Investment Project",IF(AF834=20,"Policy and Result Based Op",IF(AF834=21,"Policy and Result Based Op",IF(AF834=22,"Restructuring",IF(AF834=23,"Policy and Result Based Op",IF(AF834=32,"Technical Assistance &amp; Study",IF(AF834=40,"ISP and Investment Project",IF(AF834=41,"ISP and Investment Project",IF(AF834=42,"Investment Project",IF(AF834=43,"Technical Assistance &amp; Study",IF(AF834=44,"Institutional Support",IF(AF834=46,"Institutional Support",IF(AF834=50,"Emergency Assistance",IF(AF834=51,"Emergency Assistance",IF(AF834=70,"Equity and Guarantee",IF(AF834=75,"Equity and Guarantee",IF(AF834=82,"Micro Financing",IF(AF834=83,"Policy and Result Based Op",IF(AF834=84,"ISP and Investment Project",IF(AF834=85,"ISP and Investment Project",IF(AF834=86,"Technical Assistance &amp; Study",IF(AF834=90,"Investment Project",IF(AF834=30,"Investment Project",""))))))))))))))))))))))))))</f>
        <v>ISP and Investment Project</v>
      </c>
      <c r="AH834" s="24" t="e">
        <f>VLOOKUP(Table2[[#This Row],[SAP Code]],[25]DATA!$A:$G,7,FALSE)</f>
        <v>#N/A</v>
      </c>
      <c r="AI834" s="20" t="str">
        <f t="shared" ref="AI834:AI897" si="229">IF(AG834="Policy and Result Based Op","Policy-Based Lending",
IF(AND(X834="Agriculture",OR(AG834="ISP and Investment Project",AG834="Investment Project")),"Infrastructure",
IF(AND(X834="Environment",OR(AG834="ISP and Investment Project",AG834="Investment Project")),"Infrastructure",
IF(AND(X834="ICT",OR(AG834="ISP and Investment Project",AG834="Investment Project")),"Infrastructure",
IF(AND(X834="Power",OR(AG834="ISP and Investment Project",AG834="Investment Project")),"Infrastructure",
IF(AND(X834="Transport",OR(AG834="ISP and Investment Project",AG834="Investment Project")),"Infrastructure",
IF(AND(X834="Urban Developm.",OR(AG834="ISP and Investment Project",AG834="Investment Project")),"Infrastructure",
IF(AND(X834="WASH Sector",OR(AG834="ISP and Investment Project",AG834="Investment Project")),"Infrastructure","Other Investment"))))))))</f>
        <v>Infrastructure</v>
      </c>
      <c r="AJ834" s="25" t="s">
        <v>1126</v>
      </c>
      <c r="AK834" s="25" t="s">
        <v>74</v>
      </c>
      <c r="AL834" s="23" t="str" cm="1">
        <f t="array" ref="AL834">_xlfn.SWITCH(AK834,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4" s="26">
        <v>1</v>
      </c>
      <c r="AN834" s="25" t="str">
        <f t="shared" si="221"/>
        <v>Sovereign</v>
      </c>
      <c r="AO834" s="27">
        <v>0.25</v>
      </c>
      <c r="AP834" s="23">
        <f>Table2[[#This Row],[Approved Amount_UA Equivalent]]/1000000</f>
        <v>3.400548428874274</v>
      </c>
      <c r="AQ834" s="19">
        <f t="shared" ref="AQ834:AQ897" si="230">(N834*1.33084)/1000000</f>
        <v>4.525585871083039</v>
      </c>
      <c r="AR834" s="23" t="str">
        <f t="shared" ref="AR834:AR897" si="231">ROUNDUP(AP834/10,0)*10-9&amp;"-"&amp;ROUNDUP(AP834/10,0)*10</f>
        <v>1-10</v>
      </c>
      <c r="AS834" s="23" t="str">
        <f t="shared" ref="AS834:AS897" si="232">ROUNDUP(AP834/20,0)*20-19&amp;"-"&amp;ROUNDUP(AP834/20,0)*20</f>
        <v>1-20</v>
      </c>
      <c r="AT834" s="23" t="str">
        <f t="shared" ref="AT834:AT897" si="233">ROUNDUP(AP834/40,0)*40-39&amp;"-"&amp;ROUNDUP(AP834/40,0)*40</f>
        <v>1-40</v>
      </c>
      <c r="AU834" s="23" t="str">
        <f t="shared" ref="AU834:AU897" si="234">IF(AP834&lt;=50,"&lt;1-50 Mn",IF(AP834&lt;=100,"50-100 Mn",IF(AP834&lt;=200,"100-200 Mn",IF(AP834&lt;=300,"100-300 Mn","&gt;300 Mn"))))</f>
        <v>&lt;1-50 Mn</v>
      </c>
      <c r="AV834" s="23">
        <f>Table2[[#This Row],[Amount]]</f>
        <v>4700000</v>
      </c>
      <c r="AW834" s="23" t="str">
        <f t="shared" ref="AW834:AW897" si="235">TEXT(E834, "mmm yyyy")</f>
        <v>Nov 2018</v>
      </c>
      <c r="AX834" s="28">
        <f>IFERROR(VLOOKUP(Table2[[#This Row],[SAP Code]],[26]_16!A:B,2,FALSE),0)</f>
        <v>0</v>
      </c>
      <c r="AY834" s="28">
        <f>IFERROR(VLOOKUP(Table2[[#This Row],[SAP Code]],[26]_16!D:E,2,FALSE)/ 1000000, 0)</f>
        <v>0</v>
      </c>
      <c r="AZ834" s="28">
        <f>IFERROR(VLOOKUP(Table2[[#This Row],[SAP Code]],[26]_16!G:H,2,FALSE)/ 1000000, 0)</f>
        <v>0</v>
      </c>
      <c r="BA834" s="28">
        <f>IFERROR(VLOOKUP(Table2[[#This Row],[SAP Code]],[26]_16!J:K,2,FALSE)/ 1000000, 0)</f>
        <v>0</v>
      </c>
      <c r="BB834" s="28">
        <f>IFERROR(VLOOKUP(Table2[[#This Row],[SAP Code]],[26]_16!M:N,2,FALSE)/ 1000000, 0)</f>
        <v>8.7482899999999988E-2</v>
      </c>
      <c r="BC834" s="28">
        <f>IFERROR(VLOOKUP(Table2[[#This Row],[SAP Code]],[26]_16!P:Q,2,FALSE),0)</f>
        <v>0.12023886</v>
      </c>
      <c r="BD834" s="28">
        <f>IFERROR(VLOOKUP(Table2[[#This Row],[SAP Code]],[26]_16!S:T,2,FALSE),0)</f>
        <v>0.18242239999999998</v>
      </c>
      <c r="BE834" s="28">
        <f>IFERROR(VLOOKUP(Table2[[#This Row],[SAP Code]],[26]_16!V:W,2,FALSE)/ 1000000, 0)</f>
        <v>0.26758112000000001</v>
      </c>
      <c r="BF834" s="28">
        <f>IFERROR(VLOOKUP(Table2[[#This Row],[SAP Code]],[26]_16!Y:Z,2,FALSE)/ 1000000, 0)</f>
        <v>0.19150620999999998</v>
      </c>
      <c r="BG834" s="28" t="str">
        <f>IFERROR(VLOOKUP(Table2[[#This Row],[SAP Code]],[26]port!$A:$AD,30,FALSE),"unknown")</f>
        <v>OnGo</v>
      </c>
      <c r="BH834" s="29" t="str">
        <f t="shared" ref="BH834:BH897" si="236">IF(BG834="ABAN", "Number of operations Cancelled before completion",
IF(OR(BG834="APVD", BG834="OnGo"), "Ongoing",
IF(OR(BG834="CLSD", BG834="COMP"), "Number of operations completed out of the net approved of that year",
IF(BG834="TERM", "Number of operations Cancelled before completion",
IF(BG834="unknown", "Unknown", "Not Defined")))))</f>
        <v>Ongoing</v>
      </c>
      <c r="BI834" s="16"/>
    </row>
    <row r="835" spans="1:61" ht="17.100000000000001" customHeight="1">
      <c r="A835" s="16" t="s">
        <v>221</v>
      </c>
      <c r="B835" s="16" t="s">
        <v>3050</v>
      </c>
      <c r="C835" s="16" t="s">
        <v>3062</v>
      </c>
      <c r="D835" s="16" t="s">
        <v>3052</v>
      </c>
      <c r="E835" s="18">
        <v>43411</v>
      </c>
      <c r="F835" s="16" t="s">
        <v>225</v>
      </c>
      <c r="G835" s="16" t="s">
        <v>74</v>
      </c>
      <c r="H835" s="16" t="s">
        <v>132</v>
      </c>
      <c r="I835" s="16" t="s">
        <v>1121</v>
      </c>
      <c r="J835" s="16" t="s">
        <v>83</v>
      </c>
      <c r="K835" s="16" t="s">
        <v>69</v>
      </c>
      <c r="L835" s="16" t="s">
        <v>85</v>
      </c>
      <c r="M835" s="19">
        <v>2000000</v>
      </c>
      <c r="N835" s="19">
        <v>2000000</v>
      </c>
      <c r="O835" s="20" t="s">
        <v>3063</v>
      </c>
      <c r="P835" s="21">
        <v>2100155038916</v>
      </c>
      <c r="Q835" s="20" t="s">
        <v>87</v>
      </c>
      <c r="R835" s="16" t="str">
        <f t="shared" si="226"/>
        <v>ADF Including TSF</v>
      </c>
      <c r="S835" s="16" t="str">
        <f t="shared" si="224"/>
        <v>C</v>
      </c>
      <c r="T835" s="16" t="str">
        <f t="shared" si="225"/>
        <v>ADF Countries</v>
      </c>
      <c r="U835" s="16" t="str">
        <f t="shared" si="227"/>
        <v>Transition States</v>
      </c>
      <c r="V835" s="22" t="str">
        <f>IF(ISNUMBER(MATCH(A835, {"Gabon","Sudan","Niger","Mali","Burkina Faso","Guinea"}, 0)), "De Facto Countries", "Non-De Facto Countries")</f>
        <v>De Facto Countries</v>
      </c>
      <c r="W835" s="16" t="str">
        <f t="shared" si="222"/>
        <v>West</v>
      </c>
      <c r="X835" s="16" t="str">
        <f t="shared" si="223"/>
        <v>Environment</v>
      </c>
      <c r="Y835" s="23">
        <f>Table2[[#This Row],[Approved Amount_UA Equivalent]]</f>
        <v>2000000</v>
      </c>
      <c r="AD835" s="23">
        <f>SUM(Table2[[#This Row],[Feed Africa ]:[Improve Quality Of Life ]])</f>
        <v>2000000</v>
      </c>
      <c r="AE835" s="16" t="b">
        <f>Table2[[#This Row],[Total HI5]]=Table2[[#This Row],[Approved Amount_UA Equivalent]]</f>
        <v>1</v>
      </c>
      <c r="AF835" s="24">
        <v>41</v>
      </c>
      <c r="AG835" s="20" t="str">
        <f t="shared" si="228"/>
        <v>ISP and Investment Project</v>
      </c>
      <c r="AH835" s="24" t="e">
        <f>VLOOKUP(Table2[[#This Row],[SAP Code]],[25]DATA!$A:$G,7,FALSE)</f>
        <v>#N/A</v>
      </c>
      <c r="AI835" s="20" t="str">
        <f t="shared" si="229"/>
        <v>Infrastructure</v>
      </c>
      <c r="AJ835" s="25" t="s">
        <v>1126</v>
      </c>
      <c r="AK835" s="25" t="s">
        <v>74</v>
      </c>
      <c r="AL835" s="23" t="str" cm="1">
        <f t="array" ref="AL835">_xlfn.SWITCH(AK835,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5" s="26">
        <v>1</v>
      </c>
      <c r="AN835" s="25" t="str">
        <f t="shared" ref="AN835:AN898" si="237">IF(AM835=1,"Sovereign",IF(AM835&gt;=2,"Non-Sovereign",""))</f>
        <v>Sovereign</v>
      </c>
      <c r="AO835" s="27">
        <v>0.2</v>
      </c>
      <c r="AP835" s="23">
        <f>Table2[[#This Row],[Approved Amount_UA Equivalent]]/1000000</f>
        <v>2</v>
      </c>
      <c r="AQ835" s="19">
        <f t="shared" si="230"/>
        <v>2.66168</v>
      </c>
      <c r="AR835" s="23" t="str">
        <f t="shared" si="231"/>
        <v>1-10</v>
      </c>
      <c r="AS835" s="23" t="str">
        <f t="shared" si="232"/>
        <v>1-20</v>
      </c>
      <c r="AT835" s="23" t="str">
        <f t="shared" si="233"/>
        <v>1-40</v>
      </c>
      <c r="AU835" s="23" t="str">
        <f t="shared" si="234"/>
        <v>&lt;1-50 Mn</v>
      </c>
      <c r="AV835" s="23">
        <f>Table2[[#This Row],[Amount]]</f>
        <v>2000000</v>
      </c>
      <c r="AW835" s="23" t="str">
        <f t="shared" si="235"/>
        <v>Nov 2018</v>
      </c>
      <c r="AX835" s="28">
        <f>IFERROR(VLOOKUP(Table2[[#This Row],[SAP Code]],[26]_16!A:B,2,FALSE),0)</f>
        <v>0</v>
      </c>
      <c r="AY835" s="28">
        <f>IFERROR(VLOOKUP(Table2[[#This Row],[SAP Code]],[26]_16!D:E,2,FALSE)/ 1000000, 0)</f>
        <v>0</v>
      </c>
      <c r="AZ835" s="28">
        <f>IFERROR(VLOOKUP(Table2[[#This Row],[SAP Code]],[26]_16!G:H,2,FALSE)/ 1000000, 0)</f>
        <v>0</v>
      </c>
      <c r="BA835" s="28">
        <f>IFERROR(VLOOKUP(Table2[[#This Row],[SAP Code]],[26]_16!J:K,2,FALSE)/ 1000000, 0)</f>
        <v>0</v>
      </c>
      <c r="BB835" s="28">
        <f>IFERROR(VLOOKUP(Table2[[#This Row],[SAP Code]],[26]_16!M:N,2,FALSE)/ 1000000, 0)</f>
        <v>0.11193697</v>
      </c>
      <c r="BC835" s="28">
        <f>IFERROR(VLOOKUP(Table2[[#This Row],[SAP Code]],[26]_16!P:Q,2,FALSE),0)</f>
        <v>0.34834488000000002</v>
      </c>
      <c r="BD835" s="28">
        <f>IFERROR(VLOOKUP(Table2[[#This Row],[SAP Code]],[26]_16!S:T,2,FALSE),0)</f>
        <v>0.22016313000000001</v>
      </c>
      <c r="BE835" s="28">
        <f>IFERROR(VLOOKUP(Table2[[#This Row],[SAP Code]],[26]_16!V:W,2,FALSE)/ 1000000, 0)</f>
        <v>0.62231928999999997</v>
      </c>
      <c r="BF835" s="28">
        <f>IFERROR(VLOOKUP(Table2[[#This Row],[SAP Code]],[26]_16!Y:Z,2,FALSE)/ 1000000, 0)</f>
        <v>0.52056599000000003</v>
      </c>
      <c r="BG835" s="28" t="str">
        <f>IFERROR(VLOOKUP(Table2[[#This Row],[SAP Code]],[26]port!$A:$AD,30,FALSE),"unknown")</f>
        <v>OnGo</v>
      </c>
      <c r="BH835" s="29" t="str">
        <f t="shared" si="236"/>
        <v>Ongoing</v>
      </c>
      <c r="BI835" s="16"/>
    </row>
    <row r="836" spans="1:61" ht="17.100000000000001" customHeight="1">
      <c r="A836" s="70" t="s">
        <v>221</v>
      </c>
      <c r="B836" s="16" t="s">
        <v>3050</v>
      </c>
      <c r="C836" s="16" t="s">
        <v>3064</v>
      </c>
      <c r="D836" s="16" t="s">
        <v>3052</v>
      </c>
      <c r="E836" s="18">
        <v>43411</v>
      </c>
      <c r="F836" s="16" t="s">
        <v>225</v>
      </c>
      <c r="G836" s="16" t="s">
        <v>74</v>
      </c>
      <c r="H836" s="16" t="s">
        <v>132</v>
      </c>
      <c r="I836" s="16" t="s">
        <v>1121</v>
      </c>
      <c r="J836" s="16" t="s">
        <v>2562</v>
      </c>
      <c r="K836" s="16" t="s">
        <v>69</v>
      </c>
      <c r="L836" s="16" t="s">
        <v>195</v>
      </c>
      <c r="M836" s="19">
        <v>1340000</v>
      </c>
      <c r="N836" s="19">
        <v>1097299.333431599</v>
      </c>
      <c r="O836" s="20" t="s">
        <v>3063</v>
      </c>
      <c r="P836" s="21">
        <v>5110155000502</v>
      </c>
      <c r="Q836" s="20" t="s">
        <v>87</v>
      </c>
      <c r="R836" s="16" t="str">
        <f t="shared" si="226"/>
        <v>OTHERS</v>
      </c>
      <c r="S836" s="16" t="str">
        <f t="shared" si="224"/>
        <v>C</v>
      </c>
      <c r="T836" s="16" t="str">
        <f t="shared" si="225"/>
        <v>ADF Countries</v>
      </c>
      <c r="U836" s="16" t="str">
        <f t="shared" si="227"/>
        <v>Transition States</v>
      </c>
      <c r="V836" s="22" t="str">
        <f>IF(ISNUMBER(MATCH(A836, {"Gabon","Sudan","Niger","Mali","Burkina Faso","Guinea"}, 0)), "De Facto Countries", "Non-De Facto Countries")</f>
        <v>De Facto Countries</v>
      </c>
      <c r="W836" s="16" t="str">
        <f t="shared" ref="W836:W899" si="238">IF(A836="Algeria","North",IF(A836="Angola","South",IF(A836="Benin","West",IF(A836="Botswana","South",IF(A836="Burkina Faso","West",IF(A836="Burundi","East",IF(A836="Cameroon","Central",IF(A836="Cape Verde","West",IF(A836="Central African Republic","Central",IF(A836="Chad","Central",IF(A836="Comoros","East",IF(A836="Congo CG","Central",IF(A836="Côte D'Ivoire","West",IF(A836="Dem Rep Congo","Central",IF(A836="Djibouti","East",IF(A836="Egypt","North",IF(A836="Equatorial Guinea","Central",IF(A836="Eritrea","East",IF(A836="Eswatini","South",IF(A836="Ethiopia","East",IF(A836="Gabon","Central",IF(A836="Gambia","West",IF(A836="Ghana","West",IF(A836="Guinea","West",IF(A836="Guinea-Bissau","West",IF(A836="Kenya","East",IF(A836="Lesotho","South",IF(A836="Liberia","West",IF(A836="Libya","North",IF(A836="Madagascar","South",IF(A836="Malawi","South",IF(A836="Mali","West",IF(A836="Mauritania","North",IF(A836="Mauritius","South",IF(A836="Morocco","North",IF(A836="Mozambique","South",IF(A836="Multinational","Multi",IF(A836="Namibia","South",IF(A836="Niger","West",IF(A836="Nigeria","Nigeria",IF(A836="Rwanda","East",IF(A836="Sao Tome &amp; Principe","South",IF(A836="Senegal","West",IF(A836="Seychelles","East",IF(A836="Sierra Leone","West",IF(A836="Somalia","East",IF(A836="South Africa","South",IF(A836="South Sudan","East",IF(A836="Sudan","East",IF(A836="Tanzania","East",IF(A836="Togo","West",IF(A836="Tunisia","North",IF(A836="Uganda","East",IF(A836="Zambia","South",IF(A836="Zimbabwe","South","Not Listed")))))))))))))))))))))))))))))))))))))))))))))))))))))))</f>
        <v>West</v>
      </c>
      <c r="X836" s="16" t="str">
        <f t="shared" ref="X836:X899" si="239">IF(MID(O836,6,1)="A","Agriculture",IF(MID(O836,6,1)="B","Industry",IF(MID(O836,6,1)="C","Environment",IF(MID(O836,6,1)="D","Transport",IF(MID(O836,6,1)="E","WASH Sector",IF(MID(O836,6,1)="F","Power",IF(MID(O836,6,1)="G","ICT",IF(MID(O836,6,1)="H","Finance",IF(MID(O836,6,1)="I","Social",IF(MID(O836,6,1)="J","Urban Developm.",IF(MID(O836,6,1)="K","Multi-Sector","")))))))))))</f>
        <v>Environment</v>
      </c>
      <c r="Y836" s="23">
        <f>Table2[[#This Row],[Approved Amount_UA Equivalent]]</f>
        <v>1097299.333431599</v>
      </c>
      <c r="AD836" s="23">
        <f>SUM(Table2[[#This Row],[Feed Africa ]:[Improve Quality Of Life ]])</f>
        <v>1097299.333431599</v>
      </c>
      <c r="AE836" s="16" t="b">
        <f>Table2[[#This Row],[Total HI5]]=Table2[[#This Row],[Approved Amount_UA Equivalent]]</f>
        <v>1</v>
      </c>
      <c r="AF836" s="24">
        <v>41</v>
      </c>
      <c r="AG836" s="20" t="str">
        <f t="shared" si="228"/>
        <v>ISP and Investment Project</v>
      </c>
      <c r="AH836" s="24" t="e">
        <f>VLOOKUP(Table2[[#This Row],[SAP Code]],[25]DATA!$A:$G,7,FALSE)</f>
        <v>#N/A</v>
      </c>
      <c r="AI836" s="20" t="str">
        <f t="shared" si="229"/>
        <v>Infrastructure</v>
      </c>
      <c r="AJ836" s="25" t="s">
        <v>1126</v>
      </c>
      <c r="AK836" s="25" t="s">
        <v>74</v>
      </c>
      <c r="AL836" s="23" t="str" cm="1">
        <f t="array" ref="AL836">_xlfn.SWITCH(AK836,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6" s="26">
        <v>1</v>
      </c>
      <c r="AN836" s="25" t="str">
        <f t="shared" si="237"/>
        <v>Sovereign</v>
      </c>
      <c r="AO836" s="27">
        <v>0.2</v>
      </c>
      <c r="AP836" s="23">
        <f>Table2[[#This Row],[Approved Amount_UA Equivalent]]/1000000</f>
        <v>1.097299333431599</v>
      </c>
      <c r="AQ836" s="19">
        <f t="shared" si="230"/>
        <v>1.4603298449041091</v>
      </c>
      <c r="AR836" s="23" t="str">
        <f t="shared" si="231"/>
        <v>1-10</v>
      </c>
      <c r="AS836" s="23" t="str">
        <f t="shared" si="232"/>
        <v>1-20</v>
      </c>
      <c r="AT836" s="23" t="str">
        <f t="shared" si="233"/>
        <v>1-40</v>
      </c>
      <c r="AU836" s="23" t="str">
        <f t="shared" si="234"/>
        <v>&lt;1-50 Mn</v>
      </c>
      <c r="AV836" s="23">
        <f>Table2[[#This Row],[Amount]]</f>
        <v>1340000</v>
      </c>
      <c r="AW836" s="23" t="str">
        <f t="shared" si="235"/>
        <v>Nov 2018</v>
      </c>
      <c r="AX836" s="28">
        <f>IFERROR(VLOOKUP(Table2[[#This Row],[SAP Code]],[26]_16!A:B,2,FALSE),0)</f>
        <v>0</v>
      </c>
      <c r="AY836" s="28">
        <f>IFERROR(VLOOKUP(Table2[[#This Row],[SAP Code]],[26]_16!D:E,2,FALSE)/ 1000000, 0)</f>
        <v>0</v>
      </c>
      <c r="AZ836" s="28">
        <f>IFERROR(VLOOKUP(Table2[[#This Row],[SAP Code]],[26]_16!G:H,2,FALSE)/ 1000000, 0)</f>
        <v>0</v>
      </c>
      <c r="BA836" s="28">
        <f>IFERROR(VLOOKUP(Table2[[#This Row],[SAP Code]],[26]_16!J:K,2,FALSE)/ 1000000, 0)</f>
        <v>0</v>
      </c>
      <c r="BB836" s="28">
        <f>IFERROR(VLOOKUP(Table2[[#This Row],[SAP Code]],[26]_16!M:N,2,FALSE)/ 1000000, 0)</f>
        <v>0.11193697</v>
      </c>
      <c r="BC836" s="28">
        <f>IFERROR(VLOOKUP(Table2[[#This Row],[SAP Code]],[26]_16!P:Q,2,FALSE),0)</f>
        <v>0.34834488000000002</v>
      </c>
      <c r="BD836" s="28">
        <f>IFERROR(VLOOKUP(Table2[[#This Row],[SAP Code]],[26]_16!S:T,2,FALSE),0)</f>
        <v>0.22016313000000001</v>
      </c>
      <c r="BE836" s="28">
        <f>IFERROR(VLOOKUP(Table2[[#This Row],[SAP Code]],[26]_16!V:W,2,FALSE)/ 1000000, 0)</f>
        <v>0.62231928999999997</v>
      </c>
      <c r="BF836" s="28">
        <f>IFERROR(VLOOKUP(Table2[[#This Row],[SAP Code]],[26]_16!Y:Z,2,FALSE)/ 1000000, 0)</f>
        <v>0.52056599000000003</v>
      </c>
      <c r="BG836" s="28" t="str">
        <f>IFERROR(VLOOKUP(Table2[[#This Row],[SAP Code]],[26]port!$A:$AD,30,FALSE),"unknown")</f>
        <v>OnGo</v>
      </c>
      <c r="BH836" s="29" t="str">
        <f t="shared" si="236"/>
        <v>Ongoing</v>
      </c>
      <c r="BI836" s="16"/>
    </row>
    <row r="837" spans="1:61" ht="17.100000000000001" customHeight="1">
      <c r="A837" s="70" t="s">
        <v>221</v>
      </c>
      <c r="B837" s="16" t="s">
        <v>3050</v>
      </c>
      <c r="C837" s="16" t="s">
        <v>3065</v>
      </c>
      <c r="D837" s="16" t="s">
        <v>3052</v>
      </c>
      <c r="E837" s="18">
        <v>43411</v>
      </c>
      <c r="F837" s="16" t="s">
        <v>225</v>
      </c>
      <c r="G837" s="16" t="s">
        <v>74</v>
      </c>
      <c r="H837" s="16" t="s">
        <v>132</v>
      </c>
      <c r="I837" s="16" t="s">
        <v>1121</v>
      </c>
      <c r="J837" s="16" t="s">
        <v>124</v>
      </c>
      <c r="K837" s="16" t="s">
        <v>69</v>
      </c>
      <c r="L837" s="16" t="s">
        <v>70</v>
      </c>
      <c r="M837" s="19">
        <v>2410000</v>
      </c>
      <c r="N837" s="19">
        <v>1743685.4709759573</v>
      </c>
      <c r="O837" s="20" t="s">
        <v>3063</v>
      </c>
      <c r="P837" s="21">
        <v>5550155001551</v>
      </c>
      <c r="Q837" s="20" t="s">
        <v>87</v>
      </c>
      <c r="R837" s="16" t="str">
        <f t="shared" si="226"/>
        <v>GEF</v>
      </c>
      <c r="S837" s="16" t="str">
        <f t="shared" si="224"/>
        <v>C</v>
      </c>
      <c r="T837" s="16" t="str">
        <f t="shared" si="225"/>
        <v>ADF Countries</v>
      </c>
      <c r="U837" s="16" t="str">
        <f t="shared" si="227"/>
        <v>Transition States</v>
      </c>
      <c r="V837" s="22" t="str">
        <f>IF(ISNUMBER(MATCH(A837, {"Gabon","Sudan","Niger","Mali","Burkina Faso","Guinea"}, 0)), "De Facto Countries", "Non-De Facto Countries")</f>
        <v>De Facto Countries</v>
      </c>
      <c r="W837" s="16" t="str">
        <f t="shared" si="238"/>
        <v>West</v>
      </c>
      <c r="X837" s="16" t="str">
        <f t="shared" si="239"/>
        <v>Environment</v>
      </c>
      <c r="Y837" s="23">
        <f>Table2[[#This Row],[Approved Amount_UA Equivalent]]</f>
        <v>1743685.4709759573</v>
      </c>
      <c r="AD837" s="23">
        <f>SUM(Table2[[#This Row],[Feed Africa ]:[Improve Quality Of Life ]])</f>
        <v>1743685.4709759573</v>
      </c>
      <c r="AE837" s="16" t="b">
        <f>Table2[[#This Row],[Total HI5]]=Table2[[#This Row],[Approved Amount_UA Equivalent]]</f>
        <v>1</v>
      </c>
      <c r="AF837" s="24">
        <v>41</v>
      </c>
      <c r="AG837" s="20" t="str">
        <f t="shared" si="228"/>
        <v>ISP and Investment Project</v>
      </c>
      <c r="AH837" s="24" t="e">
        <f>VLOOKUP(Table2[[#This Row],[SAP Code]],[25]DATA!$A:$G,7,FALSE)</f>
        <v>#N/A</v>
      </c>
      <c r="AI837" s="20" t="str">
        <f t="shared" si="229"/>
        <v>Infrastructure</v>
      </c>
      <c r="AJ837" s="25" t="s">
        <v>1126</v>
      </c>
      <c r="AK837" s="25" t="s">
        <v>74</v>
      </c>
      <c r="AL837" s="23" t="str" cm="1">
        <f t="array" ref="AL837">_xlfn.SWITCH(AK837,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7" s="26">
        <v>1</v>
      </c>
      <c r="AN837" s="25" t="str">
        <f t="shared" si="237"/>
        <v>Sovereign</v>
      </c>
      <c r="AO837" s="27">
        <v>0.2</v>
      </c>
      <c r="AP837" s="23">
        <f>Table2[[#This Row],[Approved Amount_UA Equivalent]]/1000000</f>
        <v>1.7436854709759573</v>
      </c>
      <c r="AQ837" s="19">
        <f t="shared" si="230"/>
        <v>2.3205663721936429</v>
      </c>
      <c r="AR837" s="23" t="str">
        <f t="shared" si="231"/>
        <v>1-10</v>
      </c>
      <c r="AS837" s="23" t="str">
        <f t="shared" si="232"/>
        <v>1-20</v>
      </c>
      <c r="AT837" s="23" t="str">
        <f t="shared" si="233"/>
        <v>1-40</v>
      </c>
      <c r="AU837" s="23" t="str">
        <f t="shared" si="234"/>
        <v>&lt;1-50 Mn</v>
      </c>
      <c r="AV837" s="23">
        <f>Table2[[#This Row],[Amount]]</f>
        <v>2410000</v>
      </c>
      <c r="AW837" s="23" t="str">
        <f t="shared" si="235"/>
        <v>Nov 2018</v>
      </c>
      <c r="AX837" s="28">
        <f>IFERROR(VLOOKUP(Table2[[#This Row],[SAP Code]],[26]_16!A:B,2,FALSE),0)</f>
        <v>0</v>
      </c>
      <c r="AY837" s="28">
        <f>IFERROR(VLOOKUP(Table2[[#This Row],[SAP Code]],[26]_16!D:E,2,FALSE)/ 1000000, 0)</f>
        <v>0</v>
      </c>
      <c r="AZ837" s="28">
        <f>IFERROR(VLOOKUP(Table2[[#This Row],[SAP Code]],[26]_16!G:H,2,FALSE)/ 1000000, 0)</f>
        <v>0</v>
      </c>
      <c r="BA837" s="28">
        <f>IFERROR(VLOOKUP(Table2[[#This Row],[SAP Code]],[26]_16!J:K,2,FALSE)/ 1000000, 0)</f>
        <v>0</v>
      </c>
      <c r="BB837" s="28">
        <f>IFERROR(VLOOKUP(Table2[[#This Row],[SAP Code]],[26]_16!M:N,2,FALSE)/ 1000000, 0)</f>
        <v>0.11193697</v>
      </c>
      <c r="BC837" s="28">
        <f>IFERROR(VLOOKUP(Table2[[#This Row],[SAP Code]],[26]_16!P:Q,2,FALSE),0)</f>
        <v>0.34834488000000002</v>
      </c>
      <c r="BD837" s="28">
        <f>IFERROR(VLOOKUP(Table2[[#This Row],[SAP Code]],[26]_16!S:T,2,FALSE),0)</f>
        <v>0.22016313000000001</v>
      </c>
      <c r="BE837" s="28">
        <f>IFERROR(VLOOKUP(Table2[[#This Row],[SAP Code]],[26]_16!V:W,2,FALSE)/ 1000000, 0)</f>
        <v>0.62231928999999997</v>
      </c>
      <c r="BF837" s="28">
        <f>IFERROR(VLOOKUP(Table2[[#This Row],[SAP Code]],[26]_16!Y:Z,2,FALSE)/ 1000000, 0)</f>
        <v>0.52056599000000003</v>
      </c>
      <c r="BG837" s="28" t="str">
        <f>IFERROR(VLOOKUP(Table2[[#This Row],[SAP Code]],[26]port!$A:$AD,30,FALSE),"unknown")</f>
        <v>OnGo</v>
      </c>
      <c r="BH837" s="29" t="str">
        <f t="shared" si="236"/>
        <v>Ongoing</v>
      </c>
      <c r="BI837" s="16"/>
    </row>
    <row r="838" spans="1:61" ht="17.100000000000001" customHeight="1">
      <c r="A838" s="70" t="s">
        <v>221</v>
      </c>
      <c r="B838" s="16" t="s">
        <v>3050</v>
      </c>
      <c r="C838" s="16" t="s">
        <v>3066</v>
      </c>
      <c r="D838" s="16" t="s">
        <v>3052</v>
      </c>
      <c r="E838" s="18">
        <v>43411</v>
      </c>
      <c r="F838" s="16" t="s">
        <v>225</v>
      </c>
      <c r="G838" s="16" t="s">
        <v>74</v>
      </c>
      <c r="H838" s="16" t="s">
        <v>132</v>
      </c>
      <c r="I838" s="16" t="s">
        <v>1121</v>
      </c>
      <c r="J838" s="16" t="s">
        <v>3056</v>
      </c>
      <c r="K838" s="16" t="s">
        <v>84</v>
      </c>
      <c r="L838" s="16" t="s">
        <v>70</v>
      </c>
      <c r="M838" s="19">
        <v>2000000</v>
      </c>
      <c r="N838" s="19">
        <v>1447041.8846273504</v>
      </c>
      <c r="O838" s="20" t="s">
        <v>3063</v>
      </c>
      <c r="P838" s="21" t="s">
        <v>243</v>
      </c>
      <c r="Q838" s="20" t="s">
        <v>87</v>
      </c>
      <c r="R838" s="16" t="str">
        <f t="shared" si="226"/>
        <v>OTHERS</v>
      </c>
      <c r="S838" s="16" t="str">
        <f t="shared" si="224"/>
        <v>C</v>
      </c>
      <c r="T838" s="16" t="str">
        <f t="shared" si="225"/>
        <v>ADF Countries</v>
      </c>
      <c r="U838" s="16" t="str">
        <f t="shared" si="227"/>
        <v>Transition States</v>
      </c>
      <c r="V838" s="22" t="str">
        <f>IF(ISNUMBER(MATCH(A838, {"Gabon","Sudan","Niger","Mali","Burkina Faso","Guinea"}, 0)), "De Facto Countries", "Non-De Facto Countries")</f>
        <v>De Facto Countries</v>
      </c>
      <c r="W838" s="16" t="str">
        <f t="shared" si="238"/>
        <v>West</v>
      </c>
      <c r="X838" s="16" t="str">
        <f t="shared" si="239"/>
        <v>Environment</v>
      </c>
      <c r="Y838" s="23">
        <f>Table2[[#This Row],[Approved Amount_UA Equivalent]]</f>
        <v>1447041.8846273504</v>
      </c>
      <c r="AD838" s="23">
        <f>SUM(Table2[[#This Row],[Feed Africa ]:[Improve Quality Of Life ]])</f>
        <v>1447041.8846273504</v>
      </c>
      <c r="AE838" s="16" t="b">
        <f>Table2[[#This Row],[Total HI5]]=Table2[[#This Row],[Approved Amount_UA Equivalent]]</f>
        <v>1</v>
      </c>
      <c r="AF838" s="24">
        <v>41</v>
      </c>
      <c r="AG838" s="20" t="str">
        <f t="shared" si="228"/>
        <v>ISP and Investment Project</v>
      </c>
      <c r="AH838" s="24" t="e">
        <f>VLOOKUP(Table2[[#This Row],[SAP Code]],[25]DATA!$A:$G,7,FALSE)</f>
        <v>#N/A</v>
      </c>
      <c r="AI838" s="20" t="str">
        <f t="shared" si="229"/>
        <v>Infrastructure</v>
      </c>
      <c r="AJ838" s="25" t="s">
        <v>1126</v>
      </c>
      <c r="AK838" s="25" t="s">
        <v>74</v>
      </c>
      <c r="AL838" s="23" t="str" cm="1">
        <f t="array" ref="AL838">_xlfn.SWITCH(AK838,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8" s="26">
        <v>1</v>
      </c>
      <c r="AN838" s="25" t="str">
        <f t="shared" si="237"/>
        <v>Sovereign</v>
      </c>
      <c r="AO838" s="27">
        <v>0.2</v>
      </c>
      <c r="AP838" s="23">
        <f>Table2[[#This Row],[Approved Amount_UA Equivalent]]/1000000</f>
        <v>1.4470418846273503</v>
      </c>
      <c r="AQ838" s="19">
        <f t="shared" si="230"/>
        <v>1.925781221737463</v>
      </c>
      <c r="AR838" s="23" t="str">
        <f t="shared" si="231"/>
        <v>1-10</v>
      </c>
      <c r="AS838" s="23" t="str">
        <f t="shared" si="232"/>
        <v>1-20</v>
      </c>
      <c r="AT838" s="23" t="str">
        <f t="shared" si="233"/>
        <v>1-40</v>
      </c>
      <c r="AU838" s="23" t="str">
        <f t="shared" si="234"/>
        <v>&lt;1-50 Mn</v>
      </c>
      <c r="AV838" s="23">
        <f>Table2[[#This Row],[Amount]]</f>
        <v>2000000</v>
      </c>
      <c r="AW838" s="23" t="str">
        <f t="shared" si="235"/>
        <v>Nov 2018</v>
      </c>
      <c r="AX838" s="28">
        <f>IFERROR(VLOOKUP(Table2[[#This Row],[SAP Code]],[26]_16!A:B,2,FALSE),0)</f>
        <v>0</v>
      </c>
      <c r="AY838" s="28">
        <f>IFERROR(VLOOKUP(Table2[[#This Row],[SAP Code]],[26]_16!D:E,2,FALSE)/ 1000000, 0)</f>
        <v>0</v>
      </c>
      <c r="AZ838" s="28">
        <f>IFERROR(VLOOKUP(Table2[[#This Row],[SAP Code]],[26]_16!G:H,2,FALSE)/ 1000000, 0)</f>
        <v>0</v>
      </c>
      <c r="BA838" s="28">
        <f>IFERROR(VLOOKUP(Table2[[#This Row],[SAP Code]],[26]_16!J:K,2,FALSE)/ 1000000, 0)</f>
        <v>0</v>
      </c>
      <c r="BB838" s="28">
        <f>IFERROR(VLOOKUP(Table2[[#This Row],[SAP Code]],[26]_16!M:N,2,FALSE)/ 1000000, 0)</f>
        <v>0.11193697</v>
      </c>
      <c r="BC838" s="28">
        <f>IFERROR(VLOOKUP(Table2[[#This Row],[SAP Code]],[26]_16!P:Q,2,FALSE),0)</f>
        <v>0.34834488000000002</v>
      </c>
      <c r="BD838" s="28">
        <f>IFERROR(VLOOKUP(Table2[[#This Row],[SAP Code]],[26]_16!S:T,2,FALSE),0)</f>
        <v>0.22016313000000001</v>
      </c>
      <c r="BE838" s="28">
        <f>IFERROR(VLOOKUP(Table2[[#This Row],[SAP Code]],[26]_16!V:W,2,FALSE)/ 1000000, 0)</f>
        <v>0.62231928999999997</v>
      </c>
      <c r="BF838" s="28">
        <f>IFERROR(VLOOKUP(Table2[[#This Row],[SAP Code]],[26]_16!Y:Z,2,FALSE)/ 1000000, 0)</f>
        <v>0.52056599000000003</v>
      </c>
      <c r="BG838" s="28" t="str">
        <f>IFERROR(VLOOKUP(Table2[[#This Row],[SAP Code]],[26]port!$A:$AD,30,FALSE),"unknown")</f>
        <v>OnGo</v>
      </c>
      <c r="BH838" s="29" t="str">
        <f t="shared" si="236"/>
        <v>Ongoing</v>
      </c>
      <c r="BI838" s="16"/>
    </row>
    <row r="839" spans="1:61" ht="17.100000000000001" customHeight="1">
      <c r="A839" s="70" t="s">
        <v>221</v>
      </c>
      <c r="B839" s="16" t="s">
        <v>3050</v>
      </c>
      <c r="C839" s="16" t="s">
        <v>3067</v>
      </c>
      <c r="D839" s="16" t="s">
        <v>3052</v>
      </c>
      <c r="E839" s="18">
        <v>43411</v>
      </c>
      <c r="F839" s="16" t="s">
        <v>225</v>
      </c>
      <c r="G839" s="16" t="s">
        <v>74</v>
      </c>
      <c r="H839" s="16" t="s">
        <v>132</v>
      </c>
      <c r="I839" s="16" t="s">
        <v>1121</v>
      </c>
      <c r="J839" s="16" t="s">
        <v>3056</v>
      </c>
      <c r="K839" s="16" t="s">
        <v>69</v>
      </c>
      <c r="L839" s="16" t="s">
        <v>70</v>
      </c>
      <c r="M839" s="19">
        <v>4900000</v>
      </c>
      <c r="N839" s="19">
        <v>3545252.6173370085</v>
      </c>
      <c r="O839" s="20" t="s">
        <v>3063</v>
      </c>
      <c r="P839" s="21" t="s">
        <v>243</v>
      </c>
      <c r="Q839" s="20" t="s">
        <v>87</v>
      </c>
      <c r="R839" s="16" t="str">
        <f t="shared" si="226"/>
        <v>OTHERS</v>
      </c>
      <c r="S839" s="16" t="str">
        <f t="shared" si="224"/>
        <v>C</v>
      </c>
      <c r="T839" s="16" t="str">
        <f t="shared" si="225"/>
        <v>ADF Countries</v>
      </c>
      <c r="U839" s="16" t="str">
        <f t="shared" si="227"/>
        <v>Transition States</v>
      </c>
      <c r="V839" s="22" t="str">
        <f>IF(ISNUMBER(MATCH(A839, {"Gabon","Sudan","Niger","Mali","Burkina Faso","Guinea"}, 0)), "De Facto Countries", "Non-De Facto Countries")</f>
        <v>De Facto Countries</v>
      </c>
      <c r="W839" s="16" t="str">
        <f t="shared" si="238"/>
        <v>West</v>
      </c>
      <c r="X839" s="16" t="str">
        <f t="shared" si="239"/>
        <v>Environment</v>
      </c>
      <c r="Y839" s="23">
        <f>Table2[[#This Row],[Approved Amount_UA Equivalent]]</f>
        <v>3545252.6173370085</v>
      </c>
      <c r="AD839" s="23">
        <f>SUM(Table2[[#This Row],[Feed Africa ]:[Improve Quality Of Life ]])</f>
        <v>3545252.6173370085</v>
      </c>
      <c r="AE839" s="16" t="b">
        <f>Table2[[#This Row],[Total HI5]]=Table2[[#This Row],[Approved Amount_UA Equivalent]]</f>
        <v>1</v>
      </c>
      <c r="AF839" s="24">
        <v>41</v>
      </c>
      <c r="AG839" s="20" t="str">
        <f t="shared" si="228"/>
        <v>ISP and Investment Project</v>
      </c>
      <c r="AH839" s="24" t="e">
        <f>VLOOKUP(Table2[[#This Row],[SAP Code]],[25]DATA!$A:$G,7,FALSE)</f>
        <v>#N/A</v>
      </c>
      <c r="AI839" s="20" t="str">
        <f t="shared" si="229"/>
        <v>Infrastructure</v>
      </c>
      <c r="AJ839" s="25" t="s">
        <v>1126</v>
      </c>
      <c r="AK839" s="25" t="s">
        <v>74</v>
      </c>
      <c r="AL839" s="23" t="str" cm="1">
        <f t="array" ref="AL839">_xlfn.SWITCH(AK839,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39" s="26">
        <v>1</v>
      </c>
      <c r="AN839" s="25" t="str">
        <f t="shared" si="237"/>
        <v>Sovereign</v>
      </c>
      <c r="AO839" s="27">
        <v>0.2</v>
      </c>
      <c r="AP839" s="23">
        <f>Table2[[#This Row],[Approved Amount_UA Equivalent]]/1000000</f>
        <v>3.5452526173370087</v>
      </c>
      <c r="AQ839" s="19">
        <f t="shared" si="230"/>
        <v>4.718163993256784</v>
      </c>
      <c r="AR839" s="23" t="str">
        <f t="shared" si="231"/>
        <v>1-10</v>
      </c>
      <c r="AS839" s="23" t="str">
        <f t="shared" si="232"/>
        <v>1-20</v>
      </c>
      <c r="AT839" s="23" t="str">
        <f t="shared" si="233"/>
        <v>1-40</v>
      </c>
      <c r="AU839" s="23" t="str">
        <f t="shared" si="234"/>
        <v>&lt;1-50 Mn</v>
      </c>
      <c r="AV839" s="23">
        <f>Table2[[#This Row],[Amount]]</f>
        <v>4900000</v>
      </c>
      <c r="AW839" s="23" t="str">
        <f t="shared" si="235"/>
        <v>Nov 2018</v>
      </c>
      <c r="AX839" s="28">
        <f>IFERROR(VLOOKUP(Table2[[#This Row],[SAP Code]],[26]_16!A:B,2,FALSE),0)</f>
        <v>0</v>
      </c>
      <c r="AY839" s="28">
        <f>IFERROR(VLOOKUP(Table2[[#This Row],[SAP Code]],[26]_16!D:E,2,FALSE)/ 1000000, 0)</f>
        <v>0</v>
      </c>
      <c r="AZ839" s="28">
        <f>IFERROR(VLOOKUP(Table2[[#This Row],[SAP Code]],[26]_16!G:H,2,FALSE)/ 1000000, 0)</f>
        <v>0</v>
      </c>
      <c r="BA839" s="28">
        <f>IFERROR(VLOOKUP(Table2[[#This Row],[SAP Code]],[26]_16!J:K,2,FALSE)/ 1000000, 0)</f>
        <v>0</v>
      </c>
      <c r="BB839" s="28">
        <f>IFERROR(VLOOKUP(Table2[[#This Row],[SAP Code]],[26]_16!M:N,2,FALSE)/ 1000000, 0)</f>
        <v>0.11193697</v>
      </c>
      <c r="BC839" s="28">
        <f>IFERROR(VLOOKUP(Table2[[#This Row],[SAP Code]],[26]_16!P:Q,2,FALSE),0)</f>
        <v>0.34834488000000002</v>
      </c>
      <c r="BD839" s="28">
        <f>IFERROR(VLOOKUP(Table2[[#This Row],[SAP Code]],[26]_16!S:T,2,FALSE),0)</f>
        <v>0.22016313000000001</v>
      </c>
      <c r="BE839" s="28">
        <f>IFERROR(VLOOKUP(Table2[[#This Row],[SAP Code]],[26]_16!V:W,2,FALSE)/ 1000000, 0)</f>
        <v>0.62231928999999997</v>
      </c>
      <c r="BF839" s="28">
        <f>IFERROR(VLOOKUP(Table2[[#This Row],[SAP Code]],[26]_16!Y:Z,2,FALSE)/ 1000000, 0)</f>
        <v>0.52056599000000003</v>
      </c>
      <c r="BG839" s="28" t="str">
        <f>IFERROR(VLOOKUP(Table2[[#This Row],[SAP Code]],[26]port!$A:$AD,30,FALSE),"unknown")</f>
        <v>OnGo</v>
      </c>
      <c r="BH839" s="29" t="str">
        <f t="shared" si="236"/>
        <v>Ongoing</v>
      </c>
      <c r="BI839" s="16"/>
    </row>
    <row r="840" spans="1:61" ht="17.100000000000001" customHeight="1">
      <c r="A840" s="38" t="s">
        <v>60</v>
      </c>
      <c r="B840" s="16" t="s">
        <v>3050</v>
      </c>
      <c r="C840" s="16" t="s">
        <v>3068</v>
      </c>
      <c r="D840" s="16" t="s">
        <v>3052</v>
      </c>
      <c r="E840" s="18">
        <v>43411</v>
      </c>
      <c r="F840" s="16" t="s">
        <v>436</v>
      </c>
      <c r="G840" s="16" t="s">
        <v>74</v>
      </c>
      <c r="H840" s="16" t="s">
        <v>66</v>
      </c>
      <c r="I840" s="16" t="s">
        <v>1121</v>
      </c>
      <c r="J840" s="16" t="s">
        <v>83</v>
      </c>
      <c r="K840" s="16" t="s">
        <v>84</v>
      </c>
      <c r="L840" s="16" t="s">
        <v>85</v>
      </c>
      <c r="M840" s="19">
        <v>6000000</v>
      </c>
      <c r="N840" s="19">
        <v>6000000</v>
      </c>
      <c r="O840" s="20" t="s">
        <v>3069</v>
      </c>
      <c r="P840" s="21">
        <v>2100150040894</v>
      </c>
      <c r="Q840" s="20" t="s">
        <v>87</v>
      </c>
      <c r="R840" s="16" t="str">
        <f t="shared" si="226"/>
        <v>ADF Including TSF</v>
      </c>
      <c r="S840" s="16" t="str">
        <f t="shared" si="224"/>
        <v>C</v>
      </c>
      <c r="T840" s="16" t="str">
        <f t="shared" si="225"/>
        <v>Blend Countries</v>
      </c>
      <c r="U840" s="16" t="str">
        <f t="shared" si="227"/>
        <v>Non-Transition States</v>
      </c>
      <c r="V840" s="22" t="str">
        <f>IF(ISNUMBER(MATCH(A840, {"Gabon","Sudan","Niger","Mali","Burkina Faso","Guinea"}, 0)), "De Facto Countries", "Non-De Facto Countries")</f>
        <v>Non-De Facto Countries</v>
      </c>
      <c r="W840" s="16" t="str">
        <f t="shared" si="238"/>
        <v>Central</v>
      </c>
      <c r="X840" s="16" t="str">
        <f t="shared" si="239"/>
        <v>Environment</v>
      </c>
      <c r="Y840" s="23">
        <f>Table2[[#This Row],[Approved Amount_UA Equivalent]]</f>
        <v>6000000</v>
      </c>
      <c r="AD840" s="23">
        <f>SUM(Table2[[#This Row],[Feed Africa ]:[Improve Quality Of Life ]])</f>
        <v>6000000</v>
      </c>
      <c r="AE840" s="16" t="b">
        <f>Table2[[#This Row],[Total HI5]]=Table2[[#This Row],[Approved Amount_UA Equivalent]]</f>
        <v>1</v>
      </c>
      <c r="AF840" s="24">
        <v>10</v>
      </c>
      <c r="AG840" s="20" t="str">
        <f t="shared" si="228"/>
        <v>Investment Project</v>
      </c>
      <c r="AH840" s="24" t="e">
        <f>VLOOKUP(Table2[[#This Row],[SAP Code]],[25]DATA!$A:$G,7,FALSE)</f>
        <v>#N/A</v>
      </c>
      <c r="AI840" s="20" t="str">
        <f t="shared" si="229"/>
        <v>Infrastructure</v>
      </c>
      <c r="AJ840" s="25" t="s">
        <v>1126</v>
      </c>
      <c r="AK840" s="25" t="s">
        <v>74</v>
      </c>
      <c r="AL840" s="23" t="str" cm="1">
        <f t="array" ref="AL840">_xlfn.SWITCH(AK840,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40" s="26">
        <v>1</v>
      </c>
      <c r="AN840" s="25" t="str">
        <f t="shared" si="237"/>
        <v>Sovereign</v>
      </c>
      <c r="AO840" s="27">
        <v>0.25</v>
      </c>
      <c r="AP840" s="23">
        <f>Table2[[#This Row],[Approved Amount_UA Equivalent]]/1000000</f>
        <v>6</v>
      </c>
      <c r="AQ840" s="19">
        <f t="shared" si="230"/>
        <v>7.9850399999999997</v>
      </c>
      <c r="AR840" s="23" t="str">
        <f t="shared" si="231"/>
        <v>1-10</v>
      </c>
      <c r="AS840" s="23" t="str">
        <f t="shared" si="232"/>
        <v>1-20</v>
      </c>
      <c r="AT840" s="23" t="str">
        <f t="shared" si="233"/>
        <v>1-40</v>
      </c>
      <c r="AU840" s="23" t="str">
        <f t="shared" si="234"/>
        <v>&lt;1-50 Mn</v>
      </c>
      <c r="AV840" s="23">
        <f>Table2[[#This Row],[Amount]]</f>
        <v>6000000</v>
      </c>
      <c r="AW840" s="23" t="str">
        <f t="shared" si="235"/>
        <v>Nov 2018</v>
      </c>
      <c r="AX840" s="28">
        <f>IFERROR(VLOOKUP(Table2[[#This Row],[SAP Code]],[26]_16!A:B,2,FALSE),0)</f>
        <v>0</v>
      </c>
      <c r="AY840" s="28">
        <f>IFERROR(VLOOKUP(Table2[[#This Row],[SAP Code]],[26]_16!D:E,2,FALSE)/ 1000000, 0)</f>
        <v>0</v>
      </c>
      <c r="AZ840" s="28">
        <f>IFERROR(VLOOKUP(Table2[[#This Row],[SAP Code]],[26]_16!G:H,2,FALSE)/ 1000000, 0)</f>
        <v>0</v>
      </c>
      <c r="BA840" s="28">
        <f>IFERROR(VLOOKUP(Table2[[#This Row],[SAP Code]],[26]_16!J:K,2,FALSE)/ 1000000, 0)</f>
        <v>0</v>
      </c>
      <c r="BB840" s="28">
        <f>IFERROR(VLOOKUP(Table2[[#This Row],[SAP Code]],[26]_16!M:N,2,FALSE)/ 1000000, 0)</f>
        <v>0</v>
      </c>
      <c r="BC840" s="28">
        <f>IFERROR(VLOOKUP(Table2[[#This Row],[SAP Code]],[26]_16!P:Q,2,FALSE),0)</f>
        <v>0</v>
      </c>
      <c r="BD840" s="28">
        <f>IFERROR(VLOOKUP(Table2[[#This Row],[SAP Code]],[26]_16!S:T,2,FALSE),0)</f>
        <v>0.12822653000000001</v>
      </c>
      <c r="BE840" s="28">
        <f>IFERROR(VLOOKUP(Table2[[#This Row],[SAP Code]],[26]_16!V:W,2,FALSE)/ 1000000, 0)</f>
        <v>0.16227857999999998</v>
      </c>
      <c r="BF840" s="28">
        <f>IFERROR(VLOOKUP(Table2[[#This Row],[SAP Code]],[26]_16!Y:Z,2,FALSE)/ 1000000, 0)</f>
        <v>0.12378482</v>
      </c>
      <c r="BG840" s="28" t="str">
        <f>IFERROR(VLOOKUP(Table2[[#This Row],[SAP Code]],[26]port!$A:$AD,30,FALSE),"unknown")</f>
        <v>OnGo</v>
      </c>
      <c r="BH840" s="29" t="str">
        <f t="shared" si="236"/>
        <v>Ongoing</v>
      </c>
      <c r="BI840" s="16"/>
    </row>
    <row r="841" spans="1:61" ht="17.100000000000001" customHeight="1">
      <c r="A841" s="38" t="s">
        <v>60</v>
      </c>
      <c r="B841" s="16" t="s">
        <v>3050</v>
      </c>
      <c r="C841" s="16" t="s">
        <v>3070</v>
      </c>
      <c r="D841" s="16" t="s">
        <v>3052</v>
      </c>
      <c r="E841" s="18">
        <v>43411</v>
      </c>
      <c r="F841" s="16" t="s">
        <v>436</v>
      </c>
      <c r="G841" s="16" t="s">
        <v>74</v>
      </c>
      <c r="H841" s="16" t="s">
        <v>66</v>
      </c>
      <c r="I841" s="16" t="s">
        <v>1121</v>
      </c>
      <c r="J841" s="16" t="s">
        <v>2562</v>
      </c>
      <c r="K841" s="16" t="s">
        <v>69</v>
      </c>
      <c r="L841" s="16" t="s">
        <v>195</v>
      </c>
      <c r="M841" s="19">
        <v>1290000</v>
      </c>
      <c r="N841" s="19">
        <v>1056355.3284528081</v>
      </c>
      <c r="O841" s="20" t="s">
        <v>3069</v>
      </c>
      <c r="P841" s="21">
        <v>5110155000503</v>
      </c>
      <c r="Q841" s="20" t="s">
        <v>87</v>
      </c>
      <c r="R841" s="16" t="str">
        <f t="shared" si="226"/>
        <v>OTHERS</v>
      </c>
      <c r="S841" s="16" t="str">
        <f t="shared" si="224"/>
        <v>C</v>
      </c>
      <c r="T841" s="16" t="str">
        <f t="shared" si="225"/>
        <v>Blend Countries</v>
      </c>
      <c r="U841" s="16" t="str">
        <f t="shared" si="227"/>
        <v>Non-Transition States</v>
      </c>
      <c r="V841" s="22" t="str">
        <f>IF(ISNUMBER(MATCH(A841, {"Gabon","Sudan","Niger","Mali","Burkina Faso","Guinea"}, 0)), "De Facto Countries", "Non-De Facto Countries")</f>
        <v>Non-De Facto Countries</v>
      </c>
      <c r="W841" s="16" t="str">
        <f t="shared" si="238"/>
        <v>Central</v>
      </c>
      <c r="X841" s="16" t="str">
        <f t="shared" si="239"/>
        <v>Environment</v>
      </c>
      <c r="Y841" s="23">
        <f>Table2[[#This Row],[Approved Amount_UA Equivalent]]</f>
        <v>1056355.3284528081</v>
      </c>
      <c r="AD841" s="23">
        <f>SUM(Table2[[#This Row],[Feed Africa ]:[Improve Quality Of Life ]])</f>
        <v>1056355.3284528081</v>
      </c>
      <c r="AE841" s="16" t="b">
        <f>Table2[[#This Row],[Total HI5]]=Table2[[#This Row],[Approved Amount_UA Equivalent]]</f>
        <v>1</v>
      </c>
      <c r="AF841" s="24">
        <v>10</v>
      </c>
      <c r="AG841" s="20" t="str">
        <f t="shared" si="228"/>
        <v>Investment Project</v>
      </c>
      <c r="AH841" s="24" t="e">
        <f>VLOOKUP(Table2[[#This Row],[SAP Code]],[25]DATA!$A:$G,7,FALSE)</f>
        <v>#N/A</v>
      </c>
      <c r="AI841" s="20" t="str">
        <f t="shared" si="229"/>
        <v>Infrastructure</v>
      </c>
      <c r="AJ841" s="25" t="s">
        <v>1126</v>
      </c>
      <c r="AK841" s="25" t="s">
        <v>74</v>
      </c>
      <c r="AL841" s="23" t="str" cm="1">
        <f t="array" ref="AL841">_xlfn.SWITCH(AK841,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41" s="26">
        <v>1</v>
      </c>
      <c r="AN841" s="25" t="str">
        <f t="shared" si="237"/>
        <v>Sovereign</v>
      </c>
      <c r="AO841" s="27">
        <v>0.25</v>
      </c>
      <c r="AP841" s="23">
        <f>Table2[[#This Row],[Approved Amount_UA Equivalent]]/1000000</f>
        <v>1.056355328452808</v>
      </c>
      <c r="AQ841" s="19">
        <f t="shared" si="230"/>
        <v>1.4058399253181353</v>
      </c>
      <c r="AR841" s="23" t="str">
        <f t="shared" si="231"/>
        <v>1-10</v>
      </c>
      <c r="AS841" s="23" t="str">
        <f t="shared" si="232"/>
        <v>1-20</v>
      </c>
      <c r="AT841" s="23" t="str">
        <f t="shared" si="233"/>
        <v>1-40</v>
      </c>
      <c r="AU841" s="23" t="str">
        <f t="shared" si="234"/>
        <v>&lt;1-50 Mn</v>
      </c>
      <c r="AV841" s="23">
        <f>Table2[[#This Row],[Amount]]</f>
        <v>1290000</v>
      </c>
      <c r="AW841" s="23" t="str">
        <f t="shared" si="235"/>
        <v>Nov 2018</v>
      </c>
      <c r="AX841" s="28">
        <f>IFERROR(VLOOKUP(Table2[[#This Row],[SAP Code]],[26]_16!A:B,2,FALSE),0)</f>
        <v>0</v>
      </c>
      <c r="AY841" s="28">
        <f>IFERROR(VLOOKUP(Table2[[#This Row],[SAP Code]],[26]_16!D:E,2,FALSE)/ 1000000, 0)</f>
        <v>0</v>
      </c>
      <c r="AZ841" s="28">
        <f>IFERROR(VLOOKUP(Table2[[#This Row],[SAP Code]],[26]_16!G:H,2,FALSE)/ 1000000, 0)</f>
        <v>0</v>
      </c>
      <c r="BA841" s="28">
        <f>IFERROR(VLOOKUP(Table2[[#This Row],[SAP Code]],[26]_16!J:K,2,FALSE)/ 1000000, 0)</f>
        <v>0</v>
      </c>
      <c r="BB841" s="28">
        <f>IFERROR(VLOOKUP(Table2[[#This Row],[SAP Code]],[26]_16!M:N,2,FALSE)/ 1000000, 0)</f>
        <v>0</v>
      </c>
      <c r="BC841" s="28">
        <f>IFERROR(VLOOKUP(Table2[[#This Row],[SAP Code]],[26]_16!P:Q,2,FALSE),0)</f>
        <v>0</v>
      </c>
      <c r="BD841" s="28">
        <f>IFERROR(VLOOKUP(Table2[[#This Row],[SAP Code]],[26]_16!S:T,2,FALSE),0)</f>
        <v>0.12822653000000001</v>
      </c>
      <c r="BE841" s="28">
        <f>IFERROR(VLOOKUP(Table2[[#This Row],[SAP Code]],[26]_16!V:W,2,FALSE)/ 1000000, 0)</f>
        <v>0.16227857999999998</v>
      </c>
      <c r="BF841" s="28">
        <f>IFERROR(VLOOKUP(Table2[[#This Row],[SAP Code]],[26]_16!Y:Z,2,FALSE)/ 1000000, 0)</f>
        <v>0.12378482</v>
      </c>
      <c r="BG841" s="28" t="str">
        <f>IFERROR(VLOOKUP(Table2[[#This Row],[SAP Code]],[26]port!$A:$AD,30,FALSE),"unknown")</f>
        <v>OnGo</v>
      </c>
      <c r="BH841" s="29" t="str">
        <f t="shared" si="236"/>
        <v>Ongoing</v>
      </c>
      <c r="BI841" s="16"/>
    </row>
    <row r="842" spans="1:61" ht="17.100000000000001" customHeight="1">
      <c r="A842" s="38" t="s">
        <v>60</v>
      </c>
      <c r="B842" s="16" t="s">
        <v>3050</v>
      </c>
      <c r="C842" s="16" t="s">
        <v>3071</v>
      </c>
      <c r="D842" s="16" t="s">
        <v>3052</v>
      </c>
      <c r="E842" s="18">
        <v>43411</v>
      </c>
      <c r="F842" s="16" t="s">
        <v>436</v>
      </c>
      <c r="G842" s="16" t="s">
        <v>74</v>
      </c>
      <c r="H842" s="16" t="s">
        <v>66</v>
      </c>
      <c r="I842" s="16" t="s">
        <v>1121</v>
      </c>
      <c r="J842" s="16" t="s">
        <v>3056</v>
      </c>
      <c r="K842" s="16" t="s">
        <v>84</v>
      </c>
      <c r="L842" s="16" t="s">
        <v>70</v>
      </c>
      <c r="M842" s="19">
        <v>1000000</v>
      </c>
      <c r="N842" s="19">
        <v>723520.94231367519</v>
      </c>
      <c r="O842" s="20" t="s">
        <v>3069</v>
      </c>
      <c r="P842" s="21" t="s">
        <v>243</v>
      </c>
      <c r="Q842" s="20" t="s">
        <v>87</v>
      </c>
      <c r="R842" s="16" t="str">
        <f t="shared" si="226"/>
        <v>OTHERS</v>
      </c>
      <c r="S842" s="16" t="str">
        <f t="shared" si="224"/>
        <v>C</v>
      </c>
      <c r="T842" s="16" t="str">
        <f t="shared" si="225"/>
        <v>Blend Countries</v>
      </c>
      <c r="U842" s="16" t="str">
        <f t="shared" si="227"/>
        <v>Non-Transition States</v>
      </c>
      <c r="V842" s="22" t="str">
        <f>IF(ISNUMBER(MATCH(A842, {"Gabon","Sudan","Niger","Mali","Burkina Faso","Guinea"}, 0)), "De Facto Countries", "Non-De Facto Countries")</f>
        <v>Non-De Facto Countries</v>
      </c>
      <c r="W842" s="16" t="str">
        <f t="shared" si="238"/>
        <v>Central</v>
      </c>
      <c r="X842" s="16" t="str">
        <f t="shared" si="239"/>
        <v>Environment</v>
      </c>
      <c r="Y842" s="23">
        <f>Table2[[#This Row],[Approved Amount_UA Equivalent]]</f>
        <v>723520.94231367519</v>
      </c>
      <c r="AD842" s="23">
        <f>SUM(Table2[[#This Row],[Feed Africa ]:[Improve Quality Of Life ]])</f>
        <v>723520.94231367519</v>
      </c>
      <c r="AE842" s="16" t="b">
        <f>Table2[[#This Row],[Total HI5]]=Table2[[#This Row],[Approved Amount_UA Equivalent]]</f>
        <v>1</v>
      </c>
      <c r="AF842" s="24">
        <v>10</v>
      </c>
      <c r="AG842" s="20" t="str">
        <f t="shared" si="228"/>
        <v>Investment Project</v>
      </c>
      <c r="AH842" s="24" t="e">
        <f>VLOOKUP(Table2[[#This Row],[SAP Code]],[25]DATA!$A:$G,7,FALSE)</f>
        <v>#N/A</v>
      </c>
      <c r="AI842" s="20" t="str">
        <f t="shared" si="229"/>
        <v>Infrastructure</v>
      </c>
      <c r="AJ842" s="25" t="s">
        <v>1126</v>
      </c>
      <c r="AK842" s="25" t="s">
        <v>74</v>
      </c>
      <c r="AL842" s="23" t="str" cm="1">
        <f t="array" ref="AL842">_xlfn.SWITCH(AK842,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42" s="26">
        <v>1</v>
      </c>
      <c r="AN842" s="25" t="str">
        <f t="shared" si="237"/>
        <v>Sovereign</v>
      </c>
      <c r="AO842" s="27">
        <v>0.25</v>
      </c>
      <c r="AP842" s="23">
        <f>Table2[[#This Row],[Approved Amount_UA Equivalent]]/1000000</f>
        <v>0.72352094231367514</v>
      </c>
      <c r="AQ842" s="19">
        <f t="shared" si="230"/>
        <v>0.96289061086873151</v>
      </c>
      <c r="AR842" s="23" t="str">
        <f t="shared" si="231"/>
        <v>1-10</v>
      </c>
      <c r="AS842" s="23" t="str">
        <f t="shared" si="232"/>
        <v>1-20</v>
      </c>
      <c r="AT842" s="23" t="str">
        <f t="shared" si="233"/>
        <v>1-40</v>
      </c>
      <c r="AU842" s="23" t="str">
        <f t="shared" si="234"/>
        <v>&lt;1-50 Mn</v>
      </c>
      <c r="AV842" s="23">
        <f>Table2[[#This Row],[Amount]]</f>
        <v>1000000</v>
      </c>
      <c r="AW842" s="23" t="str">
        <f t="shared" si="235"/>
        <v>Nov 2018</v>
      </c>
      <c r="AX842" s="28">
        <f>IFERROR(VLOOKUP(Table2[[#This Row],[SAP Code]],[26]_16!A:B,2,FALSE),0)</f>
        <v>0</v>
      </c>
      <c r="AY842" s="28">
        <f>IFERROR(VLOOKUP(Table2[[#This Row],[SAP Code]],[26]_16!D:E,2,FALSE)/ 1000000, 0)</f>
        <v>0</v>
      </c>
      <c r="AZ842" s="28">
        <f>IFERROR(VLOOKUP(Table2[[#This Row],[SAP Code]],[26]_16!G:H,2,FALSE)/ 1000000, 0)</f>
        <v>0</v>
      </c>
      <c r="BA842" s="28">
        <f>IFERROR(VLOOKUP(Table2[[#This Row],[SAP Code]],[26]_16!J:K,2,FALSE)/ 1000000, 0)</f>
        <v>0</v>
      </c>
      <c r="BB842" s="28">
        <f>IFERROR(VLOOKUP(Table2[[#This Row],[SAP Code]],[26]_16!M:N,2,FALSE)/ 1000000, 0)</f>
        <v>0</v>
      </c>
      <c r="BC842" s="28">
        <f>IFERROR(VLOOKUP(Table2[[#This Row],[SAP Code]],[26]_16!P:Q,2,FALSE),0)</f>
        <v>0</v>
      </c>
      <c r="BD842" s="28">
        <f>IFERROR(VLOOKUP(Table2[[#This Row],[SAP Code]],[26]_16!S:T,2,FALSE),0)</f>
        <v>0.12822653000000001</v>
      </c>
      <c r="BE842" s="28">
        <f>IFERROR(VLOOKUP(Table2[[#This Row],[SAP Code]],[26]_16!V:W,2,FALSE)/ 1000000, 0)</f>
        <v>0.16227857999999998</v>
      </c>
      <c r="BF842" s="28">
        <f>IFERROR(VLOOKUP(Table2[[#This Row],[SAP Code]],[26]_16!Y:Z,2,FALSE)/ 1000000, 0)</f>
        <v>0.12378482</v>
      </c>
      <c r="BG842" s="28" t="str">
        <f>IFERROR(VLOOKUP(Table2[[#This Row],[SAP Code]],[26]port!$A:$AD,30,FALSE),"unknown")</f>
        <v>OnGo</v>
      </c>
      <c r="BH842" s="29" t="str">
        <f t="shared" si="236"/>
        <v>Ongoing</v>
      </c>
      <c r="BI842" s="16"/>
    </row>
    <row r="843" spans="1:61" ht="17.100000000000001" customHeight="1">
      <c r="A843" s="38" t="s">
        <v>60</v>
      </c>
      <c r="B843" s="16" t="s">
        <v>3050</v>
      </c>
      <c r="C843" s="16" t="s">
        <v>3072</v>
      </c>
      <c r="D843" s="16" t="s">
        <v>3052</v>
      </c>
      <c r="E843" s="18">
        <v>43411</v>
      </c>
      <c r="F843" s="16" t="s">
        <v>436</v>
      </c>
      <c r="G843" s="16" t="s">
        <v>74</v>
      </c>
      <c r="H843" s="16" t="s">
        <v>66</v>
      </c>
      <c r="I843" s="16" t="s">
        <v>1121</v>
      </c>
      <c r="J843" s="16" t="s">
        <v>3056</v>
      </c>
      <c r="K843" s="16" t="s">
        <v>69</v>
      </c>
      <c r="L843" s="16" t="s">
        <v>70</v>
      </c>
      <c r="M843" s="19">
        <v>4800000</v>
      </c>
      <c r="N843" s="19">
        <v>3472900.5231056409</v>
      </c>
      <c r="O843" s="20" t="s">
        <v>3069</v>
      </c>
      <c r="P843" s="21" t="s">
        <v>243</v>
      </c>
      <c r="Q843" s="20" t="s">
        <v>87</v>
      </c>
      <c r="R843" s="16" t="str">
        <f t="shared" si="226"/>
        <v>OTHERS</v>
      </c>
      <c r="S843" s="16" t="str">
        <f t="shared" si="224"/>
        <v>C</v>
      </c>
      <c r="T843" s="16" t="str">
        <f t="shared" si="225"/>
        <v>Blend Countries</v>
      </c>
      <c r="U843" s="16" t="str">
        <f t="shared" si="227"/>
        <v>Non-Transition States</v>
      </c>
      <c r="V843" s="22" t="str">
        <f>IF(ISNUMBER(MATCH(A843, {"Gabon","Sudan","Niger","Mali","Burkina Faso","Guinea"}, 0)), "De Facto Countries", "Non-De Facto Countries")</f>
        <v>Non-De Facto Countries</v>
      </c>
      <c r="W843" s="16" t="str">
        <f t="shared" si="238"/>
        <v>Central</v>
      </c>
      <c r="X843" s="16" t="str">
        <f t="shared" si="239"/>
        <v>Environment</v>
      </c>
      <c r="Y843" s="23">
        <f>Table2[[#This Row],[Approved Amount_UA Equivalent]]</f>
        <v>3472900.5231056409</v>
      </c>
      <c r="AD843" s="23">
        <f>SUM(Table2[[#This Row],[Feed Africa ]:[Improve Quality Of Life ]])</f>
        <v>3472900.5231056409</v>
      </c>
      <c r="AE843" s="16" t="b">
        <f>Table2[[#This Row],[Total HI5]]=Table2[[#This Row],[Approved Amount_UA Equivalent]]</f>
        <v>1</v>
      </c>
      <c r="AF843" s="24">
        <v>10</v>
      </c>
      <c r="AG843" s="20" t="str">
        <f t="shared" si="228"/>
        <v>Investment Project</v>
      </c>
      <c r="AH843" s="24" t="e">
        <f>VLOOKUP(Table2[[#This Row],[SAP Code]],[25]DATA!$A:$G,7,FALSE)</f>
        <v>#N/A</v>
      </c>
      <c r="AI843" s="20" t="str">
        <f t="shared" si="229"/>
        <v>Infrastructure</v>
      </c>
      <c r="AJ843" s="25" t="s">
        <v>1126</v>
      </c>
      <c r="AK843" s="25" t="s">
        <v>74</v>
      </c>
      <c r="AL843" s="23" t="str" cm="1">
        <f t="array" ref="AL843">_xlfn.SWITCH(AK843,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43" s="26">
        <v>1</v>
      </c>
      <c r="AN843" s="25" t="str">
        <f t="shared" si="237"/>
        <v>Sovereign</v>
      </c>
      <c r="AO843" s="27">
        <v>0.25</v>
      </c>
      <c r="AP843" s="23">
        <f>Table2[[#This Row],[Approved Amount_UA Equivalent]]/1000000</f>
        <v>3.4729005231056407</v>
      </c>
      <c r="AQ843" s="19">
        <f t="shared" si="230"/>
        <v>4.6218749321699111</v>
      </c>
      <c r="AR843" s="23" t="str">
        <f t="shared" si="231"/>
        <v>1-10</v>
      </c>
      <c r="AS843" s="23" t="str">
        <f t="shared" si="232"/>
        <v>1-20</v>
      </c>
      <c r="AT843" s="23" t="str">
        <f t="shared" si="233"/>
        <v>1-40</v>
      </c>
      <c r="AU843" s="23" t="str">
        <f t="shared" si="234"/>
        <v>&lt;1-50 Mn</v>
      </c>
      <c r="AV843" s="23">
        <f>Table2[[#This Row],[Amount]]</f>
        <v>4800000</v>
      </c>
      <c r="AW843" s="23" t="str">
        <f t="shared" si="235"/>
        <v>Nov 2018</v>
      </c>
      <c r="AX843" s="28">
        <f>IFERROR(VLOOKUP(Table2[[#This Row],[SAP Code]],[26]_16!A:B,2,FALSE),0)</f>
        <v>0</v>
      </c>
      <c r="AY843" s="28">
        <f>IFERROR(VLOOKUP(Table2[[#This Row],[SAP Code]],[26]_16!D:E,2,FALSE)/ 1000000, 0)</f>
        <v>0</v>
      </c>
      <c r="AZ843" s="28">
        <f>IFERROR(VLOOKUP(Table2[[#This Row],[SAP Code]],[26]_16!G:H,2,FALSE)/ 1000000, 0)</f>
        <v>0</v>
      </c>
      <c r="BA843" s="28">
        <f>IFERROR(VLOOKUP(Table2[[#This Row],[SAP Code]],[26]_16!J:K,2,FALSE)/ 1000000, 0)</f>
        <v>0</v>
      </c>
      <c r="BB843" s="28">
        <f>IFERROR(VLOOKUP(Table2[[#This Row],[SAP Code]],[26]_16!M:N,2,FALSE)/ 1000000, 0)</f>
        <v>0</v>
      </c>
      <c r="BC843" s="28">
        <f>IFERROR(VLOOKUP(Table2[[#This Row],[SAP Code]],[26]_16!P:Q,2,FALSE),0)</f>
        <v>0</v>
      </c>
      <c r="BD843" s="28">
        <f>IFERROR(VLOOKUP(Table2[[#This Row],[SAP Code]],[26]_16!S:T,2,FALSE),0)</f>
        <v>0.12822653000000001</v>
      </c>
      <c r="BE843" s="28">
        <f>IFERROR(VLOOKUP(Table2[[#This Row],[SAP Code]],[26]_16!V:W,2,FALSE)/ 1000000, 0)</f>
        <v>0.16227857999999998</v>
      </c>
      <c r="BF843" s="28">
        <f>IFERROR(VLOOKUP(Table2[[#This Row],[SAP Code]],[26]_16!Y:Z,2,FALSE)/ 1000000, 0)</f>
        <v>0.12378482</v>
      </c>
      <c r="BG843" s="28" t="str">
        <f>IFERROR(VLOOKUP(Table2[[#This Row],[SAP Code]],[26]port!$A:$AD,30,FALSE),"unknown")</f>
        <v>OnGo</v>
      </c>
      <c r="BH843" s="29" t="str">
        <f t="shared" si="236"/>
        <v>Ongoing</v>
      </c>
      <c r="BI843" s="16"/>
    </row>
    <row r="844" spans="1:61" ht="17.100000000000001" customHeight="1">
      <c r="A844" s="16" t="s">
        <v>316</v>
      </c>
      <c r="B844" s="16" t="s">
        <v>3050</v>
      </c>
      <c r="C844" s="16" t="s">
        <v>3073</v>
      </c>
      <c r="D844" s="16" t="s">
        <v>3052</v>
      </c>
      <c r="E844" s="18">
        <v>43411</v>
      </c>
      <c r="F844" s="16" t="s">
        <v>320</v>
      </c>
      <c r="G844" s="16" t="s">
        <v>74</v>
      </c>
      <c r="H844" s="16" t="s">
        <v>132</v>
      </c>
      <c r="I844" s="16" t="s">
        <v>1121</v>
      </c>
      <c r="J844" s="16" t="s">
        <v>83</v>
      </c>
      <c r="K844" s="16" t="s">
        <v>84</v>
      </c>
      <c r="L844" s="16" t="s">
        <v>85</v>
      </c>
      <c r="M844" s="19">
        <v>5000000</v>
      </c>
      <c r="N844" s="19">
        <v>5000000</v>
      </c>
      <c r="O844" s="20" t="s">
        <v>3074</v>
      </c>
      <c r="P844" s="21">
        <v>2100150040895</v>
      </c>
      <c r="Q844" s="20" t="s">
        <v>87</v>
      </c>
      <c r="R844" s="16" t="str">
        <f t="shared" si="226"/>
        <v>ADF Including TSF</v>
      </c>
      <c r="S844" s="16" t="str">
        <f t="shared" ref="S844:S885" si="240">MID(O844, 6,1)</f>
        <v>C</v>
      </c>
      <c r="T844" s="16" t="str">
        <f t="shared" si="225"/>
        <v>Blend Countries</v>
      </c>
      <c r="U844" s="16" t="str">
        <f t="shared" si="227"/>
        <v>Non-Transition States</v>
      </c>
      <c r="V844" s="22" t="str">
        <f>IF(ISNUMBER(MATCH(A844, {"Gabon","Sudan","Niger","Mali","Burkina Faso","Guinea"}, 0)), "De Facto Countries", "Non-De Facto Countries")</f>
        <v>Non-De Facto Countries</v>
      </c>
      <c r="W844" s="16" t="str">
        <f t="shared" si="238"/>
        <v>West</v>
      </c>
      <c r="X844" s="16" t="str">
        <f t="shared" si="239"/>
        <v>Environment</v>
      </c>
      <c r="Y844" s="23">
        <f>Table2[[#This Row],[Approved Amount_UA Equivalent]]</f>
        <v>5000000</v>
      </c>
      <c r="AD844" s="23">
        <f>SUM(Table2[[#This Row],[Feed Africa ]:[Improve Quality Of Life ]])</f>
        <v>5000000</v>
      </c>
      <c r="AE844" s="16" t="b">
        <f>Table2[[#This Row],[Total HI5]]=Table2[[#This Row],[Approved Amount_UA Equivalent]]</f>
        <v>1</v>
      </c>
      <c r="AF844" s="24">
        <v>10</v>
      </c>
      <c r="AG844" s="20" t="str">
        <f t="shared" si="228"/>
        <v>Investment Project</v>
      </c>
      <c r="AH844" s="24" t="e">
        <f>VLOOKUP(Table2[[#This Row],[SAP Code]],[25]DATA!$A:$G,7,FALSE)</f>
        <v>#N/A</v>
      </c>
      <c r="AI844" s="20" t="str">
        <f t="shared" si="229"/>
        <v>Infrastructure</v>
      </c>
      <c r="AJ844" s="25" t="s">
        <v>1126</v>
      </c>
      <c r="AK844" s="25" t="s">
        <v>74</v>
      </c>
      <c r="AL844" s="23" t="str" cm="1">
        <f t="array" ref="AL844">_xlfn.SWITCH(AK844,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44" s="26">
        <v>1</v>
      </c>
      <c r="AN844" s="25" t="str">
        <f t="shared" si="237"/>
        <v>Sovereign</v>
      </c>
      <c r="AO844" s="27">
        <v>0.16666666666666666</v>
      </c>
      <c r="AP844" s="23">
        <f>Table2[[#This Row],[Approved Amount_UA Equivalent]]/1000000</f>
        <v>5</v>
      </c>
      <c r="AQ844" s="19">
        <f t="shared" si="230"/>
        <v>6.6542000000000003</v>
      </c>
      <c r="AR844" s="23" t="str">
        <f t="shared" si="231"/>
        <v>1-10</v>
      </c>
      <c r="AS844" s="23" t="str">
        <f t="shared" si="232"/>
        <v>1-20</v>
      </c>
      <c r="AT844" s="23" t="str">
        <f t="shared" si="233"/>
        <v>1-40</v>
      </c>
      <c r="AU844" s="23" t="str">
        <f t="shared" si="234"/>
        <v>&lt;1-50 Mn</v>
      </c>
      <c r="AV844" s="23">
        <f>Table2[[#This Row],[Amount]]</f>
        <v>5000000</v>
      </c>
      <c r="AW844" s="23" t="str">
        <f t="shared" si="235"/>
        <v>Nov 2018</v>
      </c>
      <c r="AX844" s="28">
        <f>IFERROR(VLOOKUP(Table2[[#This Row],[SAP Code]],[26]_16!A:B,2,FALSE),0)</f>
        <v>0</v>
      </c>
      <c r="AY844" s="28">
        <f>IFERROR(VLOOKUP(Table2[[#This Row],[SAP Code]],[26]_16!D:E,2,FALSE)/ 1000000, 0)</f>
        <v>0</v>
      </c>
      <c r="AZ844" s="28">
        <f>IFERROR(VLOOKUP(Table2[[#This Row],[SAP Code]],[26]_16!G:H,2,FALSE)/ 1000000, 0)</f>
        <v>0</v>
      </c>
      <c r="BA844" s="28">
        <f>IFERROR(VLOOKUP(Table2[[#This Row],[SAP Code]],[26]_16!J:K,2,FALSE)/ 1000000, 0)</f>
        <v>0</v>
      </c>
      <c r="BB844" s="28">
        <f>IFERROR(VLOOKUP(Table2[[#This Row],[SAP Code]],[26]_16!M:N,2,FALSE)/ 1000000, 0)</f>
        <v>0</v>
      </c>
      <c r="BC844" s="28">
        <f>IFERROR(VLOOKUP(Table2[[#This Row],[SAP Code]],[26]_16!P:Q,2,FALSE),0)</f>
        <v>0.49048085999999996</v>
      </c>
      <c r="BD844" s="28">
        <f>IFERROR(VLOOKUP(Table2[[#This Row],[SAP Code]],[26]_16!S:T,2,FALSE),0)</f>
        <v>6.0297370000000003E-2</v>
      </c>
      <c r="BE844" s="28">
        <f>IFERROR(VLOOKUP(Table2[[#This Row],[SAP Code]],[26]_16!V:W,2,FALSE)/ 1000000, 0)</f>
        <v>1.1981280499999998</v>
      </c>
      <c r="BF844" s="28">
        <f>IFERROR(VLOOKUP(Table2[[#This Row],[SAP Code]],[26]_16!Y:Z,2,FALSE)/ 1000000, 0)</f>
        <v>0.17313651999999999</v>
      </c>
      <c r="BG844" s="28" t="str">
        <f>IFERROR(VLOOKUP(Table2[[#This Row],[SAP Code]],[26]port!$A:$AD,30,FALSE),"unknown")</f>
        <v>OnGo</v>
      </c>
      <c r="BH844" s="29" t="str">
        <f t="shared" si="236"/>
        <v>Ongoing</v>
      </c>
      <c r="BI844" s="16"/>
    </row>
    <row r="845" spans="1:61" ht="17.100000000000001" customHeight="1">
      <c r="A845" s="16" t="s">
        <v>316</v>
      </c>
      <c r="B845" s="16" t="s">
        <v>3050</v>
      </c>
      <c r="C845" s="16" t="s">
        <v>3075</v>
      </c>
      <c r="D845" s="16" t="s">
        <v>3052</v>
      </c>
      <c r="E845" s="18">
        <v>43411</v>
      </c>
      <c r="F845" s="16" t="s">
        <v>320</v>
      </c>
      <c r="G845" s="16" t="s">
        <v>74</v>
      </c>
      <c r="H845" s="16" t="s">
        <v>132</v>
      </c>
      <c r="I845" s="16" t="s">
        <v>1121</v>
      </c>
      <c r="J845" s="16" t="s">
        <v>1796</v>
      </c>
      <c r="K845" s="16" t="s">
        <v>84</v>
      </c>
      <c r="L845" s="16" t="s">
        <v>70</v>
      </c>
      <c r="M845" s="19">
        <v>6360000</v>
      </c>
      <c r="N845" s="19">
        <v>4601593.1931149745</v>
      </c>
      <c r="O845" s="20" t="s">
        <v>3074</v>
      </c>
      <c r="P845" s="21">
        <v>5565130000651</v>
      </c>
      <c r="Q845" s="20" t="s">
        <v>87</v>
      </c>
      <c r="R845" s="16" t="str">
        <f t="shared" si="226"/>
        <v>CIF</v>
      </c>
      <c r="S845" s="16" t="str">
        <f t="shared" si="240"/>
        <v>C</v>
      </c>
      <c r="T845" s="16" t="str">
        <f t="shared" si="225"/>
        <v>Blend Countries</v>
      </c>
      <c r="U845" s="16" t="str">
        <f t="shared" si="227"/>
        <v>Non-Transition States</v>
      </c>
      <c r="V845" s="22" t="str">
        <f>IF(ISNUMBER(MATCH(A845, {"Gabon","Sudan","Niger","Mali","Burkina Faso","Guinea"}, 0)), "De Facto Countries", "Non-De Facto Countries")</f>
        <v>Non-De Facto Countries</v>
      </c>
      <c r="W845" s="16" t="str">
        <f t="shared" si="238"/>
        <v>West</v>
      </c>
      <c r="X845" s="16" t="str">
        <f t="shared" si="239"/>
        <v>Environment</v>
      </c>
      <c r="Y845" s="23">
        <f>Table2[[#This Row],[Approved Amount_UA Equivalent]]</f>
        <v>4601593.1931149745</v>
      </c>
      <c r="AD845" s="23">
        <f>SUM(Table2[[#This Row],[Feed Africa ]:[Improve Quality Of Life ]])</f>
        <v>4601593.1931149745</v>
      </c>
      <c r="AE845" s="16" t="b">
        <f>Table2[[#This Row],[Total HI5]]=Table2[[#This Row],[Approved Amount_UA Equivalent]]</f>
        <v>1</v>
      </c>
      <c r="AF845" s="24">
        <v>10</v>
      </c>
      <c r="AG845" s="20" t="str">
        <f t="shared" si="228"/>
        <v>Investment Project</v>
      </c>
      <c r="AH845" s="24" t="e">
        <f>VLOOKUP(Table2[[#This Row],[SAP Code]],[25]DATA!$A:$G,7,FALSE)</f>
        <v>#N/A</v>
      </c>
      <c r="AI845" s="20" t="str">
        <f t="shared" si="229"/>
        <v>Infrastructure</v>
      </c>
      <c r="AJ845" s="25" t="s">
        <v>1126</v>
      </c>
      <c r="AK845" s="25" t="s">
        <v>74</v>
      </c>
      <c r="AL845" s="23" t="str" cm="1">
        <f t="array" ref="AL845">_xlfn.SWITCH(AK845,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45" s="26">
        <v>1</v>
      </c>
      <c r="AN845" s="25" t="str">
        <f t="shared" si="237"/>
        <v>Sovereign</v>
      </c>
      <c r="AO845" s="27">
        <v>0.16666666666666666</v>
      </c>
      <c r="AP845" s="23">
        <f>Table2[[#This Row],[Approved Amount_UA Equivalent]]/1000000</f>
        <v>4.6015931931149749</v>
      </c>
      <c r="AQ845" s="19">
        <f t="shared" si="230"/>
        <v>6.1239842851251325</v>
      </c>
      <c r="AR845" s="23" t="str">
        <f t="shared" si="231"/>
        <v>1-10</v>
      </c>
      <c r="AS845" s="23" t="str">
        <f t="shared" si="232"/>
        <v>1-20</v>
      </c>
      <c r="AT845" s="23" t="str">
        <f t="shared" si="233"/>
        <v>1-40</v>
      </c>
      <c r="AU845" s="23" t="str">
        <f t="shared" si="234"/>
        <v>&lt;1-50 Mn</v>
      </c>
      <c r="AV845" s="23">
        <f>Table2[[#This Row],[Amount]]</f>
        <v>6360000</v>
      </c>
      <c r="AW845" s="23" t="str">
        <f t="shared" si="235"/>
        <v>Nov 2018</v>
      </c>
      <c r="AX845" s="28">
        <f>IFERROR(VLOOKUP(Table2[[#This Row],[SAP Code]],[26]_16!A:B,2,FALSE),0)</f>
        <v>0</v>
      </c>
      <c r="AY845" s="28">
        <f>IFERROR(VLOOKUP(Table2[[#This Row],[SAP Code]],[26]_16!D:E,2,FALSE)/ 1000000, 0)</f>
        <v>0</v>
      </c>
      <c r="AZ845" s="28">
        <f>IFERROR(VLOOKUP(Table2[[#This Row],[SAP Code]],[26]_16!G:H,2,FALSE)/ 1000000, 0)</f>
        <v>0</v>
      </c>
      <c r="BA845" s="28">
        <f>IFERROR(VLOOKUP(Table2[[#This Row],[SAP Code]],[26]_16!J:K,2,FALSE)/ 1000000, 0)</f>
        <v>0</v>
      </c>
      <c r="BB845" s="28">
        <f>IFERROR(VLOOKUP(Table2[[#This Row],[SAP Code]],[26]_16!M:N,2,FALSE)/ 1000000, 0)</f>
        <v>0</v>
      </c>
      <c r="BC845" s="28">
        <f>IFERROR(VLOOKUP(Table2[[#This Row],[SAP Code]],[26]_16!P:Q,2,FALSE),0)</f>
        <v>0.49048085999999996</v>
      </c>
      <c r="BD845" s="28">
        <f>IFERROR(VLOOKUP(Table2[[#This Row],[SAP Code]],[26]_16!S:T,2,FALSE),0)</f>
        <v>6.0297370000000003E-2</v>
      </c>
      <c r="BE845" s="28">
        <f>IFERROR(VLOOKUP(Table2[[#This Row],[SAP Code]],[26]_16!V:W,2,FALSE)/ 1000000, 0)</f>
        <v>1.1981280499999998</v>
      </c>
      <c r="BF845" s="28">
        <f>IFERROR(VLOOKUP(Table2[[#This Row],[SAP Code]],[26]_16!Y:Z,2,FALSE)/ 1000000, 0)</f>
        <v>0.17313651999999999</v>
      </c>
      <c r="BG845" s="28" t="str">
        <f>IFERROR(VLOOKUP(Table2[[#This Row],[SAP Code]],[26]port!$A:$AD,30,FALSE),"unknown")</f>
        <v>OnGo</v>
      </c>
      <c r="BH845" s="29" t="str">
        <f t="shared" si="236"/>
        <v>Ongoing</v>
      </c>
      <c r="BI845" s="16"/>
    </row>
    <row r="846" spans="1:61" ht="17.100000000000001" customHeight="1">
      <c r="A846" s="16" t="s">
        <v>316</v>
      </c>
      <c r="B846" s="16" t="s">
        <v>3050</v>
      </c>
      <c r="C846" s="16" t="s">
        <v>3076</v>
      </c>
      <c r="D846" s="16" t="s">
        <v>3052</v>
      </c>
      <c r="E846" s="18">
        <v>43411</v>
      </c>
      <c r="F846" s="16" t="s">
        <v>320</v>
      </c>
      <c r="G846" s="16" t="s">
        <v>74</v>
      </c>
      <c r="H846" s="16" t="s">
        <v>132</v>
      </c>
      <c r="I846" s="16" t="s">
        <v>1121</v>
      </c>
      <c r="J846" s="16" t="s">
        <v>1796</v>
      </c>
      <c r="K846" s="16" t="s">
        <v>69</v>
      </c>
      <c r="L846" s="16" t="s">
        <v>70</v>
      </c>
      <c r="M846" s="19">
        <v>2640000</v>
      </c>
      <c r="N846" s="19">
        <v>1910095.2877081025</v>
      </c>
      <c r="O846" s="20" t="s">
        <v>3074</v>
      </c>
      <c r="P846" s="21">
        <v>5565155001751</v>
      </c>
      <c r="Q846" s="20" t="s">
        <v>87</v>
      </c>
      <c r="R846" s="16" t="str">
        <f t="shared" si="226"/>
        <v>CIF</v>
      </c>
      <c r="S846" s="16" t="str">
        <f t="shared" si="240"/>
        <v>C</v>
      </c>
      <c r="T846" s="16" t="str">
        <f t="shared" si="225"/>
        <v>Blend Countries</v>
      </c>
      <c r="U846" s="16" t="str">
        <f t="shared" si="227"/>
        <v>Non-Transition States</v>
      </c>
      <c r="V846" s="22" t="str">
        <f>IF(ISNUMBER(MATCH(A846, {"Gabon","Sudan","Niger","Mali","Burkina Faso","Guinea"}, 0)), "De Facto Countries", "Non-De Facto Countries")</f>
        <v>Non-De Facto Countries</v>
      </c>
      <c r="W846" s="16" t="str">
        <f t="shared" si="238"/>
        <v>West</v>
      </c>
      <c r="X846" s="16" t="str">
        <f t="shared" si="239"/>
        <v>Environment</v>
      </c>
      <c r="Y846" s="23">
        <f>Table2[[#This Row],[Approved Amount_UA Equivalent]]</f>
        <v>1910095.2877081025</v>
      </c>
      <c r="AD846" s="23">
        <f>SUM(Table2[[#This Row],[Feed Africa ]:[Improve Quality Of Life ]])</f>
        <v>1910095.2877081025</v>
      </c>
      <c r="AE846" s="16" t="b">
        <f>Table2[[#This Row],[Total HI5]]=Table2[[#This Row],[Approved Amount_UA Equivalent]]</f>
        <v>1</v>
      </c>
      <c r="AF846" s="24">
        <v>10</v>
      </c>
      <c r="AG846" s="20" t="str">
        <f t="shared" si="228"/>
        <v>Investment Project</v>
      </c>
      <c r="AH846" s="24" t="e">
        <f>VLOOKUP(Table2[[#This Row],[SAP Code]],[25]DATA!$A:$G,7,FALSE)</f>
        <v>#N/A</v>
      </c>
      <c r="AI846" s="20" t="str">
        <f t="shared" si="229"/>
        <v>Infrastructure</v>
      </c>
      <c r="AJ846" s="25" t="s">
        <v>1126</v>
      </c>
      <c r="AK846" s="25" t="s">
        <v>74</v>
      </c>
      <c r="AL846" s="23" t="str" cm="1">
        <f t="array" ref="AL846">_xlfn.SWITCH(AK846,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46" s="26">
        <v>1</v>
      </c>
      <c r="AN846" s="25" t="str">
        <f t="shared" si="237"/>
        <v>Sovereign</v>
      </c>
      <c r="AO846" s="27">
        <v>0.16666666666666666</v>
      </c>
      <c r="AP846" s="23">
        <f>Table2[[#This Row],[Approved Amount_UA Equivalent]]/1000000</f>
        <v>1.9100952877081026</v>
      </c>
      <c r="AQ846" s="19">
        <f t="shared" si="230"/>
        <v>2.542031212693451</v>
      </c>
      <c r="AR846" s="23" t="str">
        <f t="shared" si="231"/>
        <v>1-10</v>
      </c>
      <c r="AS846" s="23" t="str">
        <f t="shared" si="232"/>
        <v>1-20</v>
      </c>
      <c r="AT846" s="23" t="str">
        <f t="shared" si="233"/>
        <v>1-40</v>
      </c>
      <c r="AU846" s="23" t="str">
        <f t="shared" si="234"/>
        <v>&lt;1-50 Mn</v>
      </c>
      <c r="AV846" s="23">
        <f>Table2[[#This Row],[Amount]]</f>
        <v>2640000</v>
      </c>
      <c r="AW846" s="23" t="str">
        <f t="shared" si="235"/>
        <v>Nov 2018</v>
      </c>
      <c r="AX846" s="28">
        <f>IFERROR(VLOOKUP(Table2[[#This Row],[SAP Code]],[26]_16!A:B,2,FALSE),0)</f>
        <v>0</v>
      </c>
      <c r="AY846" s="28">
        <f>IFERROR(VLOOKUP(Table2[[#This Row],[SAP Code]],[26]_16!D:E,2,FALSE)/ 1000000, 0)</f>
        <v>0</v>
      </c>
      <c r="AZ846" s="28">
        <f>IFERROR(VLOOKUP(Table2[[#This Row],[SAP Code]],[26]_16!G:H,2,FALSE)/ 1000000, 0)</f>
        <v>0</v>
      </c>
      <c r="BA846" s="28">
        <f>IFERROR(VLOOKUP(Table2[[#This Row],[SAP Code]],[26]_16!J:K,2,FALSE)/ 1000000, 0)</f>
        <v>0</v>
      </c>
      <c r="BB846" s="28">
        <f>IFERROR(VLOOKUP(Table2[[#This Row],[SAP Code]],[26]_16!M:N,2,FALSE)/ 1000000, 0)</f>
        <v>0</v>
      </c>
      <c r="BC846" s="28">
        <f>IFERROR(VLOOKUP(Table2[[#This Row],[SAP Code]],[26]_16!P:Q,2,FALSE),0)</f>
        <v>0.49048085999999996</v>
      </c>
      <c r="BD846" s="28">
        <f>IFERROR(VLOOKUP(Table2[[#This Row],[SAP Code]],[26]_16!S:T,2,FALSE),0)</f>
        <v>6.0297370000000003E-2</v>
      </c>
      <c r="BE846" s="28">
        <f>IFERROR(VLOOKUP(Table2[[#This Row],[SAP Code]],[26]_16!V:W,2,FALSE)/ 1000000, 0)</f>
        <v>1.1981280499999998</v>
      </c>
      <c r="BF846" s="28">
        <f>IFERROR(VLOOKUP(Table2[[#This Row],[SAP Code]],[26]_16!Y:Z,2,FALSE)/ 1000000, 0)</f>
        <v>0.17313651999999999</v>
      </c>
      <c r="BG846" s="28" t="str">
        <f>IFERROR(VLOOKUP(Table2[[#This Row],[SAP Code]],[26]port!$A:$AD,30,FALSE),"unknown")</f>
        <v>OnGo</v>
      </c>
      <c r="BH846" s="29" t="str">
        <f t="shared" si="236"/>
        <v>Ongoing</v>
      </c>
      <c r="BI846" s="16"/>
    </row>
    <row r="847" spans="1:61" ht="17.100000000000001" customHeight="1">
      <c r="A847" s="16" t="s">
        <v>316</v>
      </c>
      <c r="B847" s="16" t="s">
        <v>3050</v>
      </c>
      <c r="C847" s="16" t="s">
        <v>3077</v>
      </c>
      <c r="D847" s="16" t="s">
        <v>3052</v>
      </c>
      <c r="E847" s="18">
        <v>43411</v>
      </c>
      <c r="F847" s="16" t="s">
        <v>320</v>
      </c>
      <c r="G847" s="16" t="s">
        <v>74</v>
      </c>
      <c r="H847" s="16" t="s">
        <v>132</v>
      </c>
      <c r="I847" s="16" t="s">
        <v>1121</v>
      </c>
      <c r="J847" s="16" t="s">
        <v>2562</v>
      </c>
      <c r="K847" s="16" t="s">
        <v>69</v>
      </c>
      <c r="L847" s="16" t="s">
        <v>195</v>
      </c>
      <c r="M847" s="19">
        <v>1420000</v>
      </c>
      <c r="N847" s="19">
        <v>1162809.7413976646</v>
      </c>
      <c r="O847" s="20" t="s">
        <v>3074</v>
      </c>
      <c r="P847" s="21">
        <v>5110155000504</v>
      </c>
      <c r="Q847" s="20" t="s">
        <v>87</v>
      </c>
      <c r="R847" s="16" t="str">
        <f t="shared" si="226"/>
        <v>OTHERS</v>
      </c>
      <c r="S847" s="16" t="str">
        <f t="shared" si="240"/>
        <v>C</v>
      </c>
      <c r="T847" s="16" t="str">
        <f t="shared" si="225"/>
        <v>Blend Countries</v>
      </c>
      <c r="U847" s="16" t="str">
        <f t="shared" si="227"/>
        <v>Non-Transition States</v>
      </c>
      <c r="V847" s="22" t="str">
        <f>IF(ISNUMBER(MATCH(A847, {"Gabon","Sudan","Niger","Mali","Burkina Faso","Guinea"}, 0)), "De Facto Countries", "Non-De Facto Countries")</f>
        <v>Non-De Facto Countries</v>
      </c>
      <c r="W847" s="16" t="str">
        <f t="shared" si="238"/>
        <v>West</v>
      </c>
      <c r="X847" s="16" t="str">
        <f t="shared" si="239"/>
        <v>Environment</v>
      </c>
      <c r="Y847" s="23">
        <f>Table2[[#This Row],[Approved Amount_UA Equivalent]]</f>
        <v>1162809.7413976646</v>
      </c>
      <c r="AD847" s="23">
        <f>SUM(Table2[[#This Row],[Feed Africa ]:[Improve Quality Of Life ]])</f>
        <v>1162809.7413976646</v>
      </c>
      <c r="AE847" s="16" t="b">
        <f>Table2[[#This Row],[Total HI5]]=Table2[[#This Row],[Approved Amount_UA Equivalent]]</f>
        <v>1</v>
      </c>
      <c r="AF847" s="24">
        <v>10</v>
      </c>
      <c r="AG847" s="20" t="str">
        <f t="shared" si="228"/>
        <v>Investment Project</v>
      </c>
      <c r="AH847" s="24" t="e">
        <f>VLOOKUP(Table2[[#This Row],[SAP Code]],[25]DATA!$A:$G,7,FALSE)</f>
        <v>#N/A</v>
      </c>
      <c r="AI847" s="20" t="str">
        <f t="shared" si="229"/>
        <v>Infrastructure</v>
      </c>
      <c r="AJ847" s="25" t="s">
        <v>1126</v>
      </c>
      <c r="AK847" s="25" t="s">
        <v>74</v>
      </c>
      <c r="AL847" s="23" t="str" cm="1">
        <f t="array" ref="AL847">_xlfn.SWITCH(AK847,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47" s="26">
        <v>1</v>
      </c>
      <c r="AN847" s="25" t="str">
        <f t="shared" si="237"/>
        <v>Sovereign</v>
      </c>
      <c r="AO847" s="27">
        <v>0.16666666666666666</v>
      </c>
      <c r="AP847" s="23">
        <f>Table2[[#This Row],[Approved Amount_UA Equivalent]]/1000000</f>
        <v>1.1628097413976646</v>
      </c>
      <c r="AQ847" s="19">
        <f t="shared" si="230"/>
        <v>1.5475137162416679</v>
      </c>
      <c r="AR847" s="23" t="str">
        <f t="shared" si="231"/>
        <v>1-10</v>
      </c>
      <c r="AS847" s="23" t="str">
        <f t="shared" si="232"/>
        <v>1-20</v>
      </c>
      <c r="AT847" s="23" t="str">
        <f t="shared" si="233"/>
        <v>1-40</v>
      </c>
      <c r="AU847" s="23" t="str">
        <f t="shared" si="234"/>
        <v>&lt;1-50 Mn</v>
      </c>
      <c r="AV847" s="23">
        <f>Table2[[#This Row],[Amount]]</f>
        <v>1420000</v>
      </c>
      <c r="AW847" s="23" t="str">
        <f t="shared" si="235"/>
        <v>Nov 2018</v>
      </c>
      <c r="AX847" s="28">
        <f>IFERROR(VLOOKUP(Table2[[#This Row],[SAP Code]],[26]_16!A:B,2,FALSE),0)</f>
        <v>0</v>
      </c>
      <c r="AY847" s="28">
        <f>IFERROR(VLOOKUP(Table2[[#This Row],[SAP Code]],[26]_16!D:E,2,FALSE)/ 1000000, 0)</f>
        <v>0</v>
      </c>
      <c r="AZ847" s="28">
        <f>IFERROR(VLOOKUP(Table2[[#This Row],[SAP Code]],[26]_16!G:H,2,FALSE)/ 1000000, 0)</f>
        <v>0</v>
      </c>
      <c r="BA847" s="28">
        <f>IFERROR(VLOOKUP(Table2[[#This Row],[SAP Code]],[26]_16!J:K,2,FALSE)/ 1000000, 0)</f>
        <v>0</v>
      </c>
      <c r="BB847" s="28">
        <f>IFERROR(VLOOKUP(Table2[[#This Row],[SAP Code]],[26]_16!M:N,2,FALSE)/ 1000000, 0)</f>
        <v>0</v>
      </c>
      <c r="BC847" s="28">
        <f>IFERROR(VLOOKUP(Table2[[#This Row],[SAP Code]],[26]_16!P:Q,2,FALSE),0)</f>
        <v>0.49048085999999996</v>
      </c>
      <c r="BD847" s="28">
        <f>IFERROR(VLOOKUP(Table2[[#This Row],[SAP Code]],[26]_16!S:T,2,FALSE),0)</f>
        <v>6.0297370000000003E-2</v>
      </c>
      <c r="BE847" s="28">
        <f>IFERROR(VLOOKUP(Table2[[#This Row],[SAP Code]],[26]_16!V:W,2,FALSE)/ 1000000, 0)</f>
        <v>1.1981280499999998</v>
      </c>
      <c r="BF847" s="28">
        <f>IFERROR(VLOOKUP(Table2[[#This Row],[SAP Code]],[26]_16!Y:Z,2,FALSE)/ 1000000, 0)</f>
        <v>0.17313651999999999</v>
      </c>
      <c r="BG847" s="28" t="str">
        <f>IFERROR(VLOOKUP(Table2[[#This Row],[SAP Code]],[26]port!$A:$AD,30,FALSE),"unknown")</f>
        <v>OnGo</v>
      </c>
      <c r="BH847" s="29" t="str">
        <f t="shared" si="236"/>
        <v>Ongoing</v>
      </c>
      <c r="BI847" s="16"/>
    </row>
    <row r="848" spans="1:61" ht="17.100000000000001" customHeight="1">
      <c r="A848" s="16" t="s">
        <v>316</v>
      </c>
      <c r="B848" s="16" t="s">
        <v>3050</v>
      </c>
      <c r="C848" s="16" t="s">
        <v>3078</v>
      </c>
      <c r="D848" s="16" t="s">
        <v>3052</v>
      </c>
      <c r="E848" s="18">
        <v>43411</v>
      </c>
      <c r="F848" s="16" t="s">
        <v>320</v>
      </c>
      <c r="G848" s="16" t="s">
        <v>74</v>
      </c>
      <c r="H848" s="16" t="s">
        <v>132</v>
      </c>
      <c r="I848" s="16" t="s">
        <v>1121</v>
      </c>
      <c r="J848" s="16" t="s">
        <v>3056</v>
      </c>
      <c r="K848" s="16" t="s">
        <v>84</v>
      </c>
      <c r="L848" s="16" t="s">
        <v>70</v>
      </c>
      <c r="M848" s="19">
        <v>1000000</v>
      </c>
      <c r="N848" s="19">
        <v>723520.94231367519</v>
      </c>
      <c r="O848" s="20" t="s">
        <v>3074</v>
      </c>
      <c r="P848" s="21" t="s">
        <v>243</v>
      </c>
      <c r="Q848" s="20" t="s">
        <v>87</v>
      </c>
      <c r="R848" s="16" t="str">
        <f t="shared" si="226"/>
        <v>OTHERS</v>
      </c>
      <c r="S848" s="16" t="str">
        <f t="shared" si="240"/>
        <v>C</v>
      </c>
      <c r="T848" s="16" t="str">
        <f t="shared" si="225"/>
        <v>Blend Countries</v>
      </c>
      <c r="U848" s="16" t="str">
        <f t="shared" si="227"/>
        <v>Non-Transition States</v>
      </c>
      <c r="V848" s="22" t="str">
        <f>IF(ISNUMBER(MATCH(A848, {"Gabon","Sudan","Niger","Mali","Burkina Faso","Guinea"}, 0)), "De Facto Countries", "Non-De Facto Countries")</f>
        <v>Non-De Facto Countries</v>
      </c>
      <c r="W848" s="16" t="str">
        <f t="shared" si="238"/>
        <v>West</v>
      </c>
      <c r="X848" s="16" t="str">
        <f t="shared" si="239"/>
        <v>Environment</v>
      </c>
      <c r="Y848" s="23">
        <f>Table2[[#This Row],[Approved Amount_UA Equivalent]]</f>
        <v>723520.94231367519</v>
      </c>
      <c r="AD848" s="23">
        <f>SUM(Table2[[#This Row],[Feed Africa ]:[Improve Quality Of Life ]])</f>
        <v>723520.94231367519</v>
      </c>
      <c r="AE848" s="16" t="b">
        <f>Table2[[#This Row],[Total HI5]]=Table2[[#This Row],[Approved Amount_UA Equivalent]]</f>
        <v>1</v>
      </c>
      <c r="AF848" s="24">
        <v>10</v>
      </c>
      <c r="AG848" s="20" t="str">
        <f t="shared" si="228"/>
        <v>Investment Project</v>
      </c>
      <c r="AH848" s="24" t="e">
        <f>VLOOKUP(Table2[[#This Row],[SAP Code]],[25]DATA!$A:$G,7,FALSE)</f>
        <v>#N/A</v>
      </c>
      <c r="AI848" s="20" t="str">
        <f t="shared" si="229"/>
        <v>Infrastructure</v>
      </c>
      <c r="AJ848" s="25" t="s">
        <v>1126</v>
      </c>
      <c r="AK848" s="25" t="s">
        <v>74</v>
      </c>
      <c r="AL848" s="23" t="str" cm="1">
        <f t="array" ref="AL848">_xlfn.SWITCH(AK848,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48" s="26">
        <v>1</v>
      </c>
      <c r="AN848" s="25" t="str">
        <f t="shared" si="237"/>
        <v>Sovereign</v>
      </c>
      <c r="AO848" s="27">
        <v>0.16666666666666666</v>
      </c>
      <c r="AP848" s="23">
        <f>Table2[[#This Row],[Approved Amount_UA Equivalent]]/1000000</f>
        <v>0.72352094231367514</v>
      </c>
      <c r="AQ848" s="19">
        <f t="shared" si="230"/>
        <v>0.96289061086873151</v>
      </c>
      <c r="AR848" s="23" t="str">
        <f t="shared" si="231"/>
        <v>1-10</v>
      </c>
      <c r="AS848" s="23" t="str">
        <f t="shared" si="232"/>
        <v>1-20</v>
      </c>
      <c r="AT848" s="23" t="str">
        <f t="shared" si="233"/>
        <v>1-40</v>
      </c>
      <c r="AU848" s="23" t="str">
        <f t="shared" si="234"/>
        <v>&lt;1-50 Mn</v>
      </c>
      <c r="AV848" s="23">
        <f>Table2[[#This Row],[Amount]]</f>
        <v>1000000</v>
      </c>
      <c r="AW848" s="23" t="str">
        <f t="shared" si="235"/>
        <v>Nov 2018</v>
      </c>
      <c r="AX848" s="28">
        <f>IFERROR(VLOOKUP(Table2[[#This Row],[SAP Code]],[26]_16!A:B,2,FALSE),0)</f>
        <v>0</v>
      </c>
      <c r="AY848" s="28">
        <f>IFERROR(VLOOKUP(Table2[[#This Row],[SAP Code]],[26]_16!D:E,2,FALSE)/ 1000000, 0)</f>
        <v>0</v>
      </c>
      <c r="AZ848" s="28">
        <f>IFERROR(VLOOKUP(Table2[[#This Row],[SAP Code]],[26]_16!G:H,2,FALSE)/ 1000000, 0)</f>
        <v>0</v>
      </c>
      <c r="BA848" s="28">
        <f>IFERROR(VLOOKUP(Table2[[#This Row],[SAP Code]],[26]_16!J:K,2,FALSE)/ 1000000, 0)</f>
        <v>0</v>
      </c>
      <c r="BB848" s="28">
        <f>IFERROR(VLOOKUP(Table2[[#This Row],[SAP Code]],[26]_16!M:N,2,FALSE)/ 1000000, 0)</f>
        <v>0</v>
      </c>
      <c r="BC848" s="28">
        <f>IFERROR(VLOOKUP(Table2[[#This Row],[SAP Code]],[26]_16!P:Q,2,FALSE),0)</f>
        <v>0.49048085999999996</v>
      </c>
      <c r="BD848" s="28">
        <f>IFERROR(VLOOKUP(Table2[[#This Row],[SAP Code]],[26]_16!S:T,2,FALSE),0)</f>
        <v>6.0297370000000003E-2</v>
      </c>
      <c r="BE848" s="28">
        <f>IFERROR(VLOOKUP(Table2[[#This Row],[SAP Code]],[26]_16!V:W,2,FALSE)/ 1000000, 0)</f>
        <v>1.1981280499999998</v>
      </c>
      <c r="BF848" s="28">
        <f>IFERROR(VLOOKUP(Table2[[#This Row],[SAP Code]],[26]_16!Y:Z,2,FALSE)/ 1000000, 0)</f>
        <v>0.17313651999999999</v>
      </c>
      <c r="BG848" s="28" t="str">
        <f>IFERROR(VLOOKUP(Table2[[#This Row],[SAP Code]],[26]port!$A:$AD,30,FALSE),"unknown")</f>
        <v>OnGo</v>
      </c>
      <c r="BH848" s="29" t="str">
        <f t="shared" si="236"/>
        <v>Ongoing</v>
      </c>
      <c r="BI848" s="16"/>
    </row>
    <row r="849" spans="1:61" ht="17.100000000000001" customHeight="1">
      <c r="A849" s="16" t="s">
        <v>316</v>
      </c>
      <c r="B849" s="16" t="s">
        <v>3050</v>
      </c>
      <c r="C849" s="16" t="s">
        <v>3079</v>
      </c>
      <c r="D849" s="16" t="s">
        <v>3052</v>
      </c>
      <c r="E849" s="18">
        <v>43411</v>
      </c>
      <c r="F849" s="16" t="s">
        <v>320</v>
      </c>
      <c r="G849" s="16" t="s">
        <v>74</v>
      </c>
      <c r="H849" s="16" t="s">
        <v>132</v>
      </c>
      <c r="I849" s="16" t="s">
        <v>1121</v>
      </c>
      <c r="J849" s="16" t="s">
        <v>3056</v>
      </c>
      <c r="K849" s="16" t="s">
        <v>69</v>
      </c>
      <c r="L849" s="16" t="s">
        <v>70</v>
      </c>
      <c r="M849" s="19">
        <v>5300000</v>
      </c>
      <c r="N849" s="19">
        <v>3834660.9942624788</v>
      </c>
      <c r="O849" s="20" t="s">
        <v>3074</v>
      </c>
      <c r="P849" s="21" t="s">
        <v>243</v>
      </c>
      <c r="Q849" s="20" t="s">
        <v>87</v>
      </c>
      <c r="R849" s="16" t="str">
        <f t="shared" si="226"/>
        <v>OTHERS</v>
      </c>
      <c r="S849" s="16" t="str">
        <f t="shared" si="240"/>
        <v>C</v>
      </c>
      <c r="T849" s="16" t="str">
        <f t="shared" si="225"/>
        <v>Blend Countries</v>
      </c>
      <c r="U849" s="16" t="str">
        <f t="shared" si="227"/>
        <v>Non-Transition States</v>
      </c>
      <c r="V849" s="22" t="str">
        <f>IF(ISNUMBER(MATCH(A849, {"Gabon","Sudan","Niger","Mali","Burkina Faso","Guinea"}, 0)), "De Facto Countries", "Non-De Facto Countries")</f>
        <v>Non-De Facto Countries</v>
      </c>
      <c r="W849" s="16" t="str">
        <f t="shared" si="238"/>
        <v>West</v>
      </c>
      <c r="X849" s="16" t="str">
        <f t="shared" si="239"/>
        <v>Environment</v>
      </c>
      <c r="Y849" s="23">
        <f>Table2[[#This Row],[Approved Amount_UA Equivalent]]</f>
        <v>3834660.9942624788</v>
      </c>
      <c r="AD849" s="23">
        <f>SUM(Table2[[#This Row],[Feed Africa ]:[Improve Quality Of Life ]])</f>
        <v>3834660.9942624788</v>
      </c>
      <c r="AE849" s="16" t="b">
        <f>Table2[[#This Row],[Total HI5]]=Table2[[#This Row],[Approved Amount_UA Equivalent]]</f>
        <v>1</v>
      </c>
      <c r="AF849" s="24">
        <v>10</v>
      </c>
      <c r="AG849" s="20" t="str">
        <f t="shared" si="228"/>
        <v>Investment Project</v>
      </c>
      <c r="AH849" s="24" t="e">
        <f>VLOOKUP(Table2[[#This Row],[SAP Code]],[25]DATA!$A:$G,7,FALSE)</f>
        <v>#N/A</v>
      </c>
      <c r="AI849" s="20" t="str">
        <f t="shared" si="229"/>
        <v>Infrastructure</v>
      </c>
      <c r="AJ849" s="25" t="s">
        <v>1126</v>
      </c>
      <c r="AK849" s="25" t="s">
        <v>74</v>
      </c>
      <c r="AL849" s="23" t="str" cm="1">
        <f t="array" ref="AL849">_xlfn.SWITCH(AK849,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49" s="26">
        <v>1</v>
      </c>
      <c r="AN849" s="25" t="str">
        <f t="shared" si="237"/>
        <v>Sovereign</v>
      </c>
      <c r="AO849" s="27">
        <v>0.16666666666666666</v>
      </c>
      <c r="AP849" s="23">
        <f>Table2[[#This Row],[Approved Amount_UA Equivalent]]/1000000</f>
        <v>3.834660994262479</v>
      </c>
      <c r="AQ849" s="19">
        <f t="shared" si="230"/>
        <v>5.1033202376042768</v>
      </c>
      <c r="AR849" s="23" t="str">
        <f t="shared" si="231"/>
        <v>1-10</v>
      </c>
      <c r="AS849" s="23" t="str">
        <f t="shared" si="232"/>
        <v>1-20</v>
      </c>
      <c r="AT849" s="23" t="str">
        <f t="shared" si="233"/>
        <v>1-40</v>
      </c>
      <c r="AU849" s="23" t="str">
        <f t="shared" si="234"/>
        <v>&lt;1-50 Mn</v>
      </c>
      <c r="AV849" s="23">
        <f>Table2[[#This Row],[Amount]]</f>
        <v>5300000</v>
      </c>
      <c r="AW849" s="23" t="str">
        <f t="shared" si="235"/>
        <v>Nov 2018</v>
      </c>
      <c r="AX849" s="28">
        <f>IFERROR(VLOOKUP(Table2[[#This Row],[SAP Code]],[26]_16!A:B,2,FALSE),0)</f>
        <v>0</v>
      </c>
      <c r="AY849" s="28">
        <f>IFERROR(VLOOKUP(Table2[[#This Row],[SAP Code]],[26]_16!D:E,2,FALSE)/ 1000000, 0)</f>
        <v>0</v>
      </c>
      <c r="AZ849" s="28">
        <f>IFERROR(VLOOKUP(Table2[[#This Row],[SAP Code]],[26]_16!G:H,2,FALSE)/ 1000000, 0)</f>
        <v>0</v>
      </c>
      <c r="BA849" s="28">
        <f>IFERROR(VLOOKUP(Table2[[#This Row],[SAP Code]],[26]_16!J:K,2,FALSE)/ 1000000, 0)</f>
        <v>0</v>
      </c>
      <c r="BB849" s="28">
        <f>IFERROR(VLOOKUP(Table2[[#This Row],[SAP Code]],[26]_16!M:N,2,FALSE)/ 1000000, 0)</f>
        <v>0</v>
      </c>
      <c r="BC849" s="28">
        <f>IFERROR(VLOOKUP(Table2[[#This Row],[SAP Code]],[26]_16!P:Q,2,FALSE),0)</f>
        <v>0.49048085999999996</v>
      </c>
      <c r="BD849" s="28">
        <f>IFERROR(VLOOKUP(Table2[[#This Row],[SAP Code]],[26]_16!S:T,2,FALSE),0)</f>
        <v>6.0297370000000003E-2</v>
      </c>
      <c r="BE849" s="28">
        <f>IFERROR(VLOOKUP(Table2[[#This Row],[SAP Code]],[26]_16!V:W,2,FALSE)/ 1000000, 0)</f>
        <v>1.1981280499999998</v>
      </c>
      <c r="BF849" s="28">
        <f>IFERROR(VLOOKUP(Table2[[#This Row],[SAP Code]],[26]_16!Y:Z,2,FALSE)/ 1000000, 0)</f>
        <v>0.17313651999999999</v>
      </c>
      <c r="BG849" s="28" t="str">
        <f>IFERROR(VLOOKUP(Table2[[#This Row],[SAP Code]],[26]port!$A:$AD,30,FALSE),"unknown")</f>
        <v>OnGo</v>
      </c>
      <c r="BH849" s="29" t="str">
        <f t="shared" si="236"/>
        <v>Ongoing</v>
      </c>
      <c r="BI849" s="16"/>
    </row>
    <row r="850" spans="1:61" ht="17.100000000000001" customHeight="1">
      <c r="A850" s="16" t="s">
        <v>326</v>
      </c>
      <c r="B850" s="16" t="s">
        <v>3050</v>
      </c>
      <c r="C850" s="16" t="s">
        <v>3080</v>
      </c>
      <c r="D850" s="16" t="s">
        <v>3052</v>
      </c>
      <c r="E850" s="18">
        <v>43411</v>
      </c>
      <c r="F850" s="16" t="s">
        <v>328</v>
      </c>
      <c r="G850" s="16" t="s">
        <v>74</v>
      </c>
      <c r="H850" s="16" t="s">
        <v>132</v>
      </c>
      <c r="I850" s="16" t="s">
        <v>1121</v>
      </c>
      <c r="J850" s="16" t="s">
        <v>83</v>
      </c>
      <c r="K850" s="16" t="s">
        <v>84</v>
      </c>
      <c r="L850" s="16" t="s">
        <v>85</v>
      </c>
      <c r="M850" s="19">
        <v>3000000</v>
      </c>
      <c r="N850" s="19">
        <v>3000000</v>
      </c>
      <c r="O850" s="20" t="s">
        <v>3081</v>
      </c>
      <c r="P850" s="21">
        <v>2100150040994</v>
      </c>
      <c r="Q850" s="20" t="s">
        <v>87</v>
      </c>
      <c r="R850" s="16" t="str">
        <f t="shared" si="226"/>
        <v>ADF Including TSF</v>
      </c>
      <c r="S850" s="16" t="str">
        <f t="shared" si="240"/>
        <v>C</v>
      </c>
      <c r="T850" s="16" t="str">
        <f t="shared" si="225"/>
        <v>ADF Countries</v>
      </c>
      <c r="U850" s="16" t="str">
        <f t="shared" si="227"/>
        <v>Transition States</v>
      </c>
      <c r="V850" s="22" t="str">
        <f>IF(ISNUMBER(MATCH(A850, {"Gabon","Sudan","Niger","Mali","Burkina Faso","Guinea"}, 0)), "De Facto Countries", "Non-De Facto Countries")</f>
        <v>De Facto Countries</v>
      </c>
      <c r="W850" s="16" t="str">
        <f t="shared" si="238"/>
        <v>West</v>
      </c>
      <c r="X850" s="16" t="str">
        <f t="shared" si="239"/>
        <v>Environment</v>
      </c>
      <c r="Y850" s="23">
        <f>Table2[[#This Row],[Approved Amount_UA Equivalent]]</f>
        <v>3000000</v>
      </c>
      <c r="AD850" s="23">
        <f>SUM(Table2[[#This Row],[Feed Africa ]:[Improve Quality Of Life ]])</f>
        <v>3000000</v>
      </c>
      <c r="AE850" s="16" t="b">
        <f>Table2[[#This Row],[Total HI5]]=Table2[[#This Row],[Approved Amount_UA Equivalent]]</f>
        <v>1</v>
      </c>
      <c r="AF850" s="24">
        <v>10</v>
      </c>
      <c r="AG850" s="20" t="str">
        <f t="shared" si="228"/>
        <v>Investment Project</v>
      </c>
      <c r="AH850" s="24" t="e">
        <f>VLOOKUP(Table2[[#This Row],[SAP Code]],[25]DATA!$A:$G,7,FALSE)</f>
        <v>#N/A</v>
      </c>
      <c r="AI850" s="20" t="str">
        <f t="shared" si="229"/>
        <v>Infrastructure</v>
      </c>
      <c r="AJ850" s="25" t="s">
        <v>1126</v>
      </c>
      <c r="AK850" s="25" t="s">
        <v>74</v>
      </c>
      <c r="AL850" s="23" t="str" cm="1">
        <f t="array" ref="AL850">_xlfn.SWITCH(AK850,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50" s="26">
        <v>1</v>
      </c>
      <c r="AN850" s="25" t="str">
        <f t="shared" si="237"/>
        <v>Sovereign</v>
      </c>
      <c r="AO850" s="27">
        <v>0.2</v>
      </c>
      <c r="AP850" s="23">
        <f>Table2[[#This Row],[Approved Amount_UA Equivalent]]/1000000</f>
        <v>3</v>
      </c>
      <c r="AQ850" s="19">
        <f t="shared" si="230"/>
        <v>3.9925199999999998</v>
      </c>
      <c r="AR850" s="23" t="str">
        <f t="shared" si="231"/>
        <v>1-10</v>
      </c>
      <c r="AS850" s="23" t="str">
        <f t="shared" si="232"/>
        <v>1-20</v>
      </c>
      <c r="AT850" s="23" t="str">
        <f t="shared" si="233"/>
        <v>1-40</v>
      </c>
      <c r="AU850" s="23" t="str">
        <f t="shared" si="234"/>
        <v>&lt;1-50 Mn</v>
      </c>
      <c r="AV850" s="23">
        <f>Table2[[#This Row],[Amount]]</f>
        <v>3000000</v>
      </c>
      <c r="AW850" s="23" t="str">
        <f t="shared" si="235"/>
        <v>Nov 2018</v>
      </c>
      <c r="AX850" s="28">
        <f>IFERROR(VLOOKUP(Table2[[#This Row],[SAP Code]],[26]_16!A:B,2,FALSE),0)</f>
        <v>0</v>
      </c>
      <c r="AY850" s="28">
        <f>IFERROR(VLOOKUP(Table2[[#This Row],[SAP Code]],[26]_16!D:E,2,FALSE)/ 1000000, 0)</f>
        <v>0</v>
      </c>
      <c r="AZ850" s="28">
        <f>IFERROR(VLOOKUP(Table2[[#This Row],[SAP Code]],[26]_16!G:H,2,FALSE)/ 1000000, 0)</f>
        <v>0</v>
      </c>
      <c r="BA850" s="28">
        <f>IFERROR(VLOOKUP(Table2[[#This Row],[SAP Code]],[26]_16!J:K,2,FALSE)/ 1000000, 0)</f>
        <v>0</v>
      </c>
      <c r="BB850" s="28">
        <f>IFERROR(VLOOKUP(Table2[[#This Row],[SAP Code]],[26]_16!M:N,2,FALSE)/ 1000000, 0)</f>
        <v>2.226738E-2</v>
      </c>
      <c r="BC850" s="28">
        <f>IFERROR(VLOOKUP(Table2[[#This Row],[SAP Code]],[26]_16!P:Q,2,FALSE),0)</f>
        <v>0.21035228</v>
      </c>
      <c r="BD850" s="28">
        <f>IFERROR(VLOOKUP(Table2[[#This Row],[SAP Code]],[26]_16!S:T,2,FALSE),0)</f>
        <v>5.7740010000000001E-2</v>
      </c>
      <c r="BE850" s="28">
        <f>IFERROR(VLOOKUP(Table2[[#This Row],[SAP Code]],[26]_16!V:W,2,FALSE)/ 1000000, 0)</f>
        <v>0.10709816999999999</v>
      </c>
      <c r="BF850" s="28">
        <f>IFERROR(VLOOKUP(Table2[[#This Row],[SAP Code]],[26]_16!Y:Z,2,FALSE)/ 1000000, 0)</f>
        <v>0.20749482</v>
      </c>
      <c r="BG850" s="28" t="str">
        <f>IFERROR(VLOOKUP(Table2[[#This Row],[SAP Code]],[26]port!$A:$AD,30,FALSE),"unknown")</f>
        <v>OnGo</v>
      </c>
      <c r="BH850" s="29" t="str">
        <f t="shared" si="236"/>
        <v>Ongoing</v>
      </c>
      <c r="BI850" s="16"/>
    </row>
    <row r="851" spans="1:61" ht="17.100000000000001" customHeight="1">
      <c r="A851" s="16" t="s">
        <v>326</v>
      </c>
      <c r="B851" s="16" t="s">
        <v>3050</v>
      </c>
      <c r="C851" s="16" t="s">
        <v>3082</v>
      </c>
      <c r="D851" s="16" t="s">
        <v>3052</v>
      </c>
      <c r="E851" s="18">
        <v>43411</v>
      </c>
      <c r="F851" s="16" t="s">
        <v>328</v>
      </c>
      <c r="G851" s="16" t="s">
        <v>74</v>
      </c>
      <c r="H851" s="16" t="s">
        <v>132</v>
      </c>
      <c r="I851" s="16" t="s">
        <v>1121</v>
      </c>
      <c r="J851" s="16" t="s">
        <v>83</v>
      </c>
      <c r="K851" s="16" t="s">
        <v>69</v>
      </c>
      <c r="L851" s="16" t="s">
        <v>85</v>
      </c>
      <c r="M851" s="19">
        <v>4500000</v>
      </c>
      <c r="N851" s="19">
        <v>4500000</v>
      </c>
      <c r="O851" s="20" t="s">
        <v>3081</v>
      </c>
      <c r="P851" s="21">
        <v>2100155038970</v>
      </c>
      <c r="Q851" s="20" t="s">
        <v>87</v>
      </c>
      <c r="R851" s="16" t="str">
        <f t="shared" si="226"/>
        <v>ADF Including TSF</v>
      </c>
      <c r="S851" s="16" t="str">
        <f t="shared" si="240"/>
        <v>C</v>
      </c>
      <c r="T851" s="16" t="str">
        <f t="shared" si="225"/>
        <v>ADF Countries</v>
      </c>
      <c r="U851" s="16" t="str">
        <f t="shared" si="227"/>
        <v>Transition States</v>
      </c>
      <c r="V851" s="22" t="str">
        <f>IF(ISNUMBER(MATCH(A851, {"Gabon","Sudan","Niger","Mali","Burkina Faso","Guinea"}, 0)), "De Facto Countries", "Non-De Facto Countries")</f>
        <v>De Facto Countries</v>
      </c>
      <c r="W851" s="16" t="str">
        <f t="shared" si="238"/>
        <v>West</v>
      </c>
      <c r="X851" s="16" t="str">
        <f t="shared" si="239"/>
        <v>Environment</v>
      </c>
      <c r="Y851" s="23">
        <f>Table2[[#This Row],[Approved Amount_UA Equivalent]]</f>
        <v>4500000</v>
      </c>
      <c r="AD851" s="23">
        <f>SUM(Table2[[#This Row],[Feed Africa ]:[Improve Quality Of Life ]])</f>
        <v>4500000</v>
      </c>
      <c r="AE851" s="16" t="b">
        <f>Table2[[#This Row],[Total HI5]]=Table2[[#This Row],[Approved Amount_UA Equivalent]]</f>
        <v>1</v>
      </c>
      <c r="AF851" s="24">
        <v>10</v>
      </c>
      <c r="AG851" s="20" t="str">
        <f t="shared" si="228"/>
        <v>Investment Project</v>
      </c>
      <c r="AH851" s="24" t="e">
        <f>VLOOKUP(Table2[[#This Row],[SAP Code]],[25]DATA!$A:$G,7,FALSE)</f>
        <v>#N/A</v>
      </c>
      <c r="AI851" s="20" t="str">
        <f t="shared" si="229"/>
        <v>Infrastructure</v>
      </c>
      <c r="AJ851" s="25" t="s">
        <v>1126</v>
      </c>
      <c r="AK851" s="25" t="s">
        <v>74</v>
      </c>
      <c r="AL851" s="23" t="str" cm="1">
        <f t="array" ref="AL851">_xlfn.SWITCH(AK851,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51" s="26">
        <v>1</v>
      </c>
      <c r="AN851" s="25" t="str">
        <f t="shared" si="237"/>
        <v>Sovereign</v>
      </c>
      <c r="AO851" s="27">
        <v>0.2</v>
      </c>
      <c r="AP851" s="23">
        <f>Table2[[#This Row],[Approved Amount_UA Equivalent]]/1000000</f>
        <v>4.5</v>
      </c>
      <c r="AQ851" s="19">
        <f t="shared" si="230"/>
        <v>5.9887800000000002</v>
      </c>
      <c r="AR851" s="23" t="str">
        <f t="shared" si="231"/>
        <v>1-10</v>
      </c>
      <c r="AS851" s="23" t="str">
        <f t="shared" si="232"/>
        <v>1-20</v>
      </c>
      <c r="AT851" s="23" t="str">
        <f t="shared" si="233"/>
        <v>1-40</v>
      </c>
      <c r="AU851" s="23" t="str">
        <f t="shared" si="234"/>
        <v>&lt;1-50 Mn</v>
      </c>
      <c r="AV851" s="23">
        <f>Table2[[#This Row],[Amount]]</f>
        <v>4500000</v>
      </c>
      <c r="AW851" s="23" t="str">
        <f t="shared" si="235"/>
        <v>Nov 2018</v>
      </c>
      <c r="AX851" s="28">
        <f>IFERROR(VLOOKUP(Table2[[#This Row],[SAP Code]],[26]_16!A:B,2,FALSE),0)</f>
        <v>0</v>
      </c>
      <c r="AY851" s="28">
        <f>IFERROR(VLOOKUP(Table2[[#This Row],[SAP Code]],[26]_16!D:E,2,FALSE)/ 1000000, 0)</f>
        <v>0</v>
      </c>
      <c r="AZ851" s="28">
        <f>IFERROR(VLOOKUP(Table2[[#This Row],[SAP Code]],[26]_16!G:H,2,FALSE)/ 1000000, 0)</f>
        <v>0</v>
      </c>
      <c r="BA851" s="28">
        <f>IFERROR(VLOOKUP(Table2[[#This Row],[SAP Code]],[26]_16!J:K,2,FALSE)/ 1000000, 0)</f>
        <v>0</v>
      </c>
      <c r="BB851" s="28">
        <f>IFERROR(VLOOKUP(Table2[[#This Row],[SAP Code]],[26]_16!M:N,2,FALSE)/ 1000000, 0)</f>
        <v>2.226738E-2</v>
      </c>
      <c r="BC851" s="28">
        <f>IFERROR(VLOOKUP(Table2[[#This Row],[SAP Code]],[26]_16!P:Q,2,FALSE),0)</f>
        <v>0.21035228</v>
      </c>
      <c r="BD851" s="28">
        <f>IFERROR(VLOOKUP(Table2[[#This Row],[SAP Code]],[26]_16!S:T,2,FALSE),0)</f>
        <v>5.7740010000000001E-2</v>
      </c>
      <c r="BE851" s="28">
        <f>IFERROR(VLOOKUP(Table2[[#This Row],[SAP Code]],[26]_16!V:W,2,FALSE)/ 1000000, 0)</f>
        <v>0.10709816999999999</v>
      </c>
      <c r="BF851" s="28">
        <f>IFERROR(VLOOKUP(Table2[[#This Row],[SAP Code]],[26]_16!Y:Z,2,FALSE)/ 1000000, 0)</f>
        <v>0.20749482</v>
      </c>
      <c r="BG851" s="28" t="str">
        <f>IFERROR(VLOOKUP(Table2[[#This Row],[SAP Code]],[26]port!$A:$AD,30,FALSE),"unknown")</f>
        <v>OnGo</v>
      </c>
      <c r="BH851" s="29" t="str">
        <f t="shared" si="236"/>
        <v>Ongoing</v>
      </c>
      <c r="BI851" s="16"/>
    </row>
    <row r="852" spans="1:61" ht="17.100000000000001" customHeight="1">
      <c r="A852" s="16" t="s">
        <v>326</v>
      </c>
      <c r="B852" s="16" t="s">
        <v>3050</v>
      </c>
      <c r="C852" s="16" t="s">
        <v>3083</v>
      </c>
      <c r="D852" s="16" t="s">
        <v>3052</v>
      </c>
      <c r="E852" s="18">
        <v>43411</v>
      </c>
      <c r="F852" s="16" t="s">
        <v>328</v>
      </c>
      <c r="G852" s="16" t="s">
        <v>74</v>
      </c>
      <c r="H852" s="16" t="s">
        <v>132</v>
      </c>
      <c r="I852" s="16" t="s">
        <v>1121</v>
      </c>
      <c r="J852" s="16" t="s">
        <v>2562</v>
      </c>
      <c r="K852" s="16" t="s">
        <v>69</v>
      </c>
      <c r="L852" s="16" t="s">
        <v>195</v>
      </c>
      <c r="M852" s="19">
        <v>1330000</v>
      </c>
      <c r="N852" s="19">
        <v>1089110.5324358407</v>
      </c>
      <c r="O852" s="20" t="s">
        <v>3081</v>
      </c>
      <c r="P852" s="21">
        <v>5110155000505</v>
      </c>
      <c r="Q852" s="20" t="s">
        <v>87</v>
      </c>
      <c r="R852" s="16" t="str">
        <f t="shared" si="226"/>
        <v>OTHERS</v>
      </c>
      <c r="S852" s="16" t="str">
        <f t="shared" si="240"/>
        <v>C</v>
      </c>
      <c r="T852" s="16" t="str">
        <f t="shared" si="225"/>
        <v>ADF Countries</v>
      </c>
      <c r="U852" s="16" t="str">
        <f t="shared" si="227"/>
        <v>Transition States</v>
      </c>
      <c r="V852" s="22" t="str">
        <f>IF(ISNUMBER(MATCH(A852, {"Gabon","Sudan","Niger","Mali","Burkina Faso","Guinea"}, 0)), "De Facto Countries", "Non-De Facto Countries")</f>
        <v>De Facto Countries</v>
      </c>
      <c r="W852" s="16" t="str">
        <f t="shared" si="238"/>
        <v>West</v>
      </c>
      <c r="X852" s="16" t="str">
        <f t="shared" si="239"/>
        <v>Environment</v>
      </c>
      <c r="Y852" s="23">
        <f>Table2[[#This Row],[Approved Amount_UA Equivalent]]</f>
        <v>1089110.5324358407</v>
      </c>
      <c r="AD852" s="23">
        <f>SUM(Table2[[#This Row],[Feed Africa ]:[Improve Quality Of Life ]])</f>
        <v>1089110.5324358407</v>
      </c>
      <c r="AE852" s="16" t="b">
        <f>Table2[[#This Row],[Total HI5]]=Table2[[#This Row],[Approved Amount_UA Equivalent]]</f>
        <v>1</v>
      </c>
      <c r="AF852" s="24">
        <v>10</v>
      </c>
      <c r="AG852" s="20" t="str">
        <f t="shared" si="228"/>
        <v>Investment Project</v>
      </c>
      <c r="AH852" s="24" t="e">
        <f>VLOOKUP(Table2[[#This Row],[SAP Code]],[25]DATA!$A:$G,7,FALSE)</f>
        <v>#N/A</v>
      </c>
      <c r="AI852" s="20" t="str">
        <f t="shared" si="229"/>
        <v>Infrastructure</v>
      </c>
      <c r="AJ852" s="25" t="s">
        <v>1126</v>
      </c>
      <c r="AK852" s="25" t="s">
        <v>74</v>
      </c>
      <c r="AL852" s="23" t="str" cm="1">
        <f t="array" ref="AL852">_xlfn.SWITCH(AK852,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52" s="26">
        <v>1</v>
      </c>
      <c r="AN852" s="25" t="str">
        <f t="shared" si="237"/>
        <v>Sovereign</v>
      </c>
      <c r="AO852" s="27">
        <v>0.2</v>
      </c>
      <c r="AP852" s="23">
        <f>Table2[[#This Row],[Approved Amount_UA Equivalent]]/1000000</f>
        <v>1.0891105324358408</v>
      </c>
      <c r="AQ852" s="19">
        <f t="shared" si="230"/>
        <v>1.4494318609869143</v>
      </c>
      <c r="AR852" s="23" t="str">
        <f t="shared" si="231"/>
        <v>1-10</v>
      </c>
      <c r="AS852" s="23" t="str">
        <f t="shared" si="232"/>
        <v>1-20</v>
      </c>
      <c r="AT852" s="23" t="str">
        <f t="shared" si="233"/>
        <v>1-40</v>
      </c>
      <c r="AU852" s="23" t="str">
        <f t="shared" si="234"/>
        <v>&lt;1-50 Mn</v>
      </c>
      <c r="AV852" s="23">
        <f>Table2[[#This Row],[Amount]]</f>
        <v>1330000</v>
      </c>
      <c r="AW852" s="23" t="str">
        <f t="shared" si="235"/>
        <v>Nov 2018</v>
      </c>
      <c r="AX852" s="28">
        <f>IFERROR(VLOOKUP(Table2[[#This Row],[SAP Code]],[26]_16!A:B,2,FALSE),0)</f>
        <v>0</v>
      </c>
      <c r="AY852" s="28">
        <f>IFERROR(VLOOKUP(Table2[[#This Row],[SAP Code]],[26]_16!D:E,2,FALSE)/ 1000000, 0)</f>
        <v>0</v>
      </c>
      <c r="AZ852" s="28">
        <f>IFERROR(VLOOKUP(Table2[[#This Row],[SAP Code]],[26]_16!G:H,2,FALSE)/ 1000000, 0)</f>
        <v>0</v>
      </c>
      <c r="BA852" s="28">
        <f>IFERROR(VLOOKUP(Table2[[#This Row],[SAP Code]],[26]_16!J:K,2,FALSE)/ 1000000, 0)</f>
        <v>0</v>
      </c>
      <c r="BB852" s="28">
        <f>IFERROR(VLOOKUP(Table2[[#This Row],[SAP Code]],[26]_16!M:N,2,FALSE)/ 1000000, 0)</f>
        <v>2.226738E-2</v>
      </c>
      <c r="BC852" s="28">
        <f>IFERROR(VLOOKUP(Table2[[#This Row],[SAP Code]],[26]_16!P:Q,2,FALSE),0)</f>
        <v>0.21035228</v>
      </c>
      <c r="BD852" s="28">
        <f>IFERROR(VLOOKUP(Table2[[#This Row],[SAP Code]],[26]_16!S:T,2,FALSE),0)</f>
        <v>5.7740010000000001E-2</v>
      </c>
      <c r="BE852" s="28">
        <f>IFERROR(VLOOKUP(Table2[[#This Row],[SAP Code]],[26]_16!V:W,2,FALSE)/ 1000000, 0)</f>
        <v>0.10709816999999999</v>
      </c>
      <c r="BF852" s="28">
        <f>IFERROR(VLOOKUP(Table2[[#This Row],[SAP Code]],[26]_16!Y:Z,2,FALSE)/ 1000000, 0)</f>
        <v>0.20749482</v>
      </c>
      <c r="BG852" s="28" t="str">
        <f>IFERROR(VLOOKUP(Table2[[#This Row],[SAP Code]],[26]port!$A:$AD,30,FALSE),"unknown")</f>
        <v>OnGo</v>
      </c>
      <c r="BH852" s="29" t="str">
        <f t="shared" si="236"/>
        <v>Ongoing</v>
      </c>
      <c r="BI852" s="16"/>
    </row>
    <row r="853" spans="1:61" ht="17.100000000000001" customHeight="1">
      <c r="A853" s="16" t="s">
        <v>326</v>
      </c>
      <c r="B853" s="16" t="s">
        <v>3050</v>
      </c>
      <c r="C853" s="16" t="s">
        <v>3084</v>
      </c>
      <c r="D853" s="16" t="s">
        <v>3052</v>
      </c>
      <c r="E853" s="18">
        <v>43411</v>
      </c>
      <c r="F853" s="16" t="s">
        <v>328</v>
      </c>
      <c r="G853" s="16" t="s">
        <v>74</v>
      </c>
      <c r="H853" s="16" t="s">
        <v>132</v>
      </c>
      <c r="I853" s="16" t="s">
        <v>1121</v>
      </c>
      <c r="J853" s="16" t="s">
        <v>3056</v>
      </c>
      <c r="K853" s="16" t="s">
        <v>84</v>
      </c>
      <c r="L853" s="16" t="s">
        <v>70</v>
      </c>
      <c r="M853" s="19">
        <v>1000000</v>
      </c>
      <c r="N853" s="19">
        <v>723520.94231367519</v>
      </c>
      <c r="O853" s="20" t="s">
        <v>3081</v>
      </c>
      <c r="P853" s="21" t="s">
        <v>243</v>
      </c>
      <c r="Q853" s="20" t="s">
        <v>87</v>
      </c>
      <c r="R853" s="16" t="str">
        <f t="shared" si="226"/>
        <v>OTHERS</v>
      </c>
      <c r="S853" s="16" t="str">
        <f t="shared" si="240"/>
        <v>C</v>
      </c>
      <c r="T853" s="16" t="str">
        <f t="shared" si="225"/>
        <v>ADF Countries</v>
      </c>
      <c r="U853" s="16" t="str">
        <f t="shared" si="227"/>
        <v>Transition States</v>
      </c>
      <c r="V853" s="22" t="str">
        <f>IF(ISNUMBER(MATCH(A853, {"Gabon","Sudan","Niger","Mali","Burkina Faso","Guinea"}, 0)), "De Facto Countries", "Non-De Facto Countries")</f>
        <v>De Facto Countries</v>
      </c>
      <c r="W853" s="16" t="str">
        <f t="shared" si="238"/>
        <v>West</v>
      </c>
      <c r="X853" s="16" t="str">
        <f t="shared" si="239"/>
        <v>Environment</v>
      </c>
      <c r="Y853" s="23">
        <f>Table2[[#This Row],[Approved Amount_UA Equivalent]]</f>
        <v>723520.94231367519</v>
      </c>
      <c r="AD853" s="23">
        <f>SUM(Table2[[#This Row],[Feed Africa ]:[Improve Quality Of Life ]])</f>
        <v>723520.94231367519</v>
      </c>
      <c r="AE853" s="16" t="b">
        <f>Table2[[#This Row],[Total HI5]]=Table2[[#This Row],[Approved Amount_UA Equivalent]]</f>
        <v>1</v>
      </c>
      <c r="AF853" s="24">
        <v>10</v>
      </c>
      <c r="AG853" s="20" t="str">
        <f t="shared" si="228"/>
        <v>Investment Project</v>
      </c>
      <c r="AH853" s="24" t="e">
        <f>VLOOKUP(Table2[[#This Row],[SAP Code]],[25]DATA!$A:$G,7,FALSE)</f>
        <v>#N/A</v>
      </c>
      <c r="AI853" s="20" t="str">
        <f t="shared" si="229"/>
        <v>Infrastructure</v>
      </c>
      <c r="AJ853" s="25" t="s">
        <v>1126</v>
      </c>
      <c r="AK853" s="25" t="s">
        <v>74</v>
      </c>
      <c r="AL853" s="23" t="str" cm="1">
        <f t="array" ref="AL853">_xlfn.SWITCH(AK853,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53" s="26">
        <v>1</v>
      </c>
      <c r="AN853" s="25" t="str">
        <f t="shared" si="237"/>
        <v>Sovereign</v>
      </c>
      <c r="AO853" s="27">
        <v>0.2</v>
      </c>
      <c r="AP853" s="23">
        <f>Table2[[#This Row],[Approved Amount_UA Equivalent]]/1000000</f>
        <v>0.72352094231367514</v>
      </c>
      <c r="AQ853" s="19">
        <f t="shared" si="230"/>
        <v>0.96289061086873151</v>
      </c>
      <c r="AR853" s="23" t="str">
        <f t="shared" si="231"/>
        <v>1-10</v>
      </c>
      <c r="AS853" s="23" t="str">
        <f t="shared" si="232"/>
        <v>1-20</v>
      </c>
      <c r="AT853" s="23" t="str">
        <f t="shared" si="233"/>
        <v>1-40</v>
      </c>
      <c r="AU853" s="23" t="str">
        <f t="shared" si="234"/>
        <v>&lt;1-50 Mn</v>
      </c>
      <c r="AV853" s="23">
        <f>Table2[[#This Row],[Amount]]</f>
        <v>1000000</v>
      </c>
      <c r="AW853" s="23" t="str">
        <f t="shared" si="235"/>
        <v>Nov 2018</v>
      </c>
      <c r="AX853" s="28">
        <f>IFERROR(VLOOKUP(Table2[[#This Row],[SAP Code]],[26]_16!A:B,2,FALSE),0)</f>
        <v>0</v>
      </c>
      <c r="AY853" s="28">
        <f>IFERROR(VLOOKUP(Table2[[#This Row],[SAP Code]],[26]_16!D:E,2,FALSE)/ 1000000, 0)</f>
        <v>0</v>
      </c>
      <c r="AZ853" s="28">
        <f>IFERROR(VLOOKUP(Table2[[#This Row],[SAP Code]],[26]_16!G:H,2,FALSE)/ 1000000, 0)</f>
        <v>0</v>
      </c>
      <c r="BA853" s="28">
        <f>IFERROR(VLOOKUP(Table2[[#This Row],[SAP Code]],[26]_16!J:K,2,FALSE)/ 1000000, 0)</f>
        <v>0</v>
      </c>
      <c r="BB853" s="28">
        <f>IFERROR(VLOOKUP(Table2[[#This Row],[SAP Code]],[26]_16!M:N,2,FALSE)/ 1000000, 0)</f>
        <v>2.226738E-2</v>
      </c>
      <c r="BC853" s="28">
        <f>IFERROR(VLOOKUP(Table2[[#This Row],[SAP Code]],[26]_16!P:Q,2,FALSE),0)</f>
        <v>0.21035228</v>
      </c>
      <c r="BD853" s="28">
        <f>IFERROR(VLOOKUP(Table2[[#This Row],[SAP Code]],[26]_16!S:T,2,FALSE),0)</f>
        <v>5.7740010000000001E-2</v>
      </c>
      <c r="BE853" s="28">
        <f>IFERROR(VLOOKUP(Table2[[#This Row],[SAP Code]],[26]_16!V:W,2,FALSE)/ 1000000, 0)</f>
        <v>0.10709816999999999</v>
      </c>
      <c r="BF853" s="28">
        <f>IFERROR(VLOOKUP(Table2[[#This Row],[SAP Code]],[26]_16!Y:Z,2,FALSE)/ 1000000, 0)</f>
        <v>0.20749482</v>
      </c>
      <c r="BG853" s="28" t="str">
        <f>IFERROR(VLOOKUP(Table2[[#This Row],[SAP Code]],[26]port!$A:$AD,30,FALSE),"unknown")</f>
        <v>OnGo</v>
      </c>
      <c r="BH853" s="29" t="str">
        <f t="shared" si="236"/>
        <v>Ongoing</v>
      </c>
      <c r="BI853" s="16"/>
    </row>
    <row r="854" spans="1:61" ht="17.100000000000001" customHeight="1">
      <c r="A854" s="16" t="s">
        <v>326</v>
      </c>
      <c r="B854" s="16" t="s">
        <v>3050</v>
      </c>
      <c r="C854" s="16" t="s">
        <v>3085</v>
      </c>
      <c r="D854" s="16" t="s">
        <v>3052</v>
      </c>
      <c r="E854" s="18">
        <v>43411</v>
      </c>
      <c r="F854" s="16" t="s">
        <v>328</v>
      </c>
      <c r="G854" s="16" t="s">
        <v>74</v>
      </c>
      <c r="H854" s="16" t="s">
        <v>132</v>
      </c>
      <c r="I854" s="16" t="s">
        <v>1121</v>
      </c>
      <c r="J854" s="16" t="s">
        <v>3056</v>
      </c>
      <c r="K854" s="16" t="s">
        <v>69</v>
      </c>
      <c r="L854" s="16" t="s">
        <v>70</v>
      </c>
      <c r="M854" s="19">
        <v>4650000</v>
      </c>
      <c r="N854" s="19">
        <v>3364372.3817585898</v>
      </c>
      <c r="O854" s="20" t="s">
        <v>3081</v>
      </c>
      <c r="P854" s="21" t="s">
        <v>243</v>
      </c>
      <c r="Q854" s="20" t="s">
        <v>87</v>
      </c>
      <c r="R854" s="16" t="str">
        <f t="shared" si="226"/>
        <v>OTHERS</v>
      </c>
      <c r="S854" s="16" t="str">
        <f t="shared" si="240"/>
        <v>C</v>
      </c>
      <c r="T854" s="16" t="str">
        <f t="shared" si="225"/>
        <v>ADF Countries</v>
      </c>
      <c r="U854" s="16" t="str">
        <f t="shared" si="227"/>
        <v>Transition States</v>
      </c>
      <c r="V854" s="22" t="str">
        <f>IF(ISNUMBER(MATCH(A854, {"Gabon","Sudan","Niger","Mali","Burkina Faso","Guinea"}, 0)), "De Facto Countries", "Non-De Facto Countries")</f>
        <v>De Facto Countries</v>
      </c>
      <c r="W854" s="16" t="str">
        <f t="shared" si="238"/>
        <v>West</v>
      </c>
      <c r="X854" s="16" t="str">
        <f t="shared" si="239"/>
        <v>Environment</v>
      </c>
      <c r="Y854" s="23">
        <f>Table2[[#This Row],[Approved Amount_UA Equivalent]]</f>
        <v>3364372.3817585898</v>
      </c>
      <c r="AD854" s="23">
        <f>SUM(Table2[[#This Row],[Feed Africa ]:[Improve Quality Of Life ]])</f>
        <v>3364372.3817585898</v>
      </c>
      <c r="AE854" s="16" t="b">
        <f>Table2[[#This Row],[Total HI5]]=Table2[[#This Row],[Approved Amount_UA Equivalent]]</f>
        <v>1</v>
      </c>
      <c r="AF854" s="24">
        <v>10</v>
      </c>
      <c r="AG854" s="20" t="str">
        <f t="shared" si="228"/>
        <v>Investment Project</v>
      </c>
      <c r="AH854" s="24" t="e">
        <f>VLOOKUP(Table2[[#This Row],[SAP Code]],[25]DATA!$A:$G,7,FALSE)</f>
        <v>#N/A</v>
      </c>
      <c r="AI854" s="20" t="str">
        <f t="shared" si="229"/>
        <v>Infrastructure</v>
      </c>
      <c r="AJ854" s="25" t="s">
        <v>1126</v>
      </c>
      <c r="AK854" s="25" t="s">
        <v>74</v>
      </c>
      <c r="AL854" s="23" t="str" cm="1">
        <f t="array" ref="AL854">_xlfn.SWITCH(AK854,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54" s="26">
        <v>1</v>
      </c>
      <c r="AN854" s="25" t="str">
        <f t="shared" si="237"/>
        <v>Sovereign</v>
      </c>
      <c r="AO854" s="27">
        <v>0.2</v>
      </c>
      <c r="AP854" s="23">
        <f>Table2[[#This Row],[Approved Amount_UA Equivalent]]/1000000</f>
        <v>3.3643723817585895</v>
      </c>
      <c r="AQ854" s="19">
        <f t="shared" si="230"/>
        <v>4.4774413405396016</v>
      </c>
      <c r="AR854" s="23" t="str">
        <f t="shared" si="231"/>
        <v>1-10</v>
      </c>
      <c r="AS854" s="23" t="str">
        <f t="shared" si="232"/>
        <v>1-20</v>
      </c>
      <c r="AT854" s="23" t="str">
        <f t="shared" si="233"/>
        <v>1-40</v>
      </c>
      <c r="AU854" s="23" t="str">
        <f t="shared" si="234"/>
        <v>&lt;1-50 Mn</v>
      </c>
      <c r="AV854" s="23">
        <f>Table2[[#This Row],[Amount]]</f>
        <v>4650000</v>
      </c>
      <c r="AW854" s="23" t="str">
        <f t="shared" si="235"/>
        <v>Nov 2018</v>
      </c>
      <c r="AX854" s="28">
        <f>IFERROR(VLOOKUP(Table2[[#This Row],[SAP Code]],[26]_16!A:B,2,FALSE),0)</f>
        <v>0</v>
      </c>
      <c r="AY854" s="28">
        <f>IFERROR(VLOOKUP(Table2[[#This Row],[SAP Code]],[26]_16!D:E,2,FALSE)/ 1000000, 0)</f>
        <v>0</v>
      </c>
      <c r="AZ854" s="28">
        <f>IFERROR(VLOOKUP(Table2[[#This Row],[SAP Code]],[26]_16!G:H,2,FALSE)/ 1000000, 0)</f>
        <v>0</v>
      </c>
      <c r="BA854" s="28">
        <f>IFERROR(VLOOKUP(Table2[[#This Row],[SAP Code]],[26]_16!J:K,2,FALSE)/ 1000000, 0)</f>
        <v>0</v>
      </c>
      <c r="BB854" s="28">
        <f>IFERROR(VLOOKUP(Table2[[#This Row],[SAP Code]],[26]_16!M:N,2,FALSE)/ 1000000, 0)</f>
        <v>2.226738E-2</v>
      </c>
      <c r="BC854" s="28">
        <f>IFERROR(VLOOKUP(Table2[[#This Row],[SAP Code]],[26]_16!P:Q,2,FALSE),0)</f>
        <v>0.21035228</v>
      </c>
      <c r="BD854" s="28">
        <f>IFERROR(VLOOKUP(Table2[[#This Row],[SAP Code]],[26]_16!S:T,2,FALSE),0)</f>
        <v>5.7740010000000001E-2</v>
      </c>
      <c r="BE854" s="28">
        <f>IFERROR(VLOOKUP(Table2[[#This Row],[SAP Code]],[26]_16!V:W,2,FALSE)/ 1000000, 0)</f>
        <v>0.10709816999999999</v>
      </c>
      <c r="BF854" s="28">
        <f>IFERROR(VLOOKUP(Table2[[#This Row],[SAP Code]],[26]_16!Y:Z,2,FALSE)/ 1000000, 0)</f>
        <v>0.20749482</v>
      </c>
      <c r="BG854" s="28" t="str">
        <f>IFERROR(VLOOKUP(Table2[[#This Row],[SAP Code]],[26]port!$A:$AD,30,FALSE),"unknown")</f>
        <v>OnGo</v>
      </c>
      <c r="BH854" s="29" t="str">
        <f t="shared" si="236"/>
        <v>Ongoing</v>
      </c>
      <c r="BI854" s="16"/>
    </row>
    <row r="855" spans="1:61" ht="17.100000000000001" customHeight="1">
      <c r="A855" s="20" t="s">
        <v>751</v>
      </c>
      <c r="B855" s="16" t="s">
        <v>3050</v>
      </c>
      <c r="C855" s="16" t="s">
        <v>3086</v>
      </c>
      <c r="D855" s="16" t="s">
        <v>3052</v>
      </c>
      <c r="E855" s="18">
        <v>43411</v>
      </c>
      <c r="F855" s="16" t="s">
        <v>694</v>
      </c>
      <c r="G855" s="16" t="s">
        <v>74</v>
      </c>
      <c r="H855" s="16" t="s">
        <v>132</v>
      </c>
      <c r="I855" s="16" t="s">
        <v>1121</v>
      </c>
      <c r="J855" s="16" t="s">
        <v>83</v>
      </c>
      <c r="K855" s="16" t="s">
        <v>84</v>
      </c>
      <c r="L855" s="16" t="s">
        <v>85</v>
      </c>
      <c r="M855" s="19">
        <v>3000000</v>
      </c>
      <c r="N855" s="19">
        <v>3000000</v>
      </c>
      <c r="O855" s="20" t="s">
        <v>3087</v>
      </c>
      <c r="P855" s="21">
        <v>2100150040996</v>
      </c>
      <c r="Q855" s="20" t="s">
        <v>87</v>
      </c>
      <c r="R855" s="16" t="str">
        <f t="shared" si="226"/>
        <v>ADF Including TSF</v>
      </c>
      <c r="S855" s="16" t="str">
        <f t="shared" si="240"/>
        <v>C</v>
      </c>
      <c r="T855" s="16" t="str">
        <f t="shared" si="225"/>
        <v>ADF Countries</v>
      </c>
      <c r="U855" s="16" t="str">
        <f t="shared" si="227"/>
        <v>Transition States</v>
      </c>
      <c r="V855" s="22" t="str">
        <f>IF(ISNUMBER(MATCH(A855, {"Gabon","Sudan","Niger","Mali","Burkina Faso","Guinea"}, 0)), "De Facto Countries", "Non-De Facto Countries")</f>
        <v>De Facto Countries</v>
      </c>
      <c r="W855" s="16" t="str">
        <f t="shared" si="238"/>
        <v>West</v>
      </c>
      <c r="X855" s="16" t="str">
        <f t="shared" si="239"/>
        <v>Environment</v>
      </c>
      <c r="Y855" s="23">
        <f>Table2[[#This Row],[Approved Amount_UA Equivalent]]</f>
        <v>3000000</v>
      </c>
      <c r="AD855" s="23">
        <f>SUM(Table2[[#This Row],[Feed Africa ]:[Improve Quality Of Life ]])</f>
        <v>3000000</v>
      </c>
      <c r="AE855" s="16" t="b">
        <f>Table2[[#This Row],[Total HI5]]=Table2[[#This Row],[Approved Amount_UA Equivalent]]</f>
        <v>1</v>
      </c>
      <c r="AF855" s="24">
        <v>41</v>
      </c>
      <c r="AG855" s="20" t="str">
        <f t="shared" si="228"/>
        <v>ISP and Investment Project</v>
      </c>
      <c r="AH855" s="24" t="e">
        <f>VLOOKUP(Table2[[#This Row],[SAP Code]],[25]DATA!$A:$G,7,FALSE)</f>
        <v>#N/A</v>
      </c>
      <c r="AI855" s="20" t="str">
        <f t="shared" si="229"/>
        <v>Infrastructure</v>
      </c>
      <c r="AJ855" s="25" t="s">
        <v>1126</v>
      </c>
      <c r="AK855" s="25" t="s">
        <v>74</v>
      </c>
      <c r="AL855" s="23" t="str" cm="1">
        <f t="array" ref="AL855">_xlfn.SWITCH(AK855,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55" s="26">
        <v>1</v>
      </c>
      <c r="AN855" s="25" t="str">
        <f t="shared" si="237"/>
        <v>Sovereign</v>
      </c>
      <c r="AO855" s="27">
        <v>0.2</v>
      </c>
      <c r="AP855" s="23">
        <f>Table2[[#This Row],[Approved Amount_UA Equivalent]]/1000000</f>
        <v>3</v>
      </c>
      <c r="AQ855" s="19">
        <f t="shared" si="230"/>
        <v>3.9925199999999998</v>
      </c>
      <c r="AR855" s="23" t="str">
        <f t="shared" si="231"/>
        <v>1-10</v>
      </c>
      <c r="AS855" s="23" t="str">
        <f t="shared" si="232"/>
        <v>1-20</v>
      </c>
      <c r="AT855" s="23" t="str">
        <f t="shared" si="233"/>
        <v>1-40</v>
      </c>
      <c r="AU855" s="23" t="str">
        <f t="shared" si="234"/>
        <v>&lt;1-50 Mn</v>
      </c>
      <c r="AV855" s="23">
        <f>Table2[[#This Row],[Amount]]</f>
        <v>3000000</v>
      </c>
      <c r="AW855" s="23" t="str">
        <f t="shared" si="235"/>
        <v>Nov 2018</v>
      </c>
      <c r="AX855" s="28">
        <f>IFERROR(VLOOKUP(Table2[[#This Row],[SAP Code]],[26]_16!A:B,2,FALSE),0)</f>
        <v>0</v>
      </c>
      <c r="AY855" s="28">
        <f>IFERROR(VLOOKUP(Table2[[#This Row],[SAP Code]],[26]_16!D:E,2,FALSE)/ 1000000, 0)</f>
        <v>0</v>
      </c>
      <c r="AZ855" s="28">
        <f>IFERROR(VLOOKUP(Table2[[#This Row],[SAP Code]],[26]_16!G:H,2,FALSE)/ 1000000, 0)</f>
        <v>0</v>
      </c>
      <c r="BA855" s="28">
        <f>IFERROR(VLOOKUP(Table2[[#This Row],[SAP Code]],[26]_16!J:K,2,FALSE)/ 1000000, 0)</f>
        <v>0</v>
      </c>
      <c r="BB855" s="28">
        <f>IFERROR(VLOOKUP(Table2[[#This Row],[SAP Code]],[26]_16!M:N,2,FALSE)/ 1000000, 0)</f>
        <v>4.3947029999999998E-2</v>
      </c>
      <c r="BC855" s="28">
        <f>IFERROR(VLOOKUP(Table2[[#This Row],[SAP Code]],[26]_16!P:Q,2,FALSE),0)</f>
        <v>0.29036543000000004</v>
      </c>
      <c r="BD855" s="28">
        <f>IFERROR(VLOOKUP(Table2[[#This Row],[SAP Code]],[26]_16!S:T,2,FALSE),0)</f>
        <v>0.11591485</v>
      </c>
      <c r="BE855" s="28">
        <f>IFERROR(VLOOKUP(Table2[[#This Row],[SAP Code]],[26]_16!V:W,2,FALSE)/ 1000000, 0)</f>
        <v>0.15617449</v>
      </c>
      <c r="BF855" s="28">
        <f>IFERROR(VLOOKUP(Table2[[#This Row],[SAP Code]],[26]_16!Y:Z,2,FALSE)/ 1000000, 0)</f>
        <v>0.17425031000000005</v>
      </c>
      <c r="BG855" s="28" t="str">
        <f>IFERROR(VLOOKUP(Table2[[#This Row],[SAP Code]],[26]port!$A:$AD,30,FALSE),"unknown")</f>
        <v>OnGo</v>
      </c>
      <c r="BH855" s="29" t="str">
        <f t="shared" si="236"/>
        <v>Ongoing</v>
      </c>
      <c r="BI855" s="16"/>
    </row>
    <row r="856" spans="1:61" ht="17.100000000000001" customHeight="1">
      <c r="A856" s="20" t="s">
        <v>751</v>
      </c>
      <c r="B856" s="16" t="s">
        <v>3050</v>
      </c>
      <c r="C856" s="16" t="s">
        <v>3088</v>
      </c>
      <c r="D856" s="16" t="s">
        <v>3052</v>
      </c>
      <c r="E856" s="18">
        <v>43411</v>
      </c>
      <c r="F856" s="16" t="s">
        <v>694</v>
      </c>
      <c r="G856" s="16" t="s">
        <v>74</v>
      </c>
      <c r="H856" s="16" t="s">
        <v>132</v>
      </c>
      <c r="I856" s="16" t="s">
        <v>1121</v>
      </c>
      <c r="J856" s="16" t="s">
        <v>83</v>
      </c>
      <c r="K856" s="16" t="s">
        <v>69</v>
      </c>
      <c r="L856" s="16" t="s">
        <v>85</v>
      </c>
      <c r="M856" s="19">
        <v>4500000</v>
      </c>
      <c r="N856" s="19">
        <v>4500000</v>
      </c>
      <c r="O856" s="20" t="s">
        <v>3087</v>
      </c>
      <c r="P856" s="21">
        <v>2100155038971</v>
      </c>
      <c r="Q856" s="20" t="s">
        <v>87</v>
      </c>
      <c r="R856" s="16" t="str">
        <f t="shared" si="226"/>
        <v>ADF Including TSF</v>
      </c>
      <c r="S856" s="16" t="str">
        <f t="shared" si="240"/>
        <v>C</v>
      </c>
      <c r="T856" s="16" t="str">
        <f t="shared" si="225"/>
        <v>ADF Countries</v>
      </c>
      <c r="U856" s="16" t="str">
        <f t="shared" si="227"/>
        <v>Transition States</v>
      </c>
      <c r="V856" s="22" t="str">
        <f>IF(ISNUMBER(MATCH(A856, {"Gabon","Sudan","Niger","Mali","Burkina Faso","Guinea"}, 0)), "De Facto Countries", "Non-De Facto Countries")</f>
        <v>De Facto Countries</v>
      </c>
      <c r="W856" s="16" t="str">
        <f t="shared" si="238"/>
        <v>West</v>
      </c>
      <c r="X856" s="16" t="str">
        <f t="shared" si="239"/>
        <v>Environment</v>
      </c>
      <c r="Y856" s="23">
        <f>Table2[[#This Row],[Approved Amount_UA Equivalent]]</f>
        <v>4500000</v>
      </c>
      <c r="AD856" s="23">
        <f>SUM(Table2[[#This Row],[Feed Africa ]:[Improve Quality Of Life ]])</f>
        <v>4500000</v>
      </c>
      <c r="AE856" s="16" t="b">
        <f>Table2[[#This Row],[Total HI5]]=Table2[[#This Row],[Approved Amount_UA Equivalent]]</f>
        <v>1</v>
      </c>
      <c r="AF856" s="24">
        <v>41</v>
      </c>
      <c r="AG856" s="20" t="str">
        <f t="shared" si="228"/>
        <v>ISP and Investment Project</v>
      </c>
      <c r="AH856" s="24" t="e">
        <f>VLOOKUP(Table2[[#This Row],[SAP Code]],[25]DATA!$A:$G,7,FALSE)</f>
        <v>#N/A</v>
      </c>
      <c r="AI856" s="20" t="str">
        <f t="shared" si="229"/>
        <v>Infrastructure</v>
      </c>
      <c r="AJ856" s="25" t="s">
        <v>1126</v>
      </c>
      <c r="AK856" s="25" t="s">
        <v>74</v>
      </c>
      <c r="AL856" s="23" t="str" cm="1">
        <f t="array" ref="AL856">_xlfn.SWITCH(AK856,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56" s="26">
        <v>1</v>
      </c>
      <c r="AN856" s="25" t="str">
        <f t="shared" si="237"/>
        <v>Sovereign</v>
      </c>
      <c r="AO856" s="27">
        <v>0.2</v>
      </c>
      <c r="AP856" s="23">
        <f>Table2[[#This Row],[Approved Amount_UA Equivalent]]/1000000</f>
        <v>4.5</v>
      </c>
      <c r="AQ856" s="19">
        <f t="shared" si="230"/>
        <v>5.9887800000000002</v>
      </c>
      <c r="AR856" s="23" t="str">
        <f t="shared" si="231"/>
        <v>1-10</v>
      </c>
      <c r="AS856" s="23" t="str">
        <f t="shared" si="232"/>
        <v>1-20</v>
      </c>
      <c r="AT856" s="23" t="str">
        <f t="shared" si="233"/>
        <v>1-40</v>
      </c>
      <c r="AU856" s="23" t="str">
        <f t="shared" si="234"/>
        <v>&lt;1-50 Mn</v>
      </c>
      <c r="AV856" s="23">
        <f>Table2[[#This Row],[Amount]]</f>
        <v>4500000</v>
      </c>
      <c r="AW856" s="23" t="str">
        <f t="shared" si="235"/>
        <v>Nov 2018</v>
      </c>
      <c r="AX856" s="28">
        <f>IFERROR(VLOOKUP(Table2[[#This Row],[SAP Code]],[26]_16!A:B,2,FALSE),0)</f>
        <v>0</v>
      </c>
      <c r="AY856" s="28">
        <f>IFERROR(VLOOKUP(Table2[[#This Row],[SAP Code]],[26]_16!D:E,2,FALSE)/ 1000000, 0)</f>
        <v>0</v>
      </c>
      <c r="AZ856" s="28">
        <f>IFERROR(VLOOKUP(Table2[[#This Row],[SAP Code]],[26]_16!G:H,2,FALSE)/ 1000000, 0)</f>
        <v>0</v>
      </c>
      <c r="BA856" s="28">
        <f>IFERROR(VLOOKUP(Table2[[#This Row],[SAP Code]],[26]_16!J:K,2,FALSE)/ 1000000, 0)</f>
        <v>0</v>
      </c>
      <c r="BB856" s="28">
        <f>IFERROR(VLOOKUP(Table2[[#This Row],[SAP Code]],[26]_16!M:N,2,FALSE)/ 1000000, 0)</f>
        <v>4.3947029999999998E-2</v>
      </c>
      <c r="BC856" s="28">
        <f>IFERROR(VLOOKUP(Table2[[#This Row],[SAP Code]],[26]_16!P:Q,2,FALSE),0)</f>
        <v>0.29036543000000004</v>
      </c>
      <c r="BD856" s="28">
        <f>IFERROR(VLOOKUP(Table2[[#This Row],[SAP Code]],[26]_16!S:T,2,FALSE),0)</f>
        <v>0.11591485</v>
      </c>
      <c r="BE856" s="28">
        <f>IFERROR(VLOOKUP(Table2[[#This Row],[SAP Code]],[26]_16!V:W,2,FALSE)/ 1000000, 0)</f>
        <v>0.15617449</v>
      </c>
      <c r="BF856" s="28">
        <f>IFERROR(VLOOKUP(Table2[[#This Row],[SAP Code]],[26]_16!Y:Z,2,FALSE)/ 1000000, 0)</f>
        <v>0.17425031000000005</v>
      </c>
      <c r="BG856" s="28" t="str">
        <f>IFERROR(VLOOKUP(Table2[[#This Row],[SAP Code]],[26]port!$A:$AD,30,FALSE),"unknown")</f>
        <v>OnGo</v>
      </c>
      <c r="BH856" s="29" t="str">
        <f t="shared" si="236"/>
        <v>Ongoing</v>
      </c>
      <c r="BI856" s="16"/>
    </row>
    <row r="857" spans="1:61" ht="17.100000000000001" customHeight="1">
      <c r="A857" s="20" t="s">
        <v>751</v>
      </c>
      <c r="B857" s="16" t="s">
        <v>3050</v>
      </c>
      <c r="C857" s="16" t="s">
        <v>3089</v>
      </c>
      <c r="D857" s="16" t="s">
        <v>3052</v>
      </c>
      <c r="E857" s="18">
        <v>43411</v>
      </c>
      <c r="F857" s="16" t="s">
        <v>694</v>
      </c>
      <c r="G857" s="16" t="s">
        <v>74</v>
      </c>
      <c r="H857" s="16" t="s">
        <v>132</v>
      </c>
      <c r="I857" s="16" t="s">
        <v>1121</v>
      </c>
      <c r="J857" s="16" t="s">
        <v>2562</v>
      </c>
      <c r="K857" s="16" t="s">
        <v>69</v>
      </c>
      <c r="L857" s="16" t="s">
        <v>195</v>
      </c>
      <c r="M857" s="19">
        <v>1990000</v>
      </c>
      <c r="N857" s="19">
        <v>1629571.398155882</v>
      </c>
      <c r="O857" s="20" t="s">
        <v>3087</v>
      </c>
      <c r="P857" s="21">
        <v>5110155000553</v>
      </c>
      <c r="Q857" s="20" t="s">
        <v>87</v>
      </c>
      <c r="R857" s="16" t="str">
        <f t="shared" si="226"/>
        <v>OTHERS</v>
      </c>
      <c r="S857" s="16" t="str">
        <f t="shared" si="240"/>
        <v>C</v>
      </c>
      <c r="T857" s="16" t="str">
        <f t="shared" si="225"/>
        <v>ADF Countries</v>
      </c>
      <c r="U857" s="16" t="str">
        <f t="shared" si="227"/>
        <v>Transition States</v>
      </c>
      <c r="V857" s="22" t="str">
        <f>IF(ISNUMBER(MATCH(A857, {"Gabon","Sudan","Niger","Mali","Burkina Faso","Guinea"}, 0)), "De Facto Countries", "Non-De Facto Countries")</f>
        <v>De Facto Countries</v>
      </c>
      <c r="W857" s="16" t="str">
        <f t="shared" si="238"/>
        <v>West</v>
      </c>
      <c r="X857" s="16" t="str">
        <f t="shared" si="239"/>
        <v>Environment</v>
      </c>
      <c r="Y857" s="23">
        <f>Table2[[#This Row],[Approved Amount_UA Equivalent]]</f>
        <v>1629571.398155882</v>
      </c>
      <c r="AD857" s="23">
        <f>SUM(Table2[[#This Row],[Feed Africa ]:[Improve Quality Of Life ]])</f>
        <v>1629571.398155882</v>
      </c>
      <c r="AE857" s="16" t="b">
        <f>Table2[[#This Row],[Total HI5]]=Table2[[#This Row],[Approved Amount_UA Equivalent]]</f>
        <v>1</v>
      </c>
      <c r="AF857" s="24">
        <v>41</v>
      </c>
      <c r="AG857" s="20" t="str">
        <f t="shared" si="228"/>
        <v>ISP and Investment Project</v>
      </c>
      <c r="AH857" s="24" t="e">
        <f>VLOOKUP(Table2[[#This Row],[SAP Code]],[25]DATA!$A:$G,7,FALSE)</f>
        <v>#N/A</v>
      </c>
      <c r="AI857" s="20" t="str">
        <f t="shared" si="229"/>
        <v>Infrastructure</v>
      </c>
      <c r="AJ857" s="25" t="s">
        <v>1126</v>
      </c>
      <c r="AK857" s="25" t="s">
        <v>74</v>
      </c>
      <c r="AL857" s="23" t="str" cm="1">
        <f t="array" ref="AL857">_xlfn.SWITCH(AK857,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57" s="26">
        <v>1</v>
      </c>
      <c r="AN857" s="25" t="str">
        <f t="shared" si="237"/>
        <v>Sovereign</v>
      </c>
      <c r="AO857" s="27">
        <v>0.2</v>
      </c>
      <c r="AP857" s="23">
        <f>Table2[[#This Row],[Approved Amount_UA Equivalent]]/1000000</f>
        <v>1.6295713981558819</v>
      </c>
      <c r="AQ857" s="19">
        <f t="shared" si="230"/>
        <v>2.1686987995217741</v>
      </c>
      <c r="AR857" s="23" t="str">
        <f t="shared" si="231"/>
        <v>1-10</v>
      </c>
      <c r="AS857" s="23" t="str">
        <f t="shared" si="232"/>
        <v>1-20</v>
      </c>
      <c r="AT857" s="23" t="str">
        <f t="shared" si="233"/>
        <v>1-40</v>
      </c>
      <c r="AU857" s="23" t="str">
        <f t="shared" si="234"/>
        <v>&lt;1-50 Mn</v>
      </c>
      <c r="AV857" s="23">
        <f>Table2[[#This Row],[Amount]]</f>
        <v>1990000</v>
      </c>
      <c r="AW857" s="23" t="str">
        <f t="shared" si="235"/>
        <v>Nov 2018</v>
      </c>
      <c r="AX857" s="28">
        <f>IFERROR(VLOOKUP(Table2[[#This Row],[SAP Code]],[26]_16!A:B,2,FALSE),0)</f>
        <v>0</v>
      </c>
      <c r="AY857" s="28">
        <f>IFERROR(VLOOKUP(Table2[[#This Row],[SAP Code]],[26]_16!D:E,2,FALSE)/ 1000000, 0)</f>
        <v>0</v>
      </c>
      <c r="AZ857" s="28">
        <f>IFERROR(VLOOKUP(Table2[[#This Row],[SAP Code]],[26]_16!G:H,2,FALSE)/ 1000000, 0)</f>
        <v>0</v>
      </c>
      <c r="BA857" s="28">
        <f>IFERROR(VLOOKUP(Table2[[#This Row],[SAP Code]],[26]_16!J:K,2,FALSE)/ 1000000, 0)</f>
        <v>0</v>
      </c>
      <c r="BB857" s="28">
        <f>IFERROR(VLOOKUP(Table2[[#This Row],[SAP Code]],[26]_16!M:N,2,FALSE)/ 1000000, 0)</f>
        <v>4.3947029999999998E-2</v>
      </c>
      <c r="BC857" s="28">
        <f>IFERROR(VLOOKUP(Table2[[#This Row],[SAP Code]],[26]_16!P:Q,2,FALSE),0)</f>
        <v>0.29036543000000004</v>
      </c>
      <c r="BD857" s="28">
        <f>IFERROR(VLOOKUP(Table2[[#This Row],[SAP Code]],[26]_16!S:T,2,FALSE),0)</f>
        <v>0.11591485</v>
      </c>
      <c r="BE857" s="28">
        <f>IFERROR(VLOOKUP(Table2[[#This Row],[SAP Code]],[26]_16!V:W,2,FALSE)/ 1000000, 0)</f>
        <v>0.15617449</v>
      </c>
      <c r="BF857" s="28">
        <f>IFERROR(VLOOKUP(Table2[[#This Row],[SAP Code]],[26]_16!Y:Z,2,FALSE)/ 1000000, 0)</f>
        <v>0.17425031000000005</v>
      </c>
      <c r="BG857" s="28" t="str">
        <f>IFERROR(VLOOKUP(Table2[[#This Row],[SAP Code]],[26]port!$A:$AD,30,FALSE),"unknown")</f>
        <v>OnGo</v>
      </c>
      <c r="BH857" s="29" t="str">
        <f t="shared" si="236"/>
        <v>Ongoing</v>
      </c>
      <c r="BI857" s="16"/>
    </row>
    <row r="858" spans="1:61" ht="17.100000000000001" customHeight="1">
      <c r="A858" s="20" t="s">
        <v>751</v>
      </c>
      <c r="B858" s="16" t="s">
        <v>3050</v>
      </c>
      <c r="C858" s="16" t="s">
        <v>3090</v>
      </c>
      <c r="D858" s="16" t="s">
        <v>3052</v>
      </c>
      <c r="E858" s="18">
        <v>43411</v>
      </c>
      <c r="F858" s="16" t="s">
        <v>694</v>
      </c>
      <c r="G858" s="16" t="s">
        <v>74</v>
      </c>
      <c r="H858" s="16" t="s">
        <v>132</v>
      </c>
      <c r="I858" s="16" t="s">
        <v>1121</v>
      </c>
      <c r="J858" s="16" t="s">
        <v>3056</v>
      </c>
      <c r="K858" s="16" t="s">
        <v>84</v>
      </c>
      <c r="L858" s="16" t="s">
        <v>70</v>
      </c>
      <c r="M858" s="19">
        <v>1000000</v>
      </c>
      <c r="N858" s="19">
        <v>723520.94231367519</v>
      </c>
      <c r="O858" s="20" t="s">
        <v>3087</v>
      </c>
      <c r="P858" s="21" t="s">
        <v>243</v>
      </c>
      <c r="Q858" s="20" t="s">
        <v>87</v>
      </c>
      <c r="R858" s="16" t="str">
        <f t="shared" si="226"/>
        <v>OTHERS</v>
      </c>
      <c r="S858" s="16" t="str">
        <f t="shared" si="240"/>
        <v>C</v>
      </c>
      <c r="T858" s="16" t="str">
        <f t="shared" si="225"/>
        <v>ADF Countries</v>
      </c>
      <c r="U858" s="16" t="str">
        <f t="shared" si="227"/>
        <v>Transition States</v>
      </c>
      <c r="V858" s="22" t="str">
        <f>IF(ISNUMBER(MATCH(A858, {"Gabon","Sudan","Niger","Mali","Burkina Faso","Guinea"}, 0)), "De Facto Countries", "Non-De Facto Countries")</f>
        <v>De Facto Countries</v>
      </c>
      <c r="W858" s="16" t="str">
        <f t="shared" si="238"/>
        <v>West</v>
      </c>
      <c r="X858" s="16" t="str">
        <f t="shared" si="239"/>
        <v>Environment</v>
      </c>
      <c r="Y858" s="23">
        <f>Table2[[#This Row],[Approved Amount_UA Equivalent]]</f>
        <v>723520.94231367519</v>
      </c>
      <c r="AD858" s="23">
        <f>SUM(Table2[[#This Row],[Feed Africa ]:[Improve Quality Of Life ]])</f>
        <v>723520.94231367519</v>
      </c>
      <c r="AE858" s="16" t="b">
        <f>Table2[[#This Row],[Total HI5]]=Table2[[#This Row],[Approved Amount_UA Equivalent]]</f>
        <v>1</v>
      </c>
      <c r="AF858" s="24">
        <v>41</v>
      </c>
      <c r="AG858" s="20" t="str">
        <f t="shared" si="228"/>
        <v>ISP and Investment Project</v>
      </c>
      <c r="AH858" s="24" t="e">
        <f>VLOOKUP(Table2[[#This Row],[SAP Code]],[25]DATA!$A:$G,7,FALSE)</f>
        <v>#N/A</v>
      </c>
      <c r="AI858" s="20" t="str">
        <f t="shared" si="229"/>
        <v>Infrastructure</v>
      </c>
      <c r="AJ858" s="25" t="s">
        <v>1126</v>
      </c>
      <c r="AK858" s="25" t="s">
        <v>74</v>
      </c>
      <c r="AL858" s="23" t="str" cm="1">
        <f t="array" ref="AL858">_xlfn.SWITCH(AK858,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58" s="26">
        <v>1</v>
      </c>
      <c r="AN858" s="25" t="str">
        <f t="shared" si="237"/>
        <v>Sovereign</v>
      </c>
      <c r="AO858" s="27">
        <v>0.2</v>
      </c>
      <c r="AP858" s="23">
        <f>Table2[[#This Row],[Approved Amount_UA Equivalent]]/1000000</f>
        <v>0.72352094231367514</v>
      </c>
      <c r="AQ858" s="19">
        <f t="shared" si="230"/>
        <v>0.96289061086873151</v>
      </c>
      <c r="AR858" s="23" t="str">
        <f t="shared" si="231"/>
        <v>1-10</v>
      </c>
      <c r="AS858" s="23" t="str">
        <f t="shared" si="232"/>
        <v>1-20</v>
      </c>
      <c r="AT858" s="23" t="str">
        <f t="shared" si="233"/>
        <v>1-40</v>
      </c>
      <c r="AU858" s="23" t="str">
        <f t="shared" si="234"/>
        <v>&lt;1-50 Mn</v>
      </c>
      <c r="AV858" s="23">
        <f>Table2[[#This Row],[Amount]]</f>
        <v>1000000</v>
      </c>
      <c r="AW858" s="23" t="str">
        <f t="shared" si="235"/>
        <v>Nov 2018</v>
      </c>
      <c r="AX858" s="28">
        <f>IFERROR(VLOOKUP(Table2[[#This Row],[SAP Code]],[26]_16!A:B,2,FALSE),0)</f>
        <v>0</v>
      </c>
      <c r="AY858" s="28">
        <f>IFERROR(VLOOKUP(Table2[[#This Row],[SAP Code]],[26]_16!D:E,2,FALSE)/ 1000000, 0)</f>
        <v>0</v>
      </c>
      <c r="AZ858" s="28">
        <f>IFERROR(VLOOKUP(Table2[[#This Row],[SAP Code]],[26]_16!G:H,2,FALSE)/ 1000000, 0)</f>
        <v>0</v>
      </c>
      <c r="BA858" s="28">
        <f>IFERROR(VLOOKUP(Table2[[#This Row],[SAP Code]],[26]_16!J:K,2,FALSE)/ 1000000, 0)</f>
        <v>0</v>
      </c>
      <c r="BB858" s="28">
        <f>IFERROR(VLOOKUP(Table2[[#This Row],[SAP Code]],[26]_16!M:N,2,FALSE)/ 1000000, 0)</f>
        <v>4.3947029999999998E-2</v>
      </c>
      <c r="BC858" s="28">
        <f>IFERROR(VLOOKUP(Table2[[#This Row],[SAP Code]],[26]_16!P:Q,2,FALSE),0)</f>
        <v>0.29036543000000004</v>
      </c>
      <c r="BD858" s="28">
        <f>IFERROR(VLOOKUP(Table2[[#This Row],[SAP Code]],[26]_16!S:T,2,FALSE),0)</f>
        <v>0.11591485</v>
      </c>
      <c r="BE858" s="28">
        <f>IFERROR(VLOOKUP(Table2[[#This Row],[SAP Code]],[26]_16!V:W,2,FALSE)/ 1000000, 0)</f>
        <v>0.15617449</v>
      </c>
      <c r="BF858" s="28">
        <f>IFERROR(VLOOKUP(Table2[[#This Row],[SAP Code]],[26]_16!Y:Z,2,FALSE)/ 1000000, 0)</f>
        <v>0.17425031000000005</v>
      </c>
      <c r="BG858" s="28" t="str">
        <f>IFERROR(VLOOKUP(Table2[[#This Row],[SAP Code]],[26]port!$A:$AD,30,FALSE),"unknown")</f>
        <v>OnGo</v>
      </c>
      <c r="BH858" s="29" t="str">
        <f t="shared" si="236"/>
        <v>Ongoing</v>
      </c>
      <c r="BI858" s="16"/>
    </row>
    <row r="859" spans="1:61" ht="17.100000000000001" customHeight="1">
      <c r="A859" s="20" t="s">
        <v>751</v>
      </c>
      <c r="B859" s="16" t="s">
        <v>3050</v>
      </c>
      <c r="C859" s="16" t="s">
        <v>3091</v>
      </c>
      <c r="D859" s="16" t="s">
        <v>3052</v>
      </c>
      <c r="E859" s="18">
        <v>43411</v>
      </c>
      <c r="F859" s="16" t="s">
        <v>694</v>
      </c>
      <c r="G859" s="16" t="s">
        <v>74</v>
      </c>
      <c r="H859" s="16" t="s">
        <v>132</v>
      </c>
      <c r="I859" s="16" t="s">
        <v>1121</v>
      </c>
      <c r="J859" s="16" t="s">
        <v>3056</v>
      </c>
      <c r="K859" s="16" t="s">
        <v>69</v>
      </c>
      <c r="L859" s="16" t="s">
        <v>70</v>
      </c>
      <c r="M859" s="19">
        <v>7830000</v>
      </c>
      <c r="N859" s="19">
        <v>5665168.978316077</v>
      </c>
      <c r="O859" s="20" t="s">
        <v>3087</v>
      </c>
      <c r="P859" s="21" t="s">
        <v>243</v>
      </c>
      <c r="Q859" s="20" t="s">
        <v>87</v>
      </c>
      <c r="R859" s="16" t="str">
        <f t="shared" si="226"/>
        <v>OTHERS</v>
      </c>
      <c r="S859" s="16" t="str">
        <f t="shared" si="240"/>
        <v>C</v>
      </c>
      <c r="T859" s="16" t="str">
        <f t="shared" si="225"/>
        <v>ADF Countries</v>
      </c>
      <c r="U859" s="16" t="str">
        <f t="shared" si="227"/>
        <v>Transition States</v>
      </c>
      <c r="V859" s="22" t="str">
        <f>IF(ISNUMBER(MATCH(A859, {"Gabon","Sudan","Niger","Mali","Burkina Faso","Guinea"}, 0)), "De Facto Countries", "Non-De Facto Countries")</f>
        <v>De Facto Countries</v>
      </c>
      <c r="W859" s="16" t="str">
        <f t="shared" si="238"/>
        <v>West</v>
      </c>
      <c r="X859" s="16" t="str">
        <f t="shared" si="239"/>
        <v>Environment</v>
      </c>
      <c r="Y859" s="23">
        <f>Table2[[#This Row],[Approved Amount_UA Equivalent]]</f>
        <v>5665168.978316077</v>
      </c>
      <c r="AD859" s="23">
        <f>SUM(Table2[[#This Row],[Feed Africa ]:[Improve Quality Of Life ]])</f>
        <v>5665168.978316077</v>
      </c>
      <c r="AE859" s="16" t="b">
        <f>Table2[[#This Row],[Total HI5]]=Table2[[#This Row],[Approved Amount_UA Equivalent]]</f>
        <v>1</v>
      </c>
      <c r="AF859" s="24">
        <v>41</v>
      </c>
      <c r="AG859" s="20" t="str">
        <f t="shared" si="228"/>
        <v>ISP and Investment Project</v>
      </c>
      <c r="AH859" s="24" t="e">
        <f>VLOOKUP(Table2[[#This Row],[SAP Code]],[25]DATA!$A:$G,7,FALSE)</f>
        <v>#N/A</v>
      </c>
      <c r="AI859" s="20" t="str">
        <f t="shared" si="229"/>
        <v>Infrastructure</v>
      </c>
      <c r="AJ859" s="25" t="s">
        <v>1126</v>
      </c>
      <c r="AK859" s="25" t="s">
        <v>74</v>
      </c>
      <c r="AL859" s="23" t="str" cm="1">
        <f t="array" ref="AL859">_xlfn.SWITCH(AK859,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59" s="26">
        <v>1</v>
      </c>
      <c r="AN859" s="25" t="str">
        <f t="shared" si="237"/>
        <v>Sovereign</v>
      </c>
      <c r="AO859" s="27">
        <v>0.2</v>
      </c>
      <c r="AP859" s="23">
        <f>Table2[[#This Row],[Approved Amount_UA Equivalent]]/1000000</f>
        <v>5.6651689783160775</v>
      </c>
      <c r="AQ859" s="19">
        <f t="shared" si="230"/>
        <v>7.5394334831021679</v>
      </c>
      <c r="AR859" s="23" t="str">
        <f t="shared" si="231"/>
        <v>1-10</v>
      </c>
      <c r="AS859" s="23" t="str">
        <f t="shared" si="232"/>
        <v>1-20</v>
      </c>
      <c r="AT859" s="23" t="str">
        <f t="shared" si="233"/>
        <v>1-40</v>
      </c>
      <c r="AU859" s="23" t="str">
        <f t="shared" si="234"/>
        <v>&lt;1-50 Mn</v>
      </c>
      <c r="AV859" s="23">
        <f>Table2[[#This Row],[Amount]]</f>
        <v>7830000</v>
      </c>
      <c r="AW859" s="23" t="str">
        <f t="shared" si="235"/>
        <v>Nov 2018</v>
      </c>
      <c r="AX859" s="28">
        <f>IFERROR(VLOOKUP(Table2[[#This Row],[SAP Code]],[26]_16!A:B,2,FALSE),0)</f>
        <v>0</v>
      </c>
      <c r="AY859" s="28">
        <f>IFERROR(VLOOKUP(Table2[[#This Row],[SAP Code]],[26]_16!D:E,2,FALSE)/ 1000000, 0)</f>
        <v>0</v>
      </c>
      <c r="AZ859" s="28">
        <f>IFERROR(VLOOKUP(Table2[[#This Row],[SAP Code]],[26]_16!G:H,2,FALSE)/ 1000000, 0)</f>
        <v>0</v>
      </c>
      <c r="BA859" s="28">
        <f>IFERROR(VLOOKUP(Table2[[#This Row],[SAP Code]],[26]_16!J:K,2,FALSE)/ 1000000, 0)</f>
        <v>0</v>
      </c>
      <c r="BB859" s="28">
        <f>IFERROR(VLOOKUP(Table2[[#This Row],[SAP Code]],[26]_16!M:N,2,FALSE)/ 1000000, 0)</f>
        <v>4.3947029999999998E-2</v>
      </c>
      <c r="BC859" s="28">
        <f>IFERROR(VLOOKUP(Table2[[#This Row],[SAP Code]],[26]_16!P:Q,2,FALSE),0)</f>
        <v>0.29036543000000004</v>
      </c>
      <c r="BD859" s="28">
        <f>IFERROR(VLOOKUP(Table2[[#This Row],[SAP Code]],[26]_16!S:T,2,FALSE),0)</f>
        <v>0.11591485</v>
      </c>
      <c r="BE859" s="28">
        <f>IFERROR(VLOOKUP(Table2[[#This Row],[SAP Code]],[26]_16!V:W,2,FALSE)/ 1000000, 0)</f>
        <v>0.15617449</v>
      </c>
      <c r="BF859" s="28">
        <f>IFERROR(VLOOKUP(Table2[[#This Row],[SAP Code]],[26]_16!Y:Z,2,FALSE)/ 1000000, 0)</f>
        <v>0.17425031000000005</v>
      </c>
      <c r="BG859" s="28" t="str">
        <f>IFERROR(VLOOKUP(Table2[[#This Row],[SAP Code]],[26]port!$A:$AD,30,FALSE),"unknown")</f>
        <v>OnGo</v>
      </c>
      <c r="BH859" s="29" t="str">
        <f t="shared" si="236"/>
        <v>Ongoing</v>
      </c>
      <c r="BI859" s="16"/>
    </row>
    <row r="860" spans="1:61" ht="17.100000000000001" customHeight="1">
      <c r="A860" s="16" t="s">
        <v>343</v>
      </c>
      <c r="B860" s="16" t="s">
        <v>3050</v>
      </c>
      <c r="C860" s="16" t="s">
        <v>3092</v>
      </c>
      <c r="D860" s="16" t="s">
        <v>3052</v>
      </c>
      <c r="E860" s="18">
        <v>43411</v>
      </c>
      <c r="F860" s="16" t="s">
        <v>1248</v>
      </c>
      <c r="G860" s="16" t="s">
        <v>74</v>
      </c>
      <c r="H860" s="16" t="s">
        <v>132</v>
      </c>
      <c r="I860" s="16" t="s">
        <v>1121</v>
      </c>
      <c r="J860" s="16" t="s">
        <v>83</v>
      </c>
      <c r="K860" s="16" t="s">
        <v>84</v>
      </c>
      <c r="L860" s="16" t="s">
        <v>85</v>
      </c>
      <c r="M860" s="19">
        <v>6000000</v>
      </c>
      <c r="N860" s="19">
        <v>6000000</v>
      </c>
      <c r="O860" s="20" t="s">
        <v>3093</v>
      </c>
      <c r="P860" s="21">
        <v>2100150040844</v>
      </c>
      <c r="Q860" s="20" t="s">
        <v>87</v>
      </c>
      <c r="R860" s="16" t="str">
        <f t="shared" si="226"/>
        <v>ADF Including TSF</v>
      </c>
      <c r="S860" s="16" t="str">
        <f t="shared" si="240"/>
        <v>C</v>
      </c>
      <c r="T860" s="16" t="str">
        <f t="shared" si="225"/>
        <v>ADB Countries</v>
      </c>
      <c r="U860" s="16" t="str">
        <f t="shared" si="227"/>
        <v>Non-Transition States</v>
      </c>
      <c r="V860" s="22" t="str">
        <f>IF(ISNUMBER(MATCH(A860, {"Gabon","Sudan","Niger","Mali","Burkina Faso","Guinea"}, 0)), "De Facto Countries", "Non-De Facto Countries")</f>
        <v>Non-De Facto Countries</v>
      </c>
      <c r="W860" s="16" t="str">
        <f t="shared" si="238"/>
        <v>Nigeria</v>
      </c>
      <c r="X860" s="16" t="str">
        <f t="shared" si="239"/>
        <v>Environment</v>
      </c>
      <c r="Y860" s="23">
        <f>Table2[[#This Row],[Approved Amount_UA Equivalent]]</f>
        <v>6000000</v>
      </c>
      <c r="AD860" s="23">
        <f>SUM(Table2[[#This Row],[Feed Africa ]:[Improve Quality Of Life ]])</f>
        <v>6000000</v>
      </c>
      <c r="AE860" s="16" t="b">
        <f>Table2[[#This Row],[Total HI5]]=Table2[[#This Row],[Approved Amount_UA Equivalent]]</f>
        <v>1</v>
      </c>
      <c r="AF860" s="24">
        <v>10</v>
      </c>
      <c r="AG860" s="20" t="str">
        <f t="shared" si="228"/>
        <v>Investment Project</v>
      </c>
      <c r="AH860" s="24" t="e">
        <f>VLOOKUP(Table2[[#This Row],[SAP Code]],[25]DATA!$A:$G,7,FALSE)</f>
        <v>#N/A</v>
      </c>
      <c r="AI860" s="20" t="str">
        <f t="shared" si="229"/>
        <v>Infrastructure</v>
      </c>
      <c r="AJ860" s="25" t="s">
        <v>1126</v>
      </c>
      <c r="AK860" s="25" t="s">
        <v>74</v>
      </c>
      <c r="AL860" s="23" t="str" cm="1">
        <f t="array" ref="AL860">_xlfn.SWITCH(AK860,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60" s="26">
        <v>1</v>
      </c>
      <c r="AN860" s="25" t="str">
        <f t="shared" si="237"/>
        <v>Sovereign</v>
      </c>
      <c r="AO860" s="27">
        <v>0.25</v>
      </c>
      <c r="AP860" s="23">
        <f>Table2[[#This Row],[Approved Amount_UA Equivalent]]/1000000</f>
        <v>6</v>
      </c>
      <c r="AQ860" s="19">
        <f t="shared" si="230"/>
        <v>7.9850399999999997</v>
      </c>
      <c r="AR860" s="23" t="str">
        <f t="shared" si="231"/>
        <v>1-10</v>
      </c>
      <c r="AS860" s="23" t="str">
        <f t="shared" si="232"/>
        <v>1-20</v>
      </c>
      <c r="AT860" s="23" t="str">
        <f t="shared" si="233"/>
        <v>1-40</v>
      </c>
      <c r="AU860" s="23" t="str">
        <f t="shared" si="234"/>
        <v>&lt;1-50 Mn</v>
      </c>
      <c r="AV860" s="23">
        <f>Table2[[#This Row],[Amount]]</f>
        <v>6000000</v>
      </c>
      <c r="AW860" s="23" t="str">
        <f t="shared" si="235"/>
        <v>Nov 2018</v>
      </c>
      <c r="AX860" s="28">
        <f>IFERROR(VLOOKUP(Table2[[#This Row],[SAP Code]],[26]_16!A:B,2,FALSE),0)</f>
        <v>0</v>
      </c>
      <c r="AY860" s="28">
        <f>IFERROR(VLOOKUP(Table2[[#This Row],[SAP Code]],[26]_16!D:E,2,FALSE)/ 1000000, 0)</f>
        <v>0</v>
      </c>
      <c r="AZ860" s="28">
        <f>IFERROR(VLOOKUP(Table2[[#This Row],[SAP Code]],[26]_16!G:H,2,FALSE)/ 1000000, 0)</f>
        <v>0</v>
      </c>
      <c r="BA860" s="28">
        <f>IFERROR(VLOOKUP(Table2[[#This Row],[SAP Code]],[26]_16!J:K,2,FALSE)/ 1000000, 0)</f>
        <v>0</v>
      </c>
      <c r="BB860" s="28">
        <f>IFERROR(VLOOKUP(Table2[[#This Row],[SAP Code]],[26]_16!M:N,2,FALSE)/ 1000000, 0)</f>
        <v>0.17177981</v>
      </c>
      <c r="BC860" s="28">
        <f>IFERROR(VLOOKUP(Table2[[#This Row],[SAP Code]],[26]_16!P:Q,2,FALSE),0)</f>
        <v>0.15044603000000001</v>
      </c>
      <c r="BD860" s="28">
        <f>IFERROR(VLOOKUP(Table2[[#This Row],[SAP Code]],[26]_16!S:T,2,FALSE),0)</f>
        <v>0</v>
      </c>
      <c r="BE860" s="28">
        <f>IFERROR(VLOOKUP(Table2[[#This Row],[SAP Code]],[26]_16!V:W,2,FALSE)/ 1000000, 0)</f>
        <v>0.83296792000000008</v>
      </c>
      <c r="BF860" s="28">
        <f>IFERROR(VLOOKUP(Table2[[#This Row],[SAP Code]],[26]_16!Y:Z,2,FALSE)/ 1000000, 0)</f>
        <v>6.6785000000000004E-3</v>
      </c>
      <c r="BG860" s="28" t="str">
        <f>IFERROR(VLOOKUP(Table2[[#This Row],[SAP Code]],[26]port!$A:$AD,30,FALSE),"unknown")</f>
        <v>OnGo</v>
      </c>
      <c r="BH860" s="29" t="str">
        <f t="shared" si="236"/>
        <v>Ongoing</v>
      </c>
      <c r="BI860" s="16"/>
    </row>
    <row r="861" spans="1:61" ht="17.100000000000001" customHeight="1">
      <c r="A861" s="16" t="s">
        <v>343</v>
      </c>
      <c r="B861" s="16" t="s">
        <v>3050</v>
      </c>
      <c r="C861" s="16" t="s">
        <v>3094</v>
      </c>
      <c r="D861" s="16" t="s">
        <v>3052</v>
      </c>
      <c r="E861" s="18">
        <v>43411</v>
      </c>
      <c r="F861" s="16" t="s">
        <v>1248</v>
      </c>
      <c r="G861" s="16" t="s">
        <v>74</v>
      </c>
      <c r="H861" s="16" t="s">
        <v>132</v>
      </c>
      <c r="I861" s="16" t="s">
        <v>1121</v>
      </c>
      <c r="J861" s="16" t="s">
        <v>2562</v>
      </c>
      <c r="K861" s="16" t="s">
        <v>69</v>
      </c>
      <c r="L861" s="16" t="s">
        <v>195</v>
      </c>
      <c r="M861" s="19">
        <v>2830000</v>
      </c>
      <c r="N861" s="19">
        <v>2317430.681799571</v>
      </c>
      <c r="O861" s="20" t="s">
        <v>3093</v>
      </c>
      <c r="P861" s="21">
        <v>5110155000451</v>
      </c>
      <c r="Q861" s="20" t="s">
        <v>87</v>
      </c>
      <c r="R861" s="16" t="str">
        <f t="shared" si="226"/>
        <v>OTHERS</v>
      </c>
      <c r="S861" s="16" t="str">
        <f t="shared" si="240"/>
        <v>C</v>
      </c>
      <c r="T861" s="16" t="str">
        <f t="shared" si="225"/>
        <v>ADB Countries</v>
      </c>
      <c r="U861" s="16" t="str">
        <f t="shared" si="227"/>
        <v>Non-Transition States</v>
      </c>
      <c r="V861" s="22" t="str">
        <f>IF(ISNUMBER(MATCH(A861, {"Gabon","Sudan","Niger","Mali","Burkina Faso","Guinea"}, 0)), "De Facto Countries", "Non-De Facto Countries")</f>
        <v>Non-De Facto Countries</v>
      </c>
      <c r="W861" s="16" t="str">
        <f t="shared" si="238"/>
        <v>Nigeria</v>
      </c>
      <c r="X861" s="16" t="str">
        <f t="shared" si="239"/>
        <v>Environment</v>
      </c>
      <c r="Y861" s="23">
        <f>Table2[[#This Row],[Approved Amount_UA Equivalent]]</f>
        <v>2317430.681799571</v>
      </c>
      <c r="AD861" s="23">
        <f>SUM(Table2[[#This Row],[Feed Africa ]:[Improve Quality Of Life ]])</f>
        <v>2317430.681799571</v>
      </c>
      <c r="AE861" s="16" t="b">
        <f>Table2[[#This Row],[Total HI5]]=Table2[[#This Row],[Approved Amount_UA Equivalent]]</f>
        <v>1</v>
      </c>
      <c r="AF861" s="24">
        <v>10</v>
      </c>
      <c r="AG861" s="20" t="str">
        <f t="shared" si="228"/>
        <v>Investment Project</v>
      </c>
      <c r="AH861" s="24" t="e">
        <f>VLOOKUP(Table2[[#This Row],[SAP Code]],[25]DATA!$A:$G,7,FALSE)</f>
        <v>#N/A</v>
      </c>
      <c r="AI861" s="20" t="str">
        <f t="shared" si="229"/>
        <v>Infrastructure</v>
      </c>
      <c r="AJ861" s="25" t="s">
        <v>1126</v>
      </c>
      <c r="AK861" s="25" t="s">
        <v>74</v>
      </c>
      <c r="AL861" s="23" t="str" cm="1">
        <f t="array" ref="AL861">_xlfn.SWITCH(AK861,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61" s="26">
        <v>1</v>
      </c>
      <c r="AN861" s="25" t="str">
        <f t="shared" si="237"/>
        <v>Sovereign</v>
      </c>
      <c r="AO861" s="27">
        <v>0.25</v>
      </c>
      <c r="AP861" s="23">
        <f>Table2[[#This Row],[Approved Amount_UA Equivalent]]/1000000</f>
        <v>2.3174306817995709</v>
      </c>
      <c r="AQ861" s="19">
        <f t="shared" si="230"/>
        <v>3.084129448566141</v>
      </c>
      <c r="AR861" s="23" t="str">
        <f t="shared" si="231"/>
        <v>1-10</v>
      </c>
      <c r="AS861" s="23" t="str">
        <f t="shared" si="232"/>
        <v>1-20</v>
      </c>
      <c r="AT861" s="23" t="str">
        <f t="shared" si="233"/>
        <v>1-40</v>
      </c>
      <c r="AU861" s="23" t="str">
        <f t="shared" si="234"/>
        <v>&lt;1-50 Mn</v>
      </c>
      <c r="AV861" s="23">
        <f>Table2[[#This Row],[Amount]]</f>
        <v>2830000</v>
      </c>
      <c r="AW861" s="23" t="str">
        <f t="shared" si="235"/>
        <v>Nov 2018</v>
      </c>
      <c r="AX861" s="28">
        <f>IFERROR(VLOOKUP(Table2[[#This Row],[SAP Code]],[26]_16!A:B,2,FALSE),0)</f>
        <v>0</v>
      </c>
      <c r="AY861" s="28">
        <f>IFERROR(VLOOKUP(Table2[[#This Row],[SAP Code]],[26]_16!D:E,2,FALSE)/ 1000000, 0)</f>
        <v>0</v>
      </c>
      <c r="AZ861" s="28">
        <f>IFERROR(VLOOKUP(Table2[[#This Row],[SAP Code]],[26]_16!G:H,2,FALSE)/ 1000000, 0)</f>
        <v>0</v>
      </c>
      <c r="BA861" s="28">
        <f>IFERROR(VLOOKUP(Table2[[#This Row],[SAP Code]],[26]_16!J:K,2,FALSE)/ 1000000, 0)</f>
        <v>0</v>
      </c>
      <c r="BB861" s="28">
        <f>IFERROR(VLOOKUP(Table2[[#This Row],[SAP Code]],[26]_16!M:N,2,FALSE)/ 1000000, 0)</f>
        <v>0.17177981</v>
      </c>
      <c r="BC861" s="28">
        <f>IFERROR(VLOOKUP(Table2[[#This Row],[SAP Code]],[26]_16!P:Q,2,FALSE),0)</f>
        <v>0.15044603000000001</v>
      </c>
      <c r="BD861" s="28">
        <f>IFERROR(VLOOKUP(Table2[[#This Row],[SAP Code]],[26]_16!S:T,2,FALSE),0)</f>
        <v>0</v>
      </c>
      <c r="BE861" s="28">
        <f>IFERROR(VLOOKUP(Table2[[#This Row],[SAP Code]],[26]_16!V:W,2,FALSE)/ 1000000, 0)</f>
        <v>0.83296792000000008</v>
      </c>
      <c r="BF861" s="28">
        <f>IFERROR(VLOOKUP(Table2[[#This Row],[SAP Code]],[26]_16!Y:Z,2,FALSE)/ 1000000, 0)</f>
        <v>6.6785000000000004E-3</v>
      </c>
      <c r="BG861" s="28" t="str">
        <f>IFERROR(VLOOKUP(Table2[[#This Row],[SAP Code]],[26]port!$A:$AD,30,FALSE),"unknown")</f>
        <v>OnGo</v>
      </c>
      <c r="BH861" s="29" t="str">
        <f t="shared" si="236"/>
        <v>Ongoing</v>
      </c>
      <c r="BI861" s="16"/>
    </row>
    <row r="862" spans="1:61" ht="17.100000000000001" customHeight="1">
      <c r="A862" s="16" t="s">
        <v>343</v>
      </c>
      <c r="B862" s="16" t="s">
        <v>3050</v>
      </c>
      <c r="C862" s="16" t="s">
        <v>3095</v>
      </c>
      <c r="D862" s="16" t="s">
        <v>3052</v>
      </c>
      <c r="E862" s="18">
        <v>43411</v>
      </c>
      <c r="F862" s="16" t="s">
        <v>1248</v>
      </c>
      <c r="G862" s="16" t="s">
        <v>74</v>
      </c>
      <c r="H862" s="16" t="s">
        <v>132</v>
      </c>
      <c r="I862" s="16" t="s">
        <v>1121</v>
      </c>
      <c r="J862" s="16" t="s">
        <v>3056</v>
      </c>
      <c r="K862" s="16" t="s">
        <v>84</v>
      </c>
      <c r="L862" s="16" t="s">
        <v>70</v>
      </c>
      <c r="M862" s="19">
        <v>2000000</v>
      </c>
      <c r="N862" s="19">
        <v>1447041.8846273504</v>
      </c>
      <c r="O862" s="20" t="s">
        <v>3093</v>
      </c>
      <c r="P862" s="21" t="s">
        <v>243</v>
      </c>
      <c r="Q862" s="20" t="s">
        <v>87</v>
      </c>
      <c r="R862" s="16" t="str">
        <f t="shared" si="226"/>
        <v>OTHERS</v>
      </c>
      <c r="S862" s="16" t="str">
        <f t="shared" si="240"/>
        <v>C</v>
      </c>
      <c r="T862" s="16" t="str">
        <f t="shared" si="225"/>
        <v>ADB Countries</v>
      </c>
      <c r="U862" s="16" t="str">
        <f t="shared" si="227"/>
        <v>Non-Transition States</v>
      </c>
      <c r="V862" s="22" t="str">
        <f>IF(ISNUMBER(MATCH(A862, {"Gabon","Sudan","Niger","Mali","Burkina Faso","Guinea"}, 0)), "De Facto Countries", "Non-De Facto Countries")</f>
        <v>Non-De Facto Countries</v>
      </c>
      <c r="W862" s="16" t="str">
        <f t="shared" si="238"/>
        <v>Nigeria</v>
      </c>
      <c r="X862" s="16" t="str">
        <f t="shared" si="239"/>
        <v>Environment</v>
      </c>
      <c r="Y862" s="23">
        <f>Table2[[#This Row],[Approved Amount_UA Equivalent]]</f>
        <v>1447041.8846273504</v>
      </c>
      <c r="AD862" s="23">
        <f>SUM(Table2[[#This Row],[Feed Africa ]:[Improve Quality Of Life ]])</f>
        <v>1447041.8846273504</v>
      </c>
      <c r="AE862" s="16" t="b">
        <f>Table2[[#This Row],[Total HI5]]=Table2[[#This Row],[Approved Amount_UA Equivalent]]</f>
        <v>1</v>
      </c>
      <c r="AF862" s="24">
        <v>10</v>
      </c>
      <c r="AG862" s="20" t="str">
        <f t="shared" si="228"/>
        <v>Investment Project</v>
      </c>
      <c r="AH862" s="24" t="e">
        <f>VLOOKUP(Table2[[#This Row],[SAP Code]],[25]DATA!$A:$G,7,FALSE)</f>
        <v>#N/A</v>
      </c>
      <c r="AI862" s="20" t="str">
        <f t="shared" si="229"/>
        <v>Infrastructure</v>
      </c>
      <c r="AJ862" s="25" t="s">
        <v>1126</v>
      </c>
      <c r="AK862" s="25" t="s">
        <v>74</v>
      </c>
      <c r="AL862" s="23" t="str" cm="1">
        <f t="array" ref="AL862">_xlfn.SWITCH(AK862,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62" s="26">
        <v>1</v>
      </c>
      <c r="AN862" s="25" t="str">
        <f t="shared" si="237"/>
        <v>Sovereign</v>
      </c>
      <c r="AO862" s="27">
        <v>0.25</v>
      </c>
      <c r="AP862" s="23">
        <f>Table2[[#This Row],[Approved Amount_UA Equivalent]]/1000000</f>
        <v>1.4470418846273503</v>
      </c>
      <c r="AQ862" s="19">
        <f t="shared" si="230"/>
        <v>1.925781221737463</v>
      </c>
      <c r="AR862" s="23" t="str">
        <f t="shared" si="231"/>
        <v>1-10</v>
      </c>
      <c r="AS862" s="23" t="str">
        <f t="shared" si="232"/>
        <v>1-20</v>
      </c>
      <c r="AT862" s="23" t="str">
        <f t="shared" si="233"/>
        <v>1-40</v>
      </c>
      <c r="AU862" s="23" t="str">
        <f t="shared" si="234"/>
        <v>&lt;1-50 Mn</v>
      </c>
      <c r="AV862" s="23">
        <f>Table2[[#This Row],[Amount]]</f>
        <v>2000000</v>
      </c>
      <c r="AW862" s="23" t="str">
        <f t="shared" si="235"/>
        <v>Nov 2018</v>
      </c>
      <c r="AX862" s="28">
        <f>IFERROR(VLOOKUP(Table2[[#This Row],[SAP Code]],[26]_16!A:B,2,FALSE),0)</f>
        <v>0</v>
      </c>
      <c r="AY862" s="28">
        <f>IFERROR(VLOOKUP(Table2[[#This Row],[SAP Code]],[26]_16!D:E,2,FALSE)/ 1000000, 0)</f>
        <v>0</v>
      </c>
      <c r="AZ862" s="28">
        <f>IFERROR(VLOOKUP(Table2[[#This Row],[SAP Code]],[26]_16!G:H,2,FALSE)/ 1000000, 0)</f>
        <v>0</v>
      </c>
      <c r="BA862" s="28">
        <f>IFERROR(VLOOKUP(Table2[[#This Row],[SAP Code]],[26]_16!J:K,2,FALSE)/ 1000000, 0)</f>
        <v>0</v>
      </c>
      <c r="BB862" s="28">
        <f>IFERROR(VLOOKUP(Table2[[#This Row],[SAP Code]],[26]_16!M:N,2,FALSE)/ 1000000, 0)</f>
        <v>0.17177981</v>
      </c>
      <c r="BC862" s="28">
        <f>IFERROR(VLOOKUP(Table2[[#This Row],[SAP Code]],[26]_16!P:Q,2,FALSE),0)</f>
        <v>0.15044603000000001</v>
      </c>
      <c r="BD862" s="28">
        <f>IFERROR(VLOOKUP(Table2[[#This Row],[SAP Code]],[26]_16!S:T,2,FALSE),0)</f>
        <v>0</v>
      </c>
      <c r="BE862" s="28">
        <f>IFERROR(VLOOKUP(Table2[[#This Row],[SAP Code]],[26]_16!V:W,2,FALSE)/ 1000000, 0)</f>
        <v>0.83296792000000008</v>
      </c>
      <c r="BF862" s="28">
        <f>IFERROR(VLOOKUP(Table2[[#This Row],[SAP Code]],[26]_16!Y:Z,2,FALSE)/ 1000000, 0)</f>
        <v>6.6785000000000004E-3</v>
      </c>
      <c r="BG862" s="28" t="str">
        <f>IFERROR(VLOOKUP(Table2[[#This Row],[SAP Code]],[26]port!$A:$AD,30,FALSE),"unknown")</f>
        <v>OnGo</v>
      </c>
      <c r="BH862" s="29" t="str">
        <f t="shared" si="236"/>
        <v>Ongoing</v>
      </c>
      <c r="BI862" s="16"/>
    </row>
    <row r="863" spans="1:61" ht="17.100000000000001" customHeight="1">
      <c r="A863" s="16" t="s">
        <v>343</v>
      </c>
      <c r="B863" s="16" t="s">
        <v>3050</v>
      </c>
      <c r="C863" s="16" t="s">
        <v>3096</v>
      </c>
      <c r="D863" s="16" t="s">
        <v>3052</v>
      </c>
      <c r="E863" s="18">
        <v>43411</v>
      </c>
      <c r="F863" s="16" t="s">
        <v>1248</v>
      </c>
      <c r="G863" s="16" t="s">
        <v>74</v>
      </c>
      <c r="H863" s="16" t="s">
        <v>132</v>
      </c>
      <c r="I863" s="16" t="s">
        <v>1121</v>
      </c>
      <c r="J863" s="16" t="s">
        <v>3056</v>
      </c>
      <c r="K863" s="16" t="s">
        <v>69</v>
      </c>
      <c r="L863" s="16" t="s">
        <v>70</v>
      </c>
      <c r="M863" s="19">
        <v>10120000</v>
      </c>
      <c r="N863" s="19">
        <v>7322031.936214393</v>
      </c>
      <c r="O863" s="20" t="s">
        <v>3093</v>
      </c>
      <c r="P863" s="21" t="s">
        <v>243</v>
      </c>
      <c r="Q863" s="20" t="s">
        <v>87</v>
      </c>
      <c r="R863" s="16" t="str">
        <f t="shared" si="226"/>
        <v>OTHERS</v>
      </c>
      <c r="S863" s="16" t="str">
        <f t="shared" si="240"/>
        <v>C</v>
      </c>
      <c r="T863" s="16" t="str">
        <f t="shared" si="225"/>
        <v>ADB Countries</v>
      </c>
      <c r="U863" s="16" t="str">
        <f t="shared" si="227"/>
        <v>Non-Transition States</v>
      </c>
      <c r="V863" s="22" t="str">
        <f>IF(ISNUMBER(MATCH(A863, {"Gabon","Sudan","Niger","Mali","Burkina Faso","Guinea"}, 0)), "De Facto Countries", "Non-De Facto Countries")</f>
        <v>Non-De Facto Countries</v>
      </c>
      <c r="W863" s="16" t="str">
        <f t="shared" si="238"/>
        <v>Nigeria</v>
      </c>
      <c r="X863" s="16" t="str">
        <f t="shared" si="239"/>
        <v>Environment</v>
      </c>
      <c r="Y863" s="23">
        <f>Table2[[#This Row],[Approved Amount_UA Equivalent]]</f>
        <v>7322031.936214393</v>
      </c>
      <c r="AD863" s="23">
        <f>SUM(Table2[[#This Row],[Feed Africa ]:[Improve Quality Of Life ]])</f>
        <v>7322031.936214393</v>
      </c>
      <c r="AE863" s="16" t="b">
        <f>Table2[[#This Row],[Total HI5]]=Table2[[#This Row],[Approved Amount_UA Equivalent]]</f>
        <v>1</v>
      </c>
      <c r="AF863" s="24">
        <v>10</v>
      </c>
      <c r="AG863" s="20" t="str">
        <f t="shared" si="228"/>
        <v>Investment Project</v>
      </c>
      <c r="AH863" s="24" t="e">
        <f>VLOOKUP(Table2[[#This Row],[SAP Code]],[25]DATA!$A:$G,7,FALSE)</f>
        <v>#N/A</v>
      </c>
      <c r="AI863" s="20" t="str">
        <f t="shared" si="229"/>
        <v>Infrastructure</v>
      </c>
      <c r="AJ863" s="25" t="s">
        <v>1126</v>
      </c>
      <c r="AK863" s="25" t="s">
        <v>74</v>
      </c>
      <c r="AL863" s="23" t="str" cm="1">
        <f t="array" ref="AL863">_xlfn.SWITCH(AK863,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63" s="26">
        <v>1</v>
      </c>
      <c r="AN863" s="25" t="str">
        <f t="shared" si="237"/>
        <v>Sovereign</v>
      </c>
      <c r="AO863" s="27">
        <v>0.25</v>
      </c>
      <c r="AP863" s="23">
        <f>Table2[[#This Row],[Approved Amount_UA Equivalent]]/1000000</f>
        <v>7.3220319362143931</v>
      </c>
      <c r="AQ863" s="19">
        <f t="shared" si="230"/>
        <v>9.7444529819915626</v>
      </c>
      <c r="AR863" s="23" t="str">
        <f t="shared" si="231"/>
        <v>1-10</v>
      </c>
      <c r="AS863" s="23" t="str">
        <f t="shared" si="232"/>
        <v>1-20</v>
      </c>
      <c r="AT863" s="23" t="str">
        <f t="shared" si="233"/>
        <v>1-40</v>
      </c>
      <c r="AU863" s="23" t="str">
        <f t="shared" si="234"/>
        <v>&lt;1-50 Mn</v>
      </c>
      <c r="AV863" s="23">
        <f>Table2[[#This Row],[Amount]]</f>
        <v>10120000</v>
      </c>
      <c r="AW863" s="23" t="str">
        <f t="shared" si="235"/>
        <v>Nov 2018</v>
      </c>
      <c r="AX863" s="28">
        <f>IFERROR(VLOOKUP(Table2[[#This Row],[SAP Code]],[26]_16!A:B,2,FALSE),0)</f>
        <v>0</v>
      </c>
      <c r="AY863" s="28">
        <f>IFERROR(VLOOKUP(Table2[[#This Row],[SAP Code]],[26]_16!D:E,2,FALSE)/ 1000000, 0)</f>
        <v>0</v>
      </c>
      <c r="AZ863" s="28">
        <f>IFERROR(VLOOKUP(Table2[[#This Row],[SAP Code]],[26]_16!G:H,2,FALSE)/ 1000000, 0)</f>
        <v>0</v>
      </c>
      <c r="BA863" s="28">
        <f>IFERROR(VLOOKUP(Table2[[#This Row],[SAP Code]],[26]_16!J:K,2,FALSE)/ 1000000, 0)</f>
        <v>0</v>
      </c>
      <c r="BB863" s="28">
        <f>IFERROR(VLOOKUP(Table2[[#This Row],[SAP Code]],[26]_16!M:N,2,FALSE)/ 1000000, 0)</f>
        <v>0.17177981</v>
      </c>
      <c r="BC863" s="28">
        <f>IFERROR(VLOOKUP(Table2[[#This Row],[SAP Code]],[26]_16!P:Q,2,FALSE),0)</f>
        <v>0.15044603000000001</v>
      </c>
      <c r="BD863" s="28">
        <f>IFERROR(VLOOKUP(Table2[[#This Row],[SAP Code]],[26]_16!S:T,2,FALSE),0)</f>
        <v>0</v>
      </c>
      <c r="BE863" s="28">
        <f>IFERROR(VLOOKUP(Table2[[#This Row],[SAP Code]],[26]_16!V:W,2,FALSE)/ 1000000, 0)</f>
        <v>0.83296792000000008</v>
      </c>
      <c r="BF863" s="28">
        <f>IFERROR(VLOOKUP(Table2[[#This Row],[SAP Code]],[26]_16!Y:Z,2,FALSE)/ 1000000, 0)</f>
        <v>6.6785000000000004E-3</v>
      </c>
      <c r="BG863" s="28" t="str">
        <f>IFERROR(VLOOKUP(Table2[[#This Row],[SAP Code]],[26]port!$A:$AD,30,FALSE),"unknown")</f>
        <v>OnGo</v>
      </c>
      <c r="BH863" s="29" t="str">
        <f t="shared" si="236"/>
        <v>Ongoing</v>
      </c>
      <c r="BI863" s="16"/>
    </row>
    <row r="864" spans="1:61" ht="17.100000000000001" customHeight="1">
      <c r="A864" s="38" t="s">
        <v>769</v>
      </c>
      <c r="B864" s="16" t="s">
        <v>3050</v>
      </c>
      <c r="C864" s="16" t="s">
        <v>3097</v>
      </c>
      <c r="D864" s="16" t="s">
        <v>3052</v>
      </c>
      <c r="E864" s="18">
        <v>43411</v>
      </c>
      <c r="F864" s="16" t="s">
        <v>3098</v>
      </c>
      <c r="G864" s="16" t="s">
        <v>74</v>
      </c>
      <c r="H864" s="16" t="s">
        <v>66</v>
      </c>
      <c r="I864" s="16" t="s">
        <v>1121</v>
      </c>
      <c r="J864" s="16" t="s">
        <v>83</v>
      </c>
      <c r="K864" s="16" t="s">
        <v>69</v>
      </c>
      <c r="L864" s="16" t="s">
        <v>85</v>
      </c>
      <c r="M864" s="19">
        <v>7500000</v>
      </c>
      <c r="N864" s="19">
        <v>7500000</v>
      </c>
      <c r="O864" s="20" t="s">
        <v>3099</v>
      </c>
      <c r="P864" s="21">
        <v>2100155038974</v>
      </c>
      <c r="Q864" s="20" t="s">
        <v>87</v>
      </c>
      <c r="R864" s="16" t="str">
        <f t="shared" si="226"/>
        <v>ADF Including TSF</v>
      </c>
      <c r="S864" s="16" t="str">
        <f t="shared" si="240"/>
        <v>C</v>
      </c>
      <c r="T864" s="16" t="str">
        <f t="shared" si="225"/>
        <v>ADF Countries</v>
      </c>
      <c r="U864" s="16" t="str">
        <f t="shared" si="227"/>
        <v>Transition States</v>
      </c>
      <c r="V864" s="22" t="str">
        <f>IF(ISNUMBER(MATCH(A864, {"Gabon","Sudan","Niger","Mali","Burkina Faso","Guinea"}, 0)), "De Facto Countries", "Non-De Facto Countries")</f>
        <v>Non-De Facto Countries</v>
      </c>
      <c r="W864" s="16" t="str">
        <f t="shared" si="238"/>
        <v>Central</v>
      </c>
      <c r="X864" s="16" t="str">
        <f t="shared" si="239"/>
        <v>Environment</v>
      </c>
      <c r="Y864" s="23">
        <f>Table2[[#This Row],[Approved Amount_UA Equivalent]]</f>
        <v>7500000</v>
      </c>
      <c r="AD864" s="23">
        <f>SUM(Table2[[#This Row],[Feed Africa ]:[Improve Quality Of Life ]])</f>
        <v>7500000</v>
      </c>
      <c r="AE864" s="16" t="b">
        <f>Table2[[#This Row],[Total HI5]]=Table2[[#This Row],[Approved Amount_UA Equivalent]]</f>
        <v>1</v>
      </c>
      <c r="AF864" s="24">
        <v>41</v>
      </c>
      <c r="AG864" s="20" t="str">
        <f t="shared" si="228"/>
        <v>ISP and Investment Project</v>
      </c>
      <c r="AH864" s="24" t="e">
        <f>VLOOKUP(Table2[[#This Row],[SAP Code]],[25]DATA!$A:$G,7,FALSE)</f>
        <v>#N/A</v>
      </c>
      <c r="AI864" s="20" t="str">
        <f t="shared" si="229"/>
        <v>Infrastructure</v>
      </c>
      <c r="AJ864" s="25" t="s">
        <v>1126</v>
      </c>
      <c r="AK864" s="25" t="s">
        <v>74</v>
      </c>
      <c r="AL864" s="23" t="str" cm="1">
        <f t="array" ref="AL864">_xlfn.SWITCH(AK864,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64" s="26">
        <v>1</v>
      </c>
      <c r="AN864" s="25" t="str">
        <f t="shared" si="237"/>
        <v>Sovereign</v>
      </c>
      <c r="AO864" s="27">
        <v>0.33333333333333331</v>
      </c>
      <c r="AP864" s="23">
        <f>Table2[[#This Row],[Approved Amount_UA Equivalent]]/1000000</f>
        <v>7.5</v>
      </c>
      <c r="AQ864" s="19">
        <f t="shared" si="230"/>
        <v>9.9812999999999992</v>
      </c>
      <c r="AR864" s="23" t="str">
        <f t="shared" si="231"/>
        <v>1-10</v>
      </c>
      <c r="AS864" s="23" t="str">
        <f t="shared" si="232"/>
        <v>1-20</v>
      </c>
      <c r="AT864" s="23" t="str">
        <f t="shared" si="233"/>
        <v>1-40</v>
      </c>
      <c r="AU864" s="23" t="str">
        <f t="shared" si="234"/>
        <v>&lt;1-50 Mn</v>
      </c>
      <c r="AV864" s="23">
        <f>Table2[[#This Row],[Amount]]</f>
        <v>7500000</v>
      </c>
      <c r="AW864" s="23" t="str">
        <f t="shared" si="235"/>
        <v>Nov 2018</v>
      </c>
      <c r="AX864" s="28">
        <f>IFERROR(VLOOKUP(Table2[[#This Row],[SAP Code]],[26]_16!A:B,2,FALSE),0)</f>
        <v>0</v>
      </c>
      <c r="AY864" s="28">
        <f>IFERROR(VLOOKUP(Table2[[#This Row],[SAP Code]],[26]_16!D:E,2,FALSE)/ 1000000, 0)</f>
        <v>0</v>
      </c>
      <c r="AZ864" s="28">
        <f>IFERROR(VLOOKUP(Table2[[#This Row],[SAP Code]],[26]_16!G:H,2,FALSE)/ 1000000, 0)</f>
        <v>0</v>
      </c>
      <c r="BA864" s="28">
        <f>IFERROR(VLOOKUP(Table2[[#This Row],[SAP Code]],[26]_16!J:K,2,FALSE)/ 1000000, 0)</f>
        <v>0</v>
      </c>
      <c r="BB864" s="28">
        <f>IFERROR(VLOOKUP(Table2[[#This Row],[SAP Code]],[26]_16!M:N,2,FALSE)/ 1000000, 0)</f>
        <v>8.8535799999999998E-2</v>
      </c>
      <c r="BC864" s="28">
        <f>IFERROR(VLOOKUP(Table2[[#This Row],[SAP Code]],[26]_16!P:Q,2,FALSE),0)</f>
        <v>0.28746513000000001</v>
      </c>
      <c r="BD864" s="28">
        <f>IFERROR(VLOOKUP(Table2[[#This Row],[SAP Code]],[26]_16!S:T,2,FALSE),0)</f>
        <v>0.41943246999999995</v>
      </c>
      <c r="BE864" s="28">
        <f>IFERROR(VLOOKUP(Table2[[#This Row],[SAP Code]],[26]_16!V:W,2,FALSE)/ 1000000, 0)</f>
        <v>0.79926196000000005</v>
      </c>
      <c r="BF864" s="28">
        <f>IFERROR(VLOOKUP(Table2[[#This Row],[SAP Code]],[26]_16!Y:Z,2,FALSE)/ 1000000, 0)</f>
        <v>0.37389621999999995</v>
      </c>
      <c r="BG864" s="28" t="str">
        <f>IFERROR(VLOOKUP(Table2[[#This Row],[SAP Code]],[26]port!$A:$AD,30,FALSE),"unknown")</f>
        <v>OnGo</v>
      </c>
      <c r="BH864" s="29" t="str">
        <f t="shared" si="236"/>
        <v>Ongoing</v>
      </c>
      <c r="BI864" s="16"/>
    </row>
    <row r="865" spans="1:61" ht="17.100000000000001" customHeight="1">
      <c r="A865" s="38" t="s">
        <v>769</v>
      </c>
      <c r="B865" s="16" t="s">
        <v>3050</v>
      </c>
      <c r="C865" s="16" t="s">
        <v>3100</v>
      </c>
      <c r="D865" s="16" t="s">
        <v>3052</v>
      </c>
      <c r="E865" s="18">
        <v>43411</v>
      </c>
      <c r="F865" s="16" t="s">
        <v>3098</v>
      </c>
      <c r="G865" s="16" t="s">
        <v>74</v>
      </c>
      <c r="H865" s="16" t="s">
        <v>66</v>
      </c>
      <c r="I865" s="16" t="s">
        <v>1121</v>
      </c>
      <c r="J865" s="16" t="s">
        <v>2562</v>
      </c>
      <c r="K865" s="16" t="s">
        <v>69</v>
      </c>
      <c r="L865" s="16" t="s">
        <v>195</v>
      </c>
      <c r="M865" s="19">
        <v>1140000</v>
      </c>
      <c r="N865" s="19">
        <v>933523.31351643498</v>
      </c>
      <c r="O865" s="20" t="s">
        <v>3099</v>
      </c>
      <c r="P865" s="21">
        <v>5110155000554</v>
      </c>
      <c r="Q865" s="20" t="s">
        <v>87</v>
      </c>
      <c r="R865" s="16" t="str">
        <f t="shared" si="226"/>
        <v>OTHERS</v>
      </c>
      <c r="S865" s="16" t="str">
        <f t="shared" si="240"/>
        <v>C</v>
      </c>
      <c r="T865" s="16" t="str">
        <f t="shared" si="225"/>
        <v>ADF Countries</v>
      </c>
      <c r="U865" s="16" t="str">
        <f t="shared" si="227"/>
        <v>Transition States</v>
      </c>
      <c r="V865" s="22" t="str">
        <f>IF(ISNUMBER(MATCH(A865, {"Gabon","Sudan","Niger","Mali","Burkina Faso","Guinea"}, 0)), "De Facto Countries", "Non-De Facto Countries")</f>
        <v>Non-De Facto Countries</v>
      </c>
      <c r="W865" s="16" t="str">
        <f t="shared" si="238"/>
        <v>Central</v>
      </c>
      <c r="X865" s="16" t="str">
        <f t="shared" si="239"/>
        <v>Environment</v>
      </c>
      <c r="Y865" s="23">
        <f>Table2[[#This Row],[Approved Amount_UA Equivalent]]</f>
        <v>933523.31351643498</v>
      </c>
      <c r="AD865" s="23">
        <f>SUM(Table2[[#This Row],[Feed Africa ]:[Improve Quality Of Life ]])</f>
        <v>933523.31351643498</v>
      </c>
      <c r="AE865" s="16" t="b">
        <f>Table2[[#This Row],[Total HI5]]=Table2[[#This Row],[Approved Amount_UA Equivalent]]</f>
        <v>1</v>
      </c>
      <c r="AF865" s="24">
        <v>41</v>
      </c>
      <c r="AG865" s="20" t="str">
        <f t="shared" si="228"/>
        <v>ISP and Investment Project</v>
      </c>
      <c r="AH865" s="24" t="e">
        <f>VLOOKUP(Table2[[#This Row],[SAP Code]],[25]DATA!$A:$G,7,FALSE)</f>
        <v>#N/A</v>
      </c>
      <c r="AI865" s="20" t="str">
        <f t="shared" si="229"/>
        <v>Infrastructure</v>
      </c>
      <c r="AJ865" s="25" t="s">
        <v>1126</v>
      </c>
      <c r="AK865" s="25" t="s">
        <v>74</v>
      </c>
      <c r="AL865" s="23" t="str" cm="1">
        <f t="array" ref="AL865">_xlfn.SWITCH(AK865,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65" s="26">
        <v>1</v>
      </c>
      <c r="AN865" s="25" t="str">
        <f t="shared" si="237"/>
        <v>Sovereign</v>
      </c>
      <c r="AO865" s="27">
        <v>0.33333333333333331</v>
      </c>
      <c r="AP865" s="23">
        <f>Table2[[#This Row],[Approved Amount_UA Equivalent]]/1000000</f>
        <v>0.93352331351643503</v>
      </c>
      <c r="AQ865" s="19">
        <f t="shared" si="230"/>
        <v>1.2423701665602125</v>
      </c>
      <c r="AR865" s="23" t="str">
        <f t="shared" si="231"/>
        <v>1-10</v>
      </c>
      <c r="AS865" s="23" t="str">
        <f t="shared" si="232"/>
        <v>1-20</v>
      </c>
      <c r="AT865" s="23" t="str">
        <f t="shared" si="233"/>
        <v>1-40</v>
      </c>
      <c r="AU865" s="23" t="str">
        <f t="shared" si="234"/>
        <v>&lt;1-50 Mn</v>
      </c>
      <c r="AV865" s="23">
        <f>Table2[[#This Row],[Amount]]</f>
        <v>1140000</v>
      </c>
      <c r="AW865" s="23" t="str">
        <f t="shared" si="235"/>
        <v>Nov 2018</v>
      </c>
      <c r="AX865" s="28">
        <f>IFERROR(VLOOKUP(Table2[[#This Row],[SAP Code]],[26]_16!A:B,2,FALSE),0)</f>
        <v>0</v>
      </c>
      <c r="AY865" s="28">
        <f>IFERROR(VLOOKUP(Table2[[#This Row],[SAP Code]],[26]_16!D:E,2,FALSE)/ 1000000, 0)</f>
        <v>0</v>
      </c>
      <c r="AZ865" s="28">
        <f>IFERROR(VLOOKUP(Table2[[#This Row],[SAP Code]],[26]_16!G:H,2,FALSE)/ 1000000, 0)</f>
        <v>0</v>
      </c>
      <c r="BA865" s="28">
        <f>IFERROR(VLOOKUP(Table2[[#This Row],[SAP Code]],[26]_16!J:K,2,FALSE)/ 1000000, 0)</f>
        <v>0</v>
      </c>
      <c r="BB865" s="28">
        <f>IFERROR(VLOOKUP(Table2[[#This Row],[SAP Code]],[26]_16!M:N,2,FALSE)/ 1000000, 0)</f>
        <v>8.8535799999999998E-2</v>
      </c>
      <c r="BC865" s="28">
        <f>IFERROR(VLOOKUP(Table2[[#This Row],[SAP Code]],[26]_16!P:Q,2,FALSE),0)</f>
        <v>0.28746513000000001</v>
      </c>
      <c r="BD865" s="28">
        <f>IFERROR(VLOOKUP(Table2[[#This Row],[SAP Code]],[26]_16!S:T,2,FALSE),0)</f>
        <v>0.41943246999999995</v>
      </c>
      <c r="BE865" s="28">
        <f>IFERROR(VLOOKUP(Table2[[#This Row],[SAP Code]],[26]_16!V:W,2,FALSE)/ 1000000, 0)</f>
        <v>0.79926196000000005</v>
      </c>
      <c r="BF865" s="28">
        <f>IFERROR(VLOOKUP(Table2[[#This Row],[SAP Code]],[26]_16!Y:Z,2,FALSE)/ 1000000, 0)</f>
        <v>0.37389621999999995</v>
      </c>
      <c r="BG865" s="28" t="str">
        <f>IFERROR(VLOOKUP(Table2[[#This Row],[SAP Code]],[26]port!$A:$AD,30,FALSE),"unknown")</f>
        <v>OnGo</v>
      </c>
      <c r="BH865" s="29" t="str">
        <f t="shared" si="236"/>
        <v>Ongoing</v>
      </c>
      <c r="BI865" s="16"/>
    </row>
    <row r="866" spans="1:61" ht="17.100000000000001" customHeight="1">
      <c r="A866" s="38" t="s">
        <v>769</v>
      </c>
      <c r="B866" s="16" t="s">
        <v>3050</v>
      </c>
      <c r="C866" s="16" t="s">
        <v>3101</v>
      </c>
      <c r="D866" s="16" t="s">
        <v>3052</v>
      </c>
      <c r="E866" s="18">
        <v>43411</v>
      </c>
      <c r="F866" s="16" t="s">
        <v>3098</v>
      </c>
      <c r="G866" s="16" t="s">
        <v>74</v>
      </c>
      <c r="H866" s="16" t="s">
        <v>66</v>
      </c>
      <c r="I866" s="16" t="s">
        <v>1121</v>
      </c>
      <c r="J866" s="16" t="s">
        <v>3056</v>
      </c>
      <c r="K866" s="16" t="s">
        <v>69</v>
      </c>
      <c r="L866" s="16" t="s">
        <v>70</v>
      </c>
      <c r="M866" s="19">
        <v>4290000</v>
      </c>
      <c r="N866" s="19">
        <v>3103904.8425256666</v>
      </c>
      <c r="O866" s="20" t="s">
        <v>3099</v>
      </c>
      <c r="P866" s="21" t="s">
        <v>243</v>
      </c>
      <c r="Q866" s="20" t="s">
        <v>87</v>
      </c>
      <c r="R866" s="16" t="str">
        <f t="shared" si="226"/>
        <v>OTHERS</v>
      </c>
      <c r="S866" s="16" t="str">
        <f t="shared" si="240"/>
        <v>C</v>
      </c>
      <c r="T866" s="16" t="str">
        <f t="shared" si="225"/>
        <v>ADF Countries</v>
      </c>
      <c r="U866" s="16" t="str">
        <f t="shared" si="227"/>
        <v>Transition States</v>
      </c>
      <c r="V866" s="22" t="str">
        <f>IF(ISNUMBER(MATCH(A866, {"Gabon","Sudan","Niger","Mali","Burkina Faso","Guinea"}, 0)), "De Facto Countries", "Non-De Facto Countries")</f>
        <v>Non-De Facto Countries</v>
      </c>
      <c r="W866" s="16" t="str">
        <f t="shared" si="238"/>
        <v>Central</v>
      </c>
      <c r="X866" s="16" t="str">
        <f t="shared" si="239"/>
        <v>Environment</v>
      </c>
      <c r="Y866" s="23">
        <f>Table2[[#This Row],[Approved Amount_UA Equivalent]]</f>
        <v>3103904.8425256666</v>
      </c>
      <c r="AD866" s="23">
        <f>SUM(Table2[[#This Row],[Feed Africa ]:[Improve Quality Of Life ]])</f>
        <v>3103904.8425256666</v>
      </c>
      <c r="AE866" s="16" t="b">
        <f>Table2[[#This Row],[Total HI5]]=Table2[[#This Row],[Approved Amount_UA Equivalent]]</f>
        <v>1</v>
      </c>
      <c r="AF866" s="24">
        <v>41</v>
      </c>
      <c r="AG866" s="20" t="str">
        <f t="shared" si="228"/>
        <v>ISP and Investment Project</v>
      </c>
      <c r="AH866" s="24" t="e">
        <f>VLOOKUP(Table2[[#This Row],[SAP Code]],[25]DATA!$A:$G,7,FALSE)</f>
        <v>#N/A</v>
      </c>
      <c r="AI866" s="20" t="str">
        <f t="shared" si="229"/>
        <v>Infrastructure</v>
      </c>
      <c r="AJ866" s="25" t="s">
        <v>1126</v>
      </c>
      <c r="AK866" s="25" t="s">
        <v>74</v>
      </c>
      <c r="AL866" s="23" t="str" cm="1">
        <f t="array" ref="AL866">_xlfn.SWITCH(AK866,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66" s="26">
        <v>1</v>
      </c>
      <c r="AN866" s="25" t="str">
        <f t="shared" si="237"/>
        <v>Sovereign</v>
      </c>
      <c r="AO866" s="27">
        <v>0.33333333333333331</v>
      </c>
      <c r="AP866" s="23">
        <f>Table2[[#This Row],[Approved Amount_UA Equivalent]]/1000000</f>
        <v>3.1039048425256666</v>
      </c>
      <c r="AQ866" s="19">
        <f t="shared" si="230"/>
        <v>4.1308007206268584</v>
      </c>
      <c r="AR866" s="23" t="str">
        <f t="shared" si="231"/>
        <v>1-10</v>
      </c>
      <c r="AS866" s="23" t="str">
        <f t="shared" si="232"/>
        <v>1-20</v>
      </c>
      <c r="AT866" s="23" t="str">
        <f t="shared" si="233"/>
        <v>1-40</v>
      </c>
      <c r="AU866" s="23" t="str">
        <f t="shared" si="234"/>
        <v>&lt;1-50 Mn</v>
      </c>
      <c r="AV866" s="23">
        <f>Table2[[#This Row],[Amount]]</f>
        <v>4290000</v>
      </c>
      <c r="AW866" s="23" t="str">
        <f t="shared" si="235"/>
        <v>Nov 2018</v>
      </c>
      <c r="AX866" s="28">
        <f>IFERROR(VLOOKUP(Table2[[#This Row],[SAP Code]],[26]_16!A:B,2,FALSE),0)</f>
        <v>0</v>
      </c>
      <c r="AY866" s="28">
        <f>IFERROR(VLOOKUP(Table2[[#This Row],[SAP Code]],[26]_16!D:E,2,FALSE)/ 1000000, 0)</f>
        <v>0</v>
      </c>
      <c r="AZ866" s="28">
        <f>IFERROR(VLOOKUP(Table2[[#This Row],[SAP Code]],[26]_16!G:H,2,FALSE)/ 1000000, 0)</f>
        <v>0</v>
      </c>
      <c r="BA866" s="28">
        <f>IFERROR(VLOOKUP(Table2[[#This Row],[SAP Code]],[26]_16!J:K,2,FALSE)/ 1000000, 0)</f>
        <v>0</v>
      </c>
      <c r="BB866" s="28">
        <f>IFERROR(VLOOKUP(Table2[[#This Row],[SAP Code]],[26]_16!M:N,2,FALSE)/ 1000000, 0)</f>
        <v>8.8535799999999998E-2</v>
      </c>
      <c r="BC866" s="28">
        <f>IFERROR(VLOOKUP(Table2[[#This Row],[SAP Code]],[26]_16!P:Q,2,FALSE),0)</f>
        <v>0.28746513000000001</v>
      </c>
      <c r="BD866" s="28">
        <f>IFERROR(VLOOKUP(Table2[[#This Row],[SAP Code]],[26]_16!S:T,2,FALSE),0)</f>
        <v>0.41943246999999995</v>
      </c>
      <c r="BE866" s="28">
        <f>IFERROR(VLOOKUP(Table2[[#This Row],[SAP Code]],[26]_16!V:W,2,FALSE)/ 1000000, 0)</f>
        <v>0.79926196000000005</v>
      </c>
      <c r="BF866" s="28">
        <f>IFERROR(VLOOKUP(Table2[[#This Row],[SAP Code]],[26]_16!Y:Z,2,FALSE)/ 1000000, 0)</f>
        <v>0.37389621999999995</v>
      </c>
      <c r="BG866" s="28" t="str">
        <f>IFERROR(VLOOKUP(Table2[[#This Row],[SAP Code]],[26]port!$A:$AD,30,FALSE),"unknown")</f>
        <v>OnGo</v>
      </c>
      <c r="BH866" s="29" t="str">
        <f t="shared" si="236"/>
        <v>Ongoing</v>
      </c>
      <c r="BI866" s="16"/>
    </row>
    <row r="867" spans="1:61" ht="17.100000000000001" customHeight="1">
      <c r="A867" s="16" t="s">
        <v>696</v>
      </c>
      <c r="B867" s="16" t="s">
        <v>3050</v>
      </c>
      <c r="C867" s="16" t="s">
        <v>3102</v>
      </c>
      <c r="D867" s="16" t="s">
        <v>3052</v>
      </c>
      <c r="E867" s="18">
        <v>43411</v>
      </c>
      <c r="F867" s="16" t="s">
        <v>3103</v>
      </c>
      <c r="G867" s="16" t="s">
        <v>74</v>
      </c>
      <c r="H867" s="16" t="s">
        <v>132</v>
      </c>
      <c r="I867" s="16" t="s">
        <v>1121</v>
      </c>
      <c r="J867" s="16" t="s">
        <v>83</v>
      </c>
      <c r="K867" s="16" t="s">
        <v>69</v>
      </c>
      <c r="L867" s="16" t="s">
        <v>85</v>
      </c>
      <c r="M867" s="19">
        <v>7500000</v>
      </c>
      <c r="N867" s="19">
        <v>7500000</v>
      </c>
      <c r="O867" s="20" t="s">
        <v>3104</v>
      </c>
      <c r="P867" s="21">
        <v>2100155038973</v>
      </c>
      <c r="Q867" s="20" t="s">
        <v>87</v>
      </c>
      <c r="R867" s="16" t="str">
        <f t="shared" si="226"/>
        <v>ADF Including TSF</v>
      </c>
      <c r="S867" s="16" t="str">
        <f t="shared" si="240"/>
        <v>C</v>
      </c>
      <c r="T867" s="16" t="str">
        <f t="shared" si="225"/>
        <v>ADF Countries</v>
      </c>
      <c r="U867" s="16" t="str">
        <f t="shared" si="227"/>
        <v>Transition States</v>
      </c>
      <c r="V867" s="22" t="str">
        <f>IF(ISNUMBER(MATCH(A867, {"Gabon","Sudan","Niger","Mali","Burkina Faso","Guinea"}, 0)), "De Facto Countries", "Non-De Facto Countries")</f>
        <v>De Facto Countries</v>
      </c>
      <c r="W867" s="16" t="str">
        <f t="shared" si="238"/>
        <v>West</v>
      </c>
      <c r="X867" s="16" t="str">
        <f t="shared" si="239"/>
        <v>Environment</v>
      </c>
      <c r="Y867" s="23">
        <f>Table2[[#This Row],[Approved Amount_UA Equivalent]]</f>
        <v>7500000</v>
      </c>
      <c r="AD867" s="23">
        <f>SUM(Table2[[#This Row],[Feed Africa ]:[Improve Quality Of Life ]])</f>
        <v>7500000</v>
      </c>
      <c r="AE867" s="16" t="b">
        <f>Table2[[#This Row],[Total HI5]]=Table2[[#This Row],[Approved Amount_UA Equivalent]]</f>
        <v>1</v>
      </c>
      <c r="AF867" s="24">
        <v>41</v>
      </c>
      <c r="AG867" s="20" t="str">
        <f t="shared" si="228"/>
        <v>ISP and Investment Project</v>
      </c>
      <c r="AH867" s="24" t="e">
        <f>VLOOKUP(Table2[[#This Row],[SAP Code]],[25]DATA!$A:$G,7,FALSE)</f>
        <v>#N/A</v>
      </c>
      <c r="AI867" s="20" t="str">
        <f t="shared" si="229"/>
        <v>Infrastructure</v>
      </c>
      <c r="AJ867" s="25" t="s">
        <v>1126</v>
      </c>
      <c r="AK867" s="25" t="s">
        <v>74</v>
      </c>
      <c r="AL867" s="23" t="str" cm="1">
        <f t="array" ref="AL867">_xlfn.SWITCH(AK867,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67" s="26">
        <v>1</v>
      </c>
      <c r="AN867" s="25" t="str">
        <f t="shared" si="237"/>
        <v>Sovereign</v>
      </c>
      <c r="AO867" s="27">
        <v>0.25</v>
      </c>
      <c r="AP867" s="23">
        <f>Table2[[#This Row],[Approved Amount_UA Equivalent]]/1000000</f>
        <v>7.5</v>
      </c>
      <c r="AQ867" s="19">
        <f t="shared" si="230"/>
        <v>9.9812999999999992</v>
      </c>
      <c r="AR867" s="23" t="str">
        <f t="shared" si="231"/>
        <v>1-10</v>
      </c>
      <c r="AS867" s="23" t="str">
        <f t="shared" si="232"/>
        <v>1-20</v>
      </c>
      <c r="AT867" s="23" t="str">
        <f t="shared" si="233"/>
        <v>1-40</v>
      </c>
      <c r="AU867" s="23" t="str">
        <f t="shared" si="234"/>
        <v>&lt;1-50 Mn</v>
      </c>
      <c r="AV867" s="23">
        <f>Table2[[#This Row],[Amount]]</f>
        <v>7500000</v>
      </c>
      <c r="AW867" s="23" t="str">
        <f t="shared" si="235"/>
        <v>Nov 2018</v>
      </c>
      <c r="AX867" s="28">
        <f>IFERROR(VLOOKUP(Table2[[#This Row],[SAP Code]],[26]_16!A:B,2,FALSE),0)</f>
        <v>0</v>
      </c>
      <c r="AY867" s="28">
        <f>IFERROR(VLOOKUP(Table2[[#This Row],[SAP Code]],[26]_16!D:E,2,FALSE)/ 1000000, 0)</f>
        <v>0</v>
      </c>
      <c r="AZ867" s="28">
        <f>IFERROR(VLOOKUP(Table2[[#This Row],[SAP Code]],[26]_16!G:H,2,FALSE)/ 1000000, 0)</f>
        <v>0</v>
      </c>
      <c r="BA867" s="28">
        <f>IFERROR(VLOOKUP(Table2[[#This Row],[SAP Code]],[26]_16!J:K,2,FALSE)/ 1000000, 0)</f>
        <v>0</v>
      </c>
      <c r="BB867" s="28">
        <f>IFERROR(VLOOKUP(Table2[[#This Row],[SAP Code]],[26]_16!M:N,2,FALSE)/ 1000000, 0)</f>
        <v>0.13675672</v>
      </c>
      <c r="BC867" s="28">
        <f>IFERROR(VLOOKUP(Table2[[#This Row],[SAP Code]],[26]_16!P:Q,2,FALSE),0)</f>
        <v>0.16407251</v>
      </c>
      <c r="BD867" s="28">
        <f>IFERROR(VLOOKUP(Table2[[#This Row],[SAP Code]],[26]_16!S:T,2,FALSE),0)</f>
        <v>0.5052546200000001</v>
      </c>
      <c r="BE867" s="28">
        <f>IFERROR(VLOOKUP(Table2[[#This Row],[SAP Code]],[26]_16!V:W,2,FALSE)/ 1000000, 0)</f>
        <v>0.69270699000000002</v>
      </c>
      <c r="BF867" s="28">
        <f>IFERROR(VLOOKUP(Table2[[#This Row],[SAP Code]],[26]_16!Y:Z,2,FALSE)/ 1000000, 0)</f>
        <v>1.0770143199999997</v>
      </c>
      <c r="BG867" s="28" t="str">
        <f>IFERROR(VLOOKUP(Table2[[#This Row],[SAP Code]],[26]port!$A:$AD,30,FALSE),"unknown")</f>
        <v>OnGo</v>
      </c>
      <c r="BH867" s="29" t="str">
        <f t="shared" si="236"/>
        <v>Ongoing</v>
      </c>
      <c r="BI867" s="16"/>
    </row>
    <row r="868" spans="1:61" ht="17.100000000000001" customHeight="1">
      <c r="A868" s="16" t="s">
        <v>696</v>
      </c>
      <c r="B868" s="16" t="s">
        <v>3050</v>
      </c>
      <c r="C868" s="16" t="s">
        <v>3105</v>
      </c>
      <c r="D868" s="16" t="s">
        <v>3052</v>
      </c>
      <c r="E868" s="18">
        <v>43411</v>
      </c>
      <c r="F868" s="16" t="s">
        <v>3103</v>
      </c>
      <c r="G868" s="16" t="s">
        <v>74</v>
      </c>
      <c r="H868" s="16" t="s">
        <v>132</v>
      </c>
      <c r="I868" s="16" t="s">
        <v>1121</v>
      </c>
      <c r="J868" s="16" t="s">
        <v>2562</v>
      </c>
      <c r="K868" s="16" t="s">
        <v>69</v>
      </c>
      <c r="L868" s="16" t="s">
        <v>195</v>
      </c>
      <c r="M868" s="19">
        <v>1970000</v>
      </c>
      <c r="N868" s="19">
        <v>1613193.7961643657</v>
      </c>
      <c r="O868" s="20" t="s">
        <v>3104</v>
      </c>
      <c r="P868" s="21">
        <v>5110155000552</v>
      </c>
      <c r="Q868" s="20" t="s">
        <v>87</v>
      </c>
      <c r="R868" s="16" t="str">
        <f t="shared" si="226"/>
        <v>OTHERS</v>
      </c>
      <c r="S868" s="16" t="str">
        <f t="shared" si="240"/>
        <v>C</v>
      </c>
      <c r="T868" s="16" t="str">
        <f t="shared" si="225"/>
        <v>ADF Countries</v>
      </c>
      <c r="U868" s="16" t="str">
        <f t="shared" si="227"/>
        <v>Transition States</v>
      </c>
      <c r="V868" s="22" t="str">
        <f>IF(ISNUMBER(MATCH(A868, {"Gabon","Sudan","Niger","Mali","Burkina Faso","Guinea"}, 0)), "De Facto Countries", "Non-De Facto Countries")</f>
        <v>De Facto Countries</v>
      </c>
      <c r="W868" s="16" t="str">
        <f t="shared" si="238"/>
        <v>West</v>
      </c>
      <c r="X868" s="16" t="str">
        <f t="shared" si="239"/>
        <v>Environment</v>
      </c>
      <c r="Y868" s="23">
        <f>Table2[[#This Row],[Approved Amount_UA Equivalent]]</f>
        <v>1613193.7961643657</v>
      </c>
      <c r="AD868" s="23">
        <f>SUM(Table2[[#This Row],[Feed Africa ]:[Improve Quality Of Life ]])</f>
        <v>1613193.7961643657</v>
      </c>
      <c r="AE868" s="16" t="b">
        <f>Table2[[#This Row],[Total HI5]]=Table2[[#This Row],[Approved Amount_UA Equivalent]]</f>
        <v>1</v>
      </c>
      <c r="AF868" s="24">
        <v>41</v>
      </c>
      <c r="AG868" s="20" t="str">
        <f t="shared" si="228"/>
        <v>ISP and Investment Project</v>
      </c>
      <c r="AH868" s="24" t="e">
        <f>VLOOKUP(Table2[[#This Row],[SAP Code]],[25]DATA!$A:$G,7,FALSE)</f>
        <v>#N/A</v>
      </c>
      <c r="AI868" s="20" t="str">
        <f t="shared" si="229"/>
        <v>Infrastructure</v>
      </c>
      <c r="AJ868" s="25" t="s">
        <v>1126</v>
      </c>
      <c r="AK868" s="25" t="s">
        <v>74</v>
      </c>
      <c r="AL868" s="23" t="str" cm="1">
        <f t="array" ref="AL868">_xlfn.SWITCH(AK868,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68" s="26">
        <v>1</v>
      </c>
      <c r="AN868" s="25" t="str">
        <f t="shared" si="237"/>
        <v>Sovereign</v>
      </c>
      <c r="AO868" s="27">
        <v>0.25</v>
      </c>
      <c r="AP868" s="23">
        <f>Table2[[#This Row],[Approved Amount_UA Equivalent]]/1000000</f>
        <v>1.6131937961643656</v>
      </c>
      <c r="AQ868" s="19">
        <f t="shared" si="230"/>
        <v>2.1469028316873842</v>
      </c>
      <c r="AR868" s="23" t="str">
        <f t="shared" si="231"/>
        <v>1-10</v>
      </c>
      <c r="AS868" s="23" t="str">
        <f t="shared" si="232"/>
        <v>1-20</v>
      </c>
      <c r="AT868" s="23" t="str">
        <f t="shared" si="233"/>
        <v>1-40</v>
      </c>
      <c r="AU868" s="23" t="str">
        <f t="shared" si="234"/>
        <v>&lt;1-50 Mn</v>
      </c>
      <c r="AV868" s="23">
        <f>Table2[[#This Row],[Amount]]</f>
        <v>1970000</v>
      </c>
      <c r="AW868" s="23" t="str">
        <f t="shared" si="235"/>
        <v>Nov 2018</v>
      </c>
      <c r="AX868" s="28">
        <f>IFERROR(VLOOKUP(Table2[[#This Row],[SAP Code]],[26]_16!A:B,2,FALSE),0)</f>
        <v>0</v>
      </c>
      <c r="AY868" s="28">
        <f>IFERROR(VLOOKUP(Table2[[#This Row],[SAP Code]],[26]_16!D:E,2,FALSE)/ 1000000, 0)</f>
        <v>0</v>
      </c>
      <c r="AZ868" s="28">
        <f>IFERROR(VLOOKUP(Table2[[#This Row],[SAP Code]],[26]_16!G:H,2,FALSE)/ 1000000, 0)</f>
        <v>0</v>
      </c>
      <c r="BA868" s="28">
        <f>IFERROR(VLOOKUP(Table2[[#This Row],[SAP Code]],[26]_16!J:K,2,FALSE)/ 1000000, 0)</f>
        <v>0</v>
      </c>
      <c r="BB868" s="28">
        <f>IFERROR(VLOOKUP(Table2[[#This Row],[SAP Code]],[26]_16!M:N,2,FALSE)/ 1000000, 0)</f>
        <v>0.13675672</v>
      </c>
      <c r="BC868" s="28">
        <f>IFERROR(VLOOKUP(Table2[[#This Row],[SAP Code]],[26]_16!P:Q,2,FALSE),0)</f>
        <v>0.16407251</v>
      </c>
      <c r="BD868" s="28">
        <f>IFERROR(VLOOKUP(Table2[[#This Row],[SAP Code]],[26]_16!S:T,2,FALSE),0)</f>
        <v>0.5052546200000001</v>
      </c>
      <c r="BE868" s="28">
        <f>IFERROR(VLOOKUP(Table2[[#This Row],[SAP Code]],[26]_16!V:W,2,FALSE)/ 1000000, 0)</f>
        <v>0.69270699000000002</v>
      </c>
      <c r="BF868" s="28">
        <f>IFERROR(VLOOKUP(Table2[[#This Row],[SAP Code]],[26]_16!Y:Z,2,FALSE)/ 1000000, 0)</f>
        <v>1.0770143199999997</v>
      </c>
      <c r="BG868" s="28" t="str">
        <f>IFERROR(VLOOKUP(Table2[[#This Row],[SAP Code]],[26]port!$A:$AD,30,FALSE),"unknown")</f>
        <v>OnGo</v>
      </c>
      <c r="BH868" s="29" t="str">
        <f t="shared" si="236"/>
        <v>Ongoing</v>
      </c>
      <c r="BI868" s="16"/>
    </row>
    <row r="869" spans="1:61" ht="17.100000000000001" customHeight="1">
      <c r="A869" s="16" t="s">
        <v>696</v>
      </c>
      <c r="B869" s="16" t="s">
        <v>3050</v>
      </c>
      <c r="C869" s="16" t="s">
        <v>3106</v>
      </c>
      <c r="D869" s="16" t="s">
        <v>3052</v>
      </c>
      <c r="E869" s="18">
        <v>43411</v>
      </c>
      <c r="F869" s="16" t="s">
        <v>3103</v>
      </c>
      <c r="G869" s="16" t="s">
        <v>74</v>
      </c>
      <c r="H869" s="16" t="s">
        <v>132</v>
      </c>
      <c r="I869" s="16" t="s">
        <v>1121</v>
      </c>
      <c r="J869" s="16" t="s">
        <v>3056</v>
      </c>
      <c r="K869" s="16" t="s">
        <v>84</v>
      </c>
      <c r="L869" s="16" t="s">
        <v>70</v>
      </c>
      <c r="M869" s="19">
        <v>1000000</v>
      </c>
      <c r="N869" s="19">
        <v>723520.94231367519</v>
      </c>
      <c r="O869" s="20" t="s">
        <v>3104</v>
      </c>
      <c r="P869" s="21" t="s">
        <v>243</v>
      </c>
      <c r="Q869" s="20" t="s">
        <v>87</v>
      </c>
      <c r="R869" s="16" t="str">
        <f t="shared" si="226"/>
        <v>OTHERS</v>
      </c>
      <c r="S869" s="16" t="str">
        <f t="shared" si="240"/>
        <v>C</v>
      </c>
      <c r="T869" s="16" t="str">
        <f t="shared" si="225"/>
        <v>ADF Countries</v>
      </c>
      <c r="U869" s="16" t="str">
        <f t="shared" si="227"/>
        <v>Transition States</v>
      </c>
      <c r="V869" s="22" t="str">
        <f>IF(ISNUMBER(MATCH(A869, {"Gabon","Sudan","Niger","Mali","Burkina Faso","Guinea"}, 0)), "De Facto Countries", "Non-De Facto Countries")</f>
        <v>De Facto Countries</v>
      </c>
      <c r="W869" s="16" t="str">
        <f t="shared" si="238"/>
        <v>West</v>
      </c>
      <c r="X869" s="16" t="str">
        <f t="shared" si="239"/>
        <v>Environment</v>
      </c>
      <c r="Y869" s="23">
        <f>Table2[[#This Row],[Approved Amount_UA Equivalent]]</f>
        <v>723520.94231367519</v>
      </c>
      <c r="AD869" s="23">
        <f>SUM(Table2[[#This Row],[Feed Africa ]:[Improve Quality Of Life ]])</f>
        <v>723520.94231367519</v>
      </c>
      <c r="AE869" s="16" t="b">
        <f>Table2[[#This Row],[Total HI5]]=Table2[[#This Row],[Approved Amount_UA Equivalent]]</f>
        <v>1</v>
      </c>
      <c r="AF869" s="24">
        <v>41</v>
      </c>
      <c r="AG869" s="20" t="str">
        <f t="shared" si="228"/>
        <v>ISP and Investment Project</v>
      </c>
      <c r="AH869" s="24" t="e">
        <f>VLOOKUP(Table2[[#This Row],[SAP Code]],[25]DATA!$A:$G,7,FALSE)</f>
        <v>#N/A</v>
      </c>
      <c r="AI869" s="20" t="str">
        <f t="shared" si="229"/>
        <v>Infrastructure</v>
      </c>
      <c r="AJ869" s="25" t="s">
        <v>1126</v>
      </c>
      <c r="AK869" s="25" t="s">
        <v>74</v>
      </c>
      <c r="AL869" s="23" t="str" cm="1">
        <f t="array" ref="AL869">_xlfn.SWITCH(AK869,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69" s="26">
        <v>1</v>
      </c>
      <c r="AN869" s="25" t="str">
        <f t="shared" si="237"/>
        <v>Sovereign</v>
      </c>
      <c r="AO869" s="27">
        <v>0.25</v>
      </c>
      <c r="AP869" s="23">
        <f>Table2[[#This Row],[Approved Amount_UA Equivalent]]/1000000</f>
        <v>0.72352094231367514</v>
      </c>
      <c r="AQ869" s="19">
        <f t="shared" si="230"/>
        <v>0.96289061086873151</v>
      </c>
      <c r="AR869" s="23" t="str">
        <f t="shared" si="231"/>
        <v>1-10</v>
      </c>
      <c r="AS869" s="23" t="str">
        <f t="shared" si="232"/>
        <v>1-20</v>
      </c>
      <c r="AT869" s="23" t="str">
        <f t="shared" si="233"/>
        <v>1-40</v>
      </c>
      <c r="AU869" s="23" t="str">
        <f t="shared" si="234"/>
        <v>&lt;1-50 Mn</v>
      </c>
      <c r="AV869" s="23">
        <f>Table2[[#This Row],[Amount]]</f>
        <v>1000000</v>
      </c>
      <c r="AW869" s="23" t="str">
        <f t="shared" si="235"/>
        <v>Nov 2018</v>
      </c>
      <c r="AX869" s="28">
        <f>IFERROR(VLOOKUP(Table2[[#This Row],[SAP Code]],[26]_16!A:B,2,FALSE),0)</f>
        <v>0</v>
      </c>
      <c r="AY869" s="28">
        <f>IFERROR(VLOOKUP(Table2[[#This Row],[SAP Code]],[26]_16!D:E,2,FALSE)/ 1000000, 0)</f>
        <v>0</v>
      </c>
      <c r="AZ869" s="28">
        <f>IFERROR(VLOOKUP(Table2[[#This Row],[SAP Code]],[26]_16!G:H,2,FALSE)/ 1000000, 0)</f>
        <v>0</v>
      </c>
      <c r="BA869" s="28">
        <f>IFERROR(VLOOKUP(Table2[[#This Row],[SAP Code]],[26]_16!J:K,2,FALSE)/ 1000000, 0)</f>
        <v>0</v>
      </c>
      <c r="BB869" s="28">
        <f>IFERROR(VLOOKUP(Table2[[#This Row],[SAP Code]],[26]_16!M:N,2,FALSE)/ 1000000, 0)</f>
        <v>0.13675672</v>
      </c>
      <c r="BC869" s="28">
        <f>IFERROR(VLOOKUP(Table2[[#This Row],[SAP Code]],[26]_16!P:Q,2,FALSE),0)</f>
        <v>0.16407251</v>
      </c>
      <c r="BD869" s="28">
        <f>IFERROR(VLOOKUP(Table2[[#This Row],[SAP Code]],[26]_16!S:T,2,FALSE),0)</f>
        <v>0.5052546200000001</v>
      </c>
      <c r="BE869" s="28">
        <f>IFERROR(VLOOKUP(Table2[[#This Row],[SAP Code]],[26]_16!V:W,2,FALSE)/ 1000000, 0)</f>
        <v>0.69270699000000002</v>
      </c>
      <c r="BF869" s="28">
        <f>IFERROR(VLOOKUP(Table2[[#This Row],[SAP Code]],[26]_16!Y:Z,2,FALSE)/ 1000000, 0)</f>
        <v>1.0770143199999997</v>
      </c>
      <c r="BG869" s="28" t="str">
        <f>IFERROR(VLOOKUP(Table2[[#This Row],[SAP Code]],[26]port!$A:$AD,30,FALSE),"unknown")</f>
        <v>OnGo</v>
      </c>
      <c r="BH869" s="29" t="str">
        <f t="shared" si="236"/>
        <v>Ongoing</v>
      </c>
      <c r="BI869" s="16"/>
    </row>
    <row r="870" spans="1:61" ht="17.100000000000001" customHeight="1">
      <c r="A870" s="16" t="s">
        <v>696</v>
      </c>
      <c r="B870" s="16" t="s">
        <v>3050</v>
      </c>
      <c r="C870" s="16" t="s">
        <v>3107</v>
      </c>
      <c r="D870" s="16" t="s">
        <v>3052</v>
      </c>
      <c r="E870" s="18">
        <v>43411</v>
      </c>
      <c r="F870" s="16" t="s">
        <v>3103</v>
      </c>
      <c r="G870" s="16" t="s">
        <v>74</v>
      </c>
      <c r="H870" s="16" t="s">
        <v>132</v>
      </c>
      <c r="I870" s="16" t="s">
        <v>1121</v>
      </c>
      <c r="J870" s="16" t="s">
        <v>3056</v>
      </c>
      <c r="K870" s="16" t="s">
        <v>69</v>
      </c>
      <c r="L870" s="16" t="s">
        <v>70</v>
      </c>
      <c r="M870" s="19">
        <v>6660000</v>
      </c>
      <c r="N870" s="19">
        <v>4818649.4758090768</v>
      </c>
      <c r="O870" s="20" t="s">
        <v>3104</v>
      </c>
      <c r="P870" s="21" t="s">
        <v>243</v>
      </c>
      <c r="Q870" s="20" t="s">
        <v>87</v>
      </c>
      <c r="R870" s="16" t="str">
        <f t="shared" si="226"/>
        <v>OTHERS</v>
      </c>
      <c r="S870" s="16" t="str">
        <f t="shared" si="240"/>
        <v>C</v>
      </c>
      <c r="T870" s="16" t="str">
        <f t="shared" si="225"/>
        <v>ADF Countries</v>
      </c>
      <c r="U870" s="16" t="str">
        <f t="shared" si="227"/>
        <v>Transition States</v>
      </c>
      <c r="V870" s="22" t="str">
        <f>IF(ISNUMBER(MATCH(A870, {"Gabon","Sudan","Niger","Mali","Burkina Faso","Guinea"}, 0)), "De Facto Countries", "Non-De Facto Countries")</f>
        <v>De Facto Countries</v>
      </c>
      <c r="W870" s="16" t="str">
        <f t="shared" si="238"/>
        <v>West</v>
      </c>
      <c r="X870" s="16" t="str">
        <f t="shared" si="239"/>
        <v>Environment</v>
      </c>
      <c r="Y870" s="23">
        <f>Table2[[#This Row],[Approved Amount_UA Equivalent]]</f>
        <v>4818649.4758090768</v>
      </c>
      <c r="AD870" s="23">
        <f>SUM(Table2[[#This Row],[Feed Africa ]:[Improve Quality Of Life ]])</f>
        <v>4818649.4758090768</v>
      </c>
      <c r="AE870" s="16" t="b">
        <f>Table2[[#This Row],[Total HI5]]=Table2[[#This Row],[Approved Amount_UA Equivalent]]</f>
        <v>1</v>
      </c>
      <c r="AF870" s="24">
        <v>41</v>
      </c>
      <c r="AG870" s="20" t="str">
        <f t="shared" si="228"/>
        <v>ISP and Investment Project</v>
      </c>
      <c r="AH870" s="24" t="e">
        <f>VLOOKUP(Table2[[#This Row],[SAP Code]],[25]DATA!$A:$G,7,FALSE)</f>
        <v>#N/A</v>
      </c>
      <c r="AI870" s="20" t="str">
        <f t="shared" si="229"/>
        <v>Infrastructure</v>
      </c>
      <c r="AJ870" s="25" t="s">
        <v>1126</v>
      </c>
      <c r="AK870" s="25" t="s">
        <v>74</v>
      </c>
      <c r="AL870" s="23" t="str" cm="1">
        <f t="array" ref="AL870">_xlfn.SWITCH(AK870,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70" s="26">
        <v>1</v>
      </c>
      <c r="AN870" s="25" t="str">
        <f t="shared" si="237"/>
        <v>Sovereign</v>
      </c>
      <c r="AO870" s="27">
        <v>0.25</v>
      </c>
      <c r="AP870" s="23">
        <f>Table2[[#This Row],[Approved Amount_UA Equivalent]]/1000000</f>
        <v>4.8186494758090772</v>
      </c>
      <c r="AQ870" s="19">
        <f t="shared" si="230"/>
        <v>6.4128514683857523</v>
      </c>
      <c r="AR870" s="23" t="str">
        <f t="shared" si="231"/>
        <v>1-10</v>
      </c>
      <c r="AS870" s="23" t="str">
        <f t="shared" si="232"/>
        <v>1-20</v>
      </c>
      <c r="AT870" s="23" t="str">
        <f t="shared" si="233"/>
        <v>1-40</v>
      </c>
      <c r="AU870" s="23" t="str">
        <f t="shared" si="234"/>
        <v>&lt;1-50 Mn</v>
      </c>
      <c r="AV870" s="23">
        <f>Table2[[#This Row],[Amount]]</f>
        <v>6660000</v>
      </c>
      <c r="AW870" s="23" t="str">
        <f t="shared" si="235"/>
        <v>Nov 2018</v>
      </c>
      <c r="AX870" s="28">
        <f>IFERROR(VLOOKUP(Table2[[#This Row],[SAP Code]],[26]_16!A:B,2,FALSE),0)</f>
        <v>0</v>
      </c>
      <c r="AY870" s="28">
        <f>IFERROR(VLOOKUP(Table2[[#This Row],[SAP Code]],[26]_16!D:E,2,FALSE)/ 1000000, 0)</f>
        <v>0</v>
      </c>
      <c r="AZ870" s="28">
        <f>IFERROR(VLOOKUP(Table2[[#This Row],[SAP Code]],[26]_16!G:H,2,FALSE)/ 1000000, 0)</f>
        <v>0</v>
      </c>
      <c r="BA870" s="28">
        <f>IFERROR(VLOOKUP(Table2[[#This Row],[SAP Code]],[26]_16!J:K,2,FALSE)/ 1000000, 0)</f>
        <v>0</v>
      </c>
      <c r="BB870" s="28">
        <f>IFERROR(VLOOKUP(Table2[[#This Row],[SAP Code]],[26]_16!M:N,2,FALSE)/ 1000000, 0)</f>
        <v>0.13675672</v>
      </c>
      <c r="BC870" s="28">
        <f>IFERROR(VLOOKUP(Table2[[#This Row],[SAP Code]],[26]_16!P:Q,2,FALSE),0)</f>
        <v>0.16407251</v>
      </c>
      <c r="BD870" s="28">
        <f>IFERROR(VLOOKUP(Table2[[#This Row],[SAP Code]],[26]_16!S:T,2,FALSE),0)</f>
        <v>0.5052546200000001</v>
      </c>
      <c r="BE870" s="28">
        <f>IFERROR(VLOOKUP(Table2[[#This Row],[SAP Code]],[26]_16!V:W,2,FALSE)/ 1000000, 0)</f>
        <v>0.69270699000000002</v>
      </c>
      <c r="BF870" s="28">
        <f>IFERROR(VLOOKUP(Table2[[#This Row],[SAP Code]],[26]_16!Y:Z,2,FALSE)/ 1000000, 0)</f>
        <v>1.0770143199999997</v>
      </c>
      <c r="BG870" s="28" t="str">
        <f>IFERROR(VLOOKUP(Table2[[#This Row],[SAP Code]],[26]port!$A:$AD,30,FALSE),"unknown")</f>
        <v>OnGo</v>
      </c>
      <c r="BH870" s="29" t="str">
        <f t="shared" si="236"/>
        <v>Ongoing</v>
      </c>
      <c r="BI870" s="16"/>
    </row>
    <row r="871" spans="1:61" ht="17.100000000000001" customHeight="1">
      <c r="A871" s="16" t="s">
        <v>141</v>
      </c>
      <c r="B871" s="16" t="s">
        <v>3108</v>
      </c>
      <c r="C871" s="16" t="s">
        <v>3109</v>
      </c>
      <c r="D871" s="16" t="s">
        <v>3110</v>
      </c>
      <c r="E871" s="18">
        <v>43411</v>
      </c>
      <c r="F871" s="16" t="s">
        <v>1261</v>
      </c>
      <c r="G871" s="16" t="s">
        <v>140</v>
      </c>
      <c r="H871" s="16" t="s">
        <v>132</v>
      </c>
      <c r="I871" s="16" t="s">
        <v>138</v>
      </c>
      <c r="J871" s="16" t="s">
        <v>2562</v>
      </c>
      <c r="K871" s="16" t="s">
        <v>69</v>
      </c>
      <c r="L871" s="16" t="s">
        <v>195</v>
      </c>
      <c r="M871" s="19">
        <v>9130000</v>
      </c>
      <c r="N871" s="19">
        <v>7476375.3091272376</v>
      </c>
      <c r="O871" s="20" t="s">
        <v>3111</v>
      </c>
      <c r="P871" s="21">
        <v>5110155000301</v>
      </c>
      <c r="Q871" s="20" t="s">
        <v>72</v>
      </c>
      <c r="R871" s="16" t="str">
        <f t="shared" si="226"/>
        <v>OTHERS</v>
      </c>
      <c r="S871" s="16" t="str">
        <f t="shared" si="240"/>
        <v>D</v>
      </c>
      <c r="T871" s="16" t="str">
        <f t="shared" si="225"/>
        <v>Multinational</v>
      </c>
      <c r="U871" s="16" t="str">
        <f t="shared" si="227"/>
        <v>Multinational</v>
      </c>
      <c r="V871" s="22" t="str">
        <f>IF(ISNUMBER(MATCH(A871, {"Gabon","Sudan","Niger","Mali","Burkina Faso","Guinea"}, 0)), "De Facto Countries", "Non-De Facto Countries")</f>
        <v>Non-De Facto Countries</v>
      </c>
      <c r="W871" s="16" t="str">
        <f t="shared" si="238"/>
        <v>Multi</v>
      </c>
      <c r="X871" s="16" t="str">
        <f t="shared" si="239"/>
        <v>Transport</v>
      </c>
      <c r="Y871" s="23"/>
      <c r="AB871" s="23">
        <f>Table2[[#This Row],[Approved Amount_UA Equivalent]]</f>
        <v>7476375.3091272376</v>
      </c>
      <c r="AD871" s="23">
        <f>SUM(Table2[[#This Row],[Feed Africa ]:[Improve Quality Of Life ]])</f>
        <v>7476375.3091272376</v>
      </c>
      <c r="AE871" s="16" t="b">
        <f>Table2[[#This Row],[Total HI5]]=Table2[[#This Row],[Approved Amount_UA Equivalent]]</f>
        <v>1</v>
      </c>
      <c r="AF871" s="24">
        <v>41</v>
      </c>
      <c r="AG871" s="20" t="str">
        <f t="shared" si="228"/>
        <v>ISP and Investment Project</v>
      </c>
      <c r="AH871" s="24" t="e">
        <f>VLOOKUP(Table2[[#This Row],[SAP Code]],[25]DATA!$A:$G,7,FALSE)</f>
        <v>#N/A</v>
      </c>
      <c r="AI871" s="20" t="str">
        <f t="shared" si="229"/>
        <v>Infrastructure</v>
      </c>
      <c r="AJ871" s="25" t="s">
        <v>89</v>
      </c>
      <c r="AK871" s="25" t="s">
        <v>140</v>
      </c>
      <c r="AL871" s="23" t="str" cm="1">
        <f t="array" ref="AL871">_xlfn.SWITCH(AK871,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71" s="26">
        <v>1</v>
      </c>
      <c r="AN871" s="25" t="str">
        <f t="shared" si="237"/>
        <v>Sovereign</v>
      </c>
      <c r="AO871" s="27">
        <v>1</v>
      </c>
      <c r="AP871" s="23">
        <f>Table2[[#This Row],[Approved Amount_UA Equivalent]]/1000000</f>
        <v>7.4763753091272376</v>
      </c>
      <c r="AQ871" s="19">
        <f t="shared" si="230"/>
        <v>9.9498593163988929</v>
      </c>
      <c r="AR871" s="23" t="str">
        <f t="shared" si="231"/>
        <v>1-10</v>
      </c>
      <c r="AS871" s="23" t="str">
        <f t="shared" si="232"/>
        <v>1-20</v>
      </c>
      <c r="AT871" s="23" t="str">
        <f t="shared" si="233"/>
        <v>1-40</v>
      </c>
      <c r="AU871" s="23" t="str">
        <f t="shared" si="234"/>
        <v>&lt;1-50 Mn</v>
      </c>
      <c r="AV871" s="23">
        <f>Table2[[#This Row],[Amount]]</f>
        <v>9130000</v>
      </c>
      <c r="AW871" s="23" t="str">
        <f t="shared" si="235"/>
        <v>Nov 2018</v>
      </c>
      <c r="AX871" s="28">
        <f>IFERROR(VLOOKUP(Table2[[#This Row],[SAP Code]],[26]_16!A:B,2,FALSE),0)</f>
        <v>0</v>
      </c>
      <c r="AY871" s="28">
        <f>IFERROR(VLOOKUP(Table2[[#This Row],[SAP Code]],[26]_16!D:E,2,FALSE)/ 1000000, 0)</f>
        <v>0</v>
      </c>
      <c r="AZ871" s="28">
        <f>IFERROR(VLOOKUP(Table2[[#This Row],[SAP Code]],[26]_16!G:H,2,FALSE)/ 1000000, 0)</f>
        <v>0</v>
      </c>
      <c r="BA871" s="28">
        <f>IFERROR(VLOOKUP(Table2[[#This Row],[SAP Code]],[26]_16!J:K,2,FALSE)/ 1000000, 0)</f>
        <v>0</v>
      </c>
      <c r="BB871" s="28">
        <f>IFERROR(VLOOKUP(Table2[[#This Row],[SAP Code]],[26]_16!M:N,2,FALSE)/ 1000000, 0)</f>
        <v>0.88338247999999997</v>
      </c>
      <c r="BC871" s="28">
        <f>IFERROR(VLOOKUP(Table2[[#This Row],[SAP Code]],[26]_16!P:Q,2,FALSE),0)</f>
        <v>0.25723943999999999</v>
      </c>
      <c r="BD871" s="28">
        <f>IFERROR(VLOOKUP(Table2[[#This Row],[SAP Code]],[26]_16!S:T,2,FALSE),0)</f>
        <v>0.86925515000000009</v>
      </c>
      <c r="BE871" s="28">
        <f>IFERROR(VLOOKUP(Table2[[#This Row],[SAP Code]],[26]_16!V:W,2,FALSE)/ 1000000, 0)</f>
        <v>0.97861661</v>
      </c>
      <c r="BF871" s="28">
        <f>IFERROR(VLOOKUP(Table2[[#This Row],[SAP Code]],[26]_16!Y:Z,2,FALSE)/ 1000000, 0)</f>
        <v>5.0308360000000003E-2</v>
      </c>
      <c r="BG871" s="28" t="str">
        <f>IFERROR(VLOOKUP(Table2[[#This Row],[SAP Code]],[26]port!$A:$AD,30,FALSE),"unknown")</f>
        <v>OnGo</v>
      </c>
      <c r="BH871" s="29" t="str">
        <f t="shared" si="236"/>
        <v>Ongoing</v>
      </c>
      <c r="BI871" s="16"/>
    </row>
    <row r="872" spans="1:61" ht="17.100000000000001" customHeight="1">
      <c r="A872" s="16" t="s">
        <v>706</v>
      </c>
      <c r="B872" s="16" t="s">
        <v>3112</v>
      </c>
      <c r="C872" s="16" t="s">
        <v>3113</v>
      </c>
      <c r="D872" s="16" t="s">
        <v>3114</v>
      </c>
      <c r="E872" s="18">
        <v>43413</v>
      </c>
      <c r="F872" s="16" t="s">
        <v>657</v>
      </c>
      <c r="G872" s="16" t="s">
        <v>90</v>
      </c>
      <c r="H872" s="16" t="s">
        <v>132</v>
      </c>
      <c r="I872" s="16" t="s">
        <v>82</v>
      </c>
      <c r="J872" s="16" t="s">
        <v>2463</v>
      </c>
      <c r="K872" s="16" t="s">
        <v>69</v>
      </c>
      <c r="L872" s="16" t="s">
        <v>85</v>
      </c>
      <c r="M872" s="19">
        <v>23550000</v>
      </c>
      <c r="N872" s="19">
        <v>23550000</v>
      </c>
      <c r="O872" s="20" t="s">
        <v>1655</v>
      </c>
      <c r="P872" s="21">
        <v>5900155015001</v>
      </c>
      <c r="Q872" s="20" t="s">
        <v>72</v>
      </c>
      <c r="R872" s="16" t="str">
        <f t="shared" si="226"/>
        <v>ADF Including TSF</v>
      </c>
      <c r="S872" s="16" t="str">
        <f t="shared" si="240"/>
        <v>F</v>
      </c>
      <c r="T872" s="16" t="str">
        <f t="shared" si="225"/>
        <v>ADF Countries</v>
      </c>
      <c r="U872" s="16" t="str">
        <f t="shared" si="227"/>
        <v>Transition States</v>
      </c>
      <c r="V872" s="22" t="str">
        <f>IF(ISNUMBER(MATCH(A872, {"Gabon","Sudan","Niger","Mali","Burkina Faso","Guinea"}, 0)), "De Facto Countries", "Non-De Facto Countries")</f>
        <v>Non-De Facto Countries</v>
      </c>
      <c r="W872" s="16" t="str">
        <f t="shared" si="238"/>
        <v>West</v>
      </c>
      <c r="X872" s="16" t="str">
        <f t="shared" si="239"/>
        <v>Power</v>
      </c>
      <c r="Y872" s="23"/>
      <c r="Z872" s="23">
        <f>Table2[[#This Row],[Approved Amount_UA Equivalent]]</f>
        <v>23550000</v>
      </c>
      <c r="AD872" s="23">
        <f>SUM(Table2[[#This Row],[Feed Africa ]:[Improve Quality Of Life ]])</f>
        <v>23550000</v>
      </c>
      <c r="AE872" s="16" t="b">
        <f>Table2[[#This Row],[Total HI5]]=Table2[[#This Row],[Approved Amount_UA Equivalent]]</f>
        <v>1</v>
      </c>
      <c r="AF872" s="24">
        <v>10</v>
      </c>
      <c r="AG872" s="20" t="str">
        <f t="shared" si="228"/>
        <v>Investment Project</v>
      </c>
      <c r="AH872" s="24" t="e">
        <f>VLOOKUP(Table2[[#This Row],[SAP Code]],[25]DATA!$A:$G,7,FALSE)</f>
        <v>#N/A</v>
      </c>
      <c r="AI872" s="20" t="str">
        <f t="shared" si="229"/>
        <v>Infrastructure</v>
      </c>
      <c r="AJ872" s="25" t="s">
        <v>89</v>
      </c>
      <c r="AK872" s="25" t="s">
        <v>90</v>
      </c>
      <c r="AL872" s="23" t="str" cm="1">
        <f t="array" ref="AL872">_xlfn.SWITCH(AK872,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872" s="26">
        <v>1</v>
      </c>
      <c r="AN872" s="25" t="str">
        <f t="shared" si="237"/>
        <v>Sovereign</v>
      </c>
      <c r="AO872" s="27">
        <v>0.5</v>
      </c>
      <c r="AP872" s="23">
        <f>Table2[[#This Row],[Approved Amount_UA Equivalent]]/1000000</f>
        <v>23.55</v>
      </c>
      <c r="AQ872" s="19">
        <f t="shared" si="230"/>
        <v>31.341282</v>
      </c>
      <c r="AR872" s="23" t="str">
        <f t="shared" si="231"/>
        <v>21-30</v>
      </c>
      <c r="AS872" s="23" t="str">
        <f t="shared" si="232"/>
        <v>21-40</v>
      </c>
      <c r="AT872" s="23" t="str">
        <f t="shared" si="233"/>
        <v>1-40</v>
      </c>
      <c r="AU872" s="23" t="str">
        <f t="shared" si="234"/>
        <v>&lt;1-50 Mn</v>
      </c>
      <c r="AV872" s="23">
        <f>Table2[[#This Row],[Amount]]</f>
        <v>23550000</v>
      </c>
      <c r="AW872" s="23" t="str">
        <f t="shared" si="235"/>
        <v>Nov 2018</v>
      </c>
      <c r="AX872" s="28">
        <f>IFERROR(VLOOKUP(Table2[[#This Row],[SAP Code]],[26]_16!A:B,2,FALSE),0)</f>
        <v>0</v>
      </c>
      <c r="AY872" s="28">
        <f>IFERROR(VLOOKUP(Table2[[#This Row],[SAP Code]],[26]_16!D:E,2,FALSE)/ 1000000, 0)</f>
        <v>0</v>
      </c>
      <c r="AZ872" s="28">
        <f>IFERROR(VLOOKUP(Table2[[#This Row],[SAP Code]],[26]_16!G:H,2,FALSE)/ 1000000, 0)</f>
        <v>0</v>
      </c>
      <c r="BA872" s="28">
        <f>IFERROR(VLOOKUP(Table2[[#This Row],[SAP Code]],[26]_16!J:K,2,FALSE)/ 1000000, 0)</f>
        <v>6.9161149999999991E-2</v>
      </c>
      <c r="BB872" s="28">
        <f>IFERROR(VLOOKUP(Table2[[#This Row],[SAP Code]],[26]_16!M:N,2,FALSE)/ 1000000, 0)</f>
        <v>4.9130063500000007</v>
      </c>
      <c r="BC872" s="28">
        <f>IFERROR(VLOOKUP(Table2[[#This Row],[SAP Code]],[26]_16!P:Q,2,FALSE),0)</f>
        <v>3.1195286700000002</v>
      </c>
      <c r="BD872" s="28">
        <f>IFERROR(VLOOKUP(Table2[[#This Row],[SAP Code]],[26]_16!S:T,2,FALSE),0)</f>
        <v>6.0178790999999991</v>
      </c>
      <c r="BE872" s="28">
        <f>IFERROR(VLOOKUP(Table2[[#This Row],[SAP Code]],[26]_16!V:W,2,FALSE)/ 1000000, 0)</f>
        <v>11.08894081</v>
      </c>
      <c r="BF872" s="28">
        <f>IFERROR(VLOOKUP(Table2[[#This Row],[SAP Code]],[26]_16!Y:Z,2,FALSE)/ 1000000, 0)</f>
        <v>3.6058172100000001</v>
      </c>
      <c r="BG872" s="28" t="str">
        <f>IFERROR(VLOOKUP(Table2[[#This Row],[SAP Code]],[26]port!$A:$AD,30,FALSE),"unknown")</f>
        <v>OnGo</v>
      </c>
      <c r="BH872" s="29" t="str">
        <f t="shared" si="236"/>
        <v>Ongoing</v>
      </c>
      <c r="BI872" s="16"/>
    </row>
    <row r="873" spans="1:61" ht="17.100000000000001" customHeight="1">
      <c r="A873" s="16" t="s">
        <v>706</v>
      </c>
      <c r="B873" s="16" t="s">
        <v>3112</v>
      </c>
      <c r="C873" s="16" t="s">
        <v>3113</v>
      </c>
      <c r="D873" s="16" t="s">
        <v>3114</v>
      </c>
      <c r="E873" s="18">
        <v>43413</v>
      </c>
      <c r="F873" s="16" t="s">
        <v>657</v>
      </c>
      <c r="G873" s="16" t="s">
        <v>90</v>
      </c>
      <c r="H873" s="16" t="s">
        <v>132</v>
      </c>
      <c r="I873" s="16" t="s">
        <v>82</v>
      </c>
      <c r="J873" s="16" t="s">
        <v>1747</v>
      </c>
      <c r="K873" s="16" t="s">
        <v>69</v>
      </c>
      <c r="L873" s="16" t="s">
        <v>85</v>
      </c>
      <c r="M873" s="19">
        <v>2150000</v>
      </c>
      <c r="N873" s="19">
        <v>2150000</v>
      </c>
      <c r="O873" s="20" t="s">
        <v>1655</v>
      </c>
      <c r="P873" s="21">
        <v>5900155015002</v>
      </c>
      <c r="Q873" s="20" t="s">
        <v>72</v>
      </c>
      <c r="R873" s="16" t="str">
        <f t="shared" si="226"/>
        <v>ADF Including TSF</v>
      </c>
      <c r="S873" s="16" t="str">
        <f t="shared" si="240"/>
        <v>F</v>
      </c>
      <c r="T873" s="16" t="str">
        <f t="shared" si="225"/>
        <v>ADF Countries</v>
      </c>
      <c r="U873" s="16" t="str">
        <f t="shared" si="227"/>
        <v>Transition States</v>
      </c>
      <c r="V873" s="22" t="str">
        <f>IF(ISNUMBER(MATCH(A873, {"Gabon","Sudan","Niger","Mali","Burkina Faso","Guinea"}, 0)), "De Facto Countries", "Non-De Facto Countries")</f>
        <v>Non-De Facto Countries</v>
      </c>
      <c r="W873" s="16" t="str">
        <f t="shared" si="238"/>
        <v>West</v>
      </c>
      <c r="X873" s="16" t="str">
        <f t="shared" si="239"/>
        <v>Power</v>
      </c>
      <c r="Y873" s="23"/>
      <c r="Z873" s="23">
        <f>Table2[[#This Row],[Approved Amount_UA Equivalent]]</f>
        <v>2150000</v>
      </c>
      <c r="AD873" s="23">
        <f>SUM(Table2[[#This Row],[Feed Africa ]:[Improve Quality Of Life ]])</f>
        <v>2150000</v>
      </c>
      <c r="AE873" s="16" t="b">
        <f>Table2[[#This Row],[Total HI5]]=Table2[[#This Row],[Approved Amount_UA Equivalent]]</f>
        <v>1</v>
      </c>
      <c r="AF873" s="24">
        <v>10</v>
      </c>
      <c r="AG873" s="20" t="str">
        <f t="shared" si="228"/>
        <v>Investment Project</v>
      </c>
      <c r="AH873" s="24" t="e">
        <f>VLOOKUP(Table2[[#This Row],[SAP Code]],[25]DATA!$A:$G,7,FALSE)</f>
        <v>#N/A</v>
      </c>
      <c r="AI873" s="20" t="str">
        <f t="shared" si="229"/>
        <v>Infrastructure</v>
      </c>
      <c r="AJ873" s="25" t="s">
        <v>89</v>
      </c>
      <c r="AK873" s="25" t="s">
        <v>90</v>
      </c>
      <c r="AL873" s="23" t="str" cm="1">
        <f t="array" ref="AL873">_xlfn.SWITCH(AK873,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873" s="26">
        <v>1</v>
      </c>
      <c r="AN873" s="25" t="str">
        <f t="shared" si="237"/>
        <v>Sovereign</v>
      </c>
      <c r="AO873" s="27">
        <v>0.5</v>
      </c>
      <c r="AP873" s="23">
        <f>Table2[[#This Row],[Approved Amount_UA Equivalent]]/1000000</f>
        <v>2.15</v>
      </c>
      <c r="AQ873" s="19">
        <f t="shared" si="230"/>
        <v>2.8613059999999999</v>
      </c>
      <c r="AR873" s="23" t="str">
        <f t="shared" si="231"/>
        <v>1-10</v>
      </c>
      <c r="AS873" s="23" t="str">
        <f t="shared" si="232"/>
        <v>1-20</v>
      </c>
      <c r="AT873" s="23" t="str">
        <f t="shared" si="233"/>
        <v>1-40</v>
      </c>
      <c r="AU873" s="23" t="str">
        <f t="shared" si="234"/>
        <v>&lt;1-50 Mn</v>
      </c>
      <c r="AV873" s="23">
        <f>Table2[[#This Row],[Amount]]</f>
        <v>2150000</v>
      </c>
      <c r="AW873" s="23" t="str">
        <f t="shared" si="235"/>
        <v>Nov 2018</v>
      </c>
      <c r="AX873" s="28">
        <f>IFERROR(VLOOKUP(Table2[[#This Row],[SAP Code]],[26]_16!A:B,2,FALSE),0)</f>
        <v>0</v>
      </c>
      <c r="AY873" s="28">
        <f>IFERROR(VLOOKUP(Table2[[#This Row],[SAP Code]],[26]_16!D:E,2,FALSE)/ 1000000, 0)</f>
        <v>0</v>
      </c>
      <c r="AZ873" s="28">
        <f>IFERROR(VLOOKUP(Table2[[#This Row],[SAP Code]],[26]_16!G:H,2,FALSE)/ 1000000, 0)</f>
        <v>0</v>
      </c>
      <c r="BA873" s="28">
        <f>IFERROR(VLOOKUP(Table2[[#This Row],[SAP Code]],[26]_16!J:K,2,FALSE)/ 1000000, 0)</f>
        <v>6.9161149999999991E-2</v>
      </c>
      <c r="BB873" s="28">
        <f>IFERROR(VLOOKUP(Table2[[#This Row],[SAP Code]],[26]_16!M:N,2,FALSE)/ 1000000, 0)</f>
        <v>4.9130063500000007</v>
      </c>
      <c r="BC873" s="28">
        <f>IFERROR(VLOOKUP(Table2[[#This Row],[SAP Code]],[26]_16!P:Q,2,FALSE),0)</f>
        <v>3.1195286700000002</v>
      </c>
      <c r="BD873" s="28">
        <f>IFERROR(VLOOKUP(Table2[[#This Row],[SAP Code]],[26]_16!S:T,2,FALSE),0)</f>
        <v>6.0178790999999991</v>
      </c>
      <c r="BE873" s="28">
        <f>IFERROR(VLOOKUP(Table2[[#This Row],[SAP Code]],[26]_16!V:W,2,FALSE)/ 1000000, 0)</f>
        <v>11.08894081</v>
      </c>
      <c r="BF873" s="28">
        <f>IFERROR(VLOOKUP(Table2[[#This Row],[SAP Code]],[26]_16!Y:Z,2,FALSE)/ 1000000, 0)</f>
        <v>3.6058172100000001</v>
      </c>
      <c r="BG873" s="28" t="str">
        <f>IFERROR(VLOOKUP(Table2[[#This Row],[SAP Code]],[26]port!$A:$AD,30,FALSE),"unknown")</f>
        <v>OnGo</v>
      </c>
      <c r="BH873" s="29" t="str">
        <f t="shared" si="236"/>
        <v>Ongoing</v>
      </c>
      <c r="BI873" s="16"/>
    </row>
    <row r="874" spans="1:61" ht="17.100000000000001" customHeight="1">
      <c r="A874" s="16" t="s">
        <v>189</v>
      </c>
      <c r="B874" s="16" t="s">
        <v>3115</v>
      </c>
      <c r="C874" s="16" t="s">
        <v>3116</v>
      </c>
      <c r="D874" s="16" t="s">
        <v>3117</v>
      </c>
      <c r="E874" s="18">
        <v>43417</v>
      </c>
      <c r="F874" s="16" t="s">
        <v>3118</v>
      </c>
      <c r="G874" s="16" t="s">
        <v>115</v>
      </c>
      <c r="H874" s="37" t="s">
        <v>194</v>
      </c>
      <c r="I874" s="16" t="s">
        <v>67</v>
      </c>
      <c r="J874" s="16" t="s">
        <v>68</v>
      </c>
      <c r="K874" s="16" t="s">
        <v>69</v>
      </c>
      <c r="L874" s="16" t="s">
        <v>70</v>
      </c>
      <c r="M874" s="19">
        <v>1000000</v>
      </c>
      <c r="N874" s="19">
        <v>723520.94231367519</v>
      </c>
      <c r="O874" s="20" t="s">
        <v>3119</v>
      </c>
      <c r="P874" s="21">
        <v>5000199005618</v>
      </c>
      <c r="Q874" s="20" t="s">
        <v>72</v>
      </c>
      <c r="R874" s="16" t="str">
        <f t="shared" si="226"/>
        <v>OTHERS</v>
      </c>
      <c r="S874" s="16" t="str">
        <f t="shared" si="240"/>
        <v>I</v>
      </c>
      <c r="T874" s="16" t="str">
        <f t="shared" si="225"/>
        <v>ADB Countries</v>
      </c>
      <c r="U874" s="16" t="str">
        <f t="shared" si="227"/>
        <v>Non-Transition States</v>
      </c>
      <c r="V874" s="22" t="str">
        <f>IF(ISNUMBER(MATCH(A874, {"Gabon","Sudan","Niger","Mali","Burkina Faso","Guinea"}, 0)), "De Facto Countries", "Non-De Facto Countries")</f>
        <v>Non-De Facto Countries</v>
      </c>
      <c r="W874" s="16" t="str">
        <f t="shared" si="238"/>
        <v>North</v>
      </c>
      <c r="X874" s="16" t="str">
        <f t="shared" si="239"/>
        <v>Social</v>
      </c>
      <c r="Y874" s="23"/>
      <c r="AC874" s="23">
        <f>Table2[[#This Row],[Approved Amount_UA Equivalent]]</f>
        <v>723520.94231367519</v>
      </c>
      <c r="AD874" s="23">
        <f>SUM(Table2[[#This Row],[Feed Africa ]:[Improve Quality Of Life ]])</f>
        <v>723520.94231367519</v>
      </c>
      <c r="AE874" s="16" t="b">
        <f>Table2[[#This Row],[Total HI5]]=Table2[[#This Row],[Approved Amount_UA Equivalent]]</f>
        <v>1</v>
      </c>
      <c r="AF874" s="24">
        <v>50</v>
      </c>
      <c r="AG874" s="20" t="str">
        <f t="shared" si="228"/>
        <v>Emergency Assistance</v>
      </c>
      <c r="AH874" s="24" t="e">
        <f>VLOOKUP(Table2[[#This Row],[SAP Code]],[25]DATA!$A:$G,7,FALSE)</f>
        <v>#N/A</v>
      </c>
      <c r="AI874" s="20" t="str">
        <f t="shared" si="229"/>
        <v>Other Investment</v>
      </c>
      <c r="AJ874" s="25" t="s">
        <v>73</v>
      </c>
      <c r="AK874" s="25" t="s">
        <v>115</v>
      </c>
      <c r="AL874" s="23" t="str" cm="1">
        <f t="array" ref="AL874">_xlfn.SWITCH(AK874,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74" s="26">
        <v>1</v>
      </c>
      <c r="AN874" s="25" t="str">
        <f t="shared" si="237"/>
        <v>Sovereign</v>
      </c>
      <c r="AO874" s="27">
        <v>1</v>
      </c>
      <c r="AP874" s="23">
        <f>Table2[[#This Row],[Approved Amount_UA Equivalent]]/1000000</f>
        <v>0.72352094231367514</v>
      </c>
      <c r="AQ874" s="19">
        <f t="shared" si="230"/>
        <v>0.96289061086873151</v>
      </c>
      <c r="AR874" s="23" t="str">
        <f t="shared" si="231"/>
        <v>1-10</v>
      </c>
      <c r="AS874" s="23" t="str">
        <f t="shared" si="232"/>
        <v>1-20</v>
      </c>
      <c r="AT874" s="23" t="str">
        <f t="shared" si="233"/>
        <v>1-40</v>
      </c>
      <c r="AU874" s="23" t="str">
        <f t="shared" si="234"/>
        <v>&lt;1-50 Mn</v>
      </c>
      <c r="AV874" s="23">
        <f>Table2[[#This Row],[Amount]]</f>
        <v>1000000</v>
      </c>
      <c r="AW874" s="23" t="str">
        <f t="shared" si="235"/>
        <v>Nov 2018</v>
      </c>
      <c r="AX874" s="28">
        <f>IFERROR(VLOOKUP(Table2[[#This Row],[SAP Code]],[26]_16!A:B,2,FALSE),0)</f>
        <v>0</v>
      </c>
      <c r="AY874" s="28">
        <f>IFERROR(VLOOKUP(Table2[[#This Row],[SAP Code]],[26]_16!D:E,2,FALSE)/ 1000000, 0)</f>
        <v>0</v>
      </c>
      <c r="AZ874" s="28">
        <f>IFERROR(VLOOKUP(Table2[[#This Row],[SAP Code]],[26]_16!G:H,2,FALSE)/ 1000000, 0)</f>
        <v>0</v>
      </c>
      <c r="BA874" s="28">
        <f>IFERROR(VLOOKUP(Table2[[#This Row],[SAP Code]],[26]_16!J:K,2,FALSE)/ 1000000, 0)</f>
        <v>0</v>
      </c>
      <c r="BB874" s="28">
        <f>IFERROR(VLOOKUP(Table2[[#This Row],[SAP Code]],[26]_16!M:N,2,FALSE)/ 1000000, 0)</f>
        <v>0</v>
      </c>
      <c r="BC874" s="28">
        <f>IFERROR(VLOOKUP(Table2[[#This Row],[SAP Code]],[26]_16!P:Q,2,FALSE),0)</f>
        <v>0</v>
      </c>
      <c r="BD874" s="28">
        <f>IFERROR(VLOOKUP(Table2[[#This Row],[SAP Code]],[26]_16!S:T,2,FALSE),0)</f>
        <v>0</v>
      </c>
      <c r="BE874" s="28">
        <f>IFERROR(VLOOKUP(Table2[[#This Row],[SAP Code]],[26]_16!V:W,2,FALSE)/ 1000000, 0)</f>
        <v>0</v>
      </c>
      <c r="BF874" s="28">
        <f>IFERROR(VLOOKUP(Table2[[#This Row],[SAP Code]],[26]_16!Y:Z,2,FALSE)/ 1000000, 0)</f>
        <v>0</v>
      </c>
      <c r="BG874" s="28" t="str">
        <f>IFERROR(VLOOKUP(Table2[[#This Row],[SAP Code]],[26]port!$A:$AD,30,FALSE),"unknown")</f>
        <v>COMP</v>
      </c>
      <c r="BH874" s="29" t="str">
        <f t="shared" si="236"/>
        <v>Number of operations completed out of the net approved of that year</v>
      </c>
      <c r="BI874" s="16"/>
    </row>
    <row r="875" spans="1:61" ht="17.100000000000001" customHeight="1">
      <c r="A875" s="16" t="s">
        <v>281</v>
      </c>
      <c r="B875" s="16" t="s">
        <v>3120</v>
      </c>
      <c r="C875" s="16" t="s">
        <v>3121</v>
      </c>
      <c r="D875" s="16" t="s">
        <v>3122</v>
      </c>
      <c r="E875" s="18">
        <v>43418</v>
      </c>
      <c r="F875" s="16" t="s">
        <v>285</v>
      </c>
      <c r="G875" s="16" t="s">
        <v>115</v>
      </c>
      <c r="H875" s="16" t="s">
        <v>81</v>
      </c>
      <c r="I875" s="16" t="s">
        <v>250</v>
      </c>
      <c r="J875" s="16" t="s">
        <v>83</v>
      </c>
      <c r="K875" s="16" t="s">
        <v>69</v>
      </c>
      <c r="L875" s="16" t="s">
        <v>85</v>
      </c>
      <c r="M875" s="19">
        <v>88660000</v>
      </c>
      <c r="N875" s="19">
        <v>88660000</v>
      </c>
      <c r="O875" s="20" t="s">
        <v>3123</v>
      </c>
      <c r="P875" s="21">
        <v>2100155038469</v>
      </c>
      <c r="Q875" s="20" t="s">
        <v>87</v>
      </c>
      <c r="R875" s="16" t="str">
        <f t="shared" si="226"/>
        <v>ADF Including TSF</v>
      </c>
      <c r="S875" s="16" t="str">
        <f t="shared" si="240"/>
        <v>K</v>
      </c>
      <c r="T875" s="16" t="str">
        <f t="shared" si="225"/>
        <v>ADF Countries</v>
      </c>
      <c r="U875" s="16" t="str">
        <f t="shared" si="227"/>
        <v>Non-Transition States</v>
      </c>
      <c r="V875" s="22" t="str">
        <f>IF(ISNUMBER(MATCH(A875, {"Gabon","Sudan","Niger","Mali","Burkina Faso","Guinea"}, 0)), "De Facto Countries", "Non-De Facto Countries")</f>
        <v>Non-De Facto Countries</v>
      </c>
      <c r="W875" s="16" t="str">
        <f t="shared" si="238"/>
        <v>East</v>
      </c>
      <c r="X875" s="16" t="str">
        <f t="shared" si="239"/>
        <v>Multi-Sector</v>
      </c>
      <c r="Y875" s="23">
        <f>Table2[[#This Row],[Approved Amount_UA Equivalent]]/5</f>
        <v>17732000</v>
      </c>
      <c r="Z875" s="23">
        <f>Table2[[#This Row],[Approved Amount_UA Equivalent]]/5</f>
        <v>17732000</v>
      </c>
      <c r="AA875" s="23">
        <f>Table2[[#This Row],[Approved Amount_UA Equivalent]]/5</f>
        <v>17732000</v>
      </c>
      <c r="AB875" s="23">
        <f>Table2[[#This Row],[Approved Amount_UA Equivalent]]/5</f>
        <v>17732000</v>
      </c>
      <c r="AC875" s="23">
        <f>Table2[[#This Row],[Approved Amount_UA Equivalent]]/5</f>
        <v>17732000</v>
      </c>
      <c r="AD875" s="23">
        <f>SUM(Table2[[#This Row],[Feed Africa ]:[Improve Quality Of Life ]])</f>
        <v>88660000</v>
      </c>
      <c r="AE875" s="16" t="b">
        <f>Table2[[#This Row],[Total HI5]]=Table2[[#This Row],[Approved Amount_UA Equivalent]]</f>
        <v>1</v>
      </c>
      <c r="AF875" s="24">
        <v>21</v>
      </c>
      <c r="AG875" s="20" t="str">
        <f t="shared" si="228"/>
        <v>Policy and Result Based Op</v>
      </c>
      <c r="AH875" s="24" t="e">
        <f>VLOOKUP(Table2[[#This Row],[SAP Code]],[25]DATA!$A:$G,7,FALSE)</f>
        <v>#N/A</v>
      </c>
      <c r="AI875" s="20" t="str">
        <f t="shared" si="229"/>
        <v>Policy-Based Lending</v>
      </c>
      <c r="AJ875" s="25" t="s">
        <v>254</v>
      </c>
      <c r="AK875" s="25" t="s">
        <v>115</v>
      </c>
      <c r="AL875" s="23" t="str" cm="1">
        <f t="array" ref="AL875">_xlfn.SWITCH(AK875,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75" s="26">
        <v>1</v>
      </c>
      <c r="AN875" s="25" t="str">
        <f t="shared" si="237"/>
        <v>Sovereign</v>
      </c>
      <c r="AO875" s="27">
        <v>1</v>
      </c>
      <c r="AP875" s="23">
        <f>Table2[[#This Row],[Approved Amount_UA Equivalent]]/1000000</f>
        <v>88.66</v>
      </c>
      <c r="AQ875" s="19">
        <f t="shared" si="230"/>
        <v>117.9922744</v>
      </c>
      <c r="AR875" s="23" t="str">
        <f t="shared" si="231"/>
        <v>81-90</v>
      </c>
      <c r="AS875" s="23" t="str">
        <f t="shared" si="232"/>
        <v>81-100</v>
      </c>
      <c r="AT875" s="23" t="str">
        <f t="shared" si="233"/>
        <v>81-120</v>
      </c>
      <c r="AU875" s="23" t="str">
        <f t="shared" si="234"/>
        <v>50-100 Mn</v>
      </c>
      <c r="AV875" s="23">
        <f>Table2[[#This Row],[Amount]]</f>
        <v>88660000</v>
      </c>
      <c r="AW875" s="23" t="str">
        <f t="shared" si="235"/>
        <v>Nov 2018</v>
      </c>
      <c r="AX875" s="28">
        <f>IFERROR(VLOOKUP(Table2[[#This Row],[SAP Code]],[26]_16!A:B,2,FALSE),0)</f>
        <v>0</v>
      </c>
      <c r="AY875" s="28">
        <f>IFERROR(VLOOKUP(Table2[[#This Row],[SAP Code]],[26]_16!D:E,2,FALSE)/ 1000000, 0)</f>
        <v>0</v>
      </c>
      <c r="AZ875" s="28">
        <f>IFERROR(VLOOKUP(Table2[[#This Row],[SAP Code]],[26]_16!G:H,2,FALSE)/ 1000000, 0)</f>
        <v>0</v>
      </c>
      <c r="BA875" s="28">
        <f>IFERROR(VLOOKUP(Table2[[#This Row],[SAP Code]],[26]_16!J:K,2,FALSE)/ 1000000, 0)</f>
        <v>0</v>
      </c>
      <c r="BB875" s="28">
        <f>IFERROR(VLOOKUP(Table2[[#This Row],[SAP Code]],[26]_16!M:N,2,FALSE)/ 1000000, 0)</f>
        <v>60</v>
      </c>
      <c r="BC875" s="28">
        <f>IFERROR(VLOOKUP(Table2[[#This Row],[SAP Code]],[26]_16!P:Q,2,FALSE),0)</f>
        <v>28.66</v>
      </c>
      <c r="BD875" s="28">
        <f>IFERROR(VLOOKUP(Table2[[#This Row],[SAP Code]],[26]_16!S:T,2,FALSE),0)</f>
        <v>0</v>
      </c>
      <c r="BE875" s="28">
        <f>IFERROR(VLOOKUP(Table2[[#This Row],[SAP Code]],[26]_16!V:W,2,FALSE)/ 1000000, 0)</f>
        <v>0</v>
      </c>
      <c r="BF875" s="28">
        <f>IFERROR(VLOOKUP(Table2[[#This Row],[SAP Code]],[26]_16!Y:Z,2,FALSE)/ 1000000, 0)</f>
        <v>0</v>
      </c>
      <c r="BG875" s="28" t="str">
        <f>IFERROR(VLOOKUP(Table2[[#This Row],[SAP Code]],[26]port!$A:$AD,30,FALSE),"unknown")</f>
        <v>COMP</v>
      </c>
      <c r="BH875" s="29" t="str">
        <f t="shared" si="236"/>
        <v>Number of operations completed out of the net approved of that year</v>
      </c>
      <c r="BI875" s="16"/>
    </row>
    <row r="876" spans="1:61" ht="17.100000000000001" customHeight="1">
      <c r="A876" s="16" t="s">
        <v>91</v>
      </c>
      <c r="B876" s="16" t="s">
        <v>3124</v>
      </c>
      <c r="C876" s="16" t="s">
        <v>3125</v>
      </c>
      <c r="D876" s="16" t="s">
        <v>3126</v>
      </c>
      <c r="E876" s="18">
        <v>43418</v>
      </c>
      <c r="F876" s="16" t="s">
        <v>93</v>
      </c>
      <c r="G876" s="16" t="s">
        <v>126</v>
      </c>
      <c r="H876" s="16" t="s">
        <v>132</v>
      </c>
      <c r="I876" s="16" t="s">
        <v>123</v>
      </c>
      <c r="J876" s="16" t="s">
        <v>179</v>
      </c>
      <c r="K876" s="16" t="s">
        <v>304</v>
      </c>
      <c r="L876" s="16" t="s">
        <v>195</v>
      </c>
      <c r="M876" s="19">
        <v>192569766</v>
      </c>
      <c r="N876" s="19">
        <v>157691549.15737239</v>
      </c>
      <c r="O876" s="20" t="s">
        <v>3127</v>
      </c>
      <c r="P876" s="21">
        <v>2000200003351</v>
      </c>
      <c r="Q876" s="20" t="s">
        <v>87</v>
      </c>
      <c r="R876" s="16" t="str">
        <f t="shared" si="226"/>
        <v>ADB Public</v>
      </c>
      <c r="S876" s="16" t="str">
        <f t="shared" si="240"/>
        <v>E</v>
      </c>
      <c r="T876" s="16" t="str">
        <f t="shared" si="225"/>
        <v>Blend Countries</v>
      </c>
      <c r="U876" s="16" t="str">
        <f t="shared" si="227"/>
        <v>Non-Transition States</v>
      </c>
      <c r="V876" s="22" t="str">
        <f>IF(ISNUMBER(MATCH(A876, {"Gabon","Sudan","Niger","Mali","Burkina Faso","Guinea"}, 0)), "De Facto Countries", "Non-De Facto Countries")</f>
        <v>Non-De Facto Countries</v>
      </c>
      <c r="W876" s="16" t="str">
        <f t="shared" si="238"/>
        <v>East</v>
      </c>
      <c r="X876" s="16" t="str">
        <f t="shared" si="239"/>
        <v>WASH Sector</v>
      </c>
      <c r="Y876" s="23">
        <f>Table2[[#This Row],[Approved Amount_UA Equivalent]]*0.03</f>
        <v>4730746.474721171</v>
      </c>
      <c r="Z876" s="23">
        <f>Table2[[#This Row],[Approved Amount_UA Equivalent]]*0.01</f>
        <v>1576915.491573724</v>
      </c>
      <c r="AC876" s="23">
        <f>Table2[[#This Row],[Approved Amount_UA Equivalent]]*0.96</f>
        <v>151383887.19107747</v>
      </c>
      <c r="AD876" s="23">
        <f>SUM(Table2[[#This Row],[Feed Africa ]:[Improve Quality Of Life ]])</f>
        <v>157691549.15737236</v>
      </c>
      <c r="AE876" s="16" t="b">
        <f>Table2[[#This Row],[Total HI5]]=Table2[[#This Row],[Approved Amount_UA Equivalent]]</f>
        <v>1</v>
      </c>
      <c r="AF876" s="24">
        <v>10</v>
      </c>
      <c r="AG876" s="20" t="str">
        <f t="shared" si="228"/>
        <v>Investment Project</v>
      </c>
      <c r="AH876" s="24" t="e">
        <f>VLOOKUP(Table2[[#This Row],[SAP Code]],[25]DATA!$A:$G,7,FALSE)</f>
        <v>#N/A</v>
      </c>
      <c r="AI876" s="20" t="str">
        <f t="shared" si="229"/>
        <v>Infrastructure</v>
      </c>
      <c r="AJ876" s="25" t="s">
        <v>89</v>
      </c>
      <c r="AK876" s="25" t="s">
        <v>126</v>
      </c>
      <c r="AL876" s="23" t="str" cm="1">
        <f t="array" ref="AL876">_xlfn.SWITCH(AK876,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76" s="26">
        <v>1</v>
      </c>
      <c r="AN876" s="25" t="str">
        <f t="shared" si="237"/>
        <v>Sovereign</v>
      </c>
      <c r="AO876" s="27">
        <v>0.5</v>
      </c>
      <c r="AP876" s="23">
        <f>Table2[[#This Row],[Approved Amount_UA Equivalent]]/1000000</f>
        <v>157.69154915737238</v>
      </c>
      <c r="AQ876" s="19">
        <f t="shared" si="230"/>
        <v>209.86222128059748</v>
      </c>
      <c r="AR876" s="23" t="str">
        <f t="shared" si="231"/>
        <v>151-160</v>
      </c>
      <c r="AS876" s="23" t="str">
        <f t="shared" si="232"/>
        <v>141-160</v>
      </c>
      <c r="AT876" s="23" t="str">
        <f t="shared" si="233"/>
        <v>121-160</v>
      </c>
      <c r="AU876" s="23" t="str">
        <f t="shared" si="234"/>
        <v>100-200 Mn</v>
      </c>
      <c r="AV876" s="23">
        <f>Table2[[#This Row],[Amount]]</f>
        <v>192569766</v>
      </c>
      <c r="AW876" s="23" t="str">
        <f t="shared" si="235"/>
        <v>Nov 2018</v>
      </c>
      <c r="AX876" s="28">
        <f>IFERROR(VLOOKUP(Table2[[#This Row],[SAP Code]],[26]_16!A:B,2,FALSE),0)</f>
        <v>0</v>
      </c>
      <c r="AY876" s="28">
        <f>IFERROR(VLOOKUP(Table2[[#This Row],[SAP Code]],[26]_16!D:E,2,FALSE)/ 1000000, 0)</f>
        <v>0</v>
      </c>
      <c r="AZ876" s="28">
        <f>IFERROR(VLOOKUP(Table2[[#This Row],[SAP Code]],[26]_16!G:H,2,FALSE)/ 1000000, 0)</f>
        <v>0</v>
      </c>
      <c r="BA876" s="28">
        <f>IFERROR(VLOOKUP(Table2[[#This Row],[SAP Code]],[26]_16!J:K,2,FALSE)/ 1000000, 0)</f>
        <v>0</v>
      </c>
      <c r="BB876" s="28">
        <f>IFERROR(VLOOKUP(Table2[[#This Row],[SAP Code]],[26]_16!M:N,2,FALSE)/ 1000000, 0)</f>
        <v>0</v>
      </c>
      <c r="BC876" s="28">
        <f>IFERROR(VLOOKUP(Table2[[#This Row],[SAP Code]],[26]_16!P:Q,2,FALSE),0)</f>
        <v>45.955817429999996</v>
      </c>
      <c r="BD876" s="28">
        <f>IFERROR(VLOOKUP(Table2[[#This Row],[SAP Code]],[26]_16!S:T,2,FALSE),0)</f>
        <v>33.51329741</v>
      </c>
      <c r="BE876" s="28">
        <f>IFERROR(VLOOKUP(Table2[[#This Row],[SAP Code]],[26]_16!V:W,2,FALSE)/ 1000000, 0)</f>
        <v>48.59551231999999</v>
      </c>
      <c r="BF876" s="28">
        <f>IFERROR(VLOOKUP(Table2[[#This Row],[SAP Code]],[26]_16!Y:Z,2,FALSE)/ 1000000, 0)</f>
        <v>19.523164860000001</v>
      </c>
      <c r="BG876" s="28" t="str">
        <f>IFERROR(VLOOKUP(Table2[[#This Row],[SAP Code]],[26]port!$A:$AD,30,FALSE),"unknown")</f>
        <v>OnGo</v>
      </c>
      <c r="BH876" s="29" t="str">
        <f t="shared" si="236"/>
        <v>Ongoing</v>
      </c>
      <c r="BI876" s="16"/>
    </row>
    <row r="877" spans="1:61" ht="17.100000000000001" customHeight="1">
      <c r="A877" s="16" t="s">
        <v>91</v>
      </c>
      <c r="B877" s="16" t="s">
        <v>3124</v>
      </c>
      <c r="C877" s="16" t="s">
        <v>3128</v>
      </c>
      <c r="D877" s="16" t="s">
        <v>3126</v>
      </c>
      <c r="E877" s="18">
        <v>43418</v>
      </c>
      <c r="F877" s="16" t="s">
        <v>93</v>
      </c>
      <c r="G877" s="16" t="s">
        <v>126</v>
      </c>
      <c r="H877" s="16" t="s">
        <v>132</v>
      </c>
      <c r="I877" s="16" t="s">
        <v>123</v>
      </c>
      <c r="J877" s="16" t="s">
        <v>261</v>
      </c>
      <c r="K877" s="16" t="s">
        <v>304</v>
      </c>
      <c r="L877" s="16" t="s">
        <v>195</v>
      </c>
      <c r="M877" s="19">
        <v>43192813</v>
      </c>
      <c r="N877" s="19">
        <v>35369735.010399781</v>
      </c>
      <c r="O877" s="20" t="s">
        <v>3127</v>
      </c>
      <c r="P877" s="21">
        <v>5050200000501</v>
      </c>
      <c r="Q877" s="20" t="s">
        <v>87</v>
      </c>
      <c r="R877" s="16" t="str">
        <f t="shared" si="226"/>
        <v>AGTF</v>
      </c>
      <c r="S877" s="16" t="str">
        <f t="shared" si="240"/>
        <v>E</v>
      </c>
      <c r="T877" s="16" t="str">
        <f t="shared" si="225"/>
        <v>Blend Countries</v>
      </c>
      <c r="U877" s="16" t="str">
        <f t="shared" si="227"/>
        <v>Non-Transition States</v>
      </c>
      <c r="V877" s="22" t="str">
        <f>IF(ISNUMBER(MATCH(A877, {"Gabon","Sudan","Niger","Mali","Burkina Faso","Guinea"}, 0)), "De Facto Countries", "Non-De Facto Countries")</f>
        <v>Non-De Facto Countries</v>
      </c>
      <c r="W877" s="16" t="str">
        <f t="shared" si="238"/>
        <v>East</v>
      </c>
      <c r="X877" s="16" t="str">
        <f t="shared" si="239"/>
        <v>WASH Sector</v>
      </c>
      <c r="Y877" s="23">
        <f>Table2[[#This Row],[Approved Amount_UA Equivalent]]*0.03</f>
        <v>1061092.0503119933</v>
      </c>
      <c r="Z877" s="23">
        <f>Table2[[#This Row],[Approved Amount_UA Equivalent]]*0.01</f>
        <v>353697.3501039978</v>
      </c>
      <c r="AC877" s="23">
        <f>Table2[[#This Row],[Approved Amount_UA Equivalent]]*0.96</f>
        <v>33954945.609983787</v>
      </c>
      <c r="AD877" s="23">
        <f>SUM(Table2[[#This Row],[Feed Africa ]:[Improve Quality Of Life ]])</f>
        <v>35369735.010399781</v>
      </c>
      <c r="AE877" s="16" t="b">
        <f>Table2[[#This Row],[Total HI5]]=Table2[[#This Row],[Approved Amount_UA Equivalent]]</f>
        <v>1</v>
      </c>
      <c r="AF877" s="24">
        <v>10</v>
      </c>
      <c r="AG877" s="20" t="str">
        <f t="shared" si="228"/>
        <v>Investment Project</v>
      </c>
      <c r="AH877" s="24" t="e">
        <f>VLOOKUP(Table2[[#This Row],[SAP Code]],[25]DATA!$A:$G,7,FALSE)</f>
        <v>#N/A</v>
      </c>
      <c r="AI877" s="20" t="str">
        <f t="shared" si="229"/>
        <v>Infrastructure</v>
      </c>
      <c r="AJ877" s="25" t="s">
        <v>89</v>
      </c>
      <c r="AK877" s="25" t="s">
        <v>126</v>
      </c>
      <c r="AL877" s="23" t="str" cm="1">
        <f t="array" ref="AL877">_xlfn.SWITCH(AK877,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77" s="26">
        <v>1</v>
      </c>
      <c r="AN877" s="25" t="str">
        <f t="shared" si="237"/>
        <v>Sovereign</v>
      </c>
      <c r="AO877" s="27">
        <v>0.5</v>
      </c>
      <c r="AP877" s="23">
        <f>Table2[[#This Row],[Approved Amount_UA Equivalent]]/1000000</f>
        <v>35.369735010399779</v>
      </c>
      <c r="AQ877" s="19">
        <f t="shared" si="230"/>
        <v>47.071458141240448</v>
      </c>
      <c r="AR877" s="23" t="str">
        <f t="shared" si="231"/>
        <v>31-40</v>
      </c>
      <c r="AS877" s="23" t="str">
        <f t="shared" si="232"/>
        <v>21-40</v>
      </c>
      <c r="AT877" s="23" t="str">
        <f t="shared" si="233"/>
        <v>1-40</v>
      </c>
      <c r="AU877" s="23" t="str">
        <f t="shared" si="234"/>
        <v>&lt;1-50 Mn</v>
      </c>
      <c r="AV877" s="23">
        <f>Table2[[#This Row],[Amount]]</f>
        <v>43192813</v>
      </c>
      <c r="AW877" s="23" t="str">
        <f t="shared" si="235"/>
        <v>Nov 2018</v>
      </c>
      <c r="AX877" s="28">
        <f>IFERROR(VLOOKUP(Table2[[#This Row],[SAP Code]],[26]_16!A:B,2,FALSE),0)</f>
        <v>0</v>
      </c>
      <c r="AY877" s="28">
        <f>IFERROR(VLOOKUP(Table2[[#This Row],[SAP Code]],[26]_16!D:E,2,FALSE)/ 1000000, 0)</f>
        <v>0</v>
      </c>
      <c r="AZ877" s="28">
        <f>IFERROR(VLOOKUP(Table2[[#This Row],[SAP Code]],[26]_16!G:H,2,FALSE)/ 1000000, 0)</f>
        <v>0</v>
      </c>
      <c r="BA877" s="28">
        <f>IFERROR(VLOOKUP(Table2[[#This Row],[SAP Code]],[26]_16!J:K,2,FALSE)/ 1000000, 0)</f>
        <v>0</v>
      </c>
      <c r="BB877" s="28">
        <f>IFERROR(VLOOKUP(Table2[[#This Row],[SAP Code]],[26]_16!M:N,2,FALSE)/ 1000000, 0)</f>
        <v>0</v>
      </c>
      <c r="BC877" s="28">
        <f>IFERROR(VLOOKUP(Table2[[#This Row],[SAP Code]],[26]_16!P:Q,2,FALSE),0)</f>
        <v>45.955817429999996</v>
      </c>
      <c r="BD877" s="28">
        <f>IFERROR(VLOOKUP(Table2[[#This Row],[SAP Code]],[26]_16!S:T,2,FALSE),0)</f>
        <v>33.51329741</v>
      </c>
      <c r="BE877" s="28">
        <f>IFERROR(VLOOKUP(Table2[[#This Row],[SAP Code]],[26]_16!V:W,2,FALSE)/ 1000000, 0)</f>
        <v>48.59551231999999</v>
      </c>
      <c r="BF877" s="28">
        <f>IFERROR(VLOOKUP(Table2[[#This Row],[SAP Code]],[26]_16!Y:Z,2,FALSE)/ 1000000, 0)</f>
        <v>19.523164860000001</v>
      </c>
      <c r="BG877" s="28" t="str">
        <f>IFERROR(VLOOKUP(Table2[[#This Row],[SAP Code]],[26]port!$A:$AD,30,FALSE),"unknown")</f>
        <v>OnGo</v>
      </c>
      <c r="BH877" s="29" t="str">
        <f t="shared" si="236"/>
        <v>Ongoing</v>
      </c>
      <c r="BI877" s="16"/>
    </row>
    <row r="878" spans="1:61" ht="17.100000000000001" customHeight="1">
      <c r="A878" s="16" t="s">
        <v>141</v>
      </c>
      <c r="B878" s="16" t="s">
        <v>3129</v>
      </c>
      <c r="C878" s="16" t="s">
        <v>3130</v>
      </c>
      <c r="D878" s="16" t="s">
        <v>3131</v>
      </c>
      <c r="E878" s="18">
        <v>43418</v>
      </c>
      <c r="F878" s="16" t="s">
        <v>3132</v>
      </c>
      <c r="G878" s="16" t="s">
        <v>140</v>
      </c>
      <c r="H878" s="37" t="s">
        <v>213</v>
      </c>
      <c r="I878" s="16" t="s">
        <v>250</v>
      </c>
      <c r="J878" s="16" t="s">
        <v>103</v>
      </c>
      <c r="K878" s="16" t="s">
        <v>2610</v>
      </c>
      <c r="L878" s="16" t="s">
        <v>70</v>
      </c>
      <c r="M878" s="19">
        <v>40000000</v>
      </c>
      <c r="N878" s="19">
        <v>28940837.692547008</v>
      </c>
      <c r="O878" s="20" t="s">
        <v>3133</v>
      </c>
      <c r="P878" s="21" t="s">
        <v>243</v>
      </c>
      <c r="Q878" s="20" t="s">
        <v>87</v>
      </c>
      <c r="R878" s="16" t="str">
        <f t="shared" si="226"/>
        <v>ADB Private</v>
      </c>
      <c r="S878" s="16" t="str">
        <f t="shared" si="240"/>
        <v>K</v>
      </c>
      <c r="T878" s="16" t="str">
        <f t="shared" si="225"/>
        <v>Multinational</v>
      </c>
      <c r="U878" s="16" t="str">
        <f t="shared" si="227"/>
        <v>Multinational</v>
      </c>
      <c r="V878" s="22" t="str">
        <f>IF(ISNUMBER(MATCH(A878, {"Gabon","Sudan","Niger","Mali","Burkina Faso","Guinea"}, 0)), "De Facto Countries", "Non-De Facto Countries")</f>
        <v>Non-De Facto Countries</v>
      </c>
      <c r="W878" s="16" t="str">
        <f t="shared" si="238"/>
        <v>Multi</v>
      </c>
      <c r="X878" s="16" t="str">
        <f t="shared" si="239"/>
        <v>Multi-Sector</v>
      </c>
      <c r="Y878" s="23">
        <f>Table2[[#This Row],[Approved Amount_UA Equivalent]]/5</f>
        <v>5788167.5385094015</v>
      </c>
      <c r="Z878" s="23">
        <f>Table2[[#This Row],[Approved Amount_UA Equivalent]]/5</f>
        <v>5788167.5385094015</v>
      </c>
      <c r="AA878" s="23">
        <f>Table2[[#This Row],[Approved Amount_UA Equivalent]]/5</f>
        <v>5788167.5385094015</v>
      </c>
      <c r="AB878" s="23">
        <f>Table2[[#This Row],[Approved Amount_UA Equivalent]]/5</f>
        <v>5788167.5385094015</v>
      </c>
      <c r="AC878" s="23">
        <f>Table2[[#This Row],[Approved Amount_UA Equivalent]]/5</f>
        <v>5788167.5385094015</v>
      </c>
      <c r="AD878" s="23">
        <f>SUM(Table2[[#This Row],[Feed Africa ]:[Improve Quality Of Life ]])</f>
        <v>28940837.692547008</v>
      </c>
      <c r="AE878" s="16" t="b">
        <f>Table2[[#This Row],[Total HI5]]=Table2[[#This Row],[Approved Amount_UA Equivalent]]</f>
        <v>1</v>
      </c>
      <c r="AF878" s="24">
        <v>10</v>
      </c>
      <c r="AG878" s="20" t="str">
        <f t="shared" si="228"/>
        <v>Investment Project</v>
      </c>
      <c r="AH878" s="24" t="e">
        <f>VLOOKUP(Table2[[#This Row],[SAP Code]],[25]DATA!$A:$G,7,FALSE)</f>
        <v>#N/A</v>
      </c>
      <c r="AI878" s="20" t="str">
        <f t="shared" si="229"/>
        <v>Other Investment</v>
      </c>
      <c r="AJ878" s="25" t="s">
        <v>254</v>
      </c>
      <c r="AK878" s="25" t="s">
        <v>140</v>
      </c>
      <c r="AL878" s="23" t="str" cm="1">
        <f t="array" ref="AL878">_xlfn.SWITCH(AK878,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78" s="26">
        <v>2</v>
      </c>
      <c r="AN878" s="25" t="str">
        <f t="shared" si="237"/>
        <v>Non-Sovereign</v>
      </c>
      <c r="AO878" s="27">
        <v>1</v>
      </c>
      <c r="AP878" s="23">
        <f>Table2[[#This Row],[Approved Amount_UA Equivalent]]/1000000</f>
        <v>28.94083769254701</v>
      </c>
      <c r="AQ878" s="19">
        <f t="shared" si="230"/>
        <v>38.515624434749263</v>
      </c>
      <c r="AR878" s="23" t="str">
        <f t="shared" si="231"/>
        <v>21-30</v>
      </c>
      <c r="AS878" s="23" t="str">
        <f t="shared" si="232"/>
        <v>21-40</v>
      </c>
      <c r="AT878" s="23" t="str">
        <f t="shared" si="233"/>
        <v>1-40</v>
      </c>
      <c r="AU878" s="23" t="str">
        <f t="shared" si="234"/>
        <v>&lt;1-50 Mn</v>
      </c>
      <c r="AV878" s="23">
        <f>Table2[[#This Row],[Amount]]</f>
        <v>40000000</v>
      </c>
      <c r="AW878" s="23" t="str">
        <f t="shared" si="235"/>
        <v>Nov 2018</v>
      </c>
      <c r="AX878" s="28">
        <f>IFERROR(VLOOKUP(Table2[[#This Row],[SAP Code]],[26]_16!A:B,2,FALSE),0)</f>
        <v>0</v>
      </c>
      <c r="AY878" s="28">
        <f>IFERROR(VLOOKUP(Table2[[#This Row],[SAP Code]],[26]_16!D:E,2,FALSE)/ 1000000, 0)</f>
        <v>0</v>
      </c>
      <c r="AZ878" s="28">
        <f>IFERROR(VLOOKUP(Table2[[#This Row],[SAP Code]],[26]_16!G:H,2,FALSE)/ 1000000, 0)</f>
        <v>0</v>
      </c>
      <c r="BA878" s="28">
        <f>IFERROR(VLOOKUP(Table2[[#This Row],[SAP Code]],[26]_16!J:K,2,FALSE)/ 1000000, 0)</f>
        <v>0</v>
      </c>
      <c r="BB878" s="28">
        <f>IFERROR(VLOOKUP(Table2[[#This Row],[SAP Code]],[26]_16!M:N,2,FALSE)/ 1000000, 0)</f>
        <v>0</v>
      </c>
      <c r="BC878" s="28">
        <f>IFERROR(VLOOKUP(Table2[[#This Row],[SAP Code]],[26]_16!P:Q,2,FALSE),0)</f>
        <v>0</v>
      </c>
      <c r="BD878" s="28">
        <f>IFERROR(VLOOKUP(Table2[[#This Row],[SAP Code]],[26]_16!S:T,2,FALSE),0)</f>
        <v>0</v>
      </c>
      <c r="BE878" s="28">
        <f>IFERROR(VLOOKUP(Table2[[#This Row],[SAP Code]],[26]_16!V:W,2,FALSE)/ 1000000, 0)</f>
        <v>0</v>
      </c>
      <c r="BF878" s="28">
        <f>IFERROR(VLOOKUP(Table2[[#This Row],[SAP Code]],[26]_16!Y:Z,2,FALSE)/ 1000000, 0)</f>
        <v>0</v>
      </c>
      <c r="BG878" s="28" t="str">
        <f>IFERROR(VLOOKUP(Table2[[#This Row],[SAP Code]],[26]port!$A:$AD,30,FALSE),"unknown")</f>
        <v>unknown</v>
      </c>
      <c r="BH878" s="29" t="str">
        <f t="shared" si="236"/>
        <v>Unknown</v>
      </c>
      <c r="BI878" s="16"/>
    </row>
    <row r="879" spans="1:61" ht="17.100000000000001" customHeight="1">
      <c r="A879" s="16" t="s">
        <v>1137</v>
      </c>
      <c r="B879" s="16" t="s">
        <v>3134</v>
      </c>
      <c r="C879" s="16" t="s">
        <v>3135</v>
      </c>
      <c r="D879" s="16" t="s">
        <v>3136</v>
      </c>
      <c r="E879" s="18">
        <v>43425</v>
      </c>
      <c r="F879" s="16" t="s">
        <v>328</v>
      </c>
      <c r="G879" s="16" t="s">
        <v>74</v>
      </c>
      <c r="H879" s="16" t="s">
        <v>132</v>
      </c>
      <c r="I879" s="16" t="s">
        <v>155</v>
      </c>
      <c r="J879" s="16" t="s">
        <v>2463</v>
      </c>
      <c r="K879" s="16" t="s">
        <v>84</v>
      </c>
      <c r="L879" s="16" t="s">
        <v>85</v>
      </c>
      <c r="M879" s="19">
        <v>4630000</v>
      </c>
      <c r="N879" s="19">
        <v>4630000</v>
      </c>
      <c r="O879" s="20" t="s">
        <v>3137</v>
      </c>
      <c r="P879" s="21">
        <v>5900150002251</v>
      </c>
      <c r="Q879" s="20" t="s">
        <v>72</v>
      </c>
      <c r="R879" s="16" t="str">
        <f t="shared" si="226"/>
        <v>ADF Including TSF</v>
      </c>
      <c r="S879" s="16" t="str">
        <f t="shared" si="240"/>
        <v>A</v>
      </c>
      <c r="T879" s="16" t="str">
        <f t="shared" si="225"/>
        <v>ADF Countries</v>
      </c>
      <c r="U879" s="16" t="str">
        <f t="shared" si="227"/>
        <v>Transition States</v>
      </c>
      <c r="V879" s="22" t="str">
        <f>IF(ISNUMBER(MATCH(A879, {"Gabon","Sudan","Niger","Mali","Burkina Faso","Guinea"}, 0)), "De Facto Countries", "Non-De Facto Countries")</f>
        <v>De Facto Countries</v>
      </c>
      <c r="W879" s="16" t="str">
        <f t="shared" si="238"/>
        <v>West</v>
      </c>
      <c r="X879" s="16" t="str">
        <f t="shared" si="239"/>
        <v>Agriculture</v>
      </c>
      <c r="Y879" s="23">
        <f>Table2[[#This Row],[Approved Amount_UA Equivalent]]</f>
        <v>4630000</v>
      </c>
      <c r="AD879" s="23">
        <f>SUM(Table2[[#This Row],[Feed Africa ]:[Improve Quality Of Life ]])</f>
        <v>4630000</v>
      </c>
      <c r="AE879" s="16" t="b">
        <f>Table2[[#This Row],[Total HI5]]=Table2[[#This Row],[Approved Amount_UA Equivalent]]</f>
        <v>1</v>
      </c>
      <c r="AF879" s="24">
        <v>10</v>
      </c>
      <c r="AG879" s="20" t="str">
        <f t="shared" si="228"/>
        <v>Investment Project</v>
      </c>
      <c r="AH879" s="24" t="e">
        <f>VLOOKUP(Table2[[#This Row],[SAP Code]],[25]DATA!$A:$G,7,FALSE)</f>
        <v>#N/A</v>
      </c>
      <c r="AI879" s="20" t="str">
        <f t="shared" si="229"/>
        <v>Infrastructure</v>
      </c>
      <c r="AJ879" s="25" t="s">
        <v>157</v>
      </c>
      <c r="AK879" s="25" t="s">
        <v>74</v>
      </c>
      <c r="AL879" s="23" t="str" cm="1">
        <f t="array" ref="AL879">_xlfn.SWITCH(AK879,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79" s="26">
        <v>1</v>
      </c>
      <c r="AN879" s="25" t="str">
        <f t="shared" si="237"/>
        <v>Sovereign</v>
      </c>
      <c r="AO879" s="27">
        <v>0.5</v>
      </c>
      <c r="AP879" s="23">
        <f>Table2[[#This Row],[Approved Amount_UA Equivalent]]/1000000</f>
        <v>4.63</v>
      </c>
      <c r="AQ879" s="19">
        <f t="shared" si="230"/>
        <v>6.1617892000000003</v>
      </c>
      <c r="AR879" s="23" t="str">
        <f t="shared" si="231"/>
        <v>1-10</v>
      </c>
      <c r="AS879" s="23" t="str">
        <f t="shared" si="232"/>
        <v>1-20</v>
      </c>
      <c r="AT879" s="23" t="str">
        <f t="shared" si="233"/>
        <v>1-40</v>
      </c>
      <c r="AU879" s="23" t="str">
        <f t="shared" si="234"/>
        <v>&lt;1-50 Mn</v>
      </c>
      <c r="AV879" s="23">
        <f>Table2[[#This Row],[Amount]]</f>
        <v>4630000</v>
      </c>
      <c r="AW879" s="23" t="str">
        <f t="shared" si="235"/>
        <v>Nov 2018</v>
      </c>
      <c r="AX879" s="28">
        <f>IFERROR(VLOOKUP(Table2[[#This Row],[SAP Code]],[26]_16!A:B,2,FALSE),0)</f>
        <v>0</v>
      </c>
      <c r="AY879" s="28">
        <f>IFERROR(VLOOKUP(Table2[[#This Row],[SAP Code]],[26]_16!D:E,2,FALSE)/ 1000000, 0)</f>
        <v>0</v>
      </c>
      <c r="AZ879" s="28">
        <f>IFERROR(VLOOKUP(Table2[[#This Row],[SAP Code]],[26]_16!G:H,2,FALSE)/ 1000000, 0)</f>
        <v>0</v>
      </c>
      <c r="BA879" s="28">
        <f>IFERROR(VLOOKUP(Table2[[#This Row],[SAP Code]],[26]_16!J:K,2,FALSE)/ 1000000, 0)</f>
        <v>0</v>
      </c>
      <c r="BB879" s="28">
        <f>IFERROR(VLOOKUP(Table2[[#This Row],[SAP Code]],[26]_16!M:N,2,FALSE)/ 1000000, 0)</f>
        <v>0</v>
      </c>
      <c r="BC879" s="28">
        <f>IFERROR(VLOOKUP(Table2[[#This Row],[SAP Code]],[26]_16!P:Q,2,FALSE),0)</f>
        <v>0.12084739</v>
      </c>
      <c r="BD879" s="28">
        <f>IFERROR(VLOOKUP(Table2[[#This Row],[SAP Code]],[26]_16!S:T,2,FALSE),0)</f>
        <v>1.3341963499999998</v>
      </c>
      <c r="BE879" s="28">
        <f>IFERROR(VLOOKUP(Table2[[#This Row],[SAP Code]],[26]_16!V:W,2,FALSE)/ 1000000, 0)</f>
        <v>1.1550052200000001</v>
      </c>
      <c r="BF879" s="28">
        <f>IFERROR(VLOOKUP(Table2[[#This Row],[SAP Code]],[26]_16!Y:Z,2,FALSE)/ 1000000, 0)</f>
        <v>0.39150838000000004</v>
      </c>
      <c r="BG879" s="28" t="str">
        <f>IFERROR(VLOOKUP(Table2[[#This Row],[SAP Code]],[26]port!$A:$AD,30,FALSE),"unknown")</f>
        <v>OnGo</v>
      </c>
      <c r="BH879" s="29" t="str">
        <f t="shared" si="236"/>
        <v>Ongoing</v>
      </c>
      <c r="BI879" s="16"/>
    </row>
    <row r="880" spans="1:61" ht="17.100000000000001" customHeight="1">
      <c r="A880" s="16" t="s">
        <v>1137</v>
      </c>
      <c r="B880" s="16" t="s">
        <v>3134</v>
      </c>
      <c r="C880" s="16" t="s">
        <v>3138</v>
      </c>
      <c r="D880" s="16" t="s">
        <v>3136</v>
      </c>
      <c r="E880" s="18">
        <v>43425</v>
      </c>
      <c r="F880" s="16" t="s">
        <v>328</v>
      </c>
      <c r="G880" s="16" t="s">
        <v>74</v>
      </c>
      <c r="H880" s="16" t="s">
        <v>132</v>
      </c>
      <c r="I880" s="16" t="s">
        <v>155</v>
      </c>
      <c r="J880" s="16" t="s">
        <v>2463</v>
      </c>
      <c r="K880" s="16" t="s">
        <v>69</v>
      </c>
      <c r="L880" s="16" t="s">
        <v>85</v>
      </c>
      <c r="M880" s="19">
        <v>3240000</v>
      </c>
      <c r="N880" s="19">
        <v>3240000</v>
      </c>
      <c r="O880" s="20" t="s">
        <v>3137</v>
      </c>
      <c r="P880" s="21">
        <v>5900155014554</v>
      </c>
      <c r="Q880" s="20" t="s">
        <v>72</v>
      </c>
      <c r="R880" s="16" t="str">
        <f t="shared" si="226"/>
        <v>ADF Including TSF</v>
      </c>
      <c r="S880" s="16" t="str">
        <f t="shared" si="240"/>
        <v>A</v>
      </c>
      <c r="T880" s="16" t="str">
        <f t="shared" si="225"/>
        <v>ADF Countries</v>
      </c>
      <c r="U880" s="16" t="str">
        <f t="shared" si="227"/>
        <v>Transition States</v>
      </c>
      <c r="V880" s="22" t="str">
        <f>IF(ISNUMBER(MATCH(A880, {"Gabon","Sudan","Niger","Mali","Burkina Faso","Guinea"}, 0)), "De Facto Countries", "Non-De Facto Countries")</f>
        <v>De Facto Countries</v>
      </c>
      <c r="W880" s="16" t="str">
        <f t="shared" si="238"/>
        <v>West</v>
      </c>
      <c r="X880" s="16" t="str">
        <f t="shared" si="239"/>
        <v>Agriculture</v>
      </c>
      <c r="Y880" s="23">
        <f>Table2[[#This Row],[Approved Amount_UA Equivalent]]</f>
        <v>3240000</v>
      </c>
      <c r="AD880" s="23">
        <f>SUM(Table2[[#This Row],[Feed Africa ]:[Improve Quality Of Life ]])</f>
        <v>3240000</v>
      </c>
      <c r="AE880" s="16" t="b">
        <f>Table2[[#This Row],[Total HI5]]=Table2[[#This Row],[Approved Amount_UA Equivalent]]</f>
        <v>1</v>
      </c>
      <c r="AF880" s="24">
        <v>10</v>
      </c>
      <c r="AG880" s="20" t="str">
        <f t="shared" si="228"/>
        <v>Investment Project</v>
      </c>
      <c r="AH880" s="24" t="e">
        <f>VLOOKUP(Table2[[#This Row],[SAP Code]],[25]DATA!$A:$G,7,FALSE)</f>
        <v>#N/A</v>
      </c>
      <c r="AI880" s="20" t="str">
        <f t="shared" si="229"/>
        <v>Infrastructure</v>
      </c>
      <c r="AJ880" s="25" t="s">
        <v>157</v>
      </c>
      <c r="AK880" s="25" t="s">
        <v>74</v>
      </c>
      <c r="AL880" s="23" t="str" cm="1">
        <f t="array" ref="AL880">_xlfn.SWITCH(AK880,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80" s="26">
        <v>1</v>
      </c>
      <c r="AN880" s="25" t="str">
        <f t="shared" si="237"/>
        <v>Sovereign</v>
      </c>
      <c r="AO880" s="27">
        <v>0.5</v>
      </c>
      <c r="AP880" s="23">
        <f>Table2[[#This Row],[Approved Amount_UA Equivalent]]/1000000</f>
        <v>3.24</v>
      </c>
      <c r="AQ880" s="19">
        <f t="shared" si="230"/>
        <v>4.3119215999999998</v>
      </c>
      <c r="AR880" s="23" t="str">
        <f t="shared" si="231"/>
        <v>1-10</v>
      </c>
      <c r="AS880" s="23" t="str">
        <f t="shared" si="232"/>
        <v>1-20</v>
      </c>
      <c r="AT880" s="23" t="str">
        <f t="shared" si="233"/>
        <v>1-40</v>
      </c>
      <c r="AU880" s="23" t="str">
        <f t="shared" si="234"/>
        <v>&lt;1-50 Mn</v>
      </c>
      <c r="AV880" s="23">
        <f>Table2[[#This Row],[Amount]]</f>
        <v>3240000</v>
      </c>
      <c r="AW880" s="23" t="str">
        <f t="shared" si="235"/>
        <v>Nov 2018</v>
      </c>
      <c r="AX880" s="28">
        <f>IFERROR(VLOOKUP(Table2[[#This Row],[SAP Code]],[26]_16!A:B,2,FALSE),0)</f>
        <v>0</v>
      </c>
      <c r="AY880" s="28">
        <f>IFERROR(VLOOKUP(Table2[[#This Row],[SAP Code]],[26]_16!D:E,2,FALSE)/ 1000000, 0)</f>
        <v>0</v>
      </c>
      <c r="AZ880" s="28">
        <f>IFERROR(VLOOKUP(Table2[[#This Row],[SAP Code]],[26]_16!G:H,2,FALSE)/ 1000000, 0)</f>
        <v>0</v>
      </c>
      <c r="BA880" s="28">
        <f>IFERROR(VLOOKUP(Table2[[#This Row],[SAP Code]],[26]_16!J:K,2,FALSE)/ 1000000, 0)</f>
        <v>0</v>
      </c>
      <c r="BB880" s="28">
        <f>IFERROR(VLOOKUP(Table2[[#This Row],[SAP Code]],[26]_16!M:N,2,FALSE)/ 1000000, 0)</f>
        <v>0</v>
      </c>
      <c r="BC880" s="28">
        <f>IFERROR(VLOOKUP(Table2[[#This Row],[SAP Code]],[26]_16!P:Q,2,FALSE),0)</f>
        <v>0.12084739</v>
      </c>
      <c r="BD880" s="28">
        <f>IFERROR(VLOOKUP(Table2[[#This Row],[SAP Code]],[26]_16!S:T,2,FALSE),0)</f>
        <v>1.3341963499999998</v>
      </c>
      <c r="BE880" s="28">
        <f>IFERROR(VLOOKUP(Table2[[#This Row],[SAP Code]],[26]_16!V:W,2,FALSE)/ 1000000, 0)</f>
        <v>1.1550052200000001</v>
      </c>
      <c r="BF880" s="28">
        <f>IFERROR(VLOOKUP(Table2[[#This Row],[SAP Code]],[26]_16!Y:Z,2,FALSE)/ 1000000, 0)</f>
        <v>0.39150838000000004</v>
      </c>
      <c r="BG880" s="28" t="str">
        <f>IFERROR(VLOOKUP(Table2[[#This Row],[SAP Code]],[26]port!$A:$AD,30,FALSE),"unknown")</f>
        <v>OnGo</v>
      </c>
      <c r="BH880" s="29" t="str">
        <f t="shared" si="236"/>
        <v>Ongoing</v>
      </c>
      <c r="BI880" s="16"/>
    </row>
    <row r="881" spans="1:61" ht="17.100000000000001" customHeight="1">
      <c r="A881" s="16" t="s">
        <v>1106</v>
      </c>
      <c r="B881" s="16" t="s">
        <v>3139</v>
      </c>
      <c r="C881" s="16" t="s">
        <v>3140</v>
      </c>
      <c r="D881" s="16" t="s">
        <v>3141</v>
      </c>
      <c r="E881" s="18">
        <v>43426</v>
      </c>
      <c r="F881" s="16" t="s">
        <v>1110</v>
      </c>
      <c r="G881" s="16" t="s">
        <v>255</v>
      </c>
      <c r="H881" s="16" t="s">
        <v>66</v>
      </c>
      <c r="I881" s="16" t="s">
        <v>250</v>
      </c>
      <c r="J881" s="16" t="s">
        <v>179</v>
      </c>
      <c r="K881" s="16" t="s">
        <v>304</v>
      </c>
      <c r="L881" s="16" t="s">
        <v>195</v>
      </c>
      <c r="M881" s="19">
        <v>100000000</v>
      </c>
      <c r="N881" s="19">
        <v>81888009.957582012</v>
      </c>
      <c r="O881" s="20" t="s">
        <v>3142</v>
      </c>
      <c r="P881" s="21">
        <v>2000200003301</v>
      </c>
      <c r="Q881" s="20" t="s">
        <v>87</v>
      </c>
      <c r="R881" s="16" t="str">
        <f t="shared" si="226"/>
        <v>ADB Public</v>
      </c>
      <c r="S881" s="16" t="str">
        <f t="shared" si="240"/>
        <v>K</v>
      </c>
      <c r="T881" s="16" t="str">
        <f t="shared" si="225"/>
        <v>ADB Countries</v>
      </c>
      <c r="U881" s="16" t="str">
        <f t="shared" si="227"/>
        <v>Non-Transition States</v>
      </c>
      <c r="V881" s="22" t="str">
        <f>IF(ISNUMBER(MATCH(A881, {"Gabon","Sudan","Niger","Mali","Burkina Faso","Guinea"}, 0)), "De Facto Countries", "Non-De Facto Countries")</f>
        <v>De Facto Countries</v>
      </c>
      <c r="W881" s="16" t="str">
        <f t="shared" si="238"/>
        <v>Central</v>
      </c>
      <c r="X881" s="16" t="str">
        <f t="shared" si="239"/>
        <v>Multi-Sector</v>
      </c>
      <c r="Y881" s="23">
        <f>Table2[[#This Row],[Approved Amount_UA Equivalent]]/5</f>
        <v>16377601.991516402</v>
      </c>
      <c r="Z881" s="23">
        <f>Table2[[#This Row],[Approved Amount_UA Equivalent]]/5</f>
        <v>16377601.991516402</v>
      </c>
      <c r="AA881" s="23">
        <f>Table2[[#This Row],[Approved Amount_UA Equivalent]]/5</f>
        <v>16377601.991516402</v>
      </c>
      <c r="AB881" s="23">
        <f>Table2[[#This Row],[Approved Amount_UA Equivalent]]/5</f>
        <v>16377601.991516402</v>
      </c>
      <c r="AC881" s="23">
        <f>Table2[[#This Row],[Approved Amount_UA Equivalent]]/5</f>
        <v>16377601.991516402</v>
      </c>
      <c r="AD881" s="23">
        <f>SUM(Table2[[#This Row],[Feed Africa ]:[Improve Quality Of Life ]])</f>
        <v>81888009.957582012</v>
      </c>
      <c r="AE881" s="16" t="b">
        <f>Table2[[#This Row],[Total HI5]]=Table2[[#This Row],[Approved Amount_UA Equivalent]]</f>
        <v>1</v>
      </c>
      <c r="AF881" s="24">
        <v>20</v>
      </c>
      <c r="AG881" s="20" t="str">
        <f t="shared" si="228"/>
        <v>Policy and Result Based Op</v>
      </c>
      <c r="AH881" s="24" t="e">
        <f>VLOOKUP(Table2[[#This Row],[SAP Code]],[25]DATA!$A:$G,7,FALSE)</f>
        <v>#N/A</v>
      </c>
      <c r="AI881" s="20" t="str">
        <f t="shared" si="229"/>
        <v>Policy-Based Lending</v>
      </c>
      <c r="AJ881" s="25" t="s">
        <v>254</v>
      </c>
      <c r="AK881" s="25" t="s">
        <v>255</v>
      </c>
      <c r="AL881" s="23" t="str" cm="1">
        <f t="array" ref="AL881">_xlfn.SWITCH(AK881,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881" s="26">
        <v>1</v>
      </c>
      <c r="AN881" s="25" t="str">
        <f t="shared" si="237"/>
        <v>Sovereign</v>
      </c>
      <c r="AO881" s="27">
        <v>1</v>
      </c>
      <c r="AP881" s="23">
        <f>Table2[[#This Row],[Approved Amount_UA Equivalent]]/1000000</f>
        <v>81.888009957582014</v>
      </c>
      <c r="AQ881" s="19">
        <f t="shared" si="230"/>
        <v>108.97983917194844</v>
      </c>
      <c r="AR881" s="23" t="str">
        <f t="shared" si="231"/>
        <v>81-90</v>
      </c>
      <c r="AS881" s="23" t="str">
        <f t="shared" si="232"/>
        <v>81-100</v>
      </c>
      <c r="AT881" s="23" t="str">
        <f t="shared" si="233"/>
        <v>81-120</v>
      </c>
      <c r="AU881" s="23" t="str">
        <f t="shared" si="234"/>
        <v>50-100 Mn</v>
      </c>
      <c r="AV881" s="23">
        <f>Table2[[#This Row],[Amount]]</f>
        <v>100000000</v>
      </c>
      <c r="AW881" s="23" t="str">
        <f t="shared" si="235"/>
        <v>Nov 2018</v>
      </c>
      <c r="AX881" s="28">
        <f>IFERROR(VLOOKUP(Table2[[#This Row],[SAP Code]],[26]_16!A:B,2,FALSE),0)</f>
        <v>0</v>
      </c>
      <c r="AY881" s="28">
        <f>IFERROR(VLOOKUP(Table2[[#This Row],[SAP Code]],[26]_16!D:E,2,FALSE)/ 1000000, 0)</f>
        <v>0</v>
      </c>
      <c r="AZ881" s="28">
        <f>IFERROR(VLOOKUP(Table2[[#This Row],[SAP Code]],[26]_16!G:H,2,FALSE)/ 1000000, 0)</f>
        <v>0</v>
      </c>
      <c r="BA881" s="28">
        <f>IFERROR(VLOOKUP(Table2[[#This Row],[SAP Code]],[26]_16!J:K,2,FALSE)/ 1000000, 0)</f>
        <v>0</v>
      </c>
      <c r="BB881" s="28">
        <f>IFERROR(VLOOKUP(Table2[[#This Row],[SAP Code]],[26]_16!M:N,2,FALSE)/ 1000000, 0)</f>
        <v>81.417975459999994</v>
      </c>
      <c r="BC881" s="28">
        <f>IFERROR(VLOOKUP(Table2[[#This Row],[SAP Code]],[26]_16!P:Q,2,FALSE),0)</f>
        <v>0</v>
      </c>
      <c r="BD881" s="28">
        <f>IFERROR(VLOOKUP(Table2[[#This Row],[SAP Code]],[26]_16!S:T,2,FALSE),0)</f>
        <v>0</v>
      </c>
      <c r="BE881" s="28">
        <f>IFERROR(VLOOKUP(Table2[[#This Row],[SAP Code]],[26]_16!V:W,2,FALSE)/ 1000000, 0)</f>
        <v>0</v>
      </c>
      <c r="BF881" s="28">
        <f>IFERROR(VLOOKUP(Table2[[#This Row],[SAP Code]],[26]_16!Y:Z,2,FALSE)/ 1000000, 0)</f>
        <v>0</v>
      </c>
      <c r="BG881" s="28" t="str">
        <f>IFERROR(VLOOKUP(Table2[[#This Row],[SAP Code]],[26]port!$A:$AD,30,FALSE),"unknown")</f>
        <v>COMP</v>
      </c>
      <c r="BH881" s="29" t="str">
        <f t="shared" si="236"/>
        <v>Number of operations completed out of the net approved of that year</v>
      </c>
      <c r="BI881" s="16"/>
    </row>
    <row r="882" spans="1:61" ht="17.100000000000001" customHeight="1">
      <c r="A882" s="16" t="s">
        <v>417</v>
      </c>
      <c r="B882" s="16" t="s">
        <v>3143</v>
      </c>
      <c r="C882" s="16" t="s">
        <v>3144</v>
      </c>
      <c r="D882" s="16" t="s">
        <v>3145</v>
      </c>
      <c r="E882" s="18">
        <v>43426</v>
      </c>
      <c r="F882" s="16" t="s">
        <v>3146</v>
      </c>
      <c r="G882" s="16" t="s">
        <v>2293</v>
      </c>
      <c r="H882" s="37" t="s">
        <v>194</v>
      </c>
      <c r="I882" s="16" t="s">
        <v>170</v>
      </c>
      <c r="J882" s="16" t="s">
        <v>103</v>
      </c>
      <c r="K882" s="16" t="s">
        <v>84</v>
      </c>
      <c r="L882" s="16" t="s">
        <v>70</v>
      </c>
      <c r="M882" s="19">
        <v>200000000</v>
      </c>
      <c r="N882" s="19">
        <v>144704188.46273506</v>
      </c>
      <c r="O882" s="20" t="s">
        <v>3147</v>
      </c>
      <c r="P882" s="21">
        <v>2000130019882</v>
      </c>
      <c r="Q882" s="20" t="s">
        <v>87</v>
      </c>
      <c r="R882" s="16" t="str">
        <f t="shared" si="226"/>
        <v>ADB Private</v>
      </c>
      <c r="S882" s="16" t="str">
        <f t="shared" si="240"/>
        <v>B</v>
      </c>
      <c r="T882" s="16" t="str">
        <f t="shared" ref="T882:T914" si="241">IF(A882="Algeria","ADB Countries",IF(A882="Angola","ADB Countries",IF(A882="Benin","ADF Countries",IF(A882="Botswana","ADB Countries",IF(A882="Burkina Faso","ADF Countries",IF(A882="Burundi","ADF Countries",IF(A882="Cameroon","Blend Countries",IF(A882="Cape Verde","ADB Countries",IF(A882="Central African Republic","ADF Countries",IF(A882="Centrafrique","ADF Countries",IF(A882="Chad","ADF Countries",IF(A882="Comoros","ADF Countries",IF(A882="Congo CG","ADB Countries",IF(A882="Congo","ADB Countries",IF(A882="Côte D'Ivoire","Blend Countries",IF(A882="Dem Rep Congo","ADF Countries",IF(A882="DEMOCRATIC REPUBLIC OF THE CONGO","ADF Countries",IF(A882="Djibouti","ADF Countries",IF(A882="Egypt","ADB Countries",IF(A882="Eq Guinea","ADB Countries",IF(A882="Equatorial Guinea","ADB Countries",IF(A882="Eritrea","ADF Countries",IF(A882="Swaziland","ADB Countries",IF(A882="Eswatini","ADB Countries",IF(A882="Ethiopia","ADF Countries",IF(A882="Gabon","ADB Countries",IF(A882="Gambia","ADF Countries",IF(A882="Ghana","ADF Countries",IF(A882="Guinea","ADF Countries",IF(A882="Guinea-Bissau","ADF Countries",IF(A882="Kenya","Blend Countries",IF(A882="Lesotho","ADF Countries",IF(A882="Liberia","ADF Countries",IF(A882="Libya","ADB Countries",IF(A882="Madagascar","ADF Countries",IF(A882="Malawi","ADF Countries",IF(A882="Mali","ADF Countries",IF(A882="Mauritania","ADF Countries",IF(A882="Mauritius","ADB Countries",IF(A882="Morocco","ADB Countries",IF(A882="Mozambique","ADF Countries",IF(OR(A882="Multi",A882="Multinational",A882="Multi-Countries"),"Multinational",IF(A882="Namibia","ADB Countries",IF(A882="Niger","ADF Countries",IF(A882="Nigeria","ADB Countries",IF(A882="Rwanda","ADF Countries",IF(A882="Sao Tome &amp; Principe","ADF Countries",IF(A882="Sao Tome","ADF Countries",IF(A882="Senegal","Blend Countries",IF(A882="Seychelles","ADB Countries",IF(A882="Sierra Leone","ADF Countries",IF(A882="Somalia","ADF Countries",IF(A882="South Africa","ADB Countries",IF(A882="South Sudan","ADF Countries",IF(A882="Sudan","ADF Countries",IF(A882="Tanzania","Blend Countries",IF(A882="Togo","ADF Countries",IF(A882="Tunisia","ADB Countries",IF(A882="Uganda","ADF Countries",IF(A882="Zambia","Blend Countries",IF(A882="Zimbabwe","ADF Countries","")))))))))))))))))))))))))))))))))))))))))))))))))))))))))))))</f>
        <v>ADB Countries</v>
      </c>
      <c r="U882" s="16" t="str">
        <f t="shared" si="227"/>
        <v>Non-Transition States</v>
      </c>
      <c r="V882" s="22" t="str">
        <f>IF(ISNUMBER(MATCH(A882, {"Gabon","Sudan","Niger","Mali","Burkina Faso","Guinea"}, 0)), "De Facto Countries", "Non-De Facto Countries")</f>
        <v>Non-De Facto Countries</v>
      </c>
      <c r="W882" s="16" t="str">
        <f t="shared" si="238"/>
        <v>North</v>
      </c>
      <c r="X882" s="16" t="str">
        <f t="shared" si="239"/>
        <v>Industry</v>
      </c>
      <c r="Y882" s="23"/>
      <c r="AA882" s="23">
        <f>Table2[[#This Row],[Approved Amount_UA Equivalent]]</f>
        <v>144704188.46273506</v>
      </c>
      <c r="AD882" s="23">
        <f>SUM(Table2[[#This Row],[Feed Africa ]:[Improve Quality Of Life ]])</f>
        <v>144704188.46273506</v>
      </c>
      <c r="AE882" s="16" t="b">
        <f>Table2[[#This Row],[Total HI5]]=Table2[[#This Row],[Approved Amount_UA Equivalent]]</f>
        <v>1</v>
      </c>
      <c r="AF882" s="24">
        <v>10</v>
      </c>
      <c r="AG882" s="20" t="str">
        <f t="shared" si="228"/>
        <v>Investment Project</v>
      </c>
      <c r="AH882" s="24" t="e">
        <f>VLOOKUP(Table2[[#This Row],[SAP Code]],[25]DATA!$A:$G,7,FALSE)</f>
        <v>#N/A</v>
      </c>
      <c r="AI882" s="20" t="str">
        <f t="shared" si="229"/>
        <v>Other Investment</v>
      </c>
      <c r="AJ882" s="25" t="s">
        <v>173</v>
      </c>
      <c r="AK882" s="25" t="s">
        <v>2293</v>
      </c>
      <c r="AL882" s="23" t="str" cm="1">
        <f t="array" ref="AL882">_xlfn.SWITCH(AK882,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82" s="26">
        <v>2</v>
      </c>
      <c r="AN882" s="25" t="str">
        <f t="shared" si="237"/>
        <v>Non-Sovereign</v>
      </c>
      <c r="AO882" s="27">
        <v>1</v>
      </c>
      <c r="AP882" s="23">
        <f>Table2[[#This Row],[Approved Amount_UA Equivalent]]/1000000</f>
        <v>144.70418846273506</v>
      </c>
      <c r="AQ882" s="19">
        <f t="shared" si="230"/>
        <v>192.57812217374632</v>
      </c>
      <c r="AR882" s="23" t="str">
        <f t="shared" si="231"/>
        <v>141-150</v>
      </c>
      <c r="AS882" s="23" t="str">
        <f t="shared" si="232"/>
        <v>141-160</v>
      </c>
      <c r="AT882" s="23" t="str">
        <f t="shared" si="233"/>
        <v>121-160</v>
      </c>
      <c r="AU882" s="23" t="str">
        <f t="shared" si="234"/>
        <v>100-200 Mn</v>
      </c>
      <c r="AV882" s="23">
        <f>Table2[[#This Row],[Amount]]</f>
        <v>200000000</v>
      </c>
      <c r="AW882" s="23" t="str">
        <f t="shared" si="235"/>
        <v>Nov 2018</v>
      </c>
      <c r="AX882" s="28">
        <f>IFERROR(VLOOKUP(Table2[[#This Row],[SAP Code]],[26]_16!A:B,2,FALSE),0)</f>
        <v>0</v>
      </c>
      <c r="AY882" s="28">
        <f>IFERROR(VLOOKUP(Table2[[#This Row],[SAP Code]],[26]_16!D:E,2,FALSE)/ 1000000, 0)</f>
        <v>0</v>
      </c>
      <c r="AZ882" s="28">
        <f>IFERROR(VLOOKUP(Table2[[#This Row],[SAP Code]],[26]_16!G:H,2,FALSE)/ 1000000, 0)</f>
        <v>0</v>
      </c>
      <c r="BA882" s="28">
        <f>IFERROR(VLOOKUP(Table2[[#This Row],[SAP Code]],[26]_16!J:K,2,FALSE)/ 1000000, 0)</f>
        <v>0</v>
      </c>
      <c r="BB882" s="28">
        <f>IFERROR(VLOOKUP(Table2[[#This Row],[SAP Code]],[26]_16!M:N,2,FALSE)/ 1000000, 0)</f>
        <v>0</v>
      </c>
      <c r="BC882" s="28">
        <f>IFERROR(VLOOKUP(Table2[[#This Row],[SAP Code]],[26]_16!P:Q,2,FALSE),0)</f>
        <v>103.18852543999999</v>
      </c>
      <c r="BD882" s="28">
        <f>IFERROR(VLOOKUP(Table2[[#This Row],[SAP Code]],[26]_16!S:T,2,FALSE),0)</f>
        <v>0</v>
      </c>
      <c r="BE882" s="28">
        <f>IFERROR(VLOOKUP(Table2[[#This Row],[SAP Code]],[26]_16!V:W,2,FALSE)/ 1000000, 0)</f>
        <v>39.686634340000005</v>
      </c>
      <c r="BF882" s="28">
        <f>IFERROR(VLOOKUP(Table2[[#This Row],[SAP Code]],[26]_16!Y:Z,2,FALSE)/ 1000000, 0)</f>
        <v>0</v>
      </c>
      <c r="BG882" s="28" t="str">
        <f>IFERROR(VLOOKUP(Table2[[#This Row],[SAP Code]],[26]port!$A:$AD,30,FALSE),"unknown")</f>
        <v>OnGo</v>
      </c>
      <c r="BH882" s="29" t="str">
        <f t="shared" si="236"/>
        <v>Ongoing</v>
      </c>
      <c r="BI882" s="16"/>
    </row>
    <row r="883" spans="1:61" ht="17.100000000000001" customHeight="1">
      <c r="A883" s="16" t="s">
        <v>75</v>
      </c>
      <c r="B883" s="16" t="s">
        <v>3148</v>
      </c>
      <c r="C883" s="16" t="s">
        <v>3149</v>
      </c>
      <c r="D883" s="16" t="s">
        <v>3150</v>
      </c>
      <c r="E883" s="18">
        <v>43426</v>
      </c>
      <c r="F883" s="16" t="s">
        <v>79</v>
      </c>
      <c r="G883" s="16" t="s">
        <v>140</v>
      </c>
      <c r="H883" s="16" t="s">
        <v>81</v>
      </c>
      <c r="I883" s="16" t="s">
        <v>138</v>
      </c>
      <c r="J883" s="16" t="s">
        <v>179</v>
      </c>
      <c r="K883" s="16" t="s">
        <v>84</v>
      </c>
      <c r="L883" s="16" t="s">
        <v>70</v>
      </c>
      <c r="M883" s="19">
        <v>130200000</v>
      </c>
      <c r="N883" s="19">
        <v>94202426.689240515</v>
      </c>
      <c r="O883" s="20" t="s">
        <v>3151</v>
      </c>
      <c r="P883" s="21">
        <v>2000200003352</v>
      </c>
      <c r="Q883" s="20" t="s">
        <v>87</v>
      </c>
      <c r="R883" s="16" t="str">
        <f t="shared" si="226"/>
        <v>ADB Public</v>
      </c>
      <c r="S883" s="16" t="str">
        <f t="shared" si="240"/>
        <v>D</v>
      </c>
      <c r="T883" s="16" t="s">
        <v>88</v>
      </c>
      <c r="U883" s="16" t="str">
        <f t="shared" si="227"/>
        <v>Non-Transition States</v>
      </c>
      <c r="V883" s="22" t="str">
        <f>IF(ISNUMBER(MATCH(A883, {"Gabon","Sudan","Niger","Mali","Burkina Faso","Guinea"}, 0)), "De Facto Countries", "Non-De Facto Countries")</f>
        <v>Non-De Facto Countries</v>
      </c>
      <c r="W883" s="16" t="str">
        <f t="shared" si="238"/>
        <v>East</v>
      </c>
      <c r="X883" s="16" t="str">
        <f t="shared" si="239"/>
        <v>Transport</v>
      </c>
      <c r="Y883" s="23"/>
      <c r="AB883" s="23">
        <f>Table2[[#This Row],[Approved Amount_UA Equivalent]]</f>
        <v>94202426.689240515</v>
      </c>
      <c r="AD883" s="23">
        <f>SUM(Table2[[#This Row],[Feed Africa ]:[Improve Quality Of Life ]])</f>
        <v>94202426.689240515</v>
      </c>
      <c r="AE883" s="16" t="b">
        <f>Table2[[#This Row],[Total HI5]]=Table2[[#This Row],[Approved Amount_UA Equivalent]]</f>
        <v>1</v>
      </c>
      <c r="AF883" s="24">
        <v>10</v>
      </c>
      <c r="AG883" s="20" t="str">
        <f t="shared" si="228"/>
        <v>Investment Project</v>
      </c>
      <c r="AH883" s="24" t="e">
        <f>VLOOKUP(Table2[[#This Row],[SAP Code]],[25]DATA!$A:$G,7,FALSE)</f>
        <v>#N/A</v>
      </c>
      <c r="AI883" s="20" t="str">
        <f t="shared" si="229"/>
        <v>Infrastructure</v>
      </c>
      <c r="AJ883" s="25" t="s">
        <v>89</v>
      </c>
      <c r="AK883" s="25" t="s">
        <v>140</v>
      </c>
      <c r="AL883" s="23" t="str" cm="1">
        <f t="array" ref="AL883">_xlfn.SWITCH(AK883,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83" s="26">
        <v>1</v>
      </c>
      <c r="AN883" s="25" t="str">
        <f t="shared" si="237"/>
        <v>Sovereign</v>
      </c>
      <c r="AO883" s="27">
        <v>0.5</v>
      </c>
      <c r="AP883" s="23">
        <f>Table2[[#This Row],[Approved Amount_UA Equivalent]]/1000000</f>
        <v>94.202426689240511</v>
      </c>
      <c r="AQ883" s="19">
        <f t="shared" si="230"/>
        <v>125.36835753510886</v>
      </c>
      <c r="AR883" s="23" t="str">
        <f t="shared" si="231"/>
        <v>91-100</v>
      </c>
      <c r="AS883" s="23" t="str">
        <f t="shared" si="232"/>
        <v>81-100</v>
      </c>
      <c r="AT883" s="23" t="str">
        <f t="shared" si="233"/>
        <v>81-120</v>
      </c>
      <c r="AU883" s="23" t="str">
        <f t="shared" si="234"/>
        <v>50-100 Mn</v>
      </c>
      <c r="AV883" s="23">
        <f>Table2[[#This Row],[Amount]]</f>
        <v>130200000</v>
      </c>
      <c r="AW883" s="23" t="str">
        <f t="shared" si="235"/>
        <v>Nov 2018</v>
      </c>
      <c r="AX883" s="28">
        <f>IFERROR(VLOOKUP(Table2[[#This Row],[SAP Code]],[26]_16!A:B,2,FALSE),0)</f>
        <v>0</v>
      </c>
      <c r="AY883" s="28">
        <f>IFERROR(VLOOKUP(Table2[[#This Row],[SAP Code]],[26]_16!D:E,2,FALSE)/ 1000000, 0)</f>
        <v>0</v>
      </c>
      <c r="AZ883" s="28">
        <f>IFERROR(VLOOKUP(Table2[[#This Row],[SAP Code]],[26]_16!G:H,2,FALSE)/ 1000000, 0)</f>
        <v>0</v>
      </c>
      <c r="BA883" s="28">
        <f>IFERROR(VLOOKUP(Table2[[#This Row],[SAP Code]],[26]_16!J:K,2,FALSE)/ 1000000, 0)</f>
        <v>0</v>
      </c>
      <c r="BB883" s="28">
        <f>IFERROR(VLOOKUP(Table2[[#This Row],[SAP Code]],[26]_16!M:N,2,FALSE)/ 1000000, 0)</f>
        <v>0.72717753000000007</v>
      </c>
      <c r="BC883" s="28">
        <f>IFERROR(VLOOKUP(Table2[[#This Row],[SAP Code]],[26]_16!P:Q,2,FALSE),0)</f>
        <v>13.848429779999996</v>
      </c>
      <c r="BD883" s="28">
        <f>IFERROR(VLOOKUP(Table2[[#This Row],[SAP Code]],[26]_16!S:T,2,FALSE),0)</f>
        <v>8.2778505899999999</v>
      </c>
      <c r="BE883" s="28">
        <f>IFERROR(VLOOKUP(Table2[[#This Row],[SAP Code]],[26]_16!V:W,2,FALSE)/ 1000000, 0)</f>
        <v>30.269423009999993</v>
      </c>
      <c r="BF883" s="28">
        <f>IFERROR(VLOOKUP(Table2[[#This Row],[SAP Code]],[26]_16!Y:Z,2,FALSE)/ 1000000, 0)</f>
        <v>9.2298607799999957</v>
      </c>
      <c r="BG883" s="28" t="str">
        <f>IFERROR(VLOOKUP(Table2[[#This Row],[SAP Code]],[26]port!$A:$AD,30,FALSE),"unknown")</f>
        <v>OnGo</v>
      </c>
      <c r="BH883" s="29" t="str">
        <f t="shared" si="236"/>
        <v>Ongoing</v>
      </c>
      <c r="BI883" s="16"/>
    </row>
    <row r="884" spans="1:61" ht="17.100000000000001" customHeight="1">
      <c r="A884" s="16" t="s">
        <v>75</v>
      </c>
      <c r="B884" s="16" t="s">
        <v>3148</v>
      </c>
      <c r="C884" s="16" t="s">
        <v>3152</v>
      </c>
      <c r="D884" s="16" t="s">
        <v>3150</v>
      </c>
      <c r="E884" s="18">
        <v>43426</v>
      </c>
      <c r="F884" s="16" t="s">
        <v>79</v>
      </c>
      <c r="G884" s="16" t="s">
        <v>140</v>
      </c>
      <c r="H884" s="16" t="s">
        <v>81</v>
      </c>
      <c r="I884" s="16" t="s">
        <v>138</v>
      </c>
      <c r="J884" s="16" t="s">
        <v>83</v>
      </c>
      <c r="K884" s="16" t="s">
        <v>84</v>
      </c>
      <c r="L884" s="16" t="s">
        <v>85</v>
      </c>
      <c r="M884" s="19">
        <v>90000000</v>
      </c>
      <c r="N884" s="19">
        <v>90000000</v>
      </c>
      <c r="O884" s="20" t="s">
        <v>3151</v>
      </c>
      <c r="P884" s="21">
        <v>2100150040495</v>
      </c>
      <c r="Q884" s="20" t="s">
        <v>87</v>
      </c>
      <c r="R884" s="16" t="str">
        <f t="shared" si="226"/>
        <v>ADF Including TSF</v>
      </c>
      <c r="S884" s="16" t="str">
        <f t="shared" si="240"/>
        <v>D</v>
      </c>
      <c r="T884" s="16" t="s">
        <v>88</v>
      </c>
      <c r="U884" s="16" t="str">
        <f t="shared" si="227"/>
        <v>Non-Transition States</v>
      </c>
      <c r="V884" s="22" t="str">
        <f>IF(ISNUMBER(MATCH(A884, {"Gabon","Sudan","Niger","Mali","Burkina Faso","Guinea"}, 0)), "De Facto Countries", "Non-De Facto Countries")</f>
        <v>Non-De Facto Countries</v>
      </c>
      <c r="W884" s="16" t="str">
        <f t="shared" si="238"/>
        <v>East</v>
      </c>
      <c r="X884" s="16" t="str">
        <f t="shared" si="239"/>
        <v>Transport</v>
      </c>
      <c r="Y884" s="23"/>
      <c r="AB884" s="23">
        <f>Table2[[#This Row],[Approved Amount_UA Equivalent]]</f>
        <v>90000000</v>
      </c>
      <c r="AD884" s="23">
        <f>SUM(Table2[[#This Row],[Feed Africa ]:[Improve Quality Of Life ]])</f>
        <v>90000000</v>
      </c>
      <c r="AE884" s="16" t="b">
        <f>Table2[[#This Row],[Total HI5]]=Table2[[#This Row],[Approved Amount_UA Equivalent]]</f>
        <v>1</v>
      </c>
      <c r="AF884" s="24">
        <v>10</v>
      </c>
      <c r="AG884" s="20" t="str">
        <f t="shared" si="228"/>
        <v>Investment Project</v>
      </c>
      <c r="AH884" s="24" t="e">
        <f>VLOOKUP(Table2[[#This Row],[SAP Code]],[25]DATA!$A:$G,7,FALSE)</f>
        <v>#N/A</v>
      </c>
      <c r="AI884" s="20" t="str">
        <f t="shared" si="229"/>
        <v>Infrastructure</v>
      </c>
      <c r="AJ884" s="25" t="s">
        <v>89</v>
      </c>
      <c r="AK884" s="25" t="s">
        <v>140</v>
      </c>
      <c r="AL884" s="23" t="str" cm="1">
        <f t="array" ref="AL884">_xlfn.SWITCH(AK884,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84" s="26">
        <v>1</v>
      </c>
      <c r="AN884" s="25" t="str">
        <f t="shared" si="237"/>
        <v>Sovereign</v>
      </c>
      <c r="AO884" s="27">
        <v>0.5</v>
      </c>
      <c r="AP884" s="23">
        <f>Table2[[#This Row],[Approved Amount_UA Equivalent]]/1000000</f>
        <v>90</v>
      </c>
      <c r="AQ884" s="19">
        <f t="shared" si="230"/>
        <v>119.7756</v>
      </c>
      <c r="AR884" s="23" t="str">
        <f t="shared" si="231"/>
        <v>81-90</v>
      </c>
      <c r="AS884" s="23" t="str">
        <f t="shared" si="232"/>
        <v>81-100</v>
      </c>
      <c r="AT884" s="23" t="str">
        <f t="shared" si="233"/>
        <v>81-120</v>
      </c>
      <c r="AU884" s="23" t="str">
        <f t="shared" si="234"/>
        <v>50-100 Mn</v>
      </c>
      <c r="AV884" s="23">
        <f>Table2[[#This Row],[Amount]]</f>
        <v>90000000</v>
      </c>
      <c r="AW884" s="23" t="str">
        <f t="shared" si="235"/>
        <v>Nov 2018</v>
      </c>
      <c r="AX884" s="28">
        <f>IFERROR(VLOOKUP(Table2[[#This Row],[SAP Code]],[26]_16!A:B,2,FALSE),0)</f>
        <v>0</v>
      </c>
      <c r="AY884" s="28">
        <f>IFERROR(VLOOKUP(Table2[[#This Row],[SAP Code]],[26]_16!D:E,2,FALSE)/ 1000000, 0)</f>
        <v>0</v>
      </c>
      <c r="AZ884" s="28">
        <f>IFERROR(VLOOKUP(Table2[[#This Row],[SAP Code]],[26]_16!G:H,2,FALSE)/ 1000000, 0)</f>
        <v>0</v>
      </c>
      <c r="BA884" s="28">
        <f>IFERROR(VLOOKUP(Table2[[#This Row],[SAP Code]],[26]_16!J:K,2,FALSE)/ 1000000, 0)</f>
        <v>0</v>
      </c>
      <c r="BB884" s="28">
        <f>IFERROR(VLOOKUP(Table2[[#This Row],[SAP Code]],[26]_16!M:N,2,FALSE)/ 1000000, 0)</f>
        <v>0.72717753000000007</v>
      </c>
      <c r="BC884" s="28">
        <f>IFERROR(VLOOKUP(Table2[[#This Row],[SAP Code]],[26]_16!P:Q,2,FALSE),0)</f>
        <v>13.848429779999996</v>
      </c>
      <c r="BD884" s="28">
        <f>IFERROR(VLOOKUP(Table2[[#This Row],[SAP Code]],[26]_16!S:T,2,FALSE),0)</f>
        <v>8.2778505899999999</v>
      </c>
      <c r="BE884" s="28">
        <f>IFERROR(VLOOKUP(Table2[[#This Row],[SAP Code]],[26]_16!V:W,2,FALSE)/ 1000000, 0)</f>
        <v>30.269423009999993</v>
      </c>
      <c r="BF884" s="28">
        <f>IFERROR(VLOOKUP(Table2[[#This Row],[SAP Code]],[26]_16!Y:Z,2,FALSE)/ 1000000, 0)</f>
        <v>9.2298607799999957</v>
      </c>
      <c r="BG884" s="28" t="str">
        <f>IFERROR(VLOOKUP(Table2[[#This Row],[SAP Code]],[26]port!$A:$AD,30,FALSE),"unknown")</f>
        <v>OnGo</v>
      </c>
      <c r="BH884" s="29" t="str">
        <f t="shared" si="236"/>
        <v>Ongoing</v>
      </c>
      <c r="BI884" s="16"/>
    </row>
    <row r="885" spans="1:61" ht="17.100000000000001" customHeight="1">
      <c r="A885" s="16" t="s">
        <v>819</v>
      </c>
      <c r="B885" s="16" t="s">
        <v>3148</v>
      </c>
      <c r="C885" s="16" t="s">
        <v>3153</v>
      </c>
      <c r="D885" s="16" t="s">
        <v>3150</v>
      </c>
      <c r="E885" s="18">
        <v>43426</v>
      </c>
      <c r="F885" s="16" t="s">
        <v>1751</v>
      </c>
      <c r="G885" s="16" t="s">
        <v>140</v>
      </c>
      <c r="H885" s="16" t="s">
        <v>81</v>
      </c>
      <c r="I885" s="16" t="s">
        <v>138</v>
      </c>
      <c r="J885" s="16" t="s">
        <v>83</v>
      </c>
      <c r="K885" s="16" t="s">
        <v>69</v>
      </c>
      <c r="L885" s="16" t="s">
        <v>85</v>
      </c>
      <c r="M885" s="19">
        <v>47250000</v>
      </c>
      <c r="N885" s="19">
        <v>47250000</v>
      </c>
      <c r="O885" s="20" t="s">
        <v>3154</v>
      </c>
      <c r="P885" s="21">
        <v>2100155038566</v>
      </c>
      <c r="Q885" s="20" t="s">
        <v>87</v>
      </c>
      <c r="R885" s="16" t="str">
        <f t="shared" si="226"/>
        <v>ADF Including TSF</v>
      </c>
      <c r="S885" s="16" t="str">
        <f t="shared" si="240"/>
        <v>D</v>
      </c>
      <c r="T885" s="16" t="str">
        <f t="shared" ref="T885:T948" si="242">IF(A885="Algeria","ADB Countries",IF(A885="Angola","ADB Countries",IF(A885="Benin","ADF Countries",IF(A885="Botswana","ADB Countries",IF(A885="Burkina Faso","ADF Countries",IF(A885="Burundi","ADF Countries",IF(A885="Cameroon","Blend Countries",IF(A885="Cape Verde","ADB Countries",IF(A885="Central African Republic","ADF Countries",IF(A885="Centrafrique","ADF Countries",IF(A885="Chad","ADF Countries",IF(A885="Comoros","ADF Countries",IF(A885="Congo CG","ADB Countries",IF(A885="Congo","ADB Countries",IF(A885="Côte D'Ivoire","Blend Countries",IF(A885="Dem Rep Congo","ADF Countries",IF(A885="DEMOCRATIC REPUBLIC OF THE CONGO","ADF Countries",IF(A885="Djibouti","ADF Countries",IF(A885="Egypt","ADB Countries",IF(A885="Eq Guinea","ADB Countries",IF(A885="Equatorial Guinea","ADB Countries",IF(A885="Eritrea","ADF Countries",IF(A885="Swaziland","ADB Countries",IF(A885="Eswatini","ADB Countries",IF(A885="Ethiopia","ADF Countries",IF(A885="Gabon","ADB Countries",IF(A885="Gambia","ADF Countries",IF(A885="Ghana","ADF Countries",IF(A885="Guinea","ADF Countries",IF(A885="Guinea-Bissau","ADF Countries",IF(A885="Kenya","Blend Countries",IF(A885="Lesotho","ADF Countries",IF(A885="Liberia","ADF Countries",IF(A885="Libya","ADB Countries",IF(A885="Madagascar","ADF Countries",IF(A885="Malawi","ADF Countries",IF(A885="Mali","ADF Countries",IF(A885="Mauritania","ADF Countries",IF(A885="Mauritius","ADB Countries",IF(A885="Morocco","ADB Countries",IF(A885="Mozambique","ADF Countries",IF(OR(A885="Multi",A885="Multinational",A885="Multi-Countries"),"Multinational",IF(A885="Namibia","ADB Countries",IF(A885="Niger","ADF Countries",IF(A885="Nigeria","ADB Countries",IF(A885="Rwanda","ADF Countries",IF(A885="Sao Tome &amp; Principe","ADF Countries",IF(A885="Sao Tome","ADF Countries",IF(A885="Senegal","Blend Countries",IF(A885="Seychelles","ADB Countries",IF(A885="Sierra Leone","ADF Countries",IF(A885="Somalia","ADF Countries",IF(A885="South Africa","ADB Countries",IF(A885="South Sudan","ADF Countries",IF(A885="Sudan","ADF Countries",IF(A885="Tanzania","Blend Countries",IF(A885="Togo","ADF Countries",IF(A885="Tunisia","ADB Countries",IF(A885="Uganda","ADF Countries",IF(A885="Zambia","Blend Countries",IF(A885="Zimbabwe","ADF Countries","")))))))))))))))))))))))))))))))))))))))))))))))))))))))))))))</f>
        <v>ADF Countries</v>
      </c>
      <c r="U885" s="16" t="str">
        <f t="shared" si="227"/>
        <v>Transition States</v>
      </c>
      <c r="V885" s="22" t="str">
        <f>IF(ISNUMBER(MATCH(A885, {"Gabon","Sudan","Niger","Mali","Burkina Faso","Guinea"}, 0)), "De Facto Countries", "Non-De Facto Countries")</f>
        <v>Non-De Facto Countries</v>
      </c>
      <c r="W885" s="16" t="str">
        <f t="shared" si="238"/>
        <v>East</v>
      </c>
      <c r="X885" s="16" t="str">
        <f t="shared" si="239"/>
        <v>Transport</v>
      </c>
      <c r="Y885" s="23"/>
      <c r="AB885" s="23">
        <f>Table2[[#This Row],[Approved Amount_UA Equivalent]]</f>
        <v>47250000</v>
      </c>
      <c r="AD885" s="23">
        <f>SUM(Table2[[#This Row],[Feed Africa ]:[Improve Quality Of Life ]])</f>
        <v>47250000</v>
      </c>
      <c r="AE885" s="16" t="b">
        <f>Table2[[#This Row],[Total HI5]]=Table2[[#This Row],[Approved Amount_UA Equivalent]]</f>
        <v>1</v>
      </c>
      <c r="AF885" s="24">
        <v>40</v>
      </c>
      <c r="AG885" s="20" t="str">
        <f t="shared" si="228"/>
        <v>ISP and Investment Project</v>
      </c>
      <c r="AH885" s="24" t="e">
        <f>VLOOKUP(Table2[[#This Row],[SAP Code]],[25]DATA!$A:$G,7,FALSE)</f>
        <v>#N/A</v>
      </c>
      <c r="AI885" s="20" t="str">
        <f t="shared" si="229"/>
        <v>Infrastructure</v>
      </c>
      <c r="AJ885" s="25" t="s">
        <v>89</v>
      </c>
      <c r="AK885" s="25" t="s">
        <v>140</v>
      </c>
      <c r="AL885" s="23" t="str" cm="1">
        <f t="array" ref="AL885">_xlfn.SWITCH(AK885,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85" s="26">
        <v>1</v>
      </c>
      <c r="AN885" s="25" t="str">
        <f t="shared" si="237"/>
        <v>Sovereign</v>
      </c>
      <c r="AO885" s="27">
        <v>1</v>
      </c>
      <c r="AP885" s="23">
        <f>Table2[[#This Row],[Approved Amount_UA Equivalent]]/1000000</f>
        <v>47.25</v>
      </c>
      <c r="AQ885" s="19">
        <f t="shared" si="230"/>
        <v>62.882190000000001</v>
      </c>
      <c r="AR885" s="23" t="str">
        <f t="shared" si="231"/>
        <v>41-50</v>
      </c>
      <c r="AS885" s="23" t="str">
        <f t="shared" si="232"/>
        <v>41-60</v>
      </c>
      <c r="AT885" s="23" t="str">
        <f t="shared" si="233"/>
        <v>41-80</v>
      </c>
      <c r="AU885" s="23" t="str">
        <f t="shared" si="234"/>
        <v>&lt;1-50 Mn</v>
      </c>
      <c r="AV885" s="23">
        <f>Table2[[#This Row],[Amount]]</f>
        <v>47250000</v>
      </c>
      <c r="AW885" s="23" t="str">
        <f t="shared" si="235"/>
        <v>Nov 2018</v>
      </c>
      <c r="AX885" s="28">
        <f>IFERROR(VLOOKUP(Table2[[#This Row],[SAP Code]],[26]_16!A:B,2,FALSE),0)</f>
        <v>0</v>
      </c>
      <c r="AY885" s="28">
        <f>IFERROR(VLOOKUP(Table2[[#This Row],[SAP Code]],[26]_16!D:E,2,FALSE)/ 1000000, 0)</f>
        <v>0</v>
      </c>
      <c r="AZ885" s="28">
        <f>IFERROR(VLOOKUP(Table2[[#This Row],[SAP Code]],[26]_16!G:H,2,FALSE)/ 1000000, 0)</f>
        <v>0</v>
      </c>
      <c r="BA885" s="28">
        <f>IFERROR(VLOOKUP(Table2[[#This Row],[SAP Code]],[26]_16!J:K,2,FALSE)/ 1000000, 0)</f>
        <v>0</v>
      </c>
      <c r="BB885" s="28">
        <f>IFERROR(VLOOKUP(Table2[[#This Row],[SAP Code]],[26]_16!M:N,2,FALSE)/ 1000000, 0)</f>
        <v>5.4026239999999996E-2</v>
      </c>
      <c r="BC885" s="28">
        <f>IFERROR(VLOOKUP(Table2[[#This Row],[SAP Code]],[26]_16!P:Q,2,FALSE),0)</f>
        <v>0.32064581999999997</v>
      </c>
      <c r="BD885" s="28">
        <f>IFERROR(VLOOKUP(Table2[[#This Row],[SAP Code]],[26]_16!S:T,2,FALSE),0)</f>
        <v>6.6014879100000012</v>
      </c>
      <c r="BE885" s="28">
        <f>IFERROR(VLOOKUP(Table2[[#This Row],[SAP Code]],[26]_16!V:W,2,FALSE)/ 1000000, 0)</f>
        <v>3.8616915600000006</v>
      </c>
      <c r="BF885" s="28">
        <f>IFERROR(VLOOKUP(Table2[[#This Row],[SAP Code]],[26]_16!Y:Z,2,FALSE)/ 1000000, 0)</f>
        <v>3.7858447699999997</v>
      </c>
      <c r="BG885" s="28" t="str">
        <f>IFERROR(VLOOKUP(Table2[[#This Row],[SAP Code]],[26]port!$A:$AD,30,FALSE),"unknown")</f>
        <v>OnGo</v>
      </c>
      <c r="BH885" s="29" t="str">
        <f t="shared" si="236"/>
        <v>Ongoing</v>
      </c>
      <c r="BI885" s="16"/>
    </row>
    <row r="886" spans="1:61" ht="17.100000000000001" customHeight="1">
      <c r="A886" s="37" t="s">
        <v>141</v>
      </c>
      <c r="B886" s="37" t="s">
        <v>3155</v>
      </c>
      <c r="C886" s="37" t="s">
        <v>3156</v>
      </c>
      <c r="D886" s="37" t="s">
        <v>3157</v>
      </c>
      <c r="E886" s="71">
        <v>43430</v>
      </c>
      <c r="F886" s="37" t="s">
        <v>3158</v>
      </c>
      <c r="G886" s="37" t="s">
        <v>1757</v>
      </c>
      <c r="H886" s="37" t="s">
        <v>213</v>
      </c>
      <c r="I886" s="37" t="s">
        <v>250</v>
      </c>
      <c r="J886" s="37" t="s">
        <v>3159</v>
      </c>
      <c r="K886" s="37" t="s">
        <v>69</v>
      </c>
      <c r="L886" s="37" t="s">
        <v>195</v>
      </c>
      <c r="M886" s="72">
        <v>5000000</v>
      </c>
      <c r="N886" s="72">
        <v>4094400.497879101</v>
      </c>
      <c r="O886" s="20" t="s">
        <v>3160</v>
      </c>
      <c r="P886" s="24" t="s">
        <v>3161</v>
      </c>
      <c r="Q886" s="74" t="s">
        <v>72</v>
      </c>
      <c r="R886" s="16" t="str">
        <f t="shared" si="226"/>
        <v>OTHERS</v>
      </c>
      <c r="S886" s="16" t="s">
        <v>1958</v>
      </c>
      <c r="T886" s="16" t="str">
        <f t="shared" si="242"/>
        <v>Multinational</v>
      </c>
      <c r="U886" s="16" t="str">
        <f t="shared" si="227"/>
        <v>Multinational</v>
      </c>
      <c r="V886" s="22" t="str">
        <f>IF(ISNUMBER(MATCH(A886, {"Gabon","Sudan","Niger","Mali","Burkina Faso","Guinea"}, 0)), "De Facto Countries", "Non-De Facto Countries")</f>
        <v>Non-De Facto Countries</v>
      </c>
      <c r="W886" s="16" t="str">
        <f t="shared" si="238"/>
        <v>Multi</v>
      </c>
      <c r="X886" s="16" t="str">
        <f t="shared" si="239"/>
        <v>Transport</v>
      </c>
      <c r="Y886" s="23">
        <f>Table2[[#This Row],[Approved Amount_UA Equivalent]]</f>
        <v>4094400.497879101</v>
      </c>
      <c r="AD886" s="23">
        <f>SUM(Table2[[#This Row],[Feed Africa ]:[Improve Quality Of Life ]])</f>
        <v>4094400.497879101</v>
      </c>
      <c r="AE886" s="16" t="b">
        <f>Table2[[#This Row],[Total HI5]]=Table2[[#This Row],[Approved Amount_UA Equivalent]]</f>
        <v>1</v>
      </c>
      <c r="AF886" s="24">
        <v>10</v>
      </c>
      <c r="AG886" s="20" t="str">
        <f t="shared" si="228"/>
        <v>Investment Project</v>
      </c>
      <c r="AH886" s="24" t="e">
        <f>VLOOKUP(Table2[[#This Row],[SAP Code]],[25]DATA!$A:$G,7,FALSE)</f>
        <v>#N/A</v>
      </c>
      <c r="AI886" s="20" t="str">
        <f t="shared" si="229"/>
        <v>Infrastructure</v>
      </c>
      <c r="AJ886" s="25" t="s">
        <v>254</v>
      </c>
      <c r="AK886" s="25" t="s">
        <v>1032</v>
      </c>
      <c r="AL886" s="23" t="str" cm="1">
        <f t="array" ref="AL886">_xlfn.SWITCH(AK886,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FIVP</v>
      </c>
      <c r="AM886" s="26">
        <v>1</v>
      </c>
      <c r="AN886" s="25" t="str">
        <f t="shared" si="237"/>
        <v>Sovereign</v>
      </c>
      <c r="AO886" s="27">
        <v>1</v>
      </c>
      <c r="AP886" s="23">
        <f>Table2[[#This Row],[Approved Amount_UA Equivalent]]/1000000</f>
        <v>4.0944004978791009</v>
      </c>
      <c r="AQ886" s="72">
        <f t="shared" si="230"/>
        <v>5.4489919585974222</v>
      </c>
      <c r="AR886" s="23" t="str">
        <f t="shared" si="231"/>
        <v>1-10</v>
      </c>
      <c r="AS886" s="23" t="str">
        <f t="shared" si="232"/>
        <v>1-20</v>
      </c>
      <c r="AT886" s="23" t="str">
        <f t="shared" si="233"/>
        <v>1-40</v>
      </c>
      <c r="AU886" s="23" t="str">
        <f t="shared" si="234"/>
        <v>&lt;1-50 Mn</v>
      </c>
      <c r="AV886" s="23">
        <f>Table2[[#This Row],[Amount]]</f>
        <v>5000000</v>
      </c>
      <c r="AW886" s="23" t="str">
        <f t="shared" si="235"/>
        <v>Nov 2018</v>
      </c>
      <c r="AX886" s="28">
        <f>IFERROR(VLOOKUP(Table2[[#This Row],[SAP Code]],[26]_16!A:B,2,FALSE),0)</f>
        <v>0</v>
      </c>
      <c r="AY886" s="28">
        <f>IFERROR(VLOOKUP(Table2[[#This Row],[SAP Code]],[26]_16!D:E,2,FALSE)/ 1000000, 0)</f>
        <v>0</v>
      </c>
      <c r="AZ886" s="28">
        <f>IFERROR(VLOOKUP(Table2[[#This Row],[SAP Code]],[26]_16!G:H,2,FALSE)/ 1000000, 0)</f>
        <v>0</v>
      </c>
      <c r="BA886" s="28">
        <f>IFERROR(VLOOKUP(Table2[[#This Row],[SAP Code]],[26]_16!J:K,2,FALSE)/ 1000000, 0)</f>
        <v>0</v>
      </c>
      <c r="BB886" s="28">
        <f>IFERROR(VLOOKUP(Table2[[#This Row],[SAP Code]],[26]_16!M:N,2,FALSE)/ 1000000, 0)</f>
        <v>0</v>
      </c>
      <c r="BC886" s="28">
        <f>IFERROR(VLOOKUP(Table2[[#This Row],[SAP Code]],[26]_16!P:Q,2,FALSE),0)</f>
        <v>0</v>
      </c>
      <c r="BD886" s="28">
        <f>IFERROR(VLOOKUP(Table2[[#This Row],[SAP Code]],[26]_16!S:T,2,FALSE),0)</f>
        <v>0</v>
      </c>
      <c r="BE886" s="28">
        <f>IFERROR(VLOOKUP(Table2[[#This Row],[SAP Code]],[26]_16!V:W,2,FALSE)/ 1000000, 0)</f>
        <v>0</v>
      </c>
      <c r="BF886" s="28">
        <f>IFERROR(VLOOKUP(Table2[[#This Row],[SAP Code]],[26]_16!Y:Z,2,FALSE)/ 1000000, 0)</f>
        <v>0</v>
      </c>
      <c r="BG886" s="28" t="str">
        <f>IFERROR(VLOOKUP(Table2[[#This Row],[SAP Code]],[26]port!$A:$AD,30,FALSE),"unknown")</f>
        <v>unknown</v>
      </c>
      <c r="BH886" s="29" t="str">
        <f t="shared" si="236"/>
        <v>Unknown</v>
      </c>
      <c r="BI886" s="16"/>
    </row>
    <row r="887" spans="1:61" ht="17.100000000000001" customHeight="1">
      <c r="A887" s="37" t="s">
        <v>141</v>
      </c>
      <c r="B887" s="37" t="s">
        <v>3162</v>
      </c>
      <c r="C887" s="37" t="s">
        <v>3163</v>
      </c>
      <c r="D887" s="37" t="s">
        <v>3164</v>
      </c>
      <c r="E887" s="71">
        <v>43431</v>
      </c>
      <c r="F887" s="37" t="s">
        <v>3162</v>
      </c>
      <c r="G887" s="37" t="s">
        <v>107</v>
      </c>
      <c r="H887" s="37" t="s">
        <v>213</v>
      </c>
      <c r="I887" s="37" t="s">
        <v>102</v>
      </c>
      <c r="J887" s="37" t="s">
        <v>103</v>
      </c>
      <c r="K887" s="37" t="s">
        <v>2610</v>
      </c>
      <c r="L887" s="37" t="s">
        <v>70</v>
      </c>
      <c r="M887" s="72">
        <v>50000000</v>
      </c>
      <c r="N887" s="72">
        <v>36176047.115683764</v>
      </c>
      <c r="O887" s="74" t="s">
        <v>3165</v>
      </c>
      <c r="P887" s="75" t="s">
        <v>243</v>
      </c>
      <c r="Q887" s="74" t="s">
        <v>87</v>
      </c>
      <c r="R887" s="16" t="str">
        <f t="shared" si="226"/>
        <v>ADB Private</v>
      </c>
      <c r="S887" s="16" t="str">
        <f t="shared" ref="S887:S950" si="243">MID(O887, 6,1)</f>
        <v>H</v>
      </c>
      <c r="T887" s="16" t="str">
        <f t="shared" si="242"/>
        <v>Multinational</v>
      </c>
      <c r="U887" s="16" t="str">
        <f t="shared" si="227"/>
        <v>Multinational</v>
      </c>
      <c r="V887" s="22" t="str">
        <f>IF(ISNUMBER(MATCH(A887, {"Gabon","Sudan","Niger","Mali","Burkina Faso","Guinea"}, 0)), "De Facto Countries", "Non-De Facto Countries")</f>
        <v>Non-De Facto Countries</v>
      </c>
      <c r="W887" s="16" t="str">
        <f t="shared" si="238"/>
        <v>Multi</v>
      </c>
      <c r="X887" s="16" t="str">
        <f t="shared" si="239"/>
        <v>Finance</v>
      </c>
      <c r="Y887" s="23"/>
      <c r="AA887" s="23">
        <f>Table2[[#This Row],[Approved Amount_UA Equivalent]]</f>
        <v>36176047.115683764</v>
      </c>
      <c r="AD887" s="23">
        <f>SUM(Table2[[#This Row],[Feed Africa ]:[Improve Quality Of Life ]])</f>
        <v>36176047.115683764</v>
      </c>
      <c r="AE887" s="16" t="b">
        <f>Table2[[#This Row],[Total HI5]]=Table2[[#This Row],[Approved Amount_UA Equivalent]]</f>
        <v>1</v>
      </c>
      <c r="AF887" s="24">
        <v>10</v>
      </c>
      <c r="AG887" s="20" t="str">
        <f t="shared" si="228"/>
        <v>Investment Project</v>
      </c>
      <c r="AH887" s="24" t="e">
        <f>VLOOKUP(Table2[[#This Row],[SAP Code]],[25]DATA!$A:$G,7,FALSE)</f>
        <v>#N/A</v>
      </c>
      <c r="AI887" s="20" t="str">
        <f t="shared" si="229"/>
        <v>Other Investment</v>
      </c>
      <c r="AJ887" s="25" t="s">
        <v>106</v>
      </c>
      <c r="AK887" s="25" t="s">
        <v>107</v>
      </c>
      <c r="AL887" s="23" t="str" cm="1">
        <f t="array" ref="AL887">_xlfn.SWITCH(AK887,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87" s="26">
        <v>2</v>
      </c>
      <c r="AN887" s="25" t="str">
        <f t="shared" si="237"/>
        <v>Non-Sovereign</v>
      </c>
      <c r="AO887" s="27">
        <v>1</v>
      </c>
      <c r="AP887" s="23">
        <f>Table2[[#This Row],[Approved Amount_UA Equivalent]]/1000000</f>
        <v>36.176047115683765</v>
      </c>
      <c r="AQ887" s="72">
        <f t="shared" si="230"/>
        <v>48.144530543436581</v>
      </c>
      <c r="AR887" s="23" t="str">
        <f t="shared" si="231"/>
        <v>31-40</v>
      </c>
      <c r="AS887" s="23" t="str">
        <f t="shared" si="232"/>
        <v>21-40</v>
      </c>
      <c r="AT887" s="23" t="str">
        <f t="shared" si="233"/>
        <v>1-40</v>
      </c>
      <c r="AU887" s="23" t="str">
        <f t="shared" si="234"/>
        <v>&lt;1-50 Mn</v>
      </c>
      <c r="AV887" s="23">
        <f>Table2[[#This Row],[Amount]]</f>
        <v>50000000</v>
      </c>
      <c r="AW887" s="23" t="str">
        <f t="shared" si="235"/>
        <v>Nov 2018</v>
      </c>
      <c r="AX887" s="28">
        <f>IFERROR(VLOOKUP(Table2[[#This Row],[SAP Code]],[26]_16!A:B,2,FALSE),0)</f>
        <v>0</v>
      </c>
      <c r="AY887" s="28">
        <f>IFERROR(VLOOKUP(Table2[[#This Row],[SAP Code]],[26]_16!D:E,2,FALSE)/ 1000000, 0)</f>
        <v>0</v>
      </c>
      <c r="AZ887" s="28">
        <f>IFERROR(VLOOKUP(Table2[[#This Row],[SAP Code]],[26]_16!G:H,2,FALSE)/ 1000000, 0)</f>
        <v>0</v>
      </c>
      <c r="BA887" s="28">
        <f>IFERROR(VLOOKUP(Table2[[#This Row],[SAP Code]],[26]_16!J:K,2,FALSE)/ 1000000, 0)</f>
        <v>0</v>
      </c>
      <c r="BB887" s="28">
        <f>IFERROR(VLOOKUP(Table2[[#This Row],[SAP Code]],[26]_16!M:N,2,FALSE)/ 1000000, 0)</f>
        <v>0</v>
      </c>
      <c r="BC887" s="28">
        <f>IFERROR(VLOOKUP(Table2[[#This Row],[SAP Code]],[26]_16!P:Q,2,FALSE),0)</f>
        <v>0</v>
      </c>
      <c r="BD887" s="28">
        <f>IFERROR(VLOOKUP(Table2[[#This Row],[SAP Code]],[26]_16!S:T,2,FALSE),0)</f>
        <v>0</v>
      </c>
      <c r="BE887" s="28">
        <f>IFERROR(VLOOKUP(Table2[[#This Row],[SAP Code]],[26]_16!V:W,2,FALSE)/ 1000000, 0)</f>
        <v>0</v>
      </c>
      <c r="BF887" s="28">
        <f>IFERROR(VLOOKUP(Table2[[#This Row],[SAP Code]],[26]_16!Y:Z,2,FALSE)/ 1000000, 0)</f>
        <v>0</v>
      </c>
      <c r="BG887" s="28" t="str">
        <f>IFERROR(VLOOKUP(Table2[[#This Row],[SAP Code]],[26]port!$A:$AD,30,FALSE),"unknown")</f>
        <v>unknown</v>
      </c>
      <c r="BH887" s="29" t="str">
        <f t="shared" si="236"/>
        <v>Unknown</v>
      </c>
      <c r="BI887" s="16"/>
    </row>
    <row r="888" spans="1:61" ht="17.100000000000001" customHeight="1">
      <c r="A888" s="16" t="s">
        <v>60</v>
      </c>
      <c r="B888" s="16" t="s">
        <v>3166</v>
      </c>
      <c r="C888" s="16" t="s">
        <v>3167</v>
      </c>
      <c r="D888" s="16" t="s">
        <v>3168</v>
      </c>
      <c r="E888" s="18">
        <v>43431</v>
      </c>
      <c r="F888" s="16" t="s">
        <v>436</v>
      </c>
      <c r="G888" s="16" t="s">
        <v>140</v>
      </c>
      <c r="H888" s="16" t="s">
        <v>66</v>
      </c>
      <c r="I888" s="16" t="s">
        <v>138</v>
      </c>
      <c r="J888" s="16" t="s">
        <v>179</v>
      </c>
      <c r="K888" s="16" t="s">
        <v>84</v>
      </c>
      <c r="L888" s="16" t="s">
        <v>195</v>
      </c>
      <c r="M888" s="19">
        <v>17960000</v>
      </c>
      <c r="N888" s="19">
        <v>14707086.58838173</v>
      </c>
      <c r="O888" s="20" t="s">
        <v>3169</v>
      </c>
      <c r="P888" s="21">
        <v>2000200003405</v>
      </c>
      <c r="Q888" s="20" t="s">
        <v>87</v>
      </c>
      <c r="R888" s="16" t="str">
        <f t="shared" si="226"/>
        <v>ADB Public</v>
      </c>
      <c r="S888" s="16" t="str">
        <f t="shared" si="243"/>
        <v>D</v>
      </c>
      <c r="T888" s="16" t="str">
        <f t="shared" si="242"/>
        <v>Blend Countries</v>
      </c>
      <c r="U888" s="16" t="str">
        <f t="shared" si="227"/>
        <v>Non-Transition States</v>
      </c>
      <c r="V888" s="22" t="str">
        <f>IF(ISNUMBER(MATCH(A888, {"Gabon","Sudan","Niger","Mali","Burkina Faso","Guinea"}, 0)), "De Facto Countries", "Non-De Facto Countries")</f>
        <v>Non-De Facto Countries</v>
      </c>
      <c r="W888" s="16" t="str">
        <f t="shared" si="238"/>
        <v>Central</v>
      </c>
      <c r="X888" s="16" t="str">
        <f t="shared" si="239"/>
        <v>Transport</v>
      </c>
      <c r="Y888" s="23"/>
      <c r="AB888" s="23">
        <f>Table2[[#This Row],[Approved Amount_UA Equivalent]]</f>
        <v>14707086.58838173</v>
      </c>
      <c r="AD888" s="23">
        <f>SUM(Table2[[#This Row],[Feed Africa ]:[Improve Quality Of Life ]])</f>
        <v>14707086.58838173</v>
      </c>
      <c r="AE888" s="16" t="b">
        <f>Table2[[#This Row],[Total HI5]]=Table2[[#This Row],[Approved Amount_UA Equivalent]]</f>
        <v>1</v>
      </c>
      <c r="AF888" s="24">
        <v>10</v>
      </c>
      <c r="AG888" s="20" t="str">
        <f t="shared" si="228"/>
        <v>Investment Project</v>
      </c>
      <c r="AH888" s="24" t="e">
        <f>VLOOKUP(Table2[[#This Row],[SAP Code]],[25]DATA!$A:$G,7,FALSE)</f>
        <v>#N/A</v>
      </c>
      <c r="AI888" s="20" t="str">
        <f t="shared" si="229"/>
        <v>Infrastructure</v>
      </c>
      <c r="AJ888" s="25" t="s">
        <v>89</v>
      </c>
      <c r="AK888" s="25" t="s">
        <v>140</v>
      </c>
      <c r="AL888" s="23" t="str" cm="1">
        <f t="array" ref="AL888">_xlfn.SWITCH(AK888,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88" s="26">
        <v>1</v>
      </c>
      <c r="AN888" s="25" t="str">
        <f t="shared" si="237"/>
        <v>Sovereign</v>
      </c>
      <c r="AO888" s="27">
        <v>1</v>
      </c>
      <c r="AP888" s="23">
        <f>Table2[[#This Row],[Approved Amount_UA Equivalent]]/1000000</f>
        <v>14.707086588381729</v>
      </c>
      <c r="AQ888" s="19">
        <f t="shared" si="230"/>
        <v>19.572779115281943</v>
      </c>
      <c r="AR888" s="23" t="str">
        <f t="shared" si="231"/>
        <v>11-20</v>
      </c>
      <c r="AS888" s="23" t="str">
        <f t="shared" si="232"/>
        <v>1-20</v>
      </c>
      <c r="AT888" s="23" t="str">
        <f t="shared" si="233"/>
        <v>1-40</v>
      </c>
      <c r="AU888" s="23" t="str">
        <f t="shared" si="234"/>
        <v>&lt;1-50 Mn</v>
      </c>
      <c r="AV888" s="23">
        <f>Table2[[#This Row],[Amount]]</f>
        <v>17960000</v>
      </c>
      <c r="AW888" s="23" t="str">
        <f t="shared" si="235"/>
        <v>Nov 2018</v>
      </c>
      <c r="AX888" s="28">
        <f>IFERROR(VLOOKUP(Table2[[#This Row],[SAP Code]],[26]_16!A:B,2,FALSE),0)</f>
        <v>0</v>
      </c>
      <c r="AY888" s="28">
        <f>IFERROR(VLOOKUP(Table2[[#This Row],[SAP Code]],[26]_16!D:E,2,FALSE)/ 1000000, 0)</f>
        <v>0</v>
      </c>
      <c r="AZ888" s="28">
        <f>IFERROR(VLOOKUP(Table2[[#This Row],[SAP Code]],[26]_16!G:H,2,FALSE)/ 1000000, 0)</f>
        <v>0</v>
      </c>
      <c r="BA888" s="28">
        <f>IFERROR(VLOOKUP(Table2[[#This Row],[SAP Code]],[26]_16!J:K,2,FALSE)/ 1000000, 0)</f>
        <v>0</v>
      </c>
      <c r="BB888" s="28">
        <f>IFERROR(VLOOKUP(Table2[[#This Row],[SAP Code]],[26]_16!M:N,2,FALSE)/ 1000000, 0)</f>
        <v>0</v>
      </c>
      <c r="BC888" s="28">
        <f>IFERROR(VLOOKUP(Table2[[#This Row],[SAP Code]],[26]_16!P:Q,2,FALSE),0)</f>
        <v>8.1145320000000007E-2</v>
      </c>
      <c r="BD888" s="28">
        <f>IFERROR(VLOOKUP(Table2[[#This Row],[SAP Code]],[26]_16!S:T,2,FALSE),0)</f>
        <v>0</v>
      </c>
      <c r="BE888" s="28">
        <f>IFERROR(VLOOKUP(Table2[[#This Row],[SAP Code]],[26]_16!V:W,2,FALSE)/ 1000000, 0)</f>
        <v>0.14917021999999999</v>
      </c>
      <c r="BF888" s="28">
        <f>IFERROR(VLOOKUP(Table2[[#This Row],[SAP Code]],[26]_16!Y:Z,2,FALSE)/ 1000000, 0)</f>
        <v>0.25998673999999999</v>
      </c>
      <c r="BG888" s="28" t="str">
        <f>IFERROR(VLOOKUP(Table2[[#This Row],[SAP Code]],[26]port!$A:$AD,30,FALSE),"unknown")</f>
        <v>OnGo</v>
      </c>
      <c r="BH888" s="29" t="str">
        <f t="shared" si="236"/>
        <v>Ongoing</v>
      </c>
      <c r="BI888" s="16"/>
    </row>
    <row r="889" spans="1:61" ht="17.100000000000001" customHeight="1">
      <c r="A889" s="16" t="s">
        <v>310</v>
      </c>
      <c r="B889" s="16" t="s">
        <v>3170</v>
      </c>
      <c r="C889" s="16" t="s">
        <v>3171</v>
      </c>
      <c r="D889" s="16" t="s">
        <v>3172</v>
      </c>
      <c r="E889" s="18">
        <v>43431</v>
      </c>
      <c r="F889" s="16" t="s">
        <v>3173</v>
      </c>
      <c r="G889" s="16" t="s">
        <v>2220</v>
      </c>
      <c r="H889" s="16" t="s">
        <v>132</v>
      </c>
      <c r="I889" s="16" t="s">
        <v>155</v>
      </c>
      <c r="J889" s="16" t="s">
        <v>103</v>
      </c>
      <c r="K889" s="16" t="s">
        <v>84</v>
      </c>
      <c r="L889" s="16" t="s">
        <v>70</v>
      </c>
      <c r="M889" s="19">
        <v>100000000</v>
      </c>
      <c r="N889" s="19">
        <v>72352094.231367528</v>
      </c>
      <c r="O889" s="20" t="s">
        <v>3174</v>
      </c>
      <c r="P889" s="21">
        <v>2000130019931</v>
      </c>
      <c r="Q889" s="20" t="s">
        <v>72</v>
      </c>
      <c r="R889" s="16" t="str">
        <f t="shared" si="226"/>
        <v>ADB Private</v>
      </c>
      <c r="S889" s="16" t="str">
        <f t="shared" si="243"/>
        <v>A</v>
      </c>
      <c r="T889" s="16" t="str">
        <f t="shared" si="242"/>
        <v>ADF Countries</v>
      </c>
      <c r="U889" s="16" t="str">
        <f t="shared" si="227"/>
        <v>Non-Transition States</v>
      </c>
      <c r="V889" s="22" t="str">
        <f>IF(ISNUMBER(MATCH(A889, {"Gabon","Sudan","Niger","Mali","Burkina Faso","Guinea"}, 0)), "De Facto Countries", "Non-De Facto Countries")</f>
        <v>Non-De Facto Countries</v>
      </c>
      <c r="W889" s="16" t="str">
        <f t="shared" si="238"/>
        <v>West</v>
      </c>
      <c r="X889" s="16" t="str">
        <f t="shared" si="239"/>
        <v>Agriculture</v>
      </c>
      <c r="Y889" s="23">
        <f>Table2[[#This Row],[Approved Amount_UA Equivalent]]</f>
        <v>72352094.231367528</v>
      </c>
      <c r="AD889" s="23">
        <f>SUM(Table2[[#This Row],[Feed Africa ]:[Improve Quality Of Life ]])</f>
        <v>72352094.231367528</v>
      </c>
      <c r="AE889" s="16" t="b">
        <f>Table2[[#This Row],[Total HI5]]=Table2[[#This Row],[Approved Amount_UA Equivalent]]</f>
        <v>1</v>
      </c>
      <c r="AF889" s="24">
        <v>10</v>
      </c>
      <c r="AG889" s="20" t="str">
        <f t="shared" si="228"/>
        <v>Investment Project</v>
      </c>
      <c r="AH889" s="24" t="e">
        <f>VLOOKUP(Table2[[#This Row],[SAP Code]],[25]DATA!$A:$G,7,FALSE)</f>
        <v>#N/A</v>
      </c>
      <c r="AI889" s="20" t="str">
        <f t="shared" si="229"/>
        <v>Infrastructure</v>
      </c>
      <c r="AJ889" s="25" t="s">
        <v>157</v>
      </c>
      <c r="AK889" s="25" t="s">
        <v>2220</v>
      </c>
      <c r="AL889" s="23" t="str" cm="1">
        <f t="array" ref="AL889">_xlfn.SWITCH(AK889,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89" s="26">
        <v>2</v>
      </c>
      <c r="AN889" s="25" t="str">
        <f t="shared" si="237"/>
        <v>Non-Sovereign</v>
      </c>
      <c r="AO889" s="27">
        <v>0.5</v>
      </c>
      <c r="AP889" s="23">
        <f>Table2[[#This Row],[Approved Amount_UA Equivalent]]/1000000</f>
        <v>72.352094231367531</v>
      </c>
      <c r="AQ889" s="19">
        <f t="shared" si="230"/>
        <v>96.289061086873161</v>
      </c>
      <c r="AR889" s="23" t="str">
        <f t="shared" si="231"/>
        <v>71-80</v>
      </c>
      <c r="AS889" s="23" t="str">
        <f t="shared" si="232"/>
        <v>61-80</v>
      </c>
      <c r="AT889" s="23" t="str">
        <f t="shared" si="233"/>
        <v>41-80</v>
      </c>
      <c r="AU889" s="23" t="str">
        <f t="shared" si="234"/>
        <v>50-100 Mn</v>
      </c>
      <c r="AV889" s="23">
        <f>Table2[[#This Row],[Amount]]</f>
        <v>100000000</v>
      </c>
      <c r="AW889" s="23" t="str">
        <f t="shared" si="235"/>
        <v>Nov 2018</v>
      </c>
      <c r="AX889" s="28">
        <f>IFERROR(VLOOKUP(Table2[[#This Row],[SAP Code]],[26]_16!A:B,2,FALSE),0)</f>
        <v>0</v>
      </c>
      <c r="AY889" s="28">
        <f>IFERROR(VLOOKUP(Table2[[#This Row],[SAP Code]],[26]_16!D:E,2,FALSE)/ 1000000, 0)</f>
        <v>0</v>
      </c>
      <c r="AZ889" s="28">
        <f>IFERROR(VLOOKUP(Table2[[#This Row],[SAP Code]],[26]_16!G:H,2,FALSE)/ 1000000, 0)</f>
        <v>0</v>
      </c>
      <c r="BA889" s="28">
        <f>IFERROR(VLOOKUP(Table2[[#This Row],[SAP Code]],[26]_16!J:K,2,FALSE)/ 1000000, 0)</f>
        <v>0</v>
      </c>
      <c r="BB889" s="28">
        <f>IFERROR(VLOOKUP(Table2[[#This Row],[SAP Code]],[26]_16!M:N,2,FALSE)/ 1000000, 0)</f>
        <v>0</v>
      </c>
      <c r="BC889" s="28">
        <f>IFERROR(VLOOKUP(Table2[[#This Row],[SAP Code]],[26]_16!P:Q,2,FALSE),0)</f>
        <v>15.02468447</v>
      </c>
      <c r="BD889" s="28">
        <f>IFERROR(VLOOKUP(Table2[[#This Row],[SAP Code]],[26]_16!S:T,2,FALSE),0)</f>
        <v>10.94413261</v>
      </c>
      <c r="BE889" s="28">
        <f>IFERROR(VLOOKUP(Table2[[#This Row],[SAP Code]],[26]_16!V:W,2,FALSE)/ 1000000, 0)</f>
        <v>0</v>
      </c>
      <c r="BF889" s="28">
        <f>IFERROR(VLOOKUP(Table2[[#This Row],[SAP Code]],[26]_16!Y:Z,2,FALSE)/ 1000000, 0)</f>
        <v>0</v>
      </c>
      <c r="BG889" s="28" t="str">
        <f>IFERROR(VLOOKUP(Table2[[#This Row],[SAP Code]],[26]port!$A:$AD,30,FALSE),"unknown")</f>
        <v>COMP</v>
      </c>
      <c r="BH889" s="29" t="str">
        <f t="shared" si="236"/>
        <v>Number of operations completed out of the net approved of that year</v>
      </c>
      <c r="BI889" s="16"/>
    </row>
    <row r="890" spans="1:61" ht="17.100000000000001" customHeight="1">
      <c r="A890" s="16" t="s">
        <v>310</v>
      </c>
      <c r="B890" s="16" t="s">
        <v>3170</v>
      </c>
      <c r="C890" s="16" t="s">
        <v>3171</v>
      </c>
      <c r="D890" s="16" t="s">
        <v>3172</v>
      </c>
      <c r="E890" s="18">
        <v>43431</v>
      </c>
      <c r="F890" s="16" t="s">
        <v>3173</v>
      </c>
      <c r="G890" s="16" t="s">
        <v>2220</v>
      </c>
      <c r="H890" s="16" t="s">
        <v>132</v>
      </c>
      <c r="I890" s="16" t="s">
        <v>155</v>
      </c>
      <c r="J890" s="16" t="s">
        <v>103</v>
      </c>
      <c r="K890" s="16" t="s">
        <v>2622</v>
      </c>
      <c r="L890" s="16" t="s">
        <v>70</v>
      </c>
      <c r="M890" s="19">
        <v>50000000</v>
      </c>
      <c r="N890" s="19">
        <v>36176047.115683764</v>
      </c>
      <c r="O890" s="20" t="s">
        <v>3174</v>
      </c>
      <c r="P890" s="21">
        <v>2000140001151</v>
      </c>
      <c r="Q890" s="20" t="s">
        <v>72</v>
      </c>
      <c r="R890" s="16" t="str">
        <f t="shared" si="226"/>
        <v>ADB Private</v>
      </c>
      <c r="S890" s="16" t="str">
        <f t="shared" si="243"/>
        <v>A</v>
      </c>
      <c r="T890" s="16" t="str">
        <f t="shared" si="242"/>
        <v>ADF Countries</v>
      </c>
      <c r="U890" s="16" t="str">
        <f t="shared" si="227"/>
        <v>Non-Transition States</v>
      </c>
      <c r="V890" s="22" t="str">
        <f>IF(ISNUMBER(MATCH(A890, {"Gabon","Sudan","Niger","Mali","Burkina Faso","Guinea"}, 0)), "De Facto Countries", "Non-De Facto Countries")</f>
        <v>Non-De Facto Countries</v>
      </c>
      <c r="W890" s="16" t="str">
        <f t="shared" si="238"/>
        <v>West</v>
      </c>
      <c r="X890" s="16" t="str">
        <f t="shared" si="239"/>
        <v>Agriculture</v>
      </c>
      <c r="Y890" s="23">
        <f>Table2[[#This Row],[Approved Amount_UA Equivalent]]</f>
        <v>36176047.115683764</v>
      </c>
      <c r="AD890" s="23">
        <f>SUM(Table2[[#This Row],[Feed Africa ]:[Improve Quality Of Life ]])</f>
        <v>36176047.115683764</v>
      </c>
      <c r="AE890" s="16" t="b">
        <f>Table2[[#This Row],[Total HI5]]=Table2[[#This Row],[Approved Amount_UA Equivalent]]</f>
        <v>1</v>
      </c>
      <c r="AF890" s="24">
        <v>10</v>
      </c>
      <c r="AG890" s="20" t="str">
        <f t="shared" si="228"/>
        <v>Investment Project</v>
      </c>
      <c r="AH890" s="24" t="e">
        <f>VLOOKUP(Table2[[#This Row],[SAP Code]],[25]DATA!$A:$G,7,FALSE)</f>
        <v>#N/A</v>
      </c>
      <c r="AI890" s="20" t="str">
        <f t="shared" si="229"/>
        <v>Infrastructure</v>
      </c>
      <c r="AJ890" s="25" t="s">
        <v>157</v>
      </c>
      <c r="AK890" s="25" t="s">
        <v>2220</v>
      </c>
      <c r="AL890" s="23" t="str" cm="1">
        <f t="array" ref="AL890">_xlfn.SWITCH(AK890,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890" s="26">
        <v>2</v>
      </c>
      <c r="AN890" s="25" t="str">
        <f t="shared" si="237"/>
        <v>Non-Sovereign</v>
      </c>
      <c r="AO890" s="27">
        <v>0.5</v>
      </c>
      <c r="AP890" s="23">
        <f>Table2[[#This Row],[Approved Amount_UA Equivalent]]/1000000</f>
        <v>36.176047115683765</v>
      </c>
      <c r="AQ890" s="19">
        <f t="shared" si="230"/>
        <v>48.144530543436581</v>
      </c>
      <c r="AR890" s="23" t="str">
        <f t="shared" si="231"/>
        <v>31-40</v>
      </c>
      <c r="AS890" s="23" t="str">
        <f t="shared" si="232"/>
        <v>21-40</v>
      </c>
      <c r="AT890" s="23" t="str">
        <f t="shared" si="233"/>
        <v>1-40</v>
      </c>
      <c r="AU890" s="23" t="str">
        <f t="shared" si="234"/>
        <v>&lt;1-50 Mn</v>
      </c>
      <c r="AV890" s="23">
        <f>Table2[[#This Row],[Amount]]</f>
        <v>50000000</v>
      </c>
      <c r="AW890" s="23" t="str">
        <f t="shared" si="235"/>
        <v>Nov 2018</v>
      </c>
      <c r="AX890" s="28">
        <f>IFERROR(VLOOKUP(Table2[[#This Row],[SAP Code]],[26]_16!A:B,2,FALSE),0)</f>
        <v>0</v>
      </c>
      <c r="AY890" s="28">
        <f>IFERROR(VLOOKUP(Table2[[#This Row],[SAP Code]],[26]_16!D:E,2,FALSE)/ 1000000, 0)</f>
        <v>0</v>
      </c>
      <c r="AZ890" s="28">
        <f>IFERROR(VLOOKUP(Table2[[#This Row],[SAP Code]],[26]_16!G:H,2,FALSE)/ 1000000, 0)</f>
        <v>0</v>
      </c>
      <c r="BA890" s="28">
        <f>IFERROR(VLOOKUP(Table2[[#This Row],[SAP Code]],[26]_16!J:K,2,FALSE)/ 1000000, 0)</f>
        <v>0</v>
      </c>
      <c r="BB890" s="28">
        <f>IFERROR(VLOOKUP(Table2[[#This Row],[SAP Code]],[26]_16!M:N,2,FALSE)/ 1000000, 0)</f>
        <v>0</v>
      </c>
      <c r="BC890" s="28">
        <f>IFERROR(VLOOKUP(Table2[[#This Row],[SAP Code]],[26]_16!P:Q,2,FALSE),0)</f>
        <v>15.02468447</v>
      </c>
      <c r="BD890" s="28">
        <f>IFERROR(VLOOKUP(Table2[[#This Row],[SAP Code]],[26]_16!S:T,2,FALSE),0)</f>
        <v>10.94413261</v>
      </c>
      <c r="BE890" s="28">
        <f>IFERROR(VLOOKUP(Table2[[#This Row],[SAP Code]],[26]_16!V:W,2,FALSE)/ 1000000, 0)</f>
        <v>0</v>
      </c>
      <c r="BF890" s="28">
        <f>IFERROR(VLOOKUP(Table2[[#This Row],[SAP Code]],[26]_16!Y:Z,2,FALSE)/ 1000000, 0)</f>
        <v>0</v>
      </c>
      <c r="BG890" s="28" t="str">
        <f>IFERROR(VLOOKUP(Table2[[#This Row],[SAP Code]],[26]port!$A:$AD,30,FALSE),"unknown")</f>
        <v>COMP</v>
      </c>
      <c r="BH890" s="29" t="str">
        <f t="shared" si="236"/>
        <v>Number of operations completed out of the net approved of that year</v>
      </c>
      <c r="BI890" s="16"/>
    </row>
    <row r="891" spans="1:61" ht="17.100000000000001" customHeight="1">
      <c r="A891" s="16" t="s">
        <v>91</v>
      </c>
      <c r="B891" s="16" t="s">
        <v>3175</v>
      </c>
      <c r="C891" s="16" t="s">
        <v>3176</v>
      </c>
      <c r="D891" s="16" t="s">
        <v>3177</v>
      </c>
      <c r="E891" s="18">
        <v>43431</v>
      </c>
      <c r="F891" s="16" t="s">
        <v>3178</v>
      </c>
      <c r="G891" s="16" t="s">
        <v>2055</v>
      </c>
      <c r="H891" s="16" t="s">
        <v>81</v>
      </c>
      <c r="I891" s="16" t="s">
        <v>82</v>
      </c>
      <c r="J891" s="16" t="s">
        <v>103</v>
      </c>
      <c r="K891" s="16" t="s">
        <v>84</v>
      </c>
      <c r="L891" s="16" t="s">
        <v>70</v>
      </c>
      <c r="M891" s="19">
        <v>18170000</v>
      </c>
      <c r="N891" s="19">
        <v>13146375.521839479</v>
      </c>
      <c r="O891" s="20" t="s">
        <v>3179</v>
      </c>
      <c r="P891" s="21">
        <v>2000130019981</v>
      </c>
      <c r="Q891" s="20" t="s">
        <v>87</v>
      </c>
      <c r="R891" s="16" t="str">
        <f t="shared" si="226"/>
        <v>ADB Private</v>
      </c>
      <c r="S891" s="16" t="str">
        <f t="shared" si="243"/>
        <v>F</v>
      </c>
      <c r="T891" s="16" t="str">
        <f t="shared" si="242"/>
        <v>Blend Countries</v>
      </c>
      <c r="U891" s="16" t="str">
        <f t="shared" si="227"/>
        <v>Non-Transition States</v>
      </c>
      <c r="V891" s="22" t="str">
        <f>IF(ISNUMBER(MATCH(A891, {"Gabon","Sudan","Niger","Mali","Burkina Faso","Guinea"}, 0)), "De Facto Countries", "Non-De Facto Countries")</f>
        <v>Non-De Facto Countries</v>
      </c>
      <c r="W891" s="16" t="str">
        <f t="shared" si="238"/>
        <v>East</v>
      </c>
      <c r="X891" s="16" t="str">
        <f t="shared" si="239"/>
        <v>Power</v>
      </c>
      <c r="Y891" s="23"/>
      <c r="Z891" s="23">
        <f>Table2[[#This Row],[Approved Amount_UA Equivalent]]</f>
        <v>13146375.521839479</v>
      </c>
      <c r="AD891" s="23">
        <f>SUM(Table2[[#This Row],[Feed Africa ]:[Improve Quality Of Life ]])</f>
        <v>13146375.521839479</v>
      </c>
      <c r="AE891" s="16" t="b">
        <f>Table2[[#This Row],[Total HI5]]=Table2[[#This Row],[Approved Amount_UA Equivalent]]</f>
        <v>1</v>
      </c>
      <c r="AF891" s="24">
        <v>10</v>
      </c>
      <c r="AG891" s="20" t="str">
        <f t="shared" si="228"/>
        <v>Investment Project</v>
      </c>
      <c r="AH891" s="24" t="e">
        <f>VLOOKUP(Table2[[#This Row],[SAP Code]],[25]DATA!$A:$G,7,FALSE)</f>
        <v>#N/A</v>
      </c>
      <c r="AI891" s="20" t="str">
        <f t="shared" si="229"/>
        <v>Infrastructure</v>
      </c>
      <c r="AJ891" s="25" t="s">
        <v>89</v>
      </c>
      <c r="AK891" s="25" t="s">
        <v>2055</v>
      </c>
      <c r="AL891" s="23" t="str" cm="1">
        <f t="array" ref="AL891">_xlfn.SWITCH(AK891,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891" s="26">
        <v>2</v>
      </c>
      <c r="AN891" s="25" t="str">
        <f t="shared" si="237"/>
        <v>Non-Sovereign</v>
      </c>
      <c r="AO891" s="27">
        <v>1</v>
      </c>
      <c r="AP891" s="23">
        <f>Table2[[#This Row],[Approved Amount_UA Equivalent]]/1000000</f>
        <v>13.146375521839479</v>
      </c>
      <c r="AQ891" s="19">
        <f t="shared" si="230"/>
        <v>17.495722399484855</v>
      </c>
      <c r="AR891" s="23" t="str">
        <f t="shared" si="231"/>
        <v>11-20</v>
      </c>
      <c r="AS891" s="23" t="str">
        <f t="shared" si="232"/>
        <v>1-20</v>
      </c>
      <c r="AT891" s="23" t="str">
        <f t="shared" si="233"/>
        <v>1-40</v>
      </c>
      <c r="AU891" s="23" t="str">
        <f t="shared" si="234"/>
        <v>&lt;1-50 Mn</v>
      </c>
      <c r="AV891" s="23">
        <f>Table2[[#This Row],[Amount]]</f>
        <v>18170000</v>
      </c>
      <c r="AW891" s="23" t="str">
        <f t="shared" si="235"/>
        <v>Nov 2018</v>
      </c>
      <c r="AX891" s="28">
        <f>IFERROR(VLOOKUP(Table2[[#This Row],[SAP Code]],[26]_16!A:B,2,FALSE),0)</f>
        <v>0</v>
      </c>
      <c r="AY891" s="28">
        <f>IFERROR(VLOOKUP(Table2[[#This Row],[SAP Code]],[26]_16!D:E,2,FALSE)/ 1000000, 0)</f>
        <v>0</v>
      </c>
      <c r="AZ891" s="28">
        <f>IFERROR(VLOOKUP(Table2[[#This Row],[SAP Code]],[26]_16!G:H,2,FALSE)/ 1000000, 0)</f>
        <v>0</v>
      </c>
      <c r="BA891" s="28">
        <f>IFERROR(VLOOKUP(Table2[[#This Row],[SAP Code]],[26]_16!J:K,2,FALSE)/ 1000000, 0)</f>
        <v>0</v>
      </c>
      <c r="BB891" s="28">
        <f>IFERROR(VLOOKUP(Table2[[#This Row],[SAP Code]],[26]_16!M:N,2,FALSE)/ 1000000, 0)</f>
        <v>0</v>
      </c>
      <c r="BC891" s="28">
        <f>IFERROR(VLOOKUP(Table2[[#This Row],[SAP Code]],[26]_16!P:Q,2,FALSE),0)</f>
        <v>0</v>
      </c>
      <c r="BD891" s="28">
        <f>IFERROR(VLOOKUP(Table2[[#This Row],[SAP Code]],[26]_16!S:T,2,FALSE),0)</f>
        <v>0</v>
      </c>
      <c r="BE891" s="28">
        <f>IFERROR(VLOOKUP(Table2[[#This Row],[SAP Code]],[26]_16!V:W,2,FALSE)/ 1000000, 0)</f>
        <v>0</v>
      </c>
      <c r="BF891" s="28">
        <f>IFERROR(VLOOKUP(Table2[[#This Row],[SAP Code]],[26]_16!Y:Z,2,FALSE)/ 1000000, 0)</f>
        <v>0</v>
      </c>
      <c r="BG891" s="28" t="str">
        <f>IFERROR(VLOOKUP(Table2[[#This Row],[SAP Code]],[26]port!$A:$AD,30,FALSE),"unknown")</f>
        <v>APVD</v>
      </c>
      <c r="BH891" s="29" t="str">
        <f t="shared" si="236"/>
        <v>Ongoing</v>
      </c>
      <c r="BI891" s="16"/>
    </row>
    <row r="892" spans="1:61" ht="17.100000000000001" customHeight="1">
      <c r="A892" s="16" t="s">
        <v>696</v>
      </c>
      <c r="B892" s="16" t="s">
        <v>3180</v>
      </c>
      <c r="C892" s="16" t="s">
        <v>3181</v>
      </c>
      <c r="D892" s="16" t="s">
        <v>3182</v>
      </c>
      <c r="E892" s="18">
        <v>43431</v>
      </c>
      <c r="F892" s="16" t="s">
        <v>700</v>
      </c>
      <c r="G892" s="16" t="s">
        <v>255</v>
      </c>
      <c r="H892" s="16" t="s">
        <v>132</v>
      </c>
      <c r="I892" s="16" t="s">
        <v>250</v>
      </c>
      <c r="J892" s="16" t="s">
        <v>83</v>
      </c>
      <c r="K892" s="16" t="s">
        <v>84</v>
      </c>
      <c r="L892" s="16" t="s">
        <v>85</v>
      </c>
      <c r="M892" s="19">
        <v>10000000</v>
      </c>
      <c r="N892" s="19">
        <v>10000000</v>
      </c>
      <c r="O892" s="20" t="s">
        <v>3183</v>
      </c>
      <c r="P892" s="21">
        <v>2100150040494</v>
      </c>
      <c r="Q892" s="20" t="s">
        <v>87</v>
      </c>
      <c r="R892" s="16" t="str">
        <f t="shared" si="226"/>
        <v>ADF Including TSF</v>
      </c>
      <c r="S892" s="16" t="str">
        <f t="shared" si="243"/>
        <v>K</v>
      </c>
      <c r="T892" s="16" t="str">
        <f t="shared" si="242"/>
        <v>ADF Countries</v>
      </c>
      <c r="U892" s="16" t="str">
        <f t="shared" si="227"/>
        <v>Transition States</v>
      </c>
      <c r="V892" s="22" t="str">
        <f>IF(ISNUMBER(MATCH(A892, {"Gabon","Sudan","Niger","Mali","Burkina Faso","Guinea"}, 0)), "De Facto Countries", "Non-De Facto Countries")</f>
        <v>De Facto Countries</v>
      </c>
      <c r="W892" s="16" t="str">
        <f t="shared" si="238"/>
        <v>West</v>
      </c>
      <c r="X892" s="16" t="str">
        <f t="shared" si="239"/>
        <v>Multi-Sector</v>
      </c>
      <c r="Y892" s="23">
        <f>Table2[[#This Row],[Approved Amount_UA Equivalent]]/5</f>
        <v>2000000</v>
      </c>
      <c r="Z892" s="23">
        <f>Table2[[#This Row],[Approved Amount_UA Equivalent]]/5</f>
        <v>2000000</v>
      </c>
      <c r="AA892" s="23">
        <f>Table2[[#This Row],[Approved Amount_UA Equivalent]]/5</f>
        <v>2000000</v>
      </c>
      <c r="AB892" s="23">
        <f>Table2[[#This Row],[Approved Amount_UA Equivalent]]/5</f>
        <v>2000000</v>
      </c>
      <c r="AC892" s="23">
        <f>Table2[[#This Row],[Approved Amount_UA Equivalent]]/5</f>
        <v>2000000</v>
      </c>
      <c r="AD892" s="23">
        <f>SUM(Table2[[#This Row],[Feed Africa ]:[Improve Quality Of Life ]])</f>
        <v>10000000</v>
      </c>
      <c r="AE892" s="16" t="b">
        <f>Table2[[#This Row],[Total HI5]]=Table2[[#This Row],[Approved Amount_UA Equivalent]]</f>
        <v>1</v>
      </c>
      <c r="AF892" s="24">
        <v>20</v>
      </c>
      <c r="AG892" s="20" t="str">
        <f t="shared" si="228"/>
        <v>Policy and Result Based Op</v>
      </c>
      <c r="AH892" s="24" t="e">
        <f>VLOOKUP(Table2[[#This Row],[SAP Code]],[25]DATA!$A:$G,7,FALSE)</f>
        <v>#N/A</v>
      </c>
      <c r="AI892" s="20" t="str">
        <f t="shared" si="229"/>
        <v>Policy-Based Lending</v>
      </c>
      <c r="AJ892" s="25" t="s">
        <v>254</v>
      </c>
      <c r="AK892" s="25" t="s">
        <v>255</v>
      </c>
      <c r="AL892" s="23" t="str" cm="1">
        <f t="array" ref="AL892">_xlfn.SWITCH(AK892,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892" s="26">
        <v>1</v>
      </c>
      <c r="AN892" s="25" t="str">
        <f t="shared" si="237"/>
        <v>Sovereign</v>
      </c>
      <c r="AO892" s="27">
        <v>0.5</v>
      </c>
      <c r="AP892" s="23">
        <f>Table2[[#This Row],[Approved Amount_UA Equivalent]]/1000000</f>
        <v>10</v>
      </c>
      <c r="AQ892" s="19">
        <f t="shared" si="230"/>
        <v>13.308400000000001</v>
      </c>
      <c r="AR892" s="23" t="str">
        <f t="shared" si="231"/>
        <v>1-10</v>
      </c>
      <c r="AS892" s="23" t="str">
        <f t="shared" si="232"/>
        <v>1-20</v>
      </c>
      <c r="AT892" s="23" t="str">
        <f t="shared" si="233"/>
        <v>1-40</v>
      </c>
      <c r="AU892" s="23" t="str">
        <f t="shared" si="234"/>
        <v>&lt;1-50 Mn</v>
      </c>
      <c r="AV892" s="23">
        <f>Table2[[#This Row],[Amount]]</f>
        <v>10000000</v>
      </c>
      <c r="AW892" s="23" t="str">
        <f t="shared" si="235"/>
        <v>Nov 2018</v>
      </c>
      <c r="AX892" s="28">
        <f>IFERROR(VLOOKUP(Table2[[#This Row],[SAP Code]],[26]_16!A:B,2,FALSE),0)</f>
        <v>0</v>
      </c>
      <c r="AY892" s="28">
        <f>IFERROR(VLOOKUP(Table2[[#This Row],[SAP Code]],[26]_16!D:E,2,FALSE)/ 1000000, 0)</f>
        <v>0</v>
      </c>
      <c r="AZ892" s="28">
        <f>IFERROR(VLOOKUP(Table2[[#This Row],[SAP Code]],[26]_16!G:H,2,FALSE)/ 1000000, 0)</f>
        <v>0</v>
      </c>
      <c r="BA892" s="28">
        <f>IFERROR(VLOOKUP(Table2[[#This Row],[SAP Code]],[26]_16!J:K,2,FALSE)/ 1000000, 0)</f>
        <v>0</v>
      </c>
      <c r="BB892" s="28">
        <f>IFERROR(VLOOKUP(Table2[[#This Row],[SAP Code]],[26]_16!M:N,2,FALSE)/ 1000000, 0)</f>
        <v>20</v>
      </c>
      <c r="BC892" s="28">
        <f>IFERROR(VLOOKUP(Table2[[#This Row],[SAP Code]],[26]_16!P:Q,2,FALSE),0)</f>
        <v>0</v>
      </c>
      <c r="BD892" s="28">
        <f>IFERROR(VLOOKUP(Table2[[#This Row],[SAP Code]],[26]_16!S:T,2,FALSE),0)</f>
        <v>0</v>
      </c>
      <c r="BE892" s="28">
        <f>IFERROR(VLOOKUP(Table2[[#This Row],[SAP Code]],[26]_16!V:W,2,FALSE)/ 1000000, 0)</f>
        <v>0</v>
      </c>
      <c r="BF892" s="28">
        <f>IFERROR(VLOOKUP(Table2[[#This Row],[SAP Code]],[26]_16!Y:Z,2,FALSE)/ 1000000, 0)</f>
        <v>0</v>
      </c>
      <c r="BG892" s="28" t="str">
        <f>IFERROR(VLOOKUP(Table2[[#This Row],[SAP Code]],[26]port!$A:$AD,30,FALSE),"unknown")</f>
        <v>COMP</v>
      </c>
      <c r="BH892" s="29" t="str">
        <f t="shared" si="236"/>
        <v>Number of operations completed out of the net approved of that year</v>
      </c>
      <c r="BI892" s="16"/>
    </row>
    <row r="893" spans="1:61" ht="17.100000000000001" customHeight="1">
      <c r="A893" s="16" t="s">
        <v>696</v>
      </c>
      <c r="B893" s="16" t="s">
        <v>3180</v>
      </c>
      <c r="C893" s="16" t="s">
        <v>3184</v>
      </c>
      <c r="D893" s="16" t="s">
        <v>3182</v>
      </c>
      <c r="E893" s="18">
        <v>43431</v>
      </c>
      <c r="F893" s="16" t="s">
        <v>700</v>
      </c>
      <c r="G893" s="16" t="s">
        <v>255</v>
      </c>
      <c r="H893" s="16" t="s">
        <v>132</v>
      </c>
      <c r="I893" s="16" t="s">
        <v>250</v>
      </c>
      <c r="J893" s="16" t="s">
        <v>2463</v>
      </c>
      <c r="K893" s="16" t="s">
        <v>69</v>
      </c>
      <c r="L893" s="16" t="s">
        <v>85</v>
      </c>
      <c r="M893" s="19">
        <v>10000000</v>
      </c>
      <c r="N893" s="19">
        <v>10000000</v>
      </c>
      <c r="O893" s="20" t="s">
        <v>3183</v>
      </c>
      <c r="P893" s="21">
        <v>5900155014601</v>
      </c>
      <c r="Q893" s="20" t="s">
        <v>87</v>
      </c>
      <c r="R893" s="16" t="str">
        <f t="shared" si="226"/>
        <v>ADF Including TSF</v>
      </c>
      <c r="S893" s="16" t="str">
        <f t="shared" si="243"/>
        <v>K</v>
      </c>
      <c r="T893" s="16" t="str">
        <f t="shared" si="242"/>
        <v>ADF Countries</v>
      </c>
      <c r="U893" s="16" t="str">
        <f t="shared" si="227"/>
        <v>Transition States</v>
      </c>
      <c r="V893" s="22" t="str">
        <f>IF(ISNUMBER(MATCH(A893, {"Gabon","Sudan","Niger","Mali","Burkina Faso","Guinea"}, 0)), "De Facto Countries", "Non-De Facto Countries")</f>
        <v>De Facto Countries</v>
      </c>
      <c r="W893" s="16" t="str">
        <f t="shared" si="238"/>
        <v>West</v>
      </c>
      <c r="X893" s="16" t="str">
        <f t="shared" si="239"/>
        <v>Multi-Sector</v>
      </c>
      <c r="Y893" s="23">
        <f>Table2[[#This Row],[Approved Amount_UA Equivalent]]/5</f>
        <v>2000000</v>
      </c>
      <c r="Z893" s="23">
        <f>Table2[[#This Row],[Approved Amount_UA Equivalent]]/5</f>
        <v>2000000</v>
      </c>
      <c r="AA893" s="23">
        <f>Table2[[#This Row],[Approved Amount_UA Equivalent]]/5</f>
        <v>2000000</v>
      </c>
      <c r="AB893" s="23">
        <f>Table2[[#This Row],[Approved Amount_UA Equivalent]]/5</f>
        <v>2000000</v>
      </c>
      <c r="AC893" s="23">
        <f>Table2[[#This Row],[Approved Amount_UA Equivalent]]/5</f>
        <v>2000000</v>
      </c>
      <c r="AD893" s="23">
        <f>SUM(Table2[[#This Row],[Feed Africa ]:[Improve Quality Of Life ]])</f>
        <v>10000000</v>
      </c>
      <c r="AE893" s="16" t="b">
        <f>Table2[[#This Row],[Total HI5]]=Table2[[#This Row],[Approved Amount_UA Equivalent]]</f>
        <v>1</v>
      </c>
      <c r="AF893" s="24">
        <v>20</v>
      </c>
      <c r="AG893" s="20" t="str">
        <f t="shared" si="228"/>
        <v>Policy and Result Based Op</v>
      </c>
      <c r="AH893" s="24" t="e">
        <f>VLOOKUP(Table2[[#This Row],[SAP Code]],[25]DATA!$A:$G,7,FALSE)</f>
        <v>#N/A</v>
      </c>
      <c r="AI893" s="20" t="str">
        <f t="shared" si="229"/>
        <v>Policy-Based Lending</v>
      </c>
      <c r="AJ893" s="25" t="s">
        <v>254</v>
      </c>
      <c r="AK893" s="25" t="s">
        <v>255</v>
      </c>
      <c r="AL893" s="23" t="str" cm="1">
        <f t="array" ref="AL893">_xlfn.SWITCH(AK893,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893" s="26">
        <v>1</v>
      </c>
      <c r="AN893" s="25" t="str">
        <f t="shared" si="237"/>
        <v>Sovereign</v>
      </c>
      <c r="AO893" s="27">
        <v>0.5</v>
      </c>
      <c r="AP893" s="23">
        <f>Table2[[#This Row],[Approved Amount_UA Equivalent]]/1000000</f>
        <v>10</v>
      </c>
      <c r="AQ893" s="19">
        <f t="shared" si="230"/>
        <v>13.308400000000001</v>
      </c>
      <c r="AR893" s="23" t="str">
        <f t="shared" si="231"/>
        <v>1-10</v>
      </c>
      <c r="AS893" s="23" t="str">
        <f t="shared" si="232"/>
        <v>1-20</v>
      </c>
      <c r="AT893" s="23" t="str">
        <f t="shared" si="233"/>
        <v>1-40</v>
      </c>
      <c r="AU893" s="23" t="str">
        <f t="shared" si="234"/>
        <v>&lt;1-50 Mn</v>
      </c>
      <c r="AV893" s="23">
        <f>Table2[[#This Row],[Amount]]</f>
        <v>10000000</v>
      </c>
      <c r="AW893" s="23" t="str">
        <f t="shared" si="235"/>
        <v>Nov 2018</v>
      </c>
      <c r="AX893" s="28">
        <f>IFERROR(VLOOKUP(Table2[[#This Row],[SAP Code]],[26]_16!A:B,2,FALSE),0)</f>
        <v>0</v>
      </c>
      <c r="AY893" s="28">
        <f>IFERROR(VLOOKUP(Table2[[#This Row],[SAP Code]],[26]_16!D:E,2,FALSE)/ 1000000, 0)</f>
        <v>0</v>
      </c>
      <c r="AZ893" s="28">
        <f>IFERROR(VLOOKUP(Table2[[#This Row],[SAP Code]],[26]_16!G:H,2,FALSE)/ 1000000, 0)</f>
        <v>0</v>
      </c>
      <c r="BA893" s="28">
        <f>IFERROR(VLOOKUP(Table2[[#This Row],[SAP Code]],[26]_16!J:K,2,FALSE)/ 1000000, 0)</f>
        <v>0</v>
      </c>
      <c r="BB893" s="28">
        <f>IFERROR(VLOOKUP(Table2[[#This Row],[SAP Code]],[26]_16!M:N,2,FALSE)/ 1000000, 0)</f>
        <v>20</v>
      </c>
      <c r="BC893" s="28">
        <f>IFERROR(VLOOKUP(Table2[[#This Row],[SAP Code]],[26]_16!P:Q,2,FALSE),0)</f>
        <v>0</v>
      </c>
      <c r="BD893" s="28">
        <f>IFERROR(VLOOKUP(Table2[[#This Row],[SAP Code]],[26]_16!S:T,2,FALSE),0)</f>
        <v>0</v>
      </c>
      <c r="BE893" s="28">
        <f>IFERROR(VLOOKUP(Table2[[#This Row],[SAP Code]],[26]_16!V:W,2,FALSE)/ 1000000, 0)</f>
        <v>0</v>
      </c>
      <c r="BF893" s="28">
        <f>IFERROR(VLOOKUP(Table2[[#This Row],[SAP Code]],[26]_16!Y:Z,2,FALSE)/ 1000000, 0)</f>
        <v>0</v>
      </c>
      <c r="BG893" s="28" t="str">
        <f>IFERROR(VLOOKUP(Table2[[#This Row],[SAP Code]],[26]port!$A:$AD,30,FALSE),"unknown")</f>
        <v>COMP</v>
      </c>
      <c r="BH893" s="29" t="str">
        <f t="shared" si="236"/>
        <v>Number of operations completed out of the net approved of that year</v>
      </c>
      <c r="BI893" s="16"/>
    </row>
    <row r="894" spans="1:61" ht="17.100000000000001" customHeight="1">
      <c r="A894" s="16" t="s">
        <v>150</v>
      </c>
      <c r="B894" s="16" t="s">
        <v>3185</v>
      </c>
      <c r="C894" s="16" t="s">
        <v>3186</v>
      </c>
      <c r="D894" s="16" t="s">
        <v>3187</v>
      </c>
      <c r="E894" s="18">
        <v>43431</v>
      </c>
      <c r="F894" s="16" t="s">
        <v>3188</v>
      </c>
      <c r="G894" s="16" t="s">
        <v>2055</v>
      </c>
      <c r="H894" s="16" t="s">
        <v>132</v>
      </c>
      <c r="I894" s="16" t="s">
        <v>82</v>
      </c>
      <c r="J894" s="16" t="s">
        <v>103</v>
      </c>
      <c r="K894" s="16" t="s">
        <v>84</v>
      </c>
      <c r="L894" s="16" t="s">
        <v>195</v>
      </c>
      <c r="M894" s="19">
        <v>51260000</v>
      </c>
      <c r="N894" s="19">
        <v>41975793.904256538</v>
      </c>
      <c r="O894" s="20" t="s">
        <v>3189</v>
      </c>
      <c r="P894" s="21">
        <v>2000130019980</v>
      </c>
      <c r="Q894" s="20" t="s">
        <v>87</v>
      </c>
      <c r="R894" s="16" t="str">
        <f t="shared" si="226"/>
        <v>ADB Private</v>
      </c>
      <c r="S894" s="16" t="str">
        <f t="shared" si="243"/>
        <v>F</v>
      </c>
      <c r="T894" s="16" t="str">
        <f t="shared" si="242"/>
        <v>Blend Countries</v>
      </c>
      <c r="U894" s="16" t="str">
        <f t="shared" si="227"/>
        <v>Non-Transition States</v>
      </c>
      <c r="V894" s="22" t="str">
        <f>IF(ISNUMBER(MATCH(A894, {"Gabon","Sudan","Niger","Mali","Burkina Faso","Guinea"}, 0)), "De Facto Countries", "Non-De Facto Countries")</f>
        <v>Non-De Facto Countries</v>
      </c>
      <c r="W894" s="16" t="str">
        <f t="shared" si="238"/>
        <v>West</v>
      </c>
      <c r="X894" s="16" t="str">
        <f t="shared" si="239"/>
        <v>Power</v>
      </c>
      <c r="Y894" s="23"/>
      <c r="Z894" s="23">
        <f>Table2[[#This Row],[Approved Amount_UA Equivalent]]</f>
        <v>41975793.904256538</v>
      </c>
      <c r="AD894" s="23">
        <f>SUM(Table2[[#This Row],[Feed Africa ]:[Improve Quality Of Life ]])</f>
        <v>41975793.904256538</v>
      </c>
      <c r="AE894" s="16" t="b">
        <f>Table2[[#This Row],[Total HI5]]=Table2[[#This Row],[Approved Amount_UA Equivalent]]</f>
        <v>1</v>
      </c>
      <c r="AF894" s="24">
        <v>10</v>
      </c>
      <c r="AG894" s="20" t="str">
        <f t="shared" si="228"/>
        <v>Investment Project</v>
      </c>
      <c r="AH894" s="24" t="e">
        <f>VLOOKUP(Table2[[#This Row],[SAP Code]],[25]DATA!$A:$G,7,FALSE)</f>
        <v>#N/A</v>
      </c>
      <c r="AI894" s="20" t="str">
        <f t="shared" si="229"/>
        <v>Infrastructure</v>
      </c>
      <c r="AJ894" s="25" t="s">
        <v>89</v>
      </c>
      <c r="AK894" s="25" t="s">
        <v>2055</v>
      </c>
      <c r="AL894" s="23" t="str" cm="1">
        <f t="array" ref="AL894">_xlfn.SWITCH(AK894,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894" s="26">
        <v>2</v>
      </c>
      <c r="AN894" s="25" t="str">
        <f t="shared" si="237"/>
        <v>Non-Sovereign</v>
      </c>
      <c r="AO894" s="27">
        <v>1</v>
      </c>
      <c r="AP894" s="23">
        <f>Table2[[#This Row],[Approved Amount_UA Equivalent]]/1000000</f>
        <v>41.975793904256534</v>
      </c>
      <c r="AQ894" s="19">
        <f t="shared" si="230"/>
        <v>55.863065559540772</v>
      </c>
      <c r="AR894" s="23" t="str">
        <f t="shared" si="231"/>
        <v>41-50</v>
      </c>
      <c r="AS894" s="23" t="str">
        <f t="shared" si="232"/>
        <v>41-60</v>
      </c>
      <c r="AT894" s="23" t="str">
        <f t="shared" si="233"/>
        <v>41-80</v>
      </c>
      <c r="AU894" s="23" t="str">
        <f t="shared" si="234"/>
        <v>&lt;1-50 Mn</v>
      </c>
      <c r="AV894" s="23">
        <f>Table2[[#This Row],[Amount]]</f>
        <v>51260000</v>
      </c>
      <c r="AW894" s="23" t="str">
        <f t="shared" si="235"/>
        <v>Nov 2018</v>
      </c>
      <c r="AX894" s="28">
        <f>IFERROR(VLOOKUP(Table2[[#This Row],[SAP Code]],[26]_16!A:B,2,FALSE),0)</f>
        <v>0</v>
      </c>
      <c r="AY894" s="28">
        <f>IFERROR(VLOOKUP(Table2[[#This Row],[SAP Code]],[26]_16!D:E,2,FALSE)/ 1000000, 0)</f>
        <v>0</v>
      </c>
      <c r="AZ894" s="28">
        <f>IFERROR(VLOOKUP(Table2[[#This Row],[SAP Code]],[26]_16!G:H,2,FALSE)/ 1000000, 0)</f>
        <v>0</v>
      </c>
      <c r="BA894" s="28">
        <f>IFERROR(VLOOKUP(Table2[[#This Row],[SAP Code]],[26]_16!J:K,2,FALSE)/ 1000000, 0)</f>
        <v>0</v>
      </c>
      <c r="BB894" s="28">
        <f>IFERROR(VLOOKUP(Table2[[#This Row],[SAP Code]],[26]_16!M:N,2,FALSE)/ 1000000, 0)</f>
        <v>0</v>
      </c>
      <c r="BC894" s="28">
        <f>IFERROR(VLOOKUP(Table2[[#This Row],[SAP Code]],[26]_16!P:Q,2,FALSE),0)</f>
        <v>0</v>
      </c>
      <c r="BD894" s="28">
        <f>IFERROR(VLOOKUP(Table2[[#This Row],[SAP Code]],[26]_16!S:T,2,FALSE),0)</f>
        <v>0</v>
      </c>
      <c r="BE894" s="28">
        <f>IFERROR(VLOOKUP(Table2[[#This Row],[SAP Code]],[26]_16!V:W,2,FALSE)/ 1000000, 0)</f>
        <v>0</v>
      </c>
      <c r="BF894" s="28">
        <f>IFERROR(VLOOKUP(Table2[[#This Row],[SAP Code]],[26]_16!Y:Z,2,FALSE)/ 1000000, 0)</f>
        <v>41.066478670000002</v>
      </c>
      <c r="BG894" s="28" t="str">
        <f>IFERROR(VLOOKUP(Table2[[#This Row],[SAP Code]],[26]port!$A:$AD,30,FALSE),"unknown")</f>
        <v>OnGo</v>
      </c>
      <c r="BH894" s="29" t="str">
        <f t="shared" si="236"/>
        <v>Ongoing</v>
      </c>
      <c r="BI894" s="16"/>
    </row>
    <row r="895" spans="1:61" ht="17.100000000000001" customHeight="1">
      <c r="A895" s="16" t="s">
        <v>337</v>
      </c>
      <c r="B895" s="16" t="s">
        <v>3190</v>
      </c>
      <c r="C895" s="16" t="s">
        <v>3191</v>
      </c>
      <c r="D895" s="16" t="s">
        <v>3192</v>
      </c>
      <c r="E895" s="18">
        <v>43431</v>
      </c>
      <c r="F895" s="16" t="s">
        <v>450</v>
      </c>
      <c r="G895" s="16" t="s">
        <v>140</v>
      </c>
      <c r="H895" s="16" t="s">
        <v>101</v>
      </c>
      <c r="I895" s="16" t="s">
        <v>138</v>
      </c>
      <c r="J895" s="16" t="s">
        <v>83</v>
      </c>
      <c r="K895" s="16" t="s">
        <v>84</v>
      </c>
      <c r="L895" s="16" t="s">
        <v>85</v>
      </c>
      <c r="M895" s="19">
        <v>22680000</v>
      </c>
      <c r="N895" s="19">
        <v>22680000</v>
      </c>
      <c r="O895" s="20" t="s">
        <v>3193</v>
      </c>
      <c r="P895" s="21">
        <v>2100150040496</v>
      </c>
      <c r="Q895" s="20" t="s">
        <v>72</v>
      </c>
      <c r="R895" s="16" t="str">
        <f t="shared" si="226"/>
        <v>ADF Including TSF</v>
      </c>
      <c r="S895" s="16" t="str">
        <f t="shared" si="243"/>
        <v>D</v>
      </c>
      <c r="T895" s="16" t="str">
        <f t="shared" si="242"/>
        <v>ADF Countries</v>
      </c>
      <c r="U895" s="16" t="str">
        <f t="shared" si="227"/>
        <v>Transition States</v>
      </c>
      <c r="V895" s="22" t="str">
        <f>IF(ISNUMBER(MATCH(A895, {"Gabon","Sudan","Niger","Mali","Burkina Faso","Guinea"}, 0)), "De Facto Countries", "Non-De Facto Countries")</f>
        <v>Non-De Facto Countries</v>
      </c>
      <c r="W895" s="16" t="str">
        <f t="shared" si="238"/>
        <v>South</v>
      </c>
      <c r="X895" s="16" t="str">
        <f t="shared" si="239"/>
        <v>Transport</v>
      </c>
      <c r="Y895" s="23"/>
      <c r="AB895" s="23">
        <f>Table2[[#This Row],[Approved Amount_UA Equivalent]]</f>
        <v>22680000</v>
      </c>
      <c r="AD895" s="23">
        <f>SUM(Table2[[#This Row],[Feed Africa ]:[Improve Quality Of Life ]])</f>
        <v>22680000</v>
      </c>
      <c r="AE895" s="16" t="b">
        <f>Table2[[#This Row],[Total HI5]]=Table2[[#This Row],[Approved Amount_UA Equivalent]]</f>
        <v>1</v>
      </c>
      <c r="AF895" s="24">
        <v>10</v>
      </c>
      <c r="AG895" s="20" t="str">
        <f t="shared" si="228"/>
        <v>Investment Project</v>
      </c>
      <c r="AH895" s="24" t="e">
        <f>VLOOKUP(Table2[[#This Row],[SAP Code]],[25]DATA!$A:$G,7,FALSE)</f>
        <v>#N/A</v>
      </c>
      <c r="AI895" s="20" t="str">
        <f t="shared" si="229"/>
        <v>Infrastructure</v>
      </c>
      <c r="AJ895" s="25" t="s">
        <v>89</v>
      </c>
      <c r="AK895" s="25" t="s">
        <v>140</v>
      </c>
      <c r="AL895" s="23" t="str" cm="1">
        <f t="array" ref="AL895">_xlfn.SWITCH(AK895,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95" s="26">
        <v>1</v>
      </c>
      <c r="AN895" s="25" t="str">
        <f t="shared" si="237"/>
        <v>Sovereign</v>
      </c>
      <c r="AO895" s="27">
        <v>0.25</v>
      </c>
      <c r="AP895" s="23">
        <f>Table2[[#This Row],[Approved Amount_UA Equivalent]]/1000000</f>
        <v>22.68</v>
      </c>
      <c r="AQ895" s="19">
        <f t="shared" si="230"/>
        <v>30.1834512</v>
      </c>
      <c r="AR895" s="23" t="str">
        <f t="shared" si="231"/>
        <v>21-30</v>
      </c>
      <c r="AS895" s="23" t="str">
        <f t="shared" si="232"/>
        <v>21-40</v>
      </c>
      <c r="AT895" s="23" t="str">
        <f t="shared" si="233"/>
        <v>1-40</v>
      </c>
      <c r="AU895" s="23" t="str">
        <f t="shared" si="234"/>
        <v>&lt;1-50 Mn</v>
      </c>
      <c r="AV895" s="23">
        <f>Table2[[#This Row],[Amount]]</f>
        <v>22680000</v>
      </c>
      <c r="AW895" s="23" t="str">
        <f t="shared" si="235"/>
        <v>Nov 2018</v>
      </c>
      <c r="AX895" s="28">
        <f>IFERROR(VLOOKUP(Table2[[#This Row],[SAP Code]],[26]_16!A:B,2,FALSE),0)</f>
        <v>0</v>
      </c>
      <c r="AY895" s="28">
        <f>IFERROR(VLOOKUP(Table2[[#This Row],[SAP Code]],[26]_16!D:E,2,FALSE)/ 1000000, 0)</f>
        <v>0</v>
      </c>
      <c r="AZ895" s="28">
        <f>IFERROR(VLOOKUP(Table2[[#This Row],[SAP Code]],[26]_16!G:H,2,FALSE)/ 1000000, 0)</f>
        <v>0</v>
      </c>
      <c r="BA895" s="28">
        <f>IFERROR(VLOOKUP(Table2[[#This Row],[SAP Code]],[26]_16!J:K,2,FALSE)/ 1000000, 0)</f>
        <v>0</v>
      </c>
      <c r="BB895" s="28">
        <f>IFERROR(VLOOKUP(Table2[[#This Row],[SAP Code]],[26]_16!M:N,2,FALSE)/ 1000000, 0)</f>
        <v>0.11122791</v>
      </c>
      <c r="BC895" s="28">
        <f>IFERROR(VLOOKUP(Table2[[#This Row],[SAP Code]],[26]_16!P:Q,2,FALSE),0)</f>
        <v>0.13722297999999999</v>
      </c>
      <c r="BD895" s="28">
        <f>IFERROR(VLOOKUP(Table2[[#This Row],[SAP Code]],[26]_16!S:T,2,FALSE),0)</f>
        <v>13.305764399999994</v>
      </c>
      <c r="BE895" s="28">
        <f>IFERROR(VLOOKUP(Table2[[#This Row],[SAP Code]],[26]_16!V:W,2,FALSE)/ 1000000, 0)</f>
        <v>20.589122589999981</v>
      </c>
      <c r="BF895" s="28">
        <f>IFERROR(VLOOKUP(Table2[[#This Row],[SAP Code]],[26]_16!Y:Z,2,FALSE)/ 1000000, 0)</f>
        <v>10.190124570000002</v>
      </c>
      <c r="BG895" s="28" t="str">
        <f>IFERROR(VLOOKUP(Table2[[#This Row],[SAP Code]],[26]port!$A:$AD,30,FALSE),"unknown")</f>
        <v>OnGo</v>
      </c>
      <c r="BH895" s="29" t="str">
        <f t="shared" si="236"/>
        <v>Ongoing</v>
      </c>
      <c r="BI895" s="16"/>
    </row>
    <row r="896" spans="1:61" ht="17.100000000000001" customHeight="1">
      <c r="A896" s="16" t="s">
        <v>337</v>
      </c>
      <c r="B896" s="16" t="s">
        <v>3190</v>
      </c>
      <c r="C896" s="16" t="s">
        <v>3194</v>
      </c>
      <c r="D896" s="16" t="s">
        <v>3192</v>
      </c>
      <c r="E896" s="18">
        <v>43431</v>
      </c>
      <c r="F896" s="16" t="s">
        <v>450</v>
      </c>
      <c r="G896" s="16" t="s">
        <v>140</v>
      </c>
      <c r="H896" s="16" t="s">
        <v>101</v>
      </c>
      <c r="I896" s="16" t="s">
        <v>138</v>
      </c>
      <c r="J896" s="16" t="s">
        <v>83</v>
      </c>
      <c r="K896" s="16" t="s">
        <v>69</v>
      </c>
      <c r="L896" s="16" t="s">
        <v>85</v>
      </c>
      <c r="M896" s="19">
        <v>31250000</v>
      </c>
      <c r="N896" s="19">
        <v>31250000</v>
      </c>
      <c r="O896" s="20" t="s">
        <v>3193</v>
      </c>
      <c r="P896" s="21">
        <v>2100155038567</v>
      </c>
      <c r="Q896" s="20" t="s">
        <v>72</v>
      </c>
      <c r="R896" s="16" t="str">
        <f t="shared" si="226"/>
        <v>ADF Including TSF</v>
      </c>
      <c r="S896" s="16" t="str">
        <f t="shared" si="243"/>
        <v>D</v>
      </c>
      <c r="T896" s="16" t="str">
        <f t="shared" si="242"/>
        <v>ADF Countries</v>
      </c>
      <c r="U896" s="16" t="str">
        <f t="shared" si="227"/>
        <v>Transition States</v>
      </c>
      <c r="V896" s="22" t="str">
        <f>IF(ISNUMBER(MATCH(A896, {"Gabon","Sudan","Niger","Mali","Burkina Faso","Guinea"}, 0)), "De Facto Countries", "Non-De Facto Countries")</f>
        <v>Non-De Facto Countries</v>
      </c>
      <c r="W896" s="16" t="str">
        <f t="shared" si="238"/>
        <v>South</v>
      </c>
      <c r="X896" s="16" t="str">
        <f t="shared" si="239"/>
        <v>Transport</v>
      </c>
      <c r="Y896" s="23"/>
      <c r="AB896" s="23">
        <f>Table2[[#This Row],[Approved Amount_UA Equivalent]]</f>
        <v>31250000</v>
      </c>
      <c r="AD896" s="23">
        <f>SUM(Table2[[#This Row],[Feed Africa ]:[Improve Quality Of Life ]])</f>
        <v>31250000</v>
      </c>
      <c r="AE896" s="16" t="b">
        <f>Table2[[#This Row],[Total HI5]]=Table2[[#This Row],[Approved Amount_UA Equivalent]]</f>
        <v>1</v>
      </c>
      <c r="AF896" s="24">
        <v>10</v>
      </c>
      <c r="AG896" s="20" t="str">
        <f t="shared" si="228"/>
        <v>Investment Project</v>
      </c>
      <c r="AH896" s="24" t="e">
        <f>VLOOKUP(Table2[[#This Row],[SAP Code]],[25]DATA!$A:$G,7,FALSE)</f>
        <v>#N/A</v>
      </c>
      <c r="AI896" s="20" t="str">
        <f t="shared" si="229"/>
        <v>Infrastructure</v>
      </c>
      <c r="AJ896" s="25" t="s">
        <v>89</v>
      </c>
      <c r="AK896" s="25" t="s">
        <v>140</v>
      </c>
      <c r="AL896" s="23" t="str" cm="1">
        <f t="array" ref="AL896">_xlfn.SWITCH(AK896,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96" s="26">
        <v>1</v>
      </c>
      <c r="AN896" s="25" t="str">
        <f t="shared" si="237"/>
        <v>Sovereign</v>
      </c>
      <c r="AO896" s="27">
        <v>0.25</v>
      </c>
      <c r="AP896" s="23">
        <f>Table2[[#This Row],[Approved Amount_UA Equivalent]]/1000000</f>
        <v>31.25</v>
      </c>
      <c r="AQ896" s="19">
        <f t="shared" si="230"/>
        <v>41.588749999999997</v>
      </c>
      <c r="AR896" s="23" t="str">
        <f t="shared" si="231"/>
        <v>31-40</v>
      </c>
      <c r="AS896" s="23" t="str">
        <f t="shared" si="232"/>
        <v>21-40</v>
      </c>
      <c r="AT896" s="23" t="str">
        <f t="shared" si="233"/>
        <v>1-40</v>
      </c>
      <c r="AU896" s="23" t="str">
        <f t="shared" si="234"/>
        <v>&lt;1-50 Mn</v>
      </c>
      <c r="AV896" s="23">
        <f>Table2[[#This Row],[Amount]]</f>
        <v>31250000</v>
      </c>
      <c r="AW896" s="23" t="str">
        <f t="shared" si="235"/>
        <v>Nov 2018</v>
      </c>
      <c r="AX896" s="28">
        <f>IFERROR(VLOOKUP(Table2[[#This Row],[SAP Code]],[26]_16!A:B,2,FALSE),0)</f>
        <v>0</v>
      </c>
      <c r="AY896" s="28">
        <f>IFERROR(VLOOKUP(Table2[[#This Row],[SAP Code]],[26]_16!D:E,2,FALSE)/ 1000000, 0)</f>
        <v>0</v>
      </c>
      <c r="AZ896" s="28">
        <f>IFERROR(VLOOKUP(Table2[[#This Row],[SAP Code]],[26]_16!G:H,2,FALSE)/ 1000000, 0)</f>
        <v>0</v>
      </c>
      <c r="BA896" s="28">
        <f>IFERROR(VLOOKUP(Table2[[#This Row],[SAP Code]],[26]_16!J:K,2,FALSE)/ 1000000, 0)</f>
        <v>0</v>
      </c>
      <c r="BB896" s="28">
        <f>IFERROR(VLOOKUP(Table2[[#This Row],[SAP Code]],[26]_16!M:N,2,FALSE)/ 1000000, 0)</f>
        <v>0.11122791</v>
      </c>
      <c r="BC896" s="28">
        <f>IFERROR(VLOOKUP(Table2[[#This Row],[SAP Code]],[26]_16!P:Q,2,FALSE),0)</f>
        <v>0.13722297999999999</v>
      </c>
      <c r="BD896" s="28">
        <f>IFERROR(VLOOKUP(Table2[[#This Row],[SAP Code]],[26]_16!S:T,2,FALSE),0)</f>
        <v>13.305764399999994</v>
      </c>
      <c r="BE896" s="28">
        <f>IFERROR(VLOOKUP(Table2[[#This Row],[SAP Code]],[26]_16!V:W,2,FALSE)/ 1000000, 0)</f>
        <v>20.589122589999981</v>
      </c>
      <c r="BF896" s="28">
        <f>IFERROR(VLOOKUP(Table2[[#This Row],[SAP Code]],[26]_16!Y:Z,2,FALSE)/ 1000000, 0)</f>
        <v>10.190124570000002</v>
      </c>
      <c r="BG896" s="28" t="str">
        <f>IFERROR(VLOOKUP(Table2[[#This Row],[SAP Code]],[26]port!$A:$AD,30,FALSE),"unknown")</f>
        <v>OnGo</v>
      </c>
      <c r="BH896" s="29" t="str">
        <f t="shared" si="236"/>
        <v>Ongoing</v>
      </c>
      <c r="BI896" s="16"/>
    </row>
    <row r="897" spans="1:61" ht="17.100000000000001" customHeight="1">
      <c r="A897" s="16" t="s">
        <v>337</v>
      </c>
      <c r="B897" s="16" t="s">
        <v>3190</v>
      </c>
      <c r="C897" s="16" t="s">
        <v>3195</v>
      </c>
      <c r="D897" s="16" t="s">
        <v>3192</v>
      </c>
      <c r="E897" s="18">
        <v>43431</v>
      </c>
      <c r="F897" s="16" t="s">
        <v>450</v>
      </c>
      <c r="G897" s="16" t="s">
        <v>140</v>
      </c>
      <c r="H897" s="16" t="s">
        <v>101</v>
      </c>
      <c r="I897" s="16" t="s">
        <v>138</v>
      </c>
      <c r="J897" s="16" t="s">
        <v>2562</v>
      </c>
      <c r="K897" s="16" t="s">
        <v>69</v>
      </c>
      <c r="L897" s="16" t="s">
        <v>195</v>
      </c>
      <c r="M897" s="19">
        <v>39200000</v>
      </c>
      <c r="N897" s="19">
        <v>32100099.90337215</v>
      </c>
      <c r="O897" s="20" t="s">
        <v>3193</v>
      </c>
      <c r="P897" s="21">
        <v>5110155000351</v>
      </c>
      <c r="Q897" s="20" t="s">
        <v>72</v>
      </c>
      <c r="R897" s="16" t="str">
        <f t="shared" si="226"/>
        <v>OTHERS</v>
      </c>
      <c r="S897" s="16" t="str">
        <f t="shared" si="243"/>
        <v>D</v>
      </c>
      <c r="T897" s="16" t="str">
        <f t="shared" si="242"/>
        <v>ADF Countries</v>
      </c>
      <c r="U897" s="16" t="str">
        <f t="shared" si="227"/>
        <v>Transition States</v>
      </c>
      <c r="V897" s="22" t="str">
        <f>IF(ISNUMBER(MATCH(A897, {"Gabon","Sudan","Niger","Mali","Burkina Faso","Guinea"}, 0)), "De Facto Countries", "Non-De Facto Countries")</f>
        <v>Non-De Facto Countries</v>
      </c>
      <c r="W897" s="16" t="str">
        <f t="shared" si="238"/>
        <v>South</v>
      </c>
      <c r="X897" s="16" t="str">
        <f t="shared" si="239"/>
        <v>Transport</v>
      </c>
      <c r="Y897" s="23"/>
      <c r="AB897" s="23">
        <f>Table2[[#This Row],[Approved Amount_UA Equivalent]]</f>
        <v>32100099.90337215</v>
      </c>
      <c r="AD897" s="23">
        <f>SUM(Table2[[#This Row],[Feed Africa ]:[Improve Quality Of Life ]])</f>
        <v>32100099.90337215</v>
      </c>
      <c r="AE897" s="16" t="b">
        <f>Table2[[#This Row],[Total HI5]]=Table2[[#This Row],[Approved Amount_UA Equivalent]]</f>
        <v>1</v>
      </c>
      <c r="AF897" s="24">
        <v>10</v>
      </c>
      <c r="AG897" s="20" t="str">
        <f t="shared" si="228"/>
        <v>Investment Project</v>
      </c>
      <c r="AH897" s="24" t="e">
        <f>VLOOKUP(Table2[[#This Row],[SAP Code]],[25]DATA!$A:$G,7,FALSE)</f>
        <v>#N/A</v>
      </c>
      <c r="AI897" s="20" t="str">
        <f t="shared" si="229"/>
        <v>Infrastructure</v>
      </c>
      <c r="AJ897" s="25" t="s">
        <v>89</v>
      </c>
      <c r="AK897" s="25" t="s">
        <v>140</v>
      </c>
      <c r="AL897" s="23" t="str" cm="1">
        <f t="array" ref="AL897">_xlfn.SWITCH(AK897,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97" s="26">
        <v>1</v>
      </c>
      <c r="AN897" s="25" t="str">
        <f t="shared" si="237"/>
        <v>Sovereign</v>
      </c>
      <c r="AO897" s="27">
        <v>0.25</v>
      </c>
      <c r="AP897" s="23">
        <f>Table2[[#This Row],[Approved Amount_UA Equivalent]]/1000000</f>
        <v>32.100099903372147</v>
      </c>
      <c r="AQ897" s="19">
        <f t="shared" si="230"/>
        <v>42.72009695540379</v>
      </c>
      <c r="AR897" s="23" t="str">
        <f t="shared" si="231"/>
        <v>31-40</v>
      </c>
      <c r="AS897" s="23" t="str">
        <f t="shared" si="232"/>
        <v>21-40</v>
      </c>
      <c r="AT897" s="23" t="str">
        <f t="shared" si="233"/>
        <v>1-40</v>
      </c>
      <c r="AU897" s="23" t="str">
        <f t="shared" si="234"/>
        <v>&lt;1-50 Mn</v>
      </c>
      <c r="AV897" s="23">
        <f>Table2[[#This Row],[Amount]]</f>
        <v>39200000</v>
      </c>
      <c r="AW897" s="23" t="str">
        <f t="shared" si="235"/>
        <v>Nov 2018</v>
      </c>
      <c r="AX897" s="28">
        <f>IFERROR(VLOOKUP(Table2[[#This Row],[SAP Code]],[26]_16!A:B,2,FALSE),0)</f>
        <v>0</v>
      </c>
      <c r="AY897" s="28">
        <f>IFERROR(VLOOKUP(Table2[[#This Row],[SAP Code]],[26]_16!D:E,2,FALSE)/ 1000000, 0)</f>
        <v>0</v>
      </c>
      <c r="AZ897" s="28">
        <f>IFERROR(VLOOKUP(Table2[[#This Row],[SAP Code]],[26]_16!G:H,2,FALSE)/ 1000000, 0)</f>
        <v>0</v>
      </c>
      <c r="BA897" s="28">
        <f>IFERROR(VLOOKUP(Table2[[#This Row],[SAP Code]],[26]_16!J:K,2,FALSE)/ 1000000, 0)</f>
        <v>0</v>
      </c>
      <c r="BB897" s="28">
        <f>IFERROR(VLOOKUP(Table2[[#This Row],[SAP Code]],[26]_16!M:N,2,FALSE)/ 1000000, 0)</f>
        <v>0.11122791</v>
      </c>
      <c r="BC897" s="28">
        <f>IFERROR(VLOOKUP(Table2[[#This Row],[SAP Code]],[26]_16!P:Q,2,FALSE),0)</f>
        <v>0.13722297999999999</v>
      </c>
      <c r="BD897" s="28">
        <f>IFERROR(VLOOKUP(Table2[[#This Row],[SAP Code]],[26]_16!S:T,2,FALSE),0)</f>
        <v>13.305764399999994</v>
      </c>
      <c r="BE897" s="28">
        <f>IFERROR(VLOOKUP(Table2[[#This Row],[SAP Code]],[26]_16!V:W,2,FALSE)/ 1000000, 0)</f>
        <v>20.589122589999981</v>
      </c>
      <c r="BF897" s="28">
        <f>IFERROR(VLOOKUP(Table2[[#This Row],[SAP Code]],[26]_16!Y:Z,2,FALSE)/ 1000000, 0)</f>
        <v>10.190124570000002</v>
      </c>
      <c r="BG897" s="28" t="str">
        <f>IFERROR(VLOOKUP(Table2[[#This Row],[SAP Code]],[26]port!$A:$AD,30,FALSE),"unknown")</f>
        <v>OnGo</v>
      </c>
      <c r="BH897" s="29" t="str">
        <f t="shared" si="236"/>
        <v>Ongoing</v>
      </c>
      <c r="BI897" s="16"/>
    </row>
    <row r="898" spans="1:61" ht="17.100000000000001" customHeight="1">
      <c r="A898" s="16" t="s">
        <v>337</v>
      </c>
      <c r="B898" s="16" t="s">
        <v>3190</v>
      </c>
      <c r="C898" s="16" t="s">
        <v>3196</v>
      </c>
      <c r="D898" s="16" t="s">
        <v>3192</v>
      </c>
      <c r="E898" s="18">
        <v>43431</v>
      </c>
      <c r="F898" s="16" t="s">
        <v>450</v>
      </c>
      <c r="G898" s="16" t="s">
        <v>140</v>
      </c>
      <c r="H898" s="16" t="s">
        <v>101</v>
      </c>
      <c r="I898" s="16" t="s">
        <v>138</v>
      </c>
      <c r="J898" s="16" t="s">
        <v>2463</v>
      </c>
      <c r="K898" s="16" t="s">
        <v>84</v>
      </c>
      <c r="L898" s="16" t="s">
        <v>85</v>
      </c>
      <c r="M898" s="19">
        <v>8450000</v>
      </c>
      <c r="N898" s="19">
        <v>8450000</v>
      </c>
      <c r="O898" s="20" t="s">
        <v>3193</v>
      </c>
      <c r="P898" s="21">
        <v>5900150002301</v>
      </c>
      <c r="Q898" s="20" t="s">
        <v>72</v>
      </c>
      <c r="R898" s="16" t="str">
        <f t="shared" ref="R898:R961" si="244">IF(J898="ADB","ADB Public",IF(J898="ADB Private Sector","ADB Private",IF(J898="ADF","ADF Including TSF",IF(J898="Africa Growing Together Fund (AGTF)","AGTF",IF(J898="Climate Investment Funds (CIF)","CIF",IF(J898="Climate Investment Funds (CIF) - CTF","CIF",IF(J898="Climate Investment Funds (CIF) - SCF - FIP","CIF",IF(J898="Climate Investment Funds (CIF) - SCF - SREP","CIF",IF(J898="ClimDev-Africa Special Fund (CDSF)","ClimDev",IF(J898="Global Environment Facility (GEF)","GEF",IF(J898="Multi-Donor Trust Fund for Zimbabwe (ZIM-FUND)","ZimFund",IF(J898="NTF","NTF",IF(J898="Sustainable Energy Fund for Africa (SEFA)","SEFA",IF(J898="Technical Assistance Fund for Middle Income Countries (MIC-TAF)","MICTAF",IF(J898="Transition Support Facility (TSF)","ADF Including TSF",IF(J898="Transition Support Facility (TSF) - ACW (Pillar II)","ADF Including TSF",IF(J898="Transition Support Facility (TSF) - SSW","ADF Including TSF",IF(J898="Transition Support Facility (TSF) - SSW (Pillar I)","ADF Including TSF",IF(J898="Transition Support Facility (TSF) - SSW (Pillar I) - SIF","ADF Including TSF",IF(J898="Transition Support Facility (TSF) - SSW (Pillar I) - Unallocated Reserve","ADF Including TSF",IF(J898="Transition Support Facility (TSF) - SSW (Pillar I) - Unallocated Reserves","ADF Including TSF",IF(J898="Transition Support Facility (TSF) - TSW (Pillar III)","ADF Including TSF",IF(J898="Transition Support Facility (TSF) - Unallocated Reserves","ADF Including TSF","OTHERS")))))))))))))))))))))))</f>
        <v>ADF Including TSF</v>
      </c>
      <c r="S898" s="16" t="str">
        <f t="shared" si="243"/>
        <v>D</v>
      </c>
      <c r="T898" s="16" t="str">
        <f t="shared" si="242"/>
        <v>ADF Countries</v>
      </c>
      <c r="U898" s="16" t="str">
        <f t="shared" ref="U898:U961" si="245">IF(A898="Algeria","Non-Transition States",
IF(A898="Angola","Non-Transition States",
IF(A898="Benin","Non-Transition States",
IF(A898="Botswana","Non-Transition States",
IF(A898="Burkina Faso","Transition States",
IF(A898="Burundi","Transition States",
IF(A898="Cameroon","Non-Transition States",
IF(A898="Cape Verde","Non-Transition States",
IF(A898="Central African Republic","Transition States",
IF(A898="Centrafrique","Transition States",
IF(A898="Chad","Transition States",
IF(A898="Comoros","Transition States",
IF(A898="Congo CG","Non-Transition States",
IF(A898="Congo","Non-Transition States",
IF(A898="Côte D'Ivoire","Non-Transition States",
IF(A898="Dem Rep Congo","Transition States",
IF(A898="DEMOCRATIC REPUBLIC OF THE CONGO","Transition States",
IF(A898="Djibouti","Transition States",
IF(A898="Egypt","Non-Transition States",
IF(A898="Eq Guinea","Non-Transition States",
IF(A898="Equatorial Guinea","Non-Transition States",
IF(A898="Eritrea","Transition States",
IF(A898="Swaziland","Non-Transition States",
IF(A898="Eswatini","Non-Transition States",
IF(A898="Ethiopia","Non-Transition States",
IF(A898="Gabon","Non-Transition States",
IF(A898="Gambia","Transition States",
IF(A898="Ghana","Non-Transition States",
IF(A898="Guinea","Transition States",
IF(A898="Guinea-Bissau","Transition States",
IF(A898="Kenya","Non-Transition States",
IF(A898="Lesotho","Non-Transition States",
IF(A898="Liberia","Transition States",
IF(A898="Libya","Non-Transition States",
IF(A898="Madagascar","Transition States",
IF(A898="Malawi","Non-Transition States",
IF(A898="Mali","Transition States",
IF(A898="Mauritania","Non-Transition States",
IF(A898="Mauritius","Non-Transition States",
IF(A898="Morocco","Non-Transition States",
IF(A898="Mozambique","Transition States",
IF(A898="Multi","Multinational",
IF(A898="Multinational","Multinational",
IF(A898="Namibia","Non-Transition States",
IF(A898="Niger","Transition States",
IF(A898="Nigeria","Non-Transition States",
IF(A898="Rwanda","Non-Transition States",
IF(A898="Sao Tome &amp; Principe","Non-Transition States",
IF(A898="Sao Tome","Non-Transition States",
IF(A898="Senegal","Non-Transition States",
IF(A898="Seychelles","Non-Transition States",
IF(A898="Sierra Leone","Transition States",
IF(A898="Somalia","Transition States",
IF(A898="South Africa","Non-Transition States",
IF(A898="South Sudan","Transition States",
IF(A898="Sudan","Transition States",
IF(A898="Tanzania","Non-Transition States",
IF(A898="Togo","Transition States",
IF(A898="Tunisia","Non-Transition States",
IF(A898="Uganda","Non-Transition States",
IF(A898="Zambia","Non-Transition States",
IF(A898="Zimbabwe","Transition States",
IF(A898="Multi-Countries","Multinational","")))))))))))))))))))))))))))))))))))))))))))))))))))))))))))))))</f>
        <v>Transition States</v>
      </c>
      <c r="V898" s="22" t="str">
        <f>IF(ISNUMBER(MATCH(A898, {"Gabon","Sudan","Niger","Mali","Burkina Faso","Guinea"}, 0)), "De Facto Countries", "Non-De Facto Countries")</f>
        <v>Non-De Facto Countries</v>
      </c>
      <c r="W898" s="16" t="str">
        <f t="shared" si="238"/>
        <v>South</v>
      </c>
      <c r="X898" s="16" t="str">
        <f t="shared" si="239"/>
        <v>Transport</v>
      </c>
      <c r="Y898" s="23"/>
      <c r="AB898" s="23">
        <f>Table2[[#This Row],[Approved Amount_UA Equivalent]]</f>
        <v>8450000</v>
      </c>
      <c r="AD898" s="23">
        <f>SUM(Table2[[#This Row],[Feed Africa ]:[Improve Quality Of Life ]])</f>
        <v>8450000</v>
      </c>
      <c r="AE898" s="16" t="b">
        <f>Table2[[#This Row],[Total HI5]]=Table2[[#This Row],[Approved Amount_UA Equivalent]]</f>
        <v>1</v>
      </c>
      <c r="AF898" s="24">
        <v>10</v>
      </c>
      <c r="AG898" s="20" t="str">
        <f t="shared" ref="AG898:AG961" si="246">IF(AF898=10,"Investment Project",IF(AF898=11,"Line of Credit",IF(AF898=12,"Investment Project",IF(AF898=13,"Investment Project",IF(AF898=20,"Policy and Result Based Op",IF(AF898=21,"Policy and Result Based Op",IF(AF898=22,"Restructuring",IF(AF898=23,"Policy and Result Based Op",IF(AF898=32,"Technical Assistance &amp; Study",IF(AF898=40,"ISP and Investment Project",IF(AF898=41,"ISP and Investment Project",IF(AF898=42,"Investment Project",IF(AF898=43,"Technical Assistance &amp; Study",IF(AF898=44,"Institutional Support",IF(AF898=46,"Institutional Support",IF(AF898=50,"Emergency Assistance",IF(AF898=51,"Emergency Assistance",IF(AF898=70,"Equity and Guarantee",IF(AF898=75,"Equity and Guarantee",IF(AF898=82,"Micro Financing",IF(AF898=83,"Policy and Result Based Op",IF(AF898=84,"ISP and Investment Project",IF(AF898=85,"ISP and Investment Project",IF(AF898=86,"Technical Assistance &amp; Study",IF(AF898=90,"Investment Project",IF(AF898=30,"Investment Project",""))))))))))))))))))))))))))</f>
        <v>Investment Project</v>
      </c>
      <c r="AH898" s="24" t="e">
        <f>VLOOKUP(Table2[[#This Row],[SAP Code]],[25]DATA!$A:$G,7,FALSE)</f>
        <v>#N/A</v>
      </c>
      <c r="AI898" s="20" t="str">
        <f t="shared" ref="AI898:AI961" si="247">IF(AG898="Policy and Result Based Op","Policy-Based Lending",
IF(AND(X898="Agriculture",OR(AG898="ISP and Investment Project",AG898="Investment Project")),"Infrastructure",
IF(AND(X898="Environment",OR(AG898="ISP and Investment Project",AG898="Investment Project")),"Infrastructure",
IF(AND(X898="ICT",OR(AG898="ISP and Investment Project",AG898="Investment Project")),"Infrastructure",
IF(AND(X898="Power",OR(AG898="ISP and Investment Project",AG898="Investment Project")),"Infrastructure",
IF(AND(X898="Transport",OR(AG898="ISP and Investment Project",AG898="Investment Project")),"Infrastructure",
IF(AND(X898="Urban Developm.",OR(AG898="ISP and Investment Project",AG898="Investment Project")),"Infrastructure",
IF(AND(X898="WASH Sector",OR(AG898="ISP and Investment Project",AG898="Investment Project")),"Infrastructure","Other Investment"))))))))</f>
        <v>Infrastructure</v>
      </c>
      <c r="AJ898" s="25" t="s">
        <v>89</v>
      </c>
      <c r="AK898" s="25" t="s">
        <v>140</v>
      </c>
      <c r="AL898" s="23" t="str" cm="1">
        <f t="array" ref="AL898">_xlfn.SWITCH(AK898,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98" s="26">
        <v>1</v>
      </c>
      <c r="AN898" s="25" t="str">
        <f t="shared" si="237"/>
        <v>Sovereign</v>
      </c>
      <c r="AO898" s="27">
        <v>0.25</v>
      </c>
      <c r="AP898" s="23">
        <f>Table2[[#This Row],[Approved Amount_UA Equivalent]]/1000000</f>
        <v>8.4499999999999993</v>
      </c>
      <c r="AQ898" s="19">
        <f t="shared" ref="AQ898:AQ961" si="248">(N898*1.33084)/1000000</f>
        <v>11.245597999999999</v>
      </c>
      <c r="AR898" s="23" t="str">
        <f t="shared" ref="AR898:AR961" si="249">ROUNDUP(AP898/10,0)*10-9&amp;"-"&amp;ROUNDUP(AP898/10,0)*10</f>
        <v>1-10</v>
      </c>
      <c r="AS898" s="23" t="str">
        <f t="shared" ref="AS898:AS961" si="250">ROUNDUP(AP898/20,0)*20-19&amp;"-"&amp;ROUNDUP(AP898/20,0)*20</f>
        <v>1-20</v>
      </c>
      <c r="AT898" s="23" t="str">
        <f t="shared" ref="AT898:AT961" si="251">ROUNDUP(AP898/40,0)*40-39&amp;"-"&amp;ROUNDUP(AP898/40,0)*40</f>
        <v>1-40</v>
      </c>
      <c r="AU898" s="23" t="str">
        <f t="shared" ref="AU898:AU961" si="252">IF(AP898&lt;=50,"&lt;1-50 Mn",IF(AP898&lt;=100,"50-100 Mn",IF(AP898&lt;=200,"100-200 Mn",IF(AP898&lt;=300,"100-300 Mn","&gt;300 Mn"))))</f>
        <v>&lt;1-50 Mn</v>
      </c>
      <c r="AV898" s="23">
        <f>Table2[[#This Row],[Amount]]</f>
        <v>8450000</v>
      </c>
      <c r="AW898" s="23" t="str">
        <f t="shared" ref="AW898:AW961" si="253">TEXT(E898, "mmm yyyy")</f>
        <v>Nov 2018</v>
      </c>
      <c r="AX898" s="28">
        <f>IFERROR(VLOOKUP(Table2[[#This Row],[SAP Code]],[26]_16!A:B,2,FALSE),0)</f>
        <v>0</v>
      </c>
      <c r="AY898" s="28">
        <f>IFERROR(VLOOKUP(Table2[[#This Row],[SAP Code]],[26]_16!D:E,2,FALSE)/ 1000000, 0)</f>
        <v>0</v>
      </c>
      <c r="AZ898" s="28">
        <f>IFERROR(VLOOKUP(Table2[[#This Row],[SAP Code]],[26]_16!G:H,2,FALSE)/ 1000000, 0)</f>
        <v>0</v>
      </c>
      <c r="BA898" s="28">
        <f>IFERROR(VLOOKUP(Table2[[#This Row],[SAP Code]],[26]_16!J:K,2,FALSE)/ 1000000, 0)</f>
        <v>0</v>
      </c>
      <c r="BB898" s="28">
        <f>IFERROR(VLOOKUP(Table2[[#This Row],[SAP Code]],[26]_16!M:N,2,FALSE)/ 1000000, 0)</f>
        <v>0.11122791</v>
      </c>
      <c r="BC898" s="28">
        <f>IFERROR(VLOOKUP(Table2[[#This Row],[SAP Code]],[26]_16!P:Q,2,FALSE),0)</f>
        <v>0.13722297999999999</v>
      </c>
      <c r="BD898" s="28">
        <f>IFERROR(VLOOKUP(Table2[[#This Row],[SAP Code]],[26]_16!S:T,2,FALSE),0)</f>
        <v>13.305764399999994</v>
      </c>
      <c r="BE898" s="28">
        <f>IFERROR(VLOOKUP(Table2[[#This Row],[SAP Code]],[26]_16!V:W,2,FALSE)/ 1000000, 0)</f>
        <v>20.589122589999981</v>
      </c>
      <c r="BF898" s="28">
        <f>IFERROR(VLOOKUP(Table2[[#This Row],[SAP Code]],[26]_16!Y:Z,2,FALSE)/ 1000000, 0)</f>
        <v>10.190124570000002</v>
      </c>
      <c r="BG898" s="28" t="str">
        <f>IFERROR(VLOOKUP(Table2[[#This Row],[SAP Code]],[26]port!$A:$AD,30,FALSE),"unknown")</f>
        <v>OnGo</v>
      </c>
      <c r="BH898" s="29" t="str">
        <f t="shared" ref="BH898:BH961" si="254">IF(BG898="ABAN", "Number of operations Cancelled before completion",
IF(OR(BG898="APVD", BG898="OnGo"), "Ongoing",
IF(OR(BG898="CLSD", BG898="COMP"), "Number of operations completed out of the net approved of that year",
IF(BG898="TERM", "Number of operations Cancelled before completion",
IF(BG898="unknown", "Unknown", "Not Defined")))))</f>
        <v>Ongoing</v>
      </c>
      <c r="BI898" s="16"/>
    </row>
    <row r="899" spans="1:61" ht="17.100000000000001" customHeight="1">
      <c r="A899" s="16" t="s">
        <v>141</v>
      </c>
      <c r="B899" s="16" t="s">
        <v>3197</v>
      </c>
      <c r="C899" s="16" t="s">
        <v>3198</v>
      </c>
      <c r="D899" s="16" t="s">
        <v>3199</v>
      </c>
      <c r="E899" s="18">
        <v>43431</v>
      </c>
      <c r="F899" s="16" t="s">
        <v>3200</v>
      </c>
      <c r="G899" s="16" t="s">
        <v>107</v>
      </c>
      <c r="H899" s="37" t="s">
        <v>213</v>
      </c>
      <c r="I899" s="16" t="s">
        <v>102</v>
      </c>
      <c r="J899" s="16" t="s">
        <v>103</v>
      </c>
      <c r="K899" s="16" t="s">
        <v>2708</v>
      </c>
      <c r="L899" s="16" t="s">
        <v>70</v>
      </c>
      <c r="M899" s="19">
        <v>25003200</v>
      </c>
      <c r="N899" s="19">
        <v>18090338.824857283</v>
      </c>
      <c r="O899" s="20" t="s">
        <v>3201</v>
      </c>
      <c r="P899" s="21" t="s">
        <v>243</v>
      </c>
      <c r="Q899" s="20" t="s">
        <v>87</v>
      </c>
      <c r="R899" s="16" t="str">
        <f t="shared" si="244"/>
        <v>ADB Private</v>
      </c>
      <c r="S899" s="16" t="str">
        <f t="shared" si="243"/>
        <v>H</v>
      </c>
      <c r="T899" s="16" t="str">
        <f t="shared" si="242"/>
        <v>Multinational</v>
      </c>
      <c r="U899" s="16" t="str">
        <f t="shared" si="245"/>
        <v>Multinational</v>
      </c>
      <c r="V899" s="22" t="str">
        <f>IF(ISNUMBER(MATCH(A899, {"Gabon","Sudan","Niger","Mali","Burkina Faso","Guinea"}, 0)), "De Facto Countries", "Non-De Facto Countries")</f>
        <v>Non-De Facto Countries</v>
      </c>
      <c r="W899" s="16" t="str">
        <f t="shared" si="238"/>
        <v>Multi</v>
      </c>
      <c r="X899" s="16" t="str">
        <f t="shared" si="239"/>
        <v>Finance</v>
      </c>
      <c r="Y899" s="23"/>
      <c r="AA899" s="23">
        <f>Table2[[#This Row],[Approved Amount_UA Equivalent]]</f>
        <v>18090338.824857283</v>
      </c>
      <c r="AD899" s="23">
        <f>SUM(Table2[[#This Row],[Feed Africa ]:[Improve Quality Of Life ]])</f>
        <v>18090338.824857283</v>
      </c>
      <c r="AE899" s="16" t="b">
        <f>Table2[[#This Row],[Total HI5]]=Table2[[#This Row],[Approved Amount_UA Equivalent]]</f>
        <v>1</v>
      </c>
      <c r="AF899" s="24">
        <v>11</v>
      </c>
      <c r="AG899" s="20" t="str">
        <f t="shared" si="246"/>
        <v>Line of Credit</v>
      </c>
      <c r="AH899" s="24" t="e">
        <f>VLOOKUP(Table2[[#This Row],[SAP Code]],[25]DATA!$A:$G,7,FALSE)</f>
        <v>#N/A</v>
      </c>
      <c r="AI899" s="20" t="str">
        <f t="shared" si="247"/>
        <v>Other Investment</v>
      </c>
      <c r="AJ899" s="25" t="s">
        <v>106</v>
      </c>
      <c r="AK899" s="25" t="s">
        <v>107</v>
      </c>
      <c r="AL899" s="23" t="str" cm="1">
        <f t="array" ref="AL899">_xlfn.SWITCH(AK899,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899" s="26">
        <v>2</v>
      </c>
      <c r="AN899" s="25" t="str">
        <f t="shared" ref="AN899:AN962" si="255">IF(AM899=1,"Sovereign",IF(AM899&gt;=2,"Non-Sovereign",""))</f>
        <v>Non-Sovereign</v>
      </c>
      <c r="AO899" s="27">
        <v>1</v>
      </c>
      <c r="AP899" s="23">
        <f>Table2[[#This Row],[Approved Amount_UA Equivalent]]/1000000</f>
        <v>18.090338824857284</v>
      </c>
      <c r="AQ899" s="19">
        <f t="shared" si="248"/>
        <v>24.075346521673069</v>
      </c>
      <c r="AR899" s="23" t="str">
        <f t="shared" si="249"/>
        <v>11-20</v>
      </c>
      <c r="AS899" s="23" t="str">
        <f t="shared" si="250"/>
        <v>1-20</v>
      </c>
      <c r="AT899" s="23" t="str">
        <f t="shared" si="251"/>
        <v>1-40</v>
      </c>
      <c r="AU899" s="23" t="str">
        <f t="shared" si="252"/>
        <v>&lt;1-50 Mn</v>
      </c>
      <c r="AV899" s="23">
        <f>Table2[[#This Row],[Amount]]</f>
        <v>25003200</v>
      </c>
      <c r="AW899" s="23" t="str">
        <f t="shared" si="253"/>
        <v>Nov 2018</v>
      </c>
      <c r="AX899" s="28">
        <f>IFERROR(VLOOKUP(Table2[[#This Row],[SAP Code]],[26]_16!A:B,2,FALSE),0)</f>
        <v>0</v>
      </c>
      <c r="AY899" s="28">
        <f>IFERROR(VLOOKUP(Table2[[#This Row],[SAP Code]],[26]_16!D:E,2,FALSE)/ 1000000, 0)</f>
        <v>0</v>
      </c>
      <c r="AZ899" s="28">
        <f>IFERROR(VLOOKUP(Table2[[#This Row],[SAP Code]],[26]_16!G:H,2,FALSE)/ 1000000, 0)</f>
        <v>0</v>
      </c>
      <c r="BA899" s="28">
        <f>IFERROR(VLOOKUP(Table2[[#This Row],[SAP Code]],[26]_16!J:K,2,FALSE)/ 1000000, 0)</f>
        <v>0</v>
      </c>
      <c r="BB899" s="28">
        <f>IFERROR(VLOOKUP(Table2[[#This Row],[SAP Code]],[26]_16!M:N,2,FALSE)/ 1000000, 0)</f>
        <v>0</v>
      </c>
      <c r="BC899" s="28">
        <f>IFERROR(VLOOKUP(Table2[[#This Row],[SAP Code]],[26]_16!P:Q,2,FALSE),0)</f>
        <v>0</v>
      </c>
      <c r="BD899" s="28">
        <f>IFERROR(VLOOKUP(Table2[[#This Row],[SAP Code]],[26]_16!S:T,2,FALSE),0)</f>
        <v>0</v>
      </c>
      <c r="BE899" s="28">
        <f>IFERROR(VLOOKUP(Table2[[#This Row],[SAP Code]],[26]_16!V:W,2,FALSE)/ 1000000, 0)</f>
        <v>0</v>
      </c>
      <c r="BF899" s="28">
        <f>IFERROR(VLOOKUP(Table2[[#This Row],[SAP Code]],[26]_16!Y:Z,2,FALSE)/ 1000000, 0)</f>
        <v>0</v>
      </c>
      <c r="BG899" s="28" t="str">
        <f>IFERROR(VLOOKUP(Table2[[#This Row],[SAP Code]],[26]port!$A:$AD,30,FALSE),"unknown")</f>
        <v>unknown</v>
      </c>
      <c r="BH899" s="29" t="str">
        <f t="shared" si="254"/>
        <v>Unknown</v>
      </c>
      <c r="BI899" s="16"/>
    </row>
    <row r="900" spans="1:61" ht="17.100000000000001" customHeight="1">
      <c r="A900" s="16" t="s">
        <v>60</v>
      </c>
      <c r="B900" s="16" t="s">
        <v>3202</v>
      </c>
      <c r="C900" s="16" t="s">
        <v>3203</v>
      </c>
      <c r="D900" s="16" t="s">
        <v>3204</v>
      </c>
      <c r="E900" s="18">
        <v>43433</v>
      </c>
      <c r="F900" s="16" t="s">
        <v>436</v>
      </c>
      <c r="G900" s="16" t="s">
        <v>255</v>
      </c>
      <c r="H900" s="16" t="s">
        <v>66</v>
      </c>
      <c r="I900" s="16" t="s">
        <v>250</v>
      </c>
      <c r="J900" s="16" t="s">
        <v>179</v>
      </c>
      <c r="K900" s="16" t="s">
        <v>84</v>
      </c>
      <c r="L900" s="16" t="s">
        <v>195</v>
      </c>
      <c r="M900" s="19">
        <v>150000000</v>
      </c>
      <c r="N900" s="19">
        <v>122832014.93637303</v>
      </c>
      <c r="O900" s="20" t="s">
        <v>3205</v>
      </c>
      <c r="P900" s="21">
        <v>2000200003353</v>
      </c>
      <c r="Q900" s="20" t="s">
        <v>87</v>
      </c>
      <c r="R900" s="16" t="str">
        <f t="shared" si="244"/>
        <v>ADB Public</v>
      </c>
      <c r="S900" s="16" t="str">
        <f t="shared" si="243"/>
        <v>K</v>
      </c>
      <c r="T900" s="16" t="str">
        <f t="shared" si="242"/>
        <v>Blend Countries</v>
      </c>
      <c r="U900" s="16" t="str">
        <f t="shared" si="245"/>
        <v>Non-Transition States</v>
      </c>
      <c r="V900" s="22" t="str">
        <f>IF(ISNUMBER(MATCH(A900, {"Gabon","Sudan","Niger","Mali","Burkina Faso","Guinea"}, 0)), "De Facto Countries", "Non-De Facto Countries")</f>
        <v>Non-De Facto Countries</v>
      </c>
      <c r="W900" s="16" t="str">
        <f t="shared" ref="W900:W963" si="256">IF(A900="Algeria","North",IF(A900="Angola","South",IF(A900="Benin","West",IF(A900="Botswana","South",IF(A900="Burkina Faso","West",IF(A900="Burundi","East",IF(A900="Cameroon","Central",IF(A900="Cape Verde","West",IF(A900="Central African Republic","Central",IF(A900="Chad","Central",IF(A900="Comoros","East",IF(A900="Congo CG","Central",IF(A900="Côte D'Ivoire","West",IF(A900="Dem Rep Congo","Central",IF(A900="Djibouti","East",IF(A900="Egypt","North",IF(A900="Equatorial Guinea","Central",IF(A900="Eritrea","East",IF(A900="Eswatini","South",IF(A900="Ethiopia","East",IF(A900="Gabon","Central",IF(A900="Gambia","West",IF(A900="Ghana","West",IF(A900="Guinea","West",IF(A900="Guinea-Bissau","West",IF(A900="Kenya","East",IF(A900="Lesotho","South",IF(A900="Liberia","West",IF(A900="Libya","North",IF(A900="Madagascar","South",IF(A900="Malawi","South",IF(A900="Mali","West",IF(A900="Mauritania","North",IF(A900="Mauritius","South",IF(A900="Morocco","North",IF(A900="Mozambique","South",IF(A900="Multinational","Multi",IF(A900="Namibia","South",IF(A900="Niger","West",IF(A900="Nigeria","Nigeria",IF(A900="Rwanda","East",IF(A900="Sao Tome &amp; Principe","South",IF(A900="Senegal","West",IF(A900="Seychelles","East",IF(A900="Sierra Leone","West",IF(A900="Somalia","East",IF(A900="South Africa","South",IF(A900="South Sudan","East",IF(A900="Sudan","East",IF(A900="Tanzania","East",IF(A900="Togo","West",IF(A900="Tunisia","North",IF(A900="Uganda","East",IF(A900="Zambia","South",IF(A900="Zimbabwe","South","Not Listed")))))))))))))))))))))))))))))))))))))))))))))))))))))))</f>
        <v>Central</v>
      </c>
      <c r="X900" s="16" t="str">
        <f t="shared" ref="X900:X963" si="257">IF(MID(O900,6,1)="A","Agriculture",IF(MID(O900,6,1)="B","Industry",IF(MID(O900,6,1)="C","Environment",IF(MID(O900,6,1)="D","Transport",IF(MID(O900,6,1)="E","WASH Sector",IF(MID(O900,6,1)="F","Power",IF(MID(O900,6,1)="G","ICT",IF(MID(O900,6,1)="H","Finance",IF(MID(O900,6,1)="I","Social",IF(MID(O900,6,1)="J","Urban Developm.",IF(MID(O900,6,1)="K","Multi-Sector","")))))))))))</f>
        <v>Multi-Sector</v>
      </c>
      <c r="Y900" s="23">
        <f>Table2[[#This Row],[Approved Amount_UA Equivalent]]/5</f>
        <v>24566402.987274606</v>
      </c>
      <c r="Z900" s="23">
        <f>Table2[[#This Row],[Approved Amount_UA Equivalent]]/5</f>
        <v>24566402.987274606</v>
      </c>
      <c r="AA900" s="23">
        <f>Table2[[#This Row],[Approved Amount_UA Equivalent]]/5</f>
        <v>24566402.987274606</v>
      </c>
      <c r="AB900" s="23">
        <f>Table2[[#This Row],[Approved Amount_UA Equivalent]]/5</f>
        <v>24566402.987274606</v>
      </c>
      <c r="AC900" s="23">
        <f>Table2[[#This Row],[Approved Amount_UA Equivalent]]/5</f>
        <v>24566402.987274606</v>
      </c>
      <c r="AD900" s="23">
        <f>SUM(Table2[[#This Row],[Feed Africa ]:[Improve Quality Of Life ]])</f>
        <v>122832014.93637303</v>
      </c>
      <c r="AE900" s="16" t="b">
        <f>Table2[[#This Row],[Total HI5]]=Table2[[#This Row],[Approved Amount_UA Equivalent]]</f>
        <v>1</v>
      </c>
      <c r="AF900" s="24">
        <v>20</v>
      </c>
      <c r="AG900" s="20" t="str">
        <f t="shared" si="246"/>
        <v>Policy and Result Based Op</v>
      </c>
      <c r="AH900" s="24" t="e">
        <f>VLOOKUP(Table2[[#This Row],[SAP Code]],[25]DATA!$A:$G,7,FALSE)</f>
        <v>#N/A</v>
      </c>
      <c r="AI900" s="20" t="str">
        <f t="shared" si="247"/>
        <v>Policy-Based Lending</v>
      </c>
      <c r="AJ900" s="25" t="s">
        <v>254</v>
      </c>
      <c r="AK900" s="25" t="s">
        <v>255</v>
      </c>
      <c r="AL900" s="23" t="str" cm="1">
        <f t="array" ref="AL900">_xlfn.SWITCH(AK900,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900" s="26">
        <v>1</v>
      </c>
      <c r="AN900" s="25" t="str">
        <f t="shared" si="255"/>
        <v>Sovereign</v>
      </c>
      <c r="AO900" s="27">
        <v>1</v>
      </c>
      <c r="AP900" s="23">
        <f>Table2[[#This Row],[Approved Amount_UA Equivalent]]/1000000</f>
        <v>122.83201493637303</v>
      </c>
      <c r="AQ900" s="19">
        <f t="shared" si="248"/>
        <v>163.46975875792268</v>
      </c>
      <c r="AR900" s="23" t="str">
        <f t="shared" si="249"/>
        <v>121-130</v>
      </c>
      <c r="AS900" s="23" t="str">
        <f t="shared" si="250"/>
        <v>121-140</v>
      </c>
      <c r="AT900" s="23" t="str">
        <f t="shared" si="251"/>
        <v>121-160</v>
      </c>
      <c r="AU900" s="23" t="str">
        <f t="shared" si="252"/>
        <v>100-200 Mn</v>
      </c>
      <c r="AV900" s="23">
        <f>Table2[[#This Row],[Amount]]</f>
        <v>150000000</v>
      </c>
      <c r="AW900" s="23" t="str">
        <f t="shared" si="253"/>
        <v>Nov 2018</v>
      </c>
      <c r="AX900" s="28">
        <f>IFERROR(VLOOKUP(Table2[[#This Row],[SAP Code]],[26]_16!A:B,2,FALSE),0)</f>
        <v>0</v>
      </c>
      <c r="AY900" s="28">
        <f>IFERROR(VLOOKUP(Table2[[#This Row],[SAP Code]],[26]_16!D:E,2,FALSE)/ 1000000, 0)</f>
        <v>0</v>
      </c>
      <c r="AZ900" s="28">
        <f>IFERROR(VLOOKUP(Table2[[#This Row],[SAP Code]],[26]_16!G:H,2,FALSE)/ 1000000, 0)</f>
        <v>0</v>
      </c>
      <c r="BA900" s="28">
        <f>IFERROR(VLOOKUP(Table2[[#This Row],[SAP Code]],[26]_16!J:K,2,FALSE)/ 1000000, 0)</f>
        <v>123.03199131999999</v>
      </c>
      <c r="BB900" s="28">
        <f>IFERROR(VLOOKUP(Table2[[#This Row],[SAP Code]],[26]_16!M:N,2,FALSE)/ 1000000, 0)</f>
        <v>0</v>
      </c>
      <c r="BC900" s="28">
        <f>IFERROR(VLOOKUP(Table2[[#This Row],[SAP Code]],[26]_16!P:Q,2,FALSE),0)</f>
        <v>0</v>
      </c>
      <c r="BD900" s="28">
        <f>IFERROR(VLOOKUP(Table2[[#This Row],[SAP Code]],[26]_16!S:T,2,FALSE),0)</f>
        <v>0</v>
      </c>
      <c r="BE900" s="28">
        <f>IFERROR(VLOOKUP(Table2[[#This Row],[SAP Code]],[26]_16!V:W,2,FALSE)/ 1000000, 0)</f>
        <v>0</v>
      </c>
      <c r="BF900" s="28">
        <f>IFERROR(VLOOKUP(Table2[[#This Row],[SAP Code]],[26]_16!Y:Z,2,FALSE)/ 1000000, 0)</f>
        <v>0</v>
      </c>
      <c r="BG900" s="28" t="str">
        <f>IFERROR(VLOOKUP(Table2[[#This Row],[SAP Code]],[26]port!$A:$AD,30,FALSE),"unknown")</f>
        <v>COMP</v>
      </c>
      <c r="BH900" s="29" t="str">
        <f t="shared" si="254"/>
        <v>Number of operations completed out of the net approved of that year</v>
      </c>
      <c r="BI900" s="16"/>
    </row>
    <row r="901" spans="1:61" ht="17.100000000000001" customHeight="1">
      <c r="A901" s="16" t="s">
        <v>343</v>
      </c>
      <c r="B901" s="16" t="s">
        <v>3206</v>
      </c>
      <c r="C901" s="16" t="s">
        <v>3207</v>
      </c>
      <c r="D901" s="16" t="s">
        <v>3208</v>
      </c>
      <c r="E901" s="18">
        <v>43433</v>
      </c>
      <c r="F901" s="16" t="s">
        <v>1248</v>
      </c>
      <c r="G901" s="16" t="s">
        <v>2055</v>
      </c>
      <c r="H901" s="16" t="s">
        <v>348</v>
      </c>
      <c r="I901" s="16" t="s">
        <v>82</v>
      </c>
      <c r="J901" s="16" t="s">
        <v>179</v>
      </c>
      <c r="K901" s="16" t="s">
        <v>84</v>
      </c>
      <c r="L901" s="16" t="s">
        <v>70</v>
      </c>
      <c r="M901" s="19">
        <v>150000000</v>
      </c>
      <c r="N901" s="19">
        <v>108528141.34705128</v>
      </c>
      <c r="O901" s="20" t="s">
        <v>3209</v>
      </c>
      <c r="P901" s="21">
        <v>2000200003401</v>
      </c>
      <c r="Q901" s="20" t="s">
        <v>87</v>
      </c>
      <c r="R901" s="16" t="str">
        <f t="shared" si="244"/>
        <v>ADB Public</v>
      </c>
      <c r="S901" s="16" t="str">
        <f t="shared" si="243"/>
        <v>F</v>
      </c>
      <c r="T901" s="16" t="str">
        <f t="shared" si="242"/>
        <v>ADB Countries</v>
      </c>
      <c r="U901" s="16" t="str">
        <f t="shared" si="245"/>
        <v>Non-Transition States</v>
      </c>
      <c r="V901" s="22" t="str">
        <f>IF(ISNUMBER(MATCH(A901, {"Gabon","Sudan","Niger","Mali","Burkina Faso","Guinea"}, 0)), "De Facto Countries", "Non-De Facto Countries")</f>
        <v>Non-De Facto Countries</v>
      </c>
      <c r="W901" s="16" t="str">
        <f t="shared" si="256"/>
        <v>Nigeria</v>
      </c>
      <c r="X901" s="16" t="str">
        <f t="shared" si="257"/>
        <v>Power</v>
      </c>
      <c r="Y901" s="23"/>
      <c r="Z901" s="23">
        <f>Table2[[#This Row],[Approved Amount_UA Equivalent]]</f>
        <v>108528141.34705128</v>
      </c>
      <c r="AD901" s="23">
        <f>SUM(Table2[[#This Row],[Feed Africa ]:[Improve Quality Of Life ]])</f>
        <v>108528141.34705128</v>
      </c>
      <c r="AE901" s="16" t="b">
        <f>Table2[[#This Row],[Total HI5]]=Table2[[#This Row],[Approved Amount_UA Equivalent]]</f>
        <v>1</v>
      </c>
      <c r="AF901" s="24">
        <v>10</v>
      </c>
      <c r="AG901" s="20" t="str">
        <f t="shared" si="246"/>
        <v>Investment Project</v>
      </c>
      <c r="AH901" s="24" t="e">
        <f>VLOOKUP(Table2[[#This Row],[SAP Code]],[25]DATA!$A:$G,7,FALSE)</f>
        <v>#N/A</v>
      </c>
      <c r="AI901" s="20" t="str">
        <f t="shared" si="247"/>
        <v>Infrastructure</v>
      </c>
      <c r="AJ901" s="25" t="s">
        <v>89</v>
      </c>
      <c r="AK901" s="25" t="s">
        <v>2055</v>
      </c>
      <c r="AL901" s="23" t="str" cm="1">
        <f t="array" ref="AL901">_xlfn.SWITCH(AK901,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01" s="26">
        <v>1</v>
      </c>
      <c r="AN901" s="25" t="str">
        <f t="shared" si="255"/>
        <v>Sovereign</v>
      </c>
      <c r="AO901" s="27">
        <v>0.5</v>
      </c>
      <c r="AP901" s="23">
        <f>Table2[[#This Row],[Approved Amount_UA Equivalent]]/1000000</f>
        <v>108.52814134705127</v>
      </c>
      <c r="AQ901" s="19">
        <f t="shared" si="248"/>
        <v>144.43359163030973</v>
      </c>
      <c r="AR901" s="23" t="str">
        <f t="shared" si="249"/>
        <v>101-110</v>
      </c>
      <c r="AS901" s="23" t="str">
        <f t="shared" si="250"/>
        <v>101-120</v>
      </c>
      <c r="AT901" s="23" t="str">
        <f t="shared" si="251"/>
        <v>81-120</v>
      </c>
      <c r="AU901" s="23" t="str">
        <f t="shared" si="252"/>
        <v>100-200 Mn</v>
      </c>
      <c r="AV901" s="23">
        <f>Table2[[#This Row],[Amount]]</f>
        <v>150000000</v>
      </c>
      <c r="AW901" s="23" t="str">
        <f t="shared" si="253"/>
        <v>Nov 2018</v>
      </c>
      <c r="AX901" s="28">
        <f>IFERROR(VLOOKUP(Table2[[#This Row],[SAP Code]],[26]_16!A:B,2,FALSE),0)</f>
        <v>0</v>
      </c>
      <c r="AY901" s="28">
        <f>IFERROR(VLOOKUP(Table2[[#This Row],[SAP Code]],[26]_16!D:E,2,FALSE)/ 1000000, 0)</f>
        <v>0</v>
      </c>
      <c r="AZ901" s="28">
        <f>IFERROR(VLOOKUP(Table2[[#This Row],[SAP Code]],[26]_16!G:H,2,FALSE)/ 1000000, 0)</f>
        <v>0</v>
      </c>
      <c r="BA901" s="28">
        <f>IFERROR(VLOOKUP(Table2[[#This Row],[SAP Code]],[26]_16!J:K,2,FALSE)/ 1000000, 0)</f>
        <v>0</v>
      </c>
      <c r="BB901" s="28">
        <f>IFERROR(VLOOKUP(Table2[[#This Row],[SAP Code]],[26]_16!M:N,2,FALSE)/ 1000000, 0)</f>
        <v>0.58637024000000004</v>
      </c>
      <c r="BC901" s="28">
        <f>IFERROR(VLOOKUP(Table2[[#This Row],[SAP Code]],[26]_16!P:Q,2,FALSE),0)</f>
        <v>0.51123774999999994</v>
      </c>
      <c r="BD901" s="28">
        <f>IFERROR(VLOOKUP(Table2[[#This Row],[SAP Code]],[26]_16!S:T,2,FALSE),0)</f>
        <v>0.16972899</v>
      </c>
      <c r="BE901" s="28">
        <f>IFERROR(VLOOKUP(Table2[[#This Row],[SAP Code]],[26]_16!V:W,2,FALSE)/ 1000000, 0)</f>
        <v>1.2295268300000002</v>
      </c>
      <c r="BF901" s="28">
        <f>IFERROR(VLOOKUP(Table2[[#This Row],[SAP Code]],[26]_16!Y:Z,2,FALSE)/ 1000000, 0)</f>
        <v>0.41967754000000002</v>
      </c>
      <c r="BG901" s="28" t="str">
        <f>IFERROR(VLOOKUP(Table2[[#This Row],[SAP Code]],[26]port!$A:$AD,30,FALSE),"unknown")</f>
        <v>OnGo</v>
      </c>
      <c r="BH901" s="29" t="str">
        <f t="shared" si="254"/>
        <v>Ongoing</v>
      </c>
      <c r="BI901" s="16"/>
    </row>
    <row r="902" spans="1:61" ht="17.100000000000001" customHeight="1">
      <c r="A902" s="16" t="s">
        <v>343</v>
      </c>
      <c r="B902" s="16" t="s">
        <v>3206</v>
      </c>
      <c r="C902" s="16" t="s">
        <v>3210</v>
      </c>
      <c r="D902" s="16" t="s">
        <v>3208</v>
      </c>
      <c r="E902" s="18">
        <v>43433</v>
      </c>
      <c r="F902" s="16" t="s">
        <v>1248</v>
      </c>
      <c r="G902" s="16" t="s">
        <v>2055</v>
      </c>
      <c r="H902" s="16" t="s">
        <v>348</v>
      </c>
      <c r="I902" s="16" t="s">
        <v>82</v>
      </c>
      <c r="J902" s="16" t="s">
        <v>261</v>
      </c>
      <c r="K902" s="16" t="s">
        <v>84</v>
      </c>
      <c r="L902" s="16" t="s">
        <v>70</v>
      </c>
      <c r="M902" s="19">
        <v>50000000</v>
      </c>
      <c r="N902" s="19">
        <v>36176047.115683764</v>
      </c>
      <c r="O902" s="20" t="s">
        <v>3209</v>
      </c>
      <c r="P902" s="21">
        <v>5050200000551</v>
      </c>
      <c r="Q902" s="20" t="s">
        <v>87</v>
      </c>
      <c r="R902" s="16" t="str">
        <f t="shared" si="244"/>
        <v>AGTF</v>
      </c>
      <c r="S902" s="16" t="str">
        <f t="shared" si="243"/>
        <v>F</v>
      </c>
      <c r="T902" s="16" t="str">
        <f t="shared" si="242"/>
        <v>ADB Countries</v>
      </c>
      <c r="U902" s="16" t="str">
        <f t="shared" si="245"/>
        <v>Non-Transition States</v>
      </c>
      <c r="V902" s="22" t="str">
        <f>IF(ISNUMBER(MATCH(A902, {"Gabon","Sudan","Niger","Mali","Burkina Faso","Guinea"}, 0)), "De Facto Countries", "Non-De Facto Countries")</f>
        <v>Non-De Facto Countries</v>
      </c>
      <c r="W902" s="16" t="str">
        <f t="shared" si="256"/>
        <v>Nigeria</v>
      </c>
      <c r="X902" s="16" t="str">
        <f t="shared" si="257"/>
        <v>Power</v>
      </c>
      <c r="Y902" s="23"/>
      <c r="Z902" s="23">
        <f>Table2[[#This Row],[Approved Amount_UA Equivalent]]</f>
        <v>36176047.115683764</v>
      </c>
      <c r="AD902" s="23">
        <f>SUM(Table2[[#This Row],[Feed Africa ]:[Improve Quality Of Life ]])</f>
        <v>36176047.115683764</v>
      </c>
      <c r="AE902" s="16" t="b">
        <f>Table2[[#This Row],[Total HI5]]=Table2[[#This Row],[Approved Amount_UA Equivalent]]</f>
        <v>1</v>
      </c>
      <c r="AF902" s="24">
        <v>10</v>
      </c>
      <c r="AG902" s="20" t="str">
        <f t="shared" si="246"/>
        <v>Investment Project</v>
      </c>
      <c r="AH902" s="24" t="e">
        <f>VLOOKUP(Table2[[#This Row],[SAP Code]],[25]DATA!$A:$G,7,FALSE)</f>
        <v>#N/A</v>
      </c>
      <c r="AI902" s="20" t="str">
        <f t="shared" si="247"/>
        <v>Infrastructure</v>
      </c>
      <c r="AJ902" s="25" t="s">
        <v>89</v>
      </c>
      <c r="AK902" s="25" t="s">
        <v>2055</v>
      </c>
      <c r="AL902" s="23" t="str" cm="1">
        <f t="array" ref="AL902">_xlfn.SWITCH(AK902,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02" s="26">
        <v>1</v>
      </c>
      <c r="AN902" s="25" t="str">
        <f t="shared" si="255"/>
        <v>Sovereign</v>
      </c>
      <c r="AO902" s="27">
        <v>0.5</v>
      </c>
      <c r="AP902" s="23">
        <f>Table2[[#This Row],[Approved Amount_UA Equivalent]]/1000000</f>
        <v>36.176047115683765</v>
      </c>
      <c r="AQ902" s="19">
        <f t="shared" si="248"/>
        <v>48.144530543436581</v>
      </c>
      <c r="AR902" s="23" t="str">
        <f t="shared" si="249"/>
        <v>31-40</v>
      </c>
      <c r="AS902" s="23" t="str">
        <f t="shared" si="250"/>
        <v>21-40</v>
      </c>
      <c r="AT902" s="23" t="str">
        <f t="shared" si="251"/>
        <v>1-40</v>
      </c>
      <c r="AU902" s="23" t="str">
        <f t="shared" si="252"/>
        <v>&lt;1-50 Mn</v>
      </c>
      <c r="AV902" s="23">
        <f>Table2[[#This Row],[Amount]]</f>
        <v>50000000</v>
      </c>
      <c r="AW902" s="23" t="str">
        <f t="shared" si="253"/>
        <v>Nov 2018</v>
      </c>
      <c r="AX902" s="28">
        <f>IFERROR(VLOOKUP(Table2[[#This Row],[SAP Code]],[26]_16!A:B,2,FALSE),0)</f>
        <v>0</v>
      </c>
      <c r="AY902" s="28">
        <f>IFERROR(VLOOKUP(Table2[[#This Row],[SAP Code]],[26]_16!D:E,2,FALSE)/ 1000000, 0)</f>
        <v>0</v>
      </c>
      <c r="AZ902" s="28">
        <f>IFERROR(VLOOKUP(Table2[[#This Row],[SAP Code]],[26]_16!G:H,2,FALSE)/ 1000000, 0)</f>
        <v>0</v>
      </c>
      <c r="BA902" s="28">
        <f>IFERROR(VLOOKUP(Table2[[#This Row],[SAP Code]],[26]_16!J:K,2,FALSE)/ 1000000, 0)</f>
        <v>0</v>
      </c>
      <c r="BB902" s="28">
        <f>IFERROR(VLOOKUP(Table2[[#This Row],[SAP Code]],[26]_16!M:N,2,FALSE)/ 1000000, 0)</f>
        <v>0.58637024000000004</v>
      </c>
      <c r="BC902" s="28">
        <f>IFERROR(VLOOKUP(Table2[[#This Row],[SAP Code]],[26]_16!P:Q,2,FALSE),0)</f>
        <v>0.51123774999999994</v>
      </c>
      <c r="BD902" s="28">
        <f>IFERROR(VLOOKUP(Table2[[#This Row],[SAP Code]],[26]_16!S:T,2,FALSE),0)</f>
        <v>0.16972899</v>
      </c>
      <c r="BE902" s="28">
        <f>IFERROR(VLOOKUP(Table2[[#This Row],[SAP Code]],[26]_16!V:W,2,FALSE)/ 1000000, 0)</f>
        <v>1.2295268300000002</v>
      </c>
      <c r="BF902" s="28">
        <f>IFERROR(VLOOKUP(Table2[[#This Row],[SAP Code]],[26]_16!Y:Z,2,FALSE)/ 1000000, 0)</f>
        <v>0.41967754000000002</v>
      </c>
      <c r="BG902" s="28" t="str">
        <f>IFERROR(VLOOKUP(Table2[[#This Row],[SAP Code]],[26]port!$A:$AD,30,FALSE),"unknown")</f>
        <v>OnGo</v>
      </c>
      <c r="BH902" s="29" t="str">
        <f t="shared" si="254"/>
        <v>Ongoing</v>
      </c>
      <c r="BI902" s="16"/>
    </row>
    <row r="903" spans="1:61" ht="17.100000000000001" customHeight="1">
      <c r="A903" s="16" t="s">
        <v>968</v>
      </c>
      <c r="B903" s="16" t="s">
        <v>3211</v>
      </c>
      <c r="C903" s="16" t="s">
        <v>3212</v>
      </c>
      <c r="D903" s="16" t="s">
        <v>3213</v>
      </c>
      <c r="E903" s="18">
        <v>43433</v>
      </c>
      <c r="F903" s="16" t="s">
        <v>3007</v>
      </c>
      <c r="G903" s="16" t="s">
        <v>126</v>
      </c>
      <c r="H903" s="16" t="s">
        <v>101</v>
      </c>
      <c r="I903" s="16" t="s">
        <v>123</v>
      </c>
      <c r="J903" s="16" t="s">
        <v>179</v>
      </c>
      <c r="K903" s="16" t="s">
        <v>84</v>
      </c>
      <c r="L903" s="16" t="s">
        <v>458</v>
      </c>
      <c r="M903" s="19">
        <v>719700000</v>
      </c>
      <c r="N903" s="19">
        <v>35217952.984008297</v>
      </c>
      <c r="O903" s="20" t="s">
        <v>3214</v>
      </c>
      <c r="P903" s="21">
        <v>2000200003354</v>
      </c>
      <c r="Q903" s="20" t="s">
        <v>87</v>
      </c>
      <c r="R903" s="16" t="str">
        <f t="shared" si="244"/>
        <v>ADB Public</v>
      </c>
      <c r="S903" s="16" t="str">
        <f t="shared" si="243"/>
        <v>E</v>
      </c>
      <c r="T903" s="16" t="str">
        <f t="shared" si="242"/>
        <v>ADB Countries</v>
      </c>
      <c r="U903" s="16" t="str">
        <f t="shared" si="245"/>
        <v>Non-Transition States</v>
      </c>
      <c r="V903" s="22" t="str">
        <f>IF(ISNUMBER(MATCH(A903, {"Gabon","Sudan","Niger","Mali","Burkina Faso","Guinea"}, 0)), "De Facto Countries", "Non-De Facto Countries")</f>
        <v>Non-De Facto Countries</v>
      </c>
      <c r="W903" s="16" t="str">
        <f t="shared" si="256"/>
        <v>South</v>
      </c>
      <c r="X903" s="16" t="str">
        <f t="shared" si="257"/>
        <v>WASH Sector</v>
      </c>
      <c r="Y903" s="23">
        <f>Table2[[#This Row],[Approved Amount_UA Equivalent]]*0.03</f>
        <v>1056538.5895202488</v>
      </c>
      <c r="Z903" s="23">
        <f>Table2[[#This Row],[Approved Amount_UA Equivalent]]*0.01</f>
        <v>352179.52984008298</v>
      </c>
      <c r="AC903" s="23">
        <f>Table2[[#This Row],[Approved Amount_UA Equivalent]]*0.96</f>
        <v>33809234.864647962</v>
      </c>
      <c r="AD903" s="23">
        <f>SUM(Table2[[#This Row],[Feed Africa ]:[Improve Quality Of Life ]])</f>
        <v>35217952.984008297</v>
      </c>
      <c r="AE903" s="16" t="b">
        <f>Table2[[#This Row],[Total HI5]]=Table2[[#This Row],[Approved Amount_UA Equivalent]]</f>
        <v>1</v>
      </c>
      <c r="AF903" s="24">
        <v>10</v>
      </c>
      <c r="AG903" s="20" t="str">
        <f t="shared" si="246"/>
        <v>Investment Project</v>
      </c>
      <c r="AH903" s="24" t="e">
        <f>VLOOKUP(Table2[[#This Row],[SAP Code]],[25]DATA!$A:$G,7,FALSE)</f>
        <v>#N/A</v>
      </c>
      <c r="AI903" s="20" t="str">
        <f t="shared" si="247"/>
        <v>Infrastructure</v>
      </c>
      <c r="AJ903" s="25" t="s">
        <v>89</v>
      </c>
      <c r="AK903" s="25" t="s">
        <v>126</v>
      </c>
      <c r="AL903" s="23" t="str" cm="1">
        <f t="array" ref="AL903">_xlfn.SWITCH(AK903,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03" s="26">
        <v>1</v>
      </c>
      <c r="AN903" s="25" t="str">
        <f t="shared" si="255"/>
        <v>Sovereign</v>
      </c>
      <c r="AO903" s="27">
        <v>1</v>
      </c>
      <c r="AP903" s="23">
        <f>Table2[[#This Row],[Approved Amount_UA Equivalent]]/1000000</f>
        <v>35.217952984008299</v>
      </c>
      <c r="AQ903" s="19">
        <f t="shared" si="248"/>
        <v>46.869460549237601</v>
      </c>
      <c r="AR903" s="23" t="str">
        <f t="shared" si="249"/>
        <v>31-40</v>
      </c>
      <c r="AS903" s="23" t="str">
        <f t="shared" si="250"/>
        <v>21-40</v>
      </c>
      <c r="AT903" s="23" t="str">
        <f t="shared" si="251"/>
        <v>1-40</v>
      </c>
      <c r="AU903" s="23" t="str">
        <f t="shared" si="252"/>
        <v>&lt;1-50 Mn</v>
      </c>
      <c r="AV903" s="23">
        <f>Table2[[#This Row],[Amount]]</f>
        <v>719700000</v>
      </c>
      <c r="AW903" s="23" t="str">
        <f t="shared" si="253"/>
        <v>Nov 2018</v>
      </c>
      <c r="AX903" s="28">
        <f>IFERROR(VLOOKUP(Table2[[#This Row],[SAP Code]],[26]_16!A:B,2,FALSE),0)</f>
        <v>0</v>
      </c>
      <c r="AY903" s="28">
        <f>IFERROR(VLOOKUP(Table2[[#This Row],[SAP Code]],[26]_16!D:E,2,FALSE)/ 1000000, 0)</f>
        <v>0</v>
      </c>
      <c r="AZ903" s="28">
        <f>IFERROR(VLOOKUP(Table2[[#This Row],[SAP Code]],[26]_16!G:H,2,FALSE)/ 1000000, 0)</f>
        <v>0</v>
      </c>
      <c r="BA903" s="28">
        <f>IFERROR(VLOOKUP(Table2[[#This Row],[SAP Code]],[26]_16!J:K,2,FALSE)/ 1000000, 0)</f>
        <v>0</v>
      </c>
      <c r="BB903" s="28">
        <f>IFERROR(VLOOKUP(Table2[[#This Row],[SAP Code]],[26]_16!M:N,2,FALSE)/ 1000000, 0)</f>
        <v>0</v>
      </c>
      <c r="BC903" s="28">
        <f>IFERROR(VLOOKUP(Table2[[#This Row],[SAP Code]],[26]_16!P:Q,2,FALSE),0)</f>
        <v>0.24446102</v>
      </c>
      <c r="BD903" s="28">
        <f>IFERROR(VLOOKUP(Table2[[#This Row],[SAP Code]],[26]_16!S:T,2,FALSE),0)</f>
        <v>0.20553790999999999</v>
      </c>
      <c r="BE903" s="28">
        <f>IFERROR(VLOOKUP(Table2[[#This Row],[SAP Code]],[26]_16!V:W,2,FALSE)/ 1000000, 0)</f>
        <v>1.8694759999999998E-2</v>
      </c>
      <c r="BF903" s="28">
        <f>IFERROR(VLOOKUP(Table2[[#This Row],[SAP Code]],[26]_16!Y:Z,2,FALSE)/ 1000000, 0)</f>
        <v>0</v>
      </c>
      <c r="BG903" s="28" t="str">
        <f>IFERROR(VLOOKUP(Table2[[#This Row],[SAP Code]],[26]port!$A:$AD,30,FALSE),"unknown")</f>
        <v>OnGo</v>
      </c>
      <c r="BH903" s="29" t="str">
        <f t="shared" si="254"/>
        <v>Ongoing</v>
      </c>
      <c r="BI903" s="16"/>
    </row>
    <row r="904" spans="1:61" ht="17.100000000000001" customHeight="1">
      <c r="A904" s="16" t="s">
        <v>141</v>
      </c>
      <c r="B904" s="16" t="s">
        <v>3215</v>
      </c>
      <c r="C904" s="16" t="s">
        <v>3216</v>
      </c>
      <c r="D904" s="16" t="s">
        <v>3217</v>
      </c>
      <c r="E904" s="18">
        <v>43433</v>
      </c>
      <c r="F904" s="16" t="s">
        <v>3218</v>
      </c>
      <c r="G904" s="16" t="s">
        <v>107</v>
      </c>
      <c r="H904" s="37" t="s">
        <v>213</v>
      </c>
      <c r="I904" s="16" t="s">
        <v>102</v>
      </c>
      <c r="J904" s="16" t="s">
        <v>103</v>
      </c>
      <c r="K904" s="16" t="s">
        <v>201</v>
      </c>
      <c r="L904" s="16" t="s">
        <v>70</v>
      </c>
      <c r="M904" s="19">
        <v>100000000</v>
      </c>
      <c r="N904" s="19">
        <v>72352094.231367528</v>
      </c>
      <c r="O904" s="20" t="s">
        <v>3219</v>
      </c>
      <c r="P904" s="21">
        <v>2000140001202</v>
      </c>
      <c r="Q904" s="20" t="s">
        <v>87</v>
      </c>
      <c r="R904" s="16" t="str">
        <f t="shared" si="244"/>
        <v>ADB Private</v>
      </c>
      <c r="S904" s="16" t="str">
        <f t="shared" si="243"/>
        <v>H</v>
      </c>
      <c r="T904" s="16" t="str">
        <f t="shared" si="242"/>
        <v>Multinational</v>
      </c>
      <c r="U904" s="16" t="str">
        <f t="shared" si="245"/>
        <v>Multinational</v>
      </c>
      <c r="V904" s="22" t="str">
        <f>IF(ISNUMBER(MATCH(A904, {"Gabon","Sudan","Niger","Mali","Burkina Faso","Guinea"}, 0)), "De Facto Countries", "Non-De Facto Countries")</f>
        <v>Non-De Facto Countries</v>
      </c>
      <c r="W904" s="16" t="str">
        <f t="shared" si="256"/>
        <v>Multi</v>
      </c>
      <c r="X904" s="16" t="str">
        <f t="shared" si="257"/>
        <v>Finance</v>
      </c>
      <c r="Y904" s="23"/>
      <c r="AA904" s="23">
        <f>Table2[[#This Row],[Approved Amount_UA Equivalent]]</f>
        <v>72352094.231367528</v>
      </c>
      <c r="AD904" s="23">
        <f>SUM(Table2[[#This Row],[Feed Africa ]:[Improve Quality Of Life ]])</f>
        <v>72352094.231367528</v>
      </c>
      <c r="AE904" s="16" t="b">
        <f>Table2[[#This Row],[Total HI5]]=Table2[[#This Row],[Approved Amount_UA Equivalent]]</f>
        <v>1</v>
      </c>
      <c r="AF904" s="24">
        <v>70</v>
      </c>
      <c r="AG904" s="20" t="str">
        <f t="shared" si="246"/>
        <v>Equity and Guarantee</v>
      </c>
      <c r="AH904" s="24" t="e">
        <f>VLOOKUP(Table2[[#This Row],[SAP Code]],[25]DATA!$A:$G,7,FALSE)</f>
        <v>#N/A</v>
      </c>
      <c r="AI904" s="20" t="str">
        <f t="shared" si="247"/>
        <v>Other Investment</v>
      </c>
      <c r="AJ904" s="25" t="s">
        <v>106</v>
      </c>
      <c r="AK904" s="25" t="s">
        <v>107</v>
      </c>
      <c r="AL904" s="23" t="str" cm="1">
        <f t="array" ref="AL904">_xlfn.SWITCH(AK904,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04" s="26">
        <v>2</v>
      </c>
      <c r="AN904" s="25" t="str">
        <f t="shared" si="255"/>
        <v>Non-Sovereign</v>
      </c>
      <c r="AO904" s="27">
        <v>1</v>
      </c>
      <c r="AP904" s="23">
        <f>Table2[[#This Row],[Approved Amount_UA Equivalent]]/1000000</f>
        <v>72.352094231367531</v>
      </c>
      <c r="AQ904" s="19">
        <f t="shared" si="248"/>
        <v>96.289061086873161</v>
      </c>
      <c r="AR904" s="23" t="str">
        <f t="shared" si="249"/>
        <v>71-80</v>
      </c>
      <c r="AS904" s="23" t="str">
        <f t="shared" si="250"/>
        <v>61-80</v>
      </c>
      <c r="AT904" s="23" t="str">
        <f t="shared" si="251"/>
        <v>41-80</v>
      </c>
      <c r="AU904" s="23" t="str">
        <f t="shared" si="252"/>
        <v>50-100 Mn</v>
      </c>
      <c r="AV904" s="23">
        <f>Table2[[#This Row],[Amount]]</f>
        <v>100000000</v>
      </c>
      <c r="AW904" s="23" t="str">
        <f t="shared" si="253"/>
        <v>Nov 2018</v>
      </c>
      <c r="AX904" s="28">
        <f>IFERROR(VLOOKUP(Table2[[#This Row],[SAP Code]],[26]_16!A:B,2,FALSE),0)</f>
        <v>0</v>
      </c>
      <c r="AY904" s="28">
        <f>IFERROR(VLOOKUP(Table2[[#This Row],[SAP Code]],[26]_16!D:E,2,FALSE)/ 1000000, 0)</f>
        <v>0</v>
      </c>
      <c r="AZ904" s="28">
        <f>IFERROR(VLOOKUP(Table2[[#This Row],[SAP Code]],[26]_16!G:H,2,FALSE)/ 1000000, 0)</f>
        <v>0</v>
      </c>
      <c r="BA904" s="28">
        <f>IFERROR(VLOOKUP(Table2[[#This Row],[SAP Code]],[26]_16!J:K,2,FALSE)/ 1000000, 0)</f>
        <v>0</v>
      </c>
      <c r="BB904" s="28">
        <f>IFERROR(VLOOKUP(Table2[[#This Row],[SAP Code]],[26]_16!M:N,2,FALSE)/ 1000000, 0)</f>
        <v>0</v>
      </c>
      <c r="BC904" s="28">
        <f>IFERROR(VLOOKUP(Table2[[#This Row],[SAP Code]],[26]_16!P:Q,2,FALSE),0)</f>
        <v>0</v>
      </c>
      <c r="BD904" s="28">
        <f>IFERROR(VLOOKUP(Table2[[#This Row],[SAP Code]],[26]_16!S:T,2,FALSE),0)</f>
        <v>0</v>
      </c>
      <c r="BE904" s="28">
        <f>IFERROR(VLOOKUP(Table2[[#This Row],[SAP Code]],[26]_16!V:W,2,FALSE)/ 1000000, 0)</f>
        <v>0</v>
      </c>
      <c r="BF904" s="28">
        <f>IFERROR(VLOOKUP(Table2[[#This Row],[SAP Code]],[26]_16!Y:Z,2,FALSE)/ 1000000, 0)</f>
        <v>0</v>
      </c>
      <c r="BG904" s="28" t="str">
        <f>IFERROR(VLOOKUP(Table2[[#This Row],[SAP Code]],[26]port!$A:$AD,30,FALSE),"unknown")</f>
        <v>OnGo</v>
      </c>
      <c r="BH904" s="29" t="str">
        <f t="shared" si="254"/>
        <v>Ongoing</v>
      </c>
      <c r="BI904" s="16"/>
    </row>
    <row r="905" spans="1:61" ht="17.100000000000001" customHeight="1">
      <c r="A905" s="16" t="s">
        <v>215</v>
      </c>
      <c r="B905" s="16" t="s">
        <v>3220</v>
      </c>
      <c r="C905" s="16" t="s">
        <v>3221</v>
      </c>
      <c r="D905" s="16" t="s">
        <v>3222</v>
      </c>
      <c r="E905" s="18">
        <v>43433</v>
      </c>
      <c r="F905" s="16" t="s">
        <v>3223</v>
      </c>
      <c r="G905" s="16" t="s">
        <v>1997</v>
      </c>
      <c r="H905" s="16" t="s">
        <v>101</v>
      </c>
      <c r="I905" s="16" t="s">
        <v>82</v>
      </c>
      <c r="J905" s="16" t="s">
        <v>103</v>
      </c>
      <c r="K905" s="16" t="s">
        <v>84</v>
      </c>
      <c r="L905" s="16" t="s">
        <v>458</v>
      </c>
      <c r="M905" s="19">
        <v>3000000000</v>
      </c>
      <c r="N905" s="19">
        <v>146802638.53275657</v>
      </c>
      <c r="O905" s="20" t="s">
        <v>3224</v>
      </c>
      <c r="P905" s="21">
        <v>2000130019982</v>
      </c>
      <c r="Q905" s="20" t="s">
        <v>87</v>
      </c>
      <c r="R905" s="16" t="str">
        <f t="shared" si="244"/>
        <v>ADB Private</v>
      </c>
      <c r="S905" s="16" t="str">
        <f t="shared" si="243"/>
        <v>F</v>
      </c>
      <c r="T905" s="16" t="str">
        <f t="shared" si="242"/>
        <v>ADB Countries</v>
      </c>
      <c r="U905" s="16" t="str">
        <f t="shared" si="245"/>
        <v>Non-Transition States</v>
      </c>
      <c r="V905" s="22" t="str">
        <f>IF(ISNUMBER(MATCH(A905, {"Gabon","Sudan","Niger","Mali","Burkina Faso","Guinea"}, 0)), "De Facto Countries", "Non-De Facto Countries")</f>
        <v>Non-De Facto Countries</v>
      </c>
      <c r="W905" s="16" t="str">
        <f t="shared" si="256"/>
        <v>South</v>
      </c>
      <c r="X905" s="16" t="str">
        <f t="shared" si="257"/>
        <v>Power</v>
      </c>
      <c r="Y905" s="23"/>
      <c r="Z905" s="23">
        <f>Table2[[#This Row],[Approved Amount_UA Equivalent]]</f>
        <v>146802638.53275657</v>
      </c>
      <c r="AD905" s="23">
        <f>SUM(Table2[[#This Row],[Feed Africa ]:[Improve Quality Of Life ]])</f>
        <v>146802638.53275657</v>
      </c>
      <c r="AE905" s="16" t="b">
        <f>Table2[[#This Row],[Total HI5]]=Table2[[#This Row],[Approved Amount_UA Equivalent]]</f>
        <v>1</v>
      </c>
      <c r="AF905" s="24">
        <v>10</v>
      </c>
      <c r="AG905" s="20" t="str">
        <f t="shared" si="246"/>
        <v>Investment Project</v>
      </c>
      <c r="AH905" s="24" t="e">
        <f>VLOOKUP(Table2[[#This Row],[SAP Code]],[25]DATA!$A:$G,7,FALSE)</f>
        <v>#N/A</v>
      </c>
      <c r="AI905" s="20" t="str">
        <f t="shared" si="247"/>
        <v>Infrastructure</v>
      </c>
      <c r="AJ905" s="25" t="s">
        <v>89</v>
      </c>
      <c r="AK905" s="25" t="s">
        <v>1997</v>
      </c>
      <c r="AL905" s="23" t="str" cm="1">
        <f t="array" ref="AL905">_xlfn.SWITCH(AK905,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05" s="26">
        <v>2</v>
      </c>
      <c r="AN905" s="25" t="str">
        <f t="shared" si="255"/>
        <v>Non-Sovereign</v>
      </c>
      <c r="AO905" s="27">
        <v>1</v>
      </c>
      <c r="AP905" s="23">
        <f>Table2[[#This Row],[Approved Amount_UA Equivalent]]/1000000</f>
        <v>146.80263853275656</v>
      </c>
      <c r="AQ905" s="19">
        <f t="shared" si="248"/>
        <v>195.37082346493375</v>
      </c>
      <c r="AR905" s="23" t="str">
        <f t="shared" si="249"/>
        <v>141-150</v>
      </c>
      <c r="AS905" s="23" t="str">
        <f t="shared" si="250"/>
        <v>141-160</v>
      </c>
      <c r="AT905" s="23" t="str">
        <f t="shared" si="251"/>
        <v>121-160</v>
      </c>
      <c r="AU905" s="23" t="str">
        <f t="shared" si="252"/>
        <v>100-200 Mn</v>
      </c>
      <c r="AV905" s="23">
        <f>Table2[[#This Row],[Amount]]</f>
        <v>3000000000</v>
      </c>
      <c r="AW905" s="23" t="str">
        <f t="shared" si="253"/>
        <v>Nov 2018</v>
      </c>
      <c r="AX905" s="28">
        <f>IFERROR(VLOOKUP(Table2[[#This Row],[SAP Code]],[26]_16!A:B,2,FALSE),0)</f>
        <v>0</v>
      </c>
      <c r="AY905" s="28">
        <f>IFERROR(VLOOKUP(Table2[[#This Row],[SAP Code]],[26]_16!D:E,2,FALSE)/ 1000000, 0)</f>
        <v>0</v>
      </c>
      <c r="AZ905" s="28">
        <f>IFERROR(VLOOKUP(Table2[[#This Row],[SAP Code]],[26]_16!G:H,2,FALSE)/ 1000000, 0)</f>
        <v>0</v>
      </c>
      <c r="BA905" s="28">
        <f>IFERROR(VLOOKUP(Table2[[#This Row],[SAP Code]],[26]_16!J:K,2,FALSE)/ 1000000, 0)</f>
        <v>0</v>
      </c>
      <c r="BB905" s="28">
        <f>IFERROR(VLOOKUP(Table2[[#This Row],[SAP Code]],[26]_16!M:N,2,FALSE)/ 1000000, 0)</f>
        <v>0</v>
      </c>
      <c r="BC905" s="28">
        <f>IFERROR(VLOOKUP(Table2[[#This Row],[SAP Code]],[26]_16!P:Q,2,FALSE),0)</f>
        <v>0</v>
      </c>
      <c r="BD905" s="28">
        <f>IFERROR(VLOOKUP(Table2[[#This Row],[SAP Code]],[26]_16!S:T,2,FALSE),0)</f>
        <v>0</v>
      </c>
      <c r="BE905" s="28">
        <f>IFERROR(VLOOKUP(Table2[[#This Row],[SAP Code]],[26]_16!V:W,2,FALSE)/ 1000000, 0)</f>
        <v>37.474749000000003</v>
      </c>
      <c r="BF905" s="28">
        <f>IFERROR(VLOOKUP(Table2[[#This Row],[SAP Code]],[26]_16!Y:Z,2,FALSE)/ 1000000, 0)</f>
        <v>13.617033109999999</v>
      </c>
      <c r="BG905" s="28" t="str">
        <f>IFERROR(VLOOKUP(Table2[[#This Row],[SAP Code]],[26]port!$A:$AD,30,FALSE),"unknown")</f>
        <v>OnGo</v>
      </c>
      <c r="BH905" s="29" t="str">
        <f t="shared" si="254"/>
        <v>Ongoing</v>
      </c>
      <c r="BI905" s="16"/>
    </row>
    <row r="906" spans="1:61" ht="17.100000000000001" customHeight="1">
      <c r="A906" s="16" t="s">
        <v>690</v>
      </c>
      <c r="B906" s="16" t="s">
        <v>3225</v>
      </c>
      <c r="C906" s="16" t="s">
        <v>3226</v>
      </c>
      <c r="D906" s="16" t="s">
        <v>3227</v>
      </c>
      <c r="E906" s="18">
        <v>43437</v>
      </c>
      <c r="F906" s="16" t="s">
        <v>694</v>
      </c>
      <c r="G906" s="16" t="s">
        <v>115</v>
      </c>
      <c r="H906" s="16" t="s">
        <v>132</v>
      </c>
      <c r="I906" s="16" t="s">
        <v>67</v>
      </c>
      <c r="J906" s="16" t="s">
        <v>83</v>
      </c>
      <c r="K906" s="16" t="s">
        <v>84</v>
      </c>
      <c r="L906" s="16" t="s">
        <v>85</v>
      </c>
      <c r="M906" s="19">
        <v>2200000</v>
      </c>
      <c r="N906" s="19">
        <v>2200000</v>
      </c>
      <c r="O906" s="20" t="s">
        <v>3228</v>
      </c>
      <c r="P906" s="21">
        <v>2100150040549</v>
      </c>
      <c r="Q906" s="20" t="s">
        <v>72</v>
      </c>
      <c r="R906" s="16" t="str">
        <f t="shared" si="244"/>
        <v>ADF Including TSF</v>
      </c>
      <c r="S906" s="16" t="str">
        <f t="shared" si="243"/>
        <v>I</v>
      </c>
      <c r="T906" s="16" t="str">
        <f t="shared" si="242"/>
        <v>ADF Countries</v>
      </c>
      <c r="U906" s="16" t="str">
        <f t="shared" si="245"/>
        <v>Transition States</v>
      </c>
      <c r="V906" s="22" t="str">
        <f>IF(ISNUMBER(MATCH(A906, {"Gabon","Sudan","Niger","Mali","Burkina Faso","Guinea"}, 0)), "De Facto Countries", "Non-De Facto Countries")</f>
        <v>De Facto Countries</v>
      </c>
      <c r="W906" s="16" t="str">
        <f t="shared" si="256"/>
        <v>West</v>
      </c>
      <c r="X906" s="16" t="str">
        <f t="shared" si="257"/>
        <v>Social</v>
      </c>
      <c r="Y906" s="23"/>
      <c r="AC906" s="23">
        <f>Table2[[#This Row],[Approved Amount_UA Equivalent]]</f>
        <v>2200000</v>
      </c>
      <c r="AD906" s="23">
        <f>SUM(Table2[[#This Row],[Feed Africa ]:[Improve Quality Of Life ]])</f>
        <v>2200000</v>
      </c>
      <c r="AE906" s="16" t="b">
        <f>Table2[[#This Row],[Total HI5]]=Table2[[#This Row],[Approved Amount_UA Equivalent]]</f>
        <v>1</v>
      </c>
      <c r="AF906" s="24">
        <v>10</v>
      </c>
      <c r="AG906" s="20" t="str">
        <f t="shared" si="246"/>
        <v>Investment Project</v>
      </c>
      <c r="AH906" s="24" t="e">
        <f>VLOOKUP(Table2[[#This Row],[SAP Code]],[25]DATA!$A:$G,7,FALSE)</f>
        <v>#N/A</v>
      </c>
      <c r="AI906" s="20" t="str">
        <f t="shared" si="247"/>
        <v>Other Investment</v>
      </c>
      <c r="AJ906" s="25" t="s">
        <v>73</v>
      </c>
      <c r="AK906" s="25" t="s">
        <v>115</v>
      </c>
      <c r="AL906" s="23" t="str" cm="1">
        <f t="array" ref="AL906">_xlfn.SWITCH(AK906,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06" s="26">
        <v>1</v>
      </c>
      <c r="AN906" s="25" t="str">
        <f t="shared" si="255"/>
        <v>Sovereign</v>
      </c>
      <c r="AO906" s="27">
        <v>0.5</v>
      </c>
      <c r="AP906" s="23">
        <f>Table2[[#This Row],[Approved Amount_UA Equivalent]]/1000000</f>
        <v>2.2000000000000002</v>
      </c>
      <c r="AQ906" s="19">
        <f t="shared" si="248"/>
        <v>2.927848</v>
      </c>
      <c r="AR906" s="23" t="str">
        <f t="shared" si="249"/>
        <v>1-10</v>
      </c>
      <c r="AS906" s="23" t="str">
        <f t="shared" si="250"/>
        <v>1-20</v>
      </c>
      <c r="AT906" s="23" t="str">
        <f t="shared" si="251"/>
        <v>1-40</v>
      </c>
      <c r="AU906" s="23" t="str">
        <f t="shared" si="252"/>
        <v>&lt;1-50 Mn</v>
      </c>
      <c r="AV906" s="23">
        <f>Table2[[#This Row],[Amount]]</f>
        <v>2200000</v>
      </c>
      <c r="AW906" s="23" t="str">
        <f t="shared" si="253"/>
        <v>Dec 2018</v>
      </c>
      <c r="AX906" s="28">
        <f>IFERROR(VLOOKUP(Table2[[#This Row],[SAP Code]],[26]_16!A:B,2,FALSE),0)</f>
        <v>0</v>
      </c>
      <c r="AY906" s="28">
        <f>IFERROR(VLOOKUP(Table2[[#This Row],[SAP Code]],[26]_16!D:E,2,FALSE)/ 1000000, 0)</f>
        <v>0</v>
      </c>
      <c r="AZ906" s="28">
        <f>IFERROR(VLOOKUP(Table2[[#This Row],[SAP Code]],[26]_16!G:H,2,FALSE)/ 1000000, 0)</f>
        <v>0</v>
      </c>
      <c r="BA906" s="28">
        <f>IFERROR(VLOOKUP(Table2[[#This Row],[SAP Code]],[26]_16!J:K,2,FALSE)/ 1000000, 0)</f>
        <v>0</v>
      </c>
      <c r="BB906" s="28">
        <f>IFERROR(VLOOKUP(Table2[[#This Row],[SAP Code]],[26]_16!M:N,2,FALSE)/ 1000000, 0)</f>
        <v>0</v>
      </c>
      <c r="BC906" s="28">
        <f>IFERROR(VLOOKUP(Table2[[#This Row],[SAP Code]],[26]_16!P:Q,2,FALSE),0)</f>
        <v>0</v>
      </c>
      <c r="BD906" s="28">
        <f>IFERROR(VLOOKUP(Table2[[#This Row],[SAP Code]],[26]_16!S:T,2,FALSE),0)</f>
        <v>0.24233178</v>
      </c>
      <c r="BE906" s="28">
        <f>IFERROR(VLOOKUP(Table2[[#This Row],[SAP Code]],[26]_16!V:W,2,FALSE)/ 1000000, 0)</f>
        <v>0.50481883999999999</v>
      </c>
      <c r="BF906" s="28">
        <f>IFERROR(VLOOKUP(Table2[[#This Row],[SAP Code]],[26]_16!Y:Z,2,FALSE)/ 1000000, 0)</f>
        <v>0.39413842000000004</v>
      </c>
      <c r="BG906" s="28" t="str">
        <f>IFERROR(VLOOKUP(Table2[[#This Row],[SAP Code]],[26]port!$A:$AD,30,FALSE),"unknown")</f>
        <v>OnGo</v>
      </c>
      <c r="BH906" s="29" t="str">
        <f t="shared" si="254"/>
        <v>Ongoing</v>
      </c>
      <c r="BI906" s="16"/>
    </row>
    <row r="907" spans="1:61" ht="17.100000000000001" customHeight="1">
      <c r="A907" s="16" t="s">
        <v>690</v>
      </c>
      <c r="B907" s="16" t="s">
        <v>3225</v>
      </c>
      <c r="C907" s="16" t="s">
        <v>3229</v>
      </c>
      <c r="D907" s="16" t="s">
        <v>3227</v>
      </c>
      <c r="E907" s="18">
        <v>43437</v>
      </c>
      <c r="F907" s="16" t="s">
        <v>694</v>
      </c>
      <c r="G907" s="16" t="s">
        <v>115</v>
      </c>
      <c r="H907" s="16" t="s">
        <v>132</v>
      </c>
      <c r="I907" s="16" t="s">
        <v>67</v>
      </c>
      <c r="J907" s="16" t="s">
        <v>607</v>
      </c>
      <c r="K907" s="16" t="s">
        <v>84</v>
      </c>
      <c r="L907" s="16" t="s">
        <v>85</v>
      </c>
      <c r="M907" s="19">
        <v>2800000</v>
      </c>
      <c r="N907" s="19">
        <v>2800000</v>
      </c>
      <c r="O907" s="20" t="s">
        <v>3228</v>
      </c>
      <c r="P907" s="21">
        <v>2200160002240</v>
      </c>
      <c r="Q907" s="20" t="s">
        <v>72</v>
      </c>
      <c r="R907" s="16" t="str">
        <f t="shared" si="244"/>
        <v>NTF</v>
      </c>
      <c r="S907" s="16" t="str">
        <f t="shared" si="243"/>
        <v>I</v>
      </c>
      <c r="T907" s="16" t="str">
        <f t="shared" si="242"/>
        <v>ADF Countries</v>
      </c>
      <c r="U907" s="16" t="str">
        <f t="shared" si="245"/>
        <v>Transition States</v>
      </c>
      <c r="V907" s="22" t="str">
        <f>IF(ISNUMBER(MATCH(A907, {"Gabon","Sudan","Niger","Mali","Burkina Faso","Guinea"}, 0)), "De Facto Countries", "Non-De Facto Countries")</f>
        <v>De Facto Countries</v>
      </c>
      <c r="W907" s="16" t="str">
        <f t="shared" si="256"/>
        <v>West</v>
      </c>
      <c r="X907" s="16" t="str">
        <f t="shared" si="257"/>
        <v>Social</v>
      </c>
      <c r="Y907" s="23"/>
      <c r="AC907" s="23">
        <f>Table2[[#This Row],[Approved Amount_UA Equivalent]]</f>
        <v>2800000</v>
      </c>
      <c r="AD907" s="23">
        <f>SUM(Table2[[#This Row],[Feed Africa ]:[Improve Quality Of Life ]])</f>
        <v>2800000</v>
      </c>
      <c r="AE907" s="16" t="b">
        <f>Table2[[#This Row],[Total HI5]]=Table2[[#This Row],[Approved Amount_UA Equivalent]]</f>
        <v>1</v>
      </c>
      <c r="AF907" s="24">
        <v>10</v>
      </c>
      <c r="AG907" s="20" t="str">
        <f t="shared" si="246"/>
        <v>Investment Project</v>
      </c>
      <c r="AH907" s="24" t="e">
        <f>VLOOKUP(Table2[[#This Row],[SAP Code]],[25]DATA!$A:$G,7,FALSE)</f>
        <v>#N/A</v>
      </c>
      <c r="AI907" s="20" t="str">
        <f t="shared" si="247"/>
        <v>Other Investment</v>
      </c>
      <c r="AJ907" s="25" t="s">
        <v>73</v>
      </c>
      <c r="AK907" s="25" t="s">
        <v>115</v>
      </c>
      <c r="AL907" s="23" t="str" cm="1">
        <f t="array" ref="AL907">_xlfn.SWITCH(AK907,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07" s="26">
        <v>1</v>
      </c>
      <c r="AN907" s="25" t="str">
        <f t="shared" si="255"/>
        <v>Sovereign</v>
      </c>
      <c r="AO907" s="27">
        <v>0.5</v>
      </c>
      <c r="AP907" s="23">
        <f>Table2[[#This Row],[Approved Amount_UA Equivalent]]/1000000</f>
        <v>2.8</v>
      </c>
      <c r="AQ907" s="19">
        <f t="shared" si="248"/>
        <v>3.7263519999999999</v>
      </c>
      <c r="AR907" s="23" t="str">
        <f t="shared" si="249"/>
        <v>1-10</v>
      </c>
      <c r="AS907" s="23" t="str">
        <f t="shared" si="250"/>
        <v>1-20</v>
      </c>
      <c r="AT907" s="23" t="str">
        <f t="shared" si="251"/>
        <v>1-40</v>
      </c>
      <c r="AU907" s="23" t="str">
        <f t="shared" si="252"/>
        <v>&lt;1-50 Mn</v>
      </c>
      <c r="AV907" s="23">
        <f>Table2[[#This Row],[Amount]]</f>
        <v>2800000</v>
      </c>
      <c r="AW907" s="23" t="str">
        <f t="shared" si="253"/>
        <v>Dec 2018</v>
      </c>
      <c r="AX907" s="28">
        <f>IFERROR(VLOOKUP(Table2[[#This Row],[SAP Code]],[26]_16!A:B,2,FALSE),0)</f>
        <v>0</v>
      </c>
      <c r="AY907" s="28">
        <f>IFERROR(VLOOKUP(Table2[[#This Row],[SAP Code]],[26]_16!D:E,2,FALSE)/ 1000000, 0)</f>
        <v>0</v>
      </c>
      <c r="AZ907" s="28">
        <f>IFERROR(VLOOKUP(Table2[[#This Row],[SAP Code]],[26]_16!G:H,2,FALSE)/ 1000000, 0)</f>
        <v>0</v>
      </c>
      <c r="BA907" s="28">
        <f>IFERROR(VLOOKUP(Table2[[#This Row],[SAP Code]],[26]_16!J:K,2,FALSE)/ 1000000, 0)</f>
        <v>0</v>
      </c>
      <c r="BB907" s="28">
        <f>IFERROR(VLOOKUP(Table2[[#This Row],[SAP Code]],[26]_16!M:N,2,FALSE)/ 1000000, 0)</f>
        <v>0</v>
      </c>
      <c r="BC907" s="28">
        <f>IFERROR(VLOOKUP(Table2[[#This Row],[SAP Code]],[26]_16!P:Q,2,FALSE),0)</f>
        <v>0</v>
      </c>
      <c r="BD907" s="28">
        <f>IFERROR(VLOOKUP(Table2[[#This Row],[SAP Code]],[26]_16!S:T,2,FALSE),0)</f>
        <v>0.24233178</v>
      </c>
      <c r="BE907" s="28">
        <f>IFERROR(VLOOKUP(Table2[[#This Row],[SAP Code]],[26]_16!V:W,2,FALSE)/ 1000000, 0)</f>
        <v>0.50481883999999999</v>
      </c>
      <c r="BF907" s="28">
        <f>IFERROR(VLOOKUP(Table2[[#This Row],[SAP Code]],[26]_16!Y:Z,2,FALSE)/ 1000000, 0)</f>
        <v>0.39413842000000004</v>
      </c>
      <c r="BG907" s="28" t="str">
        <f>IFERROR(VLOOKUP(Table2[[#This Row],[SAP Code]],[26]port!$A:$AD,30,FALSE),"unknown")</f>
        <v>OnGo</v>
      </c>
      <c r="BH907" s="29" t="str">
        <f t="shared" si="254"/>
        <v>Ongoing</v>
      </c>
      <c r="BI907" s="16"/>
    </row>
    <row r="908" spans="1:61" ht="17.100000000000001" customHeight="1">
      <c r="A908" s="16" t="s">
        <v>91</v>
      </c>
      <c r="B908" s="16" t="s">
        <v>3230</v>
      </c>
      <c r="C908" s="16" t="s">
        <v>3231</v>
      </c>
      <c r="D908" s="16" t="s">
        <v>3232</v>
      </c>
      <c r="E908" s="18">
        <v>43437</v>
      </c>
      <c r="F908" s="16" t="s">
        <v>93</v>
      </c>
      <c r="G908" s="16" t="s">
        <v>74</v>
      </c>
      <c r="H908" s="16" t="s">
        <v>81</v>
      </c>
      <c r="I908" s="16" t="s">
        <v>155</v>
      </c>
      <c r="J908" s="16" t="s">
        <v>179</v>
      </c>
      <c r="K908" s="16" t="s">
        <v>84</v>
      </c>
      <c r="L908" s="16" t="s">
        <v>195</v>
      </c>
      <c r="M908" s="19">
        <v>5204000</v>
      </c>
      <c r="N908" s="19">
        <v>4273525.3299171412</v>
      </c>
      <c r="O908" s="20" t="s">
        <v>3233</v>
      </c>
      <c r="P908" s="21">
        <v>2000200003402</v>
      </c>
      <c r="Q908" s="20" t="s">
        <v>72</v>
      </c>
      <c r="R908" s="16" t="str">
        <f t="shared" si="244"/>
        <v>ADB Public</v>
      </c>
      <c r="S908" s="16" t="str">
        <f t="shared" si="243"/>
        <v>A</v>
      </c>
      <c r="T908" s="16" t="str">
        <f t="shared" si="242"/>
        <v>Blend Countries</v>
      </c>
      <c r="U908" s="16" t="str">
        <f t="shared" si="245"/>
        <v>Non-Transition States</v>
      </c>
      <c r="V908" s="22" t="str">
        <f>IF(ISNUMBER(MATCH(A908, {"Gabon","Sudan","Niger","Mali","Burkina Faso","Guinea"}, 0)), "De Facto Countries", "Non-De Facto Countries")</f>
        <v>Non-De Facto Countries</v>
      </c>
      <c r="W908" s="16" t="str">
        <f t="shared" si="256"/>
        <v>East</v>
      </c>
      <c r="X908" s="16" t="str">
        <f t="shared" si="257"/>
        <v>Agriculture</v>
      </c>
      <c r="Y908" s="23">
        <f>Table2[[#This Row],[Approved Amount_UA Equivalent]]</f>
        <v>4273525.3299171412</v>
      </c>
      <c r="AD908" s="23">
        <f>SUM(Table2[[#This Row],[Feed Africa ]:[Improve Quality Of Life ]])</f>
        <v>4273525.3299171412</v>
      </c>
      <c r="AE908" s="16" t="b">
        <f>Table2[[#This Row],[Total HI5]]=Table2[[#This Row],[Approved Amount_UA Equivalent]]</f>
        <v>1</v>
      </c>
      <c r="AF908" s="24">
        <v>10</v>
      </c>
      <c r="AG908" s="20" t="str">
        <f t="shared" si="246"/>
        <v>Investment Project</v>
      </c>
      <c r="AH908" s="24" t="e">
        <f>VLOOKUP(Table2[[#This Row],[SAP Code]],[25]DATA!$A:$G,7,FALSE)</f>
        <v>#N/A</v>
      </c>
      <c r="AI908" s="20" t="str">
        <f t="shared" si="247"/>
        <v>Infrastructure</v>
      </c>
      <c r="AJ908" s="25" t="s">
        <v>157</v>
      </c>
      <c r="AK908" s="25" t="s">
        <v>74</v>
      </c>
      <c r="AL908" s="23" t="str" cm="1">
        <f t="array" ref="AL908">_xlfn.SWITCH(AK908,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08" s="26">
        <v>1</v>
      </c>
      <c r="AN908" s="25" t="str">
        <f t="shared" si="255"/>
        <v>Sovereign</v>
      </c>
      <c r="AO908" s="27">
        <v>0.5</v>
      </c>
      <c r="AP908" s="23">
        <f>Table2[[#This Row],[Approved Amount_UA Equivalent]]/1000000</f>
        <v>4.273525329917141</v>
      </c>
      <c r="AQ908" s="19">
        <f t="shared" si="248"/>
        <v>5.6873784500669284</v>
      </c>
      <c r="AR908" s="23" t="str">
        <f t="shared" si="249"/>
        <v>1-10</v>
      </c>
      <c r="AS908" s="23" t="str">
        <f t="shared" si="250"/>
        <v>1-20</v>
      </c>
      <c r="AT908" s="23" t="str">
        <f t="shared" si="251"/>
        <v>1-40</v>
      </c>
      <c r="AU908" s="23" t="str">
        <f t="shared" si="252"/>
        <v>&lt;1-50 Mn</v>
      </c>
      <c r="AV908" s="23">
        <f>Table2[[#This Row],[Amount]]</f>
        <v>5204000</v>
      </c>
      <c r="AW908" s="23" t="str">
        <f t="shared" si="253"/>
        <v>Dec 2018</v>
      </c>
      <c r="AX908" s="28">
        <f>IFERROR(VLOOKUP(Table2[[#This Row],[SAP Code]],[26]_16!A:B,2,FALSE),0)</f>
        <v>0</v>
      </c>
      <c r="AY908" s="28">
        <f>IFERROR(VLOOKUP(Table2[[#This Row],[SAP Code]],[26]_16!D:E,2,FALSE)/ 1000000, 0)</f>
        <v>0</v>
      </c>
      <c r="AZ908" s="28">
        <f>IFERROR(VLOOKUP(Table2[[#This Row],[SAP Code]],[26]_16!G:H,2,FALSE)/ 1000000, 0)</f>
        <v>0</v>
      </c>
      <c r="BA908" s="28">
        <f>IFERROR(VLOOKUP(Table2[[#This Row],[SAP Code]],[26]_16!J:K,2,FALSE)/ 1000000, 0)</f>
        <v>0</v>
      </c>
      <c r="BB908" s="28">
        <f>IFERROR(VLOOKUP(Table2[[#This Row],[SAP Code]],[26]_16!M:N,2,FALSE)/ 1000000, 0)</f>
        <v>1.0475122800000001</v>
      </c>
      <c r="BC908" s="28">
        <f>IFERROR(VLOOKUP(Table2[[#This Row],[SAP Code]],[26]_16!P:Q,2,FALSE),0)</f>
        <v>2.9833750800000001</v>
      </c>
      <c r="BD908" s="28">
        <f>IFERROR(VLOOKUP(Table2[[#This Row],[SAP Code]],[26]_16!S:T,2,FALSE),0)</f>
        <v>2.2091027299999997</v>
      </c>
      <c r="BE908" s="28">
        <f>IFERROR(VLOOKUP(Table2[[#This Row],[SAP Code]],[26]_16!V:W,2,FALSE)/ 1000000, 0)</f>
        <v>4.0800437499999989</v>
      </c>
      <c r="BF908" s="28">
        <f>IFERROR(VLOOKUP(Table2[[#This Row],[SAP Code]],[26]_16!Y:Z,2,FALSE)/ 1000000, 0)</f>
        <v>1.6815167400000002</v>
      </c>
      <c r="BG908" s="28" t="str">
        <f>IFERROR(VLOOKUP(Table2[[#This Row],[SAP Code]],[26]port!$A:$AD,30,FALSE),"unknown")</f>
        <v>OnGo</v>
      </c>
      <c r="BH908" s="29" t="str">
        <f t="shared" si="254"/>
        <v>Ongoing</v>
      </c>
      <c r="BI908" s="16"/>
    </row>
    <row r="909" spans="1:61" ht="17.100000000000001" customHeight="1">
      <c r="A909" s="16" t="s">
        <v>91</v>
      </c>
      <c r="B909" s="16" t="s">
        <v>3230</v>
      </c>
      <c r="C909" s="16" t="s">
        <v>3234</v>
      </c>
      <c r="D909" s="16" t="s">
        <v>3232</v>
      </c>
      <c r="E909" s="18">
        <v>43437</v>
      </c>
      <c r="F909" s="16" t="s">
        <v>93</v>
      </c>
      <c r="G909" s="16" t="s">
        <v>74</v>
      </c>
      <c r="H909" s="16" t="s">
        <v>81</v>
      </c>
      <c r="I909" s="16" t="s">
        <v>155</v>
      </c>
      <c r="J909" s="16" t="s">
        <v>83</v>
      </c>
      <c r="K909" s="16" t="s">
        <v>84</v>
      </c>
      <c r="L909" s="16" t="s">
        <v>85</v>
      </c>
      <c r="M909" s="19">
        <v>29690000</v>
      </c>
      <c r="N909" s="19">
        <v>29690000</v>
      </c>
      <c r="O909" s="20" t="s">
        <v>3233</v>
      </c>
      <c r="P909" s="21">
        <v>2100150040546</v>
      </c>
      <c r="Q909" s="20" t="s">
        <v>72</v>
      </c>
      <c r="R909" s="16" t="str">
        <f t="shared" si="244"/>
        <v>ADF Including TSF</v>
      </c>
      <c r="S909" s="16" t="str">
        <f t="shared" si="243"/>
        <v>A</v>
      </c>
      <c r="T909" s="16" t="str">
        <f t="shared" si="242"/>
        <v>Blend Countries</v>
      </c>
      <c r="U909" s="16" t="str">
        <f t="shared" si="245"/>
        <v>Non-Transition States</v>
      </c>
      <c r="V909" s="22" t="str">
        <f>IF(ISNUMBER(MATCH(A909, {"Gabon","Sudan","Niger","Mali","Burkina Faso","Guinea"}, 0)), "De Facto Countries", "Non-De Facto Countries")</f>
        <v>Non-De Facto Countries</v>
      </c>
      <c r="W909" s="16" t="str">
        <f t="shared" si="256"/>
        <v>East</v>
      </c>
      <c r="X909" s="16" t="str">
        <f t="shared" si="257"/>
        <v>Agriculture</v>
      </c>
      <c r="Y909" s="23">
        <f>Table2[[#This Row],[Approved Amount_UA Equivalent]]</f>
        <v>29690000</v>
      </c>
      <c r="AD909" s="23">
        <f>SUM(Table2[[#This Row],[Feed Africa ]:[Improve Quality Of Life ]])</f>
        <v>29690000</v>
      </c>
      <c r="AE909" s="16" t="b">
        <f>Table2[[#This Row],[Total HI5]]=Table2[[#This Row],[Approved Amount_UA Equivalent]]</f>
        <v>1</v>
      </c>
      <c r="AF909" s="24">
        <v>10</v>
      </c>
      <c r="AG909" s="20" t="str">
        <f t="shared" si="246"/>
        <v>Investment Project</v>
      </c>
      <c r="AH909" s="24" t="e">
        <f>VLOOKUP(Table2[[#This Row],[SAP Code]],[25]DATA!$A:$G,7,FALSE)</f>
        <v>#N/A</v>
      </c>
      <c r="AI909" s="20" t="str">
        <f t="shared" si="247"/>
        <v>Infrastructure</v>
      </c>
      <c r="AJ909" s="25" t="s">
        <v>157</v>
      </c>
      <c r="AK909" s="25" t="s">
        <v>74</v>
      </c>
      <c r="AL909" s="23" t="str" cm="1">
        <f t="array" ref="AL909">_xlfn.SWITCH(AK909,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09" s="26">
        <v>1</v>
      </c>
      <c r="AN909" s="25" t="str">
        <f t="shared" si="255"/>
        <v>Sovereign</v>
      </c>
      <c r="AO909" s="27">
        <v>0.5</v>
      </c>
      <c r="AP909" s="23">
        <f>Table2[[#This Row],[Approved Amount_UA Equivalent]]/1000000</f>
        <v>29.69</v>
      </c>
      <c r="AQ909" s="19">
        <f t="shared" si="248"/>
        <v>39.5126396</v>
      </c>
      <c r="AR909" s="23" t="str">
        <f t="shared" si="249"/>
        <v>21-30</v>
      </c>
      <c r="AS909" s="23" t="str">
        <f t="shared" si="250"/>
        <v>21-40</v>
      </c>
      <c r="AT909" s="23" t="str">
        <f t="shared" si="251"/>
        <v>1-40</v>
      </c>
      <c r="AU909" s="23" t="str">
        <f t="shared" si="252"/>
        <v>&lt;1-50 Mn</v>
      </c>
      <c r="AV909" s="23">
        <f>Table2[[#This Row],[Amount]]</f>
        <v>29690000</v>
      </c>
      <c r="AW909" s="23" t="str">
        <f t="shared" si="253"/>
        <v>Dec 2018</v>
      </c>
      <c r="AX909" s="28">
        <f>IFERROR(VLOOKUP(Table2[[#This Row],[SAP Code]],[26]_16!A:B,2,FALSE),0)</f>
        <v>0</v>
      </c>
      <c r="AY909" s="28">
        <f>IFERROR(VLOOKUP(Table2[[#This Row],[SAP Code]],[26]_16!D:E,2,FALSE)/ 1000000, 0)</f>
        <v>0</v>
      </c>
      <c r="AZ909" s="28">
        <f>IFERROR(VLOOKUP(Table2[[#This Row],[SAP Code]],[26]_16!G:H,2,FALSE)/ 1000000, 0)</f>
        <v>0</v>
      </c>
      <c r="BA909" s="28">
        <f>IFERROR(VLOOKUP(Table2[[#This Row],[SAP Code]],[26]_16!J:K,2,FALSE)/ 1000000, 0)</f>
        <v>0</v>
      </c>
      <c r="BB909" s="28">
        <f>IFERROR(VLOOKUP(Table2[[#This Row],[SAP Code]],[26]_16!M:N,2,FALSE)/ 1000000, 0)</f>
        <v>1.0475122800000001</v>
      </c>
      <c r="BC909" s="28">
        <f>IFERROR(VLOOKUP(Table2[[#This Row],[SAP Code]],[26]_16!P:Q,2,FALSE),0)</f>
        <v>2.9833750800000001</v>
      </c>
      <c r="BD909" s="28">
        <f>IFERROR(VLOOKUP(Table2[[#This Row],[SAP Code]],[26]_16!S:T,2,FALSE),0)</f>
        <v>2.2091027299999997</v>
      </c>
      <c r="BE909" s="28">
        <f>IFERROR(VLOOKUP(Table2[[#This Row],[SAP Code]],[26]_16!V:W,2,FALSE)/ 1000000, 0)</f>
        <v>4.0800437499999989</v>
      </c>
      <c r="BF909" s="28">
        <f>IFERROR(VLOOKUP(Table2[[#This Row],[SAP Code]],[26]_16!Y:Z,2,FALSE)/ 1000000, 0)</f>
        <v>1.6815167400000002</v>
      </c>
      <c r="BG909" s="28" t="str">
        <f>IFERROR(VLOOKUP(Table2[[#This Row],[SAP Code]],[26]port!$A:$AD,30,FALSE),"unknown")</f>
        <v>OnGo</v>
      </c>
      <c r="BH909" s="29" t="str">
        <f t="shared" si="254"/>
        <v>Ongoing</v>
      </c>
      <c r="BI909" s="16"/>
    </row>
    <row r="910" spans="1:61" ht="17.100000000000001" customHeight="1">
      <c r="A910" s="16" t="s">
        <v>343</v>
      </c>
      <c r="B910" s="16" t="s">
        <v>3235</v>
      </c>
      <c r="C910" s="16" t="s">
        <v>3236</v>
      </c>
      <c r="D910" s="16" t="s">
        <v>3237</v>
      </c>
      <c r="E910" s="18">
        <v>43437</v>
      </c>
      <c r="F910" s="16" t="s">
        <v>1248</v>
      </c>
      <c r="G910" s="16" t="s">
        <v>255</v>
      </c>
      <c r="H910" s="16" t="s">
        <v>348</v>
      </c>
      <c r="I910" s="16" t="s">
        <v>250</v>
      </c>
      <c r="J910" s="16" t="s">
        <v>83</v>
      </c>
      <c r="K910" s="16" t="s">
        <v>84</v>
      </c>
      <c r="L910" s="16" t="s">
        <v>85</v>
      </c>
      <c r="M910" s="19">
        <v>10000000</v>
      </c>
      <c r="N910" s="19">
        <v>10000000</v>
      </c>
      <c r="O910" s="20" t="s">
        <v>3238</v>
      </c>
      <c r="P910" s="21">
        <v>2100150040544</v>
      </c>
      <c r="Q910" s="20" t="s">
        <v>72</v>
      </c>
      <c r="R910" s="16" t="str">
        <f t="shared" si="244"/>
        <v>ADF Including TSF</v>
      </c>
      <c r="S910" s="16" t="str">
        <f t="shared" si="243"/>
        <v>K</v>
      </c>
      <c r="T910" s="16" t="str">
        <f t="shared" si="242"/>
        <v>ADB Countries</v>
      </c>
      <c r="U910" s="16" t="str">
        <f t="shared" si="245"/>
        <v>Non-Transition States</v>
      </c>
      <c r="V910" s="22" t="str">
        <f>IF(ISNUMBER(MATCH(A910, {"Gabon","Sudan","Niger","Mali","Burkina Faso","Guinea"}, 0)), "De Facto Countries", "Non-De Facto Countries")</f>
        <v>Non-De Facto Countries</v>
      </c>
      <c r="W910" s="16" t="str">
        <f t="shared" si="256"/>
        <v>Nigeria</v>
      </c>
      <c r="X910" s="16" t="str">
        <f t="shared" si="257"/>
        <v>Multi-Sector</v>
      </c>
      <c r="Y910" s="23">
        <f>Table2[[#This Row],[Approved Amount_UA Equivalent]]/5</f>
        <v>2000000</v>
      </c>
      <c r="Z910" s="23">
        <f>Table2[[#This Row],[Approved Amount_UA Equivalent]]/5</f>
        <v>2000000</v>
      </c>
      <c r="AA910" s="23">
        <f>Table2[[#This Row],[Approved Amount_UA Equivalent]]/5</f>
        <v>2000000</v>
      </c>
      <c r="AB910" s="23">
        <f>Table2[[#This Row],[Approved Amount_UA Equivalent]]/5</f>
        <v>2000000</v>
      </c>
      <c r="AC910" s="23">
        <f>Table2[[#This Row],[Approved Amount_UA Equivalent]]/5</f>
        <v>2000000</v>
      </c>
      <c r="AD910" s="23">
        <f>SUM(Table2[[#This Row],[Feed Africa ]:[Improve Quality Of Life ]])</f>
        <v>10000000</v>
      </c>
      <c r="AE910" s="16" t="b">
        <f>Table2[[#This Row],[Total HI5]]=Table2[[#This Row],[Approved Amount_UA Equivalent]]</f>
        <v>1</v>
      </c>
      <c r="AF910" s="24">
        <v>10</v>
      </c>
      <c r="AG910" s="20" t="str">
        <f t="shared" si="246"/>
        <v>Investment Project</v>
      </c>
      <c r="AH910" s="24" t="e">
        <f>VLOOKUP(Table2[[#This Row],[SAP Code]],[25]DATA!$A:$G,7,FALSE)</f>
        <v>#N/A</v>
      </c>
      <c r="AI910" s="20" t="str">
        <f t="shared" si="247"/>
        <v>Other Investment</v>
      </c>
      <c r="AJ910" s="25" t="s">
        <v>254</v>
      </c>
      <c r="AK910" s="25" t="s">
        <v>255</v>
      </c>
      <c r="AL910" s="23" t="str" cm="1">
        <f t="array" ref="AL910">_xlfn.SWITCH(AK910,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910" s="26">
        <v>1</v>
      </c>
      <c r="AN910" s="25" t="str">
        <f t="shared" si="255"/>
        <v>Sovereign</v>
      </c>
      <c r="AO910" s="27">
        <v>1</v>
      </c>
      <c r="AP910" s="23">
        <f>Table2[[#This Row],[Approved Amount_UA Equivalent]]/1000000</f>
        <v>10</v>
      </c>
      <c r="AQ910" s="19">
        <f t="shared" si="248"/>
        <v>13.308400000000001</v>
      </c>
      <c r="AR910" s="23" t="str">
        <f t="shared" si="249"/>
        <v>1-10</v>
      </c>
      <c r="AS910" s="23" t="str">
        <f t="shared" si="250"/>
        <v>1-20</v>
      </c>
      <c r="AT910" s="23" t="str">
        <f t="shared" si="251"/>
        <v>1-40</v>
      </c>
      <c r="AU910" s="23" t="str">
        <f t="shared" si="252"/>
        <v>&lt;1-50 Mn</v>
      </c>
      <c r="AV910" s="23">
        <f>Table2[[#This Row],[Amount]]</f>
        <v>10000000</v>
      </c>
      <c r="AW910" s="23" t="str">
        <f t="shared" si="253"/>
        <v>Dec 2018</v>
      </c>
      <c r="AX910" s="28">
        <f>IFERROR(VLOOKUP(Table2[[#This Row],[SAP Code]],[26]_16!A:B,2,FALSE),0)</f>
        <v>0</v>
      </c>
      <c r="AY910" s="28">
        <f>IFERROR(VLOOKUP(Table2[[#This Row],[SAP Code]],[26]_16!D:E,2,FALSE)/ 1000000, 0)</f>
        <v>0</v>
      </c>
      <c r="AZ910" s="28">
        <f>IFERROR(VLOOKUP(Table2[[#This Row],[SAP Code]],[26]_16!G:H,2,FALSE)/ 1000000, 0)</f>
        <v>0</v>
      </c>
      <c r="BA910" s="28">
        <f>IFERROR(VLOOKUP(Table2[[#This Row],[SAP Code]],[26]_16!J:K,2,FALSE)/ 1000000, 0)</f>
        <v>0</v>
      </c>
      <c r="BB910" s="28">
        <f>IFERROR(VLOOKUP(Table2[[#This Row],[SAP Code]],[26]_16!M:N,2,FALSE)/ 1000000, 0)</f>
        <v>0</v>
      </c>
      <c r="BC910" s="28">
        <f>IFERROR(VLOOKUP(Table2[[#This Row],[SAP Code]],[26]_16!P:Q,2,FALSE),0)</f>
        <v>7.5140410000000005E-2</v>
      </c>
      <c r="BD910" s="28">
        <f>IFERROR(VLOOKUP(Table2[[#This Row],[SAP Code]],[26]_16!S:T,2,FALSE),0)</f>
        <v>0</v>
      </c>
      <c r="BE910" s="28">
        <f>IFERROR(VLOOKUP(Table2[[#This Row],[SAP Code]],[26]_16!V:W,2,FALSE)/ 1000000, 0)</f>
        <v>0</v>
      </c>
      <c r="BF910" s="28">
        <f>IFERROR(VLOOKUP(Table2[[#This Row],[SAP Code]],[26]_16!Y:Z,2,FALSE)/ 1000000, 0)</f>
        <v>0</v>
      </c>
      <c r="BG910" s="28" t="str">
        <f>IFERROR(VLOOKUP(Table2[[#This Row],[SAP Code]],[26]port!$A:$AD,30,FALSE),"unknown")</f>
        <v>TERM</v>
      </c>
      <c r="BH910" s="29" t="str">
        <f t="shared" si="254"/>
        <v>Number of operations Cancelled before completion</v>
      </c>
      <c r="BI910" s="16"/>
    </row>
    <row r="911" spans="1:61" ht="17.100000000000001" customHeight="1">
      <c r="A911" s="16" t="s">
        <v>228</v>
      </c>
      <c r="B911" s="16" t="s">
        <v>3239</v>
      </c>
      <c r="C911" s="16" t="s">
        <v>3240</v>
      </c>
      <c r="D911" s="16" t="s">
        <v>3241</v>
      </c>
      <c r="E911" s="18">
        <v>43438</v>
      </c>
      <c r="F911" s="16" t="s">
        <v>232</v>
      </c>
      <c r="G911" s="16" t="s">
        <v>74</v>
      </c>
      <c r="H911" s="16" t="s">
        <v>101</v>
      </c>
      <c r="I911" s="16" t="s">
        <v>155</v>
      </c>
      <c r="J911" s="16" t="s">
        <v>83</v>
      </c>
      <c r="K911" s="16" t="s">
        <v>84</v>
      </c>
      <c r="L911" s="16" t="s">
        <v>85</v>
      </c>
      <c r="M911" s="19">
        <v>20000000</v>
      </c>
      <c r="N911" s="19">
        <v>20000000</v>
      </c>
      <c r="O911" s="20" t="s">
        <v>3242</v>
      </c>
      <c r="P911" s="21">
        <v>2100150040548</v>
      </c>
      <c r="Q911" s="20" t="s">
        <v>72</v>
      </c>
      <c r="R911" s="16" t="str">
        <f t="shared" si="244"/>
        <v>ADF Including TSF</v>
      </c>
      <c r="S911" s="16" t="str">
        <f t="shared" si="243"/>
        <v>A</v>
      </c>
      <c r="T911" s="16" t="str">
        <f t="shared" si="242"/>
        <v>ADB Countries</v>
      </c>
      <c r="U911" s="16" t="str">
        <f t="shared" si="245"/>
        <v>Non-Transition States</v>
      </c>
      <c r="V911" s="22" t="str">
        <f>IF(ISNUMBER(MATCH(A911, {"Gabon","Sudan","Niger","Mali","Burkina Faso","Guinea"}, 0)), "De Facto Countries", "Non-De Facto Countries")</f>
        <v>Non-De Facto Countries</v>
      </c>
      <c r="W911" s="16" t="str">
        <f t="shared" si="256"/>
        <v>South</v>
      </c>
      <c r="X911" s="16" t="str">
        <f t="shared" si="257"/>
        <v>Agriculture</v>
      </c>
      <c r="Y911" s="23">
        <f>Table2[[#This Row],[Approved Amount_UA Equivalent]]</f>
        <v>20000000</v>
      </c>
      <c r="AD911" s="23">
        <f>SUM(Table2[[#This Row],[Feed Africa ]:[Improve Quality Of Life ]])</f>
        <v>20000000</v>
      </c>
      <c r="AE911" s="16" t="b">
        <f>Table2[[#This Row],[Total HI5]]=Table2[[#This Row],[Approved Amount_UA Equivalent]]</f>
        <v>1</v>
      </c>
      <c r="AF911" s="24">
        <v>10</v>
      </c>
      <c r="AG911" s="20" t="str">
        <f t="shared" si="246"/>
        <v>Investment Project</v>
      </c>
      <c r="AH911" s="24" t="e">
        <f>VLOOKUP(Table2[[#This Row],[SAP Code]],[25]DATA!$A:$G,7,FALSE)</f>
        <v>#N/A</v>
      </c>
      <c r="AI911" s="20" t="str">
        <f t="shared" si="247"/>
        <v>Infrastructure</v>
      </c>
      <c r="AJ911" s="25" t="s">
        <v>157</v>
      </c>
      <c r="AK911" s="25" t="s">
        <v>74</v>
      </c>
      <c r="AL911" s="23" t="str" cm="1">
        <f t="array" ref="AL911">_xlfn.SWITCH(AK911,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11" s="26">
        <v>1</v>
      </c>
      <c r="AN911" s="25" t="str">
        <f t="shared" si="255"/>
        <v>Sovereign</v>
      </c>
      <c r="AO911" s="27">
        <v>0.5</v>
      </c>
      <c r="AP911" s="23">
        <f>Table2[[#This Row],[Approved Amount_UA Equivalent]]/1000000</f>
        <v>20</v>
      </c>
      <c r="AQ911" s="19">
        <f t="shared" si="248"/>
        <v>26.616800000000001</v>
      </c>
      <c r="AR911" s="23" t="str">
        <f t="shared" si="249"/>
        <v>11-20</v>
      </c>
      <c r="AS911" s="23" t="str">
        <f t="shared" si="250"/>
        <v>1-20</v>
      </c>
      <c r="AT911" s="23" t="str">
        <f t="shared" si="251"/>
        <v>1-40</v>
      </c>
      <c r="AU911" s="23" t="str">
        <f t="shared" si="252"/>
        <v>&lt;1-50 Mn</v>
      </c>
      <c r="AV911" s="23">
        <f>Table2[[#This Row],[Amount]]</f>
        <v>20000000</v>
      </c>
      <c r="AW911" s="23" t="str">
        <f t="shared" si="253"/>
        <v>Dec 2018</v>
      </c>
      <c r="AX911" s="28">
        <f>IFERROR(VLOOKUP(Table2[[#This Row],[SAP Code]],[26]_16!A:B,2,FALSE),0)</f>
        <v>0</v>
      </c>
      <c r="AY911" s="28">
        <f>IFERROR(VLOOKUP(Table2[[#This Row],[SAP Code]],[26]_16!D:E,2,FALSE)/ 1000000, 0)</f>
        <v>0</v>
      </c>
      <c r="AZ911" s="28">
        <f>IFERROR(VLOOKUP(Table2[[#This Row],[SAP Code]],[26]_16!G:H,2,FALSE)/ 1000000, 0)</f>
        <v>0</v>
      </c>
      <c r="BA911" s="28">
        <f>IFERROR(VLOOKUP(Table2[[#This Row],[SAP Code]],[26]_16!J:K,2,FALSE)/ 1000000, 0)</f>
        <v>0</v>
      </c>
      <c r="BB911" s="28">
        <f>IFERROR(VLOOKUP(Table2[[#This Row],[SAP Code]],[26]_16!M:N,2,FALSE)/ 1000000, 0)</f>
        <v>0</v>
      </c>
      <c r="BC911" s="28">
        <f>IFERROR(VLOOKUP(Table2[[#This Row],[SAP Code]],[26]_16!P:Q,2,FALSE),0)</f>
        <v>0</v>
      </c>
      <c r="BD911" s="28">
        <f>IFERROR(VLOOKUP(Table2[[#This Row],[SAP Code]],[26]_16!S:T,2,FALSE),0)</f>
        <v>4.9954377000000001</v>
      </c>
      <c r="BE911" s="28">
        <f>IFERROR(VLOOKUP(Table2[[#This Row],[SAP Code]],[26]_16!V:W,2,FALSE)/ 1000000, 0)</f>
        <v>5.2143857999999996</v>
      </c>
      <c r="BF911" s="28">
        <f>IFERROR(VLOOKUP(Table2[[#This Row],[SAP Code]],[26]_16!Y:Z,2,FALSE)/ 1000000, 0)</f>
        <v>6.0217322600000003</v>
      </c>
      <c r="BG911" s="28" t="str">
        <f>IFERROR(VLOOKUP(Table2[[#This Row],[SAP Code]],[26]port!$A:$AD,30,FALSE),"unknown")</f>
        <v>OnGo</v>
      </c>
      <c r="BH911" s="29" t="str">
        <f t="shared" si="254"/>
        <v>Ongoing</v>
      </c>
      <c r="BI911" s="16"/>
    </row>
    <row r="912" spans="1:61" ht="17.100000000000001" customHeight="1">
      <c r="A912" s="16" t="s">
        <v>228</v>
      </c>
      <c r="B912" s="16" t="s">
        <v>3239</v>
      </c>
      <c r="C912" s="16" t="s">
        <v>3243</v>
      </c>
      <c r="D912" s="16" t="s">
        <v>3241</v>
      </c>
      <c r="E912" s="18">
        <v>43438</v>
      </c>
      <c r="F912" s="16" t="s">
        <v>232</v>
      </c>
      <c r="G912" s="16" t="s">
        <v>74</v>
      </c>
      <c r="H912" s="16" t="s">
        <v>101</v>
      </c>
      <c r="I912" s="16" t="s">
        <v>155</v>
      </c>
      <c r="J912" s="16" t="s">
        <v>607</v>
      </c>
      <c r="K912" s="16" t="s">
        <v>84</v>
      </c>
      <c r="L912" s="16" t="s">
        <v>85</v>
      </c>
      <c r="M912" s="19">
        <v>4500000</v>
      </c>
      <c r="N912" s="19">
        <v>4500000</v>
      </c>
      <c r="O912" s="20" t="s">
        <v>3242</v>
      </c>
      <c r="P912" s="21">
        <v>2200160002239</v>
      </c>
      <c r="Q912" s="20" t="s">
        <v>72</v>
      </c>
      <c r="R912" s="16" t="str">
        <f t="shared" si="244"/>
        <v>NTF</v>
      </c>
      <c r="S912" s="16" t="str">
        <f t="shared" si="243"/>
        <v>A</v>
      </c>
      <c r="T912" s="16" t="str">
        <f t="shared" si="242"/>
        <v>ADB Countries</v>
      </c>
      <c r="U912" s="16" t="str">
        <f t="shared" si="245"/>
        <v>Non-Transition States</v>
      </c>
      <c r="V912" s="22" t="str">
        <f>IF(ISNUMBER(MATCH(A912, {"Gabon","Sudan","Niger","Mali","Burkina Faso","Guinea"}, 0)), "De Facto Countries", "Non-De Facto Countries")</f>
        <v>Non-De Facto Countries</v>
      </c>
      <c r="W912" s="16" t="str">
        <f t="shared" si="256"/>
        <v>South</v>
      </c>
      <c r="X912" s="16" t="str">
        <f t="shared" si="257"/>
        <v>Agriculture</v>
      </c>
      <c r="Y912" s="23">
        <f>Table2[[#This Row],[Approved Amount_UA Equivalent]]</f>
        <v>4500000</v>
      </c>
      <c r="AD912" s="23">
        <f>SUM(Table2[[#This Row],[Feed Africa ]:[Improve Quality Of Life ]])</f>
        <v>4500000</v>
      </c>
      <c r="AE912" s="16" t="b">
        <f>Table2[[#This Row],[Total HI5]]=Table2[[#This Row],[Approved Amount_UA Equivalent]]</f>
        <v>1</v>
      </c>
      <c r="AF912" s="24">
        <v>10</v>
      </c>
      <c r="AG912" s="20" t="str">
        <f t="shared" si="246"/>
        <v>Investment Project</v>
      </c>
      <c r="AH912" s="24" t="e">
        <f>VLOOKUP(Table2[[#This Row],[SAP Code]],[25]DATA!$A:$G,7,FALSE)</f>
        <v>#N/A</v>
      </c>
      <c r="AI912" s="20" t="str">
        <f t="shared" si="247"/>
        <v>Infrastructure</v>
      </c>
      <c r="AJ912" s="25" t="s">
        <v>157</v>
      </c>
      <c r="AK912" s="25" t="s">
        <v>74</v>
      </c>
      <c r="AL912" s="23" t="str" cm="1">
        <f t="array" ref="AL912">_xlfn.SWITCH(AK912,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12" s="26">
        <v>1</v>
      </c>
      <c r="AN912" s="25" t="str">
        <f t="shared" si="255"/>
        <v>Sovereign</v>
      </c>
      <c r="AO912" s="27">
        <v>0.5</v>
      </c>
      <c r="AP912" s="23">
        <f>Table2[[#This Row],[Approved Amount_UA Equivalent]]/1000000</f>
        <v>4.5</v>
      </c>
      <c r="AQ912" s="19">
        <f t="shared" si="248"/>
        <v>5.9887800000000002</v>
      </c>
      <c r="AR912" s="23" t="str">
        <f t="shared" si="249"/>
        <v>1-10</v>
      </c>
      <c r="AS912" s="23" t="str">
        <f t="shared" si="250"/>
        <v>1-20</v>
      </c>
      <c r="AT912" s="23" t="str">
        <f t="shared" si="251"/>
        <v>1-40</v>
      </c>
      <c r="AU912" s="23" t="str">
        <f t="shared" si="252"/>
        <v>&lt;1-50 Mn</v>
      </c>
      <c r="AV912" s="23">
        <f>Table2[[#This Row],[Amount]]</f>
        <v>4500000</v>
      </c>
      <c r="AW912" s="23" t="str">
        <f t="shared" si="253"/>
        <v>Dec 2018</v>
      </c>
      <c r="AX912" s="28">
        <f>IFERROR(VLOOKUP(Table2[[#This Row],[SAP Code]],[26]_16!A:B,2,FALSE),0)</f>
        <v>0</v>
      </c>
      <c r="AY912" s="28">
        <f>IFERROR(VLOOKUP(Table2[[#This Row],[SAP Code]],[26]_16!D:E,2,FALSE)/ 1000000, 0)</f>
        <v>0</v>
      </c>
      <c r="AZ912" s="28">
        <f>IFERROR(VLOOKUP(Table2[[#This Row],[SAP Code]],[26]_16!G:H,2,FALSE)/ 1000000, 0)</f>
        <v>0</v>
      </c>
      <c r="BA912" s="28">
        <f>IFERROR(VLOOKUP(Table2[[#This Row],[SAP Code]],[26]_16!J:K,2,FALSE)/ 1000000, 0)</f>
        <v>0</v>
      </c>
      <c r="BB912" s="28">
        <f>IFERROR(VLOOKUP(Table2[[#This Row],[SAP Code]],[26]_16!M:N,2,FALSE)/ 1000000, 0)</f>
        <v>0</v>
      </c>
      <c r="BC912" s="28">
        <f>IFERROR(VLOOKUP(Table2[[#This Row],[SAP Code]],[26]_16!P:Q,2,FALSE),0)</f>
        <v>0</v>
      </c>
      <c r="BD912" s="28">
        <f>IFERROR(VLOOKUP(Table2[[#This Row],[SAP Code]],[26]_16!S:T,2,FALSE),0)</f>
        <v>4.9954377000000001</v>
      </c>
      <c r="BE912" s="28">
        <f>IFERROR(VLOOKUP(Table2[[#This Row],[SAP Code]],[26]_16!V:W,2,FALSE)/ 1000000, 0)</f>
        <v>5.2143857999999996</v>
      </c>
      <c r="BF912" s="28">
        <f>IFERROR(VLOOKUP(Table2[[#This Row],[SAP Code]],[26]_16!Y:Z,2,FALSE)/ 1000000, 0)</f>
        <v>6.0217322600000003</v>
      </c>
      <c r="BG912" s="28" t="str">
        <f>IFERROR(VLOOKUP(Table2[[#This Row],[SAP Code]],[26]port!$A:$AD,30,FALSE),"unknown")</f>
        <v>OnGo</v>
      </c>
      <c r="BH912" s="29" t="str">
        <f t="shared" si="254"/>
        <v>Ongoing</v>
      </c>
      <c r="BI912" s="16"/>
    </row>
    <row r="913" spans="1:61" ht="17.100000000000001" customHeight="1">
      <c r="A913" s="16" t="s">
        <v>495</v>
      </c>
      <c r="B913" s="16" t="s">
        <v>3244</v>
      </c>
      <c r="C913" s="16" t="s">
        <v>3245</v>
      </c>
      <c r="D913" s="16" t="s">
        <v>3246</v>
      </c>
      <c r="E913" s="18">
        <v>43438</v>
      </c>
      <c r="F913" s="16" t="s">
        <v>499</v>
      </c>
      <c r="G913" s="16" t="s">
        <v>126</v>
      </c>
      <c r="H913" s="16" t="s">
        <v>101</v>
      </c>
      <c r="I913" s="16" t="s">
        <v>1121</v>
      </c>
      <c r="J913" s="16" t="s">
        <v>68</v>
      </c>
      <c r="K913" s="16" t="s">
        <v>69</v>
      </c>
      <c r="L913" s="16" t="s">
        <v>70</v>
      </c>
      <c r="M913" s="19">
        <v>1000000</v>
      </c>
      <c r="N913" s="19">
        <v>722945.56942807778</v>
      </c>
      <c r="O913" s="20" t="s">
        <v>3247</v>
      </c>
      <c r="P913" s="21">
        <v>5000199005668</v>
      </c>
      <c r="Q913" s="20" t="s">
        <v>72</v>
      </c>
      <c r="R913" s="16" t="str">
        <f t="shared" si="244"/>
        <v>OTHERS</v>
      </c>
      <c r="S913" s="16" t="str">
        <f t="shared" si="243"/>
        <v>C</v>
      </c>
      <c r="T913" s="16" t="str">
        <f t="shared" si="242"/>
        <v>ADF Countries</v>
      </c>
      <c r="U913" s="16" t="str">
        <f t="shared" si="245"/>
        <v>Transition States</v>
      </c>
      <c r="V913" s="22" t="str">
        <f>IF(ISNUMBER(MATCH(A913, {"Gabon","Sudan","Niger","Mali","Burkina Faso","Guinea"}, 0)), "De Facto Countries", "Non-De Facto Countries")</f>
        <v>Non-De Facto Countries</v>
      </c>
      <c r="W913" s="16" t="str">
        <f t="shared" si="256"/>
        <v>South</v>
      </c>
      <c r="X913" s="16" t="str">
        <f t="shared" si="257"/>
        <v>Environment</v>
      </c>
      <c r="Y913" s="23">
        <f>Table2[[#This Row],[Approved Amount_UA Equivalent]]</f>
        <v>722945.56942807778</v>
      </c>
      <c r="AD913" s="23">
        <f>SUM(Table2[[#This Row],[Feed Africa ]:[Improve Quality Of Life ]])</f>
        <v>722945.56942807778</v>
      </c>
      <c r="AE913" s="16" t="b">
        <f>Table2[[#This Row],[Total HI5]]=Table2[[#This Row],[Approved Amount_UA Equivalent]]</f>
        <v>1</v>
      </c>
      <c r="AF913" s="24">
        <v>50</v>
      </c>
      <c r="AG913" s="20" t="str">
        <f t="shared" si="246"/>
        <v>Emergency Assistance</v>
      </c>
      <c r="AH913" s="24" t="e">
        <f>VLOOKUP(Table2[[#This Row],[SAP Code]],[25]DATA!$A:$G,7,FALSE)</f>
        <v>#N/A</v>
      </c>
      <c r="AI913" s="20" t="str">
        <f t="shared" si="247"/>
        <v>Other Investment</v>
      </c>
      <c r="AJ913" s="25" t="s">
        <v>1126</v>
      </c>
      <c r="AK913" s="25" t="s">
        <v>126</v>
      </c>
      <c r="AL913" s="23" t="str" cm="1">
        <f t="array" ref="AL913">_xlfn.SWITCH(AK913,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13" s="26">
        <v>1</v>
      </c>
      <c r="AN913" s="25" t="str">
        <f t="shared" si="255"/>
        <v>Sovereign</v>
      </c>
      <c r="AO913" s="27">
        <v>1</v>
      </c>
      <c r="AP913" s="23">
        <f>Table2[[#This Row],[Approved Amount_UA Equivalent]]/1000000</f>
        <v>0.72294556942807775</v>
      </c>
      <c r="AQ913" s="19">
        <f t="shared" si="248"/>
        <v>0.96212488161766307</v>
      </c>
      <c r="AR913" s="23" t="str">
        <f t="shared" si="249"/>
        <v>1-10</v>
      </c>
      <c r="AS913" s="23" t="str">
        <f t="shared" si="250"/>
        <v>1-20</v>
      </c>
      <c r="AT913" s="23" t="str">
        <f t="shared" si="251"/>
        <v>1-40</v>
      </c>
      <c r="AU913" s="23" t="str">
        <f t="shared" si="252"/>
        <v>&lt;1-50 Mn</v>
      </c>
      <c r="AV913" s="23">
        <f>Table2[[#This Row],[Amount]]</f>
        <v>1000000</v>
      </c>
      <c r="AW913" s="23" t="str">
        <f t="shared" si="253"/>
        <v>Dec 2018</v>
      </c>
      <c r="AX913" s="28">
        <f>IFERROR(VLOOKUP(Table2[[#This Row],[SAP Code]],[26]_16!A:B,2,FALSE),0)</f>
        <v>0</v>
      </c>
      <c r="AY913" s="28">
        <f>IFERROR(VLOOKUP(Table2[[#This Row],[SAP Code]],[26]_16!D:E,2,FALSE)/ 1000000, 0)</f>
        <v>0</v>
      </c>
      <c r="AZ913" s="28">
        <f>IFERROR(VLOOKUP(Table2[[#This Row],[SAP Code]],[26]_16!G:H,2,FALSE)/ 1000000, 0)</f>
        <v>0</v>
      </c>
      <c r="BA913" s="28">
        <f>IFERROR(VLOOKUP(Table2[[#This Row],[SAP Code]],[26]_16!J:K,2,FALSE)/ 1000000, 0)</f>
        <v>0</v>
      </c>
      <c r="BB913" s="28">
        <f>IFERROR(VLOOKUP(Table2[[#This Row],[SAP Code]],[26]_16!M:N,2,FALSE)/ 1000000, 0)</f>
        <v>0</v>
      </c>
      <c r="BC913" s="28">
        <f>IFERROR(VLOOKUP(Table2[[#This Row],[SAP Code]],[26]_16!P:Q,2,FALSE),0)</f>
        <v>0</v>
      </c>
      <c r="BD913" s="28">
        <f>IFERROR(VLOOKUP(Table2[[#This Row],[SAP Code]],[26]_16!S:T,2,FALSE),0)</f>
        <v>0</v>
      </c>
      <c r="BE913" s="28">
        <f>IFERROR(VLOOKUP(Table2[[#This Row],[SAP Code]],[26]_16!V:W,2,FALSE)/ 1000000, 0)</f>
        <v>0</v>
      </c>
      <c r="BF913" s="28">
        <f>IFERROR(VLOOKUP(Table2[[#This Row],[SAP Code]],[26]_16!Y:Z,2,FALSE)/ 1000000, 0)</f>
        <v>0</v>
      </c>
      <c r="BG913" s="28" t="str">
        <f>IFERROR(VLOOKUP(Table2[[#This Row],[SAP Code]],[26]port!$A:$AD,30,FALSE),"unknown")</f>
        <v>CLSD</v>
      </c>
      <c r="BH913" s="29" t="str">
        <f t="shared" si="254"/>
        <v>Number of operations completed out of the net approved of that year</v>
      </c>
      <c r="BI913" s="16"/>
    </row>
    <row r="914" spans="1:61" ht="17.100000000000001" customHeight="1">
      <c r="A914" s="16" t="s">
        <v>281</v>
      </c>
      <c r="B914" s="16" t="s">
        <v>3248</v>
      </c>
      <c r="C914" s="16" t="s">
        <v>3249</v>
      </c>
      <c r="D914" s="16" t="s">
        <v>3250</v>
      </c>
      <c r="E914" s="18">
        <v>43439</v>
      </c>
      <c r="F914" s="16" t="s">
        <v>285</v>
      </c>
      <c r="G914" s="16" t="s">
        <v>2220</v>
      </c>
      <c r="H914" s="16" t="s">
        <v>81</v>
      </c>
      <c r="I914" s="16" t="s">
        <v>155</v>
      </c>
      <c r="J914" s="16" t="s">
        <v>83</v>
      </c>
      <c r="K914" s="16" t="s">
        <v>69</v>
      </c>
      <c r="L914" s="16" t="s">
        <v>85</v>
      </c>
      <c r="M914" s="19">
        <v>11000000</v>
      </c>
      <c r="N914" s="19">
        <v>11000000</v>
      </c>
      <c r="O914" s="20" t="s">
        <v>3251</v>
      </c>
      <c r="P914" s="21">
        <v>2100155038616</v>
      </c>
      <c r="Q914" s="20" t="s">
        <v>72</v>
      </c>
      <c r="R914" s="16" t="str">
        <f t="shared" si="244"/>
        <v>ADF Including TSF</v>
      </c>
      <c r="S914" s="16" t="str">
        <f t="shared" si="243"/>
        <v>A</v>
      </c>
      <c r="T914" s="16" t="str">
        <f t="shared" si="242"/>
        <v>ADF Countries</v>
      </c>
      <c r="U914" s="16" t="str">
        <f t="shared" si="245"/>
        <v>Non-Transition States</v>
      </c>
      <c r="V914" s="22" t="str">
        <f>IF(ISNUMBER(MATCH(A914, {"Gabon","Sudan","Niger","Mali","Burkina Faso","Guinea"}, 0)), "De Facto Countries", "Non-De Facto Countries")</f>
        <v>Non-De Facto Countries</v>
      </c>
      <c r="W914" s="16" t="str">
        <f t="shared" si="256"/>
        <v>East</v>
      </c>
      <c r="X914" s="16" t="str">
        <f t="shared" si="257"/>
        <v>Agriculture</v>
      </c>
      <c r="Y914" s="23">
        <f>Table2[[#This Row],[Approved Amount_UA Equivalent]]</f>
        <v>11000000</v>
      </c>
      <c r="AD914" s="23">
        <f>SUM(Table2[[#This Row],[Feed Africa ]:[Improve Quality Of Life ]])</f>
        <v>11000000</v>
      </c>
      <c r="AE914" s="16" t="b">
        <f>Table2[[#This Row],[Total HI5]]=Table2[[#This Row],[Approved Amount_UA Equivalent]]</f>
        <v>1</v>
      </c>
      <c r="AF914" s="24">
        <v>40</v>
      </c>
      <c r="AG914" s="20" t="str">
        <f t="shared" si="246"/>
        <v>ISP and Investment Project</v>
      </c>
      <c r="AH914" s="24" t="e">
        <f>VLOOKUP(Table2[[#This Row],[SAP Code]],[25]DATA!$A:$G,7,FALSE)</f>
        <v>#N/A</v>
      </c>
      <c r="AI914" s="20" t="str">
        <f t="shared" si="247"/>
        <v>Infrastructure</v>
      </c>
      <c r="AJ914" s="25" t="s">
        <v>157</v>
      </c>
      <c r="AK914" s="25" t="s">
        <v>2220</v>
      </c>
      <c r="AL914" s="23" t="str" cm="1">
        <f t="array" ref="AL914">_xlfn.SWITCH(AK914,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14" s="26">
        <v>1</v>
      </c>
      <c r="AN914" s="25" t="str">
        <f t="shared" si="255"/>
        <v>Sovereign</v>
      </c>
      <c r="AO914" s="27">
        <v>1</v>
      </c>
      <c r="AP914" s="23">
        <f>Table2[[#This Row],[Approved Amount_UA Equivalent]]/1000000</f>
        <v>11</v>
      </c>
      <c r="AQ914" s="19">
        <f t="shared" si="248"/>
        <v>14.639239999999999</v>
      </c>
      <c r="AR914" s="23" t="str">
        <f t="shared" si="249"/>
        <v>11-20</v>
      </c>
      <c r="AS914" s="23" t="str">
        <f t="shared" si="250"/>
        <v>1-20</v>
      </c>
      <c r="AT914" s="23" t="str">
        <f t="shared" si="251"/>
        <v>1-40</v>
      </c>
      <c r="AU914" s="23" t="str">
        <f t="shared" si="252"/>
        <v>&lt;1-50 Mn</v>
      </c>
      <c r="AV914" s="23">
        <f>Table2[[#This Row],[Amount]]</f>
        <v>11000000</v>
      </c>
      <c r="AW914" s="23" t="str">
        <f t="shared" si="253"/>
        <v>Dec 2018</v>
      </c>
      <c r="AX914" s="28">
        <f>IFERROR(VLOOKUP(Table2[[#This Row],[SAP Code]],[26]_16!A:B,2,FALSE),0)</f>
        <v>0</v>
      </c>
      <c r="AY914" s="28">
        <f>IFERROR(VLOOKUP(Table2[[#This Row],[SAP Code]],[26]_16!D:E,2,FALSE)/ 1000000, 0)</f>
        <v>0</v>
      </c>
      <c r="AZ914" s="28">
        <f>IFERROR(VLOOKUP(Table2[[#This Row],[SAP Code]],[26]_16!G:H,2,FALSE)/ 1000000, 0)</f>
        <v>0</v>
      </c>
      <c r="BA914" s="28">
        <f>IFERROR(VLOOKUP(Table2[[#This Row],[SAP Code]],[26]_16!J:K,2,FALSE)/ 1000000, 0)</f>
        <v>0</v>
      </c>
      <c r="BB914" s="28">
        <f>IFERROR(VLOOKUP(Table2[[#This Row],[SAP Code]],[26]_16!M:N,2,FALSE)/ 1000000, 0)</f>
        <v>1.3355081200000001</v>
      </c>
      <c r="BC914" s="28">
        <f>IFERROR(VLOOKUP(Table2[[#This Row],[SAP Code]],[26]_16!P:Q,2,FALSE),0)</f>
        <v>0</v>
      </c>
      <c r="BD914" s="28">
        <f>IFERROR(VLOOKUP(Table2[[#This Row],[SAP Code]],[26]_16!S:T,2,FALSE),0)</f>
        <v>1.6473260199999999</v>
      </c>
      <c r="BE914" s="28">
        <f>IFERROR(VLOOKUP(Table2[[#This Row],[SAP Code]],[26]_16!V:W,2,FALSE)/ 1000000, 0)</f>
        <v>3.5025946400000003</v>
      </c>
      <c r="BF914" s="28">
        <f>IFERROR(VLOOKUP(Table2[[#This Row],[SAP Code]],[26]_16!Y:Z,2,FALSE)/ 1000000, 0)</f>
        <v>0.6404930499999999</v>
      </c>
      <c r="BG914" s="28" t="str">
        <f>IFERROR(VLOOKUP(Table2[[#This Row],[SAP Code]],[26]port!$A:$AD,30,FALSE),"unknown")</f>
        <v>OnGo</v>
      </c>
      <c r="BH914" s="29" t="str">
        <f t="shared" si="254"/>
        <v>Ongoing</v>
      </c>
      <c r="BI914" s="16"/>
    </row>
    <row r="915" spans="1:61" ht="17.100000000000001" customHeight="1">
      <c r="A915" s="16" t="s">
        <v>706</v>
      </c>
      <c r="B915" s="16" t="s">
        <v>3252</v>
      </c>
      <c r="C915" s="16" t="s">
        <v>3253</v>
      </c>
      <c r="D915" s="16" t="s">
        <v>3254</v>
      </c>
      <c r="E915" s="18">
        <v>43439</v>
      </c>
      <c r="F915" s="16" t="s">
        <v>657</v>
      </c>
      <c r="G915" s="16" t="s">
        <v>126</v>
      </c>
      <c r="H915" s="16" t="s">
        <v>132</v>
      </c>
      <c r="I915" s="16" t="s">
        <v>123</v>
      </c>
      <c r="J915" s="16" t="s">
        <v>83</v>
      </c>
      <c r="K915" s="16" t="s">
        <v>84</v>
      </c>
      <c r="L915" s="16" t="s">
        <v>85</v>
      </c>
      <c r="M915" s="19">
        <v>6270000</v>
      </c>
      <c r="N915" s="19">
        <v>6270000</v>
      </c>
      <c r="O915" s="20" t="s">
        <v>3255</v>
      </c>
      <c r="P915" s="21">
        <v>2100150040547</v>
      </c>
      <c r="Q915" s="20" t="s">
        <v>72</v>
      </c>
      <c r="R915" s="16" t="str">
        <f t="shared" si="244"/>
        <v>ADF Including TSF</v>
      </c>
      <c r="S915" s="16" t="str">
        <f t="shared" si="243"/>
        <v>E</v>
      </c>
      <c r="T915" s="16" t="str">
        <f t="shared" si="242"/>
        <v>ADF Countries</v>
      </c>
      <c r="U915" s="16" t="str">
        <f t="shared" si="245"/>
        <v>Transition States</v>
      </c>
      <c r="V915" s="22" t="str">
        <f>IF(ISNUMBER(MATCH(A915, {"Gabon","Sudan","Niger","Mali","Burkina Faso","Guinea"}, 0)), "De Facto Countries", "Non-De Facto Countries")</f>
        <v>Non-De Facto Countries</v>
      </c>
      <c r="W915" s="16" t="str">
        <f t="shared" si="256"/>
        <v>West</v>
      </c>
      <c r="X915" s="16" t="str">
        <f t="shared" si="257"/>
        <v>WASH Sector</v>
      </c>
      <c r="Y915" s="23">
        <f>Table2[[#This Row],[Approved Amount_UA Equivalent]]*0.03</f>
        <v>188100</v>
      </c>
      <c r="Z915" s="23">
        <f>Table2[[#This Row],[Approved Amount_UA Equivalent]]*0.01</f>
        <v>62700</v>
      </c>
      <c r="AC915" s="23">
        <f>Table2[[#This Row],[Approved Amount_UA Equivalent]]*0.96</f>
        <v>6019200</v>
      </c>
      <c r="AD915" s="23">
        <f>SUM(Table2[[#This Row],[Feed Africa ]:[Improve Quality Of Life ]])</f>
        <v>6270000</v>
      </c>
      <c r="AE915" s="16" t="b">
        <f>Table2[[#This Row],[Total HI5]]=Table2[[#This Row],[Approved Amount_UA Equivalent]]</f>
        <v>1</v>
      </c>
      <c r="AF915" s="24">
        <v>10</v>
      </c>
      <c r="AG915" s="20" t="str">
        <f t="shared" si="246"/>
        <v>Investment Project</v>
      </c>
      <c r="AH915" s="24" t="e">
        <f>VLOOKUP(Table2[[#This Row],[SAP Code]],[25]DATA!$A:$G,7,FALSE)</f>
        <v>#N/A</v>
      </c>
      <c r="AI915" s="20" t="str">
        <f t="shared" si="247"/>
        <v>Infrastructure</v>
      </c>
      <c r="AJ915" s="25" t="s">
        <v>89</v>
      </c>
      <c r="AK915" s="25" t="s">
        <v>126</v>
      </c>
      <c r="AL915" s="23" t="str" cm="1">
        <f t="array" ref="AL915">_xlfn.SWITCH(AK915,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15" s="26">
        <v>1</v>
      </c>
      <c r="AN915" s="25" t="str">
        <f t="shared" si="255"/>
        <v>Sovereign</v>
      </c>
      <c r="AO915" s="27">
        <v>0.5</v>
      </c>
      <c r="AP915" s="23">
        <f>Table2[[#This Row],[Approved Amount_UA Equivalent]]/1000000</f>
        <v>6.27</v>
      </c>
      <c r="AQ915" s="19">
        <f t="shared" si="248"/>
        <v>8.3443667999999995</v>
      </c>
      <c r="AR915" s="23" t="str">
        <f t="shared" si="249"/>
        <v>1-10</v>
      </c>
      <c r="AS915" s="23" t="str">
        <f t="shared" si="250"/>
        <v>1-20</v>
      </c>
      <c r="AT915" s="23" t="str">
        <f t="shared" si="251"/>
        <v>1-40</v>
      </c>
      <c r="AU915" s="23" t="str">
        <f t="shared" si="252"/>
        <v>&lt;1-50 Mn</v>
      </c>
      <c r="AV915" s="23">
        <f>Table2[[#This Row],[Amount]]</f>
        <v>6270000</v>
      </c>
      <c r="AW915" s="23" t="str">
        <f t="shared" si="253"/>
        <v>Dec 2018</v>
      </c>
      <c r="AX915" s="28">
        <f>IFERROR(VLOOKUP(Table2[[#This Row],[SAP Code]],[26]_16!A:B,2,FALSE),0)</f>
        <v>0</v>
      </c>
      <c r="AY915" s="28">
        <f>IFERROR(VLOOKUP(Table2[[#This Row],[SAP Code]],[26]_16!D:E,2,FALSE)/ 1000000, 0)</f>
        <v>0</v>
      </c>
      <c r="AZ915" s="28">
        <f>IFERROR(VLOOKUP(Table2[[#This Row],[SAP Code]],[26]_16!G:H,2,FALSE)/ 1000000, 0)</f>
        <v>0</v>
      </c>
      <c r="BA915" s="28">
        <f>IFERROR(VLOOKUP(Table2[[#This Row],[SAP Code]],[26]_16!J:K,2,FALSE)/ 1000000, 0)</f>
        <v>0</v>
      </c>
      <c r="BB915" s="28">
        <f>IFERROR(VLOOKUP(Table2[[#This Row],[SAP Code]],[26]_16!M:N,2,FALSE)/ 1000000, 0)</f>
        <v>0</v>
      </c>
      <c r="BC915" s="28">
        <f>IFERROR(VLOOKUP(Table2[[#This Row],[SAP Code]],[26]_16!P:Q,2,FALSE),0)</f>
        <v>0.26654090000000003</v>
      </c>
      <c r="BD915" s="28">
        <f>IFERROR(VLOOKUP(Table2[[#This Row],[SAP Code]],[26]_16!S:T,2,FALSE),0)</f>
        <v>0.41834228000000001</v>
      </c>
      <c r="BE915" s="28">
        <f>IFERROR(VLOOKUP(Table2[[#This Row],[SAP Code]],[26]_16!V:W,2,FALSE)/ 1000000, 0)</f>
        <v>1.5620720199999993</v>
      </c>
      <c r="BF915" s="28">
        <f>IFERROR(VLOOKUP(Table2[[#This Row],[SAP Code]],[26]_16!Y:Z,2,FALSE)/ 1000000, 0)</f>
        <v>1.7497067500000001</v>
      </c>
      <c r="BG915" s="28" t="str">
        <f>IFERROR(VLOOKUP(Table2[[#This Row],[SAP Code]],[26]port!$A:$AD,30,FALSE),"unknown")</f>
        <v>OnGo</v>
      </c>
      <c r="BH915" s="29" t="str">
        <f t="shared" si="254"/>
        <v>Ongoing</v>
      </c>
      <c r="BI915" s="16"/>
    </row>
    <row r="916" spans="1:61" ht="17.100000000000001" customHeight="1">
      <c r="A916" s="16" t="s">
        <v>706</v>
      </c>
      <c r="B916" s="16" t="s">
        <v>3252</v>
      </c>
      <c r="C916" s="16" t="s">
        <v>3256</v>
      </c>
      <c r="D916" s="16" t="s">
        <v>3254</v>
      </c>
      <c r="E916" s="18">
        <v>43439</v>
      </c>
      <c r="F916" s="16" t="s">
        <v>657</v>
      </c>
      <c r="G916" s="16" t="s">
        <v>126</v>
      </c>
      <c r="H916" s="16" t="s">
        <v>132</v>
      </c>
      <c r="I916" s="16" t="s">
        <v>123</v>
      </c>
      <c r="J916" s="16" t="s">
        <v>83</v>
      </c>
      <c r="K916" s="16" t="s">
        <v>69</v>
      </c>
      <c r="L916" s="16" t="s">
        <v>85</v>
      </c>
      <c r="M916" s="19">
        <v>3730000</v>
      </c>
      <c r="N916" s="19">
        <v>3730000</v>
      </c>
      <c r="O916" s="20" t="s">
        <v>3255</v>
      </c>
      <c r="P916" s="21">
        <v>2100155038617</v>
      </c>
      <c r="Q916" s="20" t="s">
        <v>72</v>
      </c>
      <c r="R916" s="16" t="str">
        <f t="shared" si="244"/>
        <v>ADF Including TSF</v>
      </c>
      <c r="S916" s="16" t="str">
        <f t="shared" si="243"/>
        <v>E</v>
      </c>
      <c r="T916" s="16" t="str">
        <f t="shared" si="242"/>
        <v>ADF Countries</v>
      </c>
      <c r="U916" s="16" t="str">
        <f t="shared" si="245"/>
        <v>Transition States</v>
      </c>
      <c r="V916" s="22" t="str">
        <f>IF(ISNUMBER(MATCH(A916, {"Gabon","Sudan","Niger","Mali","Burkina Faso","Guinea"}, 0)), "De Facto Countries", "Non-De Facto Countries")</f>
        <v>Non-De Facto Countries</v>
      </c>
      <c r="W916" s="16" t="str">
        <f t="shared" si="256"/>
        <v>West</v>
      </c>
      <c r="X916" s="16" t="str">
        <f t="shared" si="257"/>
        <v>WASH Sector</v>
      </c>
      <c r="Y916" s="23">
        <f>Table2[[#This Row],[Approved Amount_UA Equivalent]]*0.03</f>
        <v>111900</v>
      </c>
      <c r="Z916" s="23">
        <f>Table2[[#This Row],[Approved Amount_UA Equivalent]]*0.01</f>
        <v>37300</v>
      </c>
      <c r="AC916" s="23">
        <f>Table2[[#This Row],[Approved Amount_UA Equivalent]]*0.96</f>
        <v>3580800</v>
      </c>
      <c r="AD916" s="23">
        <f>SUM(Table2[[#This Row],[Feed Africa ]:[Improve Quality Of Life ]])</f>
        <v>3730000</v>
      </c>
      <c r="AE916" s="16" t="b">
        <f>Table2[[#This Row],[Total HI5]]=Table2[[#This Row],[Approved Amount_UA Equivalent]]</f>
        <v>1</v>
      </c>
      <c r="AF916" s="24">
        <v>10</v>
      </c>
      <c r="AG916" s="20" t="str">
        <f t="shared" si="246"/>
        <v>Investment Project</v>
      </c>
      <c r="AH916" s="24" t="e">
        <f>VLOOKUP(Table2[[#This Row],[SAP Code]],[25]DATA!$A:$G,7,FALSE)</f>
        <v>#N/A</v>
      </c>
      <c r="AI916" s="20" t="str">
        <f t="shared" si="247"/>
        <v>Infrastructure</v>
      </c>
      <c r="AJ916" s="25" t="s">
        <v>89</v>
      </c>
      <c r="AK916" s="25" t="s">
        <v>126</v>
      </c>
      <c r="AL916" s="23" t="str" cm="1">
        <f t="array" ref="AL916">_xlfn.SWITCH(AK916,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16" s="26">
        <v>1</v>
      </c>
      <c r="AN916" s="25" t="str">
        <f t="shared" si="255"/>
        <v>Sovereign</v>
      </c>
      <c r="AO916" s="27">
        <v>0.5</v>
      </c>
      <c r="AP916" s="23">
        <f>Table2[[#This Row],[Approved Amount_UA Equivalent]]/1000000</f>
        <v>3.73</v>
      </c>
      <c r="AQ916" s="19">
        <f t="shared" si="248"/>
        <v>4.9640332000000003</v>
      </c>
      <c r="AR916" s="23" t="str">
        <f t="shared" si="249"/>
        <v>1-10</v>
      </c>
      <c r="AS916" s="23" t="str">
        <f t="shared" si="250"/>
        <v>1-20</v>
      </c>
      <c r="AT916" s="23" t="str">
        <f t="shared" si="251"/>
        <v>1-40</v>
      </c>
      <c r="AU916" s="23" t="str">
        <f t="shared" si="252"/>
        <v>&lt;1-50 Mn</v>
      </c>
      <c r="AV916" s="23">
        <f>Table2[[#This Row],[Amount]]</f>
        <v>3730000</v>
      </c>
      <c r="AW916" s="23" t="str">
        <f t="shared" si="253"/>
        <v>Dec 2018</v>
      </c>
      <c r="AX916" s="28">
        <f>IFERROR(VLOOKUP(Table2[[#This Row],[SAP Code]],[26]_16!A:B,2,FALSE),0)</f>
        <v>0</v>
      </c>
      <c r="AY916" s="28">
        <f>IFERROR(VLOOKUP(Table2[[#This Row],[SAP Code]],[26]_16!D:E,2,FALSE)/ 1000000, 0)</f>
        <v>0</v>
      </c>
      <c r="AZ916" s="28">
        <f>IFERROR(VLOOKUP(Table2[[#This Row],[SAP Code]],[26]_16!G:H,2,FALSE)/ 1000000, 0)</f>
        <v>0</v>
      </c>
      <c r="BA916" s="28">
        <f>IFERROR(VLOOKUP(Table2[[#This Row],[SAP Code]],[26]_16!J:K,2,FALSE)/ 1000000, 0)</f>
        <v>0</v>
      </c>
      <c r="BB916" s="28">
        <f>IFERROR(VLOOKUP(Table2[[#This Row],[SAP Code]],[26]_16!M:N,2,FALSE)/ 1000000, 0)</f>
        <v>0</v>
      </c>
      <c r="BC916" s="28">
        <f>IFERROR(VLOOKUP(Table2[[#This Row],[SAP Code]],[26]_16!P:Q,2,FALSE),0)</f>
        <v>0.26654090000000003</v>
      </c>
      <c r="BD916" s="28">
        <f>IFERROR(VLOOKUP(Table2[[#This Row],[SAP Code]],[26]_16!S:T,2,FALSE),0)</f>
        <v>0.41834228000000001</v>
      </c>
      <c r="BE916" s="28">
        <f>IFERROR(VLOOKUP(Table2[[#This Row],[SAP Code]],[26]_16!V:W,2,FALSE)/ 1000000, 0)</f>
        <v>1.5620720199999993</v>
      </c>
      <c r="BF916" s="28">
        <f>IFERROR(VLOOKUP(Table2[[#This Row],[SAP Code]],[26]_16!Y:Z,2,FALSE)/ 1000000, 0)</f>
        <v>1.7497067500000001</v>
      </c>
      <c r="BG916" s="28" t="str">
        <f>IFERROR(VLOOKUP(Table2[[#This Row],[SAP Code]],[26]port!$A:$AD,30,FALSE),"unknown")</f>
        <v>OnGo</v>
      </c>
      <c r="BH916" s="29" t="str">
        <f t="shared" si="254"/>
        <v>Ongoing</v>
      </c>
      <c r="BI916" s="16"/>
    </row>
    <row r="917" spans="1:61" ht="17.100000000000001" customHeight="1">
      <c r="A917" s="16" t="s">
        <v>543</v>
      </c>
      <c r="B917" s="16" t="s">
        <v>3257</v>
      </c>
      <c r="C917" s="16" t="s">
        <v>3258</v>
      </c>
      <c r="D917" s="16" t="s">
        <v>3259</v>
      </c>
      <c r="E917" s="18">
        <v>43440</v>
      </c>
      <c r="F917" s="16" t="s">
        <v>584</v>
      </c>
      <c r="G917" s="16" t="s">
        <v>74</v>
      </c>
      <c r="H917" s="16" t="s">
        <v>132</v>
      </c>
      <c r="I917" s="16" t="s">
        <v>155</v>
      </c>
      <c r="J917" s="16" t="s">
        <v>83</v>
      </c>
      <c r="K917" s="16" t="s">
        <v>69</v>
      </c>
      <c r="L917" s="16" t="s">
        <v>85</v>
      </c>
      <c r="M917" s="19">
        <v>4230000</v>
      </c>
      <c r="N917" s="19">
        <v>4230000</v>
      </c>
      <c r="O917" s="20" t="s">
        <v>3260</v>
      </c>
      <c r="P917" s="21">
        <v>2100155038668</v>
      </c>
      <c r="Q917" s="20" t="s">
        <v>72</v>
      </c>
      <c r="R917" s="16" t="str">
        <f t="shared" si="244"/>
        <v>ADF Including TSF</v>
      </c>
      <c r="S917" s="16" t="str">
        <f t="shared" si="243"/>
        <v>A</v>
      </c>
      <c r="T917" s="16" t="str">
        <f t="shared" si="242"/>
        <v>ADF Countries</v>
      </c>
      <c r="U917" s="16" t="str">
        <f t="shared" si="245"/>
        <v>Transition States</v>
      </c>
      <c r="V917" s="22" t="str">
        <f>IF(ISNUMBER(MATCH(A917, {"Gabon","Sudan","Niger","Mali","Burkina Faso","Guinea"}, 0)), "De Facto Countries", "Non-De Facto Countries")</f>
        <v>Non-De Facto Countries</v>
      </c>
      <c r="W917" s="16" t="str">
        <f t="shared" si="256"/>
        <v>West</v>
      </c>
      <c r="X917" s="16" t="str">
        <f t="shared" si="257"/>
        <v>Agriculture</v>
      </c>
      <c r="Y917" s="23">
        <f>Table2[[#This Row],[Approved Amount_UA Equivalent]]</f>
        <v>4230000</v>
      </c>
      <c r="AD917" s="23">
        <f>SUM(Table2[[#This Row],[Feed Africa ]:[Improve Quality Of Life ]])</f>
        <v>4230000</v>
      </c>
      <c r="AE917" s="16" t="b">
        <f>Table2[[#This Row],[Total HI5]]=Table2[[#This Row],[Approved Amount_UA Equivalent]]</f>
        <v>1</v>
      </c>
      <c r="AF917" s="24">
        <v>10</v>
      </c>
      <c r="AG917" s="20" t="str">
        <f t="shared" si="246"/>
        <v>Investment Project</v>
      </c>
      <c r="AH917" s="24" t="e">
        <f>VLOOKUP(Table2[[#This Row],[SAP Code]],[25]DATA!$A:$G,7,FALSE)</f>
        <v>#N/A</v>
      </c>
      <c r="AI917" s="20" t="str">
        <f t="shared" si="247"/>
        <v>Infrastructure</v>
      </c>
      <c r="AJ917" s="25" t="s">
        <v>157</v>
      </c>
      <c r="AK917" s="25" t="s">
        <v>74</v>
      </c>
      <c r="AL917" s="23" t="str" cm="1">
        <f t="array" ref="AL917">_xlfn.SWITCH(AK917,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17" s="26">
        <v>1</v>
      </c>
      <c r="AN917" s="25" t="str">
        <f t="shared" si="255"/>
        <v>Sovereign</v>
      </c>
      <c r="AO917" s="27">
        <v>0.5</v>
      </c>
      <c r="AP917" s="23">
        <f>Table2[[#This Row],[Approved Amount_UA Equivalent]]/1000000</f>
        <v>4.2300000000000004</v>
      </c>
      <c r="AQ917" s="19">
        <f t="shared" si="248"/>
        <v>5.6294532000000004</v>
      </c>
      <c r="AR917" s="23" t="str">
        <f t="shared" si="249"/>
        <v>1-10</v>
      </c>
      <c r="AS917" s="23" t="str">
        <f t="shared" si="250"/>
        <v>1-20</v>
      </c>
      <c r="AT917" s="23" t="str">
        <f t="shared" si="251"/>
        <v>1-40</v>
      </c>
      <c r="AU917" s="23" t="str">
        <f t="shared" si="252"/>
        <v>&lt;1-50 Mn</v>
      </c>
      <c r="AV917" s="23">
        <f>Table2[[#This Row],[Amount]]</f>
        <v>4230000</v>
      </c>
      <c r="AW917" s="23" t="str">
        <f t="shared" si="253"/>
        <v>Dec 2018</v>
      </c>
      <c r="AX917" s="28">
        <f>IFERROR(VLOOKUP(Table2[[#This Row],[SAP Code]],[26]_16!A:B,2,FALSE),0)</f>
        <v>0</v>
      </c>
      <c r="AY917" s="28">
        <f>IFERROR(VLOOKUP(Table2[[#This Row],[SAP Code]],[26]_16!D:E,2,FALSE)/ 1000000, 0)</f>
        <v>0</v>
      </c>
      <c r="AZ917" s="28">
        <f>IFERROR(VLOOKUP(Table2[[#This Row],[SAP Code]],[26]_16!G:H,2,FALSE)/ 1000000, 0)</f>
        <v>0</v>
      </c>
      <c r="BA917" s="28">
        <f>IFERROR(VLOOKUP(Table2[[#This Row],[SAP Code]],[26]_16!J:K,2,FALSE)/ 1000000, 0)</f>
        <v>0</v>
      </c>
      <c r="BB917" s="28">
        <f>IFERROR(VLOOKUP(Table2[[#This Row],[SAP Code]],[26]_16!M:N,2,FALSE)/ 1000000, 0)</f>
        <v>0.24457489999999998</v>
      </c>
      <c r="BC917" s="28">
        <f>IFERROR(VLOOKUP(Table2[[#This Row],[SAP Code]],[26]_16!P:Q,2,FALSE),0)</f>
        <v>0.74709175000000005</v>
      </c>
      <c r="BD917" s="28">
        <f>IFERROR(VLOOKUP(Table2[[#This Row],[SAP Code]],[26]_16!S:T,2,FALSE),0)</f>
        <v>2.1272759599999995</v>
      </c>
      <c r="BE917" s="28">
        <f>IFERROR(VLOOKUP(Table2[[#This Row],[SAP Code]],[26]_16!V:W,2,FALSE)/ 1000000, 0)</f>
        <v>1.6608653200000001</v>
      </c>
      <c r="BF917" s="28">
        <f>IFERROR(VLOOKUP(Table2[[#This Row],[SAP Code]],[26]_16!Y:Z,2,FALSE)/ 1000000, 0)</f>
        <v>0.17167882000000001</v>
      </c>
      <c r="BG917" s="28" t="str">
        <f>IFERROR(VLOOKUP(Table2[[#This Row],[SAP Code]],[26]port!$A:$AD,30,FALSE),"unknown")</f>
        <v>OnGo</v>
      </c>
      <c r="BH917" s="29" t="str">
        <f t="shared" si="254"/>
        <v>Ongoing</v>
      </c>
      <c r="BI917" s="16"/>
    </row>
    <row r="918" spans="1:61" ht="17.100000000000001" customHeight="1">
      <c r="A918" s="16" t="s">
        <v>543</v>
      </c>
      <c r="B918" s="16" t="s">
        <v>3257</v>
      </c>
      <c r="C918" s="16" t="s">
        <v>3261</v>
      </c>
      <c r="D918" s="16" t="s">
        <v>3259</v>
      </c>
      <c r="E918" s="18">
        <v>43440</v>
      </c>
      <c r="F918" s="16" t="s">
        <v>584</v>
      </c>
      <c r="G918" s="16" t="s">
        <v>74</v>
      </c>
      <c r="H918" s="16" t="s">
        <v>132</v>
      </c>
      <c r="I918" s="16" t="s">
        <v>155</v>
      </c>
      <c r="J918" s="16" t="s">
        <v>2463</v>
      </c>
      <c r="K918" s="16" t="s">
        <v>69</v>
      </c>
      <c r="L918" s="16" t="s">
        <v>85</v>
      </c>
      <c r="M918" s="19">
        <v>770000</v>
      </c>
      <c r="N918" s="19">
        <v>770000</v>
      </c>
      <c r="O918" s="20" t="s">
        <v>3260</v>
      </c>
      <c r="P918" s="21">
        <v>5900155014701</v>
      </c>
      <c r="Q918" s="20" t="s">
        <v>72</v>
      </c>
      <c r="R918" s="16" t="str">
        <f t="shared" si="244"/>
        <v>ADF Including TSF</v>
      </c>
      <c r="S918" s="16" t="str">
        <f t="shared" si="243"/>
        <v>A</v>
      </c>
      <c r="T918" s="16" t="str">
        <f t="shared" si="242"/>
        <v>ADF Countries</v>
      </c>
      <c r="U918" s="16" t="str">
        <f t="shared" si="245"/>
        <v>Transition States</v>
      </c>
      <c r="V918" s="22" t="str">
        <f>IF(ISNUMBER(MATCH(A918, {"Gabon","Sudan","Niger","Mali","Burkina Faso","Guinea"}, 0)), "De Facto Countries", "Non-De Facto Countries")</f>
        <v>Non-De Facto Countries</v>
      </c>
      <c r="W918" s="16" t="str">
        <f t="shared" si="256"/>
        <v>West</v>
      </c>
      <c r="X918" s="16" t="str">
        <f t="shared" si="257"/>
        <v>Agriculture</v>
      </c>
      <c r="Y918" s="23">
        <f>Table2[[#This Row],[Approved Amount_UA Equivalent]]</f>
        <v>770000</v>
      </c>
      <c r="AD918" s="23">
        <f>SUM(Table2[[#This Row],[Feed Africa ]:[Improve Quality Of Life ]])</f>
        <v>770000</v>
      </c>
      <c r="AE918" s="16" t="b">
        <f>Table2[[#This Row],[Total HI5]]=Table2[[#This Row],[Approved Amount_UA Equivalent]]</f>
        <v>1</v>
      </c>
      <c r="AF918" s="24">
        <v>10</v>
      </c>
      <c r="AG918" s="20" t="str">
        <f t="shared" si="246"/>
        <v>Investment Project</v>
      </c>
      <c r="AH918" s="24" t="e">
        <f>VLOOKUP(Table2[[#This Row],[SAP Code]],[25]DATA!$A:$G,7,FALSE)</f>
        <v>#N/A</v>
      </c>
      <c r="AI918" s="20" t="str">
        <f t="shared" si="247"/>
        <v>Infrastructure</v>
      </c>
      <c r="AJ918" s="25" t="s">
        <v>157</v>
      </c>
      <c r="AK918" s="25" t="s">
        <v>74</v>
      </c>
      <c r="AL918" s="23" t="str" cm="1">
        <f t="array" ref="AL918">_xlfn.SWITCH(AK918,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18" s="26">
        <v>1</v>
      </c>
      <c r="AN918" s="25" t="str">
        <f t="shared" si="255"/>
        <v>Sovereign</v>
      </c>
      <c r="AO918" s="27">
        <v>0.5</v>
      </c>
      <c r="AP918" s="23">
        <f>Table2[[#This Row],[Approved Amount_UA Equivalent]]/1000000</f>
        <v>0.77</v>
      </c>
      <c r="AQ918" s="19">
        <f t="shared" si="248"/>
        <v>1.0247468</v>
      </c>
      <c r="AR918" s="23" t="str">
        <f t="shared" si="249"/>
        <v>1-10</v>
      </c>
      <c r="AS918" s="23" t="str">
        <f t="shared" si="250"/>
        <v>1-20</v>
      </c>
      <c r="AT918" s="23" t="str">
        <f t="shared" si="251"/>
        <v>1-40</v>
      </c>
      <c r="AU918" s="23" t="str">
        <f t="shared" si="252"/>
        <v>&lt;1-50 Mn</v>
      </c>
      <c r="AV918" s="23">
        <f>Table2[[#This Row],[Amount]]</f>
        <v>770000</v>
      </c>
      <c r="AW918" s="23" t="str">
        <f t="shared" si="253"/>
        <v>Dec 2018</v>
      </c>
      <c r="AX918" s="28">
        <f>IFERROR(VLOOKUP(Table2[[#This Row],[SAP Code]],[26]_16!A:B,2,FALSE),0)</f>
        <v>0</v>
      </c>
      <c r="AY918" s="28">
        <f>IFERROR(VLOOKUP(Table2[[#This Row],[SAP Code]],[26]_16!D:E,2,FALSE)/ 1000000, 0)</f>
        <v>0</v>
      </c>
      <c r="AZ918" s="28">
        <f>IFERROR(VLOOKUP(Table2[[#This Row],[SAP Code]],[26]_16!G:H,2,FALSE)/ 1000000, 0)</f>
        <v>0</v>
      </c>
      <c r="BA918" s="28">
        <f>IFERROR(VLOOKUP(Table2[[#This Row],[SAP Code]],[26]_16!J:K,2,FALSE)/ 1000000, 0)</f>
        <v>0</v>
      </c>
      <c r="BB918" s="28">
        <f>IFERROR(VLOOKUP(Table2[[#This Row],[SAP Code]],[26]_16!M:N,2,FALSE)/ 1000000, 0)</f>
        <v>0.24457489999999998</v>
      </c>
      <c r="BC918" s="28">
        <f>IFERROR(VLOOKUP(Table2[[#This Row],[SAP Code]],[26]_16!P:Q,2,FALSE),0)</f>
        <v>0.74709175000000005</v>
      </c>
      <c r="BD918" s="28">
        <f>IFERROR(VLOOKUP(Table2[[#This Row],[SAP Code]],[26]_16!S:T,2,FALSE),0)</f>
        <v>2.1272759599999995</v>
      </c>
      <c r="BE918" s="28">
        <f>IFERROR(VLOOKUP(Table2[[#This Row],[SAP Code]],[26]_16!V:W,2,FALSE)/ 1000000, 0)</f>
        <v>1.6608653200000001</v>
      </c>
      <c r="BF918" s="28">
        <f>IFERROR(VLOOKUP(Table2[[#This Row],[SAP Code]],[26]_16!Y:Z,2,FALSE)/ 1000000, 0)</f>
        <v>0.17167882000000001</v>
      </c>
      <c r="BG918" s="28" t="str">
        <f>IFERROR(VLOOKUP(Table2[[#This Row],[SAP Code]],[26]port!$A:$AD,30,FALSE),"unknown")</f>
        <v>OnGo</v>
      </c>
      <c r="BH918" s="29" t="str">
        <f t="shared" si="254"/>
        <v>Ongoing</v>
      </c>
      <c r="BI918" s="16"/>
    </row>
    <row r="919" spans="1:61" ht="17.100000000000001" customHeight="1">
      <c r="A919" s="16" t="s">
        <v>127</v>
      </c>
      <c r="B919" s="16" t="s">
        <v>3262</v>
      </c>
      <c r="C919" s="16" t="s">
        <v>3263</v>
      </c>
      <c r="D919" s="16" t="s">
        <v>3264</v>
      </c>
      <c r="E919" s="18">
        <v>43440</v>
      </c>
      <c r="F919" s="16" t="s">
        <v>612</v>
      </c>
      <c r="G919" s="16" t="s">
        <v>140</v>
      </c>
      <c r="H919" s="16" t="s">
        <v>132</v>
      </c>
      <c r="I919" s="16" t="s">
        <v>138</v>
      </c>
      <c r="J919" s="16" t="s">
        <v>179</v>
      </c>
      <c r="K919" s="16" t="s">
        <v>84</v>
      </c>
      <c r="L919" s="16" t="s">
        <v>195</v>
      </c>
      <c r="M919" s="19">
        <v>17870000</v>
      </c>
      <c r="N919" s="19">
        <v>14674845.819680883</v>
      </c>
      <c r="O919" s="20" t="s">
        <v>3265</v>
      </c>
      <c r="P919" s="21">
        <v>2000200003403</v>
      </c>
      <c r="Q919" s="20" t="s">
        <v>72</v>
      </c>
      <c r="R919" s="16" t="str">
        <f t="shared" si="244"/>
        <v>ADB Public</v>
      </c>
      <c r="S919" s="16" t="str">
        <f t="shared" si="243"/>
        <v>D</v>
      </c>
      <c r="T919" s="16" t="str">
        <f t="shared" si="242"/>
        <v>ADB Countries</v>
      </c>
      <c r="U919" s="16" t="str">
        <f t="shared" si="245"/>
        <v>Non-Transition States</v>
      </c>
      <c r="V919" s="22" t="str">
        <f>IF(ISNUMBER(MATCH(A919, {"Gabon","Sudan","Niger","Mali","Burkina Faso","Guinea"}, 0)), "De Facto Countries", "Non-De Facto Countries")</f>
        <v>Non-De Facto Countries</v>
      </c>
      <c r="W919" s="16" t="str">
        <f t="shared" si="256"/>
        <v>West</v>
      </c>
      <c r="X919" s="16" t="str">
        <f t="shared" si="257"/>
        <v>Transport</v>
      </c>
      <c r="Y919" s="23"/>
      <c r="AB919" s="23">
        <f>Table2[[#This Row],[Approved Amount_UA Equivalent]]</f>
        <v>14674845.819680883</v>
      </c>
      <c r="AD919" s="23">
        <f>SUM(Table2[[#This Row],[Feed Africa ]:[Improve Quality Of Life ]])</f>
        <v>14674845.819680883</v>
      </c>
      <c r="AE919" s="16" t="b">
        <f>Table2[[#This Row],[Total HI5]]=Table2[[#This Row],[Approved Amount_UA Equivalent]]</f>
        <v>1</v>
      </c>
      <c r="AF919" s="24">
        <v>10</v>
      </c>
      <c r="AG919" s="20" t="str">
        <f t="shared" si="246"/>
        <v>Investment Project</v>
      </c>
      <c r="AH919" s="24" t="e">
        <f>VLOOKUP(Table2[[#This Row],[SAP Code]],[25]DATA!$A:$G,7,FALSE)</f>
        <v>#N/A</v>
      </c>
      <c r="AI919" s="20" t="str">
        <f t="shared" si="247"/>
        <v>Infrastructure</v>
      </c>
      <c r="AJ919" s="25" t="s">
        <v>89</v>
      </c>
      <c r="AK919" s="25" t="s">
        <v>140</v>
      </c>
      <c r="AL919" s="23" t="str" cm="1">
        <f t="array" ref="AL919">_xlfn.SWITCH(AK919,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19" s="26">
        <v>1</v>
      </c>
      <c r="AN919" s="25" t="str">
        <f t="shared" si="255"/>
        <v>Sovereign</v>
      </c>
      <c r="AO919" s="27">
        <v>1</v>
      </c>
      <c r="AP919" s="23">
        <f>Table2[[#This Row],[Approved Amount_UA Equivalent]]/1000000</f>
        <v>14.674845819680883</v>
      </c>
      <c r="AQ919" s="19">
        <f t="shared" si="248"/>
        <v>19.529871810664105</v>
      </c>
      <c r="AR919" s="23" t="str">
        <f t="shared" si="249"/>
        <v>11-20</v>
      </c>
      <c r="AS919" s="23" t="str">
        <f t="shared" si="250"/>
        <v>1-20</v>
      </c>
      <c r="AT919" s="23" t="str">
        <f t="shared" si="251"/>
        <v>1-40</v>
      </c>
      <c r="AU919" s="23" t="str">
        <f t="shared" si="252"/>
        <v>&lt;1-50 Mn</v>
      </c>
      <c r="AV919" s="23">
        <f>Table2[[#This Row],[Amount]]</f>
        <v>17870000</v>
      </c>
      <c r="AW919" s="23" t="str">
        <f t="shared" si="253"/>
        <v>Dec 2018</v>
      </c>
      <c r="AX919" s="28">
        <f>IFERROR(VLOOKUP(Table2[[#This Row],[SAP Code]],[26]_16!A:B,2,FALSE),0)</f>
        <v>0</v>
      </c>
      <c r="AY919" s="28">
        <f>IFERROR(VLOOKUP(Table2[[#This Row],[SAP Code]],[26]_16!D:E,2,FALSE)/ 1000000, 0)</f>
        <v>0</v>
      </c>
      <c r="AZ919" s="28">
        <f>IFERROR(VLOOKUP(Table2[[#This Row],[SAP Code]],[26]_16!G:H,2,FALSE)/ 1000000, 0)</f>
        <v>0</v>
      </c>
      <c r="BA919" s="28">
        <f>IFERROR(VLOOKUP(Table2[[#This Row],[SAP Code]],[26]_16!J:K,2,FALSE)/ 1000000, 0)</f>
        <v>0</v>
      </c>
      <c r="BB919" s="28">
        <f>IFERROR(VLOOKUP(Table2[[#This Row],[SAP Code]],[26]_16!M:N,2,FALSE)/ 1000000, 0)</f>
        <v>2.1068569999999998E-2</v>
      </c>
      <c r="BC919" s="28">
        <f>IFERROR(VLOOKUP(Table2[[#This Row],[SAP Code]],[26]_16!P:Q,2,FALSE),0)</f>
        <v>2.4025516400000004</v>
      </c>
      <c r="BD919" s="28">
        <f>IFERROR(VLOOKUP(Table2[[#This Row],[SAP Code]],[26]_16!S:T,2,FALSE),0)</f>
        <v>4.6590582500000011</v>
      </c>
      <c r="BE919" s="28">
        <f>IFERROR(VLOOKUP(Table2[[#This Row],[SAP Code]],[26]_16!V:W,2,FALSE)/ 1000000, 0)</f>
        <v>4.4473826099999991</v>
      </c>
      <c r="BF919" s="28">
        <f>IFERROR(VLOOKUP(Table2[[#This Row],[SAP Code]],[26]_16!Y:Z,2,FALSE)/ 1000000, 0)</f>
        <v>0.66034398999999999</v>
      </c>
      <c r="BG919" s="28" t="str">
        <f>IFERROR(VLOOKUP(Table2[[#This Row],[SAP Code]],[26]port!$A:$AD,30,FALSE),"unknown")</f>
        <v>OnGo</v>
      </c>
      <c r="BH919" s="29" t="str">
        <f t="shared" si="254"/>
        <v>Ongoing</v>
      </c>
      <c r="BI919" s="16"/>
    </row>
    <row r="920" spans="1:61" ht="17.100000000000001" customHeight="1">
      <c r="A920" s="16" t="s">
        <v>316</v>
      </c>
      <c r="B920" s="16" t="s">
        <v>3266</v>
      </c>
      <c r="C920" s="16" t="s">
        <v>3267</v>
      </c>
      <c r="D920" s="16" t="s">
        <v>3268</v>
      </c>
      <c r="E920" s="18">
        <v>43445</v>
      </c>
      <c r="F920" s="16" t="s">
        <v>320</v>
      </c>
      <c r="G920" s="16" t="s">
        <v>140</v>
      </c>
      <c r="H920" s="16" t="s">
        <v>132</v>
      </c>
      <c r="I920" s="16" t="s">
        <v>138</v>
      </c>
      <c r="J920" s="16" t="s">
        <v>179</v>
      </c>
      <c r="K920" s="16" t="s">
        <v>84</v>
      </c>
      <c r="L920" s="16" t="s">
        <v>195</v>
      </c>
      <c r="M920" s="19">
        <v>10440000</v>
      </c>
      <c r="N920" s="19">
        <v>8573329.0630928036</v>
      </c>
      <c r="O920" s="20" t="s">
        <v>3269</v>
      </c>
      <c r="P920" s="21">
        <v>2000200003651</v>
      </c>
      <c r="Q920" s="20" t="s">
        <v>72</v>
      </c>
      <c r="R920" s="16" t="str">
        <f t="shared" si="244"/>
        <v>ADB Public</v>
      </c>
      <c r="S920" s="16" t="str">
        <f t="shared" si="243"/>
        <v>D</v>
      </c>
      <c r="T920" s="16" t="str">
        <f t="shared" si="242"/>
        <v>Blend Countries</v>
      </c>
      <c r="U920" s="16" t="str">
        <f t="shared" si="245"/>
        <v>Non-Transition States</v>
      </c>
      <c r="V920" s="22" t="str">
        <f>IF(ISNUMBER(MATCH(A920, {"Gabon","Sudan","Niger","Mali","Burkina Faso","Guinea"}, 0)), "De Facto Countries", "Non-De Facto Countries")</f>
        <v>Non-De Facto Countries</v>
      </c>
      <c r="W920" s="16" t="str">
        <f t="shared" si="256"/>
        <v>West</v>
      </c>
      <c r="X920" s="16" t="str">
        <f t="shared" si="257"/>
        <v>Transport</v>
      </c>
      <c r="Y920" s="23"/>
      <c r="AB920" s="23">
        <f>Table2[[#This Row],[Approved Amount_UA Equivalent]]</f>
        <v>8573329.0630928036</v>
      </c>
      <c r="AD920" s="23">
        <f>SUM(Table2[[#This Row],[Feed Africa ]:[Improve Quality Of Life ]])</f>
        <v>8573329.0630928036</v>
      </c>
      <c r="AE920" s="16" t="b">
        <f>Table2[[#This Row],[Total HI5]]=Table2[[#This Row],[Approved Amount_UA Equivalent]]</f>
        <v>1</v>
      </c>
      <c r="AF920" s="24">
        <v>10</v>
      </c>
      <c r="AG920" s="20" t="str">
        <f t="shared" si="246"/>
        <v>Investment Project</v>
      </c>
      <c r="AH920" s="24" t="e">
        <f>VLOOKUP(Table2[[#This Row],[SAP Code]],[25]DATA!$A:$G,7,FALSE)</f>
        <v>#N/A</v>
      </c>
      <c r="AI920" s="20" t="str">
        <f t="shared" si="247"/>
        <v>Infrastructure</v>
      </c>
      <c r="AJ920" s="25" t="s">
        <v>89</v>
      </c>
      <c r="AK920" s="25" t="s">
        <v>140</v>
      </c>
      <c r="AL920" s="23" t="str" cm="1">
        <f t="array" ref="AL920">_xlfn.SWITCH(AK920,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20" s="26">
        <v>1</v>
      </c>
      <c r="AN920" s="25" t="str">
        <f t="shared" si="255"/>
        <v>Sovereign</v>
      </c>
      <c r="AO920" s="27">
        <v>0.5</v>
      </c>
      <c r="AP920" s="23">
        <f>Table2[[#This Row],[Approved Amount_UA Equivalent]]/1000000</f>
        <v>8.5733290630928032</v>
      </c>
      <c r="AQ920" s="19">
        <f t="shared" si="248"/>
        <v>11.409729250326427</v>
      </c>
      <c r="AR920" s="23" t="str">
        <f t="shared" si="249"/>
        <v>1-10</v>
      </c>
      <c r="AS920" s="23" t="str">
        <f t="shared" si="250"/>
        <v>1-20</v>
      </c>
      <c r="AT920" s="23" t="str">
        <f t="shared" si="251"/>
        <v>1-40</v>
      </c>
      <c r="AU920" s="23" t="str">
        <f t="shared" si="252"/>
        <v>&lt;1-50 Mn</v>
      </c>
      <c r="AV920" s="23">
        <f>Table2[[#This Row],[Amount]]</f>
        <v>10440000</v>
      </c>
      <c r="AW920" s="23" t="str">
        <f t="shared" si="253"/>
        <v>Dec 2018</v>
      </c>
      <c r="AX920" s="28">
        <f>IFERROR(VLOOKUP(Table2[[#This Row],[SAP Code]],[26]_16!A:B,2,FALSE),0)</f>
        <v>0</v>
      </c>
      <c r="AY920" s="28">
        <f>IFERROR(VLOOKUP(Table2[[#This Row],[SAP Code]],[26]_16!D:E,2,FALSE)/ 1000000, 0)</f>
        <v>0</v>
      </c>
      <c r="AZ920" s="28">
        <f>IFERROR(VLOOKUP(Table2[[#This Row],[SAP Code]],[26]_16!G:H,2,FALSE)/ 1000000, 0)</f>
        <v>0</v>
      </c>
      <c r="BA920" s="28">
        <f>IFERROR(VLOOKUP(Table2[[#This Row],[SAP Code]],[26]_16!J:K,2,FALSE)/ 1000000, 0)</f>
        <v>0</v>
      </c>
      <c r="BB920" s="28">
        <f>IFERROR(VLOOKUP(Table2[[#This Row],[SAP Code]],[26]_16!M:N,2,FALSE)/ 1000000, 0)</f>
        <v>0</v>
      </c>
      <c r="BC920" s="28">
        <f>IFERROR(VLOOKUP(Table2[[#This Row],[SAP Code]],[26]_16!P:Q,2,FALSE),0)</f>
        <v>1.130011E-2</v>
      </c>
      <c r="BD920" s="28">
        <f>IFERROR(VLOOKUP(Table2[[#This Row],[SAP Code]],[26]_16!S:T,2,FALSE),0)</f>
        <v>4.1013359999999999E-2</v>
      </c>
      <c r="BE920" s="28">
        <f>IFERROR(VLOOKUP(Table2[[#This Row],[SAP Code]],[26]_16!V:W,2,FALSE)/ 1000000, 0)</f>
        <v>0.90872714999999993</v>
      </c>
      <c r="BF920" s="28">
        <f>IFERROR(VLOOKUP(Table2[[#This Row],[SAP Code]],[26]_16!Y:Z,2,FALSE)/ 1000000, 0)</f>
        <v>0.26260842000000001</v>
      </c>
      <c r="BG920" s="28" t="str">
        <f>IFERROR(VLOOKUP(Table2[[#This Row],[SAP Code]],[26]port!$A:$AD,30,FALSE),"unknown")</f>
        <v>OnGo</v>
      </c>
      <c r="BH920" s="29" t="str">
        <f t="shared" si="254"/>
        <v>Ongoing</v>
      </c>
      <c r="BI920" s="16"/>
    </row>
    <row r="921" spans="1:61" ht="17.100000000000001" customHeight="1">
      <c r="A921" s="16" t="s">
        <v>316</v>
      </c>
      <c r="B921" s="16" t="s">
        <v>3266</v>
      </c>
      <c r="C921" s="16" t="s">
        <v>3270</v>
      </c>
      <c r="D921" s="16" t="s">
        <v>3268</v>
      </c>
      <c r="E921" s="18">
        <v>43445</v>
      </c>
      <c r="F921" s="16" t="s">
        <v>320</v>
      </c>
      <c r="G921" s="16" t="s">
        <v>140</v>
      </c>
      <c r="H921" s="16" t="s">
        <v>132</v>
      </c>
      <c r="I921" s="16" t="s">
        <v>138</v>
      </c>
      <c r="J921" s="16" t="s">
        <v>83</v>
      </c>
      <c r="K921" s="16" t="s">
        <v>84</v>
      </c>
      <c r="L921" s="16" t="s">
        <v>85</v>
      </c>
      <c r="M921" s="19">
        <v>11000000</v>
      </c>
      <c r="N921" s="19">
        <v>11000000</v>
      </c>
      <c r="O921" s="20" t="s">
        <v>3269</v>
      </c>
      <c r="P921" s="21">
        <v>2100150040893</v>
      </c>
      <c r="Q921" s="20" t="s">
        <v>72</v>
      </c>
      <c r="R921" s="16" t="str">
        <f t="shared" si="244"/>
        <v>ADF Including TSF</v>
      </c>
      <c r="S921" s="16" t="str">
        <f t="shared" si="243"/>
        <v>D</v>
      </c>
      <c r="T921" s="16" t="str">
        <f t="shared" si="242"/>
        <v>Blend Countries</v>
      </c>
      <c r="U921" s="16" t="str">
        <f t="shared" si="245"/>
        <v>Non-Transition States</v>
      </c>
      <c r="V921" s="22" t="str">
        <f>IF(ISNUMBER(MATCH(A921, {"Gabon","Sudan","Niger","Mali","Burkina Faso","Guinea"}, 0)), "De Facto Countries", "Non-De Facto Countries")</f>
        <v>Non-De Facto Countries</v>
      </c>
      <c r="W921" s="16" t="str">
        <f t="shared" si="256"/>
        <v>West</v>
      </c>
      <c r="X921" s="16" t="str">
        <f t="shared" si="257"/>
        <v>Transport</v>
      </c>
      <c r="Y921" s="23"/>
      <c r="AB921" s="23">
        <f>Table2[[#This Row],[Approved Amount_UA Equivalent]]</f>
        <v>11000000</v>
      </c>
      <c r="AD921" s="23">
        <f>SUM(Table2[[#This Row],[Feed Africa ]:[Improve Quality Of Life ]])</f>
        <v>11000000</v>
      </c>
      <c r="AE921" s="16" t="b">
        <f>Table2[[#This Row],[Total HI5]]=Table2[[#This Row],[Approved Amount_UA Equivalent]]</f>
        <v>1</v>
      </c>
      <c r="AF921" s="24">
        <v>10</v>
      </c>
      <c r="AG921" s="20" t="str">
        <f t="shared" si="246"/>
        <v>Investment Project</v>
      </c>
      <c r="AH921" s="24" t="e">
        <f>VLOOKUP(Table2[[#This Row],[SAP Code]],[25]DATA!$A:$G,7,FALSE)</f>
        <v>#N/A</v>
      </c>
      <c r="AI921" s="20" t="str">
        <f t="shared" si="247"/>
        <v>Infrastructure</v>
      </c>
      <c r="AJ921" s="25" t="s">
        <v>89</v>
      </c>
      <c r="AK921" s="25" t="s">
        <v>140</v>
      </c>
      <c r="AL921" s="23" t="str" cm="1">
        <f t="array" ref="AL921">_xlfn.SWITCH(AK921,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21" s="26">
        <v>1</v>
      </c>
      <c r="AN921" s="25" t="str">
        <f t="shared" si="255"/>
        <v>Sovereign</v>
      </c>
      <c r="AO921" s="27">
        <v>0.5</v>
      </c>
      <c r="AP921" s="23">
        <f>Table2[[#This Row],[Approved Amount_UA Equivalent]]/1000000</f>
        <v>11</v>
      </c>
      <c r="AQ921" s="19">
        <f t="shared" si="248"/>
        <v>14.639239999999999</v>
      </c>
      <c r="AR921" s="23" t="str">
        <f t="shared" si="249"/>
        <v>11-20</v>
      </c>
      <c r="AS921" s="23" t="str">
        <f t="shared" si="250"/>
        <v>1-20</v>
      </c>
      <c r="AT921" s="23" t="str">
        <f t="shared" si="251"/>
        <v>1-40</v>
      </c>
      <c r="AU921" s="23" t="str">
        <f t="shared" si="252"/>
        <v>&lt;1-50 Mn</v>
      </c>
      <c r="AV921" s="23">
        <f>Table2[[#This Row],[Amount]]</f>
        <v>11000000</v>
      </c>
      <c r="AW921" s="23" t="str">
        <f t="shared" si="253"/>
        <v>Dec 2018</v>
      </c>
      <c r="AX921" s="28">
        <f>IFERROR(VLOOKUP(Table2[[#This Row],[SAP Code]],[26]_16!A:B,2,FALSE),0)</f>
        <v>0</v>
      </c>
      <c r="AY921" s="28">
        <f>IFERROR(VLOOKUP(Table2[[#This Row],[SAP Code]],[26]_16!D:E,2,FALSE)/ 1000000, 0)</f>
        <v>0</v>
      </c>
      <c r="AZ921" s="28">
        <f>IFERROR(VLOOKUP(Table2[[#This Row],[SAP Code]],[26]_16!G:H,2,FALSE)/ 1000000, 0)</f>
        <v>0</v>
      </c>
      <c r="BA921" s="28">
        <f>IFERROR(VLOOKUP(Table2[[#This Row],[SAP Code]],[26]_16!J:K,2,FALSE)/ 1000000, 0)</f>
        <v>0</v>
      </c>
      <c r="BB921" s="28">
        <f>IFERROR(VLOOKUP(Table2[[#This Row],[SAP Code]],[26]_16!M:N,2,FALSE)/ 1000000, 0)</f>
        <v>0</v>
      </c>
      <c r="BC921" s="28">
        <f>IFERROR(VLOOKUP(Table2[[#This Row],[SAP Code]],[26]_16!P:Q,2,FALSE),0)</f>
        <v>1.130011E-2</v>
      </c>
      <c r="BD921" s="28">
        <f>IFERROR(VLOOKUP(Table2[[#This Row],[SAP Code]],[26]_16!S:T,2,FALSE),0)</f>
        <v>4.1013359999999999E-2</v>
      </c>
      <c r="BE921" s="28">
        <f>IFERROR(VLOOKUP(Table2[[#This Row],[SAP Code]],[26]_16!V:W,2,FALSE)/ 1000000, 0)</f>
        <v>0.90872714999999993</v>
      </c>
      <c r="BF921" s="28">
        <f>IFERROR(VLOOKUP(Table2[[#This Row],[SAP Code]],[26]_16!Y:Z,2,FALSE)/ 1000000, 0)</f>
        <v>0.26260842000000001</v>
      </c>
      <c r="BG921" s="28" t="str">
        <f>IFERROR(VLOOKUP(Table2[[#This Row],[SAP Code]],[26]port!$A:$AD,30,FALSE),"unknown")</f>
        <v>OnGo</v>
      </c>
      <c r="BH921" s="29" t="str">
        <f t="shared" si="254"/>
        <v>Ongoing</v>
      </c>
      <c r="BI921" s="16"/>
    </row>
    <row r="922" spans="1:61" ht="17.100000000000001" customHeight="1">
      <c r="A922" s="16" t="s">
        <v>316</v>
      </c>
      <c r="B922" s="16" t="s">
        <v>3271</v>
      </c>
      <c r="C922" s="16" t="s">
        <v>3272</v>
      </c>
      <c r="D922" s="16" t="s">
        <v>3273</v>
      </c>
      <c r="E922" s="18">
        <v>43445</v>
      </c>
      <c r="F922" s="16" t="s">
        <v>320</v>
      </c>
      <c r="G922" s="16" t="s">
        <v>3274</v>
      </c>
      <c r="H922" s="16" t="s">
        <v>132</v>
      </c>
      <c r="I922" s="16" t="s">
        <v>250</v>
      </c>
      <c r="J922" s="16" t="s">
        <v>83</v>
      </c>
      <c r="K922" s="16" t="s">
        <v>84</v>
      </c>
      <c r="L922" s="16" t="s">
        <v>85</v>
      </c>
      <c r="M922" s="19">
        <v>5000000</v>
      </c>
      <c r="N922" s="19">
        <v>5000000</v>
      </c>
      <c r="O922" s="20" t="s">
        <v>3275</v>
      </c>
      <c r="P922" s="21">
        <v>2100150040552</v>
      </c>
      <c r="Q922" s="20" t="s">
        <v>72</v>
      </c>
      <c r="R922" s="16" t="str">
        <f t="shared" si="244"/>
        <v>ADF Including TSF</v>
      </c>
      <c r="S922" s="16" t="str">
        <f t="shared" si="243"/>
        <v>K</v>
      </c>
      <c r="T922" s="16" t="str">
        <f t="shared" si="242"/>
        <v>Blend Countries</v>
      </c>
      <c r="U922" s="16" t="str">
        <f t="shared" si="245"/>
        <v>Non-Transition States</v>
      </c>
      <c r="V922" s="22" t="str">
        <f>IF(ISNUMBER(MATCH(A922, {"Gabon","Sudan","Niger","Mali","Burkina Faso","Guinea"}, 0)), "De Facto Countries", "Non-De Facto Countries")</f>
        <v>Non-De Facto Countries</v>
      </c>
      <c r="W922" s="16" t="str">
        <f t="shared" si="256"/>
        <v>West</v>
      </c>
      <c r="X922" s="16" t="str">
        <f t="shared" si="257"/>
        <v>Multi-Sector</v>
      </c>
      <c r="Y922" s="23">
        <f>Table2[[#This Row],[Approved Amount_UA Equivalent]]/5</f>
        <v>1000000</v>
      </c>
      <c r="Z922" s="23">
        <f>Table2[[#This Row],[Approved Amount_UA Equivalent]]/5</f>
        <v>1000000</v>
      </c>
      <c r="AA922" s="23">
        <f>Table2[[#This Row],[Approved Amount_UA Equivalent]]/5</f>
        <v>1000000</v>
      </c>
      <c r="AB922" s="23">
        <f>Table2[[#This Row],[Approved Amount_UA Equivalent]]/5</f>
        <v>1000000</v>
      </c>
      <c r="AC922" s="23">
        <f>Table2[[#This Row],[Approved Amount_UA Equivalent]]/5</f>
        <v>1000000</v>
      </c>
      <c r="AD922" s="23">
        <f>SUM(Table2[[#This Row],[Feed Africa ]:[Improve Quality Of Life ]])</f>
        <v>5000000</v>
      </c>
      <c r="AE922" s="16" t="b">
        <f>Table2[[#This Row],[Total HI5]]=Table2[[#This Row],[Approved Amount_UA Equivalent]]</f>
        <v>1</v>
      </c>
      <c r="AF922" s="24">
        <v>10</v>
      </c>
      <c r="AG922" s="20" t="str">
        <f t="shared" si="246"/>
        <v>Investment Project</v>
      </c>
      <c r="AH922" s="24" t="e">
        <f>VLOOKUP(Table2[[#This Row],[SAP Code]],[25]DATA!$A:$G,7,FALSE)</f>
        <v>#N/A</v>
      </c>
      <c r="AI922" s="20" t="str">
        <f t="shared" si="247"/>
        <v>Other Investment</v>
      </c>
      <c r="AJ922" s="25" t="s">
        <v>254</v>
      </c>
      <c r="AK922" s="25" t="s">
        <v>255</v>
      </c>
      <c r="AL922" s="23" t="str" cm="1">
        <f t="array" ref="AL922">_xlfn.SWITCH(AK922,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922" s="26">
        <v>1</v>
      </c>
      <c r="AN922" s="25" t="str">
        <f t="shared" si="255"/>
        <v>Sovereign</v>
      </c>
      <c r="AO922" s="27">
        <v>1</v>
      </c>
      <c r="AP922" s="23">
        <f>Table2[[#This Row],[Approved Amount_UA Equivalent]]/1000000</f>
        <v>5</v>
      </c>
      <c r="AQ922" s="19">
        <f t="shared" si="248"/>
        <v>6.6542000000000003</v>
      </c>
      <c r="AR922" s="23" t="str">
        <f t="shared" si="249"/>
        <v>1-10</v>
      </c>
      <c r="AS922" s="23" t="str">
        <f t="shared" si="250"/>
        <v>1-20</v>
      </c>
      <c r="AT922" s="23" t="str">
        <f t="shared" si="251"/>
        <v>1-40</v>
      </c>
      <c r="AU922" s="23" t="str">
        <f t="shared" si="252"/>
        <v>&lt;1-50 Mn</v>
      </c>
      <c r="AV922" s="23">
        <f>Table2[[#This Row],[Amount]]</f>
        <v>5000000</v>
      </c>
      <c r="AW922" s="23" t="str">
        <f t="shared" si="253"/>
        <v>Dec 2018</v>
      </c>
      <c r="AX922" s="28">
        <f>IFERROR(VLOOKUP(Table2[[#This Row],[SAP Code]],[26]_16!A:B,2,FALSE),0)</f>
        <v>0</v>
      </c>
      <c r="AY922" s="28">
        <f>IFERROR(VLOOKUP(Table2[[#This Row],[SAP Code]],[26]_16!D:E,2,FALSE)/ 1000000, 0)</f>
        <v>0</v>
      </c>
      <c r="AZ922" s="28">
        <f>IFERROR(VLOOKUP(Table2[[#This Row],[SAP Code]],[26]_16!G:H,2,FALSE)/ 1000000, 0)</f>
        <v>0</v>
      </c>
      <c r="BA922" s="28">
        <f>IFERROR(VLOOKUP(Table2[[#This Row],[SAP Code]],[26]_16!J:K,2,FALSE)/ 1000000, 0)</f>
        <v>0</v>
      </c>
      <c r="BB922" s="28">
        <f>IFERROR(VLOOKUP(Table2[[#This Row],[SAP Code]],[26]_16!M:N,2,FALSE)/ 1000000, 0)</f>
        <v>0</v>
      </c>
      <c r="BC922" s="28">
        <f>IFERROR(VLOOKUP(Table2[[#This Row],[SAP Code]],[26]_16!P:Q,2,FALSE),0)</f>
        <v>0.13497624</v>
      </c>
      <c r="BD922" s="28">
        <f>IFERROR(VLOOKUP(Table2[[#This Row],[SAP Code]],[26]_16!S:T,2,FALSE),0)</f>
        <v>5.8575199999999997E-3</v>
      </c>
      <c r="BE922" s="28">
        <f>IFERROR(VLOOKUP(Table2[[#This Row],[SAP Code]],[26]_16!V:W,2,FALSE)/ 1000000, 0)</f>
        <v>5.2658679999999999E-2</v>
      </c>
      <c r="BF922" s="28">
        <f>IFERROR(VLOOKUP(Table2[[#This Row],[SAP Code]],[26]_16!Y:Z,2,FALSE)/ 1000000, 0)</f>
        <v>9.7619629999999999E-2</v>
      </c>
      <c r="BG922" s="28" t="str">
        <f>IFERROR(VLOOKUP(Table2[[#This Row],[SAP Code]],[26]port!$A:$AD,30,FALSE),"unknown")</f>
        <v>OnGo</v>
      </c>
      <c r="BH922" s="29" t="str">
        <f t="shared" si="254"/>
        <v>Ongoing</v>
      </c>
      <c r="BI922" s="16"/>
    </row>
    <row r="923" spans="1:61" ht="17.100000000000001" customHeight="1">
      <c r="A923" s="16" t="s">
        <v>310</v>
      </c>
      <c r="B923" s="16" t="s">
        <v>3276</v>
      </c>
      <c r="C923" s="16" t="s">
        <v>3277</v>
      </c>
      <c r="D923" s="16" t="s">
        <v>3278</v>
      </c>
      <c r="E923" s="18">
        <v>43445</v>
      </c>
      <c r="F923" s="16" t="s">
        <v>714</v>
      </c>
      <c r="G923" s="16" t="s">
        <v>255</v>
      </c>
      <c r="H923" s="16" t="s">
        <v>132</v>
      </c>
      <c r="I923" s="16" t="s">
        <v>250</v>
      </c>
      <c r="J923" s="16" t="s">
        <v>83</v>
      </c>
      <c r="K923" s="16" t="s">
        <v>84</v>
      </c>
      <c r="L923" s="16" t="s">
        <v>85</v>
      </c>
      <c r="M923" s="19">
        <v>5000000</v>
      </c>
      <c r="N923" s="19">
        <v>5000000</v>
      </c>
      <c r="O923" s="20" t="s">
        <v>3279</v>
      </c>
      <c r="P923" s="21">
        <v>2100150040553</v>
      </c>
      <c r="Q923" s="20" t="s">
        <v>72</v>
      </c>
      <c r="R923" s="16" t="str">
        <f t="shared" si="244"/>
        <v>ADF Including TSF</v>
      </c>
      <c r="S923" s="16" t="str">
        <f t="shared" si="243"/>
        <v>K</v>
      </c>
      <c r="T923" s="16" t="str">
        <f t="shared" si="242"/>
        <v>ADF Countries</v>
      </c>
      <c r="U923" s="16" t="str">
        <f t="shared" si="245"/>
        <v>Non-Transition States</v>
      </c>
      <c r="V923" s="22" t="str">
        <f>IF(ISNUMBER(MATCH(A923, {"Gabon","Sudan","Niger","Mali","Burkina Faso","Guinea"}, 0)), "De Facto Countries", "Non-De Facto Countries")</f>
        <v>Non-De Facto Countries</v>
      </c>
      <c r="W923" s="16" t="str">
        <f t="shared" si="256"/>
        <v>West</v>
      </c>
      <c r="X923" s="16" t="str">
        <f t="shared" si="257"/>
        <v>Multi-Sector</v>
      </c>
      <c r="Y923" s="23">
        <f>Table2[[#This Row],[Approved Amount_UA Equivalent]]/5</f>
        <v>1000000</v>
      </c>
      <c r="Z923" s="23">
        <f>Table2[[#This Row],[Approved Amount_UA Equivalent]]/5</f>
        <v>1000000</v>
      </c>
      <c r="AA923" s="23">
        <f>Table2[[#This Row],[Approved Amount_UA Equivalent]]/5</f>
        <v>1000000</v>
      </c>
      <c r="AB923" s="23">
        <f>Table2[[#This Row],[Approved Amount_UA Equivalent]]/5</f>
        <v>1000000</v>
      </c>
      <c r="AC923" s="23">
        <f>Table2[[#This Row],[Approved Amount_UA Equivalent]]/5</f>
        <v>1000000</v>
      </c>
      <c r="AD923" s="23">
        <f>SUM(Table2[[#This Row],[Feed Africa ]:[Improve Quality Of Life ]])</f>
        <v>5000000</v>
      </c>
      <c r="AE923" s="16" t="b">
        <f>Table2[[#This Row],[Total HI5]]=Table2[[#This Row],[Approved Amount_UA Equivalent]]</f>
        <v>1</v>
      </c>
      <c r="AF923" s="24">
        <v>10</v>
      </c>
      <c r="AG923" s="20" t="str">
        <f t="shared" si="246"/>
        <v>Investment Project</v>
      </c>
      <c r="AH923" s="24" t="e">
        <f>VLOOKUP(Table2[[#This Row],[SAP Code]],[25]DATA!$A:$G,7,FALSE)</f>
        <v>#N/A</v>
      </c>
      <c r="AI923" s="20" t="str">
        <f t="shared" si="247"/>
        <v>Other Investment</v>
      </c>
      <c r="AJ923" s="25" t="s">
        <v>254</v>
      </c>
      <c r="AK923" s="25" t="s">
        <v>255</v>
      </c>
      <c r="AL923" s="23" t="str" cm="1">
        <f t="array" ref="AL923">_xlfn.SWITCH(AK923,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923" s="26">
        <v>1</v>
      </c>
      <c r="AN923" s="25" t="str">
        <f t="shared" si="255"/>
        <v>Sovereign</v>
      </c>
      <c r="AO923" s="27">
        <v>1</v>
      </c>
      <c r="AP923" s="23">
        <f>Table2[[#This Row],[Approved Amount_UA Equivalent]]/1000000</f>
        <v>5</v>
      </c>
      <c r="AQ923" s="19">
        <f t="shared" si="248"/>
        <v>6.6542000000000003</v>
      </c>
      <c r="AR923" s="23" t="str">
        <f t="shared" si="249"/>
        <v>1-10</v>
      </c>
      <c r="AS923" s="23" t="str">
        <f t="shared" si="250"/>
        <v>1-20</v>
      </c>
      <c r="AT923" s="23" t="str">
        <f t="shared" si="251"/>
        <v>1-40</v>
      </c>
      <c r="AU923" s="23" t="str">
        <f t="shared" si="252"/>
        <v>&lt;1-50 Mn</v>
      </c>
      <c r="AV923" s="23">
        <f>Table2[[#This Row],[Amount]]</f>
        <v>5000000</v>
      </c>
      <c r="AW923" s="23" t="str">
        <f t="shared" si="253"/>
        <v>Dec 2018</v>
      </c>
      <c r="AX923" s="28">
        <f>IFERROR(VLOOKUP(Table2[[#This Row],[SAP Code]],[26]_16!A:B,2,FALSE),0)</f>
        <v>0</v>
      </c>
      <c r="AY923" s="28">
        <f>IFERROR(VLOOKUP(Table2[[#This Row],[SAP Code]],[26]_16!D:E,2,FALSE)/ 1000000, 0)</f>
        <v>0</v>
      </c>
      <c r="AZ923" s="28">
        <f>IFERROR(VLOOKUP(Table2[[#This Row],[SAP Code]],[26]_16!G:H,2,FALSE)/ 1000000, 0)</f>
        <v>0</v>
      </c>
      <c r="BA923" s="28">
        <f>IFERROR(VLOOKUP(Table2[[#This Row],[SAP Code]],[26]_16!J:K,2,FALSE)/ 1000000, 0)</f>
        <v>0</v>
      </c>
      <c r="BB923" s="28">
        <f>IFERROR(VLOOKUP(Table2[[#This Row],[SAP Code]],[26]_16!M:N,2,FALSE)/ 1000000, 0)</f>
        <v>0</v>
      </c>
      <c r="BC923" s="28">
        <f>IFERROR(VLOOKUP(Table2[[#This Row],[SAP Code]],[26]_16!P:Q,2,FALSE),0)</f>
        <v>8.8840500000000003E-2</v>
      </c>
      <c r="BD923" s="28">
        <f>IFERROR(VLOOKUP(Table2[[#This Row],[SAP Code]],[26]_16!S:T,2,FALSE),0)</f>
        <v>0.14627778</v>
      </c>
      <c r="BE923" s="28">
        <f>IFERROR(VLOOKUP(Table2[[#This Row],[SAP Code]],[26]_16!V:W,2,FALSE)/ 1000000, 0)</f>
        <v>0.12184099000000002</v>
      </c>
      <c r="BF923" s="28">
        <f>IFERROR(VLOOKUP(Table2[[#This Row],[SAP Code]],[26]_16!Y:Z,2,FALSE)/ 1000000, 0)</f>
        <v>1.0204722100000001</v>
      </c>
      <c r="BG923" s="28" t="str">
        <f>IFERROR(VLOOKUP(Table2[[#This Row],[SAP Code]],[26]port!$A:$AD,30,FALSE),"unknown")</f>
        <v>OnGo</v>
      </c>
      <c r="BH923" s="29" t="str">
        <f t="shared" si="254"/>
        <v>Ongoing</v>
      </c>
      <c r="BI923" s="16"/>
    </row>
    <row r="924" spans="1:61" ht="17.100000000000001" customHeight="1">
      <c r="A924" s="16" t="s">
        <v>91</v>
      </c>
      <c r="B924" s="16" t="s">
        <v>3280</v>
      </c>
      <c r="C924" s="16" t="s">
        <v>3281</v>
      </c>
      <c r="D924" s="16" t="s">
        <v>3282</v>
      </c>
      <c r="E924" s="18">
        <v>43445</v>
      </c>
      <c r="F924" s="16" t="s">
        <v>93</v>
      </c>
      <c r="G924" s="16" t="s">
        <v>126</v>
      </c>
      <c r="H924" s="16" t="s">
        <v>81</v>
      </c>
      <c r="I924" s="16" t="s">
        <v>123</v>
      </c>
      <c r="J924" s="16" t="s">
        <v>179</v>
      </c>
      <c r="K924" s="16" t="s">
        <v>84</v>
      </c>
      <c r="L924" s="16" t="s">
        <v>195</v>
      </c>
      <c r="M924" s="19">
        <v>59407000</v>
      </c>
      <c r="N924" s="19">
        <v>48785034.44934427</v>
      </c>
      <c r="O924" s="20" t="s">
        <v>3283</v>
      </c>
      <c r="P924" s="21">
        <v>2000200003407</v>
      </c>
      <c r="Q924" s="20" t="s">
        <v>87</v>
      </c>
      <c r="R924" s="16" t="str">
        <f t="shared" si="244"/>
        <v>ADB Public</v>
      </c>
      <c r="S924" s="16" t="str">
        <f t="shared" si="243"/>
        <v>E</v>
      </c>
      <c r="T924" s="16" t="str">
        <f t="shared" si="242"/>
        <v>Blend Countries</v>
      </c>
      <c r="U924" s="16" t="str">
        <f t="shared" si="245"/>
        <v>Non-Transition States</v>
      </c>
      <c r="V924" s="22" t="str">
        <f>IF(ISNUMBER(MATCH(A924, {"Gabon","Sudan","Niger","Mali","Burkina Faso","Guinea"}, 0)), "De Facto Countries", "Non-De Facto Countries")</f>
        <v>Non-De Facto Countries</v>
      </c>
      <c r="W924" s="16" t="str">
        <f t="shared" si="256"/>
        <v>East</v>
      </c>
      <c r="X924" s="16" t="str">
        <f t="shared" si="257"/>
        <v>WASH Sector</v>
      </c>
      <c r="Y924" s="23">
        <f>Table2[[#This Row],[Approved Amount_UA Equivalent]]*0.03</f>
        <v>1463551.033480328</v>
      </c>
      <c r="Z924" s="23">
        <f>Table2[[#This Row],[Approved Amount_UA Equivalent]]*0.01</f>
        <v>487850.34449344268</v>
      </c>
      <c r="AC924" s="23">
        <f>Table2[[#This Row],[Approved Amount_UA Equivalent]]*0.96</f>
        <v>46833633.071370497</v>
      </c>
      <c r="AD924" s="23">
        <f>SUM(Table2[[#This Row],[Feed Africa ]:[Improve Quality Of Life ]])</f>
        <v>48785034.44934427</v>
      </c>
      <c r="AE924" s="16" t="b">
        <f>Table2[[#This Row],[Total HI5]]=Table2[[#This Row],[Approved Amount_UA Equivalent]]</f>
        <v>1</v>
      </c>
      <c r="AF924" s="24">
        <v>10</v>
      </c>
      <c r="AG924" s="20" t="str">
        <f t="shared" si="246"/>
        <v>Investment Project</v>
      </c>
      <c r="AH924" s="24" t="e">
        <f>VLOOKUP(Table2[[#This Row],[SAP Code]],[25]DATA!$A:$G,7,FALSE)</f>
        <v>#N/A</v>
      </c>
      <c r="AI924" s="20" t="str">
        <f t="shared" si="247"/>
        <v>Infrastructure</v>
      </c>
      <c r="AJ924" s="25" t="s">
        <v>89</v>
      </c>
      <c r="AK924" s="25" t="s">
        <v>126</v>
      </c>
      <c r="AL924" s="23" t="str" cm="1">
        <f t="array" ref="AL924">_xlfn.SWITCH(AK924,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24" s="26">
        <v>1</v>
      </c>
      <c r="AN924" s="25" t="str">
        <f t="shared" si="255"/>
        <v>Sovereign</v>
      </c>
      <c r="AO924" s="27">
        <v>0.5</v>
      </c>
      <c r="AP924" s="23">
        <f>Table2[[#This Row],[Approved Amount_UA Equivalent]]/1000000</f>
        <v>48.785034449344273</v>
      </c>
      <c r="AQ924" s="19">
        <f t="shared" si="248"/>
        <v>64.925075246565328</v>
      </c>
      <c r="AR924" s="23" t="str">
        <f t="shared" si="249"/>
        <v>41-50</v>
      </c>
      <c r="AS924" s="23" t="str">
        <f t="shared" si="250"/>
        <v>41-60</v>
      </c>
      <c r="AT924" s="23" t="str">
        <f t="shared" si="251"/>
        <v>41-80</v>
      </c>
      <c r="AU924" s="23" t="str">
        <f t="shared" si="252"/>
        <v>&lt;1-50 Mn</v>
      </c>
      <c r="AV924" s="23">
        <f>Table2[[#This Row],[Amount]]</f>
        <v>59407000</v>
      </c>
      <c r="AW924" s="23" t="str">
        <f t="shared" si="253"/>
        <v>Dec 2018</v>
      </c>
      <c r="AX924" s="28">
        <f>IFERROR(VLOOKUP(Table2[[#This Row],[SAP Code]],[26]_16!A:B,2,FALSE),0)</f>
        <v>0</v>
      </c>
      <c r="AY924" s="28">
        <f>IFERROR(VLOOKUP(Table2[[#This Row],[SAP Code]],[26]_16!D:E,2,FALSE)/ 1000000, 0)</f>
        <v>0</v>
      </c>
      <c r="AZ924" s="28">
        <f>IFERROR(VLOOKUP(Table2[[#This Row],[SAP Code]],[26]_16!G:H,2,FALSE)/ 1000000, 0)</f>
        <v>0</v>
      </c>
      <c r="BA924" s="28">
        <f>IFERROR(VLOOKUP(Table2[[#This Row],[SAP Code]],[26]_16!J:K,2,FALSE)/ 1000000, 0)</f>
        <v>0</v>
      </c>
      <c r="BB924" s="28">
        <f>IFERROR(VLOOKUP(Table2[[#This Row],[SAP Code]],[26]_16!M:N,2,FALSE)/ 1000000, 0)</f>
        <v>0</v>
      </c>
      <c r="BC924" s="28">
        <f>IFERROR(VLOOKUP(Table2[[#This Row],[SAP Code]],[26]_16!P:Q,2,FALSE),0)</f>
        <v>0</v>
      </c>
      <c r="BD924" s="28">
        <f>IFERROR(VLOOKUP(Table2[[#This Row],[SAP Code]],[26]_16!S:T,2,FALSE),0)</f>
        <v>5.8394945599999994</v>
      </c>
      <c r="BE924" s="28">
        <f>IFERROR(VLOOKUP(Table2[[#This Row],[SAP Code]],[26]_16!V:W,2,FALSE)/ 1000000, 0)</f>
        <v>10.070639570000003</v>
      </c>
      <c r="BF924" s="28">
        <f>IFERROR(VLOOKUP(Table2[[#This Row],[SAP Code]],[26]_16!Y:Z,2,FALSE)/ 1000000, 0)</f>
        <v>2.9241429200000004</v>
      </c>
      <c r="BG924" s="28" t="str">
        <f>IFERROR(VLOOKUP(Table2[[#This Row],[SAP Code]],[26]port!$A:$AD,30,FALSE),"unknown")</f>
        <v>OnGo</v>
      </c>
      <c r="BH924" s="29" t="str">
        <f t="shared" si="254"/>
        <v>Ongoing</v>
      </c>
      <c r="BI924" s="16"/>
    </row>
    <row r="925" spans="1:61" ht="17.100000000000001" customHeight="1">
      <c r="A925" s="16" t="s">
        <v>91</v>
      </c>
      <c r="B925" s="16" t="s">
        <v>3280</v>
      </c>
      <c r="C925" s="16" t="s">
        <v>3284</v>
      </c>
      <c r="D925" s="16" t="s">
        <v>3282</v>
      </c>
      <c r="E925" s="18">
        <v>43445</v>
      </c>
      <c r="F925" s="16" t="s">
        <v>93</v>
      </c>
      <c r="G925" s="16" t="s">
        <v>126</v>
      </c>
      <c r="H925" s="16" t="s">
        <v>81</v>
      </c>
      <c r="I925" s="16" t="s">
        <v>123</v>
      </c>
      <c r="J925" s="16" t="s">
        <v>83</v>
      </c>
      <c r="K925" s="16" t="s">
        <v>84</v>
      </c>
      <c r="L925" s="16" t="s">
        <v>85</v>
      </c>
      <c r="M925" s="19">
        <v>2910000</v>
      </c>
      <c r="N925" s="19">
        <v>2910000</v>
      </c>
      <c r="O925" s="20" t="s">
        <v>3283</v>
      </c>
      <c r="P925" s="21">
        <v>2100150040550</v>
      </c>
      <c r="Q925" s="20" t="s">
        <v>87</v>
      </c>
      <c r="R925" s="16" t="str">
        <f t="shared" si="244"/>
        <v>ADF Including TSF</v>
      </c>
      <c r="S925" s="16" t="str">
        <f t="shared" si="243"/>
        <v>E</v>
      </c>
      <c r="T925" s="16" t="str">
        <f t="shared" si="242"/>
        <v>Blend Countries</v>
      </c>
      <c r="U925" s="16" t="str">
        <f t="shared" si="245"/>
        <v>Non-Transition States</v>
      </c>
      <c r="V925" s="22" t="str">
        <f>IF(ISNUMBER(MATCH(A925, {"Gabon","Sudan","Niger","Mali","Burkina Faso","Guinea"}, 0)), "De Facto Countries", "Non-De Facto Countries")</f>
        <v>Non-De Facto Countries</v>
      </c>
      <c r="W925" s="16" t="str">
        <f t="shared" si="256"/>
        <v>East</v>
      </c>
      <c r="X925" s="16" t="str">
        <f t="shared" si="257"/>
        <v>WASH Sector</v>
      </c>
      <c r="Y925" s="23">
        <f>Table2[[#This Row],[Approved Amount_UA Equivalent]]*0.03</f>
        <v>87300</v>
      </c>
      <c r="Z925" s="23">
        <f>Table2[[#This Row],[Approved Amount_UA Equivalent]]*0.01</f>
        <v>29100</v>
      </c>
      <c r="AC925" s="23">
        <f>Table2[[#This Row],[Approved Amount_UA Equivalent]]*0.96</f>
        <v>2793600</v>
      </c>
      <c r="AD925" s="23">
        <f>SUM(Table2[[#This Row],[Feed Africa ]:[Improve Quality Of Life ]])</f>
        <v>2910000</v>
      </c>
      <c r="AE925" s="16" t="b">
        <f>Table2[[#This Row],[Total HI5]]=Table2[[#This Row],[Approved Amount_UA Equivalent]]</f>
        <v>1</v>
      </c>
      <c r="AF925" s="24">
        <v>10</v>
      </c>
      <c r="AG925" s="20" t="str">
        <f t="shared" si="246"/>
        <v>Investment Project</v>
      </c>
      <c r="AH925" s="24" t="e">
        <f>VLOOKUP(Table2[[#This Row],[SAP Code]],[25]DATA!$A:$G,7,FALSE)</f>
        <v>#N/A</v>
      </c>
      <c r="AI925" s="20" t="str">
        <f t="shared" si="247"/>
        <v>Infrastructure</v>
      </c>
      <c r="AJ925" s="25" t="s">
        <v>89</v>
      </c>
      <c r="AK925" s="25" t="s">
        <v>126</v>
      </c>
      <c r="AL925" s="23" t="str" cm="1">
        <f t="array" ref="AL925">_xlfn.SWITCH(AK925,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25" s="26">
        <v>1</v>
      </c>
      <c r="AN925" s="25" t="str">
        <f t="shared" si="255"/>
        <v>Sovereign</v>
      </c>
      <c r="AO925" s="27">
        <v>0.5</v>
      </c>
      <c r="AP925" s="23">
        <f>Table2[[#This Row],[Approved Amount_UA Equivalent]]/1000000</f>
        <v>2.91</v>
      </c>
      <c r="AQ925" s="19">
        <f t="shared" si="248"/>
        <v>3.8727443999999998</v>
      </c>
      <c r="AR925" s="23" t="str">
        <f t="shared" si="249"/>
        <v>1-10</v>
      </c>
      <c r="AS925" s="23" t="str">
        <f t="shared" si="250"/>
        <v>1-20</v>
      </c>
      <c r="AT925" s="23" t="str">
        <f t="shared" si="251"/>
        <v>1-40</v>
      </c>
      <c r="AU925" s="23" t="str">
        <f t="shared" si="252"/>
        <v>&lt;1-50 Mn</v>
      </c>
      <c r="AV925" s="23">
        <f>Table2[[#This Row],[Amount]]</f>
        <v>2910000</v>
      </c>
      <c r="AW925" s="23" t="str">
        <f t="shared" si="253"/>
        <v>Dec 2018</v>
      </c>
      <c r="AX925" s="28">
        <f>IFERROR(VLOOKUP(Table2[[#This Row],[SAP Code]],[26]_16!A:B,2,FALSE),0)</f>
        <v>0</v>
      </c>
      <c r="AY925" s="28">
        <f>IFERROR(VLOOKUP(Table2[[#This Row],[SAP Code]],[26]_16!D:E,2,FALSE)/ 1000000, 0)</f>
        <v>0</v>
      </c>
      <c r="AZ925" s="28">
        <f>IFERROR(VLOOKUP(Table2[[#This Row],[SAP Code]],[26]_16!G:H,2,FALSE)/ 1000000, 0)</f>
        <v>0</v>
      </c>
      <c r="BA925" s="28">
        <f>IFERROR(VLOOKUP(Table2[[#This Row],[SAP Code]],[26]_16!J:K,2,FALSE)/ 1000000, 0)</f>
        <v>0</v>
      </c>
      <c r="BB925" s="28">
        <f>IFERROR(VLOOKUP(Table2[[#This Row],[SAP Code]],[26]_16!M:N,2,FALSE)/ 1000000, 0)</f>
        <v>0</v>
      </c>
      <c r="BC925" s="28">
        <f>IFERROR(VLOOKUP(Table2[[#This Row],[SAP Code]],[26]_16!P:Q,2,FALSE),0)</f>
        <v>0</v>
      </c>
      <c r="BD925" s="28">
        <f>IFERROR(VLOOKUP(Table2[[#This Row],[SAP Code]],[26]_16!S:T,2,FALSE),0)</f>
        <v>5.8394945599999994</v>
      </c>
      <c r="BE925" s="28">
        <f>IFERROR(VLOOKUP(Table2[[#This Row],[SAP Code]],[26]_16!V:W,2,FALSE)/ 1000000, 0)</f>
        <v>10.070639570000003</v>
      </c>
      <c r="BF925" s="28">
        <f>IFERROR(VLOOKUP(Table2[[#This Row],[SAP Code]],[26]_16!Y:Z,2,FALSE)/ 1000000, 0)</f>
        <v>2.9241429200000004</v>
      </c>
      <c r="BG925" s="28" t="str">
        <f>IFERROR(VLOOKUP(Table2[[#This Row],[SAP Code]],[26]port!$A:$AD,30,FALSE),"unknown")</f>
        <v>OnGo</v>
      </c>
      <c r="BH925" s="29" t="str">
        <f t="shared" si="254"/>
        <v>Ongoing</v>
      </c>
      <c r="BI925" s="16"/>
    </row>
    <row r="926" spans="1:61" ht="17.100000000000001" customHeight="1">
      <c r="A926" s="16" t="s">
        <v>690</v>
      </c>
      <c r="B926" s="16" t="s">
        <v>3285</v>
      </c>
      <c r="C926" s="16" t="s">
        <v>3286</v>
      </c>
      <c r="D926" s="16" t="s">
        <v>3287</v>
      </c>
      <c r="E926" s="18">
        <v>43445</v>
      </c>
      <c r="F926" s="16" t="s">
        <v>694</v>
      </c>
      <c r="G926" s="16" t="s">
        <v>140</v>
      </c>
      <c r="H926" s="16" t="s">
        <v>132</v>
      </c>
      <c r="I926" s="16" t="s">
        <v>138</v>
      </c>
      <c r="J926" s="16" t="s">
        <v>83</v>
      </c>
      <c r="K926" s="16" t="s">
        <v>84</v>
      </c>
      <c r="L926" s="16" t="s">
        <v>85</v>
      </c>
      <c r="M926" s="19">
        <v>5800000</v>
      </c>
      <c r="N926" s="19">
        <v>5800000</v>
      </c>
      <c r="O926" s="20" t="s">
        <v>3288</v>
      </c>
      <c r="P926" s="21">
        <v>2100150040993</v>
      </c>
      <c r="Q926" s="20" t="s">
        <v>87</v>
      </c>
      <c r="R926" s="16" t="str">
        <f t="shared" si="244"/>
        <v>ADF Including TSF</v>
      </c>
      <c r="S926" s="16" t="str">
        <f t="shared" si="243"/>
        <v>D</v>
      </c>
      <c r="T926" s="16" t="str">
        <f t="shared" si="242"/>
        <v>ADF Countries</v>
      </c>
      <c r="U926" s="16" t="str">
        <f t="shared" si="245"/>
        <v>Transition States</v>
      </c>
      <c r="V926" s="22" t="str">
        <f>IF(ISNUMBER(MATCH(A926, {"Gabon","Sudan","Niger","Mali","Burkina Faso","Guinea"}, 0)), "De Facto Countries", "Non-De Facto Countries")</f>
        <v>De Facto Countries</v>
      </c>
      <c r="W926" s="16" t="str">
        <f t="shared" si="256"/>
        <v>West</v>
      </c>
      <c r="X926" s="16" t="str">
        <f t="shared" si="257"/>
        <v>Transport</v>
      </c>
      <c r="Y926" s="23"/>
      <c r="AB926" s="23">
        <f>Table2[[#This Row],[Approved Amount_UA Equivalent]]</f>
        <v>5800000</v>
      </c>
      <c r="AD926" s="23">
        <f>SUM(Table2[[#This Row],[Feed Africa ]:[Improve Quality Of Life ]])</f>
        <v>5800000</v>
      </c>
      <c r="AE926" s="16" t="b">
        <f>Table2[[#This Row],[Total HI5]]=Table2[[#This Row],[Approved Amount_UA Equivalent]]</f>
        <v>1</v>
      </c>
      <c r="AF926" s="24">
        <v>10</v>
      </c>
      <c r="AG926" s="20" t="str">
        <f t="shared" si="246"/>
        <v>Investment Project</v>
      </c>
      <c r="AH926" s="24" t="e">
        <f>VLOOKUP(Table2[[#This Row],[SAP Code]],[25]DATA!$A:$G,7,FALSE)</f>
        <v>#N/A</v>
      </c>
      <c r="AI926" s="20" t="str">
        <f t="shared" si="247"/>
        <v>Infrastructure</v>
      </c>
      <c r="AJ926" s="25" t="s">
        <v>89</v>
      </c>
      <c r="AK926" s="25" t="s">
        <v>140</v>
      </c>
      <c r="AL926" s="23" t="str" cm="1">
        <f t="array" ref="AL926">_xlfn.SWITCH(AK926,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26" s="26">
        <v>1</v>
      </c>
      <c r="AN926" s="25" t="str">
        <f t="shared" si="255"/>
        <v>Sovereign</v>
      </c>
      <c r="AO926" s="27">
        <v>0.25</v>
      </c>
      <c r="AP926" s="23">
        <f>Table2[[#This Row],[Approved Amount_UA Equivalent]]/1000000</f>
        <v>5.8</v>
      </c>
      <c r="AQ926" s="19">
        <f t="shared" si="248"/>
        <v>7.7188720000000002</v>
      </c>
      <c r="AR926" s="23" t="str">
        <f t="shared" si="249"/>
        <v>1-10</v>
      </c>
      <c r="AS926" s="23" t="str">
        <f t="shared" si="250"/>
        <v>1-20</v>
      </c>
      <c r="AT926" s="23" t="str">
        <f t="shared" si="251"/>
        <v>1-40</v>
      </c>
      <c r="AU926" s="23" t="str">
        <f t="shared" si="252"/>
        <v>&lt;1-50 Mn</v>
      </c>
      <c r="AV926" s="23">
        <f>Table2[[#This Row],[Amount]]</f>
        <v>5800000</v>
      </c>
      <c r="AW926" s="23" t="str">
        <f t="shared" si="253"/>
        <v>Dec 2018</v>
      </c>
      <c r="AX926" s="28">
        <f>IFERROR(VLOOKUP(Table2[[#This Row],[SAP Code]],[26]_16!A:B,2,FALSE),0)</f>
        <v>0</v>
      </c>
      <c r="AY926" s="28">
        <f>IFERROR(VLOOKUP(Table2[[#This Row],[SAP Code]],[26]_16!D:E,2,FALSE)/ 1000000, 0)</f>
        <v>0</v>
      </c>
      <c r="AZ926" s="28">
        <f>IFERROR(VLOOKUP(Table2[[#This Row],[SAP Code]],[26]_16!G:H,2,FALSE)/ 1000000, 0)</f>
        <v>0</v>
      </c>
      <c r="BA926" s="28">
        <f>IFERROR(VLOOKUP(Table2[[#This Row],[SAP Code]],[26]_16!J:K,2,FALSE)/ 1000000, 0)</f>
        <v>0</v>
      </c>
      <c r="BB926" s="28">
        <f>IFERROR(VLOOKUP(Table2[[#This Row],[SAP Code]],[26]_16!M:N,2,FALSE)/ 1000000, 0)</f>
        <v>0</v>
      </c>
      <c r="BC926" s="28">
        <f>IFERROR(VLOOKUP(Table2[[#This Row],[SAP Code]],[26]_16!P:Q,2,FALSE),0)</f>
        <v>0</v>
      </c>
      <c r="BD926" s="28">
        <f>IFERROR(VLOOKUP(Table2[[#This Row],[SAP Code]],[26]_16!S:T,2,FALSE),0)</f>
        <v>0</v>
      </c>
      <c r="BE926" s="28">
        <f>IFERROR(VLOOKUP(Table2[[#This Row],[SAP Code]],[26]_16!V:W,2,FALSE)/ 1000000, 0)</f>
        <v>0</v>
      </c>
      <c r="BF926" s="28">
        <f>IFERROR(VLOOKUP(Table2[[#This Row],[SAP Code]],[26]_16!Y:Z,2,FALSE)/ 1000000, 0)</f>
        <v>0</v>
      </c>
      <c r="BG926" s="28" t="str">
        <f>IFERROR(VLOOKUP(Table2[[#This Row],[SAP Code]],[26]port!$A:$AD,30,FALSE),"unknown")</f>
        <v>APVD</v>
      </c>
      <c r="BH926" s="29" t="str">
        <f t="shared" si="254"/>
        <v>Ongoing</v>
      </c>
      <c r="BI926" s="16"/>
    </row>
    <row r="927" spans="1:61" ht="17.100000000000001" customHeight="1">
      <c r="A927" s="16" t="s">
        <v>690</v>
      </c>
      <c r="B927" s="16" t="s">
        <v>3285</v>
      </c>
      <c r="C927" s="16" t="s">
        <v>3289</v>
      </c>
      <c r="D927" s="16" t="s">
        <v>3287</v>
      </c>
      <c r="E927" s="18">
        <v>43445</v>
      </c>
      <c r="F927" s="16" t="s">
        <v>694</v>
      </c>
      <c r="G927" s="16" t="s">
        <v>140</v>
      </c>
      <c r="H927" s="16" t="s">
        <v>132</v>
      </c>
      <c r="I927" s="16" t="s">
        <v>138</v>
      </c>
      <c r="J927" s="16" t="s">
        <v>2562</v>
      </c>
      <c r="K927" s="16" t="s">
        <v>69</v>
      </c>
      <c r="L927" s="16" t="s">
        <v>195</v>
      </c>
      <c r="M927" s="19">
        <v>70000000</v>
      </c>
      <c r="N927" s="19">
        <v>57484007.128016882</v>
      </c>
      <c r="O927" s="20" t="s">
        <v>3288</v>
      </c>
      <c r="P927" s="21">
        <v>5110155000551</v>
      </c>
      <c r="Q927" s="20" t="s">
        <v>87</v>
      </c>
      <c r="R927" s="16" t="str">
        <f t="shared" si="244"/>
        <v>OTHERS</v>
      </c>
      <c r="S927" s="16" t="str">
        <f t="shared" si="243"/>
        <v>D</v>
      </c>
      <c r="T927" s="16" t="str">
        <f t="shared" si="242"/>
        <v>ADF Countries</v>
      </c>
      <c r="U927" s="16" t="str">
        <f t="shared" si="245"/>
        <v>Transition States</v>
      </c>
      <c r="V927" s="22" t="str">
        <f>IF(ISNUMBER(MATCH(A927, {"Gabon","Sudan","Niger","Mali","Burkina Faso","Guinea"}, 0)), "De Facto Countries", "Non-De Facto Countries")</f>
        <v>De Facto Countries</v>
      </c>
      <c r="W927" s="16" t="str">
        <f t="shared" si="256"/>
        <v>West</v>
      </c>
      <c r="X927" s="16" t="str">
        <f t="shared" si="257"/>
        <v>Transport</v>
      </c>
      <c r="Y927" s="23"/>
      <c r="AB927" s="23">
        <f>Table2[[#This Row],[Approved Amount_UA Equivalent]]</f>
        <v>57484007.128016882</v>
      </c>
      <c r="AD927" s="23">
        <f>SUM(Table2[[#This Row],[Feed Africa ]:[Improve Quality Of Life ]])</f>
        <v>57484007.128016882</v>
      </c>
      <c r="AE927" s="16" t="b">
        <f>Table2[[#This Row],[Total HI5]]=Table2[[#This Row],[Approved Amount_UA Equivalent]]</f>
        <v>1</v>
      </c>
      <c r="AF927" s="24">
        <v>10</v>
      </c>
      <c r="AG927" s="20" t="str">
        <f t="shared" si="246"/>
        <v>Investment Project</v>
      </c>
      <c r="AH927" s="24" t="e">
        <f>VLOOKUP(Table2[[#This Row],[SAP Code]],[25]DATA!$A:$G,7,FALSE)</f>
        <v>#N/A</v>
      </c>
      <c r="AI927" s="20" t="str">
        <f t="shared" si="247"/>
        <v>Infrastructure</v>
      </c>
      <c r="AJ927" s="25" t="s">
        <v>89</v>
      </c>
      <c r="AK927" s="25" t="s">
        <v>140</v>
      </c>
      <c r="AL927" s="23" t="str" cm="1">
        <f t="array" ref="AL927">_xlfn.SWITCH(AK927,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27" s="26">
        <v>1</v>
      </c>
      <c r="AN927" s="25" t="str">
        <f t="shared" si="255"/>
        <v>Sovereign</v>
      </c>
      <c r="AO927" s="27">
        <v>0.25</v>
      </c>
      <c r="AP927" s="23">
        <f>Table2[[#This Row],[Approved Amount_UA Equivalent]]/1000000</f>
        <v>57.484007128016884</v>
      </c>
      <c r="AQ927" s="19">
        <f t="shared" si="248"/>
        <v>76.502016046249992</v>
      </c>
      <c r="AR927" s="23" t="str">
        <f t="shared" si="249"/>
        <v>51-60</v>
      </c>
      <c r="AS927" s="23" t="str">
        <f t="shared" si="250"/>
        <v>41-60</v>
      </c>
      <c r="AT927" s="23" t="str">
        <f t="shared" si="251"/>
        <v>41-80</v>
      </c>
      <c r="AU927" s="23" t="str">
        <f t="shared" si="252"/>
        <v>50-100 Mn</v>
      </c>
      <c r="AV927" s="23">
        <f>Table2[[#This Row],[Amount]]</f>
        <v>70000000</v>
      </c>
      <c r="AW927" s="23" t="str">
        <f t="shared" si="253"/>
        <v>Dec 2018</v>
      </c>
      <c r="AX927" s="28">
        <f>IFERROR(VLOOKUP(Table2[[#This Row],[SAP Code]],[26]_16!A:B,2,FALSE),0)</f>
        <v>0</v>
      </c>
      <c r="AY927" s="28">
        <f>IFERROR(VLOOKUP(Table2[[#This Row],[SAP Code]],[26]_16!D:E,2,FALSE)/ 1000000, 0)</f>
        <v>0</v>
      </c>
      <c r="AZ927" s="28">
        <f>IFERROR(VLOOKUP(Table2[[#This Row],[SAP Code]],[26]_16!G:H,2,FALSE)/ 1000000, 0)</f>
        <v>0</v>
      </c>
      <c r="BA927" s="28">
        <f>IFERROR(VLOOKUP(Table2[[#This Row],[SAP Code]],[26]_16!J:K,2,FALSE)/ 1000000, 0)</f>
        <v>0</v>
      </c>
      <c r="BB927" s="28">
        <f>IFERROR(VLOOKUP(Table2[[#This Row],[SAP Code]],[26]_16!M:N,2,FALSE)/ 1000000, 0)</f>
        <v>0</v>
      </c>
      <c r="BC927" s="28">
        <f>IFERROR(VLOOKUP(Table2[[#This Row],[SAP Code]],[26]_16!P:Q,2,FALSE),0)</f>
        <v>0</v>
      </c>
      <c r="BD927" s="28">
        <f>IFERROR(VLOOKUP(Table2[[#This Row],[SAP Code]],[26]_16!S:T,2,FALSE),0)</f>
        <v>0</v>
      </c>
      <c r="BE927" s="28">
        <f>IFERROR(VLOOKUP(Table2[[#This Row],[SAP Code]],[26]_16!V:W,2,FALSE)/ 1000000, 0)</f>
        <v>0</v>
      </c>
      <c r="BF927" s="28">
        <f>IFERROR(VLOOKUP(Table2[[#This Row],[SAP Code]],[26]_16!Y:Z,2,FALSE)/ 1000000, 0)</f>
        <v>0</v>
      </c>
      <c r="BG927" s="28" t="str">
        <f>IFERROR(VLOOKUP(Table2[[#This Row],[SAP Code]],[26]port!$A:$AD,30,FALSE),"unknown")</f>
        <v>APVD</v>
      </c>
      <c r="BH927" s="29" t="str">
        <f t="shared" si="254"/>
        <v>Ongoing</v>
      </c>
      <c r="BI927" s="16"/>
    </row>
    <row r="928" spans="1:61" ht="17.100000000000001" customHeight="1">
      <c r="A928" s="16" t="s">
        <v>690</v>
      </c>
      <c r="B928" s="16" t="s">
        <v>3285</v>
      </c>
      <c r="C928" s="16" t="s">
        <v>3290</v>
      </c>
      <c r="D928" s="16" t="s">
        <v>3287</v>
      </c>
      <c r="E928" s="18">
        <v>43445</v>
      </c>
      <c r="F928" s="16" t="s">
        <v>694</v>
      </c>
      <c r="G928" s="16" t="s">
        <v>140</v>
      </c>
      <c r="H928" s="16" t="s">
        <v>132</v>
      </c>
      <c r="I928" s="16" t="s">
        <v>138</v>
      </c>
      <c r="J928" s="16" t="s">
        <v>2463</v>
      </c>
      <c r="K928" s="16" t="s">
        <v>84</v>
      </c>
      <c r="L928" s="16" t="s">
        <v>85</v>
      </c>
      <c r="M928" s="19">
        <v>25890000</v>
      </c>
      <c r="N928" s="19">
        <v>25890000</v>
      </c>
      <c r="O928" s="20" t="s">
        <v>3288</v>
      </c>
      <c r="P928" s="21">
        <v>5900150002401</v>
      </c>
      <c r="Q928" s="20" t="s">
        <v>87</v>
      </c>
      <c r="R928" s="16" t="str">
        <f t="shared" si="244"/>
        <v>ADF Including TSF</v>
      </c>
      <c r="S928" s="16" t="str">
        <f t="shared" si="243"/>
        <v>D</v>
      </c>
      <c r="T928" s="16" t="str">
        <f t="shared" si="242"/>
        <v>ADF Countries</v>
      </c>
      <c r="U928" s="16" t="str">
        <f t="shared" si="245"/>
        <v>Transition States</v>
      </c>
      <c r="V928" s="22" t="str">
        <f>IF(ISNUMBER(MATCH(A928, {"Gabon","Sudan","Niger","Mali","Burkina Faso","Guinea"}, 0)), "De Facto Countries", "Non-De Facto Countries")</f>
        <v>De Facto Countries</v>
      </c>
      <c r="W928" s="16" t="str">
        <f t="shared" si="256"/>
        <v>West</v>
      </c>
      <c r="X928" s="16" t="str">
        <f t="shared" si="257"/>
        <v>Transport</v>
      </c>
      <c r="Y928" s="23"/>
      <c r="AB928" s="23">
        <f>Table2[[#This Row],[Approved Amount_UA Equivalent]]</f>
        <v>25890000</v>
      </c>
      <c r="AD928" s="23">
        <f>SUM(Table2[[#This Row],[Feed Africa ]:[Improve Quality Of Life ]])</f>
        <v>25890000</v>
      </c>
      <c r="AE928" s="16" t="b">
        <f>Table2[[#This Row],[Total HI5]]=Table2[[#This Row],[Approved Amount_UA Equivalent]]</f>
        <v>1</v>
      </c>
      <c r="AF928" s="24">
        <v>10</v>
      </c>
      <c r="AG928" s="20" t="str">
        <f t="shared" si="246"/>
        <v>Investment Project</v>
      </c>
      <c r="AH928" s="24" t="e">
        <f>VLOOKUP(Table2[[#This Row],[SAP Code]],[25]DATA!$A:$G,7,FALSE)</f>
        <v>#N/A</v>
      </c>
      <c r="AI928" s="20" t="str">
        <f t="shared" si="247"/>
        <v>Infrastructure</v>
      </c>
      <c r="AJ928" s="25" t="s">
        <v>89</v>
      </c>
      <c r="AK928" s="25" t="s">
        <v>140</v>
      </c>
      <c r="AL928" s="23" t="str" cm="1">
        <f t="array" ref="AL928">_xlfn.SWITCH(AK928,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28" s="26">
        <v>1</v>
      </c>
      <c r="AN928" s="25" t="str">
        <f t="shared" si="255"/>
        <v>Sovereign</v>
      </c>
      <c r="AO928" s="27">
        <v>0.25</v>
      </c>
      <c r="AP928" s="23">
        <f>Table2[[#This Row],[Approved Amount_UA Equivalent]]/1000000</f>
        <v>25.89</v>
      </c>
      <c r="AQ928" s="19">
        <f t="shared" si="248"/>
        <v>34.455447599999999</v>
      </c>
      <c r="AR928" s="23" t="str">
        <f t="shared" si="249"/>
        <v>21-30</v>
      </c>
      <c r="AS928" s="23" t="str">
        <f t="shared" si="250"/>
        <v>21-40</v>
      </c>
      <c r="AT928" s="23" t="str">
        <f t="shared" si="251"/>
        <v>1-40</v>
      </c>
      <c r="AU928" s="23" t="str">
        <f t="shared" si="252"/>
        <v>&lt;1-50 Mn</v>
      </c>
      <c r="AV928" s="23">
        <f>Table2[[#This Row],[Amount]]</f>
        <v>25890000</v>
      </c>
      <c r="AW928" s="23" t="str">
        <f t="shared" si="253"/>
        <v>Dec 2018</v>
      </c>
      <c r="AX928" s="28">
        <f>IFERROR(VLOOKUP(Table2[[#This Row],[SAP Code]],[26]_16!A:B,2,FALSE),0)</f>
        <v>0</v>
      </c>
      <c r="AY928" s="28">
        <f>IFERROR(VLOOKUP(Table2[[#This Row],[SAP Code]],[26]_16!D:E,2,FALSE)/ 1000000, 0)</f>
        <v>0</v>
      </c>
      <c r="AZ928" s="28">
        <f>IFERROR(VLOOKUP(Table2[[#This Row],[SAP Code]],[26]_16!G:H,2,FALSE)/ 1000000, 0)</f>
        <v>0</v>
      </c>
      <c r="BA928" s="28">
        <f>IFERROR(VLOOKUP(Table2[[#This Row],[SAP Code]],[26]_16!J:K,2,FALSE)/ 1000000, 0)</f>
        <v>0</v>
      </c>
      <c r="BB928" s="28">
        <f>IFERROR(VLOOKUP(Table2[[#This Row],[SAP Code]],[26]_16!M:N,2,FALSE)/ 1000000, 0)</f>
        <v>0</v>
      </c>
      <c r="BC928" s="28">
        <f>IFERROR(VLOOKUP(Table2[[#This Row],[SAP Code]],[26]_16!P:Q,2,FALSE),0)</f>
        <v>0</v>
      </c>
      <c r="BD928" s="28">
        <f>IFERROR(VLOOKUP(Table2[[#This Row],[SAP Code]],[26]_16!S:T,2,FALSE),0)</f>
        <v>0</v>
      </c>
      <c r="BE928" s="28">
        <f>IFERROR(VLOOKUP(Table2[[#This Row],[SAP Code]],[26]_16!V:W,2,FALSE)/ 1000000, 0)</f>
        <v>0</v>
      </c>
      <c r="BF928" s="28">
        <f>IFERROR(VLOOKUP(Table2[[#This Row],[SAP Code]],[26]_16!Y:Z,2,FALSE)/ 1000000, 0)</f>
        <v>0</v>
      </c>
      <c r="BG928" s="28" t="str">
        <f>IFERROR(VLOOKUP(Table2[[#This Row],[SAP Code]],[26]port!$A:$AD,30,FALSE),"unknown")</f>
        <v>APVD</v>
      </c>
      <c r="BH928" s="29" t="str">
        <f t="shared" si="254"/>
        <v>Ongoing</v>
      </c>
      <c r="BI928" s="16"/>
    </row>
    <row r="929" spans="1:61" ht="17.100000000000001" customHeight="1">
      <c r="A929" s="16" t="s">
        <v>690</v>
      </c>
      <c r="B929" s="16" t="s">
        <v>3285</v>
      </c>
      <c r="C929" s="16" t="s">
        <v>3291</v>
      </c>
      <c r="D929" s="16" t="s">
        <v>3287</v>
      </c>
      <c r="E929" s="18">
        <v>43445</v>
      </c>
      <c r="F929" s="16" t="s">
        <v>694</v>
      </c>
      <c r="G929" s="16" t="s">
        <v>140</v>
      </c>
      <c r="H929" s="16" t="s">
        <v>132</v>
      </c>
      <c r="I929" s="16" t="s">
        <v>138</v>
      </c>
      <c r="J929" s="16" t="s">
        <v>2463</v>
      </c>
      <c r="K929" s="16" t="s">
        <v>69</v>
      </c>
      <c r="L929" s="16" t="s">
        <v>85</v>
      </c>
      <c r="M929" s="19">
        <v>7860000</v>
      </c>
      <c r="N929" s="19">
        <v>7860000</v>
      </c>
      <c r="O929" s="20" t="s">
        <v>3288</v>
      </c>
      <c r="P929" s="21">
        <v>5900155014655</v>
      </c>
      <c r="Q929" s="20" t="s">
        <v>87</v>
      </c>
      <c r="R929" s="16" t="str">
        <f t="shared" si="244"/>
        <v>ADF Including TSF</v>
      </c>
      <c r="S929" s="16" t="str">
        <f t="shared" si="243"/>
        <v>D</v>
      </c>
      <c r="T929" s="16" t="str">
        <f t="shared" si="242"/>
        <v>ADF Countries</v>
      </c>
      <c r="U929" s="16" t="str">
        <f t="shared" si="245"/>
        <v>Transition States</v>
      </c>
      <c r="V929" s="22" t="str">
        <f>IF(ISNUMBER(MATCH(A929, {"Gabon","Sudan","Niger","Mali","Burkina Faso","Guinea"}, 0)), "De Facto Countries", "Non-De Facto Countries")</f>
        <v>De Facto Countries</v>
      </c>
      <c r="W929" s="16" t="str">
        <f t="shared" si="256"/>
        <v>West</v>
      </c>
      <c r="X929" s="16" t="str">
        <f t="shared" si="257"/>
        <v>Transport</v>
      </c>
      <c r="Y929" s="23"/>
      <c r="AB929" s="23">
        <f>Table2[[#This Row],[Approved Amount_UA Equivalent]]</f>
        <v>7860000</v>
      </c>
      <c r="AD929" s="23">
        <f>SUM(Table2[[#This Row],[Feed Africa ]:[Improve Quality Of Life ]])</f>
        <v>7860000</v>
      </c>
      <c r="AE929" s="16" t="b">
        <f>Table2[[#This Row],[Total HI5]]=Table2[[#This Row],[Approved Amount_UA Equivalent]]</f>
        <v>1</v>
      </c>
      <c r="AF929" s="24">
        <v>10</v>
      </c>
      <c r="AG929" s="20" t="str">
        <f t="shared" si="246"/>
        <v>Investment Project</v>
      </c>
      <c r="AH929" s="24" t="e">
        <f>VLOOKUP(Table2[[#This Row],[SAP Code]],[25]DATA!$A:$G,7,FALSE)</f>
        <v>#N/A</v>
      </c>
      <c r="AI929" s="20" t="str">
        <f t="shared" si="247"/>
        <v>Infrastructure</v>
      </c>
      <c r="AJ929" s="25" t="s">
        <v>89</v>
      </c>
      <c r="AK929" s="25" t="s">
        <v>140</v>
      </c>
      <c r="AL929" s="23" t="str" cm="1">
        <f t="array" ref="AL929">_xlfn.SWITCH(AK929,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29" s="26">
        <v>1</v>
      </c>
      <c r="AN929" s="25" t="str">
        <f t="shared" si="255"/>
        <v>Sovereign</v>
      </c>
      <c r="AO929" s="27">
        <v>0.25</v>
      </c>
      <c r="AP929" s="23">
        <f>Table2[[#This Row],[Approved Amount_UA Equivalent]]/1000000</f>
        <v>7.86</v>
      </c>
      <c r="AQ929" s="19">
        <f t="shared" si="248"/>
        <v>10.4604024</v>
      </c>
      <c r="AR929" s="23" t="str">
        <f t="shared" si="249"/>
        <v>1-10</v>
      </c>
      <c r="AS929" s="23" t="str">
        <f t="shared" si="250"/>
        <v>1-20</v>
      </c>
      <c r="AT929" s="23" t="str">
        <f t="shared" si="251"/>
        <v>1-40</v>
      </c>
      <c r="AU929" s="23" t="str">
        <f t="shared" si="252"/>
        <v>&lt;1-50 Mn</v>
      </c>
      <c r="AV929" s="23">
        <f>Table2[[#This Row],[Amount]]</f>
        <v>7860000</v>
      </c>
      <c r="AW929" s="23" t="str">
        <f t="shared" si="253"/>
        <v>Dec 2018</v>
      </c>
      <c r="AX929" s="28">
        <f>IFERROR(VLOOKUP(Table2[[#This Row],[SAP Code]],[26]_16!A:B,2,FALSE),0)</f>
        <v>0</v>
      </c>
      <c r="AY929" s="28">
        <f>IFERROR(VLOOKUP(Table2[[#This Row],[SAP Code]],[26]_16!D:E,2,FALSE)/ 1000000, 0)</f>
        <v>0</v>
      </c>
      <c r="AZ929" s="28">
        <f>IFERROR(VLOOKUP(Table2[[#This Row],[SAP Code]],[26]_16!G:H,2,FALSE)/ 1000000, 0)</f>
        <v>0</v>
      </c>
      <c r="BA929" s="28">
        <f>IFERROR(VLOOKUP(Table2[[#This Row],[SAP Code]],[26]_16!J:K,2,FALSE)/ 1000000, 0)</f>
        <v>0</v>
      </c>
      <c r="BB929" s="28">
        <f>IFERROR(VLOOKUP(Table2[[#This Row],[SAP Code]],[26]_16!M:N,2,FALSE)/ 1000000, 0)</f>
        <v>0</v>
      </c>
      <c r="BC929" s="28">
        <f>IFERROR(VLOOKUP(Table2[[#This Row],[SAP Code]],[26]_16!P:Q,2,FALSE),0)</f>
        <v>0</v>
      </c>
      <c r="BD929" s="28">
        <f>IFERROR(VLOOKUP(Table2[[#This Row],[SAP Code]],[26]_16!S:T,2,FALSE),0)</f>
        <v>0</v>
      </c>
      <c r="BE929" s="28">
        <f>IFERROR(VLOOKUP(Table2[[#This Row],[SAP Code]],[26]_16!V:W,2,FALSE)/ 1000000, 0)</f>
        <v>0</v>
      </c>
      <c r="BF929" s="28">
        <f>IFERROR(VLOOKUP(Table2[[#This Row],[SAP Code]],[26]_16!Y:Z,2,FALSE)/ 1000000, 0)</f>
        <v>0</v>
      </c>
      <c r="BG929" s="28" t="str">
        <f>IFERROR(VLOOKUP(Table2[[#This Row],[SAP Code]],[26]port!$A:$AD,30,FALSE),"unknown")</f>
        <v>APVD</v>
      </c>
      <c r="BH929" s="29" t="str">
        <f t="shared" si="254"/>
        <v>Ongoing</v>
      </c>
      <c r="BI929" s="16"/>
    </row>
    <row r="930" spans="1:61" ht="17.100000000000001" customHeight="1">
      <c r="A930" s="16" t="s">
        <v>1006</v>
      </c>
      <c r="B930" s="16" t="s">
        <v>3292</v>
      </c>
      <c r="C930" s="16" t="s">
        <v>3293</v>
      </c>
      <c r="D930" s="16" t="s">
        <v>3294</v>
      </c>
      <c r="E930" s="18">
        <v>43446</v>
      </c>
      <c r="F930" s="16" t="s">
        <v>1130</v>
      </c>
      <c r="G930" s="16" t="s">
        <v>74</v>
      </c>
      <c r="H930" s="37" t="s">
        <v>194</v>
      </c>
      <c r="I930" s="16" t="s">
        <v>155</v>
      </c>
      <c r="J930" s="16" t="s">
        <v>83</v>
      </c>
      <c r="K930" s="16" t="s">
        <v>84</v>
      </c>
      <c r="L930" s="16" t="s">
        <v>85</v>
      </c>
      <c r="M930" s="19">
        <v>7000000</v>
      </c>
      <c r="N930" s="19">
        <v>7000000</v>
      </c>
      <c r="O930" s="20" t="s">
        <v>3295</v>
      </c>
      <c r="P930" s="21">
        <v>2100150040551</v>
      </c>
      <c r="Q930" s="20" t="s">
        <v>72</v>
      </c>
      <c r="R930" s="16" t="str">
        <f t="shared" si="244"/>
        <v>ADF Including TSF</v>
      </c>
      <c r="S930" s="16" t="str">
        <f t="shared" si="243"/>
        <v>A</v>
      </c>
      <c r="T930" s="16" t="str">
        <f t="shared" si="242"/>
        <v>ADF Countries</v>
      </c>
      <c r="U930" s="16" t="str">
        <f t="shared" si="245"/>
        <v>Non-Transition States</v>
      </c>
      <c r="V930" s="22" t="str">
        <f>IF(ISNUMBER(MATCH(A930, {"Gabon","Sudan","Niger","Mali","Burkina Faso","Guinea"}, 0)), "De Facto Countries", "Non-De Facto Countries")</f>
        <v>Non-De Facto Countries</v>
      </c>
      <c r="W930" s="16" t="str">
        <f t="shared" si="256"/>
        <v>North</v>
      </c>
      <c r="X930" s="16" t="str">
        <f t="shared" si="257"/>
        <v>Agriculture</v>
      </c>
      <c r="Y930" s="23">
        <f>Table2[[#This Row],[Approved Amount_UA Equivalent]]</f>
        <v>7000000</v>
      </c>
      <c r="AD930" s="23">
        <f>SUM(Table2[[#This Row],[Feed Africa ]:[Improve Quality Of Life ]])</f>
        <v>7000000</v>
      </c>
      <c r="AE930" s="16" t="b">
        <f>Table2[[#This Row],[Total HI5]]=Table2[[#This Row],[Approved Amount_UA Equivalent]]</f>
        <v>1</v>
      </c>
      <c r="AF930" s="24">
        <v>10</v>
      </c>
      <c r="AG930" s="20" t="str">
        <f t="shared" si="246"/>
        <v>Investment Project</v>
      </c>
      <c r="AH930" s="24" t="e">
        <f>VLOOKUP(Table2[[#This Row],[SAP Code]],[25]DATA!$A:$G,7,FALSE)</f>
        <v>#N/A</v>
      </c>
      <c r="AI930" s="20" t="str">
        <f t="shared" si="247"/>
        <v>Infrastructure</v>
      </c>
      <c r="AJ930" s="25" t="s">
        <v>157</v>
      </c>
      <c r="AK930" s="25" t="s">
        <v>74</v>
      </c>
      <c r="AL930" s="23" t="str" cm="1">
        <f t="array" ref="AL930">_xlfn.SWITCH(AK930,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30" s="26">
        <v>1</v>
      </c>
      <c r="AN930" s="25" t="str">
        <f t="shared" si="255"/>
        <v>Sovereign</v>
      </c>
      <c r="AO930" s="27">
        <v>0.5</v>
      </c>
      <c r="AP930" s="23">
        <f>Table2[[#This Row],[Approved Amount_UA Equivalent]]/1000000</f>
        <v>7</v>
      </c>
      <c r="AQ930" s="19">
        <f t="shared" si="248"/>
        <v>9.3158799999999999</v>
      </c>
      <c r="AR930" s="23" t="str">
        <f t="shared" si="249"/>
        <v>1-10</v>
      </c>
      <c r="AS930" s="23" t="str">
        <f t="shared" si="250"/>
        <v>1-20</v>
      </c>
      <c r="AT930" s="23" t="str">
        <f t="shared" si="251"/>
        <v>1-40</v>
      </c>
      <c r="AU930" s="23" t="str">
        <f t="shared" si="252"/>
        <v>&lt;1-50 Mn</v>
      </c>
      <c r="AV930" s="23">
        <f>Table2[[#This Row],[Amount]]</f>
        <v>7000000</v>
      </c>
      <c r="AW930" s="23" t="str">
        <f t="shared" si="253"/>
        <v>Dec 2018</v>
      </c>
      <c r="AX930" s="28">
        <f>IFERROR(VLOOKUP(Table2[[#This Row],[SAP Code]],[26]_16!A:B,2,FALSE),0)</f>
        <v>0</v>
      </c>
      <c r="AY930" s="28">
        <f>IFERROR(VLOOKUP(Table2[[#This Row],[SAP Code]],[26]_16!D:E,2,FALSE)/ 1000000, 0)</f>
        <v>0</v>
      </c>
      <c r="AZ930" s="28">
        <f>IFERROR(VLOOKUP(Table2[[#This Row],[SAP Code]],[26]_16!G:H,2,FALSE)/ 1000000, 0)</f>
        <v>0</v>
      </c>
      <c r="BA930" s="28">
        <f>IFERROR(VLOOKUP(Table2[[#This Row],[SAP Code]],[26]_16!J:K,2,FALSE)/ 1000000, 0)</f>
        <v>0</v>
      </c>
      <c r="BB930" s="28">
        <f>IFERROR(VLOOKUP(Table2[[#This Row],[SAP Code]],[26]_16!M:N,2,FALSE)/ 1000000, 0)</f>
        <v>0</v>
      </c>
      <c r="BC930" s="28">
        <f>IFERROR(VLOOKUP(Table2[[#This Row],[SAP Code]],[26]_16!P:Q,2,FALSE),0)</f>
        <v>1.2389636800000001</v>
      </c>
      <c r="BD930" s="28">
        <f>IFERROR(VLOOKUP(Table2[[#This Row],[SAP Code]],[26]_16!S:T,2,FALSE),0)</f>
        <v>1.1528693000000001</v>
      </c>
      <c r="BE930" s="28">
        <f>IFERROR(VLOOKUP(Table2[[#This Row],[SAP Code]],[26]_16!V:W,2,FALSE)/ 1000000, 0)</f>
        <v>1.2156286700000001</v>
      </c>
      <c r="BF930" s="28">
        <f>IFERROR(VLOOKUP(Table2[[#This Row],[SAP Code]],[26]_16!Y:Z,2,FALSE)/ 1000000, 0)</f>
        <v>0.88958695999999993</v>
      </c>
      <c r="BG930" s="28" t="str">
        <f>IFERROR(VLOOKUP(Table2[[#This Row],[SAP Code]],[26]port!$A:$AD,30,FALSE),"unknown")</f>
        <v>OnGo</v>
      </c>
      <c r="BH930" s="29" t="str">
        <f t="shared" si="254"/>
        <v>Ongoing</v>
      </c>
      <c r="BI930" s="16"/>
    </row>
    <row r="931" spans="1:61" ht="17.100000000000001" customHeight="1">
      <c r="A931" s="16" t="s">
        <v>1006</v>
      </c>
      <c r="B931" s="16" t="s">
        <v>3292</v>
      </c>
      <c r="C931" s="16" t="s">
        <v>3296</v>
      </c>
      <c r="D931" s="16" t="s">
        <v>3294</v>
      </c>
      <c r="E931" s="18">
        <v>43446</v>
      </c>
      <c r="F931" s="16" t="s">
        <v>1130</v>
      </c>
      <c r="G931" s="16" t="s">
        <v>74</v>
      </c>
      <c r="H931" s="37" t="s">
        <v>194</v>
      </c>
      <c r="I931" s="16" t="s">
        <v>155</v>
      </c>
      <c r="J931" s="16" t="s">
        <v>607</v>
      </c>
      <c r="K931" s="16" t="s">
        <v>84</v>
      </c>
      <c r="L931" s="16" t="s">
        <v>85</v>
      </c>
      <c r="M931" s="19">
        <v>6000000</v>
      </c>
      <c r="N931" s="19">
        <v>6000000</v>
      </c>
      <c r="O931" s="20" t="s">
        <v>3295</v>
      </c>
      <c r="P931" s="21">
        <v>2200160002241</v>
      </c>
      <c r="Q931" s="20" t="s">
        <v>72</v>
      </c>
      <c r="R931" s="16" t="str">
        <f t="shared" si="244"/>
        <v>NTF</v>
      </c>
      <c r="S931" s="16" t="str">
        <f t="shared" si="243"/>
        <v>A</v>
      </c>
      <c r="T931" s="16" t="str">
        <f t="shared" si="242"/>
        <v>ADF Countries</v>
      </c>
      <c r="U931" s="16" t="str">
        <f t="shared" si="245"/>
        <v>Non-Transition States</v>
      </c>
      <c r="V931" s="22" t="str">
        <f>IF(ISNUMBER(MATCH(A931, {"Gabon","Sudan","Niger","Mali","Burkina Faso","Guinea"}, 0)), "De Facto Countries", "Non-De Facto Countries")</f>
        <v>Non-De Facto Countries</v>
      </c>
      <c r="W931" s="16" t="str">
        <f t="shared" si="256"/>
        <v>North</v>
      </c>
      <c r="X931" s="16" t="str">
        <f t="shared" si="257"/>
        <v>Agriculture</v>
      </c>
      <c r="Y931" s="23">
        <f>Table2[[#This Row],[Approved Amount_UA Equivalent]]</f>
        <v>6000000</v>
      </c>
      <c r="AD931" s="23">
        <f>SUM(Table2[[#This Row],[Feed Africa ]:[Improve Quality Of Life ]])</f>
        <v>6000000</v>
      </c>
      <c r="AE931" s="16" t="b">
        <f>Table2[[#This Row],[Total HI5]]=Table2[[#This Row],[Approved Amount_UA Equivalent]]</f>
        <v>1</v>
      </c>
      <c r="AF931" s="24">
        <v>10</v>
      </c>
      <c r="AG931" s="20" t="str">
        <f t="shared" si="246"/>
        <v>Investment Project</v>
      </c>
      <c r="AH931" s="24" t="e">
        <f>VLOOKUP(Table2[[#This Row],[SAP Code]],[25]DATA!$A:$G,7,FALSE)</f>
        <v>#N/A</v>
      </c>
      <c r="AI931" s="20" t="str">
        <f t="shared" si="247"/>
        <v>Infrastructure</v>
      </c>
      <c r="AJ931" s="25" t="s">
        <v>157</v>
      </c>
      <c r="AK931" s="25" t="s">
        <v>74</v>
      </c>
      <c r="AL931" s="23" t="str" cm="1">
        <f t="array" ref="AL931">_xlfn.SWITCH(AK931,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31" s="26">
        <v>1</v>
      </c>
      <c r="AN931" s="25" t="str">
        <f t="shared" si="255"/>
        <v>Sovereign</v>
      </c>
      <c r="AO931" s="27">
        <v>0.5</v>
      </c>
      <c r="AP931" s="23">
        <f>Table2[[#This Row],[Approved Amount_UA Equivalent]]/1000000</f>
        <v>6</v>
      </c>
      <c r="AQ931" s="19">
        <f t="shared" si="248"/>
        <v>7.9850399999999997</v>
      </c>
      <c r="AR931" s="23" t="str">
        <f t="shared" si="249"/>
        <v>1-10</v>
      </c>
      <c r="AS931" s="23" t="str">
        <f t="shared" si="250"/>
        <v>1-20</v>
      </c>
      <c r="AT931" s="23" t="str">
        <f t="shared" si="251"/>
        <v>1-40</v>
      </c>
      <c r="AU931" s="23" t="str">
        <f t="shared" si="252"/>
        <v>&lt;1-50 Mn</v>
      </c>
      <c r="AV931" s="23">
        <f>Table2[[#This Row],[Amount]]</f>
        <v>6000000</v>
      </c>
      <c r="AW931" s="23" t="str">
        <f t="shared" si="253"/>
        <v>Dec 2018</v>
      </c>
      <c r="AX931" s="28">
        <f>IFERROR(VLOOKUP(Table2[[#This Row],[SAP Code]],[26]_16!A:B,2,FALSE),0)</f>
        <v>0</v>
      </c>
      <c r="AY931" s="28">
        <f>IFERROR(VLOOKUP(Table2[[#This Row],[SAP Code]],[26]_16!D:E,2,FALSE)/ 1000000, 0)</f>
        <v>0</v>
      </c>
      <c r="AZ931" s="28">
        <f>IFERROR(VLOOKUP(Table2[[#This Row],[SAP Code]],[26]_16!G:H,2,FALSE)/ 1000000, 0)</f>
        <v>0</v>
      </c>
      <c r="BA931" s="28">
        <f>IFERROR(VLOOKUP(Table2[[#This Row],[SAP Code]],[26]_16!J:K,2,FALSE)/ 1000000, 0)</f>
        <v>0</v>
      </c>
      <c r="BB931" s="28">
        <f>IFERROR(VLOOKUP(Table2[[#This Row],[SAP Code]],[26]_16!M:N,2,FALSE)/ 1000000, 0)</f>
        <v>0</v>
      </c>
      <c r="BC931" s="28">
        <f>IFERROR(VLOOKUP(Table2[[#This Row],[SAP Code]],[26]_16!P:Q,2,FALSE),0)</f>
        <v>1.2389636800000001</v>
      </c>
      <c r="BD931" s="28">
        <f>IFERROR(VLOOKUP(Table2[[#This Row],[SAP Code]],[26]_16!S:T,2,FALSE),0)</f>
        <v>1.1528693000000001</v>
      </c>
      <c r="BE931" s="28">
        <f>IFERROR(VLOOKUP(Table2[[#This Row],[SAP Code]],[26]_16!V:W,2,FALSE)/ 1000000, 0)</f>
        <v>1.2156286700000001</v>
      </c>
      <c r="BF931" s="28">
        <f>IFERROR(VLOOKUP(Table2[[#This Row],[SAP Code]],[26]_16!Y:Z,2,FALSE)/ 1000000, 0)</f>
        <v>0.88958695999999993</v>
      </c>
      <c r="BG931" s="28" t="str">
        <f>IFERROR(VLOOKUP(Table2[[#This Row],[SAP Code]],[26]port!$A:$AD,30,FALSE),"unknown")</f>
        <v>OnGo</v>
      </c>
      <c r="BH931" s="29" t="str">
        <f t="shared" si="254"/>
        <v>Ongoing</v>
      </c>
      <c r="BI931" s="16"/>
    </row>
    <row r="932" spans="1:61" ht="17.100000000000001" customHeight="1">
      <c r="A932" s="16" t="s">
        <v>299</v>
      </c>
      <c r="B932" s="16" t="s">
        <v>3297</v>
      </c>
      <c r="C932" s="16" t="s">
        <v>3298</v>
      </c>
      <c r="D932" s="16" t="s">
        <v>3299</v>
      </c>
      <c r="E932" s="18">
        <v>43447</v>
      </c>
      <c r="F932" s="16" t="s">
        <v>303</v>
      </c>
      <c r="G932" s="16" t="s">
        <v>140</v>
      </c>
      <c r="H932" s="16" t="s">
        <v>132</v>
      </c>
      <c r="I932" s="16" t="s">
        <v>138</v>
      </c>
      <c r="J932" s="16" t="s">
        <v>179</v>
      </c>
      <c r="K932" s="16" t="s">
        <v>84</v>
      </c>
      <c r="L932" s="16" t="s">
        <v>195</v>
      </c>
      <c r="M932" s="19">
        <v>119930000</v>
      </c>
      <c r="N932" s="19">
        <v>98486528.212329507</v>
      </c>
      <c r="O932" s="20" t="s">
        <v>3300</v>
      </c>
      <c r="P932" s="21">
        <v>2000200003551</v>
      </c>
      <c r="Q932" s="20" t="s">
        <v>87</v>
      </c>
      <c r="R932" s="16" t="str">
        <f t="shared" si="244"/>
        <v>ADB Public</v>
      </c>
      <c r="S932" s="16" t="str">
        <f t="shared" si="243"/>
        <v>D</v>
      </c>
      <c r="T932" s="16" t="str">
        <f t="shared" si="242"/>
        <v>ADF Countries</v>
      </c>
      <c r="U932" s="16" t="str">
        <f t="shared" si="245"/>
        <v>Non-Transition States</v>
      </c>
      <c r="V932" s="22" t="str">
        <f>IF(ISNUMBER(MATCH(A932, {"Gabon","Sudan","Niger","Mali","Burkina Faso","Guinea"}, 0)), "De Facto Countries", "Non-De Facto Countries")</f>
        <v>Non-De Facto Countries</v>
      </c>
      <c r="W932" s="16" t="str">
        <f t="shared" si="256"/>
        <v>West</v>
      </c>
      <c r="X932" s="16" t="str">
        <f t="shared" si="257"/>
        <v>Transport</v>
      </c>
      <c r="Y932" s="23"/>
      <c r="AB932" s="23">
        <f>Table2[[#This Row],[Approved Amount_UA Equivalent]]</f>
        <v>98486528.212329507</v>
      </c>
      <c r="AD932" s="23">
        <f>SUM(Table2[[#This Row],[Feed Africa ]:[Improve Quality Of Life ]])</f>
        <v>98486528.212329507</v>
      </c>
      <c r="AE932" s="16" t="b">
        <f>Table2[[#This Row],[Total HI5]]=Table2[[#This Row],[Approved Amount_UA Equivalent]]</f>
        <v>1</v>
      </c>
      <c r="AF932" s="24">
        <v>10</v>
      </c>
      <c r="AG932" s="20" t="str">
        <f t="shared" si="246"/>
        <v>Investment Project</v>
      </c>
      <c r="AH932" s="24" t="e">
        <f>VLOOKUP(Table2[[#This Row],[SAP Code]],[25]DATA!$A:$G,7,FALSE)</f>
        <v>#N/A</v>
      </c>
      <c r="AI932" s="20" t="str">
        <f t="shared" si="247"/>
        <v>Infrastructure</v>
      </c>
      <c r="AJ932" s="25" t="s">
        <v>89</v>
      </c>
      <c r="AK932" s="25" t="s">
        <v>140</v>
      </c>
      <c r="AL932" s="23" t="str" cm="1">
        <f t="array" ref="AL932">_xlfn.SWITCH(AK932,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32" s="26">
        <v>1</v>
      </c>
      <c r="AN932" s="25" t="str">
        <f t="shared" si="255"/>
        <v>Sovereign</v>
      </c>
      <c r="AO932" s="27">
        <v>0.5</v>
      </c>
      <c r="AP932" s="23">
        <f>Table2[[#This Row],[Approved Amount_UA Equivalent]]/1000000</f>
        <v>98.486528212329503</v>
      </c>
      <c r="AQ932" s="19">
        <f t="shared" si="248"/>
        <v>131.0698112060966</v>
      </c>
      <c r="AR932" s="23" t="str">
        <f t="shared" si="249"/>
        <v>91-100</v>
      </c>
      <c r="AS932" s="23" t="str">
        <f t="shared" si="250"/>
        <v>81-100</v>
      </c>
      <c r="AT932" s="23" t="str">
        <f t="shared" si="251"/>
        <v>81-120</v>
      </c>
      <c r="AU932" s="23" t="str">
        <f t="shared" si="252"/>
        <v>50-100 Mn</v>
      </c>
      <c r="AV932" s="23">
        <f>Table2[[#This Row],[Amount]]</f>
        <v>119930000</v>
      </c>
      <c r="AW932" s="23" t="str">
        <f t="shared" si="253"/>
        <v>Dec 2018</v>
      </c>
      <c r="AX932" s="28">
        <f>IFERROR(VLOOKUP(Table2[[#This Row],[SAP Code]],[26]_16!A:B,2,FALSE),0)</f>
        <v>0</v>
      </c>
      <c r="AY932" s="28">
        <f>IFERROR(VLOOKUP(Table2[[#This Row],[SAP Code]],[26]_16!D:E,2,FALSE)/ 1000000, 0)</f>
        <v>0</v>
      </c>
      <c r="AZ932" s="28">
        <f>IFERROR(VLOOKUP(Table2[[#This Row],[SAP Code]],[26]_16!G:H,2,FALSE)/ 1000000, 0)</f>
        <v>0</v>
      </c>
      <c r="BA932" s="28">
        <f>IFERROR(VLOOKUP(Table2[[#This Row],[SAP Code]],[26]_16!J:K,2,FALSE)/ 1000000, 0)</f>
        <v>0</v>
      </c>
      <c r="BB932" s="28">
        <f>IFERROR(VLOOKUP(Table2[[#This Row],[SAP Code]],[26]_16!M:N,2,FALSE)/ 1000000, 0)</f>
        <v>0</v>
      </c>
      <c r="BC932" s="28">
        <f>IFERROR(VLOOKUP(Table2[[#This Row],[SAP Code]],[26]_16!P:Q,2,FALSE),0)</f>
        <v>0.11581208999999999</v>
      </c>
      <c r="BD932" s="28">
        <f>IFERROR(VLOOKUP(Table2[[#This Row],[SAP Code]],[26]_16!S:T,2,FALSE),0)</f>
        <v>0.16197745</v>
      </c>
      <c r="BE932" s="28">
        <f>IFERROR(VLOOKUP(Table2[[#This Row],[SAP Code]],[26]_16!V:W,2,FALSE)/ 1000000, 0)</f>
        <v>12.477435559999998</v>
      </c>
      <c r="BF932" s="28">
        <f>IFERROR(VLOOKUP(Table2[[#This Row],[SAP Code]],[26]_16!Y:Z,2,FALSE)/ 1000000, 0)</f>
        <v>2.9918786099999997</v>
      </c>
      <c r="BG932" s="28" t="str">
        <f>IFERROR(VLOOKUP(Table2[[#This Row],[SAP Code]],[26]port!$A:$AD,30,FALSE),"unknown")</f>
        <v>OnGo</v>
      </c>
      <c r="BH932" s="29" t="str">
        <f t="shared" si="254"/>
        <v>Ongoing</v>
      </c>
      <c r="BI932" s="16"/>
    </row>
    <row r="933" spans="1:61" ht="17.100000000000001" customHeight="1">
      <c r="A933" s="16" t="s">
        <v>299</v>
      </c>
      <c r="B933" s="16" t="s">
        <v>3297</v>
      </c>
      <c r="C933" s="16" t="s">
        <v>3301</v>
      </c>
      <c r="D933" s="16" t="s">
        <v>3299</v>
      </c>
      <c r="E933" s="18">
        <v>43447</v>
      </c>
      <c r="F933" s="16" t="s">
        <v>303</v>
      </c>
      <c r="G933" s="16" t="s">
        <v>140</v>
      </c>
      <c r="H933" s="16" t="s">
        <v>132</v>
      </c>
      <c r="I933" s="16" t="s">
        <v>138</v>
      </c>
      <c r="J933" s="16" t="s">
        <v>261</v>
      </c>
      <c r="K933" s="16" t="s">
        <v>84</v>
      </c>
      <c r="L933" s="16" t="s">
        <v>195</v>
      </c>
      <c r="M933" s="19">
        <v>43190000</v>
      </c>
      <c r="N933" s="19">
        <v>35467632.397986419</v>
      </c>
      <c r="O933" s="20" t="s">
        <v>3300</v>
      </c>
      <c r="P933" s="21">
        <v>5050200000601</v>
      </c>
      <c r="Q933" s="20" t="s">
        <v>87</v>
      </c>
      <c r="R933" s="16" t="str">
        <f t="shared" si="244"/>
        <v>AGTF</v>
      </c>
      <c r="S933" s="16" t="str">
        <f t="shared" si="243"/>
        <v>D</v>
      </c>
      <c r="T933" s="16" t="str">
        <f t="shared" si="242"/>
        <v>ADF Countries</v>
      </c>
      <c r="U933" s="16" t="str">
        <f t="shared" si="245"/>
        <v>Non-Transition States</v>
      </c>
      <c r="V933" s="22" t="str">
        <f>IF(ISNUMBER(MATCH(A933, {"Gabon","Sudan","Niger","Mali","Burkina Faso","Guinea"}, 0)), "De Facto Countries", "Non-De Facto Countries")</f>
        <v>Non-De Facto Countries</v>
      </c>
      <c r="W933" s="16" t="str">
        <f t="shared" si="256"/>
        <v>West</v>
      </c>
      <c r="X933" s="16" t="str">
        <f t="shared" si="257"/>
        <v>Transport</v>
      </c>
      <c r="Y933" s="23"/>
      <c r="AB933" s="23">
        <f>Table2[[#This Row],[Approved Amount_UA Equivalent]]</f>
        <v>35467632.397986419</v>
      </c>
      <c r="AD933" s="23">
        <f>SUM(Table2[[#This Row],[Feed Africa ]:[Improve Quality Of Life ]])</f>
        <v>35467632.397986419</v>
      </c>
      <c r="AE933" s="16" t="b">
        <f>Table2[[#This Row],[Total HI5]]=Table2[[#This Row],[Approved Amount_UA Equivalent]]</f>
        <v>1</v>
      </c>
      <c r="AF933" s="24">
        <v>10</v>
      </c>
      <c r="AG933" s="20" t="str">
        <f t="shared" si="246"/>
        <v>Investment Project</v>
      </c>
      <c r="AH933" s="24" t="e">
        <f>VLOOKUP(Table2[[#This Row],[SAP Code]],[25]DATA!$A:$G,7,FALSE)</f>
        <v>#N/A</v>
      </c>
      <c r="AI933" s="20" t="str">
        <f t="shared" si="247"/>
        <v>Infrastructure</v>
      </c>
      <c r="AJ933" s="25" t="s">
        <v>89</v>
      </c>
      <c r="AK933" s="25" t="s">
        <v>140</v>
      </c>
      <c r="AL933" s="23" t="str" cm="1">
        <f t="array" ref="AL933">_xlfn.SWITCH(AK933,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33" s="26">
        <v>1</v>
      </c>
      <c r="AN933" s="25" t="str">
        <f t="shared" si="255"/>
        <v>Sovereign</v>
      </c>
      <c r="AO933" s="27">
        <v>0.5</v>
      </c>
      <c r="AP933" s="23">
        <f>Table2[[#This Row],[Approved Amount_UA Equivalent]]/1000000</f>
        <v>35.467632397986421</v>
      </c>
      <c r="AQ933" s="19">
        <f t="shared" si="248"/>
        <v>47.201743900536243</v>
      </c>
      <c r="AR933" s="23" t="str">
        <f t="shared" si="249"/>
        <v>31-40</v>
      </c>
      <c r="AS933" s="23" t="str">
        <f t="shared" si="250"/>
        <v>21-40</v>
      </c>
      <c r="AT933" s="23" t="str">
        <f t="shared" si="251"/>
        <v>1-40</v>
      </c>
      <c r="AU933" s="23" t="str">
        <f t="shared" si="252"/>
        <v>&lt;1-50 Mn</v>
      </c>
      <c r="AV933" s="23">
        <f>Table2[[#This Row],[Amount]]</f>
        <v>43190000</v>
      </c>
      <c r="AW933" s="23" t="str">
        <f t="shared" si="253"/>
        <v>Dec 2018</v>
      </c>
      <c r="AX933" s="28">
        <f>IFERROR(VLOOKUP(Table2[[#This Row],[SAP Code]],[26]_16!A:B,2,FALSE),0)</f>
        <v>0</v>
      </c>
      <c r="AY933" s="28">
        <f>IFERROR(VLOOKUP(Table2[[#This Row],[SAP Code]],[26]_16!D:E,2,FALSE)/ 1000000, 0)</f>
        <v>0</v>
      </c>
      <c r="AZ933" s="28">
        <f>IFERROR(VLOOKUP(Table2[[#This Row],[SAP Code]],[26]_16!G:H,2,FALSE)/ 1000000, 0)</f>
        <v>0</v>
      </c>
      <c r="BA933" s="28">
        <f>IFERROR(VLOOKUP(Table2[[#This Row],[SAP Code]],[26]_16!J:K,2,FALSE)/ 1000000, 0)</f>
        <v>0</v>
      </c>
      <c r="BB933" s="28">
        <f>IFERROR(VLOOKUP(Table2[[#This Row],[SAP Code]],[26]_16!M:N,2,FALSE)/ 1000000, 0)</f>
        <v>0</v>
      </c>
      <c r="BC933" s="28">
        <f>IFERROR(VLOOKUP(Table2[[#This Row],[SAP Code]],[26]_16!P:Q,2,FALSE),0)</f>
        <v>0.11581208999999999</v>
      </c>
      <c r="BD933" s="28">
        <f>IFERROR(VLOOKUP(Table2[[#This Row],[SAP Code]],[26]_16!S:T,2,FALSE),0)</f>
        <v>0.16197745</v>
      </c>
      <c r="BE933" s="28">
        <f>IFERROR(VLOOKUP(Table2[[#This Row],[SAP Code]],[26]_16!V:W,2,FALSE)/ 1000000, 0)</f>
        <v>12.477435559999998</v>
      </c>
      <c r="BF933" s="28">
        <f>IFERROR(VLOOKUP(Table2[[#This Row],[SAP Code]],[26]_16!Y:Z,2,FALSE)/ 1000000, 0)</f>
        <v>2.9918786099999997</v>
      </c>
      <c r="BG933" s="28" t="str">
        <f>IFERROR(VLOOKUP(Table2[[#This Row],[SAP Code]],[26]port!$A:$AD,30,FALSE),"unknown")</f>
        <v>OnGo</v>
      </c>
      <c r="BH933" s="29" t="str">
        <f t="shared" si="254"/>
        <v>Ongoing</v>
      </c>
      <c r="BI933" s="16"/>
    </row>
    <row r="934" spans="1:61" ht="17.100000000000001" customHeight="1">
      <c r="A934" s="16" t="s">
        <v>417</v>
      </c>
      <c r="B934" s="16" t="s">
        <v>3302</v>
      </c>
      <c r="C934" s="16" t="s">
        <v>3303</v>
      </c>
      <c r="D934" s="16" t="s">
        <v>3304</v>
      </c>
      <c r="E934" s="18">
        <v>43447</v>
      </c>
      <c r="F934" s="16" t="s">
        <v>421</v>
      </c>
      <c r="G934" s="16" t="s">
        <v>115</v>
      </c>
      <c r="H934" s="37" t="s">
        <v>194</v>
      </c>
      <c r="I934" s="16" t="s">
        <v>67</v>
      </c>
      <c r="J934" s="16" t="s">
        <v>179</v>
      </c>
      <c r="K934" s="16" t="s">
        <v>84</v>
      </c>
      <c r="L934" s="16" t="s">
        <v>70</v>
      </c>
      <c r="M934" s="19">
        <v>96600000</v>
      </c>
      <c r="N934" s="19">
        <v>69836542.006752312</v>
      </c>
      <c r="O934" s="20" t="s">
        <v>3305</v>
      </c>
      <c r="P934" s="21">
        <v>2000200003406</v>
      </c>
      <c r="Q934" s="20" t="s">
        <v>87</v>
      </c>
      <c r="R934" s="16" t="str">
        <f t="shared" si="244"/>
        <v>ADB Public</v>
      </c>
      <c r="S934" s="16" t="str">
        <f t="shared" si="243"/>
        <v>I</v>
      </c>
      <c r="T934" s="16" t="str">
        <f t="shared" si="242"/>
        <v>ADB Countries</v>
      </c>
      <c r="U934" s="16" t="str">
        <f t="shared" si="245"/>
        <v>Non-Transition States</v>
      </c>
      <c r="V934" s="22" t="str">
        <f>IF(ISNUMBER(MATCH(A934, {"Gabon","Sudan","Niger","Mali","Burkina Faso","Guinea"}, 0)), "De Facto Countries", "Non-De Facto Countries")</f>
        <v>Non-De Facto Countries</v>
      </c>
      <c r="W934" s="16" t="str">
        <f t="shared" si="256"/>
        <v>North</v>
      </c>
      <c r="X934" s="16" t="str">
        <f t="shared" si="257"/>
        <v>Social</v>
      </c>
      <c r="Y934" s="23"/>
      <c r="AC934" s="23">
        <f>Table2[[#This Row],[Approved Amount_UA Equivalent]]</f>
        <v>69836542.006752312</v>
      </c>
      <c r="AD934" s="23">
        <f>SUM(Table2[[#This Row],[Feed Africa ]:[Improve Quality Of Life ]])</f>
        <v>69836542.006752312</v>
      </c>
      <c r="AE934" s="16" t="b">
        <f>Table2[[#This Row],[Total HI5]]=Table2[[#This Row],[Approved Amount_UA Equivalent]]</f>
        <v>1</v>
      </c>
      <c r="AF934" s="24">
        <v>23</v>
      </c>
      <c r="AG934" s="20" t="str">
        <f t="shared" si="246"/>
        <v>Policy and Result Based Op</v>
      </c>
      <c r="AH934" s="24" t="e">
        <f>VLOOKUP(Table2[[#This Row],[SAP Code]],[25]DATA!$A:$G,7,FALSE)</f>
        <v>#N/A</v>
      </c>
      <c r="AI934" s="20" t="str">
        <f t="shared" si="247"/>
        <v>Policy-Based Lending</v>
      </c>
      <c r="AJ934" s="25" t="s">
        <v>73</v>
      </c>
      <c r="AK934" s="25" t="s">
        <v>115</v>
      </c>
      <c r="AL934" s="23" t="str" cm="1">
        <f t="array" ref="AL934">_xlfn.SWITCH(AK934,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34" s="26">
        <v>1</v>
      </c>
      <c r="AN934" s="25" t="str">
        <f t="shared" si="255"/>
        <v>Sovereign</v>
      </c>
      <c r="AO934" s="27">
        <v>1</v>
      </c>
      <c r="AP934" s="23">
        <f>Table2[[#This Row],[Approved Amount_UA Equivalent]]/1000000</f>
        <v>69.83654200675231</v>
      </c>
      <c r="AQ934" s="19">
        <f t="shared" si="248"/>
        <v>92.941263564266251</v>
      </c>
      <c r="AR934" s="23" t="str">
        <f t="shared" si="249"/>
        <v>61-70</v>
      </c>
      <c r="AS934" s="23" t="str">
        <f t="shared" si="250"/>
        <v>61-80</v>
      </c>
      <c r="AT934" s="23" t="str">
        <f t="shared" si="251"/>
        <v>41-80</v>
      </c>
      <c r="AU934" s="23" t="str">
        <f t="shared" si="252"/>
        <v>50-100 Mn</v>
      </c>
      <c r="AV934" s="23">
        <f>Table2[[#This Row],[Amount]]</f>
        <v>96600000</v>
      </c>
      <c r="AW934" s="23" t="str">
        <f t="shared" si="253"/>
        <v>Dec 2018</v>
      </c>
      <c r="AX934" s="28">
        <f>IFERROR(VLOOKUP(Table2[[#This Row],[SAP Code]],[26]_16!A:B,2,FALSE),0)</f>
        <v>0</v>
      </c>
      <c r="AY934" s="28">
        <f>IFERROR(VLOOKUP(Table2[[#This Row],[SAP Code]],[26]_16!D:E,2,FALSE)/ 1000000, 0)</f>
        <v>0</v>
      </c>
      <c r="AZ934" s="28">
        <f>IFERROR(VLOOKUP(Table2[[#This Row],[SAP Code]],[26]_16!G:H,2,FALSE)/ 1000000, 0)</f>
        <v>0</v>
      </c>
      <c r="BA934" s="28">
        <f>IFERROR(VLOOKUP(Table2[[#This Row],[SAP Code]],[26]_16!J:K,2,FALSE)/ 1000000, 0)</f>
        <v>0</v>
      </c>
      <c r="BB934" s="28">
        <f>IFERROR(VLOOKUP(Table2[[#This Row],[SAP Code]],[26]_16!M:N,2,FALSE)/ 1000000, 0)</f>
        <v>17.543732200000001</v>
      </c>
      <c r="BC934" s="28">
        <f>IFERROR(VLOOKUP(Table2[[#This Row],[SAP Code]],[26]_16!P:Q,2,FALSE),0)</f>
        <v>9.8647975500000005</v>
      </c>
      <c r="BD934" s="28">
        <f>IFERROR(VLOOKUP(Table2[[#This Row],[SAP Code]],[26]_16!S:T,2,FALSE),0)</f>
        <v>10.395344</v>
      </c>
      <c r="BE934" s="28">
        <f>IFERROR(VLOOKUP(Table2[[#This Row],[SAP Code]],[26]_16!V:W,2,FALSE)/ 1000000, 0)</f>
        <v>2.4061143599999997</v>
      </c>
      <c r="BF934" s="28">
        <f>IFERROR(VLOOKUP(Table2[[#This Row],[SAP Code]],[26]_16!Y:Z,2,FALSE)/ 1000000, 0)</f>
        <v>0</v>
      </c>
      <c r="BG934" s="28" t="str">
        <f>IFERROR(VLOOKUP(Table2[[#This Row],[SAP Code]],[26]port!$A:$AD,30,FALSE),"unknown")</f>
        <v>OnGo</v>
      </c>
      <c r="BH934" s="29" t="str">
        <f t="shared" si="254"/>
        <v>Ongoing</v>
      </c>
      <c r="BI934" s="16"/>
    </row>
    <row r="935" spans="1:61" ht="17.100000000000001" customHeight="1">
      <c r="A935" s="16" t="s">
        <v>158</v>
      </c>
      <c r="B935" s="16" t="s">
        <v>3306</v>
      </c>
      <c r="C935" s="16" t="s">
        <v>3307</v>
      </c>
      <c r="D935" s="16" t="s">
        <v>3308</v>
      </c>
      <c r="E935" s="18">
        <v>43447</v>
      </c>
      <c r="F935" s="16" t="s">
        <v>3309</v>
      </c>
      <c r="G935" s="16" t="s">
        <v>2220</v>
      </c>
      <c r="H935" s="16" t="s">
        <v>81</v>
      </c>
      <c r="I935" s="16" t="s">
        <v>155</v>
      </c>
      <c r="J935" s="16" t="s">
        <v>103</v>
      </c>
      <c r="K935" s="16" t="s">
        <v>84</v>
      </c>
      <c r="L935" s="16" t="s">
        <v>70</v>
      </c>
      <c r="M935" s="19">
        <v>40000000</v>
      </c>
      <c r="N935" s="19">
        <v>28917822.777123112</v>
      </c>
      <c r="O935" s="20" t="s">
        <v>3310</v>
      </c>
      <c r="P935" s="21">
        <v>2000130019983</v>
      </c>
      <c r="Q935" s="20" t="s">
        <v>87</v>
      </c>
      <c r="R935" s="16" t="str">
        <f t="shared" si="244"/>
        <v>ADB Private</v>
      </c>
      <c r="S935" s="16" t="str">
        <f t="shared" si="243"/>
        <v>A</v>
      </c>
      <c r="T935" s="16" t="str">
        <f t="shared" si="242"/>
        <v>ADF Countries</v>
      </c>
      <c r="U935" s="16" t="str">
        <f t="shared" si="245"/>
        <v>Transition States</v>
      </c>
      <c r="V935" s="22" t="str">
        <f>IF(ISNUMBER(MATCH(A935, {"Gabon","Sudan","Niger","Mali","Burkina Faso","Guinea"}, 0)), "De Facto Countries", "Non-De Facto Countries")</f>
        <v>De Facto Countries</v>
      </c>
      <c r="W935" s="16" t="str">
        <f t="shared" si="256"/>
        <v>East</v>
      </c>
      <c r="X935" s="16" t="str">
        <f t="shared" si="257"/>
        <v>Agriculture</v>
      </c>
      <c r="Y935" s="23">
        <f>Table2[[#This Row],[Approved Amount_UA Equivalent]]</f>
        <v>28917822.777123112</v>
      </c>
      <c r="AD935" s="23">
        <f>SUM(Table2[[#This Row],[Feed Africa ]:[Improve Quality Of Life ]])</f>
        <v>28917822.777123112</v>
      </c>
      <c r="AE935" s="16" t="b">
        <f>Table2[[#This Row],[Total HI5]]=Table2[[#This Row],[Approved Amount_UA Equivalent]]</f>
        <v>1</v>
      </c>
      <c r="AF935" s="24">
        <v>10</v>
      </c>
      <c r="AG935" s="20" t="str">
        <f t="shared" si="246"/>
        <v>Investment Project</v>
      </c>
      <c r="AH935" s="24" t="e">
        <f>VLOOKUP(Table2[[#This Row],[SAP Code]],[25]DATA!$A:$G,7,FALSE)</f>
        <v>#N/A</v>
      </c>
      <c r="AI935" s="20" t="str">
        <f t="shared" si="247"/>
        <v>Infrastructure</v>
      </c>
      <c r="AJ935" s="25" t="s">
        <v>157</v>
      </c>
      <c r="AK935" s="25" t="s">
        <v>2220</v>
      </c>
      <c r="AL935" s="23" t="str" cm="1">
        <f t="array" ref="AL935">_xlfn.SWITCH(AK935,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35" s="26">
        <v>2</v>
      </c>
      <c r="AN935" s="25" t="str">
        <f t="shared" si="255"/>
        <v>Non-Sovereign</v>
      </c>
      <c r="AO935" s="27">
        <v>0.33333333333333331</v>
      </c>
      <c r="AP935" s="23">
        <f>Table2[[#This Row],[Approved Amount_UA Equivalent]]/1000000</f>
        <v>28.917822777123114</v>
      </c>
      <c r="AQ935" s="19">
        <f t="shared" si="248"/>
        <v>38.484995264706519</v>
      </c>
      <c r="AR935" s="23" t="str">
        <f t="shared" si="249"/>
        <v>21-30</v>
      </c>
      <c r="AS935" s="23" t="str">
        <f t="shared" si="250"/>
        <v>21-40</v>
      </c>
      <c r="AT935" s="23" t="str">
        <f t="shared" si="251"/>
        <v>1-40</v>
      </c>
      <c r="AU935" s="23" t="str">
        <f t="shared" si="252"/>
        <v>&lt;1-50 Mn</v>
      </c>
      <c r="AV935" s="23">
        <f>Table2[[#This Row],[Amount]]</f>
        <v>40000000</v>
      </c>
      <c r="AW935" s="23" t="str">
        <f t="shared" si="253"/>
        <v>Dec 2018</v>
      </c>
      <c r="AX935" s="28">
        <f>IFERROR(VLOOKUP(Table2[[#This Row],[SAP Code]],[26]_16!A:B,2,FALSE),0)</f>
        <v>0</v>
      </c>
      <c r="AY935" s="28">
        <f>IFERROR(VLOOKUP(Table2[[#This Row],[SAP Code]],[26]_16!D:E,2,FALSE)/ 1000000, 0)</f>
        <v>0</v>
      </c>
      <c r="AZ935" s="28">
        <f>IFERROR(VLOOKUP(Table2[[#This Row],[SAP Code]],[26]_16!G:H,2,FALSE)/ 1000000, 0)</f>
        <v>0</v>
      </c>
      <c r="BA935" s="28">
        <f>IFERROR(VLOOKUP(Table2[[#This Row],[SAP Code]],[26]_16!J:K,2,FALSE)/ 1000000, 0)</f>
        <v>0</v>
      </c>
      <c r="BB935" s="28">
        <f>IFERROR(VLOOKUP(Table2[[#This Row],[SAP Code]],[26]_16!M:N,2,FALSE)/ 1000000, 0)</f>
        <v>0</v>
      </c>
      <c r="BC935" s="28">
        <f>IFERROR(VLOOKUP(Table2[[#This Row],[SAP Code]],[26]_16!P:Q,2,FALSE),0)</f>
        <v>53.29330144</v>
      </c>
      <c r="BD935" s="28">
        <f>IFERROR(VLOOKUP(Table2[[#This Row],[SAP Code]],[26]_16!S:T,2,FALSE),0)</f>
        <v>0</v>
      </c>
      <c r="BE935" s="28">
        <f>IFERROR(VLOOKUP(Table2[[#This Row],[SAP Code]],[26]_16!V:W,2,FALSE)/ 1000000, 0)</f>
        <v>0</v>
      </c>
      <c r="BF935" s="28">
        <f>IFERROR(VLOOKUP(Table2[[#This Row],[SAP Code]],[26]_16!Y:Z,2,FALSE)/ 1000000, 0)</f>
        <v>0</v>
      </c>
      <c r="BG935" s="28" t="str">
        <f>IFERROR(VLOOKUP(Table2[[#This Row],[SAP Code]],[26]port!$A:$AD,30,FALSE),"unknown")</f>
        <v>OnGo</v>
      </c>
      <c r="BH935" s="29" t="str">
        <f t="shared" si="254"/>
        <v>Ongoing</v>
      </c>
      <c r="BI935" s="16"/>
    </row>
    <row r="936" spans="1:61" ht="17.100000000000001" customHeight="1">
      <c r="A936" s="16" t="s">
        <v>158</v>
      </c>
      <c r="B936" s="16" t="s">
        <v>3306</v>
      </c>
      <c r="C936" s="16" t="s">
        <v>3307</v>
      </c>
      <c r="D936" s="16" t="s">
        <v>3308</v>
      </c>
      <c r="E936" s="18">
        <v>43447</v>
      </c>
      <c r="F936" s="16" t="s">
        <v>3309</v>
      </c>
      <c r="G936" s="16" t="s">
        <v>2220</v>
      </c>
      <c r="H936" s="16" t="s">
        <v>81</v>
      </c>
      <c r="I936" s="16" t="s">
        <v>155</v>
      </c>
      <c r="J936" s="16" t="s">
        <v>103</v>
      </c>
      <c r="K936" s="16" t="s">
        <v>84</v>
      </c>
      <c r="L936" s="16" t="s">
        <v>195</v>
      </c>
      <c r="M936" s="19">
        <v>30000000</v>
      </c>
      <c r="N936" s="19">
        <v>24636003.054864381</v>
      </c>
      <c r="O936" s="20" t="s">
        <v>3310</v>
      </c>
      <c r="P936" s="21">
        <v>2000130020030</v>
      </c>
      <c r="Q936" s="20" t="s">
        <v>87</v>
      </c>
      <c r="R936" s="16" t="str">
        <f t="shared" si="244"/>
        <v>ADB Private</v>
      </c>
      <c r="S936" s="16" t="str">
        <f t="shared" si="243"/>
        <v>A</v>
      </c>
      <c r="T936" s="16" t="str">
        <f t="shared" si="242"/>
        <v>ADF Countries</v>
      </c>
      <c r="U936" s="16" t="str">
        <f t="shared" si="245"/>
        <v>Transition States</v>
      </c>
      <c r="V936" s="22" t="str">
        <f>IF(ISNUMBER(MATCH(A936, {"Gabon","Sudan","Niger","Mali","Burkina Faso","Guinea"}, 0)), "De Facto Countries", "Non-De Facto Countries")</f>
        <v>De Facto Countries</v>
      </c>
      <c r="W936" s="16" t="str">
        <f t="shared" si="256"/>
        <v>East</v>
      </c>
      <c r="X936" s="16" t="str">
        <f t="shared" si="257"/>
        <v>Agriculture</v>
      </c>
      <c r="Y936" s="23">
        <f>Table2[[#This Row],[Approved Amount_UA Equivalent]]</f>
        <v>24636003.054864381</v>
      </c>
      <c r="AD936" s="23">
        <f>SUM(Table2[[#This Row],[Feed Africa ]:[Improve Quality Of Life ]])</f>
        <v>24636003.054864381</v>
      </c>
      <c r="AE936" s="16" t="b">
        <f>Table2[[#This Row],[Total HI5]]=Table2[[#This Row],[Approved Amount_UA Equivalent]]</f>
        <v>1</v>
      </c>
      <c r="AF936" s="24">
        <v>10</v>
      </c>
      <c r="AG936" s="20" t="str">
        <f t="shared" si="246"/>
        <v>Investment Project</v>
      </c>
      <c r="AH936" s="24" t="e">
        <f>VLOOKUP(Table2[[#This Row],[SAP Code]],[25]DATA!$A:$G,7,FALSE)</f>
        <v>#N/A</v>
      </c>
      <c r="AI936" s="20" t="str">
        <f t="shared" si="247"/>
        <v>Infrastructure</v>
      </c>
      <c r="AJ936" s="25" t="s">
        <v>157</v>
      </c>
      <c r="AK936" s="25" t="s">
        <v>2220</v>
      </c>
      <c r="AL936" s="23" t="str" cm="1">
        <f t="array" ref="AL936">_xlfn.SWITCH(AK936,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36" s="26">
        <v>2</v>
      </c>
      <c r="AN936" s="25" t="str">
        <f t="shared" si="255"/>
        <v>Non-Sovereign</v>
      </c>
      <c r="AO936" s="27">
        <v>0.33333333333333331</v>
      </c>
      <c r="AP936" s="23">
        <f>Table2[[#This Row],[Approved Amount_UA Equivalent]]/1000000</f>
        <v>24.636003054864382</v>
      </c>
      <c r="AQ936" s="19">
        <f t="shared" si="248"/>
        <v>32.786578305535713</v>
      </c>
      <c r="AR936" s="23" t="str">
        <f t="shared" si="249"/>
        <v>21-30</v>
      </c>
      <c r="AS936" s="23" t="str">
        <f t="shared" si="250"/>
        <v>21-40</v>
      </c>
      <c r="AT936" s="23" t="str">
        <f t="shared" si="251"/>
        <v>1-40</v>
      </c>
      <c r="AU936" s="23" t="str">
        <f t="shared" si="252"/>
        <v>&lt;1-50 Mn</v>
      </c>
      <c r="AV936" s="23">
        <f>Table2[[#This Row],[Amount]]</f>
        <v>30000000</v>
      </c>
      <c r="AW936" s="23" t="str">
        <f t="shared" si="253"/>
        <v>Dec 2018</v>
      </c>
      <c r="AX936" s="28">
        <f>IFERROR(VLOOKUP(Table2[[#This Row],[SAP Code]],[26]_16!A:B,2,FALSE),0)</f>
        <v>0</v>
      </c>
      <c r="AY936" s="28">
        <f>IFERROR(VLOOKUP(Table2[[#This Row],[SAP Code]],[26]_16!D:E,2,FALSE)/ 1000000, 0)</f>
        <v>0</v>
      </c>
      <c r="AZ936" s="28">
        <f>IFERROR(VLOOKUP(Table2[[#This Row],[SAP Code]],[26]_16!G:H,2,FALSE)/ 1000000, 0)</f>
        <v>0</v>
      </c>
      <c r="BA936" s="28">
        <f>IFERROR(VLOOKUP(Table2[[#This Row],[SAP Code]],[26]_16!J:K,2,FALSE)/ 1000000, 0)</f>
        <v>0</v>
      </c>
      <c r="BB936" s="28">
        <f>IFERROR(VLOOKUP(Table2[[#This Row],[SAP Code]],[26]_16!M:N,2,FALSE)/ 1000000, 0)</f>
        <v>0</v>
      </c>
      <c r="BC936" s="28">
        <f>IFERROR(VLOOKUP(Table2[[#This Row],[SAP Code]],[26]_16!P:Q,2,FALSE),0)</f>
        <v>53.29330144</v>
      </c>
      <c r="BD936" s="28">
        <f>IFERROR(VLOOKUP(Table2[[#This Row],[SAP Code]],[26]_16!S:T,2,FALSE),0)</f>
        <v>0</v>
      </c>
      <c r="BE936" s="28">
        <f>IFERROR(VLOOKUP(Table2[[#This Row],[SAP Code]],[26]_16!V:W,2,FALSE)/ 1000000, 0)</f>
        <v>0</v>
      </c>
      <c r="BF936" s="28">
        <f>IFERROR(VLOOKUP(Table2[[#This Row],[SAP Code]],[26]_16!Y:Z,2,FALSE)/ 1000000, 0)</f>
        <v>0</v>
      </c>
      <c r="BG936" s="28" t="str">
        <f>IFERROR(VLOOKUP(Table2[[#This Row],[SAP Code]],[26]port!$A:$AD,30,FALSE),"unknown")</f>
        <v>OnGo</v>
      </c>
      <c r="BH936" s="29" t="str">
        <f t="shared" si="254"/>
        <v>Ongoing</v>
      </c>
      <c r="BI936" s="16"/>
    </row>
    <row r="937" spans="1:61" ht="17.100000000000001" customHeight="1">
      <c r="A937" s="16" t="s">
        <v>141</v>
      </c>
      <c r="B937" s="16" t="s">
        <v>2424</v>
      </c>
      <c r="C937" s="16" t="s">
        <v>3311</v>
      </c>
      <c r="D937" s="16" t="s">
        <v>3312</v>
      </c>
      <c r="E937" s="18">
        <v>43447</v>
      </c>
      <c r="F937" s="16" t="s">
        <v>3313</v>
      </c>
      <c r="G937" s="16" t="s">
        <v>1997</v>
      </c>
      <c r="H937" s="37" t="s">
        <v>213</v>
      </c>
      <c r="I937" s="16" t="s">
        <v>82</v>
      </c>
      <c r="J937" s="16" t="s">
        <v>3314</v>
      </c>
      <c r="K937" s="16" t="s">
        <v>3315</v>
      </c>
      <c r="L937" s="16" t="s">
        <v>195</v>
      </c>
      <c r="M937" s="19">
        <v>25000000</v>
      </c>
      <c r="N937" s="19">
        <v>20530002.545720316</v>
      </c>
      <c r="O937" s="20" t="s">
        <v>1574</v>
      </c>
      <c r="P937" s="21" t="s">
        <v>243</v>
      </c>
      <c r="Q937" s="20" t="s">
        <v>72</v>
      </c>
      <c r="R937" s="16" t="str">
        <f t="shared" si="244"/>
        <v>OTHERS</v>
      </c>
      <c r="S937" s="16" t="str">
        <f t="shared" si="243"/>
        <v>F</v>
      </c>
      <c r="T937" s="16" t="str">
        <f t="shared" si="242"/>
        <v>Multinational</v>
      </c>
      <c r="U937" s="16" t="str">
        <f t="shared" si="245"/>
        <v>Multinational</v>
      </c>
      <c r="V937" s="22" t="str">
        <f>IF(ISNUMBER(MATCH(A937, {"Gabon","Sudan","Niger","Mali","Burkina Faso","Guinea"}, 0)), "De Facto Countries", "Non-De Facto Countries")</f>
        <v>Non-De Facto Countries</v>
      </c>
      <c r="W937" s="16" t="str">
        <f t="shared" si="256"/>
        <v>Multi</v>
      </c>
      <c r="X937" s="16" t="str">
        <f t="shared" si="257"/>
        <v>Power</v>
      </c>
      <c r="Y937" s="23"/>
      <c r="Z937" s="23">
        <f>Table2[[#This Row],[Approved Amount_UA Equivalent]]</f>
        <v>20530002.545720316</v>
      </c>
      <c r="AD937" s="23">
        <f>SUM(Table2[[#This Row],[Feed Africa ]:[Improve Quality Of Life ]])</f>
        <v>20530002.545720316</v>
      </c>
      <c r="AE937" s="16" t="b">
        <f>Table2[[#This Row],[Total HI5]]=Table2[[#This Row],[Approved Amount_UA Equivalent]]</f>
        <v>1</v>
      </c>
      <c r="AF937" s="24">
        <v>10</v>
      </c>
      <c r="AG937" s="20" t="str">
        <f t="shared" si="246"/>
        <v>Investment Project</v>
      </c>
      <c r="AH937" s="24" t="e">
        <f>VLOOKUP(Table2[[#This Row],[SAP Code]],[25]DATA!$A:$G,7,FALSE)</f>
        <v>#N/A</v>
      </c>
      <c r="AI937" s="20" t="str">
        <f t="shared" si="247"/>
        <v>Infrastructure</v>
      </c>
      <c r="AJ937" s="25" t="s">
        <v>89</v>
      </c>
      <c r="AK937" s="25" t="s">
        <v>1997</v>
      </c>
      <c r="AL937" s="23" t="str" cm="1">
        <f t="array" ref="AL937">_xlfn.SWITCH(AK937,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37" s="26">
        <v>2</v>
      </c>
      <c r="AN937" s="25" t="str">
        <f t="shared" si="255"/>
        <v>Non-Sovereign</v>
      </c>
      <c r="AO937" s="27">
        <v>0.25</v>
      </c>
      <c r="AP937" s="23">
        <f>Table2[[#This Row],[Approved Amount_UA Equivalent]]/1000000</f>
        <v>20.530002545720315</v>
      </c>
      <c r="AQ937" s="19">
        <f t="shared" si="248"/>
        <v>27.322148587946426</v>
      </c>
      <c r="AR937" s="23" t="str">
        <f t="shared" si="249"/>
        <v>21-30</v>
      </c>
      <c r="AS937" s="23" t="str">
        <f t="shared" si="250"/>
        <v>21-40</v>
      </c>
      <c r="AT937" s="23" t="str">
        <f t="shared" si="251"/>
        <v>1-40</v>
      </c>
      <c r="AU937" s="23" t="str">
        <f t="shared" si="252"/>
        <v>&lt;1-50 Mn</v>
      </c>
      <c r="AV937" s="23">
        <f>Table2[[#This Row],[Amount]]</f>
        <v>25000000</v>
      </c>
      <c r="AW937" s="23" t="str">
        <f t="shared" si="253"/>
        <v>Dec 2018</v>
      </c>
      <c r="AX937" s="28">
        <f>IFERROR(VLOOKUP(Table2[[#This Row],[SAP Code]],[26]_16!A:B,2,FALSE),0)</f>
        <v>0</v>
      </c>
      <c r="AY937" s="28">
        <f>IFERROR(VLOOKUP(Table2[[#This Row],[SAP Code]],[26]_16!D:E,2,FALSE)/ 1000000, 0)</f>
        <v>0</v>
      </c>
      <c r="AZ937" s="28">
        <f>IFERROR(VLOOKUP(Table2[[#This Row],[SAP Code]],[26]_16!G:H,2,FALSE)/ 1000000, 0)</f>
        <v>0</v>
      </c>
      <c r="BA937" s="28">
        <f>IFERROR(VLOOKUP(Table2[[#This Row],[SAP Code]],[26]_16!J:K,2,FALSE)/ 1000000, 0)</f>
        <v>0</v>
      </c>
      <c r="BB937" s="28">
        <f>IFERROR(VLOOKUP(Table2[[#This Row],[SAP Code]],[26]_16!M:N,2,FALSE)/ 1000000, 0)</f>
        <v>0</v>
      </c>
      <c r="BC937" s="28">
        <f>IFERROR(VLOOKUP(Table2[[#This Row],[SAP Code]],[26]_16!P:Q,2,FALSE),0)</f>
        <v>0</v>
      </c>
      <c r="BD937" s="28">
        <f>IFERROR(VLOOKUP(Table2[[#This Row],[SAP Code]],[26]_16!S:T,2,FALSE),0)</f>
        <v>5.0113471199999999</v>
      </c>
      <c r="BE937" s="28">
        <f>IFERROR(VLOOKUP(Table2[[#This Row],[SAP Code]],[26]_16!V:W,2,FALSE)/ 1000000, 0)</f>
        <v>7.3501203899999998</v>
      </c>
      <c r="BF937" s="28">
        <f>IFERROR(VLOOKUP(Table2[[#This Row],[SAP Code]],[26]_16!Y:Z,2,FALSE)/ 1000000, 0)</f>
        <v>2.2359859599999998</v>
      </c>
      <c r="BG937" s="28" t="str">
        <f>IFERROR(VLOOKUP(Table2[[#This Row],[SAP Code]],[26]port!$A:$AD,30,FALSE),"unknown")</f>
        <v>OnGo</v>
      </c>
      <c r="BH937" s="29" t="str">
        <f t="shared" si="254"/>
        <v>Ongoing</v>
      </c>
      <c r="BI937" s="16"/>
    </row>
    <row r="938" spans="1:61" ht="17.100000000000001" customHeight="1">
      <c r="A938" s="16" t="s">
        <v>141</v>
      </c>
      <c r="B938" s="16" t="s">
        <v>2424</v>
      </c>
      <c r="C938" s="16" t="s">
        <v>3311</v>
      </c>
      <c r="D938" s="16" t="s">
        <v>3312</v>
      </c>
      <c r="E938" s="18">
        <v>43447</v>
      </c>
      <c r="F938" s="16" t="s">
        <v>3316</v>
      </c>
      <c r="G938" s="16" t="s">
        <v>1997</v>
      </c>
      <c r="H938" s="37" t="s">
        <v>213</v>
      </c>
      <c r="I938" s="16" t="s">
        <v>82</v>
      </c>
      <c r="J938" s="16" t="s">
        <v>3314</v>
      </c>
      <c r="K938" s="16" t="s">
        <v>3315</v>
      </c>
      <c r="L938" s="16" t="s">
        <v>195</v>
      </c>
      <c r="M938" s="19">
        <v>13000000</v>
      </c>
      <c r="N938" s="19">
        <v>10675601.323774565</v>
      </c>
      <c r="O938" s="20" t="s">
        <v>1574</v>
      </c>
      <c r="P938" s="21" t="s">
        <v>243</v>
      </c>
      <c r="Q938" s="20" t="s">
        <v>72</v>
      </c>
      <c r="R938" s="16" t="str">
        <f t="shared" si="244"/>
        <v>OTHERS</v>
      </c>
      <c r="S938" s="16" t="str">
        <f t="shared" si="243"/>
        <v>F</v>
      </c>
      <c r="T938" s="16" t="str">
        <f t="shared" si="242"/>
        <v>Multinational</v>
      </c>
      <c r="U938" s="16" t="str">
        <f t="shared" si="245"/>
        <v>Multinational</v>
      </c>
      <c r="V938" s="22" t="str">
        <f>IF(ISNUMBER(MATCH(A938, {"Gabon","Sudan","Niger","Mali","Burkina Faso","Guinea"}, 0)), "De Facto Countries", "Non-De Facto Countries")</f>
        <v>Non-De Facto Countries</v>
      </c>
      <c r="W938" s="16" t="str">
        <f t="shared" si="256"/>
        <v>Multi</v>
      </c>
      <c r="X938" s="16" t="str">
        <f t="shared" si="257"/>
        <v>Power</v>
      </c>
      <c r="Y938" s="23"/>
      <c r="Z938" s="23">
        <f>Table2[[#This Row],[Approved Amount_UA Equivalent]]</f>
        <v>10675601.323774565</v>
      </c>
      <c r="AD938" s="23">
        <f>SUM(Table2[[#This Row],[Feed Africa ]:[Improve Quality Of Life ]])</f>
        <v>10675601.323774565</v>
      </c>
      <c r="AE938" s="16" t="b">
        <f>Table2[[#This Row],[Total HI5]]=Table2[[#This Row],[Approved Amount_UA Equivalent]]</f>
        <v>1</v>
      </c>
      <c r="AF938" s="24">
        <v>10</v>
      </c>
      <c r="AG938" s="20" t="str">
        <f t="shared" si="246"/>
        <v>Investment Project</v>
      </c>
      <c r="AH938" s="24" t="e">
        <f>VLOOKUP(Table2[[#This Row],[SAP Code]],[25]DATA!$A:$G,7,FALSE)</f>
        <v>#N/A</v>
      </c>
      <c r="AI938" s="20" t="str">
        <f t="shared" si="247"/>
        <v>Infrastructure</v>
      </c>
      <c r="AJ938" s="25" t="s">
        <v>89</v>
      </c>
      <c r="AK938" s="25" t="s">
        <v>1997</v>
      </c>
      <c r="AL938" s="23" t="str" cm="1">
        <f t="array" ref="AL938">_xlfn.SWITCH(AK938,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38" s="26">
        <v>2</v>
      </c>
      <c r="AN938" s="25" t="str">
        <f t="shared" si="255"/>
        <v>Non-Sovereign</v>
      </c>
      <c r="AO938" s="27">
        <v>0.25</v>
      </c>
      <c r="AP938" s="23">
        <f>Table2[[#This Row],[Approved Amount_UA Equivalent]]/1000000</f>
        <v>10.675601323774565</v>
      </c>
      <c r="AQ938" s="19">
        <f t="shared" si="248"/>
        <v>14.207517265732143</v>
      </c>
      <c r="AR938" s="23" t="str">
        <f t="shared" si="249"/>
        <v>11-20</v>
      </c>
      <c r="AS938" s="23" t="str">
        <f t="shared" si="250"/>
        <v>1-20</v>
      </c>
      <c r="AT938" s="23" t="str">
        <f t="shared" si="251"/>
        <v>1-40</v>
      </c>
      <c r="AU938" s="23" t="str">
        <f t="shared" si="252"/>
        <v>&lt;1-50 Mn</v>
      </c>
      <c r="AV938" s="23">
        <f>Table2[[#This Row],[Amount]]</f>
        <v>13000000</v>
      </c>
      <c r="AW938" s="23" t="str">
        <f t="shared" si="253"/>
        <v>Dec 2018</v>
      </c>
      <c r="AX938" s="28">
        <f>IFERROR(VLOOKUP(Table2[[#This Row],[SAP Code]],[26]_16!A:B,2,FALSE),0)</f>
        <v>0</v>
      </c>
      <c r="AY938" s="28">
        <f>IFERROR(VLOOKUP(Table2[[#This Row],[SAP Code]],[26]_16!D:E,2,FALSE)/ 1000000, 0)</f>
        <v>0</v>
      </c>
      <c r="AZ938" s="28">
        <f>IFERROR(VLOOKUP(Table2[[#This Row],[SAP Code]],[26]_16!G:H,2,FALSE)/ 1000000, 0)</f>
        <v>0</v>
      </c>
      <c r="BA938" s="28">
        <f>IFERROR(VLOOKUP(Table2[[#This Row],[SAP Code]],[26]_16!J:K,2,FALSE)/ 1000000, 0)</f>
        <v>0</v>
      </c>
      <c r="BB938" s="28">
        <f>IFERROR(VLOOKUP(Table2[[#This Row],[SAP Code]],[26]_16!M:N,2,FALSE)/ 1000000, 0)</f>
        <v>0</v>
      </c>
      <c r="BC938" s="28">
        <f>IFERROR(VLOOKUP(Table2[[#This Row],[SAP Code]],[26]_16!P:Q,2,FALSE),0)</f>
        <v>0</v>
      </c>
      <c r="BD938" s="28">
        <f>IFERROR(VLOOKUP(Table2[[#This Row],[SAP Code]],[26]_16!S:T,2,FALSE),0)</f>
        <v>5.0113471199999999</v>
      </c>
      <c r="BE938" s="28">
        <f>IFERROR(VLOOKUP(Table2[[#This Row],[SAP Code]],[26]_16!V:W,2,FALSE)/ 1000000, 0)</f>
        <v>7.3501203899999998</v>
      </c>
      <c r="BF938" s="28">
        <f>IFERROR(VLOOKUP(Table2[[#This Row],[SAP Code]],[26]_16!Y:Z,2,FALSE)/ 1000000, 0)</f>
        <v>2.2359859599999998</v>
      </c>
      <c r="BG938" s="28" t="str">
        <f>IFERROR(VLOOKUP(Table2[[#This Row],[SAP Code]],[26]port!$A:$AD,30,FALSE),"unknown")</f>
        <v>OnGo</v>
      </c>
      <c r="BH938" s="29" t="str">
        <f t="shared" si="254"/>
        <v>Ongoing</v>
      </c>
      <c r="BI938" s="16"/>
    </row>
    <row r="939" spans="1:61" ht="17.100000000000001" customHeight="1">
      <c r="A939" s="16" t="s">
        <v>141</v>
      </c>
      <c r="B939" s="16" t="s">
        <v>2424</v>
      </c>
      <c r="C939" s="16" t="s">
        <v>3311</v>
      </c>
      <c r="D939" s="16" t="s">
        <v>3312</v>
      </c>
      <c r="E939" s="18">
        <v>43447</v>
      </c>
      <c r="F939" s="16" t="s">
        <v>2424</v>
      </c>
      <c r="G939" s="16" t="s">
        <v>1997</v>
      </c>
      <c r="H939" s="37" t="s">
        <v>213</v>
      </c>
      <c r="I939" s="16" t="s">
        <v>82</v>
      </c>
      <c r="J939" s="16" t="s">
        <v>3314</v>
      </c>
      <c r="K939" s="16" t="s">
        <v>3317</v>
      </c>
      <c r="L939" s="16" t="s">
        <v>195</v>
      </c>
      <c r="M939" s="19">
        <v>1600000</v>
      </c>
      <c r="N939" s="19">
        <v>1313920.1629261002</v>
      </c>
      <c r="O939" s="20" t="s">
        <v>1574</v>
      </c>
      <c r="P939" s="21" t="s">
        <v>243</v>
      </c>
      <c r="Q939" s="20" t="s">
        <v>72</v>
      </c>
      <c r="R939" s="16" t="str">
        <f t="shared" si="244"/>
        <v>OTHERS</v>
      </c>
      <c r="S939" s="16" t="str">
        <f t="shared" si="243"/>
        <v>F</v>
      </c>
      <c r="T939" s="16" t="str">
        <f t="shared" si="242"/>
        <v>Multinational</v>
      </c>
      <c r="U939" s="16" t="str">
        <f t="shared" si="245"/>
        <v>Multinational</v>
      </c>
      <c r="V939" s="22" t="str">
        <f>IF(ISNUMBER(MATCH(A939, {"Gabon","Sudan","Niger","Mali","Burkina Faso","Guinea"}, 0)), "De Facto Countries", "Non-De Facto Countries")</f>
        <v>Non-De Facto Countries</v>
      </c>
      <c r="W939" s="16" t="str">
        <f t="shared" si="256"/>
        <v>Multi</v>
      </c>
      <c r="X939" s="16" t="str">
        <f t="shared" si="257"/>
        <v>Power</v>
      </c>
      <c r="Y939" s="23"/>
      <c r="Z939" s="23">
        <f>Table2[[#This Row],[Approved Amount_UA Equivalent]]</f>
        <v>1313920.1629261002</v>
      </c>
      <c r="AD939" s="23">
        <f>SUM(Table2[[#This Row],[Feed Africa ]:[Improve Quality Of Life ]])</f>
        <v>1313920.1629261002</v>
      </c>
      <c r="AE939" s="16" t="b">
        <f>Table2[[#This Row],[Total HI5]]=Table2[[#This Row],[Approved Amount_UA Equivalent]]</f>
        <v>1</v>
      </c>
      <c r="AF939" s="24">
        <v>10</v>
      </c>
      <c r="AG939" s="20" t="str">
        <f t="shared" si="246"/>
        <v>Investment Project</v>
      </c>
      <c r="AH939" s="24" t="e">
        <f>VLOOKUP(Table2[[#This Row],[SAP Code]],[25]DATA!$A:$G,7,FALSE)</f>
        <v>#N/A</v>
      </c>
      <c r="AI939" s="20" t="str">
        <f t="shared" si="247"/>
        <v>Infrastructure</v>
      </c>
      <c r="AJ939" s="25" t="s">
        <v>89</v>
      </c>
      <c r="AK939" s="25" t="s">
        <v>1997</v>
      </c>
      <c r="AL939" s="23" t="str" cm="1">
        <f t="array" ref="AL939">_xlfn.SWITCH(AK939,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39" s="26">
        <v>2</v>
      </c>
      <c r="AN939" s="25" t="str">
        <f t="shared" si="255"/>
        <v>Non-Sovereign</v>
      </c>
      <c r="AO939" s="27">
        <v>0.25</v>
      </c>
      <c r="AP939" s="23">
        <f>Table2[[#This Row],[Approved Amount_UA Equivalent]]/1000000</f>
        <v>1.3139201629261001</v>
      </c>
      <c r="AQ939" s="19">
        <f t="shared" si="248"/>
        <v>1.7486175096285712</v>
      </c>
      <c r="AR939" s="23" t="str">
        <f t="shared" si="249"/>
        <v>1-10</v>
      </c>
      <c r="AS939" s="23" t="str">
        <f t="shared" si="250"/>
        <v>1-20</v>
      </c>
      <c r="AT939" s="23" t="str">
        <f t="shared" si="251"/>
        <v>1-40</v>
      </c>
      <c r="AU939" s="23" t="str">
        <f t="shared" si="252"/>
        <v>&lt;1-50 Mn</v>
      </c>
      <c r="AV939" s="23">
        <f>Table2[[#This Row],[Amount]]</f>
        <v>1600000</v>
      </c>
      <c r="AW939" s="23" t="str">
        <f t="shared" si="253"/>
        <v>Dec 2018</v>
      </c>
      <c r="AX939" s="28">
        <f>IFERROR(VLOOKUP(Table2[[#This Row],[SAP Code]],[26]_16!A:B,2,FALSE),0)</f>
        <v>0</v>
      </c>
      <c r="AY939" s="28">
        <f>IFERROR(VLOOKUP(Table2[[#This Row],[SAP Code]],[26]_16!D:E,2,FALSE)/ 1000000, 0)</f>
        <v>0</v>
      </c>
      <c r="AZ939" s="28">
        <f>IFERROR(VLOOKUP(Table2[[#This Row],[SAP Code]],[26]_16!G:H,2,FALSE)/ 1000000, 0)</f>
        <v>0</v>
      </c>
      <c r="BA939" s="28">
        <f>IFERROR(VLOOKUP(Table2[[#This Row],[SAP Code]],[26]_16!J:K,2,FALSE)/ 1000000, 0)</f>
        <v>0</v>
      </c>
      <c r="BB939" s="28">
        <f>IFERROR(VLOOKUP(Table2[[#This Row],[SAP Code]],[26]_16!M:N,2,FALSE)/ 1000000, 0)</f>
        <v>0</v>
      </c>
      <c r="BC939" s="28">
        <f>IFERROR(VLOOKUP(Table2[[#This Row],[SAP Code]],[26]_16!P:Q,2,FALSE),0)</f>
        <v>0</v>
      </c>
      <c r="BD939" s="28">
        <f>IFERROR(VLOOKUP(Table2[[#This Row],[SAP Code]],[26]_16!S:T,2,FALSE),0)</f>
        <v>5.0113471199999999</v>
      </c>
      <c r="BE939" s="28">
        <f>IFERROR(VLOOKUP(Table2[[#This Row],[SAP Code]],[26]_16!V:W,2,FALSE)/ 1000000, 0)</f>
        <v>7.3501203899999998</v>
      </c>
      <c r="BF939" s="28">
        <f>IFERROR(VLOOKUP(Table2[[#This Row],[SAP Code]],[26]_16!Y:Z,2,FALSE)/ 1000000, 0)</f>
        <v>2.2359859599999998</v>
      </c>
      <c r="BG939" s="28" t="str">
        <f>IFERROR(VLOOKUP(Table2[[#This Row],[SAP Code]],[26]port!$A:$AD,30,FALSE),"unknown")</f>
        <v>OnGo</v>
      </c>
      <c r="BH939" s="29" t="str">
        <f t="shared" si="254"/>
        <v>Ongoing</v>
      </c>
      <c r="BI939" s="16"/>
    </row>
    <row r="940" spans="1:61" ht="17.100000000000001" customHeight="1">
      <c r="A940" s="16" t="s">
        <v>141</v>
      </c>
      <c r="B940" s="16" t="s">
        <v>2424</v>
      </c>
      <c r="C940" s="16" t="s">
        <v>3318</v>
      </c>
      <c r="D940" s="16" t="s">
        <v>3312</v>
      </c>
      <c r="E940" s="18">
        <v>43447</v>
      </c>
      <c r="F940" s="16" t="s">
        <v>2424</v>
      </c>
      <c r="G940" s="16" t="s">
        <v>1997</v>
      </c>
      <c r="H940" s="37" t="s">
        <v>213</v>
      </c>
      <c r="I940" s="16" t="s">
        <v>82</v>
      </c>
      <c r="J940" s="16" t="s">
        <v>124</v>
      </c>
      <c r="K940" s="16" t="s">
        <v>3319</v>
      </c>
      <c r="L940" s="16" t="s">
        <v>70</v>
      </c>
      <c r="M940" s="19">
        <v>10000000</v>
      </c>
      <c r="N940" s="19">
        <v>7229455.6942807781</v>
      </c>
      <c r="O940" s="20" t="s">
        <v>1574</v>
      </c>
      <c r="P940" s="21" t="s">
        <v>147</v>
      </c>
      <c r="Q940" s="20" t="s">
        <v>72</v>
      </c>
      <c r="R940" s="16" t="str">
        <f t="shared" si="244"/>
        <v>GEF</v>
      </c>
      <c r="S940" s="16" t="str">
        <f t="shared" si="243"/>
        <v>F</v>
      </c>
      <c r="T940" s="16" t="str">
        <f t="shared" si="242"/>
        <v>Multinational</v>
      </c>
      <c r="U940" s="16" t="str">
        <f t="shared" si="245"/>
        <v>Multinational</v>
      </c>
      <c r="V940" s="22" t="str">
        <f>IF(ISNUMBER(MATCH(A940, {"Gabon","Sudan","Niger","Mali","Burkina Faso","Guinea"}, 0)), "De Facto Countries", "Non-De Facto Countries")</f>
        <v>Non-De Facto Countries</v>
      </c>
      <c r="W940" s="16" t="str">
        <f t="shared" si="256"/>
        <v>Multi</v>
      </c>
      <c r="X940" s="16" t="str">
        <f t="shared" si="257"/>
        <v>Power</v>
      </c>
      <c r="Y940" s="23"/>
      <c r="Z940" s="23">
        <f>Table2[[#This Row],[Approved Amount_UA Equivalent]]</f>
        <v>7229455.6942807781</v>
      </c>
      <c r="AD940" s="23">
        <f>SUM(Table2[[#This Row],[Feed Africa ]:[Improve Quality Of Life ]])</f>
        <v>7229455.6942807781</v>
      </c>
      <c r="AE940" s="16" t="b">
        <f>Table2[[#This Row],[Total HI5]]=Table2[[#This Row],[Approved Amount_UA Equivalent]]</f>
        <v>1</v>
      </c>
      <c r="AF940" s="24">
        <v>10</v>
      </c>
      <c r="AG940" s="20" t="str">
        <f t="shared" si="246"/>
        <v>Investment Project</v>
      </c>
      <c r="AH940" s="24" t="e">
        <f>VLOOKUP(Table2[[#This Row],[SAP Code]],[25]DATA!$A:$G,7,FALSE)</f>
        <v>#N/A</v>
      </c>
      <c r="AI940" s="20" t="str">
        <f t="shared" si="247"/>
        <v>Infrastructure</v>
      </c>
      <c r="AJ940" s="25" t="s">
        <v>89</v>
      </c>
      <c r="AK940" s="25" t="s">
        <v>1997</v>
      </c>
      <c r="AL940" s="23" t="str" cm="1">
        <f t="array" ref="AL940">_xlfn.SWITCH(AK940,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40" s="26">
        <v>2</v>
      </c>
      <c r="AN940" s="25" t="str">
        <f t="shared" si="255"/>
        <v>Non-Sovereign</v>
      </c>
      <c r="AO940" s="27">
        <v>0.25</v>
      </c>
      <c r="AP940" s="23">
        <f>Table2[[#This Row],[Approved Amount_UA Equivalent]]/1000000</f>
        <v>7.2294556942807784</v>
      </c>
      <c r="AQ940" s="19">
        <f t="shared" si="248"/>
        <v>9.6212488161766299</v>
      </c>
      <c r="AR940" s="23" t="str">
        <f t="shared" si="249"/>
        <v>1-10</v>
      </c>
      <c r="AS940" s="23" t="str">
        <f t="shared" si="250"/>
        <v>1-20</v>
      </c>
      <c r="AT940" s="23" t="str">
        <f t="shared" si="251"/>
        <v>1-40</v>
      </c>
      <c r="AU940" s="23" t="str">
        <f t="shared" si="252"/>
        <v>&lt;1-50 Mn</v>
      </c>
      <c r="AV940" s="23">
        <f>Table2[[#This Row],[Amount]]</f>
        <v>10000000</v>
      </c>
      <c r="AW940" s="23" t="str">
        <f t="shared" si="253"/>
        <v>Dec 2018</v>
      </c>
      <c r="AX940" s="28">
        <f>IFERROR(VLOOKUP(Table2[[#This Row],[SAP Code]],[26]_16!A:B,2,FALSE),0)</f>
        <v>0</v>
      </c>
      <c r="AY940" s="28">
        <f>IFERROR(VLOOKUP(Table2[[#This Row],[SAP Code]],[26]_16!D:E,2,FALSE)/ 1000000, 0)</f>
        <v>0</v>
      </c>
      <c r="AZ940" s="28">
        <f>IFERROR(VLOOKUP(Table2[[#This Row],[SAP Code]],[26]_16!G:H,2,FALSE)/ 1000000, 0)</f>
        <v>0</v>
      </c>
      <c r="BA940" s="28">
        <f>IFERROR(VLOOKUP(Table2[[#This Row],[SAP Code]],[26]_16!J:K,2,FALSE)/ 1000000, 0)</f>
        <v>0</v>
      </c>
      <c r="BB940" s="28">
        <f>IFERROR(VLOOKUP(Table2[[#This Row],[SAP Code]],[26]_16!M:N,2,FALSE)/ 1000000, 0)</f>
        <v>0</v>
      </c>
      <c r="BC940" s="28">
        <f>IFERROR(VLOOKUP(Table2[[#This Row],[SAP Code]],[26]_16!P:Q,2,FALSE),0)</f>
        <v>0</v>
      </c>
      <c r="BD940" s="28">
        <f>IFERROR(VLOOKUP(Table2[[#This Row],[SAP Code]],[26]_16!S:T,2,FALSE),0)</f>
        <v>5.0113471199999999</v>
      </c>
      <c r="BE940" s="28">
        <f>IFERROR(VLOOKUP(Table2[[#This Row],[SAP Code]],[26]_16!V:W,2,FALSE)/ 1000000, 0)</f>
        <v>7.3501203899999998</v>
      </c>
      <c r="BF940" s="28">
        <f>IFERROR(VLOOKUP(Table2[[#This Row],[SAP Code]],[26]_16!Y:Z,2,FALSE)/ 1000000, 0)</f>
        <v>2.2359859599999998</v>
      </c>
      <c r="BG940" s="28" t="str">
        <f>IFERROR(VLOOKUP(Table2[[#This Row],[SAP Code]],[26]port!$A:$AD,30,FALSE),"unknown")</f>
        <v>OnGo</v>
      </c>
      <c r="BH940" s="29" t="str">
        <f t="shared" si="254"/>
        <v>Ongoing</v>
      </c>
      <c r="BI940" s="16"/>
    </row>
    <row r="941" spans="1:61" ht="17.100000000000001" customHeight="1">
      <c r="A941" s="16" t="s">
        <v>141</v>
      </c>
      <c r="B941" s="16" t="s">
        <v>3320</v>
      </c>
      <c r="C941" s="16" t="s">
        <v>3321</v>
      </c>
      <c r="D941" s="16" t="s">
        <v>3322</v>
      </c>
      <c r="E941" s="18">
        <v>43447</v>
      </c>
      <c r="F941" s="16" t="s">
        <v>3323</v>
      </c>
      <c r="G941" s="16" t="s">
        <v>2055</v>
      </c>
      <c r="H941" s="37" t="s">
        <v>213</v>
      </c>
      <c r="I941" s="16" t="s">
        <v>82</v>
      </c>
      <c r="J941" s="16" t="s">
        <v>103</v>
      </c>
      <c r="K941" s="16" t="s">
        <v>2610</v>
      </c>
      <c r="L941" s="16" t="s">
        <v>70</v>
      </c>
      <c r="M941" s="19">
        <v>32500000</v>
      </c>
      <c r="N941" s="19">
        <v>23495731.006412528</v>
      </c>
      <c r="O941" s="20" t="s">
        <v>3324</v>
      </c>
      <c r="P941" s="21" t="s">
        <v>243</v>
      </c>
      <c r="Q941" s="20" t="s">
        <v>87</v>
      </c>
      <c r="R941" s="16" t="str">
        <f t="shared" si="244"/>
        <v>ADB Private</v>
      </c>
      <c r="S941" s="16" t="str">
        <f t="shared" si="243"/>
        <v>F</v>
      </c>
      <c r="T941" s="16" t="str">
        <f t="shared" si="242"/>
        <v>Multinational</v>
      </c>
      <c r="U941" s="16" t="str">
        <f t="shared" si="245"/>
        <v>Multinational</v>
      </c>
      <c r="V941" s="22" t="str">
        <f>IF(ISNUMBER(MATCH(A941, {"Gabon","Sudan","Niger","Mali","Burkina Faso","Guinea"}, 0)), "De Facto Countries", "Non-De Facto Countries")</f>
        <v>Non-De Facto Countries</v>
      </c>
      <c r="W941" s="16" t="str">
        <f t="shared" si="256"/>
        <v>Multi</v>
      </c>
      <c r="X941" s="16" t="str">
        <f t="shared" si="257"/>
        <v>Power</v>
      </c>
      <c r="Y941" s="23"/>
      <c r="Z941" s="23">
        <f>Table2[[#This Row],[Approved Amount_UA Equivalent]]</f>
        <v>23495731.006412528</v>
      </c>
      <c r="AD941" s="23">
        <f>SUM(Table2[[#This Row],[Feed Africa ]:[Improve Quality Of Life ]])</f>
        <v>23495731.006412528</v>
      </c>
      <c r="AE941" s="16" t="b">
        <f>Table2[[#This Row],[Total HI5]]=Table2[[#This Row],[Approved Amount_UA Equivalent]]</f>
        <v>1</v>
      </c>
      <c r="AF941" s="24">
        <v>10</v>
      </c>
      <c r="AG941" s="20" t="str">
        <f t="shared" si="246"/>
        <v>Investment Project</v>
      </c>
      <c r="AH941" s="24" t="e">
        <f>VLOOKUP(Table2[[#This Row],[SAP Code]],[25]DATA!$A:$G,7,FALSE)</f>
        <v>#N/A</v>
      </c>
      <c r="AI941" s="20" t="str">
        <f t="shared" si="247"/>
        <v>Infrastructure</v>
      </c>
      <c r="AJ941" s="25" t="s">
        <v>89</v>
      </c>
      <c r="AK941" s="25" t="s">
        <v>2055</v>
      </c>
      <c r="AL941" s="23" t="str" cm="1">
        <f t="array" ref="AL941">_xlfn.SWITCH(AK941,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41" s="26">
        <v>2</v>
      </c>
      <c r="AN941" s="25" t="str">
        <f t="shared" si="255"/>
        <v>Non-Sovereign</v>
      </c>
      <c r="AO941" s="27">
        <v>1</v>
      </c>
      <c r="AP941" s="23">
        <f>Table2[[#This Row],[Approved Amount_UA Equivalent]]/1000000</f>
        <v>23.49573100641253</v>
      </c>
      <c r="AQ941" s="19">
        <f t="shared" si="248"/>
        <v>31.269058652574053</v>
      </c>
      <c r="AR941" s="23" t="str">
        <f t="shared" si="249"/>
        <v>21-30</v>
      </c>
      <c r="AS941" s="23" t="str">
        <f t="shared" si="250"/>
        <v>21-40</v>
      </c>
      <c r="AT941" s="23" t="str">
        <f t="shared" si="251"/>
        <v>1-40</v>
      </c>
      <c r="AU941" s="23" t="str">
        <f t="shared" si="252"/>
        <v>&lt;1-50 Mn</v>
      </c>
      <c r="AV941" s="23">
        <f>Table2[[#This Row],[Amount]]</f>
        <v>32500000</v>
      </c>
      <c r="AW941" s="23" t="str">
        <f t="shared" si="253"/>
        <v>Dec 2018</v>
      </c>
      <c r="AX941" s="28">
        <f>IFERROR(VLOOKUP(Table2[[#This Row],[SAP Code]],[26]_16!A:B,2,FALSE),0)</f>
        <v>0</v>
      </c>
      <c r="AY941" s="28">
        <f>IFERROR(VLOOKUP(Table2[[#This Row],[SAP Code]],[26]_16!D:E,2,FALSE)/ 1000000, 0)</f>
        <v>0</v>
      </c>
      <c r="AZ941" s="28">
        <f>IFERROR(VLOOKUP(Table2[[#This Row],[SAP Code]],[26]_16!G:H,2,FALSE)/ 1000000, 0)</f>
        <v>0</v>
      </c>
      <c r="BA941" s="28">
        <f>IFERROR(VLOOKUP(Table2[[#This Row],[SAP Code]],[26]_16!J:K,2,FALSE)/ 1000000, 0)</f>
        <v>0</v>
      </c>
      <c r="BB941" s="28">
        <f>IFERROR(VLOOKUP(Table2[[#This Row],[SAP Code]],[26]_16!M:N,2,FALSE)/ 1000000, 0)</f>
        <v>0</v>
      </c>
      <c r="BC941" s="28">
        <f>IFERROR(VLOOKUP(Table2[[#This Row],[SAP Code]],[26]_16!P:Q,2,FALSE),0)</f>
        <v>0</v>
      </c>
      <c r="BD941" s="28">
        <f>IFERROR(VLOOKUP(Table2[[#This Row],[SAP Code]],[26]_16!S:T,2,FALSE),0)</f>
        <v>0</v>
      </c>
      <c r="BE941" s="28">
        <f>IFERROR(VLOOKUP(Table2[[#This Row],[SAP Code]],[26]_16!V:W,2,FALSE)/ 1000000, 0)</f>
        <v>0</v>
      </c>
      <c r="BF941" s="28">
        <f>IFERROR(VLOOKUP(Table2[[#This Row],[SAP Code]],[26]_16!Y:Z,2,FALSE)/ 1000000, 0)</f>
        <v>0</v>
      </c>
      <c r="BG941" s="28" t="str">
        <f>IFERROR(VLOOKUP(Table2[[#This Row],[SAP Code]],[26]port!$A:$AD,30,FALSE),"unknown")</f>
        <v>unknown</v>
      </c>
      <c r="BH941" s="29" t="str">
        <f t="shared" si="254"/>
        <v>Unknown</v>
      </c>
      <c r="BI941" s="16"/>
    </row>
    <row r="942" spans="1:61" ht="17.100000000000001" customHeight="1">
      <c r="A942" s="16" t="s">
        <v>141</v>
      </c>
      <c r="B942" s="16" t="s">
        <v>3325</v>
      </c>
      <c r="C942" s="16" t="s">
        <v>3326</v>
      </c>
      <c r="D942" s="16" t="s">
        <v>3327</v>
      </c>
      <c r="E942" s="18">
        <v>43447</v>
      </c>
      <c r="F942" s="16" t="s">
        <v>3328</v>
      </c>
      <c r="G942" s="16" t="s">
        <v>1997</v>
      </c>
      <c r="H942" s="37" t="s">
        <v>213</v>
      </c>
      <c r="I942" s="16" t="s">
        <v>82</v>
      </c>
      <c r="J942" s="16" t="s">
        <v>103</v>
      </c>
      <c r="K942" s="16" t="s">
        <v>2610</v>
      </c>
      <c r="L942" s="16" t="s">
        <v>70</v>
      </c>
      <c r="M942" s="19">
        <v>25000000</v>
      </c>
      <c r="N942" s="19">
        <v>18073639.235701945</v>
      </c>
      <c r="O942" s="20" t="s">
        <v>3329</v>
      </c>
      <c r="P942" s="21" t="s">
        <v>243</v>
      </c>
      <c r="Q942" s="20" t="s">
        <v>87</v>
      </c>
      <c r="R942" s="16" t="str">
        <f t="shared" si="244"/>
        <v>ADB Private</v>
      </c>
      <c r="S942" s="16" t="str">
        <f t="shared" si="243"/>
        <v>F</v>
      </c>
      <c r="T942" s="16" t="str">
        <f t="shared" si="242"/>
        <v>Multinational</v>
      </c>
      <c r="U942" s="16" t="str">
        <f t="shared" si="245"/>
        <v>Multinational</v>
      </c>
      <c r="V942" s="22" t="str">
        <f>IF(ISNUMBER(MATCH(A942, {"Gabon","Sudan","Niger","Mali","Burkina Faso","Guinea"}, 0)), "De Facto Countries", "Non-De Facto Countries")</f>
        <v>Non-De Facto Countries</v>
      </c>
      <c r="W942" s="16" t="str">
        <f t="shared" si="256"/>
        <v>Multi</v>
      </c>
      <c r="X942" s="16" t="str">
        <f t="shared" si="257"/>
        <v>Power</v>
      </c>
      <c r="Y942" s="23"/>
      <c r="Z942" s="23">
        <f>Table2[[#This Row],[Approved Amount_UA Equivalent]]</f>
        <v>18073639.235701945</v>
      </c>
      <c r="AD942" s="23">
        <f>SUM(Table2[[#This Row],[Feed Africa ]:[Improve Quality Of Life ]])</f>
        <v>18073639.235701945</v>
      </c>
      <c r="AE942" s="16" t="b">
        <f>Table2[[#This Row],[Total HI5]]=Table2[[#This Row],[Approved Amount_UA Equivalent]]</f>
        <v>1</v>
      </c>
      <c r="AF942" s="24">
        <v>10</v>
      </c>
      <c r="AG942" s="20" t="str">
        <f t="shared" si="246"/>
        <v>Investment Project</v>
      </c>
      <c r="AH942" s="24" t="e">
        <f>VLOOKUP(Table2[[#This Row],[SAP Code]],[25]DATA!$A:$G,7,FALSE)</f>
        <v>#N/A</v>
      </c>
      <c r="AI942" s="20" t="str">
        <f t="shared" si="247"/>
        <v>Infrastructure</v>
      </c>
      <c r="AJ942" s="25" t="s">
        <v>89</v>
      </c>
      <c r="AK942" s="25" t="s">
        <v>1997</v>
      </c>
      <c r="AL942" s="23" t="str" cm="1">
        <f t="array" ref="AL942">_xlfn.SWITCH(AK942,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42" s="26">
        <v>2</v>
      </c>
      <c r="AN942" s="25" t="str">
        <f t="shared" si="255"/>
        <v>Non-Sovereign</v>
      </c>
      <c r="AO942" s="27">
        <v>1</v>
      </c>
      <c r="AP942" s="23">
        <f>Table2[[#This Row],[Approved Amount_UA Equivalent]]/1000000</f>
        <v>18.073639235701943</v>
      </c>
      <c r="AQ942" s="19">
        <f t="shared" si="248"/>
        <v>24.053122040441576</v>
      </c>
      <c r="AR942" s="23" t="str">
        <f t="shared" si="249"/>
        <v>11-20</v>
      </c>
      <c r="AS942" s="23" t="str">
        <f t="shared" si="250"/>
        <v>1-20</v>
      </c>
      <c r="AT942" s="23" t="str">
        <f t="shared" si="251"/>
        <v>1-40</v>
      </c>
      <c r="AU942" s="23" t="str">
        <f t="shared" si="252"/>
        <v>&lt;1-50 Mn</v>
      </c>
      <c r="AV942" s="23">
        <f>Table2[[#This Row],[Amount]]</f>
        <v>25000000</v>
      </c>
      <c r="AW942" s="23" t="str">
        <f t="shared" si="253"/>
        <v>Dec 2018</v>
      </c>
      <c r="AX942" s="28">
        <f>IFERROR(VLOOKUP(Table2[[#This Row],[SAP Code]],[26]_16!A:B,2,FALSE),0)</f>
        <v>0</v>
      </c>
      <c r="AY942" s="28">
        <f>IFERROR(VLOOKUP(Table2[[#This Row],[SAP Code]],[26]_16!D:E,2,FALSE)/ 1000000, 0)</f>
        <v>0</v>
      </c>
      <c r="AZ942" s="28">
        <f>IFERROR(VLOOKUP(Table2[[#This Row],[SAP Code]],[26]_16!G:H,2,FALSE)/ 1000000, 0)</f>
        <v>0</v>
      </c>
      <c r="BA942" s="28">
        <f>IFERROR(VLOOKUP(Table2[[#This Row],[SAP Code]],[26]_16!J:K,2,FALSE)/ 1000000, 0)</f>
        <v>0</v>
      </c>
      <c r="BB942" s="28">
        <f>IFERROR(VLOOKUP(Table2[[#This Row],[SAP Code]],[26]_16!M:N,2,FALSE)/ 1000000, 0)</f>
        <v>0</v>
      </c>
      <c r="BC942" s="28">
        <f>IFERROR(VLOOKUP(Table2[[#This Row],[SAP Code]],[26]_16!P:Q,2,FALSE),0)</f>
        <v>0</v>
      </c>
      <c r="BD942" s="28">
        <f>IFERROR(VLOOKUP(Table2[[#This Row],[SAP Code]],[26]_16!S:T,2,FALSE),0)</f>
        <v>0</v>
      </c>
      <c r="BE942" s="28">
        <f>IFERROR(VLOOKUP(Table2[[#This Row],[SAP Code]],[26]_16!V:W,2,FALSE)/ 1000000, 0)</f>
        <v>0</v>
      </c>
      <c r="BF942" s="28">
        <f>IFERROR(VLOOKUP(Table2[[#This Row],[SAP Code]],[26]_16!Y:Z,2,FALSE)/ 1000000, 0)</f>
        <v>0</v>
      </c>
      <c r="BG942" s="28" t="str">
        <f>IFERROR(VLOOKUP(Table2[[#This Row],[SAP Code]],[26]port!$A:$AD,30,FALSE),"unknown")</f>
        <v>unknown</v>
      </c>
      <c r="BH942" s="29" t="str">
        <f t="shared" si="254"/>
        <v>Unknown</v>
      </c>
      <c r="BI942" s="16"/>
    </row>
    <row r="943" spans="1:61" ht="17.100000000000001" customHeight="1">
      <c r="A943" s="16" t="s">
        <v>690</v>
      </c>
      <c r="B943" s="16" t="s">
        <v>3330</v>
      </c>
      <c r="C943" s="16" t="s">
        <v>3331</v>
      </c>
      <c r="D943" s="16" t="s">
        <v>3332</v>
      </c>
      <c r="E943" s="18">
        <v>43448</v>
      </c>
      <c r="F943" s="16" t="s">
        <v>2974</v>
      </c>
      <c r="G943" s="16" t="s">
        <v>1757</v>
      </c>
      <c r="H943" s="16" t="s">
        <v>132</v>
      </c>
      <c r="I943" s="16" t="s">
        <v>102</v>
      </c>
      <c r="J943" s="16" t="s">
        <v>1030</v>
      </c>
      <c r="K943" s="16" t="s">
        <v>1031</v>
      </c>
      <c r="L943" s="16" t="s">
        <v>195</v>
      </c>
      <c r="M943" s="19">
        <v>16500000</v>
      </c>
      <c r="N943" s="19">
        <v>13549801.680175409</v>
      </c>
      <c r="O943" s="20" t="s">
        <v>2975</v>
      </c>
      <c r="P943" s="21">
        <v>5060140000503</v>
      </c>
      <c r="Q943" s="20" t="s">
        <v>87</v>
      </c>
      <c r="R943" s="16" t="str">
        <f t="shared" si="244"/>
        <v>OTHERS</v>
      </c>
      <c r="S943" s="16" t="str">
        <f t="shared" si="243"/>
        <v>H</v>
      </c>
      <c r="T943" s="16" t="str">
        <f t="shared" si="242"/>
        <v>ADF Countries</v>
      </c>
      <c r="U943" s="16" t="str">
        <f t="shared" si="245"/>
        <v>Transition States</v>
      </c>
      <c r="V943" s="22" t="str">
        <f>IF(ISNUMBER(MATCH(A943, {"Gabon","Sudan","Niger","Mali","Burkina Faso","Guinea"}, 0)), "De Facto Countries", "Non-De Facto Countries")</f>
        <v>De Facto Countries</v>
      </c>
      <c r="W943" s="16" t="str">
        <f t="shared" si="256"/>
        <v>West</v>
      </c>
      <c r="X943" s="16" t="str">
        <f t="shared" si="257"/>
        <v>Finance</v>
      </c>
      <c r="Y943" s="23"/>
      <c r="AA943" s="23">
        <f>Table2[[#This Row],[Approved Amount_UA Equivalent]]</f>
        <v>13549801.680175409</v>
      </c>
      <c r="AD943" s="23">
        <f>SUM(Table2[[#This Row],[Feed Africa ]:[Improve Quality Of Life ]])</f>
        <v>13549801.680175409</v>
      </c>
      <c r="AE943" s="16" t="b">
        <f>Table2[[#This Row],[Total HI5]]=Table2[[#This Row],[Approved Amount_UA Equivalent]]</f>
        <v>1</v>
      </c>
      <c r="AF943" s="24">
        <v>10</v>
      </c>
      <c r="AG943" s="20" t="str">
        <f t="shared" si="246"/>
        <v>Investment Project</v>
      </c>
      <c r="AH943" s="24" t="e">
        <f>VLOOKUP(Table2[[#This Row],[SAP Code]],[25]DATA!$A:$G,7,FALSE)</f>
        <v>#N/A</v>
      </c>
      <c r="AI943" s="20" t="str">
        <f t="shared" si="247"/>
        <v>Other Investment</v>
      </c>
      <c r="AJ943" s="25" t="s">
        <v>106</v>
      </c>
      <c r="AK943" s="25" t="s">
        <v>107</v>
      </c>
      <c r="AL943" s="23" t="str" cm="1">
        <f t="array" ref="AL943">_xlfn.SWITCH(AK943,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43" s="26">
        <v>2</v>
      </c>
      <c r="AN943" s="25" t="str">
        <f t="shared" si="255"/>
        <v>Non-Sovereign</v>
      </c>
      <c r="AO943" s="27">
        <v>0.5</v>
      </c>
      <c r="AP943" s="23">
        <f>Table2[[#This Row],[Approved Amount_UA Equivalent]]/1000000</f>
        <v>13.549801680175408</v>
      </c>
      <c r="AQ943" s="19">
        <f t="shared" si="248"/>
        <v>18.032618068044641</v>
      </c>
      <c r="AR943" s="23" t="str">
        <f t="shared" si="249"/>
        <v>11-20</v>
      </c>
      <c r="AS943" s="23" t="str">
        <f t="shared" si="250"/>
        <v>1-20</v>
      </c>
      <c r="AT943" s="23" t="str">
        <f t="shared" si="251"/>
        <v>1-40</v>
      </c>
      <c r="AU943" s="23" t="str">
        <f t="shared" si="252"/>
        <v>&lt;1-50 Mn</v>
      </c>
      <c r="AV943" s="23">
        <f>Table2[[#This Row],[Amount]]</f>
        <v>16500000</v>
      </c>
      <c r="AW943" s="23" t="str">
        <f t="shared" si="253"/>
        <v>Dec 2018</v>
      </c>
      <c r="AX943" s="28">
        <f>IFERROR(VLOOKUP(Table2[[#This Row],[SAP Code]],[26]_16!A:B,2,FALSE),0)</f>
        <v>0</v>
      </c>
      <c r="AY943" s="28">
        <f>IFERROR(VLOOKUP(Table2[[#This Row],[SAP Code]],[26]_16!D:E,2,FALSE)/ 1000000, 0)</f>
        <v>0</v>
      </c>
      <c r="AZ943" s="28">
        <f>IFERROR(VLOOKUP(Table2[[#This Row],[SAP Code]],[26]_16!G:H,2,FALSE)/ 1000000, 0)</f>
        <v>0</v>
      </c>
      <c r="BA943" s="28">
        <f>IFERROR(VLOOKUP(Table2[[#This Row],[SAP Code]],[26]_16!J:K,2,FALSE)/ 1000000, 0)</f>
        <v>0</v>
      </c>
      <c r="BB943" s="28">
        <f>IFERROR(VLOOKUP(Table2[[#This Row],[SAP Code]],[26]_16!M:N,2,FALSE)/ 1000000, 0)</f>
        <v>0</v>
      </c>
      <c r="BC943" s="28">
        <f>IFERROR(VLOOKUP(Table2[[#This Row],[SAP Code]],[26]_16!P:Q,2,FALSE),0)</f>
        <v>0</v>
      </c>
      <c r="BD943" s="28">
        <f>IFERROR(VLOOKUP(Table2[[#This Row],[SAP Code]],[26]_16!S:T,2,FALSE),0)</f>
        <v>0</v>
      </c>
      <c r="BE943" s="28">
        <f>IFERROR(VLOOKUP(Table2[[#This Row],[SAP Code]],[26]_16!V:W,2,FALSE)/ 1000000, 0)</f>
        <v>0</v>
      </c>
      <c r="BF943" s="28">
        <f>IFERROR(VLOOKUP(Table2[[#This Row],[SAP Code]],[26]_16!Y:Z,2,FALSE)/ 1000000, 0)</f>
        <v>0</v>
      </c>
      <c r="BG943" s="28" t="str">
        <f>IFERROR(VLOOKUP(Table2[[#This Row],[SAP Code]],[26]port!$A:$AD,30,FALSE),"unknown")</f>
        <v>ABAN</v>
      </c>
      <c r="BH943" s="29" t="str">
        <f t="shared" si="254"/>
        <v>Number of operations Cancelled before completion</v>
      </c>
      <c r="BI943" s="16"/>
    </row>
    <row r="944" spans="1:61" ht="17.100000000000001" customHeight="1">
      <c r="A944" s="16" t="s">
        <v>221</v>
      </c>
      <c r="B944" s="16" t="s">
        <v>3333</v>
      </c>
      <c r="C944" s="16" t="s">
        <v>3334</v>
      </c>
      <c r="D944" s="16" t="s">
        <v>3335</v>
      </c>
      <c r="E944" s="18">
        <v>43448</v>
      </c>
      <c r="F944" s="16" t="s">
        <v>225</v>
      </c>
      <c r="G944" s="16" t="s">
        <v>1997</v>
      </c>
      <c r="H944" s="16" t="s">
        <v>132</v>
      </c>
      <c r="I944" s="16" t="s">
        <v>82</v>
      </c>
      <c r="J944" s="16" t="s">
        <v>83</v>
      </c>
      <c r="K944" s="16" t="s">
        <v>69</v>
      </c>
      <c r="L944" s="16" t="s">
        <v>85</v>
      </c>
      <c r="M944" s="19">
        <v>3000000</v>
      </c>
      <c r="N944" s="19">
        <v>3000000</v>
      </c>
      <c r="O944" s="20" t="s">
        <v>3336</v>
      </c>
      <c r="P944" s="21">
        <v>2100155038671</v>
      </c>
      <c r="Q944" s="20" t="s">
        <v>72</v>
      </c>
      <c r="R944" s="16" t="str">
        <f t="shared" si="244"/>
        <v>ADF Including TSF</v>
      </c>
      <c r="S944" s="16" t="str">
        <f t="shared" si="243"/>
        <v>F</v>
      </c>
      <c r="T944" s="16" t="str">
        <f t="shared" si="242"/>
        <v>ADF Countries</v>
      </c>
      <c r="U944" s="16" t="str">
        <f t="shared" si="245"/>
        <v>Transition States</v>
      </c>
      <c r="V944" s="22" t="str">
        <f>IF(ISNUMBER(MATCH(A944, {"Gabon","Sudan","Niger","Mali","Burkina Faso","Guinea"}, 0)), "De Facto Countries", "Non-De Facto Countries")</f>
        <v>De Facto Countries</v>
      </c>
      <c r="W944" s="16" t="str">
        <f t="shared" si="256"/>
        <v>West</v>
      </c>
      <c r="X944" s="16" t="str">
        <f t="shared" si="257"/>
        <v>Power</v>
      </c>
      <c r="Y944" s="23"/>
      <c r="Z944" s="23">
        <f>Table2[[#This Row],[Approved Amount_UA Equivalent]]</f>
        <v>3000000</v>
      </c>
      <c r="AD944" s="23">
        <f>SUM(Table2[[#This Row],[Feed Africa ]:[Improve Quality Of Life ]])</f>
        <v>3000000</v>
      </c>
      <c r="AE944" s="16" t="b">
        <f>Table2[[#This Row],[Total HI5]]=Table2[[#This Row],[Approved Amount_UA Equivalent]]</f>
        <v>1</v>
      </c>
      <c r="AF944" s="24">
        <v>10</v>
      </c>
      <c r="AG944" s="20" t="str">
        <f t="shared" si="246"/>
        <v>Investment Project</v>
      </c>
      <c r="AH944" s="24" t="e">
        <f>VLOOKUP(Table2[[#This Row],[SAP Code]],[25]DATA!$A:$G,7,FALSE)</f>
        <v>#N/A</v>
      </c>
      <c r="AI944" s="20" t="str">
        <f t="shared" si="247"/>
        <v>Infrastructure</v>
      </c>
      <c r="AJ944" s="25" t="s">
        <v>89</v>
      </c>
      <c r="AK944" s="25" t="s">
        <v>1997</v>
      </c>
      <c r="AL944" s="23" t="str" cm="1">
        <f t="array" ref="AL944">_xlfn.SWITCH(AK944,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44" s="26">
        <v>1</v>
      </c>
      <c r="AN944" s="25" t="str">
        <f t="shared" si="255"/>
        <v>Sovereign</v>
      </c>
      <c r="AO944" s="27">
        <v>0.33333333333333331</v>
      </c>
      <c r="AP944" s="23">
        <f>Table2[[#This Row],[Approved Amount_UA Equivalent]]/1000000</f>
        <v>3</v>
      </c>
      <c r="AQ944" s="19">
        <f t="shared" si="248"/>
        <v>3.9925199999999998</v>
      </c>
      <c r="AR944" s="23" t="str">
        <f t="shared" si="249"/>
        <v>1-10</v>
      </c>
      <c r="AS944" s="23" t="str">
        <f t="shared" si="250"/>
        <v>1-20</v>
      </c>
      <c r="AT944" s="23" t="str">
        <f t="shared" si="251"/>
        <v>1-40</v>
      </c>
      <c r="AU944" s="23" t="str">
        <f t="shared" si="252"/>
        <v>&lt;1-50 Mn</v>
      </c>
      <c r="AV944" s="23">
        <f>Table2[[#This Row],[Amount]]</f>
        <v>3000000</v>
      </c>
      <c r="AW944" s="23" t="str">
        <f t="shared" si="253"/>
        <v>Dec 2018</v>
      </c>
      <c r="AX944" s="28">
        <f>IFERROR(VLOOKUP(Table2[[#This Row],[SAP Code]],[26]_16!A:B,2,FALSE),0)</f>
        <v>0</v>
      </c>
      <c r="AY944" s="28">
        <f>IFERROR(VLOOKUP(Table2[[#This Row],[SAP Code]],[26]_16!D:E,2,FALSE)/ 1000000, 0)</f>
        <v>0</v>
      </c>
      <c r="AZ944" s="28">
        <f>IFERROR(VLOOKUP(Table2[[#This Row],[SAP Code]],[26]_16!G:H,2,FALSE)/ 1000000, 0)</f>
        <v>0</v>
      </c>
      <c r="BA944" s="28">
        <f>IFERROR(VLOOKUP(Table2[[#This Row],[SAP Code]],[26]_16!J:K,2,FALSE)/ 1000000, 0)</f>
        <v>0</v>
      </c>
      <c r="BB944" s="28">
        <f>IFERROR(VLOOKUP(Table2[[#This Row],[SAP Code]],[26]_16!M:N,2,FALSE)/ 1000000, 0)</f>
        <v>0</v>
      </c>
      <c r="BC944" s="28">
        <f>IFERROR(VLOOKUP(Table2[[#This Row],[SAP Code]],[26]_16!P:Q,2,FALSE),0)</f>
        <v>0</v>
      </c>
      <c r="BD944" s="28">
        <f>IFERROR(VLOOKUP(Table2[[#This Row],[SAP Code]],[26]_16!S:T,2,FALSE),0)</f>
        <v>0</v>
      </c>
      <c r="BE944" s="28">
        <f>IFERROR(VLOOKUP(Table2[[#This Row],[SAP Code]],[26]_16!V:W,2,FALSE)/ 1000000, 0)</f>
        <v>0</v>
      </c>
      <c r="BF944" s="28">
        <f>IFERROR(VLOOKUP(Table2[[#This Row],[SAP Code]],[26]_16!Y:Z,2,FALSE)/ 1000000, 0)</f>
        <v>0</v>
      </c>
      <c r="BG944" s="28" t="str">
        <f>IFERROR(VLOOKUP(Table2[[#This Row],[SAP Code]],[26]port!$A:$AD,30,FALSE),"unknown")</f>
        <v>APVD</v>
      </c>
      <c r="BH944" s="29" t="str">
        <f t="shared" si="254"/>
        <v>Ongoing</v>
      </c>
      <c r="BI944" s="16"/>
    </row>
    <row r="945" spans="1:61" ht="17.100000000000001" customHeight="1">
      <c r="A945" s="16" t="s">
        <v>221</v>
      </c>
      <c r="B945" s="16" t="s">
        <v>3333</v>
      </c>
      <c r="C945" s="16" t="s">
        <v>3337</v>
      </c>
      <c r="D945" s="16" t="s">
        <v>3335</v>
      </c>
      <c r="E945" s="18">
        <v>43448</v>
      </c>
      <c r="F945" s="16" t="s">
        <v>225</v>
      </c>
      <c r="G945" s="16" t="s">
        <v>1997</v>
      </c>
      <c r="H945" s="16" t="s">
        <v>132</v>
      </c>
      <c r="I945" s="16" t="s">
        <v>82</v>
      </c>
      <c r="J945" s="16" t="s">
        <v>3056</v>
      </c>
      <c r="K945" s="16" t="s">
        <v>84</v>
      </c>
      <c r="L945" s="16" t="s">
        <v>195</v>
      </c>
      <c r="M945" s="19">
        <v>8600000</v>
      </c>
      <c r="N945" s="19">
        <v>7062320.8757277885</v>
      </c>
      <c r="O945" s="20" t="s">
        <v>3336</v>
      </c>
      <c r="P945" s="21" t="s">
        <v>243</v>
      </c>
      <c r="Q945" s="20" t="s">
        <v>72</v>
      </c>
      <c r="R945" s="16" t="str">
        <f t="shared" si="244"/>
        <v>OTHERS</v>
      </c>
      <c r="S945" s="16" t="str">
        <f t="shared" si="243"/>
        <v>F</v>
      </c>
      <c r="T945" s="16" t="str">
        <f t="shared" si="242"/>
        <v>ADF Countries</v>
      </c>
      <c r="U945" s="16" t="str">
        <f t="shared" si="245"/>
        <v>Transition States</v>
      </c>
      <c r="V945" s="22" t="str">
        <f>IF(ISNUMBER(MATCH(A945, {"Gabon","Sudan","Niger","Mali","Burkina Faso","Guinea"}, 0)), "De Facto Countries", "Non-De Facto Countries")</f>
        <v>De Facto Countries</v>
      </c>
      <c r="W945" s="16" t="str">
        <f t="shared" si="256"/>
        <v>West</v>
      </c>
      <c r="X945" s="16" t="str">
        <f t="shared" si="257"/>
        <v>Power</v>
      </c>
      <c r="Y945" s="23"/>
      <c r="Z945" s="23">
        <f>Table2[[#This Row],[Approved Amount_UA Equivalent]]</f>
        <v>7062320.8757277885</v>
      </c>
      <c r="AD945" s="23">
        <f>SUM(Table2[[#This Row],[Feed Africa ]:[Improve Quality Of Life ]])</f>
        <v>7062320.8757277885</v>
      </c>
      <c r="AE945" s="16" t="b">
        <f>Table2[[#This Row],[Total HI5]]=Table2[[#This Row],[Approved Amount_UA Equivalent]]</f>
        <v>1</v>
      </c>
      <c r="AF945" s="24">
        <v>10</v>
      </c>
      <c r="AG945" s="20" t="str">
        <f t="shared" si="246"/>
        <v>Investment Project</v>
      </c>
      <c r="AH945" s="24" t="e">
        <f>VLOOKUP(Table2[[#This Row],[SAP Code]],[25]DATA!$A:$G,7,FALSE)</f>
        <v>#N/A</v>
      </c>
      <c r="AI945" s="20" t="str">
        <f t="shared" si="247"/>
        <v>Infrastructure</v>
      </c>
      <c r="AJ945" s="25" t="s">
        <v>89</v>
      </c>
      <c r="AK945" s="25" t="s">
        <v>1997</v>
      </c>
      <c r="AL945" s="23" t="str" cm="1">
        <f t="array" ref="AL945">_xlfn.SWITCH(AK945,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45" s="26">
        <v>1</v>
      </c>
      <c r="AN945" s="25" t="str">
        <f t="shared" si="255"/>
        <v>Sovereign</v>
      </c>
      <c r="AO945" s="27">
        <v>0.33333333333333331</v>
      </c>
      <c r="AP945" s="23">
        <f>Table2[[#This Row],[Approved Amount_UA Equivalent]]/1000000</f>
        <v>7.0623208757277887</v>
      </c>
      <c r="AQ945" s="19">
        <f t="shared" si="248"/>
        <v>9.3988191142535698</v>
      </c>
      <c r="AR945" s="23" t="str">
        <f t="shared" si="249"/>
        <v>1-10</v>
      </c>
      <c r="AS945" s="23" t="str">
        <f t="shared" si="250"/>
        <v>1-20</v>
      </c>
      <c r="AT945" s="23" t="str">
        <f t="shared" si="251"/>
        <v>1-40</v>
      </c>
      <c r="AU945" s="23" t="str">
        <f t="shared" si="252"/>
        <v>&lt;1-50 Mn</v>
      </c>
      <c r="AV945" s="23">
        <f>Table2[[#This Row],[Amount]]</f>
        <v>8600000</v>
      </c>
      <c r="AW945" s="23" t="str">
        <f t="shared" si="253"/>
        <v>Dec 2018</v>
      </c>
      <c r="AX945" s="28">
        <f>IFERROR(VLOOKUP(Table2[[#This Row],[SAP Code]],[26]_16!A:B,2,FALSE),0)</f>
        <v>0</v>
      </c>
      <c r="AY945" s="28">
        <f>IFERROR(VLOOKUP(Table2[[#This Row],[SAP Code]],[26]_16!D:E,2,FALSE)/ 1000000, 0)</f>
        <v>0</v>
      </c>
      <c r="AZ945" s="28">
        <f>IFERROR(VLOOKUP(Table2[[#This Row],[SAP Code]],[26]_16!G:H,2,FALSE)/ 1000000, 0)</f>
        <v>0</v>
      </c>
      <c r="BA945" s="28">
        <f>IFERROR(VLOOKUP(Table2[[#This Row],[SAP Code]],[26]_16!J:K,2,FALSE)/ 1000000, 0)</f>
        <v>0</v>
      </c>
      <c r="BB945" s="28">
        <f>IFERROR(VLOOKUP(Table2[[#This Row],[SAP Code]],[26]_16!M:N,2,FALSE)/ 1000000, 0)</f>
        <v>0</v>
      </c>
      <c r="BC945" s="28">
        <f>IFERROR(VLOOKUP(Table2[[#This Row],[SAP Code]],[26]_16!P:Q,2,FALSE),0)</f>
        <v>0</v>
      </c>
      <c r="BD945" s="28">
        <f>IFERROR(VLOOKUP(Table2[[#This Row],[SAP Code]],[26]_16!S:T,2,FALSE),0)</f>
        <v>0</v>
      </c>
      <c r="BE945" s="28">
        <f>IFERROR(VLOOKUP(Table2[[#This Row],[SAP Code]],[26]_16!V:W,2,FALSE)/ 1000000, 0)</f>
        <v>0</v>
      </c>
      <c r="BF945" s="28">
        <f>IFERROR(VLOOKUP(Table2[[#This Row],[SAP Code]],[26]_16!Y:Z,2,FALSE)/ 1000000, 0)</f>
        <v>0</v>
      </c>
      <c r="BG945" s="28" t="str">
        <f>IFERROR(VLOOKUP(Table2[[#This Row],[SAP Code]],[26]port!$A:$AD,30,FALSE),"unknown")</f>
        <v>APVD</v>
      </c>
      <c r="BH945" s="29" t="str">
        <f t="shared" si="254"/>
        <v>Ongoing</v>
      </c>
      <c r="BI945" s="16"/>
    </row>
    <row r="946" spans="1:61" ht="17.100000000000001" customHeight="1">
      <c r="A946" s="16" t="s">
        <v>221</v>
      </c>
      <c r="B946" s="16" t="s">
        <v>3333</v>
      </c>
      <c r="C946" s="16" t="s">
        <v>3338</v>
      </c>
      <c r="D946" s="16" t="s">
        <v>3335</v>
      </c>
      <c r="E946" s="18">
        <v>43448</v>
      </c>
      <c r="F946" s="16" t="s">
        <v>225</v>
      </c>
      <c r="G946" s="16" t="s">
        <v>1997</v>
      </c>
      <c r="H946" s="16" t="s">
        <v>132</v>
      </c>
      <c r="I946" s="16" t="s">
        <v>82</v>
      </c>
      <c r="J946" s="16" t="s">
        <v>3056</v>
      </c>
      <c r="K946" s="16" t="s">
        <v>69</v>
      </c>
      <c r="L946" s="16" t="s">
        <v>195</v>
      </c>
      <c r="M946" s="19">
        <v>12900000</v>
      </c>
      <c r="N946" s="19">
        <v>10593481.313591683</v>
      </c>
      <c r="O946" s="20" t="s">
        <v>3336</v>
      </c>
      <c r="P946" s="21" t="s">
        <v>243</v>
      </c>
      <c r="Q946" s="20" t="s">
        <v>72</v>
      </c>
      <c r="R946" s="16" t="str">
        <f t="shared" si="244"/>
        <v>OTHERS</v>
      </c>
      <c r="S946" s="16" t="str">
        <f t="shared" si="243"/>
        <v>F</v>
      </c>
      <c r="T946" s="16" t="str">
        <f t="shared" si="242"/>
        <v>ADF Countries</v>
      </c>
      <c r="U946" s="16" t="str">
        <f t="shared" si="245"/>
        <v>Transition States</v>
      </c>
      <c r="V946" s="22" t="str">
        <f>IF(ISNUMBER(MATCH(A946, {"Gabon","Sudan","Niger","Mali","Burkina Faso","Guinea"}, 0)), "De Facto Countries", "Non-De Facto Countries")</f>
        <v>De Facto Countries</v>
      </c>
      <c r="W946" s="16" t="str">
        <f t="shared" si="256"/>
        <v>West</v>
      </c>
      <c r="X946" s="16" t="str">
        <f t="shared" si="257"/>
        <v>Power</v>
      </c>
      <c r="Y946" s="23"/>
      <c r="Z946" s="23">
        <f>Table2[[#This Row],[Approved Amount_UA Equivalent]]</f>
        <v>10593481.313591683</v>
      </c>
      <c r="AD946" s="23">
        <f>SUM(Table2[[#This Row],[Feed Africa ]:[Improve Quality Of Life ]])</f>
        <v>10593481.313591683</v>
      </c>
      <c r="AE946" s="16" t="b">
        <f>Table2[[#This Row],[Total HI5]]=Table2[[#This Row],[Approved Amount_UA Equivalent]]</f>
        <v>1</v>
      </c>
      <c r="AF946" s="24">
        <v>10</v>
      </c>
      <c r="AG946" s="20" t="str">
        <f t="shared" si="246"/>
        <v>Investment Project</v>
      </c>
      <c r="AH946" s="24" t="e">
        <f>VLOOKUP(Table2[[#This Row],[SAP Code]],[25]DATA!$A:$G,7,FALSE)</f>
        <v>#N/A</v>
      </c>
      <c r="AI946" s="20" t="str">
        <f t="shared" si="247"/>
        <v>Infrastructure</v>
      </c>
      <c r="AJ946" s="25" t="s">
        <v>89</v>
      </c>
      <c r="AK946" s="25" t="s">
        <v>1997</v>
      </c>
      <c r="AL946" s="23" t="str" cm="1">
        <f t="array" ref="AL946">_xlfn.SWITCH(AK946,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46" s="26">
        <v>1</v>
      </c>
      <c r="AN946" s="25" t="str">
        <f t="shared" si="255"/>
        <v>Sovereign</v>
      </c>
      <c r="AO946" s="27">
        <v>0.33333333333333331</v>
      </c>
      <c r="AP946" s="23">
        <f>Table2[[#This Row],[Approved Amount_UA Equivalent]]/1000000</f>
        <v>10.593481313591683</v>
      </c>
      <c r="AQ946" s="19">
        <f t="shared" si="248"/>
        <v>14.098228671380356</v>
      </c>
      <c r="AR946" s="23" t="str">
        <f t="shared" si="249"/>
        <v>11-20</v>
      </c>
      <c r="AS946" s="23" t="str">
        <f t="shared" si="250"/>
        <v>1-20</v>
      </c>
      <c r="AT946" s="23" t="str">
        <f t="shared" si="251"/>
        <v>1-40</v>
      </c>
      <c r="AU946" s="23" t="str">
        <f t="shared" si="252"/>
        <v>&lt;1-50 Mn</v>
      </c>
      <c r="AV946" s="23">
        <f>Table2[[#This Row],[Amount]]</f>
        <v>12900000</v>
      </c>
      <c r="AW946" s="23" t="str">
        <f t="shared" si="253"/>
        <v>Dec 2018</v>
      </c>
      <c r="AX946" s="28">
        <f>IFERROR(VLOOKUP(Table2[[#This Row],[SAP Code]],[26]_16!A:B,2,FALSE),0)</f>
        <v>0</v>
      </c>
      <c r="AY946" s="28">
        <f>IFERROR(VLOOKUP(Table2[[#This Row],[SAP Code]],[26]_16!D:E,2,FALSE)/ 1000000, 0)</f>
        <v>0</v>
      </c>
      <c r="AZ946" s="28">
        <f>IFERROR(VLOOKUP(Table2[[#This Row],[SAP Code]],[26]_16!G:H,2,FALSE)/ 1000000, 0)</f>
        <v>0</v>
      </c>
      <c r="BA946" s="28">
        <f>IFERROR(VLOOKUP(Table2[[#This Row],[SAP Code]],[26]_16!J:K,2,FALSE)/ 1000000, 0)</f>
        <v>0</v>
      </c>
      <c r="BB946" s="28">
        <f>IFERROR(VLOOKUP(Table2[[#This Row],[SAP Code]],[26]_16!M:N,2,FALSE)/ 1000000, 0)</f>
        <v>0</v>
      </c>
      <c r="BC946" s="28">
        <f>IFERROR(VLOOKUP(Table2[[#This Row],[SAP Code]],[26]_16!P:Q,2,FALSE),0)</f>
        <v>0</v>
      </c>
      <c r="BD946" s="28">
        <f>IFERROR(VLOOKUP(Table2[[#This Row],[SAP Code]],[26]_16!S:T,2,FALSE),0)</f>
        <v>0</v>
      </c>
      <c r="BE946" s="28">
        <f>IFERROR(VLOOKUP(Table2[[#This Row],[SAP Code]],[26]_16!V:W,2,FALSE)/ 1000000, 0)</f>
        <v>0</v>
      </c>
      <c r="BF946" s="28">
        <f>IFERROR(VLOOKUP(Table2[[#This Row],[SAP Code]],[26]_16!Y:Z,2,FALSE)/ 1000000, 0)</f>
        <v>0</v>
      </c>
      <c r="BG946" s="28" t="str">
        <f>IFERROR(VLOOKUP(Table2[[#This Row],[SAP Code]],[26]port!$A:$AD,30,FALSE),"unknown")</f>
        <v>APVD</v>
      </c>
      <c r="BH946" s="29" t="str">
        <f t="shared" si="254"/>
        <v>Ongoing</v>
      </c>
      <c r="BI946" s="16"/>
    </row>
    <row r="947" spans="1:61" ht="17.100000000000001" customHeight="1">
      <c r="A947" s="16" t="s">
        <v>221</v>
      </c>
      <c r="B947" s="16" t="s">
        <v>3339</v>
      </c>
      <c r="C947" s="16" t="s">
        <v>3340</v>
      </c>
      <c r="D947" s="16" t="s">
        <v>3341</v>
      </c>
      <c r="E947" s="18">
        <v>43448</v>
      </c>
      <c r="F947" s="16" t="s">
        <v>225</v>
      </c>
      <c r="G947" s="16" t="s">
        <v>107</v>
      </c>
      <c r="H947" s="16" t="s">
        <v>132</v>
      </c>
      <c r="I947" s="16" t="s">
        <v>102</v>
      </c>
      <c r="J947" s="16" t="s">
        <v>83</v>
      </c>
      <c r="K947" s="16" t="s">
        <v>84</v>
      </c>
      <c r="L947" s="16" t="s">
        <v>85</v>
      </c>
      <c r="M947" s="19">
        <v>7500000</v>
      </c>
      <c r="N947" s="19">
        <v>7500000</v>
      </c>
      <c r="O947" s="20" t="s">
        <v>3342</v>
      </c>
      <c r="P947" s="21">
        <v>2100150040995</v>
      </c>
      <c r="Q947" s="20" t="s">
        <v>72</v>
      </c>
      <c r="R947" s="16" t="str">
        <f t="shared" si="244"/>
        <v>ADF Including TSF</v>
      </c>
      <c r="S947" s="16" t="str">
        <f t="shared" si="243"/>
        <v>H</v>
      </c>
      <c r="T947" s="16" t="str">
        <f t="shared" si="242"/>
        <v>ADF Countries</v>
      </c>
      <c r="U947" s="16" t="str">
        <f t="shared" si="245"/>
        <v>Transition States</v>
      </c>
      <c r="V947" s="22" t="str">
        <f>IF(ISNUMBER(MATCH(A947, {"Gabon","Sudan","Niger","Mali","Burkina Faso","Guinea"}, 0)), "De Facto Countries", "Non-De Facto Countries")</f>
        <v>De Facto Countries</v>
      </c>
      <c r="W947" s="16" t="str">
        <f t="shared" si="256"/>
        <v>West</v>
      </c>
      <c r="X947" s="16" t="str">
        <f t="shared" si="257"/>
        <v>Finance</v>
      </c>
      <c r="Y947" s="23"/>
      <c r="AA947" s="23">
        <f>Table2[[#This Row],[Approved Amount_UA Equivalent]]</f>
        <v>7500000</v>
      </c>
      <c r="AD947" s="23">
        <f>SUM(Table2[[#This Row],[Feed Africa ]:[Improve Quality Of Life ]])</f>
        <v>7500000</v>
      </c>
      <c r="AE947" s="16" t="b">
        <f>Table2[[#This Row],[Total HI5]]=Table2[[#This Row],[Approved Amount_UA Equivalent]]</f>
        <v>1</v>
      </c>
      <c r="AF947" s="24">
        <v>10</v>
      </c>
      <c r="AG947" s="20" t="str">
        <f t="shared" si="246"/>
        <v>Investment Project</v>
      </c>
      <c r="AH947" s="24" t="e">
        <f>VLOOKUP(Table2[[#This Row],[SAP Code]],[25]DATA!$A:$G,7,FALSE)</f>
        <v>#N/A</v>
      </c>
      <c r="AI947" s="20" t="str">
        <f t="shared" si="247"/>
        <v>Other Investment</v>
      </c>
      <c r="AJ947" s="25" t="s">
        <v>106</v>
      </c>
      <c r="AK947" s="25" t="s">
        <v>107</v>
      </c>
      <c r="AL947" s="23" t="str" cm="1">
        <f t="array" ref="AL947">_xlfn.SWITCH(AK947,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47" s="26">
        <v>1</v>
      </c>
      <c r="AN947" s="25" t="str">
        <f t="shared" si="255"/>
        <v>Sovereign</v>
      </c>
      <c r="AO947" s="27">
        <v>1</v>
      </c>
      <c r="AP947" s="23">
        <f>Table2[[#This Row],[Approved Amount_UA Equivalent]]/1000000</f>
        <v>7.5</v>
      </c>
      <c r="AQ947" s="19">
        <f t="shared" si="248"/>
        <v>9.9812999999999992</v>
      </c>
      <c r="AR947" s="23" t="str">
        <f t="shared" si="249"/>
        <v>1-10</v>
      </c>
      <c r="AS947" s="23" t="str">
        <f t="shared" si="250"/>
        <v>1-20</v>
      </c>
      <c r="AT947" s="23" t="str">
        <f t="shared" si="251"/>
        <v>1-40</v>
      </c>
      <c r="AU947" s="23" t="str">
        <f t="shared" si="252"/>
        <v>&lt;1-50 Mn</v>
      </c>
      <c r="AV947" s="23">
        <f>Table2[[#This Row],[Amount]]</f>
        <v>7500000</v>
      </c>
      <c r="AW947" s="23" t="str">
        <f t="shared" si="253"/>
        <v>Dec 2018</v>
      </c>
      <c r="AX947" s="28">
        <f>IFERROR(VLOOKUP(Table2[[#This Row],[SAP Code]],[26]_16!A:B,2,FALSE),0)</f>
        <v>0</v>
      </c>
      <c r="AY947" s="28">
        <f>IFERROR(VLOOKUP(Table2[[#This Row],[SAP Code]],[26]_16!D:E,2,FALSE)/ 1000000, 0)</f>
        <v>0</v>
      </c>
      <c r="AZ947" s="28">
        <f>IFERROR(VLOOKUP(Table2[[#This Row],[SAP Code]],[26]_16!G:H,2,FALSE)/ 1000000, 0)</f>
        <v>0</v>
      </c>
      <c r="BA947" s="28">
        <f>IFERROR(VLOOKUP(Table2[[#This Row],[SAP Code]],[26]_16!J:K,2,FALSE)/ 1000000, 0)</f>
        <v>0</v>
      </c>
      <c r="BB947" s="28">
        <f>IFERROR(VLOOKUP(Table2[[#This Row],[SAP Code]],[26]_16!M:N,2,FALSE)/ 1000000, 0)</f>
        <v>0</v>
      </c>
      <c r="BC947" s="28">
        <f>IFERROR(VLOOKUP(Table2[[#This Row],[SAP Code]],[26]_16!P:Q,2,FALSE),0)</f>
        <v>6.5323279400000001</v>
      </c>
      <c r="BD947" s="28">
        <f>IFERROR(VLOOKUP(Table2[[#This Row],[SAP Code]],[26]_16!S:T,2,FALSE),0)</f>
        <v>0.19418183</v>
      </c>
      <c r="BE947" s="28">
        <f>IFERROR(VLOOKUP(Table2[[#This Row],[SAP Code]],[26]_16!V:W,2,FALSE)/ 1000000, 0)</f>
        <v>0</v>
      </c>
      <c r="BF947" s="28">
        <f>IFERROR(VLOOKUP(Table2[[#This Row],[SAP Code]],[26]_16!Y:Z,2,FALSE)/ 1000000, 0)</f>
        <v>0</v>
      </c>
      <c r="BG947" s="28" t="str">
        <f>IFERROR(VLOOKUP(Table2[[#This Row],[SAP Code]],[26]port!$A:$AD,30,FALSE),"unknown")</f>
        <v>COMP</v>
      </c>
      <c r="BH947" s="29" t="str">
        <f t="shared" si="254"/>
        <v>Number of operations completed out of the net approved of that year</v>
      </c>
      <c r="BI947" s="16"/>
    </row>
    <row r="948" spans="1:61" ht="17.100000000000001" customHeight="1">
      <c r="A948" s="16" t="s">
        <v>60</v>
      </c>
      <c r="B948" s="16" t="s">
        <v>3330</v>
      </c>
      <c r="C948" s="16" t="s">
        <v>3343</v>
      </c>
      <c r="D948" s="16" t="s">
        <v>3332</v>
      </c>
      <c r="E948" s="18">
        <v>43448</v>
      </c>
      <c r="F948" s="16" t="s">
        <v>2248</v>
      </c>
      <c r="G948" s="16" t="s">
        <v>1757</v>
      </c>
      <c r="H948" s="16" t="s">
        <v>66</v>
      </c>
      <c r="I948" s="16" t="s">
        <v>82</v>
      </c>
      <c r="J948" s="16" t="s">
        <v>1030</v>
      </c>
      <c r="K948" s="16" t="s">
        <v>1031</v>
      </c>
      <c r="L948" s="16" t="s">
        <v>195</v>
      </c>
      <c r="M948" s="19">
        <v>37500000</v>
      </c>
      <c r="N948" s="19">
        <v>30795003.818580475</v>
      </c>
      <c r="O948" s="20" t="s">
        <v>2249</v>
      </c>
      <c r="P948" s="21">
        <v>5060140000504</v>
      </c>
      <c r="Q948" s="20" t="s">
        <v>87</v>
      </c>
      <c r="R948" s="16" t="str">
        <f t="shared" si="244"/>
        <v>OTHERS</v>
      </c>
      <c r="S948" s="16" t="str">
        <f t="shared" si="243"/>
        <v>F</v>
      </c>
      <c r="T948" s="16" t="str">
        <f t="shared" si="242"/>
        <v>Blend Countries</v>
      </c>
      <c r="U948" s="16" t="str">
        <f t="shared" si="245"/>
        <v>Non-Transition States</v>
      </c>
      <c r="V948" s="22" t="str">
        <f>IF(ISNUMBER(MATCH(A948, {"Gabon","Sudan","Niger","Mali","Burkina Faso","Guinea"}, 0)), "De Facto Countries", "Non-De Facto Countries")</f>
        <v>Non-De Facto Countries</v>
      </c>
      <c r="W948" s="16" t="str">
        <f t="shared" si="256"/>
        <v>Central</v>
      </c>
      <c r="X948" s="16" t="str">
        <f t="shared" si="257"/>
        <v>Power</v>
      </c>
      <c r="Y948" s="23"/>
      <c r="Z948" s="23">
        <f>Table2[[#This Row],[Approved Amount_UA Equivalent]]</f>
        <v>30795003.818580475</v>
      </c>
      <c r="AD948" s="23">
        <f>SUM(Table2[[#This Row],[Feed Africa ]:[Improve Quality Of Life ]])</f>
        <v>30795003.818580475</v>
      </c>
      <c r="AE948" s="16" t="b">
        <f>Table2[[#This Row],[Total HI5]]=Table2[[#This Row],[Approved Amount_UA Equivalent]]</f>
        <v>1</v>
      </c>
      <c r="AF948" s="24">
        <v>10</v>
      </c>
      <c r="AG948" s="20" t="str">
        <f t="shared" si="246"/>
        <v>Investment Project</v>
      </c>
      <c r="AH948" s="24" t="e">
        <f>VLOOKUP(Table2[[#This Row],[SAP Code]],[25]DATA!$A:$G,7,FALSE)</f>
        <v>#N/A</v>
      </c>
      <c r="AI948" s="20" t="str">
        <f t="shared" si="247"/>
        <v>Infrastructure</v>
      </c>
      <c r="AJ948" s="25" t="s">
        <v>89</v>
      </c>
      <c r="AK948" s="25" t="s">
        <v>107</v>
      </c>
      <c r="AL948" s="23" t="str" cm="1">
        <f t="array" ref="AL948">_xlfn.SWITCH(AK948,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48" s="26">
        <v>2</v>
      </c>
      <c r="AN948" s="25" t="str">
        <f t="shared" si="255"/>
        <v>Non-Sovereign</v>
      </c>
      <c r="AO948" s="27">
        <v>1</v>
      </c>
      <c r="AP948" s="23">
        <f>Table2[[#This Row],[Approved Amount_UA Equivalent]]/1000000</f>
        <v>30.795003818580476</v>
      </c>
      <c r="AQ948" s="19">
        <f t="shared" si="248"/>
        <v>40.983222881919637</v>
      </c>
      <c r="AR948" s="23" t="str">
        <f t="shared" si="249"/>
        <v>31-40</v>
      </c>
      <c r="AS948" s="23" t="str">
        <f t="shared" si="250"/>
        <v>21-40</v>
      </c>
      <c r="AT948" s="23" t="str">
        <f t="shared" si="251"/>
        <v>1-40</v>
      </c>
      <c r="AU948" s="23" t="str">
        <f t="shared" si="252"/>
        <v>&lt;1-50 Mn</v>
      </c>
      <c r="AV948" s="23">
        <f>Table2[[#This Row],[Amount]]</f>
        <v>37500000</v>
      </c>
      <c r="AW948" s="23" t="str">
        <f t="shared" si="253"/>
        <v>Dec 2018</v>
      </c>
      <c r="AX948" s="28">
        <f>IFERROR(VLOOKUP(Table2[[#This Row],[SAP Code]],[26]_16!A:B,2,FALSE),0)</f>
        <v>0</v>
      </c>
      <c r="AY948" s="28">
        <f>IFERROR(VLOOKUP(Table2[[#This Row],[SAP Code]],[26]_16!D:E,2,FALSE)/ 1000000, 0)</f>
        <v>0</v>
      </c>
      <c r="AZ948" s="28">
        <f>IFERROR(VLOOKUP(Table2[[#This Row],[SAP Code]],[26]_16!G:H,2,FALSE)/ 1000000, 0)</f>
        <v>0</v>
      </c>
      <c r="BA948" s="28">
        <f>IFERROR(VLOOKUP(Table2[[#This Row],[SAP Code]],[26]_16!J:K,2,FALSE)/ 1000000, 0)</f>
        <v>0</v>
      </c>
      <c r="BB948" s="28">
        <f>IFERROR(VLOOKUP(Table2[[#This Row],[SAP Code]],[26]_16!M:N,2,FALSE)/ 1000000, 0)</f>
        <v>23.232586089999998</v>
      </c>
      <c r="BC948" s="28">
        <f>IFERROR(VLOOKUP(Table2[[#This Row],[SAP Code]],[26]_16!P:Q,2,FALSE),0)</f>
        <v>18.11507877</v>
      </c>
      <c r="BD948" s="28">
        <f>IFERROR(VLOOKUP(Table2[[#This Row],[SAP Code]],[26]_16!S:T,2,FALSE),0)</f>
        <v>17.993944450000001</v>
      </c>
      <c r="BE948" s="28">
        <f>IFERROR(VLOOKUP(Table2[[#This Row],[SAP Code]],[26]_16!V:W,2,FALSE)/ 1000000, 0)</f>
        <v>17.975185100000001</v>
      </c>
      <c r="BF948" s="28">
        <f>IFERROR(VLOOKUP(Table2[[#This Row],[SAP Code]],[26]_16!Y:Z,2,FALSE)/ 1000000, 0)</f>
        <v>6.9577309999999999</v>
      </c>
      <c r="BG948" s="28" t="str">
        <f>IFERROR(VLOOKUP(Table2[[#This Row],[SAP Code]],[26]port!$A:$AD,30,FALSE),"unknown")</f>
        <v>OnGo</v>
      </c>
      <c r="BH948" s="29" t="str">
        <f t="shared" si="254"/>
        <v>Ongoing</v>
      </c>
      <c r="BI948" s="16"/>
    </row>
    <row r="949" spans="1:61" ht="17.100000000000001" customHeight="1">
      <c r="A949" s="16" t="s">
        <v>1106</v>
      </c>
      <c r="B949" s="16" t="s">
        <v>3344</v>
      </c>
      <c r="C949" s="16" t="s">
        <v>3345</v>
      </c>
      <c r="D949" s="16" t="s">
        <v>3346</v>
      </c>
      <c r="E949" s="18">
        <v>43448</v>
      </c>
      <c r="F949" s="16" t="s">
        <v>3347</v>
      </c>
      <c r="G949" s="16" t="s">
        <v>140</v>
      </c>
      <c r="H949" s="16" t="s">
        <v>66</v>
      </c>
      <c r="I949" s="16" t="s">
        <v>138</v>
      </c>
      <c r="J949" s="16" t="s">
        <v>103</v>
      </c>
      <c r="K949" s="16" t="s">
        <v>84</v>
      </c>
      <c r="L949" s="16" t="s">
        <v>195</v>
      </c>
      <c r="M949" s="19">
        <v>40000000</v>
      </c>
      <c r="N949" s="19">
        <v>32848004.073152505</v>
      </c>
      <c r="O949" s="20" t="s">
        <v>3348</v>
      </c>
      <c r="P949" s="21">
        <v>2000130019984</v>
      </c>
      <c r="Q949" s="20" t="s">
        <v>87</v>
      </c>
      <c r="R949" s="16" t="str">
        <f t="shared" si="244"/>
        <v>ADB Private</v>
      </c>
      <c r="S949" s="16" t="str">
        <f t="shared" si="243"/>
        <v>D</v>
      </c>
      <c r="T949" s="16" t="str">
        <f t="shared" ref="T949:T1000" si="258">IF(A949="Algeria","ADB Countries",IF(A949="Angola","ADB Countries",IF(A949="Benin","ADF Countries",IF(A949="Botswana","ADB Countries",IF(A949="Burkina Faso","ADF Countries",IF(A949="Burundi","ADF Countries",IF(A949="Cameroon","Blend Countries",IF(A949="Cape Verde","ADB Countries",IF(A949="Central African Republic","ADF Countries",IF(A949="Centrafrique","ADF Countries",IF(A949="Chad","ADF Countries",IF(A949="Comoros","ADF Countries",IF(A949="Congo CG","ADB Countries",IF(A949="Congo","ADB Countries",IF(A949="Côte D'Ivoire","Blend Countries",IF(A949="Dem Rep Congo","ADF Countries",IF(A949="DEMOCRATIC REPUBLIC OF THE CONGO","ADF Countries",IF(A949="Djibouti","ADF Countries",IF(A949="Egypt","ADB Countries",IF(A949="Eq Guinea","ADB Countries",IF(A949="Equatorial Guinea","ADB Countries",IF(A949="Eritrea","ADF Countries",IF(A949="Swaziland","ADB Countries",IF(A949="Eswatini","ADB Countries",IF(A949="Ethiopia","ADF Countries",IF(A949="Gabon","ADB Countries",IF(A949="Gambia","ADF Countries",IF(A949="Ghana","ADF Countries",IF(A949="Guinea","ADF Countries",IF(A949="Guinea-Bissau","ADF Countries",IF(A949="Kenya","Blend Countries",IF(A949="Lesotho","ADF Countries",IF(A949="Liberia","ADF Countries",IF(A949="Libya","ADB Countries",IF(A949="Madagascar","ADF Countries",IF(A949="Malawi","ADF Countries",IF(A949="Mali","ADF Countries",IF(A949="Mauritania","ADF Countries",IF(A949="Mauritius","ADB Countries",IF(A949="Morocco","ADB Countries",IF(A949="Mozambique","ADF Countries",IF(OR(A949="Multi",A949="Multinational",A949="Multi-Countries"),"Multinational",IF(A949="Namibia","ADB Countries",IF(A949="Niger","ADF Countries",IF(A949="Nigeria","ADB Countries",IF(A949="Rwanda","ADF Countries",IF(A949="Sao Tome &amp; Principe","ADF Countries",IF(A949="Sao Tome","ADF Countries",IF(A949="Senegal","Blend Countries",IF(A949="Seychelles","ADB Countries",IF(A949="Sierra Leone","ADF Countries",IF(A949="Somalia","ADF Countries",IF(A949="South Africa","ADB Countries",IF(A949="South Sudan","ADF Countries",IF(A949="Sudan","ADF Countries",IF(A949="Tanzania","Blend Countries",IF(A949="Togo","ADF Countries",IF(A949="Tunisia","ADB Countries",IF(A949="Uganda","ADF Countries",IF(A949="Zambia","Blend Countries",IF(A949="Zimbabwe","ADF Countries","")))))))))))))))))))))))))))))))))))))))))))))))))))))))))))))</f>
        <v>ADB Countries</v>
      </c>
      <c r="U949" s="16" t="str">
        <f t="shared" si="245"/>
        <v>Non-Transition States</v>
      </c>
      <c r="V949" s="22" t="str">
        <f>IF(ISNUMBER(MATCH(A949, {"Gabon","Sudan","Niger","Mali","Burkina Faso","Guinea"}, 0)), "De Facto Countries", "Non-De Facto Countries")</f>
        <v>De Facto Countries</v>
      </c>
      <c r="W949" s="16" t="str">
        <f t="shared" si="256"/>
        <v>Central</v>
      </c>
      <c r="X949" s="16" t="str">
        <f t="shared" si="257"/>
        <v>Transport</v>
      </c>
      <c r="Y949" s="23"/>
      <c r="AB949" s="23">
        <f>Table2[[#This Row],[Approved Amount_UA Equivalent]]</f>
        <v>32848004.073152505</v>
      </c>
      <c r="AD949" s="23">
        <f>SUM(Table2[[#This Row],[Feed Africa ]:[Improve Quality Of Life ]])</f>
        <v>32848004.073152505</v>
      </c>
      <c r="AE949" s="16" t="b">
        <f>Table2[[#This Row],[Total HI5]]=Table2[[#This Row],[Approved Amount_UA Equivalent]]</f>
        <v>1</v>
      </c>
      <c r="AF949" s="24">
        <v>10</v>
      </c>
      <c r="AG949" s="20" t="str">
        <f t="shared" si="246"/>
        <v>Investment Project</v>
      </c>
      <c r="AH949" s="24" t="e">
        <f>VLOOKUP(Table2[[#This Row],[SAP Code]],[25]DATA!$A:$G,7,FALSE)</f>
        <v>#N/A</v>
      </c>
      <c r="AI949" s="20" t="str">
        <f t="shared" si="247"/>
        <v>Infrastructure</v>
      </c>
      <c r="AJ949" s="25" t="s">
        <v>89</v>
      </c>
      <c r="AK949" s="25" t="s">
        <v>140</v>
      </c>
      <c r="AL949" s="23" t="str" cm="1">
        <f t="array" ref="AL949">_xlfn.SWITCH(AK949,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49" s="26">
        <v>2</v>
      </c>
      <c r="AN949" s="25" t="str">
        <f t="shared" si="255"/>
        <v>Non-Sovereign</v>
      </c>
      <c r="AO949" s="27">
        <v>1</v>
      </c>
      <c r="AP949" s="23">
        <f>Table2[[#This Row],[Approved Amount_UA Equivalent]]/1000000</f>
        <v>32.848004073152502</v>
      </c>
      <c r="AQ949" s="19">
        <f t="shared" si="248"/>
        <v>43.715437740714279</v>
      </c>
      <c r="AR949" s="23" t="str">
        <f t="shared" si="249"/>
        <v>31-40</v>
      </c>
      <c r="AS949" s="23" t="str">
        <f t="shared" si="250"/>
        <v>21-40</v>
      </c>
      <c r="AT949" s="23" t="str">
        <f t="shared" si="251"/>
        <v>1-40</v>
      </c>
      <c r="AU949" s="23" t="str">
        <f t="shared" si="252"/>
        <v>&lt;1-50 Mn</v>
      </c>
      <c r="AV949" s="23">
        <f>Table2[[#This Row],[Amount]]</f>
        <v>40000000</v>
      </c>
      <c r="AW949" s="23" t="str">
        <f t="shared" si="253"/>
        <v>Dec 2018</v>
      </c>
      <c r="AX949" s="28">
        <f>IFERROR(VLOOKUP(Table2[[#This Row],[SAP Code]],[26]_16!A:B,2,FALSE),0)</f>
        <v>0</v>
      </c>
      <c r="AY949" s="28">
        <f>IFERROR(VLOOKUP(Table2[[#This Row],[SAP Code]],[26]_16!D:E,2,FALSE)/ 1000000, 0)</f>
        <v>0</v>
      </c>
      <c r="AZ949" s="28">
        <f>IFERROR(VLOOKUP(Table2[[#This Row],[SAP Code]],[26]_16!G:H,2,FALSE)/ 1000000, 0)</f>
        <v>0</v>
      </c>
      <c r="BA949" s="28">
        <f>IFERROR(VLOOKUP(Table2[[#This Row],[SAP Code]],[26]_16!J:K,2,FALSE)/ 1000000, 0)</f>
        <v>0</v>
      </c>
      <c r="BB949" s="28">
        <f>IFERROR(VLOOKUP(Table2[[#This Row],[SAP Code]],[26]_16!M:N,2,FALSE)/ 1000000, 0)</f>
        <v>32.450938239999999</v>
      </c>
      <c r="BC949" s="28">
        <f>IFERROR(VLOOKUP(Table2[[#This Row],[SAP Code]],[26]_16!P:Q,2,FALSE),0)</f>
        <v>0</v>
      </c>
      <c r="BD949" s="28">
        <f>IFERROR(VLOOKUP(Table2[[#This Row],[SAP Code]],[26]_16!S:T,2,FALSE),0)</f>
        <v>0</v>
      </c>
      <c r="BE949" s="28">
        <f>IFERROR(VLOOKUP(Table2[[#This Row],[SAP Code]],[26]_16!V:W,2,FALSE)/ 1000000, 0)</f>
        <v>0</v>
      </c>
      <c r="BF949" s="28">
        <f>IFERROR(VLOOKUP(Table2[[#This Row],[SAP Code]],[26]_16!Y:Z,2,FALSE)/ 1000000, 0)</f>
        <v>0</v>
      </c>
      <c r="BG949" s="28" t="str">
        <f>IFERROR(VLOOKUP(Table2[[#This Row],[SAP Code]],[26]port!$A:$AD,30,FALSE),"unknown")</f>
        <v>OnGo</v>
      </c>
      <c r="BH949" s="29" t="str">
        <f t="shared" si="254"/>
        <v>Ongoing</v>
      </c>
      <c r="BI949" s="16"/>
    </row>
    <row r="950" spans="1:61" ht="17.100000000000001" customHeight="1">
      <c r="A950" s="16" t="s">
        <v>322</v>
      </c>
      <c r="B950" s="16" t="s">
        <v>3330</v>
      </c>
      <c r="C950" s="16" t="s">
        <v>3349</v>
      </c>
      <c r="D950" s="16" t="s">
        <v>3332</v>
      </c>
      <c r="E950" s="18">
        <v>43448</v>
      </c>
      <c r="F950" s="16" t="s">
        <v>2571</v>
      </c>
      <c r="G950" s="16" t="s">
        <v>1757</v>
      </c>
      <c r="H950" s="16" t="s">
        <v>132</v>
      </c>
      <c r="I950" s="16" t="s">
        <v>102</v>
      </c>
      <c r="J950" s="16" t="s">
        <v>1030</v>
      </c>
      <c r="K950" s="16" t="s">
        <v>1031</v>
      </c>
      <c r="L950" s="16" t="s">
        <v>70</v>
      </c>
      <c r="M950" s="19">
        <v>3300000</v>
      </c>
      <c r="N950" s="19">
        <v>2385720.3791126567</v>
      </c>
      <c r="O950" s="20" t="s">
        <v>2572</v>
      </c>
      <c r="P950" s="21">
        <v>5060140000501</v>
      </c>
      <c r="Q950" s="20" t="s">
        <v>87</v>
      </c>
      <c r="R950" s="16" t="str">
        <f t="shared" si="244"/>
        <v>OTHERS</v>
      </c>
      <c r="S950" s="16" t="str">
        <f t="shared" si="243"/>
        <v>H</v>
      </c>
      <c r="T950" s="16" t="str">
        <f t="shared" si="258"/>
        <v>ADF Countries</v>
      </c>
      <c r="U950" s="16" t="str">
        <f t="shared" si="245"/>
        <v>Transition States</v>
      </c>
      <c r="V950" s="22" t="str">
        <f>IF(ISNUMBER(MATCH(A950, {"Gabon","Sudan","Niger","Mali","Burkina Faso","Guinea"}, 0)), "De Facto Countries", "Non-De Facto Countries")</f>
        <v>Non-De Facto Countries</v>
      </c>
      <c r="W950" s="16" t="str">
        <f t="shared" si="256"/>
        <v>West</v>
      </c>
      <c r="X950" s="16" t="str">
        <f t="shared" si="257"/>
        <v>Finance</v>
      </c>
      <c r="Y950" s="23"/>
      <c r="AA950" s="23">
        <f>Table2[[#This Row],[Approved Amount_UA Equivalent]]</f>
        <v>2385720.3791126567</v>
      </c>
      <c r="AD950" s="23">
        <f>SUM(Table2[[#This Row],[Feed Africa ]:[Improve Quality Of Life ]])</f>
        <v>2385720.3791126567</v>
      </c>
      <c r="AE950" s="16" t="b">
        <f>Table2[[#This Row],[Total HI5]]=Table2[[#This Row],[Approved Amount_UA Equivalent]]</f>
        <v>1</v>
      </c>
      <c r="AF950" s="24">
        <v>10</v>
      </c>
      <c r="AG950" s="20" t="str">
        <f t="shared" si="246"/>
        <v>Investment Project</v>
      </c>
      <c r="AH950" s="24" t="e">
        <f>VLOOKUP(Table2[[#This Row],[SAP Code]],[25]DATA!$A:$G,7,FALSE)</f>
        <v>#N/A</v>
      </c>
      <c r="AI950" s="20" t="str">
        <f t="shared" si="247"/>
        <v>Other Investment</v>
      </c>
      <c r="AJ950" s="25" t="s">
        <v>106</v>
      </c>
      <c r="AK950" s="25" t="s">
        <v>107</v>
      </c>
      <c r="AL950" s="23" t="str" cm="1">
        <f t="array" ref="AL950">_xlfn.SWITCH(AK950,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50" s="26">
        <v>2</v>
      </c>
      <c r="AN950" s="25" t="str">
        <f t="shared" si="255"/>
        <v>Non-Sovereign</v>
      </c>
      <c r="AO950" s="27">
        <v>0.5</v>
      </c>
      <c r="AP950" s="23">
        <f>Table2[[#This Row],[Approved Amount_UA Equivalent]]/1000000</f>
        <v>2.3857203791126569</v>
      </c>
      <c r="AQ950" s="19">
        <f t="shared" si="248"/>
        <v>3.1750121093382884</v>
      </c>
      <c r="AR950" s="23" t="str">
        <f t="shared" si="249"/>
        <v>1-10</v>
      </c>
      <c r="AS950" s="23" t="str">
        <f t="shared" si="250"/>
        <v>1-20</v>
      </c>
      <c r="AT950" s="23" t="str">
        <f t="shared" si="251"/>
        <v>1-40</v>
      </c>
      <c r="AU950" s="23" t="str">
        <f t="shared" si="252"/>
        <v>&lt;1-50 Mn</v>
      </c>
      <c r="AV950" s="23">
        <f>Table2[[#This Row],[Amount]]</f>
        <v>3300000</v>
      </c>
      <c r="AW950" s="23" t="str">
        <f t="shared" si="253"/>
        <v>Dec 2018</v>
      </c>
      <c r="AX950" s="28">
        <f>IFERROR(VLOOKUP(Table2[[#This Row],[SAP Code]],[26]_16!A:B,2,FALSE),0)</f>
        <v>0</v>
      </c>
      <c r="AY950" s="28">
        <f>IFERROR(VLOOKUP(Table2[[#This Row],[SAP Code]],[26]_16!D:E,2,FALSE)/ 1000000, 0)</f>
        <v>0</v>
      </c>
      <c r="AZ950" s="28">
        <f>IFERROR(VLOOKUP(Table2[[#This Row],[SAP Code]],[26]_16!G:H,2,FALSE)/ 1000000, 0)</f>
        <v>0</v>
      </c>
      <c r="BA950" s="28">
        <f>IFERROR(VLOOKUP(Table2[[#This Row],[SAP Code]],[26]_16!J:K,2,FALSE)/ 1000000, 0)</f>
        <v>0</v>
      </c>
      <c r="BB950" s="28">
        <f>IFERROR(VLOOKUP(Table2[[#This Row],[SAP Code]],[26]_16!M:N,2,FALSE)/ 1000000, 0)</f>
        <v>0</v>
      </c>
      <c r="BC950" s="28">
        <f>IFERROR(VLOOKUP(Table2[[#This Row],[SAP Code]],[26]_16!P:Q,2,FALSE),0)</f>
        <v>0</v>
      </c>
      <c r="BD950" s="28">
        <f>IFERROR(VLOOKUP(Table2[[#This Row],[SAP Code]],[26]_16!S:T,2,FALSE),0)</f>
        <v>0</v>
      </c>
      <c r="BE950" s="28">
        <f>IFERROR(VLOOKUP(Table2[[#This Row],[SAP Code]],[26]_16!V:W,2,FALSE)/ 1000000, 0)</f>
        <v>0</v>
      </c>
      <c r="BF950" s="28">
        <f>IFERROR(VLOOKUP(Table2[[#This Row],[SAP Code]],[26]_16!Y:Z,2,FALSE)/ 1000000, 0)</f>
        <v>0</v>
      </c>
      <c r="BG950" s="28" t="str">
        <f>IFERROR(VLOOKUP(Table2[[#This Row],[SAP Code]],[26]port!$A:$AD,30,FALSE),"unknown")</f>
        <v>unknown</v>
      </c>
      <c r="BH950" s="29" t="str">
        <f t="shared" si="254"/>
        <v>Unknown</v>
      </c>
      <c r="BI950" s="16"/>
    </row>
    <row r="951" spans="1:61" ht="17.100000000000001" customHeight="1">
      <c r="A951" s="16" t="s">
        <v>322</v>
      </c>
      <c r="B951" s="16" t="s">
        <v>3330</v>
      </c>
      <c r="C951" s="16" t="s">
        <v>3350</v>
      </c>
      <c r="D951" s="16" t="s">
        <v>3332</v>
      </c>
      <c r="E951" s="18">
        <v>43448</v>
      </c>
      <c r="F951" s="16" t="s">
        <v>2574</v>
      </c>
      <c r="G951" s="16" t="s">
        <v>1757</v>
      </c>
      <c r="H951" s="16" t="s">
        <v>132</v>
      </c>
      <c r="I951" s="16" t="s">
        <v>102</v>
      </c>
      <c r="J951" s="16" t="s">
        <v>1030</v>
      </c>
      <c r="K951" s="16" t="s">
        <v>1031</v>
      </c>
      <c r="L951" s="16" t="s">
        <v>70</v>
      </c>
      <c r="M951" s="19">
        <v>3300000</v>
      </c>
      <c r="N951" s="19">
        <v>2385720.3791126567</v>
      </c>
      <c r="O951" s="20" t="s">
        <v>2575</v>
      </c>
      <c r="P951" s="21">
        <v>5060140000502</v>
      </c>
      <c r="Q951" s="20" t="s">
        <v>87</v>
      </c>
      <c r="R951" s="16" t="str">
        <f t="shared" si="244"/>
        <v>OTHERS</v>
      </c>
      <c r="S951" s="16" t="str">
        <f t="shared" ref="S951:S1014" si="259">MID(O951, 6,1)</f>
        <v>H</v>
      </c>
      <c r="T951" s="16" t="str">
        <f t="shared" si="258"/>
        <v>ADF Countries</v>
      </c>
      <c r="U951" s="16" t="str">
        <f t="shared" si="245"/>
        <v>Transition States</v>
      </c>
      <c r="V951" s="22" t="str">
        <f>IF(ISNUMBER(MATCH(A951, {"Gabon","Sudan","Niger","Mali","Burkina Faso","Guinea"}, 0)), "De Facto Countries", "Non-De Facto Countries")</f>
        <v>Non-De Facto Countries</v>
      </c>
      <c r="W951" s="16" t="str">
        <f t="shared" si="256"/>
        <v>West</v>
      </c>
      <c r="X951" s="16" t="str">
        <f t="shared" si="257"/>
        <v>Finance</v>
      </c>
      <c r="Y951" s="23"/>
      <c r="AA951" s="23">
        <f>Table2[[#This Row],[Approved Amount_UA Equivalent]]</f>
        <v>2385720.3791126567</v>
      </c>
      <c r="AD951" s="23">
        <f>SUM(Table2[[#This Row],[Feed Africa ]:[Improve Quality Of Life ]])</f>
        <v>2385720.3791126567</v>
      </c>
      <c r="AE951" s="16" t="b">
        <f>Table2[[#This Row],[Total HI5]]=Table2[[#This Row],[Approved Amount_UA Equivalent]]</f>
        <v>1</v>
      </c>
      <c r="AF951" s="24">
        <v>10</v>
      </c>
      <c r="AG951" s="20" t="str">
        <f t="shared" si="246"/>
        <v>Investment Project</v>
      </c>
      <c r="AH951" s="24" t="e">
        <f>VLOOKUP(Table2[[#This Row],[SAP Code]],[25]DATA!$A:$G,7,FALSE)</f>
        <v>#N/A</v>
      </c>
      <c r="AI951" s="20" t="str">
        <f t="shared" si="247"/>
        <v>Other Investment</v>
      </c>
      <c r="AJ951" s="25" t="s">
        <v>106</v>
      </c>
      <c r="AK951" s="25" t="s">
        <v>107</v>
      </c>
      <c r="AL951" s="23" t="str" cm="1">
        <f t="array" ref="AL951">_xlfn.SWITCH(AK951,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51" s="26">
        <v>2</v>
      </c>
      <c r="AN951" s="25" t="str">
        <f t="shared" si="255"/>
        <v>Non-Sovereign</v>
      </c>
      <c r="AO951" s="27">
        <v>0.5</v>
      </c>
      <c r="AP951" s="23">
        <f>Table2[[#This Row],[Approved Amount_UA Equivalent]]/1000000</f>
        <v>2.3857203791126569</v>
      </c>
      <c r="AQ951" s="19">
        <f t="shared" si="248"/>
        <v>3.1750121093382884</v>
      </c>
      <c r="AR951" s="23" t="str">
        <f t="shared" si="249"/>
        <v>1-10</v>
      </c>
      <c r="AS951" s="23" t="str">
        <f t="shared" si="250"/>
        <v>1-20</v>
      </c>
      <c r="AT951" s="23" t="str">
        <f t="shared" si="251"/>
        <v>1-40</v>
      </c>
      <c r="AU951" s="23" t="str">
        <f t="shared" si="252"/>
        <v>&lt;1-50 Mn</v>
      </c>
      <c r="AV951" s="23">
        <f>Table2[[#This Row],[Amount]]</f>
        <v>3300000</v>
      </c>
      <c r="AW951" s="23" t="str">
        <f t="shared" si="253"/>
        <v>Dec 2018</v>
      </c>
      <c r="AX951" s="28">
        <f>IFERROR(VLOOKUP(Table2[[#This Row],[SAP Code]],[26]_16!A:B,2,FALSE),0)</f>
        <v>0</v>
      </c>
      <c r="AY951" s="28">
        <f>IFERROR(VLOOKUP(Table2[[#This Row],[SAP Code]],[26]_16!D:E,2,FALSE)/ 1000000, 0)</f>
        <v>0</v>
      </c>
      <c r="AZ951" s="28">
        <f>IFERROR(VLOOKUP(Table2[[#This Row],[SAP Code]],[26]_16!G:H,2,FALSE)/ 1000000, 0)</f>
        <v>0</v>
      </c>
      <c r="BA951" s="28">
        <f>IFERROR(VLOOKUP(Table2[[#This Row],[SAP Code]],[26]_16!J:K,2,FALSE)/ 1000000, 0)</f>
        <v>0</v>
      </c>
      <c r="BB951" s="28">
        <f>IFERROR(VLOOKUP(Table2[[#This Row],[SAP Code]],[26]_16!M:N,2,FALSE)/ 1000000, 0)</f>
        <v>0</v>
      </c>
      <c r="BC951" s="28">
        <f>IFERROR(VLOOKUP(Table2[[#This Row],[SAP Code]],[26]_16!P:Q,2,FALSE),0)</f>
        <v>0</v>
      </c>
      <c r="BD951" s="28">
        <f>IFERROR(VLOOKUP(Table2[[#This Row],[SAP Code]],[26]_16!S:T,2,FALSE),0)</f>
        <v>0</v>
      </c>
      <c r="BE951" s="28">
        <f>IFERROR(VLOOKUP(Table2[[#This Row],[SAP Code]],[26]_16!V:W,2,FALSE)/ 1000000, 0)</f>
        <v>0</v>
      </c>
      <c r="BF951" s="28">
        <f>IFERROR(VLOOKUP(Table2[[#This Row],[SAP Code]],[26]_16!Y:Z,2,FALSE)/ 1000000, 0)</f>
        <v>0</v>
      </c>
      <c r="BG951" s="28" t="str">
        <f>IFERROR(VLOOKUP(Table2[[#This Row],[SAP Code]],[26]port!$A:$AD,30,FALSE),"unknown")</f>
        <v>unknown</v>
      </c>
      <c r="BH951" s="29" t="str">
        <f t="shared" si="254"/>
        <v>Unknown</v>
      </c>
      <c r="BI951" s="16"/>
    </row>
    <row r="952" spans="1:61" ht="17.100000000000001" customHeight="1">
      <c r="A952" s="16" t="s">
        <v>343</v>
      </c>
      <c r="B952" s="16" t="s">
        <v>3351</v>
      </c>
      <c r="C952" s="16" t="s">
        <v>3352</v>
      </c>
      <c r="D952" s="16" t="s">
        <v>3353</v>
      </c>
      <c r="E952" s="18">
        <v>43448</v>
      </c>
      <c r="F952" s="16" t="s">
        <v>1248</v>
      </c>
      <c r="G952" s="16" t="s">
        <v>74</v>
      </c>
      <c r="H952" s="16" t="s">
        <v>348</v>
      </c>
      <c r="I952" s="16" t="s">
        <v>155</v>
      </c>
      <c r="J952" s="16" t="s">
        <v>83</v>
      </c>
      <c r="K952" s="16" t="s">
        <v>84</v>
      </c>
      <c r="L952" s="16" t="s">
        <v>85</v>
      </c>
      <c r="M952" s="19">
        <v>11890000</v>
      </c>
      <c r="N952" s="19">
        <v>11890000</v>
      </c>
      <c r="O952" s="20" t="s">
        <v>3354</v>
      </c>
      <c r="P952" s="21">
        <v>2100150040593</v>
      </c>
      <c r="Q952" s="20" t="s">
        <v>72</v>
      </c>
      <c r="R952" s="16" t="str">
        <f t="shared" si="244"/>
        <v>ADF Including TSF</v>
      </c>
      <c r="S952" s="16" t="str">
        <f t="shared" si="259"/>
        <v>A</v>
      </c>
      <c r="T952" s="16" t="str">
        <f t="shared" si="258"/>
        <v>ADB Countries</v>
      </c>
      <c r="U952" s="16" t="str">
        <f t="shared" si="245"/>
        <v>Non-Transition States</v>
      </c>
      <c r="V952" s="22" t="str">
        <f>IF(ISNUMBER(MATCH(A952, {"Gabon","Sudan","Niger","Mali","Burkina Faso","Guinea"}, 0)), "De Facto Countries", "Non-De Facto Countries")</f>
        <v>Non-De Facto Countries</v>
      </c>
      <c r="W952" s="16" t="str">
        <f t="shared" si="256"/>
        <v>Nigeria</v>
      </c>
      <c r="X952" s="16" t="str">
        <f t="shared" si="257"/>
        <v>Agriculture</v>
      </c>
      <c r="Y952" s="23">
        <f>Table2[[#This Row],[Approved Amount_UA Equivalent]]</f>
        <v>11890000</v>
      </c>
      <c r="AD952" s="23">
        <f>SUM(Table2[[#This Row],[Feed Africa ]:[Improve Quality Of Life ]])</f>
        <v>11890000</v>
      </c>
      <c r="AE952" s="16" t="b">
        <f>Table2[[#This Row],[Total HI5]]=Table2[[#This Row],[Approved Amount_UA Equivalent]]</f>
        <v>1</v>
      </c>
      <c r="AF952" s="24">
        <v>10</v>
      </c>
      <c r="AG952" s="20" t="str">
        <f t="shared" si="246"/>
        <v>Investment Project</v>
      </c>
      <c r="AH952" s="24" t="e">
        <f>VLOOKUP(Table2[[#This Row],[SAP Code]],[25]DATA!$A:$G,7,FALSE)</f>
        <v>#N/A</v>
      </c>
      <c r="AI952" s="20" t="str">
        <f t="shared" si="247"/>
        <v>Infrastructure</v>
      </c>
      <c r="AJ952" s="25" t="s">
        <v>157</v>
      </c>
      <c r="AK952" s="25" t="s">
        <v>74</v>
      </c>
      <c r="AL952" s="23" t="str" cm="1">
        <f t="array" ref="AL952">_xlfn.SWITCH(AK952,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52" s="26">
        <v>1</v>
      </c>
      <c r="AN952" s="25" t="str">
        <f t="shared" si="255"/>
        <v>Sovereign</v>
      </c>
      <c r="AO952" s="27">
        <v>1</v>
      </c>
      <c r="AP952" s="23">
        <f>Table2[[#This Row],[Approved Amount_UA Equivalent]]/1000000</f>
        <v>11.89</v>
      </c>
      <c r="AQ952" s="19">
        <f t="shared" si="248"/>
        <v>15.8236876</v>
      </c>
      <c r="AR952" s="23" t="str">
        <f t="shared" si="249"/>
        <v>11-20</v>
      </c>
      <c r="AS952" s="23" t="str">
        <f t="shared" si="250"/>
        <v>1-20</v>
      </c>
      <c r="AT952" s="23" t="str">
        <f t="shared" si="251"/>
        <v>1-40</v>
      </c>
      <c r="AU952" s="23" t="str">
        <f t="shared" si="252"/>
        <v>&lt;1-50 Mn</v>
      </c>
      <c r="AV952" s="23">
        <f>Table2[[#This Row],[Amount]]</f>
        <v>11890000</v>
      </c>
      <c r="AW952" s="23" t="str">
        <f t="shared" si="253"/>
        <v>Dec 2018</v>
      </c>
      <c r="AX952" s="28">
        <f>IFERROR(VLOOKUP(Table2[[#This Row],[SAP Code]],[26]_16!A:B,2,FALSE),0)</f>
        <v>0</v>
      </c>
      <c r="AY952" s="28">
        <f>IFERROR(VLOOKUP(Table2[[#This Row],[SAP Code]],[26]_16!D:E,2,FALSE)/ 1000000, 0)</f>
        <v>0</v>
      </c>
      <c r="AZ952" s="28">
        <f>IFERROR(VLOOKUP(Table2[[#This Row],[SAP Code]],[26]_16!G:H,2,FALSE)/ 1000000, 0)</f>
        <v>0</v>
      </c>
      <c r="BA952" s="28">
        <f>IFERROR(VLOOKUP(Table2[[#This Row],[SAP Code]],[26]_16!J:K,2,FALSE)/ 1000000, 0)</f>
        <v>0</v>
      </c>
      <c r="BB952" s="28">
        <f>IFERROR(VLOOKUP(Table2[[#This Row],[SAP Code]],[26]_16!M:N,2,FALSE)/ 1000000, 0)</f>
        <v>0</v>
      </c>
      <c r="BC952" s="28">
        <f>IFERROR(VLOOKUP(Table2[[#This Row],[SAP Code]],[26]_16!P:Q,2,FALSE),0)</f>
        <v>0</v>
      </c>
      <c r="BD952" s="28">
        <f>IFERROR(VLOOKUP(Table2[[#This Row],[SAP Code]],[26]_16!S:T,2,FALSE),0)</f>
        <v>0</v>
      </c>
      <c r="BE952" s="28">
        <f>IFERROR(VLOOKUP(Table2[[#This Row],[SAP Code]],[26]_16!V:W,2,FALSE)/ 1000000, 0)</f>
        <v>0</v>
      </c>
      <c r="BF952" s="28">
        <f>IFERROR(VLOOKUP(Table2[[#This Row],[SAP Code]],[26]_16!Y:Z,2,FALSE)/ 1000000, 0)</f>
        <v>0</v>
      </c>
      <c r="BG952" s="28" t="str">
        <f>IFERROR(VLOOKUP(Table2[[#This Row],[SAP Code]],[26]port!$A:$AD,30,FALSE),"unknown")</f>
        <v>TERM</v>
      </c>
      <c r="BH952" s="29" t="str">
        <f t="shared" si="254"/>
        <v>Number of operations Cancelled before completion</v>
      </c>
      <c r="BI952" s="16"/>
    </row>
    <row r="953" spans="1:61" ht="17.100000000000001" customHeight="1">
      <c r="A953" s="16" t="s">
        <v>343</v>
      </c>
      <c r="B953" s="16" t="s">
        <v>3355</v>
      </c>
      <c r="C953" s="16" t="s">
        <v>3356</v>
      </c>
      <c r="D953" s="16" t="s">
        <v>3357</v>
      </c>
      <c r="E953" s="18">
        <v>43448</v>
      </c>
      <c r="F953" s="16" t="s">
        <v>1248</v>
      </c>
      <c r="G953" s="16" t="s">
        <v>115</v>
      </c>
      <c r="H953" s="16" t="s">
        <v>348</v>
      </c>
      <c r="I953" s="16" t="s">
        <v>67</v>
      </c>
      <c r="J953" s="16" t="s">
        <v>83</v>
      </c>
      <c r="K953" s="16" t="s">
        <v>84</v>
      </c>
      <c r="L953" s="16" t="s">
        <v>85</v>
      </c>
      <c r="M953" s="19">
        <v>3990000</v>
      </c>
      <c r="N953" s="19">
        <v>3990000</v>
      </c>
      <c r="O953" s="20" t="s">
        <v>3358</v>
      </c>
      <c r="P953" s="21">
        <v>2100150040594</v>
      </c>
      <c r="Q953" s="20" t="s">
        <v>72</v>
      </c>
      <c r="R953" s="16" t="str">
        <f t="shared" si="244"/>
        <v>ADF Including TSF</v>
      </c>
      <c r="S953" s="16" t="str">
        <f t="shared" si="259"/>
        <v>I</v>
      </c>
      <c r="T953" s="16" t="str">
        <f t="shared" si="258"/>
        <v>ADB Countries</v>
      </c>
      <c r="U953" s="16" t="str">
        <f t="shared" si="245"/>
        <v>Non-Transition States</v>
      </c>
      <c r="V953" s="22" t="str">
        <f>IF(ISNUMBER(MATCH(A953, {"Gabon","Sudan","Niger","Mali","Burkina Faso","Guinea"}, 0)), "De Facto Countries", "Non-De Facto Countries")</f>
        <v>Non-De Facto Countries</v>
      </c>
      <c r="W953" s="16" t="str">
        <f t="shared" si="256"/>
        <v>Nigeria</v>
      </c>
      <c r="X953" s="16" t="str">
        <f t="shared" si="257"/>
        <v>Social</v>
      </c>
      <c r="Y953" s="23"/>
      <c r="AC953" s="23">
        <f>Table2[[#This Row],[Approved Amount_UA Equivalent]]</f>
        <v>3990000</v>
      </c>
      <c r="AD953" s="23">
        <f>SUM(Table2[[#This Row],[Feed Africa ]:[Improve Quality Of Life ]])</f>
        <v>3990000</v>
      </c>
      <c r="AE953" s="16" t="b">
        <f>Table2[[#This Row],[Total HI5]]=Table2[[#This Row],[Approved Amount_UA Equivalent]]</f>
        <v>1</v>
      </c>
      <c r="AF953" s="24">
        <v>10</v>
      </c>
      <c r="AG953" s="20" t="str">
        <f t="shared" si="246"/>
        <v>Investment Project</v>
      </c>
      <c r="AH953" s="24" t="e">
        <f>VLOOKUP(Table2[[#This Row],[SAP Code]],[25]DATA!$A:$G,7,FALSE)</f>
        <v>#N/A</v>
      </c>
      <c r="AI953" s="20" t="str">
        <f t="shared" si="247"/>
        <v>Other Investment</v>
      </c>
      <c r="AJ953" s="25" t="s">
        <v>73</v>
      </c>
      <c r="AK953" s="25" t="s">
        <v>115</v>
      </c>
      <c r="AL953" s="23" t="str" cm="1">
        <f t="array" ref="AL953">_xlfn.SWITCH(AK953,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53" s="26">
        <v>1</v>
      </c>
      <c r="AN953" s="25" t="str">
        <f t="shared" si="255"/>
        <v>Sovereign</v>
      </c>
      <c r="AO953" s="27">
        <v>1</v>
      </c>
      <c r="AP953" s="23">
        <f>Table2[[#This Row],[Approved Amount_UA Equivalent]]/1000000</f>
        <v>3.99</v>
      </c>
      <c r="AQ953" s="19">
        <f t="shared" si="248"/>
        <v>5.3100515999999995</v>
      </c>
      <c r="AR953" s="23" t="str">
        <f t="shared" si="249"/>
        <v>1-10</v>
      </c>
      <c r="AS953" s="23" t="str">
        <f t="shared" si="250"/>
        <v>1-20</v>
      </c>
      <c r="AT953" s="23" t="str">
        <f t="shared" si="251"/>
        <v>1-40</v>
      </c>
      <c r="AU953" s="23" t="str">
        <f t="shared" si="252"/>
        <v>&lt;1-50 Mn</v>
      </c>
      <c r="AV953" s="23">
        <f>Table2[[#This Row],[Amount]]</f>
        <v>3990000</v>
      </c>
      <c r="AW953" s="23" t="str">
        <f t="shared" si="253"/>
        <v>Dec 2018</v>
      </c>
      <c r="AX953" s="28">
        <f>IFERROR(VLOOKUP(Table2[[#This Row],[SAP Code]],[26]_16!A:B,2,FALSE),0)</f>
        <v>0</v>
      </c>
      <c r="AY953" s="28">
        <f>IFERROR(VLOOKUP(Table2[[#This Row],[SAP Code]],[26]_16!D:E,2,FALSE)/ 1000000, 0)</f>
        <v>0</v>
      </c>
      <c r="AZ953" s="28">
        <f>IFERROR(VLOOKUP(Table2[[#This Row],[SAP Code]],[26]_16!G:H,2,FALSE)/ 1000000, 0)</f>
        <v>0</v>
      </c>
      <c r="BA953" s="28">
        <f>IFERROR(VLOOKUP(Table2[[#This Row],[SAP Code]],[26]_16!J:K,2,FALSE)/ 1000000, 0)</f>
        <v>0</v>
      </c>
      <c r="BB953" s="28">
        <f>IFERROR(VLOOKUP(Table2[[#This Row],[SAP Code]],[26]_16!M:N,2,FALSE)/ 1000000, 0)</f>
        <v>0</v>
      </c>
      <c r="BC953" s="28">
        <f>IFERROR(VLOOKUP(Table2[[#This Row],[SAP Code]],[26]_16!P:Q,2,FALSE),0)</f>
        <v>5.9929099999999997E-3</v>
      </c>
      <c r="BD953" s="28">
        <f>IFERROR(VLOOKUP(Table2[[#This Row],[SAP Code]],[26]_16!S:T,2,FALSE),0)</f>
        <v>2.1902920000000003E-2</v>
      </c>
      <c r="BE953" s="28">
        <f>IFERROR(VLOOKUP(Table2[[#This Row],[SAP Code]],[26]_16!V:W,2,FALSE)/ 1000000, 0)</f>
        <v>0.49827294999999999</v>
      </c>
      <c r="BF953" s="28">
        <f>IFERROR(VLOOKUP(Table2[[#This Row],[SAP Code]],[26]_16!Y:Z,2,FALSE)/ 1000000, 0)</f>
        <v>0.15064742</v>
      </c>
      <c r="BG953" s="28" t="str">
        <f>IFERROR(VLOOKUP(Table2[[#This Row],[SAP Code]],[26]port!$A:$AD,30,FALSE),"unknown")</f>
        <v>OnGo</v>
      </c>
      <c r="BH953" s="29" t="str">
        <f t="shared" si="254"/>
        <v>Ongoing</v>
      </c>
      <c r="BI953" s="16"/>
    </row>
    <row r="954" spans="1:61" ht="17.100000000000001" customHeight="1">
      <c r="A954" s="16" t="s">
        <v>343</v>
      </c>
      <c r="B954" s="16" t="s">
        <v>3359</v>
      </c>
      <c r="C954" s="16" t="s">
        <v>3360</v>
      </c>
      <c r="D954" s="16" t="s">
        <v>3361</v>
      </c>
      <c r="E954" s="18">
        <v>43448</v>
      </c>
      <c r="F954" s="16" t="s">
        <v>1248</v>
      </c>
      <c r="G954" s="16" t="s">
        <v>107</v>
      </c>
      <c r="H954" s="16" t="s">
        <v>348</v>
      </c>
      <c r="I954" s="16" t="s">
        <v>250</v>
      </c>
      <c r="J954" s="16" t="s">
        <v>83</v>
      </c>
      <c r="K954" s="16" t="s">
        <v>84</v>
      </c>
      <c r="L954" s="16" t="s">
        <v>85</v>
      </c>
      <c r="M954" s="19">
        <v>1400000</v>
      </c>
      <c r="N954" s="19">
        <v>1400000</v>
      </c>
      <c r="O954" s="20" t="s">
        <v>3362</v>
      </c>
      <c r="P954" s="21">
        <v>2100150040596</v>
      </c>
      <c r="Q954" s="20" t="s">
        <v>72</v>
      </c>
      <c r="R954" s="16" t="str">
        <f t="shared" si="244"/>
        <v>ADF Including TSF</v>
      </c>
      <c r="S954" s="16" t="str">
        <f t="shared" si="259"/>
        <v>K</v>
      </c>
      <c r="T954" s="16" t="str">
        <f t="shared" si="258"/>
        <v>ADB Countries</v>
      </c>
      <c r="U954" s="16" t="str">
        <f t="shared" si="245"/>
        <v>Non-Transition States</v>
      </c>
      <c r="V954" s="22" t="str">
        <f>IF(ISNUMBER(MATCH(A954, {"Gabon","Sudan","Niger","Mali","Burkina Faso","Guinea"}, 0)), "De Facto Countries", "Non-De Facto Countries")</f>
        <v>Non-De Facto Countries</v>
      </c>
      <c r="W954" s="16" t="str">
        <f t="shared" si="256"/>
        <v>Nigeria</v>
      </c>
      <c r="X954" s="16" t="str">
        <f t="shared" si="257"/>
        <v>Multi-Sector</v>
      </c>
      <c r="Y954" s="23">
        <f>Table2[[#This Row],[Approved Amount_UA Equivalent]]/5</f>
        <v>280000</v>
      </c>
      <c r="Z954" s="23">
        <f>Table2[[#This Row],[Approved Amount_UA Equivalent]]/5</f>
        <v>280000</v>
      </c>
      <c r="AA954" s="23">
        <f>Table2[[#This Row],[Approved Amount_UA Equivalent]]/5</f>
        <v>280000</v>
      </c>
      <c r="AB954" s="23">
        <f>Table2[[#This Row],[Approved Amount_UA Equivalent]]/5</f>
        <v>280000</v>
      </c>
      <c r="AC954" s="23">
        <f>Table2[[#This Row],[Approved Amount_UA Equivalent]]/5</f>
        <v>280000</v>
      </c>
      <c r="AD954" s="23">
        <f>SUM(Table2[[#This Row],[Feed Africa ]:[Improve Quality Of Life ]])</f>
        <v>1400000</v>
      </c>
      <c r="AE954" s="16" t="b">
        <f>Table2[[#This Row],[Total HI5]]=Table2[[#This Row],[Approved Amount_UA Equivalent]]</f>
        <v>1</v>
      </c>
      <c r="AF954" s="24">
        <v>10</v>
      </c>
      <c r="AG954" s="20" t="str">
        <f t="shared" si="246"/>
        <v>Investment Project</v>
      </c>
      <c r="AH954" s="24" t="e">
        <f>VLOOKUP(Table2[[#This Row],[SAP Code]],[25]DATA!$A:$G,7,FALSE)</f>
        <v>#N/A</v>
      </c>
      <c r="AI954" s="20" t="str">
        <f t="shared" si="247"/>
        <v>Other Investment</v>
      </c>
      <c r="AJ954" s="25" t="s">
        <v>254</v>
      </c>
      <c r="AK954" s="25" t="s">
        <v>107</v>
      </c>
      <c r="AL954" s="23" t="str" cm="1">
        <f t="array" ref="AL954">_xlfn.SWITCH(AK954,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54" s="26">
        <v>1</v>
      </c>
      <c r="AN954" s="25" t="str">
        <f t="shared" si="255"/>
        <v>Sovereign</v>
      </c>
      <c r="AO954" s="27">
        <v>0.5</v>
      </c>
      <c r="AP954" s="23">
        <f>Table2[[#This Row],[Approved Amount_UA Equivalent]]/1000000</f>
        <v>1.4</v>
      </c>
      <c r="AQ954" s="19">
        <f t="shared" si="248"/>
        <v>1.8631759999999999</v>
      </c>
      <c r="AR954" s="23" t="str">
        <f t="shared" si="249"/>
        <v>1-10</v>
      </c>
      <c r="AS954" s="23" t="str">
        <f t="shared" si="250"/>
        <v>1-20</v>
      </c>
      <c r="AT954" s="23" t="str">
        <f t="shared" si="251"/>
        <v>1-40</v>
      </c>
      <c r="AU954" s="23" t="str">
        <f t="shared" si="252"/>
        <v>&lt;1-50 Mn</v>
      </c>
      <c r="AV954" s="23">
        <f>Table2[[#This Row],[Amount]]</f>
        <v>1400000</v>
      </c>
      <c r="AW954" s="23" t="str">
        <f t="shared" si="253"/>
        <v>Dec 2018</v>
      </c>
      <c r="AX954" s="28">
        <f>IFERROR(VLOOKUP(Table2[[#This Row],[SAP Code]],[26]_16!A:B,2,FALSE),0)</f>
        <v>0</v>
      </c>
      <c r="AY954" s="28">
        <f>IFERROR(VLOOKUP(Table2[[#This Row],[SAP Code]],[26]_16!D:E,2,FALSE)/ 1000000, 0)</f>
        <v>0</v>
      </c>
      <c r="AZ954" s="28">
        <f>IFERROR(VLOOKUP(Table2[[#This Row],[SAP Code]],[26]_16!G:H,2,FALSE)/ 1000000, 0)</f>
        <v>0</v>
      </c>
      <c r="BA954" s="28">
        <f>IFERROR(VLOOKUP(Table2[[#This Row],[SAP Code]],[26]_16!J:K,2,FALSE)/ 1000000, 0)</f>
        <v>0</v>
      </c>
      <c r="BB954" s="28">
        <f>IFERROR(VLOOKUP(Table2[[#This Row],[SAP Code]],[26]_16!M:N,2,FALSE)/ 1000000, 0)</f>
        <v>10.210000000000001</v>
      </c>
      <c r="BC954" s="28">
        <f>IFERROR(VLOOKUP(Table2[[#This Row],[SAP Code]],[26]_16!P:Q,2,FALSE),0)</f>
        <v>0</v>
      </c>
      <c r="BD954" s="28">
        <f>IFERROR(VLOOKUP(Table2[[#This Row],[SAP Code]],[26]_16!S:T,2,FALSE),0)</f>
        <v>0</v>
      </c>
      <c r="BE954" s="28">
        <f>IFERROR(VLOOKUP(Table2[[#This Row],[SAP Code]],[26]_16!V:W,2,FALSE)/ 1000000, 0)</f>
        <v>0</v>
      </c>
      <c r="BF954" s="28">
        <f>IFERROR(VLOOKUP(Table2[[#This Row],[SAP Code]],[26]_16!Y:Z,2,FALSE)/ 1000000, 0)</f>
        <v>0</v>
      </c>
      <c r="BG954" s="28" t="str">
        <f>IFERROR(VLOOKUP(Table2[[#This Row],[SAP Code]],[26]port!$A:$AD,30,FALSE),"unknown")</f>
        <v>OnGo</v>
      </c>
      <c r="BH954" s="29" t="str">
        <f t="shared" si="254"/>
        <v>Ongoing</v>
      </c>
      <c r="BI954" s="16"/>
    </row>
    <row r="955" spans="1:61" ht="17.100000000000001" customHeight="1">
      <c r="A955" s="16" t="s">
        <v>343</v>
      </c>
      <c r="B955" s="16" t="s">
        <v>3359</v>
      </c>
      <c r="C955" s="16" t="s">
        <v>3363</v>
      </c>
      <c r="D955" s="16" t="s">
        <v>3361</v>
      </c>
      <c r="E955" s="18">
        <v>43448</v>
      </c>
      <c r="F955" s="16" t="s">
        <v>1248</v>
      </c>
      <c r="G955" s="16" t="s">
        <v>107</v>
      </c>
      <c r="H955" s="16" t="s">
        <v>348</v>
      </c>
      <c r="I955" s="16" t="s">
        <v>250</v>
      </c>
      <c r="J955" s="16" t="s">
        <v>83</v>
      </c>
      <c r="K955" s="16" t="s">
        <v>84</v>
      </c>
      <c r="L955" s="16" t="s">
        <v>85</v>
      </c>
      <c r="M955" s="19">
        <v>8810000</v>
      </c>
      <c r="N955" s="19">
        <v>8810000</v>
      </c>
      <c r="O955" s="20" t="s">
        <v>3362</v>
      </c>
      <c r="P955" s="21">
        <v>2100150040595</v>
      </c>
      <c r="Q955" s="20" t="s">
        <v>72</v>
      </c>
      <c r="R955" s="16" t="str">
        <f t="shared" si="244"/>
        <v>ADF Including TSF</v>
      </c>
      <c r="S955" s="16" t="str">
        <f t="shared" si="259"/>
        <v>K</v>
      </c>
      <c r="T955" s="16" t="str">
        <f t="shared" si="258"/>
        <v>ADB Countries</v>
      </c>
      <c r="U955" s="16" t="str">
        <f t="shared" si="245"/>
        <v>Non-Transition States</v>
      </c>
      <c r="V955" s="22" t="str">
        <f>IF(ISNUMBER(MATCH(A955, {"Gabon","Sudan","Niger","Mali","Burkina Faso","Guinea"}, 0)), "De Facto Countries", "Non-De Facto Countries")</f>
        <v>Non-De Facto Countries</v>
      </c>
      <c r="W955" s="16" t="str">
        <f t="shared" si="256"/>
        <v>Nigeria</v>
      </c>
      <c r="X955" s="16" t="str">
        <f t="shared" si="257"/>
        <v>Multi-Sector</v>
      </c>
      <c r="Y955" s="23">
        <f>Table2[[#This Row],[Approved Amount_UA Equivalent]]/5</f>
        <v>1762000</v>
      </c>
      <c r="Z955" s="23">
        <f>Table2[[#This Row],[Approved Amount_UA Equivalent]]/5</f>
        <v>1762000</v>
      </c>
      <c r="AA955" s="23">
        <f>Table2[[#This Row],[Approved Amount_UA Equivalent]]/5</f>
        <v>1762000</v>
      </c>
      <c r="AB955" s="23">
        <f>Table2[[#This Row],[Approved Amount_UA Equivalent]]/5</f>
        <v>1762000</v>
      </c>
      <c r="AC955" s="23">
        <f>Table2[[#This Row],[Approved Amount_UA Equivalent]]/5</f>
        <v>1762000</v>
      </c>
      <c r="AD955" s="23">
        <f>SUM(Table2[[#This Row],[Feed Africa ]:[Improve Quality Of Life ]])</f>
        <v>8810000</v>
      </c>
      <c r="AE955" s="16" t="b">
        <f>Table2[[#This Row],[Total HI5]]=Table2[[#This Row],[Approved Amount_UA Equivalent]]</f>
        <v>1</v>
      </c>
      <c r="AF955" s="24">
        <v>10</v>
      </c>
      <c r="AG955" s="20" t="str">
        <f t="shared" si="246"/>
        <v>Investment Project</v>
      </c>
      <c r="AH955" s="24" t="e">
        <f>VLOOKUP(Table2[[#This Row],[SAP Code]],[25]DATA!$A:$G,7,FALSE)</f>
        <v>#N/A</v>
      </c>
      <c r="AI955" s="20" t="str">
        <f t="shared" si="247"/>
        <v>Other Investment</v>
      </c>
      <c r="AJ955" s="25" t="s">
        <v>254</v>
      </c>
      <c r="AK955" s="25" t="s">
        <v>107</v>
      </c>
      <c r="AL955" s="23" t="str" cm="1">
        <f t="array" ref="AL955">_xlfn.SWITCH(AK955,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55" s="26">
        <v>1</v>
      </c>
      <c r="AN955" s="25" t="str">
        <f t="shared" si="255"/>
        <v>Sovereign</v>
      </c>
      <c r="AO955" s="27">
        <v>0.5</v>
      </c>
      <c r="AP955" s="23">
        <f>Table2[[#This Row],[Approved Amount_UA Equivalent]]/1000000</f>
        <v>8.81</v>
      </c>
      <c r="AQ955" s="19">
        <f t="shared" si="248"/>
        <v>11.7247004</v>
      </c>
      <c r="AR955" s="23" t="str">
        <f t="shared" si="249"/>
        <v>1-10</v>
      </c>
      <c r="AS955" s="23" t="str">
        <f t="shared" si="250"/>
        <v>1-20</v>
      </c>
      <c r="AT955" s="23" t="str">
        <f t="shared" si="251"/>
        <v>1-40</v>
      </c>
      <c r="AU955" s="23" t="str">
        <f t="shared" si="252"/>
        <v>&lt;1-50 Mn</v>
      </c>
      <c r="AV955" s="23">
        <f>Table2[[#This Row],[Amount]]</f>
        <v>8810000</v>
      </c>
      <c r="AW955" s="23" t="str">
        <f t="shared" si="253"/>
        <v>Dec 2018</v>
      </c>
      <c r="AX955" s="28">
        <f>IFERROR(VLOOKUP(Table2[[#This Row],[SAP Code]],[26]_16!A:B,2,FALSE),0)</f>
        <v>0</v>
      </c>
      <c r="AY955" s="28">
        <f>IFERROR(VLOOKUP(Table2[[#This Row],[SAP Code]],[26]_16!D:E,2,FALSE)/ 1000000, 0)</f>
        <v>0</v>
      </c>
      <c r="AZ955" s="28">
        <f>IFERROR(VLOOKUP(Table2[[#This Row],[SAP Code]],[26]_16!G:H,2,FALSE)/ 1000000, 0)</f>
        <v>0</v>
      </c>
      <c r="BA955" s="28">
        <f>IFERROR(VLOOKUP(Table2[[#This Row],[SAP Code]],[26]_16!J:K,2,FALSE)/ 1000000, 0)</f>
        <v>0</v>
      </c>
      <c r="BB955" s="28">
        <f>IFERROR(VLOOKUP(Table2[[#This Row],[SAP Code]],[26]_16!M:N,2,FALSE)/ 1000000, 0)</f>
        <v>10.210000000000001</v>
      </c>
      <c r="BC955" s="28">
        <f>IFERROR(VLOOKUP(Table2[[#This Row],[SAP Code]],[26]_16!P:Q,2,FALSE),0)</f>
        <v>0</v>
      </c>
      <c r="BD955" s="28">
        <f>IFERROR(VLOOKUP(Table2[[#This Row],[SAP Code]],[26]_16!S:T,2,FALSE),0)</f>
        <v>0</v>
      </c>
      <c r="BE955" s="28">
        <f>IFERROR(VLOOKUP(Table2[[#This Row],[SAP Code]],[26]_16!V:W,2,FALSE)/ 1000000, 0)</f>
        <v>0</v>
      </c>
      <c r="BF955" s="28">
        <f>IFERROR(VLOOKUP(Table2[[#This Row],[SAP Code]],[26]_16!Y:Z,2,FALSE)/ 1000000, 0)</f>
        <v>0</v>
      </c>
      <c r="BG955" s="28" t="str">
        <f>IFERROR(VLOOKUP(Table2[[#This Row],[SAP Code]],[26]port!$A:$AD,30,FALSE),"unknown")</f>
        <v>OnGo</v>
      </c>
      <c r="BH955" s="29" t="str">
        <f t="shared" si="254"/>
        <v>Ongoing</v>
      </c>
      <c r="BI955" s="16"/>
    </row>
    <row r="956" spans="1:61" ht="17.100000000000001" customHeight="1">
      <c r="A956" s="16" t="s">
        <v>351</v>
      </c>
      <c r="B956" s="16" t="s">
        <v>3364</v>
      </c>
      <c r="C956" s="16" t="s">
        <v>3365</v>
      </c>
      <c r="D956" s="16" t="s">
        <v>3366</v>
      </c>
      <c r="E956" s="18">
        <v>43448</v>
      </c>
      <c r="F956" s="16" t="s">
        <v>827</v>
      </c>
      <c r="G956" s="16" t="s">
        <v>126</v>
      </c>
      <c r="H956" s="16" t="s">
        <v>81</v>
      </c>
      <c r="I956" s="16" t="s">
        <v>123</v>
      </c>
      <c r="J956" s="16" t="s">
        <v>179</v>
      </c>
      <c r="K956" s="16" t="s">
        <v>84</v>
      </c>
      <c r="L956" s="16" t="s">
        <v>195</v>
      </c>
      <c r="M956" s="19">
        <v>114266000</v>
      </c>
      <c r="N956" s="19">
        <v>93835250.83557111</v>
      </c>
      <c r="O956" s="20" t="s">
        <v>3367</v>
      </c>
      <c r="P956" s="21">
        <v>2000200003451</v>
      </c>
      <c r="Q956" s="20" t="s">
        <v>87</v>
      </c>
      <c r="R956" s="16" t="str">
        <f t="shared" si="244"/>
        <v>ADB Public</v>
      </c>
      <c r="S956" s="16" t="str">
        <f t="shared" si="259"/>
        <v>E</v>
      </c>
      <c r="T956" s="16" t="str">
        <f t="shared" si="258"/>
        <v>ADF Countries</v>
      </c>
      <c r="U956" s="16" t="str">
        <f t="shared" si="245"/>
        <v>Non-Transition States</v>
      </c>
      <c r="V956" s="22" t="str">
        <f>IF(ISNUMBER(MATCH(A956, {"Gabon","Sudan","Niger","Mali","Burkina Faso","Guinea"}, 0)), "De Facto Countries", "Non-De Facto Countries")</f>
        <v>Non-De Facto Countries</v>
      </c>
      <c r="W956" s="16" t="str">
        <f t="shared" si="256"/>
        <v>East</v>
      </c>
      <c r="X956" s="16" t="str">
        <f t="shared" si="257"/>
        <v>WASH Sector</v>
      </c>
      <c r="Y956" s="23">
        <f>Table2[[#This Row],[Approved Amount_UA Equivalent]]*0.03</f>
        <v>2815057.5250671334</v>
      </c>
      <c r="Z956" s="23">
        <f>Table2[[#This Row],[Approved Amount_UA Equivalent]]*0.01</f>
        <v>938352.50835571112</v>
      </c>
      <c r="AC956" s="23">
        <f>Table2[[#This Row],[Approved Amount_UA Equivalent]]*0.96</f>
        <v>90081840.802148268</v>
      </c>
      <c r="AD956" s="23">
        <f>SUM(Table2[[#This Row],[Feed Africa ]:[Improve Quality Of Life ]])</f>
        <v>93835250.83557111</v>
      </c>
      <c r="AE956" s="16" t="b">
        <f>Table2[[#This Row],[Total HI5]]=Table2[[#This Row],[Approved Amount_UA Equivalent]]</f>
        <v>1</v>
      </c>
      <c r="AF956" s="24">
        <v>10</v>
      </c>
      <c r="AG956" s="20" t="str">
        <f t="shared" si="246"/>
        <v>Investment Project</v>
      </c>
      <c r="AH956" s="24" t="e">
        <f>VLOOKUP(Table2[[#This Row],[SAP Code]],[25]DATA!$A:$G,7,FALSE)</f>
        <v>#N/A</v>
      </c>
      <c r="AI956" s="20" t="str">
        <f t="shared" si="247"/>
        <v>Infrastructure</v>
      </c>
      <c r="AJ956" s="25" t="s">
        <v>89</v>
      </c>
      <c r="AK956" s="25" t="s">
        <v>126</v>
      </c>
      <c r="AL956" s="23" t="str" cm="1">
        <f t="array" ref="AL956">_xlfn.SWITCH(AK956,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56" s="26">
        <v>1</v>
      </c>
      <c r="AN956" s="25" t="str">
        <f t="shared" si="255"/>
        <v>Sovereign</v>
      </c>
      <c r="AO956" s="27">
        <v>0.5</v>
      </c>
      <c r="AP956" s="23">
        <f>Table2[[#This Row],[Approved Amount_UA Equivalent]]/1000000</f>
        <v>93.835250835571117</v>
      </c>
      <c r="AQ956" s="19">
        <f t="shared" si="248"/>
        <v>124.87970522201147</v>
      </c>
      <c r="AR956" s="23" t="str">
        <f t="shared" si="249"/>
        <v>91-100</v>
      </c>
      <c r="AS956" s="23" t="str">
        <f t="shared" si="250"/>
        <v>81-100</v>
      </c>
      <c r="AT956" s="23" t="str">
        <f t="shared" si="251"/>
        <v>81-120</v>
      </c>
      <c r="AU956" s="23" t="str">
        <f t="shared" si="252"/>
        <v>50-100 Mn</v>
      </c>
      <c r="AV956" s="23">
        <f>Table2[[#This Row],[Amount]]</f>
        <v>114266000</v>
      </c>
      <c r="AW956" s="23" t="str">
        <f t="shared" si="253"/>
        <v>Dec 2018</v>
      </c>
      <c r="AX956" s="28">
        <f>IFERROR(VLOOKUP(Table2[[#This Row],[SAP Code]],[26]_16!A:B,2,FALSE),0)</f>
        <v>0</v>
      </c>
      <c r="AY956" s="28">
        <f>IFERROR(VLOOKUP(Table2[[#This Row],[SAP Code]],[26]_16!D:E,2,FALSE)/ 1000000, 0)</f>
        <v>0</v>
      </c>
      <c r="AZ956" s="28">
        <f>IFERROR(VLOOKUP(Table2[[#This Row],[SAP Code]],[26]_16!G:H,2,FALSE)/ 1000000, 0)</f>
        <v>0</v>
      </c>
      <c r="BA956" s="28">
        <f>IFERROR(VLOOKUP(Table2[[#This Row],[SAP Code]],[26]_16!J:K,2,FALSE)/ 1000000, 0)</f>
        <v>0</v>
      </c>
      <c r="BB956" s="28">
        <f>IFERROR(VLOOKUP(Table2[[#This Row],[SAP Code]],[26]_16!M:N,2,FALSE)/ 1000000, 0)</f>
        <v>8.2528749999999998E-2</v>
      </c>
      <c r="BC956" s="28">
        <f>IFERROR(VLOOKUP(Table2[[#This Row],[SAP Code]],[26]_16!P:Q,2,FALSE),0)</f>
        <v>1.0295224699999999</v>
      </c>
      <c r="BD956" s="28">
        <f>IFERROR(VLOOKUP(Table2[[#This Row],[SAP Code]],[26]_16!S:T,2,FALSE),0)</f>
        <v>0.76027195000000014</v>
      </c>
      <c r="BE956" s="28">
        <f>IFERROR(VLOOKUP(Table2[[#This Row],[SAP Code]],[26]_16!V:W,2,FALSE)/ 1000000, 0)</f>
        <v>1.7168254999999997</v>
      </c>
      <c r="BF956" s="28">
        <f>IFERROR(VLOOKUP(Table2[[#This Row],[SAP Code]],[26]_16!Y:Z,2,FALSE)/ 1000000, 0)</f>
        <v>3.2300795199999999</v>
      </c>
      <c r="BG956" s="28" t="str">
        <f>IFERROR(VLOOKUP(Table2[[#This Row],[SAP Code]],[26]port!$A:$AD,30,FALSE),"unknown")</f>
        <v>OnGo</v>
      </c>
      <c r="BH956" s="29" t="str">
        <f t="shared" si="254"/>
        <v>Ongoing</v>
      </c>
      <c r="BI956" s="16"/>
    </row>
    <row r="957" spans="1:61" ht="17.100000000000001" customHeight="1">
      <c r="A957" s="16" t="s">
        <v>351</v>
      </c>
      <c r="B957" s="16" t="s">
        <v>3364</v>
      </c>
      <c r="C957" s="16" t="s">
        <v>3368</v>
      </c>
      <c r="D957" s="16" t="s">
        <v>3366</v>
      </c>
      <c r="E957" s="18">
        <v>43448</v>
      </c>
      <c r="F957" s="16" t="s">
        <v>827</v>
      </c>
      <c r="G957" s="16" t="s">
        <v>126</v>
      </c>
      <c r="H957" s="16" t="s">
        <v>81</v>
      </c>
      <c r="I957" s="16" t="s">
        <v>123</v>
      </c>
      <c r="J957" s="16" t="s">
        <v>377</v>
      </c>
      <c r="K957" s="16" t="s">
        <v>69</v>
      </c>
      <c r="L957" s="16" t="s">
        <v>195</v>
      </c>
      <c r="M957" s="19">
        <v>800000</v>
      </c>
      <c r="N957" s="19">
        <v>656960.0814630501</v>
      </c>
      <c r="O957" s="20" t="s">
        <v>3367</v>
      </c>
      <c r="P957" s="21">
        <v>5800155002151</v>
      </c>
      <c r="Q957" s="20" t="s">
        <v>87</v>
      </c>
      <c r="R957" s="16" t="str">
        <f t="shared" si="244"/>
        <v>OTHERS</v>
      </c>
      <c r="S957" s="16" t="str">
        <f t="shared" si="259"/>
        <v>E</v>
      </c>
      <c r="T957" s="16" t="str">
        <f t="shared" si="258"/>
        <v>ADF Countries</v>
      </c>
      <c r="U957" s="16" t="str">
        <f t="shared" si="245"/>
        <v>Non-Transition States</v>
      </c>
      <c r="V957" s="22" t="str">
        <f>IF(ISNUMBER(MATCH(A957, {"Gabon","Sudan","Niger","Mali","Burkina Faso","Guinea"}, 0)), "De Facto Countries", "Non-De Facto Countries")</f>
        <v>Non-De Facto Countries</v>
      </c>
      <c r="W957" s="16" t="str">
        <f t="shared" si="256"/>
        <v>East</v>
      </c>
      <c r="X957" s="16" t="str">
        <f t="shared" si="257"/>
        <v>WASH Sector</v>
      </c>
      <c r="Y957" s="23">
        <f>Table2[[#This Row],[Approved Amount_UA Equivalent]]*0.03</f>
        <v>19708.802443891502</v>
      </c>
      <c r="Z957" s="23">
        <f>Table2[[#This Row],[Approved Amount_UA Equivalent]]*0.01</f>
        <v>6569.6008146305012</v>
      </c>
      <c r="AC957" s="23">
        <f>Table2[[#This Row],[Approved Amount_UA Equivalent]]*0.96</f>
        <v>630681.67820452806</v>
      </c>
      <c r="AD957" s="23">
        <f>SUM(Table2[[#This Row],[Feed Africa ]:[Improve Quality Of Life ]])</f>
        <v>656960.0814630501</v>
      </c>
      <c r="AE957" s="16" t="b">
        <f>Table2[[#This Row],[Total HI5]]=Table2[[#This Row],[Approved Amount_UA Equivalent]]</f>
        <v>1</v>
      </c>
      <c r="AF957" s="24">
        <v>10</v>
      </c>
      <c r="AG957" s="20" t="str">
        <f t="shared" si="246"/>
        <v>Investment Project</v>
      </c>
      <c r="AH957" s="24" t="e">
        <f>VLOOKUP(Table2[[#This Row],[SAP Code]],[25]DATA!$A:$G,7,FALSE)</f>
        <v>#N/A</v>
      </c>
      <c r="AI957" s="20" t="str">
        <f t="shared" si="247"/>
        <v>Infrastructure</v>
      </c>
      <c r="AJ957" s="25" t="s">
        <v>89</v>
      </c>
      <c r="AK957" s="25" t="s">
        <v>126</v>
      </c>
      <c r="AL957" s="23" t="str" cm="1">
        <f t="array" ref="AL957">_xlfn.SWITCH(AK957,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57" s="26">
        <v>1</v>
      </c>
      <c r="AN957" s="25" t="str">
        <f t="shared" si="255"/>
        <v>Sovereign</v>
      </c>
      <c r="AO957" s="27">
        <v>0.5</v>
      </c>
      <c r="AP957" s="23">
        <f>Table2[[#This Row],[Approved Amount_UA Equivalent]]/1000000</f>
        <v>0.65696008146305007</v>
      </c>
      <c r="AQ957" s="19">
        <f t="shared" si="248"/>
        <v>0.8743087548142856</v>
      </c>
      <c r="AR957" s="23" t="str">
        <f t="shared" si="249"/>
        <v>1-10</v>
      </c>
      <c r="AS957" s="23" t="str">
        <f t="shared" si="250"/>
        <v>1-20</v>
      </c>
      <c r="AT957" s="23" t="str">
        <f t="shared" si="251"/>
        <v>1-40</v>
      </c>
      <c r="AU957" s="23" t="str">
        <f t="shared" si="252"/>
        <v>&lt;1-50 Mn</v>
      </c>
      <c r="AV957" s="23">
        <f>Table2[[#This Row],[Amount]]</f>
        <v>800000</v>
      </c>
      <c r="AW957" s="23" t="str">
        <f t="shared" si="253"/>
        <v>Dec 2018</v>
      </c>
      <c r="AX957" s="28">
        <f>IFERROR(VLOOKUP(Table2[[#This Row],[SAP Code]],[26]_16!A:B,2,FALSE),0)</f>
        <v>0</v>
      </c>
      <c r="AY957" s="28">
        <f>IFERROR(VLOOKUP(Table2[[#This Row],[SAP Code]],[26]_16!D:E,2,FALSE)/ 1000000, 0)</f>
        <v>0</v>
      </c>
      <c r="AZ957" s="28">
        <f>IFERROR(VLOOKUP(Table2[[#This Row],[SAP Code]],[26]_16!G:H,2,FALSE)/ 1000000, 0)</f>
        <v>0</v>
      </c>
      <c r="BA957" s="28">
        <f>IFERROR(VLOOKUP(Table2[[#This Row],[SAP Code]],[26]_16!J:K,2,FALSE)/ 1000000, 0)</f>
        <v>0</v>
      </c>
      <c r="BB957" s="28">
        <f>IFERROR(VLOOKUP(Table2[[#This Row],[SAP Code]],[26]_16!M:N,2,FALSE)/ 1000000, 0)</f>
        <v>8.2528749999999998E-2</v>
      </c>
      <c r="BC957" s="28">
        <f>IFERROR(VLOOKUP(Table2[[#This Row],[SAP Code]],[26]_16!P:Q,2,FALSE),0)</f>
        <v>1.0295224699999999</v>
      </c>
      <c r="BD957" s="28">
        <f>IFERROR(VLOOKUP(Table2[[#This Row],[SAP Code]],[26]_16!S:T,2,FALSE),0)</f>
        <v>0.76027195000000014</v>
      </c>
      <c r="BE957" s="28">
        <f>IFERROR(VLOOKUP(Table2[[#This Row],[SAP Code]],[26]_16!V:W,2,FALSE)/ 1000000, 0)</f>
        <v>1.7168254999999997</v>
      </c>
      <c r="BF957" s="28">
        <f>IFERROR(VLOOKUP(Table2[[#This Row],[SAP Code]],[26]_16!Y:Z,2,FALSE)/ 1000000, 0)</f>
        <v>3.2300795199999999</v>
      </c>
      <c r="BG957" s="28" t="str">
        <f>IFERROR(VLOOKUP(Table2[[#This Row],[SAP Code]],[26]port!$A:$AD,30,FALSE),"unknown")</f>
        <v>OnGo</v>
      </c>
      <c r="BH957" s="29" t="str">
        <f t="shared" si="254"/>
        <v>Ongoing</v>
      </c>
      <c r="BI957" s="16"/>
    </row>
    <row r="958" spans="1:61" ht="17.100000000000001" customHeight="1">
      <c r="A958" s="16" t="s">
        <v>158</v>
      </c>
      <c r="B958" s="16" t="s">
        <v>3330</v>
      </c>
      <c r="C958" s="16" t="s">
        <v>3369</v>
      </c>
      <c r="D958" s="16" t="s">
        <v>3332</v>
      </c>
      <c r="E958" s="18">
        <v>43448</v>
      </c>
      <c r="F958" s="16" t="s">
        <v>3309</v>
      </c>
      <c r="G958" s="16" t="s">
        <v>1757</v>
      </c>
      <c r="H958" s="16" t="s">
        <v>81</v>
      </c>
      <c r="I958" s="16" t="s">
        <v>155</v>
      </c>
      <c r="J958" s="16" t="s">
        <v>1030</v>
      </c>
      <c r="K958" s="16" t="s">
        <v>1031</v>
      </c>
      <c r="L958" s="16" t="s">
        <v>70</v>
      </c>
      <c r="M958" s="19">
        <v>37500000</v>
      </c>
      <c r="N958" s="19">
        <v>27110458.853552915</v>
      </c>
      <c r="O958" s="20" t="s">
        <v>3310</v>
      </c>
      <c r="P958" s="21">
        <v>5060140000506</v>
      </c>
      <c r="Q958" s="20" t="s">
        <v>87</v>
      </c>
      <c r="R958" s="16" t="str">
        <f t="shared" si="244"/>
        <v>OTHERS</v>
      </c>
      <c r="S958" s="16" t="str">
        <f t="shared" si="259"/>
        <v>A</v>
      </c>
      <c r="T958" s="16" t="str">
        <f t="shared" si="258"/>
        <v>ADF Countries</v>
      </c>
      <c r="U958" s="16" t="str">
        <f t="shared" si="245"/>
        <v>Transition States</v>
      </c>
      <c r="V958" s="22" t="str">
        <f>IF(ISNUMBER(MATCH(A958, {"Gabon","Sudan","Niger","Mali","Burkina Faso","Guinea"}, 0)), "De Facto Countries", "Non-De Facto Countries")</f>
        <v>De Facto Countries</v>
      </c>
      <c r="W958" s="16" t="str">
        <f t="shared" si="256"/>
        <v>East</v>
      </c>
      <c r="X958" s="16" t="str">
        <f t="shared" si="257"/>
        <v>Agriculture</v>
      </c>
      <c r="Y958" s="23">
        <f>Table2[[#This Row],[Approved Amount_UA Equivalent]]</f>
        <v>27110458.853552915</v>
      </c>
      <c r="AD958" s="23">
        <f>SUM(Table2[[#This Row],[Feed Africa ]:[Improve Quality Of Life ]])</f>
        <v>27110458.853552915</v>
      </c>
      <c r="AE958" s="16" t="b">
        <f>Table2[[#This Row],[Total HI5]]=Table2[[#This Row],[Approved Amount_UA Equivalent]]</f>
        <v>1</v>
      </c>
      <c r="AF958" s="24">
        <v>10</v>
      </c>
      <c r="AG958" s="20" t="str">
        <f t="shared" si="246"/>
        <v>Investment Project</v>
      </c>
      <c r="AH958" s="24" t="e">
        <f>VLOOKUP(Table2[[#This Row],[SAP Code]],[25]DATA!$A:$G,7,FALSE)</f>
        <v>#N/A</v>
      </c>
      <c r="AI958" s="20" t="str">
        <f t="shared" si="247"/>
        <v>Infrastructure</v>
      </c>
      <c r="AJ958" s="25" t="s">
        <v>157</v>
      </c>
      <c r="AK958" s="25" t="s">
        <v>107</v>
      </c>
      <c r="AL958" s="23" t="str" cm="1">
        <f t="array" ref="AL958">_xlfn.SWITCH(AK958,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58" s="26">
        <v>2</v>
      </c>
      <c r="AN958" s="25" t="str">
        <f t="shared" si="255"/>
        <v>Non-Sovereign</v>
      </c>
      <c r="AO958" s="27">
        <v>0.33333333333333331</v>
      </c>
      <c r="AP958" s="23">
        <f>Table2[[#This Row],[Approved Amount_UA Equivalent]]/1000000</f>
        <v>27.110458853552917</v>
      </c>
      <c r="AQ958" s="19">
        <f t="shared" si="248"/>
        <v>36.079683060662362</v>
      </c>
      <c r="AR958" s="23" t="str">
        <f t="shared" si="249"/>
        <v>21-30</v>
      </c>
      <c r="AS958" s="23" t="str">
        <f t="shared" si="250"/>
        <v>21-40</v>
      </c>
      <c r="AT958" s="23" t="str">
        <f t="shared" si="251"/>
        <v>1-40</v>
      </c>
      <c r="AU958" s="23" t="str">
        <f t="shared" si="252"/>
        <v>&lt;1-50 Mn</v>
      </c>
      <c r="AV958" s="23">
        <f>Table2[[#This Row],[Amount]]</f>
        <v>37500000</v>
      </c>
      <c r="AW958" s="23" t="str">
        <f t="shared" si="253"/>
        <v>Dec 2018</v>
      </c>
      <c r="AX958" s="28">
        <f>IFERROR(VLOOKUP(Table2[[#This Row],[SAP Code]],[26]_16!A:B,2,FALSE),0)</f>
        <v>0</v>
      </c>
      <c r="AY958" s="28">
        <f>IFERROR(VLOOKUP(Table2[[#This Row],[SAP Code]],[26]_16!D:E,2,FALSE)/ 1000000, 0)</f>
        <v>0</v>
      </c>
      <c r="AZ958" s="28">
        <f>IFERROR(VLOOKUP(Table2[[#This Row],[SAP Code]],[26]_16!G:H,2,FALSE)/ 1000000, 0)</f>
        <v>0</v>
      </c>
      <c r="BA958" s="28">
        <f>IFERROR(VLOOKUP(Table2[[#This Row],[SAP Code]],[26]_16!J:K,2,FALSE)/ 1000000, 0)</f>
        <v>0</v>
      </c>
      <c r="BB958" s="28">
        <f>IFERROR(VLOOKUP(Table2[[#This Row],[SAP Code]],[26]_16!M:N,2,FALSE)/ 1000000, 0)</f>
        <v>0</v>
      </c>
      <c r="BC958" s="28">
        <f>IFERROR(VLOOKUP(Table2[[#This Row],[SAP Code]],[26]_16!P:Q,2,FALSE),0)</f>
        <v>53.29330144</v>
      </c>
      <c r="BD958" s="28">
        <f>IFERROR(VLOOKUP(Table2[[#This Row],[SAP Code]],[26]_16!S:T,2,FALSE),0)</f>
        <v>0</v>
      </c>
      <c r="BE958" s="28">
        <f>IFERROR(VLOOKUP(Table2[[#This Row],[SAP Code]],[26]_16!V:W,2,FALSE)/ 1000000, 0)</f>
        <v>0</v>
      </c>
      <c r="BF958" s="28">
        <f>IFERROR(VLOOKUP(Table2[[#This Row],[SAP Code]],[26]_16!Y:Z,2,FALSE)/ 1000000, 0)</f>
        <v>0</v>
      </c>
      <c r="BG958" s="28" t="str">
        <f>IFERROR(VLOOKUP(Table2[[#This Row],[SAP Code]],[26]port!$A:$AD,30,FALSE),"unknown")</f>
        <v>OnGo</v>
      </c>
      <c r="BH958" s="29" t="str">
        <f t="shared" si="254"/>
        <v>Ongoing</v>
      </c>
      <c r="BI958" s="16"/>
    </row>
    <row r="959" spans="1:61" ht="17.100000000000001" customHeight="1">
      <c r="A959" s="16" t="s">
        <v>769</v>
      </c>
      <c r="B959" s="16" t="s">
        <v>3370</v>
      </c>
      <c r="C959" s="16" t="s">
        <v>3371</v>
      </c>
      <c r="D959" s="16" t="s">
        <v>3372</v>
      </c>
      <c r="E959" s="18">
        <v>43448</v>
      </c>
      <c r="F959" s="16" t="s">
        <v>773</v>
      </c>
      <c r="G959" s="16" t="s">
        <v>74</v>
      </c>
      <c r="H959" s="16" t="s">
        <v>66</v>
      </c>
      <c r="I959" s="16" t="s">
        <v>155</v>
      </c>
      <c r="J959" s="16" t="s">
        <v>124</v>
      </c>
      <c r="K959" s="16" t="s">
        <v>69</v>
      </c>
      <c r="L959" s="16" t="s">
        <v>70</v>
      </c>
      <c r="M959" s="19">
        <v>5329452</v>
      </c>
      <c r="N959" s="19">
        <v>3852903.7108796081</v>
      </c>
      <c r="O959" s="20" t="s">
        <v>3373</v>
      </c>
      <c r="P959" s="21">
        <v>5550155001501</v>
      </c>
      <c r="Q959" s="20" t="s">
        <v>72</v>
      </c>
      <c r="R959" s="16" t="str">
        <f t="shared" si="244"/>
        <v>GEF</v>
      </c>
      <c r="S959" s="16" t="str">
        <f t="shared" si="259"/>
        <v>A</v>
      </c>
      <c r="T959" s="16" t="str">
        <f t="shared" si="258"/>
        <v>ADF Countries</v>
      </c>
      <c r="U959" s="16" t="str">
        <f t="shared" si="245"/>
        <v>Transition States</v>
      </c>
      <c r="V959" s="22" t="str">
        <f>IF(ISNUMBER(MATCH(A959, {"Gabon","Sudan","Niger","Mali","Burkina Faso","Guinea"}, 0)), "De Facto Countries", "Non-De Facto Countries")</f>
        <v>Non-De Facto Countries</v>
      </c>
      <c r="W959" s="16" t="str">
        <f t="shared" si="256"/>
        <v>Central</v>
      </c>
      <c r="X959" s="16" t="str">
        <f t="shared" si="257"/>
        <v>Agriculture</v>
      </c>
      <c r="Y959" s="23">
        <f>Table2[[#This Row],[Approved Amount_UA Equivalent]]</f>
        <v>3852903.7108796081</v>
      </c>
      <c r="AD959" s="23">
        <f>SUM(Table2[[#This Row],[Feed Africa ]:[Improve Quality Of Life ]])</f>
        <v>3852903.7108796081</v>
      </c>
      <c r="AE959" s="16" t="b">
        <f>Table2[[#This Row],[Total HI5]]=Table2[[#This Row],[Approved Amount_UA Equivalent]]</f>
        <v>1</v>
      </c>
      <c r="AF959" s="24">
        <v>41</v>
      </c>
      <c r="AG959" s="20" t="str">
        <f t="shared" si="246"/>
        <v>ISP and Investment Project</v>
      </c>
      <c r="AH959" s="24" t="e">
        <f>VLOOKUP(Table2[[#This Row],[SAP Code]],[25]DATA!$A:$G,7,FALSE)</f>
        <v>#N/A</v>
      </c>
      <c r="AI959" s="20" t="str">
        <f t="shared" si="247"/>
        <v>Infrastructure</v>
      </c>
      <c r="AJ959" s="25" t="s">
        <v>157</v>
      </c>
      <c r="AK959" s="25" t="s">
        <v>74</v>
      </c>
      <c r="AL959" s="23" t="str" cm="1">
        <f t="array" ref="AL959">_xlfn.SWITCH(AK959,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59" s="26">
        <v>1</v>
      </c>
      <c r="AN959" s="25" t="str">
        <f t="shared" si="255"/>
        <v>Sovereign</v>
      </c>
      <c r="AO959" s="27">
        <v>1</v>
      </c>
      <c r="AP959" s="23">
        <f>Table2[[#This Row],[Approved Amount_UA Equivalent]]/1000000</f>
        <v>3.852903710879608</v>
      </c>
      <c r="AQ959" s="19">
        <f t="shared" si="248"/>
        <v>5.1275983745870182</v>
      </c>
      <c r="AR959" s="23" t="str">
        <f t="shared" si="249"/>
        <v>1-10</v>
      </c>
      <c r="AS959" s="23" t="str">
        <f t="shared" si="250"/>
        <v>1-20</v>
      </c>
      <c r="AT959" s="23" t="str">
        <f t="shared" si="251"/>
        <v>1-40</v>
      </c>
      <c r="AU959" s="23" t="str">
        <f t="shared" si="252"/>
        <v>&lt;1-50 Mn</v>
      </c>
      <c r="AV959" s="23">
        <f>Table2[[#This Row],[Amount]]</f>
        <v>5329452</v>
      </c>
      <c r="AW959" s="23" t="str">
        <f t="shared" si="253"/>
        <v>Dec 2018</v>
      </c>
      <c r="AX959" s="28">
        <f>IFERROR(VLOOKUP(Table2[[#This Row],[SAP Code]],[26]_16!A:B,2,FALSE),0)</f>
        <v>0</v>
      </c>
      <c r="AY959" s="28">
        <f>IFERROR(VLOOKUP(Table2[[#This Row],[SAP Code]],[26]_16!D:E,2,FALSE)/ 1000000, 0)</f>
        <v>0</v>
      </c>
      <c r="AZ959" s="28">
        <f>IFERROR(VLOOKUP(Table2[[#This Row],[SAP Code]],[26]_16!G:H,2,FALSE)/ 1000000, 0)</f>
        <v>0</v>
      </c>
      <c r="BA959" s="28">
        <f>IFERROR(VLOOKUP(Table2[[#This Row],[SAP Code]],[26]_16!J:K,2,FALSE)/ 1000000, 0)</f>
        <v>0</v>
      </c>
      <c r="BB959" s="28">
        <f>IFERROR(VLOOKUP(Table2[[#This Row],[SAP Code]],[26]_16!M:N,2,FALSE)/ 1000000, 0)</f>
        <v>0</v>
      </c>
      <c r="BC959" s="28">
        <f>IFERROR(VLOOKUP(Table2[[#This Row],[SAP Code]],[26]_16!P:Q,2,FALSE),0)</f>
        <v>0</v>
      </c>
      <c r="BD959" s="28">
        <f>IFERROR(VLOOKUP(Table2[[#This Row],[SAP Code]],[26]_16!S:T,2,FALSE),0)</f>
        <v>9.8634059999999996E-2</v>
      </c>
      <c r="BE959" s="28">
        <f>IFERROR(VLOOKUP(Table2[[#This Row],[SAP Code]],[26]_16!V:W,2,FALSE)/ 1000000, 0)</f>
        <v>4.6293839999999996E-2</v>
      </c>
      <c r="BF959" s="28">
        <f>IFERROR(VLOOKUP(Table2[[#This Row],[SAP Code]],[26]_16!Y:Z,2,FALSE)/ 1000000, 0)</f>
        <v>7.3670209999999986E-2</v>
      </c>
      <c r="BG959" s="28" t="str">
        <f>IFERROR(VLOOKUP(Table2[[#This Row],[SAP Code]],[26]port!$A:$AD,30,FALSE),"unknown")</f>
        <v>OnGo</v>
      </c>
      <c r="BH959" s="29" t="str">
        <f t="shared" si="254"/>
        <v>Ongoing</v>
      </c>
      <c r="BI959" s="16"/>
    </row>
    <row r="960" spans="1:61" ht="17.100000000000001" customHeight="1">
      <c r="A960" s="16" t="s">
        <v>117</v>
      </c>
      <c r="B960" s="16" t="s">
        <v>3330</v>
      </c>
      <c r="C960" s="16" t="s">
        <v>3374</v>
      </c>
      <c r="D960" s="16" t="s">
        <v>3332</v>
      </c>
      <c r="E960" s="18">
        <v>43448</v>
      </c>
      <c r="F960" s="16" t="s">
        <v>1612</v>
      </c>
      <c r="G960" s="16" t="s">
        <v>1757</v>
      </c>
      <c r="H960" s="16" t="s">
        <v>81</v>
      </c>
      <c r="I960" s="16" t="s">
        <v>82</v>
      </c>
      <c r="J960" s="16" t="s">
        <v>1030</v>
      </c>
      <c r="K960" s="16" t="s">
        <v>1031</v>
      </c>
      <c r="L960" s="16" t="s">
        <v>70</v>
      </c>
      <c r="M960" s="19">
        <v>10497850</v>
      </c>
      <c r="N960" s="19">
        <v>7589374.1460205466</v>
      </c>
      <c r="O960" s="20" t="s">
        <v>1613</v>
      </c>
      <c r="P960" s="21">
        <v>5060140000505</v>
      </c>
      <c r="Q960" s="20" t="s">
        <v>87</v>
      </c>
      <c r="R960" s="16" t="str">
        <f t="shared" si="244"/>
        <v>OTHERS</v>
      </c>
      <c r="S960" s="16" t="str">
        <f t="shared" si="259"/>
        <v>F</v>
      </c>
      <c r="T960" s="16" t="str">
        <f t="shared" si="258"/>
        <v>ADF Countries</v>
      </c>
      <c r="U960" s="16" t="str">
        <f t="shared" si="245"/>
        <v>Non-Transition States</v>
      </c>
      <c r="V960" s="22" t="str">
        <f>IF(ISNUMBER(MATCH(A960, {"Gabon","Sudan","Niger","Mali","Burkina Faso","Guinea"}, 0)), "De Facto Countries", "Non-De Facto Countries")</f>
        <v>Non-De Facto Countries</v>
      </c>
      <c r="W960" s="16" t="str">
        <f t="shared" si="256"/>
        <v>East</v>
      </c>
      <c r="X960" s="16" t="str">
        <f t="shared" si="257"/>
        <v>Power</v>
      </c>
      <c r="Y960" s="23"/>
      <c r="Z960" s="23">
        <f>Table2[[#This Row],[Approved Amount_UA Equivalent]]</f>
        <v>7589374.1460205466</v>
      </c>
      <c r="AD960" s="23">
        <f>SUM(Table2[[#This Row],[Feed Africa ]:[Improve Quality Of Life ]])</f>
        <v>7589374.1460205466</v>
      </c>
      <c r="AE960" s="16" t="b">
        <f>Table2[[#This Row],[Total HI5]]=Table2[[#This Row],[Approved Amount_UA Equivalent]]</f>
        <v>1</v>
      </c>
      <c r="AF960" s="24">
        <v>10</v>
      </c>
      <c r="AG960" s="20" t="str">
        <f t="shared" si="246"/>
        <v>Investment Project</v>
      </c>
      <c r="AH960" s="24" t="e">
        <f>VLOOKUP(Table2[[#This Row],[SAP Code]],[25]DATA!$A:$G,7,FALSE)</f>
        <v>#N/A</v>
      </c>
      <c r="AI960" s="20" t="str">
        <f t="shared" si="247"/>
        <v>Infrastructure</v>
      </c>
      <c r="AJ960" s="25" t="s">
        <v>89</v>
      </c>
      <c r="AK960" s="25" t="s">
        <v>107</v>
      </c>
      <c r="AL960" s="23" t="str" cm="1">
        <f t="array" ref="AL960">_xlfn.SWITCH(AK960,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60" s="26">
        <v>2</v>
      </c>
      <c r="AN960" s="25" t="str">
        <f t="shared" si="255"/>
        <v>Non-Sovereign</v>
      </c>
      <c r="AO960" s="27">
        <v>1</v>
      </c>
      <c r="AP960" s="23">
        <f>Table2[[#This Row],[Approved Amount_UA Equivalent]]/1000000</f>
        <v>7.5893741460205462</v>
      </c>
      <c r="AQ960" s="19">
        <f t="shared" si="248"/>
        <v>10.100242688489985</v>
      </c>
      <c r="AR960" s="23" t="str">
        <f t="shared" si="249"/>
        <v>1-10</v>
      </c>
      <c r="AS960" s="23" t="str">
        <f t="shared" si="250"/>
        <v>1-20</v>
      </c>
      <c r="AT960" s="23" t="str">
        <f t="shared" si="251"/>
        <v>1-40</v>
      </c>
      <c r="AU960" s="23" t="str">
        <f t="shared" si="252"/>
        <v>&lt;1-50 Mn</v>
      </c>
      <c r="AV960" s="23">
        <f>Table2[[#This Row],[Amount]]</f>
        <v>10497850</v>
      </c>
      <c r="AW960" s="23" t="str">
        <f t="shared" si="253"/>
        <v>Dec 2018</v>
      </c>
      <c r="AX960" s="28">
        <f>IFERROR(VLOOKUP(Table2[[#This Row],[SAP Code]],[26]_16!A:B,2,FALSE),0)</f>
        <v>0</v>
      </c>
      <c r="AY960" s="28">
        <f>IFERROR(VLOOKUP(Table2[[#This Row],[SAP Code]],[26]_16!D:E,2,FALSE)/ 1000000, 0)</f>
        <v>0</v>
      </c>
      <c r="AZ960" s="28">
        <f>IFERROR(VLOOKUP(Table2[[#This Row],[SAP Code]],[26]_16!G:H,2,FALSE)/ 1000000, 0)</f>
        <v>0</v>
      </c>
      <c r="BA960" s="28">
        <f>IFERROR(VLOOKUP(Table2[[#This Row],[SAP Code]],[26]_16!J:K,2,FALSE)/ 1000000, 0)</f>
        <v>11.95849392</v>
      </c>
      <c r="BB960" s="28">
        <f>IFERROR(VLOOKUP(Table2[[#This Row],[SAP Code]],[26]_16!M:N,2,FALSE)/ 1000000, 0)</f>
        <v>1.55815294</v>
      </c>
      <c r="BC960" s="28">
        <f>IFERROR(VLOOKUP(Table2[[#This Row],[SAP Code]],[26]_16!P:Q,2,FALSE),0)</f>
        <v>0</v>
      </c>
      <c r="BD960" s="28">
        <f>IFERROR(VLOOKUP(Table2[[#This Row],[SAP Code]],[26]_16!S:T,2,FALSE),0)</f>
        <v>0</v>
      </c>
      <c r="BE960" s="28">
        <f>IFERROR(VLOOKUP(Table2[[#This Row],[SAP Code]],[26]_16!V:W,2,FALSE)/ 1000000, 0)</f>
        <v>0</v>
      </c>
      <c r="BF960" s="28">
        <f>IFERROR(VLOOKUP(Table2[[#This Row],[SAP Code]],[26]_16!Y:Z,2,FALSE)/ 1000000, 0)</f>
        <v>0</v>
      </c>
      <c r="BG960" s="28" t="str">
        <f>IFERROR(VLOOKUP(Table2[[#This Row],[SAP Code]],[26]port!$A:$AD,30,FALSE),"unknown")</f>
        <v>OnGo</v>
      </c>
      <c r="BH960" s="29" t="str">
        <f t="shared" si="254"/>
        <v>Ongoing</v>
      </c>
      <c r="BI960" s="16"/>
    </row>
    <row r="961" spans="1:61" ht="17.100000000000001" customHeight="1">
      <c r="A961" s="16" t="s">
        <v>819</v>
      </c>
      <c r="B961" s="16" t="s">
        <v>3375</v>
      </c>
      <c r="C961" s="16" t="s">
        <v>3376</v>
      </c>
      <c r="D961" s="16" t="s">
        <v>3377</v>
      </c>
      <c r="E961" s="18">
        <v>43448</v>
      </c>
      <c r="F961" s="16" t="s">
        <v>1751</v>
      </c>
      <c r="G961" s="16" t="s">
        <v>90</v>
      </c>
      <c r="H961" s="16" t="s">
        <v>81</v>
      </c>
      <c r="I961" s="16" t="s">
        <v>82</v>
      </c>
      <c r="J961" s="16" t="s">
        <v>83</v>
      </c>
      <c r="K961" s="16" t="s">
        <v>69</v>
      </c>
      <c r="L961" s="16" t="s">
        <v>85</v>
      </c>
      <c r="M961" s="19">
        <v>2510000</v>
      </c>
      <c r="N961" s="19">
        <v>2510000</v>
      </c>
      <c r="O961" s="20" t="s">
        <v>3378</v>
      </c>
      <c r="P961" s="21">
        <v>2100155038718</v>
      </c>
      <c r="Q961" s="20" t="s">
        <v>72</v>
      </c>
      <c r="R961" s="16" t="str">
        <f t="shared" si="244"/>
        <v>ADF Including TSF</v>
      </c>
      <c r="S961" s="16" t="str">
        <f t="shared" si="259"/>
        <v>F</v>
      </c>
      <c r="T961" s="16" t="str">
        <f t="shared" si="258"/>
        <v>ADF Countries</v>
      </c>
      <c r="U961" s="16" t="str">
        <f t="shared" si="245"/>
        <v>Transition States</v>
      </c>
      <c r="V961" s="22" t="str">
        <f>IF(ISNUMBER(MATCH(A961, {"Gabon","Sudan","Niger","Mali","Burkina Faso","Guinea"}, 0)), "De Facto Countries", "Non-De Facto Countries")</f>
        <v>Non-De Facto Countries</v>
      </c>
      <c r="W961" s="16" t="str">
        <f t="shared" si="256"/>
        <v>East</v>
      </c>
      <c r="X961" s="16" t="str">
        <f t="shared" si="257"/>
        <v>Power</v>
      </c>
      <c r="Y961" s="23"/>
      <c r="Z961" s="23">
        <f>Table2[[#This Row],[Approved Amount_UA Equivalent]]</f>
        <v>2510000</v>
      </c>
      <c r="AD961" s="23">
        <f>SUM(Table2[[#This Row],[Feed Africa ]:[Improve Quality Of Life ]])</f>
        <v>2510000</v>
      </c>
      <c r="AE961" s="16" t="b">
        <f>Table2[[#This Row],[Total HI5]]=Table2[[#This Row],[Approved Amount_UA Equivalent]]</f>
        <v>1</v>
      </c>
      <c r="AF961" s="24">
        <v>41</v>
      </c>
      <c r="AG961" s="20" t="str">
        <f t="shared" si="246"/>
        <v>ISP and Investment Project</v>
      </c>
      <c r="AH961" s="24" t="e">
        <f>VLOOKUP(Table2[[#This Row],[SAP Code]],[25]DATA!$A:$G,7,FALSE)</f>
        <v>#N/A</v>
      </c>
      <c r="AI961" s="20" t="str">
        <f t="shared" si="247"/>
        <v>Infrastructure</v>
      </c>
      <c r="AJ961" s="25" t="s">
        <v>89</v>
      </c>
      <c r="AK961" s="25" t="s">
        <v>90</v>
      </c>
      <c r="AL961" s="23" t="str" cm="1">
        <f t="array" ref="AL961">_xlfn.SWITCH(AK961,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61" s="26">
        <v>1</v>
      </c>
      <c r="AN961" s="25" t="str">
        <f t="shared" si="255"/>
        <v>Sovereign</v>
      </c>
      <c r="AO961" s="27">
        <v>0.33333333333333331</v>
      </c>
      <c r="AP961" s="23">
        <f>Table2[[#This Row],[Approved Amount_UA Equivalent]]/1000000</f>
        <v>2.5099999999999998</v>
      </c>
      <c r="AQ961" s="19">
        <f t="shared" si="248"/>
        <v>3.3404083999999998</v>
      </c>
      <c r="AR961" s="23" t="str">
        <f t="shared" si="249"/>
        <v>1-10</v>
      </c>
      <c r="AS961" s="23" t="str">
        <f t="shared" si="250"/>
        <v>1-20</v>
      </c>
      <c r="AT961" s="23" t="str">
        <f t="shared" si="251"/>
        <v>1-40</v>
      </c>
      <c r="AU961" s="23" t="str">
        <f t="shared" si="252"/>
        <v>&lt;1-50 Mn</v>
      </c>
      <c r="AV961" s="23">
        <f>Table2[[#This Row],[Amount]]</f>
        <v>2510000</v>
      </c>
      <c r="AW961" s="23" t="str">
        <f t="shared" si="253"/>
        <v>Dec 2018</v>
      </c>
      <c r="AX961" s="28">
        <f>IFERROR(VLOOKUP(Table2[[#This Row],[SAP Code]],[26]_16!A:B,2,FALSE),0)</f>
        <v>0</v>
      </c>
      <c r="AY961" s="28">
        <f>IFERROR(VLOOKUP(Table2[[#This Row],[SAP Code]],[26]_16!D:E,2,FALSE)/ 1000000, 0)</f>
        <v>0</v>
      </c>
      <c r="AZ961" s="28">
        <f>IFERROR(VLOOKUP(Table2[[#This Row],[SAP Code]],[26]_16!G:H,2,FALSE)/ 1000000, 0)</f>
        <v>0</v>
      </c>
      <c r="BA961" s="28">
        <f>IFERROR(VLOOKUP(Table2[[#This Row],[SAP Code]],[26]_16!J:K,2,FALSE)/ 1000000, 0)</f>
        <v>0</v>
      </c>
      <c r="BB961" s="28">
        <f>IFERROR(VLOOKUP(Table2[[#This Row],[SAP Code]],[26]_16!M:N,2,FALSE)/ 1000000, 0)</f>
        <v>2.5046619999999999E-2</v>
      </c>
      <c r="BC961" s="28">
        <f>IFERROR(VLOOKUP(Table2[[#This Row],[SAP Code]],[26]_16!P:Q,2,FALSE),0)</f>
        <v>0</v>
      </c>
      <c r="BD961" s="28">
        <f>IFERROR(VLOOKUP(Table2[[#This Row],[SAP Code]],[26]_16!S:T,2,FALSE),0)</f>
        <v>8.1106879999999992E-2</v>
      </c>
      <c r="BE961" s="28">
        <f>IFERROR(VLOOKUP(Table2[[#This Row],[SAP Code]],[26]_16!V:W,2,FALSE)/ 1000000, 0)</f>
        <v>3.0644525899999997</v>
      </c>
      <c r="BF961" s="28">
        <f>IFERROR(VLOOKUP(Table2[[#This Row],[SAP Code]],[26]_16!Y:Z,2,FALSE)/ 1000000, 0)</f>
        <v>1.42537227</v>
      </c>
      <c r="BG961" s="28" t="str">
        <f>IFERROR(VLOOKUP(Table2[[#This Row],[SAP Code]],[26]port!$A:$AD,30,FALSE),"unknown")</f>
        <v>OnGo</v>
      </c>
      <c r="BH961" s="29" t="str">
        <f t="shared" si="254"/>
        <v>Ongoing</v>
      </c>
      <c r="BI961" s="16"/>
    </row>
    <row r="962" spans="1:61" ht="17.100000000000001" customHeight="1">
      <c r="A962" s="16" t="s">
        <v>819</v>
      </c>
      <c r="B962" s="16" t="s">
        <v>3375</v>
      </c>
      <c r="C962" s="16" t="s">
        <v>3379</v>
      </c>
      <c r="D962" s="16" t="s">
        <v>3377</v>
      </c>
      <c r="E962" s="18">
        <v>43448</v>
      </c>
      <c r="F962" s="16" t="s">
        <v>1751</v>
      </c>
      <c r="G962" s="16" t="s">
        <v>90</v>
      </c>
      <c r="H962" s="16" t="s">
        <v>81</v>
      </c>
      <c r="I962" s="16" t="s">
        <v>82</v>
      </c>
      <c r="J962" s="16" t="s">
        <v>3380</v>
      </c>
      <c r="K962" s="16" t="s">
        <v>69</v>
      </c>
      <c r="L962" s="16" t="s">
        <v>195</v>
      </c>
      <c r="M962" s="19">
        <v>15000000</v>
      </c>
      <c r="N962" s="19">
        <v>12318001.52743219</v>
      </c>
      <c r="O962" s="20" t="s">
        <v>3378</v>
      </c>
      <c r="P962" s="21" t="s">
        <v>243</v>
      </c>
      <c r="Q962" s="20" t="s">
        <v>72</v>
      </c>
      <c r="R962" s="16" t="str">
        <f t="shared" ref="R962:R1025" si="260">IF(J962="ADB","ADB Public",IF(J962="ADB Private Sector","ADB Private",IF(J962="ADF","ADF Including TSF",IF(J962="Africa Growing Together Fund (AGTF)","AGTF",IF(J962="Climate Investment Funds (CIF)","CIF",IF(J962="Climate Investment Funds (CIF) - CTF","CIF",IF(J962="Climate Investment Funds (CIF) - SCF - FIP","CIF",IF(J962="Climate Investment Funds (CIF) - SCF - SREP","CIF",IF(J962="ClimDev-Africa Special Fund (CDSF)","ClimDev",IF(J962="Global Environment Facility (GEF)","GEF",IF(J962="Multi-Donor Trust Fund for Zimbabwe (ZIM-FUND)","ZimFund",IF(J962="NTF","NTF",IF(J962="Sustainable Energy Fund for Africa (SEFA)","SEFA",IF(J962="Technical Assistance Fund for Middle Income Countries (MIC-TAF)","MICTAF",IF(J962="Transition Support Facility (TSF)","ADF Including TSF",IF(J962="Transition Support Facility (TSF) - ACW (Pillar II)","ADF Including TSF",IF(J962="Transition Support Facility (TSF) - SSW","ADF Including TSF",IF(J962="Transition Support Facility (TSF) - SSW (Pillar I)","ADF Including TSF",IF(J962="Transition Support Facility (TSF) - SSW (Pillar I) - SIF","ADF Including TSF",IF(J962="Transition Support Facility (TSF) - SSW (Pillar I) - Unallocated Reserve","ADF Including TSF",IF(J962="Transition Support Facility (TSF) - SSW (Pillar I) - Unallocated Reserves","ADF Including TSF",IF(J962="Transition Support Facility (TSF) - TSW (Pillar III)","ADF Including TSF",IF(J962="Transition Support Facility (TSF) - Unallocated Reserves","ADF Including TSF","OTHERS")))))))))))))))))))))))</f>
        <v>OTHERS</v>
      </c>
      <c r="S962" s="16" t="str">
        <f t="shared" si="259"/>
        <v>F</v>
      </c>
      <c r="T962" s="16" t="str">
        <f t="shared" si="258"/>
        <v>ADF Countries</v>
      </c>
      <c r="U962" s="16" t="str">
        <f t="shared" ref="U962:U1025" si="261">IF(A962="Algeria","Non-Transition States",
IF(A962="Angola","Non-Transition States",
IF(A962="Benin","Non-Transition States",
IF(A962="Botswana","Non-Transition States",
IF(A962="Burkina Faso","Transition States",
IF(A962="Burundi","Transition States",
IF(A962="Cameroon","Non-Transition States",
IF(A962="Cape Verde","Non-Transition States",
IF(A962="Central African Republic","Transition States",
IF(A962="Centrafrique","Transition States",
IF(A962="Chad","Transition States",
IF(A962="Comoros","Transition States",
IF(A962="Congo CG","Non-Transition States",
IF(A962="Congo","Non-Transition States",
IF(A962="Côte D'Ivoire","Non-Transition States",
IF(A962="Dem Rep Congo","Transition States",
IF(A962="DEMOCRATIC REPUBLIC OF THE CONGO","Transition States",
IF(A962="Djibouti","Transition States",
IF(A962="Egypt","Non-Transition States",
IF(A962="Eq Guinea","Non-Transition States",
IF(A962="Equatorial Guinea","Non-Transition States",
IF(A962="Eritrea","Transition States",
IF(A962="Swaziland","Non-Transition States",
IF(A962="Eswatini","Non-Transition States",
IF(A962="Ethiopia","Non-Transition States",
IF(A962="Gabon","Non-Transition States",
IF(A962="Gambia","Transition States",
IF(A962="Ghana","Non-Transition States",
IF(A962="Guinea","Transition States",
IF(A962="Guinea-Bissau","Transition States",
IF(A962="Kenya","Non-Transition States",
IF(A962="Lesotho","Non-Transition States",
IF(A962="Liberia","Transition States",
IF(A962="Libya","Non-Transition States",
IF(A962="Madagascar","Transition States",
IF(A962="Malawi","Non-Transition States",
IF(A962="Mali","Transition States",
IF(A962="Mauritania","Non-Transition States",
IF(A962="Mauritius","Non-Transition States",
IF(A962="Morocco","Non-Transition States",
IF(A962="Mozambique","Transition States",
IF(A962="Multi","Multinational",
IF(A962="Multinational","Multinational",
IF(A962="Namibia","Non-Transition States",
IF(A962="Niger","Transition States",
IF(A962="Nigeria","Non-Transition States",
IF(A962="Rwanda","Non-Transition States",
IF(A962="Sao Tome &amp; Principe","Non-Transition States",
IF(A962="Sao Tome","Non-Transition States",
IF(A962="Senegal","Non-Transition States",
IF(A962="Seychelles","Non-Transition States",
IF(A962="Sierra Leone","Transition States",
IF(A962="Somalia","Transition States",
IF(A962="South Africa","Non-Transition States",
IF(A962="South Sudan","Transition States",
IF(A962="Sudan","Transition States",
IF(A962="Tanzania","Non-Transition States",
IF(A962="Togo","Transition States",
IF(A962="Tunisia","Non-Transition States",
IF(A962="Uganda","Non-Transition States",
IF(A962="Zambia","Non-Transition States",
IF(A962="Zimbabwe","Transition States",
IF(A962="Multi-Countries","Multinational","")))))))))))))))))))))))))))))))))))))))))))))))))))))))))))))))</f>
        <v>Transition States</v>
      </c>
      <c r="V962" s="22" t="str">
        <f>IF(ISNUMBER(MATCH(A962, {"Gabon","Sudan","Niger","Mali","Burkina Faso","Guinea"}, 0)), "De Facto Countries", "Non-De Facto Countries")</f>
        <v>Non-De Facto Countries</v>
      </c>
      <c r="W962" s="16" t="str">
        <f t="shared" si="256"/>
        <v>East</v>
      </c>
      <c r="X962" s="16" t="str">
        <f t="shared" si="257"/>
        <v>Power</v>
      </c>
      <c r="Y962" s="23"/>
      <c r="Z962" s="23">
        <f>Table2[[#This Row],[Approved Amount_UA Equivalent]]</f>
        <v>12318001.52743219</v>
      </c>
      <c r="AD962" s="23">
        <f>SUM(Table2[[#This Row],[Feed Africa ]:[Improve Quality Of Life ]])</f>
        <v>12318001.52743219</v>
      </c>
      <c r="AE962" s="16" t="b">
        <f>Table2[[#This Row],[Total HI5]]=Table2[[#This Row],[Approved Amount_UA Equivalent]]</f>
        <v>1</v>
      </c>
      <c r="AF962" s="24">
        <v>41</v>
      </c>
      <c r="AG962" s="20" t="str">
        <f t="shared" ref="AG962:AG1025" si="262">IF(AF962=10,"Investment Project",IF(AF962=11,"Line of Credit",IF(AF962=12,"Investment Project",IF(AF962=13,"Investment Project",IF(AF962=20,"Policy and Result Based Op",IF(AF962=21,"Policy and Result Based Op",IF(AF962=22,"Restructuring",IF(AF962=23,"Policy and Result Based Op",IF(AF962=32,"Technical Assistance &amp; Study",IF(AF962=40,"ISP and Investment Project",IF(AF962=41,"ISP and Investment Project",IF(AF962=42,"Investment Project",IF(AF962=43,"Technical Assistance &amp; Study",IF(AF962=44,"Institutional Support",IF(AF962=46,"Institutional Support",IF(AF962=50,"Emergency Assistance",IF(AF962=51,"Emergency Assistance",IF(AF962=70,"Equity and Guarantee",IF(AF962=75,"Equity and Guarantee",IF(AF962=82,"Micro Financing",IF(AF962=83,"Policy and Result Based Op",IF(AF962=84,"ISP and Investment Project",IF(AF962=85,"ISP and Investment Project",IF(AF962=86,"Technical Assistance &amp; Study",IF(AF962=90,"Investment Project",IF(AF962=30,"Investment Project",""))))))))))))))))))))))))))</f>
        <v>ISP and Investment Project</v>
      </c>
      <c r="AH962" s="24" t="e">
        <f>VLOOKUP(Table2[[#This Row],[SAP Code]],[25]DATA!$A:$G,7,FALSE)</f>
        <v>#N/A</v>
      </c>
      <c r="AI962" s="20" t="str">
        <f t="shared" ref="AI962:AI1025" si="263">IF(AG962="Policy and Result Based Op","Policy-Based Lending",
IF(AND(X962="Agriculture",OR(AG962="ISP and Investment Project",AG962="Investment Project")),"Infrastructure",
IF(AND(X962="Environment",OR(AG962="ISP and Investment Project",AG962="Investment Project")),"Infrastructure",
IF(AND(X962="ICT",OR(AG962="ISP and Investment Project",AG962="Investment Project")),"Infrastructure",
IF(AND(X962="Power",OR(AG962="ISP and Investment Project",AG962="Investment Project")),"Infrastructure",
IF(AND(X962="Transport",OR(AG962="ISP and Investment Project",AG962="Investment Project")),"Infrastructure",
IF(AND(X962="Urban Developm.",OR(AG962="ISP and Investment Project",AG962="Investment Project")),"Infrastructure",
IF(AND(X962="WASH Sector",OR(AG962="ISP and Investment Project",AG962="Investment Project")),"Infrastructure","Other Investment"))))))))</f>
        <v>Infrastructure</v>
      </c>
      <c r="AJ962" s="25" t="s">
        <v>89</v>
      </c>
      <c r="AK962" s="25" t="s">
        <v>90</v>
      </c>
      <c r="AL962" s="23" t="str" cm="1">
        <f t="array" ref="AL962">_xlfn.SWITCH(AK962,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62" s="26">
        <v>1</v>
      </c>
      <c r="AN962" s="25" t="str">
        <f t="shared" si="255"/>
        <v>Sovereign</v>
      </c>
      <c r="AO962" s="27">
        <v>0.33333333333333331</v>
      </c>
      <c r="AP962" s="23">
        <f>Table2[[#This Row],[Approved Amount_UA Equivalent]]/1000000</f>
        <v>12.318001527432191</v>
      </c>
      <c r="AQ962" s="19">
        <f t="shared" ref="AQ962:AQ1025" si="264">(N962*1.33084)/1000000</f>
        <v>16.393289152767856</v>
      </c>
      <c r="AR962" s="23" t="str">
        <f t="shared" ref="AR962:AR1025" si="265">ROUNDUP(AP962/10,0)*10-9&amp;"-"&amp;ROUNDUP(AP962/10,0)*10</f>
        <v>11-20</v>
      </c>
      <c r="AS962" s="23" t="str">
        <f t="shared" ref="AS962:AS1025" si="266">ROUNDUP(AP962/20,0)*20-19&amp;"-"&amp;ROUNDUP(AP962/20,0)*20</f>
        <v>1-20</v>
      </c>
      <c r="AT962" s="23" t="str">
        <f t="shared" ref="AT962:AT1025" si="267">ROUNDUP(AP962/40,0)*40-39&amp;"-"&amp;ROUNDUP(AP962/40,0)*40</f>
        <v>1-40</v>
      </c>
      <c r="AU962" s="23" t="str">
        <f t="shared" ref="AU962:AU1025" si="268">IF(AP962&lt;=50,"&lt;1-50 Mn",IF(AP962&lt;=100,"50-100 Mn",IF(AP962&lt;=200,"100-200 Mn",IF(AP962&lt;=300,"100-300 Mn","&gt;300 Mn"))))</f>
        <v>&lt;1-50 Mn</v>
      </c>
      <c r="AV962" s="23">
        <f>Table2[[#This Row],[Amount]]</f>
        <v>15000000</v>
      </c>
      <c r="AW962" s="23" t="str">
        <f t="shared" ref="AW962:AW1025" si="269">TEXT(E962, "mmm yyyy")</f>
        <v>Dec 2018</v>
      </c>
      <c r="AX962" s="28">
        <f>IFERROR(VLOOKUP(Table2[[#This Row],[SAP Code]],[26]_16!A:B,2,FALSE),0)</f>
        <v>0</v>
      </c>
      <c r="AY962" s="28">
        <f>IFERROR(VLOOKUP(Table2[[#This Row],[SAP Code]],[26]_16!D:E,2,FALSE)/ 1000000, 0)</f>
        <v>0</v>
      </c>
      <c r="AZ962" s="28">
        <f>IFERROR(VLOOKUP(Table2[[#This Row],[SAP Code]],[26]_16!G:H,2,FALSE)/ 1000000, 0)</f>
        <v>0</v>
      </c>
      <c r="BA962" s="28">
        <f>IFERROR(VLOOKUP(Table2[[#This Row],[SAP Code]],[26]_16!J:K,2,FALSE)/ 1000000, 0)</f>
        <v>0</v>
      </c>
      <c r="BB962" s="28">
        <f>IFERROR(VLOOKUP(Table2[[#This Row],[SAP Code]],[26]_16!M:N,2,FALSE)/ 1000000, 0)</f>
        <v>2.5046619999999999E-2</v>
      </c>
      <c r="BC962" s="28">
        <f>IFERROR(VLOOKUP(Table2[[#This Row],[SAP Code]],[26]_16!P:Q,2,FALSE),0)</f>
        <v>0</v>
      </c>
      <c r="BD962" s="28">
        <f>IFERROR(VLOOKUP(Table2[[#This Row],[SAP Code]],[26]_16!S:T,2,FALSE),0)</f>
        <v>8.1106879999999992E-2</v>
      </c>
      <c r="BE962" s="28">
        <f>IFERROR(VLOOKUP(Table2[[#This Row],[SAP Code]],[26]_16!V:W,2,FALSE)/ 1000000, 0)</f>
        <v>3.0644525899999997</v>
      </c>
      <c r="BF962" s="28">
        <f>IFERROR(VLOOKUP(Table2[[#This Row],[SAP Code]],[26]_16!Y:Z,2,FALSE)/ 1000000, 0)</f>
        <v>1.42537227</v>
      </c>
      <c r="BG962" s="28" t="str">
        <f>IFERROR(VLOOKUP(Table2[[#This Row],[SAP Code]],[26]port!$A:$AD,30,FALSE),"unknown")</f>
        <v>OnGo</v>
      </c>
      <c r="BH962" s="29" t="str">
        <f t="shared" ref="BH962:BH1025" si="270">IF(BG962="ABAN", "Number of operations Cancelled before completion",
IF(OR(BG962="APVD", BG962="OnGo"), "Ongoing",
IF(OR(BG962="CLSD", BG962="COMP"), "Number of operations completed out of the net approved of that year",
IF(BG962="TERM", "Number of operations Cancelled before completion",
IF(BG962="unknown", "Unknown", "Not Defined")))))</f>
        <v>Ongoing</v>
      </c>
      <c r="BI962" s="16"/>
    </row>
    <row r="963" spans="1:61" ht="17.100000000000001" customHeight="1">
      <c r="A963" s="16" t="s">
        <v>819</v>
      </c>
      <c r="B963" s="16" t="s">
        <v>3375</v>
      </c>
      <c r="C963" s="16" t="s">
        <v>3381</v>
      </c>
      <c r="D963" s="16" t="s">
        <v>3377</v>
      </c>
      <c r="E963" s="18">
        <v>43448</v>
      </c>
      <c r="F963" s="16" t="s">
        <v>1751</v>
      </c>
      <c r="G963" s="16" t="s">
        <v>90</v>
      </c>
      <c r="H963" s="16" t="s">
        <v>81</v>
      </c>
      <c r="I963" s="16" t="s">
        <v>82</v>
      </c>
      <c r="J963" s="16" t="s">
        <v>2463</v>
      </c>
      <c r="K963" s="16" t="s">
        <v>69</v>
      </c>
      <c r="L963" s="16" t="s">
        <v>85</v>
      </c>
      <c r="M963" s="19">
        <v>3170000</v>
      </c>
      <c r="N963" s="19">
        <v>3170000</v>
      </c>
      <c r="O963" s="20" t="s">
        <v>3378</v>
      </c>
      <c r="P963" s="21">
        <v>5900155014754</v>
      </c>
      <c r="Q963" s="20" t="s">
        <v>72</v>
      </c>
      <c r="R963" s="16" t="str">
        <f t="shared" si="260"/>
        <v>ADF Including TSF</v>
      </c>
      <c r="S963" s="16" t="str">
        <f t="shared" si="259"/>
        <v>F</v>
      </c>
      <c r="T963" s="16" t="str">
        <f t="shared" si="258"/>
        <v>ADF Countries</v>
      </c>
      <c r="U963" s="16" t="str">
        <f t="shared" si="261"/>
        <v>Transition States</v>
      </c>
      <c r="V963" s="22" t="str">
        <f>IF(ISNUMBER(MATCH(A963, {"Gabon","Sudan","Niger","Mali","Burkina Faso","Guinea"}, 0)), "De Facto Countries", "Non-De Facto Countries")</f>
        <v>Non-De Facto Countries</v>
      </c>
      <c r="W963" s="16" t="str">
        <f t="shared" si="256"/>
        <v>East</v>
      </c>
      <c r="X963" s="16" t="str">
        <f t="shared" si="257"/>
        <v>Power</v>
      </c>
      <c r="Y963" s="23"/>
      <c r="Z963" s="23">
        <f>Table2[[#This Row],[Approved Amount_UA Equivalent]]</f>
        <v>3170000</v>
      </c>
      <c r="AD963" s="23">
        <f>SUM(Table2[[#This Row],[Feed Africa ]:[Improve Quality Of Life ]])</f>
        <v>3170000</v>
      </c>
      <c r="AE963" s="16" t="b">
        <f>Table2[[#This Row],[Total HI5]]=Table2[[#This Row],[Approved Amount_UA Equivalent]]</f>
        <v>1</v>
      </c>
      <c r="AF963" s="24">
        <v>41</v>
      </c>
      <c r="AG963" s="20" t="str">
        <f t="shared" si="262"/>
        <v>ISP and Investment Project</v>
      </c>
      <c r="AH963" s="24" t="e">
        <f>VLOOKUP(Table2[[#This Row],[SAP Code]],[25]DATA!$A:$G,7,FALSE)</f>
        <v>#N/A</v>
      </c>
      <c r="AI963" s="20" t="str">
        <f t="shared" si="263"/>
        <v>Infrastructure</v>
      </c>
      <c r="AJ963" s="25" t="s">
        <v>89</v>
      </c>
      <c r="AK963" s="25" t="s">
        <v>90</v>
      </c>
      <c r="AL963" s="23" t="str" cm="1">
        <f t="array" ref="AL963">_xlfn.SWITCH(AK963,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63" s="26">
        <v>1</v>
      </c>
      <c r="AN963" s="25" t="str">
        <f t="shared" ref="AN963:AN1026" si="271">IF(AM963=1,"Sovereign",IF(AM963&gt;=2,"Non-Sovereign",""))</f>
        <v>Sovereign</v>
      </c>
      <c r="AO963" s="27">
        <v>0.33333333333333331</v>
      </c>
      <c r="AP963" s="23">
        <f>Table2[[#This Row],[Approved Amount_UA Equivalent]]/1000000</f>
        <v>3.17</v>
      </c>
      <c r="AQ963" s="19">
        <f t="shared" si="264"/>
        <v>4.2187627999999995</v>
      </c>
      <c r="AR963" s="23" t="str">
        <f t="shared" si="265"/>
        <v>1-10</v>
      </c>
      <c r="AS963" s="23" t="str">
        <f t="shared" si="266"/>
        <v>1-20</v>
      </c>
      <c r="AT963" s="23" t="str">
        <f t="shared" si="267"/>
        <v>1-40</v>
      </c>
      <c r="AU963" s="23" t="str">
        <f t="shared" si="268"/>
        <v>&lt;1-50 Mn</v>
      </c>
      <c r="AV963" s="23">
        <f>Table2[[#This Row],[Amount]]</f>
        <v>3170000</v>
      </c>
      <c r="AW963" s="23" t="str">
        <f t="shared" si="269"/>
        <v>Dec 2018</v>
      </c>
      <c r="AX963" s="28">
        <f>IFERROR(VLOOKUP(Table2[[#This Row],[SAP Code]],[26]_16!A:B,2,FALSE),0)</f>
        <v>0</v>
      </c>
      <c r="AY963" s="28">
        <f>IFERROR(VLOOKUP(Table2[[#This Row],[SAP Code]],[26]_16!D:E,2,FALSE)/ 1000000, 0)</f>
        <v>0</v>
      </c>
      <c r="AZ963" s="28">
        <f>IFERROR(VLOOKUP(Table2[[#This Row],[SAP Code]],[26]_16!G:H,2,FALSE)/ 1000000, 0)</f>
        <v>0</v>
      </c>
      <c r="BA963" s="28">
        <f>IFERROR(VLOOKUP(Table2[[#This Row],[SAP Code]],[26]_16!J:K,2,FALSE)/ 1000000, 0)</f>
        <v>0</v>
      </c>
      <c r="BB963" s="28">
        <f>IFERROR(VLOOKUP(Table2[[#This Row],[SAP Code]],[26]_16!M:N,2,FALSE)/ 1000000, 0)</f>
        <v>2.5046619999999999E-2</v>
      </c>
      <c r="BC963" s="28">
        <f>IFERROR(VLOOKUP(Table2[[#This Row],[SAP Code]],[26]_16!P:Q,2,FALSE),0)</f>
        <v>0</v>
      </c>
      <c r="BD963" s="28">
        <f>IFERROR(VLOOKUP(Table2[[#This Row],[SAP Code]],[26]_16!S:T,2,FALSE),0)</f>
        <v>8.1106879999999992E-2</v>
      </c>
      <c r="BE963" s="28">
        <f>IFERROR(VLOOKUP(Table2[[#This Row],[SAP Code]],[26]_16!V:W,2,FALSE)/ 1000000, 0)</f>
        <v>3.0644525899999997</v>
      </c>
      <c r="BF963" s="28">
        <f>IFERROR(VLOOKUP(Table2[[#This Row],[SAP Code]],[26]_16!Y:Z,2,FALSE)/ 1000000, 0)</f>
        <v>1.42537227</v>
      </c>
      <c r="BG963" s="28" t="str">
        <f>IFERROR(VLOOKUP(Table2[[#This Row],[SAP Code]],[26]port!$A:$AD,30,FALSE),"unknown")</f>
        <v>OnGo</v>
      </c>
      <c r="BH963" s="29" t="str">
        <f t="shared" si="270"/>
        <v>Ongoing</v>
      </c>
      <c r="BI963" s="16"/>
    </row>
    <row r="964" spans="1:61" ht="17.100000000000001" customHeight="1">
      <c r="A964" s="16" t="s">
        <v>91</v>
      </c>
      <c r="B964" s="16" t="s">
        <v>3382</v>
      </c>
      <c r="C964" s="16" t="s">
        <v>3383</v>
      </c>
      <c r="D964" s="16" t="s">
        <v>3384</v>
      </c>
      <c r="E964" s="18">
        <v>43448</v>
      </c>
      <c r="F964" s="16" t="s">
        <v>93</v>
      </c>
      <c r="G964" s="16" t="s">
        <v>1925</v>
      </c>
      <c r="H964" s="16" t="s">
        <v>81</v>
      </c>
      <c r="I964" s="16" t="s">
        <v>82</v>
      </c>
      <c r="J964" s="16" t="s">
        <v>179</v>
      </c>
      <c r="K964" s="16" t="s">
        <v>84</v>
      </c>
      <c r="L964" s="16" t="s">
        <v>195</v>
      </c>
      <c r="M964" s="19">
        <v>26510000</v>
      </c>
      <c r="N964" s="19">
        <v>21770014.699481823</v>
      </c>
      <c r="O964" s="20" t="s">
        <v>3385</v>
      </c>
      <c r="P964" s="21">
        <v>2000200003502</v>
      </c>
      <c r="Q964" s="20" t="s">
        <v>72</v>
      </c>
      <c r="R964" s="16" t="str">
        <f t="shared" si="260"/>
        <v>ADB Public</v>
      </c>
      <c r="S964" s="16" t="str">
        <f t="shared" si="259"/>
        <v>F</v>
      </c>
      <c r="T964" s="16" t="str">
        <f t="shared" si="258"/>
        <v>Blend Countries</v>
      </c>
      <c r="U964" s="16" t="str">
        <f t="shared" si="261"/>
        <v>Non-Transition States</v>
      </c>
      <c r="V964" s="22" t="str">
        <f>IF(ISNUMBER(MATCH(A964, {"Gabon","Sudan","Niger","Mali","Burkina Faso","Guinea"}, 0)), "De Facto Countries", "Non-De Facto Countries")</f>
        <v>Non-De Facto Countries</v>
      </c>
      <c r="W964" s="16" t="str">
        <f t="shared" ref="W964:W1027" si="272">IF(A964="Algeria","North",IF(A964="Angola","South",IF(A964="Benin","West",IF(A964="Botswana","South",IF(A964="Burkina Faso","West",IF(A964="Burundi","East",IF(A964="Cameroon","Central",IF(A964="Cape Verde","West",IF(A964="Central African Republic","Central",IF(A964="Chad","Central",IF(A964="Comoros","East",IF(A964="Congo CG","Central",IF(A964="Côte D'Ivoire","West",IF(A964="Dem Rep Congo","Central",IF(A964="Djibouti","East",IF(A964="Egypt","North",IF(A964="Equatorial Guinea","Central",IF(A964="Eritrea","East",IF(A964="Eswatini","South",IF(A964="Ethiopia","East",IF(A964="Gabon","Central",IF(A964="Gambia","West",IF(A964="Ghana","West",IF(A964="Guinea","West",IF(A964="Guinea-Bissau","West",IF(A964="Kenya","East",IF(A964="Lesotho","South",IF(A964="Liberia","West",IF(A964="Libya","North",IF(A964="Madagascar","South",IF(A964="Malawi","South",IF(A964="Mali","West",IF(A964="Mauritania","North",IF(A964="Mauritius","South",IF(A964="Morocco","North",IF(A964="Mozambique","South",IF(A964="Multinational","Multi",IF(A964="Namibia","South",IF(A964="Niger","West",IF(A964="Nigeria","Nigeria",IF(A964="Rwanda","East",IF(A964="Sao Tome &amp; Principe","South",IF(A964="Senegal","West",IF(A964="Seychelles","East",IF(A964="Sierra Leone","West",IF(A964="Somalia","East",IF(A964="South Africa","South",IF(A964="South Sudan","East",IF(A964="Sudan","East",IF(A964="Tanzania","East",IF(A964="Togo","West",IF(A964="Tunisia","North",IF(A964="Uganda","East",IF(A964="Zambia","South",IF(A964="Zimbabwe","South","Not Listed")))))))))))))))))))))))))))))))))))))))))))))))))))))))</f>
        <v>East</v>
      </c>
      <c r="X964" s="16" t="str">
        <f t="shared" ref="X964:X1027" si="273">IF(MID(O964,6,1)="A","Agriculture",IF(MID(O964,6,1)="B","Industry",IF(MID(O964,6,1)="C","Environment",IF(MID(O964,6,1)="D","Transport",IF(MID(O964,6,1)="E","WASH Sector",IF(MID(O964,6,1)="F","Power",IF(MID(O964,6,1)="G","ICT",IF(MID(O964,6,1)="H","Finance",IF(MID(O964,6,1)="I","Social",IF(MID(O964,6,1)="J","Urban Developm.",IF(MID(O964,6,1)="K","Multi-Sector","")))))))))))</f>
        <v>Power</v>
      </c>
      <c r="Y964" s="23"/>
      <c r="Z964" s="23">
        <f>Table2[[#This Row],[Approved Amount_UA Equivalent]]</f>
        <v>21770014.699481823</v>
      </c>
      <c r="AD964" s="23">
        <f>SUM(Table2[[#This Row],[Feed Africa ]:[Improve Quality Of Life ]])</f>
        <v>21770014.699481823</v>
      </c>
      <c r="AE964" s="16" t="b">
        <f>Table2[[#This Row],[Total HI5]]=Table2[[#This Row],[Approved Amount_UA Equivalent]]</f>
        <v>1</v>
      </c>
      <c r="AF964" s="24">
        <v>10</v>
      </c>
      <c r="AG964" s="20" t="str">
        <f t="shared" si="262"/>
        <v>Investment Project</v>
      </c>
      <c r="AH964" s="24" t="e">
        <f>VLOOKUP(Table2[[#This Row],[SAP Code]],[25]DATA!$A:$G,7,FALSE)</f>
        <v>#N/A</v>
      </c>
      <c r="AI964" s="20" t="str">
        <f t="shared" si="263"/>
        <v>Infrastructure</v>
      </c>
      <c r="AJ964" s="25" t="s">
        <v>89</v>
      </c>
      <c r="AK964" s="25" t="s">
        <v>90</v>
      </c>
      <c r="AL964" s="23" t="str" cm="1">
        <f t="array" ref="AL964">_xlfn.SWITCH(AK964,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64" s="26">
        <v>1</v>
      </c>
      <c r="AN964" s="25" t="str">
        <f t="shared" si="271"/>
        <v>Sovereign</v>
      </c>
      <c r="AO964" s="27">
        <v>1</v>
      </c>
      <c r="AP964" s="23">
        <f>Table2[[#This Row],[Approved Amount_UA Equivalent]]/1000000</f>
        <v>21.770014699481823</v>
      </c>
      <c r="AQ964" s="19">
        <f t="shared" si="264"/>
        <v>28.97240636265839</v>
      </c>
      <c r="AR964" s="23" t="str">
        <f t="shared" si="265"/>
        <v>21-30</v>
      </c>
      <c r="AS964" s="23" t="str">
        <f t="shared" si="266"/>
        <v>21-40</v>
      </c>
      <c r="AT964" s="23" t="str">
        <f t="shared" si="267"/>
        <v>1-40</v>
      </c>
      <c r="AU964" s="23" t="str">
        <f t="shared" si="268"/>
        <v>&lt;1-50 Mn</v>
      </c>
      <c r="AV964" s="23">
        <f>Table2[[#This Row],[Amount]]</f>
        <v>26510000</v>
      </c>
      <c r="AW964" s="23" t="str">
        <f t="shared" si="269"/>
        <v>Dec 2018</v>
      </c>
      <c r="AX964" s="28">
        <f>IFERROR(VLOOKUP(Table2[[#This Row],[SAP Code]],[26]_16!A:B,2,FALSE),0)</f>
        <v>0</v>
      </c>
      <c r="AY964" s="28">
        <f>IFERROR(VLOOKUP(Table2[[#This Row],[SAP Code]],[26]_16!D:E,2,FALSE)/ 1000000, 0)</f>
        <v>0</v>
      </c>
      <c r="AZ964" s="28">
        <f>IFERROR(VLOOKUP(Table2[[#This Row],[SAP Code]],[26]_16!G:H,2,FALSE)/ 1000000, 0)</f>
        <v>0</v>
      </c>
      <c r="BA964" s="28">
        <f>IFERROR(VLOOKUP(Table2[[#This Row],[SAP Code]],[26]_16!J:K,2,FALSE)/ 1000000, 0)</f>
        <v>0</v>
      </c>
      <c r="BB964" s="28">
        <f>IFERROR(VLOOKUP(Table2[[#This Row],[SAP Code]],[26]_16!M:N,2,FALSE)/ 1000000, 0)</f>
        <v>0</v>
      </c>
      <c r="BC964" s="28">
        <f>IFERROR(VLOOKUP(Table2[[#This Row],[SAP Code]],[26]_16!P:Q,2,FALSE),0)</f>
        <v>0</v>
      </c>
      <c r="BD964" s="28">
        <f>IFERROR(VLOOKUP(Table2[[#This Row],[SAP Code]],[26]_16!S:T,2,FALSE),0)</f>
        <v>7.1683814800000007</v>
      </c>
      <c r="BE964" s="28">
        <f>IFERROR(VLOOKUP(Table2[[#This Row],[SAP Code]],[26]_16!V:W,2,FALSE)/ 1000000, 0)</f>
        <v>1.7260583799999998</v>
      </c>
      <c r="BF964" s="28">
        <f>IFERROR(VLOOKUP(Table2[[#This Row],[SAP Code]],[26]_16!Y:Z,2,FALSE)/ 1000000, 0)</f>
        <v>2.85101067</v>
      </c>
      <c r="BG964" s="28" t="str">
        <f>IFERROR(VLOOKUP(Table2[[#This Row],[SAP Code]],[26]port!$A:$AD,30,FALSE),"unknown")</f>
        <v>OnGo</v>
      </c>
      <c r="BH964" s="29" t="str">
        <f t="shared" si="270"/>
        <v>Ongoing</v>
      </c>
      <c r="BI964" s="16"/>
    </row>
    <row r="965" spans="1:61" ht="17.100000000000001" customHeight="1">
      <c r="A965" s="16" t="s">
        <v>141</v>
      </c>
      <c r="B965" s="16" t="s">
        <v>3386</v>
      </c>
      <c r="C965" s="16" t="s">
        <v>3387</v>
      </c>
      <c r="D965" s="16" t="s">
        <v>3388</v>
      </c>
      <c r="E965" s="18">
        <v>43448</v>
      </c>
      <c r="F965" s="16" t="s">
        <v>3389</v>
      </c>
      <c r="G965" s="16" t="s">
        <v>107</v>
      </c>
      <c r="H965" s="37" t="s">
        <v>213</v>
      </c>
      <c r="I965" s="16" t="s">
        <v>102</v>
      </c>
      <c r="J965" s="16" t="s">
        <v>103</v>
      </c>
      <c r="K965" s="16" t="s">
        <v>2610</v>
      </c>
      <c r="L965" s="16" t="s">
        <v>70</v>
      </c>
      <c r="M965" s="19">
        <v>7500000</v>
      </c>
      <c r="N965" s="19">
        <v>5422091.7707105838</v>
      </c>
      <c r="O965" s="20" t="s">
        <v>3390</v>
      </c>
      <c r="P965" s="21" t="s">
        <v>243</v>
      </c>
      <c r="Q965" s="20" t="s">
        <v>87</v>
      </c>
      <c r="R965" s="16" t="str">
        <f t="shared" si="260"/>
        <v>ADB Private</v>
      </c>
      <c r="S965" s="16" t="str">
        <f t="shared" si="259"/>
        <v>H</v>
      </c>
      <c r="T965" s="16" t="str">
        <f t="shared" si="258"/>
        <v>Multinational</v>
      </c>
      <c r="U965" s="16" t="str">
        <f t="shared" si="261"/>
        <v>Multinational</v>
      </c>
      <c r="V965" s="22" t="str">
        <f>IF(ISNUMBER(MATCH(A965, {"Gabon","Sudan","Niger","Mali","Burkina Faso","Guinea"}, 0)), "De Facto Countries", "Non-De Facto Countries")</f>
        <v>Non-De Facto Countries</v>
      </c>
      <c r="W965" s="16" t="str">
        <f t="shared" si="272"/>
        <v>Multi</v>
      </c>
      <c r="X965" s="16" t="str">
        <f t="shared" si="273"/>
        <v>Finance</v>
      </c>
      <c r="Y965" s="23"/>
      <c r="AA965" s="23">
        <f>Table2[[#This Row],[Approved Amount_UA Equivalent]]</f>
        <v>5422091.7707105838</v>
      </c>
      <c r="AD965" s="23">
        <f>SUM(Table2[[#This Row],[Feed Africa ]:[Improve Quality Of Life ]])</f>
        <v>5422091.7707105838</v>
      </c>
      <c r="AE965" s="16" t="b">
        <f>Table2[[#This Row],[Total HI5]]=Table2[[#This Row],[Approved Amount_UA Equivalent]]</f>
        <v>1</v>
      </c>
      <c r="AF965" s="24">
        <v>10</v>
      </c>
      <c r="AG965" s="20" t="str">
        <f t="shared" si="262"/>
        <v>Investment Project</v>
      </c>
      <c r="AH965" s="24" t="e">
        <f>VLOOKUP(Table2[[#This Row],[SAP Code]],[25]DATA!$A:$G,7,FALSE)</f>
        <v>#N/A</v>
      </c>
      <c r="AI965" s="20" t="str">
        <f t="shared" si="263"/>
        <v>Other Investment</v>
      </c>
      <c r="AJ965" s="25" t="s">
        <v>106</v>
      </c>
      <c r="AK965" s="25" t="s">
        <v>107</v>
      </c>
      <c r="AL965" s="23" t="str" cm="1">
        <f t="array" ref="AL965">_xlfn.SWITCH(AK965,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65" s="26">
        <v>2</v>
      </c>
      <c r="AN965" s="25" t="str">
        <f t="shared" si="271"/>
        <v>Non-Sovereign</v>
      </c>
      <c r="AO965" s="27">
        <v>1</v>
      </c>
      <c r="AP965" s="23">
        <f>Table2[[#This Row],[Approved Amount_UA Equivalent]]/1000000</f>
        <v>5.4220917707105833</v>
      </c>
      <c r="AQ965" s="19">
        <f t="shared" si="264"/>
        <v>7.2159366121324737</v>
      </c>
      <c r="AR965" s="23" t="str">
        <f t="shared" si="265"/>
        <v>1-10</v>
      </c>
      <c r="AS965" s="23" t="str">
        <f t="shared" si="266"/>
        <v>1-20</v>
      </c>
      <c r="AT965" s="23" t="str">
        <f t="shared" si="267"/>
        <v>1-40</v>
      </c>
      <c r="AU965" s="23" t="str">
        <f t="shared" si="268"/>
        <v>&lt;1-50 Mn</v>
      </c>
      <c r="AV965" s="23">
        <f>Table2[[#This Row],[Amount]]</f>
        <v>7500000</v>
      </c>
      <c r="AW965" s="23" t="str">
        <f t="shared" si="269"/>
        <v>Dec 2018</v>
      </c>
      <c r="AX965" s="28">
        <f>IFERROR(VLOOKUP(Table2[[#This Row],[SAP Code]],[26]_16!A:B,2,FALSE),0)</f>
        <v>0</v>
      </c>
      <c r="AY965" s="28">
        <f>IFERROR(VLOOKUP(Table2[[#This Row],[SAP Code]],[26]_16!D:E,2,FALSE)/ 1000000, 0)</f>
        <v>0</v>
      </c>
      <c r="AZ965" s="28">
        <f>IFERROR(VLOOKUP(Table2[[#This Row],[SAP Code]],[26]_16!G:H,2,FALSE)/ 1000000, 0)</f>
        <v>0</v>
      </c>
      <c r="BA965" s="28">
        <f>IFERROR(VLOOKUP(Table2[[#This Row],[SAP Code]],[26]_16!J:K,2,FALSE)/ 1000000, 0)</f>
        <v>0</v>
      </c>
      <c r="BB965" s="28">
        <f>IFERROR(VLOOKUP(Table2[[#This Row],[SAP Code]],[26]_16!M:N,2,FALSE)/ 1000000, 0)</f>
        <v>0</v>
      </c>
      <c r="BC965" s="28">
        <f>IFERROR(VLOOKUP(Table2[[#This Row],[SAP Code]],[26]_16!P:Q,2,FALSE),0)</f>
        <v>0</v>
      </c>
      <c r="BD965" s="28">
        <f>IFERROR(VLOOKUP(Table2[[#This Row],[SAP Code]],[26]_16!S:T,2,FALSE),0)</f>
        <v>0</v>
      </c>
      <c r="BE965" s="28">
        <f>IFERROR(VLOOKUP(Table2[[#This Row],[SAP Code]],[26]_16!V:W,2,FALSE)/ 1000000, 0)</f>
        <v>0</v>
      </c>
      <c r="BF965" s="28">
        <f>IFERROR(VLOOKUP(Table2[[#This Row],[SAP Code]],[26]_16!Y:Z,2,FALSE)/ 1000000, 0)</f>
        <v>0</v>
      </c>
      <c r="BG965" s="28" t="str">
        <f>IFERROR(VLOOKUP(Table2[[#This Row],[SAP Code]],[26]port!$A:$AD,30,FALSE),"unknown")</f>
        <v>unknown</v>
      </c>
      <c r="BH965" s="29" t="str">
        <f t="shared" si="270"/>
        <v>Unknown</v>
      </c>
      <c r="BI965" s="16"/>
    </row>
    <row r="966" spans="1:61" ht="17.100000000000001" customHeight="1">
      <c r="A966" s="16" t="s">
        <v>141</v>
      </c>
      <c r="B966" s="16" t="s">
        <v>3330</v>
      </c>
      <c r="C966" s="16" t="s">
        <v>3391</v>
      </c>
      <c r="D966" s="16" t="s">
        <v>3332</v>
      </c>
      <c r="E966" s="18">
        <v>43448</v>
      </c>
      <c r="F966" s="16" t="s">
        <v>2348</v>
      </c>
      <c r="G966" s="16" t="s">
        <v>1757</v>
      </c>
      <c r="H966" s="37" t="s">
        <v>213</v>
      </c>
      <c r="I966" s="16" t="s">
        <v>250</v>
      </c>
      <c r="J966" s="16" t="s">
        <v>1030</v>
      </c>
      <c r="K966" s="16" t="s">
        <v>1031</v>
      </c>
      <c r="L966" s="16" t="s">
        <v>70</v>
      </c>
      <c r="M966" s="19">
        <v>33750000</v>
      </c>
      <c r="N966" s="19">
        <v>24399412.968197625</v>
      </c>
      <c r="O966" s="20" t="s">
        <v>2349</v>
      </c>
      <c r="P966" s="21">
        <v>5060140000451</v>
      </c>
      <c r="Q966" s="20" t="s">
        <v>87</v>
      </c>
      <c r="R966" s="16" t="str">
        <f t="shared" si="260"/>
        <v>OTHERS</v>
      </c>
      <c r="S966" s="16" t="str">
        <f t="shared" si="259"/>
        <v>K</v>
      </c>
      <c r="T966" s="16" t="str">
        <f t="shared" si="258"/>
        <v>Multinational</v>
      </c>
      <c r="U966" s="16" t="str">
        <f t="shared" si="261"/>
        <v>Multinational</v>
      </c>
      <c r="V966" s="22" t="str">
        <f>IF(ISNUMBER(MATCH(A966, {"Gabon","Sudan","Niger","Mali","Burkina Faso","Guinea"}, 0)), "De Facto Countries", "Non-De Facto Countries")</f>
        <v>Non-De Facto Countries</v>
      </c>
      <c r="W966" s="16" t="str">
        <f t="shared" si="272"/>
        <v>Multi</v>
      </c>
      <c r="X966" s="16" t="str">
        <f t="shared" si="273"/>
        <v>Multi-Sector</v>
      </c>
      <c r="Y966" s="23">
        <f>Table2[[#This Row],[Approved Amount_UA Equivalent]]/5</f>
        <v>4879882.5936395247</v>
      </c>
      <c r="Z966" s="23">
        <f>Table2[[#This Row],[Approved Amount_UA Equivalent]]/5</f>
        <v>4879882.5936395247</v>
      </c>
      <c r="AA966" s="23">
        <f>Table2[[#This Row],[Approved Amount_UA Equivalent]]/5</f>
        <v>4879882.5936395247</v>
      </c>
      <c r="AB966" s="23">
        <f>Table2[[#This Row],[Approved Amount_UA Equivalent]]/5</f>
        <v>4879882.5936395247</v>
      </c>
      <c r="AC966" s="23">
        <f>Table2[[#This Row],[Approved Amount_UA Equivalent]]/5</f>
        <v>4879882.5936395247</v>
      </c>
      <c r="AD966" s="23">
        <f>SUM(Table2[[#This Row],[Feed Africa ]:[Improve Quality Of Life ]])</f>
        <v>24399412.968197621</v>
      </c>
      <c r="AE966" s="16" t="b">
        <f>Table2[[#This Row],[Total HI5]]=Table2[[#This Row],[Approved Amount_UA Equivalent]]</f>
        <v>1</v>
      </c>
      <c r="AF966" s="24">
        <v>10</v>
      </c>
      <c r="AG966" s="20" t="str">
        <f t="shared" si="262"/>
        <v>Investment Project</v>
      </c>
      <c r="AH966" s="24" t="e">
        <f>VLOOKUP(Table2[[#This Row],[SAP Code]],[25]DATA!$A:$G,7,FALSE)</f>
        <v>#N/A</v>
      </c>
      <c r="AI966" s="20" t="str">
        <f t="shared" si="263"/>
        <v>Other Investment</v>
      </c>
      <c r="AJ966" s="25" t="s">
        <v>254</v>
      </c>
      <c r="AK966" s="25" t="s">
        <v>107</v>
      </c>
      <c r="AL966" s="23" t="str" cm="1">
        <f t="array" ref="AL966">_xlfn.SWITCH(AK966,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66" s="26">
        <v>2</v>
      </c>
      <c r="AN966" s="25" t="str">
        <f t="shared" si="271"/>
        <v>Non-Sovereign</v>
      </c>
      <c r="AO966" s="27">
        <v>1</v>
      </c>
      <c r="AP966" s="23">
        <f>Table2[[#This Row],[Approved Amount_UA Equivalent]]/1000000</f>
        <v>24.399412968197627</v>
      </c>
      <c r="AQ966" s="19">
        <f t="shared" si="264"/>
        <v>32.471714754596128</v>
      </c>
      <c r="AR966" s="23" t="str">
        <f t="shared" si="265"/>
        <v>21-30</v>
      </c>
      <c r="AS966" s="23" t="str">
        <f t="shared" si="266"/>
        <v>21-40</v>
      </c>
      <c r="AT966" s="23" t="str">
        <f t="shared" si="267"/>
        <v>1-40</v>
      </c>
      <c r="AU966" s="23" t="str">
        <f t="shared" si="268"/>
        <v>&lt;1-50 Mn</v>
      </c>
      <c r="AV966" s="23">
        <f>Table2[[#This Row],[Amount]]</f>
        <v>33750000</v>
      </c>
      <c r="AW966" s="23" t="str">
        <f t="shared" si="269"/>
        <v>Dec 2018</v>
      </c>
      <c r="AX966" s="28">
        <f>IFERROR(VLOOKUP(Table2[[#This Row],[SAP Code]],[26]_16!A:B,2,FALSE),0)</f>
        <v>0</v>
      </c>
      <c r="AY966" s="28">
        <f>IFERROR(VLOOKUP(Table2[[#This Row],[SAP Code]],[26]_16!D:E,2,FALSE)/ 1000000, 0)</f>
        <v>0</v>
      </c>
      <c r="AZ966" s="28">
        <f>IFERROR(VLOOKUP(Table2[[#This Row],[SAP Code]],[26]_16!G:H,2,FALSE)/ 1000000, 0)</f>
        <v>0</v>
      </c>
      <c r="BA966" s="28">
        <f>IFERROR(VLOOKUP(Table2[[#This Row],[SAP Code]],[26]_16!J:K,2,FALSE)/ 1000000, 0)</f>
        <v>0</v>
      </c>
      <c r="BB966" s="28">
        <f>IFERROR(VLOOKUP(Table2[[#This Row],[SAP Code]],[26]_16!M:N,2,FALSE)/ 1000000, 0)</f>
        <v>0</v>
      </c>
      <c r="BC966" s="28">
        <f>IFERROR(VLOOKUP(Table2[[#This Row],[SAP Code]],[26]_16!P:Q,2,FALSE),0)</f>
        <v>0</v>
      </c>
      <c r="BD966" s="28">
        <f>IFERROR(VLOOKUP(Table2[[#This Row],[SAP Code]],[26]_16!S:T,2,FALSE),0)</f>
        <v>6.9464724799999997</v>
      </c>
      <c r="BE966" s="28">
        <f>IFERROR(VLOOKUP(Table2[[#This Row],[SAP Code]],[26]_16!V:W,2,FALSE)/ 1000000, 0)</f>
        <v>5.6023245900000003</v>
      </c>
      <c r="BF966" s="28">
        <f>IFERROR(VLOOKUP(Table2[[#This Row],[SAP Code]],[26]_16!Y:Z,2,FALSE)/ 1000000, 0)</f>
        <v>7.4171871100000004</v>
      </c>
      <c r="BG966" s="28" t="str">
        <f>IFERROR(VLOOKUP(Table2[[#This Row],[SAP Code]],[26]port!$A:$AD,30,FALSE),"unknown")</f>
        <v>OnGo</v>
      </c>
      <c r="BH966" s="29" t="str">
        <f t="shared" si="270"/>
        <v>Ongoing</v>
      </c>
      <c r="BI966" s="16"/>
    </row>
    <row r="967" spans="1:61" ht="17.100000000000001" customHeight="1">
      <c r="A967" s="16" t="s">
        <v>1106</v>
      </c>
      <c r="B967" s="16" t="s">
        <v>2923</v>
      </c>
      <c r="C967" s="16" t="s">
        <v>3392</v>
      </c>
      <c r="D967" s="16" t="s">
        <v>3393</v>
      </c>
      <c r="E967" s="18">
        <v>43475</v>
      </c>
      <c r="F967" s="16" t="s">
        <v>1110</v>
      </c>
      <c r="G967" s="16" t="s">
        <v>126</v>
      </c>
      <c r="H967" s="16" t="s">
        <v>66</v>
      </c>
      <c r="I967" s="16" t="s">
        <v>123</v>
      </c>
      <c r="J967" s="16" t="s">
        <v>261</v>
      </c>
      <c r="K967" s="16" t="s">
        <v>84</v>
      </c>
      <c r="L967" s="16" t="s">
        <v>195</v>
      </c>
      <c r="M967" s="19">
        <v>42000000</v>
      </c>
      <c r="N967" s="19">
        <v>34589537.488470152</v>
      </c>
      <c r="O967" s="20" t="s">
        <v>2926</v>
      </c>
      <c r="P967" s="21">
        <v>5050200000651</v>
      </c>
      <c r="Q967" s="20" t="s">
        <v>72</v>
      </c>
      <c r="R967" s="16" t="str">
        <f t="shared" si="260"/>
        <v>AGTF</v>
      </c>
      <c r="S967" s="16" t="str">
        <f t="shared" si="259"/>
        <v>E</v>
      </c>
      <c r="T967" s="16" t="str">
        <f t="shared" si="258"/>
        <v>ADB Countries</v>
      </c>
      <c r="U967" s="16" t="str">
        <f t="shared" si="261"/>
        <v>Non-Transition States</v>
      </c>
      <c r="V967" s="22" t="str">
        <f>IF(ISNUMBER(MATCH(A967, {"Gabon","Sudan","Niger","Mali","Burkina Faso","Guinea"}, 0)), "De Facto Countries", "Non-De Facto Countries")</f>
        <v>De Facto Countries</v>
      </c>
      <c r="W967" s="16" t="str">
        <f t="shared" si="272"/>
        <v>Central</v>
      </c>
      <c r="X967" s="16" t="str">
        <f t="shared" si="273"/>
        <v>WASH Sector</v>
      </c>
      <c r="Y967" s="23">
        <f>Table2[[#This Row],[Approved Amount_UA Equivalent]]*0.03</f>
        <v>1037686.1246541045</v>
      </c>
      <c r="Z967" s="23">
        <f>Table2[[#This Row],[Approved Amount_UA Equivalent]]*0.01</f>
        <v>345895.37488470151</v>
      </c>
      <c r="AC967" s="23">
        <f>Table2[[#This Row],[Approved Amount_UA Equivalent]]*0.96</f>
        <v>33205955.988931343</v>
      </c>
      <c r="AD967" s="23">
        <f>SUM(Table2[[#This Row],[Feed Africa ]:[Improve Quality Of Life ]])</f>
        <v>34589537.488470152</v>
      </c>
      <c r="AE967" s="16" t="b">
        <f>Table2[[#This Row],[Total HI5]]=Table2[[#This Row],[Approved Amount_UA Equivalent]]</f>
        <v>1</v>
      </c>
      <c r="AF967" s="24">
        <v>10</v>
      </c>
      <c r="AG967" s="20" t="str">
        <f t="shared" si="262"/>
        <v>Investment Project</v>
      </c>
      <c r="AH967" s="24" t="e">
        <f>VLOOKUP(Table2[[#This Row],[SAP Code]],[25]DATA!$A:$G,7,FALSE)</f>
        <v>#N/A</v>
      </c>
      <c r="AI967" s="20" t="str">
        <f t="shared" si="263"/>
        <v>Infrastructure</v>
      </c>
      <c r="AJ967" s="25" t="s">
        <v>89</v>
      </c>
      <c r="AK967" s="25" t="s">
        <v>126</v>
      </c>
      <c r="AL967" s="23" t="str" cm="1">
        <f t="array" ref="AL967">_xlfn.SWITCH(AK967,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67" s="26">
        <v>1</v>
      </c>
      <c r="AN967" s="25" t="str">
        <f t="shared" si="271"/>
        <v>Sovereign</v>
      </c>
      <c r="AO967" s="27">
        <v>1</v>
      </c>
      <c r="AP967" s="23">
        <f>Table2[[#This Row],[Approved Amount_UA Equivalent]]/1000000</f>
        <v>34.58953748847015</v>
      </c>
      <c r="AQ967" s="19">
        <f t="shared" si="264"/>
        <v>46.033140071155614</v>
      </c>
      <c r="AR967" s="23" t="str">
        <f t="shared" si="265"/>
        <v>31-40</v>
      </c>
      <c r="AS967" s="23" t="str">
        <f t="shared" si="266"/>
        <v>21-40</v>
      </c>
      <c r="AT967" s="23" t="str">
        <f t="shared" si="267"/>
        <v>1-40</v>
      </c>
      <c r="AU967" s="23" t="str">
        <f t="shared" si="268"/>
        <v>&lt;1-50 Mn</v>
      </c>
      <c r="AV967" s="23">
        <f>Table2[[#This Row],[Amount]]</f>
        <v>42000000</v>
      </c>
      <c r="AW967" s="23" t="str">
        <f t="shared" si="269"/>
        <v>Jan 2019</v>
      </c>
      <c r="AX967" s="28">
        <f>IFERROR(VLOOKUP(Table2[[#This Row],[SAP Code]],[26]_16!A:B,2,FALSE),0)</f>
        <v>0</v>
      </c>
      <c r="AY967" s="28">
        <f>IFERROR(VLOOKUP(Table2[[#This Row],[SAP Code]],[26]_16!D:E,2,FALSE)/ 1000000, 0)</f>
        <v>0</v>
      </c>
      <c r="AZ967" s="28">
        <f>IFERROR(VLOOKUP(Table2[[#This Row],[SAP Code]],[26]_16!G:H,2,FALSE)/ 1000000, 0)</f>
        <v>0</v>
      </c>
      <c r="BA967" s="28">
        <f>IFERROR(VLOOKUP(Table2[[#This Row],[SAP Code]],[26]_16!J:K,2,FALSE)/ 1000000, 0)</f>
        <v>0</v>
      </c>
      <c r="BB967" s="28">
        <f>IFERROR(VLOOKUP(Table2[[#This Row],[SAP Code]],[26]_16!M:N,2,FALSE)/ 1000000, 0)</f>
        <v>0.23146963000000001</v>
      </c>
      <c r="BC967" s="28">
        <f>IFERROR(VLOOKUP(Table2[[#This Row],[SAP Code]],[26]_16!P:Q,2,FALSE),0)</f>
        <v>0.9048311800000004</v>
      </c>
      <c r="BD967" s="28">
        <f>IFERROR(VLOOKUP(Table2[[#This Row],[SAP Code]],[26]_16!S:T,2,FALSE),0)</f>
        <v>13.635773650000001</v>
      </c>
      <c r="BE967" s="28">
        <f>IFERROR(VLOOKUP(Table2[[#This Row],[SAP Code]],[26]_16!V:W,2,FALSE)/ 1000000, 0)</f>
        <v>15.192778910000007</v>
      </c>
      <c r="BF967" s="28">
        <f>IFERROR(VLOOKUP(Table2[[#This Row],[SAP Code]],[26]_16!Y:Z,2,FALSE)/ 1000000, 0)</f>
        <v>6.1147751200000018</v>
      </c>
      <c r="BG967" s="28" t="str">
        <f>IFERROR(VLOOKUP(Table2[[#This Row],[SAP Code]],[26]port!$A:$AD,30,FALSE),"unknown")</f>
        <v>OnGo</v>
      </c>
      <c r="BH967" s="29" t="str">
        <f t="shared" si="270"/>
        <v>Ongoing</v>
      </c>
      <c r="BI967" s="16"/>
    </row>
    <row r="968" spans="1:61" ht="17.100000000000001" customHeight="1">
      <c r="A968" s="16" t="s">
        <v>669</v>
      </c>
      <c r="B968" s="16" t="s">
        <v>3394</v>
      </c>
      <c r="C968" s="16" t="s">
        <v>3395</v>
      </c>
      <c r="D968" s="16" t="s">
        <v>3396</v>
      </c>
      <c r="E968" s="18">
        <v>43493</v>
      </c>
      <c r="F968" s="16" t="s">
        <v>3397</v>
      </c>
      <c r="G968" s="16" t="s">
        <v>74</v>
      </c>
      <c r="H968" s="16" t="s">
        <v>132</v>
      </c>
      <c r="I968" s="16" t="s">
        <v>155</v>
      </c>
      <c r="J968" s="16" t="s">
        <v>68</v>
      </c>
      <c r="K968" s="16" t="s">
        <v>69</v>
      </c>
      <c r="L968" s="16" t="s">
        <v>70</v>
      </c>
      <c r="M968" s="19">
        <v>1000000</v>
      </c>
      <c r="N968" s="19">
        <v>719015.81115768733</v>
      </c>
      <c r="O968" s="20" t="s">
        <v>3398</v>
      </c>
      <c r="P968" s="21">
        <v>5000199005719</v>
      </c>
      <c r="Q968" s="20" t="s">
        <v>72</v>
      </c>
      <c r="R968" s="16" t="str">
        <f t="shared" si="260"/>
        <v>OTHERS</v>
      </c>
      <c r="S968" s="16" t="str">
        <f t="shared" si="259"/>
        <v>A</v>
      </c>
      <c r="T968" s="16" t="str">
        <f t="shared" si="258"/>
        <v>ADF Countries</v>
      </c>
      <c r="U968" s="16" t="str">
        <f t="shared" si="261"/>
        <v>Transition States</v>
      </c>
      <c r="V968" s="22" t="str">
        <f>IF(ISNUMBER(MATCH(A968, {"Gabon","Sudan","Niger","Mali","Burkina Faso","Guinea"}, 0)), "De Facto Countries", "Non-De Facto Countries")</f>
        <v>Non-De Facto Countries</v>
      </c>
      <c r="W968" s="16" t="str">
        <f t="shared" si="272"/>
        <v>West</v>
      </c>
      <c r="X968" s="16" t="str">
        <f t="shared" si="273"/>
        <v>Agriculture</v>
      </c>
      <c r="Y968" s="23">
        <f>Table2[[#This Row],[Approved Amount_UA Equivalent]]</f>
        <v>719015.81115768733</v>
      </c>
      <c r="AD968" s="23">
        <f>SUM(Table2[[#This Row],[Feed Africa ]:[Improve Quality Of Life ]])</f>
        <v>719015.81115768733</v>
      </c>
      <c r="AE968" s="16" t="b">
        <f>Table2[[#This Row],[Total HI5]]=Table2[[#This Row],[Approved Amount_UA Equivalent]]</f>
        <v>1</v>
      </c>
      <c r="AF968" s="24">
        <v>50</v>
      </c>
      <c r="AG968" s="20" t="str">
        <f t="shared" si="262"/>
        <v>Emergency Assistance</v>
      </c>
      <c r="AH968" s="24" t="e">
        <f>VLOOKUP(Table2[[#This Row],[SAP Code]],[25]DATA!$A:$G,7,FALSE)</f>
        <v>#N/A</v>
      </c>
      <c r="AI968" s="20" t="str">
        <f t="shared" si="263"/>
        <v>Other Investment</v>
      </c>
      <c r="AJ968" s="25" t="s">
        <v>157</v>
      </c>
      <c r="AK968" s="25" t="s">
        <v>74</v>
      </c>
      <c r="AL968" s="23" t="str" cm="1">
        <f t="array" ref="AL968">_xlfn.SWITCH(AK968,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68" s="26">
        <v>1</v>
      </c>
      <c r="AN968" s="25" t="str">
        <f t="shared" si="271"/>
        <v>Sovereign</v>
      </c>
      <c r="AO968" s="27">
        <v>1</v>
      </c>
      <c r="AP968" s="23">
        <f>Table2[[#This Row],[Approved Amount_UA Equivalent]]/1000000</f>
        <v>0.71901581115768731</v>
      </c>
      <c r="AQ968" s="19">
        <f t="shared" si="264"/>
        <v>0.95689500212109657</v>
      </c>
      <c r="AR968" s="23" t="str">
        <f t="shared" si="265"/>
        <v>1-10</v>
      </c>
      <c r="AS968" s="23" t="str">
        <f t="shared" si="266"/>
        <v>1-20</v>
      </c>
      <c r="AT968" s="23" t="str">
        <f t="shared" si="267"/>
        <v>1-40</v>
      </c>
      <c r="AU968" s="23" t="str">
        <f t="shared" si="268"/>
        <v>&lt;1-50 Mn</v>
      </c>
      <c r="AV968" s="23">
        <f>Table2[[#This Row],[Amount]]</f>
        <v>1000000</v>
      </c>
      <c r="AW968" s="23" t="str">
        <f t="shared" si="269"/>
        <v>Jan 2019</v>
      </c>
      <c r="AX968" s="28">
        <f>IFERROR(VLOOKUP(Table2[[#This Row],[SAP Code]],[26]_16!A:B,2,FALSE),0)</f>
        <v>0</v>
      </c>
      <c r="AY968" s="28">
        <f>IFERROR(VLOOKUP(Table2[[#This Row],[SAP Code]],[26]_16!D:E,2,FALSE)/ 1000000, 0)</f>
        <v>0</v>
      </c>
      <c r="AZ968" s="28">
        <f>IFERROR(VLOOKUP(Table2[[#This Row],[SAP Code]],[26]_16!G:H,2,FALSE)/ 1000000, 0)</f>
        <v>0</v>
      </c>
      <c r="BA968" s="28">
        <f>IFERROR(VLOOKUP(Table2[[#This Row],[SAP Code]],[26]_16!J:K,2,FALSE)/ 1000000, 0)</f>
        <v>0</v>
      </c>
      <c r="BB968" s="28">
        <f>IFERROR(VLOOKUP(Table2[[#This Row],[SAP Code]],[26]_16!M:N,2,FALSE)/ 1000000, 0)</f>
        <v>0</v>
      </c>
      <c r="BC968" s="28">
        <f>IFERROR(VLOOKUP(Table2[[#This Row],[SAP Code]],[26]_16!P:Q,2,FALSE),0)</f>
        <v>0</v>
      </c>
      <c r="BD968" s="28">
        <f>IFERROR(VLOOKUP(Table2[[#This Row],[SAP Code]],[26]_16!S:T,2,FALSE),0)</f>
        <v>0</v>
      </c>
      <c r="BE968" s="28">
        <f>IFERROR(VLOOKUP(Table2[[#This Row],[SAP Code]],[26]_16!V:W,2,FALSE)/ 1000000, 0)</f>
        <v>0</v>
      </c>
      <c r="BF968" s="28">
        <f>IFERROR(VLOOKUP(Table2[[#This Row],[SAP Code]],[26]_16!Y:Z,2,FALSE)/ 1000000, 0)</f>
        <v>0</v>
      </c>
      <c r="BG968" s="28" t="str">
        <f>IFERROR(VLOOKUP(Table2[[#This Row],[SAP Code]],[26]port!$A:$AD,30,FALSE),"unknown")</f>
        <v>COMP</v>
      </c>
      <c r="BH968" s="29" t="str">
        <f t="shared" si="270"/>
        <v>Number of operations completed out of the net approved of that year</v>
      </c>
      <c r="BI968" s="16"/>
    </row>
    <row r="969" spans="1:61" ht="17.100000000000001" customHeight="1">
      <c r="A969" s="16" t="s">
        <v>1137</v>
      </c>
      <c r="B969" s="16" t="s">
        <v>3399</v>
      </c>
      <c r="C969" s="16" t="s">
        <v>3400</v>
      </c>
      <c r="D969" s="16" t="s">
        <v>3401</v>
      </c>
      <c r="E969" s="18">
        <v>43496</v>
      </c>
      <c r="F969" s="16" t="s">
        <v>3402</v>
      </c>
      <c r="G969" s="16" t="s">
        <v>74</v>
      </c>
      <c r="H969" s="16" t="s">
        <v>132</v>
      </c>
      <c r="I969" s="16" t="s">
        <v>155</v>
      </c>
      <c r="J969" s="16" t="s">
        <v>68</v>
      </c>
      <c r="K969" s="16" t="s">
        <v>69</v>
      </c>
      <c r="L969" s="16" t="s">
        <v>70</v>
      </c>
      <c r="M969" s="19">
        <v>1000000</v>
      </c>
      <c r="N969" s="19">
        <v>719015.81115768733</v>
      </c>
      <c r="O969" s="20" t="s">
        <v>3403</v>
      </c>
      <c r="P969" s="21">
        <v>5000199005718</v>
      </c>
      <c r="Q969" s="20" t="s">
        <v>72</v>
      </c>
      <c r="R969" s="16" t="str">
        <f t="shared" si="260"/>
        <v>OTHERS</v>
      </c>
      <c r="S969" s="16" t="str">
        <f t="shared" si="259"/>
        <v>A</v>
      </c>
      <c r="T969" s="16" t="str">
        <f t="shared" si="258"/>
        <v>ADF Countries</v>
      </c>
      <c r="U969" s="16" t="str">
        <f t="shared" si="261"/>
        <v>Transition States</v>
      </c>
      <c r="V969" s="22" t="str">
        <f>IF(ISNUMBER(MATCH(A969, {"Gabon","Sudan","Niger","Mali","Burkina Faso","Guinea"}, 0)), "De Facto Countries", "Non-De Facto Countries")</f>
        <v>De Facto Countries</v>
      </c>
      <c r="W969" s="16" t="str">
        <f t="shared" si="272"/>
        <v>West</v>
      </c>
      <c r="X969" s="16" t="str">
        <f t="shared" si="273"/>
        <v>Agriculture</v>
      </c>
      <c r="Y969" s="23">
        <f>Table2[[#This Row],[Approved Amount_UA Equivalent]]</f>
        <v>719015.81115768733</v>
      </c>
      <c r="AD969" s="23">
        <f>SUM(Table2[[#This Row],[Feed Africa ]:[Improve Quality Of Life ]])</f>
        <v>719015.81115768733</v>
      </c>
      <c r="AE969" s="16" t="b">
        <f>Table2[[#This Row],[Total HI5]]=Table2[[#This Row],[Approved Amount_UA Equivalent]]</f>
        <v>1</v>
      </c>
      <c r="AF969" s="24">
        <v>50</v>
      </c>
      <c r="AG969" s="20" t="str">
        <f t="shared" si="262"/>
        <v>Emergency Assistance</v>
      </c>
      <c r="AH969" s="24" t="e">
        <f>VLOOKUP(Table2[[#This Row],[SAP Code]],[25]DATA!$A:$G,7,FALSE)</f>
        <v>#N/A</v>
      </c>
      <c r="AI969" s="20" t="str">
        <f t="shared" si="263"/>
        <v>Other Investment</v>
      </c>
      <c r="AJ969" s="25" t="s">
        <v>157</v>
      </c>
      <c r="AK969" s="25" t="s">
        <v>74</v>
      </c>
      <c r="AL969" s="23" t="str" cm="1">
        <f t="array" ref="AL969">_xlfn.SWITCH(AK969,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69" s="26">
        <v>1</v>
      </c>
      <c r="AN969" s="25" t="str">
        <f t="shared" si="271"/>
        <v>Sovereign</v>
      </c>
      <c r="AO969" s="27">
        <v>1</v>
      </c>
      <c r="AP969" s="23">
        <f>Table2[[#This Row],[Approved Amount_UA Equivalent]]/1000000</f>
        <v>0.71901581115768731</v>
      </c>
      <c r="AQ969" s="19">
        <f t="shared" si="264"/>
        <v>0.95689500212109657</v>
      </c>
      <c r="AR969" s="23" t="str">
        <f t="shared" si="265"/>
        <v>1-10</v>
      </c>
      <c r="AS969" s="23" t="str">
        <f t="shared" si="266"/>
        <v>1-20</v>
      </c>
      <c r="AT969" s="23" t="str">
        <f t="shared" si="267"/>
        <v>1-40</v>
      </c>
      <c r="AU969" s="23" t="str">
        <f t="shared" si="268"/>
        <v>&lt;1-50 Mn</v>
      </c>
      <c r="AV969" s="23">
        <f>Table2[[#This Row],[Amount]]</f>
        <v>1000000</v>
      </c>
      <c r="AW969" s="23" t="str">
        <f t="shared" si="269"/>
        <v>Jan 2019</v>
      </c>
      <c r="AX969" s="28">
        <f>IFERROR(VLOOKUP(Table2[[#This Row],[SAP Code]],[26]_16!A:B,2,FALSE),0)</f>
        <v>0</v>
      </c>
      <c r="AY969" s="28">
        <f>IFERROR(VLOOKUP(Table2[[#This Row],[SAP Code]],[26]_16!D:E,2,FALSE)/ 1000000, 0)</f>
        <v>0</v>
      </c>
      <c r="AZ969" s="28">
        <f>IFERROR(VLOOKUP(Table2[[#This Row],[SAP Code]],[26]_16!G:H,2,FALSE)/ 1000000, 0)</f>
        <v>0</v>
      </c>
      <c r="BA969" s="28">
        <f>IFERROR(VLOOKUP(Table2[[#This Row],[SAP Code]],[26]_16!J:K,2,FALSE)/ 1000000, 0)</f>
        <v>0</v>
      </c>
      <c r="BB969" s="28">
        <f>IFERROR(VLOOKUP(Table2[[#This Row],[SAP Code]],[26]_16!M:N,2,FALSE)/ 1000000, 0)</f>
        <v>0</v>
      </c>
      <c r="BC969" s="28">
        <f>IFERROR(VLOOKUP(Table2[[#This Row],[SAP Code]],[26]_16!P:Q,2,FALSE),0)</f>
        <v>0</v>
      </c>
      <c r="BD969" s="28">
        <f>IFERROR(VLOOKUP(Table2[[#This Row],[SAP Code]],[26]_16!S:T,2,FALSE),0)</f>
        <v>0</v>
      </c>
      <c r="BE969" s="28">
        <f>IFERROR(VLOOKUP(Table2[[#This Row],[SAP Code]],[26]_16!V:W,2,FALSE)/ 1000000, 0)</f>
        <v>0</v>
      </c>
      <c r="BF969" s="28">
        <f>IFERROR(VLOOKUP(Table2[[#This Row],[SAP Code]],[26]_16!Y:Z,2,FALSE)/ 1000000, 0)</f>
        <v>0</v>
      </c>
      <c r="BG969" s="28" t="str">
        <f>IFERROR(VLOOKUP(Table2[[#This Row],[SAP Code]],[26]port!$A:$AD,30,FALSE),"unknown")</f>
        <v>COMP</v>
      </c>
      <c r="BH969" s="29" t="str">
        <f t="shared" si="270"/>
        <v>Number of operations completed out of the net approved of that year</v>
      </c>
      <c r="BI969" s="16"/>
    </row>
    <row r="970" spans="1:61" ht="17.100000000000001" customHeight="1">
      <c r="A970" s="16" t="s">
        <v>343</v>
      </c>
      <c r="B970" s="16" t="s">
        <v>3404</v>
      </c>
      <c r="C970" s="16" t="s">
        <v>3405</v>
      </c>
      <c r="D970" s="16" t="s">
        <v>3406</v>
      </c>
      <c r="E970" s="18">
        <v>43503</v>
      </c>
      <c r="F970" s="16" t="s">
        <v>1248</v>
      </c>
      <c r="G970" s="16" t="s">
        <v>140</v>
      </c>
      <c r="H970" s="16" t="s">
        <v>348</v>
      </c>
      <c r="I970" s="16" t="s">
        <v>138</v>
      </c>
      <c r="J970" s="16" t="s">
        <v>1769</v>
      </c>
      <c r="K970" s="16" t="s">
        <v>69</v>
      </c>
      <c r="L970" s="16" t="s">
        <v>85</v>
      </c>
      <c r="M970" s="19">
        <v>1200000</v>
      </c>
      <c r="N970" s="19">
        <v>1200000</v>
      </c>
      <c r="O970" s="20" t="s">
        <v>3407</v>
      </c>
      <c r="P970" s="21">
        <v>5500155013301</v>
      </c>
      <c r="Q970" s="20" t="s">
        <v>72</v>
      </c>
      <c r="R970" s="16" t="str">
        <f t="shared" si="260"/>
        <v>OTHERS</v>
      </c>
      <c r="S970" s="16" t="str">
        <f t="shared" si="259"/>
        <v>D</v>
      </c>
      <c r="T970" s="16" t="str">
        <f t="shared" si="258"/>
        <v>ADB Countries</v>
      </c>
      <c r="U970" s="16" t="str">
        <f t="shared" si="261"/>
        <v>Non-Transition States</v>
      </c>
      <c r="V970" s="22" t="str">
        <f>IF(ISNUMBER(MATCH(A970, {"Gabon","Sudan","Niger","Mali","Burkina Faso","Guinea"}, 0)), "De Facto Countries", "Non-De Facto Countries")</f>
        <v>Non-De Facto Countries</v>
      </c>
      <c r="W970" s="16" t="str">
        <f t="shared" si="272"/>
        <v>Nigeria</v>
      </c>
      <c r="X970" s="16" t="str">
        <f t="shared" si="273"/>
        <v>Transport</v>
      </c>
      <c r="Y970" s="23"/>
      <c r="AB970" s="23">
        <f>Table2[[#This Row],[Approved Amount_UA Equivalent]]</f>
        <v>1200000</v>
      </c>
      <c r="AD970" s="23">
        <f>SUM(Table2[[#This Row],[Feed Africa ]:[Improve Quality Of Life ]])</f>
        <v>1200000</v>
      </c>
      <c r="AE970" s="16" t="b">
        <f>Table2[[#This Row],[Total HI5]]=Table2[[#This Row],[Approved Amount_UA Equivalent]]</f>
        <v>1</v>
      </c>
      <c r="AF970" s="24">
        <v>43</v>
      </c>
      <c r="AG970" s="20" t="str">
        <f t="shared" si="262"/>
        <v>Technical Assistance &amp; Study</v>
      </c>
      <c r="AH970" s="24" t="e">
        <f>VLOOKUP(Table2[[#This Row],[SAP Code]],[25]DATA!$A:$G,7,FALSE)</f>
        <v>#N/A</v>
      </c>
      <c r="AI970" s="20" t="str">
        <f t="shared" si="263"/>
        <v>Other Investment</v>
      </c>
      <c r="AJ970" s="25" t="s">
        <v>89</v>
      </c>
      <c r="AK970" s="25" t="s">
        <v>140</v>
      </c>
      <c r="AL970" s="23" t="str" cm="1">
        <f t="array" ref="AL970">_xlfn.SWITCH(AK970,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70" s="26">
        <v>1</v>
      </c>
      <c r="AN970" s="25" t="str">
        <f t="shared" si="271"/>
        <v>Sovereign</v>
      </c>
      <c r="AO970" s="27">
        <v>1</v>
      </c>
      <c r="AP970" s="23">
        <f>Table2[[#This Row],[Approved Amount_UA Equivalent]]/1000000</f>
        <v>1.2</v>
      </c>
      <c r="AQ970" s="19">
        <f t="shared" si="264"/>
        <v>1.597008</v>
      </c>
      <c r="AR970" s="23" t="str">
        <f t="shared" si="265"/>
        <v>1-10</v>
      </c>
      <c r="AS970" s="23" t="str">
        <f t="shared" si="266"/>
        <v>1-20</v>
      </c>
      <c r="AT970" s="23" t="str">
        <f t="shared" si="267"/>
        <v>1-40</v>
      </c>
      <c r="AU970" s="23" t="str">
        <f t="shared" si="268"/>
        <v>&lt;1-50 Mn</v>
      </c>
      <c r="AV970" s="23">
        <f>Table2[[#This Row],[Amount]]</f>
        <v>1200000</v>
      </c>
      <c r="AW970" s="23" t="str">
        <f t="shared" si="269"/>
        <v>Feb 2019</v>
      </c>
      <c r="AX970" s="28">
        <f>IFERROR(VLOOKUP(Table2[[#This Row],[SAP Code]],[26]_16!A:B,2,FALSE),0)</f>
        <v>0</v>
      </c>
      <c r="AY970" s="28">
        <f>IFERROR(VLOOKUP(Table2[[#This Row],[SAP Code]],[26]_16!D:E,2,FALSE)/ 1000000, 0)</f>
        <v>0</v>
      </c>
      <c r="AZ970" s="28">
        <f>IFERROR(VLOOKUP(Table2[[#This Row],[SAP Code]],[26]_16!G:H,2,FALSE)/ 1000000, 0)</f>
        <v>0</v>
      </c>
      <c r="BA970" s="28">
        <f>IFERROR(VLOOKUP(Table2[[#This Row],[SAP Code]],[26]_16!J:K,2,FALSE)/ 1000000, 0)</f>
        <v>0</v>
      </c>
      <c r="BB970" s="28">
        <f>IFERROR(VLOOKUP(Table2[[#This Row],[SAP Code]],[26]_16!M:N,2,FALSE)/ 1000000, 0)</f>
        <v>2.3105100000000004E-3</v>
      </c>
      <c r="BC970" s="28">
        <f>IFERROR(VLOOKUP(Table2[[#This Row],[SAP Code]],[26]_16!P:Q,2,FALSE),0)</f>
        <v>2.9181199999999997E-3</v>
      </c>
      <c r="BD970" s="28">
        <f>IFERROR(VLOOKUP(Table2[[#This Row],[SAP Code]],[26]_16!S:T,2,FALSE),0)</f>
        <v>0.75773265000000001</v>
      </c>
      <c r="BE970" s="28">
        <f>IFERROR(VLOOKUP(Table2[[#This Row],[SAP Code]],[26]_16!V:W,2,FALSE)/ 1000000, 0)</f>
        <v>0</v>
      </c>
      <c r="BF970" s="28">
        <f>IFERROR(VLOOKUP(Table2[[#This Row],[SAP Code]],[26]_16!Y:Z,2,FALSE)/ 1000000, 0)</f>
        <v>0</v>
      </c>
      <c r="BG970" s="28" t="str">
        <f>IFERROR(VLOOKUP(Table2[[#This Row],[SAP Code]],[26]port!$A:$AD,30,FALSE),"unknown")</f>
        <v>OnGo</v>
      </c>
      <c r="BH970" s="29" t="str">
        <f t="shared" si="270"/>
        <v>Ongoing</v>
      </c>
      <c r="BI970" s="16"/>
    </row>
    <row r="971" spans="1:61" ht="17.100000000000001" customHeight="1">
      <c r="A971" s="16" t="s">
        <v>91</v>
      </c>
      <c r="B971" s="16" t="s">
        <v>3175</v>
      </c>
      <c r="C971" s="16" t="s">
        <v>3408</v>
      </c>
      <c r="D971" s="16" t="s">
        <v>3409</v>
      </c>
      <c r="E971" s="18">
        <v>43523</v>
      </c>
      <c r="F971" s="16" t="s">
        <v>3410</v>
      </c>
      <c r="G971" s="16" t="s">
        <v>2760</v>
      </c>
      <c r="H971" s="16" t="s">
        <v>81</v>
      </c>
      <c r="I971" s="16" t="s">
        <v>82</v>
      </c>
      <c r="J971" s="16" t="s">
        <v>1801</v>
      </c>
      <c r="K971" s="16" t="s">
        <v>84</v>
      </c>
      <c r="L971" s="16" t="s">
        <v>70</v>
      </c>
      <c r="M971" s="19">
        <v>11600000</v>
      </c>
      <c r="N971" s="19">
        <v>8281573.4989648033</v>
      </c>
      <c r="O971" s="20" t="s">
        <v>3179</v>
      </c>
      <c r="P971" s="21">
        <v>5565130000701</v>
      </c>
      <c r="Q971" s="20" t="s">
        <v>72</v>
      </c>
      <c r="R971" s="16" t="str">
        <f t="shared" si="260"/>
        <v>CIF</v>
      </c>
      <c r="S971" s="16" t="str">
        <f t="shared" si="259"/>
        <v>F</v>
      </c>
      <c r="T971" s="16" t="str">
        <f t="shared" si="258"/>
        <v>Blend Countries</v>
      </c>
      <c r="U971" s="16" t="str">
        <f t="shared" si="261"/>
        <v>Non-Transition States</v>
      </c>
      <c r="V971" s="22" t="str">
        <f>IF(ISNUMBER(MATCH(A971, {"Gabon","Sudan","Niger","Mali","Burkina Faso","Guinea"}, 0)), "De Facto Countries", "Non-De Facto Countries")</f>
        <v>Non-De Facto Countries</v>
      </c>
      <c r="W971" s="16" t="str">
        <f t="shared" si="272"/>
        <v>East</v>
      </c>
      <c r="X971" s="16" t="str">
        <f t="shared" si="273"/>
        <v>Power</v>
      </c>
      <c r="Y971" s="23"/>
      <c r="Z971" s="23">
        <f>Table2[[#This Row],[Approved Amount_UA Equivalent]]</f>
        <v>8281573.4989648033</v>
      </c>
      <c r="AD971" s="23">
        <f>SUM(Table2[[#This Row],[Feed Africa ]:[Improve Quality Of Life ]])</f>
        <v>8281573.4989648033</v>
      </c>
      <c r="AE971" s="16" t="b">
        <f>Table2[[#This Row],[Total HI5]]=Table2[[#This Row],[Approved Amount_UA Equivalent]]</f>
        <v>1</v>
      </c>
      <c r="AF971" s="24">
        <v>10</v>
      </c>
      <c r="AG971" s="20" t="str">
        <f t="shared" si="262"/>
        <v>Investment Project</v>
      </c>
      <c r="AH971" s="24" t="e">
        <f>VLOOKUP(Table2[[#This Row],[SAP Code]],[25]DATA!$A:$G,7,FALSE)</f>
        <v>#N/A</v>
      </c>
      <c r="AI971" s="20" t="str">
        <f t="shared" si="263"/>
        <v>Infrastructure</v>
      </c>
      <c r="AJ971" s="25" t="s">
        <v>89</v>
      </c>
      <c r="AK971" s="25" t="s">
        <v>2760</v>
      </c>
      <c r="AL971" s="23" t="str" cm="1">
        <f t="array" ref="AL971">_xlfn.SWITCH(AK971,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71" s="26">
        <v>2</v>
      </c>
      <c r="AN971" s="25" t="str">
        <f t="shared" si="271"/>
        <v>Non-Sovereign</v>
      </c>
      <c r="AO971" s="27">
        <v>1</v>
      </c>
      <c r="AP971" s="23">
        <f>Table2[[#This Row],[Approved Amount_UA Equivalent]]/1000000</f>
        <v>8.2815734989648035</v>
      </c>
      <c r="AQ971" s="19">
        <f t="shared" si="264"/>
        <v>11.021449275362318</v>
      </c>
      <c r="AR971" s="23" t="str">
        <f t="shared" si="265"/>
        <v>1-10</v>
      </c>
      <c r="AS971" s="23" t="str">
        <f t="shared" si="266"/>
        <v>1-20</v>
      </c>
      <c r="AT971" s="23" t="str">
        <f t="shared" si="267"/>
        <v>1-40</v>
      </c>
      <c r="AU971" s="23" t="str">
        <f t="shared" si="268"/>
        <v>&lt;1-50 Mn</v>
      </c>
      <c r="AV971" s="23">
        <f>Table2[[#This Row],[Amount]]</f>
        <v>11600000</v>
      </c>
      <c r="AW971" s="23" t="str">
        <f t="shared" si="269"/>
        <v>Feb 2019</v>
      </c>
      <c r="AX971" s="28">
        <f>IFERROR(VLOOKUP(Table2[[#This Row],[SAP Code]],[26]_16!A:B,2,FALSE),0)</f>
        <v>0</v>
      </c>
      <c r="AY971" s="28">
        <f>IFERROR(VLOOKUP(Table2[[#This Row],[SAP Code]],[26]_16!D:E,2,FALSE)/ 1000000, 0)</f>
        <v>0</v>
      </c>
      <c r="AZ971" s="28">
        <f>IFERROR(VLOOKUP(Table2[[#This Row],[SAP Code]],[26]_16!G:H,2,FALSE)/ 1000000, 0)</f>
        <v>0</v>
      </c>
      <c r="BA971" s="28">
        <f>IFERROR(VLOOKUP(Table2[[#This Row],[SAP Code]],[26]_16!J:K,2,FALSE)/ 1000000, 0)</f>
        <v>0</v>
      </c>
      <c r="BB971" s="28">
        <f>IFERROR(VLOOKUP(Table2[[#This Row],[SAP Code]],[26]_16!M:N,2,FALSE)/ 1000000, 0)</f>
        <v>0</v>
      </c>
      <c r="BC971" s="28">
        <f>IFERROR(VLOOKUP(Table2[[#This Row],[SAP Code]],[26]_16!P:Q,2,FALSE),0)</f>
        <v>0</v>
      </c>
      <c r="BD971" s="28">
        <f>IFERROR(VLOOKUP(Table2[[#This Row],[SAP Code]],[26]_16!S:T,2,FALSE),0)</f>
        <v>0</v>
      </c>
      <c r="BE971" s="28">
        <f>IFERROR(VLOOKUP(Table2[[#This Row],[SAP Code]],[26]_16!V:W,2,FALSE)/ 1000000, 0)</f>
        <v>0</v>
      </c>
      <c r="BF971" s="28">
        <f>IFERROR(VLOOKUP(Table2[[#This Row],[SAP Code]],[26]_16!Y:Z,2,FALSE)/ 1000000, 0)</f>
        <v>0</v>
      </c>
      <c r="BG971" s="28" t="str">
        <f>IFERROR(VLOOKUP(Table2[[#This Row],[SAP Code]],[26]port!$A:$AD,30,FALSE),"unknown")</f>
        <v>APVD</v>
      </c>
      <c r="BH971" s="29" t="str">
        <f t="shared" si="270"/>
        <v>Ongoing</v>
      </c>
      <c r="BI971" s="16"/>
    </row>
    <row r="972" spans="1:61" ht="17.100000000000001" customHeight="1">
      <c r="A972" s="16" t="s">
        <v>543</v>
      </c>
      <c r="B972" s="16" t="s">
        <v>3411</v>
      </c>
      <c r="C972" s="16" t="s">
        <v>3412</v>
      </c>
      <c r="D972" s="16" t="s">
        <v>3413</v>
      </c>
      <c r="E972" s="18">
        <v>43523</v>
      </c>
      <c r="F972" s="16" t="s">
        <v>584</v>
      </c>
      <c r="G972" s="16" t="s">
        <v>2220</v>
      </c>
      <c r="H972" s="16" t="s">
        <v>132</v>
      </c>
      <c r="I972" s="16" t="s">
        <v>102</v>
      </c>
      <c r="J972" s="16" t="s">
        <v>2463</v>
      </c>
      <c r="K972" s="16" t="s">
        <v>69</v>
      </c>
      <c r="L972" s="16" t="s">
        <v>85</v>
      </c>
      <c r="M972" s="19">
        <v>900000</v>
      </c>
      <c r="N972" s="19">
        <v>900000</v>
      </c>
      <c r="O972" s="20" t="s">
        <v>3414</v>
      </c>
      <c r="P972" s="21">
        <v>5900155015051</v>
      </c>
      <c r="Q972" s="20" t="s">
        <v>72</v>
      </c>
      <c r="R972" s="16" t="str">
        <f t="shared" si="260"/>
        <v>ADF Including TSF</v>
      </c>
      <c r="S972" s="16" t="str">
        <f t="shared" si="259"/>
        <v>H</v>
      </c>
      <c r="T972" s="16" t="str">
        <f t="shared" si="258"/>
        <v>ADF Countries</v>
      </c>
      <c r="U972" s="16" t="str">
        <f t="shared" si="261"/>
        <v>Transition States</v>
      </c>
      <c r="V972" s="22" t="str">
        <f>IF(ISNUMBER(MATCH(A972, {"Gabon","Sudan","Niger","Mali","Burkina Faso","Guinea"}, 0)), "De Facto Countries", "Non-De Facto Countries")</f>
        <v>Non-De Facto Countries</v>
      </c>
      <c r="W972" s="16" t="str">
        <f t="shared" si="272"/>
        <v>West</v>
      </c>
      <c r="X972" s="16" t="str">
        <f t="shared" si="273"/>
        <v>Finance</v>
      </c>
      <c r="Y972" s="23"/>
      <c r="AA972" s="23">
        <f>Table2[[#This Row],[Approved Amount_UA Equivalent]]</f>
        <v>900000</v>
      </c>
      <c r="AD972" s="23">
        <f>SUM(Table2[[#This Row],[Feed Africa ]:[Improve Quality Of Life ]])</f>
        <v>900000</v>
      </c>
      <c r="AE972" s="16" t="b">
        <f>Table2[[#This Row],[Total HI5]]=Table2[[#This Row],[Approved Amount_UA Equivalent]]</f>
        <v>1</v>
      </c>
      <c r="AF972" s="24">
        <v>41</v>
      </c>
      <c r="AG972" s="20" t="str">
        <f t="shared" si="262"/>
        <v>ISP and Investment Project</v>
      </c>
      <c r="AH972" s="24" t="e">
        <f>VLOOKUP(Table2[[#This Row],[SAP Code]],[25]DATA!$A:$G,7,FALSE)</f>
        <v>#N/A</v>
      </c>
      <c r="AI972" s="20" t="str">
        <f t="shared" si="263"/>
        <v>Other Investment</v>
      </c>
      <c r="AJ972" s="25" t="s">
        <v>106</v>
      </c>
      <c r="AK972" s="25" t="s">
        <v>2220</v>
      </c>
      <c r="AL972" s="23" t="str" cm="1">
        <f t="array" ref="AL972">_xlfn.SWITCH(AK972,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72" s="26">
        <v>1</v>
      </c>
      <c r="AN972" s="25" t="str">
        <f t="shared" si="271"/>
        <v>Sovereign</v>
      </c>
      <c r="AO972" s="27">
        <v>1</v>
      </c>
      <c r="AP972" s="23">
        <f>Table2[[#This Row],[Approved Amount_UA Equivalent]]/1000000</f>
        <v>0.9</v>
      </c>
      <c r="AQ972" s="19">
        <f t="shared" si="264"/>
        <v>1.197756</v>
      </c>
      <c r="AR972" s="23" t="str">
        <f t="shared" si="265"/>
        <v>1-10</v>
      </c>
      <c r="AS972" s="23" t="str">
        <f t="shared" si="266"/>
        <v>1-20</v>
      </c>
      <c r="AT972" s="23" t="str">
        <f t="shared" si="267"/>
        <v>1-40</v>
      </c>
      <c r="AU972" s="23" t="str">
        <f t="shared" si="268"/>
        <v>&lt;1-50 Mn</v>
      </c>
      <c r="AV972" s="23">
        <f>Table2[[#This Row],[Amount]]</f>
        <v>900000</v>
      </c>
      <c r="AW972" s="23" t="str">
        <f t="shared" si="269"/>
        <v>Feb 2019</v>
      </c>
      <c r="AX972" s="28">
        <f>IFERROR(VLOOKUP(Table2[[#This Row],[SAP Code]],[26]_16!A:B,2,FALSE),0)</f>
        <v>0</v>
      </c>
      <c r="AY972" s="28">
        <f>IFERROR(VLOOKUP(Table2[[#This Row],[SAP Code]],[26]_16!D:E,2,FALSE)/ 1000000, 0)</f>
        <v>0</v>
      </c>
      <c r="AZ972" s="28">
        <f>IFERROR(VLOOKUP(Table2[[#This Row],[SAP Code]],[26]_16!G:H,2,FALSE)/ 1000000, 0)</f>
        <v>0</v>
      </c>
      <c r="BA972" s="28">
        <f>IFERROR(VLOOKUP(Table2[[#This Row],[SAP Code]],[26]_16!J:K,2,FALSE)/ 1000000, 0)</f>
        <v>0</v>
      </c>
      <c r="BB972" s="28">
        <f>IFERROR(VLOOKUP(Table2[[#This Row],[SAP Code]],[26]_16!M:N,2,FALSE)/ 1000000, 0)</f>
        <v>0.14588970999999998</v>
      </c>
      <c r="BC972" s="28">
        <f>IFERROR(VLOOKUP(Table2[[#This Row],[SAP Code]],[26]_16!P:Q,2,FALSE),0)</f>
        <v>0.17285743000000001</v>
      </c>
      <c r="BD972" s="28">
        <f>IFERROR(VLOOKUP(Table2[[#This Row],[SAP Code]],[26]_16!S:T,2,FALSE),0)</f>
        <v>0.15581110000000004</v>
      </c>
      <c r="BE972" s="28">
        <f>IFERROR(VLOOKUP(Table2[[#This Row],[SAP Code]],[26]_16!V:W,2,FALSE)/ 1000000, 0)</f>
        <v>0.15879740000000001</v>
      </c>
      <c r="BF972" s="28">
        <f>IFERROR(VLOOKUP(Table2[[#This Row],[SAP Code]],[26]_16!Y:Z,2,FALSE)/ 1000000, 0)</f>
        <v>1.167643E-2</v>
      </c>
      <c r="BG972" s="28" t="str">
        <f>IFERROR(VLOOKUP(Table2[[#This Row],[SAP Code]],[26]port!$A:$AD,30,FALSE),"unknown")</f>
        <v>OnGo</v>
      </c>
      <c r="BH972" s="29" t="str">
        <f t="shared" si="270"/>
        <v>Ongoing</v>
      </c>
      <c r="BI972" s="16"/>
    </row>
    <row r="973" spans="1:61" ht="17.100000000000001" customHeight="1">
      <c r="A973" s="16" t="s">
        <v>495</v>
      </c>
      <c r="B973" s="16" t="s">
        <v>3415</v>
      </c>
      <c r="C973" s="16" t="s">
        <v>3416</v>
      </c>
      <c r="D973" s="16" t="s">
        <v>3417</v>
      </c>
      <c r="E973" s="18">
        <v>43528</v>
      </c>
      <c r="F973" s="16" t="s">
        <v>499</v>
      </c>
      <c r="G973" s="16" t="s">
        <v>126</v>
      </c>
      <c r="H973" s="16" t="s">
        <v>101</v>
      </c>
      <c r="I973" s="16" t="s">
        <v>123</v>
      </c>
      <c r="J973" s="16" t="s">
        <v>597</v>
      </c>
      <c r="K973" s="16" t="s">
        <v>69</v>
      </c>
      <c r="L973" s="16" t="s">
        <v>70</v>
      </c>
      <c r="M973" s="19">
        <v>1750000</v>
      </c>
      <c r="N973" s="19">
        <v>1251806.1774846565</v>
      </c>
      <c r="O973" s="20" t="s">
        <v>3418</v>
      </c>
      <c r="P973" s="21">
        <v>5850155000651</v>
      </c>
      <c r="Q973" s="20" t="s">
        <v>72</v>
      </c>
      <c r="R973" s="16" t="str">
        <f t="shared" si="260"/>
        <v>ZimFund</v>
      </c>
      <c r="S973" s="16" t="str">
        <f t="shared" si="259"/>
        <v>E</v>
      </c>
      <c r="T973" s="16" t="str">
        <f t="shared" si="258"/>
        <v>ADF Countries</v>
      </c>
      <c r="U973" s="16" t="str">
        <f t="shared" si="261"/>
        <v>Transition States</v>
      </c>
      <c r="V973" s="22" t="str">
        <f>IF(ISNUMBER(MATCH(A973, {"Gabon","Sudan","Niger","Mali","Burkina Faso","Guinea"}, 0)), "De Facto Countries", "Non-De Facto Countries")</f>
        <v>Non-De Facto Countries</v>
      </c>
      <c r="W973" s="16" t="str">
        <f t="shared" si="272"/>
        <v>South</v>
      </c>
      <c r="X973" s="16" t="str">
        <f t="shared" si="273"/>
        <v>WASH Sector</v>
      </c>
      <c r="Y973" s="23">
        <f>Table2[[#This Row],[Approved Amount_UA Equivalent]]*0.03</f>
        <v>37554.185324539692</v>
      </c>
      <c r="Z973" s="23">
        <f>Table2[[#This Row],[Approved Amount_UA Equivalent]]*0.01</f>
        <v>12518.061774846565</v>
      </c>
      <c r="AC973" s="23">
        <f>Table2[[#This Row],[Approved Amount_UA Equivalent]]*0.96</f>
        <v>1201733.9303852702</v>
      </c>
      <c r="AD973" s="23">
        <f>SUM(Table2[[#This Row],[Feed Africa ]:[Improve Quality Of Life ]])</f>
        <v>1251806.1774846565</v>
      </c>
      <c r="AE973" s="16" t="b">
        <f>Table2[[#This Row],[Total HI5]]=Table2[[#This Row],[Approved Amount_UA Equivalent]]</f>
        <v>1</v>
      </c>
      <c r="AF973" s="24">
        <v>40</v>
      </c>
      <c r="AG973" s="20" t="str">
        <f t="shared" si="262"/>
        <v>ISP and Investment Project</v>
      </c>
      <c r="AH973" s="24" t="e">
        <f>VLOOKUP(Table2[[#This Row],[SAP Code]],[25]DATA!$A:$G,7,FALSE)</f>
        <v>#N/A</v>
      </c>
      <c r="AI973" s="20" t="str">
        <f t="shared" si="263"/>
        <v>Infrastructure</v>
      </c>
      <c r="AJ973" s="25" t="s">
        <v>89</v>
      </c>
      <c r="AK973" s="25" t="s">
        <v>126</v>
      </c>
      <c r="AL973" s="23" t="str" cm="1">
        <f t="array" ref="AL973">_xlfn.SWITCH(AK973,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73" s="26">
        <v>1</v>
      </c>
      <c r="AN973" s="25" t="str">
        <f t="shared" si="271"/>
        <v>Sovereign</v>
      </c>
      <c r="AO973" s="27">
        <v>1</v>
      </c>
      <c r="AP973" s="23">
        <f>Table2[[#This Row],[Approved Amount_UA Equivalent]]/1000000</f>
        <v>1.2518061774846565</v>
      </c>
      <c r="AQ973" s="19">
        <f t="shared" si="264"/>
        <v>1.6659537332436802</v>
      </c>
      <c r="AR973" s="23" t="str">
        <f t="shared" si="265"/>
        <v>1-10</v>
      </c>
      <c r="AS973" s="23" t="str">
        <f t="shared" si="266"/>
        <v>1-20</v>
      </c>
      <c r="AT973" s="23" t="str">
        <f t="shared" si="267"/>
        <v>1-40</v>
      </c>
      <c r="AU973" s="23" t="str">
        <f t="shared" si="268"/>
        <v>&lt;1-50 Mn</v>
      </c>
      <c r="AV973" s="23">
        <f>Table2[[#This Row],[Amount]]</f>
        <v>1750000</v>
      </c>
      <c r="AW973" s="23" t="str">
        <f t="shared" si="269"/>
        <v>Mar 2019</v>
      </c>
      <c r="AX973" s="28">
        <f>IFERROR(VLOOKUP(Table2[[#This Row],[SAP Code]],[26]_16!A:B,2,FALSE),0)</f>
        <v>0</v>
      </c>
      <c r="AY973" s="28">
        <f>IFERROR(VLOOKUP(Table2[[#This Row],[SAP Code]],[26]_16!D:E,2,FALSE)/ 1000000, 0)</f>
        <v>0</v>
      </c>
      <c r="AZ973" s="28">
        <f>IFERROR(VLOOKUP(Table2[[#This Row],[SAP Code]],[26]_16!G:H,2,FALSE)/ 1000000, 0)</f>
        <v>0</v>
      </c>
      <c r="BA973" s="28">
        <f>IFERROR(VLOOKUP(Table2[[#This Row],[SAP Code]],[26]_16!J:K,2,FALSE)/ 1000000, 0)</f>
        <v>0</v>
      </c>
      <c r="BB973" s="28">
        <f>IFERROR(VLOOKUP(Table2[[#This Row],[SAP Code]],[26]_16!M:N,2,FALSE)/ 1000000, 0)</f>
        <v>0</v>
      </c>
      <c r="BC973" s="28">
        <f>IFERROR(VLOOKUP(Table2[[#This Row],[SAP Code]],[26]_16!P:Q,2,FALSE),0)</f>
        <v>0.84818026000000002</v>
      </c>
      <c r="BD973" s="28">
        <f>IFERROR(VLOOKUP(Table2[[#This Row],[SAP Code]],[26]_16!S:T,2,FALSE),0)</f>
        <v>0.33320309000000004</v>
      </c>
      <c r="BE973" s="28">
        <f>IFERROR(VLOOKUP(Table2[[#This Row],[SAP Code]],[26]_16!V:W,2,FALSE)/ 1000000, 0)</f>
        <v>0.18754426999999999</v>
      </c>
      <c r="BF973" s="28">
        <f>IFERROR(VLOOKUP(Table2[[#This Row],[SAP Code]],[26]_16!Y:Z,2,FALSE)/ 1000000, 0)</f>
        <v>0</v>
      </c>
      <c r="BG973" s="28" t="str">
        <f>IFERROR(VLOOKUP(Table2[[#This Row],[SAP Code]],[26]port!$A:$AD,30,FALSE),"unknown")</f>
        <v>COMP</v>
      </c>
      <c r="BH973" s="29" t="str">
        <f t="shared" si="270"/>
        <v>Number of operations completed out of the net approved of that year</v>
      </c>
      <c r="BI973" s="16"/>
    </row>
    <row r="974" spans="1:61" ht="17.100000000000001" customHeight="1">
      <c r="A974" s="16" t="s">
        <v>326</v>
      </c>
      <c r="B974" s="16" t="s">
        <v>3419</v>
      </c>
      <c r="C974" s="16" t="s">
        <v>3420</v>
      </c>
      <c r="D974" s="16" t="s">
        <v>3421</v>
      </c>
      <c r="E974" s="18">
        <v>43536</v>
      </c>
      <c r="F974" s="16" t="s">
        <v>328</v>
      </c>
      <c r="G974" s="16" t="s">
        <v>74</v>
      </c>
      <c r="H974" s="16" t="s">
        <v>132</v>
      </c>
      <c r="I974" s="16" t="s">
        <v>1121</v>
      </c>
      <c r="J974" s="16" t="s">
        <v>83</v>
      </c>
      <c r="K974" s="16" t="s">
        <v>84</v>
      </c>
      <c r="L974" s="16" t="s">
        <v>85</v>
      </c>
      <c r="M974" s="19">
        <v>7500000</v>
      </c>
      <c r="N974" s="19">
        <v>7500000</v>
      </c>
      <c r="O974" s="20" t="s">
        <v>3081</v>
      </c>
      <c r="P974" s="21">
        <v>2100150041243</v>
      </c>
      <c r="Q974" s="20" t="s">
        <v>72</v>
      </c>
      <c r="R974" s="16" t="str">
        <f t="shared" si="260"/>
        <v>ADF Including TSF</v>
      </c>
      <c r="S974" s="16" t="str">
        <f t="shared" si="259"/>
        <v>C</v>
      </c>
      <c r="T974" s="16" t="str">
        <f t="shared" si="258"/>
        <v>ADF Countries</v>
      </c>
      <c r="U974" s="16" t="str">
        <f t="shared" si="261"/>
        <v>Transition States</v>
      </c>
      <c r="V974" s="22" t="str">
        <f>IF(ISNUMBER(MATCH(A974, {"Gabon","Sudan","Niger","Mali","Burkina Faso","Guinea"}, 0)), "De Facto Countries", "Non-De Facto Countries")</f>
        <v>De Facto Countries</v>
      </c>
      <c r="W974" s="16" t="str">
        <f t="shared" si="272"/>
        <v>West</v>
      </c>
      <c r="X974" s="16" t="str">
        <f t="shared" si="273"/>
        <v>Environment</v>
      </c>
      <c r="Y974" s="23">
        <f>Table2[[#This Row],[Approved Amount_UA Equivalent]]</f>
        <v>7500000</v>
      </c>
      <c r="AD974" s="23">
        <f>SUM(Table2[[#This Row],[Feed Africa ]:[Improve Quality Of Life ]])</f>
        <v>7500000</v>
      </c>
      <c r="AE974" s="16" t="b">
        <f>Table2[[#This Row],[Total HI5]]=Table2[[#This Row],[Approved Amount_UA Equivalent]]</f>
        <v>1</v>
      </c>
      <c r="AF974" s="24">
        <v>10</v>
      </c>
      <c r="AG974" s="20" t="str">
        <f t="shared" si="262"/>
        <v>Investment Project</v>
      </c>
      <c r="AH974" s="24" t="e">
        <f>VLOOKUP(Table2[[#This Row],[SAP Code]],[25]DATA!$A:$G,7,FALSE)</f>
        <v>#N/A</v>
      </c>
      <c r="AI974" s="20" t="str">
        <f t="shared" si="263"/>
        <v>Infrastructure</v>
      </c>
      <c r="AJ974" s="25" t="s">
        <v>1126</v>
      </c>
      <c r="AK974" s="25" t="s">
        <v>74</v>
      </c>
      <c r="AL974" s="23" t="str" cm="1">
        <f t="array" ref="AL974">_xlfn.SWITCH(AK974,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74" s="26">
        <v>1</v>
      </c>
      <c r="AN974" s="25" t="str">
        <f t="shared" si="271"/>
        <v>Sovereign</v>
      </c>
      <c r="AO974" s="27">
        <v>1</v>
      </c>
      <c r="AP974" s="23">
        <f>Table2[[#This Row],[Approved Amount_UA Equivalent]]/1000000</f>
        <v>7.5</v>
      </c>
      <c r="AQ974" s="19">
        <f t="shared" si="264"/>
        <v>9.9812999999999992</v>
      </c>
      <c r="AR974" s="23" t="str">
        <f t="shared" si="265"/>
        <v>1-10</v>
      </c>
      <c r="AS974" s="23" t="str">
        <f t="shared" si="266"/>
        <v>1-20</v>
      </c>
      <c r="AT974" s="23" t="str">
        <f t="shared" si="267"/>
        <v>1-40</v>
      </c>
      <c r="AU974" s="23" t="str">
        <f t="shared" si="268"/>
        <v>&lt;1-50 Mn</v>
      </c>
      <c r="AV974" s="23">
        <f>Table2[[#This Row],[Amount]]</f>
        <v>7500000</v>
      </c>
      <c r="AW974" s="23" t="str">
        <f t="shared" si="269"/>
        <v>Mar 2019</v>
      </c>
      <c r="AX974" s="28">
        <f>IFERROR(VLOOKUP(Table2[[#This Row],[SAP Code]],[26]_16!A:B,2,FALSE),0)</f>
        <v>0</v>
      </c>
      <c r="AY974" s="28">
        <f>IFERROR(VLOOKUP(Table2[[#This Row],[SAP Code]],[26]_16!D:E,2,FALSE)/ 1000000, 0)</f>
        <v>0</v>
      </c>
      <c r="AZ974" s="28">
        <f>IFERROR(VLOOKUP(Table2[[#This Row],[SAP Code]],[26]_16!G:H,2,FALSE)/ 1000000, 0)</f>
        <v>0</v>
      </c>
      <c r="BA974" s="28">
        <f>IFERROR(VLOOKUP(Table2[[#This Row],[SAP Code]],[26]_16!J:K,2,FALSE)/ 1000000, 0)</f>
        <v>0</v>
      </c>
      <c r="BB974" s="28">
        <f>IFERROR(VLOOKUP(Table2[[#This Row],[SAP Code]],[26]_16!M:N,2,FALSE)/ 1000000, 0)</f>
        <v>2.226738E-2</v>
      </c>
      <c r="BC974" s="28">
        <f>IFERROR(VLOOKUP(Table2[[#This Row],[SAP Code]],[26]_16!P:Q,2,FALSE),0)</f>
        <v>0.21035228</v>
      </c>
      <c r="BD974" s="28">
        <f>IFERROR(VLOOKUP(Table2[[#This Row],[SAP Code]],[26]_16!S:T,2,FALSE),0)</f>
        <v>5.7740010000000001E-2</v>
      </c>
      <c r="BE974" s="28">
        <f>IFERROR(VLOOKUP(Table2[[#This Row],[SAP Code]],[26]_16!V:W,2,FALSE)/ 1000000, 0)</f>
        <v>0.10709816999999999</v>
      </c>
      <c r="BF974" s="28">
        <f>IFERROR(VLOOKUP(Table2[[#This Row],[SAP Code]],[26]_16!Y:Z,2,FALSE)/ 1000000, 0)</f>
        <v>0.20749482</v>
      </c>
      <c r="BG974" s="28" t="str">
        <f>IFERROR(VLOOKUP(Table2[[#This Row],[SAP Code]],[26]port!$A:$AD,30,FALSE),"unknown")</f>
        <v>OnGo</v>
      </c>
      <c r="BH974" s="29" t="str">
        <f t="shared" si="270"/>
        <v>Ongoing</v>
      </c>
      <c r="BI974" s="16"/>
    </row>
    <row r="975" spans="1:61" ht="17.100000000000001" customHeight="1">
      <c r="A975" s="20" t="s">
        <v>751</v>
      </c>
      <c r="B975" s="16" t="s">
        <v>3419</v>
      </c>
      <c r="C975" s="16" t="s">
        <v>3422</v>
      </c>
      <c r="D975" s="16" t="s">
        <v>3421</v>
      </c>
      <c r="E975" s="18">
        <v>43536</v>
      </c>
      <c r="F975" s="16" t="s">
        <v>694</v>
      </c>
      <c r="G975" s="16" t="s">
        <v>74</v>
      </c>
      <c r="H975" s="16" t="s">
        <v>132</v>
      </c>
      <c r="I975" s="16" t="s">
        <v>1121</v>
      </c>
      <c r="J975" s="16" t="s">
        <v>2463</v>
      </c>
      <c r="K975" s="16" t="s">
        <v>69</v>
      </c>
      <c r="L975" s="16" t="s">
        <v>85</v>
      </c>
      <c r="M975" s="19">
        <v>3000000</v>
      </c>
      <c r="N975" s="19">
        <v>3000000</v>
      </c>
      <c r="O975" s="20" t="s">
        <v>3087</v>
      </c>
      <c r="P975" s="21">
        <v>5900155015102</v>
      </c>
      <c r="Q975" s="20" t="s">
        <v>72</v>
      </c>
      <c r="R975" s="16" t="str">
        <f t="shared" si="260"/>
        <v>ADF Including TSF</v>
      </c>
      <c r="S975" s="16" t="str">
        <f t="shared" si="259"/>
        <v>C</v>
      </c>
      <c r="T975" s="16" t="str">
        <f t="shared" si="258"/>
        <v>ADF Countries</v>
      </c>
      <c r="U975" s="16" t="str">
        <f t="shared" si="261"/>
        <v>Transition States</v>
      </c>
      <c r="V975" s="22" t="str">
        <f>IF(ISNUMBER(MATCH(A975, {"Gabon","Sudan","Niger","Mali","Burkina Faso","Guinea"}, 0)), "De Facto Countries", "Non-De Facto Countries")</f>
        <v>De Facto Countries</v>
      </c>
      <c r="W975" s="16" t="str">
        <f t="shared" si="272"/>
        <v>West</v>
      </c>
      <c r="X975" s="16" t="str">
        <f t="shared" si="273"/>
        <v>Environment</v>
      </c>
      <c r="Y975" s="23">
        <f>Table2[[#This Row],[Approved Amount_UA Equivalent]]</f>
        <v>3000000</v>
      </c>
      <c r="AD975" s="23">
        <f>SUM(Table2[[#This Row],[Feed Africa ]:[Improve Quality Of Life ]])</f>
        <v>3000000</v>
      </c>
      <c r="AE975" s="16" t="b">
        <f>Table2[[#This Row],[Total HI5]]=Table2[[#This Row],[Approved Amount_UA Equivalent]]</f>
        <v>1</v>
      </c>
      <c r="AF975" s="24">
        <v>41</v>
      </c>
      <c r="AG975" s="20" t="str">
        <f t="shared" si="262"/>
        <v>ISP and Investment Project</v>
      </c>
      <c r="AH975" s="24" t="e">
        <f>VLOOKUP(Table2[[#This Row],[SAP Code]],[25]DATA!$A:$G,7,FALSE)</f>
        <v>#N/A</v>
      </c>
      <c r="AI975" s="20" t="str">
        <f t="shared" si="263"/>
        <v>Infrastructure</v>
      </c>
      <c r="AJ975" s="25" t="s">
        <v>1126</v>
      </c>
      <c r="AK975" s="25" t="s">
        <v>74</v>
      </c>
      <c r="AL975" s="23" t="str" cm="1">
        <f t="array" ref="AL975">_xlfn.SWITCH(AK975,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75" s="26">
        <v>1</v>
      </c>
      <c r="AN975" s="25" t="str">
        <f t="shared" si="271"/>
        <v>Sovereign</v>
      </c>
      <c r="AO975" s="27">
        <v>1</v>
      </c>
      <c r="AP975" s="23">
        <f>Table2[[#This Row],[Approved Amount_UA Equivalent]]/1000000</f>
        <v>3</v>
      </c>
      <c r="AQ975" s="19">
        <f t="shared" si="264"/>
        <v>3.9925199999999998</v>
      </c>
      <c r="AR975" s="23" t="str">
        <f t="shared" si="265"/>
        <v>1-10</v>
      </c>
      <c r="AS975" s="23" t="str">
        <f t="shared" si="266"/>
        <v>1-20</v>
      </c>
      <c r="AT975" s="23" t="str">
        <f t="shared" si="267"/>
        <v>1-40</v>
      </c>
      <c r="AU975" s="23" t="str">
        <f t="shared" si="268"/>
        <v>&lt;1-50 Mn</v>
      </c>
      <c r="AV975" s="23">
        <f>Table2[[#This Row],[Amount]]</f>
        <v>3000000</v>
      </c>
      <c r="AW975" s="23" t="str">
        <f t="shared" si="269"/>
        <v>Mar 2019</v>
      </c>
      <c r="AX975" s="28">
        <f>IFERROR(VLOOKUP(Table2[[#This Row],[SAP Code]],[26]_16!A:B,2,FALSE),0)</f>
        <v>0</v>
      </c>
      <c r="AY975" s="28">
        <f>IFERROR(VLOOKUP(Table2[[#This Row],[SAP Code]],[26]_16!D:E,2,FALSE)/ 1000000, 0)</f>
        <v>0</v>
      </c>
      <c r="AZ975" s="28">
        <f>IFERROR(VLOOKUP(Table2[[#This Row],[SAP Code]],[26]_16!G:H,2,FALSE)/ 1000000, 0)</f>
        <v>0</v>
      </c>
      <c r="BA975" s="28">
        <f>IFERROR(VLOOKUP(Table2[[#This Row],[SAP Code]],[26]_16!J:K,2,FALSE)/ 1000000, 0)</f>
        <v>0</v>
      </c>
      <c r="BB975" s="28">
        <f>IFERROR(VLOOKUP(Table2[[#This Row],[SAP Code]],[26]_16!M:N,2,FALSE)/ 1000000, 0)</f>
        <v>4.3947029999999998E-2</v>
      </c>
      <c r="BC975" s="28">
        <f>IFERROR(VLOOKUP(Table2[[#This Row],[SAP Code]],[26]_16!P:Q,2,FALSE),0)</f>
        <v>0.29036543000000004</v>
      </c>
      <c r="BD975" s="28">
        <f>IFERROR(VLOOKUP(Table2[[#This Row],[SAP Code]],[26]_16!S:T,2,FALSE),0)</f>
        <v>0.11591485</v>
      </c>
      <c r="BE975" s="28">
        <f>IFERROR(VLOOKUP(Table2[[#This Row],[SAP Code]],[26]_16!V:W,2,FALSE)/ 1000000, 0)</f>
        <v>0.15617449</v>
      </c>
      <c r="BF975" s="28">
        <f>IFERROR(VLOOKUP(Table2[[#This Row],[SAP Code]],[26]_16!Y:Z,2,FALSE)/ 1000000, 0)</f>
        <v>0.17425031000000005</v>
      </c>
      <c r="BG975" s="28" t="str">
        <f>IFERROR(VLOOKUP(Table2[[#This Row],[SAP Code]],[26]port!$A:$AD,30,FALSE),"unknown")</f>
        <v>OnGo</v>
      </c>
      <c r="BH975" s="29" t="str">
        <f t="shared" si="270"/>
        <v>Ongoing</v>
      </c>
      <c r="BI975" s="16"/>
    </row>
    <row r="976" spans="1:61" ht="17.100000000000001" customHeight="1">
      <c r="A976" s="38" t="s">
        <v>769</v>
      </c>
      <c r="B976" s="16" t="s">
        <v>3419</v>
      </c>
      <c r="C976" s="16" t="s">
        <v>3423</v>
      </c>
      <c r="D976" s="16" t="s">
        <v>3421</v>
      </c>
      <c r="E976" s="18">
        <v>43536</v>
      </c>
      <c r="F976" s="16" t="s">
        <v>773</v>
      </c>
      <c r="G976" s="16" t="s">
        <v>74</v>
      </c>
      <c r="H976" s="16" t="s">
        <v>66</v>
      </c>
      <c r="I976" s="16" t="s">
        <v>1121</v>
      </c>
      <c r="J976" s="16" t="s">
        <v>83</v>
      </c>
      <c r="K976" s="16" t="s">
        <v>69</v>
      </c>
      <c r="L976" s="16" t="s">
        <v>85</v>
      </c>
      <c r="M976" s="19">
        <v>4500000</v>
      </c>
      <c r="N976" s="19">
        <v>4500000</v>
      </c>
      <c r="O976" s="20" t="s">
        <v>3099</v>
      </c>
      <c r="P976" s="21">
        <v>2100155039167</v>
      </c>
      <c r="Q976" s="20" t="s">
        <v>72</v>
      </c>
      <c r="R976" s="16" t="str">
        <f t="shared" si="260"/>
        <v>ADF Including TSF</v>
      </c>
      <c r="S976" s="16" t="str">
        <f t="shared" si="259"/>
        <v>C</v>
      </c>
      <c r="T976" s="16" t="str">
        <f t="shared" si="258"/>
        <v>ADF Countries</v>
      </c>
      <c r="U976" s="16" t="str">
        <f t="shared" si="261"/>
        <v>Transition States</v>
      </c>
      <c r="V976" s="22" t="str">
        <f>IF(ISNUMBER(MATCH(A976, {"Gabon","Sudan","Niger","Mali","Burkina Faso","Guinea"}, 0)), "De Facto Countries", "Non-De Facto Countries")</f>
        <v>Non-De Facto Countries</v>
      </c>
      <c r="W976" s="16" t="str">
        <f t="shared" si="272"/>
        <v>Central</v>
      </c>
      <c r="X976" s="16" t="str">
        <f t="shared" si="273"/>
        <v>Environment</v>
      </c>
      <c r="Y976" s="23">
        <f>Table2[[#This Row],[Approved Amount_UA Equivalent]]</f>
        <v>4500000</v>
      </c>
      <c r="AD976" s="23">
        <f>SUM(Table2[[#This Row],[Feed Africa ]:[Improve Quality Of Life ]])</f>
        <v>4500000</v>
      </c>
      <c r="AE976" s="16" t="b">
        <f>Table2[[#This Row],[Total HI5]]=Table2[[#This Row],[Approved Amount_UA Equivalent]]</f>
        <v>1</v>
      </c>
      <c r="AF976" s="24">
        <v>41</v>
      </c>
      <c r="AG976" s="20" t="str">
        <f t="shared" si="262"/>
        <v>ISP and Investment Project</v>
      </c>
      <c r="AH976" s="24" t="e">
        <f>VLOOKUP(Table2[[#This Row],[SAP Code]],[25]DATA!$A:$G,7,FALSE)</f>
        <v>#N/A</v>
      </c>
      <c r="AI976" s="20" t="str">
        <f t="shared" si="263"/>
        <v>Infrastructure</v>
      </c>
      <c r="AJ976" s="25" t="s">
        <v>1126</v>
      </c>
      <c r="AK976" s="25" t="s">
        <v>74</v>
      </c>
      <c r="AL976" s="23" t="str" cm="1">
        <f t="array" ref="AL976">_xlfn.SWITCH(AK976,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76" s="26">
        <v>1</v>
      </c>
      <c r="AN976" s="25" t="str">
        <f t="shared" si="271"/>
        <v>Sovereign</v>
      </c>
      <c r="AO976" s="27">
        <v>0.5</v>
      </c>
      <c r="AP976" s="23">
        <f>Table2[[#This Row],[Approved Amount_UA Equivalent]]/1000000</f>
        <v>4.5</v>
      </c>
      <c r="AQ976" s="19">
        <f t="shared" si="264"/>
        <v>5.9887800000000002</v>
      </c>
      <c r="AR976" s="23" t="str">
        <f t="shared" si="265"/>
        <v>1-10</v>
      </c>
      <c r="AS976" s="23" t="str">
        <f t="shared" si="266"/>
        <v>1-20</v>
      </c>
      <c r="AT976" s="23" t="str">
        <f t="shared" si="267"/>
        <v>1-40</v>
      </c>
      <c r="AU976" s="23" t="str">
        <f t="shared" si="268"/>
        <v>&lt;1-50 Mn</v>
      </c>
      <c r="AV976" s="23">
        <f>Table2[[#This Row],[Amount]]</f>
        <v>4500000</v>
      </c>
      <c r="AW976" s="23" t="str">
        <f t="shared" si="269"/>
        <v>Mar 2019</v>
      </c>
      <c r="AX976" s="28">
        <f>IFERROR(VLOOKUP(Table2[[#This Row],[SAP Code]],[26]_16!A:B,2,FALSE),0)</f>
        <v>0</v>
      </c>
      <c r="AY976" s="28">
        <f>IFERROR(VLOOKUP(Table2[[#This Row],[SAP Code]],[26]_16!D:E,2,FALSE)/ 1000000, 0)</f>
        <v>0</v>
      </c>
      <c r="AZ976" s="28">
        <f>IFERROR(VLOOKUP(Table2[[#This Row],[SAP Code]],[26]_16!G:H,2,FALSE)/ 1000000, 0)</f>
        <v>0</v>
      </c>
      <c r="BA976" s="28">
        <f>IFERROR(VLOOKUP(Table2[[#This Row],[SAP Code]],[26]_16!J:K,2,FALSE)/ 1000000, 0)</f>
        <v>0</v>
      </c>
      <c r="BB976" s="28">
        <f>IFERROR(VLOOKUP(Table2[[#This Row],[SAP Code]],[26]_16!M:N,2,FALSE)/ 1000000, 0)</f>
        <v>8.8535799999999998E-2</v>
      </c>
      <c r="BC976" s="28">
        <f>IFERROR(VLOOKUP(Table2[[#This Row],[SAP Code]],[26]_16!P:Q,2,FALSE),0)</f>
        <v>0.28746513000000001</v>
      </c>
      <c r="BD976" s="28">
        <f>IFERROR(VLOOKUP(Table2[[#This Row],[SAP Code]],[26]_16!S:T,2,FALSE),0)</f>
        <v>0.41943246999999995</v>
      </c>
      <c r="BE976" s="28">
        <f>IFERROR(VLOOKUP(Table2[[#This Row],[SAP Code]],[26]_16!V:W,2,FALSE)/ 1000000, 0)</f>
        <v>0.79926196000000005</v>
      </c>
      <c r="BF976" s="28">
        <f>IFERROR(VLOOKUP(Table2[[#This Row],[SAP Code]],[26]_16!Y:Z,2,FALSE)/ 1000000, 0)</f>
        <v>0.37389621999999995</v>
      </c>
      <c r="BG976" s="28" t="str">
        <f>IFERROR(VLOOKUP(Table2[[#This Row],[SAP Code]],[26]port!$A:$AD,30,FALSE),"unknown")</f>
        <v>OnGo</v>
      </c>
      <c r="BH976" s="29" t="str">
        <f t="shared" si="270"/>
        <v>Ongoing</v>
      </c>
      <c r="BI976" s="16"/>
    </row>
    <row r="977" spans="1:61" ht="17.100000000000001" customHeight="1">
      <c r="A977" s="38" t="s">
        <v>769</v>
      </c>
      <c r="B977" s="16" t="s">
        <v>3419</v>
      </c>
      <c r="C977" s="16" t="s">
        <v>3424</v>
      </c>
      <c r="D977" s="16" t="s">
        <v>3421</v>
      </c>
      <c r="E977" s="18">
        <v>43536</v>
      </c>
      <c r="F977" s="16" t="s">
        <v>3098</v>
      </c>
      <c r="G977" s="16" t="s">
        <v>74</v>
      </c>
      <c r="H977" s="16" t="s">
        <v>66</v>
      </c>
      <c r="I977" s="16" t="s">
        <v>1121</v>
      </c>
      <c r="J977" s="16" t="s">
        <v>2463</v>
      </c>
      <c r="K977" s="16" t="s">
        <v>69</v>
      </c>
      <c r="L977" s="16" t="s">
        <v>85</v>
      </c>
      <c r="M977" s="19">
        <v>3000000</v>
      </c>
      <c r="N977" s="19">
        <v>3000000</v>
      </c>
      <c r="O977" s="20" t="s">
        <v>3099</v>
      </c>
      <c r="P977" s="21">
        <v>5900155015103</v>
      </c>
      <c r="Q977" s="20" t="s">
        <v>72</v>
      </c>
      <c r="R977" s="16" t="str">
        <f t="shared" si="260"/>
        <v>ADF Including TSF</v>
      </c>
      <c r="S977" s="16" t="str">
        <f t="shared" si="259"/>
        <v>C</v>
      </c>
      <c r="T977" s="16" t="str">
        <f t="shared" si="258"/>
        <v>ADF Countries</v>
      </c>
      <c r="U977" s="16" t="str">
        <f t="shared" si="261"/>
        <v>Transition States</v>
      </c>
      <c r="V977" s="22" t="str">
        <f>IF(ISNUMBER(MATCH(A977, {"Gabon","Sudan","Niger","Mali","Burkina Faso","Guinea"}, 0)), "De Facto Countries", "Non-De Facto Countries")</f>
        <v>Non-De Facto Countries</v>
      </c>
      <c r="W977" s="16" t="str">
        <f t="shared" si="272"/>
        <v>Central</v>
      </c>
      <c r="X977" s="16" t="str">
        <f t="shared" si="273"/>
        <v>Environment</v>
      </c>
      <c r="Y977" s="23">
        <f>Table2[[#This Row],[Approved Amount_UA Equivalent]]</f>
        <v>3000000</v>
      </c>
      <c r="AD977" s="23">
        <f>SUM(Table2[[#This Row],[Feed Africa ]:[Improve Quality Of Life ]])</f>
        <v>3000000</v>
      </c>
      <c r="AE977" s="16" t="b">
        <f>Table2[[#This Row],[Total HI5]]=Table2[[#This Row],[Approved Amount_UA Equivalent]]</f>
        <v>1</v>
      </c>
      <c r="AF977" s="24">
        <v>41</v>
      </c>
      <c r="AG977" s="20" t="str">
        <f t="shared" si="262"/>
        <v>ISP and Investment Project</v>
      </c>
      <c r="AH977" s="24" t="e">
        <f>VLOOKUP(Table2[[#This Row],[SAP Code]],[25]DATA!$A:$G,7,FALSE)</f>
        <v>#N/A</v>
      </c>
      <c r="AI977" s="20" t="str">
        <f t="shared" si="263"/>
        <v>Infrastructure</v>
      </c>
      <c r="AJ977" s="25" t="s">
        <v>1126</v>
      </c>
      <c r="AK977" s="25" t="s">
        <v>74</v>
      </c>
      <c r="AL977" s="23" t="str" cm="1">
        <f t="array" ref="AL977">_xlfn.SWITCH(AK977,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77" s="26">
        <v>1</v>
      </c>
      <c r="AN977" s="25" t="str">
        <f t="shared" si="271"/>
        <v>Sovereign</v>
      </c>
      <c r="AO977" s="27">
        <v>0.5</v>
      </c>
      <c r="AP977" s="23">
        <f>Table2[[#This Row],[Approved Amount_UA Equivalent]]/1000000</f>
        <v>3</v>
      </c>
      <c r="AQ977" s="19">
        <f t="shared" si="264"/>
        <v>3.9925199999999998</v>
      </c>
      <c r="AR977" s="23" t="str">
        <f t="shared" si="265"/>
        <v>1-10</v>
      </c>
      <c r="AS977" s="23" t="str">
        <f t="shared" si="266"/>
        <v>1-20</v>
      </c>
      <c r="AT977" s="23" t="str">
        <f t="shared" si="267"/>
        <v>1-40</v>
      </c>
      <c r="AU977" s="23" t="str">
        <f t="shared" si="268"/>
        <v>&lt;1-50 Mn</v>
      </c>
      <c r="AV977" s="23">
        <f>Table2[[#This Row],[Amount]]</f>
        <v>3000000</v>
      </c>
      <c r="AW977" s="23" t="str">
        <f t="shared" si="269"/>
        <v>Mar 2019</v>
      </c>
      <c r="AX977" s="28">
        <f>IFERROR(VLOOKUP(Table2[[#This Row],[SAP Code]],[26]_16!A:B,2,FALSE),0)</f>
        <v>0</v>
      </c>
      <c r="AY977" s="28">
        <f>IFERROR(VLOOKUP(Table2[[#This Row],[SAP Code]],[26]_16!D:E,2,FALSE)/ 1000000, 0)</f>
        <v>0</v>
      </c>
      <c r="AZ977" s="28">
        <f>IFERROR(VLOOKUP(Table2[[#This Row],[SAP Code]],[26]_16!G:H,2,FALSE)/ 1000000, 0)</f>
        <v>0</v>
      </c>
      <c r="BA977" s="28">
        <f>IFERROR(VLOOKUP(Table2[[#This Row],[SAP Code]],[26]_16!J:K,2,FALSE)/ 1000000, 0)</f>
        <v>0</v>
      </c>
      <c r="BB977" s="28">
        <f>IFERROR(VLOOKUP(Table2[[#This Row],[SAP Code]],[26]_16!M:N,2,FALSE)/ 1000000, 0)</f>
        <v>8.8535799999999998E-2</v>
      </c>
      <c r="BC977" s="28">
        <f>IFERROR(VLOOKUP(Table2[[#This Row],[SAP Code]],[26]_16!P:Q,2,FALSE),0)</f>
        <v>0.28746513000000001</v>
      </c>
      <c r="BD977" s="28">
        <f>IFERROR(VLOOKUP(Table2[[#This Row],[SAP Code]],[26]_16!S:T,2,FALSE),0)</f>
        <v>0.41943246999999995</v>
      </c>
      <c r="BE977" s="28">
        <f>IFERROR(VLOOKUP(Table2[[#This Row],[SAP Code]],[26]_16!V:W,2,FALSE)/ 1000000, 0)</f>
        <v>0.79926196000000005</v>
      </c>
      <c r="BF977" s="28">
        <f>IFERROR(VLOOKUP(Table2[[#This Row],[SAP Code]],[26]_16!Y:Z,2,FALSE)/ 1000000, 0)</f>
        <v>0.37389621999999995</v>
      </c>
      <c r="BG977" s="28" t="str">
        <f>IFERROR(VLOOKUP(Table2[[#This Row],[SAP Code]],[26]port!$A:$AD,30,FALSE),"unknown")</f>
        <v>OnGo</v>
      </c>
      <c r="BH977" s="29" t="str">
        <f t="shared" si="270"/>
        <v>Ongoing</v>
      </c>
      <c r="BI977" s="16"/>
    </row>
    <row r="978" spans="1:61" ht="17.100000000000001" customHeight="1">
      <c r="A978" s="16" t="s">
        <v>417</v>
      </c>
      <c r="B978" s="16" t="s">
        <v>3425</v>
      </c>
      <c r="C978" s="16" t="s">
        <v>3426</v>
      </c>
      <c r="D978" s="16" t="s">
        <v>3427</v>
      </c>
      <c r="E978" s="18">
        <v>43538</v>
      </c>
      <c r="F978" s="16" t="s">
        <v>421</v>
      </c>
      <c r="G978" s="16" t="s">
        <v>255</v>
      </c>
      <c r="H978" s="37" t="s">
        <v>194</v>
      </c>
      <c r="I978" s="16" t="s">
        <v>250</v>
      </c>
      <c r="J978" s="16" t="s">
        <v>179</v>
      </c>
      <c r="K978" s="16" t="s">
        <v>84</v>
      </c>
      <c r="L978" s="16" t="s">
        <v>195</v>
      </c>
      <c r="M978" s="19">
        <v>268000000</v>
      </c>
      <c r="N978" s="19">
        <v>218850544.67654216</v>
      </c>
      <c r="O978" s="20" t="s">
        <v>3428</v>
      </c>
      <c r="P978" s="21">
        <v>2000200003751</v>
      </c>
      <c r="Q978" s="20" t="s">
        <v>87</v>
      </c>
      <c r="R978" s="16" t="str">
        <f t="shared" si="260"/>
        <v>ADB Public</v>
      </c>
      <c r="S978" s="16" t="str">
        <f t="shared" si="259"/>
        <v>K</v>
      </c>
      <c r="T978" s="16" t="str">
        <f t="shared" si="258"/>
        <v>ADB Countries</v>
      </c>
      <c r="U978" s="16" t="str">
        <f t="shared" si="261"/>
        <v>Non-Transition States</v>
      </c>
      <c r="V978" s="22" t="str">
        <f>IF(ISNUMBER(MATCH(A978, {"Gabon","Sudan","Niger","Mali","Burkina Faso","Guinea"}, 0)), "De Facto Countries", "Non-De Facto Countries")</f>
        <v>Non-De Facto Countries</v>
      </c>
      <c r="W978" s="16" t="str">
        <f t="shared" si="272"/>
        <v>North</v>
      </c>
      <c r="X978" s="16" t="str">
        <f t="shared" si="273"/>
        <v>Multi-Sector</v>
      </c>
      <c r="Y978" s="23">
        <f>Table2[[#This Row],[Approved Amount_UA Equivalent]]/5</f>
        <v>43770108.935308434</v>
      </c>
      <c r="Z978" s="23">
        <f>Table2[[#This Row],[Approved Amount_UA Equivalent]]/5</f>
        <v>43770108.935308434</v>
      </c>
      <c r="AA978" s="23">
        <f>Table2[[#This Row],[Approved Amount_UA Equivalent]]/5</f>
        <v>43770108.935308434</v>
      </c>
      <c r="AB978" s="23">
        <f>Table2[[#This Row],[Approved Amount_UA Equivalent]]/5</f>
        <v>43770108.935308434</v>
      </c>
      <c r="AC978" s="23">
        <f>Table2[[#This Row],[Approved Amount_UA Equivalent]]/5</f>
        <v>43770108.935308434</v>
      </c>
      <c r="AD978" s="23">
        <f>SUM(Table2[[#This Row],[Feed Africa ]:[Improve Quality Of Life ]])</f>
        <v>218850544.67654216</v>
      </c>
      <c r="AE978" s="16" t="b">
        <f>Table2[[#This Row],[Total HI5]]=Table2[[#This Row],[Approved Amount_UA Equivalent]]</f>
        <v>1</v>
      </c>
      <c r="AF978" s="24">
        <v>20</v>
      </c>
      <c r="AG978" s="20" t="str">
        <f t="shared" si="262"/>
        <v>Policy and Result Based Op</v>
      </c>
      <c r="AH978" s="24" t="e">
        <f>VLOOKUP(Table2[[#This Row],[SAP Code]],[25]DATA!$A:$G,7,FALSE)</f>
        <v>#N/A</v>
      </c>
      <c r="AI978" s="20" t="str">
        <f t="shared" si="263"/>
        <v>Policy-Based Lending</v>
      </c>
      <c r="AJ978" s="25" t="s">
        <v>254</v>
      </c>
      <c r="AK978" s="25" t="s">
        <v>255</v>
      </c>
      <c r="AL978" s="23" t="str" cm="1">
        <f t="array" ref="AL978">_xlfn.SWITCH(AK978,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978" s="26">
        <v>1</v>
      </c>
      <c r="AN978" s="25" t="str">
        <f t="shared" si="271"/>
        <v>Sovereign</v>
      </c>
      <c r="AO978" s="27">
        <v>1</v>
      </c>
      <c r="AP978" s="23">
        <f>Table2[[#This Row],[Approved Amount_UA Equivalent]]/1000000</f>
        <v>218.85054467654217</v>
      </c>
      <c r="AQ978" s="19">
        <f t="shared" si="264"/>
        <v>291.25505887732936</v>
      </c>
      <c r="AR978" s="23" t="str">
        <f t="shared" si="265"/>
        <v>211-220</v>
      </c>
      <c r="AS978" s="23" t="str">
        <f t="shared" si="266"/>
        <v>201-220</v>
      </c>
      <c r="AT978" s="23" t="str">
        <f t="shared" si="267"/>
        <v>201-240</v>
      </c>
      <c r="AU978" s="23" t="str">
        <f t="shared" si="268"/>
        <v>100-300 Mn</v>
      </c>
      <c r="AV978" s="23">
        <f>Table2[[#This Row],[Amount]]</f>
        <v>268000000</v>
      </c>
      <c r="AW978" s="23" t="str">
        <f t="shared" si="269"/>
        <v>Mar 2019</v>
      </c>
      <c r="AX978" s="28">
        <f>IFERROR(VLOOKUP(Table2[[#This Row],[SAP Code]],[26]_16!A:B,2,FALSE),0)</f>
        <v>0</v>
      </c>
      <c r="AY978" s="28">
        <f>IFERROR(VLOOKUP(Table2[[#This Row],[SAP Code]],[26]_16!D:E,2,FALSE)/ 1000000, 0)</f>
        <v>0</v>
      </c>
      <c r="AZ978" s="28">
        <f>IFERROR(VLOOKUP(Table2[[#This Row],[SAP Code]],[26]_16!G:H,2,FALSE)/ 1000000, 0)</f>
        <v>0</v>
      </c>
      <c r="BA978" s="28">
        <f>IFERROR(VLOOKUP(Table2[[#This Row],[SAP Code]],[26]_16!J:K,2,FALSE)/ 1000000, 0)</f>
        <v>0</v>
      </c>
      <c r="BB978" s="28">
        <f>IFERROR(VLOOKUP(Table2[[#This Row],[SAP Code]],[26]_16!M:N,2,FALSE)/ 1000000, 0)</f>
        <v>215.88467198000001</v>
      </c>
      <c r="BC978" s="28">
        <f>IFERROR(VLOOKUP(Table2[[#This Row],[SAP Code]],[26]_16!P:Q,2,FALSE),0)</f>
        <v>0</v>
      </c>
      <c r="BD978" s="28">
        <f>IFERROR(VLOOKUP(Table2[[#This Row],[SAP Code]],[26]_16!S:T,2,FALSE),0)</f>
        <v>0</v>
      </c>
      <c r="BE978" s="28">
        <f>IFERROR(VLOOKUP(Table2[[#This Row],[SAP Code]],[26]_16!V:W,2,FALSE)/ 1000000, 0)</f>
        <v>0</v>
      </c>
      <c r="BF978" s="28">
        <f>IFERROR(VLOOKUP(Table2[[#This Row],[SAP Code]],[26]_16!Y:Z,2,FALSE)/ 1000000, 0)</f>
        <v>0</v>
      </c>
      <c r="BG978" s="28" t="str">
        <f>IFERROR(VLOOKUP(Table2[[#This Row],[SAP Code]],[26]port!$A:$AD,30,FALSE),"unknown")</f>
        <v>CLSD</v>
      </c>
      <c r="BH978" s="29" t="str">
        <f t="shared" si="270"/>
        <v>Number of operations completed out of the net approved of that year</v>
      </c>
      <c r="BI978" s="16"/>
    </row>
    <row r="979" spans="1:61" ht="17.100000000000001" customHeight="1">
      <c r="A979" s="16" t="s">
        <v>706</v>
      </c>
      <c r="B979" s="16" t="s">
        <v>3429</v>
      </c>
      <c r="C979" s="16" t="s">
        <v>3430</v>
      </c>
      <c r="D979" s="16" t="s">
        <v>3431</v>
      </c>
      <c r="E979" s="18">
        <v>43538</v>
      </c>
      <c r="F979" s="16" t="s">
        <v>657</v>
      </c>
      <c r="G979" s="16" t="s">
        <v>255</v>
      </c>
      <c r="H979" s="16" t="s">
        <v>132</v>
      </c>
      <c r="I979" s="16" t="s">
        <v>250</v>
      </c>
      <c r="J979" s="16" t="s">
        <v>2463</v>
      </c>
      <c r="K979" s="16" t="s">
        <v>69</v>
      </c>
      <c r="L979" s="16" t="s">
        <v>85</v>
      </c>
      <c r="M979" s="19">
        <v>15000000</v>
      </c>
      <c r="N979" s="19">
        <v>15000000</v>
      </c>
      <c r="O979" s="20" t="s">
        <v>3432</v>
      </c>
      <c r="P979" s="21">
        <v>5900155015251</v>
      </c>
      <c r="Q979" s="20" t="s">
        <v>87</v>
      </c>
      <c r="R979" s="16" t="str">
        <f t="shared" si="260"/>
        <v>ADF Including TSF</v>
      </c>
      <c r="S979" s="16" t="str">
        <f t="shared" si="259"/>
        <v>K</v>
      </c>
      <c r="T979" s="16" t="str">
        <f t="shared" si="258"/>
        <v>ADF Countries</v>
      </c>
      <c r="U979" s="16" t="str">
        <f t="shared" si="261"/>
        <v>Transition States</v>
      </c>
      <c r="V979" s="22" t="str">
        <f>IF(ISNUMBER(MATCH(A979, {"Gabon","Sudan","Niger","Mali","Burkina Faso","Guinea"}, 0)), "De Facto Countries", "Non-De Facto Countries")</f>
        <v>Non-De Facto Countries</v>
      </c>
      <c r="W979" s="16" t="str">
        <f t="shared" si="272"/>
        <v>West</v>
      </c>
      <c r="X979" s="16" t="str">
        <f t="shared" si="273"/>
        <v>Multi-Sector</v>
      </c>
      <c r="Y979" s="23">
        <f>Table2[[#This Row],[Approved Amount_UA Equivalent]]/5</f>
        <v>3000000</v>
      </c>
      <c r="Z979" s="23">
        <f>Table2[[#This Row],[Approved Amount_UA Equivalent]]/5</f>
        <v>3000000</v>
      </c>
      <c r="AA979" s="23">
        <f>Table2[[#This Row],[Approved Amount_UA Equivalent]]/5</f>
        <v>3000000</v>
      </c>
      <c r="AB979" s="23">
        <f>Table2[[#This Row],[Approved Amount_UA Equivalent]]/5</f>
        <v>3000000</v>
      </c>
      <c r="AC979" s="23">
        <f>Table2[[#This Row],[Approved Amount_UA Equivalent]]/5</f>
        <v>3000000</v>
      </c>
      <c r="AD979" s="23">
        <f>SUM(Table2[[#This Row],[Feed Africa ]:[Improve Quality Of Life ]])</f>
        <v>15000000</v>
      </c>
      <c r="AE979" s="16" t="b">
        <f>Table2[[#This Row],[Total HI5]]=Table2[[#This Row],[Approved Amount_UA Equivalent]]</f>
        <v>1</v>
      </c>
      <c r="AF979" s="24">
        <v>20</v>
      </c>
      <c r="AG979" s="20" t="str">
        <f t="shared" si="262"/>
        <v>Policy and Result Based Op</v>
      </c>
      <c r="AH979" s="24" t="e">
        <f>VLOOKUP(Table2[[#This Row],[SAP Code]],[25]DATA!$A:$G,7,FALSE)</f>
        <v>#N/A</v>
      </c>
      <c r="AI979" s="20" t="str">
        <f t="shared" si="263"/>
        <v>Policy-Based Lending</v>
      </c>
      <c r="AJ979" s="25" t="s">
        <v>254</v>
      </c>
      <c r="AK979" s="25" t="s">
        <v>255</v>
      </c>
      <c r="AL979" s="23" t="str" cm="1">
        <f t="array" ref="AL979">_xlfn.SWITCH(AK979,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979" s="26">
        <v>1</v>
      </c>
      <c r="AN979" s="25" t="str">
        <f t="shared" si="271"/>
        <v>Sovereign</v>
      </c>
      <c r="AO979" s="27">
        <v>1</v>
      </c>
      <c r="AP979" s="23">
        <f>Table2[[#This Row],[Approved Amount_UA Equivalent]]/1000000</f>
        <v>15</v>
      </c>
      <c r="AQ979" s="19">
        <f t="shared" si="264"/>
        <v>19.962599999999998</v>
      </c>
      <c r="AR979" s="23" t="str">
        <f t="shared" si="265"/>
        <v>11-20</v>
      </c>
      <c r="AS979" s="23" t="str">
        <f t="shared" si="266"/>
        <v>1-20</v>
      </c>
      <c r="AT979" s="23" t="str">
        <f t="shared" si="267"/>
        <v>1-40</v>
      </c>
      <c r="AU979" s="23" t="str">
        <f t="shared" si="268"/>
        <v>&lt;1-50 Mn</v>
      </c>
      <c r="AV979" s="23">
        <f>Table2[[#This Row],[Amount]]</f>
        <v>15000000</v>
      </c>
      <c r="AW979" s="23" t="str">
        <f t="shared" si="269"/>
        <v>Mar 2019</v>
      </c>
      <c r="AX979" s="28">
        <f>IFERROR(VLOOKUP(Table2[[#This Row],[SAP Code]],[26]_16!A:B,2,FALSE),0)</f>
        <v>0</v>
      </c>
      <c r="AY979" s="28">
        <f>IFERROR(VLOOKUP(Table2[[#This Row],[SAP Code]],[26]_16!D:E,2,FALSE)/ 1000000, 0)</f>
        <v>0</v>
      </c>
      <c r="AZ979" s="28">
        <f>IFERROR(VLOOKUP(Table2[[#This Row],[SAP Code]],[26]_16!G:H,2,FALSE)/ 1000000, 0)</f>
        <v>0</v>
      </c>
      <c r="BA979" s="28">
        <f>IFERROR(VLOOKUP(Table2[[#This Row],[SAP Code]],[26]_16!J:K,2,FALSE)/ 1000000, 0)</f>
        <v>0</v>
      </c>
      <c r="BB979" s="28">
        <f>IFERROR(VLOOKUP(Table2[[#This Row],[SAP Code]],[26]_16!M:N,2,FALSE)/ 1000000, 0)</f>
        <v>15</v>
      </c>
      <c r="BC979" s="28">
        <f>IFERROR(VLOOKUP(Table2[[#This Row],[SAP Code]],[26]_16!P:Q,2,FALSE),0)</f>
        <v>0</v>
      </c>
      <c r="BD979" s="28">
        <f>IFERROR(VLOOKUP(Table2[[#This Row],[SAP Code]],[26]_16!S:T,2,FALSE),0)</f>
        <v>0</v>
      </c>
      <c r="BE979" s="28">
        <f>IFERROR(VLOOKUP(Table2[[#This Row],[SAP Code]],[26]_16!V:W,2,FALSE)/ 1000000, 0)</f>
        <v>0</v>
      </c>
      <c r="BF979" s="28">
        <f>IFERROR(VLOOKUP(Table2[[#This Row],[SAP Code]],[26]_16!Y:Z,2,FALSE)/ 1000000, 0)</f>
        <v>0</v>
      </c>
      <c r="BG979" s="28" t="str">
        <f>IFERROR(VLOOKUP(Table2[[#This Row],[SAP Code]],[26]port!$A:$AD,30,FALSE),"unknown")</f>
        <v>COMP</v>
      </c>
      <c r="BH979" s="29" t="str">
        <f t="shared" si="270"/>
        <v>Number of operations completed out of the net approved of that year</v>
      </c>
      <c r="BI979" s="16"/>
    </row>
    <row r="980" spans="1:61" ht="17.100000000000001" customHeight="1">
      <c r="A980" s="16" t="s">
        <v>270</v>
      </c>
      <c r="B980" s="16" t="s">
        <v>3433</v>
      </c>
      <c r="C980" s="16" t="s">
        <v>3434</v>
      </c>
      <c r="D980" s="16" t="s">
        <v>3435</v>
      </c>
      <c r="E980" s="18">
        <v>43551</v>
      </c>
      <c r="F980" s="16" t="s">
        <v>2713</v>
      </c>
      <c r="G980" s="16" t="s">
        <v>1997</v>
      </c>
      <c r="H980" s="16" t="s">
        <v>66</v>
      </c>
      <c r="I980" s="16" t="s">
        <v>82</v>
      </c>
      <c r="J980" s="16" t="s">
        <v>103</v>
      </c>
      <c r="K980" s="16" t="s">
        <v>3436</v>
      </c>
      <c r="L980" s="16" t="s">
        <v>70</v>
      </c>
      <c r="M980" s="19">
        <v>20000000</v>
      </c>
      <c r="N980" s="19">
        <v>24800000</v>
      </c>
      <c r="O980" s="20" t="s">
        <v>3437</v>
      </c>
      <c r="P980" s="21" t="s">
        <v>243</v>
      </c>
      <c r="Q980" s="20" t="s">
        <v>87</v>
      </c>
      <c r="R980" s="16" t="str">
        <f t="shared" si="260"/>
        <v>ADB Private</v>
      </c>
      <c r="S980" s="16" t="str">
        <f t="shared" si="259"/>
        <v>F</v>
      </c>
      <c r="T980" s="16" t="str">
        <f t="shared" si="258"/>
        <v>ADF Countries</v>
      </c>
      <c r="U980" s="16" t="str">
        <f t="shared" si="261"/>
        <v>Transition States</v>
      </c>
      <c r="V980" s="22" t="str">
        <f>IF(ISNUMBER(MATCH(A980, {"Gabon","Sudan","Niger","Mali","Burkina Faso","Guinea"}, 0)), "De Facto Countries", "Non-De Facto Countries")</f>
        <v>Non-De Facto Countries</v>
      </c>
      <c r="W980" s="16" t="str">
        <f t="shared" si="272"/>
        <v>Central</v>
      </c>
      <c r="X980" s="16" t="str">
        <f t="shared" si="273"/>
        <v>Power</v>
      </c>
      <c r="Y980" s="23"/>
      <c r="Z980" s="23">
        <f>Table2[[#This Row],[Approved Amount_UA Equivalent]]</f>
        <v>24800000</v>
      </c>
      <c r="AD980" s="23">
        <f>SUM(Table2[[#This Row],[Feed Africa ]:[Improve Quality Of Life ]])</f>
        <v>24800000</v>
      </c>
      <c r="AE980" s="16" t="b">
        <f>Table2[[#This Row],[Total HI5]]=Table2[[#This Row],[Approved Amount_UA Equivalent]]</f>
        <v>1</v>
      </c>
      <c r="AF980" s="24">
        <v>10</v>
      </c>
      <c r="AG980" s="20" t="str">
        <f t="shared" si="262"/>
        <v>Investment Project</v>
      </c>
      <c r="AH980" s="24" t="e">
        <f>VLOOKUP(Table2[[#This Row],[SAP Code]],[25]DATA!$A:$G,7,FALSE)</f>
        <v>#N/A</v>
      </c>
      <c r="AI980" s="20" t="str">
        <f t="shared" si="263"/>
        <v>Infrastructure</v>
      </c>
      <c r="AJ980" s="25" t="s">
        <v>89</v>
      </c>
      <c r="AK980" s="25" t="s">
        <v>1997</v>
      </c>
      <c r="AL980" s="23" t="str" cm="1">
        <f t="array" ref="AL980">_xlfn.SWITCH(AK980,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80" s="26">
        <v>2</v>
      </c>
      <c r="AN980" s="25" t="str">
        <f t="shared" si="271"/>
        <v>Non-Sovereign</v>
      </c>
      <c r="AO980" s="27">
        <v>1</v>
      </c>
      <c r="AP980" s="23">
        <f>Table2[[#This Row],[Approved Amount_UA Equivalent]]/1000000</f>
        <v>24.8</v>
      </c>
      <c r="AQ980" s="19">
        <f t="shared" si="264"/>
        <v>33.004832</v>
      </c>
      <c r="AR980" s="23" t="str">
        <f t="shared" si="265"/>
        <v>21-30</v>
      </c>
      <c r="AS980" s="23" t="str">
        <f t="shared" si="266"/>
        <v>21-40</v>
      </c>
      <c r="AT980" s="23" t="str">
        <f t="shared" si="267"/>
        <v>1-40</v>
      </c>
      <c r="AU980" s="23" t="str">
        <f t="shared" si="268"/>
        <v>&lt;1-50 Mn</v>
      </c>
      <c r="AV980" s="23">
        <f>Table2[[#This Row],[Amount]]</f>
        <v>20000000</v>
      </c>
      <c r="AW980" s="23" t="str">
        <f t="shared" si="269"/>
        <v>Mar 2019</v>
      </c>
      <c r="AX980" s="28">
        <f>IFERROR(VLOOKUP(Table2[[#This Row],[SAP Code]],[26]_16!A:B,2,FALSE),0)</f>
        <v>0</v>
      </c>
      <c r="AY980" s="28">
        <f>IFERROR(VLOOKUP(Table2[[#This Row],[SAP Code]],[26]_16!D:E,2,FALSE)/ 1000000, 0)</f>
        <v>0</v>
      </c>
      <c r="AZ980" s="28">
        <f>IFERROR(VLOOKUP(Table2[[#This Row],[SAP Code]],[26]_16!G:H,2,FALSE)/ 1000000, 0)</f>
        <v>0</v>
      </c>
      <c r="BA980" s="28">
        <f>IFERROR(VLOOKUP(Table2[[#This Row],[SAP Code]],[26]_16!J:K,2,FALSE)/ 1000000, 0)</f>
        <v>0</v>
      </c>
      <c r="BB980" s="28">
        <f>IFERROR(VLOOKUP(Table2[[#This Row],[SAP Code]],[26]_16!M:N,2,FALSE)/ 1000000, 0)</f>
        <v>0</v>
      </c>
      <c r="BC980" s="28">
        <f>IFERROR(VLOOKUP(Table2[[#This Row],[SAP Code]],[26]_16!P:Q,2,FALSE),0)</f>
        <v>0</v>
      </c>
      <c r="BD980" s="28">
        <f>IFERROR(VLOOKUP(Table2[[#This Row],[SAP Code]],[26]_16!S:T,2,FALSE),0)</f>
        <v>0</v>
      </c>
      <c r="BE980" s="28">
        <f>IFERROR(VLOOKUP(Table2[[#This Row],[SAP Code]],[26]_16!V:W,2,FALSE)/ 1000000, 0)</f>
        <v>0</v>
      </c>
      <c r="BF980" s="28">
        <f>IFERROR(VLOOKUP(Table2[[#This Row],[SAP Code]],[26]_16!Y:Z,2,FALSE)/ 1000000, 0)</f>
        <v>0</v>
      </c>
      <c r="BG980" s="28" t="str">
        <f>IFERROR(VLOOKUP(Table2[[#This Row],[SAP Code]],[26]port!$A:$AD,30,FALSE),"unknown")</f>
        <v>unknown</v>
      </c>
      <c r="BH980" s="29" t="str">
        <f t="shared" si="270"/>
        <v>Unknown</v>
      </c>
      <c r="BI980" s="16"/>
    </row>
    <row r="981" spans="1:61" ht="17.100000000000001" customHeight="1">
      <c r="A981" s="16" t="s">
        <v>141</v>
      </c>
      <c r="B981" s="16" t="s">
        <v>3438</v>
      </c>
      <c r="C981" s="16" t="s">
        <v>3439</v>
      </c>
      <c r="D981" s="16" t="s">
        <v>3440</v>
      </c>
      <c r="E981" s="18">
        <v>43551</v>
      </c>
      <c r="F981" s="16" t="s">
        <v>3441</v>
      </c>
      <c r="G981" s="16" t="s">
        <v>2293</v>
      </c>
      <c r="H981" s="16" t="s">
        <v>132</v>
      </c>
      <c r="I981" s="16" t="s">
        <v>170</v>
      </c>
      <c r="J981" s="16" t="s">
        <v>103</v>
      </c>
      <c r="K981" s="16" t="s">
        <v>2610</v>
      </c>
      <c r="L981" s="16" t="s">
        <v>70</v>
      </c>
      <c r="M981" s="19">
        <v>20000000</v>
      </c>
      <c r="N981" s="19">
        <v>14306356.314110359</v>
      </c>
      <c r="O981" s="20" t="s">
        <v>3442</v>
      </c>
      <c r="P981" s="21" t="s">
        <v>243</v>
      </c>
      <c r="Q981" s="20" t="s">
        <v>87</v>
      </c>
      <c r="R981" s="16" t="str">
        <f t="shared" si="260"/>
        <v>ADB Private</v>
      </c>
      <c r="S981" s="16" t="str">
        <f t="shared" si="259"/>
        <v>B</v>
      </c>
      <c r="T981" s="16" t="str">
        <f t="shared" si="258"/>
        <v>Multinational</v>
      </c>
      <c r="U981" s="16" t="str">
        <f t="shared" si="261"/>
        <v>Multinational</v>
      </c>
      <c r="V981" s="22" t="str">
        <f>IF(ISNUMBER(MATCH(A981, {"Gabon","Sudan","Niger","Mali","Burkina Faso","Guinea"}, 0)), "De Facto Countries", "Non-De Facto Countries")</f>
        <v>Non-De Facto Countries</v>
      </c>
      <c r="W981" s="16" t="str">
        <f t="shared" si="272"/>
        <v>Multi</v>
      </c>
      <c r="X981" s="16" t="str">
        <f t="shared" si="273"/>
        <v>Industry</v>
      </c>
      <c r="Y981" s="23"/>
      <c r="AA981" s="23">
        <f>Table2[[#This Row],[Approved Amount_UA Equivalent]]</f>
        <v>14306356.314110359</v>
      </c>
      <c r="AD981" s="23">
        <f>SUM(Table2[[#This Row],[Feed Africa ]:[Improve Quality Of Life ]])</f>
        <v>14306356.314110359</v>
      </c>
      <c r="AE981" s="16" t="b">
        <f>Table2[[#This Row],[Total HI5]]=Table2[[#This Row],[Approved Amount_UA Equivalent]]</f>
        <v>1</v>
      </c>
      <c r="AF981" s="24">
        <v>10</v>
      </c>
      <c r="AG981" s="20" t="str">
        <f t="shared" si="262"/>
        <v>Investment Project</v>
      </c>
      <c r="AH981" s="24" t="e">
        <f>VLOOKUP(Table2[[#This Row],[SAP Code]],[25]DATA!$A:$G,7,FALSE)</f>
        <v>#N/A</v>
      </c>
      <c r="AI981" s="20" t="str">
        <f t="shared" si="263"/>
        <v>Other Investment</v>
      </c>
      <c r="AJ981" s="25" t="s">
        <v>173</v>
      </c>
      <c r="AK981" s="25" t="s">
        <v>2293</v>
      </c>
      <c r="AL981" s="23" t="str" cm="1">
        <f t="array" ref="AL981">_xlfn.SWITCH(AK981,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81" s="26">
        <v>2</v>
      </c>
      <c r="AN981" s="25" t="str">
        <f t="shared" si="271"/>
        <v>Non-Sovereign</v>
      </c>
      <c r="AO981" s="27">
        <v>1</v>
      </c>
      <c r="AP981" s="23">
        <f>Table2[[#This Row],[Approved Amount_UA Equivalent]]/1000000</f>
        <v>14.30635631411036</v>
      </c>
      <c r="AQ981" s="19">
        <f t="shared" si="264"/>
        <v>19.039471237070632</v>
      </c>
      <c r="AR981" s="23" t="str">
        <f t="shared" si="265"/>
        <v>11-20</v>
      </c>
      <c r="AS981" s="23" t="str">
        <f t="shared" si="266"/>
        <v>1-20</v>
      </c>
      <c r="AT981" s="23" t="str">
        <f t="shared" si="267"/>
        <v>1-40</v>
      </c>
      <c r="AU981" s="23" t="str">
        <f t="shared" si="268"/>
        <v>&lt;1-50 Mn</v>
      </c>
      <c r="AV981" s="23">
        <f>Table2[[#This Row],[Amount]]</f>
        <v>20000000</v>
      </c>
      <c r="AW981" s="23" t="str">
        <f t="shared" si="269"/>
        <v>Mar 2019</v>
      </c>
      <c r="AX981" s="28">
        <f>IFERROR(VLOOKUP(Table2[[#This Row],[SAP Code]],[26]_16!A:B,2,FALSE),0)</f>
        <v>0</v>
      </c>
      <c r="AY981" s="28">
        <f>IFERROR(VLOOKUP(Table2[[#This Row],[SAP Code]],[26]_16!D:E,2,FALSE)/ 1000000, 0)</f>
        <v>0</v>
      </c>
      <c r="AZ981" s="28">
        <f>IFERROR(VLOOKUP(Table2[[#This Row],[SAP Code]],[26]_16!G:H,2,FALSE)/ 1000000, 0)</f>
        <v>0</v>
      </c>
      <c r="BA981" s="28">
        <f>IFERROR(VLOOKUP(Table2[[#This Row],[SAP Code]],[26]_16!J:K,2,FALSE)/ 1000000, 0)</f>
        <v>0</v>
      </c>
      <c r="BB981" s="28">
        <f>IFERROR(VLOOKUP(Table2[[#This Row],[SAP Code]],[26]_16!M:N,2,FALSE)/ 1000000, 0)</f>
        <v>0</v>
      </c>
      <c r="BC981" s="28">
        <f>IFERROR(VLOOKUP(Table2[[#This Row],[SAP Code]],[26]_16!P:Q,2,FALSE),0)</f>
        <v>0</v>
      </c>
      <c r="BD981" s="28">
        <f>IFERROR(VLOOKUP(Table2[[#This Row],[SAP Code]],[26]_16!S:T,2,FALSE),0)</f>
        <v>0</v>
      </c>
      <c r="BE981" s="28">
        <f>IFERROR(VLOOKUP(Table2[[#This Row],[SAP Code]],[26]_16!V:W,2,FALSE)/ 1000000, 0)</f>
        <v>0</v>
      </c>
      <c r="BF981" s="28">
        <f>IFERROR(VLOOKUP(Table2[[#This Row],[SAP Code]],[26]_16!Y:Z,2,FALSE)/ 1000000, 0)</f>
        <v>0</v>
      </c>
      <c r="BG981" s="28" t="str">
        <f>IFERROR(VLOOKUP(Table2[[#This Row],[SAP Code]],[26]port!$A:$AD,30,FALSE),"unknown")</f>
        <v>unknown</v>
      </c>
      <c r="BH981" s="29" t="str">
        <f t="shared" si="270"/>
        <v>Unknown</v>
      </c>
      <c r="BI981" s="16"/>
    </row>
    <row r="982" spans="1:61" ht="17.100000000000001" customHeight="1">
      <c r="A982" s="16" t="s">
        <v>141</v>
      </c>
      <c r="B982" s="16" t="s">
        <v>3443</v>
      </c>
      <c r="C982" s="16" t="s">
        <v>3444</v>
      </c>
      <c r="D982" s="16" t="s">
        <v>3445</v>
      </c>
      <c r="E982" s="18">
        <v>43551</v>
      </c>
      <c r="F982" s="16" t="s">
        <v>3443</v>
      </c>
      <c r="G982" s="16" t="s">
        <v>2293</v>
      </c>
      <c r="H982" s="16" t="s">
        <v>132</v>
      </c>
      <c r="I982" s="16" t="s">
        <v>170</v>
      </c>
      <c r="J982" s="16" t="s">
        <v>103</v>
      </c>
      <c r="K982" s="16" t="s">
        <v>2610</v>
      </c>
      <c r="L982" s="16" t="s">
        <v>195</v>
      </c>
      <c r="M982" s="19">
        <v>12500000</v>
      </c>
      <c r="N982" s="19">
        <v>10207581.374838721</v>
      </c>
      <c r="O982" s="20" t="s">
        <v>3446</v>
      </c>
      <c r="P982" s="21" t="s">
        <v>243</v>
      </c>
      <c r="Q982" s="20" t="s">
        <v>87</v>
      </c>
      <c r="R982" s="16" t="str">
        <f t="shared" si="260"/>
        <v>ADB Private</v>
      </c>
      <c r="S982" s="16" t="str">
        <f t="shared" si="259"/>
        <v>B</v>
      </c>
      <c r="T982" s="16" t="str">
        <f t="shared" si="258"/>
        <v>Multinational</v>
      </c>
      <c r="U982" s="16" t="str">
        <f t="shared" si="261"/>
        <v>Multinational</v>
      </c>
      <c r="V982" s="22" t="str">
        <f>IF(ISNUMBER(MATCH(A982, {"Gabon","Sudan","Niger","Mali","Burkina Faso","Guinea"}, 0)), "De Facto Countries", "Non-De Facto Countries")</f>
        <v>Non-De Facto Countries</v>
      </c>
      <c r="W982" s="16" t="str">
        <f t="shared" si="272"/>
        <v>Multi</v>
      </c>
      <c r="X982" s="16" t="str">
        <f t="shared" si="273"/>
        <v>Industry</v>
      </c>
      <c r="Y982" s="23"/>
      <c r="AA982" s="23">
        <f>Table2[[#This Row],[Approved Amount_UA Equivalent]]</f>
        <v>10207581.374838721</v>
      </c>
      <c r="AD982" s="23">
        <f>SUM(Table2[[#This Row],[Feed Africa ]:[Improve Quality Of Life ]])</f>
        <v>10207581.374838721</v>
      </c>
      <c r="AE982" s="16" t="b">
        <f>Table2[[#This Row],[Total HI5]]=Table2[[#This Row],[Approved Amount_UA Equivalent]]</f>
        <v>1</v>
      </c>
      <c r="AF982" s="24">
        <v>10</v>
      </c>
      <c r="AG982" s="20" t="str">
        <f t="shared" si="262"/>
        <v>Investment Project</v>
      </c>
      <c r="AH982" s="24" t="e">
        <f>VLOOKUP(Table2[[#This Row],[SAP Code]],[25]DATA!$A:$G,7,FALSE)</f>
        <v>#N/A</v>
      </c>
      <c r="AI982" s="20" t="str">
        <f t="shared" si="263"/>
        <v>Other Investment</v>
      </c>
      <c r="AJ982" s="25" t="s">
        <v>173</v>
      </c>
      <c r="AK982" s="25" t="s">
        <v>2293</v>
      </c>
      <c r="AL982" s="23" t="str" cm="1">
        <f t="array" ref="AL982">_xlfn.SWITCH(AK982,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82" s="26">
        <v>2</v>
      </c>
      <c r="AN982" s="25" t="str">
        <f t="shared" si="271"/>
        <v>Non-Sovereign</v>
      </c>
      <c r="AO982" s="27">
        <v>1</v>
      </c>
      <c r="AP982" s="23">
        <f>Table2[[#This Row],[Approved Amount_UA Equivalent]]/1000000</f>
        <v>10.207581374838721</v>
      </c>
      <c r="AQ982" s="19">
        <f t="shared" si="264"/>
        <v>13.584657596890365</v>
      </c>
      <c r="AR982" s="23" t="str">
        <f t="shared" si="265"/>
        <v>11-20</v>
      </c>
      <c r="AS982" s="23" t="str">
        <f t="shared" si="266"/>
        <v>1-20</v>
      </c>
      <c r="AT982" s="23" t="str">
        <f t="shared" si="267"/>
        <v>1-40</v>
      </c>
      <c r="AU982" s="23" t="str">
        <f t="shared" si="268"/>
        <v>&lt;1-50 Mn</v>
      </c>
      <c r="AV982" s="23">
        <f>Table2[[#This Row],[Amount]]</f>
        <v>12500000</v>
      </c>
      <c r="AW982" s="23" t="str">
        <f t="shared" si="269"/>
        <v>Mar 2019</v>
      </c>
      <c r="AX982" s="28">
        <f>IFERROR(VLOOKUP(Table2[[#This Row],[SAP Code]],[26]_16!A:B,2,FALSE),0)</f>
        <v>0</v>
      </c>
      <c r="AY982" s="28">
        <f>IFERROR(VLOOKUP(Table2[[#This Row],[SAP Code]],[26]_16!D:E,2,FALSE)/ 1000000, 0)</f>
        <v>0</v>
      </c>
      <c r="AZ982" s="28">
        <f>IFERROR(VLOOKUP(Table2[[#This Row],[SAP Code]],[26]_16!G:H,2,FALSE)/ 1000000, 0)</f>
        <v>0</v>
      </c>
      <c r="BA982" s="28">
        <f>IFERROR(VLOOKUP(Table2[[#This Row],[SAP Code]],[26]_16!J:K,2,FALSE)/ 1000000, 0)</f>
        <v>0</v>
      </c>
      <c r="BB982" s="28">
        <f>IFERROR(VLOOKUP(Table2[[#This Row],[SAP Code]],[26]_16!M:N,2,FALSE)/ 1000000, 0)</f>
        <v>0</v>
      </c>
      <c r="BC982" s="28">
        <f>IFERROR(VLOOKUP(Table2[[#This Row],[SAP Code]],[26]_16!P:Q,2,FALSE),0)</f>
        <v>0</v>
      </c>
      <c r="BD982" s="28">
        <f>IFERROR(VLOOKUP(Table2[[#This Row],[SAP Code]],[26]_16!S:T,2,FALSE),0)</f>
        <v>0</v>
      </c>
      <c r="BE982" s="28">
        <f>IFERROR(VLOOKUP(Table2[[#This Row],[SAP Code]],[26]_16!V:W,2,FALSE)/ 1000000, 0)</f>
        <v>0</v>
      </c>
      <c r="BF982" s="28">
        <f>IFERROR(VLOOKUP(Table2[[#This Row],[SAP Code]],[26]_16!Y:Z,2,FALSE)/ 1000000, 0)</f>
        <v>0</v>
      </c>
      <c r="BG982" s="28" t="str">
        <f>IFERROR(VLOOKUP(Table2[[#This Row],[SAP Code]],[26]port!$A:$AD,30,FALSE),"unknown")</f>
        <v>unknown</v>
      </c>
      <c r="BH982" s="29" t="str">
        <f t="shared" si="270"/>
        <v>Unknown</v>
      </c>
      <c r="BI982" s="16"/>
    </row>
    <row r="983" spans="1:61" ht="17.100000000000001" customHeight="1">
      <c r="A983" s="16" t="s">
        <v>141</v>
      </c>
      <c r="B983" s="16" t="s">
        <v>3447</v>
      </c>
      <c r="C983" s="16" t="s">
        <v>3448</v>
      </c>
      <c r="D983" s="16" t="s">
        <v>3449</v>
      </c>
      <c r="E983" s="18">
        <v>43556</v>
      </c>
      <c r="F983" s="16" t="s">
        <v>3450</v>
      </c>
      <c r="G983" s="16" t="s">
        <v>2293</v>
      </c>
      <c r="H983" s="37" t="s">
        <v>213</v>
      </c>
      <c r="I983" s="16" t="s">
        <v>250</v>
      </c>
      <c r="J983" s="16" t="s">
        <v>83</v>
      </c>
      <c r="K983" s="16" t="s">
        <v>69</v>
      </c>
      <c r="L983" s="16" t="s">
        <v>85</v>
      </c>
      <c r="M983" s="19">
        <v>3500000</v>
      </c>
      <c r="N983" s="19">
        <v>3500000</v>
      </c>
      <c r="O983" s="20" t="s">
        <v>3451</v>
      </c>
      <c r="P983" s="21">
        <v>2100155039316</v>
      </c>
      <c r="Q983" s="20" t="s">
        <v>72</v>
      </c>
      <c r="R983" s="16" t="str">
        <f t="shared" si="260"/>
        <v>ADF Including TSF</v>
      </c>
      <c r="S983" s="16" t="str">
        <f t="shared" si="259"/>
        <v>K</v>
      </c>
      <c r="T983" s="16" t="str">
        <f t="shared" si="258"/>
        <v>Multinational</v>
      </c>
      <c r="U983" s="16" t="str">
        <f t="shared" si="261"/>
        <v>Multinational</v>
      </c>
      <c r="V983" s="22" t="str">
        <f>IF(ISNUMBER(MATCH(A983, {"Gabon","Sudan","Niger","Mali","Burkina Faso","Guinea"}, 0)), "De Facto Countries", "Non-De Facto Countries")</f>
        <v>Non-De Facto Countries</v>
      </c>
      <c r="W983" s="16" t="str">
        <f t="shared" si="272"/>
        <v>Multi</v>
      </c>
      <c r="X983" s="16" t="str">
        <f t="shared" si="273"/>
        <v>Multi-Sector</v>
      </c>
      <c r="Y983" s="23">
        <f>Table2[[#This Row],[Approved Amount_UA Equivalent]]/5</f>
        <v>700000</v>
      </c>
      <c r="Z983" s="23">
        <f>Table2[[#This Row],[Approved Amount_UA Equivalent]]/5</f>
        <v>700000</v>
      </c>
      <c r="AA983" s="23">
        <f>Table2[[#This Row],[Approved Amount_UA Equivalent]]/5</f>
        <v>700000</v>
      </c>
      <c r="AB983" s="23">
        <f>Table2[[#This Row],[Approved Amount_UA Equivalent]]/5</f>
        <v>700000</v>
      </c>
      <c r="AC983" s="23">
        <f>Table2[[#This Row],[Approved Amount_UA Equivalent]]/5</f>
        <v>700000</v>
      </c>
      <c r="AD983" s="23">
        <f>SUM(Table2[[#This Row],[Feed Africa ]:[Improve Quality Of Life ]])</f>
        <v>3500000</v>
      </c>
      <c r="AE983" s="16" t="b">
        <f>Table2[[#This Row],[Total HI5]]=Table2[[#This Row],[Approved Amount_UA Equivalent]]</f>
        <v>1</v>
      </c>
      <c r="AF983" s="24">
        <v>40</v>
      </c>
      <c r="AG983" s="20" t="str">
        <f t="shared" si="262"/>
        <v>ISP and Investment Project</v>
      </c>
      <c r="AH983" s="24" t="e">
        <f>VLOOKUP(Table2[[#This Row],[SAP Code]],[25]DATA!$A:$G,7,FALSE)</f>
        <v>#N/A</v>
      </c>
      <c r="AI983" s="20" t="str">
        <f t="shared" si="263"/>
        <v>Other Investment</v>
      </c>
      <c r="AJ983" s="25" t="s">
        <v>254</v>
      </c>
      <c r="AK983" s="25" t="s">
        <v>2293</v>
      </c>
      <c r="AL983" s="23" t="str" cm="1">
        <f t="array" ref="AL983">_xlfn.SWITCH(AK983,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83" s="26">
        <v>1</v>
      </c>
      <c r="AN983" s="25" t="str">
        <f t="shared" si="271"/>
        <v>Sovereign</v>
      </c>
      <c r="AO983" s="27">
        <v>1</v>
      </c>
      <c r="AP983" s="23">
        <f>Table2[[#This Row],[Approved Amount_UA Equivalent]]/1000000</f>
        <v>3.5</v>
      </c>
      <c r="AQ983" s="19">
        <f t="shared" si="264"/>
        <v>4.65794</v>
      </c>
      <c r="AR983" s="23" t="str">
        <f t="shared" si="265"/>
        <v>1-10</v>
      </c>
      <c r="AS983" s="23" t="str">
        <f t="shared" si="266"/>
        <v>1-20</v>
      </c>
      <c r="AT983" s="23" t="str">
        <f t="shared" si="267"/>
        <v>1-40</v>
      </c>
      <c r="AU983" s="23" t="str">
        <f t="shared" si="268"/>
        <v>&lt;1-50 Mn</v>
      </c>
      <c r="AV983" s="23">
        <f>Table2[[#This Row],[Amount]]</f>
        <v>3500000</v>
      </c>
      <c r="AW983" s="23" t="str">
        <f t="shared" si="269"/>
        <v>Apr 2019</v>
      </c>
      <c r="AX983" s="28">
        <f>IFERROR(VLOOKUP(Table2[[#This Row],[SAP Code]],[26]_16!A:B,2,FALSE),0)</f>
        <v>0</v>
      </c>
      <c r="AY983" s="28">
        <f>IFERROR(VLOOKUP(Table2[[#This Row],[SAP Code]],[26]_16!D:E,2,FALSE)/ 1000000, 0)</f>
        <v>0</v>
      </c>
      <c r="AZ983" s="28">
        <f>IFERROR(VLOOKUP(Table2[[#This Row],[SAP Code]],[26]_16!G:H,2,FALSE)/ 1000000, 0)</f>
        <v>0</v>
      </c>
      <c r="BA983" s="28">
        <f>IFERROR(VLOOKUP(Table2[[#This Row],[SAP Code]],[26]_16!J:K,2,FALSE)/ 1000000, 0)</f>
        <v>0</v>
      </c>
      <c r="BB983" s="28">
        <f>IFERROR(VLOOKUP(Table2[[#This Row],[SAP Code]],[26]_16!M:N,2,FALSE)/ 1000000, 0)</f>
        <v>0</v>
      </c>
      <c r="BC983" s="28">
        <f>IFERROR(VLOOKUP(Table2[[#This Row],[SAP Code]],[26]_16!P:Q,2,FALSE),0)</f>
        <v>0.38337551000000003</v>
      </c>
      <c r="BD983" s="28">
        <f>IFERROR(VLOOKUP(Table2[[#This Row],[SAP Code]],[26]_16!S:T,2,FALSE),0)</f>
        <v>0.42513974999999998</v>
      </c>
      <c r="BE983" s="28">
        <f>IFERROR(VLOOKUP(Table2[[#This Row],[SAP Code]],[26]_16!V:W,2,FALSE)/ 1000000, 0)</f>
        <v>0.95101688000000018</v>
      </c>
      <c r="BF983" s="28">
        <f>IFERROR(VLOOKUP(Table2[[#This Row],[SAP Code]],[26]_16!Y:Z,2,FALSE)/ 1000000, 0)</f>
        <v>0.38955719</v>
      </c>
      <c r="BG983" s="28" t="str">
        <f>IFERROR(VLOOKUP(Table2[[#This Row],[SAP Code]],[26]port!$A:$AD,30,FALSE),"unknown")</f>
        <v>OnGo</v>
      </c>
      <c r="BH983" s="29" t="str">
        <f t="shared" si="270"/>
        <v>Ongoing</v>
      </c>
      <c r="BI983" s="16"/>
    </row>
    <row r="984" spans="1:61" ht="17.100000000000001" customHeight="1">
      <c r="A984" s="16" t="s">
        <v>299</v>
      </c>
      <c r="B984" s="16" t="s">
        <v>3452</v>
      </c>
      <c r="C984" s="16" t="s">
        <v>3453</v>
      </c>
      <c r="D984" s="16" t="s">
        <v>3454</v>
      </c>
      <c r="E984" s="18">
        <v>43558</v>
      </c>
      <c r="F984" s="16" t="s">
        <v>303</v>
      </c>
      <c r="G984" s="16" t="s">
        <v>74</v>
      </c>
      <c r="H984" s="16" t="s">
        <v>132</v>
      </c>
      <c r="I984" s="16" t="s">
        <v>155</v>
      </c>
      <c r="J984" s="16" t="s">
        <v>83</v>
      </c>
      <c r="K984" s="16" t="s">
        <v>84</v>
      </c>
      <c r="L984" s="16" t="s">
        <v>85</v>
      </c>
      <c r="M984" s="19">
        <v>7120000</v>
      </c>
      <c r="N984" s="19">
        <v>7120000</v>
      </c>
      <c r="O984" s="20" t="s">
        <v>3455</v>
      </c>
      <c r="P984" s="21">
        <v>2100150041294</v>
      </c>
      <c r="Q984" s="20" t="s">
        <v>72</v>
      </c>
      <c r="R984" s="16" t="str">
        <f t="shared" si="260"/>
        <v>ADF Including TSF</v>
      </c>
      <c r="S984" s="16" t="str">
        <f t="shared" si="259"/>
        <v>A</v>
      </c>
      <c r="T984" s="16" t="str">
        <f t="shared" si="258"/>
        <v>ADF Countries</v>
      </c>
      <c r="U984" s="16" t="str">
        <f t="shared" si="261"/>
        <v>Non-Transition States</v>
      </c>
      <c r="V984" s="22" t="str">
        <f>IF(ISNUMBER(MATCH(A984, {"Gabon","Sudan","Niger","Mali","Burkina Faso","Guinea"}, 0)), "De Facto Countries", "Non-De Facto Countries")</f>
        <v>Non-De Facto Countries</v>
      </c>
      <c r="W984" s="16" t="str">
        <f t="shared" si="272"/>
        <v>West</v>
      </c>
      <c r="X984" s="16" t="str">
        <f t="shared" si="273"/>
        <v>Agriculture</v>
      </c>
      <c r="Y984" s="23">
        <f>Table2[[#This Row],[Approved Amount_UA Equivalent]]</f>
        <v>7120000</v>
      </c>
      <c r="AD984" s="23">
        <f>SUM(Table2[[#This Row],[Feed Africa ]:[Improve Quality Of Life ]])</f>
        <v>7120000</v>
      </c>
      <c r="AE984" s="16" t="b">
        <f>Table2[[#This Row],[Total HI5]]=Table2[[#This Row],[Approved Amount_UA Equivalent]]</f>
        <v>1</v>
      </c>
      <c r="AF984" s="24">
        <v>10</v>
      </c>
      <c r="AG984" s="20" t="str">
        <f t="shared" si="262"/>
        <v>Investment Project</v>
      </c>
      <c r="AH984" s="24" t="e">
        <f>VLOOKUP(Table2[[#This Row],[SAP Code]],[25]DATA!$A:$G,7,FALSE)</f>
        <v>#N/A</v>
      </c>
      <c r="AI984" s="20" t="str">
        <f t="shared" si="263"/>
        <v>Infrastructure</v>
      </c>
      <c r="AJ984" s="25" t="s">
        <v>157</v>
      </c>
      <c r="AK984" s="25" t="s">
        <v>74</v>
      </c>
      <c r="AL984" s="23" t="str" cm="1">
        <f t="array" ref="AL984">_xlfn.SWITCH(AK984,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84" s="26">
        <v>1</v>
      </c>
      <c r="AN984" s="25" t="str">
        <f t="shared" si="271"/>
        <v>Sovereign</v>
      </c>
      <c r="AO984" s="27">
        <v>0.5</v>
      </c>
      <c r="AP984" s="23">
        <f>Table2[[#This Row],[Approved Amount_UA Equivalent]]/1000000</f>
        <v>7.12</v>
      </c>
      <c r="AQ984" s="19">
        <f t="shared" si="264"/>
        <v>9.4755808000000012</v>
      </c>
      <c r="AR984" s="23" t="str">
        <f t="shared" si="265"/>
        <v>1-10</v>
      </c>
      <c r="AS984" s="23" t="str">
        <f t="shared" si="266"/>
        <v>1-20</v>
      </c>
      <c r="AT984" s="23" t="str">
        <f t="shared" si="267"/>
        <v>1-40</v>
      </c>
      <c r="AU984" s="23" t="str">
        <f t="shared" si="268"/>
        <v>&lt;1-50 Mn</v>
      </c>
      <c r="AV984" s="23">
        <f>Table2[[#This Row],[Amount]]</f>
        <v>7120000</v>
      </c>
      <c r="AW984" s="23" t="str">
        <f t="shared" si="269"/>
        <v>Apr 2019</v>
      </c>
      <c r="AX984" s="28">
        <f>IFERROR(VLOOKUP(Table2[[#This Row],[SAP Code]],[26]_16!A:B,2,FALSE),0)</f>
        <v>0</v>
      </c>
      <c r="AY984" s="28">
        <f>IFERROR(VLOOKUP(Table2[[#This Row],[SAP Code]],[26]_16!D:E,2,FALSE)/ 1000000, 0)</f>
        <v>0</v>
      </c>
      <c r="AZ984" s="28">
        <f>IFERROR(VLOOKUP(Table2[[#This Row],[SAP Code]],[26]_16!G:H,2,FALSE)/ 1000000, 0)</f>
        <v>0</v>
      </c>
      <c r="BA984" s="28">
        <f>IFERROR(VLOOKUP(Table2[[#This Row],[SAP Code]],[26]_16!J:K,2,FALSE)/ 1000000, 0)</f>
        <v>0</v>
      </c>
      <c r="BB984" s="28">
        <f>IFERROR(VLOOKUP(Table2[[#This Row],[SAP Code]],[26]_16!M:N,2,FALSE)/ 1000000, 0)</f>
        <v>0</v>
      </c>
      <c r="BC984" s="28">
        <f>IFERROR(VLOOKUP(Table2[[#This Row],[SAP Code]],[26]_16!P:Q,2,FALSE),0)</f>
        <v>0</v>
      </c>
      <c r="BD984" s="28">
        <f>IFERROR(VLOOKUP(Table2[[#This Row],[SAP Code]],[26]_16!S:T,2,FALSE),0)</f>
        <v>0.94776151000000008</v>
      </c>
      <c r="BE984" s="28">
        <f>IFERROR(VLOOKUP(Table2[[#This Row],[SAP Code]],[26]_16!V:W,2,FALSE)/ 1000000, 0)</f>
        <v>0.81326847999999985</v>
      </c>
      <c r="BF984" s="28">
        <f>IFERROR(VLOOKUP(Table2[[#This Row],[SAP Code]],[26]_16!Y:Z,2,FALSE)/ 1000000, 0)</f>
        <v>0.23341818000000003</v>
      </c>
      <c r="BG984" s="28" t="str">
        <f>IFERROR(VLOOKUP(Table2[[#This Row],[SAP Code]],[26]port!$A:$AD,30,FALSE),"unknown")</f>
        <v>OnGo</v>
      </c>
      <c r="BH984" s="29" t="str">
        <f t="shared" si="270"/>
        <v>Ongoing</v>
      </c>
      <c r="BI984" s="16"/>
    </row>
    <row r="985" spans="1:61" ht="17.100000000000001" customHeight="1">
      <c r="A985" s="16" t="s">
        <v>299</v>
      </c>
      <c r="B985" s="16" t="s">
        <v>3452</v>
      </c>
      <c r="C985" s="16" t="s">
        <v>3456</v>
      </c>
      <c r="D985" s="16" t="s">
        <v>3454</v>
      </c>
      <c r="E985" s="18">
        <v>43558</v>
      </c>
      <c r="F985" s="16" t="s">
        <v>303</v>
      </c>
      <c r="G985" s="16" t="s">
        <v>74</v>
      </c>
      <c r="H985" s="16" t="s">
        <v>132</v>
      </c>
      <c r="I985" s="16" t="s">
        <v>155</v>
      </c>
      <c r="J985" s="16" t="s">
        <v>83</v>
      </c>
      <c r="K985" s="16" t="s">
        <v>69</v>
      </c>
      <c r="L985" s="16" t="s">
        <v>85</v>
      </c>
      <c r="M985" s="19">
        <v>5910000</v>
      </c>
      <c r="N985" s="19">
        <v>5910000</v>
      </c>
      <c r="O985" s="20" t="s">
        <v>3455</v>
      </c>
      <c r="P985" s="21">
        <v>2100155039216</v>
      </c>
      <c r="Q985" s="20" t="s">
        <v>72</v>
      </c>
      <c r="R985" s="16" t="str">
        <f t="shared" si="260"/>
        <v>ADF Including TSF</v>
      </c>
      <c r="S985" s="16" t="str">
        <f t="shared" si="259"/>
        <v>A</v>
      </c>
      <c r="T985" s="16" t="str">
        <f t="shared" si="258"/>
        <v>ADF Countries</v>
      </c>
      <c r="U985" s="16" t="str">
        <f t="shared" si="261"/>
        <v>Non-Transition States</v>
      </c>
      <c r="V985" s="22" t="str">
        <f>IF(ISNUMBER(MATCH(A985, {"Gabon","Sudan","Niger","Mali","Burkina Faso","Guinea"}, 0)), "De Facto Countries", "Non-De Facto Countries")</f>
        <v>Non-De Facto Countries</v>
      </c>
      <c r="W985" s="16" t="str">
        <f t="shared" si="272"/>
        <v>West</v>
      </c>
      <c r="X985" s="16" t="str">
        <f t="shared" si="273"/>
        <v>Agriculture</v>
      </c>
      <c r="Y985" s="23">
        <f>Table2[[#This Row],[Approved Amount_UA Equivalent]]</f>
        <v>5910000</v>
      </c>
      <c r="AD985" s="23">
        <f>SUM(Table2[[#This Row],[Feed Africa ]:[Improve Quality Of Life ]])</f>
        <v>5910000</v>
      </c>
      <c r="AE985" s="16" t="b">
        <f>Table2[[#This Row],[Total HI5]]=Table2[[#This Row],[Approved Amount_UA Equivalent]]</f>
        <v>1</v>
      </c>
      <c r="AF985" s="24">
        <v>10</v>
      </c>
      <c r="AG985" s="20" t="str">
        <f t="shared" si="262"/>
        <v>Investment Project</v>
      </c>
      <c r="AH985" s="24" t="e">
        <f>VLOOKUP(Table2[[#This Row],[SAP Code]],[25]DATA!$A:$G,7,FALSE)</f>
        <v>#N/A</v>
      </c>
      <c r="AI985" s="20" t="str">
        <f t="shared" si="263"/>
        <v>Infrastructure</v>
      </c>
      <c r="AJ985" s="25" t="s">
        <v>157</v>
      </c>
      <c r="AK985" s="25" t="s">
        <v>74</v>
      </c>
      <c r="AL985" s="23" t="str" cm="1">
        <f t="array" ref="AL985">_xlfn.SWITCH(AK985,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85" s="26">
        <v>1</v>
      </c>
      <c r="AN985" s="25" t="str">
        <f t="shared" si="271"/>
        <v>Sovereign</v>
      </c>
      <c r="AO985" s="27">
        <v>0.5</v>
      </c>
      <c r="AP985" s="23">
        <f>Table2[[#This Row],[Approved Amount_UA Equivalent]]/1000000</f>
        <v>5.91</v>
      </c>
      <c r="AQ985" s="19">
        <f t="shared" si="264"/>
        <v>7.8652644</v>
      </c>
      <c r="AR985" s="23" t="str">
        <f t="shared" si="265"/>
        <v>1-10</v>
      </c>
      <c r="AS985" s="23" t="str">
        <f t="shared" si="266"/>
        <v>1-20</v>
      </c>
      <c r="AT985" s="23" t="str">
        <f t="shared" si="267"/>
        <v>1-40</v>
      </c>
      <c r="AU985" s="23" t="str">
        <f t="shared" si="268"/>
        <v>&lt;1-50 Mn</v>
      </c>
      <c r="AV985" s="23">
        <f>Table2[[#This Row],[Amount]]</f>
        <v>5910000</v>
      </c>
      <c r="AW985" s="23" t="str">
        <f t="shared" si="269"/>
        <v>Apr 2019</v>
      </c>
      <c r="AX985" s="28">
        <f>IFERROR(VLOOKUP(Table2[[#This Row],[SAP Code]],[26]_16!A:B,2,FALSE),0)</f>
        <v>0</v>
      </c>
      <c r="AY985" s="28">
        <f>IFERROR(VLOOKUP(Table2[[#This Row],[SAP Code]],[26]_16!D:E,2,FALSE)/ 1000000, 0)</f>
        <v>0</v>
      </c>
      <c r="AZ985" s="28">
        <f>IFERROR(VLOOKUP(Table2[[#This Row],[SAP Code]],[26]_16!G:H,2,FALSE)/ 1000000, 0)</f>
        <v>0</v>
      </c>
      <c r="BA985" s="28">
        <f>IFERROR(VLOOKUP(Table2[[#This Row],[SAP Code]],[26]_16!J:K,2,FALSE)/ 1000000, 0)</f>
        <v>0</v>
      </c>
      <c r="BB985" s="28">
        <f>IFERROR(VLOOKUP(Table2[[#This Row],[SAP Code]],[26]_16!M:N,2,FALSE)/ 1000000, 0)</f>
        <v>0</v>
      </c>
      <c r="BC985" s="28">
        <f>IFERROR(VLOOKUP(Table2[[#This Row],[SAP Code]],[26]_16!P:Q,2,FALSE),0)</f>
        <v>0</v>
      </c>
      <c r="BD985" s="28">
        <f>IFERROR(VLOOKUP(Table2[[#This Row],[SAP Code]],[26]_16!S:T,2,FALSE),0)</f>
        <v>0.94776151000000008</v>
      </c>
      <c r="BE985" s="28">
        <f>IFERROR(VLOOKUP(Table2[[#This Row],[SAP Code]],[26]_16!V:W,2,FALSE)/ 1000000, 0)</f>
        <v>0.81326847999999985</v>
      </c>
      <c r="BF985" s="28">
        <f>IFERROR(VLOOKUP(Table2[[#This Row],[SAP Code]],[26]_16!Y:Z,2,FALSE)/ 1000000, 0)</f>
        <v>0.23341818000000003</v>
      </c>
      <c r="BG985" s="28" t="str">
        <f>IFERROR(VLOOKUP(Table2[[#This Row],[SAP Code]],[26]port!$A:$AD,30,FALSE),"unknown")</f>
        <v>OnGo</v>
      </c>
      <c r="BH985" s="29" t="str">
        <f t="shared" si="270"/>
        <v>Ongoing</v>
      </c>
      <c r="BI985" s="16"/>
    </row>
    <row r="986" spans="1:61" ht="17.100000000000001" customHeight="1">
      <c r="A986" s="16" t="s">
        <v>337</v>
      </c>
      <c r="B986" s="16" t="s">
        <v>3457</v>
      </c>
      <c r="C986" s="16" t="s">
        <v>3458</v>
      </c>
      <c r="D986" s="16" t="s">
        <v>3459</v>
      </c>
      <c r="E986" s="18">
        <v>43559</v>
      </c>
      <c r="F986" s="16" t="s">
        <v>341</v>
      </c>
      <c r="G986" s="16" t="s">
        <v>2358</v>
      </c>
      <c r="H986" s="16" t="s">
        <v>101</v>
      </c>
      <c r="I986" s="16" t="s">
        <v>67</v>
      </c>
      <c r="J986" s="16" t="s">
        <v>68</v>
      </c>
      <c r="K986" s="16" t="s">
        <v>69</v>
      </c>
      <c r="L986" s="16" t="s">
        <v>70</v>
      </c>
      <c r="M986" s="19">
        <v>500000</v>
      </c>
      <c r="N986" s="19">
        <v>360165.67621105711</v>
      </c>
      <c r="O986" s="20" t="s">
        <v>3460</v>
      </c>
      <c r="P986" s="21">
        <v>5000199005768</v>
      </c>
      <c r="Q986" s="20" t="s">
        <v>72</v>
      </c>
      <c r="R986" s="16" t="str">
        <f t="shared" si="260"/>
        <v>OTHERS</v>
      </c>
      <c r="S986" s="16" t="str">
        <f t="shared" si="259"/>
        <v>I</v>
      </c>
      <c r="T986" s="16" t="str">
        <f t="shared" si="258"/>
        <v>ADF Countries</v>
      </c>
      <c r="U986" s="16" t="str">
        <f t="shared" si="261"/>
        <v>Transition States</v>
      </c>
      <c r="V986" s="22" t="str">
        <f>IF(ISNUMBER(MATCH(A986, {"Gabon","Sudan","Niger","Mali","Burkina Faso","Guinea"}, 0)), "De Facto Countries", "Non-De Facto Countries")</f>
        <v>Non-De Facto Countries</v>
      </c>
      <c r="W986" s="16" t="str">
        <f t="shared" si="272"/>
        <v>South</v>
      </c>
      <c r="X986" s="16" t="str">
        <f t="shared" si="273"/>
        <v>Social</v>
      </c>
      <c r="Y986" s="23"/>
      <c r="AC986" s="23">
        <f>Table2[[#This Row],[Approved Amount_UA Equivalent]]</f>
        <v>360165.67621105711</v>
      </c>
      <c r="AD986" s="23">
        <f>SUM(Table2[[#This Row],[Feed Africa ]:[Improve Quality Of Life ]])</f>
        <v>360165.67621105711</v>
      </c>
      <c r="AE986" s="16" t="b">
        <f>Table2[[#This Row],[Total HI5]]=Table2[[#This Row],[Approved Amount_UA Equivalent]]</f>
        <v>1</v>
      </c>
      <c r="AF986" s="24">
        <v>50</v>
      </c>
      <c r="AG986" s="20" t="str">
        <f t="shared" si="262"/>
        <v>Emergency Assistance</v>
      </c>
      <c r="AH986" s="24" t="e">
        <f>VLOOKUP(Table2[[#This Row],[SAP Code]],[25]DATA!$A:$G,7,FALSE)</f>
        <v>#N/A</v>
      </c>
      <c r="AI986" s="20" t="str">
        <f t="shared" si="263"/>
        <v>Other Investment</v>
      </c>
      <c r="AJ986" s="25" t="s">
        <v>73</v>
      </c>
      <c r="AK986" s="25" t="s">
        <v>1019</v>
      </c>
      <c r="AL986" s="23" t="str" cm="1">
        <f t="array" ref="AL986">_xlfn.SWITCH(AK986,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986" s="26">
        <v>1</v>
      </c>
      <c r="AN986" s="25" t="str">
        <f t="shared" si="271"/>
        <v>Sovereign</v>
      </c>
      <c r="AO986" s="27">
        <v>1</v>
      </c>
      <c r="AP986" s="23">
        <f>Table2[[#This Row],[Approved Amount_UA Equivalent]]/1000000</f>
        <v>0.36016567621105711</v>
      </c>
      <c r="AQ986" s="19">
        <f t="shared" si="264"/>
        <v>0.47932288852872329</v>
      </c>
      <c r="AR986" s="23" t="str">
        <f t="shared" si="265"/>
        <v>1-10</v>
      </c>
      <c r="AS986" s="23" t="str">
        <f t="shared" si="266"/>
        <v>1-20</v>
      </c>
      <c r="AT986" s="23" t="str">
        <f t="shared" si="267"/>
        <v>1-40</v>
      </c>
      <c r="AU986" s="23" t="str">
        <f t="shared" si="268"/>
        <v>&lt;1-50 Mn</v>
      </c>
      <c r="AV986" s="23">
        <f>Table2[[#This Row],[Amount]]</f>
        <v>500000</v>
      </c>
      <c r="AW986" s="23" t="str">
        <f t="shared" si="269"/>
        <v>Apr 2019</v>
      </c>
      <c r="AX986" s="28">
        <f>IFERROR(VLOOKUP(Table2[[#This Row],[SAP Code]],[26]_16!A:B,2,FALSE),0)</f>
        <v>0</v>
      </c>
      <c r="AY986" s="28">
        <f>IFERROR(VLOOKUP(Table2[[#This Row],[SAP Code]],[26]_16!D:E,2,FALSE)/ 1000000, 0)</f>
        <v>0</v>
      </c>
      <c r="AZ986" s="28">
        <f>IFERROR(VLOOKUP(Table2[[#This Row],[SAP Code]],[26]_16!G:H,2,FALSE)/ 1000000, 0)</f>
        <v>0</v>
      </c>
      <c r="BA986" s="28">
        <f>IFERROR(VLOOKUP(Table2[[#This Row],[SAP Code]],[26]_16!J:K,2,FALSE)/ 1000000, 0)</f>
        <v>0</v>
      </c>
      <c r="BB986" s="28">
        <f>IFERROR(VLOOKUP(Table2[[#This Row],[SAP Code]],[26]_16!M:N,2,FALSE)/ 1000000, 0)</f>
        <v>0</v>
      </c>
      <c r="BC986" s="28">
        <f>IFERROR(VLOOKUP(Table2[[#This Row],[SAP Code]],[26]_16!P:Q,2,FALSE),0)</f>
        <v>0</v>
      </c>
      <c r="BD986" s="28">
        <f>IFERROR(VLOOKUP(Table2[[#This Row],[SAP Code]],[26]_16!S:T,2,FALSE),0)</f>
        <v>0</v>
      </c>
      <c r="BE986" s="28">
        <f>IFERROR(VLOOKUP(Table2[[#This Row],[SAP Code]],[26]_16!V:W,2,FALSE)/ 1000000, 0)</f>
        <v>0</v>
      </c>
      <c r="BF986" s="28">
        <f>IFERROR(VLOOKUP(Table2[[#This Row],[SAP Code]],[26]_16!Y:Z,2,FALSE)/ 1000000, 0)</f>
        <v>0</v>
      </c>
      <c r="BG986" s="28" t="str">
        <f>IFERROR(VLOOKUP(Table2[[#This Row],[SAP Code]],[26]port!$A:$AD,30,FALSE),"unknown")</f>
        <v>CLSD</v>
      </c>
      <c r="BH986" s="29" t="str">
        <f t="shared" si="270"/>
        <v>Number of operations completed out of the net approved of that year</v>
      </c>
      <c r="BI986" s="16"/>
    </row>
    <row r="987" spans="1:61" ht="17.100000000000001" customHeight="1">
      <c r="A987" s="16" t="s">
        <v>343</v>
      </c>
      <c r="B987" s="16" t="s">
        <v>3461</v>
      </c>
      <c r="C987" s="16" t="s">
        <v>3462</v>
      </c>
      <c r="D987" s="16" t="s">
        <v>3463</v>
      </c>
      <c r="E987" s="18">
        <v>43560</v>
      </c>
      <c r="F987" s="16" t="s">
        <v>3464</v>
      </c>
      <c r="G987" s="16" t="s">
        <v>107</v>
      </c>
      <c r="H987" s="16" t="s">
        <v>348</v>
      </c>
      <c r="I987" s="16" t="s">
        <v>102</v>
      </c>
      <c r="J987" s="16" t="s">
        <v>103</v>
      </c>
      <c r="K987" s="16" t="s">
        <v>1426</v>
      </c>
      <c r="L987" s="16" t="s">
        <v>70</v>
      </c>
      <c r="M987" s="19">
        <v>10000000</v>
      </c>
      <c r="N987" s="19">
        <v>7203313.5242211418</v>
      </c>
      <c r="O987" s="20" t="s">
        <v>3465</v>
      </c>
      <c r="P987" s="21">
        <v>2000130020381</v>
      </c>
      <c r="Q987" s="20" t="s">
        <v>72</v>
      </c>
      <c r="R987" s="16" t="str">
        <f t="shared" si="260"/>
        <v>ADB Private</v>
      </c>
      <c r="S987" s="16" t="str">
        <f t="shared" si="259"/>
        <v>H</v>
      </c>
      <c r="T987" s="16" t="str">
        <f t="shared" si="258"/>
        <v>ADB Countries</v>
      </c>
      <c r="U987" s="16" t="str">
        <f t="shared" si="261"/>
        <v>Non-Transition States</v>
      </c>
      <c r="V987" s="22" t="str">
        <f>IF(ISNUMBER(MATCH(A987, {"Gabon","Sudan","Niger","Mali","Burkina Faso","Guinea"}, 0)), "De Facto Countries", "Non-De Facto Countries")</f>
        <v>Non-De Facto Countries</v>
      </c>
      <c r="W987" s="16" t="str">
        <f t="shared" si="272"/>
        <v>Nigeria</v>
      </c>
      <c r="X987" s="16" t="str">
        <f t="shared" si="273"/>
        <v>Finance</v>
      </c>
      <c r="Y987" s="23"/>
      <c r="AA987" s="23">
        <f>Table2[[#This Row],[Approved Amount_UA Equivalent]]</f>
        <v>7203313.5242211418</v>
      </c>
      <c r="AD987" s="23">
        <f>SUM(Table2[[#This Row],[Feed Africa ]:[Improve Quality Of Life ]])</f>
        <v>7203313.5242211418</v>
      </c>
      <c r="AE987" s="16" t="b">
        <f>Table2[[#This Row],[Total HI5]]=Table2[[#This Row],[Approved Amount_UA Equivalent]]</f>
        <v>1</v>
      </c>
      <c r="AF987" s="24">
        <v>10</v>
      </c>
      <c r="AG987" s="20" t="str">
        <f t="shared" si="262"/>
        <v>Investment Project</v>
      </c>
      <c r="AH987" s="24" t="e">
        <f>VLOOKUP(Table2[[#This Row],[SAP Code]],[25]DATA!$A:$G,7,FALSE)</f>
        <v>#N/A</v>
      </c>
      <c r="AI987" s="20" t="str">
        <f t="shared" si="263"/>
        <v>Other Investment</v>
      </c>
      <c r="AJ987" s="25" t="s">
        <v>106</v>
      </c>
      <c r="AK987" s="25" t="s">
        <v>107</v>
      </c>
      <c r="AL987" s="23" t="str" cm="1">
        <f t="array" ref="AL987">_xlfn.SWITCH(AK987,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87" s="26">
        <v>2</v>
      </c>
      <c r="AN987" s="25" t="str">
        <f t="shared" si="271"/>
        <v>Non-Sovereign</v>
      </c>
      <c r="AO987" s="27">
        <v>0.5</v>
      </c>
      <c r="AP987" s="23">
        <f>Table2[[#This Row],[Approved Amount_UA Equivalent]]/1000000</f>
        <v>7.2033135242211417</v>
      </c>
      <c r="AQ987" s="19">
        <f t="shared" si="264"/>
        <v>9.5864577705744658</v>
      </c>
      <c r="AR987" s="23" t="str">
        <f t="shared" si="265"/>
        <v>1-10</v>
      </c>
      <c r="AS987" s="23" t="str">
        <f t="shared" si="266"/>
        <v>1-20</v>
      </c>
      <c r="AT987" s="23" t="str">
        <f t="shared" si="267"/>
        <v>1-40</v>
      </c>
      <c r="AU987" s="23" t="str">
        <f t="shared" si="268"/>
        <v>&lt;1-50 Mn</v>
      </c>
      <c r="AV987" s="23">
        <f>Table2[[#This Row],[Amount]]</f>
        <v>10000000</v>
      </c>
      <c r="AW987" s="23" t="str">
        <f t="shared" si="269"/>
        <v>Apr 2019</v>
      </c>
      <c r="AX987" s="28">
        <f>IFERROR(VLOOKUP(Table2[[#This Row],[SAP Code]],[26]_16!A:B,2,FALSE),0)</f>
        <v>0</v>
      </c>
      <c r="AY987" s="28">
        <f>IFERROR(VLOOKUP(Table2[[#This Row],[SAP Code]],[26]_16!D:E,2,FALSE)/ 1000000, 0)</f>
        <v>0</v>
      </c>
      <c r="AZ987" s="28">
        <f>IFERROR(VLOOKUP(Table2[[#This Row],[SAP Code]],[26]_16!G:H,2,FALSE)/ 1000000, 0)</f>
        <v>0</v>
      </c>
      <c r="BA987" s="28">
        <f>IFERROR(VLOOKUP(Table2[[#This Row],[SAP Code]],[26]_16!J:K,2,FALSE)/ 1000000, 0)</f>
        <v>0</v>
      </c>
      <c r="BB987" s="28">
        <f>IFERROR(VLOOKUP(Table2[[#This Row],[SAP Code]],[26]_16!M:N,2,FALSE)/ 1000000, 0)</f>
        <v>0</v>
      </c>
      <c r="BC987" s="28">
        <f>IFERROR(VLOOKUP(Table2[[#This Row],[SAP Code]],[26]_16!P:Q,2,FALSE),0)</f>
        <v>7.0731862599999999</v>
      </c>
      <c r="BD987" s="28">
        <f>IFERROR(VLOOKUP(Table2[[#This Row],[SAP Code]],[26]_16!S:T,2,FALSE),0)</f>
        <v>0</v>
      </c>
      <c r="BE987" s="28">
        <f>IFERROR(VLOOKUP(Table2[[#This Row],[SAP Code]],[26]_16!V:W,2,FALSE)/ 1000000, 0)</f>
        <v>0</v>
      </c>
      <c r="BF987" s="28">
        <f>IFERROR(VLOOKUP(Table2[[#This Row],[SAP Code]],[26]_16!Y:Z,2,FALSE)/ 1000000, 0)</f>
        <v>0</v>
      </c>
      <c r="BG987" s="28" t="str">
        <f>IFERROR(VLOOKUP(Table2[[#This Row],[SAP Code]],[26]port!$A:$AD,30,FALSE),"unknown")</f>
        <v>COMP</v>
      </c>
      <c r="BH987" s="29" t="str">
        <f t="shared" si="270"/>
        <v>Number of operations completed out of the net approved of that year</v>
      </c>
      <c r="BI987" s="16"/>
    </row>
    <row r="988" spans="1:61" ht="17.100000000000001" customHeight="1">
      <c r="A988" s="16" t="s">
        <v>343</v>
      </c>
      <c r="B988" s="16" t="s">
        <v>3461</v>
      </c>
      <c r="C988" s="16" t="s">
        <v>3466</v>
      </c>
      <c r="D988" s="16" t="s">
        <v>3463</v>
      </c>
      <c r="E988" s="18">
        <v>43560</v>
      </c>
      <c r="F988" s="16" t="s">
        <v>3464</v>
      </c>
      <c r="G988" s="16" t="s">
        <v>107</v>
      </c>
      <c r="H988" s="16" t="s">
        <v>348</v>
      </c>
      <c r="I988" s="16" t="s">
        <v>102</v>
      </c>
      <c r="J988" s="16" t="s">
        <v>103</v>
      </c>
      <c r="K988" s="16" t="s">
        <v>2622</v>
      </c>
      <c r="L988" s="16" t="s">
        <v>70</v>
      </c>
      <c r="M988" s="19">
        <v>5000000</v>
      </c>
      <c r="N988" s="19">
        <v>3601656.7621105709</v>
      </c>
      <c r="O988" s="20" t="s">
        <v>3465</v>
      </c>
      <c r="P988" s="21">
        <v>2000140001251</v>
      </c>
      <c r="Q988" s="20" t="s">
        <v>72</v>
      </c>
      <c r="R988" s="16" t="str">
        <f t="shared" si="260"/>
        <v>ADB Private</v>
      </c>
      <c r="S988" s="16" t="str">
        <f t="shared" si="259"/>
        <v>H</v>
      </c>
      <c r="T988" s="16" t="str">
        <f t="shared" si="258"/>
        <v>ADB Countries</v>
      </c>
      <c r="U988" s="16" t="str">
        <f t="shared" si="261"/>
        <v>Non-Transition States</v>
      </c>
      <c r="V988" s="22" t="str">
        <f>IF(ISNUMBER(MATCH(A988, {"Gabon","Sudan","Niger","Mali","Burkina Faso","Guinea"}, 0)), "De Facto Countries", "Non-De Facto Countries")</f>
        <v>Non-De Facto Countries</v>
      </c>
      <c r="W988" s="16" t="str">
        <f t="shared" si="272"/>
        <v>Nigeria</v>
      </c>
      <c r="X988" s="16" t="str">
        <f t="shared" si="273"/>
        <v>Finance</v>
      </c>
      <c r="Y988" s="23"/>
      <c r="AA988" s="23">
        <f>Table2[[#This Row],[Approved Amount_UA Equivalent]]</f>
        <v>3601656.7621105709</v>
      </c>
      <c r="AD988" s="23">
        <f>SUM(Table2[[#This Row],[Feed Africa ]:[Improve Quality Of Life ]])</f>
        <v>3601656.7621105709</v>
      </c>
      <c r="AE988" s="16" t="b">
        <f>Table2[[#This Row],[Total HI5]]=Table2[[#This Row],[Approved Amount_UA Equivalent]]</f>
        <v>1</v>
      </c>
      <c r="AF988" s="24">
        <v>10</v>
      </c>
      <c r="AG988" s="20" t="str">
        <f t="shared" si="262"/>
        <v>Investment Project</v>
      </c>
      <c r="AH988" s="24" t="e">
        <f>VLOOKUP(Table2[[#This Row],[SAP Code]],[25]DATA!$A:$G,7,FALSE)</f>
        <v>#N/A</v>
      </c>
      <c r="AI988" s="20" t="str">
        <f t="shared" si="263"/>
        <v>Other Investment</v>
      </c>
      <c r="AJ988" s="25" t="s">
        <v>106</v>
      </c>
      <c r="AK988" s="25" t="s">
        <v>107</v>
      </c>
      <c r="AL988" s="23" t="str" cm="1">
        <f t="array" ref="AL988">_xlfn.SWITCH(AK988,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88" s="26">
        <v>2</v>
      </c>
      <c r="AN988" s="25" t="str">
        <f t="shared" si="271"/>
        <v>Non-Sovereign</v>
      </c>
      <c r="AO988" s="27">
        <v>0.5</v>
      </c>
      <c r="AP988" s="23">
        <f>Table2[[#This Row],[Approved Amount_UA Equivalent]]/1000000</f>
        <v>3.6016567621105708</v>
      </c>
      <c r="AQ988" s="19">
        <f t="shared" si="264"/>
        <v>4.7932288852872329</v>
      </c>
      <c r="AR988" s="23" t="str">
        <f t="shared" si="265"/>
        <v>1-10</v>
      </c>
      <c r="AS988" s="23" t="str">
        <f t="shared" si="266"/>
        <v>1-20</v>
      </c>
      <c r="AT988" s="23" t="str">
        <f t="shared" si="267"/>
        <v>1-40</v>
      </c>
      <c r="AU988" s="23" t="str">
        <f t="shared" si="268"/>
        <v>&lt;1-50 Mn</v>
      </c>
      <c r="AV988" s="23">
        <f>Table2[[#This Row],[Amount]]</f>
        <v>5000000</v>
      </c>
      <c r="AW988" s="23" t="str">
        <f t="shared" si="269"/>
        <v>Apr 2019</v>
      </c>
      <c r="AX988" s="28">
        <f>IFERROR(VLOOKUP(Table2[[#This Row],[SAP Code]],[26]_16!A:B,2,FALSE),0)</f>
        <v>0</v>
      </c>
      <c r="AY988" s="28">
        <f>IFERROR(VLOOKUP(Table2[[#This Row],[SAP Code]],[26]_16!D:E,2,FALSE)/ 1000000, 0)</f>
        <v>0</v>
      </c>
      <c r="AZ988" s="28">
        <f>IFERROR(VLOOKUP(Table2[[#This Row],[SAP Code]],[26]_16!G:H,2,FALSE)/ 1000000, 0)</f>
        <v>0</v>
      </c>
      <c r="BA988" s="28">
        <f>IFERROR(VLOOKUP(Table2[[#This Row],[SAP Code]],[26]_16!J:K,2,FALSE)/ 1000000, 0)</f>
        <v>0</v>
      </c>
      <c r="BB988" s="28">
        <f>IFERROR(VLOOKUP(Table2[[#This Row],[SAP Code]],[26]_16!M:N,2,FALSE)/ 1000000, 0)</f>
        <v>0</v>
      </c>
      <c r="BC988" s="28">
        <f>IFERROR(VLOOKUP(Table2[[#This Row],[SAP Code]],[26]_16!P:Q,2,FALSE),0)</f>
        <v>7.0731862599999999</v>
      </c>
      <c r="BD988" s="28">
        <f>IFERROR(VLOOKUP(Table2[[#This Row],[SAP Code]],[26]_16!S:T,2,FALSE),0)</f>
        <v>0</v>
      </c>
      <c r="BE988" s="28">
        <f>IFERROR(VLOOKUP(Table2[[#This Row],[SAP Code]],[26]_16!V:W,2,FALSE)/ 1000000, 0)</f>
        <v>0</v>
      </c>
      <c r="BF988" s="28">
        <f>IFERROR(VLOOKUP(Table2[[#This Row],[SAP Code]],[26]_16!Y:Z,2,FALSE)/ 1000000, 0)</f>
        <v>0</v>
      </c>
      <c r="BG988" s="28" t="str">
        <f>IFERROR(VLOOKUP(Table2[[#This Row],[SAP Code]],[26]port!$A:$AD,30,FALSE),"unknown")</f>
        <v>COMP</v>
      </c>
      <c r="BH988" s="29" t="str">
        <f t="shared" si="270"/>
        <v>Number of operations completed out of the net approved of that year</v>
      </c>
      <c r="BI988" s="16"/>
    </row>
    <row r="989" spans="1:61" ht="17.100000000000001" customHeight="1">
      <c r="A989" s="16" t="s">
        <v>164</v>
      </c>
      <c r="B989" s="16" t="s">
        <v>3467</v>
      </c>
      <c r="C989" s="16" t="s">
        <v>3468</v>
      </c>
      <c r="D989" s="16" t="s">
        <v>3469</v>
      </c>
      <c r="E989" s="18">
        <v>43567</v>
      </c>
      <c r="F989" s="16" t="s">
        <v>787</v>
      </c>
      <c r="G989" s="16" t="s">
        <v>2358</v>
      </c>
      <c r="H989" s="16" t="s">
        <v>101</v>
      </c>
      <c r="I989" s="16" t="s">
        <v>250</v>
      </c>
      <c r="J989" s="16" t="s">
        <v>68</v>
      </c>
      <c r="K989" s="16" t="s">
        <v>69</v>
      </c>
      <c r="L989" s="16" t="s">
        <v>70</v>
      </c>
      <c r="M989" s="19">
        <v>1000000</v>
      </c>
      <c r="N989" s="19">
        <v>720331.35242211423</v>
      </c>
      <c r="O989" s="20" t="s">
        <v>3470</v>
      </c>
      <c r="P989" s="21">
        <v>5000199005818</v>
      </c>
      <c r="Q989" s="20" t="s">
        <v>72</v>
      </c>
      <c r="R989" s="16" t="str">
        <f t="shared" si="260"/>
        <v>OTHERS</v>
      </c>
      <c r="S989" s="16" t="str">
        <f t="shared" si="259"/>
        <v>K</v>
      </c>
      <c r="T989" s="16" t="str">
        <f t="shared" si="258"/>
        <v>ADF Countries</v>
      </c>
      <c r="U989" s="16" t="str">
        <f t="shared" si="261"/>
        <v>Transition States</v>
      </c>
      <c r="V989" s="22" t="str">
        <f>IF(ISNUMBER(MATCH(A989, {"Gabon","Sudan","Niger","Mali","Burkina Faso","Guinea"}, 0)), "De Facto Countries", "Non-De Facto Countries")</f>
        <v>Non-De Facto Countries</v>
      </c>
      <c r="W989" s="16" t="str">
        <f t="shared" si="272"/>
        <v>South</v>
      </c>
      <c r="X989" s="16" t="str">
        <f t="shared" si="273"/>
        <v>Multi-Sector</v>
      </c>
      <c r="Y989" s="23">
        <f>Table2[[#This Row],[Approved Amount_UA Equivalent]]/5</f>
        <v>144066.27048442286</v>
      </c>
      <c r="Z989" s="23">
        <f>Table2[[#This Row],[Approved Amount_UA Equivalent]]/5</f>
        <v>144066.27048442286</v>
      </c>
      <c r="AA989" s="23">
        <f>Table2[[#This Row],[Approved Amount_UA Equivalent]]/5</f>
        <v>144066.27048442286</v>
      </c>
      <c r="AB989" s="23">
        <f>Table2[[#This Row],[Approved Amount_UA Equivalent]]/5</f>
        <v>144066.27048442286</v>
      </c>
      <c r="AC989" s="23">
        <f>Table2[[#This Row],[Approved Amount_UA Equivalent]]/5</f>
        <v>144066.27048442286</v>
      </c>
      <c r="AD989" s="23">
        <f>SUM(Table2[[#This Row],[Feed Africa ]:[Improve Quality Of Life ]])</f>
        <v>720331.35242211423</v>
      </c>
      <c r="AE989" s="16" t="b">
        <f>Table2[[#This Row],[Total HI5]]=Table2[[#This Row],[Approved Amount_UA Equivalent]]</f>
        <v>1</v>
      </c>
      <c r="AF989" s="24">
        <v>50</v>
      </c>
      <c r="AG989" s="20" t="str">
        <f t="shared" si="262"/>
        <v>Emergency Assistance</v>
      </c>
      <c r="AH989" s="24" t="e">
        <f>VLOOKUP(Table2[[#This Row],[SAP Code]],[25]DATA!$A:$G,7,FALSE)</f>
        <v>#N/A</v>
      </c>
      <c r="AI989" s="20" t="str">
        <f t="shared" si="263"/>
        <v>Other Investment</v>
      </c>
      <c r="AJ989" s="25" t="s">
        <v>254</v>
      </c>
      <c r="AK989" s="25" t="s">
        <v>74</v>
      </c>
      <c r="AL989" s="23" t="str" cm="1">
        <f t="array" ref="AL989">_xlfn.SWITCH(AK989,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89" s="26">
        <v>1</v>
      </c>
      <c r="AN989" s="25" t="str">
        <f t="shared" si="271"/>
        <v>Sovereign</v>
      </c>
      <c r="AO989" s="27">
        <v>1</v>
      </c>
      <c r="AP989" s="23">
        <f>Table2[[#This Row],[Approved Amount_UA Equivalent]]/1000000</f>
        <v>0.72033135242211421</v>
      </c>
      <c r="AQ989" s="19">
        <f t="shared" si="264"/>
        <v>0.95864577705744658</v>
      </c>
      <c r="AR989" s="23" t="str">
        <f t="shared" si="265"/>
        <v>1-10</v>
      </c>
      <c r="AS989" s="23" t="str">
        <f t="shared" si="266"/>
        <v>1-20</v>
      </c>
      <c r="AT989" s="23" t="str">
        <f t="shared" si="267"/>
        <v>1-40</v>
      </c>
      <c r="AU989" s="23" t="str">
        <f t="shared" si="268"/>
        <v>&lt;1-50 Mn</v>
      </c>
      <c r="AV989" s="23">
        <f>Table2[[#This Row],[Amount]]</f>
        <v>1000000</v>
      </c>
      <c r="AW989" s="23" t="str">
        <f t="shared" si="269"/>
        <v>Apr 2019</v>
      </c>
      <c r="AX989" s="28">
        <f>IFERROR(VLOOKUP(Table2[[#This Row],[SAP Code]],[26]_16!A:B,2,FALSE),0)</f>
        <v>0</v>
      </c>
      <c r="AY989" s="28">
        <f>IFERROR(VLOOKUP(Table2[[#This Row],[SAP Code]],[26]_16!D:E,2,FALSE)/ 1000000, 0)</f>
        <v>0</v>
      </c>
      <c r="AZ989" s="28">
        <f>IFERROR(VLOOKUP(Table2[[#This Row],[SAP Code]],[26]_16!G:H,2,FALSE)/ 1000000, 0)</f>
        <v>0</v>
      </c>
      <c r="BA989" s="28">
        <f>IFERROR(VLOOKUP(Table2[[#This Row],[SAP Code]],[26]_16!J:K,2,FALSE)/ 1000000, 0)</f>
        <v>0</v>
      </c>
      <c r="BB989" s="28">
        <f>IFERROR(VLOOKUP(Table2[[#This Row],[SAP Code]],[26]_16!M:N,2,FALSE)/ 1000000, 0)</f>
        <v>0</v>
      </c>
      <c r="BC989" s="28">
        <f>IFERROR(VLOOKUP(Table2[[#This Row],[SAP Code]],[26]_16!P:Q,2,FALSE),0)</f>
        <v>0</v>
      </c>
      <c r="BD989" s="28">
        <f>IFERROR(VLOOKUP(Table2[[#This Row],[SAP Code]],[26]_16!S:T,2,FALSE),0)</f>
        <v>0</v>
      </c>
      <c r="BE989" s="28">
        <f>IFERROR(VLOOKUP(Table2[[#This Row],[SAP Code]],[26]_16!V:W,2,FALSE)/ 1000000, 0)</f>
        <v>0</v>
      </c>
      <c r="BF989" s="28">
        <f>IFERROR(VLOOKUP(Table2[[#This Row],[SAP Code]],[26]_16!Y:Z,2,FALSE)/ 1000000, 0)</f>
        <v>0</v>
      </c>
      <c r="BG989" s="28" t="str">
        <f>IFERROR(VLOOKUP(Table2[[#This Row],[SAP Code]],[26]port!$A:$AD,30,FALSE),"unknown")</f>
        <v>APVD</v>
      </c>
      <c r="BH989" s="29" t="str">
        <f t="shared" si="270"/>
        <v>Ongoing</v>
      </c>
      <c r="BI989" s="16"/>
    </row>
    <row r="990" spans="1:61" ht="17.100000000000001" customHeight="1">
      <c r="A990" s="16" t="s">
        <v>495</v>
      </c>
      <c r="B990" s="16" t="s">
        <v>3467</v>
      </c>
      <c r="C990" s="16" t="s">
        <v>3471</v>
      </c>
      <c r="D990" s="16" t="s">
        <v>3469</v>
      </c>
      <c r="E990" s="18">
        <v>43567</v>
      </c>
      <c r="F990" s="16" t="s">
        <v>499</v>
      </c>
      <c r="G990" s="16" t="s">
        <v>2358</v>
      </c>
      <c r="H990" s="16" t="s">
        <v>101</v>
      </c>
      <c r="I990" s="16" t="s">
        <v>250</v>
      </c>
      <c r="J990" s="16" t="s">
        <v>68</v>
      </c>
      <c r="K990" s="16" t="s">
        <v>69</v>
      </c>
      <c r="L990" s="16" t="s">
        <v>70</v>
      </c>
      <c r="M990" s="19">
        <v>250000</v>
      </c>
      <c r="N990" s="19">
        <v>180082.83810552856</v>
      </c>
      <c r="O990" s="20" t="s">
        <v>3472</v>
      </c>
      <c r="P990" s="21">
        <v>5000199005868</v>
      </c>
      <c r="Q990" s="20" t="s">
        <v>72</v>
      </c>
      <c r="R990" s="16" t="str">
        <f t="shared" si="260"/>
        <v>OTHERS</v>
      </c>
      <c r="S990" s="16" t="str">
        <f t="shared" si="259"/>
        <v>K</v>
      </c>
      <c r="T990" s="16" t="str">
        <f t="shared" si="258"/>
        <v>ADF Countries</v>
      </c>
      <c r="U990" s="16" t="str">
        <f t="shared" si="261"/>
        <v>Transition States</v>
      </c>
      <c r="V990" s="22" t="str">
        <f>IF(ISNUMBER(MATCH(A990, {"Gabon","Sudan","Niger","Mali","Burkina Faso","Guinea"}, 0)), "De Facto Countries", "Non-De Facto Countries")</f>
        <v>Non-De Facto Countries</v>
      </c>
      <c r="W990" s="16" t="str">
        <f t="shared" si="272"/>
        <v>South</v>
      </c>
      <c r="X990" s="16" t="str">
        <f t="shared" si="273"/>
        <v>Multi-Sector</v>
      </c>
      <c r="Y990" s="23">
        <f>Table2[[#This Row],[Approved Amount_UA Equivalent]]/5</f>
        <v>36016.567621105714</v>
      </c>
      <c r="Z990" s="23">
        <f>Table2[[#This Row],[Approved Amount_UA Equivalent]]/5</f>
        <v>36016.567621105714</v>
      </c>
      <c r="AA990" s="23">
        <f>Table2[[#This Row],[Approved Amount_UA Equivalent]]/5</f>
        <v>36016.567621105714</v>
      </c>
      <c r="AB990" s="23">
        <f>Table2[[#This Row],[Approved Amount_UA Equivalent]]/5</f>
        <v>36016.567621105714</v>
      </c>
      <c r="AC990" s="23">
        <f>Table2[[#This Row],[Approved Amount_UA Equivalent]]/5</f>
        <v>36016.567621105714</v>
      </c>
      <c r="AD990" s="23">
        <f>SUM(Table2[[#This Row],[Feed Africa ]:[Improve Quality Of Life ]])</f>
        <v>180082.83810552856</v>
      </c>
      <c r="AE990" s="16" t="b">
        <f>Table2[[#This Row],[Total HI5]]=Table2[[#This Row],[Approved Amount_UA Equivalent]]</f>
        <v>1</v>
      </c>
      <c r="AF990" s="24">
        <v>50</v>
      </c>
      <c r="AG990" s="20" t="str">
        <f t="shared" si="262"/>
        <v>Emergency Assistance</v>
      </c>
      <c r="AH990" s="24" t="e">
        <f>VLOOKUP(Table2[[#This Row],[SAP Code]],[25]DATA!$A:$G,7,FALSE)</f>
        <v>#N/A</v>
      </c>
      <c r="AI990" s="20" t="str">
        <f t="shared" si="263"/>
        <v>Other Investment</v>
      </c>
      <c r="AJ990" s="25" t="s">
        <v>254</v>
      </c>
      <c r="AK990" s="25" t="s">
        <v>74</v>
      </c>
      <c r="AL990" s="23" t="str" cm="1">
        <f t="array" ref="AL990">_xlfn.SWITCH(AK990,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90" s="26">
        <v>1</v>
      </c>
      <c r="AN990" s="25" t="str">
        <f t="shared" si="271"/>
        <v>Sovereign</v>
      </c>
      <c r="AO990" s="27">
        <v>1</v>
      </c>
      <c r="AP990" s="23">
        <f>Table2[[#This Row],[Approved Amount_UA Equivalent]]/1000000</f>
        <v>0.18008283810552855</v>
      </c>
      <c r="AQ990" s="19">
        <f t="shared" si="264"/>
        <v>0.23966144426436164</v>
      </c>
      <c r="AR990" s="23" t="str">
        <f t="shared" si="265"/>
        <v>1-10</v>
      </c>
      <c r="AS990" s="23" t="str">
        <f t="shared" si="266"/>
        <v>1-20</v>
      </c>
      <c r="AT990" s="23" t="str">
        <f t="shared" si="267"/>
        <v>1-40</v>
      </c>
      <c r="AU990" s="23" t="str">
        <f t="shared" si="268"/>
        <v>&lt;1-50 Mn</v>
      </c>
      <c r="AV990" s="23">
        <f>Table2[[#This Row],[Amount]]</f>
        <v>250000</v>
      </c>
      <c r="AW990" s="23" t="str">
        <f t="shared" si="269"/>
        <v>Apr 2019</v>
      </c>
      <c r="AX990" s="28">
        <f>IFERROR(VLOOKUP(Table2[[#This Row],[SAP Code]],[26]_16!A:B,2,FALSE),0)</f>
        <v>0</v>
      </c>
      <c r="AY990" s="28">
        <f>IFERROR(VLOOKUP(Table2[[#This Row],[SAP Code]],[26]_16!D:E,2,FALSE)/ 1000000, 0)</f>
        <v>0</v>
      </c>
      <c r="AZ990" s="28">
        <f>IFERROR(VLOOKUP(Table2[[#This Row],[SAP Code]],[26]_16!G:H,2,FALSE)/ 1000000, 0)</f>
        <v>0</v>
      </c>
      <c r="BA990" s="28">
        <f>IFERROR(VLOOKUP(Table2[[#This Row],[SAP Code]],[26]_16!J:K,2,FALSE)/ 1000000, 0)</f>
        <v>0</v>
      </c>
      <c r="BB990" s="28">
        <f>IFERROR(VLOOKUP(Table2[[#This Row],[SAP Code]],[26]_16!M:N,2,FALSE)/ 1000000, 0)</f>
        <v>0</v>
      </c>
      <c r="BC990" s="28">
        <f>IFERROR(VLOOKUP(Table2[[#This Row],[SAP Code]],[26]_16!P:Q,2,FALSE),0)</f>
        <v>0</v>
      </c>
      <c r="BD990" s="28">
        <f>IFERROR(VLOOKUP(Table2[[#This Row],[SAP Code]],[26]_16!S:T,2,FALSE),0)</f>
        <v>0</v>
      </c>
      <c r="BE990" s="28">
        <f>IFERROR(VLOOKUP(Table2[[#This Row],[SAP Code]],[26]_16!V:W,2,FALSE)/ 1000000, 0)</f>
        <v>0</v>
      </c>
      <c r="BF990" s="28">
        <f>IFERROR(VLOOKUP(Table2[[#This Row],[SAP Code]],[26]_16!Y:Z,2,FALSE)/ 1000000, 0)</f>
        <v>0</v>
      </c>
      <c r="BG990" s="28" t="str">
        <f>IFERROR(VLOOKUP(Table2[[#This Row],[SAP Code]],[26]port!$A:$AD,30,FALSE),"unknown")</f>
        <v>COMP</v>
      </c>
      <c r="BH990" s="29" t="str">
        <f t="shared" si="270"/>
        <v>Number of operations completed out of the net approved of that year</v>
      </c>
      <c r="BI990" s="16"/>
    </row>
    <row r="991" spans="1:61" ht="17.100000000000001" customHeight="1">
      <c r="A991" s="16" t="s">
        <v>511</v>
      </c>
      <c r="B991" s="16" t="s">
        <v>3467</v>
      </c>
      <c r="C991" s="16" t="s">
        <v>3473</v>
      </c>
      <c r="D991" s="16" t="s">
        <v>3469</v>
      </c>
      <c r="E991" s="18">
        <v>43567</v>
      </c>
      <c r="F991" s="16" t="s">
        <v>232</v>
      </c>
      <c r="G991" s="16" t="s">
        <v>2358</v>
      </c>
      <c r="H991" s="16" t="s">
        <v>101</v>
      </c>
      <c r="I991" s="16" t="s">
        <v>250</v>
      </c>
      <c r="J991" s="16" t="s">
        <v>68</v>
      </c>
      <c r="K991" s="16" t="s">
        <v>69</v>
      </c>
      <c r="L991" s="16" t="s">
        <v>70</v>
      </c>
      <c r="M991" s="19">
        <v>250000</v>
      </c>
      <c r="N991" s="19">
        <v>180082.83810552856</v>
      </c>
      <c r="O991" s="20" t="s">
        <v>3474</v>
      </c>
      <c r="P991" s="21">
        <v>5000199005869</v>
      </c>
      <c r="Q991" s="20" t="s">
        <v>72</v>
      </c>
      <c r="R991" s="16" t="str">
        <f t="shared" si="260"/>
        <v>OTHERS</v>
      </c>
      <c r="S991" s="16" t="str">
        <f t="shared" si="259"/>
        <v>K</v>
      </c>
      <c r="T991" s="16" t="str">
        <f t="shared" si="258"/>
        <v>ADF Countries</v>
      </c>
      <c r="U991" s="16" t="str">
        <f t="shared" si="261"/>
        <v>Non-Transition States</v>
      </c>
      <c r="V991" s="22" t="str">
        <f>IF(ISNUMBER(MATCH(A991, {"Gabon","Sudan","Niger","Mali","Burkina Faso","Guinea"}, 0)), "De Facto Countries", "Non-De Facto Countries")</f>
        <v>Non-De Facto Countries</v>
      </c>
      <c r="W991" s="16" t="str">
        <f t="shared" si="272"/>
        <v>South</v>
      </c>
      <c r="X991" s="16" t="str">
        <f t="shared" si="273"/>
        <v>Multi-Sector</v>
      </c>
      <c r="Y991" s="23">
        <f>Table2[[#This Row],[Approved Amount_UA Equivalent]]/5</f>
        <v>36016.567621105714</v>
      </c>
      <c r="Z991" s="23">
        <f>Table2[[#This Row],[Approved Amount_UA Equivalent]]/5</f>
        <v>36016.567621105714</v>
      </c>
      <c r="AA991" s="23">
        <f>Table2[[#This Row],[Approved Amount_UA Equivalent]]/5</f>
        <v>36016.567621105714</v>
      </c>
      <c r="AB991" s="23">
        <f>Table2[[#This Row],[Approved Amount_UA Equivalent]]/5</f>
        <v>36016.567621105714</v>
      </c>
      <c r="AC991" s="23">
        <f>Table2[[#This Row],[Approved Amount_UA Equivalent]]/5</f>
        <v>36016.567621105714</v>
      </c>
      <c r="AD991" s="23">
        <f>SUM(Table2[[#This Row],[Feed Africa ]:[Improve Quality Of Life ]])</f>
        <v>180082.83810552856</v>
      </c>
      <c r="AE991" s="16" t="b">
        <f>Table2[[#This Row],[Total HI5]]=Table2[[#This Row],[Approved Amount_UA Equivalent]]</f>
        <v>1</v>
      </c>
      <c r="AF991" s="24">
        <v>50</v>
      </c>
      <c r="AG991" s="20" t="str">
        <f t="shared" si="262"/>
        <v>Emergency Assistance</v>
      </c>
      <c r="AH991" s="24" t="e">
        <f>VLOOKUP(Table2[[#This Row],[SAP Code]],[25]DATA!$A:$G,7,FALSE)</f>
        <v>#N/A</v>
      </c>
      <c r="AI991" s="20" t="str">
        <f t="shared" si="263"/>
        <v>Other Investment</v>
      </c>
      <c r="AJ991" s="25" t="s">
        <v>254</v>
      </c>
      <c r="AK991" s="25" t="s">
        <v>74</v>
      </c>
      <c r="AL991" s="23" t="str" cm="1">
        <f t="array" ref="AL991">_xlfn.SWITCH(AK991,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91" s="26">
        <v>1</v>
      </c>
      <c r="AN991" s="25" t="str">
        <f t="shared" si="271"/>
        <v>Sovereign</v>
      </c>
      <c r="AO991" s="27">
        <v>1</v>
      </c>
      <c r="AP991" s="23">
        <f>Table2[[#This Row],[Approved Amount_UA Equivalent]]/1000000</f>
        <v>0.18008283810552855</v>
      </c>
      <c r="AQ991" s="19">
        <f t="shared" si="264"/>
        <v>0.23966144426436164</v>
      </c>
      <c r="AR991" s="23" t="str">
        <f t="shared" si="265"/>
        <v>1-10</v>
      </c>
      <c r="AS991" s="23" t="str">
        <f t="shared" si="266"/>
        <v>1-20</v>
      </c>
      <c r="AT991" s="23" t="str">
        <f t="shared" si="267"/>
        <v>1-40</v>
      </c>
      <c r="AU991" s="23" t="str">
        <f t="shared" si="268"/>
        <v>&lt;1-50 Mn</v>
      </c>
      <c r="AV991" s="23">
        <f>Table2[[#This Row],[Amount]]</f>
        <v>250000</v>
      </c>
      <c r="AW991" s="23" t="str">
        <f t="shared" si="269"/>
        <v>Apr 2019</v>
      </c>
      <c r="AX991" s="28">
        <f>IFERROR(VLOOKUP(Table2[[#This Row],[SAP Code]],[26]_16!A:B,2,FALSE),0)</f>
        <v>0</v>
      </c>
      <c r="AY991" s="28">
        <f>IFERROR(VLOOKUP(Table2[[#This Row],[SAP Code]],[26]_16!D:E,2,FALSE)/ 1000000, 0)</f>
        <v>0</v>
      </c>
      <c r="AZ991" s="28">
        <f>IFERROR(VLOOKUP(Table2[[#This Row],[SAP Code]],[26]_16!G:H,2,FALSE)/ 1000000, 0)</f>
        <v>0</v>
      </c>
      <c r="BA991" s="28">
        <f>IFERROR(VLOOKUP(Table2[[#This Row],[SAP Code]],[26]_16!J:K,2,FALSE)/ 1000000, 0)</f>
        <v>0</v>
      </c>
      <c r="BB991" s="28">
        <f>IFERROR(VLOOKUP(Table2[[#This Row],[SAP Code]],[26]_16!M:N,2,FALSE)/ 1000000, 0)</f>
        <v>0</v>
      </c>
      <c r="BC991" s="28">
        <f>IFERROR(VLOOKUP(Table2[[#This Row],[SAP Code]],[26]_16!P:Q,2,FALSE),0)</f>
        <v>0</v>
      </c>
      <c r="BD991" s="28">
        <f>IFERROR(VLOOKUP(Table2[[#This Row],[SAP Code]],[26]_16!S:T,2,FALSE),0)</f>
        <v>0</v>
      </c>
      <c r="BE991" s="28">
        <f>IFERROR(VLOOKUP(Table2[[#This Row],[SAP Code]],[26]_16!V:W,2,FALSE)/ 1000000, 0)</f>
        <v>0</v>
      </c>
      <c r="BF991" s="28">
        <f>IFERROR(VLOOKUP(Table2[[#This Row],[SAP Code]],[26]_16!Y:Z,2,FALSE)/ 1000000, 0)</f>
        <v>0</v>
      </c>
      <c r="BG991" s="28" t="str">
        <f>IFERROR(VLOOKUP(Table2[[#This Row],[SAP Code]],[26]port!$A:$AD,30,FALSE),"unknown")</f>
        <v>APVD</v>
      </c>
      <c r="BH991" s="29" t="str">
        <f t="shared" si="270"/>
        <v>Ongoing</v>
      </c>
      <c r="BI991" s="16"/>
    </row>
    <row r="992" spans="1:61" ht="17.100000000000001" customHeight="1">
      <c r="A992" s="16" t="s">
        <v>669</v>
      </c>
      <c r="B992" s="16" t="s">
        <v>3475</v>
      </c>
      <c r="C992" s="16" t="s">
        <v>3476</v>
      </c>
      <c r="D992" s="16" t="s">
        <v>3477</v>
      </c>
      <c r="E992" s="18">
        <v>43570</v>
      </c>
      <c r="F992" s="16" t="s">
        <v>673</v>
      </c>
      <c r="G992" s="16" t="s">
        <v>2220</v>
      </c>
      <c r="H992" s="16" t="s">
        <v>132</v>
      </c>
      <c r="I992" s="16" t="s">
        <v>155</v>
      </c>
      <c r="J992" s="16" t="s">
        <v>607</v>
      </c>
      <c r="K992" s="16" t="s">
        <v>84</v>
      </c>
      <c r="L992" s="16" t="s">
        <v>85</v>
      </c>
      <c r="M992" s="19">
        <v>4000000</v>
      </c>
      <c r="N992" s="19">
        <v>4000000</v>
      </c>
      <c r="O992" s="20" t="s">
        <v>3478</v>
      </c>
      <c r="P992" s="21">
        <v>2200160002339</v>
      </c>
      <c r="Q992" s="20" t="s">
        <v>72</v>
      </c>
      <c r="R992" s="16" t="str">
        <f t="shared" si="260"/>
        <v>NTF</v>
      </c>
      <c r="S992" s="16" t="str">
        <f t="shared" si="259"/>
        <v>A</v>
      </c>
      <c r="T992" s="16" t="str">
        <f t="shared" si="258"/>
        <v>ADF Countries</v>
      </c>
      <c r="U992" s="16" t="str">
        <f t="shared" si="261"/>
        <v>Transition States</v>
      </c>
      <c r="V992" s="22" t="str">
        <f>IF(ISNUMBER(MATCH(A992, {"Gabon","Sudan","Niger","Mali","Burkina Faso","Guinea"}, 0)), "De Facto Countries", "Non-De Facto Countries")</f>
        <v>Non-De Facto Countries</v>
      </c>
      <c r="W992" s="16" t="str">
        <f t="shared" si="272"/>
        <v>West</v>
      </c>
      <c r="X992" s="16" t="str">
        <f t="shared" si="273"/>
        <v>Agriculture</v>
      </c>
      <c r="Y992" s="23">
        <f>Table2[[#This Row],[Approved Amount_UA Equivalent]]</f>
        <v>4000000</v>
      </c>
      <c r="AD992" s="23">
        <f>SUM(Table2[[#This Row],[Feed Africa ]:[Improve Quality Of Life ]])</f>
        <v>4000000</v>
      </c>
      <c r="AE992" s="16" t="b">
        <f>Table2[[#This Row],[Total HI5]]=Table2[[#This Row],[Approved Amount_UA Equivalent]]</f>
        <v>1</v>
      </c>
      <c r="AF992" s="24">
        <v>10</v>
      </c>
      <c r="AG992" s="20" t="str">
        <f t="shared" si="262"/>
        <v>Investment Project</v>
      </c>
      <c r="AH992" s="24" t="e">
        <f>VLOOKUP(Table2[[#This Row],[SAP Code]],[25]DATA!$A:$G,7,FALSE)</f>
        <v>#N/A</v>
      </c>
      <c r="AI992" s="20" t="str">
        <f t="shared" si="263"/>
        <v>Infrastructure</v>
      </c>
      <c r="AJ992" s="25" t="s">
        <v>157</v>
      </c>
      <c r="AK992" s="25" t="s">
        <v>2220</v>
      </c>
      <c r="AL992" s="23" t="str" cm="1">
        <f t="array" ref="AL992">_xlfn.SWITCH(AK992,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92" s="26">
        <v>1</v>
      </c>
      <c r="AN992" s="25" t="str">
        <f t="shared" si="271"/>
        <v>Sovereign</v>
      </c>
      <c r="AO992" s="27">
        <v>1</v>
      </c>
      <c r="AP992" s="23">
        <f>Table2[[#This Row],[Approved Amount_UA Equivalent]]/1000000</f>
        <v>4</v>
      </c>
      <c r="AQ992" s="19">
        <f t="shared" si="264"/>
        <v>5.3233600000000001</v>
      </c>
      <c r="AR992" s="23" t="str">
        <f t="shared" si="265"/>
        <v>1-10</v>
      </c>
      <c r="AS992" s="23" t="str">
        <f t="shared" si="266"/>
        <v>1-20</v>
      </c>
      <c r="AT992" s="23" t="str">
        <f t="shared" si="267"/>
        <v>1-40</v>
      </c>
      <c r="AU992" s="23" t="str">
        <f t="shared" si="268"/>
        <v>&lt;1-50 Mn</v>
      </c>
      <c r="AV992" s="23">
        <f>Table2[[#This Row],[Amount]]</f>
        <v>4000000</v>
      </c>
      <c r="AW992" s="23" t="str">
        <f t="shared" si="269"/>
        <v>Apr 2019</v>
      </c>
      <c r="AX992" s="28">
        <f>IFERROR(VLOOKUP(Table2[[#This Row],[SAP Code]],[26]_16!A:B,2,FALSE),0)</f>
        <v>0</v>
      </c>
      <c r="AY992" s="28">
        <f>IFERROR(VLOOKUP(Table2[[#This Row],[SAP Code]],[26]_16!D:E,2,FALSE)/ 1000000, 0)</f>
        <v>0</v>
      </c>
      <c r="AZ992" s="28">
        <f>IFERROR(VLOOKUP(Table2[[#This Row],[SAP Code]],[26]_16!G:H,2,FALSE)/ 1000000, 0)</f>
        <v>0</v>
      </c>
      <c r="BA992" s="28">
        <f>IFERROR(VLOOKUP(Table2[[#This Row],[SAP Code]],[26]_16!J:K,2,FALSE)/ 1000000, 0)</f>
        <v>0</v>
      </c>
      <c r="BB992" s="28">
        <f>IFERROR(VLOOKUP(Table2[[#This Row],[SAP Code]],[26]_16!M:N,2,FALSE)/ 1000000, 0)</f>
        <v>0</v>
      </c>
      <c r="BC992" s="28">
        <f>IFERROR(VLOOKUP(Table2[[#This Row],[SAP Code]],[26]_16!P:Q,2,FALSE),0)</f>
        <v>0.36732750999999997</v>
      </c>
      <c r="BD992" s="28">
        <f>IFERROR(VLOOKUP(Table2[[#This Row],[SAP Code]],[26]_16!S:T,2,FALSE),0)</f>
        <v>0.28010955999999998</v>
      </c>
      <c r="BE992" s="28">
        <f>IFERROR(VLOOKUP(Table2[[#This Row],[SAP Code]],[26]_16!V:W,2,FALSE)/ 1000000, 0)</f>
        <v>0.33248129999999998</v>
      </c>
      <c r="BF992" s="28">
        <f>IFERROR(VLOOKUP(Table2[[#This Row],[SAP Code]],[26]_16!Y:Z,2,FALSE)/ 1000000, 0)</f>
        <v>0.46140830999999999</v>
      </c>
      <c r="BG992" s="28" t="str">
        <f>IFERROR(VLOOKUP(Table2[[#This Row],[SAP Code]],[26]port!$A:$AD,30,FALSE),"unknown")</f>
        <v>OnGo</v>
      </c>
      <c r="BH992" s="29" t="str">
        <f t="shared" si="270"/>
        <v>Ongoing</v>
      </c>
      <c r="BI992" s="16"/>
    </row>
    <row r="993" spans="1:61" ht="17.100000000000001" customHeight="1">
      <c r="A993" s="16" t="s">
        <v>270</v>
      </c>
      <c r="B993" s="16" t="s">
        <v>3479</v>
      </c>
      <c r="C993" s="16" t="s">
        <v>3480</v>
      </c>
      <c r="D993" s="16" t="s">
        <v>3481</v>
      </c>
      <c r="E993" s="18">
        <v>43572</v>
      </c>
      <c r="F993" s="16" t="s">
        <v>274</v>
      </c>
      <c r="G993" s="16" t="s">
        <v>115</v>
      </c>
      <c r="H993" s="16" t="s">
        <v>66</v>
      </c>
      <c r="I993" s="16" t="s">
        <v>67</v>
      </c>
      <c r="J993" s="16" t="s">
        <v>83</v>
      </c>
      <c r="K993" s="16" t="s">
        <v>69</v>
      </c>
      <c r="L993" s="16" t="s">
        <v>85</v>
      </c>
      <c r="M993" s="19">
        <v>5000000</v>
      </c>
      <c r="N993" s="19">
        <v>5000000</v>
      </c>
      <c r="O993" s="20" t="s">
        <v>3482</v>
      </c>
      <c r="P993" s="21">
        <v>2100155039416</v>
      </c>
      <c r="Q993" s="20" t="s">
        <v>87</v>
      </c>
      <c r="R993" s="16" t="str">
        <f t="shared" si="260"/>
        <v>ADF Including TSF</v>
      </c>
      <c r="S993" s="16" t="str">
        <f t="shared" si="259"/>
        <v>I</v>
      </c>
      <c r="T993" s="16" t="str">
        <f t="shared" si="258"/>
        <v>ADF Countries</v>
      </c>
      <c r="U993" s="16" t="str">
        <f t="shared" si="261"/>
        <v>Transition States</v>
      </c>
      <c r="V993" s="22" t="str">
        <f>IF(ISNUMBER(MATCH(A993, {"Gabon","Sudan","Niger","Mali","Burkina Faso","Guinea"}, 0)), "De Facto Countries", "Non-De Facto Countries")</f>
        <v>Non-De Facto Countries</v>
      </c>
      <c r="W993" s="16" t="str">
        <f t="shared" si="272"/>
        <v>Central</v>
      </c>
      <c r="X993" s="16" t="str">
        <f t="shared" si="273"/>
        <v>Social</v>
      </c>
      <c r="Y993" s="23"/>
      <c r="AC993" s="23">
        <f>Table2[[#This Row],[Approved Amount_UA Equivalent]]</f>
        <v>5000000</v>
      </c>
      <c r="AD993" s="23">
        <f>SUM(Table2[[#This Row],[Feed Africa ]:[Improve Quality Of Life ]])</f>
        <v>5000000</v>
      </c>
      <c r="AE993" s="16" t="b">
        <f>Table2[[#This Row],[Total HI5]]=Table2[[#This Row],[Approved Amount_UA Equivalent]]</f>
        <v>1</v>
      </c>
      <c r="AF993" s="24">
        <v>10</v>
      </c>
      <c r="AG993" s="20" t="str">
        <f t="shared" si="262"/>
        <v>Investment Project</v>
      </c>
      <c r="AH993" s="24" t="e">
        <f>VLOOKUP(Table2[[#This Row],[SAP Code]],[25]DATA!$A:$G,7,FALSE)</f>
        <v>#N/A</v>
      </c>
      <c r="AI993" s="20" t="str">
        <f t="shared" si="263"/>
        <v>Other Investment</v>
      </c>
      <c r="AJ993" s="25" t="s">
        <v>73</v>
      </c>
      <c r="AK993" s="25" t="s">
        <v>115</v>
      </c>
      <c r="AL993" s="23" t="str" cm="1">
        <f t="array" ref="AL993">_xlfn.SWITCH(AK993,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93" s="26">
        <v>1</v>
      </c>
      <c r="AN993" s="25" t="str">
        <f t="shared" si="271"/>
        <v>Sovereign</v>
      </c>
      <c r="AO993" s="27">
        <v>0.33333333333333331</v>
      </c>
      <c r="AP993" s="23">
        <f>Table2[[#This Row],[Approved Amount_UA Equivalent]]/1000000</f>
        <v>5</v>
      </c>
      <c r="AQ993" s="19">
        <f t="shared" si="264"/>
        <v>6.6542000000000003</v>
      </c>
      <c r="AR993" s="23" t="str">
        <f t="shared" si="265"/>
        <v>1-10</v>
      </c>
      <c r="AS993" s="23" t="str">
        <f t="shared" si="266"/>
        <v>1-20</v>
      </c>
      <c r="AT993" s="23" t="str">
        <f t="shared" si="267"/>
        <v>1-40</v>
      </c>
      <c r="AU993" s="23" t="str">
        <f t="shared" si="268"/>
        <v>&lt;1-50 Mn</v>
      </c>
      <c r="AV993" s="23">
        <f>Table2[[#This Row],[Amount]]</f>
        <v>5000000</v>
      </c>
      <c r="AW993" s="23" t="str">
        <f t="shared" si="269"/>
        <v>Apr 2019</v>
      </c>
      <c r="AX993" s="28">
        <f>IFERROR(VLOOKUP(Table2[[#This Row],[SAP Code]],[26]_16!A:B,2,FALSE),0)</f>
        <v>0</v>
      </c>
      <c r="AY993" s="28">
        <f>IFERROR(VLOOKUP(Table2[[#This Row],[SAP Code]],[26]_16!D:E,2,FALSE)/ 1000000, 0)</f>
        <v>0</v>
      </c>
      <c r="AZ993" s="28">
        <f>IFERROR(VLOOKUP(Table2[[#This Row],[SAP Code]],[26]_16!G:H,2,FALSE)/ 1000000, 0)</f>
        <v>0</v>
      </c>
      <c r="BA993" s="28">
        <f>IFERROR(VLOOKUP(Table2[[#This Row],[SAP Code]],[26]_16!J:K,2,FALSE)/ 1000000, 0)</f>
        <v>0</v>
      </c>
      <c r="BB993" s="28">
        <f>IFERROR(VLOOKUP(Table2[[#This Row],[SAP Code]],[26]_16!M:N,2,FALSE)/ 1000000, 0)</f>
        <v>0.63435450000000004</v>
      </c>
      <c r="BC993" s="28">
        <f>IFERROR(VLOOKUP(Table2[[#This Row],[SAP Code]],[26]_16!P:Q,2,FALSE),0)</f>
        <v>1.2352932100000003</v>
      </c>
      <c r="BD993" s="28">
        <f>IFERROR(VLOOKUP(Table2[[#This Row],[SAP Code]],[26]_16!S:T,2,FALSE),0)</f>
        <v>5.1287440100000001</v>
      </c>
      <c r="BE993" s="28">
        <f>IFERROR(VLOOKUP(Table2[[#This Row],[SAP Code]],[26]_16!V:W,2,FALSE)/ 1000000, 0)</f>
        <v>5.520705920000001</v>
      </c>
      <c r="BF993" s="28">
        <f>IFERROR(VLOOKUP(Table2[[#This Row],[SAP Code]],[26]_16!Y:Z,2,FALSE)/ 1000000, 0)</f>
        <v>5.0630387899999993</v>
      </c>
      <c r="BG993" s="28" t="str">
        <f>IFERROR(VLOOKUP(Table2[[#This Row],[SAP Code]],[26]port!$A:$AD,30,FALSE),"unknown")</f>
        <v>OnGo</v>
      </c>
      <c r="BH993" s="29" t="str">
        <f t="shared" si="270"/>
        <v>Ongoing</v>
      </c>
      <c r="BI993" s="16"/>
    </row>
    <row r="994" spans="1:61" ht="17.100000000000001" customHeight="1">
      <c r="A994" s="16" t="s">
        <v>270</v>
      </c>
      <c r="B994" s="16" t="s">
        <v>3479</v>
      </c>
      <c r="C994" s="16" t="s">
        <v>3483</v>
      </c>
      <c r="D994" s="16" t="s">
        <v>3481</v>
      </c>
      <c r="E994" s="18">
        <v>43572</v>
      </c>
      <c r="F994" s="16" t="s">
        <v>274</v>
      </c>
      <c r="G994" s="16" t="s">
        <v>115</v>
      </c>
      <c r="H994" s="16" t="s">
        <v>66</v>
      </c>
      <c r="I994" s="16" t="s">
        <v>67</v>
      </c>
      <c r="J994" s="16" t="s">
        <v>2463</v>
      </c>
      <c r="K994" s="16" t="s">
        <v>84</v>
      </c>
      <c r="L994" s="16" t="s">
        <v>85</v>
      </c>
      <c r="M994" s="19">
        <v>32140000</v>
      </c>
      <c r="N994" s="19">
        <v>32140000</v>
      </c>
      <c r="O994" s="20" t="s">
        <v>3482</v>
      </c>
      <c r="P994" s="21">
        <v>5900150002551</v>
      </c>
      <c r="Q994" s="20" t="s">
        <v>87</v>
      </c>
      <c r="R994" s="16" t="str">
        <f t="shared" si="260"/>
        <v>ADF Including TSF</v>
      </c>
      <c r="S994" s="16" t="str">
        <f t="shared" si="259"/>
        <v>I</v>
      </c>
      <c r="T994" s="16" t="str">
        <f t="shared" si="258"/>
        <v>ADF Countries</v>
      </c>
      <c r="U994" s="16" t="str">
        <f t="shared" si="261"/>
        <v>Transition States</v>
      </c>
      <c r="V994" s="22" t="str">
        <f>IF(ISNUMBER(MATCH(A994, {"Gabon","Sudan","Niger","Mali","Burkina Faso","Guinea"}, 0)), "De Facto Countries", "Non-De Facto Countries")</f>
        <v>Non-De Facto Countries</v>
      </c>
      <c r="W994" s="16" t="str">
        <f t="shared" si="272"/>
        <v>Central</v>
      </c>
      <c r="X994" s="16" t="str">
        <f t="shared" si="273"/>
        <v>Social</v>
      </c>
      <c r="Y994" s="23"/>
      <c r="AC994" s="23">
        <f>Table2[[#This Row],[Approved Amount_UA Equivalent]]</f>
        <v>32140000</v>
      </c>
      <c r="AD994" s="23">
        <f>SUM(Table2[[#This Row],[Feed Africa ]:[Improve Quality Of Life ]])</f>
        <v>32140000</v>
      </c>
      <c r="AE994" s="16" t="b">
        <f>Table2[[#This Row],[Total HI5]]=Table2[[#This Row],[Approved Amount_UA Equivalent]]</f>
        <v>1</v>
      </c>
      <c r="AF994" s="24">
        <v>10</v>
      </c>
      <c r="AG994" s="20" t="str">
        <f t="shared" si="262"/>
        <v>Investment Project</v>
      </c>
      <c r="AH994" s="24" t="e">
        <f>VLOOKUP(Table2[[#This Row],[SAP Code]],[25]DATA!$A:$G,7,FALSE)</f>
        <v>#N/A</v>
      </c>
      <c r="AI994" s="20" t="str">
        <f t="shared" si="263"/>
        <v>Other Investment</v>
      </c>
      <c r="AJ994" s="25" t="s">
        <v>73</v>
      </c>
      <c r="AK994" s="25" t="s">
        <v>115</v>
      </c>
      <c r="AL994" s="23" t="str" cm="1">
        <f t="array" ref="AL994">_xlfn.SWITCH(AK994,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94" s="26">
        <v>1</v>
      </c>
      <c r="AN994" s="25" t="str">
        <f t="shared" si="271"/>
        <v>Sovereign</v>
      </c>
      <c r="AO994" s="27">
        <v>0.33333333333333331</v>
      </c>
      <c r="AP994" s="23">
        <f>Table2[[#This Row],[Approved Amount_UA Equivalent]]/1000000</f>
        <v>32.14</v>
      </c>
      <c r="AQ994" s="19">
        <f t="shared" si="264"/>
        <v>42.773197600000003</v>
      </c>
      <c r="AR994" s="23" t="str">
        <f t="shared" si="265"/>
        <v>31-40</v>
      </c>
      <c r="AS994" s="23" t="str">
        <f t="shared" si="266"/>
        <v>21-40</v>
      </c>
      <c r="AT994" s="23" t="str">
        <f t="shared" si="267"/>
        <v>1-40</v>
      </c>
      <c r="AU994" s="23" t="str">
        <f t="shared" si="268"/>
        <v>&lt;1-50 Mn</v>
      </c>
      <c r="AV994" s="23">
        <f>Table2[[#This Row],[Amount]]</f>
        <v>32140000</v>
      </c>
      <c r="AW994" s="23" t="str">
        <f t="shared" si="269"/>
        <v>Apr 2019</v>
      </c>
      <c r="AX994" s="28">
        <f>IFERROR(VLOOKUP(Table2[[#This Row],[SAP Code]],[26]_16!A:B,2,FALSE),0)</f>
        <v>0</v>
      </c>
      <c r="AY994" s="28">
        <f>IFERROR(VLOOKUP(Table2[[#This Row],[SAP Code]],[26]_16!D:E,2,FALSE)/ 1000000, 0)</f>
        <v>0</v>
      </c>
      <c r="AZ994" s="28">
        <f>IFERROR(VLOOKUP(Table2[[#This Row],[SAP Code]],[26]_16!G:H,2,FALSE)/ 1000000, 0)</f>
        <v>0</v>
      </c>
      <c r="BA994" s="28">
        <f>IFERROR(VLOOKUP(Table2[[#This Row],[SAP Code]],[26]_16!J:K,2,FALSE)/ 1000000, 0)</f>
        <v>0</v>
      </c>
      <c r="BB994" s="28">
        <f>IFERROR(VLOOKUP(Table2[[#This Row],[SAP Code]],[26]_16!M:N,2,FALSE)/ 1000000, 0)</f>
        <v>0.63435450000000004</v>
      </c>
      <c r="BC994" s="28">
        <f>IFERROR(VLOOKUP(Table2[[#This Row],[SAP Code]],[26]_16!P:Q,2,FALSE),0)</f>
        <v>1.2352932100000003</v>
      </c>
      <c r="BD994" s="28">
        <f>IFERROR(VLOOKUP(Table2[[#This Row],[SAP Code]],[26]_16!S:T,2,FALSE),0)</f>
        <v>5.1287440100000001</v>
      </c>
      <c r="BE994" s="28">
        <f>IFERROR(VLOOKUP(Table2[[#This Row],[SAP Code]],[26]_16!V:W,2,FALSE)/ 1000000, 0)</f>
        <v>5.520705920000001</v>
      </c>
      <c r="BF994" s="28">
        <f>IFERROR(VLOOKUP(Table2[[#This Row],[SAP Code]],[26]_16!Y:Z,2,FALSE)/ 1000000, 0)</f>
        <v>5.0630387899999993</v>
      </c>
      <c r="BG994" s="28" t="str">
        <f>IFERROR(VLOOKUP(Table2[[#This Row],[SAP Code]],[26]port!$A:$AD,30,FALSE),"unknown")</f>
        <v>OnGo</v>
      </c>
      <c r="BH994" s="29" t="str">
        <f t="shared" si="270"/>
        <v>Ongoing</v>
      </c>
      <c r="BI994" s="16"/>
    </row>
    <row r="995" spans="1:61" ht="17.100000000000001" customHeight="1">
      <c r="A995" s="16" t="s">
        <v>270</v>
      </c>
      <c r="B995" s="16" t="s">
        <v>3479</v>
      </c>
      <c r="C995" s="16" t="s">
        <v>3484</v>
      </c>
      <c r="D995" s="16" t="s">
        <v>3481</v>
      </c>
      <c r="E995" s="18">
        <v>43572</v>
      </c>
      <c r="F995" s="16" t="s">
        <v>274</v>
      </c>
      <c r="G995" s="16" t="s">
        <v>115</v>
      </c>
      <c r="H995" s="16" t="s">
        <v>66</v>
      </c>
      <c r="I995" s="16" t="s">
        <v>67</v>
      </c>
      <c r="J995" s="16" t="s">
        <v>2463</v>
      </c>
      <c r="K995" s="16" t="s">
        <v>69</v>
      </c>
      <c r="L995" s="16" t="s">
        <v>85</v>
      </c>
      <c r="M995" s="19">
        <v>22860000</v>
      </c>
      <c r="N995" s="19">
        <v>22860000</v>
      </c>
      <c r="O995" s="20" t="s">
        <v>3482</v>
      </c>
      <c r="P995" s="21">
        <v>5900155015301</v>
      </c>
      <c r="Q995" s="20" t="s">
        <v>87</v>
      </c>
      <c r="R995" s="16" t="str">
        <f t="shared" si="260"/>
        <v>ADF Including TSF</v>
      </c>
      <c r="S995" s="16" t="str">
        <f t="shared" si="259"/>
        <v>I</v>
      </c>
      <c r="T995" s="16" t="str">
        <f t="shared" si="258"/>
        <v>ADF Countries</v>
      </c>
      <c r="U995" s="16" t="str">
        <f t="shared" si="261"/>
        <v>Transition States</v>
      </c>
      <c r="V995" s="22" t="str">
        <f>IF(ISNUMBER(MATCH(A995, {"Gabon","Sudan","Niger","Mali","Burkina Faso","Guinea"}, 0)), "De Facto Countries", "Non-De Facto Countries")</f>
        <v>Non-De Facto Countries</v>
      </c>
      <c r="W995" s="16" t="str">
        <f t="shared" si="272"/>
        <v>Central</v>
      </c>
      <c r="X995" s="16" t="str">
        <f t="shared" si="273"/>
        <v>Social</v>
      </c>
      <c r="Y995" s="23"/>
      <c r="AC995" s="23">
        <f>Table2[[#This Row],[Approved Amount_UA Equivalent]]</f>
        <v>22860000</v>
      </c>
      <c r="AD995" s="23">
        <f>SUM(Table2[[#This Row],[Feed Africa ]:[Improve Quality Of Life ]])</f>
        <v>22860000</v>
      </c>
      <c r="AE995" s="16" t="b">
        <f>Table2[[#This Row],[Total HI5]]=Table2[[#This Row],[Approved Amount_UA Equivalent]]</f>
        <v>1</v>
      </c>
      <c r="AF995" s="24">
        <v>10</v>
      </c>
      <c r="AG995" s="20" t="str">
        <f t="shared" si="262"/>
        <v>Investment Project</v>
      </c>
      <c r="AH995" s="24" t="e">
        <f>VLOOKUP(Table2[[#This Row],[SAP Code]],[25]DATA!$A:$G,7,FALSE)</f>
        <v>#N/A</v>
      </c>
      <c r="AI995" s="20" t="str">
        <f t="shared" si="263"/>
        <v>Other Investment</v>
      </c>
      <c r="AJ995" s="25" t="s">
        <v>73</v>
      </c>
      <c r="AK995" s="25" t="s">
        <v>115</v>
      </c>
      <c r="AL995" s="23" t="str" cm="1">
        <f t="array" ref="AL995">_xlfn.SWITCH(AK995,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995" s="26">
        <v>1</v>
      </c>
      <c r="AN995" s="25" t="str">
        <f t="shared" si="271"/>
        <v>Sovereign</v>
      </c>
      <c r="AO995" s="27">
        <v>0.33333333333333331</v>
      </c>
      <c r="AP995" s="23">
        <f>Table2[[#This Row],[Approved Amount_UA Equivalent]]/1000000</f>
        <v>22.86</v>
      </c>
      <c r="AQ995" s="19">
        <f t="shared" si="264"/>
        <v>30.423002400000001</v>
      </c>
      <c r="AR995" s="23" t="str">
        <f t="shared" si="265"/>
        <v>21-30</v>
      </c>
      <c r="AS995" s="23" t="str">
        <f t="shared" si="266"/>
        <v>21-40</v>
      </c>
      <c r="AT995" s="23" t="str">
        <f t="shared" si="267"/>
        <v>1-40</v>
      </c>
      <c r="AU995" s="23" t="str">
        <f t="shared" si="268"/>
        <v>&lt;1-50 Mn</v>
      </c>
      <c r="AV995" s="23">
        <f>Table2[[#This Row],[Amount]]</f>
        <v>22860000</v>
      </c>
      <c r="AW995" s="23" t="str">
        <f t="shared" si="269"/>
        <v>Apr 2019</v>
      </c>
      <c r="AX995" s="28">
        <f>IFERROR(VLOOKUP(Table2[[#This Row],[SAP Code]],[26]_16!A:B,2,FALSE),0)</f>
        <v>0</v>
      </c>
      <c r="AY995" s="28">
        <f>IFERROR(VLOOKUP(Table2[[#This Row],[SAP Code]],[26]_16!D:E,2,FALSE)/ 1000000, 0)</f>
        <v>0</v>
      </c>
      <c r="AZ995" s="28">
        <f>IFERROR(VLOOKUP(Table2[[#This Row],[SAP Code]],[26]_16!G:H,2,FALSE)/ 1000000, 0)</f>
        <v>0</v>
      </c>
      <c r="BA995" s="28">
        <f>IFERROR(VLOOKUP(Table2[[#This Row],[SAP Code]],[26]_16!J:K,2,FALSE)/ 1000000, 0)</f>
        <v>0</v>
      </c>
      <c r="BB995" s="28">
        <f>IFERROR(VLOOKUP(Table2[[#This Row],[SAP Code]],[26]_16!M:N,2,FALSE)/ 1000000, 0)</f>
        <v>0.63435450000000004</v>
      </c>
      <c r="BC995" s="28">
        <f>IFERROR(VLOOKUP(Table2[[#This Row],[SAP Code]],[26]_16!P:Q,2,FALSE),0)</f>
        <v>1.2352932100000003</v>
      </c>
      <c r="BD995" s="28">
        <f>IFERROR(VLOOKUP(Table2[[#This Row],[SAP Code]],[26]_16!S:T,2,FALSE),0)</f>
        <v>5.1287440100000001</v>
      </c>
      <c r="BE995" s="28">
        <f>IFERROR(VLOOKUP(Table2[[#This Row],[SAP Code]],[26]_16!V:W,2,FALSE)/ 1000000, 0)</f>
        <v>5.520705920000001</v>
      </c>
      <c r="BF995" s="28">
        <f>IFERROR(VLOOKUP(Table2[[#This Row],[SAP Code]],[26]_16!Y:Z,2,FALSE)/ 1000000, 0)</f>
        <v>5.0630387899999993</v>
      </c>
      <c r="BG995" s="28" t="str">
        <f>IFERROR(VLOOKUP(Table2[[#This Row],[SAP Code]],[26]port!$A:$AD,30,FALSE),"unknown")</f>
        <v>OnGo</v>
      </c>
      <c r="BH995" s="29" t="str">
        <f t="shared" si="270"/>
        <v>Ongoing</v>
      </c>
      <c r="BI995" s="16"/>
    </row>
    <row r="996" spans="1:61" ht="17.100000000000001" customHeight="1">
      <c r="A996" s="38" t="s">
        <v>769</v>
      </c>
      <c r="B996" s="16" t="s">
        <v>3485</v>
      </c>
      <c r="C996" s="16" t="s">
        <v>3486</v>
      </c>
      <c r="D996" s="16" t="s">
        <v>3487</v>
      </c>
      <c r="E996" s="18">
        <v>43572</v>
      </c>
      <c r="F996" s="16" t="s">
        <v>773</v>
      </c>
      <c r="G996" s="16" t="s">
        <v>2293</v>
      </c>
      <c r="H996" s="16" t="s">
        <v>66</v>
      </c>
      <c r="I996" s="16" t="s">
        <v>437</v>
      </c>
      <c r="J996" s="16" t="s">
        <v>2562</v>
      </c>
      <c r="K996" s="16" t="s">
        <v>69</v>
      </c>
      <c r="L996" s="16" t="s">
        <v>195</v>
      </c>
      <c r="M996" s="19">
        <v>28907000</v>
      </c>
      <c r="N996" s="19">
        <v>23394165.014364909</v>
      </c>
      <c r="O996" s="20" t="s">
        <v>3488</v>
      </c>
      <c r="P996" s="21">
        <v>5110155000601</v>
      </c>
      <c r="Q996" s="20" t="s">
        <v>72</v>
      </c>
      <c r="R996" s="16" t="str">
        <f t="shared" si="260"/>
        <v>OTHERS</v>
      </c>
      <c r="S996" s="16" t="str">
        <f t="shared" si="259"/>
        <v>G</v>
      </c>
      <c r="T996" s="16" t="str">
        <f t="shared" si="258"/>
        <v>ADF Countries</v>
      </c>
      <c r="U996" s="16" t="str">
        <f t="shared" si="261"/>
        <v>Transition States</v>
      </c>
      <c r="V996" s="22" t="str">
        <f>IF(ISNUMBER(MATCH(A996, {"Gabon","Sudan","Niger","Mali","Burkina Faso","Guinea"}, 0)), "De Facto Countries", "Non-De Facto Countries")</f>
        <v>Non-De Facto Countries</v>
      </c>
      <c r="W996" s="16" t="str">
        <f t="shared" si="272"/>
        <v>Central</v>
      </c>
      <c r="X996" s="16" t="str">
        <f t="shared" si="273"/>
        <v>ICT</v>
      </c>
      <c r="Y996" s="23"/>
      <c r="AB996" s="23">
        <f>Table2[[#This Row],[Approved Amount_UA Equivalent]]/2</f>
        <v>11697082.507182455</v>
      </c>
      <c r="AC996" s="23">
        <f>Table2[[#This Row],[Approved Amount_UA Equivalent]]/2</f>
        <v>11697082.507182455</v>
      </c>
      <c r="AD996" s="23">
        <f>SUM(Table2[[#This Row],[Feed Africa ]:[Improve Quality Of Life ]])</f>
        <v>23394165.014364909</v>
      </c>
      <c r="AE996" s="16" t="b">
        <f>Table2[[#This Row],[Total HI5]]=Table2[[#This Row],[Approved Amount_UA Equivalent]]</f>
        <v>1</v>
      </c>
      <c r="AF996" s="24">
        <v>41</v>
      </c>
      <c r="AG996" s="20" t="str">
        <f t="shared" si="262"/>
        <v>ISP and Investment Project</v>
      </c>
      <c r="AH996" s="24" t="e">
        <f>VLOOKUP(Table2[[#This Row],[SAP Code]],[25]DATA!$A:$G,7,FALSE)</f>
        <v>#N/A</v>
      </c>
      <c r="AI996" s="20" t="str">
        <f t="shared" si="263"/>
        <v>Infrastructure</v>
      </c>
      <c r="AJ996" s="25" t="s">
        <v>89</v>
      </c>
      <c r="AK996" s="25" t="s">
        <v>2293</v>
      </c>
      <c r="AL996" s="23" t="str" cm="1">
        <f t="array" ref="AL996">_xlfn.SWITCH(AK996,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96" s="26">
        <v>1</v>
      </c>
      <c r="AN996" s="25" t="str">
        <f t="shared" si="271"/>
        <v>Sovereign</v>
      </c>
      <c r="AO996" s="27">
        <v>1</v>
      </c>
      <c r="AP996" s="23">
        <f>Table2[[#This Row],[Approved Amount_UA Equivalent]]/1000000</f>
        <v>23.394165014364908</v>
      </c>
      <c r="AQ996" s="19">
        <f t="shared" si="264"/>
        <v>31.133890567717394</v>
      </c>
      <c r="AR996" s="23" t="str">
        <f t="shared" si="265"/>
        <v>21-30</v>
      </c>
      <c r="AS996" s="23" t="str">
        <f t="shared" si="266"/>
        <v>21-40</v>
      </c>
      <c r="AT996" s="23" t="str">
        <f t="shared" si="267"/>
        <v>1-40</v>
      </c>
      <c r="AU996" s="23" t="str">
        <f t="shared" si="268"/>
        <v>&lt;1-50 Mn</v>
      </c>
      <c r="AV996" s="23">
        <f>Table2[[#This Row],[Amount]]</f>
        <v>28907000</v>
      </c>
      <c r="AW996" s="23" t="str">
        <f t="shared" si="269"/>
        <v>Apr 2019</v>
      </c>
      <c r="AX996" s="28">
        <f>IFERROR(VLOOKUP(Table2[[#This Row],[SAP Code]],[26]_16!A:B,2,FALSE),0)</f>
        <v>0</v>
      </c>
      <c r="AY996" s="28">
        <f>IFERROR(VLOOKUP(Table2[[#This Row],[SAP Code]],[26]_16!D:E,2,FALSE)/ 1000000, 0)</f>
        <v>0</v>
      </c>
      <c r="AZ996" s="28">
        <f>IFERROR(VLOOKUP(Table2[[#This Row],[SAP Code]],[26]_16!G:H,2,FALSE)/ 1000000, 0)</f>
        <v>0</v>
      </c>
      <c r="BA996" s="28">
        <f>IFERROR(VLOOKUP(Table2[[#This Row],[SAP Code]],[26]_16!J:K,2,FALSE)/ 1000000, 0)</f>
        <v>0</v>
      </c>
      <c r="BB996" s="28">
        <f>IFERROR(VLOOKUP(Table2[[#This Row],[SAP Code]],[26]_16!M:N,2,FALSE)/ 1000000, 0)</f>
        <v>0</v>
      </c>
      <c r="BC996" s="28">
        <f>IFERROR(VLOOKUP(Table2[[#This Row],[SAP Code]],[26]_16!P:Q,2,FALSE),0)</f>
        <v>0</v>
      </c>
      <c r="BD996" s="28">
        <f>IFERROR(VLOOKUP(Table2[[#This Row],[SAP Code]],[26]_16!S:T,2,FALSE),0)</f>
        <v>0.62626324</v>
      </c>
      <c r="BE996" s="28">
        <f>IFERROR(VLOOKUP(Table2[[#This Row],[SAP Code]],[26]_16!V:W,2,FALSE)/ 1000000, 0)</f>
        <v>2.6423496200000001</v>
      </c>
      <c r="BF996" s="28">
        <f>IFERROR(VLOOKUP(Table2[[#This Row],[SAP Code]],[26]_16!Y:Z,2,FALSE)/ 1000000, 0)</f>
        <v>1.346666E-2</v>
      </c>
      <c r="BG996" s="28" t="str">
        <f>IFERROR(VLOOKUP(Table2[[#This Row],[SAP Code]],[26]port!$A:$AD,30,FALSE),"unknown")</f>
        <v>OnGo</v>
      </c>
      <c r="BH996" s="29" t="str">
        <f t="shared" si="270"/>
        <v>Ongoing</v>
      </c>
      <c r="BI996" s="16"/>
    </row>
    <row r="997" spans="1:61" ht="17.100000000000001" customHeight="1">
      <c r="A997" s="16" t="s">
        <v>655</v>
      </c>
      <c r="B997" s="16" t="s">
        <v>3489</v>
      </c>
      <c r="C997" s="16" t="s">
        <v>3490</v>
      </c>
      <c r="D997" s="16" t="s">
        <v>3491</v>
      </c>
      <c r="E997" s="18">
        <v>43577</v>
      </c>
      <c r="F997" s="16" t="s">
        <v>657</v>
      </c>
      <c r="G997" s="16" t="s">
        <v>90</v>
      </c>
      <c r="H997" s="16" t="s">
        <v>132</v>
      </c>
      <c r="I997" s="16" t="s">
        <v>82</v>
      </c>
      <c r="J997" s="16" t="s">
        <v>536</v>
      </c>
      <c r="K997" s="16" t="s">
        <v>69</v>
      </c>
      <c r="L997" s="16" t="s">
        <v>195</v>
      </c>
      <c r="M997" s="19">
        <v>10000000</v>
      </c>
      <c r="N997" s="19">
        <v>8092906.5673936801</v>
      </c>
      <c r="O997" s="20" t="s">
        <v>3492</v>
      </c>
      <c r="P997" s="21">
        <v>5580155000601</v>
      </c>
      <c r="Q997" s="20" t="s">
        <v>72</v>
      </c>
      <c r="R997" s="16" t="str">
        <f t="shared" si="260"/>
        <v>OTHERS</v>
      </c>
      <c r="S997" s="16" t="str">
        <f t="shared" si="259"/>
        <v>F</v>
      </c>
      <c r="T997" s="16" t="str">
        <f t="shared" si="258"/>
        <v>ADF Countries</v>
      </c>
      <c r="U997" s="16" t="str">
        <f t="shared" si="261"/>
        <v>Transition States</v>
      </c>
      <c r="V997" s="22" t="str">
        <f>IF(ISNUMBER(MATCH(A997, {"Gabon","Sudan","Niger","Mali","Burkina Faso","Guinea"}, 0)), "De Facto Countries", "Non-De Facto Countries")</f>
        <v>Non-De Facto Countries</v>
      </c>
      <c r="W997" s="16" t="str">
        <f t="shared" si="272"/>
        <v>West</v>
      </c>
      <c r="X997" s="16" t="str">
        <f t="shared" si="273"/>
        <v>Power</v>
      </c>
      <c r="Y997" s="23"/>
      <c r="Z997" s="23">
        <f>Table2[[#This Row],[Approved Amount_UA Equivalent]]</f>
        <v>8092906.5673936801</v>
      </c>
      <c r="AD997" s="23">
        <f>SUM(Table2[[#This Row],[Feed Africa ]:[Improve Quality Of Life ]])</f>
        <v>8092906.5673936801</v>
      </c>
      <c r="AE997" s="16" t="b">
        <f>Table2[[#This Row],[Total HI5]]=Table2[[#This Row],[Approved Amount_UA Equivalent]]</f>
        <v>1</v>
      </c>
      <c r="AF997" s="24">
        <v>41</v>
      </c>
      <c r="AG997" s="20" t="str">
        <f t="shared" si="262"/>
        <v>ISP and Investment Project</v>
      </c>
      <c r="AH997" s="24" t="e">
        <f>VLOOKUP(Table2[[#This Row],[SAP Code]],[25]DATA!$A:$G,7,FALSE)</f>
        <v>#N/A</v>
      </c>
      <c r="AI997" s="20" t="str">
        <f t="shared" si="263"/>
        <v>Infrastructure</v>
      </c>
      <c r="AJ997" s="25" t="s">
        <v>89</v>
      </c>
      <c r="AK997" s="25" t="s">
        <v>90</v>
      </c>
      <c r="AL997" s="23" t="str" cm="1">
        <f t="array" ref="AL997">_xlfn.SWITCH(AK997,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997" s="26">
        <v>1</v>
      </c>
      <c r="AN997" s="25" t="str">
        <f t="shared" si="271"/>
        <v>Sovereign</v>
      </c>
      <c r="AO997" s="27">
        <v>1</v>
      </c>
      <c r="AP997" s="23">
        <f>Table2[[#This Row],[Approved Amount_UA Equivalent]]/1000000</f>
        <v>8.0929065673936798</v>
      </c>
      <c r="AQ997" s="19">
        <f t="shared" si="264"/>
        <v>10.770363776150207</v>
      </c>
      <c r="AR997" s="23" t="str">
        <f t="shared" si="265"/>
        <v>1-10</v>
      </c>
      <c r="AS997" s="23" t="str">
        <f t="shared" si="266"/>
        <v>1-20</v>
      </c>
      <c r="AT997" s="23" t="str">
        <f t="shared" si="267"/>
        <v>1-40</v>
      </c>
      <c r="AU997" s="23" t="str">
        <f t="shared" si="268"/>
        <v>&lt;1-50 Mn</v>
      </c>
      <c r="AV997" s="23">
        <f>Table2[[#This Row],[Amount]]</f>
        <v>10000000</v>
      </c>
      <c r="AW997" s="23" t="str">
        <f t="shared" si="269"/>
        <v>Apr 2019</v>
      </c>
      <c r="AX997" s="28">
        <f>IFERROR(VLOOKUP(Table2[[#This Row],[SAP Code]],[26]_16!A:B,2,FALSE),0)</f>
        <v>5.0457670000000003E-2</v>
      </c>
      <c r="AY997" s="28">
        <f>IFERROR(VLOOKUP(Table2[[#This Row],[SAP Code]],[26]_16!D:E,2,FALSE)/ 1000000, 0)</f>
        <v>0.10594329000000001</v>
      </c>
      <c r="AZ997" s="28">
        <f>IFERROR(VLOOKUP(Table2[[#This Row],[SAP Code]],[26]_16!G:H,2,FALSE)/ 1000000, 0)</f>
        <v>9.4783030000000004E-2</v>
      </c>
      <c r="BA997" s="28">
        <f>IFERROR(VLOOKUP(Table2[[#This Row],[SAP Code]],[26]_16!J:K,2,FALSE)/ 1000000, 0)</f>
        <v>0.12673033</v>
      </c>
      <c r="BB997" s="28">
        <f>IFERROR(VLOOKUP(Table2[[#This Row],[SAP Code]],[26]_16!M:N,2,FALSE)/ 1000000, 0)</f>
        <v>0.97840276999999998</v>
      </c>
      <c r="BC997" s="28">
        <f>IFERROR(VLOOKUP(Table2[[#This Row],[SAP Code]],[26]_16!P:Q,2,FALSE),0)</f>
        <v>0.66002872999999995</v>
      </c>
      <c r="BD997" s="28">
        <f>IFERROR(VLOOKUP(Table2[[#This Row],[SAP Code]],[26]_16!S:T,2,FALSE),0)</f>
        <v>6.4704446400000002</v>
      </c>
      <c r="BE997" s="28">
        <f>IFERROR(VLOOKUP(Table2[[#This Row],[SAP Code]],[26]_16!V:W,2,FALSE)/ 1000000, 0)</f>
        <v>2.3129419100000002</v>
      </c>
      <c r="BF997" s="28">
        <f>IFERROR(VLOOKUP(Table2[[#This Row],[SAP Code]],[26]_16!Y:Z,2,FALSE)/ 1000000, 0)</f>
        <v>0.78760180999999996</v>
      </c>
      <c r="BG997" s="28" t="str">
        <f>IFERROR(VLOOKUP(Table2[[#This Row],[SAP Code]],[26]port!$A:$AD,30,FALSE),"unknown")</f>
        <v>unknown</v>
      </c>
      <c r="BH997" s="29" t="str">
        <f t="shared" si="270"/>
        <v>Unknown</v>
      </c>
      <c r="BI997" s="16"/>
    </row>
    <row r="998" spans="1:61" ht="17.100000000000001" customHeight="1">
      <c r="A998" s="16" t="s">
        <v>955</v>
      </c>
      <c r="B998" s="16" t="s">
        <v>3493</v>
      </c>
      <c r="C998" s="16" t="s">
        <v>3494</v>
      </c>
      <c r="D998" s="16" t="s">
        <v>3495</v>
      </c>
      <c r="E998" s="18">
        <v>43579</v>
      </c>
      <c r="F998" s="16" t="s">
        <v>3493</v>
      </c>
      <c r="G998" s="16" t="s">
        <v>107</v>
      </c>
      <c r="H998" s="16" t="s">
        <v>101</v>
      </c>
      <c r="I998" s="16" t="s">
        <v>102</v>
      </c>
      <c r="J998" s="16" t="s">
        <v>103</v>
      </c>
      <c r="K998" s="16" t="s">
        <v>104</v>
      </c>
      <c r="L998" s="16" t="s">
        <v>70</v>
      </c>
      <c r="M998" s="19">
        <v>80000000</v>
      </c>
      <c r="N998" s="19">
        <v>57626508.193769135</v>
      </c>
      <c r="O998" s="20" t="s">
        <v>3496</v>
      </c>
      <c r="P998" s="21">
        <v>2000130020431</v>
      </c>
      <c r="Q998" s="20" t="s">
        <v>87</v>
      </c>
      <c r="R998" s="16" t="str">
        <f t="shared" si="260"/>
        <v>ADB Private</v>
      </c>
      <c r="S998" s="16" t="str">
        <f t="shared" si="259"/>
        <v>H</v>
      </c>
      <c r="T998" s="16" t="str">
        <f t="shared" si="258"/>
        <v>ADB Countries</v>
      </c>
      <c r="U998" s="16" t="str">
        <f t="shared" si="261"/>
        <v>Non-Transition States</v>
      </c>
      <c r="V998" s="22" t="str">
        <f>IF(ISNUMBER(MATCH(A998, {"Gabon","Sudan","Niger","Mali","Burkina Faso","Guinea"}, 0)), "De Facto Countries", "Non-De Facto Countries")</f>
        <v>Non-De Facto Countries</v>
      </c>
      <c r="W998" s="16" t="str">
        <f t="shared" si="272"/>
        <v>South</v>
      </c>
      <c r="X998" s="16" t="str">
        <f t="shared" si="273"/>
        <v>Finance</v>
      </c>
      <c r="Y998" s="23"/>
      <c r="AA998" s="23">
        <f>Table2[[#This Row],[Approved Amount_UA Equivalent]]</f>
        <v>57626508.193769135</v>
      </c>
      <c r="AD998" s="23">
        <f>SUM(Table2[[#This Row],[Feed Africa ]:[Improve Quality Of Life ]])</f>
        <v>57626508.193769135</v>
      </c>
      <c r="AE998" s="16" t="b">
        <f>Table2[[#This Row],[Total HI5]]=Table2[[#This Row],[Approved Amount_UA Equivalent]]</f>
        <v>1</v>
      </c>
      <c r="AF998" s="24">
        <v>11</v>
      </c>
      <c r="AG998" s="20" t="str">
        <f t="shared" si="262"/>
        <v>Line of Credit</v>
      </c>
      <c r="AH998" s="24" t="e">
        <f>VLOOKUP(Table2[[#This Row],[SAP Code]],[25]DATA!$A:$G,7,FALSE)</f>
        <v>#N/A</v>
      </c>
      <c r="AI998" s="20" t="str">
        <f t="shared" si="263"/>
        <v>Other Investment</v>
      </c>
      <c r="AJ998" s="25" t="s">
        <v>106</v>
      </c>
      <c r="AK998" s="25" t="s">
        <v>107</v>
      </c>
      <c r="AL998" s="23" t="str" cm="1">
        <f t="array" ref="AL998">_xlfn.SWITCH(AK998,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98" s="26">
        <v>2</v>
      </c>
      <c r="AN998" s="25" t="str">
        <f t="shared" si="271"/>
        <v>Non-Sovereign</v>
      </c>
      <c r="AO998" s="27">
        <v>1</v>
      </c>
      <c r="AP998" s="23">
        <f>Table2[[#This Row],[Approved Amount_UA Equivalent]]/1000000</f>
        <v>57.626508193769133</v>
      </c>
      <c r="AQ998" s="19">
        <f t="shared" si="264"/>
        <v>76.691662164595726</v>
      </c>
      <c r="AR998" s="23" t="str">
        <f t="shared" si="265"/>
        <v>51-60</v>
      </c>
      <c r="AS998" s="23" t="str">
        <f t="shared" si="266"/>
        <v>41-60</v>
      </c>
      <c r="AT998" s="23" t="str">
        <f t="shared" si="267"/>
        <v>41-80</v>
      </c>
      <c r="AU998" s="23" t="str">
        <f t="shared" si="268"/>
        <v>50-100 Mn</v>
      </c>
      <c r="AV998" s="23">
        <f>Table2[[#This Row],[Amount]]</f>
        <v>80000000</v>
      </c>
      <c r="AW998" s="23" t="str">
        <f t="shared" si="269"/>
        <v>Apr 2019</v>
      </c>
      <c r="AX998" s="28">
        <f>IFERROR(VLOOKUP(Table2[[#This Row],[SAP Code]],[26]_16!A:B,2,FALSE),0)</f>
        <v>0</v>
      </c>
      <c r="AY998" s="28">
        <f>IFERROR(VLOOKUP(Table2[[#This Row],[SAP Code]],[26]_16!D:E,2,FALSE)/ 1000000, 0)</f>
        <v>0</v>
      </c>
      <c r="AZ998" s="28">
        <f>IFERROR(VLOOKUP(Table2[[#This Row],[SAP Code]],[26]_16!G:H,2,FALSE)/ 1000000, 0)</f>
        <v>0</v>
      </c>
      <c r="BA998" s="28">
        <f>IFERROR(VLOOKUP(Table2[[#This Row],[SAP Code]],[26]_16!J:K,2,FALSE)/ 1000000, 0)</f>
        <v>0</v>
      </c>
      <c r="BB998" s="28">
        <f>IFERROR(VLOOKUP(Table2[[#This Row],[SAP Code]],[26]_16!M:N,2,FALSE)/ 1000000, 0)</f>
        <v>0</v>
      </c>
      <c r="BC998" s="28">
        <f>IFERROR(VLOOKUP(Table2[[#This Row],[SAP Code]],[26]_16!P:Q,2,FALSE),0)</f>
        <v>29.370497190000002</v>
      </c>
      <c r="BD998" s="28">
        <f>IFERROR(VLOOKUP(Table2[[#This Row],[SAP Code]],[26]_16!S:T,2,FALSE),0)</f>
        <v>27.664573300000001</v>
      </c>
      <c r="BE998" s="28">
        <f>IFERROR(VLOOKUP(Table2[[#This Row],[SAP Code]],[26]_16!V:W,2,FALSE)/ 1000000, 0)</f>
        <v>0</v>
      </c>
      <c r="BF998" s="28">
        <f>IFERROR(VLOOKUP(Table2[[#This Row],[SAP Code]],[26]_16!Y:Z,2,FALSE)/ 1000000, 0)</f>
        <v>0</v>
      </c>
      <c r="BG998" s="28" t="str">
        <f>IFERROR(VLOOKUP(Table2[[#This Row],[SAP Code]],[26]port!$A:$AD,30,FALSE),"unknown")</f>
        <v>OnGo</v>
      </c>
      <c r="BH998" s="29" t="str">
        <f t="shared" si="270"/>
        <v>Ongoing</v>
      </c>
      <c r="BI998" s="16"/>
    </row>
    <row r="999" spans="1:61" ht="17.100000000000001" customHeight="1">
      <c r="A999" s="16" t="s">
        <v>343</v>
      </c>
      <c r="B999" s="16" t="s">
        <v>3497</v>
      </c>
      <c r="C999" s="16" t="s">
        <v>3498</v>
      </c>
      <c r="D999" s="16" t="s">
        <v>3499</v>
      </c>
      <c r="E999" s="18">
        <v>43579</v>
      </c>
      <c r="F999" s="16" t="s">
        <v>1248</v>
      </c>
      <c r="G999" s="16" t="s">
        <v>140</v>
      </c>
      <c r="H999" s="16" t="s">
        <v>348</v>
      </c>
      <c r="I999" s="16" t="s">
        <v>138</v>
      </c>
      <c r="J999" s="16" t="s">
        <v>179</v>
      </c>
      <c r="K999" s="16" t="s">
        <v>84</v>
      </c>
      <c r="L999" s="16" t="s">
        <v>70</v>
      </c>
      <c r="M999" s="19">
        <v>40000000</v>
      </c>
      <c r="N999" s="19">
        <v>28813254.096884567</v>
      </c>
      <c r="O999" s="20" t="s">
        <v>3500</v>
      </c>
      <c r="P999" s="21">
        <v>2000200003851</v>
      </c>
      <c r="Q999" s="20" t="s">
        <v>87</v>
      </c>
      <c r="R999" s="16" t="str">
        <f t="shared" si="260"/>
        <v>ADB Public</v>
      </c>
      <c r="S999" s="16" t="str">
        <f t="shared" si="259"/>
        <v>D</v>
      </c>
      <c r="T999" s="16" t="str">
        <f t="shared" si="258"/>
        <v>ADB Countries</v>
      </c>
      <c r="U999" s="16" t="str">
        <f t="shared" si="261"/>
        <v>Non-Transition States</v>
      </c>
      <c r="V999" s="22" t="str">
        <f>IF(ISNUMBER(MATCH(A999, {"Gabon","Sudan","Niger","Mali","Burkina Faso","Guinea"}, 0)), "De Facto Countries", "Non-De Facto Countries")</f>
        <v>Non-De Facto Countries</v>
      </c>
      <c r="W999" s="16" t="str">
        <f t="shared" si="272"/>
        <v>Nigeria</v>
      </c>
      <c r="X999" s="16" t="str">
        <f t="shared" si="273"/>
        <v>Transport</v>
      </c>
      <c r="Y999" s="23"/>
      <c r="AB999" s="23">
        <f>Table2[[#This Row],[Approved Amount_UA Equivalent]]</f>
        <v>28813254.096884567</v>
      </c>
      <c r="AD999" s="23">
        <f>SUM(Table2[[#This Row],[Feed Africa ]:[Improve Quality Of Life ]])</f>
        <v>28813254.096884567</v>
      </c>
      <c r="AE999" s="16" t="b">
        <f>Table2[[#This Row],[Total HI5]]=Table2[[#This Row],[Approved Amount_UA Equivalent]]</f>
        <v>1</v>
      </c>
      <c r="AF999" s="24">
        <v>10</v>
      </c>
      <c r="AG999" s="20" t="str">
        <f t="shared" si="262"/>
        <v>Investment Project</v>
      </c>
      <c r="AH999" s="24" t="e">
        <f>VLOOKUP(Table2[[#This Row],[SAP Code]],[25]DATA!$A:$G,7,FALSE)</f>
        <v>#N/A</v>
      </c>
      <c r="AI999" s="20" t="str">
        <f t="shared" si="263"/>
        <v>Infrastructure</v>
      </c>
      <c r="AJ999" s="25" t="s">
        <v>89</v>
      </c>
      <c r="AK999" s="25" t="s">
        <v>140</v>
      </c>
      <c r="AL999" s="23" t="str" cm="1">
        <f t="array" ref="AL999">_xlfn.SWITCH(AK999,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999" s="26">
        <v>1</v>
      </c>
      <c r="AN999" s="25" t="str">
        <f t="shared" si="271"/>
        <v>Sovereign</v>
      </c>
      <c r="AO999" s="27">
        <v>0.5</v>
      </c>
      <c r="AP999" s="23">
        <f>Table2[[#This Row],[Approved Amount_UA Equivalent]]/1000000</f>
        <v>28.813254096884567</v>
      </c>
      <c r="AQ999" s="19">
        <f t="shared" si="264"/>
        <v>38.345831082297863</v>
      </c>
      <c r="AR999" s="23" t="str">
        <f t="shared" si="265"/>
        <v>21-30</v>
      </c>
      <c r="AS999" s="23" t="str">
        <f t="shared" si="266"/>
        <v>21-40</v>
      </c>
      <c r="AT999" s="23" t="str">
        <f t="shared" si="267"/>
        <v>1-40</v>
      </c>
      <c r="AU999" s="23" t="str">
        <f t="shared" si="268"/>
        <v>&lt;1-50 Mn</v>
      </c>
      <c r="AV999" s="23">
        <f>Table2[[#This Row],[Amount]]</f>
        <v>40000000</v>
      </c>
      <c r="AW999" s="23" t="str">
        <f t="shared" si="269"/>
        <v>Apr 2019</v>
      </c>
      <c r="AX999" s="28">
        <f>IFERROR(VLOOKUP(Table2[[#This Row],[SAP Code]],[26]_16!A:B,2,FALSE),0)</f>
        <v>0</v>
      </c>
      <c r="AY999" s="28">
        <f>IFERROR(VLOOKUP(Table2[[#This Row],[SAP Code]],[26]_16!D:E,2,FALSE)/ 1000000, 0)</f>
        <v>0</v>
      </c>
      <c r="AZ999" s="28">
        <f>IFERROR(VLOOKUP(Table2[[#This Row],[SAP Code]],[26]_16!G:H,2,FALSE)/ 1000000, 0)</f>
        <v>0</v>
      </c>
      <c r="BA999" s="28">
        <f>IFERROR(VLOOKUP(Table2[[#This Row],[SAP Code]],[26]_16!J:K,2,FALSE)/ 1000000, 0)</f>
        <v>0</v>
      </c>
      <c r="BB999" s="28">
        <f>IFERROR(VLOOKUP(Table2[[#This Row],[SAP Code]],[26]_16!M:N,2,FALSE)/ 1000000, 0)</f>
        <v>0</v>
      </c>
      <c r="BC999" s="28">
        <f>IFERROR(VLOOKUP(Table2[[#This Row],[SAP Code]],[26]_16!P:Q,2,FALSE),0)</f>
        <v>0.11006021000000001</v>
      </c>
      <c r="BD999" s="28">
        <f>IFERROR(VLOOKUP(Table2[[#This Row],[SAP Code]],[26]_16!S:T,2,FALSE),0)</f>
        <v>7.1690669700000011</v>
      </c>
      <c r="BE999" s="28">
        <f>IFERROR(VLOOKUP(Table2[[#This Row],[SAP Code]],[26]_16!V:W,2,FALSE)/ 1000000, 0)</f>
        <v>11.35149219</v>
      </c>
      <c r="BF999" s="28">
        <f>IFERROR(VLOOKUP(Table2[[#This Row],[SAP Code]],[26]_16!Y:Z,2,FALSE)/ 1000000, 0)</f>
        <v>3.0925023999999994</v>
      </c>
      <c r="BG999" s="28" t="str">
        <f>IFERROR(VLOOKUP(Table2[[#This Row],[SAP Code]],[26]port!$A:$AD,30,FALSE),"unknown")</f>
        <v>OnGo</v>
      </c>
      <c r="BH999" s="29" t="str">
        <f t="shared" si="270"/>
        <v>Ongoing</v>
      </c>
      <c r="BI999" s="16"/>
    </row>
    <row r="1000" spans="1:61" ht="17.100000000000001" customHeight="1">
      <c r="A1000" s="16" t="s">
        <v>343</v>
      </c>
      <c r="B1000" s="16" t="s">
        <v>3497</v>
      </c>
      <c r="C1000" s="16" t="s">
        <v>3501</v>
      </c>
      <c r="D1000" s="16" t="s">
        <v>3499</v>
      </c>
      <c r="E1000" s="18">
        <v>43579</v>
      </c>
      <c r="F1000" s="16" t="s">
        <v>1248</v>
      </c>
      <c r="G1000" s="16" t="s">
        <v>140</v>
      </c>
      <c r="H1000" s="16" t="s">
        <v>348</v>
      </c>
      <c r="I1000" s="16" t="s">
        <v>138</v>
      </c>
      <c r="J1000" s="16" t="s">
        <v>261</v>
      </c>
      <c r="K1000" s="16" t="s">
        <v>84</v>
      </c>
      <c r="L1000" s="16" t="s">
        <v>70</v>
      </c>
      <c r="M1000" s="19">
        <v>30000000</v>
      </c>
      <c r="N1000" s="19">
        <v>21609940.572663426</v>
      </c>
      <c r="O1000" s="20" t="s">
        <v>3500</v>
      </c>
      <c r="P1000" s="21">
        <v>5050200000751</v>
      </c>
      <c r="Q1000" s="20" t="s">
        <v>87</v>
      </c>
      <c r="R1000" s="16" t="str">
        <f t="shared" si="260"/>
        <v>AGTF</v>
      </c>
      <c r="S1000" s="16" t="str">
        <f t="shared" si="259"/>
        <v>D</v>
      </c>
      <c r="T1000" s="16" t="str">
        <f t="shared" si="258"/>
        <v>ADB Countries</v>
      </c>
      <c r="U1000" s="16" t="str">
        <f t="shared" si="261"/>
        <v>Non-Transition States</v>
      </c>
      <c r="V1000" s="22" t="str">
        <f>IF(ISNUMBER(MATCH(A1000, {"Gabon","Sudan","Niger","Mali","Burkina Faso","Guinea"}, 0)), "De Facto Countries", "Non-De Facto Countries")</f>
        <v>Non-De Facto Countries</v>
      </c>
      <c r="W1000" s="16" t="str">
        <f t="shared" si="272"/>
        <v>Nigeria</v>
      </c>
      <c r="X1000" s="16" t="str">
        <f t="shared" si="273"/>
        <v>Transport</v>
      </c>
      <c r="Y1000" s="23"/>
      <c r="AB1000" s="23">
        <f>Table2[[#This Row],[Approved Amount_UA Equivalent]]</f>
        <v>21609940.572663426</v>
      </c>
      <c r="AD1000" s="23">
        <f>SUM(Table2[[#This Row],[Feed Africa ]:[Improve Quality Of Life ]])</f>
        <v>21609940.572663426</v>
      </c>
      <c r="AE1000" s="16" t="b">
        <f>Table2[[#This Row],[Total HI5]]=Table2[[#This Row],[Approved Amount_UA Equivalent]]</f>
        <v>1</v>
      </c>
      <c r="AF1000" s="24">
        <v>10</v>
      </c>
      <c r="AG1000" s="20" t="str">
        <f t="shared" si="262"/>
        <v>Investment Project</v>
      </c>
      <c r="AH1000" s="24" t="e">
        <f>VLOOKUP(Table2[[#This Row],[SAP Code]],[25]DATA!$A:$G,7,FALSE)</f>
        <v>#N/A</v>
      </c>
      <c r="AI1000" s="20" t="str">
        <f t="shared" si="263"/>
        <v>Infrastructure</v>
      </c>
      <c r="AJ1000" s="25" t="s">
        <v>89</v>
      </c>
      <c r="AK1000" s="25" t="s">
        <v>140</v>
      </c>
      <c r="AL1000" s="23" t="str" cm="1">
        <f t="array" ref="AL1000">_xlfn.SWITCH(AK1000,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00" s="26">
        <v>1</v>
      </c>
      <c r="AN1000" s="25" t="str">
        <f t="shared" si="271"/>
        <v>Sovereign</v>
      </c>
      <c r="AO1000" s="27">
        <v>0.5</v>
      </c>
      <c r="AP1000" s="23">
        <f>Table2[[#This Row],[Approved Amount_UA Equivalent]]/1000000</f>
        <v>21.609940572663426</v>
      </c>
      <c r="AQ1000" s="19">
        <f t="shared" si="264"/>
        <v>28.759373311723397</v>
      </c>
      <c r="AR1000" s="23" t="str">
        <f t="shared" si="265"/>
        <v>21-30</v>
      </c>
      <c r="AS1000" s="23" t="str">
        <f t="shared" si="266"/>
        <v>21-40</v>
      </c>
      <c r="AT1000" s="23" t="str">
        <f t="shared" si="267"/>
        <v>1-40</v>
      </c>
      <c r="AU1000" s="23" t="str">
        <f t="shared" si="268"/>
        <v>&lt;1-50 Mn</v>
      </c>
      <c r="AV1000" s="23">
        <f>Table2[[#This Row],[Amount]]</f>
        <v>30000000</v>
      </c>
      <c r="AW1000" s="23" t="str">
        <f t="shared" si="269"/>
        <v>Apr 2019</v>
      </c>
      <c r="AX1000" s="28">
        <f>IFERROR(VLOOKUP(Table2[[#This Row],[SAP Code]],[26]_16!A:B,2,FALSE),0)</f>
        <v>0</v>
      </c>
      <c r="AY1000" s="28">
        <f>IFERROR(VLOOKUP(Table2[[#This Row],[SAP Code]],[26]_16!D:E,2,FALSE)/ 1000000, 0)</f>
        <v>0</v>
      </c>
      <c r="AZ1000" s="28">
        <f>IFERROR(VLOOKUP(Table2[[#This Row],[SAP Code]],[26]_16!G:H,2,FALSE)/ 1000000, 0)</f>
        <v>0</v>
      </c>
      <c r="BA1000" s="28">
        <f>IFERROR(VLOOKUP(Table2[[#This Row],[SAP Code]],[26]_16!J:K,2,FALSE)/ 1000000, 0)</f>
        <v>0</v>
      </c>
      <c r="BB1000" s="28">
        <f>IFERROR(VLOOKUP(Table2[[#This Row],[SAP Code]],[26]_16!M:N,2,FALSE)/ 1000000, 0)</f>
        <v>0</v>
      </c>
      <c r="BC1000" s="28">
        <f>IFERROR(VLOOKUP(Table2[[#This Row],[SAP Code]],[26]_16!P:Q,2,FALSE),0)</f>
        <v>0.11006021000000001</v>
      </c>
      <c r="BD1000" s="28">
        <f>IFERROR(VLOOKUP(Table2[[#This Row],[SAP Code]],[26]_16!S:T,2,FALSE),0)</f>
        <v>7.1690669700000011</v>
      </c>
      <c r="BE1000" s="28">
        <f>IFERROR(VLOOKUP(Table2[[#This Row],[SAP Code]],[26]_16!V:W,2,FALSE)/ 1000000, 0)</f>
        <v>11.35149219</v>
      </c>
      <c r="BF1000" s="28">
        <f>IFERROR(VLOOKUP(Table2[[#This Row],[SAP Code]],[26]_16!Y:Z,2,FALSE)/ 1000000, 0)</f>
        <v>3.0925023999999994</v>
      </c>
      <c r="BG1000" s="28" t="str">
        <f>IFERROR(VLOOKUP(Table2[[#This Row],[SAP Code]],[26]port!$A:$AD,30,FALSE),"unknown")</f>
        <v>OnGo</v>
      </c>
      <c r="BH1000" s="29" t="str">
        <f t="shared" si="270"/>
        <v>Ongoing</v>
      </c>
      <c r="BI1000" s="16"/>
    </row>
    <row r="1001" spans="1:61" ht="17.100000000000001" customHeight="1">
      <c r="A1001" s="16" t="s">
        <v>75</v>
      </c>
      <c r="B1001" s="16" t="s">
        <v>3502</v>
      </c>
      <c r="C1001" s="16" t="s">
        <v>3503</v>
      </c>
      <c r="D1001" s="16" t="s">
        <v>3504</v>
      </c>
      <c r="E1001" s="18">
        <v>43585</v>
      </c>
      <c r="F1001" s="16" t="s">
        <v>79</v>
      </c>
      <c r="G1001" s="16" t="s">
        <v>140</v>
      </c>
      <c r="H1001" s="16" t="s">
        <v>81</v>
      </c>
      <c r="I1001" s="16" t="s">
        <v>138</v>
      </c>
      <c r="J1001" s="16" t="s">
        <v>179</v>
      </c>
      <c r="K1001" s="16" t="s">
        <v>84</v>
      </c>
      <c r="L1001" s="16" t="s">
        <v>70</v>
      </c>
      <c r="M1001" s="19">
        <v>138000000</v>
      </c>
      <c r="N1001" s="19">
        <v>99405726.634251758</v>
      </c>
      <c r="O1001" s="20" t="s">
        <v>3505</v>
      </c>
      <c r="P1001" s="21">
        <v>2000200003901</v>
      </c>
      <c r="Q1001" s="20" t="s">
        <v>87</v>
      </c>
      <c r="R1001" s="16" t="str">
        <f t="shared" si="260"/>
        <v>ADB Public</v>
      </c>
      <c r="S1001" s="16" t="str">
        <f t="shared" si="259"/>
        <v>D</v>
      </c>
      <c r="T1001" s="16" t="s">
        <v>88</v>
      </c>
      <c r="U1001" s="16" t="str">
        <f t="shared" si="261"/>
        <v>Non-Transition States</v>
      </c>
      <c r="V1001" s="22" t="str">
        <f>IF(ISNUMBER(MATCH(A1001, {"Gabon","Sudan","Niger","Mali","Burkina Faso","Guinea"}, 0)), "De Facto Countries", "Non-De Facto Countries")</f>
        <v>Non-De Facto Countries</v>
      </c>
      <c r="W1001" s="16" t="str">
        <f t="shared" si="272"/>
        <v>East</v>
      </c>
      <c r="X1001" s="16" t="str">
        <f t="shared" si="273"/>
        <v>Transport</v>
      </c>
      <c r="Y1001" s="23"/>
      <c r="AB1001" s="23">
        <f>Table2[[#This Row],[Approved Amount_UA Equivalent]]</f>
        <v>99405726.634251758</v>
      </c>
      <c r="AD1001" s="23">
        <f>SUM(Table2[[#This Row],[Feed Africa ]:[Improve Quality Of Life ]])</f>
        <v>99405726.634251758</v>
      </c>
      <c r="AE1001" s="16" t="b">
        <f>Table2[[#This Row],[Total HI5]]=Table2[[#This Row],[Approved Amount_UA Equivalent]]</f>
        <v>1</v>
      </c>
      <c r="AF1001" s="24">
        <v>10</v>
      </c>
      <c r="AG1001" s="20" t="str">
        <f t="shared" si="262"/>
        <v>Investment Project</v>
      </c>
      <c r="AH1001" s="24" t="e">
        <f>VLOOKUP(Table2[[#This Row],[SAP Code]],[25]DATA!$A:$G,7,FALSE)</f>
        <v>#N/A</v>
      </c>
      <c r="AI1001" s="20" t="str">
        <f t="shared" si="263"/>
        <v>Infrastructure</v>
      </c>
      <c r="AJ1001" s="25" t="s">
        <v>89</v>
      </c>
      <c r="AK1001" s="25" t="s">
        <v>140</v>
      </c>
      <c r="AL1001" s="23" t="str" cm="1">
        <f t="array" ref="AL1001">_xlfn.SWITCH(AK1001,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01" s="26">
        <v>1</v>
      </c>
      <c r="AN1001" s="25" t="str">
        <f t="shared" si="271"/>
        <v>Sovereign</v>
      </c>
      <c r="AO1001" s="27">
        <v>0.5</v>
      </c>
      <c r="AP1001" s="23">
        <f>Table2[[#This Row],[Approved Amount_UA Equivalent]]/1000000</f>
        <v>99.405726634251764</v>
      </c>
      <c r="AQ1001" s="19">
        <f t="shared" si="264"/>
        <v>132.2931172339276</v>
      </c>
      <c r="AR1001" s="23" t="str">
        <f t="shared" si="265"/>
        <v>91-100</v>
      </c>
      <c r="AS1001" s="23" t="str">
        <f t="shared" si="266"/>
        <v>81-100</v>
      </c>
      <c r="AT1001" s="23" t="str">
        <f t="shared" si="267"/>
        <v>81-120</v>
      </c>
      <c r="AU1001" s="23" t="str">
        <f t="shared" si="268"/>
        <v>50-100 Mn</v>
      </c>
      <c r="AV1001" s="23">
        <f>Table2[[#This Row],[Amount]]</f>
        <v>138000000</v>
      </c>
      <c r="AW1001" s="23" t="str">
        <f t="shared" si="269"/>
        <v>Apr 2019</v>
      </c>
      <c r="AX1001" s="28">
        <f>IFERROR(VLOOKUP(Table2[[#This Row],[SAP Code]],[26]_16!A:B,2,FALSE),0)</f>
        <v>0</v>
      </c>
      <c r="AY1001" s="28">
        <f>IFERROR(VLOOKUP(Table2[[#This Row],[SAP Code]],[26]_16!D:E,2,FALSE)/ 1000000, 0)</f>
        <v>0</v>
      </c>
      <c r="AZ1001" s="28">
        <f>IFERROR(VLOOKUP(Table2[[#This Row],[SAP Code]],[26]_16!G:H,2,FALSE)/ 1000000, 0)</f>
        <v>0</v>
      </c>
      <c r="BA1001" s="28">
        <f>IFERROR(VLOOKUP(Table2[[#This Row],[SAP Code]],[26]_16!J:K,2,FALSE)/ 1000000, 0)</f>
        <v>0</v>
      </c>
      <c r="BB1001" s="28">
        <f>IFERROR(VLOOKUP(Table2[[#This Row],[SAP Code]],[26]_16!M:N,2,FALSE)/ 1000000, 0)</f>
        <v>0</v>
      </c>
      <c r="BC1001" s="28">
        <f>IFERROR(VLOOKUP(Table2[[#This Row],[SAP Code]],[26]_16!P:Q,2,FALSE),0)</f>
        <v>2.9189477200000002</v>
      </c>
      <c r="BD1001" s="28">
        <f>IFERROR(VLOOKUP(Table2[[#This Row],[SAP Code]],[26]_16!S:T,2,FALSE),0)</f>
        <v>5.3522914799999999</v>
      </c>
      <c r="BE1001" s="28">
        <f>IFERROR(VLOOKUP(Table2[[#This Row],[SAP Code]],[26]_16!V:W,2,FALSE)/ 1000000, 0)</f>
        <v>8.0954969300000013</v>
      </c>
      <c r="BF1001" s="28">
        <f>IFERROR(VLOOKUP(Table2[[#This Row],[SAP Code]],[26]_16!Y:Z,2,FALSE)/ 1000000, 0)</f>
        <v>3.2867613900000001</v>
      </c>
      <c r="BG1001" s="28" t="str">
        <f>IFERROR(VLOOKUP(Table2[[#This Row],[SAP Code]],[26]port!$A:$AD,30,FALSE),"unknown")</f>
        <v>OnGo</v>
      </c>
      <c r="BH1001" s="29" t="str">
        <f t="shared" si="270"/>
        <v>Ongoing</v>
      </c>
      <c r="BI1001" s="16"/>
    </row>
    <row r="1002" spans="1:61" ht="17.100000000000001" customHeight="1">
      <c r="A1002" s="16" t="s">
        <v>75</v>
      </c>
      <c r="B1002" s="16" t="s">
        <v>3502</v>
      </c>
      <c r="C1002" s="16" t="s">
        <v>3506</v>
      </c>
      <c r="D1002" s="16" t="s">
        <v>3504</v>
      </c>
      <c r="E1002" s="18">
        <v>43585</v>
      </c>
      <c r="F1002" s="16" t="s">
        <v>79</v>
      </c>
      <c r="G1002" s="16" t="s">
        <v>140</v>
      </c>
      <c r="H1002" s="16" t="s">
        <v>81</v>
      </c>
      <c r="I1002" s="16" t="s">
        <v>138</v>
      </c>
      <c r="J1002" s="16" t="s">
        <v>261</v>
      </c>
      <c r="K1002" s="16" t="s">
        <v>84</v>
      </c>
      <c r="L1002" s="16" t="s">
        <v>70</v>
      </c>
      <c r="M1002" s="19">
        <v>42000000</v>
      </c>
      <c r="N1002" s="19">
        <v>30253916.801728796</v>
      </c>
      <c r="O1002" s="20" t="s">
        <v>3505</v>
      </c>
      <c r="P1002" s="21">
        <v>5050200000801</v>
      </c>
      <c r="Q1002" s="20" t="s">
        <v>87</v>
      </c>
      <c r="R1002" s="16" t="str">
        <f t="shared" si="260"/>
        <v>AGTF</v>
      </c>
      <c r="S1002" s="16" t="str">
        <f t="shared" si="259"/>
        <v>D</v>
      </c>
      <c r="T1002" s="16" t="s">
        <v>88</v>
      </c>
      <c r="U1002" s="16" t="str">
        <f t="shared" si="261"/>
        <v>Non-Transition States</v>
      </c>
      <c r="V1002" s="22" t="str">
        <f>IF(ISNUMBER(MATCH(A1002, {"Gabon","Sudan","Niger","Mali","Burkina Faso","Guinea"}, 0)), "De Facto Countries", "Non-De Facto Countries")</f>
        <v>Non-De Facto Countries</v>
      </c>
      <c r="W1002" s="16" t="str">
        <f t="shared" si="272"/>
        <v>East</v>
      </c>
      <c r="X1002" s="16" t="str">
        <f t="shared" si="273"/>
        <v>Transport</v>
      </c>
      <c r="Y1002" s="23"/>
      <c r="AB1002" s="23">
        <f>Table2[[#This Row],[Approved Amount_UA Equivalent]]</f>
        <v>30253916.801728796</v>
      </c>
      <c r="AD1002" s="23">
        <f>SUM(Table2[[#This Row],[Feed Africa ]:[Improve Quality Of Life ]])</f>
        <v>30253916.801728796</v>
      </c>
      <c r="AE1002" s="16" t="b">
        <f>Table2[[#This Row],[Total HI5]]=Table2[[#This Row],[Approved Amount_UA Equivalent]]</f>
        <v>1</v>
      </c>
      <c r="AF1002" s="24">
        <v>10</v>
      </c>
      <c r="AG1002" s="20" t="str">
        <f t="shared" si="262"/>
        <v>Investment Project</v>
      </c>
      <c r="AH1002" s="24" t="e">
        <f>VLOOKUP(Table2[[#This Row],[SAP Code]],[25]DATA!$A:$G,7,FALSE)</f>
        <v>#N/A</v>
      </c>
      <c r="AI1002" s="20" t="str">
        <f t="shared" si="263"/>
        <v>Infrastructure</v>
      </c>
      <c r="AJ1002" s="25" t="s">
        <v>89</v>
      </c>
      <c r="AK1002" s="25" t="s">
        <v>140</v>
      </c>
      <c r="AL1002" s="23" t="str" cm="1">
        <f t="array" ref="AL1002">_xlfn.SWITCH(AK1002,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02" s="26">
        <v>1</v>
      </c>
      <c r="AN1002" s="25" t="str">
        <f t="shared" si="271"/>
        <v>Sovereign</v>
      </c>
      <c r="AO1002" s="27">
        <v>0.5</v>
      </c>
      <c r="AP1002" s="23">
        <f>Table2[[#This Row],[Approved Amount_UA Equivalent]]/1000000</f>
        <v>30.253916801728796</v>
      </c>
      <c r="AQ1002" s="19">
        <f t="shared" si="264"/>
        <v>40.263122636412753</v>
      </c>
      <c r="AR1002" s="23" t="str">
        <f t="shared" si="265"/>
        <v>31-40</v>
      </c>
      <c r="AS1002" s="23" t="str">
        <f t="shared" si="266"/>
        <v>21-40</v>
      </c>
      <c r="AT1002" s="23" t="str">
        <f t="shared" si="267"/>
        <v>1-40</v>
      </c>
      <c r="AU1002" s="23" t="str">
        <f t="shared" si="268"/>
        <v>&lt;1-50 Mn</v>
      </c>
      <c r="AV1002" s="23">
        <f>Table2[[#This Row],[Amount]]</f>
        <v>42000000</v>
      </c>
      <c r="AW1002" s="23" t="str">
        <f t="shared" si="269"/>
        <v>Apr 2019</v>
      </c>
      <c r="AX1002" s="28">
        <f>IFERROR(VLOOKUP(Table2[[#This Row],[SAP Code]],[26]_16!A:B,2,FALSE),0)</f>
        <v>0</v>
      </c>
      <c r="AY1002" s="28">
        <f>IFERROR(VLOOKUP(Table2[[#This Row],[SAP Code]],[26]_16!D:E,2,FALSE)/ 1000000, 0)</f>
        <v>0</v>
      </c>
      <c r="AZ1002" s="28">
        <f>IFERROR(VLOOKUP(Table2[[#This Row],[SAP Code]],[26]_16!G:H,2,FALSE)/ 1000000, 0)</f>
        <v>0</v>
      </c>
      <c r="BA1002" s="28">
        <f>IFERROR(VLOOKUP(Table2[[#This Row],[SAP Code]],[26]_16!J:K,2,FALSE)/ 1000000, 0)</f>
        <v>0</v>
      </c>
      <c r="BB1002" s="28">
        <f>IFERROR(VLOOKUP(Table2[[#This Row],[SAP Code]],[26]_16!M:N,2,FALSE)/ 1000000, 0)</f>
        <v>0</v>
      </c>
      <c r="BC1002" s="28">
        <f>IFERROR(VLOOKUP(Table2[[#This Row],[SAP Code]],[26]_16!P:Q,2,FALSE),0)</f>
        <v>2.9189477200000002</v>
      </c>
      <c r="BD1002" s="28">
        <f>IFERROR(VLOOKUP(Table2[[#This Row],[SAP Code]],[26]_16!S:T,2,FALSE),0)</f>
        <v>5.3522914799999999</v>
      </c>
      <c r="BE1002" s="28">
        <f>IFERROR(VLOOKUP(Table2[[#This Row],[SAP Code]],[26]_16!V:W,2,FALSE)/ 1000000, 0)</f>
        <v>8.0954969300000013</v>
      </c>
      <c r="BF1002" s="28">
        <f>IFERROR(VLOOKUP(Table2[[#This Row],[SAP Code]],[26]_16!Y:Z,2,FALSE)/ 1000000, 0)</f>
        <v>3.2867613900000001</v>
      </c>
      <c r="BG1002" s="28" t="str">
        <f>IFERROR(VLOOKUP(Table2[[#This Row],[SAP Code]],[26]port!$A:$AD,30,FALSE),"unknown")</f>
        <v>OnGo</v>
      </c>
      <c r="BH1002" s="29" t="str">
        <f t="shared" si="270"/>
        <v>Ongoing</v>
      </c>
      <c r="BI1002" s="16"/>
    </row>
    <row r="1003" spans="1:61" ht="17.100000000000001" customHeight="1">
      <c r="A1003" s="16" t="s">
        <v>95</v>
      </c>
      <c r="B1003" s="16" t="s">
        <v>3507</v>
      </c>
      <c r="C1003" s="16" t="s">
        <v>3508</v>
      </c>
      <c r="D1003" s="16" t="s">
        <v>3509</v>
      </c>
      <c r="E1003" s="18">
        <v>43585</v>
      </c>
      <c r="F1003" s="16" t="s">
        <v>383</v>
      </c>
      <c r="G1003" s="16" t="s">
        <v>255</v>
      </c>
      <c r="H1003" s="16" t="s">
        <v>101</v>
      </c>
      <c r="I1003" s="16" t="s">
        <v>250</v>
      </c>
      <c r="J1003" s="16" t="s">
        <v>83</v>
      </c>
      <c r="K1003" s="16" t="s">
        <v>84</v>
      </c>
      <c r="L1003" s="16" t="s">
        <v>85</v>
      </c>
      <c r="M1003" s="19">
        <v>8000000</v>
      </c>
      <c r="N1003" s="19">
        <v>8000000</v>
      </c>
      <c r="O1003" s="20" t="s">
        <v>3510</v>
      </c>
      <c r="P1003" s="21">
        <v>2100150041443</v>
      </c>
      <c r="Q1003" s="20" t="s">
        <v>87</v>
      </c>
      <c r="R1003" s="16" t="str">
        <f t="shared" si="260"/>
        <v>ADF Including TSF</v>
      </c>
      <c r="S1003" s="16" t="str">
        <f t="shared" si="259"/>
        <v>K</v>
      </c>
      <c r="T1003" s="16" t="str">
        <f t="shared" ref="T1003:T1066" si="274">IF(A1003="Algeria","ADB Countries",IF(A1003="Angola","ADB Countries",IF(A1003="Benin","ADF Countries",IF(A1003="Botswana","ADB Countries",IF(A1003="Burkina Faso","ADF Countries",IF(A1003="Burundi","ADF Countries",IF(A1003="Cameroon","Blend Countries",IF(A1003="Cape Verde","ADB Countries",IF(A1003="Central African Republic","ADF Countries",IF(A1003="Centrafrique","ADF Countries",IF(A1003="Chad","ADF Countries",IF(A1003="Comoros","ADF Countries",IF(A1003="Congo CG","ADB Countries",IF(A1003="Congo","ADB Countries",IF(A1003="Côte D'Ivoire","Blend Countries",IF(A1003="Dem Rep Congo","ADF Countries",IF(A1003="DEMOCRATIC REPUBLIC OF THE CONGO","ADF Countries",IF(A1003="Djibouti","ADF Countries",IF(A1003="Egypt","ADB Countries",IF(A1003="Eq Guinea","ADB Countries",IF(A1003="Equatorial Guinea","ADB Countries",IF(A1003="Eritrea","ADF Countries",IF(A1003="Swaziland","ADB Countries",IF(A1003="Eswatini","ADB Countries",IF(A1003="Ethiopia","ADF Countries",IF(A1003="Gabon","ADB Countries",IF(A1003="Gambia","ADF Countries",IF(A1003="Ghana","ADF Countries",IF(A1003="Guinea","ADF Countries",IF(A1003="Guinea-Bissau","ADF Countries",IF(A1003="Kenya","Blend Countries",IF(A1003="Lesotho","ADF Countries",IF(A1003="Liberia","ADF Countries",IF(A1003="Libya","ADB Countries",IF(A1003="Madagascar","ADF Countries",IF(A1003="Malawi","ADF Countries",IF(A1003="Mali","ADF Countries",IF(A1003="Mauritania","ADF Countries",IF(A1003="Mauritius","ADB Countries",IF(A1003="Morocco","ADB Countries",IF(A1003="Mozambique","ADF Countries",IF(OR(A1003="Multi",A1003="Multinational",A1003="Multi-Countries"),"Multinational",IF(A1003="Namibia","ADB Countries",IF(A1003="Niger","ADF Countries",IF(A1003="Nigeria","ADB Countries",IF(A1003="Rwanda","ADF Countries",IF(A1003="Sao Tome &amp; Principe","ADF Countries",IF(A1003="Sao Tome","ADF Countries",IF(A1003="Senegal","Blend Countries",IF(A1003="Seychelles","ADB Countries",IF(A1003="Sierra Leone","ADF Countries",IF(A1003="Somalia","ADF Countries",IF(A1003="South Africa","ADB Countries",IF(A1003="South Sudan","ADF Countries",IF(A1003="Sudan","ADF Countries",IF(A1003="Tanzania","Blend Countries",IF(A1003="Togo","ADF Countries",IF(A1003="Tunisia","ADB Countries",IF(A1003="Uganda","ADF Countries",IF(A1003="Zambia","Blend Countries",IF(A1003="Zimbabwe","ADF Countries","")))))))))))))))))))))))))))))))))))))))))))))))))))))))))))))</f>
        <v>Blend Countries</v>
      </c>
      <c r="U1003" s="16" t="str">
        <f t="shared" si="261"/>
        <v>Non-Transition States</v>
      </c>
      <c r="V1003" s="22" t="str">
        <f>IF(ISNUMBER(MATCH(A1003, {"Gabon","Sudan","Niger","Mali","Burkina Faso","Guinea"}, 0)), "De Facto Countries", "Non-De Facto Countries")</f>
        <v>Non-De Facto Countries</v>
      </c>
      <c r="W1003" s="16" t="str">
        <f t="shared" si="272"/>
        <v>South</v>
      </c>
      <c r="X1003" s="16" t="str">
        <f t="shared" si="273"/>
        <v>Multi-Sector</v>
      </c>
      <c r="Y1003" s="23">
        <f>Table2[[#This Row],[Approved Amount_UA Equivalent]]/5</f>
        <v>1600000</v>
      </c>
      <c r="Z1003" s="23">
        <f>Table2[[#This Row],[Approved Amount_UA Equivalent]]/5</f>
        <v>1600000</v>
      </c>
      <c r="AA1003" s="23">
        <f>Table2[[#This Row],[Approved Amount_UA Equivalent]]/5</f>
        <v>1600000</v>
      </c>
      <c r="AB1003" s="23">
        <f>Table2[[#This Row],[Approved Amount_UA Equivalent]]/5</f>
        <v>1600000</v>
      </c>
      <c r="AC1003" s="23">
        <f>Table2[[#This Row],[Approved Amount_UA Equivalent]]/5</f>
        <v>1600000</v>
      </c>
      <c r="AD1003" s="23">
        <f>SUM(Table2[[#This Row],[Feed Africa ]:[Improve Quality Of Life ]])</f>
        <v>8000000</v>
      </c>
      <c r="AE1003" s="16" t="b">
        <f>Table2[[#This Row],[Total HI5]]=Table2[[#This Row],[Approved Amount_UA Equivalent]]</f>
        <v>1</v>
      </c>
      <c r="AF1003" s="24">
        <v>10</v>
      </c>
      <c r="AG1003" s="20" t="str">
        <f t="shared" si="262"/>
        <v>Investment Project</v>
      </c>
      <c r="AH1003" s="24" t="e">
        <f>VLOOKUP(Table2[[#This Row],[SAP Code]],[25]DATA!$A:$G,7,FALSE)</f>
        <v>#N/A</v>
      </c>
      <c r="AI1003" s="20" t="str">
        <f t="shared" si="263"/>
        <v>Other Investment</v>
      </c>
      <c r="AJ1003" s="25" t="s">
        <v>254</v>
      </c>
      <c r="AK1003" s="25" t="s">
        <v>255</v>
      </c>
      <c r="AL1003" s="23" t="str" cm="1">
        <f t="array" ref="AL1003">_xlfn.SWITCH(AK1003,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03" s="26">
        <v>1</v>
      </c>
      <c r="AN1003" s="25" t="str">
        <f t="shared" si="271"/>
        <v>Sovereign</v>
      </c>
      <c r="AO1003" s="27">
        <v>1</v>
      </c>
      <c r="AP1003" s="23">
        <f>Table2[[#This Row],[Approved Amount_UA Equivalent]]/1000000</f>
        <v>8</v>
      </c>
      <c r="AQ1003" s="19">
        <f t="shared" si="264"/>
        <v>10.64672</v>
      </c>
      <c r="AR1003" s="23" t="str">
        <f t="shared" si="265"/>
        <v>1-10</v>
      </c>
      <c r="AS1003" s="23" t="str">
        <f t="shared" si="266"/>
        <v>1-20</v>
      </c>
      <c r="AT1003" s="23" t="str">
        <f t="shared" si="267"/>
        <v>1-40</v>
      </c>
      <c r="AU1003" s="23" t="str">
        <f t="shared" si="268"/>
        <v>&lt;1-50 Mn</v>
      </c>
      <c r="AV1003" s="23">
        <f>Table2[[#This Row],[Amount]]</f>
        <v>8000000</v>
      </c>
      <c r="AW1003" s="23" t="str">
        <f t="shared" si="269"/>
        <v>Apr 2019</v>
      </c>
      <c r="AX1003" s="28">
        <f>IFERROR(VLOOKUP(Table2[[#This Row],[SAP Code]],[26]_16!A:B,2,FALSE),0)</f>
        <v>0</v>
      </c>
      <c r="AY1003" s="28">
        <f>IFERROR(VLOOKUP(Table2[[#This Row],[SAP Code]],[26]_16!D:E,2,FALSE)/ 1000000, 0)</f>
        <v>0</v>
      </c>
      <c r="AZ1003" s="28">
        <f>IFERROR(VLOOKUP(Table2[[#This Row],[SAP Code]],[26]_16!G:H,2,FALSE)/ 1000000, 0)</f>
        <v>0</v>
      </c>
      <c r="BA1003" s="28">
        <f>IFERROR(VLOOKUP(Table2[[#This Row],[SAP Code]],[26]_16!J:K,2,FALSE)/ 1000000, 0)</f>
        <v>0</v>
      </c>
      <c r="BB1003" s="28">
        <f>IFERROR(VLOOKUP(Table2[[#This Row],[SAP Code]],[26]_16!M:N,2,FALSE)/ 1000000, 0)</f>
        <v>0</v>
      </c>
      <c r="BC1003" s="28">
        <f>IFERROR(VLOOKUP(Table2[[#This Row],[SAP Code]],[26]_16!P:Q,2,FALSE),0)</f>
        <v>0</v>
      </c>
      <c r="BD1003" s="28">
        <f>IFERROR(VLOOKUP(Table2[[#This Row],[SAP Code]],[26]_16!S:T,2,FALSE),0)</f>
        <v>0</v>
      </c>
      <c r="BE1003" s="28">
        <f>IFERROR(VLOOKUP(Table2[[#This Row],[SAP Code]],[26]_16!V:W,2,FALSE)/ 1000000, 0)</f>
        <v>0</v>
      </c>
      <c r="BF1003" s="28">
        <f>IFERROR(VLOOKUP(Table2[[#This Row],[SAP Code]],[26]_16!Y:Z,2,FALSE)/ 1000000, 0)</f>
        <v>0</v>
      </c>
      <c r="BG1003" s="28" t="str">
        <f>IFERROR(VLOOKUP(Table2[[#This Row],[SAP Code]],[26]port!$A:$AD,30,FALSE),"unknown")</f>
        <v>unknown</v>
      </c>
      <c r="BH1003" s="29" t="str">
        <f t="shared" si="270"/>
        <v>Unknown</v>
      </c>
      <c r="BI1003" s="16"/>
    </row>
    <row r="1004" spans="1:61" ht="17.100000000000001" customHeight="1">
      <c r="A1004" s="16" t="s">
        <v>228</v>
      </c>
      <c r="B1004" s="16" t="s">
        <v>3511</v>
      </c>
      <c r="C1004" s="16" t="s">
        <v>3512</v>
      </c>
      <c r="D1004" s="16" t="s">
        <v>3513</v>
      </c>
      <c r="E1004" s="18">
        <v>43595</v>
      </c>
      <c r="F1004" s="16" t="s">
        <v>232</v>
      </c>
      <c r="G1004" s="16" t="s">
        <v>126</v>
      </c>
      <c r="H1004" s="16" t="s">
        <v>101</v>
      </c>
      <c r="I1004" s="16" t="s">
        <v>123</v>
      </c>
      <c r="J1004" s="16" t="s">
        <v>124</v>
      </c>
      <c r="K1004" s="16" t="s">
        <v>69</v>
      </c>
      <c r="L1004" s="16" t="s">
        <v>70</v>
      </c>
      <c r="M1004" s="19">
        <v>2643500</v>
      </c>
      <c r="N1004" s="19">
        <v>1907617.4806604318</v>
      </c>
      <c r="O1004" s="20" t="s">
        <v>3514</v>
      </c>
      <c r="P1004" s="21">
        <v>5550155001651</v>
      </c>
      <c r="Q1004" s="20" t="s">
        <v>72</v>
      </c>
      <c r="R1004" s="16" t="str">
        <f t="shared" si="260"/>
        <v>GEF</v>
      </c>
      <c r="S1004" s="16" t="str">
        <f t="shared" si="259"/>
        <v>E</v>
      </c>
      <c r="T1004" s="16" t="str">
        <f t="shared" si="274"/>
        <v>ADB Countries</v>
      </c>
      <c r="U1004" s="16" t="str">
        <f t="shared" si="261"/>
        <v>Non-Transition States</v>
      </c>
      <c r="V1004" s="22" t="str">
        <f>IF(ISNUMBER(MATCH(A1004, {"Gabon","Sudan","Niger","Mali","Burkina Faso","Guinea"}, 0)), "De Facto Countries", "Non-De Facto Countries")</f>
        <v>Non-De Facto Countries</v>
      </c>
      <c r="W1004" s="16" t="str">
        <f t="shared" si="272"/>
        <v>South</v>
      </c>
      <c r="X1004" s="16" t="str">
        <f t="shared" si="273"/>
        <v>WASH Sector</v>
      </c>
      <c r="Y1004" s="23">
        <f>Table2[[#This Row],[Approved Amount_UA Equivalent]]*0.03</f>
        <v>57228.524419812951</v>
      </c>
      <c r="Z1004" s="23">
        <f>Table2[[#This Row],[Approved Amount_UA Equivalent]]*0.01</f>
        <v>19076.174806604318</v>
      </c>
      <c r="AC1004" s="23">
        <f>Table2[[#This Row],[Approved Amount_UA Equivalent]]*0.96</f>
        <v>1831312.7814340144</v>
      </c>
      <c r="AD1004" s="23">
        <f>SUM(Table2[[#This Row],[Feed Africa ]:[Improve Quality Of Life ]])</f>
        <v>1907617.4806604318</v>
      </c>
      <c r="AE1004" s="16" t="b">
        <f>Table2[[#This Row],[Total HI5]]=Table2[[#This Row],[Approved Amount_UA Equivalent]]</f>
        <v>1</v>
      </c>
      <c r="AF1004" s="24">
        <v>40</v>
      </c>
      <c r="AG1004" s="20" t="str">
        <f t="shared" si="262"/>
        <v>ISP and Investment Project</v>
      </c>
      <c r="AH1004" s="24" t="e">
        <f>VLOOKUP(Table2[[#This Row],[SAP Code]],[25]DATA!$A:$G,7,FALSE)</f>
        <v>#N/A</v>
      </c>
      <c r="AI1004" s="20" t="str">
        <f t="shared" si="263"/>
        <v>Infrastructure</v>
      </c>
      <c r="AJ1004" s="25" t="s">
        <v>89</v>
      </c>
      <c r="AK1004" s="25" t="s">
        <v>126</v>
      </c>
      <c r="AL1004" s="23" t="str" cm="1">
        <f t="array" ref="AL1004">_xlfn.SWITCH(AK1004,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04" s="26">
        <v>1</v>
      </c>
      <c r="AN1004" s="25" t="str">
        <f t="shared" si="271"/>
        <v>Sovereign</v>
      </c>
      <c r="AO1004" s="27">
        <v>1</v>
      </c>
      <c r="AP1004" s="23">
        <f>Table2[[#This Row],[Approved Amount_UA Equivalent]]/1000000</f>
        <v>1.9076174806604318</v>
      </c>
      <c r="AQ1004" s="19">
        <f t="shared" si="264"/>
        <v>2.5387336479621294</v>
      </c>
      <c r="AR1004" s="23" t="str">
        <f t="shared" si="265"/>
        <v>1-10</v>
      </c>
      <c r="AS1004" s="23" t="str">
        <f t="shared" si="266"/>
        <v>1-20</v>
      </c>
      <c r="AT1004" s="23" t="str">
        <f t="shared" si="267"/>
        <v>1-40</v>
      </c>
      <c r="AU1004" s="23" t="str">
        <f t="shared" si="268"/>
        <v>&lt;1-50 Mn</v>
      </c>
      <c r="AV1004" s="23">
        <f>Table2[[#This Row],[Amount]]</f>
        <v>2643500</v>
      </c>
      <c r="AW1004" s="23" t="str">
        <f t="shared" si="269"/>
        <v>May 2019</v>
      </c>
      <c r="AX1004" s="28">
        <f>IFERROR(VLOOKUP(Table2[[#This Row],[SAP Code]],[26]_16!A:B,2,FALSE),0)</f>
        <v>0</v>
      </c>
      <c r="AY1004" s="28">
        <f>IFERROR(VLOOKUP(Table2[[#This Row],[SAP Code]],[26]_16!D:E,2,FALSE)/ 1000000, 0)</f>
        <v>0</v>
      </c>
      <c r="AZ1004" s="28">
        <f>IFERROR(VLOOKUP(Table2[[#This Row],[SAP Code]],[26]_16!G:H,2,FALSE)/ 1000000, 0)</f>
        <v>0</v>
      </c>
      <c r="BA1004" s="28">
        <f>IFERROR(VLOOKUP(Table2[[#This Row],[SAP Code]],[26]_16!J:K,2,FALSE)/ 1000000, 0)</f>
        <v>0</v>
      </c>
      <c r="BB1004" s="28">
        <f>IFERROR(VLOOKUP(Table2[[#This Row],[SAP Code]],[26]_16!M:N,2,FALSE)/ 1000000, 0)</f>
        <v>0.19463417999999999</v>
      </c>
      <c r="BC1004" s="28">
        <f>IFERROR(VLOOKUP(Table2[[#This Row],[SAP Code]],[26]_16!P:Q,2,FALSE),0)</f>
        <v>0.36250963000000003</v>
      </c>
      <c r="BD1004" s="28">
        <f>IFERROR(VLOOKUP(Table2[[#This Row],[SAP Code]],[26]_16!S:T,2,FALSE),0)</f>
        <v>0.30767739</v>
      </c>
      <c r="BE1004" s="28">
        <f>IFERROR(VLOOKUP(Table2[[#This Row],[SAP Code]],[26]_16!V:W,2,FALSE)/ 1000000, 0)</f>
        <v>0.61256135000000012</v>
      </c>
      <c r="BF1004" s="28">
        <f>IFERROR(VLOOKUP(Table2[[#This Row],[SAP Code]],[26]_16!Y:Z,2,FALSE)/ 1000000, 0)</f>
        <v>5.8554349999999984E-2</v>
      </c>
      <c r="BG1004" s="28" t="str">
        <f>IFERROR(VLOOKUP(Table2[[#This Row],[SAP Code]],[26]port!$A:$AD,30,FALSE),"unknown")</f>
        <v>OnGo</v>
      </c>
      <c r="BH1004" s="29" t="str">
        <f t="shared" si="270"/>
        <v>Ongoing</v>
      </c>
      <c r="BI1004" s="16"/>
    </row>
    <row r="1005" spans="1:61" ht="17.100000000000001" customHeight="1">
      <c r="A1005" s="16" t="s">
        <v>91</v>
      </c>
      <c r="B1005" s="16" t="s">
        <v>3515</v>
      </c>
      <c r="C1005" s="16" t="s">
        <v>3516</v>
      </c>
      <c r="D1005" s="16" t="s">
        <v>3517</v>
      </c>
      <c r="E1005" s="18">
        <v>43600</v>
      </c>
      <c r="F1005" s="16" t="s">
        <v>93</v>
      </c>
      <c r="G1005" s="16" t="s">
        <v>107</v>
      </c>
      <c r="H1005" s="16" t="s">
        <v>81</v>
      </c>
      <c r="I1005" s="16" t="s">
        <v>102</v>
      </c>
      <c r="J1005" s="16" t="s">
        <v>179</v>
      </c>
      <c r="K1005" s="16" t="s">
        <v>84</v>
      </c>
      <c r="L1005" s="16" t="s">
        <v>195</v>
      </c>
      <c r="M1005" s="19">
        <v>90000000</v>
      </c>
      <c r="N1005" s="19">
        <v>72856795.920019418</v>
      </c>
      <c r="O1005" s="20" t="s">
        <v>3518</v>
      </c>
      <c r="P1005" s="21">
        <v>2000200004101</v>
      </c>
      <c r="Q1005" s="20" t="s">
        <v>87</v>
      </c>
      <c r="R1005" s="16" t="str">
        <f t="shared" si="260"/>
        <v>ADB Public</v>
      </c>
      <c r="S1005" s="16" t="str">
        <f t="shared" si="259"/>
        <v>H</v>
      </c>
      <c r="T1005" s="16" t="str">
        <f t="shared" si="274"/>
        <v>Blend Countries</v>
      </c>
      <c r="U1005" s="16" t="str">
        <f t="shared" si="261"/>
        <v>Non-Transition States</v>
      </c>
      <c r="V1005" s="22" t="str">
        <f>IF(ISNUMBER(MATCH(A1005, {"Gabon","Sudan","Niger","Mali","Burkina Faso","Guinea"}, 0)), "De Facto Countries", "Non-De Facto Countries")</f>
        <v>Non-De Facto Countries</v>
      </c>
      <c r="W1005" s="16" t="str">
        <f t="shared" si="272"/>
        <v>East</v>
      </c>
      <c r="X1005" s="16" t="str">
        <f t="shared" si="273"/>
        <v>Finance</v>
      </c>
      <c r="Y1005" s="23"/>
      <c r="AA1005" s="23">
        <f>Table2[[#This Row],[Approved Amount_UA Equivalent]]</f>
        <v>72856795.920019418</v>
      </c>
      <c r="AD1005" s="23">
        <f>SUM(Table2[[#This Row],[Feed Africa ]:[Improve Quality Of Life ]])</f>
        <v>72856795.920019418</v>
      </c>
      <c r="AE1005" s="16" t="b">
        <f>Table2[[#This Row],[Total HI5]]=Table2[[#This Row],[Approved Amount_UA Equivalent]]</f>
        <v>1</v>
      </c>
      <c r="AF1005" s="24">
        <v>10</v>
      </c>
      <c r="AG1005" s="20" t="str">
        <f t="shared" si="262"/>
        <v>Investment Project</v>
      </c>
      <c r="AH1005" s="24" t="e">
        <f>VLOOKUP(Table2[[#This Row],[SAP Code]],[25]DATA!$A:$G,7,FALSE)</f>
        <v>#N/A</v>
      </c>
      <c r="AI1005" s="20" t="str">
        <f t="shared" si="263"/>
        <v>Other Investment</v>
      </c>
      <c r="AJ1005" s="25" t="s">
        <v>106</v>
      </c>
      <c r="AK1005" s="25" t="s">
        <v>107</v>
      </c>
      <c r="AL1005" s="23" t="str" cm="1">
        <f t="array" ref="AL1005">_xlfn.SWITCH(AK1005,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05" s="26">
        <v>1</v>
      </c>
      <c r="AN1005" s="25" t="str">
        <f t="shared" si="271"/>
        <v>Sovereign</v>
      </c>
      <c r="AO1005" s="27">
        <v>1</v>
      </c>
      <c r="AP1005" s="23">
        <f>Table2[[#This Row],[Approved Amount_UA Equivalent]]/1000000</f>
        <v>72.856795920019422</v>
      </c>
      <c r="AQ1005" s="19">
        <f t="shared" si="264"/>
        <v>96.960738282198633</v>
      </c>
      <c r="AR1005" s="23" t="str">
        <f t="shared" si="265"/>
        <v>71-80</v>
      </c>
      <c r="AS1005" s="23" t="str">
        <f t="shared" si="266"/>
        <v>61-80</v>
      </c>
      <c r="AT1005" s="23" t="str">
        <f t="shared" si="267"/>
        <v>41-80</v>
      </c>
      <c r="AU1005" s="23" t="str">
        <f t="shared" si="268"/>
        <v>50-100 Mn</v>
      </c>
      <c r="AV1005" s="23">
        <f>Table2[[#This Row],[Amount]]</f>
        <v>90000000</v>
      </c>
      <c r="AW1005" s="23" t="str">
        <f t="shared" si="269"/>
        <v>May 2019</v>
      </c>
      <c r="AX1005" s="28">
        <f>IFERROR(VLOOKUP(Table2[[#This Row],[SAP Code]],[26]_16!A:B,2,FALSE),0)</f>
        <v>0</v>
      </c>
      <c r="AY1005" s="28">
        <f>IFERROR(VLOOKUP(Table2[[#This Row],[SAP Code]],[26]_16!D:E,2,FALSE)/ 1000000, 0)</f>
        <v>0</v>
      </c>
      <c r="AZ1005" s="28">
        <f>IFERROR(VLOOKUP(Table2[[#This Row],[SAP Code]],[26]_16!G:H,2,FALSE)/ 1000000, 0)</f>
        <v>0</v>
      </c>
      <c r="BA1005" s="28">
        <f>IFERROR(VLOOKUP(Table2[[#This Row],[SAP Code]],[26]_16!J:K,2,FALSE)/ 1000000, 0)</f>
        <v>0</v>
      </c>
      <c r="BB1005" s="28">
        <f>IFERROR(VLOOKUP(Table2[[#This Row],[SAP Code]],[26]_16!M:N,2,FALSE)/ 1000000, 0)</f>
        <v>0</v>
      </c>
      <c r="BC1005" s="28">
        <f>IFERROR(VLOOKUP(Table2[[#This Row],[SAP Code]],[26]_16!P:Q,2,FALSE),0)</f>
        <v>7.6086129500000004</v>
      </c>
      <c r="BD1005" s="28">
        <f>IFERROR(VLOOKUP(Table2[[#This Row],[SAP Code]],[26]_16!S:T,2,FALSE),0)</f>
        <v>8.0960484600000004</v>
      </c>
      <c r="BE1005" s="28">
        <f>IFERROR(VLOOKUP(Table2[[#This Row],[SAP Code]],[26]_16!V:W,2,FALSE)/ 1000000, 0)</f>
        <v>21.020030769999998</v>
      </c>
      <c r="BF1005" s="28">
        <f>IFERROR(VLOOKUP(Table2[[#This Row],[SAP Code]],[26]_16!Y:Z,2,FALSE)/ 1000000, 0)</f>
        <v>14.96283043</v>
      </c>
      <c r="BG1005" s="28" t="str">
        <f>IFERROR(VLOOKUP(Table2[[#This Row],[SAP Code]],[26]port!$A:$AD,30,FALSE),"unknown")</f>
        <v>OnGo</v>
      </c>
      <c r="BH1005" s="29" t="str">
        <f t="shared" si="270"/>
        <v>Ongoing</v>
      </c>
      <c r="BI1005" s="16"/>
    </row>
    <row r="1006" spans="1:61" ht="17.100000000000001" customHeight="1">
      <c r="A1006" s="16" t="s">
        <v>189</v>
      </c>
      <c r="B1006" s="16" t="s">
        <v>3519</v>
      </c>
      <c r="C1006" s="16" t="s">
        <v>3520</v>
      </c>
      <c r="D1006" s="16" t="s">
        <v>3521</v>
      </c>
      <c r="E1006" s="18">
        <v>43600</v>
      </c>
      <c r="F1006" s="16" t="s">
        <v>724</v>
      </c>
      <c r="G1006" s="16" t="s">
        <v>107</v>
      </c>
      <c r="H1006" s="37" t="s">
        <v>194</v>
      </c>
      <c r="I1006" s="16" t="s">
        <v>102</v>
      </c>
      <c r="J1006" s="16" t="s">
        <v>179</v>
      </c>
      <c r="K1006" s="16" t="s">
        <v>84</v>
      </c>
      <c r="L1006" s="16" t="s">
        <v>195</v>
      </c>
      <c r="M1006" s="19">
        <v>120000000</v>
      </c>
      <c r="N1006" s="19">
        <v>97142394.560025901</v>
      </c>
      <c r="O1006" s="20" t="s">
        <v>3522</v>
      </c>
      <c r="P1006" s="21">
        <v>2000200004001</v>
      </c>
      <c r="Q1006" s="20" t="s">
        <v>87</v>
      </c>
      <c r="R1006" s="16" t="str">
        <f t="shared" si="260"/>
        <v>ADB Public</v>
      </c>
      <c r="S1006" s="16" t="str">
        <f t="shared" si="259"/>
        <v>H</v>
      </c>
      <c r="T1006" s="16" t="str">
        <f t="shared" si="274"/>
        <v>ADB Countries</v>
      </c>
      <c r="U1006" s="16" t="str">
        <f t="shared" si="261"/>
        <v>Non-Transition States</v>
      </c>
      <c r="V1006" s="22" t="str">
        <f>IF(ISNUMBER(MATCH(A1006, {"Gabon","Sudan","Niger","Mali","Burkina Faso","Guinea"}, 0)), "De Facto Countries", "Non-De Facto Countries")</f>
        <v>Non-De Facto Countries</v>
      </c>
      <c r="W1006" s="16" t="str">
        <f t="shared" si="272"/>
        <v>North</v>
      </c>
      <c r="X1006" s="16" t="str">
        <f t="shared" si="273"/>
        <v>Finance</v>
      </c>
      <c r="Y1006" s="23"/>
      <c r="AA1006" s="23">
        <f>Table2[[#This Row],[Approved Amount_UA Equivalent]]</f>
        <v>97142394.560025901</v>
      </c>
      <c r="AD1006" s="23">
        <f>SUM(Table2[[#This Row],[Feed Africa ]:[Improve Quality Of Life ]])</f>
        <v>97142394.560025901</v>
      </c>
      <c r="AE1006" s="16" t="b">
        <f>Table2[[#This Row],[Total HI5]]=Table2[[#This Row],[Approved Amount_UA Equivalent]]</f>
        <v>1</v>
      </c>
      <c r="AF1006" s="24">
        <v>20</v>
      </c>
      <c r="AG1006" s="20" t="str">
        <f t="shared" si="262"/>
        <v>Policy and Result Based Op</v>
      </c>
      <c r="AH1006" s="24" t="e">
        <f>VLOOKUP(Table2[[#This Row],[SAP Code]],[25]DATA!$A:$G,7,FALSE)</f>
        <v>#N/A</v>
      </c>
      <c r="AI1006" s="20" t="str">
        <f t="shared" si="263"/>
        <v>Policy-Based Lending</v>
      </c>
      <c r="AJ1006" s="25" t="s">
        <v>106</v>
      </c>
      <c r="AK1006" s="25" t="s">
        <v>107</v>
      </c>
      <c r="AL1006" s="23" t="str" cm="1">
        <f t="array" ref="AL1006">_xlfn.SWITCH(AK1006,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06" s="26">
        <v>1</v>
      </c>
      <c r="AN1006" s="25" t="str">
        <f t="shared" si="271"/>
        <v>Sovereign</v>
      </c>
      <c r="AO1006" s="27">
        <v>1</v>
      </c>
      <c r="AP1006" s="23">
        <f>Table2[[#This Row],[Approved Amount_UA Equivalent]]/1000000</f>
        <v>97.142394560025906</v>
      </c>
      <c r="AQ1006" s="19">
        <f t="shared" si="264"/>
        <v>129.28098437626488</v>
      </c>
      <c r="AR1006" s="23" t="str">
        <f t="shared" si="265"/>
        <v>91-100</v>
      </c>
      <c r="AS1006" s="23" t="str">
        <f t="shared" si="266"/>
        <v>81-100</v>
      </c>
      <c r="AT1006" s="23" t="str">
        <f t="shared" si="267"/>
        <v>81-120</v>
      </c>
      <c r="AU1006" s="23" t="str">
        <f t="shared" si="268"/>
        <v>50-100 Mn</v>
      </c>
      <c r="AV1006" s="23">
        <f>Table2[[#This Row],[Amount]]</f>
        <v>120000000</v>
      </c>
      <c r="AW1006" s="23" t="str">
        <f t="shared" si="269"/>
        <v>May 2019</v>
      </c>
      <c r="AX1006" s="28">
        <f>IFERROR(VLOOKUP(Table2[[#This Row],[SAP Code]],[26]_16!A:B,2,FALSE),0)</f>
        <v>0</v>
      </c>
      <c r="AY1006" s="28">
        <f>IFERROR(VLOOKUP(Table2[[#This Row],[SAP Code]],[26]_16!D:E,2,FALSE)/ 1000000, 0)</f>
        <v>0</v>
      </c>
      <c r="AZ1006" s="28">
        <f>IFERROR(VLOOKUP(Table2[[#This Row],[SAP Code]],[26]_16!G:H,2,FALSE)/ 1000000, 0)</f>
        <v>0</v>
      </c>
      <c r="BA1006" s="28">
        <f>IFERROR(VLOOKUP(Table2[[#This Row],[SAP Code]],[26]_16!J:K,2,FALSE)/ 1000000, 0)</f>
        <v>0</v>
      </c>
      <c r="BB1006" s="28">
        <f>IFERROR(VLOOKUP(Table2[[#This Row],[SAP Code]],[26]_16!M:N,2,FALSE)/ 1000000, 0)</f>
        <v>96.665834270000005</v>
      </c>
      <c r="BC1006" s="28">
        <f>IFERROR(VLOOKUP(Table2[[#This Row],[SAP Code]],[26]_16!P:Q,2,FALSE),0)</f>
        <v>0</v>
      </c>
      <c r="BD1006" s="28">
        <f>IFERROR(VLOOKUP(Table2[[#This Row],[SAP Code]],[26]_16!S:T,2,FALSE),0)</f>
        <v>0</v>
      </c>
      <c r="BE1006" s="28">
        <f>IFERROR(VLOOKUP(Table2[[#This Row],[SAP Code]],[26]_16!V:W,2,FALSE)/ 1000000, 0)</f>
        <v>0</v>
      </c>
      <c r="BF1006" s="28">
        <f>IFERROR(VLOOKUP(Table2[[#This Row],[SAP Code]],[26]_16!Y:Z,2,FALSE)/ 1000000, 0)</f>
        <v>0</v>
      </c>
      <c r="BG1006" s="28" t="str">
        <f>IFERROR(VLOOKUP(Table2[[#This Row],[SAP Code]],[26]port!$A:$AD,30,FALSE),"unknown")</f>
        <v>CLSD</v>
      </c>
      <c r="BH1006" s="29" t="str">
        <f t="shared" si="270"/>
        <v>Number of operations completed out of the net approved of that year</v>
      </c>
      <c r="BI1006" s="16"/>
    </row>
    <row r="1007" spans="1:61" ht="17.100000000000001" customHeight="1">
      <c r="A1007" s="16" t="s">
        <v>511</v>
      </c>
      <c r="B1007" s="16" t="s">
        <v>3523</v>
      </c>
      <c r="C1007" s="16" t="s">
        <v>3524</v>
      </c>
      <c r="D1007" s="16" t="s">
        <v>3525</v>
      </c>
      <c r="E1007" s="18">
        <v>43602</v>
      </c>
      <c r="F1007" s="16" t="s">
        <v>232</v>
      </c>
      <c r="G1007" s="16" t="s">
        <v>126</v>
      </c>
      <c r="H1007" s="16" t="s">
        <v>101</v>
      </c>
      <c r="I1007" s="16" t="s">
        <v>123</v>
      </c>
      <c r="J1007" s="16" t="s">
        <v>124</v>
      </c>
      <c r="K1007" s="16" t="s">
        <v>69</v>
      </c>
      <c r="L1007" s="16" t="s">
        <v>70</v>
      </c>
      <c r="M1007" s="19">
        <v>6392694</v>
      </c>
      <c r="N1007" s="19">
        <v>4613132.1440942148</v>
      </c>
      <c r="O1007" s="20" t="s">
        <v>3526</v>
      </c>
      <c r="P1007" s="21">
        <v>5550155001701</v>
      </c>
      <c r="Q1007" s="20" t="s">
        <v>72</v>
      </c>
      <c r="R1007" s="16" t="str">
        <f t="shared" si="260"/>
        <v>GEF</v>
      </c>
      <c r="S1007" s="16" t="str">
        <f t="shared" si="259"/>
        <v>E</v>
      </c>
      <c r="T1007" s="16" t="str">
        <f t="shared" si="274"/>
        <v>ADF Countries</v>
      </c>
      <c r="U1007" s="16" t="str">
        <f t="shared" si="261"/>
        <v>Non-Transition States</v>
      </c>
      <c r="V1007" s="22" t="str">
        <f>IF(ISNUMBER(MATCH(A1007, {"Gabon","Sudan","Niger","Mali","Burkina Faso","Guinea"}, 0)), "De Facto Countries", "Non-De Facto Countries")</f>
        <v>Non-De Facto Countries</v>
      </c>
      <c r="W1007" s="16" t="str">
        <f t="shared" si="272"/>
        <v>South</v>
      </c>
      <c r="X1007" s="16" t="str">
        <f t="shared" si="273"/>
        <v>WASH Sector</v>
      </c>
      <c r="Y1007" s="23">
        <f>Table2[[#This Row],[Approved Amount_UA Equivalent]]*0.03</f>
        <v>138393.96432282645</v>
      </c>
      <c r="Z1007" s="23">
        <f>Table2[[#This Row],[Approved Amount_UA Equivalent]]*0.01</f>
        <v>46131.321440942149</v>
      </c>
      <c r="AC1007" s="23">
        <f>Table2[[#This Row],[Approved Amount_UA Equivalent]]*0.96</f>
        <v>4428606.8583304463</v>
      </c>
      <c r="AD1007" s="23">
        <f>SUM(Table2[[#This Row],[Feed Africa ]:[Improve Quality Of Life ]])</f>
        <v>4613132.1440942148</v>
      </c>
      <c r="AE1007" s="16" t="b">
        <f>Table2[[#This Row],[Total HI5]]=Table2[[#This Row],[Approved Amount_UA Equivalent]]</f>
        <v>1</v>
      </c>
      <c r="AF1007" s="24">
        <v>40</v>
      </c>
      <c r="AG1007" s="20" t="str">
        <f t="shared" si="262"/>
        <v>ISP and Investment Project</v>
      </c>
      <c r="AH1007" s="24" t="e">
        <f>VLOOKUP(Table2[[#This Row],[SAP Code]],[25]DATA!$A:$G,7,FALSE)</f>
        <v>#N/A</v>
      </c>
      <c r="AI1007" s="20" t="str">
        <f t="shared" si="263"/>
        <v>Infrastructure</v>
      </c>
      <c r="AJ1007" s="25" t="s">
        <v>89</v>
      </c>
      <c r="AK1007" s="25" t="s">
        <v>126</v>
      </c>
      <c r="AL1007" s="23" t="str" cm="1">
        <f t="array" ref="AL1007">_xlfn.SWITCH(AK1007,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07" s="26">
        <v>1</v>
      </c>
      <c r="AN1007" s="25" t="str">
        <f t="shared" si="271"/>
        <v>Sovereign</v>
      </c>
      <c r="AO1007" s="27">
        <v>1</v>
      </c>
      <c r="AP1007" s="23">
        <f>Table2[[#This Row],[Approved Amount_UA Equivalent]]/1000000</f>
        <v>4.613132144094215</v>
      </c>
      <c r="AQ1007" s="19">
        <f t="shared" si="264"/>
        <v>6.1393407826463449</v>
      </c>
      <c r="AR1007" s="23" t="str">
        <f t="shared" si="265"/>
        <v>1-10</v>
      </c>
      <c r="AS1007" s="23" t="str">
        <f t="shared" si="266"/>
        <v>1-20</v>
      </c>
      <c r="AT1007" s="23" t="str">
        <f t="shared" si="267"/>
        <v>1-40</v>
      </c>
      <c r="AU1007" s="23" t="str">
        <f t="shared" si="268"/>
        <v>&lt;1-50 Mn</v>
      </c>
      <c r="AV1007" s="23">
        <f>Table2[[#This Row],[Amount]]</f>
        <v>6392694</v>
      </c>
      <c r="AW1007" s="23" t="str">
        <f t="shared" si="269"/>
        <v>May 2019</v>
      </c>
      <c r="AX1007" s="28">
        <f>IFERROR(VLOOKUP(Table2[[#This Row],[SAP Code]],[26]_16!A:B,2,FALSE),0)</f>
        <v>0</v>
      </c>
      <c r="AY1007" s="28">
        <f>IFERROR(VLOOKUP(Table2[[#This Row],[SAP Code]],[26]_16!D:E,2,FALSE)/ 1000000, 0)</f>
        <v>0</v>
      </c>
      <c r="AZ1007" s="28">
        <f>IFERROR(VLOOKUP(Table2[[#This Row],[SAP Code]],[26]_16!G:H,2,FALSE)/ 1000000, 0)</f>
        <v>0</v>
      </c>
      <c r="BA1007" s="28">
        <f>IFERROR(VLOOKUP(Table2[[#This Row],[SAP Code]],[26]_16!J:K,2,FALSE)/ 1000000, 0)</f>
        <v>0</v>
      </c>
      <c r="BB1007" s="28">
        <f>IFERROR(VLOOKUP(Table2[[#This Row],[SAP Code]],[26]_16!M:N,2,FALSE)/ 1000000, 0)</f>
        <v>0.18724383999999999</v>
      </c>
      <c r="BC1007" s="28">
        <f>IFERROR(VLOOKUP(Table2[[#This Row],[SAP Code]],[26]_16!P:Q,2,FALSE),0)</f>
        <v>0.17357857000000002</v>
      </c>
      <c r="BD1007" s="28">
        <f>IFERROR(VLOOKUP(Table2[[#This Row],[SAP Code]],[26]_16!S:T,2,FALSE),0)</f>
        <v>0.7437596099999999</v>
      </c>
      <c r="BE1007" s="28">
        <f>IFERROR(VLOOKUP(Table2[[#This Row],[SAP Code]],[26]_16!V:W,2,FALSE)/ 1000000, 0)</f>
        <v>1.4901647199999994</v>
      </c>
      <c r="BF1007" s="28">
        <f>IFERROR(VLOOKUP(Table2[[#This Row],[SAP Code]],[26]_16!Y:Z,2,FALSE)/ 1000000, 0)</f>
        <v>8.9393359999999991E-2</v>
      </c>
      <c r="BG1007" s="28" t="str">
        <f>IFERROR(VLOOKUP(Table2[[#This Row],[SAP Code]],[26]port!$A:$AD,30,FALSE),"unknown")</f>
        <v>OnGo</v>
      </c>
      <c r="BH1007" s="29" t="str">
        <f t="shared" si="270"/>
        <v>Ongoing</v>
      </c>
      <c r="BI1007" s="16"/>
    </row>
    <row r="1008" spans="1:61" ht="17.100000000000001" customHeight="1">
      <c r="A1008" s="16" t="s">
        <v>141</v>
      </c>
      <c r="B1008" s="16" t="s">
        <v>3527</v>
      </c>
      <c r="C1008" s="16" t="s">
        <v>3528</v>
      </c>
      <c r="D1008" s="16" t="s">
        <v>3529</v>
      </c>
      <c r="E1008" s="18">
        <v>43605</v>
      </c>
      <c r="F1008" s="16" t="s">
        <v>3530</v>
      </c>
      <c r="G1008" s="16" t="s">
        <v>293</v>
      </c>
      <c r="H1008" s="37" t="s">
        <v>213</v>
      </c>
      <c r="I1008" s="16" t="s">
        <v>250</v>
      </c>
      <c r="J1008" s="16" t="s">
        <v>83</v>
      </c>
      <c r="K1008" s="16" t="s">
        <v>69</v>
      </c>
      <c r="L1008" s="16" t="s">
        <v>85</v>
      </c>
      <c r="M1008" s="19">
        <v>1500000</v>
      </c>
      <c r="N1008" s="19">
        <v>1500000</v>
      </c>
      <c r="O1008" s="20" t="s">
        <v>3531</v>
      </c>
      <c r="P1008" s="21">
        <v>2100155039676</v>
      </c>
      <c r="Q1008" s="20" t="s">
        <v>72</v>
      </c>
      <c r="R1008" s="16" t="str">
        <f t="shared" si="260"/>
        <v>ADF Including TSF</v>
      </c>
      <c r="S1008" s="16" t="str">
        <f t="shared" si="259"/>
        <v>K</v>
      </c>
      <c r="T1008" s="16" t="str">
        <f t="shared" si="274"/>
        <v>Multinational</v>
      </c>
      <c r="U1008" s="16" t="str">
        <f t="shared" si="261"/>
        <v>Multinational</v>
      </c>
      <c r="V1008" s="22" t="str">
        <f>IF(ISNUMBER(MATCH(A1008, {"Gabon","Sudan","Niger","Mali","Burkina Faso","Guinea"}, 0)), "De Facto Countries", "Non-De Facto Countries")</f>
        <v>Non-De Facto Countries</v>
      </c>
      <c r="W1008" s="16" t="str">
        <f t="shared" si="272"/>
        <v>Multi</v>
      </c>
      <c r="X1008" s="16" t="str">
        <f t="shared" si="273"/>
        <v>Multi-Sector</v>
      </c>
      <c r="Y1008" s="23">
        <f>Table2[[#This Row],[Approved Amount_UA Equivalent]]/5</f>
        <v>300000</v>
      </c>
      <c r="Z1008" s="23">
        <f>Table2[[#This Row],[Approved Amount_UA Equivalent]]/5</f>
        <v>300000</v>
      </c>
      <c r="AA1008" s="23">
        <f>Table2[[#This Row],[Approved Amount_UA Equivalent]]/5</f>
        <v>300000</v>
      </c>
      <c r="AB1008" s="23">
        <f>Table2[[#This Row],[Approved Amount_UA Equivalent]]/5</f>
        <v>300000</v>
      </c>
      <c r="AC1008" s="23">
        <f>Table2[[#This Row],[Approved Amount_UA Equivalent]]/5</f>
        <v>300000</v>
      </c>
      <c r="AD1008" s="23">
        <f>SUM(Table2[[#This Row],[Feed Africa ]:[Improve Quality Of Life ]])</f>
        <v>1500000</v>
      </c>
      <c r="AE1008" s="16" t="b">
        <f>Table2[[#This Row],[Total HI5]]=Table2[[#This Row],[Approved Amount_UA Equivalent]]</f>
        <v>1</v>
      </c>
      <c r="AF1008" s="24">
        <v>40</v>
      </c>
      <c r="AG1008" s="20" t="str">
        <f t="shared" si="262"/>
        <v>ISP and Investment Project</v>
      </c>
      <c r="AH1008" s="24" t="e">
        <f>VLOOKUP(Table2[[#This Row],[SAP Code]],[25]DATA!$A:$G,7,FALSE)</f>
        <v>#N/A</v>
      </c>
      <c r="AI1008" s="20" t="str">
        <f t="shared" si="263"/>
        <v>Other Investment</v>
      </c>
      <c r="AJ1008" s="25" t="s">
        <v>254</v>
      </c>
      <c r="AK1008" s="25" t="s">
        <v>293</v>
      </c>
      <c r="AL1008" s="23" t="str" cm="1">
        <f t="array" ref="AL1008">_xlfn.SWITCH(AK1008,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1008" s="26">
        <v>1</v>
      </c>
      <c r="AN1008" s="25" t="str">
        <f t="shared" si="271"/>
        <v>Sovereign</v>
      </c>
      <c r="AO1008" s="27">
        <v>1</v>
      </c>
      <c r="AP1008" s="23">
        <f>Table2[[#This Row],[Approved Amount_UA Equivalent]]/1000000</f>
        <v>1.5</v>
      </c>
      <c r="AQ1008" s="19">
        <f t="shared" si="264"/>
        <v>1.9962599999999999</v>
      </c>
      <c r="AR1008" s="23" t="str">
        <f t="shared" si="265"/>
        <v>1-10</v>
      </c>
      <c r="AS1008" s="23" t="str">
        <f t="shared" si="266"/>
        <v>1-20</v>
      </c>
      <c r="AT1008" s="23" t="str">
        <f t="shared" si="267"/>
        <v>1-40</v>
      </c>
      <c r="AU1008" s="23" t="str">
        <f t="shared" si="268"/>
        <v>&lt;1-50 Mn</v>
      </c>
      <c r="AV1008" s="23">
        <f>Table2[[#This Row],[Amount]]</f>
        <v>1500000</v>
      </c>
      <c r="AW1008" s="23" t="str">
        <f t="shared" si="269"/>
        <v>May 2019</v>
      </c>
      <c r="AX1008" s="28">
        <f>IFERROR(VLOOKUP(Table2[[#This Row],[SAP Code]],[26]_16!A:B,2,FALSE),0)</f>
        <v>0</v>
      </c>
      <c r="AY1008" s="28">
        <f>IFERROR(VLOOKUP(Table2[[#This Row],[SAP Code]],[26]_16!D:E,2,FALSE)/ 1000000, 0)</f>
        <v>0</v>
      </c>
      <c r="AZ1008" s="28">
        <f>IFERROR(VLOOKUP(Table2[[#This Row],[SAP Code]],[26]_16!G:H,2,FALSE)/ 1000000, 0)</f>
        <v>0</v>
      </c>
      <c r="BA1008" s="28">
        <f>IFERROR(VLOOKUP(Table2[[#This Row],[SAP Code]],[26]_16!J:K,2,FALSE)/ 1000000, 0)</f>
        <v>0</v>
      </c>
      <c r="BB1008" s="28">
        <f>IFERROR(VLOOKUP(Table2[[#This Row],[SAP Code]],[26]_16!M:N,2,FALSE)/ 1000000, 0)</f>
        <v>0</v>
      </c>
      <c r="BC1008" s="28">
        <f>IFERROR(VLOOKUP(Table2[[#This Row],[SAP Code]],[26]_16!P:Q,2,FALSE),0)</f>
        <v>0.11423601</v>
      </c>
      <c r="BD1008" s="28">
        <f>IFERROR(VLOOKUP(Table2[[#This Row],[SAP Code]],[26]_16!S:T,2,FALSE),0)</f>
        <v>3.2545560000000001E-2</v>
      </c>
      <c r="BE1008" s="28">
        <f>IFERROR(VLOOKUP(Table2[[#This Row],[SAP Code]],[26]_16!V:W,2,FALSE)/ 1000000, 0)</f>
        <v>0.71412123999999999</v>
      </c>
      <c r="BF1008" s="28">
        <f>IFERROR(VLOOKUP(Table2[[#This Row],[SAP Code]],[26]_16!Y:Z,2,FALSE)/ 1000000, 0)</f>
        <v>0.35451445000000004</v>
      </c>
      <c r="BG1008" s="28" t="str">
        <f>IFERROR(VLOOKUP(Table2[[#This Row],[SAP Code]],[26]port!$A:$AD,30,FALSE),"unknown")</f>
        <v>OnGo</v>
      </c>
      <c r="BH1008" s="29" t="str">
        <f t="shared" si="270"/>
        <v>Ongoing</v>
      </c>
      <c r="BI1008" s="16"/>
    </row>
    <row r="1009" spans="1:61" ht="17.100000000000001" customHeight="1">
      <c r="A1009" s="16" t="s">
        <v>731</v>
      </c>
      <c r="B1009" s="16" t="s">
        <v>3532</v>
      </c>
      <c r="C1009" s="16" t="s">
        <v>3533</v>
      </c>
      <c r="D1009" s="16" t="s">
        <v>3534</v>
      </c>
      <c r="E1009" s="18">
        <v>43606</v>
      </c>
      <c r="F1009" s="16" t="s">
        <v>735</v>
      </c>
      <c r="G1009" s="16" t="s">
        <v>90</v>
      </c>
      <c r="H1009" s="16" t="s">
        <v>81</v>
      </c>
      <c r="I1009" s="16" t="s">
        <v>82</v>
      </c>
      <c r="J1009" s="16" t="s">
        <v>83</v>
      </c>
      <c r="K1009" s="16" t="s">
        <v>69</v>
      </c>
      <c r="L1009" s="16" t="s">
        <v>85</v>
      </c>
      <c r="M1009" s="19">
        <v>6960000</v>
      </c>
      <c r="N1009" s="19">
        <v>6960000</v>
      </c>
      <c r="O1009" s="20" t="s">
        <v>3535</v>
      </c>
      <c r="P1009" s="21">
        <v>2100155039670</v>
      </c>
      <c r="Q1009" s="20" t="s">
        <v>72</v>
      </c>
      <c r="R1009" s="16" t="str">
        <f t="shared" si="260"/>
        <v>ADF Including TSF</v>
      </c>
      <c r="S1009" s="16" t="str">
        <f t="shared" si="259"/>
        <v>F</v>
      </c>
      <c r="T1009" s="16" t="str">
        <f t="shared" si="274"/>
        <v>ADF Countries</v>
      </c>
      <c r="U1009" s="16" t="str">
        <f t="shared" si="261"/>
        <v>Transition States</v>
      </c>
      <c r="V1009" s="22" t="str">
        <f>IF(ISNUMBER(MATCH(A1009, {"Gabon","Sudan","Niger","Mali","Burkina Faso","Guinea"}, 0)), "De Facto Countries", "Non-De Facto Countries")</f>
        <v>Non-De Facto Countries</v>
      </c>
      <c r="W1009" s="16" t="str">
        <f t="shared" si="272"/>
        <v>East</v>
      </c>
      <c r="X1009" s="16" t="str">
        <f t="shared" si="273"/>
        <v>Power</v>
      </c>
      <c r="Y1009" s="23"/>
      <c r="Z1009" s="23">
        <f>Table2[[#This Row],[Approved Amount_UA Equivalent]]</f>
        <v>6960000</v>
      </c>
      <c r="AD1009" s="23">
        <f>SUM(Table2[[#This Row],[Feed Africa ]:[Improve Quality Of Life ]])</f>
        <v>6960000</v>
      </c>
      <c r="AE1009" s="16" t="b">
        <f>Table2[[#This Row],[Total HI5]]=Table2[[#This Row],[Approved Amount_UA Equivalent]]</f>
        <v>1</v>
      </c>
      <c r="AF1009" s="24">
        <v>40</v>
      </c>
      <c r="AG1009" s="20" t="str">
        <f t="shared" si="262"/>
        <v>ISP and Investment Project</v>
      </c>
      <c r="AH1009" s="24" t="e">
        <f>VLOOKUP(Table2[[#This Row],[SAP Code]],[25]DATA!$A:$G,7,FALSE)</f>
        <v>#N/A</v>
      </c>
      <c r="AI1009" s="20" t="str">
        <f t="shared" si="263"/>
        <v>Infrastructure</v>
      </c>
      <c r="AJ1009" s="25" t="s">
        <v>89</v>
      </c>
      <c r="AK1009" s="25" t="s">
        <v>90</v>
      </c>
      <c r="AL1009" s="23" t="str" cm="1">
        <f t="array" ref="AL1009">_xlfn.SWITCH(AK1009,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09" s="26">
        <v>1</v>
      </c>
      <c r="AN1009" s="25" t="str">
        <f t="shared" si="271"/>
        <v>Sovereign</v>
      </c>
      <c r="AO1009" s="27">
        <v>1</v>
      </c>
      <c r="AP1009" s="23">
        <f>Table2[[#This Row],[Approved Amount_UA Equivalent]]/1000000</f>
        <v>6.96</v>
      </c>
      <c r="AQ1009" s="19">
        <f t="shared" si="264"/>
        <v>9.2626463999999995</v>
      </c>
      <c r="AR1009" s="23" t="str">
        <f t="shared" si="265"/>
        <v>1-10</v>
      </c>
      <c r="AS1009" s="23" t="str">
        <f t="shared" si="266"/>
        <v>1-20</v>
      </c>
      <c r="AT1009" s="23" t="str">
        <f t="shared" si="267"/>
        <v>1-40</v>
      </c>
      <c r="AU1009" s="23" t="str">
        <f t="shared" si="268"/>
        <v>&lt;1-50 Mn</v>
      </c>
      <c r="AV1009" s="23">
        <f>Table2[[#This Row],[Amount]]</f>
        <v>6960000</v>
      </c>
      <c r="AW1009" s="23" t="str">
        <f t="shared" si="269"/>
        <v>May 2019</v>
      </c>
      <c r="AX1009" s="28">
        <f>IFERROR(VLOOKUP(Table2[[#This Row],[SAP Code]],[26]_16!A:B,2,FALSE),0)</f>
        <v>0</v>
      </c>
      <c r="AY1009" s="28">
        <f>IFERROR(VLOOKUP(Table2[[#This Row],[SAP Code]],[26]_16!D:E,2,FALSE)/ 1000000, 0)</f>
        <v>0</v>
      </c>
      <c r="AZ1009" s="28">
        <f>IFERROR(VLOOKUP(Table2[[#This Row],[SAP Code]],[26]_16!G:H,2,FALSE)/ 1000000, 0)</f>
        <v>0</v>
      </c>
      <c r="BA1009" s="28">
        <f>IFERROR(VLOOKUP(Table2[[#This Row],[SAP Code]],[26]_16!J:K,2,FALSE)/ 1000000, 0)</f>
        <v>0</v>
      </c>
      <c r="BB1009" s="28">
        <f>IFERROR(VLOOKUP(Table2[[#This Row],[SAP Code]],[26]_16!M:N,2,FALSE)/ 1000000, 0)</f>
        <v>0</v>
      </c>
      <c r="BC1009" s="28">
        <f>IFERROR(VLOOKUP(Table2[[#This Row],[SAP Code]],[26]_16!P:Q,2,FALSE),0)</f>
        <v>3.5946020000000002E-2</v>
      </c>
      <c r="BD1009" s="28">
        <f>IFERROR(VLOOKUP(Table2[[#This Row],[SAP Code]],[26]_16!S:T,2,FALSE),0)</f>
        <v>0</v>
      </c>
      <c r="BE1009" s="28">
        <f>IFERROR(VLOOKUP(Table2[[#This Row],[SAP Code]],[26]_16!V:W,2,FALSE)/ 1000000, 0)</f>
        <v>0</v>
      </c>
      <c r="BF1009" s="28">
        <f>IFERROR(VLOOKUP(Table2[[#This Row],[SAP Code]],[26]_16!Y:Z,2,FALSE)/ 1000000, 0)</f>
        <v>3.4920989999999999E-2</v>
      </c>
      <c r="BG1009" s="28" t="str">
        <f>IFERROR(VLOOKUP(Table2[[#This Row],[SAP Code]],[26]port!$A:$AD,30,FALSE),"unknown")</f>
        <v>OnGo</v>
      </c>
      <c r="BH1009" s="29" t="str">
        <f t="shared" si="270"/>
        <v>Ongoing</v>
      </c>
      <c r="BI1009" s="16"/>
    </row>
    <row r="1010" spans="1:61" ht="17.100000000000001" customHeight="1">
      <c r="A1010" s="16" t="s">
        <v>696</v>
      </c>
      <c r="B1010" s="16" t="s">
        <v>3536</v>
      </c>
      <c r="C1010" s="16" t="s">
        <v>3537</v>
      </c>
      <c r="D1010" s="16" t="s">
        <v>3538</v>
      </c>
      <c r="E1010" s="18">
        <v>43607</v>
      </c>
      <c r="F1010" s="16" t="s">
        <v>700</v>
      </c>
      <c r="G1010" s="16" t="s">
        <v>74</v>
      </c>
      <c r="H1010" s="16" t="s">
        <v>132</v>
      </c>
      <c r="I1010" s="16" t="s">
        <v>155</v>
      </c>
      <c r="J1010" s="16" t="s">
        <v>83</v>
      </c>
      <c r="K1010" s="16" t="s">
        <v>84</v>
      </c>
      <c r="L1010" s="16" t="s">
        <v>85</v>
      </c>
      <c r="M1010" s="19">
        <v>46520000</v>
      </c>
      <c r="N1010" s="19">
        <v>46520000</v>
      </c>
      <c r="O1010" s="20" t="s">
        <v>3539</v>
      </c>
      <c r="P1010" s="21">
        <v>2100150041544</v>
      </c>
      <c r="Q1010" s="20" t="s">
        <v>87</v>
      </c>
      <c r="R1010" s="16" t="str">
        <f t="shared" si="260"/>
        <v>ADF Including TSF</v>
      </c>
      <c r="S1010" s="16" t="str">
        <f t="shared" si="259"/>
        <v>A</v>
      </c>
      <c r="T1010" s="16" t="str">
        <f t="shared" si="274"/>
        <v>ADF Countries</v>
      </c>
      <c r="U1010" s="16" t="str">
        <f t="shared" si="261"/>
        <v>Transition States</v>
      </c>
      <c r="V1010" s="22" t="str">
        <f>IF(ISNUMBER(MATCH(A1010, {"Gabon","Sudan","Niger","Mali","Burkina Faso","Guinea"}, 0)), "De Facto Countries", "Non-De Facto Countries")</f>
        <v>De Facto Countries</v>
      </c>
      <c r="W1010" s="16" t="str">
        <f t="shared" si="272"/>
        <v>West</v>
      </c>
      <c r="X1010" s="16" t="str">
        <f t="shared" si="273"/>
        <v>Agriculture</v>
      </c>
      <c r="Y1010" s="23">
        <f>Table2[[#This Row],[Approved Amount_UA Equivalent]]</f>
        <v>46520000</v>
      </c>
      <c r="AD1010" s="23">
        <f>SUM(Table2[[#This Row],[Feed Africa ]:[Improve Quality Of Life ]])</f>
        <v>46520000</v>
      </c>
      <c r="AE1010" s="16" t="b">
        <f>Table2[[#This Row],[Total HI5]]=Table2[[#This Row],[Approved Amount_UA Equivalent]]</f>
        <v>1</v>
      </c>
      <c r="AF1010" s="24">
        <v>10</v>
      </c>
      <c r="AG1010" s="20" t="str">
        <f t="shared" si="262"/>
        <v>Investment Project</v>
      </c>
      <c r="AH1010" s="24" t="e">
        <f>VLOOKUP(Table2[[#This Row],[SAP Code]],[25]DATA!$A:$G,7,FALSE)</f>
        <v>#N/A</v>
      </c>
      <c r="AI1010" s="20" t="str">
        <f t="shared" si="263"/>
        <v>Infrastructure</v>
      </c>
      <c r="AJ1010" s="25" t="s">
        <v>157</v>
      </c>
      <c r="AK1010" s="25" t="s">
        <v>74</v>
      </c>
      <c r="AL1010" s="23" t="str" cm="1">
        <f t="array" ref="AL1010">_xlfn.SWITCH(AK1010,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10" s="26">
        <v>1</v>
      </c>
      <c r="AN1010" s="25" t="str">
        <f t="shared" si="271"/>
        <v>Sovereign</v>
      </c>
      <c r="AO1010" s="27">
        <v>0.33333333333333331</v>
      </c>
      <c r="AP1010" s="23">
        <f>Table2[[#This Row],[Approved Amount_UA Equivalent]]/1000000</f>
        <v>46.52</v>
      </c>
      <c r="AQ1010" s="19">
        <f t="shared" si="264"/>
        <v>61.910676800000005</v>
      </c>
      <c r="AR1010" s="23" t="str">
        <f t="shared" si="265"/>
        <v>41-50</v>
      </c>
      <c r="AS1010" s="23" t="str">
        <f t="shared" si="266"/>
        <v>41-60</v>
      </c>
      <c r="AT1010" s="23" t="str">
        <f t="shared" si="267"/>
        <v>41-80</v>
      </c>
      <c r="AU1010" s="23" t="str">
        <f t="shared" si="268"/>
        <v>&lt;1-50 Mn</v>
      </c>
      <c r="AV1010" s="23">
        <f>Table2[[#This Row],[Amount]]</f>
        <v>46520000</v>
      </c>
      <c r="AW1010" s="23" t="str">
        <f t="shared" si="269"/>
        <v>May 2019</v>
      </c>
      <c r="AX1010" s="28">
        <f>IFERROR(VLOOKUP(Table2[[#This Row],[SAP Code]],[26]_16!A:B,2,FALSE),0)</f>
        <v>0</v>
      </c>
      <c r="AY1010" s="28">
        <f>IFERROR(VLOOKUP(Table2[[#This Row],[SAP Code]],[26]_16!D:E,2,FALSE)/ 1000000, 0)</f>
        <v>0</v>
      </c>
      <c r="AZ1010" s="28">
        <f>IFERROR(VLOOKUP(Table2[[#This Row],[SAP Code]],[26]_16!G:H,2,FALSE)/ 1000000, 0)</f>
        <v>0</v>
      </c>
      <c r="BA1010" s="28">
        <f>IFERROR(VLOOKUP(Table2[[#This Row],[SAP Code]],[26]_16!J:K,2,FALSE)/ 1000000, 0)</f>
        <v>0</v>
      </c>
      <c r="BB1010" s="28">
        <f>IFERROR(VLOOKUP(Table2[[#This Row],[SAP Code]],[26]_16!M:N,2,FALSE)/ 1000000, 0)</f>
        <v>0</v>
      </c>
      <c r="BC1010" s="28">
        <f>IFERROR(VLOOKUP(Table2[[#This Row],[SAP Code]],[26]_16!P:Q,2,FALSE),0)</f>
        <v>5.533313989999999</v>
      </c>
      <c r="BD1010" s="28">
        <f>IFERROR(VLOOKUP(Table2[[#This Row],[SAP Code]],[26]_16!S:T,2,FALSE),0)</f>
        <v>0.80085315000000001</v>
      </c>
      <c r="BE1010" s="28">
        <f>IFERROR(VLOOKUP(Table2[[#This Row],[SAP Code]],[26]_16!V:W,2,FALSE)/ 1000000, 0)</f>
        <v>0.7905391799999999</v>
      </c>
      <c r="BF1010" s="28">
        <f>IFERROR(VLOOKUP(Table2[[#This Row],[SAP Code]],[26]_16!Y:Z,2,FALSE)/ 1000000, 0)</f>
        <v>1.4207775900000001</v>
      </c>
      <c r="BG1010" s="28" t="str">
        <f>IFERROR(VLOOKUP(Table2[[#This Row],[SAP Code]],[26]port!$A:$AD,30,FALSE),"unknown")</f>
        <v>OnGo</v>
      </c>
      <c r="BH1010" s="29" t="str">
        <f t="shared" si="270"/>
        <v>Ongoing</v>
      </c>
      <c r="BI1010" s="16"/>
    </row>
    <row r="1011" spans="1:61" ht="17.100000000000001" customHeight="1">
      <c r="A1011" s="16" t="s">
        <v>696</v>
      </c>
      <c r="B1011" s="16" t="s">
        <v>3536</v>
      </c>
      <c r="C1011" s="16" t="s">
        <v>3540</v>
      </c>
      <c r="D1011" s="16" t="s">
        <v>3538</v>
      </c>
      <c r="E1011" s="18">
        <v>43607</v>
      </c>
      <c r="F1011" s="16" t="s">
        <v>700</v>
      </c>
      <c r="G1011" s="16" t="s">
        <v>74</v>
      </c>
      <c r="H1011" s="16" t="s">
        <v>132</v>
      </c>
      <c r="I1011" s="16" t="s">
        <v>155</v>
      </c>
      <c r="J1011" s="16" t="s">
        <v>83</v>
      </c>
      <c r="K1011" s="16" t="s">
        <v>69</v>
      </c>
      <c r="L1011" s="16" t="s">
        <v>85</v>
      </c>
      <c r="M1011" s="19">
        <v>35480000</v>
      </c>
      <c r="N1011" s="19">
        <v>35480000</v>
      </c>
      <c r="O1011" s="20" t="s">
        <v>3539</v>
      </c>
      <c r="P1011" s="21">
        <v>2100155039628</v>
      </c>
      <c r="Q1011" s="20" t="s">
        <v>87</v>
      </c>
      <c r="R1011" s="16" t="str">
        <f t="shared" si="260"/>
        <v>ADF Including TSF</v>
      </c>
      <c r="S1011" s="16" t="str">
        <f t="shared" si="259"/>
        <v>A</v>
      </c>
      <c r="T1011" s="16" t="str">
        <f t="shared" si="274"/>
        <v>ADF Countries</v>
      </c>
      <c r="U1011" s="16" t="str">
        <f t="shared" si="261"/>
        <v>Transition States</v>
      </c>
      <c r="V1011" s="22" t="str">
        <f>IF(ISNUMBER(MATCH(A1011, {"Gabon","Sudan","Niger","Mali","Burkina Faso","Guinea"}, 0)), "De Facto Countries", "Non-De Facto Countries")</f>
        <v>De Facto Countries</v>
      </c>
      <c r="W1011" s="16" t="str">
        <f t="shared" si="272"/>
        <v>West</v>
      </c>
      <c r="X1011" s="16" t="str">
        <f t="shared" si="273"/>
        <v>Agriculture</v>
      </c>
      <c r="Y1011" s="23">
        <f>Table2[[#This Row],[Approved Amount_UA Equivalent]]</f>
        <v>35480000</v>
      </c>
      <c r="AD1011" s="23">
        <f>SUM(Table2[[#This Row],[Feed Africa ]:[Improve Quality Of Life ]])</f>
        <v>35480000</v>
      </c>
      <c r="AE1011" s="16" t="b">
        <f>Table2[[#This Row],[Total HI5]]=Table2[[#This Row],[Approved Amount_UA Equivalent]]</f>
        <v>1</v>
      </c>
      <c r="AF1011" s="24">
        <v>10</v>
      </c>
      <c r="AG1011" s="20" t="str">
        <f t="shared" si="262"/>
        <v>Investment Project</v>
      </c>
      <c r="AH1011" s="24" t="e">
        <f>VLOOKUP(Table2[[#This Row],[SAP Code]],[25]DATA!$A:$G,7,FALSE)</f>
        <v>#N/A</v>
      </c>
      <c r="AI1011" s="20" t="str">
        <f t="shared" si="263"/>
        <v>Infrastructure</v>
      </c>
      <c r="AJ1011" s="25" t="s">
        <v>157</v>
      </c>
      <c r="AK1011" s="25" t="s">
        <v>74</v>
      </c>
      <c r="AL1011" s="23" t="str" cm="1">
        <f t="array" ref="AL1011">_xlfn.SWITCH(AK1011,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11" s="26">
        <v>1</v>
      </c>
      <c r="AN1011" s="25" t="str">
        <f t="shared" si="271"/>
        <v>Sovereign</v>
      </c>
      <c r="AO1011" s="27">
        <v>0.33333333333333331</v>
      </c>
      <c r="AP1011" s="23">
        <f>Table2[[#This Row],[Approved Amount_UA Equivalent]]/1000000</f>
        <v>35.479999999999997</v>
      </c>
      <c r="AQ1011" s="19">
        <f t="shared" si="264"/>
        <v>47.218203200000005</v>
      </c>
      <c r="AR1011" s="23" t="str">
        <f t="shared" si="265"/>
        <v>31-40</v>
      </c>
      <c r="AS1011" s="23" t="str">
        <f t="shared" si="266"/>
        <v>21-40</v>
      </c>
      <c r="AT1011" s="23" t="str">
        <f t="shared" si="267"/>
        <v>1-40</v>
      </c>
      <c r="AU1011" s="23" t="str">
        <f t="shared" si="268"/>
        <v>&lt;1-50 Mn</v>
      </c>
      <c r="AV1011" s="23">
        <f>Table2[[#This Row],[Amount]]</f>
        <v>35480000</v>
      </c>
      <c r="AW1011" s="23" t="str">
        <f t="shared" si="269"/>
        <v>May 2019</v>
      </c>
      <c r="AX1011" s="28">
        <f>IFERROR(VLOOKUP(Table2[[#This Row],[SAP Code]],[26]_16!A:B,2,FALSE),0)</f>
        <v>0</v>
      </c>
      <c r="AY1011" s="28">
        <f>IFERROR(VLOOKUP(Table2[[#This Row],[SAP Code]],[26]_16!D:E,2,FALSE)/ 1000000, 0)</f>
        <v>0</v>
      </c>
      <c r="AZ1011" s="28">
        <f>IFERROR(VLOOKUP(Table2[[#This Row],[SAP Code]],[26]_16!G:H,2,FALSE)/ 1000000, 0)</f>
        <v>0</v>
      </c>
      <c r="BA1011" s="28">
        <f>IFERROR(VLOOKUP(Table2[[#This Row],[SAP Code]],[26]_16!J:K,2,FALSE)/ 1000000, 0)</f>
        <v>0</v>
      </c>
      <c r="BB1011" s="28">
        <f>IFERROR(VLOOKUP(Table2[[#This Row],[SAP Code]],[26]_16!M:N,2,FALSE)/ 1000000, 0)</f>
        <v>0</v>
      </c>
      <c r="BC1011" s="28">
        <f>IFERROR(VLOOKUP(Table2[[#This Row],[SAP Code]],[26]_16!P:Q,2,FALSE),0)</f>
        <v>5.533313989999999</v>
      </c>
      <c r="BD1011" s="28">
        <f>IFERROR(VLOOKUP(Table2[[#This Row],[SAP Code]],[26]_16!S:T,2,FALSE),0)</f>
        <v>0.80085315000000001</v>
      </c>
      <c r="BE1011" s="28">
        <f>IFERROR(VLOOKUP(Table2[[#This Row],[SAP Code]],[26]_16!V:W,2,FALSE)/ 1000000, 0)</f>
        <v>0.7905391799999999</v>
      </c>
      <c r="BF1011" s="28">
        <f>IFERROR(VLOOKUP(Table2[[#This Row],[SAP Code]],[26]_16!Y:Z,2,FALSE)/ 1000000, 0)</f>
        <v>1.4207775900000001</v>
      </c>
      <c r="BG1011" s="28" t="str">
        <f>IFERROR(VLOOKUP(Table2[[#This Row],[SAP Code]],[26]port!$A:$AD,30,FALSE),"unknown")</f>
        <v>OnGo</v>
      </c>
      <c r="BH1011" s="29" t="str">
        <f t="shared" si="270"/>
        <v>Ongoing</v>
      </c>
      <c r="BI1011" s="16"/>
    </row>
    <row r="1012" spans="1:61" ht="17.100000000000001" customHeight="1">
      <c r="A1012" s="16" t="s">
        <v>696</v>
      </c>
      <c r="B1012" s="16" t="s">
        <v>3536</v>
      </c>
      <c r="C1012" s="16" t="s">
        <v>3541</v>
      </c>
      <c r="D1012" s="16" t="s">
        <v>3538</v>
      </c>
      <c r="E1012" s="18">
        <v>43607</v>
      </c>
      <c r="F1012" s="16" t="s">
        <v>700</v>
      </c>
      <c r="G1012" s="16" t="s">
        <v>74</v>
      </c>
      <c r="H1012" s="16" t="s">
        <v>132</v>
      </c>
      <c r="I1012" s="16" t="s">
        <v>155</v>
      </c>
      <c r="J1012" s="16" t="s">
        <v>2463</v>
      </c>
      <c r="K1012" s="16" t="s">
        <v>84</v>
      </c>
      <c r="L1012" s="16" t="s">
        <v>85</v>
      </c>
      <c r="M1012" s="19">
        <v>10000000</v>
      </c>
      <c r="N1012" s="19">
        <v>10000000</v>
      </c>
      <c r="O1012" s="20" t="s">
        <v>3539</v>
      </c>
      <c r="P1012" s="21">
        <v>5900150002601</v>
      </c>
      <c r="Q1012" s="20" t="s">
        <v>87</v>
      </c>
      <c r="R1012" s="16" t="str">
        <f t="shared" si="260"/>
        <v>ADF Including TSF</v>
      </c>
      <c r="S1012" s="16" t="str">
        <f t="shared" si="259"/>
        <v>A</v>
      </c>
      <c r="T1012" s="16" t="str">
        <f t="shared" si="274"/>
        <v>ADF Countries</v>
      </c>
      <c r="U1012" s="16" t="str">
        <f t="shared" si="261"/>
        <v>Transition States</v>
      </c>
      <c r="V1012" s="22" t="str">
        <f>IF(ISNUMBER(MATCH(A1012, {"Gabon","Sudan","Niger","Mali","Burkina Faso","Guinea"}, 0)), "De Facto Countries", "Non-De Facto Countries")</f>
        <v>De Facto Countries</v>
      </c>
      <c r="W1012" s="16" t="str">
        <f t="shared" si="272"/>
        <v>West</v>
      </c>
      <c r="X1012" s="16" t="str">
        <f t="shared" si="273"/>
        <v>Agriculture</v>
      </c>
      <c r="Y1012" s="23">
        <f>Table2[[#This Row],[Approved Amount_UA Equivalent]]</f>
        <v>10000000</v>
      </c>
      <c r="AD1012" s="23">
        <f>SUM(Table2[[#This Row],[Feed Africa ]:[Improve Quality Of Life ]])</f>
        <v>10000000</v>
      </c>
      <c r="AE1012" s="16" t="b">
        <f>Table2[[#This Row],[Total HI5]]=Table2[[#This Row],[Approved Amount_UA Equivalent]]</f>
        <v>1</v>
      </c>
      <c r="AF1012" s="24">
        <v>10</v>
      </c>
      <c r="AG1012" s="20" t="str">
        <f t="shared" si="262"/>
        <v>Investment Project</v>
      </c>
      <c r="AH1012" s="24" t="e">
        <f>VLOOKUP(Table2[[#This Row],[SAP Code]],[25]DATA!$A:$G,7,FALSE)</f>
        <v>#N/A</v>
      </c>
      <c r="AI1012" s="20" t="str">
        <f t="shared" si="263"/>
        <v>Infrastructure</v>
      </c>
      <c r="AJ1012" s="25" t="s">
        <v>157</v>
      </c>
      <c r="AK1012" s="25" t="s">
        <v>74</v>
      </c>
      <c r="AL1012" s="23" t="str" cm="1">
        <f t="array" ref="AL1012">_xlfn.SWITCH(AK1012,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12" s="26">
        <v>1</v>
      </c>
      <c r="AN1012" s="25" t="str">
        <f t="shared" si="271"/>
        <v>Sovereign</v>
      </c>
      <c r="AO1012" s="27">
        <v>0.33333333333333331</v>
      </c>
      <c r="AP1012" s="23">
        <f>Table2[[#This Row],[Approved Amount_UA Equivalent]]/1000000</f>
        <v>10</v>
      </c>
      <c r="AQ1012" s="19">
        <f t="shared" si="264"/>
        <v>13.308400000000001</v>
      </c>
      <c r="AR1012" s="23" t="str">
        <f t="shared" si="265"/>
        <v>1-10</v>
      </c>
      <c r="AS1012" s="23" t="str">
        <f t="shared" si="266"/>
        <v>1-20</v>
      </c>
      <c r="AT1012" s="23" t="str">
        <f t="shared" si="267"/>
        <v>1-40</v>
      </c>
      <c r="AU1012" s="23" t="str">
        <f t="shared" si="268"/>
        <v>&lt;1-50 Mn</v>
      </c>
      <c r="AV1012" s="23">
        <f>Table2[[#This Row],[Amount]]</f>
        <v>10000000</v>
      </c>
      <c r="AW1012" s="23" t="str">
        <f t="shared" si="269"/>
        <v>May 2019</v>
      </c>
      <c r="AX1012" s="28">
        <f>IFERROR(VLOOKUP(Table2[[#This Row],[SAP Code]],[26]_16!A:B,2,FALSE),0)</f>
        <v>0</v>
      </c>
      <c r="AY1012" s="28">
        <f>IFERROR(VLOOKUP(Table2[[#This Row],[SAP Code]],[26]_16!D:E,2,FALSE)/ 1000000, 0)</f>
        <v>0</v>
      </c>
      <c r="AZ1012" s="28">
        <f>IFERROR(VLOOKUP(Table2[[#This Row],[SAP Code]],[26]_16!G:H,2,FALSE)/ 1000000, 0)</f>
        <v>0</v>
      </c>
      <c r="BA1012" s="28">
        <f>IFERROR(VLOOKUP(Table2[[#This Row],[SAP Code]],[26]_16!J:K,2,FALSE)/ 1000000, 0)</f>
        <v>0</v>
      </c>
      <c r="BB1012" s="28">
        <f>IFERROR(VLOOKUP(Table2[[#This Row],[SAP Code]],[26]_16!M:N,2,FALSE)/ 1000000, 0)</f>
        <v>0</v>
      </c>
      <c r="BC1012" s="28">
        <f>IFERROR(VLOOKUP(Table2[[#This Row],[SAP Code]],[26]_16!P:Q,2,FALSE),0)</f>
        <v>5.533313989999999</v>
      </c>
      <c r="BD1012" s="28">
        <f>IFERROR(VLOOKUP(Table2[[#This Row],[SAP Code]],[26]_16!S:T,2,FALSE),0)</f>
        <v>0.80085315000000001</v>
      </c>
      <c r="BE1012" s="28">
        <f>IFERROR(VLOOKUP(Table2[[#This Row],[SAP Code]],[26]_16!V:W,2,FALSE)/ 1000000, 0)</f>
        <v>0.7905391799999999</v>
      </c>
      <c r="BF1012" s="28">
        <f>IFERROR(VLOOKUP(Table2[[#This Row],[SAP Code]],[26]_16!Y:Z,2,FALSE)/ 1000000, 0)</f>
        <v>1.4207775900000001</v>
      </c>
      <c r="BG1012" s="28" t="str">
        <f>IFERROR(VLOOKUP(Table2[[#This Row],[SAP Code]],[26]port!$A:$AD,30,FALSE),"unknown")</f>
        <v>OnGo</v>
      </c>
      <c r="BH1012" s="29" t="str">
        <f t="shared" si="270"/>
        <v>Ongoing</v>
      </c>
      <c r="BI1012" s="16"/>
    </row>
    <row r="1013" spans="1:61" ht="17.100000000000001" customHeight="1">
      <c r="A1013" s="16" t="s">
        <v>351</v>
      </c>
      <c r="B1013" s="16" t="s">
        <v>3542</v>
      </c>
      <c r="C1013" s="16" t="s">
        <v>3543</v>
      </c>
      <c r="D1013" s="16" t="s">
        <v>3544</v>
      </c>
      <c r="E1013" s="18">
        <v>43608</v>
      </c>
      <c r="F1013" s="16" t="s">
        <v>827</v>
      </c>
      <c r="G1013" s="16" t="s">
        <v>90</v>
      </c>
      <c r="H1013" s="16" t="s">
        <v>81</v>
      </c>
      <c r="I1013" s="16" t="s">
        <v>82</v>
      </c>
      <c r="J1013" s="16" t="s">
        <v>83</v>
      </c>
      <c r="K1013" s="16" t="s">
        <v>84</v>
      </c>
      <c r="L1013" s="16" t="s">
        <v>85</v>
      </c>
      <c r="M1013" s="19">
        <v>16400000</v>
      </c>
      <c r="N1013" s="19">
        <v>16400000</v>
      </c>
      <c r="O1013" s="20" t="s">
        <v>3545</v>
      </c>
      <c r="P1013" s="21">
        <v>2100150041594</v>
      </c>
      <c r="Q1013" s="20" t="s">
        <v>72</v>
      </c>
      <c r="R1013" s="16" t="str">
        <f t="shared" si="260"/>
        <v>ADF Including TSF</v>
      </c>
      <c r="S1013" s="16" t="str">
        <f t="shared" si="259"/>
        <v>F</v>
      </c>
      <c r="T1013" s="16" t="str">
        <f t="shared" si="274"/>
        <v>ADF Countries</v>
      </c>
      <c r="U1013" s="16" t="str">
        <f t="shared" si="261"/>
        <v>Non-Transition States</v>
      </c>
      <c r="V1013" s="22" t="str">
        <f>IF(ISNUMBER(MATCH(A1013, {"Gabon","Sudan","Niger","Mali","Burkina Faso","Guinea"}, 0)), "De Facto Countries", "Non-De Facto Countries")</f>
        <v>Non-De Facto Countries</v>
      </c>
      <c r="W1013" s="16" t="str">
        <f t="shared" si="272"/>
        <v>East</v>
      </c>
      <c r="X1013" s="16" t="str">
        <f t="shared" si="273"/>
        <v>Power</v>
      </c>
      <c r="Y1013" s="23"/>
      <c r="Z1013" s="23">
        <f>Table2[[#This Row],[Approved Amount_UA Equivalent]]</f>
        <v>16400000</v>
      </c>
      <c r="AD1013" s="23">
        <f>SUM(Table2[[#This Row],[Feed Africa ]:[Improve Quality Of Life ]])</f>
        <v>16400000</v>
      </c>
      <c r="AE1013" s="16" t="b">
        <f>Table2[[#This Row],[Total HI5]]=Table2[[#This Row],[Approved Amount_UA Equivalent]]</f>
        <v>1</v>
      </c>
      <c r="AF1013" s="24">
        <v>23</v>
      </c>
      <c r="AG1013" s="20" t="str">
        <f t="shared" si="262"/>
        <v>Policy and Result Based Op</v>
      </c>
      <c r="AH1013" s="24" t="e">
        <f>VLOOKUP(Table2[[#This Row],[SAP Code]],[25]DATA!$A:$G,7,FALSE)</f>
        <v>#N/A</v>
      </c>
      <c r="AI1013" s="20" t="str">
        <f t="shared" si="263"/>
        <v>Policy-Based Lending</v>
      </c>
      <c r="AJ1013" s="25" t="s">
        <v>89</v>
      </c>
      <c r="AK1013" s="25" t="s">
        <v>90</v>
      </c>
      <c r="AL1013" s="23" t="str" cm="1">
        <f t="array" ref="AL1013">_xlfn.SWITCH(AK1013,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13" s="26">
        <v>1</v>
      </c>
      <c r="AN1013" s="25" t="str">
        <f t="shared" si="271"/>
        <v>Sovereign</v>
      </c>
      <c r="AO1013" s="27">
        <v>1</v>
      </c>
      <c r="AP1013" s="23">
        <f>Table2[[#This Row],[Approved Amount_UA Equivalent]]/1000000</f>
        <v>16.399999999999999</v>
      </c>
      <c r="AQ1013" s="19">
        <f t="shared" si="264"/>
        <v>21.825776000000001</v>
      </c>
      <c r="AR1013" s="23" t="str">
        <f t="shared" si="265"/>
        <v>11-20</v>
      </c>
      <c r="AS1013" s="23" t="str">
        <f t="shared" si="266"/>
        <v>1-20</v>
      </c>
      <c r="AT1013" s="23" t="str">
        <f t="shared" si="267"/>
        <v>1-40</v>
      </c>
      <c r="AU1013" s="23" t="str">
        <f t="shared" si="268"/>
        <v>&lt;1-50 Mn</v>
      </c>
      <c r="AV1013" s="23">
        <f>Table2[[#This Row],[Amount]]</f>
        <v>16400000</v>
      </c>
      <c r="AW1013" s="23" t="str">
        <f t="shared" si="269"/>
        <v>May 2019</v>
      </c>
      <c r="AX1013" s="28">
        <f>IFERROR(VLOOKUP(Table2[[#This Row],[SAP Code]],[26]_16!A:B,2,FALSE),0)</f>
        <v>0</v>
      </c>
      <c r="AY1013" s="28">
        <f>IFERROR(VLOOKUP(Table2[[#This Row],[SAP Code]],[26]_16!D:E,2,FALSE)/ 1000000, 0)</f>
        <v>0</v>
      </c>
      <c r="AZ1013" s="28">
        <f>IFERROR(VLOOKUP(Table2[[#This Row],[SAP Code]],[26]_16!G:H,2,FALSE)/ 1000000, 0)</f>
        <v>0</v>
      </c>
      <c r="BA1013" s="28">
        <f>IFERROR(VLOOKUP(Table2[[#This Row],[SAP Code]],[26]_16!J:K,2,FALSE)/ 1000000, 0)</f>
        <v>0</v>
      </c>
      <c r="BB1013" s="28">
        <f>IFERROR(VLOOKUP(Table2[[#This Row],[SAP Code]],[26]_16!M:N,2,FALSE)/ 1000000, 0)</f>
        <v>9.2827833999999996</v>
      </c>
      <c r="BC1013" s="28">
        <f>IFERROR(VLOOKUP(Table2[[#This Row],[SAP Code]],[26]_16!P:Q,2,FALSE),0)</f>
        <v>3.4676228099999999</v>
      </c>
      <c r="BD1013" s="28">
        <f>IFERROR(VLOOKUP(Table2[[#This Row],[SAP Code]],[26]_16!S:T,2,FALSE),0)</f>
        <v>0</v>
      </c>
      <c r="BE1013" s="28">
        <f>IFERROR(VLOOKUP(Table2[[#This Row],[SAP Code]],[26]_16!V:W,2,FALSE)/ 1000000, 0)</f>
        <v>0</v>
      </c>
      <c r="BF1013" s="28">
        <f>IFERROR(VLOOKUP(Table2[[#This Row],[SAP Code]],[26]_16!Y:Z,2,FALSE)/ 1000000, 0)</f>
        <v>3.6130960000000001</v>
      </c>
      <c r="BG1013" s="28" t="str">
        <f>IFERROR(VLOOKUP(Table2[[#This Row],[SAP Code]],[26]port!$A:$AD,30,FALSE),"unknown")</f>
        <v>OnGo</v>
      </c>
      <c r="BH1013" s="29" t="str">
        <f t="shared" si="270"/>
        <v>Ongoing</v>
      </c>
      <c r="BI1013" s="16"/>
    </row>
    <row r="1014" spans="1:61" ht="17.100000000000001" customHeight="1">
      <c r="A1014" s="16" t="s">
        <v>270</v>
      </c>
      <c r="B1014" s="16" t="s">
        <v>3546</v>
      </c>
      <c r="C1014" s="16" t="s">
        <v>3547</v>
      </c>
      <c r="D1014" s="16" t="s">
        <v>3548</v>
      </c>
      <c r="E1014" s="18">
        <v>43613</v>
      </c>
      <c r="F1014" s="16" t="s">
        <v>274</v>
      </c>
      <c r="G1014" s="16" t="s">
        <v>74</v>
      </c>
      <c r="H1014" s="16" t="s">
        <v>66</v>
      </c>
      <c r="I1014" s="16" t="s">
        <v>155</v>
      </c>
      <c r="J1014" s="16" t="s">
        <v>83</v>
      </c>
      <c r="K1014" s="16" t="s">
        <v>84</v>
      </c>
      <c r="L1014" s="16" t="s">
        <v>85</v>
      </c>
      <c r="M1014" s="19">
        <v>20000000</v>
      </c>
      <c r="N1014" s="19">
        <v>20000000</v>
      </c>
      <c r="O1014" s="20" t="s">
        <v>3549</v>
      </c>
      <c r="P1014" s="21">
        <v>2100150041595</v>
      </c>
      <c r="Q1014" s="20" t="s">
        <v>72</v>
      </c>
      <c r="R1014" s="16" t="str">
        <f t="shared" si="260"/>
        <v>ADF Including TSF</v>
      </c>
      <c r="S1014" s="16" t="str">
        <f t="shared" si="259"/>
        <v>A</v>
      </c>
      <c r="T1014" s="16" t="str">
        <f t="shared" si="274"/>
        <v>ADF Countries</v>
      </c>
      <c r="U1014" s="16" t="str">
        <f t="shared" si="261"/>
        <v>Transition States</v>
      </c>
      <c r="V1014" s="22" t="str">
        <f>IF(ISNUMBER(MATCH(A1014, {"Gabon","Sudan","Niger","Mali","Burkina Faso","Guinea"}, 0)), "De Facto Countries", "Non-De Facto Countries")</f>
        <v>Non-De Facto Countries</v>
      </c>
      <c r="W1014" s="16" t="str">
        <f t="shared" si="272"/>
        <v>Central</v>
      </c>
      <c r="X1014" s="16" t="str">
        <f t="shared" si="273"/>
        <v>Agriculture</v>
      </c>
      <c r="Y1014" s="23">
        <f>Table2[[#This Row],[Approved Amount_UA Equivalent]]</f>
        <v>20000000</v>
      </c>
      <c r="AD1014" s="23">
        <f>SUM(Table2[[#This Row],[Feed Africa ]:[Improve Quality Of Life ]])</f>
        <v>20000000</v>
      </c>
      <c r="AE1014" s="16" t="b">
        <f>Table2[[#This Row],[Total HI5]]=Table2[[#This Row],[Approved Amount_UA Equivalent]]</f>
        <v>1</v>
      </c>
      <c r="AF1014" s="24">
        <v>10</v>
      </c>
      <c r="AG1014" s="20" t="str">
        <f t="shared" si="262"/>
        <v>Investment Project</v>
      </c>
      <c r="AH1014" s="24" t="e">
        <f>VLOOKUP(Table2[[#This Row],[SAP Code]],[25]DATA!$A:$G,7,FALSE)</f>
        <v>#N/A</v>
      </c>
      <c r="AI1014" s="20" t="str">
        <f t="shared" si="263"/>
        <v>Infrastructure</v>
      </c>
      <c r="AJ1014" s="25" t="s">
        <v>157</v>
      </c>
      <c r="AK1014" s="25" t="s">
        <v>74</v>
      </c>
      <c r="AL1014" s="23" t="str" cm="1">
        <f t="array" ref="AL1014">_xlfn.SWITCH(AK1014,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14" s="26">
        <v>1</v>
      </c>
      <c r="AN1014" s="25" t="str">
        <f t="shared" si="271"/>
        <v>Sovereign</v>
      </c>
      <c r="AO1014" s="27">
        <v>1</v>
      </c>
      <c r="AP1014" s="23">
        <f>Table2[[#This Row],[Approved Amount_UA Equivalent]]/1000000</f>
        <v>20</v>
      </c>
      <c r="AQ1014" s="19">
        <f t="shared" si="264"/>
        <v>26.616800000000001</v>
      </c>
      <c r="AR1014" s="23" t="str">
        <f t="shared" si="265"/>
        <v>11-20</v>
      </c>
      <c r="AS1014" s="23" t="str">
        <f t="shared" si="266"/>
        <v>1-20</v>
      </c>
      <c r="AT1014" s="23" t="str">
        <f t="shared" si="267"/>
        <v>1-40</v>
      </c>
      <c r="AU1014" s="23" t="str">
        <f t="shared" si="268"/>
        <v>&lt;1-50 Mn</v>
      </c>
      <c r="AV1014" s="23">
        <f>Table2[[#This Row],[Amount]]</f>
        <v>20000000</v>
      </c>
      <c r="AW1014" s="23" t="str">
        <f t="shared" si="269"/>
        <v>May 2019</v>
      </c>
      <c r="AX1014" s="28">
        <f>IFERROR(VLOOKUP(Table2[[#This Row],[SAP Code]],[26]_16!A:B,2,FALSE),0)</f>
        <v>0</v>
      </c>
      <c r="AY1014" s="28">
        <f>IFERROR(VLOOKUP(Table2[[#This Row],[SAP Code]],[26]_16!D:E,2,FALSE)/ 1000000, 0)</f>
        <v>0</v>
      </c>
      <c r="AZ1014" s="28">
        <f>IFERROR(VLOOKUP(Table2[[#This Row],[SAP Code]],[26]_16!G:H,2,FALSE)/ 1000000, 0)</f>
        <v>0</v>
      </c>
      <c r="BA1014" s="28">
        <f>IFERROR(VLOOKUP(Table2[[#This Row],[SAP Code]],[26]_16!J:K,2,FALSE)/ 1000000, 0)</f>
        <v>0</v>
      </c>
      <c r="BB1014" s="28">
        <f>IFERROR(VLOOKUP(Table2[[#This Row],[SAP Code]],[26]_16!M:N,2,FALSE)/ 1000000, 0)</f>
        <v>0</v>
      </c>
      <c r="BC1014" s="28">
        <f>IFERROR(VLOOKUP(Table2[[#This Row],[SAP Code]],[26]_16!P:Q,2,FALSE),0)</f>
        <v>0.10623907</v>
      </c>
      <c r="BD1014" s="28">
        <f>IFERROR(VLOOKUP(Table2[[#This Row],[SAP Code]],[26]_16!S:T,2,FALSE),0)</f>
        <v>4.2429390000000004E-2</v>
      </c>
      <c r="BE1014" s="28">
        <f>IFERROR(VLOOKUP(Table2[[#This Row],[SAP Code]],[26]_16!V:W,2,FALSE)/ 1000000, 0)</f>
        <v>0.69374985999999994</v>
      </c>
      <c r="BF1014" s="28">
        <f>IFERROR(VLOOKUP(Table2[[#This Row],[SAP Code]],[26]_16!Y:Z,2,FALSE)/ 1000000, 0)</f>
        <v>0.3258664</v>
      </c>
      <c r="BG1014" s="28" t="str">
        <f>IFERROR(VLOOKUP(Table2[[#This Row],[SAP Code]],[26]port!$A:$AD,30,FALSE),"unknown")</f>
        <v>OnGo</v>
      </c>
      <c r="BH1014" s="29" t="str">
        <f t="shared" si="270"/>
        <v>Ongoing</v>
      </c>
      <c r="BI1014" s="16"/>
    </row>
    <row r="1015" spans="1:61" ht="17.100000000000001" customHeight="1">
      <c r="A1015" s="16" t="s">
        <v>189</v>
      </c>
      <c r="B1015" s="16" t="s">
        <v>3550</v>
      </c>
      <c r="C1015" s="16" t="s">
        <v>3551</v>
      </c>
      <c r="D1015" s="16" t="s">
        <v>3552</v>
      </c>
      <c r="E1015" s="18">
        <v>43614</v>
      </c>
      <c r="F1015" s="16" t="s">
        <v>3550</v>
      </c>
      <c r="G1015" s="16" t="s">
        <v>107</v>
      </c>
      <c r="H1015" s="37" t="s">
        <v>194</v>
      </c>
      <c r="I1015" s="16" t="s">
        <v>102</v>
      </c>
      <c r="J1015" s="16" t="s">
        <v>103</v>
      </c>
      <c r="K1015" s="16" t="s">
        <v>618</v>
      </c>
      <c r="L1015" s="16" t="s">
        <v>195</v>
      </c>
      <c r="M1015" s="19">
        <v>15000000</v>
      </c>
      <c r="N1015" s="19">
        <v>12142799.320003238</v>
      </c>
      <c r="O1015" s="20" t="s">
        <v>3553</v>
      </c>
      <c r="P1015" s="21">
        <v>2000130020581</v>
      </c>
      <c r="Q1015" s="20" t="s">
        <v>87</v>
      </c>
      <c r="R1015" s="16" t="str">
        <f t="shared" si="260"/>
        <v>ADB Private</v>
      </c>
      <c r="S1015" s="16" t="str">
        <f t="shared" ref="S1015:S1047" si="275">MID(O1015, 6,1)</f>
        <v>H</v>
      </c>
      <c r="T1015" s="16" t="str">
        <f t="shared" si="274"/>
        <v>ADB Countries</v>
      </c>
      <c r="U1015" s="16" t="str">
        <f t="shared" si="261"/>
        <v>Non-Transition States</v>
      </c>
      <c r="V1015" s="22" t="str">
        <f>IF(ISNUMBER(MATCH(A1015, {"Gabon","Sudan","Niger","Mali","Burkina Faso","Guinea"}, 0)), "De Facto Countries", "Non-De Facto Countries")</f>
        <v>Non-De Facto Countries</v>
      </c>
      <c r="W1015" s="16" t="str">
        <f t="shared" si="272"/>
        <v>North</v>
      </c>
      <c r="X1015" s="16" t="str">
        <f t="shared" si="273"/>
        <v>Finance</v>
      </c>
      <c r="Y1015" s="23"/>
      <c r="AA1015" s="23">
        <f>Table2[[#This Row],[Approved Amount_UA Equivalent]]</f>
        <v>12142799.320003238</v>
      </c>
      <c r="AD1015" s="23">
        <f>SUM(Table2[[#This Row],[Feed Africa ]:[Improve Quality Of Life ]])</f>
        <v>12142799.320003238</v>
      </c>
      <c r="AE1015" s="16" t="b">
        <f>Table2[[#This Row],[Total HI5]]=Table2[[#This Row],[Approved Amount_UA Equivalent]]</f>
        <v>1</v>
      </c>
      <c r="AF1015" s="24">
        <v>11</v>
      </c>
      <c r="AG1015" s="20" t="str">
        <f t="shared" si="262"/>
        <v>Line of Credit</v>
      </c>
      <c r="AH1015" s="24" t="e">
        <f>VLOOKUP(Table2[[#This Row],[SAP Code]],[25]DATA!$A:$G,7,FALSE)</f>
        <v>#N/A</v>
      </c>
      <c r="AI1015" s="20" t="str">
        <f t="shared" si="263"/>
        <v>Other Investment</v>
      </c>
      <c r="AJ1015" s="25" t="s">
        <v>106</v>
      </c>
      <c r="AK1015" s="25" t="s">
        <v>107</v>
      </c>
      <c r="AL1015" s="23" t="str" cm="1">
        <f t="array" ref="AL1015">_xlfn.SWITCH(AK1015,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15" s="26">
        <v>2</v>
      </c>
      <c r="AN1015" s="25" t="str">
        <f t="shared" si="271"/>
        <v>Non-Sovereign</v>
      </c>
      <c r="AO1015" s="27">
        <v>0.5</v>
      </c>
      <c r="AP1015" s="23">
        <f>Table2[[#This Row],[Approved Amount_UA Equivalent]]/1000000</f>
        <v>12.142799320003238</v>
      </c>
      <c r="AQ1015" s="19">
        <f t="shared" si="264"/>
        <v>16.16012304703311</v>
      </c>
      <c r="AR1015" s="23" t="str">
        <f t="shared" si="265"/>
        <v>11-20</v>
      </c>
      <c r="AS1015" s="23" t="str">
        <f t="shared" si="266"/>
        <v>1-20</v>
      </c>
      <c r="AT1015" s="23" t="str">
        <f t="shared" si="267"/>
        <v>1-40</v>
      </c>
      <c r="AU1015" s="23" t="str">
        <f t="shared" si="268"/>
        <v>&lt;1-50 Mn</v>
      </c>
      <c r="AV1015" s="23">
        <f>Table2[[#This Row],[Amount]]</f>
        <v>15000000</v>
      </c>
      <c r="AW1015" s="23" t="str">
        <f t="shared" si="269"/>
        <v>May 2019</v>
      </c>
      <c r="AX1015" s="28">
        <f>IFERROR(VLOOKUP(Table2[[#This Row],[SAP Code]],[26]_16!A:B,2,FALSE),0)</f>
        <v>0</v>
      </c>
      <c r="AY1015" s="28">
        <f>IFERROR(VLOOKUP(Table2[[#This Row],[SAP Code]],[26]_16!D:E,2,FALSE)/ 1000000, 0)</f>
        <v>0</v>
      </c>
      <c r="AZ1015" s="28">
        <f>IFERROR(VLOOKUP(Table2[[#This Row],[SAP Code]],[26]_16!G:H,2,FALSE)/ 1000000, 0)</f>
        <v>0</v>
      </c>
      <c r="BA1015" s="28">
        <f>IFERROR(VLOOKUP(Table2[[#This Row],[SAP Code]],[26]_16!J:K,2,FALSE)/ 1000000, 0)</f>
        <v>0</v>
      </c>
      <c r="BB1015" s="28">
        <f>IFERROR(VLOOKUP(Table2[[#This Row],[SAP Code]],[26]_16!M:N,2,FALSE)/ 1000000, 0)</f>
        <v>10.10117335</v>
      </c>
      <c r="BC1015" s="28">
        <f>IFERROR(VLOOKUP(Table2[[#This Row],[SAP Code]],[26]_16!P:Q,2,FALSE),0)</f>
        <v>4.2235080499999995</v>
      </c>
      <c r="BD1015" s="28">
        <f>IFERROR(VLOOKUP(Table2[[#This Row],[SAP Code]],[26]_16!S:T,2,FALSE),0)</f>
        <v>0</v>
      </c>
      <c r="BE1015" s="28">
        <f>IFERROR(VLOOKUP(Table2[[#This Row],[SAP Code]],[26]_16!V:W,2,FALSE)/ 1000000, 0)</f>
        <v>3.9796077800000003</v>
      </c>
      <c r="BF1015" s="28">
        <f>IFERROR(VLOOKUP(Table2[[#This Row],[SAP Code]],[26]_16!Y:Z,2,FALSE)/ 1000000, 0)</f>
        <v>0</v>
      </c>
      <c r="BG1015" s="28" t="str">
        <f>IFERROR(VLOOKUP(Table2[[#This Row],[SAP Code]],[26]port!$A:$AD,30,FALSE),"unknown")</f>
        <v>OnGo</v>
      </c>
      <c r="BH1015" s="29" t="str">
        <f t="shared" si="270"/>
        <v>Ongoing</v>
      </c>
      <c r="BI1015" s="16"/>
    </row>
    <row r="1016" spans="1:61" ht="17.100000000000001" customHeight="1">
      <c r="A1016" s="16" t="s">
        <v>189</v>
      </c>
      <c r="B1016" s="16" t="s">
        <v>3550</v>
      </c>
      <c r="C1016" s="16" t="s">
        <v>3554</v>
      </c>
      <c r="D1016" s="16" t="s">
        <v>3552</v>
      </c>
      <c r="E1016" s="18">
        <v>43614</v>
      </c>
      <c r="F1016" s="16" t="s">
        <v>3550</v>
      </c>
      <c r="G1016" s="16" t="s">
        <v>107</v>
      </c>
      <c r="H1016" s="37" t="s">
        <v>194</v>
      </c>
      <c r="I1016" s="16" t="s">
        <v>102</v>
      </c>
      <c r="J1016" s="16" t="s">
        <v>261</v>
      </c>
      <c r="K1016" s="16" t="s">
        <v>618</v>
      </c>
      <c r="L1016" s="16" t="s">
        <v>195</v>
      </c>
      <c r="M1016" s="19">
        <v>7500000</v>
      </c>
      <c r="N1016" s="19">
        <v>6071399.6600016188</v>
      </c>
      <c r="O1016" s="20" t="s">
        <v>3553</v>
      </c>
      <c r="P1016" s="21">
        <v>5050130000401</v>
      </c>
      <c r="Q1016" s="20" t="s">
        <v>87</v>
      </c>
      <c r="R1016" s="16" t="str">
        <f t="shared" si="260"/>
        <v>AGTF</v>
      </c>
      <c r="S1016" s="16" t="str">
        <f t="shared" si="275"/>
        <v>H</v>
      </c>
      <c r="T1016" s="16" t="str">
        <f t="shared" si="274"/>
        <v>ADB Countries</v>
      </c>
      <c r="U1016" s="16" t="str">
        <f t="shared" si="261"/>
        <v>Non-Transition States</v>
      </c>
      <c r="V1016" s="22" t="str">
        <f>IF(ISNUMBER(MATCH(A1016, {"Gabon","Sudan","Niger","Mali","Burkina Faso","Guinea"}, 0)), "De Facto Countries", "Non-De Facto Countries")</f>
        <v>Non-De Facto Countries</v>
      </c>
      <c r="W1016" s="16" t="str">
        <f t="shared" si="272"/>
        <v>North</v>
      </c>
      <c r="X1016" s="16" t="str">
        <f t="shared" si="273"/>
        <v>Finance</v>
      </c>
      <c r="Y1016" s="23"/>
      <c r="AA1016" s="23">
        <f>Table2[[#This Row],[Approved Amount_UA Equivalent]]</f>
        <v>6071399.6600016188</v>
      </c>
      <c r="AD1016" s="23">
        <f>SUM(Table2[[#This Row],[Feed Africa ]:[Improve Quality Of Life ]])</f>
        <v>6071399.6600016188</v>
      </c>
      <c r="AE1016" s="16" t="b">
        <f>Table2[[#This Row],[Total HI5]]=Table2[[#This Row],[Approved Amount_UA Equivalent]]</f>
        <v>1</v>
      </c>
      <c r="AF1016" s="24">
        <v>11</v>
      </c>
      <c r="AG1016" s="20" t="str">
        <f t="shared" si="262"/>
        <v>Line of Credit</v>
      </c>
      <c r="AH1016" s="24" t="e">
        <f>VLOOKUP(Table2[[#This Row],[SAP Code]],[25]DATA!$A:$G,7,FALSE)</f>
        <v>#N/A</v>
      </c>
      <c r="AI1016" s="20" t="str">
        <f t="shared" si="263"/>
        <v>Other Investment</v>
      </c>
      <c r="AJ1016" s="25" t="s">
        <v>106</v>
      </c>
      <c r="AK1016" s="25" t="s">
        <v>107</v>
      </c>
      <c r="AL1016" s="23" t="str" cm="1">
        <f t="array" ref="AL1016">_xlfn.SWITCH(AK1016,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16" s="26">
        <v>2</v>
      </c>
      <c r="AN1016" s="25" t="str">
        <f t="shared" si="271"/>
        <v>Non-Sovereign</v>
      </c>
      <c r="AO1016" s="27">
        <v>0.5</v>
      </c>
      <c r="AP1016" s="23">
        <f>Table2[[#This Row],[Approved Amount_UA Equivalent]]/1000000</f>
        <v>6.0713996600016191</v>
      </c>
      <c r="AQ1016" s="19">
        <f t="shared" si="264"/>
        <v>8.0800615235165552</v>
      </c>
      <c r="AR1016" s="23" t="str">
        <f t="shared" si="265"/>
        <v>1-10</v>
      </c>
      <c r="AS1016" s="23" t="str">
        <f t="shared" si="266"/>
        <v>1-20</v>
      </c>
      <c r="AT1016" s="23" t="str">
        <f t="shared" si="267"/>
        <v>1-40</v>
      </c>
      <c r="AU1016" s="23" t="str">
        <f t="shared" si="268"/>
        <v>&lt;1-50 Mn</v>
      </c>
      <c r="AV1016" s="23">
        <f>Table2[[#This Row],[Amount]]</f>
        <v>7500000</v>
      </c>
      <c r="AW1016" s="23" t="str">
        <f t="shared" si="269"/>
        <v>May 2019</v>
      </c>
      <c r="AX1016" s="28">
        <f>IFERROR(VLOOKUP(Table2[[#This Row],[SAP Code]],[26]_16!A:B,2,FALSE),0)</f>
        <v>0</v>
      </c>
      <c r="AY1016" s="28">
        <f>IFERROR(VLOOKUP(Table2[[#This Row],[SAP Code]],[26]_16!D:E,2,FALSE)/ 1000000, 0)</f>
        <v>0</v>
      </c>
      <c r="AZ1016" s="28">
        <f>IFERROR(VLOOKUP(Table2[[#This Row],[SAP Code]],[26]_16!G:H,2,FALSE)/ 1000000, 0)</f>
        <v>0</v>
      </c>
      <c r="BA1016" s="28">
        <f>IFERROR(VLOOKUP(Table2[[#This Row],[SAP Code]],[26]_16!J:K,2,FALSE)/ 1000000, 0)</f>
        <v>0</v>
      </c>
      <c r="BB1016" s="28">
        <f>IFERROR(VLOOKUP(Table2[[#This Row],[SAP Code]],[26]_16!M:N,2,FALSE)/ 1000000, 0)</f>
        <v>10.10117335</v>
      </c>
      <c r="BC1016" s="28">
        <f>IFERROR(VLOOKUP(Table2[[#This Row],[SAP Code]],[26]_16!P:Q,2,FALSE),0)</f>
        <v>4.2235080499999995</v>
      </c>
      <c r="BD1016" s="28">
        <f>IFERROR(VLOOKUP(Table2[[#This Row],[SAP Code]],[26]_16!S:T,2,FALSE),0)</f>
        <v>0</v>
      </c>
      <c r="BE1016" s="28">
        <f>IFERROR(VLOOKUP(Table2[[#This Row],[SAP Code]],[26]_16!V:W,2,FALSE)/ 1000000, 0)</f>
        <v>3.9796077800000003</v>
      </c>
      <c r="BF1016" s="28">
        <f>IFERROR(VLOOKUP(Table2[[#This Row],[SAP Code]],[26]_16!Y:Z,2,FALSE)/ 1000000, 0)</f>
        <v>0</v>
      </c>
      <c r="BG1016" s="28" t="str">
        <f>IFERROR(VLOOKUP(Table2[[#This Row],[SAP Code]],[26]port!$A:$AD,30,FALSE),"unknown")</f>
        <v>OnGo</v>
      </c>
      <c r="BH1016" s="29" t="str">
        <f t="shared" si="270"/>
        <v>Ongoing</v>
      </c>
      <c r="BI1016" s="16"/>
    </row>
    <row r="1017" spans="1:61" ht="17.100000000000001" customHeight="1">
      <c r="A1017" s="16" t="s">
        <v>189</v>
      </c>
      <c r="B1017" s="16" t="s">
        <v>3550</v>
      </c>
      <c r="C1017" s="16" t="s">
        <v>3555</v>
      </c>
      <c r="D1017" s="16" t="s">
        <v>3552</v>
      </c>
      <c r="E1017" s="18">
        <v>43614</v>
      </c>
      <c r="F1017" s="16" t="s">
        <v>3550</v>
      </c>
      <c r="G1017" s="16" t="s">
        <v>107</v>
      </c>
      <c r="H1017" s="37" t="s">
        <v>194</v>
      </c>
      <c r="I1017" s="16" t="s">
        <v>102</v>
      </c>
      <c r="J1017" s="16" t="s">
        <v>103</v>
      </c>
      <c r="K1017" s="16" t="s">
        <v>104</v>
      </c>
      <c r="L1017" s="16" t="s">
        <v>195</v>
      </c>
      <c r="M1017" s="19">
        <v>35000000</v>
      </c>
      <c r="N1017" s="19">
        <v>28333198.413340889</v>
      </c>
      <c r="O1017" s="20" t="s">
        <v>3556</v>
      </c>
      <c r="P1017" s="21">
        <v>2000130020580</v>
      </c>
      <c r="Q1017" s="20" t="s">
        <v>87</v>
      </c>
      <c r="R1017" s="16" t="str">
        <f t="shared" si="260"/>
        <v>ADB Private</v>
      </c>
      <c r="S1017" s="16" t="str">
        <f t="shared" si="275"/>
        <v>H</v>
      </c>
      <c r="T1017" s="16" t="str">
        <f t="shared" si="274"/>
        <v>ADB Countries</v>
      </c>
      <c r="U1017" s="16" t="str">
        <f t="shared" si="261"/>
        <v>Non-Transition States</v>
      </c>
      <c r="V1017" s="22" t="str">
        <f>IF(ISNUMBER(MATCH(A1017, {"Gabon","Sudan","Niger","Mali","Burkina Faso","Guinea"}, 0)), "De Facto Countries", "Non-De Facto Countries")</f>
        <v>Non-De Facto Countries</v>
      </c>
      <c r="W1017" s="16" t="str">
        <f t="shared" si="272"/>
        <v>North</v>
      </c>
      <c r="X1017" s="16" t="str">
        <f t="shared" si="273"/>
        <v>Finance</v>
      </c>
      <c r="Y1017" s="23"/>
      <c r="AA1017" s="23">
        <f>Table2[[#This Row],[Approved Amount_UA Equivalent]]</f>
        <v>28333198.413340889</v>
      </c>
      <c r="AD1017" s="23">
        <f>SUM(Table2[[#This Row],[Feed Africa ]:[Improve Quality Of Life ]])</f>
        <v>28333198.413340889</v>
      </c>
      <c r="AE1017" s="16" t="b">
        <f>Table2[[#This Row],[Total HI5]]=Table2[[#This Row],[Approved Amount_UA Equivalent]]</f>
        <v>1</v>
      </c>
      <c r="AF1017" s="24">
        <v>10</v>
      </c>
      <c r="AG1017" s="20" t="str">
        <f t="shared" si="262"/>
        <v>Investment Project</v>
      </c>
      <c r="AH1017" s="24" t="e">
        <f>VLOOKUP(Table2[[#This Row],[SAP Code]],[25]DATA!$A:$G,7,FALSE)</f>
        <v>#N/A</v>
      </c>
      <c r="AI1017" s="20" t="str">
        <f t="shared" si="263"/>
        <v>Other Investment</v>
      </c>
      <c r="AJ1017" s="25" t="s">
        <v>106</v>
      </c>
      <c r="AK1017" s="25" t="s">
        <v>107</v>
      </c>
      <c r="AL1017" s="23" t="str" cm="1">
        <f t="array" ref="AL1017">_xlfn.SWITCH(AK1017,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17" s="26">
        <v>2</v>
      </c>
      <c r="AN1017" s="25" t="str">
        <f t="shared" si="271"/>
        <v>Non-Sovereign</v>
      </c>
      <c r="AO1017" s="27">
        <v>1</v>
      </c>
      <c r="AP1017" s="23">
        <f>Table2[[#This Row],[Approved Amount_UA Equivalent]]/1000000</f>
        <v>28.333198413340888</v>
      </c>
      <c r="AQ1017" s="19">
        <f t="shared" si="264"/>
        <v>37.706953776410586</v>
      </c>
      <c r="AR1017" s="23" t="str">
        <f t="shared" si="265"/>
        <v>21-30</v>
      </c>
      <c r="AS1017" s="23" t="str">
        <f t="shared" si="266"/>
        <v>21-40</v>
      </c>
      <c r="AT1017" s="23" t="str">
        <f t="shared" si="267"/>
        <v>1-40</v>
      </c>
      <c r="AU1017" s="23" t="str">
        <f t="shared" si="268"/>
        <v>&lt;1-50 Mn</v>
      </c>
      <c r="AV1017" s="23">
        <f>Table2[[#This Row],[Amount]]</f>
        <v>35000000</v>
      </c>
      <c r="AW1017" s="23" t="str">
        <f t="shared" si="269"/>
        <v>May 2019</v>
      </c>
      <c r="AX1017" s="28">
        <f>IFERROR(VLOOKUP(Table2[[#This Row],[SAP Code]],[26]_16!A:B,2,FALSE),0)</f>
        <v>0</v>
      </c>
      <c r="AY1017" s="28">
        <f>IFERROR(VLOOKUP(Table2[[#This Row],[SAP Code]],[26]_16!D:E,2,FALSE)/ 1000000, 0)</f>
        <v>0</v>
      </c>
      <c r="AZ1017" s="28">
        <f>IFERROR(VLOOKUP(Table2[[#This Row],[SAP Code]],[26]_16!G:H,2,FALSE)/ 1000000, 0)</f>
        <v>0</v>
      </c>
      <c r="BA1017" s="28">
        <f>IFERROR(VLOOKUP(Table2[[#This Row],[SAP Code]],[26]_16!J:K,2,FALSE)/ 1000000, 0)</f>
        <v>0</v>
      </c>
      <c r="BB1017" s="28">
        <f>IFERROR(VLOOKUP(Table2[[#This Row],[SAP Code]],[26]_16!M:N,2,FALSE)/ 1000000, 0)</f>
        <v>24.242816050000002</v>
      </c>
      <c r="BC1017" s="28">
        <f>IFERROR(VLOOKUP(Table2[[#This Row],[SAP Code]],[26]_16!P:Q,2,FALSE),0)</f>
        <v>0</v>
      </c>
      <c r="BD1017" s="28">
        <f>IFERROR(VLOOKUP(Table2[[#This Row],[SAP Code]],[26]_16!S:T,2,FALSE),0)</f>
        <v>4.0435408500000003</v>
      </c>
      <c r="BE1017" s="28">
        <f>IFERROR(VLOOKUP(Table2[[#This Row],[SAP Code]],[26]_16!V:W,2,FALSE)/ 1000000, 0)</f>
        <v>0</v>
      </c>
      <c r="BF1017" s="28">
        <f>IFERROR(VLOOKUP(Table2[[#This Row],[SAP Code]],[26]_16!Y:Z,2,FALSE)/ 1000000, 0)</f>
        <v>0</v>
      </c>
      <c r="BG1017" s="28" t="str">
        <f>IFERROR(VLOOKUP(Table2[[#This Row],[SAP Code]],[26]port!$A:$AD,30,FALSE),"unknown")</f>
        <v>OnGo</v>
      </c>
      <c r="BH1017" s="29" t="str">
        <f t="shared" si="270"/>
        <v>Ongoing</v>
      </c>
      <c r="BI1017" s="16"/>
    </row>
    <row r="1018" spans="1:61" ht="17.100000000000001" customHeight="1">
      <c r="A1018" s="16" t="s">
        <v>141</v>
      </c>
      <c r="B1018" s="16" t="s">
        <v>3557</v>
      </c>
      <c r="C1018" s="16" t="s">
        <v>3558</v>
      </c>
      <c r="D1018" s="16" t="s">
        <v>3559</v>
      </c>
      <c r="E1018" s="18">
        <v>43614</v>
      </c>
      <c r="F1018" s="16" t="s">
        <v>3560</v>
      </c>
      <c r="G1018" s="16" t="s">
        <v>2220</v>
      </c>
      <c r="H1018" s="37" t="s">
        <v>213</v>
      </c>
      <c r="I1018" s="16" t="s">
        <v>155</v>
      </c>
      <c r="J1018" s="16" t="s">
        <v>103</v>
      </c>
      <c r="K1018" s="16" t="s">
        <v>2622</v>
      </c>
      <c r="L1018" s="16" t="s">
        <v>195</v>
      </c>
      <c r="M1018" s="19">
        <v>100000000</v>
      </c>
      <c r="N1018" s="19">
        <v>80951995.466688246</v>
      </c>
      <c r="O1018" s="20" t="s">
        <v>3561</v>
      </c>
      <c r="P1018" s="21">
        <v>2000140001301</v>
      </c>
      <c r="Q1018" s="20" t="s">
        <v>87</v>
      </c>
      <c r="R1018" s="16" t="str">
        <f t="shared" si="260"/>
        <v>ADB Private</v>
      </c>
      <c r="S1018" s="16" t="str">
        <f t="shared" si="275"/>
        <v>A</v>
      </c>
      <c r="T1018" s="16" t="str">
        <f t="shared" si="274"/>
        <v>Multinational</v>
      </c>
      <c r="U1018" s="16" t="str">
        <f t="shared" si="261"/>
        <v>Multinational</v>
      </c>
      <c r="V1018" s="22" t="str">
        <f>IF(ISNUMBER(MATCH(A1018, {"Gabon","Sudan","Niger","Mali","Burkina Faso","Guinea"}, 0)), "De Facto Countries", "Non-De Facto Countries")</f>
        <v>Non-De Facto Countries</v>
      </c>
      <c r="W1018" s="16" t="str">
        <f t="shared" si="272"/>
        <v>Multi</v>
      </c>
      <c r="X1018" s="16" t="str">
        <f t="shared" si="273"/>
        <v>Agriculture</v>
      </c>
      <c r="Y1018" s="23">
        <f>Table2[[#This Row],[Approved Amount_UA Equivalent]]</f>
        <v>80951995.466688246</v>
      </c>
      <c r="AD1018" s="23">
        <f>SUM(Table2[[#This Row],[Feed Africa ]:[Improve Quality Of Life ]])</f>
        <v>80951995.466688246</v>
      </c>
      <c r="AE1018" s="16" t="b">
        <f>Table2[[#This Row],[Total HI5]]=Table2[[#This Row],[Approved Amount_UA Equivalent]]</f>
        <v>1</v>
      </c>
      <c r="AF1018" s="24">
        <v>70</v>
      </c>
      <c r="AG1018" s="20" t="str">
        <f t="shared" si="262"/>
        <v>Equity and Guarantee</v>
      </c>
      <c r="AH1018" s="24" t="e">
        <f>VLOOKUP(Table2[[#This Row],[SAP Code]],[25]DATA!$A:$G,7,FALSE)</f>
        <v>#N/A</v>
      </c>
      <c r="AI1018" s="20" t="str">
        <f t="shared" si="263"/>
        <v>Other Investment</v>
      </c>
      <c r="AJ1018" s="25" t="s">
        <v>157</v>
      </c>
      <c r="AK1018" s="25" t="s">
        <v>2220</v>
      </c>
      <c r="AL1018" s="23" t="str" cm="1">
        <f t="array" ref="AL1018">_xlfn.SWITCH(AK1018,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18" s="26">
        <v>2</v>
      </c>
      <c r="AN1018" s="25" t="str">
        <f t="shared" si="271"/>
        <v>Non-Sovereign</v>
      </c>
      <c r="AO1018" s="27">
        <v>1</v>
      </c>
      <c r="AP1018" s="23">
        <f>Table2[[#This Row],[Approved Amount_UA Equivalent]]/1000000</f>
        <v>80.951995466688246</v>
      </c>
      <c r="AQ1018" s="19">
        <f t="shared" si="264"/>
        <v>107.73415364688739</v>
      </c>
      <c r="AR1018" s="23" t="str">
        <f t="shared" si="265"/>
        <v>81-90</v>
      </c>
      <c r="AS1018" s="23" t="str">
        <f t="shared" si="266"/>
        <v>81-100</v>
      </c>
      <c r="AT1018" s="23" t="str">
        <f t="shared" si="267"/>
        <v>81-120</v>
      </c>
      <c r="AU1018" s="23" t="str">
        <f t="shared" si="268"/>
        <v>50-100 Mn</v>
      </c>
      <c r="AV1018" s="23">
        <f>Table2[[#This Row],[Amount]]</f>
        <v>100000000</v>
      </c>
      <c r="AW1018" s="23" t="str">
        <f t="shared" si="269"/>
        <v>May 2019</v>
      </c>
      <c r="AX1018" s="28">
        <f>IFERROR(VLOOKUP(Table2[[#This Row],[SAP Code]],[26]_16!A:B,2,FALSE),0)</f>
        <v>0</v>
      </c>
      <c r="AY1018" s="28">
        <f>IFERROR(VLOOKUP(Table2[[#This Row],[SAP Code]],[26]_16!D:E,2,FALSE)/ 1000000, 0)</f>
        <v>0</v>
      </c>
      <c r="AZ1018" s="28">
        <f>IFERROR(VLOOKUP(Table2[[#This Row],[SAP Code]],[26]_16!G:H,2,FALSE)/ 1000000, 0)</f>
        <v>0</v>
      </c>
      <c r="BA1018" s="28">
        <f>IFERROR(VLOOKUP(Table2[[#This Row],[SAP Code]],[26]_16!J:K,2,FALSE)/ 1000000, 0)</f>
        <v>0</v>
      </c>
      <c r="BB1018" s="28">
        <f>IFERROR(VLOOKUP(Table2[[#This Row],[SAP Code]],[26]_16!M:N,2,FALSE)/ 1000000, 0)</f>
        <v>0</v>
      </c>
      <c r="BC1018" s="28">
        <f>IFERROR(VLOOKUP(Table2[[#This Row],[SAP Code]],[26]_16!P:Q,2,FALSE),0)</f>
        <v>0</v>
      </c>
      <c r="BD1018" s="28">
        <f>IFERROR(VLOOKUP(Table2[[#This Row],[SAP Code]],[26]_16!S:T,2,FALSE),0)</f>
        <v>0</v>
      </c>
      <c r="BE1018" s="28">
        <f>IFERROR(VLOOKUP(Table2[[#This Row],[SAP Code]],[26]_16!V:W,2,FALSE)/ 1000000, 0)</f>
        <v>0</v>
      </c>
      <c r="BF1018" s="28">
        <f>IFERROR(VLOOKUP(Table2[[#This Row],[SAP Code]],[26]_16!Y:Z,2,FALSE)/ 1000000, 0)</f>
        <v>0</v>
      </c>
      <c r="BG1018" s="28" t="str">
        <f>IFERROR(VLOOKUP(Table2[[#This Row],[SAP Code]],[26]port!$A:$AD,30,FALSE),"unknown")</f>
        <v>unknown</v>
      </c>
      <c r="BH1018" s="29" t="str">
        <f t="shared" si="270"/>
        <v>Unknown</v>
      </c>
      <c r="BI1018" s="16"/>
    </row>
    <row r="1019" spans="1:61" ht="17.100000000000001" customHeight="1">
      <c r="A1019" s="16" t="s">
        <v>3562</v>
      </c>
      <c r="B1019" s="16" t="s">
        <v>3563</v>
      </c>
      <c r="C1019" s="16" t="s">
        <v>3564</v>
      </c>
      <c r="D1019" s="16" t="s">
        <v>3565</v>
      </c>
      <c r="E1019" s="18">
        <v>43615</v>
      </c>
      <c r="F1019" s="16" t="s">
        <v>1190</v>
      </c>
      <c r="G1019" s="16" t="s">
        <v>126</v>
      </c>
      <c r="H1019" s="16" t="s">
        <v>101</v>
      </c>
      <c r="I1019" s="16" t="s">
        <v>123</v>
      </c>
      <c r="J1019" s="16" t="s">
        <v>124</v>
      </c>
      <c r="K1019" s="16" t="s">
        <v>69</v>
      </c>
      <c r="L1019" s="16" t="s">
        <v>70</v>
      </c>
      <c r="M1019" s="19">
        <v>4416210</v>
      </c>
      <c r="N1019" s="19">
        <v>3186850.5368895046</v>
      </c>
      <c r="O1019" s="20" t="s">
        <v>3566</v>
      </c>
      <c r="P1019" s="21">
        <v>5550155001751</v>
      </c>
      <c r="Q1019" s="20" t="s">
        <v>72</v>
      </c>
      <c r="R1019" s="16" t="str">
        <f t="shared" si="260"/>
        <v>GEF</v>
      </c>
      <c r="S1019" s="16" t="str">
        <f t="shared" si="275"/>
        <v>E</v>
      </c>
      <c r="T1019" s="16" t="str">
        <f t="shared" si="274"/>
        <v>ADF Countries</v>
      </c>
      <c r="U1019" s="16" t="str">
        <f t="shared" si="261"/>
        <v>Non-Transition States</v>
      </c>
      <c r="V1019" s="22" t="str">
        <f>IF(ISNUMBER(MATCH(A1019, {"Gabon","Sudan","Niger","Mali","Burkina Faso","Guinea"}, 0)), "De Facto Countries", "Non-De Facto Countries")</f>
        <v>Non-De Facto Countries</v>
      </c>
      <c r="W1019" s="16" t="str">
        <f t="shared" si="272"/>
        <v>South</v>
      </c>
      <c r="X1019" s="16" t="str">
        <f t="shared" si="273"/>
        <v>WASH Sector</v>
      </c>
      <c r="Y1019" s="23">
        <f>Table2[[#This Row],[Approved Amount_UA Equivalent]]*0.03</f>
        <v>95605.516106685129</v>
      </c>
      <c r="Z1019" s="23">
        <f>Table2[[#This Row],[Approved Amount_UA Equivalent]]*0.01</f>
        <v>31868.505368895047</v>
      </c>
      <c r="AC1019" s="23">
        <f>Table2[[#This Row],[Approved Amount_UA Equivalent]]*0.96</f>
        <v>3059376.5154139241</v>
      </c>
      <c r="AD1019" s="23">
        <f>SUM(Table2[[#This Row],[Feed Africa ]:[Improve Quality Of Life ]])</f>
        <v>3186850.5368895042</v>
      </c>
      <c r="AE1019" s="16" t="b">
        <f>Table2[[#This Row],[Total HI5]]=Table2[[#This Row],[Approved Amount_UA Equivalent]]</f>
        <v>1</v>
      </c>
      <c r="AF1019" s="24">
        <v>10</v>
      </c>
      <c r="AG1019" s="20" t="str">
        <f t="shared" si="262"/>
        <v>Investment Project</v>
      </c>
      <c r="AH1019" s="24" t="e">
        <f>VLOOKUP(Table2[[#This Row],[SAP Code]],[25]DATA!$A:$G,7,FALSE)</f>
        <v>#N/A</v>
      </c>
      <c r="AI1019" s="20" t="str">
        <f t="shared" si="263"/>
        <v>Infrastructure</v>
      </c>
      <c r="AJ1019" s="25" t="s">
        <v>89</v>
      </c>
      <c r="AK1019" s="25" t="s">
        <v>126</v>
      </c>
      <c r="AL1019" s="23" t="str" cm="1">
        <f t="array" ref="AL1019">_xlfn.SWITCH(AK1019,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19" s="26">
        <v>1</v>
      </c>
      <c r="AN1019" s="25" t="str">
        <f t="shared" si="271"/>
        <v>Sovereign</v>
      </c>
      <c r="AO1019" s="27">
        <v>1</v>
      </c>
      <c r="AP1019" s="23">
        <f>Table2[[#This Row],[Approved Amount_UA Equivalent]]/1000000</f>
        <v>3.1868505368895046</v>
      </c>
      <c r="AQ1019" s="19">
        <f t="shared" si="264"/>
        <v>4.2411881685140278</v>
      </c>
      <c r="AR1019" s="23" t="str">
        <f t="shared" si="265"/>
        <v>1-10</v>
      </c>
      <c r="AS1019" s="23" t="str">
        <f t="shared" si="266"/>
        <v>1-20</v>
      </c>
      <c r="AT1019" s="23" t="str">
        <f t="shared" si="267"/>
        <v>1-40</v>
      </c>
      <c r="AU1019" s="23" t="str">
        <f t="shared" si="268"/>
        <v>&lt;1-50 Mn</v>
      </c>
      <c r="AV1019" s="23">
        <f>Table2[[#This Row],[Amount]]</f>
        <v>4416210</v>
      </c>
      <c r="AW1019" s="23" t="str">
        <f t="shared" si="269"/>
        <v>May 2019</v>
      </c>
      <c r="AX1019" s="28">
        <f>IFERROR(VLOOKUP(Table2[[#This Row],[SAP Code]],[26]_16!A:B,2,FALSE),0)</f>
        <v>0</v>
      </c>
      <c r="AY1019" s="28">
        <f>IFERROR(VLOOKUP(Table2[[#This Row],[SAP Code]],[26]_16!D:E,2,FALSE)/ 1000000, 0)</f>
        <v>0</v>
      </c>
      <c r="AZ1019" s="28">
        <f>IFERROR(VLOOKUP(Table2[[#This Row],[SAP Code]],[26]_16!G:H,2,FALSE)/ 1000000, 0)</f>
        <v>0</v>
      </c>
      <c r="BA1019" s="28">
        <f>IFERROR(VLOOKUP(Table2[[#This Row],[SAP Code]],[26]_16!J:K,2,FALSE)/ 1000000, 0)</f>
        <v>0</v>
      </c>
      <c r="BB1019" s="28">
        <f>IFERROR(VLOOKUP(Table2[[#This Row],[SAP Code]],[26]_16!M:N,2,FALSE)/ 1000000, 0)</f>
        <v>0</v>
      </c>
      <c r="BC1019" s="28">
        <f>IFERROR(VLOOKUP(Table2[[#This Row],[SAP Code]],[26]_16!P:Q,2,FALSE),0)</f>
        <v>0</v>
      </c>
      <c r="BD1019" s="28">
        <f>IFERROR(VLOOKUP(Table2[[#This Row],[SAP Code]],[26]_16!S:T,2,FALSE),0)</f>
        <v>3.432205E-2</v>
      </c>
      <c r="BE1019" s="28">
        <f>IFERROR(VLOOKUP(Table2[[#This Row],[SAP Code]],[26]_16!V:W,2,FALSE)/ 1000000, 0)</f>
        <v>0.18030906000000002</v>
      </c>
      <c r="BF1019" s="28">
        <f>IFERROR(VLOOKUP(Table2[[#This Row],[SAP Code]],[26]_16!Y:Z,2,FALSE)/ 1000000, 0)</f>
        <v>0.24949474999999996</v>
      </c>
      <c r="BG1019" s="28" t="str">
        <f>IFERROR(VLOOKUP(Table2[[#This Row],[SAP Code]],[26]port!$A:$AD,30,FALSE),"unknown")</f>
        <v>OnGo</v>
      </c>
      <c r="BH1019" s="29" t="str">
        <f t="shared" si="270"/>
        <v>Ongoing</v>
      </c>
      <c r="BI1019" s="16"/>
    </row>
    <row r="1020" spans="1:61" ht="17.100000000000001" customHeight="1">
      <c r="A1020" s="16" t="s">
        <v>337</v>
      </c>
      <c r="B1020" s="16" t="s">
        <v>3567</v>
      </c>
      <c r="C1020" s="16" t="s">
        <v>3568</v>
      </c>
      <c r="D1020" s="16" t="s">
        <v>3569</v>
      </c>
      <c r="E1020" s="18">
        <v>43615</v>
      </c>
      <c r="F1020" s="16" t="s">
        <v>450</v>
      </c>
      <c r="G1020" s="16" t="s">
        <v>2220</v>
      </c>
      <c r="H1020" s="16" t="s">
        <v>101</v>
      </c>
      <c r="I1020" s="16" t="s">
        <v>102</v>
      </c>
      <c r="J1020" s="16" t="s">
        <v>2463</v>
      </c>
      <c r="K1020" s="16" t="s">
        <v>69</v>
      </c>
      <c r="L1020" s="16" t="s">
        <v>85</v>
      </c>
      <c r="M1020" s="19">
        <v>1500000</v>
      </c>
      <c r="N1020" s="19">
        <v>1500000</v>
      </c>
      <c r="O1020" s="20" t="s">
        <v>3570</v>
      </c>
      <c r="P1020" s="21">
        <v>5900155015451</v>
      </c>
      <c r="Q1020" s="20" t="s">
        <v>72</v>
      </c>
      <c r="R1020" s="16" t="str">
        <f t="shared" si="260"/>
        <v>ADF Including TSF</v>
      </c>
      <c r="S1020" s="16" t="str">
        <f t="shared" si="275"/>
        <v>H</v>
      </c>
      <c r="T1020" s="16" t="str">
        <f t="shared" si="274"/>
        <v>ADF Countries</v>
      </c>
      <c r="U1020" s="16" t="str">
        <f t="shared" si="261"/>
        <v>Transition States</v>
      </c>
      <c r="V1020" s="22" t="str">
        <f>IF(ISNUMBER(MATCH(A1020, {"Gabon","Sudan","Niger","Mali","Burkina Faso","Guinea"}, 0)), "De Facto Countries", "Non-De Facto Countries")</f>
        <v>Non-De Facto Countries</v>
      </c>
      <c r="W1020" s="16" t="str">
        <f t="shared" si="272"/>
        <v>South</v>
      </c>
      <c r="X1020" s="16" t="str">
        <f t="shared" si="273"/>
        <v>Finance</v>
      </c>
      <c r="Y1020" s="23"/>
      <c r="AA1020" s="23">
        <f>Table2[[#This Row],[Approved Amount_UA Equivalent]]</f>
        <v>1500000</v>
      </c>
      <c r="AD1020" s="23">
        <f>SUM(Table2[[#This Row],[Feed Africa ]:[Improve Quality Of Life ]])</f>
        <v>1500000</v>
      </c>
      <c r="AE1020" s="16" t="b">
        <f>Table2[[#This Row],[Total HI5]]=Table2[[#This Row],[Approved Amount_UA Equivalent]]</f>
        <v>1</v>
      </c>
      <c r="AF1020" s="24">
        <v>40</v>
      </c>
      <c r="AG1020" s="20" t="str">
        <f t="shared" si="262"/>
        <v>ISP and Investment Project</v>
      </c>
      <c r="AH1020" s="24" t="e">
        <f>VLOOKUP(Table2[[#This Row],[SAP Code]],[25]DATA!$A:$G,7,FALSE)</f>
        <v>#N/A</v>
      </c>
      <c r="AI1020" s="20" t="str">
        <f t="shared" si="263"/>
        <v>Other Investment</v>
      </c>
      <c r="AJ1020" s="25" t="s">
        <v>106</v>
      </c>
      <c r="AK1020" s="25" t="s">
        <v>2220</v>
      </c>
      <c r="AL1020" s="23" t="str" cm="1">
        <f t="array" ref="AL1020">_xlfn.SWITCH(AK1020,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20" s="26">
        <v>1</v>
      </c>
      <c r="AN1020" s="25" t="str">
        <f t="shared" si="271"/>
        <v>Sovereign</v>
      </c>
      <c r="AO1020" s="27">
        <v>1</v>
      </c>
      <c r="AP1020" s="23">
        <f>Table2[[#This Row],[Approved Amount_UA Equivalent]]/1000000</f>
        <v>1.5</v>
      </c>
      <c r="AQ1020" s="19">
        <f t="shared" si="264"/>
        <v>1.9962599999999999</v>
      </c>
      <c r="AR1020" s="23" t="str">
        <f t="shared" si="265"/>
        <v>1-10</v>
      </c>
      <c r="AS1020" s="23" t="str">
        <f t="shared" si="266"/>
        <v>1-20</v>
      </c>
      <c r="AT1020" s="23" t="str">
        <f t="shared" si="267"/>
        <v>1-40</v>
      </c>
      <c r="AU1020" s="23" t="str">
        <f t="shared" si="268"/>
        <v>&lt;1-50 Mn</v>
      </c>
      <c r="AV1020" s="23">
        <f>Table2[[#This Row],[Amount]]</f>
        <v>1500000</v>
      </c>
      <c r="AW1020" s="23" t="str">
        <f t="shared" si="269"/>
        <v>May 2019</v>
      </c>
      <c r="AX1020" s="28">
        <f>IFERROR(VLOOKUP(Table2[[#This Row],[SAP Code]],[26]_16!A:B,2,FALSE),0)</f>
        <v>0</v>
      </c>
      <c r="AY1020" s="28">
        <f>IFERROR(VLOOKUP(Table2[[#This Row],[SAP Code]],[26]_16!D:E,2,FALSE)/ 1000000, 0)</f>
        <v>0</v>
      </c>
      <c r="AZ1020" s="28">
        <f>IFERROR(VLOOKUP(Table2[[#This Row],[SAP Code]],[26]_16!G:H,2,FALSE)/ 1000000, 0)</f>
        <v>0</v>
      </c>
      <c r="BA1020" s="28">
        <f>IFERROR(VLOOKUP(Table2[[#This Row],[SAP Code]],[26]_16!J:K,2,FALSE)/ 1000000, 0)</f>
        <v>0</v>
      </c>
      <c r="BB1020" s="28">
        <f>IFERROR(VLOOKUP(Table2[[#This Row],[SAP Code]],[26]_16!M:N,2,FALSE)/ 1000000, 0)</f>
        <v>0.42273583999999997</v>
      </c>
      <c r="BC1020" s="28">
        <f>IFERROR(VLOOKUP(Table2[[#This Row],[SAP Code]],[26]_16!P:Q,2,FALSE),0)</f>
        <v>0.21975296999999999</v>
      </c>
      <c r="BD1020" s="28">
        <f>IFERROR(VLOOKUP(Table2[[#This Row],[SAP Code]],[26]_16!S:T,2,FALSE),0)</f>
        <v>5.5438270000000005E-2</v>
      </c>
      <c r="BE1020" s="28">
        <f>IFERROR(VLOOKUP(Table2[[#This Row],[SAP Code]],[26]_16!V:W,2,FALSE)/ 1000000, 0)</f>
        <v>0.57262014999999999</v>
      </c>
      <c r="BF1020" s="28">
        <f>IFERROR(VLOOKUP(Table2[[#This Row],[SAP Code]],[26]_16!Y:Z,2,FALSE)/ 1000000, 0)</f>
        <v>7.8552369999999996E-2</v>
      </c>
      <c r="BG1020" s="28" t="str">
        <f>IFERROR(VLOOKUP(Table2[[#This Row],[SAP Code]],[26]port!$A:$AD,30,FALSE),"unknown")</f>
        <v>OnGo</v>
      </c>
      <c r="BH1020" s="29" t="str">
        <f t="shared" si="270"/>
        <v>Ongoing</v>
      </c>
      <c r="BI1020" s="16"/>
    </row>
    <row r="1021" spans="1:61" ht="17.100000000000001" customHeight="1">
      <c r="A1021" s="16" t="s">
        <v>316</v>
      </c>
      <c r="B1021" s="16" t="s">
        <v>3571</v>
      </c>
      <c r="C1021" s="16" t="s">
        <v>3572</v>
      </c>
      <c r="D1021" s="16" t="s">
        <v>3573</v>
      </c>
      <c r="E1021" s="18">
        <v>43621</v>
      </c>
      <c r="F1021" s="16" t="s">
        <v>3574</v>
      </c>
      <c r="G1021" s="16" t="s">
        <v>107</v>
      </c>
      <c r="H1021" s="16" t="s">
        <v>132</v>
      </c>
      <c r="I1021" s="16" t="s">
        <v>155</v>
      </c>
      <c r="J1021" s="16" t="s">
        <v>103</v>
      </c>
      <c r="K1021" s="16" t="s">
        <v>474</v>
      </c>
      <c r="L1021" s="16" t="s">
        <v>195</v>
      </c>
      <c r="M1021" s="19">
        <v>100000000</v>
      </c>
      <c r="N1021" s="19">
        <v>80944132.359845236</v>
      </c>
      <c r="O1021" s="20" t="s">
        <v>3575</v>
      </c>
      <c r="P1021" s="21">
        <v>2000120005169</v>
      </c>
      <c r="Q1021" s="20" t="s">
        <v>87</v>
      </c>
      <c r="R1021" s="16" t="str">
        <f t="shared" si="260"/>
        <v>ADB Private</v>
      </c>
      <c r="S1021" s="16" t="str">
        <f t="shared" si="275"/>
        <v>A</v>
      </c>
      <c r="T1021" s="16" t="str">
        <f t="shared" si="274"/>
        <v>Blend Countries</v>
      </c>
      <c r="U1021" s="16" t="str">
        <f t="shared" si="261"/>
        <v>Non-Transition States</v>
      </c>
      <c r="V1021" s="22" t="str">
        <f>IF(ISNUMBER(MATCH(A1021, {"Gabon","Sudan","Niger","Mali","Burkina Faso","Guinea"}, 0)), "De Facto Countries", "Non-De Facto Countries")</f>
        <v>Non-De Facto Countries</v>
      </c>
      <c r="W1021" s="16" t="str">
        <f t="shared" si="272"/>
        <v>West</v>
      </c>
      <c r="X1021" s="16" t="str">
        <f t="shared" si="273"/>
        <v>Agriculture</v>
      </c>
      <c r="Y1021" s="23">
        <f>Table2[[#This Row],[Approved Amount_UA Equivalent]]</f>
        <v>80944132.359845236</v>
      </c>
      <c r="AD1021" s="23">
        <f>SUM(Table2[[#This Row],[Feed Africa ]:[Improve Quality Of Life ]])</f>
        <v>80944132.359845236</v>
      </c>
      <c r="AE1021" s="16" t="b">
        <f>Table2[[#This Row],[Total HI5]]=Table2[[#This Row],[Approved Amount_UA Equivalent]]</f>
        <v>1</v>
      </c>
      <c r="AF1021" s="24">
        <v>10</v>
      </c>
      <c r="AG1021" s="20" t="str">
        <f t="shared" si="262"/>
        <v>Investment Project</v>
      </c>
      <c r="AH1021" s="24" t="e">
        <f>VLOOKUP(Table2[[#This Row],[SAP Code]],[25]DATA!$A:$G,7,FALSE)</f>
        <v>#N/A</v>
      </c>
      <c r="AI1021" s="20" t="str">
        <f t="shared" si="263"/>
        <v>Infrastructure</v>
      </c>
      <c r="AJ1021" s="25" t="s">
        <v>157</v>
      </c>
      <c r="AK1021" s="25" t="s">
        <v>107</v>
      </c>
      <c r="AL1021" s="23" t="str" cm="1">
        <f t="array" ref="AL1021">_xlfn.SWITCH(AK1021,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21" s="26">
        <v>2</v>
      </c>
      <c r="AN1021" s="25" t="str">
        <f t="shared" si="271"/>
        <v>Non-Sovereign</v>
      </c>
      <c r="AO1021" s="27">
        <v>1</v>
      </c>
      <c r="AP1021" s="23">
        <f>Table2[[#This Row],[Approved Amount_UA Equivalent]]/1000000</f>
        <v>80.944132359845241</v>
      </c>
      <c r="AQ1021" s="19">
        <f t="shared" si="264"/>
        <v>107.72368910977644</v>
      </c>
      <c r="AR1021" s="23" t="str">
        <f t="shared" si="265"/>
        <v>81-90</v>
      </c>
      <c r="AS1021" s="23" t="str">
        <f t="shared" si="266"/>
        <v>81-100</v>
      </c>
      <c r="AT1021" s="23" t="str">
        <f t="shared" si="267"/>
        <v>81-120</v>
      </c>
      <c r="AU1021" s="23" t="str">
        <f t="shared" si="268"/>
        <v>50-100 Mn</v>
      </c>
      <c r="AV1021" s="23">
        <f>Table2[[#This Row],[Amount]]</f>
        <v>100000000</v>
      </c>
      <c r="AW1021" s="23" t="str">
        <f t="shared" si="269"/>
        <v>Jun 2019</v>
      </c>
      <c r="AX1021" s="28">
        <f>IFERROR(VLOOKUP(Table2[[#This Row],[SAP Code]],[26]_16!A:B,2,FALSE),0)</f>
        <v>0</v>
      </c>
      <c r="AY1021" s="28">
        <f>IFERROR(VLOOKUP(Table2[[#This Row],[SAP Code]],[26]_16!D:E,2,FALSE)/ 1000000, 0)</f>
        <v>0</v>
      </c>
      <c r="AZ1021" s="28">
        <f>IFERROR(VLOOKUP(Table2[[#This Row],[SAP Code]],[26]_16!G:H,2,FALSE)/ 1000000, 0)</f>
        <v>0</v>
      </c>
      <c r="BA1021" s="28">
        <f>IFERROR(VLOOKUP(Table2[[#This Row],[SAP Code]],[26]_16!J:K,2,FALSE)/ 1000000, 0)</f>
        <v>0</v>
      </c>
      <c r="BB1021" s="28">
        <f>IFERROR(VLOOKUP(Table2[[#This Row],[SAP Code]],[26]_16!M:N,2,FALSE)/ 1000000, 0)</f>
        <v>80.504793370000002</v>
      </c>
      <c r="BC1021" s="28">
        <f>IFERROR(VLOOKUP(Table2[[#This Row],[SAP Code]],[26]_16!P:Q,2,FALSE),0)</f>
        <v>0</v>
      </c>
      <c r="BD1021" s="28">
        <f>IFERROR(VLOOKUP(Table2[[#This Row],[SAP Code]],[26]_16!S:T,2,FALSE),0)</f>
        <v>0</v>
      </c>
      <c r="BE1021" s="28">
        <f>IFERROR(VLOOKUP(Table2[[#This Row],[SAP Code]],[26]_16!V:W,2,FALSE)/ 1000000, 0)</f>
        <v>0</v>
      </c>
      <c r="BF1021" s="28">
        <f>IFERROR(VLOOKUP(Table2[[#This Row],[SAP Code]],[26]_16!Y:Z,2,FALSE)/ 1000000, 0)</f>
        <v>0</v>
      </c>
      <c r="BG1021" s="28" t="str">
        <f>IFERROR(VLOOKUP(Table2[[#This Row],[SAP Code]],[26]port!$A:$AD,30,FALSE),"unknown")</f>
        <v>ABAN</v>
      </c>
      <c r="BH1021" s="29" t="str">
        <f t="shared" si="270"/>
        <v>Number of operations Cancelled before completion</v>
      </c>
      <c r="BI1021" s="16"/>
    </row>
    <row r="1022" spans="1:61" ht="17.100000000000001" customHeight="1">
      <c r="A1022" s="16" t="s">
        <v>316</v>
      </c>
      <c r="B1022" s="16" t="s">
        <v>3571</v>
      </c>
      <c r="C1022" s="16" t="s">
        <v>3572</v>
      </c>
      <c r="D1022" s="16" t="s">
        <v>3573</v>
      </c>
      <c r="E1022" s="18">
        <v>43621</v>
      </c>
      <c r="F1022" s="16" t="s">
        <v>3574</v>
      </c>
      <c r="G1022" s="16" t="s">
        <v>107</v>
      </c>
      <c r="H1022" s="16" t="s">
        <v>132</v>
      </c>
      <c r="I1022" s="16" t="s">
        <v>155</v>
      </c>
      <c r="J1022" s="16" t="s">
        <v>103</v>
      </c>
      <c r="K1022" s="16" t="s">
        <v>476</v>
      </c>
      <c r="L1022" s="16" t="s">
        <v>195</v>
      </c>
      <c r="M1022" s="19">
        <v>100000000</v>
      </c>
      <c r="N1022" s="19">
        <v>80944132.359845236</v>
      </c>
      <c r="O1022" s="20" t="s">
        <v>3576</v>
      </c>
      <c r="P1022" s="21">
        <v>2000120005119</v>
      </c>
      <c r="Q1022" s="20" t="s">
        <v>87</v>
      </c>
      <c r="R1022" s="16" t="str">
        <f t="shared" si="260"/>
        <v>ADB Private</v>
      </c>
      <c r="S1022" s="16" t="str">
        <f t="shared" si="275"/>
        <v>A</v>
      </c>
      <c r="T1022" s="16" t="str">
        <f t="shared" si="274"/>
        <v>Blend Countries</v>
      </c>
      <c r="U1022" s="16" t="str">
        <f t="shared" si="261"/>
        <v>Non-Transition States</v>
      </c>
      <c r="V1022" s="22" t="str">
        <f>IF(ISNUMBER(MATCH(A1022, {"Gabon","Sudan","Niger","Mali","Burkina Faso","Guinea"}, 0)), "De Facto Countries", "Non-De Facto Countries")</f>
        <v>Non-De Facto Countries</v>
      </c>
      <c r="W1022" s="16" t="str">
        <f t="shared" si="272"/>
        <v>West</v>
      </c>
      <c r="X1022" s="16" t="str">
        <f t="shared" si="273"/>
        <v>Agriculture</v>
      </c>
      <c r="Y1022" s="23">
        <f>Table2[[#This Row],[Approved Amount_UA Equivalent]]</f>
        <v>80944132.359845236</v>
      </c>
      <c r="AD1022" s="23">
        <f>SUM(Table2[[#This Row],[Feed Africa ]:[Improve Quality Of Life ]])</f>
        <v>80944132.359845236</v>
      </c>
      <c r="AE1022" s="16" t="b">
        <f>Table2[[#This Row],[Total HI5]]=Table2[[#This Row],[Approved Amount_UA Equivalent]]</f>
        <v>1</v>
      </c>
      <c r="AF1022" s="24">
        <v>10</v>
      </c>
      <c r="AG1022" s="20" t="str">
        <f t="shared" si="262"/>
        <v>Investment Project</v>
      </c>
      <c r="AH1022" s="24" t="e">
        <f>VLOOKUP(Table2[[#This Row],[SAP Code]],[25]DATA!$A:$G,7,FALSE)</f>
        <v>#N/A</v>
      </c>
      <c r="AI1022" s="20" t="str">
        <f t="shared" si="263"/>
        <v>Infrastructure</v>
      </c>
      <c r="AJ1022" s="25" t="s">
        <v>157</v>
      </c>
      <c r="AK1022" s="25" t="s">
        <v>107</v>
      </c>
      <c r="AL1022" s="23" t="str" cm="1">
        <f t="array" ref="AL1022">_xlfn.SWITCH(AK1022,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22" s="26">
        <v>2</v>
      </c>
      <c r="AN1022" s="25" t="str">
        <f t="shared" si="271"/>
        <v>Non-Sovereign</v>
      </c>
      <c r="AO1022" s="27">
        <v>1</v>
      </c>
      <c r="AP1022" s="23">
        <f>Table2[[#This Row],[Approved Amount_UA Equivalent]]/1000000</f>
        <v>80.944132359845241</v>
      </c>
      <c r="AQ1022" s="19">
        <f t="shared" si="264"/>
        <v>107.72368910977644</v>
      </c>
      <c r="AR1022" s="23" t="str">
        <f t="shared" si="265"/>
        <v>81-90</v>
      </c>
      <c r="AS1022" s="23" t="str">
        <f t="shared" si="266"/>
        <v>81-100</v>
      </c>
      <c r="AT1022" s="23" t="str">
        <f t="shared" si="267"/>
        <v>81-120</v>
      </c>
      <c r="AU1022" s="23" t="str">
        <f t="shared" si="268"/>
        <v>50-100 Mn</v>
      </c>
      <c r="AV1022" s="23">
        <f>Table2[[#This Row],[Amount]]</f>
        <v>100000000</v>
      </c>
      <c r="AW1022" s="23" t="str">
        <f t="shared" si="269"/>
        <v>Jun 2019</v>
      </c>
      <c r="AX1022" s="28">
        <f>IFERROR(VLOOKUP(Table2[[#This Row],[SAP Code]],[26]_16!A:B,2,FALSE),0)</f>
        <v>0</v>
      </c>
      <c r="AY1022" s="28">
        <f>IFERROR(VLOOKUP(Table2[[#This Row],[SAP Code]],[26]_16!D:E,2,FALSE)/ 1000000, 0)</f>
        <v>0</v>
      </c>
      <c r="AZ1022" s="28">
        <f>IFERROR(VLOOKUP(Table2[[#This Row],[SAP Code]],[26]_16!G:H,2,FALSE)/ 1000000, 0)</f>
        <v>0</v>
      </c>
      <c r="BA1022" s="28">
        <f>IFERROR(VLOOKUP(Table2[[#This Row],[SAP Code]],[26]_16!J:K,2,FALSE)/ 1000000, 0)</f>
        <v>0</v>
      </c>
      <c r="BB1022" s="28">
        <f>IFERROR(VLOOKUP(Table2[[#This Row],[SAP Code]],[26]_16!M:N,2,FALSE)/ 1000000, 0)</f>
        <v>0</v>
      </c>
      <c r="BC1022" s="28">
        <f>IFERROR(VLOOKUP(Table2[[#This Row],[SAP Code]],[26]_16!P:Q,2,FALSE),0)</f>
        <v>83.233281430000005</v>
      </c>
      <c r="BD1022" s="28">
        <f>IFERROR(VLOOKUP(Table2[[#This Row],[SAP Code]],[26]_16!S:T,2,FALSE),0)</f>
        <v>0</v>
      </c>
      <c r="BE1022" s="28">
        <f>IFERROR(VLOOKUP(Table2[[#This Row],[SAP Code]],[26]_16!V:W,2,FALSE)/ 1000000, 0)</f>
        <v>0</v>
      </c>
      <c r="BF1022" s="28">
        <f>IFERROR(VLOOKUP(Table2[[#This Row],[SAP Code]],[26]_16!Y:Z,2,FALSE)/ 1000000, 0)</f>
        <v>0</v>
      </c>
      <c r="BG1022" s="28" t="str">
        <f>IFERROR(VLOOKUP(Table2[[#This Row],[SAP Code]],[26]port!$A:$AD,30,FALSE),"unknown")</f>
        <v>CLSD</v>
      </c>
      <c r="BH1022" s="29" t="str">
        <f t="shared" si="270"/>
        <v>Number of operations completed out of the net approved of that year</v>
      </c>
      <c r="BI1022" s="16"/>
    </row>
    <row r="1023" spans="1:61" ht="17.100000000000001" customHeight="1">
      <c r="A1023" s="16" t="s">
        <v>316</v>
      </c>
      <c r="B1023" s="16" t="s">
        <v>3571</v>
      </c>
      <c r="C1023" s="16" t="s">
        <v>3572</v>
      </c>
      <c r="D1023" s="16" t="s">
        <v>3573</v>
      </c>
      <c r="E1023" s="18">
        <v>43621</v>
      </c>
      <c r="F1023" s="16" t="s">
        <v>3574</v>
      </c>
      <c r="G1023" s="16" t="s">
        <v>107</v>
      </c>
      <c r="H1023" s="16" t="s">
        <v>132</v>
      </c>
      <c r="I1023" s="16" t="s">
        <v>155</v>
      </c>
      <c r="J1023" s="16" t="s">
        <v>103</v>
      </c>
      <c r="K1023" s="16" t="s">
        <v>3577</v>
      </c>
      <c r="L1023" s="16" t="s">
        <v>195</v>
      </c>
      <c r="M1023" s="19">
        <v>100000000</v>
      </c>
      <c r="N1023" s="19">
        <v>80944132.359845236</v>
      </c>
      <c r="O1023" s="20" t="s">
        <v>3578</v>
      </c>
      <c r="P1023" s="21">
        <v>2000120005120</v>
      </c>
      <c r="Q1023" s="20" t="s">
        <v>87</v>
      </c>
      <c r="R1023" s="16" t="str">
        <f t="shared" si="260"/>
        <v>ADB Private</v>
      </c>
      <c r="S1023" s="16" t="str">
        <f t="shared" si="275"/>
        <v>A</v>
      </c>
      <c r="T1023" s="16" t="str">
        <f t="shared" si="274"/>
        <v>Blend Countries</v>
      </c>
      <c r="U1023" s="16" t="str">
        <f t="shared" si="261"/>
        <v>Non-Transition States</v>
      </c>
      <c r="V1023" s="22" t="str">
        <f>IF(ISNUMBER(MATCH(A1023, {"Gabon","Sudan","Niger","Mali","Burkina Faso","Guinea"}, 0)), "De Facto Countries", "Non-De Facto Countries")</f>
        <v>Non-De Facto Countries</v>
      </c>
      <c r="W1023" s="16" t="str">
        <f t="shared" si="272"/>
        <v>West</v>
      </c>
      <c r="X1023" s="16" t="str">
        <f t="shared" si="273"/>
        <v>Agriculture</v>
      </c>
      <c r="Y1023" s="23">
        <f>Table2[[#This Row],[Approved Amount_UA Equivalent]]</f>
        <v>80944132.359845236</v>
      </c>
      <c r="AD1023" s="23">
        <f>SUM(Table2[[#This Row],[Feed Africa ]:[Improve Quality Of Life ]])</f>
        <v>80944132.359845236</v>
      </c>
      <c r="AE1023" s="16" t="b">
        <f>Table2[[#This Row],[Total HI5]]=Table2[[#This Row],[Approved Amount_UA Equivalent]]</f>
        <v>1</v>
      </c>
      <c r="AF1023" s="24">
        <v>10</v>
      </c>
      <c r="AG1023" s="20" t="str">
        <f t="shared" si="262"/>
        <v>Investment Project</v>
      </c>
      <c r="AH1023" s="24" t="e">
        <f>VLOOKUP(Table2[[#This Row],[SAP Code]],[25]DATA!$A:$G,7,FALSE)</f>
        <v>#N/A</v>
      </c>
      <c r="AI1023" s="20" t="str">
        <f t="shared" si="263"/>
        <v>Infrastructure</v>
      </c>
      <c r="AJ1023" s="25" t="s">
        <v>157</v>
      </c>
      <c r="AK1023" s="25" t="s">
        <v>107</v>
      </c>
      <c r="AL1023" s="23" t="str" cm="1">
        <f t="array" ref="AL1023">_xlfn.SWITCH(AK1023,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23" s="26">
        <v>2</v>
      </c>
      <c r="AN1023" s="25" t="str">
        <f t="shared" si="271"/>
        <v>Non-Sovereign</v>
      </c>
      <c r="AO1023" s="27">
        <v>1</v>
      </c>
      <c r="AP1023" s="23">
        <f>Table2[[#This Row],[Approved Amount_UA Equivalent]]/1000000</f>
        <v>80.944132359845241</v>
      </c>
      <c r="AQ1023" s="19">
        <f t="shared" si="264"/>
        <v>107.72368910977644</v>
      </c>
      <c r="AR1023" s="23" t="str">
        <f t="shared" si="265"/>
        <v>81-90</v>
      </c>
      <c r="AS1023" s="23" t="str">
        <f t="shared" si="266"/>
        <v>81-100</v>
      </c>
      <c r="AT1023" s="23" t="str">
        <f t="shared" si="267"/>
        <v>81-120</v>
      </c>
      <c r="AU1023" s="23" t="str">
        <f t="shared" si="268"/>
        <v>50-100 Mn</v>
      </c>
      <c r="AV1023" s="23">
        <f>Table2[[#This Row],[Amount]]</f>
        <v>100000000</v>
      </c>
      <c r="AW1023" s="23" t="str">
        <f t="shared" si="269"/>
        <v>Jun 2019</v>
      </c>
      <c r="AX1023" s="28">
        <f>IFERROR(VLOOKUP(Table2[[#This Row],[SAP Code]],[26]_16!A:B,2,FALSE),0)</f>
        <v>0</v>
      </c>
      <c r="AY1023" s="28">
        <f>IFERROR(VLOOKUP(Table2[[#This Row],[SAP Code]],[26]_16!D:E,2,FALSE)/ 1000000, 0)</f>
        <v>0</v>
      </c>
      <c r="AZ1023" s="28">
        <f>IFERROR(VLOOKUP(Table2[[#This Row],[SAP Code]],[26]_16!G:H,2,FALSE)/ 1000000, 0)</f>
        <v>0</v>
      </c>
      <c r="BA1023" s="28">
        <f>IFERROR(VLOOKUP(Table2[[#This Row],[SAP Code]],[26]_16!J:K,2,FALSE)/ 1000000, 0)</f>
        <v>0</v>
      </c>
      <c r="BB1023" s="28">
        <f>IFERROR(VLOOKUP(Table2[[#This Row],[SAP Code]],[26]_16!M:N,2,FALSE)/ 1000000, 0)</f>
        <v>0</v>
      </c>
      <c r="BC1023" s="28">
        <f>IFERROR(VLOOKUP(Table2[[#This Row],[SAP Code]],[26]_16!P:Q,2,FALSE),0)</f>
        <v>0</v>
      </c>
      <c r="BD1023" s="28">
        <f>IFERROR(VLOOKUP(Table2[[#This Row],[SAP Code]],[26]_16!S:T,2,FALSE),0)</f>
        <v>61.208206140000001</v>
      </c>
      <c r="BE1023" s="28">
        <f>IFERROR(VLOOKUP(Table2[[#This Row],[SAP Code]],[26]_16!V:W,2,FALSE)/ 1000000, 0)</f>
        <v>20.27657245</v>
      </c>
      <c r="BF1023" s="28">
        <f>IFERROR(VLOOKUP(Table2[[#This Row],[SAP Code]],[26]_16!Y:Z,2,FALSE)/ 1000000, 0)</f>
        <v>0</v>
      </c>
      <c r="BG1023" s="28" t="str">
        <f>IFERROR(VLOOKUP(Table2[[#This Row],[SAP Code]],[26]port!$A:$AD,30,FALSE),"unknown")</f>
        <v>TERM</v>
      </c>
      <c r="BH1023" s="29" t="str">
        <f t="shared" si="270"/>
        <v>Number of operations Cancelled before completion</v>
      </c>
      <c r="BI1023" s="16"/>
    </row>
    <row r="1024" spans="1:61" ht="17.100000000000001" customHeight="1">
      <c r="A1024" s="16" t="s">
        <v>316</v>
      </c>
      <c r="B1024" s="16" t="s">
        <v>3579</v>
      </c>
      <c r="C1024" s="16" t="s">
        <v>3580</v>
      </c>
      <c r="D1024" s="16" t="s">
        <v>3581</v>
      </c>
      <c r="E1024" s="18">
        <v>43621</v>
      </c>
      <c r="F1024" s="16" t="s">
        <v>3582</v>
      </c>
      <c r="G1024" s="16" t="s">
        <v>2055</v>
      </c>
      <c r="H1024" s="16" t="s">
        <v>132</v>
      </c>
      <c r="I1024" s="16" t="s">
        <v>82</v>
      </c>
      <c r="J1024" s="16" t="s">
        <v>103</v>
      </c>
      <c r="K1024" s="16" t="s">
        <v>84</v>
      </c>
      <c r="L1024" s="16" t="s">
        <v>195</v>
      </c>
      <c r="M1024" s="19">
        <v>50000000</v>
      </c>
      <c r="N1024" s="19">
        <v>40472066.179922618</v>
      </c>
      <c r="O1024" s="20" t="s">
        <v>3583</v>
      </c>
      <c r="P1024" s="21">
        <v>2000130020480</v>
      </c>
      <c r="Q1024" s="20" t="s">
        <v>87</v>
      </c>
      <c r="R1024" s="16" t="str">
        <f t="shared" si="260"/>
        <v>ADB Private</v>
      </c>
      <c r="S1024" s="16" t="str">
        <f t="shared" si="275"/>
        <v>F</v>
      </c>
      <c r="T1024" s="16" t="str">
        <f t="shared" si="274"/>
        <v>Blend Countries</v>
      </c>
      <c r="U1024" s="16" t="str">
        <f t="shared" si="261"/>
        <v>Non-Transition States</v>
      </c>
      <c r="V1024" s="22" t="str">
        <f>IF(ISNUMBER(MATCH(A1024, {"Gabon","Sudan","Niger","Mali","Burkina Faso","Guinea"}, 0)), "De Facto Countries", "Non-De Facto Countries")</f>
        <v>Non-De Facto Countries</v>
      </c>
      <c r="W1024" s="16" t="str">
        <f t="shared" si="272"/>
        <v>West</v>
      </c>
      <c r="X1024" s="16" t="str">
        <f t="shared" si="273"/>
        <v>Power</v>
      </c>
      <c r="Y1024" s="23"/>
      <c r="Z1024" s="23">
        <f>Table2[[#This Row],[Approved Amount_UA Equivalent]]</f>
        <v>40472066.179922618</v>
      </c>
      <c r="AD1024" s="23">
        <f>SUM(Table2[[#This Row],[Feed Africa ]:[Improve Quality Of Life ]])</f>
        <v>40472066.179922618</v>
      </c>
      <c r="AE1024" s="16" t="b">
        <f>Table2[[#This Row],[Total HI5]]=Table2[[#This Row],[Approved Amount_UA Equivalent]]</f>
        <v>1</v>
      </c>
      <c r="AF1024" s="24">
        <v>10</v>
      </c>
      <c r="AG1024" s="20" t="str">
        <f t="shared" si="262"/>
        <v>Investment Project</v>
      </c>
      <c r="AH1024" s="24" t="e">
        <f>VLOOKUP(Table2[[#This Row],[SAP Code]],[25]DATA!$A:$G,7,FALSE)</f>
        <v>#N/A</v>
      </c>
      <c r="AI1024" s="20" t="str">
        <f t="shared" si="263"/>
        <v>Infrastructure</v>
      </c>
      <c r="AJ1024" s="25" t="s">
        <v>89</v>
      </c>
      <c r="AK1024" s="25" t="s">
        <v>2055</v>
      </c>
      <c r="AL1024" s="23" t="str" cm="1">
        <f t="array" ref="AL1024">_xlfn.SWITCH(AK1024,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24" s="26">
        <v>2</v>
      </c>
      <c r="AN1024" s="25" t="str">
        <f t="shared" si="271"/>
        <v>Non-Sovereign</v>
      </c>
      <c r="AO1024" s="27">
        <v>1</v>
      </c>
      <c r="AP1024" s="23">
        <f>Table2[[#This Row],[Approved Amount_UA Equivalent]]/1000000</f>
        <v>40.472066179922621</v>
      </c>
      <c r="AQ1024" s="19">
        <f t="shared" si="264"/>
        <v>53.861844554888222</v>
      </c>
      <c r="AR1024" s="23" t="str">
        <f t="shared" si="265"/>
        <v>41-50</v>
      </c>
      <c r="AS1024" s="23" t="str">
        <f t="shared" si="266"/>
        <v>41-60</v>
      </c>
      <c r="AT1024" s="23" t="str">
        <f t="shared" si="267"/>
        <v>41-80</v>
      </c>
      <c r="AU1024" s="23" t="str">
        <f t="shared" si="268"/>
        <v>&lt;1-50 Mn</v>
      </c>
      <c r="AV1024" s="23">
        <f>Table2[[#This Row],[Amount]]</f>
        <v>50000000</v>
      </c>
      <c r="AW1024" s="23" t="str">
        <f t="shared" si="269"/>
        <v>Jun 2019</v>
      </c>
      <c r="AX1024" s="28">
        <f>IFERROR(VLOOKUP(Table2[[#This Row],[SAP Code]],[26]_16!A:B,2,FALSE),0)</f>
        <v>0</v>
      </c>
      <c r="AY1024" s="28">
        <f>IFERROR(VLOOKUP(Table2[[#This Row],[SAP Code]],[26]_16!D:E,2,FALSE)/ 1000000, 0)</f>
        <v>0</v>
      </c>
      <c r="AZ1024" s="28">
        <f>IFERROR(VLOOKUP(Table2[[#This Row],[SAP Code]],[26]_16!G:H,2,FALSE)/ 1000000, 0)</f>
        <v>0</v>
      </c>
      <c r="BA1024" s="28">
        <f>IFERROR(VLOOKUP(Table2[[#This Row],[SAP Code]],[26]_16!J:K,2,FALSE)/ 1000000, 0)</f>
        <v>0</v>
      </c>
      <c r="BB1024" s="28">
        <f>IFERROR(VLOOKUP(Table2[[#This Row],[SAP Code]],[26]_16!M:N,2,FALSE)/ 1000000, 0)</f>
        <v>0</v>
      </c>
      <c r="BC1024" s="28">
        <f>IFERROR(VLOOKUP(Table2[[#This Row],[SAP Code]],[26]_16!P:Q,2,FALSE),0)</f>
        <v>14.608337639999998</v>
      </c>
      <c r="BD1024" s="28">
        <f>IFERROR(VLOOKUP(Table2[[#This Row],[SAP Code]],[26]_16!S:T,2,FALSE),0)</f>
        <v>8.2585938199999998</v>
      </c>
      <c r="BE1024" s="28">
        <f>IFERROR(VLOOKUP(Table2[[#This Row],[SAP Code]],[26]_16!V:W,2,FALSE)/ 1000000, 0)</f>
        <v>4.8299204299999996</v>
      </c>
      <c r="BF1024" s="28">
        <f>IFERROR(VLOOKUP(Table2[[#This Row],[SAP Code]],[26]_16!Y:Z,2,FALSE)/ 1000000, 0)</f>
        <v>0</v>
      </c>
      <c r="BG1024" s="28" t="str">
        <f>IFERROR(VLOOKUP(Table2[[#This Row],[SAP Code]],[26]port!$A:$AD,30,FALSE),"unknown")</f>
        <v>OnGo</v>
      </c>
      <c r="BH1024" s="29" t="str">
        <f t="shared" si="270"/>
        <v>Ongoing</v>
      </c>
      <c r="BI1024" s="16"/>
    </row>
    <row r="1025" spans="1:61" ht="17.100000000000001" customHeight="1">
      <c r="A1025" s="16" t="s">
        <v>316</v>
      </c>
      <c r="B1025" s="16" t="s">
        <v>3584</v>
      </c>
      <c r="C1025" s="16" t="s">
        <v>3585</v>
      </c>
      <c r="D1025" s="16" t="s">
        <v>3586</v>
      </c>
      <c r="E1025" s="18">
        <v>43621</v>
      </c>
      <c r="F1025" s="16" t="s">
        <v>3587</v>
      </c>
      <c r="G1025" s="16" t="s">
        <v>2055</v>
      </c>
      <c r="H1025" s="16" t="s">
        <v>132</v>
      </c>
      <c r="I1025" s="16" t="s">
        <v>82</v>
      </c>
      <c r="J1025" s="16" t="s">
        <v>103</v>
      </c>
      <c r="K1025" s="16" t="s">
        <v>84</v>
      </c>
      <c r="L1025" s="16" t="s">
        <v>195</v>
      </c>
      <c r="M1025" s="19">
        <v>100000000</v>
      </c>
      <c r="N1025" s="19">
        <v>80944132.359845236</v>
      </c>
      <c r="O1025" s="20" t="s">
        <v>3588</v>
      </c>
      <c r="P1025" s="21">
        <v>2000130020531</v>
      </c>
      <c r="Q1025" s="20" t="s">
        <v>87</v>
      </c>
      <c r="R1025" s="16" t="str">
        <f t="shared" si="260"/>
        <v>ADB Private</v>
      </c>
      <c r="S1025" s="16" t="str">
        <f t="shared" si="275"/>
        <v>F</v>
      </c>
      <c r="T1025" s="16" t="str">
        <f t="shared" si="274"/>
        <v>Blend Countries</v>
      </c>
      <c r="U1025" s="16" t="str">
        <f t="shared" si="261"/>
        <v>Non-Transition States</v>
      </c>
      <c r="V1025" s="22" t="str">
        <f>IF(ISNUMBER(MATCH(A1025, {"Gabon","Sudan","Niger","Mali","Burkina Faso","Guinea"}, 0)), "De Facto Countries", "Non-De Facto Countries")</f>
        <v>Non-De Facto Countries</v>
      </c>
      <c r="W1025" s="16" t="str">
        <f t="shared" si="272"/>
        <v>West</v>
      </c>
      <c r="X1025" s="16" t="str">
        <f t="shared" si="273"/>
        <v>Power</v>
      </c>
      <c r="Y1025" s="23"/>
      <c r="Z1025" s="23">
        <f>Table2[[#This Row],[Approved Amount_UA Equivalent]]</f>
        <v>80944132.359845236</v>
      </c>
      <c r="AD1025" s="23">
        <f>SUM(Table2[[#This Row],[Feed Africa ]:[Improve Quality Of Life ]])</f>
        <v>80944132.359845236</v>
      </c>
      <c r="AE1025" s="16" t="b">
        <f>Table2[[#This Row],[Total HI5]]=Table2[[#This Row],[Approved Amount_UA Equivalent]]</f>
        <v>1</v>
      </c>
      <c r="AF1025" s="24">
        <v>10</v>
      </c>
      <c r="AG1025" s="20" t="str">
        <f t="shared" si="262"/>
        <v>Investment Project</v>
      </c>
      <c r="AH1025" s="24" t="e">
        <f>VLOOKUP(Table2[[#This Row],[SAP Code]],[25]DATA!$A:$G,7,FALSE)</f>
        <v>#N/A</v>
      </c>
      <c r="AI1025" s="20" t="str">
        <f t="shared" si="263"/>
        <v>Infrastructure</v>
      </c>
      <c r="AJ1025" s="25" t="s">
        <v>89</v>
      </c>
      <c r="AK1025" s="25" t="s">
        <v>2055</v>
      </c>
      <c r="AL1025" s="23" t="str" cm="1">
        <f t="array" ref="AL1025">_xlfn.SWITCH(AK1025,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25" s="26">
        <v>2</v>
      </c>
      <c r="AN1025" s="25" t="str">
        <f t="shared" si="271"/>
        <v>Non-Sovereign</v>
      </c>
      <c r="AO1025" s="27">
        <v>1</v>
      </c>
      <c r="AP1025" s="23">
        <f>Table2[[#This Row],[Approved Amount_UA Equivalent]]/1000000</f>
        <v>80.944132359845241</v>
      </c>
      <c r="AQ1025" s="19">
        <f t="shared" si="264"/>
        <v>107.72368910977644</v>
      </c>
      <c r="AR1025" s="23" t="str">
        <f t="shared" si="265"/>
        <v>81-90</v>
      </c>
      <c r="AS1025" s="23" t="str">
        <f t="shared" si="266"/>
        <v>81-100</v>
      </c>
      <c r="AT1025" s="23" t="str">
        <f t="shared" si="267"/>
        <v>81-120</v>
      </c>
      <c r="AU1025" s="23" t="str">
        <f t="shared" si="268"/>
        <v>50-100 Mn</v>
      </c>
      <c r="AV1025" s="23">
        <f>Table2[[#This Row],[Amount]]</f>
        <v>100000000</v>
      </c>
      <c r="AW1025" s="23" t="str">
        <f t="shared" si="269"/>
        <v>Jun 2019</v>
      </c>
      <c r="AX1025" s="28">
        <f>IFERROR(VLOOKUP(Table2[[#This Row],[SAP Code]],[26]_16!A:B,2,FALSE),0)</f>
        <v>0</v>
      </c>
      <c r="AY1025" s="28">
        <f>IFERROR(VLOOKUP(Table2[[#This Row],[SAP Code]],[26]_16!D:E,2,FALSE)/ 1000000, 0)</f>
        <v>0</v>
      </c>
      <c r="AZ1025" s="28">
        <f>IFERROR(VLOOKUP(Table2[[#This Row],[SAP Code]],[26]_16!G:H,2,FALSE)/ 1000000, 0)</f>
        <v>0</v>
      </c>
      <c r="BA1025" s="28">
        <f>IFERROR(VLOOKUP(Table2[[#This Row],[SAP Code]],[26]_16!J:K,2,FALSE)/ 1000000, 0)</f>
        <v>0</v>
      </c>
      <c r="BB1025" s="28">
        <f>IFERROR(VLOOKUP(Table2[[#This Row],[SAP Code]],[26]_16!M:N,2,FALSE)/ 1000000, 0)</f>
        <v>0</v>
      </c>
      <c r="BC1025" s="28">
        <f>IFERROR(VLOOKUP(Table2[[#This Row],[SAP Code]],[26]_16!P:Q,2,FALSE),0)</f>
        <v>0</v>
      </c>
      <c r="BD1025" s="28">
        <f>IFERROR(VLOOKUP(Table2[[#This Row],[SAP Code]],[26]_16!S:T,2,FALSE),0)</f>
        <v>16.685066840000001</v>
      </c>
      <c r="BE1025" s="28">
        <f>IFERROR(VLOOKUP(Table2[[#This Row],[SAP Code]],[26]_16!V:W,2,FALSE)/ 1000000, 0)</f>
        <v>31.600594920000002</v>
      </c>
      <c r="BF1025" s="28">
        <f>IFERROR(VLOOKUP(Table2[[#This Row],[SAP Code]],[26]_16!Y:Z,2,FALSE)/ 1000000, 0)</f>
        <v>0</v>
      </c>
      <c r="BG1025" s="28" t="str">
        <f>IFERROR(VLOOKUP(Table2[[#This Row],[SAP Code]],[26]port!$A:$AD,30,FALSE),"unknown")</f>
        <v>OnGo</v>
      </c>
      <c r="BH1025" s="29" t="str">
        <f t="shared" si="270"/>
        <v>Ongoing</v>
      </c>
      <c r="BI1025" s="16"/>
    </row>
    <row r="1026" spans="1:61" ht="17.100000000000001" customHeight="1">
      <c r="A1026" s="16" t="s">
        <v>281</v>
      </c>
      <c r="B1026" s="16" t="s">
        <v>3248</v>
      </c>
      <c r="C1026" s="16" t="s">
        <v>3589</v>
      </c>
      <c r="D1026" s="16" t="s">
        <v>3590</v>
      </c>
      <c r="E1026" s="18">
        <v>43621</v>
      </c>
      <c r="F1026" s="16" t="s">
        <v>285</v>
      </c>
      <c r="G1026" s="16" t="s">
        <v>2220</v>
      </c>
      <c r="H1026" s="16" t="s">
        <v>81</v>
      </c>
      <c r="I1026" s="16" t="s">
        <v>155</v>
      </c>
      <c r="J1026" s="16" t="s">
        <v>3591</v>
      </c>
      <c r="K1026" s="16" t="s">
        <v>69</v>
      </c>
      <c r="L1026" s="16" t="s">
        <v>195</v>
      </c>
      <c r="M1026" s="19">
        <v>10100000</v>
      </c>
      <c r="N1026" s="19">
        <v>8175357.3683443693</v>
      </c>
      <c r="O1026" s="20" t="s">
        <v>3251</v>
      </c>
      <c r="P1026" s="21">
        <v>5110155000701</v>
      </c>
      <c r="Q1026" s="20" t="s">
        <v>72</v>
      </c>
      <c r="R1026" s="16" t="str">
        <f t="shared" ref="R1026:R1089" si="276">IF(J1026="ADB","ADB Public",IF(J1026="ADB Private Sector","ADB Private",IF(J1026="ADF","ADF Including TSF",IF(J1026="Africa Growing Together Fund (AGTF)","AGTF",IF(J1026="Climate Investment Funds (CIF)","CIF",IF(J1026="Climate Investment Funds (CIF) - CTF","CIF",IF(J1026="Climate Investment Funds (CIF) - SCF - FIP","CIF",IF(J1026="Climate Investment Funds (CIF) - SCF - SREP","CIF",IF(J1026="ClimDev-Africa Special Fund (CDSF)","ClimDev",IF(J1026="Global Environment Facility (GEF)","GEF",IF(J1026="Multi-Donor Trust Fund for Zimbabwe (ZIM-FUND)","ZimFund",IF(J1026="NTF","NTF",IF(J1026="Sustainable Energy Fund for Africa (SEFA)","SEFA",IF(J1026="Technical Assistance Fund for Middle Income Countries (MIC-TAF)","MICTAF",IF(J1026="Transition Support Facility (TSF)","ADF Including TSF",IF(J1026="Transition Support Facility (TSF) - ACW (Pillar II)","ADF Including TSF",IF(J1026="Transition Support Facility (TSF) - SSW","ADF Including TSF",IF(J1026="Transition Support Facility (TSF) - SSW (Pillar I)","ADF Including TSF",IF(J1026="Transition Support Facility (TSF) - SSW (Pillar I) - SIF","ADF Including TSF",IF(J1026="Transition Support Facility (TSF) - SSW (Pillar I) - Unallocated Reserve","ADF Including TSF",IF(J1026="Transition Support Facility (TSF) - SSW (Pillar I) - Unallocated Reserves","ADF Including TSF",IF(J1026="Transition Support Facility (TSF) - TSW (Pillar III)","ADF Including TSF",IF(J1026="Transition Support Facility (TSF) - Unallocated Reserves","ADF Including TSF","OTHERS")))))))))))))))))))))))</f>
        <v>OTHERS</v>
      </c>
      <c r="S1026" s="16" t="str">
        <f t="shared" si="275"/>
        <v>A</v>
      </c>
      <c r="T1026" s="16" t="str">
        <f t="shared" si="274"/>
        <v>ADF Countries</v>
      </c>
      <c r="U1026" s="16" t="str">
        <f t="shared" ref="U1026:U1089" si="277">IF(A1026="Algeria","Non-Transition States",
IF(A1026="Angola","Non-Transition States",
IF(A1026="Benin","Non-Transition States",
IF(A1026="Botswana","Non-Transition States",
IF(A1026="Burkina Faso","Transition States",
IF(A1026="Burundi","Transition States",
IF(A1026="Cameroon","Non-Transition States",
IF(A1026="Cape Verde","Non-Transition States",
IF(A1026="Central African Republic","Transition States",
IF(A1026="Centrafrique","Transition States",
IF(A1026="Chad","Transition States",
IF(A1026="Comoros","Transition States",
IF(A1026="Congo CG","Non-Transition States",
IF(A1026="Congo","Non-Transition States",
IF(A1026="Côte D'Ivoire","Non-Transition States",
IF(A1026="Dem Rep Congo","Transition States",
IF(A1026="DEMOCRATIC REPUBLIC OF THE CONGO","Transition States",
IF(A1026="Djibouti","Transition States",
IF(A1026="Egypt","Non-Transition States",
IF(A1026="Eq Guinea","Non-Transition States",
IF(A1026="Equatorial Guinea","Non-Transition States",
IF(A1026="Eritrea","Transition States",
IF(A1026="Swaziland","Non-Transition States",
IF(A1026="Eswatini","Non-Transition States",
IF(A1026="Ethiopia","Non-Transition States",
IF(A1026="Gabon","Non-Transition States",
IF(A1026="Gambia","Transition States",
IF(A1026="Ghana","Non-Transition States",
IF(A1026="Guinea","Transition States",
IF(A1026="Guinea-Bissau","Transition States",
IF(A1026="Kenya","Non-Transition States",
IF(A1026="Lesotho","Non-Transition States",
IF(A1026="Liberia","Transition States",
IF(A1026="Libya","Non-Transition States",
IF(A1026="Madagascar","Transition States",
IF(A1026="Malawi","Non-Transition States",
IF(A1026="Mali","Transition States",
IF(A1026="Mauritania","Non-Transition States",
IF(A1026="Mauritius","Non-Transition States",
IF(A1026="Morocco","Non-Transition States",
IF(A1026="Mozambique","Transition States",
IF(A1026="Multi","Multinational",
IF(A1026="Multinational","Multinational",
IF(A1026="Namibia","Non-Transition States",
IF(A1026="Niger","Transition States",
IF(A1026="Nigeria","Non-Transition States",
IF(A1026="Rwanda","Non-Transition States",
IF(A1026="Sao Tome &amp; Principe","Non-Transition States",
IF(A1026="Sao Tome","Non-Transition States",
IF(A1026="Senegal","Non-Transition States",
IF(A1026="Seychelles","Non-Transition States",
IF(A1026="Sierra Leone","Transition States",
IF(A1026="Somalia","Transition States",
IF(A1026="South Africa","Non-Transition States",
IF(A1026="South Sudan","Transition States",
IF(A1026="Sudan","Transition States",
IF(A1026="Tanzania","Non-Transition States",
IF(A1026="Togo","Transition States",
IF(A1026="Tunisia","Non-Transition States",
IF(A1026="Uganda","Non-Transition States",
IF(A1026="Zambia","Non-Transition States",
IF(A1026="Zimbabwe","Transition States",
IF(A1026="Multi-Countries","Multinational","")))))))))))))))))))))))))))))))))))))))))))))))))))))))))))))))</f>
        <v>Non-Transition States</v>
      </c>
      <c r="V1026" s="22" t="str">
        <f>IF(ISNUMBER(MATCH(A1026, {"Gabon","Sudan","Niger","Mali","Burkina Faso","Guinea"}, 0)), "De Facto Countries", "Non-De Facto Countries")</f>
        <v>Non-De Facto Countries</v>
      </c>
      <c r="W1026" s="16" t="str">
        <f t="shared" si="272"/>
        <v>East</v>
      </c>
      <c r="X1026" s="16" t="str">
        <f t="shared" si="273"/>
        <v>Agriculture</v>
      </c>
      <c r="Y1026" s="23">
        <f>Table2[[#This Row],[Approved Amount_UA Equivalent]]</f>
        <v>8175357.3683443693</v>
      </c>
      <c r="AD1026" s="23">
        <f>SUM(Table2[[#This Row],[Feed Africa ]:[Improve Quality Of Life ]])</f>
        <v>8175357.3683443693</v>
      </c>
      <c r="AE1026" s="16" t="b">
        <f>Table2[[#This Row],[Total HI5]]=Table2[[#This Row],[Approved Amount_UA Equivalent]]</f>
        <v>1</v>
      </c>
      <c r="AF1026" s="24">
        <v>40</v>
      </c>
      <c r="AG1026" s="20" t="str">
        <f t="shared" ref="AG1026:AG1089" si="278">IF(AF1026=10,"Investment Project",IF(AF1026=11,"Line of Credit",IF(AF1026=12,"Investment Project",IF(AF1026=13,"Investment Project",IF(AF1026=20,"Policy and Result Based Op",IF(AF1026=21,"Policy and Result Based Op",IF(AF1026=22,"Restructuring",IF(AF1026=23,"Policy and Result Based Op",IF(AF1026=32,"Technical Assistance &amp; Study",IF(AF1026=40,"ISP and Investment Project",IF(AF1026=41,"ISP and Investment Project",IF(AF1026=42,"Investment Project",IF(AF1026=43,"Technical Assistance &amp; Study",IF(AF1026=44,"Institutional Support",IF(AF1026=46,"Institutional Support",IF(AF1026=50,"Emergency Assistance",IF(AF1026=51,"Emergency Assistance",IF(AF1026=70,"Equity and Guarantee",IF(AF1026=75,"Equity and Guarantee",IF(AF1026=82,"Micro Financing",IF(AF1026=83,"Policy and Result Based Op",IF(AF1026=84,"ISP and Investment Project",IF(AF1026=85,"ISP and Investment Project",IF(AF1026=86,"Technical Assistance &amp; Study",IF(AF1026=90,"Investment Project",IF(AF1026=30,"Investment Project",""))))))))))))))))))))))))))</f>
        <v>ISP and Investment Project</v>
      </c>
      <c r="AH1026" s="24" t="e">
        <f>VLOOKUP(Table2[[#This Row],[SAP Code]],[25]DATA!$A:$G,7,FALSE)</f>
        <v>#N/A</v>
      </c>
      <c r="AI1026" s="20" t="str">
        <f t="shared" ref="AI1026:AI1089" si="279">IF(AG1026="Policy and Result Based Op","Policy-Based Lending",
IF(AND(X1026="Agriculture",OR(AG1026="ISP and Investment Project",AG1026="Investment Project")),"Infrastructure",
IF(AND(X1026="Environment",OR(AG1026="ISP and Investment Project",AG1026="Investment Project")),"Infrastructure",
IF(AND(X1026="ICT",OR(AG1026="ISP and Investment Project",AG1026="Investment Project")),"Infrastructure",
IF(AND(X1026="Power",OR(AG1026="ISP and Investment Project",AG1026="Investment Project")),"Infrastructure",
IF(AND(X1026="Transport",OR(AG1026="ISP and Investment Project",AG1026="Investment Project")),"Infrastructure",
IF(AND(X1026="Urban Developm.",OR(AG1026="ISP and Investment Project",AG1026="Investment Project")),"Infrastructure",
IF(AND(X1026="WASH Sector",OR(AG1026="ISP and Investment Project",AG1026="Investment Project")),"Infrastructure","Other Investment"))))))))</f>
        <v>Infrastructure</v>
      </c>
      <c r="AJ1026" s="25" t="s">
        <v>157</v>
      </c>
      <c r="AK1026" s="25" t="s">
        <v>2220</v>
      </c>
      <c r="AL1026" s="23" t="str" cm="1">
        <f t="array" ref="AL1026">_xlfn.SWITCH(AK1026,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26" s="26">
        <v>1</v>
      </c>
      <c r="AN1026" s="25" t="str">
        <f t="shared" si="271"/>
        <v>Sovereign</v>
      </c>
      <c r="AO1026" s="27">
        <v>1</v>
      </c>
      <c r="AP1026" s="23">
        <f>Table2[[#This Row],[Approved Amount_UA Equivalent]]/1000000</f>
        <v>8.1753573683443701</v>
      </c>
      <c r="AQ1026" s="19">
        <f t="shared" ref="AQ1026:AQ1089" si="280">(N1026*1.33084)/1000000</f>
        <v>10.880092600087421</v>
      </c>
      <c r="AR1026" s="23" t="str">
        <f t="shared" ref="AR1026:AR1089" si="281">ROUNDUP(AP1026/10,0)*10-9&amp;"-"&amp;ROUNDUP(AP1026/10,0)*10</f>
        <v>1-10</v>
      </c>
      <c r="AS1026" s="23" t="str">
        <f t="shared" ref="AS1026:AS1089" si="282">ROUNDUP(AP1026/20,0)*20-19&amp;"-"&amp;ROUNDUP(AP1026/20,0)*20</f>
        <v>1-20</v>
      </c>
      <c r="AT1026" s="23" t="str">
        <f t="shared" ref="AT1026:AT1089" si="283">ROUNDUP(AP1026/40,0)*40-39&amp;"-"&amp;ROUNDUP(AP1026/40,0)*40</f>
        <v>1-40</v>
      </c>
      <c r="AU1026" s="23" t="str">
        <f t="shared" ref="AU1026:AU1089" si="284">IF(AP1026&lt;=50,"&lt;1-50 Mn",IF(AP1026&lt;=100,"50-100 Mn",IF(AP1026&lt;=200,"100-200 Mn",IF(AP1026&lt;=300,"100-300 Mn","&gt;300 Mn"))))</f>
        <v>&lt;1-50 Mn</v>
      </c>
      <c r="AV1026" s="23">
        <f>Table2[[#This Row],[Amount]]</f>
        <v>10100000</v>
      </c>
      <c r="AW1026" s="23" t="str">
        <f t="shared" ref="AW1026:AW1089" si="285">TEXT(E1026, "mmm yyyy")</f>
        <v>Jun 2019</v>
      </c>
      <c r="AX1026" s="28">
        <f>IFERROR(VLOOKUP(Table2[[#This Row],[SAP Code]],[26]_16!A:B,2,FALSE),0)</f>
        <v>0</v>
      </c>
      <c r="AY1026" s="28">
        <f>IFERROR(VLOOKUP(Table2[[#This Row],[SAP Code]],[26]_16!D:E,2,FALSE)/ 1000000, 0)</f>
        <v>0</v>
      </c>
      <c r="AZ1026" s="28">
        <f>IFERROR(VLOOKUP(Table2[[#This Row],[SAP Code]],[26]_16!G:H,2,FALSE)/ 1000000, 0)</f>
        <v>0</v>
      </c>
      <c r="BA1026" s="28">
        <f>IFERROR(VLOOKUP(Table2[[#This Row],[SAP Code]],[26]_16!J:K,2,FALSE)/ 1000000, 0)</f>
        <v>0</v>
      </c>
      <c r="BB1026" s="28">
        <f>IFERROR(VLOOKUP(Table2[[#This Row],[SAP Code]],[26]_16!M:N,2,FALSE)/ 1000000, 0)</f>
        <v>1.3355081200000001</v>
      </c>
      <c r="BC1026" s="28">
        <f>IFERROR(VLOOKUP(Table2[[#This Row],[SAP Code]],[26]_16!P:Q,2,FALSE),0)</f>
        <v>0</v>
      </c>
      <c r="BD1026" s="28">
        <f>IFERROR(VLOOKUP(Table2[[#This Row],[SAP Code]],[26]_16!S:T,2,FALSE),0)</f>
        <v>1.6473260199999999</v>
      </c>
      <c r="BE1026" s="28">
        <f>IFERROR(VLOOKUP(Table2[[#This Row],[SAP Code]],[26]_16!V:W,2,FALSE)/ 1000000, 0)</f>
        <v>3.5025946400000003</v>
      </c>
      <c r="BF1026" s="28">
        <f>IFERROR(VLOOKUP(Table2[[#This Row],[SAP Code]],[26]_16!Y:Z,2,FALSE)/ 1000000, 0)</f>
        <v>0.6404930499999999</v>
      </c>
      <c r="BG1026" s="28" t="str">
        <f>IFERROR(VLOOKUP(Table2[[#This Row],[SAP Code]],[26]port!$A:$AD,30,FALSE),"unknown")</f>
        <v>OnGo</v>
      </c>
      <c r="BH1026" s="29" t="str">
        <f t="shared" ref="BH1026:BH1089" si="286">IF(BG1026="ABAN", "Number of operations Cancelled before completion",
IF(OR(BG1026="APVD", BG1026="OnGo"), "Ongoing",
IF(OR(BG1026="CLSD", BG1026="COMP"), "Number of operations completed out of the net approved of that year",
IF(BG1026="TERM", "Number of operations Cancelled before completion",
IF(BG1026="unknown", "Unknown", "Not Defined")))))</f>
        <v>Ongoing</v>
      </c>
      <c r="BI1026" s="16"/>
    </row>
    <row r="1027" spans="1:61" ht="17.100000000000001" customHeight="1">
      <c r="A1027" s="16" t="s">
        <v>3592</v>
      </c>
      <c r="B1027" s="16" t="s">
        <v>3593</v>
      </c>
      <c r="C1027" s="16" t="s">
        <v>3594</v>
      </c>
      <c r="D1027" s="16" t="s">
        <v>3595</v>
      </c>
      <c r="E1027" s="18">
        <v>43621</v>
      </c>
      <c r="F1027" s="16" t="s">
        <v>3596</v>
      </c>
      <c r="G1027" s="16" t="s">
        <v>255</v>
      </c>
      <c r="H1027" s="16" t="s">
        <v>66</v>
      </c>
      <c r="I1027" s="16" t="s">
        <v>250</v>
      </c>
      <c r="J1027" s="16" t="s">
        <v>179</v>
      </c>
      <c r="K1027" s="16" t="s">
        <v>84</v>
      </c>
      <c r="L1027" s="16" t="s">
        <v>195</v>
      </c>
      <c r="M1027" s="19">
        <v>26543600</v>
      </c>
      <c r="N1027" s="19">
        <v>21485486.717067879</v>
      </c>
      <c r="O1027" s="20" t="s">
        <v>3597</v>
      </c>
      <c r="P1027" s="21">
        <v>2000200004152</v>
      </c>
      <c r="Q1027" s="20" t="s">
        <v>87</v>
      </c>
      <c r="R1027" s="16" t="str">
        <f t="shared" si="276"/>
        <v>ADB Public</v>
      </c>
      <c r="S1027" s="16" t="str">
        <f t="shared" si="275"/>
        <v>K</v>
      </c>
      <c r="T1027" s="16" t="str">
        <f t="shared" si="274"/>
        <v>ADB Countries</v>
      </c>
      <c r="U1027" s="16" t="str">
        <f t="shared" si="277"/>
        <v>Non-Transition States</v>
      </c>
      <c r="V1027" s="22" t="str">
        <f>IF(ISNUMBER(MATCH(A1027, {"Gabon","Sudan","Niger","Mali","Burkina Faso","Guinea"}, 0)), "De Facto Countries", "Non-De Facto Countries")</f>
        <v>Non-De Facto Countries</v>
      </c>
      <c r="W1027" s="16" t="str">
        <f t="shared" si="272"/>
        <v>Central</v>
      </c>
      <c r="X1027" s="16" t="str">
        <f t="shared" si="273"/>
        <v>Multi-Sector</v>
      </c>
      <c r="Y1027" s="23">
        <f>Table2[[#This Row],[Approved Amount_UA Equivalent]]/5</f>
        <v>4297097.3434135756</v>
      </c>
      <c r="Z1027" s="23">
        <f>Table2[[#This Row],[Approved Amount_UA Equivalent]]/5</f>
        <v>4297097.3434135756</v>
      </c>
      <c r="AA1027" s="23">
        <f>Table2[[#This Row],[Approved Amount_UA Equivalent]]/5</f>
        <v>4297097.3434135756</v>
      </c>
      <c r="AB1027" s="23">
        <f>Table2[[#This Row],[Approved Amount_UA Equivalent]]/5</f>
        <v>4297097.3434135756</v>
      </c>
      <c r="AC1027" s="23">
        <f>Table2[[#This Row],[Approved Amount_UA Equivalent]]/5</f>
        <v>4297097.3434135756</v>
      </c>
      <c r="AD1027" s="23">
        <f>SUM(Table2[[#This Row],[Feed Africa ]:[Improve Quality Of Life ]])</f>
        <v>21485486.717067879</v>
      </c>
      <c r="AE1027" s="16" t="b">
        <f>Table2[[#This Row],[Total HI5]]=Table2[[#This Row],[Approved Amount_UA Equivalent]]</f>
        <v>1</v>
      </c>
      <c r="AF1027" s="24">
        <v>10</v>
      </c>
      <c r="AG1027" s="20" t="str">
        <f t="shared" si="278"/>
        <v>Investment Project</v>
      </c>
      <c r="AH1027" s="24" t="e">
        <f>VLOOKUP(Table2[[#This Row],[SAP Code]],[25]DATA!$A:$G,7,FALSE)</f>
        <v>#N/A</v>
      </c>
      <c r="AI1027" s="20" t="str">
        <f t="shared" si="279"/>
        <v>Other Investment</v>
      </c>
      <c r="AJ1027" s="25" t="s">
        <v>254</v>
      </c>
      <c r="AK1027" s="25" t="s">
        <v>255</v>
      </c>
      <c r="AL1027" s="23" t="str" cm="1">
        <f t="array" ref="AL1027">_xlfn.SWITCH(AK1027,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27" s="26">
        <v>1</v>
      </c>
      <c r="AN1027" s="25" t="str">
        <f t="shared" ref="AN1027:AN1090" si="287">IF(AM1027=1,"Sovereign",IF(AM1027&gt;=2,"Non-Sovereign",""))</f>
        <v>Sovereign</v>
      </c>
      <c r="AO1027" s="27">
        <v>1</v>
      </c>
      <c r="AP1027" s="23">
        <f>Table2[[#This Row],[Approved Amount_UA Equivalent]]/1000000</f>
        <v>21.485486717067879</v>
      </c>
      <c r="AQ1027" s="19">
        <f t="shared" si="280"/>
        <v>28.593745142542616</v>
      </c>
      <c r="AR1027" s="23" t="str">
        <f t="shared" si="281"/>
        <v>21-30</v>
      </c>
      <c r="AS1027" s="23" t="str">
        <f t="shared" si="282"/>
        <v>21-40</v>
      </c>
      <c r="AT1027" s="23" t="str">
        <f t="shared" si="283"/>
        <v>1-40</v>
      </c>
      <c r="AU1027" s="23" t="str">
        <f t="shared" si="284"/>
        <v>&lt;1-50 Mn</v>
      </c>
      <c r="AV1027" s="23">
        <f>Table2[[#This Row],[Amount]]</f>
        <v>26543600</v>
      </c>
      <c r="AW1027" s="23" t="str">
        <f t="shared" si="285"/>
        <v>Jun 2019</v>
      </c>
      <c r="AX1027" s="28">
        <f>IFERROR(VLOOKUP(Table2[[#This Row],[SAP Code]],[26]_16!A:B,2,FALSE),0)</f>
        <v>0</v>
      </c>
      <c r="AY1027" s="28">
        <f>IFERROR(VLOOKUP(Table2[[#This Row],[SAP Code]],[26]_16!D:E,2,FALSE)/ 1000000, 0)</f>
        <v>0</v>
      </c>
      <c r="AZ1027" s="28">
        <f>IFERROR(VLOOKUP(Table2[[#This Row],[SAP Code]],[26]_16!G:H,2,FALSE)/ 1000000, 0)</f>
        <v>0</v>
      </c>
      <c r="BA1027" s="28">
        <f>IFERROR(VLOOKUP(Table2[[#This Row],[SAP Code]],[26]_16!J:K,2,FALSE)/ 1000000, 0)</f>
        <v>0</v>
      </c>
      <c r="BB1027" s="28">
        <f>IFERROR(VLOOKUP(Table2[[#This Row],[SAP Code]],[26]_16!M:N,2,FALSE)/ 1000000, 0)</f>
        <v>0</v>
      </c>
      <c r="BC1027" s="28">
        <f>IFERROR(VLOOKUP(Table2[[#This Row],[SAP Code]],[26]_16!P:Q,2,FALSE),0)</f>
        <v>0</v>
      </c>
      <c r="BD1027" s="28">
        <f>IFERROR(VLOOKUP(Table2[[#This Row],[SAP Code]],[26]_16!S:T,2,FALSE),0)</f>
        <v>0.83425973000000009</v>
      </c>
      <c r="BE1027" s="28">
        <f>IFERROR(VLOOKUP(Table2[[#This Row],[SAP Code]],[26]_16!V:W,2,FALSE)/ 1000000, 0)</f>
        <v>1.1233618300000001</v>
      </c>
      <c r="BF1027" s="28">
        <f>IFERROR(VLOOKUP(Table2[[#This Row],[SAP Code]],[26]_16!Y:Z,2,FALSE)/ 1000000, 0)</f>
        <v>0.28359118999999999</v>
      </c>
      <c r="BG1027" s="28" t="str">
        <f>IFERROR(VLOOKUP(Table2[[#This Row],[SAP Code]],[26]port!$A:$AD,30,FALSE),"unknown")</f>
        <v>OnGo</v>
      </c>
      <c r="BH1027" s="29" t="str">
        <f t="shared" si="286"/>
        <v>Ongoing</v>
      </c>
      <c r="BI1027" s="16"/>
    </row>
    <row r="1028" spans="1:61" ht="17.100000000000001" customHeight="1">
      <c r="A1028" s="16" t="s">
        <v>164</v>
      </c>
      <c r="B1028" s="16" t="s">
        <v>3598</v>
      </c>
      <c r="C1028" s="16" t="s">
        <v>3599</v>
      </c>
      <c r="D1028" s="16" t="s">
        <v>3600</v>
      </c>
      <c r="E1028" s="18">
        <v>43621</v>
      </c>
      <c r="F1028" s="16" t="s">
        <v>787</v>
      </c>
      <c r="G1028" s="16" t="s">
        <v>2358</v>
      </c>
      <c r="H1028" s="16" t="s">
        <v>101</v>
      </c>
      <c r="I1028" s="16" t="s">
        <v>155</v>
      </c>
      <c r="J1028" s="16" t="s">
        <v>83</v>
      </c>
      <c r="K1028" s="16" t="s">
        <v>69</v>
      </c>
      <c r="L1028" s="16" t="s">
        <v>85</v>
      </c>
      <c r="M1028" s="19">
        <v>17000000</v>
      </c>
      <c r="N1028" s="19">
        <v>17000000</v>
      </c>
      <c r="O1028" s="20" t="s">
        <v>3601</v>
      </c>
      <c r="P1028" s="21">
        <v>2100155040216</v>
      </c>
      <c r="Q1028" s="20" t="s">
        <v>87</v>
      </c>
      <c r="R1028" s="16" t="str">
        <f t="shared" si="276"/>
        <v>ADF Including TSF</v>
      </c>
      <c r="S1028" s="16" t="str">
        <f t="shared" si="275"/>
        <v>A</v>
      </c>
      <c r="T1028" s="16" t="str">
        <f t="shared" si="274"/>
        <v>ADF Countries</v>
      </c>
      <c r="U1028" s="16" t="str">
        <f t="shared" si="277"/>
        <v>Transition States</v>
      </c>
      <c r="V1028" s="22" t="str">
        <f>IF(ISNUMBER(MATCH(A1028, {"Gabon","Sudan","Niger","Mali","Burkina Faso","Guinea"}, 0)), "De Facto Countries", "Non-De Facto Countries")</f>
        <v>Non-De Facto Countries</v>
      </c>
      <c r="W1028" s="16" t="str">
        <f t="shared" ref="W1028:W1091" si="288">IF(A1028="Algeria","North",IF(A1028="Angola","South",IF(A1028="Benin","West",IF(A1028="Botswana","South",IF(A1028="Burkina Faso","West",IF(A1028="Burundi","East",IF(A1028="Cameroon","Central",IF(A1028="Cape Verde","West",IF(A1028="Central African Republic","Central",IF(A1028="Chad","Central",IF(A1028="Comoros","East",IF(A1028="Congo CG","Central",IF(A1028="Côte D'Ivoire","West",IF(A1028="Dem Rep Congo","Central",IF(A1028="Djibouti","East",IF(A1028="Egypt","North",IF(A1028="Equatorial Guinea","Central",IF(A1028="Eritrea","East",IF(A1028="Eswatini","South",IF(A1028="Ethiopia","East",IF(A1028="Gabon","Central",IF(A1028="Gambia","West",IF(A1028="Ghana","West",IF(A1028="Guinea","West",IF(A1028="Guinea-Bissau","West",IF(A1028="Kenya","East",IF(A1028="Lesotho","South",IF(A1028="Liberia","West",IF(A1028="Libya","North",IF(A1028="Madagascar","South",IF(A1028="Malawi","South",IF(A1028="Mali","West",IF(A1028="Mauritania","North",IF(A1028="Mauritius","South",IF(A1028="Morocco","North",IF(A1028="Mozambique","South",IF(A1028="Multinational","Multi",IF(A1028="Namibia","South",IF(A1028="Niger","West",IF(A1028="Nigeria","Nigeria",IF(A1028="Rwanda","East",IF(A1028="Sao Tome &amp; Principe","South",IF(A1028="Senegal","West",IF(A1028="Seychelles","East",IF(A1028="Sierra Leone","West",IF(A1028="Somalia","East",IF(A1028="South Africa","South",IF(A1028="South Sudan","East",IF(A1028="Sudan","East",IF(A1028="Tanzania","East",IF(A1028="Togo","West",IF(A1028="Tunisia","North",IF(A1028="Uganda","East",IF(A1028="Zambia","South",IF(A1028="Zimbabwe","South","Not Listed")))))))))))))))))))))))))))))))))))))))))))))))))))))))</f>
        <v>South</v>
      </c>
      <c r="X1028" s="16" t="str">
        <f t="shared" ref="X1028:X1091" si="289">IF(MID(O1028,6,1)="A","Agriculture",IF(MID(O1028,6,1)="B","Industry",IF(MID(O1028,6,1)="C","Environment",IF(MID(O1028,6,1)="D","Transport",IF(MID(O1028,6,1)="E","WASH Sector",IF(MID(O1028,6,1)="F","Power",IF(MID(O1028,6,1)="G","ICT",IF(MID(O1028,6,1)="H","Finance",IF(MID(O1028,6,1)="I","Social",IF(MID(O1028,6,1)="J","Urban Developm.",IF(MID(O1028,6,1)="K","Multi-Sector","")))))))))))</f>
        <v>Agriculture</v>
      </c>
      <c r="Y1028" s="23">
        <f>Table2[[#This Row],[Approved Amount_UA Equivalent]]</f>
        <v>17000000</v>
      </c>
      <c r="AD1028" s="23">
        <f>SUM(Table2[[#This Row],[Feed Africa ]:[Improve Quality Of Life ]])</f>
        <v>17000000</v>
      </c>
      <c r="AE1028" s="16" t="b">
        <f>Table2[[#This Row],[Total HI5]]=Table2[[#This Row],[Approved Amount_UA Equivalent]]</f>
        <v>1</v>
      </c>
      <c r="AF1028" s="24">
        <v>40</v>
      </c>
      <c r="AG1028" s="20" t="str">
        <f t="shared" si="278"/>
        <v>ISP and Investment Project</v>
      </c>
      <c r="AH1028" s="24">
        <f>VLOOKUP(Table2[[#This Row],[SAP Code]],[25]DATA!$A:$G,7,FALSE)</f>
        <v>0</v>
      </c>
      <c r="AI1028" s="20" t="str">
        <f t="shared" si="279"/>
        <v>Infrastructure</v>
      </c>
      <c r="AJ1028" s="25" t="s">
        <v>157</v>
      </c>
      <c r="AK1028" s="25" t="s">
        <v>74</v>
      </c>
      <c r="AL1028" s="23" t="str" cm="1">
        <f t="array" ref="AL1028">_xlfn.SWITCH(AK1028,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28" s="26">
        <v>1</v>
      </c>
      <c r="AN1028" s="25" t="str">
        <f t="shared" si="287"/>
        <v>Sovereign</v>
      </c>
      <c r="AO1028" s="27">
        <v>0.33333333333333331</v>
      </c>
      <c r="AP1028" s="23">
        <f>Table2[[#This Row],[Approved Amount_UA Equivalent]]/1000000</f>
        <v>17</v>
      </c>
      <c r="AQ1028" s="19">
        <f t="shared" si="280"/>
        <v>22.624279999999999</v>
      </c>
      <c r="AR1028" s="23" t="str">
        <f t="shared" si="281"/>
        <v>11-20</v>
      </c>
      <c r="AS1028" s="23" t="str">
        <f t="shared" si="282"/>
        <v>1-20</v>
      </c>
      <c r="AT1028" s="23" t="str">
        <f t="shared" si="283"/>
        <v>1-40</v>
      </c>
      <c r="AU1028" s="23" t="str">
        <f t="shared" si="284"/>
        <v>&lt;1-50 Mn</v>
      </c>
      <c r="AV1028" s="23">
        <f>Table2[[#This Row],[Amount]]</f>
        <v>17000000</v>
      </c>
      <c r="AW1028" s="23" t="str">
        <f t="shared" si="285"/>
        <v>Jun 2019</v>
      </c>
      <c r="AX1028" s="28">
        <f>IFERROR(VLOOKUP(Table2[[#This Row],[SAP Code]],[26]_16!A:B,2,FALSE),0)</f>
        <v>0</v>
      </c>
      <c r="AY1028" s="28">
        <f>IFERROR(VLOOKUP(Table2[[#This Row],[SAP Code]],[26]_16!D:E,2,FALSE)/ 1000000, 0)</f>
        <v>0</v>
      </c>
      <c r="AZ1028" s="28">
        <f>IFERROR(VLOOKUP(Table2[[#This Row],[SAP Code]],[26]_16!G:H,2,FALSE)/ 1000000, 0)</f>
        <v>0</v>
      </c>
      <c r="BA1028" s="28">
        <f>IFERROR(VLOOKUP(Table2[[#This Row],[SAP Code]],[26]_16!J:K,2,FALSE)/ 1000000, 0)</f>
        <v>0</v>
      </c>
      <c r="BB1028" s="28">
        <f>IFERROR(VLOOKUP(Table2[[#This Row],[SAP Code]],[26]_16!M:N,2,FALSE)/ 1000000, 0)</f>
        <v>0</v>
      </c>
      <c r="BC1028" s="28">
        <f>IFERROR(VLOOKUP(Table2[[#This Row],[SAP Code]],[26]_16!P:Q,2,FALSE),0)</f>
        <v>4.60450216</v>
      </c>
      <c r="BD1028" s="28">
        <f>IFERROR(VLOOKUP(Table2[[#This Row],[SAP Code]],[26]_16!S:T,2,FALSE),0)</f>
        <v>2.3195453300000008</v>
      </c>
      <c r="BE1028" s="28">
        <f>IFERROR(VLOOKUP(Table2[[#This Row],[SAP Code]],[26]_16!V:W,2,FALSE)/ 1000000, 0)</f>
        <v>8.2011442599999924</v>
      </c>
      <c r="BF1028" s="28">
        <f>IFERROR(VLOOKUP(Table2[[#This Row],[SAP Code]],[26]_16!Y:Z,2,FALSE)/ 1000000, 0)</f>
        <v>2.9146195999999991</v>
      </c>
      <c r="BG1028" s="28" t="str">
        <f>IFERROR(VLOOKUP(Table2[[#This Row],[SAP Code]],[26]port!$A:$AD,30,FALSE),"unknown")</f>
        <v>OnGo</v>
      </c>
      <c r="BH1028" s="29" t="str">
        <f t="shared" si="286"/>
        <v>Ongoing</v>
      </c>
      <c r="BI1028" s="16"/>
    </row>
    <row r="1029" spans="1:61" ht="17.100000000000001" customHeight="1">
      <c r="A1029" s="16" t="s">
        <v>164</v>
      </c>
      <c r="B1029" s="16" t="s">
        <v>3598</v>
      </c>
      <c r="C1029" s="16" t="s">
        <v>3602</v>
      </c>
      <c r="D1029" s="16" t="s">
        <v>3600</v>
      </c>
      <c r="E1029" s="18">
        <v>43621</v>
      </c>
      <c r="F1029" s="16" t="s">
        <v>787</v>
      </c>
      <c r="G1029" s="16" t="s">
        <v>2358</v>
      </c>
      <c r="H1029" s="16" t="s">
        <v>101</v>
      </c>
      <c r="I1029" s="16" t="s">
        <v>155</v>
      </c>
      <c r="J1029" s="16" t="s">
        <v>3603</v>
      </c>
      <c r="K1029" s="16" t="s">
        <v>69</v>
      </c>
      <c r="L1029" s="16" t="s">
        <v>85</v>
      </c>
      <c r="M1029" s="19">
        <v>10000000</v>
      </c>
      <c r="N1029" s="19">
        <v>10000000</v>
      </c>
      <c r="O1029" s="20" t="s">
        <v>3601</v>
      </c>
      <c r="P1029" s="21">
        <v>5900155015801</v>
      </c>
      <c r="Q1029" s="20" t="s">
        <v>87</v>
      </c>
      <c r="R1029" s="16" t="str">
        <f t="shared" si="276"/>
        <v>ADF Including TSF</v>
      </c>
      <c r="S1029" s="16" t="str">
        <f t="shared" si="275"/>
        <v>A</v>
      </c>
      <c r="T1029" s="16" t="str">
        <f t="shared" si="274"/>
        <v>ADF Countries</v>
      </c>
      <c r="U1029" s="16" t="str">
        <f t="shared" si="277"/>
        <v>Transition States</v>
      </c>
      <c r="V1029" s="22" t="str">
        <f>IF(ISNUMBER(MATCH(A1029, {"Gabon","Sudan","Niger","Mali","Burkina Faso","Guinea"}, 0)), "De Facto Countries", "Non-De Facto Countries")</f>
        <v>Non-De Facto Countries</v>
      </c>
      <c r="W1029" s="16" t="str">
        <f t="shared" si="288"/>
        <v>South</v>
      </c>
      <c r="X1029" s="16" t="str">
        <f t="shared" si="289"/>
        <v>Agriculture</v>
      </c>
      <c r="Y1029" s="23">
        <f>Table2[[#This Row],[Approved Amount_UA Equivalent]]</f>
        <v>10000000</v>
      </c>
      <c r="AD1029" s="23">
        <f>SUM(Table2[[#This Row],[Feed Africa ]:[Improve Quality Of Life ]])</f>
        <v>10000000</v>
      </c>
      <c r="AE1029" s="16" t="b">
        <f>Table2[[#This Row],[Total HI5]]=Table2[[#This Row],[Approved Amount_UA Equivalent]]</f>
        <v>1</v>
      </c>
      <c r="AF1029" s="24">
        <v>40</v>
      </c>
      <c r="AG1029" s="20" t="str">
        <f t="shared" si="278"/>
        <v>ISP and Investment Project</v>
      </c>
      <c r="AH1029" s="24">
        <f>VLOOKUP(Table2[[#This Row],[SAP Code]],[25]DATA!$A:$G,7,FALSE)</f>
        <v>0</v>
      </c>
      <c r="AI1029" s="20" t="str">
        <f t="shared" si="279"/>
        <v>Infrastructure</v>
      </c>
      <c r="AJ1029" s="25" t="s">
        <v>157</v>
      </c>
      <c r="AK1029" s="25" t="s">
        <v>74</v>
      </c>
      <c r="AL1029" s="23" t="str" cm="1">
        <f t="array" ref="AL1029">_xlfn.SWITCH(AK1029,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29" s="26">
        <v>1</v>
      </c>
      <c r="AN1029" s="25" t="str">
        <f t="shared" si="287"/>
        <v>Sovereign</v>
      </c>
      <c r="AO1029" s="27">
        <v>0.33333333333333331</v>
      </c>
      <c r="AP1029" s="23">
        <f>Table2[[#This Row],[Approved Amount_UA Equivalent]]/1000000</f>
        <v>10</v>
      </c>
      <c r="AQ1029" s="19">
        <f t="shared" si="280"/>
        <v>13.308400000000001</v>
      </c>
      <c r="AR1029" s="23" t="str">
        <f t="shared" si="281"/>
        <v>1-10</v>
      </c>
      <c r="AS1029" s="23" t="str">
        <f t="shared" si="282"/>
        <v>1-20</v>
      </c>
      <c r="AT1029" s="23" t="str">
        <f t="shared" si="283"/>
        <v>1-40</v>
      </c>
      <c r="AU1029" s="23" t="str">
        <f t="shared" si="284"/>
        <v>&lt;1-50 Mn</v>
      </c>
      <c r="AV1029" s="23">
        <f>Table2[[#This Row],[Amount]]</f>
        <v>10000000</v>
      </c>
      <c r="AW1029" s="23" t="str">
        <f t="shared" si="285"/>
        <v>Jun 2019</v>
      </c>
      <c r="AX1029" s="28">
        <f>IFERROR(VLOOKUP(Table2[[#This Row],[SAP Code]],[26]_16!A:B,2,FALSE),0)</f>
        <v>0</v>
      </c>
      <c r="AY1029" s="28">
        <f>IFERROR(VLOOKUP(Table2[[#This Row],[SAP Code]],[26]_16!D:E,2,FALSE)/ 1000000, 0)</f>
        <v>0</v>
      </c>
      <c r="AZ1029" s="28">
        <f>IFERROR(VLOOKUP(Table2[[#This Row],[SAP Code]],[26]_16!G:H,2,FALSE)/ 1000000, 0)</f>
        <v>0</v>
      </c>
      <c r="BA1029" s="28">
        <f>IFERROR(VLOOKUP(Table2[[#This Row],[SAP Code]],[26]_16!J:K,2,FALSE)/ 1000000, 0)</f>
        <v>0</v>
      </c>
      <c r="BB1029" s="28">
        <f>IFERROR(VLOOKUP(Table2[[#This Row],[SAP Code]],[26]_16!M:N,2,FALSE)/ 1000000, 0)</f>
        <v>0</v>
      </c>
      <c r="BC1029" s="28">
        <f>IFERROR(VLOOKUP(Table2[[#This Row],[SAP Code]],[26]_16!P:Q,2,FALSE),0)</f>
        <v>4.60450216</v>
      </c>
      <c r="BD1029" s="28">
        <f>IFERROR(VLOOKUP(Table2[[#This Row],[SAP Code]],[26]_16!S:T,2,FALSE),0)</f>
        <v>2.3195453300000008</v>
      </c>
      <c r="BE1029" s="28">
        <f>IFERROR(VLOOKUP(Table2[[#This Row],[SAP Code]],[26]_16!V:W,2,FALSE)/ 1000000, 0)</f>
        <v>8.2011442599999924</v>
      </c>
      <c r="BF1029" s="28">
        <f>IFERROR(VLOOKUP(Table2[[#This Row],[SAP Code]],[26]_16!Y:Z,2,FALSE)/ 1000000, 0)</f>
        <v>2.9146195999999991</v>
      </c>
      <c r="BG1029" s="28" t="str">
        <f>IFERROR(VLOOKUP(Table2[[#This Row],[SAP Code]],[26]port!$A:$AD,30,FALSE),"unknown")</f>
        <v>OnGo</v>
      </c>
      <c r="BH1029" s="29" t="str">
        <f t="shared" si="286"/>
        <v>Ongoing</v>
      </c>
      <c r="BI1029" s="16"/>
    </row>
    <row r="1030" spans="1:61" ht="17.100000000000001" customHeight="1">
      <c r="A1030" s="16" t="s">
        <v>164</v>
      </c>
      <c r="B1030" s="16" t="s">
        <v>3598</v>
      </c>
      <c r="C1030" s="16" t="s">
        <v>3604</v>
      </c>
      <c r="D1030" s="16" t="s">
        <v>3600</v>
      </c>
      <c r="E1030" s="18">
        <v>43621</v>
      </c>
      <c r="F1030" s="16" t="s">
        <v>787</v>
      </c>
      <c r="G1030" s="16" t="s">
        <v>2358</v>
      </c>
      <c r="H1030" s="16" t="s">
        <v>101</v>
      </c>
      <c r="I1030" s="16" t="s">
        <v>155</v>
      </c>
      <c r="J1030" s="16" t="s">
        <v>1747</v>
      </c>
      <c r="K1030" s="16" t="s">
        <v>69</v>
      </c>
      <c r="L1030" s="16" t="s">
        <v>85</v>
      </c>
      <c r="M1030" s="19">
        <v>5000000</v>
      </c>
      <c r="N1030" s="19">
        <v>5000000</v>
      </c>
      <c r="O1030" s="20" t="s">
        <v>3601</v>
      </c>
      <c r="P1030" s="21">
        <v>5900155015802</v>
      </c>
      <c r="Q1030" s="20" t="s">
        <v>87</v>
      </c>
      <c r="R1030" s="16" t="str">
        <f t="shared" si="276"/>
        <v>ADF Including TSF</v>
      </c>
      <c r="S1030" s="16" t="str">
        <f t="shared" si="275"/>
        <v>A</v>
      </c>
      <c r="T1030" s="16" t="str">
        <f t="shared" si="274"/>
        <v>ADF Countries</v>
      </c>
      <c r="U1030" s="16" t="str">
        <f t="shared" si="277"/>
        <v>Transition States</v>
      </c>
      <c r="V1030" s="22" t="str">
        <f>IF(ISNUMBER(MATCH(A1030, {"Gabon","Sudan","Niger","Mali","Burkina Faso","Guinea"}, 0)), "De Facto Countries", "Non-De Facto Countries")</f>
        <v>Non-De Facto Countries</v>
      </c>
      <c r="W1030" s="16" t="str">
        <f t="shared" si="288"/>
        <v>South</v>
      </c>
      <c r="X1030" s="16" t="str">
        <f t="shared" si="289"/>
        <v>Agriculture</v>
      </c>
      <c r="Y1030" s="23">
        <f>Table2[[#This Row],[Approved Amount_UA Equivalent]]</f>
        <v>5000000</v>
      </c>
      <c r="AD1030" s="23">
        <f>SUM(Table2[[#This Row],[Feed Africa ]:[Improve Quality Of Life ]])</f>
        <v>5000000</v>
      </c>
      <c r="AE1030" s="16" t="b">
        <f>Table2[[#This Row],[Total HI5]]=Table2[[#This Row],[Approved Amount_UA Equivalent]]</f>
        <v>1</v>
      </c>
      <c r="AF1030" s="24">
        <v>40</v>
      </c>
      <c r="AG1030" s="20" t="str">
        <f t="shared" si="278"/>
        <v>ISP and Investment Project</v>
      </c>
      <c r="AH1030" s="24">
        <f>VLOOKUP(Table2[[#This Row],[SAP Code]],[25]DATA!$A:$G,7,FALSE)</f>
        <v>0</v>
      </c>
      <c r="AI1030" s="20" t="str">
        <f t="shared" si="279"/>
        <v>Infrastructure</v>
      </c>
      <c r="AJ1030" s="25" t="s">
        <v>157</v>
      </c>
      <c r="AK1030" s="25" t="s">
        <v>74</v>
      </c>
      <c r="AL1030" s="23" t="str" cm="1">
        <f t="array" ref="AL1030">_xlfn.SWITCH(AK1030,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30" s="26">
        <v>1</v>
      </c>
      <c r="AN1030" s="25" t="str">
        <f t="shared" si="287"/>
        <v>Sovereign</v>
      </c>
      <c r="AO1030" s="27">
        <v>0.33333333333333331</v>
      </c>
      <c r="AP1030" s="23">
        <f>Table2[[#This Row],[Approved Amount_UA Equivalent]]/1000000</f>
        <v>5</v>
      </c>
      <c r="AQ1030" s="19">
        <f t="shared" si="280"/>
        <v>6.6542000000000003</v>
      </c>
      <c r="AR1030" s="23" t="str">
        <f t="shared" si="281"/>
        <v>1-10</v>
      </c>
      <c r="AS1030" s="23" t="str">
        <f t="shared" si="282"/>
        <v>1-20</v>
      </c>
      <c r="AT1030" s="23" t="str">
        <f t="shared" si="283"/>
        <v>1-40</v>
      </c>
      <c r="AU1030" s="23" t="str">
        <f t="shared" si="284"/>
        <v>&lt;1-50 Mn</v>
      </c>
      <c r="AV1030" s="23">
        <f>Table2[[#This Row],[Amount]]</f>
        <v>5000000</v>
      </c>
      <c r="AW1030" s="23" t="str">
        <f t="shared" si="285"/>
        <v>Jun 2019</v>
      </c>
      <c r="AX1030" s="28">
        <f>IFERROR(VLOOKUP(Table2[[#This Row],[SAP Code]],[26]_16!A:B,2,FALSE),0)</f>
        <v>0</v>
      </c>
      <c r="AY1030" s="28">
        <f>IFERROR(VLOOKUP(Table2[[#This Row],[SAP Code]],[26]_16!D:E,2,FALSE)/ 1000000, 0)</f>
        <v>0</v>
      </c>
      <c r="AZ1030" s="28">
        <f>IFERROR(VLOOKUP(Table2[[#This Row],[SAP Code]],[26]_16!G:H,2,FALSE)/ 1000000, 0)</f>
        <v>0</v>
      </c>
      <c r="BA1030" s="28">
        <f>IFERROR(VLOOKUP(Table2[[#This Row],[SAP Code]],[26]_16!J:K,2,FALSE)/ 1000000, 0)</f>
        <v>0</v>
      </c>
      <c r="BB1030" s="28">
        <f>IFERROR(VLOOKUP(Table2[[#This Row],[SAP Code]],[26]_16!M:N,2,FALSE)/ 1000000, 0)</f>
        <v>0</v>
      </c>
      <c r="BC1030" s="28">
        <f>IFERROR(VLOOKUP(Table2[[#This Row],[SAP Code]],[26]_16!P:Q,2,FALSE),0)</f>
        <v>4.60450216</v>
      </c>
      <c r="BD1030" s="28">
        <f>IFERROR(VLOOKUP(Table2[[#This Row],[SAP Code]],[26]_16!S:T,2,FALSE),0)</f>
        <v>2.3195453300000008</v>
      </c>
      <c r="BE1030" s="28">
        <f>IFERROR(VLOOKUP(Table2[[#This Row],[SAP Code]],[26]_16!V:W,2,FALSE)/ 1000000, 0)</f>
        <v>8.2011442599999924</v>
      </c>
      <c r="BF1030" s="28">
        <f>IFERROR(VLOOKUP(Table2[[#This Row],[SAP Code]],[26]_16!Y:Z,2,FALSE)/ 1000000, 0)</f>
        <v>2.9146195999999991</v>
      </c>
      <c r="BG1030" s="28" t="str">
        <f>IFERROR(VLOOKUP(Table2[[#This Row],[SAP Code]],[26]port!$A:$AD,30,FALSE),"unknown")</f>
        <v>OnGo</v>
      </c>
      <c r="BH1030" s="29" t="str">
        <f t="shared" si="286"/>
        <v>Ongoing</v>
      </c>
      <c r="BI1030" s="16"/>
    </row>
    <row r="1031" spans="1:61" ht="17.100000000000001" customHeight="1">
      <c r="A1031" s="16" t="s">
        <v>511</v>
      </c>
      <c r="B1031" s="16" t="s">
        <v>3598</v>
      </c>
      <c r="C1031" s="16" t="s">
        <v>3605</v>
      </c>
      <c r="D1031" s="16" t="s">
        <v>3600</v>
      </c>
      <c r="E1031" s="18">
        <v>43621</v>
      </c>
      <c r="F1031" s="16" t="s">
        <v>232</v>
      </c>
      <c r="G1031" s="16" t="s">
        <v>2358</v>
      </c>
      <c r="H1031" s="16" t="s">
        <v>101</v>
      </c>
      <c r="I1031" s="16" t="s">
        <v>155</v>
      </c>
      <c r="J1031" s="16" t="s">
        <v>83</v>
      </c>
      <c r="K1031" s="16" t="s">
        <v>69</v>
      </c>
      <c r="L1031" s="16" t="s">
        <v>85</v>
      </c>
      <c r="M1031" s="19">
        <v>16340000</v>
      </c>
      <c r="N1031" s="19">
        <v>16340000</v>
      </c>
      <c r="O1031" s="20" t="s">
        <v>3606</v>
      </c>
      <c r="P1031" s="21">
        <v>2100155039919</v>
      </c>
      <c r="Q1031" s="20" t="s">
        <v>87</v>
      </c>
      <c r="R1031" s="16" t="str">
        <f t="shared" si="276"/>
        <v>ADF Including TSF</v>
      </c>
      <c r="S1031" s="16" t="str">
        <f t="shared" si="275"/>
        <v>A</v>
      </c>
      <c r="T1031" s="16" t="str">
        <f t="shared" si="274"/>
        <v>ADF Countries</v>
      </c>
      <c r="U1031" s="16" t="str">
        <f t="shared" si="277"/>
        <v>Non-Transition States</v>
      </c>
      <c r="V1031" s="22" t="str">
        <f>IF(ISNUMBER(MATCH(A1031, {"Gabon","Sudan","Niger","Mali","Burkina Faso","Guinea"}, 0)), "De Facto Countries", "Non-De Facto Countries")</f>
        <v>Non-De Facto Countries</v>
      </c>
      <c r="W1031" s="16" t="str">
        <f t="shared" si="288"/>
        <v>South</v>
      </c>
      <c r="X1031" s="16" t="str">
        <f t="shared" si="289"/>
        <v>Agriculture</v>
      </c>
      <c r="Y1031" s="23">
        <f>Table2[[#This Row],[Approved Amount_UA Equivalent]]</f>
        <v>16340000</v>
      </c>
      <c r="AD1031" s="23">
        <f>SUM(Table2[[#This Row],[Feed Africa ]:[Improve Quality Of Life ]])</f>
        <v>16340000</v>
      </c>
      <c r="AE1031" s="16" t="b">
        <f>Table2[[#This Row],[Total HI5]]=Table2[[#This Row],[Approved Amount_UA Equivalent]]</f>
        <v>1</v>
      </c>
      <c r="AF1031" s="24">
        <v>41</v>
      </c>
      <c r="AG1031" s="20" t="str">
        <f t="shared" si="278"/>
        <v>ISP and Investment Project</v>
      </c>
      <c r="AH1031" s="24" t="e">
        <f>VLOOKUP(Table2[[#This Row],[SAP Code]],[25]DATA!$A:$G,7,FALSE)</f>
        <v>#N/A</v>
      </c>
      <c r="AI1031" s="20" t="str">
        <f t="shared" si="279"/>
        <v>Infrastructure</v>
      </c>
      <c r="AJ1031" s="25" t="s">
        <v>157</v>
      </c>
      <c r="AK1031" s="25" t="s">
        <v>74</v>
      </c>
      <c r="AL1031" s="23" t="str" cm="1">
        <f t="array" ref="AL1031">_xlfn.SWITCH(AK1031,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31" s="26">
        <v>1</v>
      </c>
      <c r="AN1031" s="25" t="str">
        <f t="shared" si="287"/>
        <v>Sovereign</v>
      </c>
      <c r="AO1031" s="27">
        <v>1</v>
      </c>
      <c r="AP1031" s="23">
        <f>Table2[[#This Row],[Approved Amount_UA Equivalent]]/1000000</f>
        <v>16.34</v>
      </c>
      <c r="AQ1031" s="19">
        <f t="shared" si="280"/>
        <v>21.745925600000003</v>
      </c>
      <c r="AR1031" s="23" t="str">
        <f t="shared" si="281"/>
        <v>11-20</v>
      </c>
      <c r="AS1031" s="23" t="str">
        <f t="shared" si="282"/>
        <v>1-20</v>
      </c>
      <c r="AT1031" s="23" t="str">
        <f t="shared" si="283"/>
        <v>1-40</v>
      </c>
      <c r="AU1031" s="23" t="str">
        <f t="shared" si="284"/>
        <v>&lt;1-50 Mn</v>
      </c>
      <c r="AV1031" s="23">
        <f>Table2[[#This Row],[Amount]]</f>
        <v>16340000</v>
      </c>
      <c r="AW1031" s="23" t="str">
        <f t="shared" si="285"/>
        <v>Jun 2019</v>
      </c>
      <c r="AX1031" s="28">
        <f>IFERROR(VLOOKUP(Table2[[#This Row],[SAP Code]],[26]_16!A:B,2,FALSE),0)</f>
        <v>0</v>
      </c>
      <c r="AY1031" s="28">
        <f>IFERROR(VLOOKUP(Table2[[#This Row],[SAP Code]],[26]_16!D:E,2,FALSE)/ 1000000, 0)</f>
        <v>0</v>
      </c>
      <c r="AZ1031" s="28">
        <f>IFERROR(VLOOKUP(Table2[[#This Row],[SAP Code]],[26]_16!G:H,2,FALSE)/ 1000000, 0)</f>
        <v>0</v>
      </c>
      <c r="BA1031" s="28">
        <f>IFERROR(VLOOKUP(Table2[[#This Row],[SAP Code]],[26]_16!J:K,2,FALSE)/ 1000000, 0)</f>
        <v>0</v>
      </c>
      <c r="BB1031" s="28">
        <f>IFERROR(VLOOKUP(Table2[[#This Row],[SAP Code]],[26]_16!M:N,2,FALSE)/ 1000000, 0)</f>
        <v>0.95397648000000002</v>
      </c>
      <c r="BC1031" s="28">
        <f>IFERROR(VLOOKUP(Table2[[#This Row],[SAP Code]],[26]_16!P:Q,2,FALSE),0)</f>
        <v>5.035723000000001E-2</v>
      </c>
      <c r="BD1031" s="28">
        <f>IFERROR(VLOOKUP(Table2[[#This Row],[SAP Code]],[26]_16!S:T,2,FALSE),0)</f>
        <v>1.2140163900000003</v>
      </c>
      <c r="BE1031" s="28">
        <f>IFERROR(VLOOKUP(Table2[[#This Row],[SAP Code]],[26]_16!V:W,2,FALSE)/ 1000000, 0)</f>
        <v>4.7118051599999982</v>
      </c>
      <c r="BF1031" s="28">
        <f>IFERROR(VLOOKUP(Table2[[#This Row],[SAP Code]],[26]_16!Y:Z,2,FALSE)/ 1000000, 0)</f>
        <v>2.0681394999999996</v>
      </c>
      <c r="BG1031" s="28" t="str">
        <f>IFERROR(VLOOKUP(Table2[[#This Row],[SAP Code]],[26]port!$A:$AD,30,FALSE),"unknown")</f>
        <v>OnGo</v>
      </c>
      <c r="BH1031" s="29" t="str">
        <f t="shared" si="286"/>
        <v>Ongoing</v>
      </c>
      <c r="BI1031" s="16"/>
    </row>
    <row r="1032" spans="1:61" ht="17.100000000000001" customHeight="1">
      <c r="A1032" s="16" t="s">
        <v>495</v>
      </c>
      <c r="B1032" s="16" t="s">
        <v>3598</v>
      </c>
      <c r="C1032" s="16" t="s">
        <v>3607</v>
      </c>
      <c r="D1032" s="16" t="s">
        <v>3600</v>
      </c>
      <c r="E1032" s="18">
        <v>43621</v>
      </c>
      <c r="F1032" s="16" t="s">
        <v>499</v>
      </c>
      <c r="G1032" s="16" t="s">
        <v>2358</v>
      </c>
      <c r="H1032" s="16" t="s">
        <v>101</v>
      </c>
      <c r="I1032" s="16" t="s">
        <v>155</v>
      </c>
      <c r="J1032" s="16" t="s">
        <v>83</v>
      </c>
      <c r="K1032" s="16" t="s">
        <v>69</v>
      </c>
      <c r="L1032" s="16" t="s">
        <v>85</v>
      </c>
      <c r="M1032" s="19">
        <v>5670000</v>
      </c>
      <c r="N1032" s="19">
        <v>5670000</v>
      </c>
      <c r="O1032" s="20" t="s">
        <v>3608</v>
      </c>
      <c r="P1032" s="21">
        <v>2100155039967</v>
      </c>
      <c r="Q1032" s="20" t="s">
        <v>87</v>
      </c>
      <c r="R1032" s="16" t="str">
        <f t="shared" si="276"/>
        <v>ADF Including TSF</v>
      </c>
      <c r="S1032" s="16" t="str">
        <f t="shared" si="275"/>
        <v>K</v>
      </c>
      <c r="T1032" s="16" t="str">
        <f t="shared" si="274"/>
        <v>ADF Countries</v>
      </c>
      <c r="U1032" s="16" t="str">
        <f t="shared" si="277"/>
        <v>Transition States</v>
      </c>
      <c r="V1032" s="22" t="str">
        <f>IF(ISNUMBER(MATCH(A1032, {"Gabon","Sudan","Niger","Mali","Burkina Faso","Guinea"}, 0)), "De Facto Countries", "Non-De Facto Countries")</f>
        <v>Non-De Facto Countries</v>
      </c>
      <c r="W1032" s="16" t="str">
        <f t="shared" si="288"/>
        <v>South</v>
      </c>
      <c r="X1032" s="16" t="str">
        <f t="shared" si="289"/>
        <v>Multi-Sector</v>
      </c>
      <c r="Y1032" s="23">
        <f>Table2[[#This Row],[Approved Amount_UA Equivalent]]</f>
        <v>5670000</v>
      </c>
      <c r="AD1032" s="23">
        <f>SUM(Table2[[#This Row],[Feed Africa ]:[Improve Quality Of Life ]])</f>
        <v>5670000</v>
      </c>
      <c r="AE1032" s="16" t="b">
        <f>Table2[[#This Row],[Total HI5]]=Table2[[#This Row],[Approved Amount_UA Equivalent]]</f>
        <v>1</v>
      </c>
      <c r="AF1032" s="24">
        <v>40</v>
      </c>
      <c r="AG1032" s="20" t="str">
        <f t="shared" si="278"/>
        <v>ISP and Investment Project</v>
      </c>
      <c r="AH1032" s="24" t="e">
        <f>VLOOKUP(Table2[[#This Row],[SAP Code]],[25]DATA!$A:$G,7,FALSE)</f>
        <v>#N/A</v>
      </c>
      <c r="AI1032" s="20" t="str">
        <f t="shared" si="279"/>
        <v>Other Investment</v>
      </c>
      <c r="AJ1032" s="25" t="s">
        <v>157</v>
      </c>
      <c r="AK1032" s="25" t="s">
        <v>126</v>
      </c>
      <c r="AL1032" s="23" t="str" cm="1">
        <f t="array" ref="AL1032">_xlfn.SWITCH(AK1032,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32" s="26">
        <v>1</v>
      </c>
      <c r="AN1032" s="25" t="str">
        <f t="shared" si="287"/>
        <v>Sovereign</v>
      </c>
      <c r="AO1032" s="27">
        <v>0.33333333333333331</v>
      </c>
      <c r="AP1032" s="23">
        <f>Table2[[#This Row],[Approved Amount_UA Equivalent]]/1000000</f>
        <v>5.67</v>
      </c>
      <c r="AQ1032" s="19">
        <f t="shared" si="280"/>
        <v>7.5458628000000001</v>
      </c>
      <c r="AR1032" s="23" t="str">
        <f t="shared" si="281"/>
        <v>1-10</v>
      </c>
      <c r="AS1032" s="23" t="str">
        <f t="shared" si="282"/>
        <v>1-20</v>
      </c>
      <c r="AT1032" s="23" t="str">
        <f t="shared" si="283"/>
        <v>1-40</v>
      </c>
      <c r="AU1032" s="23" t="str">
        <f t="shared" si="284"/>
        <v>&lt;1-50 Mn</v>
      </c>
      <c r="AV1032" s="23">
        <f>Table2[[#This Row],[Amount]]</f>
        <v>5670000</v>
      </c>
      <c r="AW1032" s="23" t="str">
        <f t="shared" si="285"/>
        <v>Jun 2019</v>
      </c>
      <c r="AX1032" s="28">
        <f>IFERROR(VLOOKUP(Table2[[#This Row],[SAP Code]],[26]_16!A:B,2,FALSE),0)</f>
        <v>0</v>
      </c>
      <c r="AY1032" s="28">
        <f>IFERROR(VLOOKUP(Table2[[#This Row],[SAP Code]],[26]_16!D:E,2,FALSE)/ 1000000, 0)</f>
        <v>0</v>
      </c>
      <c r="AZ1032" s="28">
        <f>IFERROR(VLOOKUP(Table2[[#This Row],[SAP Code]],[26]_16!G:H,2,FALSE)/ 1000000, 0)</f>
        <v>0</v>
      </c>
      <c r="BA1032" s="28">
        <f>IFERROR(VLOOKUP(Table2[[#This Row],[SAP Code]],[26]_16!J:K,2,FALSE)/ 1000000, 0)</f>
        <v>0</v>
      </c>
      <c r="BB1032" s="28">
        <f>IFERROR(VLOOKUP(Table2[[#This Row],[SAP Code]],[26]_16!M:N,2,FALSE)/ 1000000, 0)</f>
        <v>8.8350000000000009</v>
      </c>
      <c r="BC1032" s="28">
        <f>IFERROR(VLOOKUP(Table2[[#This Row],[SAP Code]],[26]_16!P:Q,2,FALSE),0)</f>
        <v>0</v>
      </c>
      <c r="BD1032" s="28">
        <f>IFERROR(VLOOKUP(Table2[[#This Row],[SAP Code]],[26]_16!S:T,2,FALSE),0)</f>
        <v>0</v>
      </c>
      <c r="BE1032" s="28">
        <f>IFERROR(VLOOKUP(Table2[[#This Row],[SAP Code]],[26]_16!V:W,2,FALSE)/ 1000000, 0)</f>
        <v>7.0679999999999996</v>
      </c>
      <c r="BF1032" s="28">
        <f>IFERROR(VLOOKUP(Table2[[#This Row],[SAP Code]],[26]_16!Y:Z,2,FALSE)/ 1000000, 0)</f>
        <v>1.7669999999999999</v>
      </c>
      <c r="BG1032" s="28" t="str">
        <f>IFERROR(VLOOKUP(Table2[[#This Row],[SAP Code]],[26]port!$A:$AD,30,FALSE),"unknown")</f>
        <v>OnGo</v>
      </c>
      <c r="BH1032" s="29" t="str">
        <f t="shared" si="286"/>
        <v>Ongoing</v>
      </c>
      <c r="BI1032" s="16"/>
    </row>
    <row r="1033" spans="1:61" ht="17.100000000000001" customHeight="1">
      <c r="A1033" s="16" t="s">
        <v>495</v>
      </c>
      <c r="B1033" s="16" t="s">
        <v>3598</v>
      </c>
      <c r="C1033" s="16" t="s">
        <v>3609</v>
      </c>
      <c r="D1033" s="16" t="s">
        <v>3600</v>
      </c>
      <c r="E1033" s="18">
        <v>43621</v>
      </c>
      <c r="F1033" s="16" t="s">
        <v>499</v>
      </c>
      <c r="G1033" s="16" t="s">
        <v>2358</v>
      </c>
      <c r="H1033" s="16" t="s">
        <v>101</v>
      </c>
      <c r="I1033" s="16" t="s">
        <v>155</v>
      </c>
      <c r="J1033" s="16" t="s">
        <v>2463</v>
      </c>
      <c r="K1033" s="16" t="s">
        <v>69</v>
      </c>
      <c r="L1033" s="16" t="s">
        <v>85</v>
      </c>
      <c r="M1033" s="19">
        <v>7000000</v>
      </c>
      <c r="N1033" s="19">
        <v>7000000</v>
      </c>
      <c r="O1033" s="20" t="s">
        <v>3608</v>
      </c>
      <c r="P1033" s="21">
        <v>5900155015601</v>
      </c>
      <c r="Q1033" s="20" t="s">
        <v>87</v>
      </c>
      <c r="R1033" s="16" t="str">
        <f t="shared" si="276"/>
        <v>ADF Including TSF</v>
      </c>
      <c r="S1033" s="16" t="str">
        <f t="shared" si="275"/>
        <v>K</v>
      </c>
      <c r="T1033" s="16" t="str">
        <f t="shared" si="274"/>
        <v>ADF Countries</v>
      </c>
      <c r="U1033" s="16" t="str">
        <f t="shared" si="277"/>
        <v>Transition States</v>
      </c>
      <c r="V1033" s="22" t="str">
        <f>IF(ISNUMBER(MATCH(A1033, {"Gabon","Sudan","Niger","Mali","Burkina Faso","Guinea"}, 0)), "De Facto Countries", "Non-De Facto Countries")</f>
        <v>Non-De Facto Countries</v>
      </c>
      <c r="W1033" s="16" t="str">
        <f t="shared" si="288"/>
        <v>South</v>
      </c>
      <c r="X1033" s="16" t="str">
        <f t="shared" si="289"/>
        <v>Multi-Sector</v>
      </c>
      <c r="Y1033" s="23">
        <f>Table2[[#This Row],[Approved Amount_UA Equivalent]]</f>
        <v>7000000</v>
      </c>
      <c r="AD1033" s="23">
        <f>SUM(Table2[[#This Row],[Feed Africa ]:[Improve Quality Of Life ]])</f>
        <v>7000000</v>
      </c>
      <c r="AE1033" s="16" t="b">
        <f>Table2[[#This Row],[Total HI5]]=Table2[[#This Row],[Approved Amount_UA Equivalent]]</f>
        <v>1</v>
      </c>
      <c r="AF1033" s="24">
        <v>40</v>
      </c>
      <c r="AG1033" s="20" t="str">
        <f t="shared" si="278"/>
        <v>ISP and Investment Project</v>
      </c>
      <c r="AH1033" s="24" t="e">
        <f>VLOOKUP(Table2[[#This Row],[SAP Code]],[25]DATA!$A:$G,7,FALSE)</f>
        <v>#N/A</v>
      </c>
      <c r="AI1033" s="20" t="str">
        <f t="shared" si="279"/>
        <v>Other Investment</v>
      </c>
      <c r="AJ1033" s="25" t="s">
        <v>157</v>
      </c>
      <c r="AK1033" s="25" t="s">
        <v>126</v>
      </c>
      <c r="AL1033" s="23" t="str" cm="1">
        <f t="array" ref="AL1033">_xlfn.SWITCH(AK1033,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33" s="26">
        <v>1</v>
      </c>
      <c r="AN1033" s="25" t="str">
        <f t="shared" si="287"/>
        <v>Sovereign</v>
      </c>
      <c r="AO1033" s="27">
        <v>0.33333333333333331</v>
      </c>
      <c r="AP1033" s="23">
        <f>Table2[[#This Row],[Approved Amount_UA Equivalent]]/1000000</f>
        <v>7</v>
      </c>
      <c r="AQ1033" s="19">
        <f t="shared" si="280"/>
        <v>9.3158799999999999</v>
      </c>
      <c r="AR1033" s="23" t="str">
        <f t="shared" si="281"/>
        <v>1-10</v>
      </c>
      <c r="AS1033" s="23" t="str">
        <f t="shared" si="282"/>
        <v>1-20</v>
      </c>
      <c r="AT1033" s="23" t="str">
        <f t="shared" si="283"/>
        <v>1-40</v>
      </c>
      <c r="AU1033" s="23" t="str">
        <f t="shared" si="284"/>
        <v>&lt;1-50 Mn</v>
      </c>
      <c r="AV1033" s="23">
        <f>Table2[[#This Row],[Amount]]</f>
        <v>7000000</v>
      </c>
      <c r="AW1033" s="23" t="str">
        <f t="shared" si="285"/>
        <v>Jun 2019</v>
      </c>
      <c r="AX1033" s="28">
        <f>IFERROR(VLOOKUP(Table2[[#This Row],[SAP Code]],[26]_16!A:B,2,FALSE),0)</f>
        <v>0</v>
      </c>
      <c r="AY1033" s="28">
        <f>IFERROR(VLOOKUP(Table2[[#This Row],[SAP Code]],[26]_16!D:E,2,FALSE)/ 1000000, 0)</f>
        <v>0</v>
      </c>
      <c r="AZ1033" s="28">
        <f>IFERROR(VLOOKUP(Table2[[#This Row],[SAP Code]],[26]_16!G:H,2,FALSE)/ 1000000, 0)</f>
        <v>0</v>
      </c>
      <c r="BA1033" s="28">
        <f>IFERROR(VLOOKUP(Table2[[#This Row],[SAP Code]],[26]_16!J:K,2,FALSE)/ 1000000, 0)</f>
        <v>0</v>
      </c>
      <c r="BB1033" s="28">
        <f>IFERROR(VLOOKUP(Table2[[#This Row],[SAP Code]],[26]_16!M:N,2,FALSE)/ 1000000, 0)</f>
        <v>8.8350000000000009</v>
      </c>
      <c r="BC1033" s="28">
        <f>IFERROR(VLOOKUP(Table2[[#This Row],[SAP Code]],[26]_16!P:Q,2,FALSE),0)</f>
        <v>0</v>
      </c>
      <c r="BD1033" s="28">
        <f>IFERROR(VLOOKUP(Table2[[#This Row],[SAP Code]],[26]_16!S:T,2,FALSE),0)</f>
        <v>0</v>
      </c>
      <c r="BE1033" s="28">
        <f>IFERROR(VLOOKUP(Table2[[#This Row],[SAP Code]],[26]_16!V:W,2,FALSE)/ 1000000, 0)</f>
        <v>7.0679999999999996</v>
      </c>
      <c r="BF1033" s="28">
        <f>IFERROR(VLOOKUP(Table2[[#This Row],[SAP Code]],[26]_16!Y:Z,2,FALSE)/ 1000000, 0)</f>
        <v>1.7669999999999999</v>
      </c>
      <c r="BG1033" s="28" t="str">
        <f>IFERROR(VLOOKUP(Table2[[#This Row],[SAP Code]],[26]port!$A:$AD,30,FALSE),"unknown")</f>
        <v>OnGo</v>
      </c>
      <c r="BH1033" s="29" t="str">
        <f t="shared" si="286"/>
        <v>Ongoing</v>
      </c>
      <c r="BI1033" s="16"/>
    </row>
    <row r="1034" spans="1:61" ht="17.100000000000001" customHeight="1">
      <c r="A1034" s="16" t="s">
        <v>495</v>
      </c>
      <c r="B1034" s="16" t="s">
        <v>3598</v>
      </c>
      <c r="C1034" s="16" t="s">
        <v>3610</v>
      </c>
      <c r="D1034" s="16" t="s">
        <v>3600</v>
      </c>
      <c r="E1034" s="18">
        <v>43621</v>
      </c>
      <c r="F1034" s="16" t="s">
        <v>499</v>
      </c>
      <c r="G1034" s="16" t="s">
        <v>2358</v>
      </c>
      <c r="H1034" s="16" t="s">
        <v>101</v>
      </c>
      <c r="I1034" s="16" t="s">
        <v>155</v>
      </c>
      <c r="J1034" s="16" t="s">
        <v>1747</v>
      </c>
      <c r="K1034" s="16" t="s">
        <v>69</v>
      </c>
      <c r="L1034" s="16" t="s">
        <v>85</v>
      </c>
      <c r="M1034" s="19">
        <v>5000000</v>
      </c>
      <c r="N1034" s="19">
        <v>5000000</v>
      </c>
      <c r="O1034" s="20" t="s">
        <v>3608</v>
      </c>
      <c r="P1034" s="21">
        <v>5900155015602</v>
      </c>
      <c r="Q1034" s="20" t="s">
        <v>87</v>
      </c>
      <c r="R1034" s="16" t="str">
        <f t="shared" si="276"/>
        <v>ADF Including TSF</v>
      </c>
      <c r="S1034" s="16" t="str">
        <f t="shared" si="275"/>
        <v>K</v>
      </c>
      <c r="T1034" s="16" t="str">
        <f t="shared" si="274"/>
        <v>ADF Countries</v>
      </c>
      <c r="U1034" s="16" t="str">
        <f t="shared" si="277"/>
        <v>Transition States</v>
      </c>
      <c r="V1034" s="22" t="str">
        <f>IF(ISNUMBER(MATCH(A1034, {"Gabon","Sudan","Niger","Mali","Burkina Faso","Guinea"}, 0)), "De Facto Countries", "Non-De Facto Countries")</f>
        <v>Non-De Facto Countries</v>
      </c>
      <c r="W1034" s="16" t="str">
        <f t="shared" si="288"/>
        <v>South</v>
      </c>
      <c r="X1034" s="16" t="str">
        <f t="shared" si="289"/>
        <v>Multi-Sector</v>
      </c>
      <c r="Y1034" s="23">
        <f>Table2[[#This Row],[Approved Amount_UA Equivalent]]</f>
        <v>5000000</v>
      </c>
      <c r="AD1034" s="23">
        <f>SUM(Table2[[#This Row],[Feed Africa ]:[Improve Quality Of Life ]])</f>
        <v>5000000</v>
      </c>
      <c r="AE1034" s="16" t="b">
        <f>Table2[[#This Row],[Total HI5]]=Table2[[#This Row],[Approved Amount_UA Equivalent]]</f>
        <v>1</v>
      </c>
      <c r="AF1034" s="24">
        <v>40</v>
      </c>
      <c r="AG1034" s="20" t="str">
        <f t="shared" si="278"/>
        <v>ISP and Investment Project</v>
      </c>
      <c r="AH1034" s="24" t="e">
        <f>VLOOKUP(Table2[[#This Row],[SAP Code]],[25]DATA!$A:$G,7,FALSE)</f>
        <v>#N/A</v>
      </c>
      <c r="AI1034" s="20" t="str">
        <f t="shared" si="279"/>
        <v>Other Investment</v>
      </c>
      <c r="AJ1034" s="25" t="s">
        <v>157</v>
      </c>
      <c r="AK1034" s="25" t="s">
        <v>126</v>
      </c>
      <c r="AL1034" s="23" t="str" cm="1">
        <f t="array" ref="AL1034">_xlfn.SWITCH(AK1034,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34" s="26">
        <v>1</v>
      </c>
      <c r="AN1034" s="25" t="str">
        <f t="shared" si="287"/>
        <v>Sovereign</v>
      </c>
      <c r="AO1034" s="27">
        <v>0.33333333333333331</v>
      </c>
      <c r="AP1034" s="23">
        <f>Table2[[#This Row],[Approved Amount_UA Equivalent]]/1000000</f>
        <v>5</v>
      </c>
      <c r="AQ1034" s="19">
        <f t="shared" si="280"/>
        <v>6.6542000000000003</v>
      </c>
      <c r="AR1034" s="23" t="str">
        <f t="shared" si="281"/>
        <v>1-10</v>
      </c>
      <c r="AS1034" s="23" t="str">
        <f t="shared" si="282"/>
        <v>1-20</v>
      </c>
      <c r="AT1034" s="23" t="str">
        <f t="shared" si="283"/>
        <v>1-40</v>
      </c>
      <c r="AU1034" s="23" t="str">
        <f t="shared" si="284"/>
        <v>&lt;1-50 Mn</v>
      </c>
      <c r="AV1034" s="23">
        <f>Table2[[#This Row],[Amount]]</f>
        <v>5000000</v>
      </c>
      <c r="AW1034" s="23" t="str">
        <f t="shared" si="285"/>
        <v>Jun 2019</v>
      </c>
      <c r="AX1034" s="28">
        <f>IFERROR(VLOOKUP(Table2[[#This Row],[SAP Code]],[26]_16!A:B,2,FALSE),0)</f>
        <v>0</v>
      </c>
      <c r="AY1034" s="28">
        <f>IFERROR(VLOOKUP(Table2[[#This Row],[SAP Code]],[26]_16!D:E,2,FALSE)/ 1000000, 0)</f>
        <v>0</v>
      </c>
      <c r="AZ1034" s="28">
        <f>IFERROR(VLOOKUP(Table2[[#This Row],[SAP Code]],[26]_16!G:H,2,FALSE)/ 1000000, 0)</f>
        <v>0</v>
      </c>
      <c r="BA1034" s="28">
        <f>IFERROR(VLOOKUP(Table2[[#This Row],[SAP Code]],[26]_16!J:K,2,FALSE)/ 1000000, 0)</f>
        <v>0</v>
      </c>
      <c r="BB1034" s="28">
        <f>IFERROR(VLOOKUP(Table2[[#This Row],[SAP Code]],[26]_16!M:N,2,FALSE)/ 1000000, 0)</f>
        <v>8.8350000000000009</v>
      </c>
      <c r="BC1034" s="28">
        <f>IFERROR(VLOOKUP(Table2[[#This Row],[SAP Code]],[26]_16!P:Q,2,FALSE),0)</f>
        <v>0</v>
      </c>
      <c r="BD1034" s="28">
        <f>IFERROR(VLOOKUP(Table2[[#This Row],[SAP Code]],[26]_16!S:T,2,FALSE),0)</f>
        <v>0</v>
      </c>
      <c r="BE1034" s="28">
        <f>IFERROR(VLOOKUP(Table2[[#This Row],[SAP Code]],[26]_16!V:W,2,FALSE)/ 1000000, 0)</f>
        <v>7.0679999999999996</v>
      </c>
      <c r="BF1034" s="28">
        <f>IFERROR(VLOOKUP(Table2[[#This Row],[SAP Code]],[26]_16!Y:Z,2,FALSE)/ 1000000, 0)</f>
        <v>1.7669999999999999</v>
      </c>
      <c r="BG1034" s="28" t="str">
        <f>IFERROR(VLOOKUP(Table2[[#This Row],[SAP Code]],[26]port!$A:$AD,30,FALSE),"unknown")</f>
        <v>OnGo</v>
      </c>
      <c r="BH1034" s="29" t="str">
        <f t="shared" si="286"/>
        <v>Ongoing</v>
      </c>
      <c r="BI1034" s="16"/>
    </row>
    <row r="1035" spans="1:61" ht="17.100000000000001" customHeight="1">
      <c r="A1035" s="16" t="s">
        <v>511</v>
      </c>
      <c r="B1035" s="16" t="s">
        <v>3611</v>
      </c>
      <c r="C1035" s="16" t="s">
        <v>3612</v>
      </c>
      <c r="D1035" s="16" t="s">
        <v>3613</v>
      </c>
      <c r="E1035" s="18">
        <v>43635</v>
      </c>
      <c r="F1035" s="16" t="s">
        <v>232</v>
      </c>
      <c r="G1035" s="16" t="s">
        <v>140</v>
      </c>
      <c r="H1035" s="16" t="s">
        <v>101</v>
      </c>
      <c r="I1035" s="16" t="s">
        <v>138</v>
      </c>
      <c r="J1035" s="16" t="s">
        <v>83</v>
      </c>
      <c r="K1035" s="16" t="s">
        <v>84</v>
      </c>
      <c r="L1035" s="16" t="s">
        <v>85</v>
      </c>
      <c r="M1035" s="19">
        <v>26600000</v>
      </c>
      <c r="N1035" s="19">
        <v>26600000</v>
      </c>
      <c r="O1035" s="20" t="s">
        <v>3614</v>
      </c>
      <c r="P1035" s="21">
        <v>2100150041793</v>
      </c>
      <c r="Q1035" s="20" t="s">
        <v>87</v>
      </c>
      <c r="R1035" s="16" t="str">
        <f t="shared" si="276"/>
        <v>ADF Including TSF</v>
      </c>
      <c r="S1035" s="16" t="str">
        <f t="shared" si="275"/>
        <v>D</v>
      </c>
      <c r="T1035" s="16" t="str">
        <f t="shared" si="274"/>
        <v>ADF Countries</v>
      </c>
      <c r="U1035" s="16" t="str">
        <f t="shared" si="277"/>
        <v>Non-Transition States</v>
      </c>
      <c r="V1035" s="22" t="str">
        <f>IF(ISNUMBER(MATCH(A1035, {"Gabon","Sudan","Niger","Mali","Burkina Faso","Guinea"}, 0)), "De Facto Countries", "Non-De Facto Countries")</f>
        <v>Non-De Facto Countries</v>
      </c>
      <c r="W1035" s="16" t="str">
        <f t="shared" si="288"/>
        <v>South</v>
      </c>
      <c r="X1035" s="16" t="str">
        <f t="shared" si="289"/>
        <v>Transport</v>
      </c>
      <c r="Y1035" s="23"/>
      <c r="AB1035" s="23">
        <f>Table2[[#This Row],[Approved Amount_UA Equivalent]]</f>
        <v>26600000</v>
      </c>
      <c r="AD1035" s="23">
        <f>SUM(Table2[[#This Row],[Feed Africa ]:[Improve Quality Of Life ]])</f>
        <v>26600000</v>
      </c>
      <c r="AE1035" s="16" t="b">
        <f>Table2[[#This Row],[Total HI5]]=Table2[[#This Row],[Approved Amount_UA Equivalent]]</f>
        <v>1</v>
      </c>
      <c r="AF1035" s="24">
        <v>10</v>
      </c>
      <c r="AG1035" s="20" t="str">
        <f t="shared" si="278"/>
        <v>Investment Project</v>
      </c>
      <c r="AH1035" s="24" t="e">
        <f>VLOOKUP(Table2[[#This Row],[SAP Code]],[25]DATA!$A:$G,7,FALSE)</f>
        <v>#N/A</v>
      </c>
      <c r="AI1035" s="20" t="str">
        <f t="shared" si="279"/>
        <v>Infrastructure</v>
      </c>
      <c r="AJ1035" s="25" t="s">
        <v>89</v>
      </c>
      <c r="AK1035" s="25" t="s">
        <v>140</v>
      </c>
      <c r="AL1035" s="23" t="str" cm="1">
        <f t="array" ref="AL1035">_xlfn.SWITCH(AK1035,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35" s="26">
        <v>1</v>
      </c>
      <c r="AN1035" s="25" t="str">
        <f t="shared" si="287"/>
        <v>Sovereign</v>
      </c>
      <c r="AO1035" s="27">
        <v>0.5</v>
      </c>
      <c r="AP1035" s="23">
        <f>Table2[[#This Row],[Approved Amount_UA Equivalent]]/1000000</f>
        <v>26.6</v>
      </c>
      <c r="AQ1035" s="19">
        <f t="shared" si="280"/>
        <v>35.400343999999997</v>
      </c>
      <c r="AR1035" s="23" t="str">
        <f t="shared" si="281"/>
        <v>21-30</v>
      </c>
      <c r="AS1035" s="23" t="str">
        <f t="shared" si="282"/>
        <v>21-40</v>
      </c>
      <c r="AT1035" s="23" t="str">
        <f t="shared" si="283"/>
        <v>1-40</v>
      </c>
      <c r="AU1035" s="23" t="str">
        <f t="shared" si="284"/>
        <v>&lt;1-50 Mn</v>
      </c>
      <c r="AV1035" s="23">
        <f>Table2[[#This Row],[Amount]]</f>
        <v>26600000</v>
      </c>
      <c r="AW1035" s="23" t="str">
        <f t="shared" si="285"/>
        <v>Jun 2019</v>
      </c>
      <c r="AX1035" s="28">
        <f>IFERROR(VLOOKUP(Table2[[#This Row],[SAP Code]],[26]_16!A:B,2,FALSE),0)</f>
        <v>0</v>
      </c>
      <c r="AY1035" s="28">
        <f>IFERROR(VLOOKUP(Table2[[#This Row],[SAP Code]],[26]_16!D:E,2,FALSE)/ 1000000, 0)</f>
        <v>0</v>
      </c>
      <c r="AZ1035" s="28">
        <f>IFERROR(VLOOKUP(Table2[[#This Row],[SAP Code]],[26]_16!G:H,2,FALSE)/ 1000000, 0)</f>
        <v>0</v>
      </c>
      <c r="BA1035" s="28">
        <f>IFERROR(VLOOKUP(Table2[[#This Row],[SAP Code]],[26]_16!J:K,2,FALSE)/ 1000000, 0)</f>
        <v>0</v>
      </c>
      <c r="BB1035" s="28">
        <f>IFERROR(VLOOKUP(Table2[[#This Row],[SAP Code]],[26]_16!M:N,2,FALSE)/ 1000000, 0)</f>
        <v>0</v>
      </c>
      <c r="BC1035" s="28">
        <f>IFERROR(VLOOKUP(Table2[[#This Row],[SAP Code]],[26]_16!P:Q,2,FALSE),0)</f>
        <v>1.461497E-2</v>
      </c>
      <c r="BD1035" s="28">
        <f>IFERROR(VLOOKUP(Table2[[#This Row],[SAP Code]],[26]_16!S:T,2,FALSE),0)</f>
        <v>0</v>
      </c>
      <c r="BE1035" s="28">
        <f>IFERROR(VLOOKUP(Table2[[#This Row],[SAP Code]],[26]_16!V:W,2,FALSE)/ 1000000, 0)</f>
        <v>0</v>
      </c>
      <c r="BF1035" s="28">
        <f>IFERROR(VLOOKUP(Table2[[#This Row],[SAP Code]],[26]_16!Y:Z,2,FALSE)/ 1000000, 0)</f>
        <v>0.10131656</v>
      </c>
      <c r="BG1035" s="28" t="str">
        <f>IFERROR(VLOOKUP(Table2[[#This Row],[SAP Code]],[26]port!$A:$AD,30,FALSE),"unknown")</f>
        <v>OnGo</v>
      </c>
      <c r="BH1035" s="29" t="str">
        <f t="shared" si="286"/>
        <v>Ongoing</v>
      </c>
      <c r="BI1035" s="16"/>
    </row>
    <row r="1036" spans="1:61" ht="17.100000000000001" customHeight="1">
      <c r="A1036" s="16" t="s">
        <v>511</v>
      </c>
      <c r="B1036" s="16" t="s">
        <v>3611</v>
      </c>
      <c r="C1036" s="16" t="s">
        <v>3615</v>
      </c>
      <c r="D1036" s="16" t="s">
        <v>3613</v>
      </c>
      <c r="E1036" s="18">
        <v>43635</v>
      </c>
      <c r="F1036" s="16" t="s">
        <v>232</v>
      </c>
      <c r="G1036" s="16" t="s">
        <v>140</v>
      </c>
      <c r="H1036" s="16" t="s">
        <v>101</v>
      </c>
      <c r="I1036" s="16" t="s">
        <v>138</v>
      </c>
      <c r="J1036" s="16" t="s">
        <v>3616</v>
      </c>
      <c r="K1036" s="16" t="s">
        <v>69</v>
      </c>
      <c r="L1036" s="16" t="s">
        <v>195</v>
      </c>
      <c r="M1036" s="19">
        <v>18095000</v>
      </c>
      <c r="N1036" s="19">
        <v>14646840.750513995</v>
      </c>
      <c r="O1036" s="20" t="s">
        <v>3614</v>
      </c>
      <c r="P1036" s="21">
        <v>5110155000651</v>
      </c>
      <c r="Q1036" s="20" t="s">
        <v>87</v>
      </c>
      <c r="R1036" s="16" t="str">
        <f t="shared" si="276"/>
        <v>OTHERS</v>
      </c>
      <c r="S1036" s="16" t="str">
        <f t="shared" si="275"/>
        <v>D</v>
      </c>
      <c r="T1036" s="16" t="str">
        <f t="shared" si="274"/>
        <v>ADF Countries</v>
      </c>
      <c r="U1036" s="16" t="str">
        <f t="shared" si="277"/>
        <v>Non-Transition States</v>
      </c>
      <c r="V1036" s="22" t="str">
        <f>IF(ISNUMBER(MATCH(A1036, {"Gabon","Sudan","Niger","Mali","Burkina Faso","Guinea"}, 0)), "De Facto Countries", "Non-De Facto Countries")</f>
        <v>Non-De Facto Countries</v>
      </c>
      <c r="W1036" s="16" t="str">
        <f t="shared" si="288"/>
        <v>South</v>
      </c>
      <c r="X1036" s="16" t="str">
        <f t="shared" si="289"/>
        <v>Transport</v>
      </c>
      <c r="Y1036" s="23"/>
      <c r="AB1036" s="23">
        <f>Table2[[#This Row],[Approved Amount_UA Equivalent]]</f>
        <v>14646840.750513995</v>
      </c>
      <c r="AD1036" s="23">
        <f>SUM(Table2[[#This Row],[Feed Africa ]:[Improve Quality Of Life ]])</f>
        <v>14646840.750513995</v>
      </c>
      <c r="AE1036" s="16" t="b">
        <f>Table2[[#This Row],[Total HI5]]=Table2[[#This Row],[Approved Amount_UA Equivalent]]</f>
        <v>1</v>
      </c>
      <c r="AF1036" s="24">
        <v>10</v>
      </c>
      <c r="AG1036" s="20" t="str">
        <f t="shared" si="278"/>
        <v>Investment Project</v>
      </c>
      <c r="AH1036" s="24" t="e">
        <f>VLOOKUP(Table2[[#This Row],[SAP Code]],[25]DATA!$A:$G,7,FALSE)</f>
        <v>#N/A</v>
      </c>
      <c r="AI1036" s="20" t="str">
        <f t="shared" si="279"/>
        <v>Infrastructure</v>
      </c>
      <c r="AJ1036" s="25" t="s">
        <v>89</v>
      </c>
      <c r="AK1036" s="25" t="s">
        <v>140</v>
      </c>
      <c r="AL1036" s="23" t="str" cm="1">
        <f t="array" ref="AL1036">_xlfn.SWITCH(AK1036,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36" s="26">
        <v>1</v>
      </c>
      <c r="AN1036" s="25" t="str">
        <f t="shared" si="287"/>
        <v>Sovereign</v>
      </c>
      <c r="AO1036" s="27">
        <v>0.5</v>
      </c>
      <c r="AP1036" s="23">
        <f>Table2[[#This Row],[Approved Amount_UA Equivalent]]/1000000</f>
        <v>14.646840750513995</v>
      </c>
      <c r="AQ1036" s="19">
        <f t="shared" si="280"/>
        <v>19.492601544414047</v>
      </c>
      <c r="AR1036" s="23" t="str">
        <f t="shared" si="281"/>
        <v>11-20</v>
      </c>
      <c r="AS1036" s="23" t="str">
        <f t="shared" si="282"/>
        <v>1-20</v>
      </c>
      <c r="AT1036" s="23" t="str">
        <f t="shared" si="283"/>
        <v>1-40</v>
      </c>
      <c r="AU1036" s="23" t="str">
        <f t="shared" si="284"/>
        <v>&lt;1-50 Mn</v>
      </c>
      <c r="AV1036" s="23">
        <f>Table2[[#This Row],[Amount]]</f>
        <v>18095000</v>
      </c>
      <c r="AW1036" s="23" t="str">
        <f t="shared" si="285"/>
        <v>Jun 2019</v>
      </c>
      <c r="AX1036" s="28">
        <f>IFERROR(VLOOKUP(Table2[[#This Row],[SAP Code]],[26]_16!A:B,2,FALSE),0)</f>
        <v>0</v>
      </c>
      <c r="AY1036" s="28">
        <f>IFERROR(VLOOKUP(Table2[[#This Row],[SAP Code]],[26]_16!D:E,2,FALSE)/ 1000000, 0)</f>
        <v>0</v>
      </c>
      <c r="AZ1036" s="28">
        <f>IFERROR(VLOOKUP(Table2[[#This Row],[SAP Code]],[26]_16!G:H,2,FALSE)/ 1000000, 0)</f>
        <v>0</v>
      </c>
      <c r="BA1036" s="28">
        <f>IFERROR(VLOOKUP(Table2[[#This Row],[SAP Code]],[26]_16!J:K,2,FALSE)/ 1000000, 0)</f>
        <v>0</v>
      </c>
      <c r="BB1036" s="28">
        <f>IFERROR(VLOOKUP(Table2[[#This Row],[SAP Code]],[26]_16!M:N,2,FALSE)/ 1000000, 0)</f>
        <v>0</v>
      </c>
      <c r="BC1036" s="28">
        <f>IFERROR(VLOOKUP(Table2[[#This Row],[SAP Code]],[26]_16!P:Q,2,FALSE),0)</f>
        <v>1.461497E-2</v>
      </c>
      <c r="BD1036" s="28">
        <f>IFERROR(VLOOKUP(Table2[[#This Row],[SAP Code]],[26]_16!S:T,2,FALSE),0)</f>
        <v>0</v>
      </c>
      <c r="BE1036" s="28">
        <f>IFERROR(VLOOKUP(Table2[[#This Row],[SAP Code]],[26]_16!V:W,2,FALSE)/ 1000000, 0)</f>
        <v>0</v>
      </c>
      <c r="BF1036" s="28">
        <f>IFERROR(VLOOKUP(Table2[[#This Row],[SAP Code]],[26]_16!Y:Z,2,FALSE)/ 1000000, 0)</f>
        <v>0.10131656</v>
      </c>
      <c r="BG1036" s="28" t="str">
        <f>IFERROR(VLOOKUP(Table2[[#This Row],[SAP Code]],[26]port!$A:$AD,30,FALSE),"unknown")</f>
        <v>OnGo</v>
      </c>
      <c r="BH1036" s="29" t="str">
        <f t="shared" si="286"/>
        <v>Ongoing</v>
      </c>
      <c r="BI1036" s="16"/>
    </row>
    <row r="1037" spans="1:61" ht="17.100000000000001" customHeight="1">
      <c r="A1037" s="16" t="s">
        <v>495</v>
      </c>
      <c r="B1037" s="16" t="s">
        <v>3617</v>
      </c>
      <c r="C1037" s="16" t="s">
        <v>3618</v>
      </c>
      <c r="D1037" s="16" t="s">
        <v>3619</v>
      </c>
      <c r="E1037" s="18">
        <v>43635</v>
      </c>
      <c r="F1037" s="16" t="s">
        <v>499</v>
      </c>
      <c r="G1037" s="16" t="s">
        <v>90</v>
      </c>
      <c r="H1037" s="16" t="s">
        <v>101</v>
      </c>
      <c r="I1037" s="16" t="s">
        <v>82</v>
      </c>
      <c r="J1037" s="16" t="s">
        <v>597</v>
      </c>
      <c r="K1037" s="16" t="s">
        <v>69</v>
      </c>
      <c r="L1037" s="16" t="s">
        <v>70</v>
      </c>
      <c r="M1037" s="19">
        <v>1760000</v>
      </c>
      <c r="N1037" s="19">
        <v>1277565.6567123008</v>
      </c>
      <c r="O1037" s="20" t="s">
        <v>3620</v>
      </c>
      <c r="P1037" s="21">
        <v>5850155000701</v>
      </c>
      <c r="Q1037" s="20" t="s">
        <v>72</v>
      </c>
      <c r="R1037" s="16" t="str">
        <f t="shared" si="276"/>
        <v>ZimFund</v>
      </c>
      <c r="S1037" s="16" t="str">
        <f t="shared" si="275"/>
        <v>F</v>
      </c>
      <c r="T1037" s="16" t="str">
        <f t="shared" si="274"/>
        <v>ADF Countries</v>
      </c>
      <c r="U1037" s="16" t="str">
        <f t="shared" si="277"/>
        <v>Transition States</v>
      </c>
      <c r="V1037" s="22" t="str">
        <f>IF(ISNUMBER(MATCH(A1037, {"Gabon","Sudan","Niger","Mali","Burkina Faso","Guinea"}, 0)), "De Facto Countries", "Non-De Facto Countries")</f>
        <v>Non-De Facto Countries</v>
      </c>
      <c r="W1037" s="16" t="str">
        <f t="shared" si="288"/>
        <v>South</v>
      </c>
      <c r="X1037" s="16" t="str">
        <f t="shared" si="289"/>
        <v>Power</v>
      </c>
      <c r="Y1037" s="23"/>
      <c r="Z1037" s="23">
        <f>Table2[[#This Row],[Approved Amount_UA Equivalent]]</f>
        <v>1277565.6567123008</v>
      </c>
      <c r="AD1037" s="23">
        <f>SUM(Table2[[#This Row],[Feed Africa ]:[Improve Quality Of Life ]])</f>
        <v>1277565.6567123008</v>
      </c>
      <c r="AE1037" s="16" t="b">
        <f>Table2[[#This Row],[Total HI5]]=Table2[[#This Row],[Approved Amount_UA Equivalent]]</f>
        <v>1</v>
      </c>
      <c r="AF1037" s="24">
        <v>40</v>
      </c>
      <c r="AG1037" s="20" t="str">
        <f t="shared" si="278"/>
        <v>ISP and Investment Project</v>
      </c>
      <c r="AH1037" s="24" t="e">
        <f>VLOOKUP(Table2[[#This Row],[SAP Code]],[25]DATA!$A:$G,7,FALSE)</f>
        <v>#N/A</v>
      </c>
      <c r="AI1037" s="20" t="str">
        <f t="shared" si="279"/>
        <v>Infrastructure</v>
      </c>
      <c r="AJ1037" s="25" t="s">
        <v>89</v>
      </c>
      <c r="AK1037" s="25" t="s">
        <v>90</v>
      </c>
      <c r="AL1037" s="23" t="str" cm="1">
        <f t="array" ref="AL1037">_xlfn.SWITCH(AK1037,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37" s="26">
        <v>1</v>
      </c>
      <c r="AN1037" s="25" t="str">
        <f t="shared" si="287"/>
        <v>Sovereign</v>
      </c>
      <c r="AO1037" s="27">
        <v>1</v>
      </c>
      <c r="AP1037" s="23">
        <f>Table2[[#This Row],[Approved Amount_UA Equivalent]]/1000000</f>
        <v>1.2775656567123008</v>
      </c>
      <c r="AQ1037" s="19">
        <f t="shared" si="280"/>
        <v>1.7002354785789984</v>
      </c>
      <c r="AR1037" s="23" t="str">
        <f t="shared" si="281"/>
        <v>1-10</v>
      </c>
      <c r="AS1037" s="23" t="str">
        <f t="shared" si="282"/>
        <v>1-20</v>
      </c>
      <c r="AT1037" s="23" t="str">
        <f t="shared" si="283"/>
        <v>1-40</v>
      </c>
      <c r="AU1037" s="23" t="str">
        <f t="shared" si="284"/>
        <v>&lt;1-50 Mn</v>
      </c>
      <c r="AV1037" s="23">
        <f>Table2[[#This Row],[Amount]]</f>
        <v>1760000</v>
      </c>
      <c r="AW1037" s="23" t="str">
        <f t="shared" si="285"/>
        <v>Jun 2019</v>
      </c>
      <c r="AX1037" s="28">
        <f>IFERROR(VLOOKUP(Table2[[#This Row],[SAP Code]],[26]_16!A:B,2,FALSE),0)</f>
        <v>0</v>
      </c>
      <c r="AY1037" s="28">
        <f>IFERROR(VLOOKUP(Table2[[#This Row],[SAP Code]],[26]_16!D:E,2,FALSE)/ 1000000, 0)</f>
        <v>0</v>
      </c>
      <c r="AZ1037" s="28">
        <f>IFERROR(VLOOKUP(Table2[[#This Row],[SAP Code]],[26]_16!G:H,2,FALSE)/ 1000000, 0)</f>
        <v>0</v>
      </c>
      <c r="BA1037" s="28">
        <f>IFERROR(VLOOKUP(Table2[[#This Row],[SAP Code]],[26]_16!J:K,2,FALSE)/ 1000000, 0)</f>
        <v>0</v>
      </c>
      <c r="BB1037" s="28">
        <f>IFERROR(VLOOKUP(Table2[[#This Row],[SAP Code]],[26]_16!M:N,2,FALSE)/ 1000000, 0)</f>
        <v>0</v>
      </c>
      <c r="BC1037" s="28">
        <f>IFERROR(VLOOKUP(Table2[[#This Row],[SAP Code]],[26]_16!P:Q,2,FALSE),0)</f>
        <v>0.11408056</v>
      </c>
      <c r="BD1037" s="28">
        <f>IFERROR(VLOOKUP(Table2[[#This Row],[SAP Code]],[26]_16!S:T,2,FALSE),0)</f>
        <v>1.07701285</v>
      </c>
      <c r="BE1037" s="28">
        <f>IFERROR(VLOOKUP(Table2[[#This Row],[SAP Code]],[26]_16!V:W,2,FALSE)/ 1000000, 0)</f>
        <v>2.9935980000000001E-2</v>
      </c>
      <c r="BF1037" s="28">
        <f>IFERROR(VLOOKUP(Table2[[#This Row],[SAP Code]],[26]_16!Y:Z,2,FALSE)/ 1000000, 0)</f>
        <v>0</v>
      </c>
      <c r="BG1037" s="28" t="str">
        <f>IFERROR(VLOOKUP(Table2[[#This Row],[SAP Code]],[26]port!$A:$AD,30,FALSE),"unknown")</f>
        <v>COMP</v>
      </c>
      <c r="BH1037" s="29" t="str">
        <f t="shared" si="286"/>
        <v>Number of operations completed out of the net approved of that year</v>
      </c>
      <c r="BI1037" s="16"/>
    </row>
    <row r="1038" spans="1:61" ht="17.100000000000001" customHeight="1">
      <c r="A1038" s="16" t="s">
        <v>1171</v>
      </c>
      <c r="B1038" s="16" t="s">
        <v>3621</v>
      </c>
      <c r="C1038" s="16" t="s">
        <v>3622</v>
      </c>
      <c r="D1038" s="16" t="s">
        <v>3623</v>
      </c>
      <c r="E1038" s="18">
        <v>43636</v>
      </c>
      <c r="F1038" s="16" t="s">
        <v>1175</v>
      </c>
      <c r="G1038" s="16" t="s">
        <v>126</v>
      </c>
      <c r="H1038" s="16" t="s">
        <v>81</v>
      </c>
      <c r="I1038" s="16" t="s">
        <v>123</v>
      </c>
      <c r="J1038" s="16" t="s">
        <v>83</v>
      </c>
      <c r="K1038" s="16" t="s">
        <v>69</v>
      </c>
      <c r="L1038" s="16" t="s">
        <v>85</v>
      </c>
      <c r="M1038" s="19">
        <v>8000000</v>
      </c>
      <c r="N1038" s="19">
        <v>8000000</v>
      </c>
      <c r="O1038" s="20" t="s">
        <v>3624</v>
      </c>
      <c r="P1038" s="21">
        <v>2100155039868</v>
      </c>
      <c r="Q1038" s="20" t="s">
        <v>72</v>
      </c>
      <c r="R1038" s="16" t="str">
        <f t="shared" si="276"/>
        <v>ADF Including TSF</v>
      </c>
      <c r="S1038" s="16" t="str">
        <f t="shared" si="275"/>
        <v>E</v>
      </c>
      <c r="T1038" s="16" t="str">
        <f t="shared" si="274"/>
        <v>ADF Countries</v>
      </c>
      <c r="U1038" s="16" t="str">
        <f t="shared" si="277"/>
        <v>Transition States</v>
      </c>
      <c r="V1038" s="22" t="str">
        <f>IF(ISNUMBER(MATCH(A1038, {"Gabon","Sudan","Niger","Mali","Burkina Faso","Guinea"}, 0)), "De Facto Countries", "Non-De Facto Countries")</f>
        <v>Non-De Facto Countries</v>
      </c>
      <c r="W1038" s="16" t="str">
        <f t="shared" si="288"/>
        <v>East</v>
      </c>
      <c r="X1038" s="16" t="str">
        <f t="shared" si="289"/>
        <v>WASH Sector</v>
      </c>
      <c r="Y1038" s="23">
        <f>Table2[[#This Row],[Approved Amount_UA Equivalent]]*0.03</f>
        <v>240000</v>
      </c>
      <c r="Z1038" s="23">
        <f>Table2[[#This Row],[Approved Amount_UA Equivalent]]*0.01</f>
        <v>80000</v>
      </c>
      <c r="AC1038" s="23">
        <f>Table2[[#This Row],[Approved Amount_UA Equivalent]]*0.96</f>
        <v>7680000</v>
      </c>
      <c r="AD1038" s="23">
        <f>SUM(Table2[[#This Row],[Feed Africa ]:[Improve Quality Of Life ]])</f>
        <v>8000000</v>
      </c>
      <c r="AE1038" s="16" t="b">
        <f>Table2[[#This Row],[Total HI5]]=Table2[[#This Row],[Approved Amount_UA Equivalent]]</f>
        <v>1</v>
      </c>
      <c r="AF1038" s="24">
        <v>10</v>
      </c>
      <c r="AG1038" s="20" t="str">
        <f t="shared" si="278"/>
        <v>Investment Project</v>
      </c>
      <c r="AH1038" s="24" t="e">
        <f>VLOOKUP(Table2[[#This Row],[SAP Code]],[25]DATA!$A:$G,7,FALSE)</f>
        <v>#N/A</v>
      </c>
      <c r="AI1038" s="20" t="str">
        <f t="shared" si="279"/>
        <v>Infrastructure</v>
      </c>
      <c r="AJ1038" s="25" t="s">
        <v>89</v>
      </c>
      <c r="AK1038" s="25" t="s">
        <v>126</v>
      </c>
      <c r="AL1038" s="23" t="str" cm="1">
        <f t="array" ref="AL1038">_xlfn.SWITCH(AK1038,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38" s="26">
        <v>1</v>
      </c>
      <c r="AN1038" s="25" t="str">
        <f t="shared" si="287"/>
        <v>Sovereign</v>
      </c>
      <c r="AO1038" s="27">
        <v>0.33333333333333331</v>
      </c>
      <c r="AP1038" s="23">
        <f>Table2[[#This Row],[Approved Amount_UA Equivalent]]/1000000</f>
        <v>8</v>
      </c>
      <c r="AQ1038" s="19">
        <f t="shared" si="280"/>
        <v>10.64672</v>
      </c>
      <c r="AR1038" s="23" t="str">
        <f t="shared" si="281"/>
        <v>1-10</v>
      </c>
      <c r="AS1038" s="23" t="str">
        <f t="shared" si="282"/>
        <v>1-20</v>
      </c>
      <c r="AT1038" s="23" t="str">
        <f t="shared" si="283"/>
        <v>1-40</v>
      </c>
      <c r="AU1038" s="23" t="str">
        <f t="shared" si="284"/>
        <v>&lt;1-50 Mn</v>
      </c>
      <c r="AV1038" s="23">
        <f>Table2[[#This Row],[Amount]]</f>
        <v>8000000</v>
      </c>
      <c r="AW1038" s="23" t="str">
        <f t="shared" si="285"/>
        <v>Jun 2019</v>
      </c>
      <c r="AX1038" s="28">
        <f>IFERROR(VLOOKUP(Table2[[#This Row],[SAP Code]],[26]_16!A:B,2,FALSE),0)</f>
        <v>0</v>
      </c>
      <c r="AY1038" s="28">
        <f>IFERROR(VLOOKUP(Table2[[#This Row],[SAP Code]],[26]_16!D:E,2,FALSE)/ 1000000, 0)</f>
        <v>0</v>
      </c>
      <c r="AZ1038" s="28">
        <f>IFERROR(VLOOKUP(Table2[[#This Row],[SAP Code]],[26]_16!G:H,2,FALSE)/ 1000000, 0)</f>
        <v>0</v>
      </c>
      <c r="BA1038" s="28">
        <f>IFERROR(VLOOKUP(Table2[[#This Row],[SAP Code]],[26]_16!J:K,2,FALSE)/ 1000000, 0)</f>
        <v>0</v>
      </c>
      <c r="BB1038" s="28">
        <f>IFERROR(VLOOKUP(Table2[[#This Row],[SAP Code]],[26]_16!M:N,2,FALSE)/ 1000000, 0)</f>
        <v>0.18312290000000001</v>
      </c>
      <c r="BC1038" s="28">
        <f>IFERROR(VLOOKUP(Table2[[#This Row],[SAP Code]],[26]_16!P:Q,2,FALSE),0)</f>
        <v>0.31263901999999999</v>
      </c>
      <c r="BD1038" s="28">
        <f>IFERROR(VLOOKUP(Table2[[#This Row],[SAP Code]],[26]_16!S:T,2,FALSE),0)</f>
        <v>0.57062542000000005</v>
      </c>
      <c r="BE1038" s="28">
        <f>IFERROR(VLOOKUP(Table2[[#This Row],[SAP Code]],[26]_16!V:W,2,FALSE)/ 1000000, 0)</f>
        <v>1.4089387899999999</v>
      </c>
      <c r="BF1038" s="28">
        <f>IFERROR(VLOOKUP(Table2[[#This Row],[SAP Code]],[26]_16!Y:Z,2,FALSE)/ 1000000, 0)</f>
        <v>3.5491140100000003</v>
      </c>
      <c r="BG1038" s="28" t="str">
        <f>IFERROR(VLOOKUP(Table2[[#This Row],[SAP Code]],[26]port!$A:$AD,30,FALSE),"unknown")</f>
        <v>OnGo</v>
      </c>
      <c r="BH1038" s="29" t="str">
        <f t="shared" si="286"/>
        <v>Ongoing</v>
      </c>
      <c r="BI1038" s="16"/>
    </row>
    <row r="1039" spans="1:61" ht="17.100000000000001" customHeight="1">
      <c r="A1039" s="16" t="s">
        <v>1171</v>
      </c>
      <c r="B1039" s="16" t="s">
        <v>3621</v>
      </c>
      <c r="C1039" s="16" t="s">
        <v>3625</v>
      </c>
      <c r="D1039" s="16" t="s">
        <v>3623</v>
      </c>
      <c r="E1039" s="18">
        <v>43636</v>
      </c>
      <c r="F1039" s="16" t="s">
        <v>1175</v>
      </c>
      <c r="G1039" s="16" t="s">
        <v>126</v>
      </c>
      <c r="H1039" s="16" t="s">
        <v>81</v>
      </c>
      <c r="I1039" s="16" t="s">
        <v>123</v>
      </c>
      <c r="J1039" s="16" t="s">
        <v>377</v>
      </c>
      <c r="K1039" s="16" t="s">
        <v>69</v>
      </c>
      <c r="L1039" s="16" t="s">
        <v>195</v>
      </c>
      <c r="M1039" s="19">
        <v>2000000</v>
      </c>
      <c r="N1039" s="19">
        <v>1618882.6471969048</v>
      </c>
      <c r="O1039" s="20" t="s">
        <v>3624</v>
      </c>
      <c r="P1039" s="21">
        <v>5800155002201</v>
      </c>
      <c r="Q1039" s="20" t="s">
        <v>72</v>
      </c>
      <c r="R1039" s="16" t="str">
        <f t="shared" si="276"/>
        <v>OTHERS</v>
      </c>
      <c r="S1039" s="16" t="str">
        <f t="shared" si="275"/>
        <v>E</v>
      </c>
      <c r="T1039" s="16" t="str">
        <f t="shared" si="274"/>
        <v>ADF Countries</v>
      </c>
      <c r="U1039" s="16" t="str">
        <f t="shared" si="277"/>
        <v>Transition States</v>
      </c>
      <c r="V1039" s="22" t="str">
        <f>IF(ISNUMBER(MATCH(A1039, {"Gabon","Sudan","Niger","Mali","Burkina Faso","Guinea"}, 0)), "De Facto Countries", "Non-De Facto Countries")</f>
        <v>Non-De Facto Countries</v>
      </c>
      <c r="W1039" s="16" t="str">
        <f t="shared" si="288"/>
        <v>East</v>
      </c>
      <c r="X1039" s="16" t="str">
        <f t="shared" si="289"/>
        <v>WASH Sector</v>
      </c>
      <c r="Y1039" s="23">
        <f>Table2[[#This Row],[Approved Amount_UA Equivalent]]*0.03</f>
        <v>48566.479415907139</v>
      </c>
      <c r="Z1039" s="23">
        <f>Table2[[#This Row],[Approved Amount_UA Equivalent]]*0.01</f>
        <v>16188.826471969049</v>
      </c>
      <c r="AC1039" s="23">
        <f>Table2[[#This Row],[Approved Amount_UA Equivalent]]*0.96</f>
        <v>1554127.3413090284</v>
      </c>
      <c r="AD1039" s="23">
        <f>SUM(Table2[[#This Row],[Feed Africa ]:[Improve Quality Of Life ]])</f>
        <v>1618882.6471969045</v>
      </c>
      <c r="AE1039" s="16" t="b">
        <f>Table2[[#This Row],[Total HI5]]=Table2[[#This Row],[Approved Amount_UA Equivalent]]</f>
        <v>1</v>
      </c>
      <c r="AF1039" s="24">
        <v>10</v>
      </c>
      <c r="AG1039" s="20" t="str">
        <f t="shared" si="278"/>
        <v>Investment Project</v>
      </c>
      <c r="AH1039" s="24" t="e">
        <f>VLOOKUP(Table2[[#This Row],[SAP Code]],[25]DATA!$A:$G,7,FALSE)</f>
        <v>#N/A</v>
      </c>
      <c r="AI1039" s="20" t="str">
        <f t="shared" si="279"/>
        <v>Infrastructure</v>
      </c>
      <c r="AJ1039" s="25" t="s">
        <v>89</v>
      </c>
      <c r="AK1039" s="25" t="s">
        <v>126</v>
      </c>
      <c r="AL1039" s="23" t="str" cm="1">
        <f t="array" ref="AL1039">_xlfn.SWITCH(AK1039,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39" s="26">
        <v>1</v>
      </c>
      <c r="AN1039" s="25" t="str">
        <f t="shared" si="287"/>
        <v>Sovereign</v>
      </c>
      <c r="AO1039" s="27">
        <v>0.33333333333333331</v>
      </c>
      <c r="AP1039" s="23">
        <f>Table2[[#This Row],[Approved Amount_UA Equivalent]]/1000000</f>
        <v>1.6188826471969047</v>
      </c>
      <c r="AQ1039" s="19">
        <f t="shared" si="280"/>
        <v>2.1544737821955291</v>
      </c>
      <c r="AR1039" s="23" t="str">
        <f t="shared" si="281"/>
        <v>1-10</v>
      </c>
      <c r="AS1039" s="23" t="str">
        <f t="shared" si="282"/>
        <v>1-20</v>
      </c>
      <c r="AT1039" s="23" t="str">
        <f t="shared" si="283"/>
        <v>1-40</v>
      </c>
      <c r="AU1039" s="23" t="str">
        <f t="shared" si="284"/>
        <v>&lt;1-50 Mn</v>
      </c>
      <c r="AV1039" s="23">
        <f>Table2[[#This Row],[Amount]]</f>
        <v>2000000</v>
      </c>
      <c r="AW1039" s="23" t="str">
        <f t="shared" si="285"/>
        <v>Jun 2019</v>
      </c>
      <c r="AX1039" s="28">
        <f>IFERROR(VLOOKUP(Table2[[#This Row],[SAP Code]],[26]_16!A:B,2,FALSE),0)</f>
        <v>0</v>
      </c>
      <c r="AY1039" s="28">
        <f>IFERROR(VLOOKUP(Table2[[#This Row],[SAP Code]],[26]_16!D:E,2,FALSE)/ 1000000, 0)</f>
        <v>0</v>
      </c>
      <c r="AZ1039" s="28">
        <f>IFERROR(VLOOKUP(Table2[[#This Row],[SAP Code]],[26]_16!G:H,2,FALSE)/ 1000000, 0)</f>
        <v>0</v>
      </c>
      <c r="BA1039" s="28">
        <f>IFERROR(VLOOKUP(Table2[[#This Row],[SAP Code]],[26]_16!J:K,2,FALSE)/ 1000000, 0)</f>
        <v>0</v>
      </c>
      <c r="BB1039" s="28">
        <f>IFERROR(VLOOKUP(Table2[[#This Row],[SAP Code]],[26]_16!M:N,2,FALSE)/ 1000000, 0)</f>
        <v>0.18312290000000001</v>
      </c>
      <c r="BC1039" s="28">
        <f>IFERROR(VLOOKUP(Table2[[#This Row],[SAP Code]],[26]_16!P:Q,2,FALSE),0)</f>
        <v>0.31263901999999999</v>
      </c>
      <c r="BD1039" s="28">
        <f>IFERROR(VLOOKUP(Table2[[#This Row],[SAP Code]],[26]_16!S:T,2,FALSE),0)</f>
        <v>0.57062542000000005</v>
      </c>
      <c r="BE1039" s="28">
        <f>IFERROR(VLOOKUP(Table2[[#This Row],[SAP Code]],[26]_16!V:W,2,FALSE)/ 1000000, 0)</f>
        <v>1.4089387899999999</v>
      </c>
      <c r="BF1039" s="28">
        <f>IFERROR(VLOOKUP(Table2[[#This Row],[SAP Code]],[26]_16!Y:Z,2,FALSE)/ 1000000, 0)</f>
        <v>3.5491140100000003</v>
      </c>
      <c r="BG1039" s="28" t="str">
        <f>IFERROR(VLOOKUP(Table2[[#This Row],[SAP Code]],[26]port!$A:$AD,30,FALSE),"unknown")</f>
        <v>OnGo</v>
      </c>
      <c r="BH1039" s="29" t="str">
        <f t="shared" si="286"/>
        <v>Ongoing</v>
      </c>
      <c r="BI1039" s="16"/>
    </row>
    <row r="1040" spans="1:61" ht="17.100000000000001" customHeight="1">
      <c r="A1040" s="16" t="s">
        <v>1171</v>
      </c>
      <c r="B1040" s="16" t="s">
        <v>3621</v>
      </c>
      <c r="C1040" s="16" t="s">
        <v>3626</v>
      </c>
      <c r="D1040" s="16" t="s">
        <v>3623</v>
      </c>
      <c r="E1040" s="18">
        <v>43636</v>
      </c>
      <c r="F1040" s="16" t="s">
        <v>1175</v>
      </c>
      <c r="G1040" s="16" t="s">
        <v>126</v>
      </c>
      <c r="H1040" s="16" t="s">
        <v>81</v>
      </c>
      <c r="I1040" s="16" t="s">
        <v>123</v>
      </c>
      <c r="J1040" s="16" t="s">
        <v>2463</v>
      </c>
      <c r="K1040" s="16" t="s">
        <v>69</v>
      </c>
      <c r="L1040" s="16" t="s">
        <v>85</v>
      </c>
      <c r="M1040" s="19">
        <v>8000000</v>
      </c>
      <c r="N1040" s="19">
        <v>8000000</v>
      </c>
      <c r="O1040" s="20" t="s">
        <v>3624</v>
      </c>
      <c r="P1040" s="21">
        <v>5900155015552</v>
      </c>
      <c r="Q1040" s="20" t="s">
        <v>72</v>
      </c>
      <c r="R1040" s="16" t="str">
        <f t="shared" si="276"/>
        <v>ADF Including TSF</v>
      </c>
      <c r="S1040" s="16" t="str">
        <f t="shared" si="275"/>
        <v>E</v>
      </c>
      <c r="T1040" s="16" t="str">
        <f t="shared" si="274"/>
        <v>ADF Countries</v>
      </c>
      <c r="U1040" s="16" t="str">
        <f t="shared" si="277"/>
        <v>Transition States</v>
      </c>
      <c r="V1040" s="22" t="str">
        <f>IF(ISNUMBER(MATCH(A1040, {"Gabon","Sudan","Niger","Mali","Burkina Faso","Guinea"}, 0)), "De Facto Countries", "Non-De Facto Countries")</f>
        <v>Non-De Facto Countries</v>
      </c>
      <c r="W1040" s="16" t="str">
        <f t="shared" si="288"/>
        <v>East</v>
      </c>
      <c r="X1040" s="16" t="str">
        <f t="shared" si="289"/>
        <v>WASH Sector</v>
      </c>
      <c r="Y1040" s="23">
        <f>Table2[[#This Row],[Approved Amount_UA Equivalent]]*0.03</f>
        <v>240000</v>
      </c>
      <c r="Z1040" s="23">
        <f>Table2[[#This Row],[Approved Amount_UA Equivalent]]*0.01</f>
        <v>80000</v>
      </c>
      <c r="AC1040" s="23">
        <f>Table2[[#This Row],[Approved Amount_UA Equivalent]]*0.96</f>
        <v>7680000</v>
      </c>
      <c r="AD1040" s="23">
        <f>SUM(Table2[[#This Row],[Feed Africa ]:[Improve Quality Of Life ]])</f>
        <v>8000000</v>
      </c>
      <c r="AE1040" s="16" t="b">
        <f>Table2[[#This Row],[Total HI5]]=Table2[[#This Row],[Approved Amount_UA Equivalent]]</f>
        <v>1</v>
      </c>
      <c r="AF1040" s="24">
        <v>10</v>
      </c>
      <c r="AG1040" s="20" t="str">
        <f t="shared" si="278"/>
        <v>Investment Project</v>
      </c>
      <c r="AH1040" s="24" t="e">
        <f>VLOOKUP(Table2[[#This Row],[SAP Code]],[25]DATA!$A:$G,7,FALSE)</f>
        <v>#N/A</v>
      </c>
      <c r="AI1040" s="20" t="str">
        <f t="shared" si="279"/>
        <v>Infrastructure</v>
      </c>
      <c r="AJ1040" s="25" t="s">
        <v>89</v>
      </c>
      <c r="AK1040" s="25" t="s">
        <v>126</v>
      </c>
      <c r="AL1040" s="23" t="str" cm="1">
        <f t="array" ref="AL1040">_xlfn.SWITCH(AK1040,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40" s="26">
        <v>1</v>
      </c>
      <c r="AN1040" s="25" t="str">
        <f t="shared" si="287"/>
        <v>Sovereign</v>
      </c>
      <c r="AO1040" s="27">
        <v>0.33333333333333331</v>
      </c>
      <c r="AP1040" s="23">
        <f>Table2[[#This Row],[Approved Amount_UA Equivalent]]/1000000</f>
        <v>8</v>
      </c>
      <c r="AQ1040" s="19">
        <f t="shared" si="280"/>
        <v>10.64672</v>
      </c>
      <c r="AR1040" s="23" t="str">
        <f t="shared" si="281"/>
        <v>1-10</v>
      </c>
      <c r="AS1040" s="23" t="str">
        <f t="shared" si="282"/>
        <v>1-20</v>
      </c>
      <c r="AT1040" s="23" t="str">
        <f t="shared" si="283"/>
        <v>1-40</v>
      </c>
      <c r="AU1040" s="23" t="str">
        <f t="shared" si="284"/>
        <v>&lt;1-50 Mn</v>
      </c>
      <c r="AV1040" s="23">
        <f>Table2[[#This Row],[Amount]]</f>
        <v>8000000</v>
      </c>
      <c r="AW1040" s="23" t="str">
        <f t="shared" si="285"/>
        <v>Jun 2019</v>
      </c>
      <c r="AX1040" s="28">
        <f>IFERROR(VLOOKUP(Table2[[#This Row],[SAP Code]],[26]_16!A:B,2,FALSE),0)</f>
        <v>0</v>
      </c>
      <c r="AY1040" s="28">
        <f>IFERROR(VLOOKUP(Table2[[#This Row],[SAP Code]],[26]_16!D:E,2,FALSE)/ 1000000, 0)</f>
        <v>0</v>
      </c>
      <c r="AZ1040" s="28">
        <f>IFERROR(VLOOKUP(Table2[[#This Row],[SAP Code]],[26]_16!G:H,2,FALSE)/ 1000000, 0)</f>
        <v>0</v>
      </c>
      <c r="BA1040" s="28">
        <f>IFERROR(VLOOKUP(Table2[[#This Row],[SAP Code]],[26]_16!J:K,2,FALSE)/ 1000000, 0)</f>
        <v>0</v>
      </c>
      <c r="BB1040" s="28">
        <f>IFERROR(VLOOKUP(Table2[[#This Row],[SAP Code]],[26]_16!M:N,2,FALSE)/ 1000000, 0)</f>
        <v>0.18312290000000001</v>
      </c>
      <c r="BC1040" s="28">
        <f>IFERROR(VLOOKUP(Table2[[#This Row],[SAP Code]],[26]_16!P:Q,2,FALSE),0)</f>
        <v>0.31263901999999999</v>
      </c>
      <c r="BD1040" s="28">
        <f>IFERROR(VLOOKUP(Table2[[#This Row],[SAP Code]],[26]_16!S:T,2,FALSE),0)</f>
        <v>0.57062542000000005</v>
      </c>
      <c r="BE1040" s="28">
        <f>IFERROR(VLOOKUP(Table2[[#This Row],[SAP Code]],[26]_16!V:W,2,FALSE)/ 1000000, 0)</f>
        <v>1.4089387899999999</v>
      </c>
      <c r="BF1040" s="28">
        <f>IFERROR(VLOOKUP(Table2[[#This Row],[SAP Code]],[26]_16!Y:Z,2,FALSE)/ 1000000, 0)</f>
        <v>3.5491140100000003</v>
      </c>
      <c r="BG1040" s="28" t="str">
        <f>IFERROR(VLOOKUP(Table2[[#This Row],[SAP Code]],[26]port!$A:$AD,30,FALSE),"unknown")</f>
        <v>OnGo</v>
      </c>
      <c r="BH1040" s="29" t="str">
        <f t="shared" si="286"/>
        <v>Ongoing</v>
      </c>
      <c r="BI1040" s="16"/>
    </row>
    <row r="1041" spans="1:61" ht="17.100000000000001" customHeight="1">
      <c r="A1041" s="16" t="s">
        <v>270</v>
      </c>
      <c r="B1041" s="16" t="s">
        <v>3627</v>
      </c>
      <c r="C1041" s="16" t="s">
        <v>3628</v>
      </c>
      <c r="D1041" s="16" t="s">
        <v>3629</v>
      </c>
      <c r="E1041" s="18">
        <v>43642</v>
      </c>
      <c r="F1041" s="16" t="s">
        <v>274</v>
      </c>
      <c r="G1041" s="16" t="s">
        <v>140</v>
      </c>
      <c r="H1041" s="16" t="s">
        <v>66</v>
      </c>
      <c r="I1041" s="16" t="s">
        <v>138</v>
      </c>
      <c r="J1041" s="16" t="s">
        <v>83</v>
      </c>
      <c r="K1041" s="16" t="s">
        <v>84</v>
      </c>
      <c r="L1041" s="16" t="s">
        <v>85</v>
      </c>
      <c r="M1041" s="19">
        <v>50570000</v>
      </c>
      <c r="N1041" s="19">
        <v>50570000</v>
      </c>
      <c r="O1041" s="20" t="s">
        <v>3630</v>
      </c>
      <c r="P1041" s="21">
        <v>2100150042093</v>
      </c>
      <c r="Q1041" s="20" t="s">
        <v>87</v>
      </c>
      <c r="R1041" s="16" t="str">
        <f t="shared" si="276"/>
        <v>ADF Including TSF</v>
      </c>
      <c r="S1041" s="16" t="str">
        <f t="shared" si="275"/>
        <v>D</v>
      </c>
      <c r="T1041" s="16" t="str">
        <f t="shared" si="274"/>
        <v>ADF Countries</v>
      </c>
      <c r="U1041" s="16" t="str">
        <f t="shared" si="277"/>
        <v>Transition States</v>
      </c>
      <c r="V1041" s="22" t="str">
        <f>IF(ISNUMBER(MATCH(A1041, {"Gabon","Sudan","Niger","Mali","Burkina Faso","Guinea"}, 0)), "De Facto Countries", "Non-De Facto Countries")</f>
        <v>Non-De Facto Countries</v>
      </c>
      <c r="W1041" s="16" t="str">
        <f t="shared" si="288"/>
        <v>Central</v>
      </c>
      <c r="X1041" s="16" t="str">
        <f t="shared" si="289"/>
        <v>Transport</v>
      </c>
      <c r="Y1041" s="23"/>
      <c r="AB1041" s="23">
        <f>Table2[[#This Row],[Approved Amount_UA Equivalent]]</f>
        <v>50570000</v>
      </c>
      <c r="AD1041" s="23">
        <f>SUM(Table2[[#This Row],[Feed Africa ]:[Improve Quality Of Life ]])</f>
        <v>50570000</v>
      </c>
      <c r="AE1041" s="16" t="b">
        <f>Table2[[#This Row],[Total HI5]]=Table2[[#This Row],[Approved Amount_UA Equivalent]]</f>
        <v>1</v>
      </c>
      <c r="AF1041" s="24">
        <v>10</v>
      </c>
      <c r="AG1041" s="20" t="str">
        <f t="shared" si="278"/>
        <v>Investment Project</v>
      </c>
      <c r="AH1041" s="24" t="e">
        <f>VLOOKUP(Table2[[#This Row],[SAP Code]],[25]DATA!$A:$G,7,FALSE)</f>
        <v>#N/A</v>
      </c>
      <c r="AI1041" s="20" t="str">
        <f t="shared" si="279"/>
        <v>Infrastructure</v>
      </c>
      <c r="AJ1041" s="25" t="s">
        <v>89</v>
      </c>
      <c r="AK1041" s="25" t="s">
        <v>140</v>
      </c>
      <c r="AL1041" s="23" t="str" cm="1">
        <f t="array" ref="AL1041">_xlfn.SWITCH(AK1041,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41" s="26">
        <v>1</v>
      </c>
      <c r="AN1041" s="25" t="str">
        <f t="shared" si="287"/>
        <v>Sovereign</v>
      </c>
      <c r="AO1041" s="27">
        <v>1</v>
      </c>
      <c r="AP1041" s="23">
        <f>Table2[[#This Row],[Approved Amount_UA Equivalent]]/1000000</f>
        <v>50.57</v>
      </c>
      <c r="AQ1041" s="19">
        <f t="shared" si="280"/>
        <v>67.300578799999997</v>
      </c>
      <c r="AR1041" s="23" t="str">
        <f t="shared" si="281"/>
        <v>51-60</v>
      </c>
      <c r="AS1041" s="23" t="str">
        <f t="shared" si="282"/>
        <v>41-60</v>
      </c>
      <c r="AT1041" s="23" t="str">
        <f t="shared" si="283"/>
        <v>41-80</v>
      </c>
      <c r="AU1041" s="23" t="str">
        <f t="shared" si="284"/>
        <v>50-100 Mn</v>
      </c>
      <c r="AV1041" s="23">
        <f>Table2[[#This Row],[Amount]]</f>
        <v>50570000</v>
      </c>
      <c r="AW1041" s="23" t="str">
        <f t="shared" si="285"/>
        <v>Jun 2019</v>
      </c>
      <c r="AX1041" s="28">
        <f>IFERROR(VLOOKUP(Table2[[#This Row],[SAP Code]],[26]_16!A:B,2,FALSE),0)</f>
        <v>0</v>
      </c>
      <c r="AY1041" s="28">
        <f>IFERROR(VLOOKUP(Table2[[#This Row],[SAP Code]],[26]_16!D:E,2,FALSE)/ 1000000, 0)</f>
        <v>0</v>
      </c>
      <c r="AZ1041" s="28">
        <f>IFERROR(VLOOKUP(Table2[[#This Row],[SAP Code]],[26]_16!G:H,2,FALSE)/ 1000000, 0)</f>
        <v>0</v>
      </c>
      <c r="BA1041" s="28">
        <f>IFERROR(VLOOKUP(Table2[[#This Row],[SAP Code]],[26]_16!J:K,2,FALSE)/ 1000000, 0)</f>
        <v>0</v>
      </c>
      <c r="BB1041" s="28">
        <f>IFERROR(VLOOKUP(Table2[[#This Row],[SAP Code]],[26]_16!M:N,2,FALSE)/ 1000000, 0)</f>
        <v>0</v>
      </c>
      <c r="BC1041" s="28">
        <f>IFERROR(VLOOKUP(Table2[[#This Row],[SAP Code]],[26]_16!P:Q,2,FALSE),0)</f>
        <v>0</v>
      </c>
      <c r="BD1041" s="28">
        <f>IFERROR(VLOOKUP(Table2[[#This Row],[SAP Code]],[26]_16!S:T,2,FALSE),0)</f>
        <v>5.4195311799999999</v>
      </c>
      <c r="BE1041" s="28">
        <f>IFERROR(VLOOKUP(Table2[[#This Row],[SAP Code]],[26]_16!V:W,2,FALSE)/ 1000000, 0)</f>
        <v>4.4164642299999999</v>
      </c>
      <c r="BF1041" s="28">
        <f>IFERROR(VLOOKUP(Table2[[#This Row],[SAP Code]],[26]_16!Y:Z,2,FALSE)/ 1000000, 0)</f>
        <v>5.5396717600000001</v>
      </c>
      <c r="BG1041" s="28" t="str">
        <f>IFERROR(VLOOKUP(Table2[[#This Row],[SAP Code]],[26]port!$A:$AD,30,FALSE),"unknown")</f>
        <v>OnGo</v>
      </c>
      <c r="BH1041" s="29" t="str">
        <f t="shared" si="286"/>
        <v>Ongoing</v>
      </c>
      <c r="BI1041" s="16"/>
    </row>
    <row r="1042" spans="1:61" ht="17.100000000000001" customHeight="1">
      <c r="A1042" s="16" t="s">
        <v>310</v>
      </c>
      <c r="B1042" s="16" t="s">
        <v>3631</v>
      </c>
      <c r="C1042" s="16" t="s">
        <v>3632</v>
      </c>
      <c r="D1042" s="16" t="s">
        <v>3633</v>
      </c>
      <c r="E1042" s="18">
        <v>43642</v>
      </c>
      <c r="F1042" s="16" t="s">
        <v>714</v>
      </c>
      <c r="G1042" s="16" t="s">
        <v>140</v>
      </c>
      <c r="H1042" s="16" t="s">
        <v>132</v>
      </c>
      <c r="I1042" s="16" t="s">
        <v>138</v>
      </c>
      <c r="J1042" s="16" t="s">
        <v>83</v>
      </c>
      <c r="K1042" s="16" t="s">
        <v>84</v>
      </c>
      <c r="L1042" s="16" t="s">
        <v>85</v>
      </c>
      <c r="M1042" s="19">
        <v>58300000</v>
      </c>
      <c r="N1042" s="19">
        <v>58300000</v>
      </c>
      <c r="O1042" s="20" t="s">
        <v>3634</v>
      </c>
      <c r="P1042" s="21">
        <v>2100150041743</v>
      </c>
      <c r="Q1042" s="20" t="s">
        <v>87</v>
      </c>
      <c r="R1042" s="16" t="str">
        <f t="shared" si="276"/>
        <v>ADF Including TSF</v>
      </c>
      <c r="S1042" s="16" t="str">
        <f t="shared" si="275"/>
        <v>D</v>
      </c>
      <c r="T1042" s="16" t="str">
        <f t="shared" si="274"/>
        <v>ADF Countries</v>
      </c>
      <c r="U1042" s="16" t="str">
        <f t="shared" si="277"/>
        <v>Non-Transition States</v>
      </c>
      <c r="V1042" s="22" t="str">
        <f>IF(ISNUMBER(MATCH(A1042, {"Gabon","Sudan","Niger","Mali","Burkina Faso","Guinea"}, 0)), "De Facto Countries", "Non-De Facto Countries")</f>
        <v>Non-De Facto Countries</v>
      </c>
      <c r="W1042" s="16" t="str">
        <f t="shared" si="288"/>
        <v>West</v>
      </c>
      <c r="X1042" s="16" t="str">
        <f t="shared" si="289"/>
        <v>Transport</v>
      </c>
      <c r="Y1042" s="23"/>
      <c r="AB1042" s="23">
        <f>Table2[[#This Row],[Approved Amount_UA Equivalent]]</f>
        <v>58300000</v>
      </c>
      <c r="AD1042" s="23">
        <f>SUM(Table2[[#This Row],[Feed Africa ]:[Improve Quality Of Life ]])</f>
        <v>58300000</v>
      </c>
      <c r="AE1042" s="16" t="b">
        <f>Table2[[#This Row],[Total HI5]]=Table2[[#This Row],[Approved Amount_UA Equivalent]]</f>
        <v>1</v>
      </c>
      <c r="AF1042" s="24">
        <v>10</v>
      </c>
      <c r="AG1042" s="20" t="str">
        <f t="shared" si="278"/>
        <v>Investment Project</v>
      </c>
      <c r="AH1042" s="24" t="e">
        <f>VLOOKUP(Table2[[#This Row],[SAP Code]],[25]DATA!$A:$G,7,FALSE)</f>
        <v>#N/A</v>
      </c>
      <c r="AI1042" s="20" t="str">
        <f t="shared" si="279"/>
        <v>Infrastructure</v>
      </c>
      <c r="AJ1042" s="25" t="s">
        <v>89</v>
      </c>
      <c r="AK1042" s="25" t="s">
        <v>140</v>
      </c>
      <c r="AL1042" s="23" t="str" cm="1">
        <f t="array" ref="AL1042">_xlfn.SWITCH(AK1042,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42" s="26">
        <v>1</v>
      </c>
      <c r="AN1042" s="25" t="str">
        <f t="shared" si="287"/>
        <v>Sovereign</v>
      </c>
      <c r="AO1042" s="27">
        <v>1</v>
      </c>
      <c r="AP1042" s="23">
        <f>Table2[[#This Row],[Approved Amount_UA Equivalent]]/1000000</f>
        <v>58.3</v>
      </c>
      <c r="AQ1042" s="19">
        <f t="shared" si="280"/>
        <v>77.587971999999993</v>
      </c>
      <c r="AR1042" s="23" t="str">
        <f t="shared" si="281"/>
        <v>51-60</v>
      </c>
      <c r="AS1042" s="23" t="str">
        <f t="shared" si="282"/>
        <v>41-60</v>
      </c>
      <c r="AT1042" s="23" t="str">
        <f t="shared" si="283"/>
        <v>41-80</v>
      </c>
      <c r="AU1042" s="23" t="str">
        <f t="shared" si="284"/>
        <v>50-100 Mn</v>
      </c>
      <c r="AV1042" s="23">
        <f>Table2[[#This Row],[Amount]]</f>
        <v>58300000</v>
      </c>
      <c r="AW1042" s="23" t="str">
        <f t="shared" si="285"/>
        <v>Jun 2019</v>
      </c>
      <c r="AX1042" s="28">
        <f>IFERROR(VLOOKUP(Table2[[#This Row],[SAP Code]],[26]_16!A:B,2,FALSE),0)</f>
        <v>0</v>
      </c>
      <c r="AY1042" s="28">
        <f>IFERROR(VLOOKUP(Table2[[#This Row],[SAP Code]],[26]_16!D:E,2,FALSE)/ 1000000, 0)</f>
        <v>0</v>
      </c>
      <c r="AZ1042" s="28">
        <f>IFERROR(VLOOKUP(Table2[[#This Row],[SAP Code]],[26]_16!G:H,2,FALSE)/ 1000000, 0)</f>
        <v>0</v>
      </c>
      <c r="BA1042" s="28">
        <f>IFERROR(VLOOKUP(Table2[[#This Row],[SAP Code]],[26]_16!J:K,2,FALSE)/ 1000000, 0)</f>
        <v>0</v>
      </c>
      <c r="BB1042" s="28">
        <f>IFERROR(VLOOKUP(Table2[[#This Row],[SAP Code]],[26]_16!M:N,2,FALSE)/ 1000000, 0)</f>
        <v>0</v>
      </c>
      <c r="BC1042" s="28">
        <f>IFERROR(VLOOKUP(Table2[[#This Row],[SAP Code]],[26]_16!P:Q,2,FALSE),0)</f>
        <v>4.374244E-2</v>
      </c>
      <c r="BD1042" s="28">
        <f>IFERROR(VLOOKUP(Table2[[#This Row],[SAP Code]],[26]_16!S:T,2,FALSE),0)</f>
        <v>0.7035901</v>
      </c>
      <c r="BE1042" s="28">
        <f>IFERROR(VLOOKUP(Table2[[#This Row],[SAP Code]],[26]_16!V:W,2,FALSE)/ 1000000, 0)</f>
        <v>3.6792970000000001E-2</v>
      </c>
      <c r="BF1042" s="28">
        <f>IFERROR(VLOOKUP(Table2[[#This Row],[SAP Code]],[26]_16!Y:Z,2,FALSE)/ 1000000, 0)</f>
        <v>7.1218279999999995E-2</v>
      </c>
      <c r="BG1042" s="28" t="str">
        <f>IFERROR(VLOOKUP(Table2[[#This Row],[SAP Code]],[26]port!$A:$AD,30,FALSE),"unknown")</f>
        <v>OnGo</v>
      </c>
      <c r="BH1042" s="29" t="str">
        <f t="shared" si="286"/>
        <v>Ongoing</v>
      </c>
      <c r="BI1042" s="16"/>
    </row>
    <row r="1043" spans="1:61" ht="17.100000000000001" customHeight="1">
      <c r="A1043" s="16" t="s">
        <v>189</v>
      </c>
      <c r="B1043" s="16" t="s">
        <v>3635</v>
      </c>
      <c r="C1043" s="16" t="s">
        <v>3636</v>
      </c>
      <c r="D1043" s="16" t="s">
        <v>3637</v>
      </c>
      <c r="E1043" s="18">
        <v>43642</v>
      </c>
      <c r="F1043" s="16" t="s">
        <v>3638</v>
      </c>
      <c r="G1043" s="16" t="s">
        <v>107</v>
      </c>
      <c r="H1043" s="37" t="s">
        <v>194</v>
      </c>
      <c r="I1043" s="16" t="s">
        <v>102</v>
      </c>
      <c r="J1043" s="16" t="s">
        <v>179</v>
      </c>
      <c r="K1043" s="16" t="s">
        <v>104</v>
      </c>
      <c r="L1043" s="16" t="s">
        <v>195</v>
      </c>
      <c r="M1043" s="19">
        <v>100000000</v>
      </c>
      <c r="N1043" s="19">
        <v>80944132.359845236</v>
      </c>
      <c r="O1043" s="20" t="s">
        <v>3639</v>
      </c>
      <c r="P1043" s="21">
        <v>2000200004251</v>
      </c>
      <c r="Q1043" s="20" t="s">
        <v>87</v>
      </c>
      <c r="R1043" s="16" t="str">
        <f t="shared" si="276"/>
        <v>ADB Public</v>
      </c>
      <c r="S1043" s="16" t="str">
        <f t="shared" si="275"/>
        <v>H</v>
      </c>
      <c r="T1043" s="16" t="str">
        <f t="shared" si="274"/>
        <v>ADB Countries</v>
      </c>
      <c r="U1043" s="16" t="str">
        <f t="shared" si="277"/>
        <v>Non-Transition States</v>
      </c>
      <c r="V1043" s="22" t="str">
        <f>IF(ISNUMBER(MATCH(A1043, {"Gabon","Sudan","Niger","Mali","Burkina Faso","Guinea"}, 0)), "De Facto Countries", "Non-De Facto Countries")</f>
        <v>Non-De Facto Countries</v>
      </c>
      <c r="W1043" s="16" t="str">
        <f t="shared" si="288"/>
        <v>North</v>
      </c>
      <c r="X1043" s="16" t="str">
        <f t="shared" si="289"/>
        <v>Finance</v>
      </c>
      <c r="Y1043" s="23"/>
      <c r="AA1043" s="23">
        <f>Table2[[#This Row],[Approved Amount_UA Equivalent]]</f>
        <v>80944132.359845236</v>
      </c>
      <c r="AD1043" s="23">
        <f>SUM(Table2[[#This Row],[Feed Africa ]:[Improve Quality Of Life ]])</f>
        <v>80944132.359845236</v>
      </c>
      <c r="AE1043" s="16" t="b">
        <f>Table2[[#This Row],[Total HI5]]=Table2[[#This Row],[Approved Amount_UA Equivalent]]</f>
        <v>1</v>
      </c>
      <c r="AF1043" s="24">
        <v>11</v>
      </c>
      <c r="AG1043" s="20" t="str">
        <f t="shared" si="278"/>
        <v>Line of Credit</v>
      </c>
      <c r="AH1043" s="24" t="e">
        <f>VLOOKUP(Table2[[#This Row],[SAP Code]],[25]DATA!$A:$G,7,FALSE)</f>
        <v>#N/A</v>
      </c>
      <c r="AI1043" s="20" t="str">
        <f t="shared" si="279"/>
        <v>Other Investment</v>
      </c>
      <c r="AJ1043" s="25" t="s">
        <v>106</v>
      </c>
      <c r="AK1043" s="25" t="s">
        <v>107</v>
      </c>
      <c r="AL1043" s="23" t="str" cm="1">
        <f t="array" ref="AL1043">_xlfn.SWITCH(AK1043,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43" s="26">
        <v>1</v>
      </c>
      <c r="AN1043" s="25" t="str">
        <f t="shared" si="287"/>
        <v>Sovereign</v>
      </c>
      <c r="AO1043" s="27">
        <v>1</v>
      </c>
      <c r="AP1043" s="23">
        <f>Table2[[#This Row],[Approved Amount_UA Equivalent]]/1000000</f>
        <v>80.944132359845241</v>
      </c>
      <c r="AQ1043" s="19">
        <f t="shared" si="280"/>
        <v>107.72368910977644</v>
      </c>
      <c r="AR1043" s="23" t="str">
        <f t="shared" si="281"/>
        <v>81-90</v>
      </c>
      <c r="AS1043" s="23" t="str">
        <f t="shared" si="282"/>
        <v>81-100</v>
      </c>
      <c r="AT1043" s="23" t="str">
        <f t="shared" si="283"/>
        <v>81-120</v>
      </c>
      <c r="AU1043" s="23" t="str">
        <f t="shared" si="284"/>
        <v>50-100 Mn</v>
      </c>
      <c r="AV1043" s="23">
        <f>Table2[[#This Row],[Amount]]</f>
        <v>100000000</v>
      </c>
      <c r="AW1043" s="23" t="str">
        <f t="shared" si="285"/>
        <v>Jun 2019</v>
      </c>
      <c r="AX1043" s="28">
        <f>IFERROR(VLOOKUP(Table2[[#This Row],[SAP Code]],[26]_16!A:B,2,FALSE),0)</f>
        <v>0</v>
      </c>
      <c r="AY1043" s="28">
        <f>IFERROR(VLOOKUP(Table2[[#This Row],[SAP Code]],[26]_16!D:E,2,FALSE)/ 1000000, 0)</f>
        <v>0</v>
      </c>
      <c r="AZ1043" s="28">
        <f>IFERROR(VLOOKUP(Table2[[#This Row],[SAP Code]],[26]_16!G:H,2,FALSE)/ 1000000, 0)</f>
        <v>0</v>
      </c>
      <c r="BA1043" s="28">
        <f>IFERROR(VLOOKUP(Table2[[#This Row],[SAP Code]],[26]_16!J:K,2,FALSE)/ 1000000, 0)</f>
        <v>0</v>
      </c>
      <c r="BB1043" s="28">
        <f>IFERROR(VLOOKUP(Table2[[#This Row],[SAP Code]],[26]_16!M:N,2,FALSE)/ 1000000, 0)</f>
        <v>0</v>
      </c>
      <c r="BC1043" s="28">
        <f>IFERROR(VLOOKUP(Table2[[#This Row],[SAP Code]],[26]_16!P:Q,2,FALSE),0)</f>
        <v>41.854663869999996</v>
      </c>
      <c r="BD1043" s="28">
        <f>IFERROR(VLOOKUP(Table2[[#This Row],[SAP Code]],[26]_16!S:T,2,FALSE),0)</f>
        <v>0</v>
      </c>
      <c r="BE1043" s="28">
        <f>IFERROR(VLOOKUP(Table2[[#This Row],[SAP Code]],[26]_16!V:W,2,FALSE)/ 1000000, 0)</f>
        <v>0</v>
      </c>
      <c r="BF1043" s="28">
        <f>IFERROR(VLOOKUP(Table2[[#This Row],[SAP Code]],[26]_16!Y:Z,2,FALSE)/ 1000000, 0)</f>
        <v>0</v>
      </c>
      <c r="BG1043" s="28" t="str">
        <f>IFERROR(VLOOKUP(Table2[[#This Row],[SAP Code]],[26]port!$A:$AD,30,FALSE),"unknown")</f>
        <v>OnGo</v>
      </c>
      <c r="BH1043" s="29" t="str">
        <f t="shared" si="286"/>
        <v>Ongoing</v>
      </c>
      <c r="BI1043" s="16"/>
    </row>
    <row r="1044" spans="1:61" ht="17.100000000000001" customHeight="1">
      <c r="A1044" s="16" t="s">
        <v>3592</v>
      </c>
      <c r="B1044" s="16" t="s">
        <v>3640</v>
      </c>
      <c r="C1044" s="16" t="s">
        <v>3641</v>
      </c>
      <c r="D1044" s="16" t="s">
        <v>3642</v>
      </c>
      <c r="E1044" s="18">
        <v>43656</v>
      </c>
      <c r="F1044" s="16" t="s">
        <v>3596</v>
      </c>
      <c r="G1044" s="16" t="s">
        <v>74</v>
      </c>
      <c r="H1044" s="16" t="s">
        <v>66</v>
      </c>
      <c r="I1044" s="16" t="s">
        <v>155</v>
      </c>
      <c r="J1044" s="16" t="s">
        <v>179</v>
      </c>
      <c r="K1044" s="16" t="s">
        <v>84</v>
      </c>
      <c r="L1044" s="16" t="s">
        <v>195</v>
      </c>
      <c r="M1044" s="19">
        <v>55518000</v>
      </c>
      <c r="N1044" s="19">
        <v>45445838.756415606</v>
      </c>
      <c r="O1044" s="20" t="s">
        <v>3643</v>
      </c>
      <c r="P1044" s="21">
        <v>2000200004351</v>
      </c>
      <c r="Q1044" s="20" t="s">
        <v>87</v>
      </c>
      <c r="R1044" s="16" t="str">
        <f t="shared" si="276"/>
        <v>ADB Public</v>
      </c>
      <c r="S1044" s="16" t="str">
        <f t="shared" si="275"/>
        <v>A</v>
      </c>
      <c r="T1044" s="16" t="str">
        <f t="shared" si="274"/>
        <v>ADB Countries</v>
      </c>
      <c r="U1044" s="16" t="str">
        <f t="shared" si="277"/>
        <v>Non-Transition States</v>
      </c>
      <c r="V1044" s="22" t="str">
        <f>IF(ISNUMBER(MATCH(A1044, {"Gabon","Sudan","Niger","Mali","Burkina Faso","Guinea"}, 0)), "De Facto Countries", "Non-De Facto Countries")</f>
        <v>Non-De Facto Countries</v>
      </c>
      <c r="W1044" s="16" t="str">
        <f t="shared" si="288"/>
        <v>Central</v>
      </c>
      <c r="X1044" s="16" t="str">
        <f t="shared" si="289"/>
        <v>Agriculture</v>
      </c>
      <c r="Y1044" s="23">
        <f>Table2[[#This Row],[Approved Amount_UA Equivalent]]</f>
        <v>45445838.756415606</v>
      </c>
      <c r="AD1044" s="23">
        <f>SUM(Table2[[#This Row],[Feed Africa ]:[Improve Quality Of Life ]])</f>
        <v>45445838.756415606</v>
      </c>
      <c r="AE1044" s="16" t="b">
        <f>Table2[[#This Row],[Total HI5]]=Table2[[#This Row],[Approved Amount_UA Equivalent]]</f>
        <v>1</v>
      </c>
      <c r="AF1044" s="24">
        <v>10</v>
      </c>
      <c r="AG1044" s="20" t="str">
        <f t="shared" si="278"/>
        <v>Investment Project</v>
      </c>
      <c r="AH1044" s="24" t="e">
        <f>VLOOKUP(Table2[[#This Row],[SAP Code]],[25]DATA!$A:$G,7,FALSE)</f>
        <v>#N/A</v>
      </c>
      <c r="AI1044" s="20" t="str">
        <f t="shared" si="279"/>
        <v>Infrastructure</v>
      </c>
      <c r="AJ1044" s="25" t="s">
        <v>157</v>
      </c>
      <c r="AK1044" s="25" t="s">
        <v>74</v>
      </c>
      <c r="AL1044" s="23" t="str" cm="1">
        <f t="array" ref="AL1044">_xlfn.SWITCH(AK1044,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44" s="26">
        <v>1</v>
      </c>
      <c r="AN1044" s="25" t="str">
        <f t="shared" si="287"/>
        <v>Sovereign</v>
      </c>
      <c r="AO1044" s="27">
        <v>1</v>
      </c>
      <c r="AP1044" s="23">
        <f>Table2[[#This Row],[Approved Amount_UA Equivalent]]/1000000</f>
        <v>45.445838756415604</v>
      </c>
      <c r="AQ1044" s="19">
        <f t="shared" si="280"/>
        <v>60.481140050588145</v>
      </c>
      <c r="AR1044" s="23" t="str">
        <f t="shared" si="281"/>
        <v>41-50</v>
      </c>
      <c r="AS1044" s="23" t="str">
        <f t="shared" si="282"/>
        <v>41-60</v>
      </c>
      <c r="AT1044" s="23" t="str">
        <f t="shared" si="283"/>
        <v>41-80</v>
      </c>
      <c r="AU1044" s="23" t="str">
        <f t="shared" si="284"/>
        <v>&lt;1-50 Mn</v>
      </c>
      <c r="AV1044" s="23">
        <f>Table2[[#This Row],[Amount]]</f>
        <v>55518000</v>
      </c>
      <c r="AW1044" s="23" t="str">
        <f t="shared" si="285"/>
        <v>Jul 2019</v>
      </c>
      <c r="AX1044" s="28">
        <f>IFERROR(VLOOKUP(Table2[[#This Row],[SAP Code]],[26]_16!A:B,2,FALSE),0)</f>
        <v>0</v>
      </c>
      <c r="AY1044" s="28">
        <f>IFERROR(VLOOKUP(Table2[[#This Row],[SAP Code]],[26]_16!D:E,2,FALSE)/ 1000000, 0)</f>
        <v>0</v>
      </c>
      <c r="AZ1044" s="28">
        <f>IFERROR(VLOOKUP(Table2[[#This Row],[SAP Code]],[26]_16!G:H,2,FALSE)/ 1000000, 0)</f>
        <v>0</v>
      </c>
      <c r="BA1044" s="28">
        <f>IFERROR(VLOOKUP(Table2[[#This Row],[SAP Code]],[26]_16!J:K,2,FALSE)/ 1000000, 0)</f>
        <v>0</v>
      </c>
      <c r="BB1044" s="28">
        <f>IFERROR(VLOOKUP(Table2[[#This Row],[SAP Code]],[26]_16!M:N,2,FALSE)/ 1000000, 0)</f>
        <v>0</v>
      </c>
      <c r="BC1044" s="28">
        <f>IFERROR(VLOOKUP(Table2[[#This Row],[SAP Code]],[26]_16!P:Q,2,FALSE),0)</f>
        <v>0.62251524999999996</v>
      </c>
      <c r="BD1044" s="28">
        <f>IFERROR(VLOOKUP(Table2[[#This Row],[SAP Code]],[26]_16!S:T,2,FALSE),0)</f>
        <v>1.5011586500000003</v>
      </c>
      <c r="BE1044" s="28">
        <f>IFERROR(VLOOKUP(Table2[[#This Row],[SAP Code]],[26]_16!V:W,2,FALSE)/ 1000000, 0)</f>
        <v>0.95671904999999957</v>
      </c>
      <c r="BF1044" s="28">
        <f>IFERROR(VLOOKUP(Table2[[#This Row],[SAP Code]],[26]_16!Y:Z,2,FALSE)/ 1000000, 0)</f>
        <v>1.04367582</v>
      </c>
      <c r="BG1044" s="28" t="str">
        <f>IFERROR(VLOOKUP(Table2[[#This Row],[SAP Code]],[26]port!$A:$AD,30,FALSE),"unknown")</f>
        <v>OnGo</v>
      </c>
      <c r="BH1044" s="29" t="str">
        <f t="shared" si="286"/>
        <v>Ongoing</v>
      </c>
      <c r="BI1044" s="16"/>
    </row>
    <row r="1045" spans="1:61" ht="17.100000000000001" customHeight="1">
      <c r="A1045" s="16" t="s">
        <v>189</v>
      </c>
      <c r="B1045" s="16" t="s">
        <v>3644</v>
      </c>
      <c r="C1045" s="16" t="s">
        <v>3645</v>
      </c>
      <c r="D1045" s="16" t="s">
        <v>3646</v>
      </c>
      <c r="E1045" s="18">
        <v>43656</v>
      </c>
      <c r="F1045" s="16" t="s">
        <v>724</v>
      </c>
      <c r="G1045" s="16" t="s">
        <v>2220</v>
      </c>
      <c r="H1045" s="37" t="s">
        <v>194</v>
      </c>
      <c r="I1045" s="16" t="s">
        <v>155</v>
      </c>
      <c r="J1045" s="16" t="s">
        <v>179</v>
      </c>
      <c r="K1045" s="16" t="s">
        <v>84</v>
      </c>
      <c r="L1045" s="16" t="s">
        <v>195</v>
      </c>
      <c r="M1045" s="19">
        <v>25210000</v>
      </c>
      <c r="N1045" s="19">
        <v>20636362.892201401</v>
      </c>
      <c r="O1045" s="20" t="s">
        <v>3647</v>
      </c>
      <c r="P1045" s="21">
        <v>2000200004401</v>
      </c>
      <c r="Q1045" s="20" t="s">
        <v>72</v>
      </c>
      <c r="R1045" s="16" t="str">
        <f t="shared" si="276"/>
        <v>ADB Public</v>
      </c>
      <c r="S1045" s="16" t="str">
        <f t="shared" si="275"/>
        <v>A</v>
      </c>
      <c r="T1045" s="16" t="str">
        <f t="shared" si="274"/>
        <v>ADB Countries</v>
      </c>
      <c r="U1045" s="16" t="str">
        <f t="shared" si="277"/>
        <v>Non-Transition States</v>
      </c>
      <c r="V1045" s="22" t="str">
        <f>IF(ISNUMBER(MATCH(A1045, {"Gabon","Sudan","Niger","Mali","Burkina Faso","Guinea"}, 0)), "De Facto Countries", "Non-De Facto Countries")</f>
        <v>Non-De Facto Countries</v>
      </c>
      <c r="W1045" s="16" t="str">
        <f t="shared" si="288"/>
        <v>North</v>
      </c>
      <c r="X1045" s="16" t="str">
        <f t="shared" si="289"/>
        <v>Agriculture</v>
      </c>
      <c r="Y1045" s="23">
        <f>Table2[[#This Row],[Approved Amount_UA Equivalent]]</f>
        <v>20636362.892201401</v>
      </c>
      <c r="AD1045" s="23">
        <f>SUM(Table2[[#This Row],[Feed Africa ]:[Improve Quality Of Life ]])</f>
        <v>20636362.892201401</v>
      </c>
      <c r="AE1045" s="16" t="b">
        <f>Table2[[#This Row],[Total HI5]]=Table2[[#This Row],[Approved Amount_UA Equivalent]]</f>
        <v>1</v>
      </c>
      <c r="AF1045" s="24">
        <v>10</v>
      </c>
      <c r="AG1045" s="20" t="str">
        <f t="shared" si="278"/>
        <v>Investment Project</v>
      </c>
      <c r="AH1045" s="24" t="e">
        <f>VLOOKUP(Table2[[#This Row],[SAP Code]],[25]DATA!$A:$G,7,FALSE)</f>
        <v>#N/A</v>
      </c>
      <c r="AI1045" s="20" t="str">
        <f t="shared" si="279"/>
        <v>Infrastructure</v>
      </c>
      <c r="AJ1045" s="25" t="s">
        <v>157</v>
      </c>
      <c r="AK1045" s="25" t="s">
        <v>2220</v>
      </c>
      <c r="AL1045" s="23" t="str" cm="1">
        <f t="array" ref="AL1045">_xlfn.SWITCH(AK1045,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45" s="26">
        <v>1</v>
      </c>
      <c r="AN1045" s="25" t="str">
        <f t="shared" si="287"/>
        <v>Sovereign</v>
      </c>
      <c r="AO1045" s="27">
        <v>1</v>
      </c>
      <c r="AP1045" s="23">
        <f>Table2[[#This Row],[Approved Amount_UA Equivalent]]/1000000</f>
        <v>20.636362892201401</v>
      </c>
      <c r="AQ1045" s="19">
        <f t="shared" si="280"/>
        <v>27.463697191457314</v>
      </c>
      <c r="AR1045" s="23" t="str">
        <f t="shared" si="281"/>
        <v>21-30</v>
      </c>
      <c r="AS1045" s="23" t="str">
        <f t="shared" si="282"/>
        <v>21-40</v>
      </c>
      <c r="AT1045" s="23" t="str">
        <f t="shared" si="283"/>
        <v>1-40</v>
      </c>
      <c r="AU1045" s="23" t="str">
        <f t="shared" si="284"/>
        <v>&lt;1-50 Mn</v>
      </c>
      <c r="AV1045" s="23">
        <f>Table2[[#This Row],[Amount]]</f>
        <v>25210000</v>
      </c>
      <c r="AW1045" s="23" t="str">
        <f t="shared" si="285"/>
        <v>Jul 2019</v>
      </c>
      <c r="AX1045" s="28">
        <f>IFERROR(VLOOKUP(Table2[[#This Row],[SAP Code]],[26]_16!A:B,2,FALSE),0)</f>
        <v>0</v>
      </c>
      <c r="AY1045" s="28">
        <f>IFERROR(VLOOKUP(Table2[[#This Row],[SAP Code]],[26]_16!D:E,2,FALSE)/ 1000000, 0)</f>
        <v>0</v>
      </c>
      <c r="AZ1045" s="28">
        <f>IFERROR(VLOOKUP(Table2[[#This Row],[SAP Code]],[26]_16!G:H,2,FALSE)/ 1000000, 0)</f>
        <v>0</v>
      </c>
      <c r="BA1045" s="28">
        <f>IFERROR(VLOOKUP(Table2[[#This Row],[SAP Code]],[26]_16!J:K,2,FALSE)/ 1000000, 0)</f>
        <v>0</v>
      </c>
      <c r="BB1045" s="28">
        <f>IFERROR(VLOOKUP(Table2[[#This Row],[SAP Code]],[26]_16!M:N,2,FALSE)/ 1000000, 0)</f>
        <v>0</v>
      </c>
      <c r="BC1045" s="28">
        <f>IFERROR(VLOOKUP(Table2[[#This Row],[SAP Code]],[26]_16!P:Q,2,FALSE),0)</f>
        <v>0.36759317999999996</v>
      </c>
      <c r="BD1045" s="28">
        <f>IFERROR(VLOOKUP(Table2[[#This Row],[SAP Code]],[26]_16!S:T,2,FALSE),0)</f>
        <v>0</v>
      </c>
      <c r="BE1045" s="28">
        <f>IFERROR(VLOOKUP(Table2[[#This Row],[SAP Code]],[26]_16!V:W,2,FALSE)/ 1000000, 0)</f>
        <v>0.16975871000000001</v>
      </c>
      <c r="BF1045" s="28">
        <f>IFERROR(VLOOKUP(Table2[[#This Row],[SAP Code]],[26]_16!Y:Z,2,FALSE)/ 1000000, 0)</f>
        <v>0.72436089999999997</v>
      </c>
      <c r="BG1045" s="28" t="str">
        <f>IFERROR(VLOOKUP(Table2[[#This Row],[SAP Code]],[26]port!$A:$AD,30,FALSE),"unknown")</f>
        <v>OnGo</v>
      </c>
      <c r="BH1045" s="29" t="str">
        <f t="shared" si="286"/>
        <v>Ongoing</v>
      </c>
      <c r="BI1045" s="16"/>
    </row>
    <row r="1046" spans="1:61" ht="17.100000000000001" customHeight="1">
      <c r="A1046" s="16" t="s">
        <v>141</v>
      </c>
      <c r="B1046" s="16" t="s">
        <v>3648</v>
      </c>
      <c r="C1046" s="16" t="s">
        <v>3649</v>
      </c>
      <c r="D1046" s="16" t="s">
        <v>3650</v>
      </c>
      <c r="E1046" s="18">
        <v>43656</v>
      </c>
      <c r="F1046" s="16" t="s">
        <v>2713</v>
      </c>
      <c r="G1046" s="16" t="s">
        <v>1997</v>
      </c>
      <c r="H1046" s="37" t="s">
        <v>213</v>
      </c>
      <c r="I1046" s="16" t="s">
        <v>82</v>
      </c>
      <c r="J1046" s="16" t="s">
        <v>3651</v>
      </c>
      <c r="K1046" s="16" t="s">
        <v>3652</v>
      </c>
      <c r="L1046" s="16" t="s">
        <v>195</v>
      </c>
      <c r="M1046" s="19">
        <v>6000000</v>
      </c>
      <c r="N1046" s="92">
        <v>7420080</v>
      </c>
      <c r="O1046" s="20" t="s">
        <v>3653</v>
      </c>
      <c r="P1046" s="21" t="s">
        <v>243</v>
      </c>
      <c r="Q1046" s="20" t="s">
        <v>87</v>
      </c>
      <c r="R1046" s="16" t="str">
        <f t="shared" si="276"/>
        <v>OTHERS</v>
      </c>
      <c r="S1046" s="16" t="str">
        <f t="shared" si="275"/>
        <v>F</v>
      </c>
      <c r="T1046" s="16" t="str">
        <f t="shared" si="274"/>
        <v>Multinational</v>
      </c>
      <c r="U1046" s="16" t="str">
        <f t="shared" si="277"/>
        <v>Multinational</v>
      </c>
      <c r="V1046" s="22" t="str">
        <f>IF(ISNUMBER(MATCH(A1046, {"Gabon","Sudan","Niger","Mali","Burkina Faso","Guinea"}, 0)), "De Facto Countries", "Non-De Facto Countries")</f>
        <v>Non-De Facto Countries</v>
      </c>
      <c r="W1046" s="16" t="str">
        <f t="shared" si="288"/>
        <v>Multi</v>
      </c>
      <c r="X1046" s="16" t="str">
        <f t="shared" si="289"/>
        <v>Power</v>
      </c>
      <c r="Y1046" s="23"/>
      <c r="Z1046" s="23">
        <f>Table2[[#This Row],[Approved Amount_UA Equivalent]]</f>
        <v>7420080</v>
      </c>
      <c r="AD1046" s="23">
        <f>SUM(Table2[[#This Row],[Feed Africa ]:[Improve Quality Of Life ]])</f>
        <v>7420080</v>
      </c>
      <c r="AE1046" s="16" t="b">
        <f>Table2[[#This Row],[Total HI5]]=Table2[[#This Row],[Approved Amount_UA Equivalent]]</f>
        <v>1</v>
      </c>
      <c r="AF1046" s="24">
        <v>86</v>
      </c>
      <c r="AG1046" s="20" t="str">
        <f t="shared" si="278"/>
        <v>Technical Assistance &amp; Study</v>
      </c>
      <c r="AH1046" s="24" t="e">
        <f>VLOOKUP(Table2[[#This Row],[SAP Code]],[25]DATA!$A:$G,7,FALSE)</f>
        <v>#N/A</v>
      </c>
      <c r="AI1046" s="20" t="str">
        <f t="shared" si="279"/>
        <v>Other Investment</v>
      </c>
      <c r="AJ1046" s="25" t="s">
        <v>89</v>
      </c>
      <c r="AK1046" s="25" t="s">
        <v>1997</v>
      </c>
      <c r="AL1046" s="23" t="str" cm="1">
        <f t="array" ref="AL1046">_xlfn.SWITCH(AK1046,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46" s="26">
        <v>1</v>
      </c>
      <c r="AN1046" s="25" t="str">
        <f t="shared" si="287"/>
        <v>Sovereign</v>
      </c>
      <c r="AO1046" s="27">
        <v>0.5</v>
      </c>
      <c r="AP1046" s="23">
        <f>Table2[[#This Row],[Approved Amount_UA Equivalent]]/1000000</f>
        <v>7.4200799999999996</v>
      </c>
      <c r="AQ1046" s="92">
        <f t="shared" si="280"/>
        <v>9.8749392672000003</v>
      </c>
      <c r="AR1046" s="23" t="str">
        <f t="shared" si="281"/>
        <v>1-10</v>
      </c>
      <c r="AS1046" s="23" t="str">
        <f t="shared" si="282"/>
        <v>1-20</v>
      </c>
      <c r="AT1046" s="23" t="str">
        <f t="shared" si="283"/>
        <v>1-40</v>
      </c>
      <c r="AU1046" s="23" t="str">
        <f t="shared" si="284"/>
        <v>&lt;1-50 Mn</v>
      </c>
      <c r="AV1046" s="23">
        <f>Table2[[#This Row],[Amount]]</f>
        <v>6000000</v>
      </c>
      <c r="AW1046" s="23" t="str">
        <f t="shared" si="285"/>
        <v>Jul 2019</v>
      </c>
      <c r="AX1046" s="28">
        <f>IFERROR(VLOOKUP(Table2[[#This Row],[SAP Code]],[26]_16!A:B,2,FALSE),0)</f>
        <v>0</v>
      </c>
      <c r="AY1046" s="28">
        <f>IFERROR(VLOOKUP(Table2[[#This Row],[SAP Code]],[26]_16!D:E,2,FALSE)/ 1000000, 0)</f>
        <v>0</v>
      </c>
      <c r="AZ1046" s="28">
        <f>IFERROR(VLOOKUP(Table2[[#This Row],[SAP Code]],[26]_16!G:H,2,FALSE)/ 1000000, 0)</f>
        <v>0</v>
      </c>
      <c r="BA1046" s="28">
        <f>IFERROR(VLOOKUP(Table2[[#This Row],[SAP Code]],[26]_16!J:K,2,FALSE)/ 1000000, 0)</f>
        <v>0</v>
      </c>
      <c r="BB1046" s="28">
        <f>IFERROR(VLOOKUP(Table2[[#This Row],[SAP Code]],[26]_16!M:N,2,FALSE)/ 1000000, 0)</f>
        <v>0</v>
      </c>
      <c r="BC1046" s="28">
        <f>IFERROR(VLOOKUP(Table2[[#This Row],[SAP Code]],[26]_16!P:Q,2,FALSE),0)</f>
        <v>0</v>
      </c>
      <c r="BD1046" s="28">
        <f>IFERROR(VLOOKUP(Table2[[#This Row],[SAP Code]],[26]_16!S:T,2,FALSE),0)</f>
        <v>0</v>
      </c>
      <c r="BE1046" s="28">
        <f>IFERROR(VLOOKUP(Table2[[#This Row],[SAP Code]],[26]_16!V:W,2,FALSE)/ 1000000, 0)</f>
        <v>0</v>
      </c>
      <c r="BF1046" s="28">
        <f>IFERROR(VLOOKUP(Table2[[#This Row],[SAP Code]],[26]_16!Y:Z,2,FALSE)/ 1000000, 0)</f>
        <v>0</v>
      </c>
      <c r="BG1046" s="28" t="str">
        <f>IFERROR(VLOOKUP(Table2[[#This Row],[SAP Code]],[26]port!$A:$AD,30,FALSE),"unknown")</f>
        <v>unknown</v>
      </c>
      <c r="BH1046" s="29" t="str">
        <f t="shared" si="286"/>
        <v>Unknown</v>
      </c>
      <c r="BI1046" s="16"/>
    </row>
    <row r="1047" spans="1:61" ht="17.100000000000001" customHeight="1">
      <c r="A1047" s="16" t="s">
        <v>141</v>
      </c>
      <c r="B1047" s="16" t="s">
        <v>3648</v>
      </c>
      <c r="C1047" s="16" t="s">
        <v>3649</v>
      </c>
      <c r="D1047" s="16" t="s">
        <v>3650</v>
      </c>
      <c r="E1047" s="18">
        <v>43656</v>
      </c>
      <c r="F1047" s="16" t="s">
        <v>2713</v>
      </c>
      <c r="G1047" s="16" t="s">
        <v>1997</v>
      </c>
      <c r="H1047" s="37" t="s">
        <v>213</v>
      </c>
      <c r="I1047" s="16" t="s">
        <v>82</v>
      </c>
      <c r="J1047" s="16" t="s">
        <v>3654</v>
      </c>
      <c r="K1047" s="16" t="s">
        <v>443</v>
      </c>
      <c r="L1047" s="16" t="s">
        <v>195</v>
      </c>
      <c r="M1047" s="19">
        <v>50000000</v>
      </c>
      <c r="N1047" s="92">
        <v>61834000</v>
      </c>
      <c r="O1047" s="20" t="s">
        <v>3653</v>
      </c>
      <c r="P1047" s="21" t="s">
        <v>243</v>
      </c>
      <c r="Q1047" s="20" t="s">
        <v>87</v>
      </c>
      <c r="R1047" s="16" t="str">
        <f t="shared" si="276"/>
        <v>OTHERS</v>
      </c>
      <c r="S1047" s="16" t="str">
        <f t="shared" si="275"/>
        <v>F</v>
      </c>
      <c r="T1047" s="16" t="str">
        <f t="shared" si="274"/>
        <v>Multinational</v>
      </c>
      <c r="U1047" s="16" t="str">
        <f t="shared" si="277"/>
        <v>Multinational</v>
      </c>
      <c r="V1047" s="22" t="str">
        <f>IF(ISNUMBER(MATCH(A1047, {"Gabon","Sudan","Niger","Mali","Burkina Faso","Guinea"}, 0)), "De Facto Countries", "Non-De Facto Countries")</f>
        <v>Non-De Facto Countries</v>
      </c>
      <c r="W1047" s="16" t="str">
        <f t="shared" si="288"/>
        <v>Multi</v>
      </c>
      <c r="X1047" s="16" t="str">
        <f t="shared" si="289"/>
        <v>Power</v>
      </c>
      <c r="Y1047" s="23"/>
      <c r="Z1047" s="23">
        <f>Table2[[#This Row],[Approved Amount_UA Equivalent]]</f>
        <v>61834000</v>
      </c>
      <c r="AD1047" s="23">
        <f>SUM(Table2[[#This Row],[Feed Africa ]:[Improve Quality Of Life ]])</f>
        <v>61834000</v>
      </c>
      <c r="AE1047" s="16" t="b">
        <f>Table2[[#This Row],[Total HI5]]=Table2[[#This Row],[Approved Amount_UA Equivalent]]</f>
        <v>1</v>
      </c>
      <c r="AF1047" s="24">
        <v>70</v>
      </c>
      <c r="AG1047" s="20" t="str">
        <f t="shared" si="278"/>
        <v>Equity and Guarantee</v>
      </c>
      <c r="AH1047" s="24" t="e">
        <f>VLOOKUP(Table2[[#This Row],[SAP Code]],[25]DATA!$A:$G,7,FALSE)</f>
        <v>#N/A</v>
      </c>
      <c r="AI1047" s="20" t="str">
        <f t="shared" si="279"/>
        <v>Other Investment</v>
      </c>
      <c r="AJ1047" s="25" t="s">
        <v>89</v>
      </c>
      <c r="AK1047" s="25" t="s">
        <v>1997</v>
      </c>
      <c r="AL1047" s="23" t="str" cm="1">
        <f t="array" ref="AL1047">_xlfn.SWITCH(AK1047,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47" s="26">
        <v>1</v>
      </c>
      <c r="AN1047" s="25" t="str">
        <f t="shared" si="287"/>
        <v>Sovereign</v>
      </c>
      <c r="AO1047" s="27">
        <v>0.5</v>
      </c>
      <c r="AP1047" s="23">
        <f>Table2[[#This Row],[Approved Amount_UA Equivalent]]/1000000</f>
        <v>61.834000000000003</v>
      </c>
      <c r="AQ1047" s="92">
        <f t="shared" si="280"/>
        <v>82.291160560000009</v>
      </c>
      <c r="AR1047" s="23" t="str">
        <f t="shared" si="281"/>
        <v>61-70</v>
      </c>
      <c r="AS1047" s="23" t="str">
        <f t="shared" si="282"/>
        <v>61-80</v>
      </c>
      <c r="AT1047" s="23" t="str">
        <f t="shared" si="283"/>
        <v>41-80</v>
      </c>
      <c r="AU1047" s="23" t="str">
        <f t="shared" si="284"/>
        <v>50-100 Mn</v>
      </c>
      <c r="AV1047" s="23">
        <f>Table2[[#This Row],[Amount]]</f>
        <v>50000000</v>
      </c>
      <c r="AW1047" s="23" t="str">
        <f t="shared" si="285"/>
        <v>Jul 2019</v>
      </c>
      <c r="AX1047" s="28">
        <f>IFERROR(VLOOKUP(Table2[[#This Row],[SAP Code]],[26]_16!A:B,2,FALSE),0)</f>
        <v>0</v>
      </c>
      <c r="AY1047" s="28">
        <f>IFERROR(VLOOKUP(Table2[[#This Row],[SAP Code]],[26]_16!D:E,2,FALSE)/ 1000000, 0)</f>
        <v>0</v>
      </c>
      <c r="AZ1047" s="28">
        <f>IFERROR(VLOOKUP(Table2[[#This Row],[SAP Code]],[26]_16!G:H,2,FALSE)/ 1000000, 0)</f>
        <v>0</v>
      </c>
      <c r="BA1047" s="28">
        <f>IFERROR(VLOOKUP(Table2[[#This Row],[SAP Code]],[26]_16!J:K,2,FALSE)/ 1000000, 0)</f>
        <v>0</v>
      </c>
      <c r="BB1047" s="28">
        <f>IFERROR(VLOOKUP(Table2[[#This Row],[SAP Code]],[26]_16!M:N,2,FALSE)/ 1000000, 0)</f>
        <v>0</v>
      </c>
      <c r="BC1047" s="28">
        <f>IFERROR(VLOOKUP(Table2[[#This Row],[SAP Code]],[26]_16!P:Q,2,FALSE),0)</f>
        <v>0</v>
      </c>
      <c r="BD1047" s="28">
        <f>IFERROR(VLOOKUP(Table2[[#This Row],[SAP Code]],[26]_16!S:T,2,FALSE),0)</f>
        <v>0</v>
      </c>
      <c r="BE1047" s="28">
        <f>IFERROR(VLOOKUP(Table2[[#This Row],[SAP Code]],[26]_16!V:W,2,FALSE)/ 1000000, 0)</f>
        <v>0</v>
      </c>
      <c r="BF1047" s="28">
        <f>IFERROR(VLOOKUP(Table2[[#This Row],[SAP Code]],[26]_16!Y:Z,2,FALSE)/ 1000000, 0)</f>
        <v>0</v>
      </c>
      <c r="BG1047" s="28" t="str">
        <f>IFERROR(VLOOKUP(Table2[[#This Row],[SAP Code]],[26]port!$A:$AD,30,FALSE),"unknown")</f>
        <v>unknown</v>
      </c>
      <c r="BH1047" s="29" t="str">
        <f t="shared" si="286"/>
        <v>Unknown</v>
      </c>
      <c r="BI1047" s="16"/>
    </row>
    <row r="1048" spans="1:61" ht="17.100000000000001" customHeight="1">
      <c r="A1048" s="16" t="s">
        <v>343</v>
      </c>
      <c r="B1048" s="16" t="s">
        <v>3655</v>
      </c>
      <c r="C1048" s="16" t="s">
        <v>3656</v>
      </c>
      <c r="D1048" s="16" t="s">
        <v>3657</v>
      </c>
      <c r="E1048" s="18">
        <v>43658</v>
      </c>
      <c r="F1048" s="16" t="s">
        <v>3658</v>
      </c>
      <c r="G1048" s="16" t="s">
        <v>74</v>
      </c>
      <c r="H1048" s="16" t="s">
        <v>132</v>
      </c>
      <c r="I1048" s="16" t="s">
        <v>155</v>
      </c>
      <c r="J1048" s="16" t="s">
        <v>3659</v>
      </c>
      <c r="K1048" s="16" t="s">
        <v>443</v>
      </c>
      <c r="L1048" s="16" t="s">
        <v>195</v>
      </c>
      <c r="M1048" s="19">
        <v>2000000</v>
      </c>
      <c r="N1048" s="19">
        <v>1637156.9133043557</v>
      </c>
      <c r="O1048" s="20" t="s">
        <v>3660</v>
      </c>
      <c r="P1048" s="24" t="s">
        <v>3661</v>
      </c>
      <c r="Q1048" s="20" t="s">
        <v>72</v>
      </c>
      <c r="R1048" s="16" t="str">
        <f t="shared" si="276"/>
        <v>OTHERS</v>
      </c>
      <c r="S1048" s="16" t="s">
        <v>1958</v>
      </c>
      <c r="T1048" s="16" t="str">
        <f t="shared" si="274"/>
        <v>ADB Countries</v>
      </c>
      <c r="U1048" s="16" t="str">
        <f t="shared" si="277"/>
        <v>Non-Transition States</v>
      </c>
      <c r="V1048" s="22" t="str">
        <f>IF(ISNUMBER(MATCH(A1048, {"Gabon","Sudan","Niger","Mali","Burkina Faso","Guinea"}, 0)), "De Facto Countries", "Non-De Facto Countries")</f>
        <v>Non-De Facto Countries</v>
      </c>
      <c r="W1048" s="16" t="str">
        <f t="shared" si="288"/>
        <v>Nigeria</v>
      </c>
      <c r="X1048" s="16" t="str">
        <f t="shared" si="289"/>
        <v>Transport</v>
      </c>
      <c r="Y1048" s="23">
        <f>Table2[[#This Row],[Approved Amount_UA Equivalent]]</f>
        <v>1637156.9133043557</v>
      </c>
      <c r="AD1048" s="23">
        <f>SUM(Table2[[#This Row],[Feed Africa ]:[Improve Quality Of Life ]])</f>
        <v>1637156.9133043557</v>
      </c>
      <c r="AE1048" s="16" t="b">
        <f>Table2[[#This Row],[Total HI5]]=Table2[[#This Row],[Approved Amount_UA Equivalent]]</f>
        <v>1</v>
      </c>
      <c r="AF1048" s="24">
        <v>70</v>
      </c>
      <c r="AG1048" s="20" t="str">
        <f t="shared" si="278"/>
        <v>Equity and Guarantee</v>
      </c>
      <c r="AH1048" s="24" t="e">
        <f>VLOOKUP(Table2[[#This Row],[SAP Code]],[25]DATA!$A:$G,7,FALSE)</f>
        <v>#N/A</v>
      </c>
      <c r="AI1048" s="20" t="str">
        <f t="shared" si="279"/>
        <v>Other Investment</v>
      </c>
      <c r="AJ1048" s="25" t="s">
        <v>157</v>
      </c>
      <c r="AK1048" s="25" t="s">
        <v>74</v>
      </c>
      <c r="AL1048" s="23" t="str" cm="1">
        <f t="array" ref="AL1048">_xlfn.SWITCH(AK1048,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48" s="26">
        <v>1</v>
      </c>
      <c r="AN1048" s="25" t="str">
        <f t="shared" si="287"/>
        <v>Sovereign</v>
      </c>
      <c r="AO1048" s="27">
        <v>1</v>
      </c>
      <c r="AP1048" s="23">
        <f>Table2[[#This Row],[Approved Amount_UA Equivalent]]/1000000</f>
        <v>1.6371569133043558</v>
      </c>
      <c r="AQ1048" s="19">
        <f t="shared" si="280"/>
        <v>2.1787939065019688</v>
      </c>
      <c r="AR1048" s="23" t="str">
        <f t="shared" si="281"/>
        <v>1-10</v>
      </c>
      <c r="AS1048" s="23" t="str">
        <f t="shared" si="282"/>
        <v>1-20</v>
      </c>
      <c r="AT1048" s="23" t="str">
        <f t="shared" si="283"/>
        <v>1-40</v>
      </c>
      <c r="AU1048" s="23" t="str">
        <f t="shared" si="284"/>
        <v>&lt;1-50 Mn</v>
      </c>
      <c r="AV1048" s="23">
        <f>Table2[[#This Row],[Amount]]</f>
        <v>2000000</v>
      </c>
      <c r="AW1048" s="23" t="str">
        <f t="shared" si="285"/>
        <v>Jul 2019</v>
      </c>
      <c r="AX1048" s="28">
        <f>IFERROR(VLOOKUP(Table2[[#This Row],[SAP Code]],[26]_16!A:B,2,FALSE),0)</f>
        <v>0</v>
      </c>
      <c r="AY1048" s="28">
        <f>IFERROR(VLOOKUP(Table2[[#This Row],[SAP Code]],[26]_16!D:E,2,FALSE)/ 1000000, 0)</f>
        <v>0</v>
      </c>
      <c r="AZ1048" s="28">
        <f>IFERROR(VLOOKUP(Table2[[#This Row],[SAP Code]],[26]_16!G:H,2,FALSE)/ 1000000, 0)</f>
        <v>0</v>
      </c>
      <c r="BA1048" s="28">
        <f>IFERROR(VLOOKUP(Table2[[#This Row],[SAP Code]],[26]_16!J:K,2,FALSE)/ 1000000, 0)</f>
        <v>0</v>
      </c>
      <c r="BB1048" s="28">
        <f>IFERROR(VLOOKUP(Table2[[#This Row],[SAP Code]],[26]_16!M:N,2,FALSE)/ 1000000, 0)</f>
        <v>0</v>
      </c>
      <c r="BC1048" s="28">
        <f>IFERROR(VLOOKUP(Table2[[#This Row],[SAP Code]],[26]_16!P:Q,2,FALSE),0)</f>
        <v>0</v>
      </c>
      <c r="BD1048" s="28">
        <f>IFERROR(VLOOKUP(Table2[[#This Row],[SAP Code]],[26]_16!S:T,2,FALSE),0)</f>
        <v>0</v>
      </c>
      <c r="BE1048" s="28">
        <f>IFERROR(VLOOKUP(Table2[[#This Row],[SAP Code]],[26]_16!V:W,2,FALSE)/ 1000000, 0)</f>
        <v>0</v>
      </c>
      <c r="BF1048" s="28">
        <f>IFERROR(VLOOKUP(Table2[[#This Row],[SAP Code]],[26]_16!Y:Z,2,FALSE)/ 1000000, 0)</f>
        <v>0</v>
      </c>
      <c r="BG1048" s="28" t="str">
        <f>IFERROR(VLOOKUP(Table2[[#This Row],[SAP Code]],[26]port!$A:$AD,30,FALSE),"unknown")</f>
        <v>unknown</v>
      </c>
      <c r="BH1048" s="29" t="str">
        <f t="shared" si="286"/>
        <v>Unknown</v>
      </c>
      <c r="BI1048" s="16"/>
    </row>
    <row r="1049" spans="1:61" ht="17.100000000000001" customHeight="1">
      <c r="A1049" s="16" t="s">
        <v>343</v>
      </c>
      <c r="B1049" s="16" t="s">
        <v>3655</v>
      </c>
      <c r="C1049" s="16" t="s">
        <v>3656</v>
      </c>
      <c r="D1049" s="16" t="s">
        <v>3657</v>
      </c>
      <c r="E1049" s="18">
        <v>43658</v>
      </c>
      <c r="F1049" s="16" t="s">
        <v>3658</v>
      </c>
      <c r="G1049" s="16" t="s">
        <v>74</v>
      </c>
      <c r="H1049" s="16" t="s">
        <v>132</v>
      </c>
      <c r="I1049" s="16" t="s">
        <v>155</v>
      </c>
      <c r="J1049" s="16" t="s">
        <v>3659</v>
      </c>
      <c r="K1049" s="16" t="s">
        <v>69</v>
      </c>
      <c r="L1049" s="16" t="s">
        <v>195</v>
      </c>
      <c r="M1049" s="19">
        <v>370000</v>
      </c>
      <c r="N1049" s="19">
        <v>302874.0289613058</v>
      </c>
      <c r="O1049" s="20" t="s">
        <v>3662</v>
      </c>
      <c r="P1049" s="24" t="s">
        <v>3663</v>
      </c>
      <c r="Q1049" s="20" t="s">
        <v>72</v>
      </c>
      <c r="R1049" s="16" t="str">
        <f t="shared" si="276"/>
        <v>OTHERS</v>
      </c>
      <c r="S1049" s="16" t="s">
        <v>1958</v>
      </c>
      <c r="T1049" s="16" t="str">
        <f t="shared" si="274"/>
        <v>ADB Countries</v>
      </c>
      <c r="U1049" s="16" t="str">
        <f t="shared" si="277"/>
        <v>Non-Transition States</v>
      </c>
      <c r="V1049" s="22" t="str">
        <f>IF(ISNUMBER(MATCH(A1049, {"Gabon","Sudan","Niger","Mali","Burkina Faso","Guinea"}, 0)), "De Facto Countries", "Non-De Facto Countries")</f>
        <v>Non-De Facto Countries</v>
      </c>
      <c r="W1049" s="16" t="str">
        <f t="shared" si="288"/>
        <v>Nigeria</v>
      </c>
      <c r="X1049" s="16" t="str">
        <f t="shared" si="289"/>
        <v>Transport</v>
      </c>
      <c r="Y1049" s="23">
        <f>Table2[[#This Row],[Approved Amount_UA Equivalent]]</f>
        <v>302874.0289613058</v>
      </c>
      <c r="AD1049" s="23">
        <f>SUM(Table2[[#This Row],[Feed Africa ]:[Improve Quality Of Life ]])</f>
        <v>302874.0289613058</v>
      </c>
      <c r="AE1049" s="16" t="b">
        <f>Table2[[#This Row],[Total HI5]]=Table2[[#This Row],[Approved Amount_UA Equivalent]]</f>
        <v>1</v>
      </c>
      <c r="AF1049" s="24">
        <v>70</v>
      </c>
      <c r="AG1049" s="20" t="str">
        <f t="shared" si="278"/>
        <v>Equity and Guarantee</v>
      </c>
      <c r="AH1049" s="24" t="e">
        <f>VLOOKUP(Table2[[#This Row],[SAP Code]],[25]DATA!$A:$G,7,FALSE)</f>
        <v>#N/A</v>
      </c>
      <c r="AI1049" s="20" t="str">
        <f t="shared" si="279"/>
        <v>Other Investment</v>
      </c>
      <c r="AJ1049" s="25" t="s">
        <v>157</v>
      </c>
      <c r="AK1049" s="25" t="s">
        <v>74</v>
      </c>
      <c r="AL1049" s="23" t="str" cm="1">
        <f t="array" ref="AL1049">_xlfn.SWITCH(AK1049,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49" s="26">
        <v>1</v>
      </c>
      <c r="AN1049" s="25" t="str">
        <f t="shared" si="287"/>
        <v>Sovereign</v>
      </c>
      <c r="AO1049" s="27">
        <v>1</v>
      </c>
      <c r="AP1049" s="23">
        <f>Table2[[#This Row],[Approved Amount_UA Equivalent]]/1000000</f>
        <v>0.30287402896130577</v>
      </c>
      <c r="AQ1049" s="19">
        <f t="shared" si="280"/>
        <v>0.40307687270286424</v>
      </c>
      <c r="AR1049" s="23" t="str">
        <f t="shared" si="281"/>
        <v>1-10</v>
      </c>
      <c r="AS1049" s="23" t="str">
        <f t="shared" si="282"/>
        <v>1-20</v>
      </c>
      <c r="AT1049" s="23" t="str">
        <f t="shared" si="283"/>
        <v>1-40</v>
      </c>
      <c r="AU1049" s="23" t="str">
        <f t="shared" si="284"/>
        <v>&lt;1-50 Mn</v>
      </c>
      <c r="AV1049" s="23">
        <f>Table2[[#This Row],[Amount]]</f>
        <v>370000</v>
      </c>
      <c r="AW1049" s="23" t="str">
        <f t="shared" si="285"/>
        <v>Jul 2019</v>
      </c>
      <c r="AX1049" s="28">
        <f>IFERROR(VLOOKUP(Table2[[#This Row],[SAP Code]],[26]_16!A:B,2,FALSE),0)</f>
        <v>0</v>
      </c>
      <c r="AY1049" s="28">
        <f>IFERROR(VLOOKUP(Table2[[#This Row],[SAP Code]],[26]_16!D:E,2,FALSE)/ 1000000, 0)</f>
        <v>0</v>
      </c>
      <c r="AZ1049" s="28">
        <f>IFERROR(VLOOKUP(Table2[[#This Row],[SAP Code]],[26]_16!G:H,2,FALSE)/ 1000000, 0)</f>
        <v>0</v>
      </c>
      <c r="BA1049" s="28">
        <f>IFERROR(VLOOKUP(Table2[[#This Row],[SAP Code]],[26]_16!J:K,2,FALSE)/ 1000000, 0)</f>
        <v>0</v>
      </c>
      <c r="BB1049" s="28">
        <f>IFERROR(VLOOKUP(Table2[[#This Row],[SAP Code]],[26]_16!M:N,2,FALSE)/ 1000000, 0)</f>
        <v>0</v>
      </c>
      <c r="BC1049" s="28">
        <f>IFERROR(VLOOKUP(Table2[[#This Row],[SAP Code]],[26]_16!P:Q,2,FALSE),0)</f>
        <v>0</v>
      </c>
      <c r="BD1049" s="28">
        <f>IFERROR(VLOOKUP(Table2[[#This Row],[SAP Code]],[26]_16!S:T,2,FALSE),0)</f>
        <v>0</v>
      </c>
      <c r="BE1049" s="28">
        <f>IFERROR(VLOOKUP(Table2[[#This Row],[SAP Code]],[26]_16!V:W,2,FALSE)/ 1000000, 0)</f>
        <v>0</v>
      </c>
      <c r="BF1049" s="28">
        <f>IFERROR(VLOOKUP(Table2[[#This Row],[SAP Code]],[26]_16!Y:Z,2,FALSE)/ 1000000, 0)</f>
        <v>0</v>
      </c>
      <c r="BG1049" s="28" t="str">
        <f>IFERROR(VLOOKUP(Table2[[#This Row],[SAP Code]],[26]port!$A:$AD,30,FALSE),"unknown")</f>
        <v>unknown</v>
      </c>
      <c r="BH1049" s="29" t="str">
        <f t="shared" si="286"/>
        <v>Unknown</v>
      </c>
      <c r="BI1049" s="16"/>
    </row>
    <row r="1050" spans="1:61" ht="17.100000000000001" customHeight="1">
      <c r="A1050" s="16" t="s">
        <v>299</v>
      </c>
      <c r="B1050" s="16" t="s">
        <v>3664</v>
      </c>
      <c r="C1050" s="16" t="s">
        <v>3665</v>
      </c>
      <c r="D1050" s="16" t="s">
        <v>3666</v>
      </c>
      <c r="E1050" s="18">
        <v>43661</v>
      </c>
      <c r="F1050" s="16" t="s">
        <v>303</v>
      </c>
      <c r="G1050" s="16" t="s">
        <v>255</v>
      </c>
      <c r="H1050" s="16" t="s">
        <v>132</v>
      </c>
      <c r="I1050" s="16" t="s">
        <v>250</v>
      </c>
      <c r="J1050" s="16" t="s">
        <v>83</v>
      </c>
      <c r="K1050" s="16" t="s">
        <v>84</v>
      </c>
      <c r="L1050" s="16" t="s">
        <v>85</v>
      </c>
      <c r="M1050" s="19">
        <v>3497974</v>
      </c>
      <c r="N1050" s="19">
        <v>3497974</v>
      </c>
      <c r="O1050" s="20" t="s">
        <v>3667</v>
      </c>
      <c r="P1050" s="21">
        <v>2100150041943</v>
      </c>
      <c r="Q1050" s="20" t="s">
        <v>72</v>
      </c>
      <c r="R1050" s="16" t="str">
        <f t="shared" si="276"/>
        <v>ADF Including TSF</v>
      </c>
      <c r="S1050" s="16" t="str">
        <f t="shared" ref="S1050:S1067" si="290">MID(O1050, 6,1)</f>
        <v>K</v>
      </c>
      <c r="T1050" s="16" t="str">
        <f t="shared" si="274"/>
        <v>ADF Countries</v>
      </c>
      <c r="U1050" s="16" t="str">
        <f t="shared" si="277"/>
        <v>Non-Transition States</v>
      </c>
      <c r="V1050" s="22" t="str">
        <f>IF(ISNUMBER(MATCH(A1050, {"Gabon","Sudan","Niger","Mali","Burkina Faso","Guinea"}, 0)), "De Facto Countries", "Non-De Facto Countries")</f>
        <v>Non-De Facto Countries</v>
      </c>
      <c r="W1050" s="16" t="str">
        <f t="shared" si="288"/>
        <v>West</v>
      </c>
      <c r="X1050" s="16" t="str">
        <f t="shared" si="289"/>
        <v>Multi-Sector</v>
      </c>
      <c r="Y1050" s="23">
        <f>Table2[[#This Row],[Approved Amount_UA Equivalent]]/5</f>
        <v>699594.8</v>
      </c>
      <c r="Z1050" s="23">
        <f>Table2[[#This Row],[Approved Amount_UA Equivalent]]/5</f>
        <v>699594.8</v>
      </c>
      <c r="AA1050" s="23">
        <f>Table2[[#This Row],[Approved Amount_UA Equivalent]]/5</f>
        <v>699594.8</v>
      </c>
      <c r="AB1050" s="23">
        <f>Table2[[#This Row],[Approved Amount_UA Equivalent]]/5</f>
        <v>699594.8</v>
      </c>
      <c r="AC1050" s="23">
        <f>Table2[[#This Row],[Approved Amount_UA Equivalent]]/5</f>
        <v>699594.8</v>
      </c>
      <c r="AD1050" s="23">
        <f>SUM(Table2[[#This Row],[Feed Africa ]:[Improve Quality Of Life ]])</f>
        <v>3497974</v>
      </c>
      <c r="AE1050" s="16" t="b">
        <f>Table2[[#This Row],[Total HI5]]=Table2[[#This Row],[Approved Amount_UA Equivalent]]</f>
        <v>1</v>
      </c>
      <c r="AF1050" s="24">
        <v>20</v>
      </c>
      <c r="AG1050" s="20" t="str">
        <f t="shared" si="278"/>
        <v>Policy and Result Based Op</v>
      </c>
      <c r="AH1050" s="24" t="e">
        <f>VLOOKUP(Table2[[#This Row],[SAP Code]],[25]DATA!$A:$G,7,FALSE)</f>
        <v>#N/A</v>
      </c>
      <c r="AI1050" s="20" t="str">
        <f t="shared" si="279"/>
        <v>Policy-Based Lending</v>
      </c>
      <c r="AJ1050" s="25" t="s">
        <v>254</v>
      </c>
      <c r="AK1050" s="25" t="s">
        <v>255</v>
      </c>
      <c r="AL1050" s="23" t="str" cm="1">
        <f t="array" ref="AL1050">_xlfn.SWITCH(AK1050,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50" s="26">
        <v>1</v>
      </c>
      <c r="AN1050" s="25" t="str">
        <f t="shared" si="287"/>
        <v>Sovereign</v>
      </c>
      <c r="AO1050" s="27">
        <v>0.5</v>
      </c>
      <c r="AP1050" s="23">
        <f>Table2[[#This Row],[Approved Amount_UA Equivalent]]/1000000</f>
        <v>3.4979740000000001</v>
      </c>
      <c r="AQ1050" s="19">
        <f t="shared" si="280"/>
        <v>4.6552437181599995</v>
      </c>
      <c r="AR1050" s="23" t="str">
        <f t="shared" si="281"/>
        <v>1-10</v>
      </c>
      <c r="AS1050" s="23" t="str">
        <f t="shared" si="282"/>
        <v>1-20</v>
      </c>
      <c r="AT1050" s="23" t="str">
        <f t="shared" si="283"/>
        <v>1-40</v>
      </c>
      <c r="AU1050" s="23" t="str">
        <f t="shared" si="284"/>
        <v>&lt;1-50 Mn</v>
      </c>
      <c r="AV1050" s="23">
        <f>Table2[[#This Row],[Amount]]</f>
        <v>3497974</v>
      </c>
      <c r="AW1050" s="23" t="str">
        <f t="shared" si="285"/>
        <v>Jul 2019</v>
      </c>
      <c r="AX1050" s="28">
        <f>IFERROR(VLOOKUP(Table2[[#This Row],[SAP Code]],[26]_16!A:B,2,FALSE),0)</f>
        <v>0</v>
      </c>
      <c r="AY1050" s="28">
        <f>IFERROR(VLOOKUP(Table2[[#This Row],[SAP Code]],[26]_16!D:E,2,FALSE)/ 1000000, 0)</f>
        <v>0</v>
      </c>
      <c r="AZ1050" s="28">
        <f>IFERROR(VLOOKUP(Table2[[#This Row],[SAP Code]],[26]_16!G:H,2,FALSE)/ 1000000, 0)</f>
        <v>0</v>
      </c>
      <c r="BA1050" s="28">
        <f>IFERROR(VLOOKUP(Table2[[#This Row],[SAP Code]],[26]_16!J:K,2,FALSE)/ 1000000, 0)</f>
        <v>0</v>
      </c>
      <c r="BB1050" s="28">
        <f>IFERROR(VLOOKUP(Table2[[#This Row],[SAP Code]],[26]_16!M:N,2,FALSE)/ 1000000, 0)</f>
        <v>1.544303</v>
      </c>
      <c r="BC1050" s="28">
        <f>IFERROR(VLOOKUP(Table2[[#This Row],[SAP Code]],[26]_16!P:Q,2,FALSE),0)</f>
        <v>3.4979740000000001</v>
      </c>
      <c r="BD1050" s="28">
        <f>IFERROR(VLOOKUP(Table2[[#This Row],[SAP Code]],[26]_16!S:T,2,FALSE),0)</f>
        <v>0</v>
      </c>
      <c r="BE1050" s="28">
        <f>IFERROR(VLOOKUP(Table2[[#This Row],[SAP Code]],[26]_16!V:W,2,FALSE)/ 1000000, 0)</f>
        <v>0</v>
      </c>
      <c r="BF1050" s="28">
        <f>IFERROR(VLOOKUP(Table2[[#This Row],[SAP Code]],[26]_16!Y:Z,2,FALSE)/ 1000000, 0)</f>
        <v>0</v>
      </c>
      <c r="BG1050" s="28" t="str">
        <f>IFERROR(VLOOKUP(Table2[[#This Row],[SAP Code]],[26]port!$A:$AD,30,FALSE),"unknown")</f>
        <v>COMP</v>
      </c>
      <c r="BH1050" s="29" t="str">
        <f t="shared" si="286"/>
        <v>Number of operations completed out of the net approved of that year</v>
      </c>
      <c r="BI1050" s="16"/>
    </row>
    <row r="1051" spans="1:61" ht="17.100000000000001" customHeight="1">
      <c r="A1051" s="16" t="s">
        <v>299</v>
      </c>
      <c r="B1051" s="16" t="s">
        <v>3664</v>
      </c>
      <c r="C1051" s="16" t="s">
        <v>3668</v>
      </c>
      <c r="D1051" s="16" t="s">
        <v>3666</v>
      </c>
      <c r="E1051" s="18">
        <v>43661</v>
      </c>
      <c r="F1051" s="16" t="s">
        <v>303</v>
      </c>
      <c r="G1051" s="16" t="s">
        <v>255</v>
      </c>
      <c r="H1051" s="16" t="s">
        <v>132</v>
      </c>
      <c r="I1051" s="16" t="s">
        <v>250</v>
      </c>
      <c r="J1051" s="16" t="s">
        <v>83</v>
      </c>
      <c r="K1051" s="16" t="s">
        <v>69</v>
      </c>
      <c r="L1051" s="16" t="s">
        <v>85</v>
      </c>
      <c r="M1051" s="19">
        <v>1544303</v>
      </c>
      <c r="N1051" s="19">
        <v>1544303</v>
      </c>
      <c r="O1051" s="20" t="s">
        <v>3667</v>
      </c>
      <c r="P1051" s="21">
        <v>2100155040172</v>
      </c>
      <c r="Q1051" s="20" t="s">
        <v>72</v>
      </c>
      <c r="R1051" s="16" t="str">
        <f t="shared" si="276"/>
        <v>ADF Including TSF</v>
      </c>
      <c r="S1051" s="16" t="str">
        <f t="shared" si="290"/>
        <v>K</v>
      </c>
      <c r="T1051" s="16" t="str">
        <f t="shared" si="274"/>
        <v>ADF Countries</v>
      </c>
      <c r="U1051" s="16" t="str">
        <f t="shared" si="277"/>
        <v>Non-Transition States</v>
      </c>
      <c r="V1051" s="22" t="str">
        <f>IF(ISNUMBER(MATCH(A1051, {"Gabon","Sudan","Niger","Mali","Burkina Faso","Guinea"}, 0)), "De Facto Countries", "Non-De Facto Countries")</f>
        <v>Non-De Facto Countries</v>
      </c>
      <c r="W1051" s="16" t="str">
        <f t="shared" si="288"/>
        <v>West</v>
      </c>
      <c r="X1051" s="16" t="str">
        <f t="shared" si="289"/>
        <v>Multi-Sector</v>
      </c>
      <c r="Y1051" s="23">
        <f>Table2[[#This Row],[Approved Amount_UA Equivalent]]/5</f>
        <v>308860.59999999998</v>
      </c>
      <c r="Z1051" s="23">
        <f>Table2[[#This Row],[Approved Amount_UA Equivalent]]/5</f>
        <v>308860.59999999998</v>
      </c>
      <c r="AA1051" s="23">
        <f>Table2[[#This Row],[Approved Amount_UA Equivalent]]/5</f>
        <v>308860.59999999998</v>
      </c>
      <c r="AB1051" s="23">
        <f>Table2[[#This Row],[Approved Amount_UA Equivalent]]/5</f>
        <v>308860.59999999998</v>
      </c>
      <c r="AC1051" s="23">
        <f>Table2[[#This Row],[Approved Amount_UA Equivalent]]/5</f>
        <v>308860.59999999998</v>
      </c>
      <c r="AD1051" s="23">
        <f>SUM(Table2[[#This Row],[Feed Africa ]:[Improve Quality Of Life ]])</f>
        <v>1544303</v>
      </c>
      <c r="AE1051" s="16" t="b">
        <f>Table2[[#This Row],[Total HI5]]=Table2[[#This Row],[Approved Amount_UA Equivalent]]</f>
        <v>1</v>
      </c>
      <c r="AF1051" s="24">
        <v>20</v>
      </c>
      <c r="AG1051" s="20" t="str">
        <f t="shared" si="278"/>
        <v>Policy and Result Based Op</v>
      </c>
      <c r="AH1051" s="24" t="e">
        <f>VLOOKUP(Table2[[#This Row],[SAP Code]],[25]DATA!$A:$G,7,FALSE)</f>
        <v>#N/A</v>
      </c>
      <c r="AI1051" s="20" t="str">
        <f t="shared" si="279"/>
        <v>Policy-Based Lending</v>
      </c>
      <c r="AJ1051" s="25" t="s">
        <v>254</v>
      </c>
      <c r="AK1051" s="25" t="s">
        <v>255</v>
      </c>
      <c r="AL1051" s="23" t="str" cm="1">
        <f t="array" ref="AL1051">_xlfn.SWITCH(AK1051,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51" s="26">
        <v>1</v>
      </c>
      <c r="AN1051" s="25" t="str">
        <f t="shared" si="287"/>
        <v>Sovereign</v>
      </c>
      <c r="AO1051" s="27">
        <v>0.5</v>
      </c>
      <c r="AP1051" s="23">
        <f>Table2[[#This Row],[Approved Amount_UA Equivalent]]/1000000</f>
        <v>1.544303</v>
      </c>
      <c r="AQ1051" s="19">
        <f t="shared" si="280"/>
        <v>2.0552202045200003</v>
      </c>
      <c r="AR1051" s="23" t="str">
        <f t="shared" si="281"/>
        <v>1-10</v>
      </c>
      <c r="AS1051" s="23" t="str">
        <f t="shared" si="282"/>
        <v>1-20</v>
      </c>
      <c r="AT1051" s="23" t="str">
        <f t="shared" si="283"/>
        <v>1-40</v>
      </c>
      <c r="AU1051" s="23" t="str">
        <f t="shared" si="284"/>
        <v>&lt;1-50 Mn</v>
      </c>
      <c r="AV1051" s="23">
        <f>Table2[[#This Row],[Amount]]</f>
        <v>1544303</v>
      </c>
      <c r="AW1051" s="23" t="str">
        <f t="shared" si="285"/>
        <v>Jul 2019</v>
      </c>
      <c r="AX1051" s="28">
        <f>IFERROR(VLOOKUP(Table2[[#This Row],[SAP Code]],[26]_16!A:B,2,FALSE),0)</f>
        <v>0</v>
      </c>
      <c r="AY1051" s="28">
        <f>IFERROR(VLOOKUP(Table2[[#This Row],[SAP Code]],[26]_16!D:E,2,FALSE)/ 1000000, 0)</f>
        <v>0</v>
      </c>
      <c r="AZ1051" s="28">
        <f>IFERROR(VLOOKUP(Table2[[#This Row],[SAP Code]],[26]_16!G:H,2,FALSE)/ 1000000, 0)</f>
        <v>0</v>
      </c>
      <c r="BA1051" s="28">
        <f>IFERROR(VLOOKUP(Table2[[#This Row],[SAP Code]],[26]_16!J:K,2,FALSE)/ 1000000, 0)</f>
        <v>0</v>
      </c>
      <c r="BB1051" s="28">
        <f>IFERROR(VLOOKUP(Table2[[#This Row],[SAP Code]],[26]_16!M:N,2,FALSE)/ 1000000, 0)</f>
        <v>1.544303</v>
      </c>
      <c r="BC1051" s="28">
        <f>IFERROR(VLOOKUP(Table2[[#This Row],[SAP Code]],[26]_16!P:Q,2,FALSE),0)</f>
        <v>3.4979740000000001</v>
      </c>
      <c r="BD1051" s="28">
        <f>IFERROR(VLOOKUP(Table2[[#This Row],[SAP Code]],[26]_16!S:T,2,FALSE),0)</f>
        <v>0</v>
      </c>
      <c r="BE1051" s="28">
        <f>IFERROR(VLOOKUP(Table2[[#This Row],[SAP Code]],[26]_16!V:W,2,FALSE)/ 1000000, 0)</f>
        <v>0</v>
      </c>
      <c r="BF1051" s="28">
        <f>IFERROR(VLOOKUP(Table2[[#This Row],[SAP Code]],[26]_16!Y:Z,2,FALSE)/ 1000000, 0)</f>
        <v>0</v>
      </c>
      <c r="BG1051" s="28" t="str">
        <f>IFERROR(VLOOKUP(Table2[[#This Row],[SAP Code]],[26]port!$A:$AD,30,FALSE),"unknown")</f>
        <v>COMP</v>
      </c>
      <c r="BH1051" s="29" t="str">
        <f t="shared" si="286"/>
        <v>Number of operations completed out of the net approved of that year</v>
      </c>
      <c r="BI1051" s="16"/>
    </row>
    <row r="1052" spans="1:61" ht="17.100000000000001" customHeight="1">
      <c r="A1052" s="16" t="s">
        <v>164</v>
      </c>
      <c r="B1052" s="16" t="s">
        <v>3669</v>
      </c>
      <c r="C1052" s="16" t="s">
        <v>3670</v>
      </c>
      <c r="D1052" s="16" t="s">
        <v>3671</v>
      </c>
      <c r="E1052" s="18">
        <v>43661</v>
      </c>
      <c r="F1052" s="16" t="s">
        <v>3672</v>
      </c>
      <c r="G1052" s="16" t="s">
        <v>107</v>
      </c>
      <c r="H1052" s="16" t="s">
        <v>101</v>
      </c>
      <c r="I1052" s="16" t="s">
        <v>102</v>
      </c>
      <c r="J1052" s="16" t="s">
        <v>103</v>
      </c>
      <c r="K1052" s="16" t="s">
        <v>104</v>
      </c>
      <c r="L1052" s="16" t="s">
        <v>70</v>
      </c>
      <c r="M1052" s="19">
        <v>30000000</v>
      </c>
      <c r="N1052" s="19">
        <v>21579473.604707204</v>
      </c>
      <c r="O1052" s="20" t="s">
        <v>3673</v>
      </c>
      <c r="P1052" s="21">
        <v>2000130020680</v>
      </c>
      <c r="Q1052" s="20" t="s">
        <v>87</v>
      </c>
      <c r="R1052" s="16" t="str">
        <f t="shared" si="276"/>
        <v>ADB Private</v>
      </c>
      <c r="S1052" s="16" t="str">
        <f t="shared" si="290"/>
        <v>H</v>
      </c>
      <c r="T1052" s="16" t="str">
        <f t="shared" si="274"/>
        <v>ADF Countries</v>
      </c>
      <c r="U1052" s="16" t="str">
        <f t="shared" si="277"/>
        <v>Transition States</v>
      </c>
      <c r="V1052" s="22" t="str">
        <f>IF(ISNUMBER(MATCH(A1052, {"Gabon","Sudan","Niger","Mali","Burkina Faso","Guinea"}, 0)), "De Facto Countries", "Non-De Facto Countries")</f>
        <v>Non-De Facto Countries</v>
      </c>
      <c r="W1052" s="16" t="str">
        <f t="shared" si="288"/>
        <v>South</v>
      </c>
      <c r="X1052" s="16" t="str">
        <f t="shared" si="289"/>
        <v>Finance</v>
      </c>
      <c r="Y1052" s="23"/>
      <c r="AA1052" s="23">
        <f>Table2[[#This Row],[Approved Amount_UA Equivalent]]</f>
        <v>21579473.604707204</v>
      </c>
      <c r="AD1052" s="23">
        <f>SUM(Table2[[#This Row],[Feed Africa ]:[Improve Quality Of Life ]])</f>
        <v>21579473.604707204</v>
      </c>
      <c r="AE1052" s="16" t="b">
        <f>Table2[[#This Row],[Total HI5]]=Table2[[#This Row],[Approved Amount_UA Equivalent]]</f>
        <v>1</v>
      </c>
      <c r="AF1052" s="24">
        <v>10</v>
      </c>
      <c r="AG1052" s="20" t="str">
        <f t="shared" si="278"/>
        <v>Investment Project</v>
      </c>
      <c r="AH1052" s="24" t="e">
        <f>VLOOKUP(Table2[[#This Row],[SAP Code]],[25]DATA!$A:$G,7,FALSE)</f>
        <v>#N/A</v>
      </c>
      <c r="AI1052" s="20" t="str">
        <f t="shared" si="279"/>
        <v>Other Investment</v>
      </c>
      <c r="AJ1052" s="25" t="s">
        <v>106</v>
      </c>
      <c r="AK1052" s="25" t="s">
        <v>107</v>
      </c>
      <c r="AL1052" s="23" t="str" cm="1">
        <f t="array" ref="AL1052">_xlfn.SWITCH(AK1052,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52" s="26">
        <v>2</v>
      </c>
      <c r="AN1052" s="25" t="str">
        <f t="shared" si="287"/>
        <v>Non-Sovereign</v>
      </c>
      <c r="AO1052" s="27">
        <v>0.5</v>
      </c>
      <c r="AP1052" s="23">
        <f>Table2[[#This Row],[Approved Amount_UA Equivalent]]/1000000</f>
        <v>21.579473604707204</v>
      </c>
      <c r="AQ1052" s="19">
        <f t="shared" si="280"/>
        <v>28.718826652088534</v>
      </c>
      <c r="AR1052" s="23" t="str">
        <f t="shared" si="281"/>
        <v>21-30</v>
      </c>
      <c r="AS1052" s="23" t="str">
        <f t="shared" si="282"/>
        <v>21-40</v>
      </c>
      <c r="AT1052" s="23" t="str">
        <f t="shared" si="283"/>
        <v>1-40</v>
      </c>
      <c r="AU1052" s="23" t="str">
        <f t="shared" si="284"/>
        <v>&lt;1-50 Mn</v>
      </c>
      <c r="AV1052" s="23">
        <f>Table2[[#This Row],[Amount]]</f>
        <v>30000000</v>
      </c>
      <c r="AW1052" s="23" t="str">
        <f t="shared" si="285"/>
        <v>Jul 2019</v>
      </c>
      <c r="AX1052" s="28">
        <f>IFERROR(VLOOKUP(Table2[[#This Row],[SAP Code]],[26]_16!A:B,2,FALSE),0)</f>
        <v>0</v>
      </c>
      <c r="AY1052" s="28">
        <f>IFERROR(VLOOKUP(Table2[[#This Row],[SAP Code]],[26]_16!D:E,2,FALSE)/ 1000000, 0)</f>
        <v>0</v>
      </c>
      <c r="AZ1052" s="28">
        <f>IFERROR(VLOOKUP(Table2[[#This Row],[SAP Code]],[26]_16!G:H,2,FALSE)/ 1000000, 0)</f>
        <v>0</v>
      </c>
      <c r="BA1052" s="28">
        <f>IFERROR(VLOOKUP(Table2[[#This Row],[SAP Code]],[26]_16!J:K,2,FALSE)/ 1000000, 0)</f>
        <v>0</v>
      </c>
      <c r="BB1052" s="28">
        <f>IFERROR(VLOOKUP(Table2[[#This Row],[SAP Code]],[26]_16!M:N,2,FALSE)/ 1000000, 0)</f>
        <v>0</v>
      </c>
      <c r="BC1052" s="28">
        <f>IFERROR(VLOOKUP(Table2[[#This Row],[SAP Code]],[26]_16!P:Q,2,FALSE),0)</f>
        <v>0</v>
      </c>
      <c r="BD1052" s="28">
        <f>IFERROR(VLOOKUP(Table2[[#This Row],[SAP Code]],[26]_16!S:T,2,FALSE),0)</f>
        <v>0</v>
      </c>
      <c r="BE1052" s="28">
        <f>IFERROR(VLOOKUP(Table2[[#This Row],[SAP Code]],[26]_16!V:W,2,FALSE)/ 1000000, 0)</f>
        <v>0</v>
      </c>
      <c r="BF1052" s="28">
        <f>IFERROR(VLOOKUP(Table2[[#This Row],[SAP Code]],[26]_16!Y:Z,2,FALSE)/ 1000000, 0)</f>
        <v>0</v>
      </c>
      <c r="BG1052" s="28" t="str">
        <f>IFERROR(VLOOKUP(Table2[[#This Row],[SAP Code]],[26]port!$A:$AD,30,FALSE),"unknown")</f>
        <v>unknown</v>
      </c>
      <c r="BH1052" s="29" t="str">
        <f t="shared" si="286"/>
        <v>Unknown</v>
      </c>
      <c r="BI1052" s="16"/>
    </row>
    <row r="1053" spans="1:61" ht="17.100000000000001" customHeight="1">
      <c r="A1053" s="16" t="s">
        <v>141</v>
      </c>
      <c r="B1053" s="16" t="s">
        <v>3674</v>
      </c>
      <c r="C1053" s="16" t="s">
        <v>3675</v>
      </c>
      <c r="D1053" s="16" t="s">
        <v>3676</v>
      </c>
      <c r="E1053" s="18">
        <v>43661</v>
      </c>
      <c r="F1053" s="16" t="s">
        <v>3677</v>
      </c>
      <c r="G1053" s="16" t="s">
        <v>2293</v>
      </c>
      <c r="H1053" s="37" t="s">
        <v>194</v>
      </c>
      <c r="I1053" s="16" t="s">
        <v>170</v>
      </c>
      <c r="J1053" s="16" t="s">
        <v>103</v>
      </c>
      <c r="K1053" s="16" t="s">
        <v>2610</v>
      </c>
      <c r="L1053" s="16" t="s">
        <v>70</v>
      </c>
      <c r="M1053" s="19">
        <v>20000000</v>
      </c>
      <c r="N1053" s="19">
        <v>14386315.736471469</v>
      </c>
      <c r="O1053" s="20" t="s">
        <v>3678</v>
      </c>
      <c r="P1053" s="21" t="s">
        <v>243</v>
      </c>
      <c r="Q1053" s="20" t="s">
        <v>87</v>
      </c>
      <c r="R1053" s="16" t="str">
        <f t="shared" si="276"/>
        <v>ADB Private</v>
      </c>
      <c r="S1053" s="16" t="str">
        <f t="shared" si="290"/>
        <v>B</v>
      </c>
      <c r="T1053" s="16" t="str">
        <f t="shared" si="274"/>
        <v>Multinational</v>
      </c>
      <c r="U1053" s="16" t="str">
        <f t="shared" si="277"/>
        <v>Multinational</v>
      </c>
      <c r="V1053" s="22" t="str">
        <f>IF(ISNUMBER(MATCH(A1053, {"Gabon","Sudan","Niger","Mali","Burkina Faso","Guinea"}, 0)), "De Facto Countries", "Non-De Facto Countries")</f>
        <v>Non-De Facto Countries</v>
      </c>
      <c r="W1053" s="16" t="str">
        <f t="shared" si="288"/>
        <v>Multi</v>
      </c>
      <c r="X1053" s="16" t="str">
        <f t="shared" si="289"/>
        <v>Industry</v>
      </c>
      <c r="Y1053" s="23"/>
      <c r="AA1053" s="23">
        <f>Table2[[#This Row],[Approved Amount_UA Equivalent]]</f>
        <v>14386315.736471469</v>
      </c>
      <c r="AD1053" s="23">
        <f>SUM(Table2[[#This Row],[Feed Africa ]:[Improve Quality Of Life ]])</f>
        <v>14386315.736471469</v>
      </c>
      <c r="AE1053" s="16" t="b">
        <f>Table2[[#This Row],[Total HI5]]=Table2[[#This Row],[Approved Amount_UA Equivalent]]</f>
        <v>1</v>
      </c>
      <c r="AF1053" s="24">
        <v>10</v>
      </c>
      <c r="AG1053" s="20" t="str">
        <f t="shared" si="278"/>
        <v>Investment Project</v>
      </c>
      <c r="AH1053" s="24" t="e">
        <f>VLOOKUP(Table2[[#This Row],[SAP Code]],[25]DATA!$A:$G,7,FALSE)</f>
        <v>#N/A</v>
      </c>
      <c r="AI1053" s="20" t="str">
        <f t="shared" si="279"/>
        <v>Other Investment</v>
      </c>
      <c r="AJ1053" s="25" t="s">
        <v>173</v>
      </c>
      <c r="AK1053" s="25" t="s">
        <v>2293</v>
      </c>
      <c r="AL1053" s="23" t="str" cm="1">
        <f t="array" ref="AL1053">_xlfn.SWITCH(AK1053,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53" s="26">
        <v>2</v>
      </c>
      <c r="AN1053" s="25" t="str">
        <f t="shared" si="287"/>
        <v>Non-Sovereign</v>
      </c>
      <c r="AO1053" s="27">
        <v>1</v>
      </c>
      <c r="AP1053" s="23">
        <f>Table2[[#This Row],[Approved Amount_UA Equivalent]]/1000000</f>
        <v>14.386315736471468</v>
      </c>
      <c r="AQ1053" s="19">
        <f t="shared" si="280"/>
        <v>19.145884434725691</v>
      </c>
      <c r="AR1053" s="23" t="str">
        <f t="shared" si="281"/>
        <v>11-20</v>
      </c>
      <c r="AS1053" s="23" t="str">
        <f t="shared" si="282"/>
        <v>1-20</v>
      </c>
      <c r="AT1053" s="23" t="str">
        <f t="shared" si="283"/>
        <v>1-40</v>
      </c>
      <c r="AU1053" s="23" t="str">
        <f t="shared" si="284"/>
        <v>&lt;1-50 Mn</v>
      </c>
      <c r="AV1053" s="23">
        <f>Table2[[#This Row],[Amount]]</f>
        <v>20000000</v>
      </c>
      <c r="AW1053" s="23" t="str">
        <f t="shared" si="285"/>
        <v>Jul 2019</v>
      </c>
      <c r="AX1053" s="28">
        <f>IFERROR(VLOOKUP(Table2[[#This Row],[SAP Code]],[26]_16!A:B,2,FALSE),0)</f>
        <v>0</v>
      </c>
      <c r="AY1053" s="28">
        <f>IFERROR(VLOOKUP(Table2[[#This Row],[SAP Code]],[26]_16!D:E,2,FALSE)/ 1000000, 0)</f>
        <v>0</v>
      </c>
      <c r="AZ1053" s="28">
        <f>IFERROR(VLOOKUP(Table2[[#This Row],[SAP Code]],[26]_16!G:H,2,FALSE)/ 1000000, 0)</f>
        <v>0</v>
      </c>
      <c r="BA1053" s="28">
        <f>IFERROR(VLOOKUP(Table2[[#This Row],[SAP Code]],[26]_16!J:K,2,FALSE)/ 1000000, 0)</f>
        <v>0</v>
      </c>
      <c r="BB1053" s="28">
        <f>IFERROR(VLOOKUP(Table2[[#This Row],[SAP Code]],[26]_16!M:N,2,FALSE)/ 1000000, 0)</f>
        <v>0</v>
      </c>
      <c r="BC1053" s="28">
        <f>IFERROR(VLOOKUP(Table2[[#This Row],[SAP Code]],[26]_16!P:Q,2,FALSE),0)</f>
        <v>0</v>
      </c>
      <c r="BD1053" s="28">
        <f>IFERROR(VLOOKUP(Table2[[#This Row],[SAP Code]],[26]_16!S:T,2,FALSE),0)</f>
        <v>0</v>
      </c>
      <c r="BE1053" s="28">
        <f>IFERROR(VLOOKUP(Table2[[#This Row],[SAP Code]],[26]_16!V:W,2,FALSE)/ 1000000, 0)</f>
        <v>0</v>
      </c>
      <c r="BF1053" s="28">
        <f>IFERROR(VLOOKUP(Table2[[#This Row],[SAP Code]],[26]_16!Y:Z,2,FALSE)/ 1000000, 0)</f>
        <v>0</v>
      </c>
      <c r="BG1053" s="28" t="str">
        <f>IFERROR(VLOOKUP(Table2[[#This Row],[SAP Code]],[26]port!$A:$AD,30,FALSE),"unknown")</f>
        <v>unknown</v>
      </c>
      <c r="BH1053" s="29" t="str">
        <f t="shared" si="286"/>
        <v>Unknown</v>
      </c>
      <c r="BI1053" s="16"/>
    </row>
    <row r="1054" spans="1:61" ht="17.100000000000001" customHeight="1">
      <c r="A1054" s="16" t="s">
        <v>141</v>
      </c>
      <c r="B1054" s="16" t="s">
        <v>3679</v>
      </c>
      <c r="C1054" s="16" t="s">
        <v>3680</v>
      </c>
      <c r="D1054" s="16" t="s">
        <v>3681</v>
      </c>
      <c r="E1054" s="18">
        <v>43661</v>
      </c>
      <c r="F1054" s="16" t="s">
        <v>3682</v>
      </c>
      <c r="G1054" s="16" t="s">
        <v>107</v>
      </c>
      <c r="H1054" s="37" t="s">
        <v>213</v>
      </c>
      <c r="I1054" s="16" t="s">
        <v>170</v>
      </c>
      <c r="J1054" s="16" t="s">
        <v>103</v>
      </c>
      <c r="K1054" s="16" t="s">
        <v>2610</v>
      </c>
      <c r="L1054" s="16" t="s">
        <v>195</v>
      </c>
      <c r="M1054" s="19">
        <v>7000000</v>
      </c>
      <c r="N1054" s="19">
        <v>5730049.1965652453</v>
      </c>
      <c r="O1054" s="20" t="s">
        <v>3683</v>
      </c>
      <c r="P1054" s="21" t="s">
        <v>243</v>
      </c>
      <c r="Q1054" s="20" t="s">
        <v>87</v>
      </c>
      <c r="R1054" s="16" t="str">
        <f t="shared" si="276"/>
        <v>ADB Private</v>
      </c>
      <c r="S1054" s="16" t="str">
        <f t="shared" si="290"/>
        <v>B</v>
      </c>
      <c r="T1054" s="16" t="str">
        <f t="shared" si="274"/>
        <v>Multinational</v>
      </c>
      <c r="U1054" s="16" t="str">
        <f t="shared" si="277"/>
        <v>Multinational</v>
      </c>
      <c r="V1054" s="22" t="str">
        <f>IF(ISNUMBER(MATCH(A1054, {"Gabon","Sudan","Niger","Mali","Burkina Faso","Guinea"}, 0)), "De Facto Countries", "Non-De Facto Countries")</f>
        <v>Non-De Facto Countries</v>
      </c>
      <c r="W1054" s="16" t="str">
        <f t="shared" si="288"/>
        <v>Multi</v>
      </c>
      <c r="X1054" s="16" t="str">
        <f t="shared" si="289"/>
        <v>Industry</v>
      </c>
      <c r="Y1054" s="23"/>
      <c r="AA1054" s="23">
        <f>Table2[[#This Row],[Approved Amount_UA Equivalent]]</f>
        <v>5730049.1965652453</v>
      </c>
      <c r="AD1054" s="23">
        <f>SUM(Table2[[#This Row],[Feed Africa ]:[Improve Quality Of Life ]])</f>
        <v>5730049.1965652453</v>
      </c>
      <c r="AE1054" s="16" t="b">
        <f>Table2[[#This Row],[Total HI5]]=Table2[[#This Row],[Approved Amount_UA Equivalent]]</f>
        <v>1</v>
      </c>
      <c r="AF1054" s="24">
        <v>10</v>
      </c>
      <c r="AG1054" s="20" t="str">
        <f t="shared" si="278"/>
        <v>Investment Project</v>
      </c>
      <c r="AH1054" s="24" t="e">
        <f>VLOOKUP(Table2[[#This Row],[SAP Code]],[25]DATA!$A:$G,7,FALSE)</f>
        <v>#N/A</v>
      </c>
      <c r="AI1054" s="20" t="str">
        <f t="shared" si="279"/>
        <v>Other Investment</v>
      </c>
      <c r="AJ1054" s="25" t="s">
        <v>173</v>
      </c>
      <c r="AK1054" s="25" t="s">
        <v>107</v>
      </c>
      <c r="AL1054" s="23" t="str" cm="1">
        <f t="array" ref="AL1054">_xlfn.SWITCH(AK1054,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54" s="26">
        <v>2</v>
      </c>
      <c r="AN1054" s="25" t="str">
        <f t="shared" si="287"/>
        <v>Non-Sovereign</v>
      </c>
      <c r="AO1054" s="27">
        <v>1</v>
      </c>
      <c r="AP1054" s="23">
        <f>Table2[[#This Row],[Approved Amount_UA Equivalent]]/1000000</f>
        <v>5.7300491965652451</v>
      </c>
      <c r="AQ1054" s="19">
        <f t="shared" si="280"/>
        <v>7.6257786727568906</v>
      </c>
      <c r="AR1054" s="23" t="str">
        <f t="shared" si="281"/>
        <v>1-10</v>
      </c>
      <c r="AS1054" s="23" t="str">
        <f t="shared" si="282"/>
        <v>1-20</v>
      </c>
      <c r="AT1054" s="23" t="str">
        <f t="shared" si="283"/>
        <v>1-40</v>
      </c>
      <c r="AU1054" s="23" t="str">
        <f t="shared" si="284"/>
        <v>&lt;1-50 Mn</v>
      </c>
      <c r="AV1054" s="23">
        <f>Table2[[#This Row],[Amount]]</f>
        <v>7000000</v>
      </c>
      <c r="AW1054" s="23" t="str">
        <f t="shared" si="285"/>
        <v>Jul 2019</v>
      </c>
      <c r="AX1054" s="28">
        <f>IFERROR(VLOOKUP(Table2[[#This Row],[SAP Code]],[26]_16!A:B,2,FALSE),0)</f>
        <v>0</v>
      </c>
      <c r="AY1054" s="28">
        <f>IFERROR(VLOOKUP(Table2[[#This Row],[SAP Code]],[26]_16!D:E,2,FALSE)/ 1000000, 0)</f>
        <v>0</v>
      </c>
      <c r="AZ1054" s="28">
        <f>IFERROR(VLOOKUP(Table2[[#This Row],[SAP Code]],[26]_16!G:H,2,FALSE)/ 1000000, 0)</f>
        <v>0</v>
      </c>
      <c r="BA1054" s="28">
        <f>IFERROR(VLOOKUP(Table2[[#This Row],[SAP Code]],[26]_16!J:K,2,FALSE)/ 1000000, 0)</f>
        <v>0</v>
      </c>
      <c r="BB1054" s="28">
        <f>IFERROR(VLOOKUP(Table2[[#This Row],[SAP Code]],[26]_16!M:N,2,FALSE)/ 1000000, 0)</f>
        <v>0</v>
      </c>
      <c r="BC1054" s="28">
        <f>IFERROR(VLOOKUP(Table2[[#This Row],[SAP Code]],[26]_16!P:Q,2,FALSE),0)</f>
        <v>0</v>
      </c>
      <c r="BD1054" s="28">
        <f>IFERROR(VLOOKUP(Table2[[#This Row],[SAP Code]],[26]_16!S:T,2,FALSE),0)</f>
        <v>0</v>
      </c>
      <c r="BE1054" s="28">
        <f>IFERROR(VLOOKUP(Table2[[#This Row],[SAP Code]],[26]_16!V:W,2,FALSE)/ 1000000, 0)</f>
        <v>0</v>
      </c>
      <c r="BF1054" s="28">
        <f>IFERROR(VLOOKUP(Table2[[#This Row],[SAP Code]],[26]_16!Y:Z,2,FALSE)/ 1000000, 0)</f>
        <v>0</v>
      </c>
      <c r="BG1054" s="28" t="str">
        <f>IFERROR(VLOOKUP(Table2[[#This Row],[SAP Code]],[26]port!$A:$AD,30,FALSE),"unknown")</f>
        <v>unknown</v>
      </c>
      <c r="BH1054" s="29" t="str">
        <f t="shared" si="286"/>
        <v>Unknown</v>
      </c>
      <c r="BI1054" s="16"/>
    </row>
    <row r="1055" spans="1:61" ht="17.100000000000001" customHeight="1">
      <c r="A1055" s="16" t="s">
        <v>150</v>
      </c>
      <c r="B1055" s="16" t="s">
        <v>3684</v>
      </c>
      <c r="C1055" s="16" t="s">
        <v>3685</v>
      </c>
      <c r="D1055" s="16" t="s">
        <v>3686</v>
      </c>
      <c r="E1055" s="18">
        <v>43663</v>
      </c>
      <c r="F1055" s="16" t="s">
        <v>154</v>
      </c>
      <c r="G1055" s="16" t="s">
        <v>255</v>
      </c>
      <c r="H1055" s="16" t="s">
        <v>132</v>
      </c>
      <c r="I1055" s="16" t="s">
        <v>250</v>
      </c>
      <c r="J1055" s="16" t="s">
        <v>83</v>
      </c>
      <c r="K1055" s="16" t="s">
        <v>84</v>
      </c>
      <c r="L1055" s="16" t="s">
        <v>85</v>
      </c>
      <c r="M1055" s="19">
        <v>10840000</v>
      </c>
      <c r="N1055" s="19">
        <v>10840000</v>
      </c>
      <c r="O1055" s="20" t="s">
        <v>3687</v>
      </c>
      <c r="P1055" s="21">
        <v>2100150041893</v>
      </c>
      <c r="Q1055" s="20" t="s">
        <v>72</v>
      </c>
      <c r="R1055" s="16" t="str">
        <f t="shared" si="276"/>
        <v>ADF Including TSF</v>
      </c>
      <c r="S1055" s="16" t="str">
        <f t="shared" si="290"/>
        <v>K</v>
      </c>
      <c r="T1055" s="16" t="str">
        <f t="shared" si="274"/>
        <v>Blend Countries</v>
      </c>
      <c r="U1055" s="16" t="str">
        <f t="shared" si="277"/>
        <v>Non-Transition States</v>
      </c>
      <c r="V1055" s="22" t="str">
        <f>IF(ISNUMBER(MATCH(A1055, {"Gabon","Sudan","Niger","Mali","Burkina Faso","Guinea"}, 0)), "De Facto Countries", "Non-De Facto Countries")</f>
        <v>Non-De Facto Countries</v>
      </c>
      <c r="W1055" s="16" t="str">
        <f t="shared" si="288"/>
        <v>West</v>
      </c>
      <c r="X1055" s="16" t="str">
        <f t="shared" si="289"/>
        <v>Multi-Sector</v>
      </c>
      <c r="Y1055" s="23">
        <f>Table2[[#This Row],[Approved Amount_UA Equivalent]]/5</f>
        <v>2168000</v>
      </c>
      <c r="Z1055" s="23">
        <f>Table2[[#This Row],[Approved Amount_UA Equivalent]]/5</f>
        <v>2168000</v>
      </c>
      <c r="AA1055" s="23">
        <f>Table2[[#This Row],[Approved Amount_UA Equivalent]]/5</f>
        <v>2168000</v>
      </c>
      <c r="AB1055" s="23">
        <f>Table2[[#This Row],[Approved Amount_UA Equivalent]]/5</f>
        <v>2168000</v>
      </c>
      <c r="AC1055" s="23">
        <f>Table2[[#This Row],[Approved Amount_UA Equivalent]]/5</f>
        <v>2168000</v>
      </c>
      <c r="AD1055" s="23">
        <f>SUM(Table2[[#This Row],[Feed Africa ]:[Improve Quality Of Life ]])</f>
        <v>10840000</v>
      </c>
      <c r="AE1055" s="16" t="b">
        <f>Table2[[#This Row],[Total HI5]]=Table2[[#This Row],[Approved Amount_UA Equivalent]]</f>
        <v>1</v>
      </c>
      <c r="AF1055" s="24">
        <v>10</v>
      </c>
      <c r="AG1055" s="20" t="str">
        <f t="shared" si="278"/>
        <v>Investment Project</v>
      </c>
      <c r="AH1055" s="24" t="e">
        <f>VLOOKUP(Table2[[#This Row],[SAP Code]],[25]DATA!$A:$G,7,FALSE)</f>
        <v>#N/A</v>
      </c>
      <c r="AI1055" s="20" t="str">
        <f t="shared" si="279"/>
        <v>Other Investment</v>
      </c>
      <c r="AJ1055" s="25" t="s">
        <v>254</v>
      </c>
      <c r="AK1055" s="25" t="s">
        <v>255</v>
      </c>
      <c r="AL1055" s="23" t="str" cm="1">
        <f t="array" ref="AL1055">_xlfn.SWITCH(AK1055,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55" s="26">
        <v>1</v>
      </c>
      <c r="AN1055" s="25" t="str">
        <f t="shared" si="287"/>
        <v>Sovereign</v>
      </c>
      <c r="AO1055" s="27">
        <v>1</v>
      </c>
      <c r="AP1055" s="23">
        <f>Table2[[#This Row],[Approved Amount_UA Equivalent]]/1000000</f>
        <v>10.84</v>
      </c>
      <c r="AQ1055" s="19">
        <f t="shared" si="280"/>
        <v>14.426305599999999</v>
      </c>
      <c r="AR1055" s="23" t="str">
        <f t="shared" si="281"/>
        <v>11-20</v>
      </c>
      <c r="AS1055" s="23" t="str">
        <f t="shared" si="282"/>
        <v>1-20</v>
      </c>
      <c r="AT1055" s="23" t="str">
        <f t="shared" si="283"/>
        <v>1-40</v>
      </c>
      <c r="AU1055" s="23" t="str">
        <f t="shared" si="284"/>
        <v>&lt;1-50 Mn</v>
      </c>
      <c r="AV1055" s="23">
        <f>Table2[[#This Row],[Amount]]</f>
        <v>10840000</v>
      </c>
      <c r="AW1055" s="23" t="str">
        <f t="shared" si="285"/>
        <v>Jul 2019</v>
      </c>
      <c r="AX1055" s="28">
        <f>IFERROR(VLOOKUP(Table2[[#This Row],[SAP Code]],[26]_16!A:B,2,FALSE),0)</f>
        <v>0</v>
      </c>
      <c r="AY1055" s="28">
        <f>IFERROR(VLOOKUP(Table2[[#This Row],[SAP Code]],[26]_16!D:E,2,FALSE)/ 1000000, 0)</f>
        <v>0</v>
      </c>
      <c r="AZ1055" s="28">
        <f>IFERROR(VLOOKUP(Table2[[#This Row],[SAP Code]],[26]_16!G:H,2,FALSE)/ 1000000, 0)</f>
        <v>0</v>
      </c>
      <c r="BA1055" s="28">
        <f>IFERROR(VLOOKUP(Table2[[#This Row],[SAP Code]],[26]_16!J:K,2,FALSE)/ 1000000, 0)</f>
        <v>0</v>
      </c>
      <c r="BB1055" s="28">
        <f>IFERROR(VLOOKUP(Table2[[#This Row],[SAP Code]],[26]_16!M:N,2,FALSE)/ 1000000, 0)</f>
        <v>5.5216629999999996E-2</v>
      </c>
      <c r="BC1055" s="28">
        <f>IFERROR(VLOOKUP(Table2[[#This Row],[SAP Code]],[26]_16!P:Q,2,FALSE),0)</f>
        <v>0.24004597</v>
      </c>
      <c r="BD1055" s="28">
        <f>IFERROR(VLOOKUP(Table2[[#This Row],[SAP Code]],[26]_16!S:T,2,FALSE),0)</f>
        <v>3.6851451899999996</v>
      </c>
      <c r="BE1055" s="28">
        <f>IFERROR(VLOOKUP(Table2[[#This Row],[SAP Code]],[26]_16!V:W,2,FALSE)/ 1000000, 0)</f>
        <v>3.0998329500000006</v>
      </c>
      <c r="BF1055" s="28">
        <f>IFERROR(VLOOKUP(Table2[[#This Row],[SAP Code]],[26]_16!Y:Z,2,FALSE)/ 1000000, 0)</f>
        <v>1.0567531200000002</v>
      </c>
      <c r="BG1055" s="28" t="str">
        <f>IFERROR(VLOOKUP(Table2[[#This Row],[SAP Code]],[26]port!$A:$AD,30,FALSE),"unknown")</f>
        <v>OnGo</v>
      </c>
      <c r="BH1055" s="29" t="str">
        <f t="shared" si="286"/>
        <v>Ongoing</v>
      </c>
      <c r="BI1055" s="16"/>
    </row>
    <row r="1056" spans="1:61" ht="17.100000000000001" customHeight="1">
      <c r="A1056" s="16" t="s">
        <v>91</v>
      </c>
      <c r="B1056" s="16" t="s">
        <v>3688</v>
      </c>
      <c r="C1056" s="16" t="s">
        <v>3689</v>
      </c>
      <c r="D1056" s="16" t="s">
        <v>3690</v>
      </c>
      <c r="E1056" s="18">
        <v>43663</v>
      </c>
      <c r="F1056" s="16" t="s">
        <v>3691</v>
      </c>
      <c r="G1056" s="16" t="s">
        <v>107</v>
      </c>
      <c r="H1056" s="16" t="s">
        <v>81</v>
      </c>
      <c r="I1056" s="16" t="s">
        <v>102</v>
      </c>
      <c r="J1056" s="16" t="s">
        <v>103</v>
      </c>
      <c r="K1056" s="16" t="s">
        <v>104</v>
      </c>
      <c r="L1056" s="16" t="s">
        <v>70</v>
      </c>
      <c r="M1056" s="19">
        <v>8000000</v>
      </c>
      <c r="N1056" s="19">
        <v>5754526.2945885872</v>
      </c>
      <c r="O1056" s="20" t="s">
        <v>3692</v>
      </c>
      <c r="P1056" s="21">
        <v>2000130020780</v>
      </c>
      <c r="Q1056" s="20" t="s">
        <v>87</v>
      </c>
      <c r="R1056" s="16" t="str">
        <f t="shared" si="276"/>
        <v>ADB Private</v>
      </c>
      <c r="S1056" s="16" t="str">
        <f t="shared" si="290"/>
        <v>H</v>
      </c>
      <c r="T1056" s="16" t="str">
        <f t="shared" si="274"/>
        <v>Blend Countries</v>
      </c>
      <c r="U1056" s="16" t="str">
        <f t="shared" si="277"/>
        <v>Non-Transition States</v>
      </c>
      <c r="V1056" s="22" t="str">
        <f>IF(ISNUMBER(MATCH(A1056, {"Gabon","Sudan","Niger","Mali","Burkina Faso","Guinea"}, 0)), "De Facto Countries", "Non-De Facto Countries")</f>
        <v>Non-De Facto Countries</v>
      </c>
      <c r="W1056" s="16" t="str">
        <f t="shared" si="288"/>
        <v>East</v>
      </c>
      <c r="X1056" s="16" t="str">
        <f t="shared" si="289"/>
        <v>Finance</v>
      </c>
      <c r="Y1056" s="23"/>
      <c r="AA1056" s="23">
        <f>Table2[[#This Row],[Approved Amount_UA Equivalent]]</f>
        <v>5754526.2945885872</v>
      </c>
      <c r="AD1056" s="23">
        <f>SUM(Table2[[#This Row],[Feed Africa ]:[Improve Quality Of Life ]])</f>
        <v>5754526.2945885872</v>
      </c>
      <c r="AE1056" s="16" t="b">
        <f>Table2[[#This Row],[Total HI5]]=Table2[[#This Row],[Approved Amount_UA Equivalent]]</f>
        <v>1</v>
      </c>
      <c r="AF1056" s="24">
        <v>11</v>
      </c>
      <c r="AG1056" s="20" t="str">
        <f t="shared" si="278"/>
        <v>Line of Credit</v>
      </c>
      <c r="AH1056" s="24" t="e">
        <f>VLOOKUP(Table2[[#This Row],[SAP Code]],[25]DATA!$A:$G,7,FALSE)</f>
        <v>#N/A</v>
      </c>
      <c r="AI1056" s="20" t="str">
        <f t="shared" si="279"/>
        <v>Other Investment</v>
      </c>
      <c r="AJ1056" s="25" t="s">
        <v>106</v>
      </c>
      <c r="AK1056" s="25" t="s">
        <v>107</v>
      </c>
      <c r="AL1056" s="23" t="str" cm="1">
        <f t="array" ref="AL1056">_xlfn.SWITCH(AK1056,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56" s="26">
        <v>2</v>
      </c>
      <c r="AN1056" s="25" t="str">
        <f t="shared" si="287"/>
        <v>Non-Sovereign</v>
      </c>
      <c r="AO1056" s="27">
        <v>1</v>
      </c>
      <c r="AP1056" s="23">
        <f>Table2[[#This Row],[Approved Amount_UA Equivalent]]/1000000</f>
        <v>5.7545262945885876</v>
      </c>
      <c r="AQ1056" s="19">
        <f t="shared" si="280"/>
        <v>7.6583537738902754</v>
      </c>
      <c r="AR1056" s="23" t="str">
        <f t="shared" si="281"/>
        <v>1-10</v>
      </c>
      <c r="AS1056" s="23" t="str">
        <f t="shared" si="282"/>
        <v>1-20</v>
      </c>
      <c r="AT1056" s="23" t="str">
        <f t="shared" si="283"/>
        <v>1-40</v>
      </c>
      <c r="AU1056" s="23" t="str">
        <f t="shared" si="284"/>
        <v>&lt;1-50 Mn</v>
      </c>
      <c r="AV1056" s="23">
        <f>Table2[[#This Row],[Amount]]</f>
        <v>8000000</v>
      </c>
      <c r="AW1056" s="23" t="str">
        <f t="shared" si="285"/>
        <v>Jul 2019</v>
      </c>
      <c r="AX1056" s="28">
        <f>IFERROR(VLOOKUP(Table2[[#This Row],[SAP Code]],[26]_16!A:B,2,FALSE),0)</f>
        <v>0</v>
      </c>
      <c r="AY1056" s="28">
        <f>IFERROR(VLOOKUP(Table2[[#This Row],[SAP Code]],[26]_16!D:E,2,FALSE)/ 1000000, 0)</f>
        <v>0</v>
      </c>
      <c r="AZ1056" s="28">
        <f>IFERROR(VLOOKUP(Table2[[#This Row],[SAP Code]],[26]_16!G:H,2,FALSE)/ 1000000, 0)</f>
        <v>0</v>
      </c>
      <c r="BA1056" s="28">
        <f>IFERROR(VLOOKUP(Table2[[#This Row],[SAP Code]],[26]_16!J:K,2,FALSE)/ 1000000, 0)</f>
        <v>0</v>
      </c>
      <c r="BB1056" s="28">
        <f>IFERROR(VLOOKUP(Table2[[#This Row],[SAP Code]],[26]_16!M:N,2,FALSE)/ 1000000, 0)</f>
        <v>0</v>
      </c>
      <c r="BC1056" s="28">
        <f>IFERROR(VLOOKUP(Table2[[#This Row],[SAP Code]],[26]_16!P:Q,2,FALSE),0)</f>
        <v>5.7878744000000006</v>
      </c>
      <c r="BD1056" s="28">
        <f>IFERROR(VLOOKUP(Table2[[#This Row],[SAP Code]],[26]_16!S:T,2,FALSE),0)</f>
        <v>0</v>
      </c>
      <c r="BE1056" s="28">
        <f>IFERROR(VLOOKUP(Table2[[#This Row],[SAP Code]],[26]_16!V:W,2,FALSE)/ 1000000, 0)</f>
        <v>0</v>
      </c>
      <c r="BF1056" s="28">
        <f>IFERROR(VLOOKUP(Table2[[#This Row],[SAP Code]],[26]_16!Y:Z,2,FALSE)/ 1000000, 0)</f>
        <v>0</v>
      </c>
      <c r="BG1056" s="28" t="str">
        <f>IFERROR(VLOOKUP(Table2[[#This Row],[SAP Code]],[26]port!$A:$AD,30,FALSE),"unknown")</f>
        <v>OnGo</v>
      </c>
      <c r="BH1056" s="29" t="str">
        <f t="shared" si="286"/>
        <v>Ongoing</v>
      </c>
      <c r="BI1056" s="16"/>
    </row>
    <row r="1057" spans="1:61" ht="17.100000000000001" customHeight="1">
      <c r="A1057" s="16" t="s">
        <v>351</v>
      </c>
      <c r="B1057" s="16" t="s">
        <v>3693</v>
      </c>
      <c r="C1057" s="16" t="s">
        <v>3694</v>
      </c>
      <c r="D1057" s="16" t="s">
        <v>3695</v>
      </c>
      <c r="E1057" s="18">
        <v>43663</v>
      </c>
      <c r="F1057" s="16" t="s">
        <v>3696</v>
      </c>
      <c r="G1057" s="16" t="s">
        <v>107</v>
      </c>
      <c r="H1057" s="16" t="s">
        <v>81</v>
      </c>
      <c r="I1057" s="16" t="s">
        <v>102</v>
      </c>
      <c r="J1057" s="16" t="s">
        <v>103</v>
      </c>
      <c r="K1057" s="16" t="s">
        <v>104</v>
      </c>
      <c r="L1057" s="16" t="s">
        <v>70</v>
      </c>
      <c r="M1057" s="19">
        <v>4000000</v>
      </c>
      <c r="N1057" s="19">
        <v>2877263.1472942936</v>
      </c>
      <c r="O1057" s="20" t="s">
        <v>3697</v>
      </c>
      <c r="P1057" s="21">
        <v>2000130020781</v>
      </c>
      <c r="Q1057" s="20" t="s">
        <v>87</v>
      </c>
      <c r="R1057" s="16" t="str">
        <f t="shared" si="276"/>
        <v>ADB Private</v>
      </c>
      <c r="S1057" s="16" t="str">
        <f t="shared" si="290"/>
        <v>H</v>
      </c>
      <c r="T1057" s="16" t="str">
        <f t="shared" si="274"/>
        <v>ADF Countries</v>
      </c>
      <c r="U1057" s="16" t="str">
        <f t="shared" si="277"/>
        <v>Non-Transition States</v>
      </c>
      <c r="V1057" s="22" t="str">
        <f>IF(ISNUMBER(MATCH(A1057, {"Gabon","Sudan","Niger","Mali","Burkina Faso","Guinea"}, 0)), "De Facto Countries", "Non-De Facto Countries")</f>
        <v>Non-De Facto Countries</v>
      </c>
      <c r="W1057" s="16" t="str">
        <f t="shared" si="288"/>
        <v>East</v>
      </c>
      <c r="X1057" s="16" t="str">
        <f t="shared" si="289"/>
        <v>Finance</v>
      </c>
      <c r="Y1057" s="23"/>
      <c r="AA1057" s="23">
        <f>Table2[[#This Row],[Approved Amount_UA Equivalent]]</f>
        <v>2877263.1472942936</v>
      </c>
      <c r="AD1057" s="23">
        <f>SUM(Table2[[#This Row],[Feed Africa ]:[Improve Quality Of Life ]])</f>
        <v>2877263.1472942936</v>
      </c>
      <c r="AE1057" s="16" t="b">
        <f>Table2[[#This Row],[Total HI5]]=Table2[[#This Row],[Approved Amount_UA Equivalent]]</f>
        <v>1</v>
      </c>
      <c r="AF1057" s="24">
        <v>11</v>
      </c>
      <c r="AG1057" s="20" t="str">
        <f t="shared" si="278"/>
        <v>Line of Credit</v>
      </c>
      <c r="AH1057" s="24" t="e">
        <f>VLOOKUP(Table2[[#This Row],[SAP Code]],[25]DATA!$A:$G,7,FALSE)</f>
        <v>#N/A</v>
      </c>
      <c r="AI1057" s="20" t="str">
        <f t="shared" si="279"/>
        <v>Other Investment</v>
      </c>
      <c r="AJ1057" s="25" t="s">
        <v>106</v>
      </c>
      <c r="AK1057" s="25" t="s">
        <v>107</v>
      </c>
      <c r="AL1057" s="23" t="str" cm="1">
        <f t="array" ref="AL1057">_xlfn.SWITCH(AK1057,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57" s="26">
        <v>2</v>
      </c>
      <c r="AN1057" s="25" t="str">
        <f t="shared" si="287"/>
        <v>Non-Sovereign</v>
      </c>
      <c r="AO1057" s="27">
        <v>0.5</v>
      </c>
      <c r="AP1057" s="23">
        <f>Table2[[#This Row],[Approved Amount_UA Equivalent]]/1000000</f>
        <v>2.8772631472942938</v>
      </c>
      <c r="AQ1057" s="19">
        <f t="shared" si="280"/>
        <v>3.8291768869451377</v>
      </c>
      <c r="AR1057" s="23" t="str">
        <f t="shared" si="281"/>
        <v>1-10</v>
      </c>
      <c r="AS1057" s="23" t="str">
        <f t="shared" si="282"/>
        <v>1-20</v>
      </c>
      <c r="AT1057" s="23" t="str">
        <f t="shared" si="283"/>
        <v>1-40</v>
      </c>
      <c r="AU1057" s="23" t="str">
        <f t="shared" si="284"/>
        <v>&lt;1-50 Mn</v>
      </c>
      <c r="AV1057" s="23">
        <f>Table2[[#This Row],[Amount]]</f>
        <v>4000000</v>
      </c>
      <c r="AW1057" s="23" t="str">
        <f t="shared" si="285"/>
        <v>Jul 2019</v>
      </c>
      <c r="AX1057" s="28">
        <f>IFERROR(VLOOKUP(Table2[[#This Row],[SAP Code]],[26]_16!A:B,2,FALSE),0)</f>
        <v>0</v>
      </c>
      <c r="AY1057" s="28">
        <f>IFERROR(VLOOKUP(Table2[[#This Row],[SAP Code]],[26]_16!D:E,2,FALSE)/ 1000000, 0)</f>
        <v>0</v>
      </c>
      <c r="AZ1057" s="28">
        <f>IFERROR(VLOOKUP(Table2[[#This Row],[SAP Code]],[26]_16!G:H,2,FALSE)/ 1000000, 0)</f>
        <v>0</v>
      </c>
      <c r="BA1057" s="28">
        <f>IFERROR(VLOOKUP(Table2[[#This Row],[SAP Code]],[26]_16!J:K,2,FALSE)/ 1000000, 0)</f>
        <v>0</v>
      </c>
      <c r="BB1057" s="28">
        <f>IFERROR(VLOOKUP(Table2[[#This Row],[SAP Code]],[26]_16!M:N,2,FALSE)/ 1000000, 0)</f>
        <v>0</v>
      </c>
      <c r="BC1057" s="28">
        <f>IFERROR(VLOOKUP(Table2[[#This Row],[SAP Code]],[26]_16!P:Q,2,FALSE),0)</f>
        <v>0</v>
      </c>
      <c r="BD1057" s="28">
        <f>IFERROR(VLOOKUP(Table2[[#This Row],[SAP Code]],[26]_16!S:T,2,FALSE),0)</f>
        <v>0</v>
      </c>
      <c r="BE1057" s="28">
        <f>IFERROR(VLOOKUP(Table2[[#This Row],[SAP Code]],[26]_16!V:W,2,FALSE)/ 1000000, 0)</f>
        <v>0</v>
      </c>
      <c r="BF1057" s="28">
        <f>IFERROR(VLOOKUP(Table2[[#This Row],[SAP Code]],[26]_16!Y:Z,2,FALSE)/ 1000000, 0)</f>
        <v>0</v>
      </c>
      <c r="BG1057" s="28" t="str">
        <f>IFERROR(VLOOKUP(Table2[[#This Row],[SAP Code]],[26]port!$A:$AD,30,FALSE),"unknown")</f>
        <v>TERM</v>
      </c>
      <c r="BH1057" s="29" t="str">
        <f t="shared" si="286"/>
        <v>Number of operations Cancelled before completion</v>
      </c>
      <c r="BI1057" s="16"/>
    </row>
    <row r="1058" spans="1:61" ht="17.100000000000001" customHeight="1">
      <c r="A1058" s="16" t="s">
        <v>351</v>
      </c>
      <c r="B1058" s="16" t="s">
        <v>3693</v>
      </c>
      <c r="C1058" s="16" t="s">
        <v>3698</v>
      </c>
      <c r="D1058" s="16" t="s">
        <v>3695</v>
      </c>
      <c r="E1058" s="18">
        <v>43663</v>
      </c>
      <c r="F1058" s="16" t="s">
        <v>3696</v>
      </c>
      <c r="G1058" s="16" t="s">
        <v>107</v>
      </c>
      <c r="H1058" s="16" t="s">
        <v>81</v>
      </c>
      <c r="I1058" s="16" t="s">
        <v>102</v>
      </c>
      <c r="J1058" s="16" t="s">
        <v>103</v>
      </c>
      <c r="K1058" s="16" t="s">
        <v>1426</v>
      </c>
      <c r="L1058" s="16" t="s">
        <v>70</v>
      </c>
      <c r="M1058" s="19">
        <v>10000000</v>
      </c>
      <c r="N1058" s="19">
        <v>7193157.8682357343</v>
      </c>
      <c r="O1058" s="20" t="s">
        <v>3697</v>
      </c>
      <c r="P1058" s="21">
        <v>2000130020782</v>
      </c>
      <c r="Q1058" s="20" t="s">
        <v>87</v>
      </c>
      <c r="R1058" s="16" t="str">
        <f t="shared" si="276"/>
        <v>ADB Private</v>
      </c>
      <c r="S1058" s="16" t="str">
        <f t="shared" si="290"/>
        <v>H</v>
      </c>
      <c r="T1058" s="16" t="str">
        <f t="shared" si="274"/>
        <v>ADF Countries</v>
      </c>
      <c r="U1058" s="16" t="str">
        <f t="shared" si="277"/>
        <v>Non-Transition States</v>
      </c>
      <c r="V1058" s="22" t="str">
        <f>IF(ISNUMBER(MATCH(A1058, {"Gabon","Sudan","Niger","Mali","Burkina Faso","Guinea"}, 0)), "De Facto Countries", "Non-De Facto Countries")</f>
        <v>Non-De Facto Countries</v>
      </c>
      <c r="W1058" s="16" t="str">
        <f t="shared" si="288"/>
        <v>East</v>
      </c>
      <c r="X1058" s="16" t="str">
        <f t="shared" si="289"/>
        <v>Finance</v>
      </c>
      <c r="Y1058" s="23"/>
      <c r="AA1058" s="23">
        <f>Table2[[#This Row],[Approved Amount_UA Equivalent]]</f>
        <v>7193157.8682357343</v>
      </c>
      <c r="AD1058" s="23">
        <f>SUM(Table2[[#This Row],[Feed Africa ]:[Improve Quality Of Life ]])</f>
        <v>7193157.8682357343</v>
      </c>
      <c r="AE1058" s="16" t="b">
        <f>Table2[[#This Row],[Total HI5]]=Table2[[#This Row],[Approved Amount_UA Equivalent]]</f>
        <v>1</v>
      </c>
      <c r="AF1058" s="24">
        <v>11</v>
      </c>
      <c r="AG1058" s="20" t="str">
        <f t="shared" si="278"/>
        <v>Line of Credit</v>
      </c>
      <c r="AH1058" s="24" t="e">
        <f>VLOOKUP(Table2[[#This Row],[SAP Code]],[25]DATA!$A:$G,7,FALSE)</f>
        <v>#N/A</v>
      </c>
      <c r="AI1058" s="20" t="str">
        <f t="shared" si="279"/>
        <v>Other Investment</v>
      </c>
      <c r="AJ1058" s="25" t="s">
        <v>106</v>
      </c>
      <c r="AK1058" s="25" t="s">
        <v>107</v>
      </c>
      <c r="AL1058" s="23" t="str" cm="1">
        <f t="array" ref="AL1058">_xlfn.SWITCH(AK1058,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58" s="26">
        <v>2</v>
      </c>
      <c r="AN1058" s="25" t="str">
        <f t="shared" si="287"/>
        <v>Non-Sovereign</v>
      </c>
      <c r="AO1058" s="27">
        <v>0.5</v>
      </c>
      <c r="AP1058" s="23">
        <f>Table2[[#This Row],[Approved Amount_UA Equivalent]]/1000000</f>
        <v>7.1931578682357342</v>
      </c>
      <c r="AQ1058" s="19">
        <f t="shared" si="280"/>
        <v>9.5729422173628453</v>
      </c>
      <c r="AR1058" s="23" t="str">
        <f t="shared" si="281"/>
        <v>1-10</v>
      </c>
      <c r="AS1058" s="23" t="str">
        <f t="shared" si="282"/>
        <v>1-20</v>
      </c>
      <c r="AT1058" s="23" t="str">
        <f t="shared" si="283"/>
        <v>1-40</v>
      </c>
      <c r="AU1058" s="23" t="str">
        <f t="shared" si="284"/>
        <v>&lt;1-50 Mn</v>
      </c>
      <c r="AV1058" s="23">
        <f>Table2[[#This Row],[Amount]]</f>
        <v>10000000</v>
      </c>
      <c r="AW1058" s="23" t="str">
        <f t="shared" si="285"/>
        <v>Jul 2019</v>
      </c>
      <c r="AX1058" s="28">
        <f>IFERROR(VLOOKUP(Table2[[#This Row],[SAP Code]],[26]_16!A:B,2,FALSE),0)</f>
        <v>0</v>
      </c>
      <c r="AY1058" s="28">
        <f>IFERROR(VLOOKUP(Table2[[#This Row],[SAP Code]],[26]_16!D:E,2,FALSE)/ 1000000, 0)</f>
        <v>0</v>
      </c>
      <c r="AZ1058" s="28">
        <f>IFERROR(VLOOKUP(Table2[[#This Row],[SAP Code]],[26]_16!G:H,2,FALSE)/ 1000000, 0)</f>
        <v>0</v>
      </c>
      <c r="BA1058" s="28">
        <f>IFERROR(VLOOKUP(Table2[[#This Row],[SAP Code]],[26]_16!J:K,2,FALSE)/ 1000000, 0)</f>
        <v>0</v>
      </c>
      <c r="BB1058" s="28">
        <f>IFERROR(VLOOKUP(Table2[[#This Row],[SAP Code]],[26]_16!M:N,2,FALSE)/ 1000000, 0)</f>
        <v>0</v>
      </c>
      <c r="BC1058" s="28">
        <f>IFERROR(VLOOKUP(Table2[[#This Row],[SAP Code]],[26]_16!P:Q,2,FALSE),0)</f>
        <v>0</v>
      </c>
      <c r="BD1058" s="28">
        <f>IFERROR(VLOOKUP(Table2[[#This Row],[SAP Code]],[26]_16!S:T,2,FALSE),0)</f>
        <v>0</v>
      </c>
      <c r="BE1058" s="28">
        <f>IFERROR(VLOOKUP(Table2[[#This Row],[SAP Code]],[26]_16!V:W,2,FALSE)/ 1000000, 0)</f>
        <v>0</v>
      </c>
      <c r="BF1058" s="28">
        <f>IFERROR(VLOOKUP(Table2[[#This Row],[SAP Code]],[26]_16!Y:Z,2,FALSE)/ 1000000, 0)</f>
        <v>0</v>
      </c>
      <c r="BG1058" s="28" t="str">
        <f>IFERROR(VLOOKUP(Table2[[#This Row],[SAP Code]],[26]port!$A:$AD,30,FALSE),"unknown")</f>
        <v>TERM</v>
      </c>
      <c r="BH1058" s="29" t="str">
        <f t="shared" si="286"/>
        <v>Number of operations Cancelled before completion</v>
      </c>
      <c r="BI1058" s="16"/>
    </row>
    <row r="1059" spans="1:61" ht="17.100000000000001" customHeight="1">
      <c r="A1059" s="16" t="s">
        <v>706</v>
      </c>
      <c r="B1059" s="16" t="s">
        <v>3699</v>
      </c>
      <c r="C1059" s="16" t="s">
        <v>3700</v>
      </c>
      <c r="D1059" s="16" t="s">
        <v>3701</v>
      </c>
      <c r="E1059" s="18">
        <v>43663</v>
      </c>
      <c r="F1059" s="16" t="s">
        <v>657</v>
      </c>
      <c r="G1059" s="16" t="s">
        <v>74</v>
      </c>
      <c r="H1059" s="16" t="s">
        <v>132</v>
      </c>
      <c r="I1059" s="16" t="s">
        <v>155</v>
      </c>
      <c r="J1059" s="16" t="s">
        <v>83</v>
      </c>
      <c r="K1059" s="16" t="s">
        <v>69</v>
      </c>
      <c r="L1059" s="16" t="s">
        <v>85</v>
      </c>
      <c r="M1059" s="19">
        <v>7990000</v>
      </c>
      <c r="N1059" s="19">
        <v>7990000</v>
      </c>
      <c r="O1059" s="20" t="s">
        <v>3702</v>
      </c>
      <c r="P1059" s="21">
        <v>2100155040116</v>
      </c>
      <c r="Q1059" s="20" t="s">
        <v>72</v>
      </c>
      <c r="R1059" s="16" t="str">
        <f t="shared" si="276"/>
        <v>ADF Including TSF</v>
      </c>
      <c r="S1059" s="16" t="str">
        <f t="shared" si="290"/>
        <v>A</v>
      </c>
      <c r="T1059" s="16" t="str">
        <f t="shared" si="274"/>
        <v>ADF Countries</v>
      </c>
      <c r="U1059" s="16" t="str">
        <f t="shared" si="277"/>
        <v>Transition States</v>
      </c>
      <c r="V1059" s="22" t="str">
        <f>IF(ISNUMBER(MATCH(A1059, {"Gabon","Sudan","Niger","Mali","Burkina Faso","Guinea"}, 0)), "De Facto Countries", "Non-De Facto Countries")</f>
        <v>Non-De Facto Countries</v>
      </c>
      <c r="W1059" s="16" t="str">
        <f t="shared" si="288"/>
        <v>West</v>
      </c>
      <c r="X1059" s="16" t="str">
        <f t="shared" si="289"/>
        <v>Agriculture</v>
      </c>
      <c r="Y1059" s="23">
        <f>Table2[[#This Row],[Approved Amount_UA Equivalent]]</f>
        <v>7990000</v>
      </c>
      <c r="AD1059" s="23">
        <f>SUM(Table2[[#This Row],[Feed Africa ]:[Improve Quality Of Life ]])</f>
        <v>7990000</v>
      </c>
      <c r="AE1059" s="16" t="b">
        <f>Table2[[#This Row],[Total HI5]]=Table2[[#This Row],[Approved Amount_UA Equivalent]]</f>
        <v>1</v>
      </c>
      <c r="AF1059" s="24">
        <v>41</v>
      </c>
      <c r="AG1059" s="20" t="str">
        <f t="shared" si="278"/>
        <v>ISP and Investment Project</v>
      </c>
      <c r="AH1059" s="24" t="e">
        <f>VLOOKUP(Table2[[#This Row],[SAP Code]],[25]DATA!$A:$G,7,FALSE)</f>
        <v>#N/A</v>
      </c>
      <c r="AI1059" s="20" t="str">
        <f t="shared" si="279"/>
        <v>Infrastructure</v>
      </c>
      <c r="AJ1059" s="25" t="s">
        <v>157</v>
      </c>
      <c r="AK1059" s="25" t="s">
        <v>74</v>
      </c>
      <c r="AL1059" s="23" t="str" cm="1">
        <f t="array" ref="AL1059">_xlfn.SWITCH(AK1059,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59" s="26">
        <v>1</v>
      </c>
      <c r="AN1059" s="25" t="str">
        <f t="shared" si="287"/>
        <v>Sovereign</v>
      </c>
      <c r="AO1059" s="27">
        <v>1</v>
      </c>
      <c r="AP1059" s="23">
        <f>Table2[[#This Row],[Approved Amount_UA Equivalent]]/1000000</f>
        <v>7.99</v>
      </c>
      <c r="AQ1059" s="19">
        <f t="shared" si="280"/>
        <v>10.633411599999999</v>
      </c>
      <c r="AR1059" s="23" t="str">
        <f t="shared" si="281"/>
        <v>1-10</v>
      </c>
      <c r="AS1059" s="23" t="str">
        <f t="shared" si="282"/>
        <v>1-20</v>
      </c>
      <c r="AT1059" s="23" t="str">
        <f t="shared" si="283"/>
        <v>1-40</v>
      </c>
      <c r="AU1059" s="23" t="str">
        <f t="shared" si="284"/>
        <v>&lt;1-50 Mn</v>
      </c>
      <c r="AV1059" s="23">
        <f>Table2[[#This Row],[Amount]]</f>
        <v>7990000</v>
      </c>
      <c r="AW1059" s="23" t="str">
        <f t="shared" si="285"/>
        <v>Jul 2019</v>
      </c>
      <c r="AX1059" s="28">
        <f>IFERROR(VLOOKUP(Table2[[#This Row],[SAP Code]],[26]_16!A:B,2,FALSE),0)</f>
        <v>0</v>
      </c>
      <c r="AY1059" s="28">
        <f>IFERROR(VLOOKUP(Table2[[#This Row],[SAP Code]],[26]_16!D:E,2,FALSE)/ 1000000, 0)</f>
        <v>0</v>
      </c>
      <c r="AZ1059" s="28">
        <f>IFERROR(VLOOKUP(Table2[[#This Row],[SAP Code]],[26]_16!G:H,2,FALSE)/ 1000000, 0)</f>
        <v>0</v>
      </c>
      <c r="BA1059" s="28">
        <f>IFERROR(VLOOKUP(Table2[[#This Row],[SAP Code]],[26]_16!J:K,2,FALSE)/ 1000000, 0)</f>
        <v>0</v>
      </c>
      <c r="BB1059" s="28">
        <f>IFERROR(VLOOKUP(Table2[[#This Row],[SAP Code]],[26]_16!M:N,2,FALSE)/ 1000000, 0)</f>
        <v>0</v>
      </c>
      <c r="BC1059" s="28">
        <f>IFERROR(VLOOKUP(Table2[[#This Row],[SAP Code]],[26]_16!P:Q,2,FALSE),0)</f>
        <v>0.35791385999999997</v>
      </c>
      <c r="BD1059" s="28">
        <f>IFERROR(VLOOKUP(Table2[[#This Row],[SAP Code]],[26]_16!S:T,2,FALSE),0)</f>
        <v>1.0795525800000001</v>
      </c>
      <c r="BE1059" s="28">
        <f>IFERROR(VLOOKUP(Table2[[#This Row],[SAP Code]],[26]_16!V:W,2,FALSE)/ 1000000, 0)</f>
        <v>1.394447</v>
      </c>
      <c r="BF1059" s="28">
        <f>IFERROR(VLOOKUP(Table2[[#This Row],[SAP Code]],[26]_16!Y:Z,2,FALSE)/ 1000000, 0)</f>
        <v>0.23100728000000001</v>
      </c>
      <c r="BG1059" s="28" t="str">
        <f>IFERROR(VLOOKUP(Table2[[#This Row],[SAP Code]],[26]port!$A:$AD,30,FALSE),"unknown")</f>
        <v>OnGo</v>
      </c>
      <c r="BH1059" s="29" t="str">
        <f t="shared" si="286"/>
        <v>Ongoing</v>
      </c>
      <c r="BI1059" s="16"/>
    </row>
    <row r="1060" spans="1:61" ht="17.100000000000001" customHeight="1">
      <c r="A1060" s="16" t="s">
        <v>150</v>
      </c>
      <c r="B1060" s="16" t="s">
        <v>3703</v>
      </c>
      <c r="C1060" s="16" t="s">
        <v>3704</v>
      </c>
      <c r="D1060" s="16" t="s">
        <v>3705</v>
      </c>
      <c r="E1060" s="18">
        <v>43663</v>
      </c>
      <c r="F1060" s="16" t="s">
        <v>154</v>
      </c>
      <c r="G1060" s="16" t="s">
        <v>74</v>
      </c>
      <c r="H1060" s="16" t="s">
        <v>132</v>
      </c>
      <c r="I1060" s="16" t="s">
        <v>155</v>
      </c>
      <c r="J1060" s="16" t="s">
        <v>179</v>
      </c>
      <c r="K1060" s="16" t="s">
        <v>84</v>
      </c>
      <c r="L1060" s="16" t="s">
        <v>195</v>
      </c>
      <c r="M1060" s="19">
        <v>60830000</v>
      </c>
      <c r="N1060" s="19">
        <v>49794127.518151976</v>
      </c>
      <c r="O1060" s="20" t="s">
        <v>3706</v>
      </c>
      <c r="P1060" s="21">
        <v>2000200004352</v>
      </c>
      <c r="Q1060" s="20" t="s">
        <v>87</v>
      </c>
      <c r="R1060" s="16" t="str">
        <f t="shared" si="276"/>
        <v>ADB Public</v>
      </c>
      <c r="S1060" s="16" t="str">
        <f t="shared" si="290"/>
        <v>A</v>
      </c>
      <c r="T1060" s="16" t="str">
        <f t="shared" si="274"/>
        <v>Blend Countries</v>
      </c>
      <c r="U1060" s="16" t="str">
        <f t="shared" si="277"/>
        <v>Non-Transition States</v>
      </c>
      <c r="V1060" s="22" t="str">
        <f>IF(ISNUMBER(MATCH(A1060, {"Gabon","Sudan","Niger","Mali","Burkina Faso","Guinea"}, 0)), "De Facto Countries", "Non-De Facto Countries")</f>
        <v>Non-De Facto Countries</v>
      </c>
      <c r="W1060" s="16" t="str">
        <f t="shared" si="288"/>
        <v>West</v>
      </c>
      <c r="X1060" s="16" t="str">
        <f t="shared" si="289"/>
        <v>Agriculture</v>
      </c>
      <c r="Y1060" s="23">
        <f>Table2[[#This Row],[Approved Amount_UA Equivalent]]</f>
        <v>49794127.518151976</v>
      </c>
      <c r="AD1060" s="23">
        <f>SUM(Table2[[#This Row],[Feed Africa ]:[Improve Quality Of Life ]])</f>
        <v>49794127.518151976</v>
      </c>
      <c r="AE1060" s="16" t="b">
        <f>Table2[[#This Row],[Total HI5]]=Table2[[#This Row],[Approved Amount_UA Equivalent]]</f>
        <v>1</v>
      </c>
      <c r="AF1060" s="24">
        <v>10</v>
      </c>
      <c r="AG1060" s="20" t="str">
        <f t="shared" si="278"/>
        <v>Investment Project</v>
      </c>
      <c r="AH1060" s="24" t="e">
        <f>VLOOKUP(Table2[[#This Row],[SAP Code]],[25]DATA!$A:$G,7,FALSE)</f>
        <v>#N/A</v>
      </c>
      <c r="AI1060" s="20" t="str">
        <f t="shared" si="279"/>
        <v>Infrastructure</v>
      </c>
      <c r="AJ1060" s="25" t="s">
        <v>157</v>
      </c>
      <c r="AK1060" s="25" t="s">
        <v>74</v>
      </c>
      <c r="AL1060" s="23" t="str" cm="1">
        <f t="array" ref="AL1060">_xlfn.SWITCH(AK1060,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60" s="26">
        <v>1</v>
      </c>
      <c r="AN1060" s="25" t="str">
        <f t="shared" si="287"/>
        <v>Sovereign</v>
      </c>
      <c r="AO1060" s="27">
        <v>0.5</v>
      </c>
      <c r="AP1060" s="23">
        <f>Table2[[#This Row],[Approved Amount_UA Equivalent]]/1000000</f>
        <v>49.794127518151974</v>
      </c>
      <c r="AQ1060" s="19">
        <f t="shared" si="280"/>
        <v>66.268016666257381</v>
      </c>
      <c r="AR1060" s="23" t="str">
        <f t="shared" si="281"/>
        <v>41-50</v>
      </c>
      <c r="AS1060" s="23" t="str">
        <f t="shared" si="282"/>
        <v>41-60</v>
      </c>
      <c r="AT1060" s="23" t="str">
        <f t="shared" si="283"/>
        <v>41-80</v>
      </c>
      <c r="AU1060" s="23" t="str">
        <f t="shared" si="284"/>
        <v>&lt;1-50 Mn</v>
      </c>
      <c r="AV1060" s="23">
        <f>Table2[[#This Row],[Amount]]</f>
        <v>60830000</v>
      </c>
      <c r="AW1060" s="23" t="str">
        <f t="shared" si="285"/>
        <v>Jul 2019</v>
      </c>
      <c r="AX1060" s="28">
        <f>IFERROR(VLOOKUP(Table2[[#This Row],[SAP Code]],[26]_16!A:B,2,FALSE),0)</f>
        <v>0</v>
      </c>
      <c r="AY1060" s="28">
        <f>IFERROR(VLOOKUP(Table2[[#This Row],[SAP Code]],[26]_16!D:E,2,FALSE)/ 1000000, 0)</f>
        <v>0</v>
      </c>
      <c r="AZ1060" s="28">
        <f>IFERROR(VLOOKUP(Table2[[#This Row],[SAP Code]],[26]_16!G:H,2,FALSE)/ 1000000, 0)</f>
        <v>0</v>
      </c>
      <c r="BA1060" s="28">
        <f>IFERROR(VLOOKUP(Table2[[#This Row],[SAP Code]],[26]_16!J:K,2,FALSE)/ 1000000, 0)</f>
        <v>0</v>
      </c>
      <c r="BB1060" s="28">
        <f>IFERROR(VLOOKUP(Table2[[#This Row],[SAP Code]],[26]_16!M:N,2,FALSE)/ 1000000, 0)</f>
        <v>0</v>
      </c>
      <c r="BC1060" s="28">
        <f>IFERROR(VLOOKUP(Table2[[#This Row],[SAP Code]],[26]_16!P:Q,2,FALSE),0)</f>
        <v>4.7186188099999997</v>
      </c>
      <c r="BD1060" s="28">
        <f>IFERROR(VLOOKUP(Table2[[#This Row],[SAP Code]],[26]_16!S:T,2,FALSE),0)</f>
        <v>12.509826880000002</v>
      </c>
      <c r="BE1060" s="28">
        <f>IFERROR(VLOOKUP(Table2[[#This Row],[SAP Code]],[26]_16!V:W,2,FALSE)/ 1000000, 0)</f>
        <v>12.607545290000001</v>
      </c>
      <c r="BF1060" s="28">
        <f>IFERROR(VLOOKUP(Table2[[#This Row],[SAP Code]],[26]_16!Y:Z,2,FALSE)/ 1000000, 0)</f>
        <v>5.9893034000000034</v>
      </c>
      <c r="BG1060" s="28" t="str">
        <f>IFERROR(VLOOKUP(Table2[[#This Row],[SAP Code]],[26]port!$A:$AD,30,FALSE),"unknown")</f>
        <v>OnGo</v>
      </c>
      <c r="BH1060" s="29" t="str">
        <f t="shared" si="286"/>
        <v>Ongoing</v>
      </c>
      <c r="BI1060" s="16"/>
    </row>
    <row r="1061" spans="1:61" ht="17.100000000000001" customHeight="1">
      <c r="A1061" s="16" t="s">
        <v>150</v>
      </c>
      <c r="B1061" s="16" t="s">
        <v>3703</v>
      </c>
      <c r="C1061" s="16" t="s">
        <v>3707</v>
      </c>
      <c r="D1061" s="16" t="s">
        <v>3705</v>
      </c>
      <c r="E1061" s="18">
        <v>43663</v>
      </c>
      <c r="F1061" s="16" t="s">
        <v>154</v>
      </c>
      <c r="G1061" s="16" t="s">
        <v>74</v>
      </c>
      <c r="H1061" s="16" t="s">
        <v>132</v>
      </c>
      <c r="I1061" s="16" t="s">
        <v>155</v>
      </c>
      <c r="J1061" s="16" t="s">
        <v>261</v>
      </c>
      <c r="K1061" s="16" t="s">
        <v>84</v>
      </c>
      <c r="L1061" s="16" t="s">
        <v>195</v>
      </c>
      <c r="M1061" s="19">
        <v>26750000</v>
      </c>
      <c r="N1061" s="19">
        <v>21896973.715445757</v>
      </c>
      <c r="O1061" s="20" t="s">
        <v>3706</v>
      </c>
      <c r="P1061" s="21">
        <v>5050200000851</v>
      </c>
      <c r="Q1061" s="20" t="s">
        <v>87</v>
      </c>
      <c r="R1061" s="16" t="str">
        <f t="shared" si="276"/>
        <v>AGTF</v>
      </c>
      <c r="S1061" s="16" t="str">
        <f t="shared" si="290"/>
        <v>A</v>
      </c>
      <c r="T1061" s="16" t="str">
        <f t="shared" si="274"/>
        <v>Blend Countries</v>
      </c>
      <c r="U1061" s="16" t="str">
        <f t="shared" si="277"/>
        <v>Non-Transition States</v>
      </c>
      <c r="V1061" s="22" t="str">
        <f>IF(ISNUMBER(MATCH(A1061, {"Gabon","Sudan","Niger","Mali","Burkina Faso","Guinea"}, 0)), "De Facto Countries", "Non-De Facto Countries")</f>
        <v>Non-De Facto Countries</v>
      </c>
      <c r="W1061" s="16" t="str">
        <f t="shared" si="288"/>
        <v>West</v>
      </c>
      <c r="X1061" s="16" t="str">
        <f t="shared" si="289"/>
        <v>Agriculture</v>
      </c>
      <c r="Y1061" s="23">
        <f>Table2[[#This Row],[Approved Amount_UA Equivalent]]</f>
        <v>21896973.715445757</v>
      </c>
      <c r="AD1061" s="23">
        <f>SUM(Table2[[#This Row],[Feed Africa ]:[Improve Quality Of Life ]])</f>
        <v>21896973.715445757</v>
      </c>
      <c r="AE1061" s="16" t="b">
        <f>Table2[[#This Row],[Total HI5]]=Table2[[#This Row],[Approved Amount_UA Equivalent]]</f>
        <v>1</v>
      </c>
      <c r="AF1061" s="24">
        <v>10</v>
      </c>
      <c r="AG1061" s="20" t="str">
        <f t="shared" si="278"/>
        <v>Investment Project</v>
      </c>
      <c r="AH1061" s="24" t="e">
        <f>VLOOKUP(Table2[[#This Row],[SAP Code]],[25]DATA!$A:$G,7,FALSE)</f>
        <v>#N/A</v>
      </c>
      <c r="AI1061" s="20" t="str">
        <f t="shared" si="279"/>
        <v>Infrastructure</v>
      </c>
      <c r="AJ1061" s="25" t="s">
        <v>157</v>
      </c>
      <c r="AK1061" s="25" t="s">
        <v>74</v>
      </c>
      <c r="AL1061" s="23" t="str" cm="1">
        <f t="array" ref="AL1061">_xlfn.SWITCH(AK1061,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61" s="26">
        <v>1</v>
      </c>
      <c r="AN1061" s="25" t="str">
        <f t="shared" si="287"/>
        <v>Sovereign</v>
      </c>
      <c r="AO1061" s="27">
        <v>0.5</v>
      </c>
      <c r="AP1061" s="23">
        <f>Table2[[#This Row],[Approved Amount_UA Equivalent]]/1000000</f>
        <v>21.896973715445757</v>
      </c>
      <c r="AQ1061" s="19">
        <f t="shared" si="280"/>
        <v>29.14136849946383</v>
      </c>
      <c r="AR1061" s="23" t="str">
        <f t="shared" si="281"/>
        <v>21-30</v>
      </c>
      <c r="AS1061" s="23" t="str">
        <f t="shared" si="282"/>
        <v>21-40</v>
      </c>
      <c r="AT1061" s="23" t="str">
        <f t="shared" si="283"/>
        <v>1-40</v>
      </c>
      <c r="AU1061" s="23" t="str">
        <f t="shared" si="284"/>
        <v>&lt;1-50 Mn</v>
      </c>
      <c r="AV1061" s="23">
        <f>Table2[[#This Row],[Amount]]</f>
        <v>26750000</v>
      </c>
      <c r="AW1061" s="23" t="str">
        <f t="shared" si="285"/>
        <v>Jul 2019</v>
      </c>
      <c r="AX1061" s="28">
        <f>IFERROR(VLOOKUP(Table2[[#This Row],[SAP Code]],[26]_16!A:B,2,FALSE),0)</f>
        <v>0</v>
      </c>
      <c r="AY1061" s="28">
        <f>IFERROR(VLOOKUP(Table2[[#This Row],[SAP Code]],[26]_16!D:E,2,FALSE)/ 1000000, 0)</f>
        <v>0</v>
      </c>
      <c r="AZ1061" s="28">
        <f>IFERROR(VLOOKUP(Table2[[#This Row],[SAP Code]],[26]_16!G:H,2,FALSE)/ 1000000, 0)</f>
        <v>0</v>
      </c>
      <c r="BA1061" s="28">
        <f>IFERROR(VLOOKUP(Table2[[#This Row],[SAP Code]],[26]_16!J:K,2,FALSE)/ 1000000, 0)</f>
        <v>0</v>
      </c>
      <c r="BB1061" s="28">
        <f>IFERROR(VLOOKUP(Table2[[#This Row],[SAP Code]],[26]_16!M:N,2,FALSE)/ 1000000, 0)</f>
        <v>0</v>
      </c>
      <c r="BC1061" s="28">
        <f>IFERROR(VLOOKUP(Table2[[#This Row],[SAP Code]],[26]_16!P:Q,2,FALSE),0)</f>
        <v>4.7186188099999997</v>
      </c>
      <c r="BD1061" s="28">
        <f>IFERROR(VLOOKUP(Table2[[#This Row],[SAP Code]],[26]_16!S:T,2,FALSE),0)</f>
        <v>12.509826880000002</v>
      </c>
      <c r="BE1061" s="28">
        <f>IFERROR(VLOOKUP(Table2[[#This Row],[SAP Code]],[26]_16!V:W,2,FALSE)/ 1000000, 0)</f>
        <v>12.607545290000001</v>
      </c>
      <c r="BF1061" s="28">
        <f>IFERROR(VLOOKUP(Table2[[#This Row],[SAP Code]],[26]_16!Y:Z,2,FALSE)/ 1000000, 0)</f>
        <v>5.9893034000000034</v>
      </c>
      <c r="BG1061" s="28" t="str">
        <f>IFERROR(VLOOKUP(Table2[[#This Row],[SAP Code]],[26]port!$A:$AD,30,FALSE),"unknown")</f>
        <v>OnGo</v>
      </c>
      <c r="BH1061" s="29" t="str">
        <f t="shared" si="286"/>
        <v>Ongoing</v>
      </c>
      <c r="BI1061" s="16"/>
    </row>
    <row r="1062" spans="1:61" ht="17.100000000000001" customHeight="1">
      <c r="A1062" s="16" t="s">
        <v>141</v>
      </c>
      <c r="B1062" s="16" t="s">
        <v>3708</v>
      </c>
      <c r="C1062" s="16" t="s">
        <v>3709</v>
      </c>
      <c r="D1062" s="16" t="s">
        <v>3710</v>
      </c>
      <c r="E1062" s="18">
        <v>43663</v>
      </c>
      <c r="F1062" s="16" t="s">
        <v>3711</v>
      </c>
      <c r="G1062" s="16" t="s">
        <v>107</v>
      </c>
      <c r="H1062" s="37" t="s">
        <v>213</v>
      </c>
      <c r="I1062" s="16" t="s">
        <v>102</v>
      </c>
      <c r="J1062" s="16" t="s">
        <v>103</v>
      </c>
      <c r="K1062" s="16" t="s">
        <v>618</v>
      </c>
      <c r="L1062" s="16" t="s">
        <v>70</v>
      </c>
      <c r="M1062" s="19">
        <v>50000000</v>
      </c>
      <c r="N1062" s="19">
        <v>35965789.341178671</v>
      </c>
      <c r="O1062" s="20" t="s">
        <v>3712</v>
      </c>
      <c r="P1062" s="21">
        <v>2000130020930</v>
      </c>
      <c r="Q1062" s="20" t="s">
        <v>87</v>
      </c>
      <c r="R1062" s="16" t="str">
        <f t="shared" si="276"/>
        <v>ADB Private</v>
      </c>
      <c r="S1062" s="16" t="str">
        <f t="shared" si="290"/>
        <v>H</v>
      </c>
      <c r="T1062" s="16" t="str">
        <f t="shared" si="274"/>
        <v>Multinational</v>
      </c>
      <c r="U1062" s="16" t="str">
        <f t="shared" si="277"/>
        <v>Multinational</v>
      </c>
      <c r="V1062" s="22" t="str">
        <f>IF(ISNUMBER(MATCH(A1062, {"Gabon","Sudan","Niger","Mali","Burkina Faso","Guinea"}, 0)), "De Facto Countries", "Non-De Facto Countries")</f>
        <v>Non-De Facto Countries</v>
      </c>
      <c r="W1062" s="16" t="str">
        <f t="shared" si="288"/>
        <v>Multi</v>
      </c>
      <c r="X1062" s="16" t="str">
        <f t="shared" si="289"/>
        <v>Finance</v>
      </c>
      <c r="Y1062" s="23"/>
      <c r="AA1062" s="23">
        <f>Table2[[#This Row],[Approved Amount_UA Equivalent]]</f>
        <v>35965789.341178671</v>
      </c>
      <c r="AD1062" s="23">
        <f>SUM(Table2[[#This Row],[Feed Africa ]:[Improve Quality Of Life ]])</f>
        <v>35965789.341178671</v>
      </c>
      <c r="AE1062" s="16" t="b">
        <f>Table2[[#This Row],[Total HI5]]=Table2[[#This Row],[Approved Amount_UA Equivalent]]</f>
        <v>1</v>
      </c>
      <c r="AF1062" s="24">
        <v>11</v>
      </c>
      <c r="AG1062" s="20" t="str">
        <f t="shared" si="278"/>
        <v>Line of Credit</v>
      </c>
      <c r="AH1062" s="24" t="e">
        <f>VLOOKUP(Table2[[#This Row],[SAP Code]],[25]DATA!$A:$G,7,FALSE)</f>
        <v>#N/A</v>
      </c>
      <c r="AI1062" s="20" t="str">
        <f t="shared" si="279"/>
        <v>Other Investment</v>
      </c>
      <c r="AJ1062" s="25" t="s">
        <v>106</v>
      </c>
      <c r="AK1062" s="25" t="s">
        <v>107</v>
      </c>
      <c r="AL1062" s="23" t="str" cm="1">
        <f t="array" ref="AL1062">_xlfn.SWITCH(AK1062,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62" s="26">
        <v>2</v>
      </c>
      <c r="AN1062" s="25" t="str">
        <f t="shared" si="287"/>
        <v>Non-Sovereign</v>
      </c>
      <c r="AO1062" s="27">
        <v>1</v>
      </c>
      <c r="AP1062" s="23">
        <f>Table2[[#This Row],[Approved Amount_UA Equivalent]]/1000000</f>
        <v>35.96578934117867</v>
      </c>
      <c r="AQ1062" s="19">
        <f t="shared" si="280"/>
        <v>47.864711086814225</v>
      </c>
      <c r="AR1062" s="23" t="str">
        <f t="shared" si="281"/>
        <v>31-40</v>
      </c>
      <c r="AS1062" s="23" t="str">
        <f t="shared" si="282"/>
        <v>21-40</v>
      </c>
      <c r="AT1062" s="23" t="str">
        <f t="shared" si="283"/>
        <v>1-40</v>
      </c>
      <c r="AU1062" s="23" t="str">
        <f t="shared" si="284"/>
        <v>&lt;1-50 Mn</v>
      </c>
      <c r="AV1062" s="23">
        <f>Table2[[#This Row],[Amount]]</f>
        <v>50000000</v>
      </c>
      <c r="AW1062" s="23" t="str">
        <f t="shared" si="285"/>
        <v>Jul 2019</v>
      </c>
      <c r="AX1062" s="28">
        <f>IFERROR(VLOOKUP(Table2[[#This Row],[SAP Code]],[26]_16!A:B,2,FALSE),0)</f>
        <v>0</v>
      </c>
      <c r="AY1062" s="28">
        <f>IFERROR(VLOOKUP(Table2[[#This Row],[SAP Code]],[26]_16!D:E,2,FALSE)/ 1000000, 0)</f>
        <v>0</v>
      </c>
      <c r="AZ1062" s="28">
        <f>IFERROR(VLOOKUP(Table2[[#This Row],[SAP Code]],[26]_16!G:H,2,FALSE)/ 1000000, 0)</f>
        <v>0</v>
      </c>
      <c r="BA1062" s="28">
        <f>IFERROR(VLOOKUP(Table2[[#This Row],[SAP Code]],[26]_16!J:K,2,FALSE)/ 1000000, 0)</f>
        <v>0</v>
      </c>
      <c r="BB1062" s="28">
        <f>IFERROR(VLOOKUP(Table2[[#This Row],[SAP Code]],[26]_16!M:N,2,FALSE)/ 1000000, 0)</f>
        <v>0</v>
      </c>
      <c r="BC1062" s="28">
        <f>IFERROR(VLOOKUP(Table2[[#This Row],[SAP Code]],[26]_16!P:Q,2,FALSE),0)</f>
        <v>0</v>
      </c>
      <c r="BD1062" s="28">
        <f>IFERROR(VLOOKUP(Table2[[#This Row],[SAP Code]],[26]_16!S:T,2,FALSE),0)</f>
        <v>0</v>
      </c>
      <c r="BE1062" s="28">
        <f>IFERROR(VLOOKUP(Table2[[#This Row],[SAP Code]],[26]_16!V:W,2,FALSE)/ 1000000, 0)</f>
        <v>37.597094499999997</v>
      </c>
      <c r="BF1062" s="28">
        <f>IFERROR(VLOOKUP(Table2[[#This Row],[SAP Code]],[26]_16!Y:Z,2,FALSE)/ 1000000, 0)</f>
        <v>0</v>
      </c>
      <c r="BG1062" s="28" t="str">
        <f>IFERROR(VLOOKUP(Table2[[#This Row],[SAP Code]],[26]port!$A:$AD,30,FALSE),"unknown")</f>
        <v>OnGo</v>
      </c>
      <c r="BH1062" s="29" t="str">
        <f t="shared" si="286"/>
        <v>Ongoing</v>
      </c>
      <c r="BI1062" s="16"/>
    </row>
    <row r="1063" spans="1:61" ht="17.100000000000001" customHeight="1">
      <c r="A1063" s="16" t="s">
        <v>141</v>
      </c>
      <c r="B1063" s="16" t="s">
        <v>3708</v>
      </c>
      <c r="C1063" s="16" t="s">
        <v>3713</v>
      </c>
      <c r="D1063" s="16" t="s">
        <v>3710</v>
      </c>
      <c r="E1063" s="18">
        <v>43663</v>
      </c>
      <c r="F1063" s="16" t="s">
        <v>3711</v>
      </c>
      <c r="G1063" s="16" t="s">
        <v>107</v>
      </c>
      <c r="H1063" s="37" t="s">
        <v>213</v>
      </c>
      <c r="I1063" s="16" t="s">
        <v>102</v>
      </c>
      <c r="J1063" s="16" t="s">
        <v>103</v>
      </c>
      <c r="K1063" s="16" t="s">
        <v>201</v>
      </c>
      <c r="L1063" s="16" t="s">
        <v>70</v>
      </c>
      <c r="M1063" s="19">
        <v>200000000</v>
      </c>
      <c r="N1063" s="19">
        <v>143863157.36471468</v>
      </c>
      <c r="O1063" s="20" t="s">
        <v>3714</v>
      </c>
      <c r="P1063" s="21">
        <v>2000140001451</v>
      </c>
      <c r="Q1063" s="20" t="s">
        <v>87</v>
      </c>
      <c r="R1063" s="16" t="str">
        <f t="shared" si="276"/>
        <v>ADB Private</v>
      </c>
      <c r="S1063" s="16" t="str">
        <f t="shared" si="290"/>
        <v>H</v>
      </c>
      <c r="T1063" s="16" t="str">
        <f t="shared" si="274"/>
        <v>Multinational</v>
      </c>
      <c r="U1063" s="16" t="str">
        <f t="shared" si="277"/>
        <v>Multinational</v>
      </c>
      <c r="V1063" s="22" t="str">
        <f>IF(ISNUMBER(MATCH(A1063, {"Gabon","Sudan","Niger","Mali","Burkina Faso","Guinea"}, 0)), "De Facto Countries", "Non-De Facto Countries")</f>
        <v>Non-De Facto Countries</v>
      </c>
      <c r="W1063" s="16" t="str">
        <f t="shared" si="288"/>
        <v>Multi</v>
      </c>
      <c r="X1063" s="16" t="str">
        <f t="shared" si="289"/>
        <v>Finance</v>
      </c>
      <c r="Y1063" s="23"/>
      <c r="AA1063" s="23">
        <f>Table2[[#This Row],[Approved Amount_UA Equivalent]]</f>
        <v>143863157.36471468</v>
      </c>
      <c r="AD1063" s="23">
        <f>SUM(Table2[[#This Row],[Feed Africa ]:[Improve Quality Of Life ]])</f>
        <v>143863157.36471468</v>
      </c>
      <c r="AE1063" s="16" t="b">
        <f>Table2[[#This Row],[Total HI5]]=Table2[[#This Row],[Approved Amount_UA Equivalent]]</f>
        <v>1</v>
      </c>
      <c r="AF1063" s="24">
        <v>70</v>
      </c>
      <c r="AG1063" s="20" t="str">
        <f t="shared" si="278"/>
        <v>Equity and Guarantee</v>
      </c>
      <c r="AH1063" s="24" t="e">
        <f>VLOOKUP(Table2[[#This Row],[SAP Code]],[25]DATA!$A:$G,7,FALSE)</f>
        <v>#N/A</v>
      </c>
      <c r="AI1063" s="20" t="str">
        <f t="shared" si="279"/>
        <v>Other Investment</v>
      </c>
      <c r="AJ1063" s="25" t="s">
        <v>106</v>
      </c>
      <c r="AK1063" s="25" t="s">
        <v>107</v>
      </c>
      <c r="AL1063" s="23" t="str" cm="1">
        <f t="array" ref="AL1063">_xlfn.SWITCH(AK1063,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63" s="26">
        <v>2</v>
      </c>
      <c r="AN1063" s="25" t="str">
        <f t="shared" si="287"/>
        <v>Non-Sovereign</v>
      </c>
      <c r="AO1063" s="27">
        <v>1</v>
      </c>
      <c r="AP1063" s="23">
        <f>Table2[[#This Row],[Approved Amount_UA Equivalent]]/1000000</f>
        <v>143.86315736471468</v>
      </c>
      <c r="AQ1063" s="19">
        <f t="shared" si="280"/>
        <v>191.4588443472569</v>
      </c>
      <c r="AR1063" s="23" t="str">
        <f t="shared" si="281"/>
        <v>141-150</v>
      </c>
      <c r="AS1063" s="23" t="str">
        <f t="shared" si="282"/>
        <v>141-160</v>
      </c>
      <c r="AT1063" s="23" t="str">
        <f t="shared" si="283"/>
        <v>121-160</v>
      </c>
      <c r="AU1063" s="23" t="str">
        <f t="shared" si="284"/>
        <v>100-200 Mn</v>
      </c>
      <c r="AV1063" s="23">
        <f>Table2[[#This Row],[Amount]]</f>
        <v>200000000</v>
      </c>
      <c r="AW1063" s="23" t="str">
        <f t="shared" si="285"/>
        <v>Jul 2019</v>
      </c>
      <c r="AX1063" s="28">
        <f>IFERROR(VLOOKUP(Table2[[#This Row],[SAP Code]],[26]_16!A:B,2,FALSE),0)</f>
        <v>0</v>
      </c>
      <c r="AY1063" s="28">
        <f>IFERROR(VLOOKUP(Table2[[#This Row],[SAP Code]],[26]_16!D:E,2,FALSE)/ 1000000, 0)</f>
        <v>0</v>
      </c>
      <c r="AZ1063" s="28">
        <f>IFERROR(VLOOKUP(Table2[[#This Row],[SAP Code]],[26]_16!G:H,2,FALSE)/ 1000000, 0)</f>
        <v>0</v>
      </c>
      <c r="BA1063" s="28">
        <f>IFERROR(VLOOKUP(Table2[[#This Row],[SAP Code]],[26]_16!J:K,2,FALSE)/ 1000000, 0)</f>
        <v>0</v>
      </c>
      <c r="BB1063" s="28">
        <f>IFERROR(VLOOKUP(Table2[[#This Row],[SAP Code]],[26]_16!M:N,2,FALSE)/ 1000000, 0)</f>
        <v>0</v>
      </c>
      <c r="BC1063" s="28">
        <f>IFERROR(VLOOKUP(Table2[[#This Row],[SAP Code]],[26]_16!P:Q,2,FALSE),0)</f>
        <v>0</v>
      </c>
      <c r="BD1063" s="28">
        <f>IFERROR(VLOOKUP(Table2[[#This Row],[SAP Code]],[26]_16!S:T,2,FALSE),0)</f>
        <v>0</v>
      </c>
      <c r="BE1063" s="28">
        <f>IFERROR(VLOOKUP(Table2[[#This Row],[SAP Code]],[26]_16!V:W,2,FALSE)/ 1000000, 0)</f>
        <v>0</v>
      </c>
      <c r="BF1063" s="28">
        <f>IFERROR(VLOOKUP(Table2[[#This Row],[SAP Code]],[26]_16!Y:Z,2,FALSE)/ 1000000, 0)</f>
        <v>0</v>
      </c>
      <c r="BG1063" s="28" t="str">
        <f>IFERROR(VLOOKUP(Table2[[#This Row],[SAP Code]],[26]port!$A:$AD,30,FALSE),"unknown")</f>
        <v>OnGo</v>
      </c>
      <c r="BH1063" s="29" t="str">
        <f t="shared" si="286"/>
        <v>Ongoing</v>
      </c>
      <c r="BI1063" s="16"/>
    </row>
    <row r="1064" spans="1:61" ht="17.100000000000001" customHeight="1">
      <c r="A1064" s="16" t="s">
        <v>141</v>
      </c>
      <c r="B1064" s="16" t="s">
        <v>3708</v>
      </c>
      <c r="C1064" s="16" t="s">
        <v>3715</v>
      </c>
      <c r="D1064" s="16" t="s">
        <v>3710</v>
      </c>
      <c r="E1064" s="18">
        <v>43663</v>
      </c>
      <c r="F1064" s="16" t="s">
        <v>3711</v>
      </c>
      <c r="G1064" s="16" t="s">
        <v>107</v>
      </c>
      <c r="H1064" s="37" t="s">
        <v>213</v>
      </c>
      <c r="I1064" s="16" t="s">
        <v>102</v>
      </c>
      <c r="J1064" s="16" t="s">
        <v>103</v>
      </c>
      <c r="K1064" s="16" t="s">
        <v>104</v>
      </c>
      <c r="L1064" s="16" t="s">
        <v>70</v>
      </c>
      <c r="M1064" s="19">
        <v>50000000</v>
      </c>
      <c r="N1064" s="19">
        <v>35965789.341178671</v>
      </c>
      <c r="O1064" s="20" t="s">
        <v>3716</v>
      </c>
      <c r="P1064" s="21">
        <v>2000130020982</v>
      </c>
      <c r="Q1064" s="20" t="s">
        <v>87</v>
      </c>
      <c r="R1064" s="16" t="str">
        <f t="shared" si="276"/>
        <v>ADB Private</v>
      </c>
      <c r="S1064" s="16" t="str">
        <f t="shared" si="290"/>
        <v>H</v>
      </c>
      <c r="T1064" s="16" t="str">
        <f t="shared" si="274"/>
        <v>Multinational</v>
      </c>
      <c r="U1064" s="16" t="str">
        <f t="shared" si="277"/>
        <v>Multinational</v>
      </c>
      <c r="V1064" s="22" t="str">
        <f>IF(ISNUMBER(MATCH(A1064, {"Gabon","Sudan","Niger","Mali","Burkina Faso","Guinea"}, 0)), "De Facto Countries", "Non-De Facto Countries")</f>
        <v>Non-De Facto Countries</v>
      </c>
      <c r="W1064" s="16" t="str">
        <f t="shared" si="288"/>
        <v>Multi</v>
      </c>
      <c r="X1064" s="16" t="str">
        <f t="shared" si="289"/>
        <v>Finance</v>
      </c>
      <c r="Y1064" s="23"/>
      <c r="AA1064" s="23">
        <f>Table2[[#This Row],[Approved Amount_UA Equivalent]]</f>
        <v>35965789.341178671</v>
      </c>
      <c r="AD1064" s="23">
        <f>SUM(Table2[[#This Row],[Feed Africa ]:[Improve Quality Of Life ]])</f>
        <v>35965789.341178671</v>
      </c>
      <c r="AE1064" s="16" t="b">
        <f>Table2[[#This Row],[Total HI5]]=Table2[[#This Row],[Approved Amount_UA Equivalent]]</f>
        <v>1</v>
      </c>
      <c r="AF1064" s="24">
        <v>11</v>
      </c>
      <c r="AG1064" s="20" t="str">
        <f t="shared" si="278"/>
        <v>Line of Credit</v>
      </c>
      <c r="AH1064" s="24" t="e">
        <f>VLOOKUP(Table2[[#This Row],[SAP Code]],[25]DATA!$A:$G,7,FALSE)</f>
        <v>#N/A</v>
      </c>
      <c r="AI1064" s="20" t="str">
        <f t="shared" si="279"/>
        <v>Other Investment</v>
      </c>
      <c r="AJ1064" s="25" t="s">
        <v>106</v>
      </c>
      <c r="AK1064" s="25" t="s">
        <v>107</v>
      </c>
      <c r="AL1064" s="23" t="str" cm="1">
        <f t="array" ref="AL1064">_xlfn.SWITCH(AK1064,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64" s="26">
        <v>2</v>
      </c>
      <c r="AN1064" s="25" t="str">
        <f t="shared" si="287"/>
        <v>Non-Sovereign</v>
      </c>
      <c r="AO1064" s="27">
        <v>1</v>
      </c>
      <c r="AP1064" s="23">
        <f>Table2[[#This Row],[Approved Amount_UA Equivalent]]/1000000</f>
        <v>35.96578934117867</v>
      </c>
      <c r="AQ1064" s="19">
        <f t="shared" si="280"/>
        <v>47.864711086814225</v>
      </c>
      <c r="AR1064" s="23" t="str">
        <f t="shared" si="281"/>
        <v>31-40</v>
      </c>
      <c r="AS1064" s="23" t="str">
        <f t="shared" si="282"/>
        <v>21-40</v>
      </c>
      <c r="AT1064" s="23" t="str">
        <f t="shared" si="283"/>
        <v>1-40</v>
      </c>
      <c r="AU1064" s="23" t="str">
        <f t="shared" si="284"/>
        <v>&lt;1-50 Mn</v>
      </c>
      <c r="AV1064" s="23">
        <f>Table2[[#This Row],[Amount]]</f>
        <v>50000000</v>
      </c>
      <c r="AW1064" s="23" t="str">
        <f t="shared" si="285"/>
        <v>Jul 2019</v>
      </c>
      <c r="AX1064" s="28">
        <f>IFERROR(VLOOKUP(Table2[[#This Row],[SAP Code]],[26]_16!A:B,2,FALSE),0)</f>
        <v>0</v>
      </c>
      <c r="AY1064" s="28">
        <f>IFERROR(VLOOKUP(Table2[[#This Row],[SAP Code]],[26]_16!D:E,2,FALSE)/ 1000000, 0)</f>
        <v>0</v>
      </c>
      <c r="AZ1064" s="28">
        <f>IFERROR(VLOOKUP(Table2[[#This Row],[SAP Code]],[26]_16!G:H,2,FALSE)/ 1000000, 0)</f>
        <v>0</v>
      </c>
      <c r="BA1064" s="28">
        <f>IFERROR(VLOOKUP(Table2[[#This Row],[SAP Code]],[26]_16!J:K,2,FALSE)/ 1000000, 0)</f>
        <v>0</v>
      </c>
      <c r="BB1064" s="28">
        <f>IFERROR(VLOOKUP(Table2[[#This Row],[SAP Code]],[26]_16!M:N,2,FALSE)/ 1000000, 0)</f>
        <v>0</v>
      </c>
      <c r="BC1064" s="28">
        <f>IFERROR(VLOOKUP(Table2[[#This Row],[SAP Code]],[26]_16!P:Q,2,FALSE),0)</f>
        <v>0</v>
      </c>
      <c r="BD1064" s="28">
        <f>IFERROR(VLOOKUP(Table2[[#This Row],[SAP Code]],[26]_16!S:T,2,FALSE),0)</f>
        <v>0</v>
      </c>
      <c r="BE1064" s="28">
        <f>IFERROR(VLOOKUP(Table2[[#This Row],[SAP Code]],[26]_16!V:W,2,FALSE)/ 1000000, 0)</f>
        <v>30.226776390000001</v>
      </c>
      <c r="BF1064" s="28">
        <f>IFERROR(VLOOKUP(Table2[[#This Row],[SAP Code]],[26]_16!Y:Z,2,FALSE)/ 1000000, 0)</f>
        <v>0</v>
      </c>
      <c r="BG1064" s="28" t="str">
        <f>IFERROR(VLOOKUP(Table2[[#This Row],[SAP Code]],[26]port!$A:$AD,30,FALSE),"unknown")</f>
        <v>OnGo</v>
      </c>
      <c r="BH1064" s="29" t="str">
        <f t="shared" si="286"/>
        <v>Ongoing</v>
      </c>
      <c r="BI1064" s="16"/>
    </row>
    <row r="1065" spans="1:61" ht="17.100000000000001" customHeight="1">
      <c r="A1065" s="16" t="s">
        <v>141</v>
      </c>
      <c r="B1065" s="16" t="s">
        <v>3717</v>
      </c>
      <c r="C1065" s="16" t="s">
        <v>3718</v>
      </c>
      <c r="D1065" s="16" t="s">
        <v>3719</v>
      </c>
      <c r="E1065" s="18">
        <v>43663</v>
      </c>
      <c r="F1065" s="16" t="s">
        <v>3720</v>
      </c>
      <c r="G1065" s="16" t="s">
        <v>107</v>
      </c>
      <c r="H1065" s="37" t="s">
        <v>213</v>
      </c>
      <c r="I1065" s="16" t="s">
        <v>102</v>
      </c>
      <c r="J1065" s="16" t="s">
        <v>103</v>
      </c>
      <c r="K1065" s="16" t="s">
        <v>201</v>
      </c>
      <c r="L1065" s="16" t="s">
        <v>195</v>
      </c>
      <c r="M1065" s="19">
        <v>100000000</v>
      </c>
      <c r="N1065" s="19">
        <v>81857845.665217787</v>
      </c>
      <c r="O1065" s="20" t="s">
        <v>3721</v>
      </c>
      <c r="P1065" s="21">
        <v>2000140001401</v>
      </c>
      <c r="Q1065" s="20" t="s">
        <v>87</v>
      </c>
      <c r="R1065" s="16" t="str">
        <f t="shared" si="276"/>
        <v>ADB Private</v>
      </c>
      <c r="S1065" s="16" t="str">
        <f t="shared" si="290"/>
        <v>H</v>
      </c>
      <c r="T1065" s="16" t="str">
        <f t="shared" si="274"/>
        <v>Multinational</v>
      </c>
      <c r="U1065" s="16" t="str">
        <f t="shared" si="277"/>
        <v>Multinational</v>
      </c>
      <c r="V1065" s="22" t="str">
        <f>IF(ISNUMBER(MATCH(A1065, {"Gabon","Sudan","Niger","Mali","Burkina Faso","Guinea"}, 0)), "De Facto Countries", "Non-De Facto Countries")</f>
        <v>Non-De Facto Countries</v>
      </c>
      <c r="W1065" s="16" t="str">
        <f t="shared" si="288"/>
        <v>Multi</v>
      </c>
      <c r="X1065" s="16" t="str">
        <f t="shared" si="289"/>
        <v>Finance</v>
      </c>
      <c r="Y1065" s="23"/>
      <c r="AA1065" s="23">
        <f>Table2[[#This Row],[Approved Amount_UA Equivalent]]</f>
        <v>81857845.665217787</v>
      </c>
      <c r="AD1065" s="23">
        <f>SUM(Table2[[#This Row],[Feed Africa ]:[Improve Quality Of Life ]])</f>
        <v>81857845.665217787</v>
      </c>
      <c r="AE1065" s="16" t="b">
        <f>Table2[[#This Row],[Total HI5]]=Table2[[#This Row],[Approved Amount_UA Equivalent]]</f>
        <v>1</v>
      </c>
      <c r="AF1065" s="24">
        <v>70</v>
      </c>
      <c r="AG1065" s="20" t="str">
        <f t="shared" si="278"/>
        <v>Equity and Guarantee</v>
      </c>
      <c r="AH1065" s="24" t="e">
        <f>VLOOKUP(Table2[[#This Row],[SAP Code]],[25]DATA!$A:$G,7,FALSE)</f>
        <v>#N/A</v>
      </c>
      <c r="AI1065" s="20" t="str">
        <f t="shared" si="279"/>
        <v>Other Investment</v>
      </c>
      <c r="AJ1065" s="25" t="s">
        <v>106</v>
      </c>
      <c r="AK1065" s="25" t="s">
        <v>107</v>
      </c>
      <c r="AL1065" s="23" t="str" cm="1">
        <f t="array" ref="AL1065">_xlfn.SWITCH(AK1065,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65" s="26">
        <v>2</v>
      </c>
      <c r="AN1065" s="25" t="str">
        <f t="shared" si="287"/>
        <v>Non-Sovereign</v>
      </c>
      <c r="AO1065" s="27">
        <v>1</v>
      </c>
      <c r="AP1065" s="23">
        <f>Table2[[#This Row],[Approved Amount_UA Equivalent]]/1000000</f>
        <v>81.857845665217781</v>
      </c>
      <c r="AQ1065" s="19">
        <f t="shared" si="280"/>
        <v>108.93969532509844</v>
      </c>
      <c r="AR1065" s="23" t="str">
        <f t="shared" si="281"/>
        <v>81-90</v>
      </c>
      <c r="AS1065" s="23" t="str">
        <f t="shared" si="282"/>
        <v>81-100</v>
      </c>
      <c r="AT1065" s="23" t="str">
        <f t="shared" si="283"/>
        <v>81-120</v>
      </c>
      <c r="AU1065" s="23" t="str">
        <f t="shared" si="284"/>
        <v>50-100 Mn</v>
      </c>
      <c r="AV1065" s="23">
        <f>Table2[[#This Row],[Amount]]</f>
        <v>100000000</v>
      </c>
      <c r="AW1065" s="23" t="str">
        <f t="shared" si="285"/>
        <v>Jul 2019</v>
      </c>
      <c r="AX1065" s="28">
        <f>IFERROR(VLOOKUP(Table2[[#This Row],[SAP Code]],[26]_16!A:B,2,FALSE),0)</f>
        <v>0</v>
      </c>
      <c r="AY1065" s="28">
        <f>IFERROR(VLOOKUP(Table2[[#This Row],[SAP Code]],[26]_16!D:E,2,FALSE)/ 1000000, 0)</f>
        <v>0</v>
      </c>
      <c r="AZ1065" s="28">
        <f>IFERROR(VLOOKUP(Table2[[#This Row],[SAP Code]],[26]_16!G:H,2,FALSE)/ 1000000, 0)</f>
        <v>0</v>
      </c>
      <c r="BA1065" s="28">
        <f>IFERROR(VLOOKUP(Table2[[#This Row],[SAP Code]],[26]_16!J:K,2,FALSE)/ 1000000, 0)</f>
        <v>0</v>
      </c>
      <c r="BB1065" s="28">
        <f>IFERROR(VLOOKUP(Table2[[#This Row],[SAP Code]],[26]_16!M:N,2,FALSE)/ 1000000, 0)</f>
        <v>0</v>
      </c>
      <c r="BC1065" s="28">
        <f>IFERROR(VLOOKUP(Table2[[#This Row],[SAP Code]],[26]_16!P:Q,2,FALSE),0)</f>
        <v>0</v>
      </c>
      <c r="BD1065" s="28">
        <f>IFERROR(VLOOKUP(Table2[[#This Row],[SAP Code]],[26]_16!S:T,2,FALSE),0)</f>
        <v>0</v>
      </c>
      <c r="BE1065" s="28">
        <f>IFERROR(VLOOKUP(Table2[[#This Row],[SAP Code]],[26]_16!V:W,2,FALSE)/ 1000000, 0)</f>
        <v>0</v>
      </c>
      <c r="BF1065" s="28">
        <f>IFERROR(VLOOKUP(Table2[[#This Row],[SAP Code]],[26]_16!Y:Z,2,FALSE)/ 1000000, 0)</f>
        <v>0</v>
      </c>
      <c r="BG1065" s="28" t="str">
        <f>IFERROR(VLOOKUP(Table2[[#This Row],[SAP Code]],[26]port!$A:$AD,30,FALSE),"unknown")</f>
        <v>APVD</v>
      </c>
      <c r="BH1065" s="29" t="str">
        <f t="shared" si="286"/>
        <v>Ongoing</v>
      </c>
      <c r="BI1065" s="16"/>
    </row>
    <row r="1066" spans="1:61" ht="17.100000000000001" customHeight="1">
      <c r="A1066" s="38" t="s">
        <v>2047</v>
      </c>
      <c r="B1066" s="16" t="s">
        <v>3722</v>
      </c>
      <c r="C1066" s="16" t="s">
        <v>3723</v>
      </c>
      <c r="D1066" s="16" t="s">
        <v>3724</v>
      </c>
      <c r="E1066" s="18">
        <v>43663</v>
      </c>
      <c r="F1066" s="16" t="s">
        <v>1175</v>
      </c>
      <c r="G1066" s="16" t="s">
        <v>107</v>
      </c>
      <c r="H1066" s="16" t="s">
        <v>81</v>
      </c>
      <c r="I1066" s="16" t="s">
        <v>102</v>
      </c>
      <c r="J1066" s="16" t="s">
        <v>83</v>
      </c>
      <c r="K1066" s="16" t="s">
        <v>69</v>
      </c>
      <c r="L1066" s="16" t="s">
        <v>85</v>
      </c>
      <c r="M1066" s="19">
        <v>2900000</v>
      </c>
      <c r="N1066" s="19">
        <v>2900000</v>
      </c>
      <c r="O1066" s="20" t="s">
        <v>3725</v>
      </c>
      <c r="P1066" s="21">
        <v>2100155040168</v>
      </c>
      <c r="Q1066" s="20" t="s">
        <v>72</v>
      </c>
      <c r="R1066" s="16" t="str">
        <f t="shared" si="276"/>
        <v>ADF Including TSF</v>
      </c>
      <c r="S1066" s="16" t="str">
        <f t="shared" si="290"/>
        <v>H</v>
      </c>
      <c r="T1066" s="16" t="str">
        <f t="shared" si="274"/>
        <v>ADF Countries</v>
      </c>
      <c r="U1066" s="16" t="str">
        <f t="shared" si="277"/>
        <v>Transition States</v>
      </c>
      <c r="V1066" s="22" t="str">
        <f>IF(ISNUMBER(MATCH(A1066, {"Gabon","Sudan","Niger","Mali","Burkina Faso","Guinea"}, 0)), "De Facto Countries", "Non-De Facto Countries")</f>
        <v>Non-De Facto Countries</v>
      </c>
      <c r="W1066" s="16" t="str">
        <f t="shared" si="288"/>
        <v>East</v>
      </c>
      <c r="X1066" s="16" t="str">
        <f t="shared" si="289"/>
        <v>Finance</v>
      </c>
      <c r="Y1066" s="23"/>
      <c r="AA1066" s="23">
        <f>Table2[[#This Row],[Approved Amount_UA Equivalent]]</f>
        <v>2900000</v>
      </c>
      <c r="AD1066" s="23">
        <f>SUM(Table2[[#This Row],[Feed Africa ]:[Improve Quality Of Life ]])</f>
        <v>2900000</v>
      </c>
      <c r="AE1066" s="16" t="b">
        <f>Table2[[#This Row],[Total HI5]]=Table2[[#This Row],[Approved Amount_UA Equivalent]]</f>
        <v>1</v>
      </c>
      <c r="AF1066" s="24">
        <v>41</v>
      </c>
      <c r="AG1066" s="20" t="str">
        <f t="shared" si="278"/>
        <v>ISP and Investment Project</v>
      </c>
      <c r="AH1066" s="24" t="e">
        <f>VLOOKUP(Table2[[#This Row],[SAP Code]],[25]DATA!$A:$G,7,FALSE)</f>
        <v>#N/A</v>
      </c>
      <c r="AI1066" s="20" t="str">
        <f t="shared" si="279"/>
        <v>Other Investment</v>
      </c>
      <c r="AJ1066" s="25" t="s">
        <v>106</v>
      </c>
      <c r="AK1066" s="25" t="s">
        <v>107</v>
      </c>
      <c r="AL1066" s="23" t="str" cm="1">
        <f t="array" ref="AL1066">_xlfn.SWITCH(AK1066,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66" s="26">
        <v>1</v>
      </c>
      <c r="AN1066" s="25" t="str">
        <f t="shared" si="287"/>
        <v>Sovereign</v>
      </c>
      <c r="AO1066" s="27">
        <v>0.5</v>
      </c>
      <c r="AP1066" s="23">
        <f>Table2[[#This Row],[Approved Amount_UA Equivalent]]/1000000</f>
        <v>2.9</v>
      </c>
      <c r="AQ1066" s="19">
        <f t="shared" si="280"/>
        <v>3.8594360000000001</v>
      </c>
      <c r="AR1066" s="23" t="str">
        <f t="shared" si="281"/>
        <v>1-10</v>
      </c>
      <c r="AS1066" s="23" t="str">
        <f t="shared" si="282"/>
        <v>1-20</v>
      </c>
      <c r="AT1066" s="23" t="str">
        <f t="shared" si="283"/>
        <v>1-40</v>
      </c>
      <c r="AU1066" s="23" t="str">
        <f t="shared" si="284"/>
        <v>&lt;1-50 Mn</v>
      </c>
      <c r="AV1066" s="23">
        <f>Table2[[#This Row],[Amount]]</f>
        <v>2900000</v>
      </c>
      <c r="AW1066" s="23" t="str">
        <f t="shared" si="285"/>
        <v>Jul 2019</v>
      </c>
      <c r="AX1066" s="28">
        <f>IFERROR(VLOOKUP(Table2[[#This Row],[SAP Code]],[26]_16!A:B,2,FALSE),0)</f>
        <v>0</v>
      </c>
      <c r="AY1066" s="28">
        <f>IFERROR(VLOOKUP(Table2[[#This Row],[SAP Code]],[26]_16!D:E,2,FALSE)/ 1000000, 0)</f>
        <v>0</v>
      </c>
      <c r="AZ1066" s="28">
        <f>IFERROR(VLOOKUP(Table2[[#This Row],[SAP Code]],[26]_16!G:H,2,FALSE)/ 1000000, 0)</f>
        <v>0</v>
      </c>
      <c r="BA1066" s="28">
        <f>IFERROR(VLOOKUP(Table2[[#This Row],[SAP Code]],[26]_16!J:K,2,FALSE)/ 1000000, 0)</f>
        <v>0</v>
      </c>
      <c r="BB1066" s="28">
        <f>IFERROR(VLOOKUP(Table2[[#This Row],[SAP Code]],[26]_16!M:N,2,FALSE)/ 1000000, 0)</f>
        <v>0</v>
      </c>
      <c r="BC1066" s="28">
        <f>IFERROR(VLOOKUP(Table2[[#This Row],[SAP Code]],[26]_16!P:Q,2,FALSE),0)</f>
        <v>4.2870080000000005E-2</v>
      </c>
      <c r="BD1066" s="28">
        <f>IFERROR(VLOOKUP(Table2[[#This Row],[SAP Code]],[26]_16!S:T,2,FALSE),0)</f>
        <v>0</v>
      </c>
      <c r="BE1066" s="28">
        <f>IFERROR(VLOOKUP(Table2[[#This Row],[SAP Code]],[26]_16!V:W,2,FALSE)/ 1000000, 0)</f>
        <v>0.25440703000000003</v>
      </c>
      <c r="BF1066" s="28">
        <f>IFERROR(VLOOKUP(Table2[[#This Row],[SAP Code]],[26]_16!Y:Z,2,FALSE)/ 1000000, 0)</f>
        <v>7.6321589999999995E-2</v>
      </c>
      <c r="BG1066" s="28" t="str">
        <f>IFERROR(VLOOKUP(Table2[[#This Row],[SAP Code]],[26]port!$A:$AD,30,FALSE),"unknown")</f>
        <v>OnGo</v>
      </c>
      <c r="BH1066" s="29" t="str">
        <f t="shared" si="286"/>
        <v>Ongoing</v>
      </c>
      <c r="BI1066" s="16"/>
    </row>
    <row r="1067" spans="1:61" ht="17.100000000000001" customHeight="1">
      <c r="A1067" s="38" t="s">
        <v>2047</v>
      </c>
      <c r="B1067" s="16" t="s">
        <v>3722</v>
      </c>
      <c r="C1067" s="16" t="s">
        <v>3726</v>
      </c>
      <c r="D1067" s="16" t="s">
        <v>3724</v>
      </c>
      <c r="E1067" s="18">
        <v>43663</v>
      </c>
      <c r="F1067" s="16" t="s">
        <v>1175</v>
      </c>
      <c r="G1067" s="16" t="s">
        <v>107</v>
      </c>
      <c r="H1067" s="16" t="s">
        <v>81</v>
      </c>
      <c r="I1067" s="16" t="s">
        <v>102</v>
      </c>
      <c r="J1067" s="16" t="s">
        <v>2463</v>
      </c>
      <c r="K1067" s="16" t="s">
        <v>69</v>
      </c>
      <c r="L1067" s="16" t="s">
        <v>85</v>
      </c>
      <c r="M1067" s="19">
        <v>1900000</v>
      </c>
      <c r="N1067" s="19">
        <v>1900000</v>
      </c>
      <c r="O1067" s="20" t="s">
        <v>3725</v>
      </c>
      <c r="P1067" s="21">
        <v>5900155015753</v>
      </c>
      <c r="Q1067" s="20" t="s">
        <v>72</v>
      </c>
      <c r="R1067" s="16" t="str">
        <f t="shared" si="276"/>
        <v>ADF Including TSF</v>
      </c>
      <c r="S1067" s="16" t="str">
        <f t="shared" si="290"/>
        <v>H</v>
      </c>
      <c r="T1067" s="16" t="str">
        <f t="shared" ref="T1067:T1099" si="291">IF(A1067="Algeria","ADB Countries",IF(A1067="Angola","ADB Countries",IF(A1067="Benin","ADF Countries",IF(A1067="Botswana","ADB Countries",IF(A1067="Burkina Faso","ADF Countries",IF(A1067="Burundi","ADF Countries",IF(A1067="Cameroon","Blend Countries",IF(A1067="Cape Verde","ADB Countries",IF(A1067="Central African Republic","ADF Countries",IF(A1067="Centrafrique","ADF Countries",IF(A1067="Chad","ADF Countries",IF(A1067="Comoros","ADF Countries",IF(A1067="Congo CG","ADB Countries",IF(A1067="Congo","ADB Countries",IF(A1067="Côte D'Ivoire","Blend Countries",IF(A1067="Dem Rep Congo","ADF Countries",IF(A1067="DEMOCRATIC REPUBLIC OF THE CONGO","ADF Countries",IF(A1067="Djibouti","ADF Countries",IF(A1067="Egypt","ADB Countries",IF(A1067="Eq Guinea","ADB Countries",IF(A1067="Equatorial Guinea","ADB Countries",IF(A1067="Eritrea","ADF Countries",IF(A1067="Swaziland","ADB Countries",IF(A1067="Eswatini","ADB Countries",IF(A1067="Ethiopia","ADF Countries",IF(A1067="Gabon","ADB Countries",IF(A1067="Gambia","ADF Countries",IF(A1067="Ghana","ADF Countries",IF(A1067="Guinea","ADF Countries",IF(A1067="Guinea-Bissau","ADF Countries",IF(A1067="Kenya","Blend Countries",IF(A1067="Lesotho","ADF Countries",IF(A1067="Liberia","ADF Countries",IF(A1067="Libya","ADB Countries",IF(A1067="Madagascar","ADF Countries",IF(A1067="Malawi","ADF Countries",IF(A1067="Mali","ADF Countries",IF(A1067="Mauritania","ADF Countries",IF(A1067="Mauritius","ADB Countries",IF(A1067="Morocco","ADB Countries",IF(A1067="Mozambique","ADF Countries",IF(OR(A1067="Multi",A1067="Multinational",A1067="Multi-Countries"),"Multinational",IF(A1067="Namibia","ADB Countries",IF(A1067="Niger","ADF Countries",IF(A1067="Nigeria","ADB Countries",IF(A1067="Rwanda","ADF Countries",IF(A1067="Sao Tome &amp; Principe","ADF Countries",IF(A1067="Sao Tome","ADF Countries",IF(A1067="Senegal","Blend Countries",IF(A1067="Seychelles","ADB Countries",IF(A1067="Sierra Leone","ADF Countries",IF(A1067="Somalia","ADF Countries",IF(A1067="South Africa","ADB Countries",IF(A1067="South Sudan","ADF Countries",IF(A1067="Sudan","ADF Countries",IF(A1067="Tanzania","Blend Countries",IF(A1067="Togo","ADF Countries",IF(A1067="Tunisia","ADB Countries",IF(A1067="Uganda","ADF Countries",IF(A1067="Zambia","Blend Countries",IF(A1067="Zimbabwe","ADF Countries","")))))))))))))))))))))))))))))))))))))))))))))))))))))))))))))</f>
        <v>ADF Countries</v>
      </c>
      <c r="U1067" s="16" t="str">
        <f t="shared" si="277"/>
        <v>Transition States</v>
      </c>
      <c r="V1067" s="22" t="str">
        <f>IF(ISNUMBER(MATCH(A1067, {"Gabon","Sudan","Niger","Mali","Burkina Faso","Guinea"}, 0)), "De Facto Countries", "Non-De Facto Countries")</f>
        <v>Non-De Facto Countries</v>
      </c>
      <c r="W1067" s="16" t="str">
        <f t="shared" si="288"/>
        <v>East</v>
      </c>
      <c r="X1067" s="16" t="str">
        <f t="shared" si="289"/>
        <v>Finance</v>
      </c>
      <c r="Y1067" s="23"/>
      <c r="AA1067" s="23">
        <f>Table2[[#This Row],[Approved Amount_UA Equivalent]]</f>
        <v>1900000</v>
      </c>
      <c r="AD1067" s="23">
        <f>SUM(Table2[[#This Row],[Feed Africa ]:[Improve Quality Of Life ]])</f>
        <v>1900000</v>
      </c>
      <c r="AE1067" s="16" t="b">
        <f>Table2[[#This Row],[Total HI5]]=Table2[[#This Row],[Approved Amount_UA Equivalent]]</f>
        <v>1</v>
      </c>
      <c r="AF1067" s="24">
        <v>41</v>
      </c>
      <c r="AG1067" s="20" t="str">
        <f t="shared" si="278"/>
        <v>ISP and Investment Project</v>
      </c>
      <c r="AH1067" s="24" t="e">
        <f>VLOOKUP(Table2[[#This Row],[SAP Code]],[25]DATA!$A:$G,7,FALSE)</f>
        <v>#N/A</v>
      </c>
      <c r="AI1067" s="20" t="str">
        <f t="shared" si="279"/>
        <v>Other Investment</v>
      </c>
      <c r="AJ1067" s="25" t="s">
        <v>106</v>
      </c>
      <c r="AK1067" s="25" t="s">
        <v>107</v>
      </c>
      <c r="AL1067" s="23" t="str" cm="1">
        <f t="array" ref="AL1067">_xlfn.SWITCH(AK1067,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67" s="26">
        <v>1</v>
      </c>
      <c r="AN1067" s="25" t="str">
        <f t="shared" si="287"/>
        <v>Sovereign</v>
      </c>
      <c r="AO1067" s="27">
        <v>0.5</v>
      </c>
      <c r="AP1067" s="23">
        <f>Table2[[#This Row],[Approved Amount_UA Equivalent]]/1000000</f>
        <v>1.9</v>
      </c>
      <c r="AQ1067" s="19">
        <f t="shared" si="280"/>
        <v>2.5285959999999998</v>
      </c>
      <c r="AR1067" s="23" t="str">
        <f t="shared" si="281"/>
        <v>1-10</v>
      </c>
      <c r="AS1067" s="23" t="str">
        <f t="shared" si="282"/>
        <v>1-20</v>
      </c>
      <c r="AT1067" s="23" t="str">
        <f t="shared" si="283"/>
        <v>1-40</v>
      </c>
      <c r="AU1067" s="23" t="str">
        <f t="shared" si="284"/>
        <v>&lt;1-50 Mn</v>
      </c>
      <c r="AV1067" s="23">
        <f>Table2[[#This Row],[Amount]]</f>
        <v>1900000</v>
      </c>
      <c r="AW1067" s="23" t="str">
        <f t="shared" si="285"/>
        <v>Jul 2019</v>
      </c>
      <c r="AX1067" s="28">
        <f>IFERROR(VLOOKUP(Table2[[#This Row],[SAP Code]],[26]_16!A:B,2,FALSE),0)</f>
        <v>0</v>
      </c>
      <c r="AY1067" s="28">
        <f>IFERROR(VLOOKUP(Table2[[#This Row],[SAP Code]],[26]_16!D:E,2,FALSE)/ 1000000, 0)</f>
        <v>0</v>
      </c>
      <c r="AZ1067" s="28">
        <f>IFERROR(VLOOKUP(Table2[[#This Row],[SAP Code]],[26]_16!G:H,2,FALSE)/ 1000000, 0)</f>
        <v>0</v>
      </c>
      <c r="BA1067" s="28">
        <f>IFERROR(VLOOKUP(Table2[[#This Row],[SAP Code]],[26]_16!J:K,2,FALSE)/ 1000000, 0)</f>
        <v>0</v>
      </c>
      <c r="BB1067" s="28">
        <f>IFERROR(VLOOKUP(Table2[[#This Row],[SAP Code]],[26]_16!M:N,2,FALSE)/ 1000000, 0)</f>
        <v>0</v>
      </c>
      <c r="BC1067" s="28">
        <f>IFERROR(VLOOKUP(Table2[[#This Row],[SAP Code]],[26]_16!P:Q,2,FALSE),0)</f>
        <v>4.2870080000000005E-2</v>
      </c>
      <c r="BD1067" s="28">
        <f>IFERROR(VLOOKUP(Table2[[#This Row],[SAP Code]],[26]_16!S:T,2,FALSE),0)</f>
        <v>0</v>
      </c>
      <c r="BE1067" s="28">
        <f>IFERROR(VLOOKUP(Table2[[#This Row],[SAP Code]],[26]_16!V:W,2,FALSE)/ 1000000, 0)</f>
        <v>0.25440703000000003</v>
      </c>
      <c r="BF1067" s="28">
        <f>IFERROR(VLOOKUP(Table2[[#This Row],[SAP Code]],[26]_16!Y:Z,2,FALSE)/ 1000000, 0)</f>
        <v>7.6321589999999995E-2</v>
      </c>
      <c r="BG1067" s="28" t="str">
        <f>IFERROR(VLOOKUP(Table2[[#This Row],[SAP Code]],[26]port!$A:$AD,30,FALSE),"unknown")</f>
        <v>OnGo</v>
      </c>
      <c r="BH1067" s="29" t="str">
        <f t="shared" si="286"/>
        <v>Ongoing</v>
      </c>
      <c r="BI1067" s="16"/>
    </row>
    <row r="1068" spans="1:61" ht="17.100000000000001" customHeight="1">
      <c r="A1068" s="16" t="s">
        <v>75</v>
      </c>
      <c r="B1068" s="16" t="s">
        <v>3727</v>
      </c>
      <c r="C1068" s="16" t="s">
        <v>3728</v>
      </c>
      <c r="D1068" s="16" t="s">
        <v>3729</v>
      </c>
      <c r="E1068" s="18">
        <v>43663</v>
      </c>
      <c r="F1068" s="16" t="s">
        <v>3658</v>
      </c>
      <c r="G1068" s="16" t="s">
        <v>74</v>
      </c>
      <c r="H1068" s="16" t="s">
        <v>81</v>
      </c>
      <c r="I1068" s="16" t="s">
        <v>155</v>
      </c>
      <c r="J1068" s="16" t="s">
        <v>3659</v>
      </c>
      <c r="K1068" s="16" t="s">
        <v>443</v>
      </c>
      <c r="L1068" s="16" t="s">
        <v>195</v>
      </c>
      <c r="M1068" s="19">
        <v>2000000</v>
      </c>
      <c r="N1068" s="19">
        <v>1637156.9133043557</v>
      </c>
      <c r="O1068" s="20" t="s">
        <v>3730</v>
      </c>
      <c r="P1068" s="24" t="s">
        <v>3731</v>
      </c>
      <c r="Q1068" s="20" t="s">
        <v>72</v>
      </c>
      <c r="R1068" s="16" t="str">
        <f t="shared" si="276"/>
        <v>OTHERS</v>
      </c>
      <c r="S1068" s="16" t="s">
        <v>1958</v>
      </c>
      <c r="T1068" s="16" t="s">
        <v>88</v>
      </c>
      <c r="U1068" s="16" t="str">
        <f t="shared" si="277"/>
        <v>Non-Transition States</v>
      </c>
      <c r="V1068" s="22" t="str">
        <f>IF(ISNUMBER(MATCH(A1068, {"Gabon","Sudan","Niger","Mali","Burkina Faso","Guinea"}, 0)), "De Facto Countries", "Non-De Facto Countries")</f>
        <v>Non-De Facto Countries</v>
      </c>
      <c r="W1068" s="16" t="str">
        <f t="shared" si="288"/>
        <v>East</v>
      </c>
      <c r="X1068" s="16" t="str">
        <f t="shared" si="289"/>
        <v>Transport</v>
      </c>
      <c r="Y1068" s="23">
        <f>Table2[[#This Row],[Approved Amount_UA Equivalent]]</f>
        <v>1637156.9133043557</v>
      </c>
      <c r="AD1068" s="23">
        <f>SUM(Table2[[#This Row],[Feed Africa ]:[Improve Quality Of Life ]])</f>
        <v>1637156.9133043557</v>
      </c>
      <c r="AE1068" s="16" t="b">
        <f>Table2[[#This Row],[Total HI5]]=Table2[[#This Row],[Approved Amount_UA Equivalent]]</f>
        <v>1</v>
      </c>
      <c r="AF1068" s="24">
        <v>70</v>
      </c>
      <c r="AG1068" s="20" t="str">
        <f t="shared" si="278"/>
        <v>Equity and Guarantee</v>
      </c>
      <c r="AH1068" s="24" t="e">
        <f>VLOOKUP(Table2[[#This Row],[SAP Code]],[25]DATA!$A:$G,7,FALSE)</f>
        <v>#N/A</v>
      </c>
      <c r="AI1068" s="20" t="str">
        <f t="shared" si="279"/>
        <v>Other Investment</v>
      </c>
      <c r="AJ1068" s="25" t="s">
        <v>157</v>
      </c>
      <c r="AK1068" s="25" t="s">
        <v>74</v>
      </c>
      <c r="AL1068" s="23" t="str" cm="1">
        <f t="array" ref="AL1068">_xlfn.SWITCH(AK1068,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68" s="26">
        <v>1</v>
      </c>
      <c r="AN1068" s="25" t="str">
        <f t="shared" si="287"/>
        <v>Sovereign</v>
      </c>
      <c r="AO1068" s="27">
        <v>1</v>
      </c>
      <c r="AP1068" s="23">
        <f>Table2[[#This Row],[Approved Amount_UA Equivalent]]/1000000</f>
        <v>1.6371569133043558</v>
      </c>
      <c r="AQ1068" s="19">
        <f t="shared" si="280"/>
        <v>2.1787939065019688</v>
      </c>
      <c r="AR1068" s="23" t="str">
        <f t="shared" si="281"/>
        <v>1-10</v>
      </c>
      <c r="AS1068" s="23" t="str">
        <f t="shared" si="282"/>
        <v>1-20</v>
      </c>
      <c r="AT1068" s="23" t="str">
        <f t="shared" si="283"/>
        <v>1-40</v>
      </c>
      <c r="AU1068" s="23" t="str">
        <f t="shared" si="284"/>
        <v>&lt;1-50 Mn</v>
      </c>
      <c r="AV1068" s="23">
        <f>Table2[[#This Row],[Amount]]</f>
        <v>2000000</v>
      </c>
      <c r="AW1068" s="23" t="str">
        <f t="shared" si="285"/>
        <v>Jul 2019</v>
      </c>
      <c r="AX1068" s="28">
        <f>IFERROR(VLOOKUP(Table2[[#This Row],[SAP Code]],[26]_16!A:B,2,FALSE),0)</f>
        <v>0</v>
      </c>
      <c r="AY1068" s="28">
        <f>IFERROR(VLOOKUP(Table2[[#This Row],[SAP Code]],[26]_16!D:E,2,FALSE)/ 1000000, 0)</f>
        <v>0</v>
      </c>
      <c r="AZ1068" s="28">
        <f>IFERROR(VLOOKUP(Table2[[#This Row],[SAP Code]],[26]_16!G:H,2,FALSE)/ 1000000, 0)</f>
        <v>0</v>
      </c>
      <c r="BA1068" s="28">
        <f>IFERROR(VLOOKUP(Table2[[#This Row],[SAP Code]],[26]_16!J:K,2,FALSE)/ 1000000, 0)</f>
        <v>0</v>
      </c>
      <c r="BB1068" s="28">
        <f>IFERROR(VLOOKUP(Table2[[#This Row],[SAP Code]],[26]_16!M:N,2,FALSE)/ 1000000, 0)</f>
        <v>0</v>
      </c>
      <c r="BC1068" s="28">
        <f>IFERROR(VLOOKUP(Table2[[#This Row],[SAP Code]],[26]_16!P:Q,2,FALSE),0)</f>
        <v>0</v>
      </c>
      <c r="BD1068" s="28">
        <f>IFERROR(VLOOKUP(Table2[[#This Row],[SAP Code]],[26]_16!S:T,2,FALSE),0)</f>
        <v>0</v>
      </c>
      <c r="BE1068" s="28">
        <f>IFERROR(VLOOKUP(Table2[[#This Row],[SAP Code]],[26]_16!V:W,2,FALSE)/ 1000000, 0)</f>
        <v>0</v>
      </c>
      <c r="BF1068" s="28">
        <f>IFERROR(VLOOKUP(Table2[[#This Row],[SAP Code]],[26]_16!Y:Z,2,FALSE)/ 1000000, 0)</f>
        <v>0</v>
      </c>
      <c r="BG1068" s="28" t="str">
        <f>IFERROR(VLOOKUP(Table2[[#This Row],[SAP Code]],[26]port!$A:$AD,30,FALSE),"unknown")</f>
        <v>unknown</v>
      </c>
      <c r="BH1068" s="29" t="str">
        <f t="shared" si="286"/>
        <v>Unknown</v>
      </c>
      <c r="BI1068" s="16"/>
    </row>
    <row r="1069" spans="1:61" ht="17.100000000000001" customHeight="1">
      <c r="A1069" s="16" t="s">
        <v>75</v>
      </c>
      <c r="B1069" s="16" t="s">
        <v>3727</v>
      </c>
      <c r="C1069" s="16" t="s">
        <v>3728</v>
      </c>
      <c r="D1069" s="16" t="s">
        <v>3729</v>
      </c>
      <c r="E1069" s="18">
        <v>43663</v>
      </c>
      <c r="F1069" s="16" t="s">
        <v>3658</v>
      </c>
      <c r="G1069" s="16" t="s">
        <v>74</v>
      </c>
      <c r="H1069" s="16" t="s">
        <v>81</v>
      </c>
      <c r="I1069" s="16" t="s">
        <v>155</v>
      </c>
      <c r="J1069" s="16" t="s">
        <v>3659</v>
      </c>
      <c r="K1069" s="16" t="s">
        <v>69</v>
      </c>
      <c r="L1069" s="16" t="s">
        <v>195</v>
      </c>
      <c r="M1069" s="19">
        <v>365000</v>
      </c>
      <c r="N1069" s="19">
        <v>298781.13667804492</v>
      </c>
      <c r="O1069" s="20" t="s">
        <v>3732</v>
      </c>
      <c r="P1069" s="24" t="s">
        <v>3733</v>
      </c>
      <c r="Q1069" s="20" t="s">
        <v>72</v>
      </c>
      <c r="R1069" s="16" t="str">
        <f t="shared" si="276"/>
        <v>OTHERS</v>
      </c>
      <c r="S1069" s="16" t="s">
        <v>1958</v>
      </c>
      <c r="T1069" s="16" t="s">
        <v>88</v>
      </c>
      <c r="U1069" s="16" t="str">
        <f t="shared" si="277"/>
        <v>Non-Transition States</v>
      </c>
      <c r="V1069" s="22" t="str">
        <f>IF(ISNUMBER(MATCH(A1069, {"Gabon","Sudan","Niger","Mali","Burkina Faso","Guinea"}, 0)), "De Facto Countries", "Non-De Facto Countries")</f>
        <v>Non-De Facto Countries</v>
      </c>
      <c r="W1069" s="16" t="str">
        <f t="shared" si="288"/>
        <v>East</v>
      </c>
      <c r="X1069" s="16" t="str">
        <f t="shared" si="289"/>
        <v>Transport</v>
      </c>
      <c r="Y1069" s="23">
        <f>Table2[[#This Row],[Approved Amount_UA Equivalent]]</f>
        <v>298781.13667804492</v>
      </c>
      <c r="AD1069" s="23">
        <f>SUM(Table2[[#This Row],[Feed Africa ]:[Improve Quality Of Life ]])</f>
        <v>298781.13667804492</v>
      </c>
      <c r="AE1069" s="16" t="b">
        <f>Table2[[#This Row],[Total HI5]]=Table2[[#This Row],[Approved Amount_UA Equivalent]]</f>
        <v>1</v>
      </c>
      <c r="AF1069" s="24">
        <v>70</v>
      </c>
      <c r="AG1069" s="20" t="str">
        <f t="shared" si="278"/>
        <v>Equity and Guarantee</v>
      </c>
      <c r="AH1069" s="24" t="e">
        <f>VLOOKUP(Table2[[#This Row],[SAP Code]],[25]DATA!$A:$G,7,FALSE)</f>
        <v>#N/A</v>
      </c>
      <c r="AI1069" s="20" t="str">
        <f t="shared" si="279"/>
        <v>Other Investment</v>
      </c>
      <c r="AJ1069" s="25" t="s">
        <v>157</v>
      </c>
      <c r="AK1069" s="25" t="s">
        <v>74</v>
      </c>
      <c r="AL1069" s="23" t="str" cm="1">
        <f t="array" ref="AL1069">_xlfn.SWITCH(AK1069,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69" s="26">
        <v>1</v>
      </c>
      <c r="AN1069" s="25" t="str">
        <f t="shared" si="287"/>
        <v>Sovereign</v>
      </c>
      <c r="AO1069" s="27">
        <v>1</v>
      </c>
      <c r="AP1069" s="23">
        <f>Table2[[#This Row],[Approved Amount_UA Equivalent]]/1000000</f>
        <v>0.2987811366780449</v>
      </c>
      <c r="AQ1069" s="19">
        <f t="shared" si="280"/>
        <v>0.39762988793660931</v>
      </c>
      <c r="AR1069" s="23" t="str">
        <f t="shared" si="281"/>
        <v>1-10</v>
      </c>
      <c r="AS1069" s="23" t="str">
        <f t="shared" si="282"/>
        <v>1-20</v>
      </c>
      <c r="AT1069" s="23" t="str">
        <f t="shared" si="283"/>
        <v>1-40</v>
      </c>
      <c r="AU1069" s="23" t="str">
        <f t="shared" si="284"/>
        <v>&lt;1-50 Mn</v>
      </c>
      <c r="AV1069" s="23">
        <f>Table2[[#This Row],[Amount]]</f>
        <v>365000</v>
      </c>
      <c r="AW1069" s="23" t="str">
        <f t="shared" si="285"/>
        <v>Jul 2019</v>
      </c>
      <c r="AX1069" s="28">
        <f>IFERROR(VLOOKUP(Table2[[#This Row],[SAP Code]],[26]_16!A:B,2,FALSE),0)</f>
        <v>0</v>
      </c>
      <c r="AY1069" s="28">
        <f>IFERROR(VLOOKUP(Table2[[#This Row],[SAP Code]],[26]_16!D:E,2,FALSE)/ 1000000, 0)</f>
        <v>0</v>
      </c>
      <c r="AZ1069" s="28">
        <f>IFERROR(VLOOKUP(Table2[[#This Row],[SAP Code]],[26]_16!G:H,2,FALSE)/ 1000000, 0)</f>
        <v>0</v>
      </c>
      <c r="BA1069" s="28">
        <f>IFERROR(VLOOKUP(Table2[[#This Row],[SAP Code]],[26]_16!J:K,2,FALSE)/ 1000000, 0)</f>
        <v>0</v>
      </c>
      <c r="BB1069" s="28">
        <f>IFERROR(VLOOKUP(Table2[[#This Row],[SAP Code]],[26]_16!M:N,2,FALSE)/ 1000000, 0)</f>
        <v>0</v>
      </c>
      <c r="BC1069" s="28">
        <f>IFERROR(VLOOKUP(Table2[[#This Row],[SAP Code]],[26]_16!P:Q,2,FALSE),0)</f>
        <v>0</v>
      </c>
      <c r="BD1069" s="28">
        <f>IFERROR(VLOOKUP(Table2[[#This Row],[SAP Code]],[26]_16!S:T,2,FALSE),0)</f>
        <v>0</v>
      </c>
      <c r="BE1069" s="28">
        <f>IFERROR(VLOOKUP(Table2[[#This Row],[SAP Code]],[26]_16!V:W,2,FALSE)/ 1000000, 0)</f>
        <v>0</v>
      </c>
      <c r="BF1069" s="28">
        <f>IFERROR(VLOOKUP(Table2[[#This Row],[SAP Code]],[26]_16!Y:Z,2,FALSE)/ 1000000, 0)</f>
        <v>0</v>
      </c>
      <c r="BG1069" s="28" t="str">
        <f>IFERROR(VLOOKUP(Table2[[#This Row],[SAP Code]],[26]port!$A:$AD,30,FALSE),"unknown")</f>
        <v>unknown</v>
      </c>
      <c r="BH1069" s="29" t="str">
        <f t="shared" si="286"/>
        <v>Unknown</v>
      </c>
      <c r="BI1069" s="16"/>
    </row>
    <row r="1070" spans="1:61" ht="17.100000000000001" customHeight="1">
      <c r="A1070" s="16" t="s">
        <v>141</v>
      </c>
      <c r="B1070" s="16" t="s">
        <v>3734</v>
      </c>
      <c r="C1070" s="16" t="s">
        <v>3735</v>
      </c>
      <c r="D1070" s="16" t="s">
        <v>3736</v>
      </c>
      <c r="E1070" s="18">
        <v>43663</v>
      </c>
      <c r="F1070" s="16" t="s">
        <v>243</v>
      </c>
      <c r="G1070" s="16" t="s">
        <v>115</v>
      </c>
      <c r="H1070" s="37" t="s">
        <v>213</v>
      </c>
      <c r="I1070" s="16" t="s">
        <v>67</v>
      </c>
      <c r="J1070" s="16" t="s">
        <v>3737</v>
      </c>
      <c r="K1070" s="16" t="s">
        <v>3738</v>
      </c>
      <c r="L1070" s="16" t="s">
        <v>70</v>
      </c>
      <c r="M1070" s="19">
        <v>7500000</v>
      </c>
      <c r="N1070" s="19">
        <v>5394868.401176801</v>
      </c>
      <c r="O1070" s="20" t="s">
        <v>3739</v>
      </c>
      <c r="P1070" s="24" t="s">
        <v>3740</v>
      </c>
      <c r="Q1070" s="20" t="s">
        <v>72</v>
      </c>
      <c r="R1070" s="16" t="str">
        <f t="shared" si="276"/>
        <v>OTHERS</v>
      </c>
      <c r="S1070" s="16" t="s">
        <v>967</v>
      </c>
      <c r="T1070" s="16" t="str">
        <f t="shared" ref="T1070:T1133" si="292">IF(A1070="Algeria","ADB Countries",IF(A1070="Angola","ADB Countries",IF(A1070="Benin","ADF Countries",IF(A1070="Botswana","ADB Countries",IF(A1070="Burkina Faso","ADF Countries",IF(A1070="Burundi","ADF Countries",IF(A1070="Cameroon","Blend Countries",IF(A1070="Cape Verde","ADB Countries",IF(A1070="Central African Republic","ADF Countries",IF(A1070="Centrafrique","ADF Countries",IF(A1070="Chad","ADF Countries",IF(A1070="Comoros","ADF Countries",IF(A1070="Congo CG","ADB Countries",IF(A1070="Congo","ADB Countries",IF(A1070="Côte D'Ivoire","Blend Countries",IF(A1070="Dem Rep Congo","ADF Countries",IF(A1070="DEMOCRATIC REPUBLIC OF THE CONGO","ADF Countries",IF(A1070="Djibouti","ADF Countries",IF(A1070="Egypt","ADB Countries",IF(A1070="Eq Guinea","ADB Countries",IF(A1070="Equatorial Guinea","ADB Countries",IF(A1070="Eritrea","ADF Countries",IF(A1070="Swaziland","ADB Countries",IF(A1070="Eswatini","ADB Countries",IF(A1070="Ethiopia","ADF Countries",IF(A1070="Gabon","ADB Countries",IF(A1070="Gambia","ADF Countries",IF(A1070="Ghana","ADF Countries",IF(A1070="Guinea","ADF Countries",IF(A1070="Guinea-Bissau","ADF Countries",IF(A1070="Kenya","Blend Countries",IF(A1070="Lesotho","ADF Countries",IF(A1070="Liberia","ADF Countries",IF(A1070="Libya","ADB Countries",IF(A1070="Madagascar","ADF Countries",IF(A1070="Malawi","ADF Countries",IF(A1070="Mali","ADF Countries",IF(A1070="Mauritania","ADF Countries",IF(A1070="Mauritius","ADB Countries",IF(A1070="Morocco","ADB Countries",IF(A1070="Mozambique","ADF Countries",IF(OR(A1070="Multi",A1070="Multinational",A1070="Multi-Countries"),"Multinational",IF(A1070="Namibia","ADB Countries",IF(A1070="Niger","ADF Countries",IF(A1070="Nigeria","ADB Countries",IF(A1070="Rwanda","ADF Countries",IF(A1070="Sao Tome &amp; Principe","ADF Countries",IF(A1070="Sao Tome","ADF Countries",IF(A1070="Senegal","Blend Countries",IF(A1070="Seychelles","ADB Countries",IF(A1070="Sierra Leone","ADF Countries",IF(A1070="Somalia","ADF Countries",IF(A1070="South Africa","ADB Countries",IF(A1070="South Sudan","ADF Countries",IF(A1070="Sudan","ADF Countries",IF(A1070="Tanzania","Blend Countries",IF(A1070="Togo","ADF Countries",IF(A1070="Tunisia","ADB Countries",IF(A1070="Uganda","ADF Countries",IF(A1070="Zambia","Blend Countries",IF(A1070="Zimbabwe","ADF Countries","")))))))))))))))))))))))))))))))))))))))))))))))))))))))))))))</f>
        <v>Multinational</v>
      </c>
      <c r="U1070" s="16" t="str">
        <f t="shared" si="277"/>
        <v>Multinational</v>
      </c>
      <c r="V1070" s="22" t="str">
        <f>IF(ISNUMBER(MATCH(A1070, {"Gabon","Sudan","Niger","Mali","Burkina Faso","Guinea"}, 0)), "De Facto Countries", "Non-De Facto Countries")</f>
        <v>Non-De Facto Countries</v>
      </c>
      <c r="W1070" s="16" t="str">
        <f t="shared" si="288"/>
        <v>Multi</v>
      </c>
      <c r="X1070" s="16" t="str">
        <f t="shared" si="289"/>
        <v>Transport</v>
      </c>
      <c r="Y1070" s="23"/>
      <c r="AC1070" s="23">
        <f>Table2[[#This Row],[Approved Amount_UA Equivalent]]</f>
        <v>5394868.401176801</v>
      </c>
      <c r="AD1070" s="23">
        <f>SUM(Table2[[#This Row],[Feed Africa ]:[Improve Quality Of Life ]])</f>
        <v>5394868.401176801</v>
      </c>
      <c r="AE1070" s="16" t="b">
        <f>Table2[[#This Row],[Total HI5]]=Table2[[#This Row],[Approved Amount_UA Equivalent]]</f>
        <v>1</v>
      </c>
      <c r="AF1070" s="24">
        <v>10</v>
      </c>
      <c r="AG1070" s="20" t="str">
        <f t="shared" si="278"/>
        <v>Investment Project</v>
      </c>
      <c r="AH1070" s="24" t="e">
        <f>VLOOKUP(Table2[[#This Row],[SAP Code]],[25]DATA!$A:$G,7,FALSE)</f>
        <v>#N/A</v>
      </c>
      <c r="AI1070" s="20" t="str">
        <f t="shared" si="279"/>
        <v>Infrastructure</v>
      </c>
      <c r="AJ1070" s="25" t="s">
        <v>73</v>
      </c>
      <c r="AK1070" s="25" t="s">
        <v>115</v>
      </c>
      <c r="AL1070" s="23" t="str" cm="1">
        <f t="array" ref="AL1070">_xlfn.SWITCH(AK1070,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70" s="26">
        <v>1</v>
      </c>
      <c r="AN1070" s="25" t="str">
        <f t="shared" si="287"/>
        <v>Sovereign</v>
      </c>
      <c r="AO1070" s="27">
        <v>1</v>
      </c>
      <c r="AP1070" s="23">
        <f>Table2[[#This Row],[Approved Amount_UA Equivalent]]/1000000</f>
        <v>5.3948684011768009</v>
      </c>
      <c r="AQ1070" s="19">
        <f t="shared" si="280"/>
        <v>7.1797066630221336</v>
      </c>
      <c r="AR1070" s="23" t="str">
        <f t="shared" si="281"/>
        <v>1-10</v>
      </c>
      <c r="AS1070" s="23" t="str">
        <f t="shared" si="282"/>
        <v>1-20</v>
      </c>
      <c r="AT1070" s="23" t="str">
        <f t="shared" si="283"/>
        <v>1-40</v>
      </c>
      <c r="AU1070" s="23" t="str">
        <f t="shared" si="284"/>
        <v>&lt;1-50 Mn</v>
      </c>
      <c r="AV1070" s="23">
        <f>Table2[[#This Row],[Amount]]</f>
        <v>7500000</v>
      </c>
      <c r="AW1070" s="23" t="str">
        <f t="shared" si="285"/>
        <v>Jul 2019</v>
      </c>
      <c r="AX1070" s="28">
        <f>IFERROR(VLOOKUP(Table2[[#This Row],[SAP Code]],[26]_16!A:B,2,FALSE),0)</f>
        <v>0</v>
      </c>
      <c r="AY1070" s="28">
        <f>IFERROR(VLOOKUP(Table2[[#This Row],[SAP Code]],[26]_16!D:E,2,FALSE)/ 1000000, 0)</f>
        <v>0</v>
      </c>
      <c r="AZ1070" s="28">
        <f>IFERROR(VLOOKUP(Table2[[#This Row],[SAP Code]],[26]_16!G:H,2,FALSE)/ 1000000, 0)</f>
        <v>0</v>
      </c>
      <c r="BA1070" s="28">
        <f>IFERROR(VLOOKUP(Table2[[#This Row],[SAP Code]],[26]_16!J:K,2,FALSE)/ 1000000, 0)</f>
        <v>0</v>
      </c>
      <c r="BB1070" s="28">
        <f>IFERROR(VLOOKUP(Table2[[#This Row],[SAP Code]],[26]_16!M:N,2,FALSE)/ 1000000, 0)</f>
        <v>0</v>
      </c>
      <c r="BC1070" s="28">
        <f>IFERROR(VLOOKUP(Table2[[#This Row],[SAP Code]],[26]_16!P:Q,2,FALSE),0)</f>
        <v>0</v>
      </c>
      <c r="BD1070" s="28">
        <f>IFERROR(VLOOKUP(Table2[[#This Row],[SAP Code]],[26]_16!S:T,2,FALSE),0)</f>
        <v>0</v>
      </c>
      <c r="BE1070" s="28">
        <f>IFERROR(VLOOKUP(Table2[[#This Row],[SAP Code]],[26]_16!V:W,2,FALSE)/ 1000000, 0)</f>
        <v>0</v>
      </c>
      <c r="BF1070" s="28">
        <f>IFERROR(VLOOKUP(Table2[[#This Row],[SAP Code]],[26]_16!Y:Z,2,FALSE)/ 1000000, 0)</f>
        <v>0</v>
      </c>
      <c r="BG1070" s="28" t="str">
        <f>IFERROR(VLOOKUP(Table2[[#This Row],[SAP Code]],[26]port!$A:$AD,30,FALSE),"unknown")</f>
        <v>unknown</v>
      </c>
      <c r="BH1070" s="29" t="str">
        <f t="shared" si="286"/>
        <v>Unknown</v>
      </c>
      <c r="BI1070" s="16"/>
    </row>
    <row r="1071" spans="1:61" ht="17.100000000000001" customHeight="1">
      <c r="A1071" s="16" t="s">
        <v>221</v>
      </c>
      <c r="B1071" s="16" t="s">
        <v>3741</v>
      </c>
      <c r="C1071" s="16" t="s">
        <v>3742</v>
      </c>
      <c r="D1071" s="16" t="s">
        <v>3743</v>
      </c>
      <c r="E1071" s="18">
        <v>43665</v>
      </c>
      <c r="F1071" s="16" t="s">
        <v>225</v>
      </c>
      <c r="G1071" s="16" t="s">
        <v>74</v>
      </c>
      <c r="H1071" s="16" t="s">
        <v>132</v>
      </c>
      <c r="I1071" s="16" t="s">
        <v>155</v>
      </c>
      <c r="J1071" s="16" t="s">
        <v>179</v>
      </c>
      <c r="K1071" s="16" t="s">
        <v>84</v>
      </c>
      <c r="L1071" s="16" t="s">
        <v>195</v>
      </c>
      <c r="M1071" s="19">
        <v>26940000</v>
      </c>
      <c r="N1071" s="19">
        <v>22052503.622209672</v>
      </c>
      <c r="O1071" s="20" t="s">
        <v>3744</v>
      </c>
      <c r="P1071" s="21">
        <v>2000200004402</v>
      </c>
      <c r="Q1071" s="20" t="s">
        <v>72</v>
      </c>
      <c r="R1071" s="16" t="str">
        <f t="shared" si="276"/>
        <v>ADB Public</v>
      </c>
      <c r="S1071" s="16" t="str">
        <f t="shared" ref="S1071:S1134" si="293">MID(O1071, 6,1)</f>
        <v>A</v>
      </c>
      <c r="T1071" s="16" t="str">
        <f t="shared" si="292"/>
        <v>ADF Countries</v>
      </c>
      <c r="U1071" s="16" t="str">
        <f t="shared" si="277"/>
        <v>Transition States</v>
      </c>
      <c r="V1071" s="22" t="str">
        <f>IF(ISNUMBER(MATCH(A1071, {"Gabon","Sudan","Niger","Mali","Burkina Faso","Guinea"}, 0)), "De Facto Countries", "Non-De Facto Countries")</f>
        <v>De Facto Countries</v>
      </c>
      <c r="W1071" s="16" t="str">
        <f t="shared" si="288"/>
        <v>West</v>
      </c>
      <c r="X1071" s="16" t="str">
        <f t="shared" si="289"/>
        <v>Agriculture</v>
      </c>
      <c r="Y1071" s="23">
        <f>Table2[[#This Row],[Approved Amount_UA Equivalent]]</f>
        <v>22052503.622209672</v>
      </c>
      <c r="AD1071" s="23">
        <f>SUM(Table2[[#This Row],[Feed Africa ]:[Improve Quality Of Life ]])</f>
        <v>22052503.622209672</v>
      </c>
      <c r="AE1071" s="16" t="b">
        <f>Table2[[#This Row],[Total HI5]]=Table2[[#This Row],[Approved Amount_UA Equivalent]]</f>
        <v>1</v>
      </c>
      <c r="AF1071" s="24">
        <v>10</v>
      </c>
      <c r="AG1071" s="20" t="str">
        <f t="shared" si="278"/>
        <v>Investment Project</v>
      </c>
      <c r="AH1071" s="24" t="e">
        <f>VLOOKUP(Table2[[#This Row],[SAP Code]],[25]DATA!$A:$G,7,FALSE)</f>
        <v>#N/A</v>
      </c>
      <c r="AI1071" s="20" t="str">
        <f t="shared" si="279"/>
        <v>Infrastructure</v>
      </c>
      <c r="AJ1071" s="25" t="s">
        <v>157</v>
      </c>
      <c r="AK1071" s="25" t="s">
        <v>74</v>
      </c>
      <c r="AL1071" s="23" t="str" cm="1">
        <f t="array" ref="AL1071">_xlfn.SWITCH(AK1071,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71" s="26">
        <v>1</v>
      </c>
      <c r="AN1071" s="25" t="str">
        <f t="shared" si="287"/>
        <v>Sovereign</v>
      </c>
      <c r="AO1071" s="27">
        <v>0.5</v>
      </c>
      <c r="AP1071" s="23">
        <f>Table2[[#This Row],[Approved Amount_UA Equivalent]]/1000000</f>
        <v>22.05250362220967</v>
      </c>
      <c r="AQ1071" s="19">
        <f t="shared" si="280"/>
        <v>29.34835392058152</v>
      </c>
      <c r="AR1071" s="23" t="str">
        <f t="shared" si="281"/>
        <v>21-30</v>
      </c>
      <c r="AS1071" s="23" t="str">
        <f t="shared" si="282"/>
        <v>21-40</v>
      </c>
      <c r="AT1071" s="23" t="str">
        <f t="shared" si="283"/>
        <v>1-40</v>
      </c>
      <c r="AU1071" s="23" t="str">
        <f t="shared" si="284"/>
        <v>&lt;1-50 Mn</v>
      </c>
      <c r="AV1071" s="23">
        <f>Table2[[#This Row],[Amount]]</f>
        <v>26940000</v>
      </c>
      <c r="AW1071" s="23" t="str">
        <f t="shared" si="285"/>
        <v>Jul 2019</v>
      </c>
      <c r="AX1071" s="28">
        <f>IFERROR(VLOOKUP(Table2[[#This Row],[SAP Code]],[26]_16!A:B,2,FALSE),0)</f>
        <v>0</v>
      </c>
      <c r="AY1071" s="28">
        <f>IFERROR(VLOOKUP(Table2[[#This Row],[SAP Code]],[26]_16!D:E,2,FALSE)/ 1000000, 0)</f>
        <v>0</v>
      </c>
      <c r="AZ1071" s="28">
        <f>IFERROR(VLOOKUP(Table2[[#This Row],[SAP Code]],[26]_16!G:H,2,FALSE)/ 1000000, 0)</f>
        <v>0</v>
      </c>
      <c r="BA1071" s="28">
        <f>IFERROR(VLOOKUP(Table2[[#This Row],[SAP Code]],[26]_16!J:K,2,FALSE)/ 1000000, 0)</f>
        <v>0</v>
      </c>
      <c r="BB1071" s="28">
        <f>IFERROR(VLOOKUP(Table2[[#This Row],[SAP Code]],[26]_16!M:N,2,FALSE)/ 1000000, 0)</f>
        <v>0</v>
      </c>
      <c r="BC1071" s="28">
        <f>IFERROR(VLOOKUP(Table2[[#This Row],[SAP Code]],[26]_16!P:Q,2,FALSE),0)</f>
        <v>0</v>
      </c>
      <c r="BD1071" s="28">
        <f>IFERROR(VLOOKUP(Table2[[#This Row],[SAP Code]],[26]_16!S:T,2,FALSE),0)</f>
        <v>0.45725606000000002</v>
      </c>
      <c r="BE1071" s="28">
        <f>IFERROR(VLOOKUP(Table2[[#This Row],[SAP Code]],[26]_16!V:W,2,FALSE)/ 1000000, 0)</f>
        <v>4.0236719899999995</v>
      </c>
      <c r="BF1071" s="28">
        <f>IFERROR(VLOOKUP(Table2[[#This Row],[SAP Code]],[26]_16!Y:Z,2,FALSE)/ 1000000, 0)</f>
        <v>0.1000897</v>
      </c>
      <c r="BG1071" s="28" t="str">
        <f>IFERROR(VLOOKUP(Table2[[#This Row],[SAP Code]],[26]port!$A:$AD,30,FALSE),"unknown")</f>
        <v>OnGo</v>
      </c>
      <c r="BH1071" s="29" t="str">
        <f t="shared" si="286"/>
        <v>Ongoing</v>
      </c>
      <c r="BI1071" s="16"/>
    </row>
    <row r="1072" spans="1:61" ht="17.100000000000001" customHeight="1">
      <c r="A1072" s="16" t="s">
        <v>221</v>
      </c>
      <c r="B1072" s="16" t="s">
        <v>3741</v>
      </c>
      <c r="C1072" s="16" t="s">
        <v>3745</v>
      </c>
      <c r="D1072" s="16" t="s">
        <v>3743</v>
      </c>
      <c r="E1072" s="18">
        <v>43665</v>
      </c>
      <c r="F1072" s="16" t="s">
        <v>225</v>
      </c>
      <c r="G1072" s="16" t="s">
        <v>74</v>
      </c>
      <c r="H1072" s="16" t="s">
        <v>132</v>
      </c>
      <c r="I1072" s="16" t="s">
        <v>155</v>
      </c>
      <c r="J1072" s="16" t="s">
        <v>83</v>
      </c>
      <c r="K1072" s="16" t="s">
        <v>69</v>
      </c>
      <c r="L1072" s="16" t="s">
        <v>85</v>
      </c>
      <c r="M1072" s="19">
        <v>4000000</v>
      </c>
      <c r="N1072" s="19">
        <v>4000000</v>
      </c>
      <c r="O1072" s="20" t="s">
        <v>3744</v>
      </c>
      <c r="P1072" s="21">
        <v>2100155040167</v>
      </c>
      <c r="Q1072" s="20" t="s">
        <v>72</v>
      </c>
      <c r="R1072" s="16" t="str">
        <f t="shared" si="276"/>
        <v>ADF Including TSF</v>
      </c>
      <c r="S1072" s="16" t="str">
        <f t="shared" si="293"/>
        <v>A</v>
      </c>
      <c r="T1072" s="16" t="str">
        <f t="shared" si="292"/>
        <v>ADF Countries</v>
      </c>
      <c r="U1072" s="16" t="str">
        <f t="shared" si="277"/>
        <v>Transition States</v>
      </c>
      <c r="V1072" s="22" t="str">
        <f>IF(ISNUMBER(MATCH(A1072, {"Gabon","Sudan","Niger","Mali","Burkina Faso","Guinea"}, 0)), "De Facto Countries", "Non-De Facto Countries")</f>
        <v>De Facto Countries</v>
      </c>
      <c r="W1072" s="16" t="str">
        <f t="shared" si="288"/>
        <v>West</v>
      </c>
      <c r="X1072" s="16" t="str">
        <f t="shared" si="289"/>
        <v>Agriculture</v>
      </c>
      <c r="Y1072" s="23">
        <f>Table2[[#This Row],[Approved Amount_UA Equivalent]]</f>
        <v>4000000</v>
      </c>
      <c r="AD1072" s="23">
        <f>SUM(Table2[[#This Row],[Feed Africa ]:[Improve Quality Of Life ]])</f>
        <v>4000000</v>
      </c>
      <c r="AE1072" s="16" t="b">
        <f>Table2[[#This Row],[Total HI5]]=Table2[[#This Row],[Approved Amount_UA Equivalent]]</f>
        <v>1</v>
      </c>
      <c r="AF1072" s="24">
        <v>10</v>
      </c>
      <c r="AG1072" s="20" t="str">
        <f t="shared" si="278"/>
        <v>Investment Project</v>
      </c>
      <c r="AH1072" s="24" t="e">
        <f>VLOOKUP(Table2[[#This Row],[SAP Code]],[25]DATA!$A:$G,7,FALSE)</f>
        <v>#N/A</v>
      </c>
      <c r="AI1072" s="20" t="str">
        <f t="shared" si="279"/>
        <v>Infrastructure</v>
      </c>
      <c r="AJ1072" s="25" t="s">
        <v>157</v>
      </c>
      <c r="AK1072" s="25" t="s">
        <v>74</v>
      </c>
      <c r="AL1072" s="23" t="str" cm="1">
        <f t="array" ref="AL1072">_xlfn.SWITCH(AK1072,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72" s="26">
        <v>1</v>
      </c>
      <c r="AN1072" s="25" t="str">
        <f t="shared" si="287"/>
        <v>Sovereign</v>
      </c>
      <c r="AO1072" s="27">
        <v>0.5</v>
      </c>
      <c r="AP1072" s="23">
        <f>Table2[[#This Row],[Approved Amount_UA Equivalent]]/1000000</f>
        <v>4</v>
      </c>
      <c r="AQ1072" s="19">
        <f t="shared" si="280"/>
        <v>5.3233600000000001</v>
      </c>
      <c r="AR1072" s="23" t="str">
        <f t="shared" si="281"/>
        <v>1-10</v>
      </c>
      <c r="AS1072" s="23" t="str">
        <f t="shared" si="282"/>
        <v>1-20</v>
      </c>
      <c r="AT1072" s="23" t="str">
        <f t="shared" si="283"/>
        <v>1-40</v>
      </c>
      <c r="AU1072" s="23" t="str">
        <f t="shared" si="284"/>
        <v>&lt;1-50 Mn</v>
      </c>
      <c r="AV1072" s="23">
        <f>Table2[[#This Row],[Amount]]</f>
        <v>4000000</v>
      </c>
      <c r="AW1072" s="23" t="str">
        <f t="shared" si="285"/>
        <v>Jul 2019</v>
      </c>
      <c r="AX1072" s="28">
        <f>IFERROR(VLOOKUP(Table2[[#This Row],[SAP Code]],[26]_16!A:B,2,FALSE),0)</f>
        <v>0</v>
      </c>
      <c r="AY1072" s="28">
        <f>IFERROR(VLOOKUP(Table2[[#This Row],[SAP Code]],[26]_16!D:E,2,FALSE)/ 1000000, 0)</f>
        <v>0</v>
      </c>
      <c r="AZ1072" s="28">
        <f>IFERROR(VLOOKUP(Table2[[#This Row],[SAP Code]],[26]_16!G:H,2,FALSE)/ 1000000, 0)</f>
        <v>0</v>
      </c>
      <c r="BA1072" s="28">
        <f>IFERROR(VLOOKUP(Table2[[#This Row],[SAP Code]],[26]_16!J:K,2,FALSE)/ 1000000, 0)</f>
        <v>0</v>
      </c>
      <c r="BB1072" s="28">
        <f>IFERROR(VLOOKUP(Table2[[#This Row],[SAP Code]],[26]_16!M:N,2,FALSE)/ 1000000, 0)</f>
        <v>0</v>
      </c>
      <c r="BC1072" s="28">
        <f>IFERROR(VLOOKUP(Table2[[#This Row],[SAP Code]],[26]_16!P:Q,2,FALSE),0)</f>
        <v>0</v>
      </c>
      <c r="BD1072" s="28">
        <f>IFERROR(VLOOKUP(Table2[[#This Row],[SAP Code]],[26]_16!S:T,2,FALSE),0)</f>
        <v>0.45725606000000002</v>
      </c>
      <c r="BE1072" s="28">
        <f>IFERROR(VLOOKUP(Table2[[#This Row],[SAP Code]],[26]_16!V:W,2,FALSE)/ 1000000, 0)</f>
        <v>4.0236719899999995</v>
      </c>
      <c r="BF1072" s="28">
        <f>IFERROR(VLOOKUP(Table2[[#This Row],[SAP Code]],[26]_16!Y:Z,2,FALSE)/ 1000000, 0)</f>
        <v>0.1000897</v>
      </c>
      <c r="BG1072" s="28" t="str">
        <f>IFERROR(VLOOKUP(Table2[[#This Row],[SAP Code]],[26]port!$A:$AD,30,FALSE),"unknown")</f>
        <v>OnGo</v>
      </c>
      <c r="BH1072" s="29" t="str">
        <f t="shared" si="286"/>
        <v>Ongoing</v>
      </c>
      <c r="BI1072" s="16"/>
    </row>
    <row r="1073" spans="1:61" ht="17.100000000000001" customHeight="1">
      <c r="A1073" s="16" t="s">
        <v>872</v>
      </c>
      <c r="B1073" s="16" t="s">
        <v>3746</v>
      </c>
      <c r="C1073" s="16" t="s">
        <v>3747</v>
      </c>
      <c r="D1073" s="16" t="s">
        <v>3748</v>
      </c>
      <c r="E1073" s="18">
        <v>43665</v>
      </c>
      <c r="F1073" s="16" t="s">
        <v>876</v>
      </c>
      <c r="G1073" s="16" t="s">
        <v>140</v>
      </c>
      <c r="H1073" s="16" t="s">
        <v>81</v>
      </c>
      <c r="I1073" s="16" t="s">
        <v>138</v>
      </c>
      <c r="J1073" s="16" t="s">
        <v>83</v>
      </c>
      <c r="K1073" s="16" t="s">
        <v>69</v>
      </c>
      <c r="L1073" s="16" t="s">
        <v>85</v>
      </c>
      <c r="M1073" s="19">
        <v>7500000</v>
      </c>
      <c r="N1073" s="19">
        <v>7500000</v>
      </c>
      <c r="O1073" s="20" t="s">
        <v>3749</v>
      </c>
      <c r="P1073" s="21">
        <v>2100155040169</v>
      </c>
      <c r="Q1073" s="20" t="s">
        <v>87</v>
      </c>
      <c r="R1073" s="16" t="str">
        <f t="shared" si="276"/>
        <v>ADF Including TSF</v>
      </c>
      <c r="S1073" s="16" t="str">
        <f t="shared" si="293"/>
        <v>D</v>
      </c>
      <c r="T1073" s="16" t="str">
        <f t="shared" si="292"/>
        <v>ADF Countries</v>
      </c>
      <c r="U1073" s="16" t="str">
        <f t="shared" si="277"/>
        <v>Transition States</v>
      </c>
      <c r="V1073" s="22" t="str">
        <f>IF(ISNUMBER(MATCH(A1073, {"Gabon","Sudan","Niger","Mali","Burkina Faso","Guinea"}, 0)), "De Facto Countries", "Non-De Facto Countries")</f>
        <v>Non-De Facto Countries</v>
      </c>
      <c r="W1073" s="16" t="str">
        <f t="shared" si="288"/>
        <v>East</v>
      </c>
      <c r="X1073" s="16" t="str">
        <f t="shared" si="289"/>
        <v>Transport</v>
      </c>
      <c r="Y1073" s="23"/>
      <c r="AB1073" s="23">
        <f>Table2[[#This Row],[Approved Amount_UA Equivalent]]</f>
        <v>7500000</v>
      </c>
      <c r="AD1073" s="23">
        <f>SUM(Table2[[#This Row],[Feed Africa ]:[Improve Quality Of Life ]])</f>
        <v>7500000</v>
      </c>
      <c r="AE1073" s="16" t="b">
        <f>Table2[[#This Row],[Total HI5]]=Table2[[#This Row],[Approved Amount_UA Equivalent]]</f>
        <v>1</v>
      </c>
      <c r="AF1073" s="24">
        <v>40</v>
      </c>
      <c r="AG1073" s="20" t="str">
        <f t="shared" si="278"/>
        <v>ISP and Investment Project</v>
      </c>
      <c r="AH1073" s="24" t="e">
        <f>VLOOKUP(Table2[[#This Row],[SAP Code]],[25]DATA!$A:$G,7,FALSE)</f>
        <v>#N/A</v>
      </c>
      <c r="AI1073" s="20" t="str">
        <f t="shared" si="279"/>
        <v>Infrastructure</v>
      </c>
      <c r="AJ1073" s="25" t="s">
        <v>89</v>
      </c>
      <c r="AK1073" s="25" t="s">
        <v>140</v>
      </c>
      <c r="AL1073" s="23" t="str" cm="1">
        <f t="array" ref="AL1073">_xlfn.SWITCH(AK1073,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73" s="26">
        <v>1</v>
      </c>
      <c r="AN1073" s="25" t="str">
        <f t="shared" si="287"/>
        <v>Sovereign</v>
      </c>
      <c r="AO1073" s="27">
        <v>0.33333333333333331</v>
      </c>
      <c r="AP1073" s="23">
        <f>Table2[[#This Row],[Approved Amount_UA Equivalent]]/1000000</f>
        <v>7.5</v>
      </c>
      <c r="AQ1073" s="19">
        <f t="shared" si="280"/>
        <v>9.9812999999999992</v>
      </c>
      <c r="AR1073" s="23" t="str">
        <f t="shared" si="281"/>
        <v>1-10</v>
      </c>
      <c r="AS1073" s="23" t="str">
        <f t="shared" si="282"/>
        <v>1-20</v>
      </c>
      <c r="AT1073" s="23" t="str">
        <f t="shared" si="283"/>
        <v>1-40</v>
      </c>
      <c r="AU1073" s="23" t="str">
        <f t="shared" si="284"/>
        <v>&lt;1-50 Mn</v>
      </c>
      <c r="AV1073" s="23">
        <f>Table2[[#This Row],[Amount]]</f>
        <v>7500000</v>
      </c>
      <c r="AW1073" s="23" t="str">
        <f t="shared" si="285"/>
        <v>Jul 2019</v>
      </c>
      <c r="AX1073" s="28">
        <f>IFERROR(VLOOKUP(Table2[[#This Row],[SAP Code]],[26]_16!A:B,2,FALSE),0)</f>
        <v>0</v>
      </c>
      <c r="AY1073" s="28">
        <f>IFERROR(VLOOKUP(Table2[[#This Row],[SAP Code]],[26]_16!D:E,2,FALSE)/ 1000000, 0)</f>
        <v>0</v>
      </c>
      <c r="AZ1073" s="28">
        <f>IFERROR(VLOOKUP(Table2[[#This Row],[SAP Code]],[26]_16!G:H,2,FALSE)/ 1000000, 0)</f>
        <v>0</v>
      </c>
      <c r="BA1073" s="28">
        <f>IFERROR(VLOOKUP(Table2[[#This Row],[SAP Code]],[26]_16!J:K,2,FALSE)/ 1000000, 0)</f>
        <v>0</v>
      </c>
      <c r="BB1073" s="28">
        <f>IFERROR(VLOOKUP(Table2[[#This Row],[SAP Code]],[26]_16!M:N,2,FALSE)/ 1000000, 0)</f>
        <v>0.12344116000000001</v>
      </c>
      <c r="BC1073" s="28">
        <f>IFERROR(VLOOKUP(Table2[[#This Row],[SAP Code]],[26]_16!P:Q,2,FALSE),0)</f>
        <v>0</v>
      </c>
      <c r="BD1073" s="28">
        <f>IFERROR(VLOOKUP(Table2[[#This Row],[SAP Code]],[26]_16!S:T,2,FALSE),0)</f>
        <v>0.38688092000000002</v>
      </c>
      <c r="BE1073" s="28">
        <f>IFERROR(VLOOKUP(Table2[[#This Row],[SAP Code]],[26]_16!V:W,2,FALSE)/ 1000000, 0)</f>
        <v>0.91948858</v>
      </c>
      <c r="BF1073" s="28">
        <f>IFERROR(VLOOKUP(Table2[[#This Row],[SAP Code]],[26]_16!Y:Z,2,FALSE)/ 1000000, 0)</f>
        <v>0.61685276</v>
      </c>
      <c r="BG1073" s="28" t="str">
        <f>IFERROR(VLOOKUP(Table2[[#This Row],[SAP Code]],[26]port!$A:$AD,30,FALSE),"unknown")</f>
        <v>OnGo</v>
      </c>
      <c r="BH1073" s="29" t="str">
        <f t="shared" si="286"/>
        <v>Ongoing</v>
      </c>
      <c r="BI1073" s="16"/>
    </row>
    <row r="1074" spans="1:61" ht="17.100000000000001" customHeight="1">
      <c r="A1074" s="16" t="s">
        <v>872</v>
      </c>
      <c r="B1074" s="16" t="s">
        <v>3746</v>
      </c>
      <c r="C1074" s="16" t="s">
        <v>3750</v>
      </c>
      <c r="D1074" s="16" t="s">
        <v>3748</v>
      </c>
      <c r="E1074" s="18">
        <v>43665</v>
      </c>
      <c r="F1074" s="16" t="s">
        <v>876</v>
      </c>
      <c r="G1074" s="16" t="s">
        <v>140</v>
      </c>
      <c r="H1074" s="16" t="s">
        <v>81</v>
      </c>
      <c r="I1074" s="16" t="s">
        <v>138</v>
      </c>
      <c r="J1074" s="16" t="s">
        <v>2463</v>
      </c>
      <c r="K1074" s="16" t="s">
        <v>69</v>
      </c>
      <c r="L1074" s="16" t="s">
        <v>85</v>
      </c>
      <c r="M1074" s="19">
        <v>4630000</v>
      </c>
      <c r="N1074" s="19">
        <v>4630000</v>
      </c>
      <c r="O1074" s="20" t="s">
        <v>3749</v>
      </c>
      <c r="P1074" s="21">
        <v>5900155015755</v>
      </c>
      <c r="Q1074" s="20" t="s">
        <v>87</v>
      </c>
      <c r="R1074" s="16" t="str">
        <f t="shared" si="276"/>
        <v>ADF Including TSF</v>
      </c>
      <c r="S1074" s="16" t="str">
        <f t="shared" si="293"/>
        <v>D</v>
      </c>
      <c r="T1074" s="16" t="str">
        <f t="shared" si="292"/>
        <v>ADF Countries</v>
      </c>
      <c r="U1074" s="16" t="str">
        <f t="shared" si="277"/>
        <v>Transition States</v>
      </c>
      <c r="V1074" s="22" t="str">
        <f>IF(ISNUMBER(MATCH(A1074, {"Gabon","Sudan","Niger","Mali","Burkina Faso","Guinea"}, 0)), "De Facto Countries", "Non-De Facto Countries")</f>
        <v>Non-De Facto Countries</v>
      </c>
      <c r="W1074" s="16" t="str">
        <f t="shared" si="288"/>
        <v>East</v>
      </c>
      <c r="X1074" s="16" t="str">
        <f t="shared" si="289"/>
        <v>Transport</v>
      </c>
      <c r="Y1074" s="23"/>
      <c r="AB1074" s="23">
        <f>Table2[[#This Row],[Approved Amount_UA Equivalent]]</f>
        <v>4630000</v>
      </c>
      <c r="AD1074" s="23">
        <f>SUM(Table2[[#This Row],[Feed Africa ]:[Improve Quality Of Life ]])</f>
        <v>4630000</v>
      </c>
      <c r="AE1074" s="16" t="b">
        <f>Table2[[#This Row],[Total HI5]]=Table2[[#This Row],[Approved Amount_UA Equivalent]]</f>
        <v>1</v>
      </c>
      <c r="AF1074" s="24">
        <v>40</v>
      </c>
      <c r="AG1074" s="20" t="str">
        <f t="shared" si="278"/>
        <v>ISP and Investment Project</v>
      </c>
      <c r="AH1074" s="24" t="e">
        <f>VLOOKUP(Table2[[#This Row],[SAP Code]],[25]DATA!$A:$G,7,FALSE)</f>
        <v>#N/A</v>
      </c>
      <c r="AI1074" s="20" t="str">
        <f t="shared" si="279"/>
        <v>Infrastructure</v>
      </c>
      <c r="AJ1074" s="25" t="s">
        <v>89</v>
      </c>
      <c r="AK1074" s="25" t="s">
        <v>140</v>
      </c>
      <c r="AL1074" s="23" t="str" cm="1">
        <f t="array" ref="AL1074">_xlfn.SWITCH(AK1074,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74" s="26">
        <v>1</v>
      </c>
      <c r="AN1074" s="25" t="str">
        <f t="shared" si="287"/>
        <v>Sovereign</v>
      </c>
      <c r="AO1074" s="27">
        <v>0.33333333333333331</v>
      </c>
      <c r="AP1074" s="23">
        <f>Table2[[#This Row],[Approved Amount_UA Equivalent]]/1000000</f>
        <v>4.63</v>
      </c>
      <c r="AQ1074" s="19">
        <f t="shared" si="280"/>
        <v>6.1617892000000003</v>
      </c>
      <c r="AR1074" s="23" t="str">
        <f t="shared" si="281"/>
        <v>1-10</v>
      </c>
      <c r="AS1074" s="23" t="str">
        <f t="shared" si="282"/>
        <v>1-20</v>
      </c>
      <c r="AT1074" s="23" t="str">
        <f t="shared" si="283"/>
        <v>1-40</v>
      </c>
      <c r="AU1074" s="23" t="str">
        <f t="shared" si="284"/>
        <v>&lt;1-50 Mn</v>
      </c>
      <c r="AV1074" s="23">
        <f>Table2[[#This Row],[Amount]]</f>
        <v>4630000</v>
      </c>
      <c r="AW1074" s="23" t="str">
        <f t="shared" si="285"/>
        <v>Jul 2019</v>
      </c>
      <c r="AX1074" s="28">
        <f>IFERROR(VLOOKUP(Table2[[#This Row],[SAP Code]],[26]_16!A:B,2,FALSE),0)</f>
        <v>0</v>
      </c>
      <c r="AY1074" s="28">
        <f>IFERROR(VLOOKUP(Table2[[#This Row],[SAP Code]],[26]_16!D:E,2,FALSE)/ 1000000, 0)</f>
        <v>0</v>
      </c>
      <c r="AZ1074" s="28">
        <f>IFERROR(VLOOKUP(Table2[[#This Row],[SAP Code]],[26]_16!G:H,2,FALSE)/ 1000000, 0)</f>
        <v>0</v>
      </c>
      <c r="BA1074" s="28">
        <f>IFERROR(VLOOKUP(Table2[[#This Row],[SAP Code]],[26]_16!J:K,2,FALSE)/ 1000000, 0)</f>
        <v>0</v>
      </c>
      <c r="BB1074" s="28">
        <f>IFERROR(VLOOKUP(Table2[[#This Row],[SAP Code]],[26]_16!M:N,2,FALSE)/ 1000000, 0)</f>
        <v>0.12344116000000001</v>
      </c>
      <c r="BC1074" s="28">
        <f>IFERROR(VLOOKUP(Table2[[#This Row],[SAP Code]],[26]_16!P:Q,2,FALSE),0)</f>
        <v>0</v>
      </c>
      <c r="BD1074" s="28">
        <f>IFERROR(VLOOKUP(Table2[[#This Row],[SAP Code]],[26]_16!S:T,2,FALSE),0)</f>
        <v>0.38688092000000002</v>
      </c>
      <c r="BE1074" s="28">
        <f>IFERROR(VLOOKUP(Table2[[#This Row],[SAP Code]],[26]_16!V:W,2,FALSE)/ 1000000, 0)</f>
        <v>0.91948858</v>
      </c>
      <c r="BF1074" s="28">
        <f>IFERROR(VLOOKUP(Table2[[#This Row],[SAP Code]],[26]_16!Y:Z,2,FALSE)/ 1000000, 0)</f>
        <v>0.61685276</v>
      </c>
      <c r="BG1074" s="28" t="str">
        <f>IFERROR(VLOOKUP(Table2[[#This Row],[SAP Code]],[26]port!$A:$AD,30,FALSE),"unknown")</f>
        <v>OnGo</v>
      </c>
      <c r="BH1074" s="29" t="str">
        <f t="shared" si="286"/>
        <v>Ongoing</v>
      </c>
      <c r="BI1074" s="16"/>
    </row>
    <row r="1075" spans="1:61" ht="17.100000000000001" customHeight="1">
      <c r="A1075" s="16" t="s">
        <v>872</v>
      </c>
      <c r="B1075" s="16" t="s">
        <v>3751</v>
      </c>
      <c r="C1075" s="16" t="s">
        <v>3752</v>
      </c>
      <c r="D1075" s="16" t="s">
        <v>3753</v>
      </c>
      <c r="E1075" s="18">
        <v>43665</v>
      </c>
      <c r="F1075" s="16" t="s">
        <v>876</v>
      </c>
      <c r="G1075" s="16" t="s">
        <v>126</v>
      </c>
      <c r="H1075" s="16" t="s">
        <v>81</v>
      </c>
      <c r="I1075" s="16" t="s">
        <v>123</v>
      </c>
      <c r="J1075" s="16" t="s">
        <v>2463</v>
      </c>
      <c r="K1075" s="16" t="s">
        <v>69</v>
      </c>
      <c r="L1075" s="16" t="s">
        <v>85</v>
      </c>
      <c r="M1075" s="19">
        <v>8627000</v>
      </c>
      <c r="N1075" s="19">
        <v>8627000</v>
      </c>
      <c r="O1075" s="20" t="s">
        <v>3754</v>
      </c>
      <c r="P1075" s="21">
        <v>5900155015754</v>
      </c>
      <c r="Q1075" s="20" t="s">
        <v>87</v>
      </c>
      <c r="R1075" s="16" t="str">
        <f t="shared" si="276"/>
        <v>ADF Including TSF</v>
      </c>
      <c r="S1075" s="16" t="str">
        <f t="shared" si="293"/>
        <v>E</v>
      </c>
      <c r="T1075" s="16" t="str">
        <f t="shared" si="292"/>
        <v>ADF Countries</v>
      </c>
      <c r="U1075" s="16" t="str">
        <f t="shared" si="277"/>
        <v>Transition States</v>
      </c>
      <c r="V1075" s="22" t="str">
        <f>IF(ISNUMBER(MATCH(A1075, {"Gabon","Sudan","Niger","Mali","Burkina Faso","Guinea"}, 0)), "De Facto Countries", "Non-De Facto Countries")</f>
        <v>Non-De Facto Countries</v>
      </c>
      <c r="W1075" s="16" t="str">
        <f t="shared" si="288"/>
        <v>East</v>
      </c>
      <c r="X1075" s="16" t="str">
        <f t="shared" si="289"/>
        <v>WASH Sector</v>
      </c>
      <c r="Y1075" s="23">
        <f>Table2[[#This Row],[Approved Amount_UA Equivalent]]*0.03</f>
        <v>258810</v>
      </c>
      <c r="Z1075" s="23">
        <f>Table2[[#This Row],[Approved Amount_UA Equivalent]]*0.01</f>
        <v>86270</v>
      </c>
      <c r="AC1075" s="23">
        <f>Table2[[#This Row],[Approved Amount_UA Equivalent]]*0.96</f>
        <v>8281920</v>
      </c>
      <c r="AD1075" s="23">
        <f>SUM(Table2[[#This Row],[Feed Africa ]:[Improve Quality Of Life ]])</f>
        <v>8627000</v>
      </c>
      <c r="AE1075" s="16" t="b">
        <f>Table2[[#This Row],[Total HI5]]=Table2[[#This Row],[Approved Amount_UA Equivalent]]</f>
        <v>1</v>
      </c>
      <c r="AF1075" s="24">
        <v>40</v>
      </c>
      <c r="AG1075" s="20" t="str">
        <f t="shared" si="278"/>
        <v>ISP and Investment Project</v>
      </c>
      <c r="AH1075" s="24" t="e">
        <f>VLOOKUP(Table2[[#This Row],[SAP Code]],[25]DATA!$A:$G,7,FALSE)</f>
        <v>#N/A</v>
      </c>
      <c r="AI1075" s="20" t="str">
        <f t="shared" si="279"/>
        <v>Infrastructure</v>
      </c>
      <c r="AJ1075" s="25" t="s">
        <v>89</v>
      </c>
      <c r="AK1075" s="25" t="s">
        <v>126</v>
      </c>
      <c r="AL1075" s="23" t="str" cm="1">
        <f t="array" ref="AL1075">_xlfn.SWITCH(AK1075,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75" s="26">
        <v>1</v>
      </c>
      <c r="AN1075" s="25" t="str">
        <f t="shared" si="287"/>
        <v>Sovereign</v>
      </c>
      <c r="AO1075" s="27">
        <v>1</v>
      </c>
      <c r="AP1075" s="23">
        <f>Table2[[#This Row],[Approved Amount_UA Equivalent]]/1000000</f>
        <v>8.6270000000000007</v>
      </c>
      <c r="AQ1075" s="19">
        <f t="shared" si="280"/>
        <v>11.48115668</v>
      </c>
      <c r="AR1075" s="23" t="str">
        <f t="shared" si="281"/>
        <v>1-10</v>
      </c>
      <c r="AS1075" s="23" t="str">
        <f t="shared" si="282"/>
        <v>1-20</v>
      </c>
      <c r="AT1075" s="23" t="str">
        <f t="shared" si="283"/>
        <v>1-40</v>
      </c>
      <c r="AU1075" s="23" t="str">
        <f t="shared" si="284"/>
        <v>&lt;1-50 Mn</v>
      </c>
      <c r="AV1075" s="23">
        <f>Table2[[#This Row],[Amount]]</f>
        <v>8627000</v>
      </c>
      <c r="AW1075" s="23" t="str">
        <f t="shared" si="285"/>
        <v>Jul 2019</v>
      </c>
      <c r="AX1075" s="28">
        <f>IFERROR(VLOOKUP(Table2[[#This Row],[SAP Code]],[26]_16!A:B,2,FALSE),0)</f>
        <v>0</v>
      </c>
      <c r="AY1075" s="28">
        <f>IFERROR(VLOOKUP(Table2[[#This Row],[SAP Code]],[26]_16!D:E,2,FALSE)/ 1000000, 0)</f>
        <v>0</v>
      </c>
      <c r="AZ1075" s="28">
        <f>IFERROR(VLOOKUP(Table2[[#This Row],[SAP Code]],[26]_16!G:H,2,FALSE)/ 1000000, 0)</f>
        <v>0</v>
      </c>
      <c r="BA1075" s="28">
        <f>IFERROR(VLOOKUP(Table2[[#This Row],[SAP Code]],[26]_16!J:K,2,FALSE)/ 1000000, 0)</f>
        <v>0</v>
      </c>
      <c r="BB1075" s="28">
        <f>IFERROR(VLOOKUP(Table2[[#This Row],[SAP Code]],[26]_16!M:N,2,FALSE)/ 1000000, 0)</f>
        <v>0.81550180000000005</v>
      </c>
      <c r="BC1075" s="28">
        <f>IFERROR(VLOOKUP(Table2[[#This Row],[SAP Code]],[26]_16!P:Q,2,FALSE),0)</f>
        <v>0.82343911000000003</v>
      </c>
      <c r="BD1075" s="28">
        <f>IFERROR(VLOOKUP(Table2[[#This Row],[SAP Code]],[26]_16!S:T,2,FALSE),0)</f>
        <v>4.8808092699999994</v>
      </c>
      <c r="BE1075" s="28">
        <f>IFERROR(VLOOKUP(Table2[[#This Row],[SAP Code]],[26]_16!V:W,2,FALSE)/ 1000000, 0)</f>
        <v>0</v>
      </c>
      <c r="BF1075" s="28">
        <f>IFERROR(VLOOKUP(Table2[[#This Row],[SAP Code]],[26]_16!Y:Z,2,FALSE)/ 1000000, 0)</f>
        <v>0</v>
      </c>
      <c r="BG1075" s="28" t="str">
        <f>IFERROR(VLOOKUP(Table2[[#This Row],[SAP Code]],[26]port!$A:$AD,30,FALSE),"unknown")</f>
        <v>OnGo</v>
      </c>
      <c r="BH1075" s="29" t="str">
        <f t="shared" si="286"/>
        <v>Ongoing</v>
      </c>
      <c r="BI1075" s="16"/>
    </row>
    <row r="1076" spans="1:61" ht="17.100000000000001" customHeight="1">
      <c r="A1076" s="16" t="s">
        <v>281</v>
      </c>
      <c r="B1076" s="16" t="s">
        <v>3755</v>
      </c>
      <c r="C1076" s="16" t="s">
        <v>3756</v>
      </c>
      <c r="D1076" s="16" t="s">
        <v>3757</v>
      </c>
      <c r="E1076" s="18">
        <v>43665</v>
      </c>
      <c r="F1076" s="16" t="s">
        <v>285</v>
      </c>
      <c r="G1076" s="16" t="s">
        <v>140</v>
      </c>
      <c r="H1076" s="16" t="s">
        <v>81</v>
      </c>
      <c r="I1076" s="16" t="s">
        <v>138</v>
      </c>
      <c r="J1076" s="16" t="s">
        <v>83</v>
      </c>
      <c r="K1076" s="16" t="s">
        <v>69</v>
      </c>
      <c r="L1076" s="16" t="s">
        <v>85</v>
      </c>
      <c r="M1076" s="19">
        <v>69641385</v>
      </c>
      <c r="N1076" s="19">
        <v>69641385</v>
      </c>
      <c r="O1076" s="20" t="s">
        <v>3758</v>
      </c>
      <c r="P1076" s="21">
        <v>2100155040170</v>
      </c>
      <c r="Q1076" s="20" t="s">
        <v>87</v>
      </c>
      <c r="R1076" s="16" t="str">
        <f t="shared" si="276"/>
        <v>ADF Including TSF</v>
      </c>
      <c r="S1076" s="16" t="str">
        <f t="shared" si="293"/>
        <v>D</v>
      </c>
      <c r="T1076" s="16" t="str">
        <f t="shared" si="292"/>
        <v>ADF Countries</v>
      </c>
      <c r="U1076" s="16" t="str">
        <f t="shared" si="277"/>
        <v>Non-Transition States</v>
      </c>
      <c r="V1076" s="22" t="str">
        <f>IF(ISNUMBER(MATCH(A1076, {"Gabon","Sudan","Niger","Mali","Burkina Faso","Guinea"}, 0)), "De Facto Countries", "Non-De Facto Countries")</f>
        <v>Non-De Facto Countries</v>
      </c>
      <c r="W1076" s="16" t="str">
        <f t="shared" si="288"/>
        <v>East</v>
      </c>
      <c r="X1076" s="16" t="str">
        <f t="shared" si="289"/>
        <v>Transport</v>
      </c>
      <c r="Y1076" s="23"/>
      <c r="AB1076" s="23">
        <f>Table2[[#This Row],[Approved Amount_UA Equivalent]]</f>
        <v>69641385</v>
      </c>
      <c r="AD1076" s="23">
        <f>SUM(Table2[[#This Row],[Feed Africa ]:[Improve Quality Of Life ]])</f>
        <v>69641385</v>
      </c>
      <c r="AE1076" s="16" t="b">
        <f>Table2[[#This Row],[Total HI5]]=Table2[[#This Row],[Approved Amount_UA Equivalent]]</f>
        <v>1</v>
      </c>
      <c r="AF1076" s="24">
        <v>41</v>
      </c>
      <c r="AG1076" s="20" t="str">
        <f t="shared" si="278"/>
        <v>ISP and Investment Project</v>
      </c>
      <c r="AH1076" s="24" t="e">
        <f>VLOOKUP(Table2[[#This Row],[SAP Code]],[25]DATA!$A:$G,7,FALSE)</f>
        <v>#N/A</v>
      </c>
      <c r="AI1076" s="20" t="str">
        <f t="shared" si="279"/>
        <v>Infrastructure</v>
      </c>
      <c r="AJ1076" s="25" t="s">
        <v>89</v>
      </c>
      <c r="AK1076" s="25" t="s">
        <v>140</v>
      </c>
      <c r="AL1076" s="23" t="str" cm="1">
        <f t="array" ref="AL1076">_xlfn.SWITCH(AK1076,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76" s="26">
        <v>1</v>
      </c>
      <c r="AN1076" s="25" t="str">
        <f t="shared" si="287"/>
        <v>Sovereign</v>
      </c>
      <c r="AO1076" s="27">
        <v>1</v>
      </c>
      <c r="AP1076" s="23">
        <f>Table2[[#This Row],[Approved Amount_UA Equivalent]]/1000000</f>
        <v>69.641385</v>
      </c>
      <c r="AQ1076" s="19">
        <f t="shared" si="280"/>
        <v>92.681540813400005</v>
      </c>
      <c r="AR1076" s="23" t="str">
        <f t="shared" si="281"/>
        <v>61-70</v>
      </c>
      <c r="AS1076" s="23" t="str">
        <f t="shared" si="282"/>
        <v>61-80</v>
      </c>
      <c r="AT1076" s="23" t="str">
        <f t="shared" si="283"/>
        <v>41-80</v>
      </c>
      <c r="AU1076" s="23" t="str">
        <f t="shared" si="284"/>
        <v>50-100 Mn</v>
      </c>
      <c r="AV1076" s="23">
        <f>Table2[[#This Row],[Amount]]</f>
        <v>69641385</v>
      </c>
      <c r="AW1076" s="23" t="str">
        <f t="shared" si="285"/>
        <v>Jul 2019</v>
      </c>
      <c r="AX1076" s="28">
        <f>IFERROR(VLOOKUP(Table2[[#This Row],[SAP Code]],[26]_16!A:B,2,FALSE),0)</f>
        <v>0</v>
      </c>
      <c r="AY1076" s="28">
        <f>IFERROR(VLOOKUP(Table2[[#This Row],[SAP Code]],[26]_16!D:E,2,FALSE)/ 1000000, 0)</f>
        <v>0</v>
      </c>
      <c r="AZ1076" s="28">
        <f>IFERROR(VLOOKUP(Table2[[#This Row],[SAP Code]],[26]_16!G:H,2,FALSE)/ 1000000, 0)</f>
        <v>0</v>
      </c>
      <c r="BA1076" s="28">
        <f>IFERROR(VLOOKUP(Table2[[#This Row],[SAP Code]],[26]_16!J:K,2,FALSE)/ 1000000, 0)</f>
        <v>0</v>
      </c>
      <c r="BB1076" s="28">
        <f>IFERROR(VLOOKUP(Table2[[#This Row],[SAP Code]],[26]_16!M:N,2,FALSE)/ 1000000, 0)</f>
        <v>0</v>
      </c>
      <c r="BC1076" s="28">
        <f>IFERROR(VLOOKUP(Table2[[#This Row],[SAP Code]],[26]_16!P:Q,2,FALSE),0)</f>
        <v>0</v>
      </c>
      <c r="BD1076" s="28">
        <f>IFERROR(VLOOKUP(Table2[[#This Row],[SAP Code]],[26]_16!S:T,2,FALSE),0)</f>
        <v>12.094438759999999</v>
      </c>
      <c r="BE1076" s="28">
        <f>IFERROR(VLOOKUP(Table2[[#This Row],[SAP Code]],[26]_16!V:W,2,FALSE)/ 1000000, 0)</f>
        <v>2.4164230899999999</v>
      </c>
      <c r="BF1076" s="28">
        <f>IFERROR(VLOOKUP(Table2[[#This Row],[SAP Code]],[26]_16!Y:Z,2,FALSE)/ 1000000, 0)</f>
        <v>0.96761818000000011</v>
      </c>
      <c r="BG1076" s="28" t="str">
        <f>IFERROR(VLOOKUP(Table2[[#This Row],[SAP Code]],[26]port!$A:$AD,30,FALSE),"unknown")</f>
        <v>OnGo</v>
      </c>
      <c r="BH1076" s="29" t="str">
        <f t="shared" si="286"/>
        <v>Ongoing</v>
      </c>
      <c r="BI1076" s="16"/>
    </row>
    <row r="1077" spans="1:61" ht="17.100000000000001" customHeight="1">
      <c r="A1077" s="16" t="s">
        <v>365</v>
      </c>
      <c r="B1077" s="16" t="s">
        <v>3755</v>
      </c>
      <c r="C1077" s="16" t="s">
        <v>3759</v>
      </c>
      <c r="D1077" s="16" t="s">
        <v>3757</v>
      </c>
      <c r="E1077" s="18">
        <v>43665</v>
      </c>
      <c r="F1077" s="16" t="s">
        <v>367</v>
      </c>
      <c r="G1077" s="16" t="s">
        <v>140</v>
      </c>
      <c r="H1077" s="16" t="s">
        <v>81</v>
      </c>
      <c r="I1077" s="16" t="s">
        <v>138</v>
      </c>
      <c r="J1077" s="16" t="s">
        <v>83</v>
      </c>
      <c r="K1077" s="16" t="s">
        <v>69</v>
      </c>
      <c r="L1077" s="16" t="s">
        <v>85</v>
      </c>
      <c r="M1077" s="19">
        <v>3800000</v>
      </c>
      <c r="N1077" s="19">
        <v>3800000</v>
      </c>
      <c r="O1077" s="20" t="s">
        <v>3760</v>
      </c>
      <c r="P1077" s="21">
        <v>2100155040171</v>
      </c>
      <c r="Q1077" s="20" t="s">
        <v>87</v>
      </c>
      <c r="R1077" s="16" t="str">
        <f t="shared" si="276"/>
        <v>ADF Including TSF</v>
      </c>
      <c r="S1077" s="16" t="str">
        <f t="shared" si="293"/>
        <v>D</v>
      </c>
      <c r="T1077" s="16" t="str">
        <f t="shared" si="292"/>
        <v>ADF Countries</v>
      </c>
      <c r="U1077" s="16" t="str">
        <f t="shared" si="277"/>
        <v>Transition States</v>
      </c>
      <c r="V1077" s="22" t="str">
        <f>IF(ISNUMBER(MATCH(A1077, {"Gabon","Sudan","Niger","Mali","Burkina Faso","Guinea"}, 0)), "De Facto Countries", "Non-De Facto Countries")</f>
        <v>Non-De Facto Countries</v>
      </c>
      <c r="W1077" s="16" t="str">
        <f t="shared" si="288"/>
        <v>East</v>
      </c>
      <c r="X1077" s="16" t="str">
        <f t="shared" si="289"/>
        <v>Transport</v>
      </c>
      <c r="Y1077" s="23"/>
      <c r="AB1077" s="23">
        <f>Table2[[#This Row],[Approved Amount_UA Equivalent]]</f>
        <v>3800000</v>
      </c>
      <c r="AD1077" s="23">
        <f>SUM(Table2[[#This Row],[Feed Africa ]:[Improve Quality Of Life ]])</f>
        <v>3800000</v>
      </c>
      <c r="AE1077" s="16" t="b">
        <f>Table2[[#This Row],[Total HI5]]=Table2[[#This Row],[Approved Amount_UA Equivalent]]</f>
        <v>1</v>
      </c>
      <c r="AF1077" s="24">
        <v>10</v>
      </c>
      <c r="AG1077" s="20" t="str">
        <f t="shared" si="278"/>
        <v>Investment Project</v>
      </c>
      <c r="AH1077" s="24" t="e">
        <f>VLOOKUP(Table2[[#This Row],[SAP Code]],[25]DATA!$A:$G,7,FALSE)</f>
        <v>#N/A</v>
      </c>
      <c r="AI1077" s="20" t="str">
        <f t="shared" si="279"/>
        <v>Infrastructure</v>
      </c>
      <c r="AJ1077" s="25" t="s">
        <v>89</v>
      </c>
      <c r="AK1077" s="25" t="s">
        <v>140</v>
      </c>
      <c r="AL1077" s="23" t="str" cm="1">
        <f t="array" ref="AL1077">_xlfn.SWITCH(AK1077,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77" s="26">
        <v>1</v>
      </c>
      <c r="AN1077" s="25" t="str">
        <f t="shared" si="287"/>
        <v>Sovereign</v>
      </c>
      <c r="AO1077" s="27">
        <v>1</v>
      </c>
      <c r="AP1077" s="23">
        <f>Table2[[#This Row],[Approved Amount_UA Equivalent]]/1000000</f>
        <v>3.8</v>
      </c>
      <c r="AQ1077" s="19">
        <f t="shared" si="280"/>
        <v>5.0571919999999997</v>
      </c>
      <c r="AR1077" s="23" t="str">
        <f t="shared" si="281"/>
        <v>1-10</v>
      </c>
      <c r="AS1077" s="23" t="str">
        <f t="shared" si="282"/>
        <v>1-20</v>
      </c>
      <c r="AT1077" s="23" t="str">
        <f t="shared" si="283"/>
        <v>1-40</v>
      </c>
      <c r="AU1077" s="23" t="str">
        <f t="shared" si="284"/>
        <v>&lt;1-50 Mn</v>
      </c>
      <c r="AV1077" s="23">
        <f>Table2[[#This Row],[Amount]]</f>
        <v>3800000</v>
      </c>
      <c r="AW1077" s="23" t="str">
        <f t="shared" si="285"/>
        <v>Jul 2019</v>
      </c>
      <c r="AX1077" s="28">
        <f>IFERROR(VLOOKUP(Table2[[#This Row],[SAP Code]],[26]_16!A:B,2,FALSE),0)</f>
        <v>0</v>
      </c>
      <c r="AY1077" s="28">
        <f>IFERROR(VLOOKUP(Table2[[#This Row],[SAP Code]],[26]_16!D:E,2,FALSE)/ 1000000, 0)</f>
        <v>0</v>
      </c>
      <c r="AZ1077" s="28">
        <f>IFERROR(VLOOKUP(Table2[[#This Row],[SAP Code]],[26]_16!G:H,2,FALSE)/ 1000000, 0)</f>
        <v>0</v>
      </c>
      <c r="BA1077" s="28">
        <f>IFERROR(VLOOKUP(Table2[[#This Row],[SAP Code]],[26]_16!J:K,2,FALSE)/ 1000000, 0)</f>
        <v>0</v>
      </c>
      <c r="BB1077" s="28">
        <f>IFERROR(VLOOKUP(Table2[[#This Row],[SAP Code]],[26]_16!M:N,2,FALSE)/ 1000000, 0)</f>
        <v>0</v>
      </c>
      <c r="BC1077" s="28">
        <f>IFERROR(VLOOKUP(Table2[[#This Row],[SAP Code]],[26]_16!P:Q,2,FALSE),0)</f>
        <v>0</v>
      </c>
      <c r="BD1077" s="28">
        <f>IFERROR(VLOOKUP(Table2[[#This Row],[SAP Code]],[26]_16!S:T,2,FALSE),0)</f>
        <v>0.14801773999999998</v>
      </c>
      <c r="BE1077" s="28">
        <f>IFERROR(VLOOKUP(Table2[[#This Row],[SAP Code]],[26]_16!V:W,2,FALSE)/ 1000000, 0)</f>
        <v>0</v>
      </c>
      <c r="BF1077" s="28">
        <f>IFERROR(VLOOKUP(Table2[[#This Row],[SAP Code]],[26]_16!Y:Z,2,FALSE)/ 1000000, 0)</f>
        <v>0</v>
      </c>
      <c r="BG1077" s="28" t="str">
        <f>IFERROR(VLOOKUP(Table2[[#This Row],[SAP Code]],[26]port!$A:$AD,30,FALSE),"unknown")</f>
        <v>OnGo</v>
      </c>
      <c r="BH1077" s="29" t="str">
        <f t="shared" si="286"/>
        <v>Ongoing</v>
      </c>
      <c r="BI1077" s="16"/>
    </row>
    <row r="1078" spans="1:61" ht="17.100000000000001" customHeight="1">
      <c r="A1078" s="16" t="s">
        <v>164</v>
      </c>
      <c r="B1078" s="16" t="s">
        <v>3761</v>
      </c>
      <c r="C1078" s="16" t="s">
        <v>3762</v>
      </c>
      <c r="D1078" s="16" t="s">
        <v>3763</v>
      </c>
      <c r="E1078" s="18">
        <v>43665</v>
      </c>
      <c r="F1078" s="16" t="s">
        <v>787</v>
      </c>
      <c r="G1078" s="16" t="s">
        <v>90</v>
      </c>
      <c r="H1078" s="16" t="s">
        <v>101</v>
      </c>
      <c r="I1078" s="16" t="s">
        <v>82</v>
      </c>
      <c r="J1078" s="16" t="s">
        <v>83</v>
      </c>
      <c r="K1078" s="16" t="s">
        <v>69</v>
      </c>
      <c r="L1078" s="16" t="s">
        <v>85</v>
      </c>
      <c r="M1078" s="19">
        <v>23580000</v>
      </c>
      <c r="N1078" s="19">
        <v>23580000</v>
      </c>
      <c r="O1078" s="20" t="s">
        <v>3764</v>
      </c>
      <c r="P1078" s="21">
        <v>2100155040366</v>
      </c>
      <c r="Q1078" s="20" t="s">
        <v>72</v>
      </c>
      <c r="R1078" s="16" t="str">
        <f t="shared" si="276"/>
        <v>ADF Including TSF</v>
      </c>
      <c r="S1078" s="16" t="str">
        <f t="shared" si="293"/>
        <v>F</v>
      </c>
      <c r="T1078" s="16" t="str">
        <f t="shared" si="292"/>
        <v>ADF Countries</v>
      </c>
      <c r="U1078" s="16" t="str">
        <f t="shared" si="277"/>
        <v>Transition States</v>
      </c>
      <c r="V1078" s="22" t="str">
        <f>IF(ISNUMBER(MATCH(A1078, {"Gabon","Sudan","Niger","Mali","Burkina Faso","Guinea"}, 0)), "De Facto Countries", "Non-De Facto Countries")</f>
        <v>Non-De Facto Countries</v>
      </c>
      <c r="W1078" s="16" t="str">
        <f t="shared" si="288"/>
        <v>South</v>
      </c>
      <c r="X1078" s="16" t="str">
        <f t="shared" si="289"/>
        <v>Power</v>
      </c>
      <c r="Y1078" s="23"/>
      <c r="Z1078" s="23">
        <f>Table2[[#This Row],[Approved Amount_UA Equivalent]]</f>
        <v>23580000</v>
      </c>
      <c r="AD1078" s="23">
        <f>SUM(Table2[[#This Row],[Feed Africa ]:[Improve Quality Of Life ]])</f>
        <v>23580000</v>
      </c>
      <c r="AE1078" s="16" t="b">
        <f>Table2[[#This Row],[Total HI5]]=Table2[[#This Row],[Approved Amount_UA Equivalent]]</f>
        <v>1</v>
      </c>
      <c r="AF1078" s="24">
        <v>41</v>
      </c>
      <c r="AG1078" s="20" t="str">
        <f t="shared" si="278"/>
        <v>ISP and Investment Project</v>
      </c>
      <c r="AH1078" s="24" t="e">
        <f>VLOOKUP(Table2[[#This Row],[SAP Code]],[25]DATA!$A:$G,7,FALSE)</f>
        <v>#N/A</v>
      </c>
      <c r="AI1078" s="20" t="str">
        <f t="shared" si="279"/>
        <v>Infrastructure</v>
      </c>
      <c r="AJ1078" s="25" t="s">
        <v>89</v>
      </c>
      <c r="AK1078" s="25" t="s">
        <v>90</v>
      </c>
      <c r="AL1078" s="23" t="str" cm="1">
        <f t="array" ref="AL1078">_xlfn.SWITCH(AK1078,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78" s="26">
        <v>1</v>
      </c>
      <c r="AN1078" s="25" t="str">
        <f t="shared" si="287"/>
        <v>Sovereign</v>
      </c>
      <c r="AO1078" s="27">
        <v>1</v>
      </c>
      <c r="AP1078" s="23">
        <f>Table2[[#This Row],[Approved Amount_UA Equivalent]]/1000000</f>
        <v>23.58</v>
      </c>
      <c r="AQ1078" s="19">
        <f t="shared" si="280"/>
        <v>31.381207199999999</v>
      </c>
      <c r="AR1078" s="23" t="str">
        <f t="shared" si="281"/>
        <v>21-30</v>
      </c>
      <c r="AS1078" s="23" t="str">
        <f t="shared" si="282"/>
        <v>21-40</v>
      </c>
      <c r="AT1078" s="23" t="str">
        <f t="shared" si="283"/>
        <v>1-40</v>
      </c>
      <c r="AU1078" s="23" t="str">
        <f t="shared" si="284"/>
        <v>&lt;1-50 Mn</v>
      </c>
      <c r="AV1078" s="23">
        <f>Table2[[#This Row],[Amount]]</f>
        <v>23580000</v>
      </c>
      <c r="AW1078" s="23" t="str">
        <f t="shared" si="285"/>
        <v>Jul 2019</v>
      </c>
      <c r="AX1078" s="28">
        <f>IFERROR(VLOOKUP(Table2[[#This Row],[SAP Code]],[26]_16!A:B,2,FALSE),0)</f>
        <v>0</v>
      </c>
      <c r="AY1078" s="28">
        <f>IFERROR(VLOOKUP(Table2[[#This Row],[SAP Code]],[26]_16!D:E,2,FALSE)/ 1000000, 0)</f>
        <v>0</v>
      </c>
      <c r="AZ1078" s="28">
        <f>IFERROR(VLOOKUP(Table2[[#This Row],[SAP Code]],[26]_16!G:H,2,FALSE)/ 1000000, 0)</f>
        <v>0</v>
      </c>
      <c r="BA1078" s="28">
        <f>IFERROR(VLOOKUP(Table2[[#This Row],[SAP Code]],[26]_16!J:K,2,FALSE)/ 1000000, 0)</f>
        <v>0</v>
      </c>
      <c r="BB1078" s="28">
        <f>IFERROR(VLOOKUP(Table2[[#This Row],[SAP Code]],[26]_16!M:N,2,FALSE)/ 1000000, 0)</f>
        <v>0</v>
      </c>
      <c r="BC1078" s="28">
        <f>IFERROR(VLOOKUP(Table2[[#This Row],[SAP Code]],[26]_16!P:Q,2,FALSE),0)</f>
        <v>4.6278279999999998E-2</v>
      </c>
      <c r="BD1078" s="28">
        <f>IFERROR(VLOOKUP(Table2[[#This Row],[SAP Code]],[26]_16!S:T,2,FALSE),0)</f>
        <v>1.34133317</v>
      </c>
      <c r="BE1078" s="28">
        <f>IFERROR(VLOOKUP(Table2[[#This Row],[SAP Code]],[26]_16!V:W,2,FALSE)/ 1000000, 0)</f>
        <v>2.2422569999999999E-2</v>
      </c>
      <c r="BF1078" s="28">
        <f>IFERROR(VLOOKUP(Table2[[#This Row],[SAP Code]],[26]_16!Y:Z,2,FALSE)/ 1000000, 0)</f>
        <v>3.7047807199999996</v>
      </c>
      <c r="BG1078" s="28" t="str">
        <f>IFERROR(VLOOKUP(Table2[[#This Row],[SAP Code]],[26]port!$A:$AD,30,FALSE),"unknown")</f>
        <v>OnGo</v>
      </c>
      <c r="BH1078" s="29" t="str">
        <f t="shared" si="286"/>
        <v>Ongoing</v>
      </c>
      <c r="BI1078" s="16"/>
    </row>
    <row r="1079" spans="1:61" ht="17.100000000000001" customHeight="1">
      <c r="A1079" s="16" t="s">
        <v>453</v>
      </c>
      <c r="B1079" s="16" t="s">
        <v>3765</v>
      </c>
      <c r="C1079" s="16" t="s">
        <v>3766</v>
      </c>
      <c r="D1079" s="16" t="s">
        <v>3767</v>
      </c>
      <c r="E1079" s="18">
        <v>43686</v>
      </c>
      <c r="F1079" s="16" t="s">
        <v>1935</v>
      </c>
      <c r="G1079" s="16" t="s">
        <v>74</v>
      </c>
      <c r="H1079" s="16" t="s">
        <v>101</v>
      </c>
      <c r="I1079" s="16" t="s">
        <v>155</v>
      </c>
      <c r="J1079" s="16" t="s">
        <v>68</v>
      </c>
      <c r="K1079" s="16" t="s">
        <v>69</v>
      </c>
      <c r="L1079" s="16" t="s">
        <v>70</v>
      </c>
      <c r="M1079" s="19">
        <v>1000000</v>
      </c>
      <c r="N1079" s="19">
        <v>727050.6463480246</v>
      </c>
      <c r="O1079" s="20" t="s">
        <v>3768</v>
      </c>
      <c r="P1079" s="21">
        <v>5000199005918</v>
      </c>
      <c r="Q1079" s="20" t="s">
        <v>72</v>
      </c>
      <c r="R1079" s="16" t="str">
        <f t="shared" si="276"/>
        <v>OTHERS</v>
      </c>
      <c r="S1079" s="16" t="str">
        <f t="shared" si="293"/>
        <v>A</v>
      </c>
      <c r="T1079" s="16" t="str">
        <f t="shared" si="292"/>
        <v>ADB Countries</v>
      </c>
      <c r="U1079" s="16" t="str">
        <f t="shared" si="277"/>
        <v>Non-Transition States</v>
      </c>
      <c r="V1079" s="22" t="str">
        <f>IF(ISNUMBER(MATCH(A1079, {"Gabon","Sudan","Niger","Mali","Burkina Faso","Guinea"}, 0)), "De Facto Countries", "Non-De Facto Countries")</f>
        <v>Non-De Facto Countries</v>
      </c>
      <c r="W1079" s="16" t="str">
        <f t="shared" si="288"/>
        <v>South</v>
      </c>
      <c r="X1079" s="16" t="str">
        <f t="shared" si="289"/>
        <v>Agriculture</v>
      </c>
      <c r="Y1079" s="23">
        <f>Table2[[#This Row],[Approved Amount_UA Equivalent]]</f>
        <v>727050.6463480246</v>
      </c>
      <c r="AD1079" s="23">
        <f>SUM(Table2[[#This Row],[Feed Africa ]:[Improve Quality Of Life ]])</f>
        <v>727050.6463480246</v>
      </c>
      <c r="AE1079" s="16" t="b">
        <f>Table2[[#This Row],[Total HI5]]=Table2[[#This Row],[Approved Amount_UA Equivalent]]</f>
        <v>1</v>
      </c>
      <c r="AF1079" s="24">
        <v>50</v>
      </c>
      <c r="AG1079" s="20" t="str">
        <f t="shared" si="278"/>
        <v>Emergency Assistance</v>
      </c>
      <c r="AH1079" s="24" t="e">
        <f>VLOOKUP(Table2[[#This Row],[SAP Code]],[25]DATA!$A:$G,7,FALSE)</f>
        <v>#N/A</v>
      </c>
      <c r="AI1079" s="20" t="str">
        <f t="shared" si="279"/>
        <v>Other Investment</v>
      </c>
      <c r="AJ1079" s="25" t="s">
        <v>157</v>
      </c>
      <c r="AK1079" s="25" t="s">
        <v>74</v>
      </c>
      <c r="AL1079" s="23" t="str" cm="1">
        <f t="array" ref="AL1079">_xlfn.SWITCH(AK1079,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79" s="26">
        <v>1</v>
      </c>
      <c r="AN1079" s="25" t="str">
        <f t="shared" si="287"/>
        <v>Sovereign</v>
      </c>
      <c r="AO1079" s="27">
        <v>1</v>
      </c>
      <c r="AP1079" s="23">
        <f>Table2[[#This Row],[Approved Amount_UA Equivalent]]/1000000</f>
        <v>0.72705064634802463</v>
      </c>
      <c r="AQ1079" s="19">
        <f t="shared" si="280"/>
        <v>0.96758808218580505</v>
      </c>
      <c r="AR1079" s="23" t="str">
        <f t="shared" si="281"/>
        <v>1-10</v>
      </c>
      <c r="AS1079" s="23" t="str">
        <f t="shared" si="282"/>
        <v>1-20</v>
      </c>
      <c r="AT1079" s="23" t="str">
        <f t="shared" si="283"/>
        <v>1-40</v>
      </c>
      <c r="AU1079" s="23" t="str">
        <f t="shared" si="284"/>
        <v>&lt;1-50 Mn</v>
      </c>
      <c r="AV1079" s="23">
        <f>Table2[[#This Row],[Amount]]</f>
        <v>1000000</v>
      </c>
      <c r="AW1079" s="23" t="str">
        <f t="shared" si="285"/>
        <v>Aug 2019</v>
      </c>
      <c r="AX1079" s="28">
        <f>IFERROR(VLOOKUP(Table2[[#This Row],[SAP Code]],[26]_16!A:B,2,FALSE),0)</f>
        <v>0</v>
      </c>
      <c r="AY1079" s="28">
        <f>IFERROR(VLOOKUP(Table2[[#This Row],[SAP Code]],[26]_16!D:E,2,FALSE)/ 1000000, 0)</f>
        <v>0</v>
      </c>
      <c r="AZ1079" s="28">
        <f>IFERROR(VLOOKUP(Table2[[#This Row],[SAP Code]],[26]_16!G:H,2,FALSE)/ 1000000, 0)</f>
        <v>0</v>
      </c>
      <c r="BA1079" s="28">
        <f>IFERROR(VLOOKUP(Table2[[#This Row],[SAP Code]],[26]_16!J:K,2,FALSE)/ 1000000, 0)</f>
        <v>0</v>
      </c>
      <c r="BB1079" s="28">
        <f>IFERROR(VLOOKUP(Table2[[#This Row],[SAP Code]],[26]_16!M:N,2,FALSE)/ 1000000, 0)</f>
        <v>0</v>
      </c>
      <c r="BC1079" s="28">
        <f>IFERROR(VLOOKUP(Table2[[#This Row],[SAP Code]],[26]_16!P:Q,2,FALSE),0)</f>
        <v>0</v>
      </c>
      <c r="BD1079" s="28">
        <f>IFERROR(VLOOKUP(Table2[[#This Row],[SAP Code]],[26]_16!S:T,2,FALSE),0)</f>
        <v>0</v>
      </c>
      <c r="BE1079" s="28">
        <f>IFERROR(VLOOKUP(Table2[[#This Row],[SAP Code]],[26]_16!V:W,2,FALSE)/ 1000000, 0)</f>
        <v>0</v>
      </c>
      <c r="BF1079" s="28">
        <f>IFERROR(VLOOKUP(Table2[[#This Row],[SAP Code]],[26]_16!Y:Z,2,FALSE)/ 1000000, 0)</f>
        <v>0</v>
      </c>
      <c r="BG1079" s="28" t="str">
        <f>IFERROR(VLOOKUP(Table2[[#This Row],[SAP Code]],[26]port!$A:$AD,30,FALSE),"unknown")</f>
        <v>COMP</v>
      </c>
      <c r="BH1079" s="29" t="str">
        <f t="shared" si="286"/>
        <v>Number of operations completed out of the net approved of that year</v>
      </c>
      <c r="BI1079" s="16"/>
    </row>
    <row r="1080" spans="1:61" ht="17.100000000000001" customHeight="1">
      <c r="A1080" s="16" t="s">
        <v>696</v>
      </c>
      <c r="B1080" s="16" t="s">
        <v>3769</v>
      </c>
      <c r="C1080" s="16" t="s">
        <v>3770</v>
      </c>
      <c r="D1080" s="16" t="s">
        <v>3771</v>
      </c>
      <c r="E1080" s="18">
        <v>43711</v>
      </c>
      <c r="F1080" s="16" t="s">
        <v>700</v>
      </c>
      <c r="G1080" s="16" t="s">
        <v>255</v>
      </c>
      <c r="H1080" s="16" t="s">
        <v>132</v>
      </c>
      <c r="I1080" s="16" t="s">
        <v>250</v>
      </c>
      <c r="J1080" s="16" t="s">
        <v>83</v>
      </c>
      <c r="K1080" s="16" t="s">
        <v>69</v>
      </c>
      <c r="L1080" s="16" t="s">
        <v>85</v>
      </c>
      <c r="M1080" s="19">
        <v>9210000</v>
      </c>
      <c r="N1080" s="19">
        <v>9210000</v>
      </c>
      <c r="O1080" s="20" t="s">
        <v>3772</v>
      </c>
      <c r="P1080" s="21">
        <v>2100155040418</v>
      </c>
      <c r="Q1080" s="20" t="s">
        <v>72</v>
      </c>
      <c r="R1080" s="16" t="str">
        <f t="shared" si="276"/>
        <v>ADF Including TSF</v>
      </c>
      <c r="S1080" s="16" t="str">
        <f t="shared" si="293"/>
        <v>K</v>
      </c>
      <c r="T1080" s="16" t="str">
        <f t="shared" si="292"/>
        <v>ADF Countries</v>
      </c>
      <c r="U1080" s="16" t="str">
        <f t="shared" si="277"/>
        <v>Transition States</v>
      </c>
      <c r="V1080" s="22" t="str">
        <f>IF(ISNUMBER(MATCH(A1080, {"Gabon","Sudan","Niger","Mali","Burkina Faso","Guinea"}, 0)), "De Facto Countries", "Non-De Facto Countries")</f>
        <v>De Facto Countries</v>
      </c>
      <c r="W1080" s="16" t="str">
        <f t="shared" si="288"/>
        <v>West</v>
      </c>
      <c r="X1080" s="16" t="str">
        <f t="shared" si="289"/>
        <v>Multi-Sector</v>
      </c>
      <c r="Y1080" s="23">
        <f>Table2[[#This Row],[Approved Amount_UA Equivalent]]/5</f>
        <v>1842000</v>
      </c>
      <c r="Z1080" s="23">
        <f>Table2[[#This Row],[Approved Amount_UA Equivalent]]/5</f>
        <v>1842000</v>
      </c>
      <c r="AA1080" s="23">
        <f>Table2[[#This Row],[Approved Amount_UA Equivalent]]/5</f>
        <v>1842000</v>
      </c>
      <c r="AB1080" s="23">
        <f>Table2[[#This Row],[Approved Amount_UA Equivalent]]/5</f>
        <v>1842000</v>
      </c>
      <c r="AC1080" s="23">
        <f>Table2[[#This Row],[Approved Amount_UA Equivalent]]/5</f>
        <v>1842000</v>
      </c>
      <c r="AD1080" s="23">
        <f>SUM(Table2[[#This Row],[Feed Africa ]:[Improve Quality Of Life ]])</f>
        <v>9210000</v>
      </c>
      <c r="AE1080" s="16" t="b">
        <f>Table2[[#This Row],[Total HI5]]=Table2[[#This Row],[Approved Amount_UA Equivalent]]</f>
        <v>1</v>
      </c>
      <c r="AF1080" s="24">
        <v>40</v>
      </c>
      <c r="AG1080" s="20" t="str">
        <f t="shared" si="278"/>
        <v>ISP and Investment Project</v>
      </c>
      <c r="AH1080" s="24" t="e">
        <f>VLOOKUP(Table2[[#This Row],[SAP Code]],[25]DATA!$A:$G,7,FALSE)</f>
        <v>#N/A</v>
      </c>
      <c r="AI1080" s="20" t="str">
        <f t="shared" si="279"/>
        <v>Other Investment</v>
      </c>
      <c r="AJ1080" s="25" t="s">
        <v>254</v>
      </c>
      <c r="AK1080" s="25" t="s">
        <v>255</v>
      </c>
      <c r="AL1080" s="23" t="str" cm="1">
        <f t="array" ref="AL1080">_xlfn.SWITCH(AK1080,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080" s="26">
        <v>1</v>
      </c>
      <c r="AN1080" s="25" t="str">
        <f t="shared" si="287"/>
        <v>Sovereign</v>
      </c>
      <c r="AO1080" s="27">
        <v>1</v>
      </c>
      <c r="AP1080" s="23">
        <f>Table2[[#This Row],[Approved Amount_UA Equivalent]]/1000000</f>
        <v>9.2100000000000009</v>
      </c>
      <c r="AQ1080" s="19">
        <f t="shared" si="280"/>
        <v>12.2570364</v>
      </c>
      <c r="AR1080" s="23" t="str">
        <f t="shared" si="281"/>
        <v>1-10</v>
      </c>
      <c r="AS1080" s="23" t="str">
        <f t="shared" si="282"/>
        <v>1-20</v>
      </c>
      <c r="AT1080" s="23" t="str">
        <f t="shared" si="283"/>
        <v>1-40</v>
      </c>
      <c r="AU1080" s="23" t="str">
        <f t="shared" si="284"/>
        <v>&lt;1-50 Mn</v>
      </c>
      <c r="AV1080" s="23">
        <f>Table2[[#This Row],[Amount]]</f>
        <v>9210000</v>
      </c>
      <c r="AW1080" s="23" t="str">
        <f t="shared" si="285"/>
        <v>Sep 2019</v>
      </c>
      <c r="AX1080" s="28">
        <f>IFERROR(VLOOKUP(Table2[[#This Row],[SAP Code]],[26]_16!A:B,2,FALSE),0)</f>
        <v>0</v>
      </c>
      <c r="AY1080" s="28">
        <f>IFERROR(VLOOKUP(Table2[[#This Row],[SAP Code]],[26]_16!D:E,2,FALSE)/ 1000000, 0)</f>
        <v>0</v>
      </c>
      <c r="AZ1080" s="28">
        <f>IFERROR(VLOOKUP(Table2[[#This Row],[SAP Code]],[26]_16!G:H,2,FALSE)/ 1000000, 0)</f>
        <v>0</v>
      </c>
      <c r="BA1080" s="28">
        <f>IFERROR(VLOOKUP(Table2[[#This Row],[SAP Code]],[26]_16!J:K,2,FALSE)/ 1000000, 0)</f>
        <v>0</v>
      </c>
      <c r="BB1080" s="28">
        <f>IFERROR(VLOOKUP(Table2[[#This Row],[SAP Code]],[26]_16!M:N,2,FALSE)/ 1000000, 0)</f>
        <v>0.53320544999999997</v>
      </c>
      <c r="BC1080" s="28">
        <f>IFERROR(VLOOKUP(Table2[[#This Row],[SAP Code]],[26]_16!P:Q,2,FALSE),0)</f>
        <v>0.94929565999999999</v>
      </c>
      <c r="BD1080" s="28">
        <f>IFERROR(VLOOKUP(Table2[[#This Row],[SAP Code]],[26]_16!S:T,2,FALSE),0)</f>
        <v>0.1018177</v>
      </c>
      <c r="BE1080" s="28">
        <f>IFERROR(VLOOKUP(Table2[[#This Row],[SAP Code]],[26]_16!V:W,2,FALSE)/ 1000000, 0)</f>
        <v>1.17062522</v>
      </c>
      <c r="BF1080" s="28">
        <f>IFERROR(VLOOKUP(Table2[[#This Row],[SAP Code]],[26]_16!Y:Z,2,FALSE)/ 1000000, 0)</f>
        <v>0.97469481000000002</v>
      </c>
      <c r="BG1080" s="28" t="str">
        <f>IFERROR(VLOOKUP(Table2[[#This Row],[SAP Code]],[26]port!$A:$AD,30,FALSE),"unknown")</f>
        <v>OnGo</v>
      </c>
      <c r="BH1080" s="29" t="str">
        <f t="shared" si="286"/>
        <v>Ongoing</v>
      </c>
      <c r="BI1080" s="16"/>
    </row>
    <row r="1081" spans="1:61" ht="17.100000000000001" customHeight="1">
      <c r="A1081" s="16" t="s">
        <v>1171</v>
      </c>
      <c r="B1081" s="16" t="s">
        <v>3773</v>
      </c>
      <c r="C1081" s="16" t="s">
        <v>3774</v>
      </c>
      <c r="D1081" s="16" t="s">
        <v>3775</v>
      </c>
      <c r="E1081" s="18">
        <v>43713</v>
      </c>
      <c r="F1081" s="16" t="s">
        <v>1175</v>
      </c>
      <c r="G1081" s="16" t="s">
        <v>115</v>
      </c>
      <c r="H1081" s="16" t="s">
        <v>81</v>
      </c>
      <c r="I1081" s="16" t="s">
        <v>67</v>
      </c>
      <c r="J1081" s="16" t="s">
        <v>83</v>
      </c>
      <c r="K1081" s="16" t="s">
        <v>69</v>
      </c>
      <c r="L1081" s="16" t="s">
        <v>85</v>
      </c>
      <c r="M1081" s="19">
        <v>7000000</v>
      </c>
      <c r="N1081" s="19">
        <v>7000000</v>
      </c>
      <c r="O1081" s="20" t="s">
        <v>3776</v>
      </c>
      <c r="P1081" s="21">
        <v>2100155040417</v>
      </c>
      <c r="Q1081" s="20" t="s">
        <v>87</v>
      </c>
      <c r="R1081" s="16" t="str">
        <f t="shared" si="276"/>
        <v>ADF Including TSF</v>
      </c>
      <c r="S1081" s="16" t="str">
        <f t="shared" si="293"/>
        <v>I</v>
      </c>
      <c r="T1081" s="16" t="str">
        <f t="shared" si="292"/>
        <v>ADF Countries</v>
      </c>
      <c r="U1081" s="16" t="str">
        <f t="shared" si="277"/>
        <v>Transition States</v>
      </c>
      <c r="V1081" s="22" t="str">
        <f>IF(ISNUMBER(MATCH(A1081, {"Gabon","Sudan","Niger","Mali","Burkina Faso","Guinea"}, 0)), "De Facto Countries", "Non-De Facto Countries")</f>
        <v>Non-De Facto Countries</v>
      </c>
      <c r="W1081" s="16" t="str">
        <f t="shared" si="288"/>
        <v>East</v>
      </c>
      <c r="X1081" s="16" t="str">
        <f t="shared" si="289"/>
        <v>Social</v>
      </c>
      <c r="Y1081" s="23"/>
      <c r="AC1081" s="23">
        <f>Table2[[#This Row],[Approved Amount_UA Equivalent]]</f>
        <v>7000000</v>
      </c>
      <c r="AD1081" s="23">
        <f>SUM(Table2[[#This Row],[Feed Africa ]:[Improve Quality Of Life ]])</f>
        <v>7000000</v>
      </c>
      <c r="AE1081" s="16" t="b">
        <f>Table2[[#This Row],[Total HI5]]=Table2[[#This Row],[Approved Amount_UA Equivalent]]</f>
        <v>1</v>
      </c>
      <c r="AF1081" s="24">
        <v>21</v>
      </c>
      <c r="AG1081" s="20" t="str">
        <f t="shared" si="278"/>
        <v>Policy and Result Based Op</v>
      </c>
      <c r="AH1081" s="24" t="e">
        <f>VLOOKUP(Table2[[#This Row],[SAP Code]],[25]DATA!$A:$G,7,FALSE)</f>
        <v>#N/A</v>
      </c>
      <c r="AI1081" s="20" t="str">
        <f t="shared" si="279"/>
        <v>Policy-Based Lending</v>
      </c>
      <c r="AJ1081" s="25" t="s">
        <v>73</v>
      </c>
      <c r="AK1081" s="25" t="s">
        <v>115</v>
      </c>
      <c r="AL1081" s="23" t="str" cm="1">
        <f t="array" ref="AL1081">_xlfn.SWITCH(AK1081,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81" s="26">
        <v>1</v>
      </c>
      <c r="AN1081" s="25" t="str">
        <f t="shared" si="287"/>
        <v>Sovereign</v>
      </c>
      <c r="AO1081" s="27">
        <v>0.5</v>
      </c>
      <c r="AP1081" s="23">
        <f>Table2[[#This Row],[Approved Amount_UA Equivalent]]/1000000</f>
        <v>7</v>
      </c>
      <c r="AQ1081" s="19">
        <f t="shared" si="280"/>
        <v>9.3158799999999999</v>
      </c>
      <c r="AR1081" s="23" t="str">
        <f t="shared" si="281"/>
        <v>1-10</v>
      </c>
      <c r="AS1081" s="23" t="str">
        <f t="shared" si="282"/>
        <v>1-20</v>
      </c>
      <c r="AT1081" s="23" t="str">
        <f t="shared" si="283"/>
        <v>1-40</v>
      </c>
      <c r="AU1081" s="23" t="str">
        <f t="shared" si="284"/>
        <v>&lt;1-50 Mn</v>
      </c>
      <c r="AV1081" s="23">
        <f>Table2[[#This Row],[Amount]]</f>
        <v>7000000</v>
      </c>
      <c r="AW1081" s="23" t="str">
        <f t="shared" si="285"/>
        <v>Sep 2019</v>
      </c>
      <c r="AX1081" s="28">
        <f>IFERROR(VLOOKUP(Table2[[#This Row],[SAP Code]],[26]_16!A:B,2,FALSE),0)</f>
        <v>0</v>
      </c>
      <c r="AY1081" s="28">
        <f>IFERROR(VLOOKUP(Table2[[#This Row],[SAP Code]],[26]_16!D:E,2,FALSE)/ 1000000, 0)</f>
        <v>0</v>
      </c>
      <c r="AZ1081" s="28">
        <f>IFERROR(VLOOKUP(Table2[[#This Row],[SAP Code]],[26]_16!G:H,2,FALSE)/ 1000000, 0)</f>
        <v>0</v>
      </c>
      <c r="BA1081" s="28">
        <f>IFERROR(VLOOKUP(Table2[[#This Row],[SAP Code]],[26]_16!J:K,2,FALSE)/ 1000000, 0)</f>
        <v>0</v>
      </c>
      <c r="BB1081" s="28">
        <f>IFERROR(VLOOKUP(Table2[[#This Row],[SAP Code]],[26]_16!M:N,2,FALSE)/ 1000000, 0)</f>
        <v>0</v>
      </c>
      <c r="BC1081" s="28">
        <f>IFERROR(VLOOKUP(Table2[[#This Row],[SAP Code]],[26]_16!P:Q,2,FALSE),0)</f>
        <v>5.14</v>
      </c>
      <c r="BD1081" s="28">
        <f>IFERROR(VLOOKUP(Table2[[#This Row],[SAP Code]],[26]_16!S:T,2,FALSE),0)</f>
        <v>0</v>
      </c>
      <c r="BE1081" s="28">
        <f>IFERROR(VLOOKUP(Table2[[#This Row],[SAP Code]],[26]_16!V:W,2,FALSE)/ 1000000, 0)</f>
        <v>5.14</v>
      </c>
      <c r="BF1081" s="28">
        <f>IFERROR(VLOOKUP(Table2[[#This Row],[SAP Code]],[26]_16!Y:Z,2,FALSE)/ 1000000, 0)</f>
        <v>2.57</v>
      </c>
      <c r="BG1081" s="28" t="str">
        <f>IFERROR(VLOOKUP(Table2[[#This Row],[SAP Code]],[26]port!$A:$AD,30,FALSE),"unknown")</f>
        <v>OnGo</v>
      </c>
      <c r="BH1081" s="29" t="str">
        <f t="shared" si="286"/>
        <v>Ongoing</v>
      </c>
      <c r="BI1081" s="16"/>
    </row>
    <row r="1082" spans="1:61" ht="17.100000000000001" customHeight="1">
      <c r="A1082" s="16" t="s">
        <v>1171</v>
      </c>
      <c r="B1082" s="16" t="s">
        <v>3773</v>
      </c>
      <c r="C1082" s="16" t="s">
        <v>3777</v>
      </c>
      <c r="D1082" s="16" t="s">
        <v>3775</v>
      </c>
      <c r="E1082" s="18">
        <v>43713</v>
      </c>
      <c r="F1082" s="16" t="s">
        <v>1175</v>
      </c>
      <c r="G1082" s="16" t="s">
        <v>115</v>
      </c>
      <c r="H1082" s="16" t="s">
        <v>81</v>
      </c>
      <c r="I1082" s="16" t="s">
        <v>67</v>
      </c>
      <c r="J1082" s="16" t="s">
        <v>2463</v>
      </c>
      <c r="K1082" s="16" t="s">
        <v>69</v>
      </c>
      <c r="L1082" s="16" t="s">
        <v>85</v>
      </c>
      <c r="M1082" s="19">
        <v>5850000</v>
      </c>
      <c r="N1082" s="19">
        <v>5850000</v>
      </c>
      <c r="O1082" s="20" t="s">
        <v>3776</v>
      </c>
      <c r="P1082" s="21">
        <v>5900155015952</v>
      </c>
      <c r="Q1082" s="20" t="s">
        <v>87</v>
      </c>
      <c r="R1082" s="16" t="str">
        <f t="shared" si="276"/>
        <v>ADF Including TSF</v>
      </c>
      <c r="S1082" s="16" t="str">
        <f t="shared" si="293"/>
        <v>I</v>
      </c>
      <c r="T1082" s="16" t="str">
        <f t="shared" si="292"/>
        <v>ADF Countries</v>
      </c>
      <c r="U1082" s="16" t="str">
        <f t="shared" si="277"/>
        <v>Transition States</v>
      </c>
      <c r="V1082" s="22" t="str">
        <f>IF(ISNUMBER(MATCH(A1082, {"Gabon","Sudan","Niger","Mali","Burkina Faso","Guinea"}, 0)), "De Facto Countries", "Non-De Facto Countries")</f>
        <v>Non-De Facto Countries</v>
      </c>
      <c r="W1082" s="16" t="str">
        <f t="shared" si="288"/>
        <v>East</v>
      </c>
      <c r="X1082" s="16" t="str">
        <f t="shared" si="289"/>
        <v>Social</v>
      </c>
      <c r="Y1082" s="23"/>
      <c r="AC1082" s="23">
        <f>Table2[[#This Row],[Approved Amount_UA Equivalent]]</f>
        <v>5850000</v>
      </c>
      <c r="AD1082" s="23">
        <f>SUM(Table2[[#This Row],[Feed Africa ]:[Improve Quality Of Life ]])</f>
        <v>5850000</v>
      </c>
      <c r="AE1082" s="16" t="b">
        <f>Table2[[#This Row],[Total HI5]]=Table2[[#This Row],[Approved Amount_UA Equivalent]]</f>
        <v>1</v>
      </c>
      <c r="AF1082" s="24">
        <v>21</v>
      </c>
      <c r="AG1082" s="20" t="str">
        <f t="shared" si="278"/>
        <v>Policy and Result Based Op</v>
      </c>
      <c r="AH1082" s="24" t="e">
        <f>VLOOKUP(Table2[[#This Row],[SAP Code]],[25]DATA!$A:$G,7,FALSE)</f>
        <v>#N/A</v>
      </c>
      <c r="AI1082" s="20" t="str">
        <f t="shared" si="279"/>
        <v>Policy-Based Lending</v>
      </c>
      <c r="AJ1082" s="25" t="s">
        <v>73</v>
      </c>
      <c r="AK1082" s="25" t="s">
        <v>115</v>
      </c>
      <c r="AL1082" s="23" t="str" cm="1">
        <f t="array" ref="AL1082">_xlfn.SWITCH(AK1082,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82" s="26">
        <v>1</v>
      </c>
      <c r="AN1082" s="25" t="str">
        <f t="shared" si="287"/>
        <v>Sovereign</v>
      </c>
      <c r="AO1082" s="27">
        <v>0.5</v>
      </c>
      <c r="AP1082" s="23">
        <f>Table2[[#This Row],[Approved Amount_UA Equivalent]]/1000000</f>
        <v>5.85</v>
      </c>
      <c r="AQ1082" s="19">
        <f t="shared" si="280"/>
        <v>7.7854140000000003</v>
      </c>
      <c r="AR1082" s="23" t="str">
        <f t="shared" si="281"/>
        <v>1-10</v>
      </c>
      <c r="AS1082" s="23" t="str">
        <f t="shared" si="282"/>
        <v>1-20</v>
      </c>
      <c r="AT1082" s="23" t="str">
        <f t="shared" si="283"/>
        <v>1-40</v>
      </c>
      <c r="AU1082" s="23" t="str">
        <f t="shared" si="284"/>
        <v>&lt;1-50 Mn</v>
      </c>
      <c r="AV1082" s="23">
        <f>Table2[[#This Row],[Amount]]</f>
        <v>5850000</v>
      </c>
      <c r="AW1082" s="23" t="str">
        <f t="shared" si="285"/>
        <v>Sep 2019</v>
      </c>
      <c r="AX1082" s="28">
        <f>IFERROR(VLOOKUP(Table2[[#This Row],[SAP Code]],[26]_16!A:B,2,FALSE),0)</f>
        <v>0</v>
      </c>
      <c r="AY1082" s="28">
        <f>IFERROR(VLOOKUP(Table2[[#This Row],[SAP Code]],[26]_16!D:E,2,FALSE)/ 1000000, 0)</f>
        <v>0</v>
      </c>
      <c r="AZ1082" s="28">
        <f>IFERROR(VLOOKUP(Table2[[#This Row],[SAP Code]],[26]_16!G:H,2,FALSE)/ 1000000, 0)</f>
        <v>0</v>
      </c>
      <c r="BA1082" s="28">
        <f>IFERROR(VLOOKUP(Table2[[#This Row],[SAP Code]],[26]_16!J:K,2,FALSE)/ 1000000, 0)</f>
        <v>0</v>
      </c>
      <c r="BB1082" s="28">
        <f>IFERROR(VLOOKUP(Table2[[#This Row],[SAP Code]],[26]_16!M:N,2,FALSE)/ 1000000, 0)</f>
        <v>0</v>
      </c>
      <c r="BC1082" s="28">
        <f>IFERROR(VLOOKUP(Table2[[#This Row],[SAP Code]],[26]_16!P:Q,2,FALSE),0)</f>
        <v>5.14</v>
      </c>
      <c r="BD1082" s="28">
        <f>IFERROR(VLOOKUP(Table2[[#This Row],[SAP Code]],[26]_16!S:T,2,FALSE),0)</f>
        <v>0</v>
      </c>
      <c r="BE1082" s="28">
        <f>IFERROR(VLOOKUP(Table2[[#This Row],[SAP Code]],[26]_16!V:W,2,FALSE)/ 1000000, 0)</f>
        <v>5.14</v>
      </c>
      <c r="BF1082" s="28">
        <f>IFERROR(VLOOKUP(Table2[[#This Row],[SAP Code]],[26]_16!Y:Z,2,FALSE)/ 1000000, 0)</f>
        <v>2.57</v>
      </c>
      <c r="BG1082" s="28" t="str">
        <f>IFERROR(VLOOKUP(Table2[[#This Row],[SAP Code]],[26]port!$A:$AD,30,FALSE),"unknown")</f>
        <v>OnGo</v>
      </c>
      <c r="BH1082" s="29" t="str">
        <f t="shared" si="286"/>
        <v>Ongoing</v>
      </c>
      <c r="BI1082" s="16"/>
    </row>
    <row r="1083" spans="1:61" ht="17.100000000000001" customHeight="1">
      <c r="A1083" s="16" t="s">
        <v>213</v>
      </c>
      <c r="B1083" s="16" t="s">
        <v>3778</v>
      </c>
      <c r="C1083" s="16" t="s">
        <v>3779</v>
      </c>
      <c r="D1083" s="16" t="s">
        <v>3780</v>
      </c>
      <c r="E1083" s="18">
        <v>43713</v>
      </c>
      <c r="F1083" s="16" t="s">
        <v>3781</v>
      </c>
      <c r="G1083" s="16" t="s">
        <v>2220</v>
      </c>
      <c r="H1083" s="37" t="s">
        <v>213</v>
      </c>
      <c r="I1083" s="16" t="s">
        <v>155</v>
      </c>
      <c r="J1083" s="16" t="s">
        <v>103</v>
      </c>
      <c r="K1083" s="16" t="s">
        <v>2610</v>
      </c>
      <c r="L1083" s="16" t="s">
        <v>70</v>
      </c>
      <c r="M1083" s="19">
        <v>20000000</v>
      </c>
      <c r="N1083" s="19">
        <v>14616250.347135946</v>
      </c>
      <c r="O1083" s="20" t="s">
        <v>3782</v>
      </c>
      <c r="P1083" s="21" t="s">
        <v>243</v>
      </c>
      <c r="Q1083" s="20" t="s">
        <v>87</v>
      </c>
      <c r="R1083" s="16" t="str">
        <f t="shared" si="276"/>
        <v>ADB Private</v>
      </c>
      <c r="S1083" s="16" t="str">
        <f t="shared" si="293"/>
        <v>A</v>
      </c>
      <c r="T1083" s="16" t="str">
        <f t="shared" si="292"/>
        <v>Multinational</v>
      </c>
      <c r="U1083" s="16" t="str">
        <f t="shared" si="277"/>
        <v>Multinational</v>
      </c>
      <c r="V1083" s="22" t="str">
        <f>IF(ISNUMBER(MATCH(A1083, {"Gabon","Sudan","Niger","Mali","Burkina Faso","Guinea"}, 0)), "De Facto Countries", "Non-De Facto Countries")</f>
        <v>Non-De Facto Countries</v>
      </c>
      <c r="W1083" s="16" t="str">
        <f t="shared" si="288"/>
        <v>Multi</v>
      </c>
      <c r="X1083" s="16" t="str">
        <f t="shared" si="289"/>
        <v>Agriculture</v>
      </c>
      <c r="Y1083" s="23">
        <f>Table2[[#This Row],[Approved Amount_UA Equivalent]]</f>
        <v>14616250.347135946</v>
      </c>
      <c r="AD1083" s="23">
        <f>SUM(Table2[[#This Row],[Feed Africa ]:[Improve Quality Of Life ]])</f>
        <v>14616250.347135946</v>
      </c>
      <c r="AE1083" s="16" t="b">
        <f>Table2[[#This Row],[Total HI5]]=Table2[[#This Row],[Approved Amount_UA Equivalent]]</f>
        <v>1</v>
      </c>
      <c r="AF1083" s="24">
        <v>10</v>
      </c>
      <c r="AG1083" s="20" t="str">
        <f t="shared" si="278"/>
        <v>Investment Project</v>
      </c>
      <c r="AH1083" s="24" t="e">
        <f>VLOOKUP(Table2[[#This Row],[SAP Code]],[25]DATA!$A:$G,7,FALSE)</f>
        <v>#N/A</v>
      </c>
      <c r="AI1083" s="20" t="str">
        <f t="shared" si="279"/>
        <v>Infrastructure</v>
      </c>
      <c r="AJ1083" s="25" t="s">
        <v>157</v>
      </c>
      <c r="AK1083" s="25" t="s">
        <v>2220</v>
      </c>
      <c r="AL1083" s="23" t="str" cm="1">
        <f t="array" ref="AL1083">_xlfn.SWITCH(AK1083,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83" s="26">
        <v>2</v>
      </c>
      <c r="AN1083" s="25" t="str">
        <f t="shared" si="287"/>
        <v>Non-Sovereign</v>
      </c>
      <c r="AO1083" s="27">
        <v>1</v>
      </c>
      <c r="AP1083" s="23">
        <f>Table2[[#This Row],[Approved Amount_UA Equivalent]]/1000000</f>
        <v>14.616250347135946</v>
      </c>
      <c r="AQ1083" s="19">
        <f t="shared" si="280"/>
        <v>19.451890611982403</v>
      </c>
      <c r="AR1083" s="23" t="str">
        <f t="shared" si="281"/>
        <v>11-20</v>
      </c>
      <c r="AS1083" s="23" t="str">
        <f t="shared" si="282"/>
        <v>1-20</v>
      </c>
      <c r="AT1083" s="23" t="str">
        <f t="shared" si="283"/>
        <v>1-40</v>
      </c>
      <c r="AU1083" s="23" t="str">
        <f t="shared" si="284"/>
        <v>&lt;1-50 Mn</v>
      </c>
      <c r="AV1083" s="23">
        <f>Table2[[#This Row],[Amount]]</f>
        <v>20000000</v>
      </c>
      <c r="AW1083" s="23" t="str">
        <f t="shared" si="285"/>
        <v>Sep 2019</v>
      </c>
      <c r="AX1083" s="28">
        <f>IFERROR(VLOOKUP(Table2[[#This Row],[SAP Code]],[26]_16!A:B,2,FALSE),0)</f>
        <v>0</v>
      </c>
      <c r="AY1083" s="28">
        <f>IFERROR(VLOOKUP(Table2[[#This Row],[SAP Code]],[26]_16!D:E,2,FALSE)/ 1000000, 0)</f>
        <v>0</v>
      </c>
      <c r="AZ1083" s="28">
        <f>IFERROR(VLOOKUP(Table2[[#This Row],[SAP Code]],[26]_16!G:H,2,FALSE)/ 1000000, 0)</f>
        <v>0</v>
      </c>
      <c r="BA1083" s="28">
        <f>IFERROR(VLOOKUP(Table2[[#This Row],[SAP Code]],[26]_16!J:K,2,FALSE)/ 1000000, 0)</f>
        <v>0</v>
      </c>
      <c r="BB1083" s="28">
        <f>IFERROR(VLOOKUP(Table2[[#This Row],[SAP Code]],[26]_16!M:N,2,FALSE)/ 1000000, 0)</f>
        <v>0</v>
      </c>
      <c r="BC1083" s="28">
        <f>IFERROR(VLOOKUP(Table2[[#This Row],[SAP Code]],[26]_16!P:Q,2,FALSE),0)</f>
        <v>0</v>
      </c>
      <c r="BD1083" s="28">
        <f>IFERROR(VLOOKUP(Table2[[#This Row],[SAP Code]],[26]_16!S:T,2,FALSE),0)</f>
        <v>0</v>
      </c>
      <c r="BE1083" s="28">
        <f>IFERROR(VLOOKUP(Table2[[#This Row],[SAP Code]],[26]_16!V:W,2,FALSE)/ 1000000, 0)</f>
        <v>0</v>
      </c>
      <c r="BF1083" s="28">
        <f>IFERROR(VLOOKUP(Table2[[#This Row],[SAP Code]],[26]_16!Y:Z,2,FALSE)/ 1000000, 0)</f>
        <v>0</v>
      </c>
      <c r="BG1083" s="28" t="str">
        <f>IFERROR(VLOOKUP(Table2[[#This Row],[SAP Code]],[26]port!$A:$AD,30,FALSE),"unknown")</f>
        <v>unknown</v>
      </c>
      <c r="BH1083" s="29" t="str">
        <f t="shared" si="286"/>
        <v>Unknown</v>
      </c>
      <c r="BI1083" s="16"/>
    </row>
    <row r="1084" spans="1:61" ht="17.100000000000001" customHeight="1">
      <c r="A1084" s="16" t="s">
        <v>174</v>
      </c>
      <c r="B1084" s="16" t="s">
        <v>3783</v>
      </c>
      <c r="C1084" s="16" t="s">
        <v>3784</v>
      </c>
      <c r="D1084" s="16" t="s">
        <v>3785</v>
      </c>
      <c r="E1084" s="18">
        <v>43721</v>
      </c>
      <c r="F1084" s="16" t="s">
        <v>635</v>
      </c>
      <c r="G1084" s="16" t="s">
        <v>74</v>
      </c>
      <c r="H1084" s="16" t="s">
        <v>101</v>
      </c>
      <c r="I1084" s="16" t="s">
        <v>1121</v>
      </c>
      <c r="J1084" s="16" t="s">
        <v>124</v>
      </c>
      <c r="K1084" s="16" t="s">
        <v>69</v>
      </c>
      <c r="L1084" s="16" t="s">
        <v>70</v>
      </c>
      <c r="M1084" s="19">
        <v>4416210</v>
      </c>
      <c r="N1084" s="19">
        <v>3227421.5472762622</v>
      </c>
      <c r="O1084" s="20" t="s">
        <v>3786</v>
      </c>
      <c r="P1084" s="21">
        <v>5550155001801</v>
      </c>
      <c r="Q1084" s="20" t="s">
        <v>72</v>
      </c>
      <c r="R1084" s="16" t="str">
        <f t="shared" si="276"/>
        <v>GEF</v>
      </c>
      <c r="S1084" s="16" t="str">
        <f t="shared" si="293"/>
        <v>C</v>
      </c>
      <c r="T1084" s="16" t="str">
        <f t="shared" si="292"/>
        <v>ADB Countries</v>
      </c>
      <c r="U1084" s="16" t="str">
        <f t="shared" si="277"/>
        <v>Non-Transition States</v>
      </c>
      <c r="V1084" s="22" t="str">
        <f>IF(ISNUMBER(MATCH(A1084, {"Gabon","Sudan","Niger","Mali","Burkina Faso","Guinea"}, 0)), "De Facto Countries", "Non-De Facto Countries")</f>
        <v>Non-De Facto Countries</v>
      </c>
      <c r="W1084" s="16" t="str">
        <f t="shared" si="288"/>
        <v>South</v>
      </c>
      <c r="X1084" s="16" t="str">
        <f t="shared" si="289"/>
        <v>Environment</v>
      </c>
      <c r="Y1084" s="23">
        <f>Table2[[#This Row],[Approved Amount_UA Equivalent]]</f>
        <v>3227421.5472762622</v>
      </c>
      <c r="AD1084" s="23">
        <f>SUM(Table2[[#This Row],[Feed Africa ]:[Improve Quality Of Life ]])</f>
        <v>3227421.5472762622</v>
      </c>
      <c r="AE1084" s="16" t="b">
        <f>Table2[[#This Row],[Total HI5]]=Table2[[#This Row],[Approved Amount_UA Equivalent]]</f>
        <v>1</v>
      </c>
      <c r="AF1084" s="24">
        <v>41</v>
      </c>
      <c r="AG1084" s="20" t="str">
        <f t="shared" si="278"/>
        <v>ISP and Investment Project</v>
      </c>
      <c r="AH1084" s="24" t="e">
        <f>VLOOKUP(Table2[[#This Row],[SAP Code]],[25]DATA!$A:$G,7,FALSE)</f>
        <v>#N/A</v>
      </c>
      <c r="AI1084" s="20" t="str">
        <f t="shared" si="279"/>
        <v>Infrastructure</v>
      </c>
      <c r="AJ1084" s="25" t="s">
        <v>1126</v>
      </c>
      <c r="AK1084" s="25" t="s">
        <v>74</v>
      </c>
      <c r="AL1084" s="23" t="str" cm="1">
        <f t="array" ref="AL1084">_xlfn.SWITCH(AK1084,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84" s="26">
        <v>1</v>
      </c>
      <c r="AN1084" s="25" t="str">
        <f t="shared" si="287"/>
        <v>Sovereign</v>
      </c>
      <c r="AO1084" s="27">
        <v>1</v>
      </c>
      <c r="AP1084" s="23">
        <f>Table2[[#This Row],[Approved Amount_UA Equivalent]]/1000000</f>
        <v>3.2274215472762622</v>
      </c>
      <c r="AQ1084" s="19">
        <f t="shared" si="280"/>
        <v>4.2951816919771408</v>
      </c>
      <c r="AR1084" s="23" t="str">
        <f t="shared" si="281"/>
        <v>1-10</v>
      </c>
      <c r="AS1084" s="23" t="str">
        <f t="shared" si="282"/>
        <v>1-20</v>
      </c>
      <c r="AT1084" s="23" t="str">
        <f t="shared" si="283"/>
        <v>1-40</v>
      </c>
      <c r="AU1084" s="23" t="str">
        <f t="shared" si="284"/>
        <v>&lt;1-50 Mn</v>
      </c>
      <c r="AV1084" s="23">
        <f>Table2[[#This Row],[Amount]]</f>
        <v>4416210</v>
      </c>
      <c r="AW1084" s="23" t="str">
        <f t="shared" si="285"/>
        <v>Sep 2019</v>
      </c>
      <c r="AX1084" s="28">
        <f>IFERROR(VLOOKUP(Table2[[#This Row],[SAP Code]],[26]_16!A:B,2,FALSE),0)</f>
        <v>0</v>
      </c>
      <c r="AY1084" s="28">
        <f>IFERROR(VLOOKUP(Table2[[#This Row],[SAP Code]],[26]_16!D:E,2,FALSE)/ 1000000, 0)</f>
        <v>0</v>
      </c>
      <c r="AZ1084" s="28">
        <f>IFERROR(VLOOKUP(Table2[[#This Row],[SAP Code]],[26]_16!G:H,2,FALSE)/ 1000000, 0)</f>
        <v>0</v>
      </c>
      <c r="BA1084" s="28">
        <f>IFERROR(VLOOKUP(Table2[[#This Row],[SAP Code]],[26]_16!J:K,2,FALSE)/ 1000000, 0)</f>
        <v>0</v>
      </c>
      <c r="BB1084" s="28">
        <f>IFERROR(VLOOKUP(Table2[[#This Row],[SAP Code]],[26]_16!M:N,2,FALSE)/ 1000000, 0)</f>
        <v>0</v>
      </c>
      <c r="BC1084" s="28">
        <f>IFERROR(VLOOKUP(Table2[[#This Row],[SAP Code]],[26]_16!P:Q,2,FALSE),0)</f>
        <v>8.6719850000000001E-2</v>
      </c>
      <c r="BD1084" s="28">
        <f>IFERROR(VLOOKUP(Table2[[#This Row],[SAP Code]],[26]_16!S:T,2,FALSE),0)</f>
        <v>0.35724748000000001</v>
      </c>
      <c r="BE1084" s="28">
        <f>IFERROR(VLOOKUP(Table2[[#This Row],[SAP Code]],[26]_16!V:W,2,FALSE)/ 1000000, 0)</f>
        <v>0.62301287999999999</v>
      </c>
      <c r="BF1084" s="28">
        <f>IFERROR(VLOOKUP(Table2[[#This Row],[SAP Code]],[26]_16!Y:Z,2,FALSE)/ 1000000, 0)</f>
        <v>0.70216782</v>
      </c>
      <c r="BG1084" s="28" t="str">
        <f>IFERROR(VLOOKUP(Table2[[#This Row],[SAP Code]],[26]port!$A:$AD,30,FALSE),"unknown")</f>
        <v>OnGo</v>
      </c>
      <c r="BH1084" s="29" t="str">
        <f t="shared" si="286"/>
        <v>Ongoing</v>
      </c>
      <c r="BI1084" s="16"/>
    </row>
    <row r="1085" spans="1:61" ht="17.100000000000001" customHeight="1">
      <c r="A1085" s="16" t="s">
        <v>244</v>
      </c>
      <c r="B1085" s="16" t="s">
        <v>3787</v>
      </c>
      <c r="C1085" s="16" t="s">
        <v>3788</v>
      </c>
      <c r="D1085" s="16" t="s">
        <v>3789</v>
      </c>
      <c r="E1085" s="18">
        <v>43724</v>
      </c>
      <c r="F1085" s="16" t="s">
        <v>248</v>
      </c>
      <c r="G1085" s="16" t="s">
        <v>74</v>
      </c>
      <c r="H1085" s="16" t="s">
        <v>132</v>
      </c>
      <c r="I1085" s="16" t="s">
        <v>155</v>
      </c>
      <c r="J1085" s="16" t="s">
        <v>83</v>
      </c>
      <c r="K1085" s="16" t="s">
        <v>84</v>
      </c>
      <c r="L1085" s="16" t="s">
        <v>85</v>
      </c>
      <c r="M1085" s="19">
        <v>1060000</v>
      </c>
      <c r="N1085" s="19">
        <v>1060000</v>
      </c>
      <c r="O1085" s="20" t="s">
        <v>3790</v>
      </c>
      <c r="P1085" s="21">
        <v>2100150042095</v>
      </c>
      <c r="Q1085" s="20" t="s">
        <v>72</v>
      </c>
      <c r="R1085" s="16" t="str">
        <f t="shared" si="276"/>
        <v>ADF Including TSF</v>
      </c>
      <c r="S1085" s="16" t="str">
        <f t="shared" si="293"/>
        <v>A</v>
      </c>
      <c r="T1085" s="16" t="str">
        <f t="shared" si="292"/>
        <v>ADF Countries</v>
      </c>
      <c r="U1085" s="16" t="str">
        <f t="shared" si="277"/>
        <v>Transition States</v>
      </c>
      <c r="V1085" s="22" t="str">
        <f>IF(ISNUMBER(MATCH(A1085, {"Gabon","Sudan","Niger","Mali","Burkina Faso","Guinea"}, 0)), "De Facto Countries", "Non-De Facto Countries")</f>
        <v>Non-De Facto Countries</v>
      </c>
      <c r="W1085" s="16" t="str">
        <f t="shared" si="288"/>
        <v>West</v>
      </c>
      <c r="X1085" s="16" t="str">
        <f t="shared" si="289"/>
        <v>Agriculture</v>
      </c>
      <c r="Y1085" s="23">
        <f>Table2[[#This Row],[Approved Amount_UA Equivalent]]</f>
        <v>1060000</v>
      </c>
      <c r="AD1085" s="23">
        <f>SUM(Table2[[#This Row],[Feed Africa ]:[Improve Quality Of Life ]])</f>
        <v>1060000</v>
      </c>
      <c r="AE1085" s="16" t="b">
        <f>Table2[[#This Row],[Total HI5]]=Table2[[#This Row],[Approved Amount_UA Equivalent]]</f>
        <v>1</v>
      </c>
      <c r="AF1085" s="24">
        <v>10</v>
      </c>
      <c r="AG1085" s="20" t="str">
        <f t="shared" si="278"/>
        <v>Investment Project</v>
      </c>
      <c r="AH1085" s="24" t="e">
        <f>VLOOKUP(Table2[[#This Row],[SAP Code]],[25]DATA!$A:$G,7,FALSE)</f>
        <v>#N/A</v>
      </c>
      <c r="AI1085" s="20" t="str">
        <f t="shared" si="279"/>
        <v>Infrastructure</v>
      </c>
      <c r="AJ1085" s="25" t="s">
        <v>157</v>
      </c>
      <c r="AK1085" s="25" t="s">
        <v>74</v>
      </c>
      <c r="AL1085" s="23" t="str" cm="1">
        <f t="array" ref="AL1085">_xlfn.SWITCH(AK1085,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85" s="26">
        <v>1</v>
      </c>
      <c r="AN1085" s="25" t="str">
        <f t="shared" si="287"/>
        <v>Sovereign</v>
      </c>
      <c r="AO1085" s="27">
        <v>0.33333333333333331</v>
      </c>
      <c r="AP1085" s="23">
        <f>Table2[[#This Row],[Approved Amount_UA Equivalent]]/1000000</f>
        <v>1.06</v>
      </c>
      <c r="AQ1085" s="19">
        <f t="shared" si="280"/>
        <v>1.4106904000000002</v>
      </c>
      <c r="AR1085" s="23" t="str">
        <f t="shared" si="281"/>
        <v>1-10</v>
      </c>
      <c r="AS1085" s="23" t="str">
        <f t="shared" si="282"/>
        <v>1-20</v>
      </c>
      <c r="AT1085" s="23" t="str">
        <f t="shared" si="283"/>
        <v>1-40</v>
      </c>
      <c r="AU1085" s="23" t="str">
        <f t="shared" si="284"/>
        <v>&lt;1-50 Mn</v>
      </c>
      <c r="AV1085" s="23">
        <f>Table2[[#This Row],[Amount]]</f>
        <v>1060000</v>
      </c>
      <c r="AW1085" s="23" t="str">
        <f t="shared" si="285"/>
        <v>Sep 2019</v>
      </c>
      <c r="AX1085" s="28">
        <f>IFERROR(VLOOKUP(Table2[[#This Row],[SAP Code]],[26]_16!A:B,2,FALSE),0)</f>
        <v>0</v>
      </c>
      <c r="AY1085" s="28">
        <f>IFERROR(VLOOKUP(Table2[[#This Row],[SAP Code]],[26]_16!D:E,2,FALSE)/ 1000000, 0)</f>
        <v>0</v>
      </c>
      <c r="AZ1085" s="28">
        <f>IFERROR(VLOOKUP(Table2[[#This Row],[SAP Code]],[26]_16!G:H,2,FALSE)/ 1000000, 0)</f>
        <v>0</v>
      </c>
      <c r="BA1085" s="28">
        <f>IFERROR(VLOOKUP(Table2[[#This Row],[SAP Code]],[26]_16!J:K,2,FALSE)/ 1000000, 0)</f>
        <v>0</v>
      </c>
      <c r="BB1085" s="28">
        <f>IFERROR(VLOOKUP(Table2[[#This Row],[SAP Code]],[26]_16!M:N,2,FALSE)/ 1000000, 0)</f>
        <v>0</v>
      </c>
      <c r="BC1085" s="28">
        <f>IFERROR(VLOOKUP(Table2[[#This Row],[SAP Code]],[26]_16!P:Q,2,FALSE),0)</f>
        <v>0.2079047</v>
      </c>
      <c r="BD1085" s="28">
        <f>IFERROR(VLOOKUP(Table2[[#This Row],[SAP Code]],[26]_16!S:T,2,FALSE),0)</f>
        <v>0.83150269999999982</v>
      </c>
      <c r="BE1085" s="28">
        <f>IFERROR(VLOOKUP(Table2[[#This Row],[SAP Code]],[26]_16!V:W,2,FALSE)/ 1000000, 0)</f>
        <v>0.64220597000000001</v>
      </c>
      <c r="BF1085" s="28">
        <f>IFERROR(VLOOKUP(Table2[[#This Row],[SAP Code]],[26]_16!Y:Z,2,FALSE)/ 1000000, 0)</f>
        <v>0.17130020000000001</v>
      </c>
      <c r="BG1085" s="28" t="str">
        <f>IFERROR(VLOOKUP(Table2[[#This Row],[SAP Code]],[26]port!$A:$AD,30,FALSE),"unknown")</f>
        <v>OnGo</v>
      </c>
      <c r="BH1085" s="29" t="str">
        <f t="shared" si="286"/>
        <v>Ongoing</v>
      </c>
      <c r="BI1085" s="16"/>
    </row>
    <row r="1086" spans="1:61" ht="17.100000000000001" customHeight="1">
      <c r="A1086" s="16" t="s">
        <v>244</v>
      </c>
      <c r="B1086" s="16" t="s">
        <v>3787</v>
      </c>
      <c r="C1086" s="16" t="s">
        <v>3791</v>
      </c>
      <c r="D1086" s="16" t="s">
        <v>3789</v>
      </c>
      <c r="E1086" s="18">
        <v>43724</v>
      </c>
      <c r="F1086" s="16" t="s">
        <v>248</v>
      </c>
      <c r="G1086" s="16" t="s">
        <v>74</v>
      </c>
      <c r="H1086" s="16" t="s">
        <v>132</v>
      </c>
      <c r="I1086" s="16" t="s">
        <v>155</v>
      </c>
      <c r="J1086" s="16" t="s">
        <v>2463</v>
      </c>
      <c r="K1086" s="16" t="s">
        <v>84</v>
      </c>
      <c r="L1086" s="16" t="s">
        <v>85</v>
      </c>
      <c r="M1086" s="19">
        <v>3040000</v>
      </c>
      <c r="N1086" s="19">
        <v>3040000</v>
      </c>
      <c r="O1086" s="20" t="s">
        <v>3790</v>
      </c>
      <c r="P1086" s="21">
        <v>5900150002651</v>
      </c>
      <c r="Q1086" s="20" t="s">
        <v>72</v>
      </c>
      <c r="R1086" s="16" t="str">
        <f t="shared" si="276"/>
        <v>ADF Including TSF</v>
      </c>
      <c r="S1086" s="16" t="str">
        <f t="shared" si="293"/>
        <v>A</v>
      </c>
      <c r="T1086" s="16" t="str">
        <f t="shared" si="292"/>
        <v>ADF Countries</v>
      </c>
      <c r="U1086" s="16" t="str">
        <f t="shared" si="277"/>
        <v>Transition States</v>
      </c>
      <c r="V1086" s="22" t="str">
        <f>IF(ISNUMBER(MATCH(A1086, {"Gabon","Sudan","Niger","Mali","Burkina Faso","Guinea"}, 0)), "De Facto Countries", "Non-De Facto Countries")</f>
        <v>Non-De Facto Countries</v>
      </c>
      <c r="W1086" s="16" t="str">
        <f t="shared" si="288"/>
        <v>West</v>
      </c>
      <c r="X1086" s="16" t="str">
        <f t="shared" si="289"/>
        <v>Agriculture</v>
      </c>
      <c r="Y1086" s="23">
        <f>Table2[[#This Row],[Approved Amount_UA Equivalent]]</f>
        <v>3040000</v>
      </c>
      <c r="AD1086" s="23">
        <f>SUM(Table2[[#This Row],[Feed Africa ]:[Improve Quality Of Life ]])</f>
        <v>3040000</v>
      </c>
      <c r="AE1086" s="16" t="b">
        <f>Table2[[#This Row],[Total HI5]]=Table2[[#This Row],[Approved Amount_UA Equivalent]]</f>
        <v>1</v>
      </c>
      <c r="AF1086" s="24">
        <v>10</v>
      </c>
      <c r="AG1086" s="20" t="str">
        <f t="shared" si="278"/>
        <v>Investment Project</v>
      </c>
      <c r="AH1086" s="24" t="e">
        <f>VLOOKUP(Table2[[#This Row],[SAP Code]],[25]DATA!$A:$G,7,FALSE)</f>
        <v>#N/A</v>
      </c>
      <c r="AI1086" s="20" t="str">
        <f t="shared" si="279"/>
        <v>Infrastructure</v>
      </c>
      <c r="AJ1086" s="25" t="s">
        <v>157</v>
      </c>
      <c r="AK1086" s="25" t="s">
        <v>74</v>
      </c>
      <c r="AL1086" s="23" t="str" cm="1">
        <f t="array" ref="AL1086">_xlfn.SWITCH(AK1086,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86" s="26">
        <v>1</v>
      </c>
      <c r="AN1086" s="25" t="str">
        <f t="shared" si="287"/>
        <v>Sovereign</v>
      </c>
      <c r="AO1086" s="27">
        <v>0.33333333333333331</v>
      </c>
      <c r="AP1086" s="23">
        <f>Table2[[#This Row],[Approved Amount_UA Equivalent]]/1000000</f>
        <v>3.04</v>
      </c>
      <c r="AQ1086" s="19">
        <f t="shared" si="280"/>
        <v>4.0457536000000003</v>
      </c>
      <c r="AR1086" s="23" t="str">
        <f t="shared" si="281"/>
        <v>1-10</v>
      </c>
      <c r="AS1086" s="23" t="str">
        <f t="shared" si="282"/>
        <v>1-20</v>
      </c>
      <c r="AT1086" s="23" t="str">
        <f t="shared" si="283"/>
        <v>1-40</v>
      </c>
      <c r="AU1086" s="23" t="str">
        <f t="shared" si="284"/>
        <v>&lt;1-50 Mn</v>
      </c>
      <c r="AV1086" s="23">
        <f>Table2[[#This Row],[Amount]]</f>
        <v>3040000</v>
      </c>
      <c r="AW1086" s="23" t="str">
        <f t="shared" si="285"/>
        <v>Sep 2019</v>
      </c>
      <c r="AX1086" s="28">
        <f>IFERROR(VLOOKUP(Table2[[#This Row],[SAP Code]],[26]_16!A:B,2,FALSE),0)</f>
        <v>0</v>
      </c>
      <c r="AY1086" s="28">
        <f>IFERROR(VLOOKUP(Table2[[#This Row],[SAP Code]],[26]_16!D:E,2,FALSE)/ 1000000, 0)</f>
        <v>0</v>
      </c>
      <c r="AZ1086" s="28">
        <f>IFERROR(VLOOKUP(Table2[[#This Row],[SAP Code]],[26]_16!G:H,2,FALSE)/ 1000000, 0)</f>
        <v>0</v>
      </c>
      <c r="BA1086" s="28">
        <f>IFERROR(VLOOKUP(Table2[[#This Row],[SAP Code]],[26]_16!J:K,2,FALSE)/ 1000000, 0)</f>
        <v>0</v>
      </c>
      <c r="BB1086" s="28">
        <f>IFERROR(VLOOKUP(Table2[[#This Row],[SAP Code]],[26]_16!M:N,2,FALSE)/ 1000000, 0)</f>
        <v>0</v>
      </c>
      <c r="BC1086" s="28">
        <f>IFERROR(VLOOKUP(Table2[[#This Row],[SAP Code]],[26]_16!P:Q,2,FALSE),0)</f>
        <v>0.2079047</v>
      </c>
      <c r="BD1086" s="28">
        <f>IFERROR(VLOOKUP(Table2[[#This Row],[SAP Code]],[26]_16!S:T,2,FALSE),0)</f>
        <v>0.83150269999999982</v>
      </c>
      <c r="BE1086" s="28">
        <f>IFERROR(VLOOKUP(Table2[[#This Row],[SAP Code]],[26]_16!V:W,2,FALSE)/ 1000000, 0)</f>
        <v>0.64220597000000001</v>
      </c>
      <c r="BF1086" s="28">
        <f>IFERROR(VLOOKUP(Table2[[#This Row],[SAP Code]],[26]_16!Y:Z,2,FALSE)/ 1000000, 0)</f>
        <v>0.17130020000000001</v>
      </c>
      <c r="BG1086" s="28" t="str">
        <f>IFERROR(VLOOKUP(Table2[[#This Row],[SAP Code]],[26]port!$A:$AD,30,FALSE),"unknown")</f>
        <v>OnGo</v>
      </c>
      <c r="BH1086" s="29" t="str">
        <f t="shared" si="286"/>
        <v>Ongoing</v>
      </c>
      <c r="BI1086" s="16"/>
    </row>
    <row r="1087" spans="1:61" ht="17.100000000000001" customHeight="1">
      <c r="A1087" s="16" t="s">
        <v>244</v>
      </c>
      <c r="B1087" s="16" t="s">
        <v>3787</v>
      </c>
      <c r="C1087" s="16" t="s">
        <v>3792</v>
      </c>
      <c r="D1087" s="16" t="s">
        <v>3789</v>
      </c>
      <c r="E1087" s="18">
        <v>43724</v>
      </c>
      <c r="F1087" s="16" t="s">
        <v>248</v>
      </c>
      <c r="G1087" s="16" t="s">
        <v>74</v>
      </c>
      <c r="H1087" s="16" t="s">
        <v>132</v>
      </c>
      <c r="I1087" s="16" t="s">
        <v>155</v>
      </c>
      <c r="J1087" s="16" t="s">
        <v>2463</v>
      </c>
      <c r="K1087" s="16" t="s">
        <v>69</v>
      </c>
      <c r="L1087" s="16" t="s">
        <v>85</v>
      </c>
      <c r="M1087" s="19">
        <v>5460000</v>
      </c>
      <c r="N1087" s="19">
        <v>5460000</v>
      </c>
      <c r="O1087" s="20" t="s">
        <v>3790</v>
      </c>
      <c r="P1087" s="21">
        <v>5900155016006</v>
      </c>
      <c r="Q1087" s="20" t="s">
        <v>72</v>
      </c>
      <c r="R1087" s="16" t="str">
        <f t="shared" si="276"/>
        <v>ADF Including TSF</v>
      </c>
      <c r="S1087" s="16" t="str">
        <f t="shared" si="293"/>
        <v>A</v>
      </c>
      <c r="T1087" s="16" t="str">
        <f t="shared" si="292"/>
        <v>ADF Countries</v>
      </c>
      <c r="U1087" s="16" t="str">
        <f t="shared" si="277"/>
        <v>Transition States</v>
      </c>
      <c r="V1087" s="22" t="str">
        <f>IF(ISNUMBER(MATCH(A1087, {"Gabon","Sudan","Niger","Mali","Burkina Faso","Guinea"}, 0)), "De Facto Countries", "Non-De Facto Countries")</f>
        <v>Non-De Facto Countries</v>
      </c>
      <c r="W1087" s="16" t="str">
        <f t="shared" si="288"/>
        <v>West</v>
      </c>
      <c r="X1087" s="16" t="str">
        <f t="shared" si="289"/>
        <v>Agriculture</v>
      </c>
      <c r="Y1087" s="23">
        <f>Table2[[#This Row],[Approved Amount_UA Equivalent]]</f>
        <v>5460000</v>
      </c>
      <c r="AD1087" s="23">
        <f>SUM(Table2[[#This Row],[Feed Africa ]:[Improve Quality Of Life ]])</f>
        <v>5460000</v>
      </c>
      <c r="AE1087" s="16" t="b">
        <f>Table2[[#This Row],[Total HI5]]=Table2[[#This Row],[Approved Amount_UA Equivalent]]</f>
        <v>1</v>
      </c>
      <c r="AF1087" s="24">
        <v>10</v>
      </c>
      <c r="AG1087" s="20" t="str">
        <f t="shared" si="278"/>
        <v>Investment Project</v>
      </c>
      <c r="AH1087" s="24" t="e">
        <f>VLOOKUP(Table2[[#This Row],[SAP Code]],[25]DATA!$A:$G,7,FALSE)</f>
        <v>#N/A</v>
      </c>
      <c r="AI1087" s="20" t="str">
        <f t="shared" si="279"/>
        <v>Infrastructure</v>
      </c>
      <c r="AJ1087" s="25" t="s">
        <v>157</v>
      </c>
      <c r="AK1087" s="25" t="s">
        <v>74</v>
      </c>
      <c r="AL1087" s="23" t="str" cm="1">
        <f t="array" ref="AL1087">_xlfn.SWITCH(AK1087,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87" s="26">
        <v>1</v>
      </c>
      <c r="AN1087" s="25" t="str">
        <f t="shared" si="287"/>
        <v>Sovereign</v>
      </c>
      <c r="AO1087" s="27">
        <v>0.33333333333333331</v>
      </c>
      <c r="AP1087" s="23">
        <f>Table2[[#This Row],[Approved Amount_UA Equivalent]]/1000000</f>
        <v>5.46</v>
      </c>
      <c r="AQ1087" s="19">
        <f t="shared" si="280"/>
        <v>7.2663864</v>
      </c>
      <c r="AR1087" s="23" t="str">
        <f t="shared" si="281"/>
        <v>1-10</v>
      </c>
      <c r="AS1087" s="23" t="str">
        <f t="shared" si="282"/>
        <v>1-20</v>
      </c>
      <c r="AT1087" s="23" t="str">
        <f t="shared" si="283"/>
        <v>1-40</v>
      </c>
      <c r="AU1087" s="23" t="str">
        <f t="shared" si="284"/>
        <v>&lt;1-50 Mn</v>
      </c>
      <c r="AV1087" s="23">
        <f>Table2[[#This Row],[Amount]]</f>
        <v>5460000</v>
      </c>
      <c r="AW1087" s="23" t="str">
        <f t="shared" si="285"/>
        <v>Sep 2019</v>
      </c>
      <c r="AX1087" s="28">
        <f>IFERROR(VLOOKUP(Table2[[#This Row],[SAP Code]],[26]_16!A:B,2,FALSE),0)</f>
        <v>0</v>
      </c>
      <c r="AY1087" s="28">
        <f>IFERROR(VLOOKUP(Table2[[#This Row],[SAP Code]],[26]_16!D:E,2,FALSE)/ 1000000, 0)</f>
        <v>0</v>
      </c>
      <c r="AZ1087" s="28">
        <f>IFERROR(VLOOKUP(Table2[[#This Row],[SAP Code]],[26]_16!G:H,2,FALSE)/ 1000000, 0)</f>
        <v>0</v>
      </c>
      <c r="BA1087" s="28">
        <f>IFERROR(VLOOKUP(Table2[[#This Row],[SAP Code]],[26]_16!J:K,2,FALSE)/ 1000000, 0)</f>
        <v>0</v>
      </c>
      <c r="BB1087" s="28">
        <f>IFERROR(VLOOKUP(Table2[[#This Row],[SAP Code]],[26]_16!M:N,2,FALSE)/ 1000000, 0)</f>
        <v>0</v>
      </c>
      <c r="BC1087" s="28">
        <f>IFERROR(VLOOKUP(Table2[[#This Row],[SAP Code]],[26]_16!P:Q,2,FALSE),0)</f>
        <v>0.2079047</v>
      </c>
      <c r="BD1087" s="28">
        <f>IFERROR(VLOOKUP(Table2[[#This Row],[SAP Code]],[26]_16!S:T,2,FALSE),0)</f>
        <v>0.83150269999999982</v>
      </c>
      <c r="BE1087" s="28">
        <f>IFERROR(VLOOKUP(Table2[[#This Row],[SAP Code]],[26]_16!V:W,2,FALSE)/ 1000000, 0)</f>
        <v>0.64220597000000001</v>
      </c>
      <c r="BF1087" s="28">
        <f>IFERROR(VLOOKUP(Table2[[#This Row],[SAP Code]],[26]_16!Y:Z,2,FALSE)/ 1000000, 0)</f>
        <v>0.17130020000000001</v>
      </c>
      <c r="BG1087" s="28" t="str">
        <f>IFERROR(VLOOKUP(Table2[[#This Row],[SAP Code]],[26]port!$A:$AD,30,FALSE),"unknown")</f>
        <v>OnGo</v>
      </c>
      <c r="BH1087" s="29" t="str">
        <f t="shared" si="286"/>
        <v>Ongoing</v>
      </c>
      <c r="BI1087" s="16"/>
    </row>
    <row r="1088" spans="1:61" ht="17.100000000000001" customHeight="1">
      <c r="A1088" s="16" t="s">
        <v>174</v>
      </c>
      <c r="B1088" s="16" t="s">
        <v>3793</v>
      </c>
      <c r="C1088" s="16" t="s">
        <v>3794</v>
      </c>
      <c r="D1088" s="16" t="s">
        <v>3795</v>
      </c>
      <c r="E1088" s="18">
        <v>43731</v>
      </c>
      <c r="F1088" s="16" t="s">
        <v>635</v>
      </c>
      <c r="G1088" s="16" t="s">
        <v>74</v>
      </c>
      <c r="H1088" s="16" t="s">
        <v>101</v>
      </c>
      <c r="I1088" s="16" t="s">
        <v>170</v>
      </c>
      <c r="J1088" s="16" t="s">
        <v>68</v>
      </c>
      <c r="K1088" s="16" t="s">
        <v>69</v>
      </c>
      <c r="L1088" s="16" t="s">
        <v>70</v>
      </c>
      <c r="M1088" s="19">
        <v>1000000</v>
      </c>
      <c r="N1088" s="19">
        <v>730812.51735679735</v>
      </c>
      <c r="O1088" s="20" t="s">
        <v>3796</v>
      </c>
      <c r="P1088" s="21">
        <v>5000199005968</v>
      </c>
      <c r="Q1088" s="20" t="s">
        <v>72</v>
      </c>
      <c r="R1088" s="16" t="str">
        <f t="shared" si="276"/>
        <v>OTHERS</v>
      </c>
      <c r="S1088" s="16" t="str">
        <f t="shared" si="293"/>
        <v>A</v>
      </c>
      <c r="T1088" s="16" t="str">
        <f t="shared" si="292"/>
        <v>ADB Countries</v>
      </c>
      <c r="U1088" s="16" t="str">
        <f t="shared" si="277"/>
        <v>Non-Transition States</v>
      </c>
      <c r="V1088" s="22" t="str">
        <f>IF(ISNUMBER(MATCH(A1088, {"Gabon","Sudan","Niger","Mali","Burkina Faso","Guinea"}, 0)), "De Facto Countries", "Non-De Facto Countries")</f>
        <v>Non-De Facto Countries</v>
      </c>
      <c r="W1088" s="16" t="str">
        <f t="shared" si="288"/>
        <v>South</v>
      </c>
      <c r="X1088" s="16" t="str">
        <f t="shared" si="289"/>
        <v>Agriculture</v>
      </c>
      <c r="Y1088" s="23"/>
      <c r="AA1088" s="23">
        <f>Table2[[#This Row],[Approved Amount_UA Equivalent]]</f>
        <v>730812.51735679735</v>
      </c>
      <c r="AD1088" s="23">
        <f>SUM(Table2[[#This Row],[Feed Africa ]:[Improve Quality Of Life ]])</f>
        <v>730812.51735679735</v>
      </c>
      <c r="AE1088" s="16" t="b">
        <f>Table2[[#This Row],[Total HI5]]=Table2[[#This Row],[Approved Amount_UA Equivalent]]</f>
        <v>1</v>
      </c>
      <c r="AF1088" s="24">
        <v>50</v>
      </c>
      <c r="AG1088" s="20" t="str">
        <f t="shared" si="278"/>
        <v>Emergency Assistance</v>
      </c>
      <c r="AH1088" s="24" t="e">
        <f>VLOOKUP(Table2[[#This Row],[SAP Code]],[25]DATA!$A:$G,7,FALSE)</f>
        <v>#N/A</v>
      </c>
      <c r="AI1088" s="20" t="str">
        <f t="shared" si="279"/>
        <v>Other Investment</v>
      </c>
      <c r="AJ1088" s="25" t="s">
        <v>157</v>
      </c>
      <c r="AK1088" s="25" t="s">
        <v>74</v>
      </c>
      <c r="AL1088" s="23" t="str" cm="1">
        <f t="array" ref="AL1088">_xlfn.SWITCH(AK1088,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88" s="26">
        <v>1</v>
      </c>
      <c r="AN1088" s="25" t="str">
        <f t="shared" si="287"/>
        <v>Sovereign</v>
      </c>
      <c r="AO1088" s="27">
        <v>1</v>
      </c>
      <c r="AP1088" s="23">
        <f>Table2[[#This Row],[Approved Amount_UA Equivalent]]/1000000</f>
        <v>0.73081251735679731</v>
      </c>
      <c r="AQ1088" s="19">
        <f t="shared" si="280"/>
        <v>0.97259453059912016</v>
      </c>
      <c r="AR1088" s="23" t="str">
        <f t="shared" si="281"/>
        <v>1-10</v>
      </c>
      <c r="AS1088" s="23" t="str">
        <f t="shared" si="282"/>
        <v>1-20</v>
      </c>
      <c r="AT1088" s="23" t="str">
        <f t="shared" si="283"/>
        <v>1-40</v>
      </c>
      <c r="AU1088" s="23" t="str">
        <f t="shared" si="284"/>
        <v>&lt;1-50 Mn</v>
      </c>
      <c r="AV1088" s="23">
        <f>Table2[[#This Row],[Amount]]</f>
        <v>1000000</v>
      </c>
      <c r="AW1088" s="23" t="str">
        <f t="shared" si="285"/>
        <v>Sep 2019</v>
      </c>
      <c r="AX1088" s="28">
        <f>IFERROR(VLOOKUP(Table2[[#This Row],[SAP Code]],[26]_16!A:B,2,FALSE),0)</f>
        <v>0</v>
      </c>
      <c r="AY1088" s="28">
        <f>IFERROR(VLOOKUP(Table2[[#This Row],[SAP Code]],[26]_16!D:E,2,FALSE)/ 1000000, 0)</f>
        <v>0</v>
      </c>
      <c r="AZ1088" s="28">
        <f>IFERROR(VLOOKUP(Table2[[#This Row],[SAP Code]],[26]_16!G:H,2,FALSE)/ 1000000, 0)</f>
        <v>0</v>
      </c>
      <c r="BA1088" s="28">
        <f>IFERROR(VLOOKUP(Table2[[#This Row],[SAP Code]],[26]_16!J:K,2,FALSE)/ 1000000, 0)</f>
        <v>0</v>
      </c>
      <c r="BB1088" s="28">
        <f>IFERROR(VLOOKUP(Table2[[#This Row],[SAP Code]],[26]_16!M:N,2,FALSE)/ 1000000, 0)</f>
        <v>0</v>
      </c>
      <c r="BC1088" s="28">
        <f>IFERROR(VLOOKUP(Table2[[#This Row],[SAP Code]],[26]_16!P:Q,2,FALSE),0)</f>
        <v>0</v>
      </c>
      <c r="BD1088" s="28">
        <f>IFERROR(VLOOKUP(Table2[[#This Row],[SAP Code]],[26]_16!S:T,2,FALSE),0)</f>
        <v>0</v>
      </c>
      <c r="BE1088" s="28">
        <f>IFERROR(VLOOKUP(Table2[[#This Row],[SAP Code]],[26]_16!V:W,2,FALSE)/ 1000000, 0)</f>
        <v>0</v>
      </c>
      <c r="BF1088" s="28">
        <f>IFERROR(VLOOKUP(Table2[[#This Row],[SAP Code]],[26]_16!Y:Z,2,FALSE)/ 1000000, 0)</f>
        <v>0</v>
      </c>
      <c r="BG1088" s="28" t="str">
        <f>IFERROR(VLOOKUP(Table2[[#This Row],[SAP Code]],[26]port!$A:$AD,30,FALSE),"unknown")</f>
        <v>COMP</v>
      </c>
      <c r="BH1088" s="29" t="str">
        <f t="shared" si="286"/>
        <v>Number of operations completed out of the net approved of that year</v>
      </c>
      <c r="BI1088" s="16"/>
    </row>
    <row r="1089" spans="1:61" ht="17.100000000000001" customHeight="1">
      <c r="A1089" s="16" t="s">
        <v>1137</v>
      </c>
      <c r="B1089" s="16" t="s">
        <v>3797</v>
      </c>
      <c r="C1089" s="16" t="s">
        <v>3798</v>
      </c>
      <c r="D1089" s="16" t="s">
        <v>3799</v>
      </c>
      <c r="E1089" s="18">
        <v>43732</v>
      </c>
      <c r="F1089" s="16" t="s">
        <v>3800</v>
      </c>
      <c r="G1089" s="16" t="s">
        <v>107</v>
      </c>
      <c r="H1089" s="16" t="s">
        <v>132</v>
      </c>
      <c r="I1089" s="16" t="s">
        <v>102</v>
      </c>
      <c r="J1089" s="16" t="s">
        <v>103</v>
      </c>
      <c r="K1089" s="16" t="s">
        <v>104</v>
      </c>
      <c r="L1089" s="16" t="s">
        <v>70</v>
      </c>
      <c r="M1089" s="19">
        <v>8000000</v>
      </c>
      <c r="N1089" s="19">
        <v>5846500.1388543788</v>
      </c>
      <c r="O1089" s="20" t="s">
        <v>3801</v>
      </c>
      <c r="P1089" s="21" t="s">
        <v>147</v>
      </c>
      <c r="Q1089" s="20" t="s">
        <v>87</v>
      </c>
      <c r="R1089" s="16" t="str">
        <f t="shared" si="276"/>
        <v>ADB Private</v>
      </c>
      <c r="S1089" s="16" t="str">
        <f t="shared" si="293"/>
        <v>H</v>
      </c>
      <c r="T1089" s="16" t="str">
        <f t="shared" si="292"/>
        <v>ADF Countries</v>
      </c>
      <c r="U1089" s="16" t="str">
        <f t="shared" si="277"/>
        <v>Transition States</v>
      </c>
      <c r="V1089" s="22" t="str">
        <f>IF(ISNUMBER(MATCH(A1089, {"Gabon","Sudan","Niger","Mali","Burkina Faso","Guinea"}, 0)), "De Facto Countries", "Non-De Facto Countries")</f>
        <v>De Facto Countries</v>
      </c>
      <c r="W1089" s="16" t="str">
        <f t="shared" si="288"/>
        <v>West</v>
      </c>
      <c r="X1089" s="16" t="str">
        <f t="shared" si="289"/>
        <v>Finance</v>
      </c>
      <c r="Y1089" s="23"/>
      <c r="AA1089" s="23">
        <f>Table2[[#This Row],[Approved Amount_UA Equivalent]]</f>
        <v>5846500.1388543788</v>
      </c>
      <c r="AD1089" s="23">
        <f>SUM(Table2[[#This Row],[Feed Africa ]:[Improve Quality Of Life ]])</f>
        <v>5846500.1388543788</v>
      </c>
      <c r="AE1089" s="16" t="b">
        <f>Table2[[#This Row],[Total HI5]]=Table2[[#This Row],[Approved Amount_UA Equivalent]]</f>
        <v>1</v>
      </c>
      <c r="AF1089" s="24">
        <v>11</v>
      </c>
      <c r="AG1089" s="20" t="str">
        <f t="shared" si="278"/>
        <v>Line of Credit</v>
      </c>
      <c r="AH1089" s="24" t="e">
        <f>VLOOKUP(Table2[[#This Row],[SAP Code]],[25]DATA!$A:$G,7,FALSE)</f>
        <v>#N/A</v>
      </c>
      <c r="AI1089" s="20" t="str">
        <f t="shared" si="279"/>
        <v>Other Investment</v>
      </c>
      <c r="AJ1089" s="25" t="s">
        <v>106</v>
      </c>
      <c r="AK1089" s="25" t="s">
        <v>107</v>
      </c>
      <c r="AL1089" s="23" t="str" cm="1">
        <f t="array" ref="AL1089">_xlfn.SWITCH(AK1089,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89" s="26">
        <v>2</v>
      </c>
      <c r="AN1089" s="25" t="str">
        <f t="shared" si="287"/>
        <v>Non-Sovereign</v>
      </c>
      <c r="AO1089" s="27">
        <v>1</v>
      </c>
      <c r="AP1089" s="23">
        <f>Table2[[#This Row],[Approved Amount_UA Equivalent]]/1000000</f>
        <v>5.8465001388543785</v>
      </c>
      <c r="AQ1089" s="19">
        <f t="shared" si="280"/>
        <v>7.7807562447929612</v>
      </c>
      <c r="AR1089" s="23" t="str">
        <f t="shared" si="281"/>
        <v>1-10</v>
      </c>
      <c r="AS1089" s="23" t="str">
        <f t="shared" si="282"/>
        <v>1-20</v>
      </c>
      <c r="AT1089" s="23" t="str">
        <f t="shared" si="283"/>
        <v>1-40</v>
      </c>
      <c r="AU1089" s="23" t="str">
        <f t="shared" si="284"/>
        <v>&lt;1-50 Mn</v>
      </c>
      <c r="AV1089" s="23">
        <f>Table2[[#This Row],[Amount]]</f>
        <v>8000000</v>
      </c>
      <c r="AW1089" s="23" t="str">
        <f t="shared" si="285"/>
        <v>Sep 2019</v>
      </c>
      <c r="AX1089" s="28">
        <f>IFERROR(VLOOKUP(Table2[[#This Row],[SAP Code]],[26]_16!A:B,2,FALSE),0)</f>
        <v>0</v>
      </c>
      <c r="AY1089" s="28">
        <f>IFERROR(VLOOKUP(Table2[[#This Row],[SAP Code]],[26]_16!D:E,2,FALSE)/ 1000000, 0)</f>
        <v>0</v>
      </c>
      <c r="AZ1089" s="28">
        <f>IFERROR(VLOOKUP(Table2[[#This Row],[SAP Code]],[26]_16!G:H,2,FALSE)/ 1000000, 0)</f>
        <v>0</v>
      </c>
      <c r="BA1089" s="28">
        <f>IFERROR(VLOOKUP(Table2[[#This Row],[SAP Code]],[26]_16!J:K,2,FALSE)/ 1000000, 0)</f>
        <v>0</v>
      </c>
      <c r="BB1089" s="28">
        <f>IFERROR(VLOOKUP(Table2[[#This Row],[SAP Code]],[26]_16!M:N,2,FALSE)/ 1000000, 0)</f>
        <v>0</v>
      </c>
      <c r="BC1089" s="28">
        <f>IFERROR(VLOOKUP(Table2[[#This Row],[SAP Code]],[26]_16!P:Q,2,FALSE),0)</f>
        <v>0</v>
      </c>
      <c r="BD1089" s="28">
        <f>IFERROR(VLOOKUP(Table2[[#This Row],[SAP Code]],[26]_16!S:T,2,FALSE),0)</f>
        <v>0</v>
      </c>
      <c r="BE1089" s="28">
        <f>IFERROR(VLOOKUP(Table2[[#This Row],[SAP Code]],[26]_16!V:W,2,FALSE)/ 1000000, 0)</f>
        <v>0</v>
      </c>
      <c r="BF1089" s="28">
        <f>IFERROR(VLOOKUP(Table2[[#This Row],[SAP Code]],[26]_16!Y:Z,2,FALSE)/ 1000000, 0)</f>
        <v>0</v>
      </c>
      <c r="BG1089" s="28" t="str">
        <f>IFERROR(VLOOKUP(Table2[[#This Row],[SAP Code]],[26]port!$A:$AD,30,FALSE),"unknown")</f>
        <v>APVD</v>
      </c>
      <c r="BH1089" s="29" t="str">
        <f t="shared" si="286"/>
        <v>Ongoing</v>
      </c>
      <c r="BI1089" s="16"/>
    </row>
    <row r="1090" spans="1:61" ht="17.100000000000001" customHeight="1">
      <c r="A1090" s="16" t="s">
        <v>150</v>
      </c>
      <c r="B1090" s="16" t="s">
        <v>3802</v>
      </c>
      <c r="C1090" s="16" t="s">
        <v>3803</v>
      </c>
      <c r="D1090" s="16" t="s">
        <v>3804</v>
      </c>
      <c r="E1090" s="18">
        <v>43732</v>
      </c>
      <c r="F1090" s="16" t="s">
        <v>3805</v>
      </c>
      <c r="G1090" s="16" t="s">
        <v>107</v>
      </c>
      <c r="H1090" s="16" t="s">
        <v>132</v>
      </c>
      <c r="I1090" s="16" t="s">
        <v>102</v>
      </c>
      <c r="J1090" s="16" t="s">
        <v>103</v>
      </c>
      <c r="K1090" s="16" t="s">
        <v>104</v>
      </c>
      <c r="L1090" s="16" t="s">
        <v>195</v>
      </c>
      <c r="M1090" s="19">
        <v>15000000</v>
      </c>
      <c r="N1090" s="19">
        <v>12097847.389687795</v>
      </c>
      <c r="O1090" s="20" t="s">
        <v>3806</v>
      </c>
      <c r="P1090" s="21" t="s">
        <v>147</v>
      </c>
      <c r="Q1090" s="20" t="s">
        <v>87</v>
      </c>
      <c r="R1090" s="16" t="str">
        <f t="shared" ref="R1090:R1153" si="294">IF(J1090="ADB","ADB Public",IF(J1090="ADB Private Sector","ADB Private",IF(J1090="ADF","ADF Including TSF",IF(J1090="Africa Growing Together Fund (AGTF)","AGTF",IF(J1090="Climate Investment Funds (CIF)","CIF",IF(J1090="Climate Investment Funds (CIF) - CTF","CIF",IF(J1090="Climate Investment Funds (CIF) - SCF - FIP","CIF",IF(J1090="Climate Investment Funds (CIF) - SCF - SREP","CIF",IF(J1090="ClimDev-Africa Special Fund (CDSF)","ClimDev",IF(J1090="Global Environment Facility (GEF)","GEF",IF(J1090="Multi-Donor Trust Fund for Zimbabwe (ZIM-FUND)","ZimFund",IF(J1090="NTF","NTF",IF(J1090="Sustainable Energy Fund for Africa (SEFA)","SEFA",IF(J1090="Technical Assistance Fund for Middle Income Countries (MIC-TAF)","MICTAF",IF(J1090="Transition Support Facility (TSF)","ADF Including TSF",IF(J1090="Transition Support Facility (TSF) - ACW (Pillar II)","ADF Including TSF",IF(J1090="Transition Support Facility (TSF) - SSW","ADF Including TSF",IF(J1090="Transition Support Facility (TSF) - SSW (Pillar I)","ADF Including TSF",IF(J1090="Transition Support Facility (TSF) - SSW (Pillar I) - SIF","ADF Including TSF",IF(J1090="Transition Support Facility (TSF) - SSW (Pillar I) - Unallocated Reserve","ADF Including TSF",IF(J1090="Transition Support Facility (TSF) - SSW (Pillar I) - Unallocated Reserves","ADF Including TSF",IF(J1090="Transition Support Facility (TSF) - TSW (Pillar III)","ADF Including TSF",IF(J1090="Transition Support Facility (TSF) - Unallocated Reserves","ADF Including TSF","OTHERS")))))))))))))))))))))))</f>
        <v>ADB Private</v>
      </c>
      <c r="S1090" s="16" t="str">
        <f t="shared" si="293"/>
        <v>H</v>
      </c>
      <c r="T1090" s="16" t="str">
        <f t="shared" si="292"/>
        <v>Blend Countries</v>
      </c>
      <c r="U1090" s="16" t="str">
        <f t="shared" ref="U1090:U1153" si="295">IF(A1090="Algeria","Non-Transition States",
IF(A1090="Angola","Non-Transition States",
IF(A1090="Benin","Non-Transition States",
IF(A1090="Botswana","Non-Transition States",
IF(A1090="Burkina Faso","Transition States",
IF(A1090="Burundi","Transition States",
IF(A1090="Cameroon","Non-Transition States",
IF(A1090="Cape Verde","Non-Transition States",
IF(A1090="Central African Republic","Transition States",
IF(A1090="Centrafrique","Transition States",
IF(A1090="Chad","Transition States",
IF(A1090="Comoros","Transition States",
IF(A1090="Congo CG","Non-Transition States",
IF(A1090="Congo","Non-Transition States",
IF(A1090="Côte D'Ivoire","Non-Transition States",
IF(A1090="Dem Rep Congo","Transition States",
IF(A1090="DEMOCRATIC REPUBLIC OF THE CONGO","Transition States",
IF(A1090="Djibouti","Transition States",
IF(A1090="Egypt","Non-Transition States",
IF(A1090="Eq Guinea","Non-Transition States",
IF(A1090="Equatorial Guinea","Non-Transition States",
IF(A1090="Eritrea","Transition States",
IF(A1090="Swaziland","Non-Transition States",
IF(A1090="Eswatini","Non-Transition States",
IF(A1090="Ethiopia","Non-Transition States",
IF(A1090="Gabon","Non-Transition States",
IF(A1090="Gambia","Transition States",
IF(A1090="Ghana","Non-Transition States",
IF(A1090="Guinea","Transition States",
IF(A1090="Guinea-Bissau","Transition States",
IF(A1090="Kenya","Non-Transition States",
IF(A1090="Lesotho","Non-Transition States",
IF(A1090="Liberia","Transition States",
IF(A1090="Libya","Non-Transition States",
IF(A1090="Madagascar","Transition States",
IF(A1090="Malawi","Non-Transition States",
IF(A1090="Mali","Transition States",
IF(A1090="Mauritania","Non-Transition States",
IF(A1090="Mauritius","Non-Transition States",
IF(A1090="Morocco","Non-Transition States",
IF(A1090="Mozambique","Transition States",
IF(A1090="Multi","Multinational",
IF(A1090="Multinational","Multinational",
IF(A1090="Namibia","Non-Transition States",
IF(A1090="Niger","Transition States",
IF(A1090="Nigeria","Non-Transition States",
IF(A1090="Rwanda","Non-Transition States",
IF(A1090="Sao Tome &amp; Principe","Non-Transition States",
IF(A1090="Sao Tome","Non-Transition States",
IF(A1090="Senegal","Non-Transition States",
IF(A1090="Seychelles","Non-Transition States",
IF(A1090="Sierra Leone","Transition States",
IF(A1090="Somalia","Transition States",
IF(A1090="South Africa","Non-Transition States",
IF(A1090="South Sudan","Transition States",
IF(A1090="Sudan","Transition States",
IF(A1090="Tanzania","Non-Transition States",
IF(A1090="Togo","Transition States",
IF(A1090="Tunisia","Non-Transition States",
IF(A1090="Uganda","Non-Transition States",
IF(A1090="Zambia","Non-Transition States",
IF(A1090="Zimbabwe","Transition States",
IF(A1090="Multi-Countries","Multinational","")))))))))))))))))))))))))))))))))))))))))))))))))))))))))))))))</f>
        <v>Non-Transition States</v>
      </c>
      <c r="V1090" s="22" t="str">
        <f>IF(ISNUMBER(MATCH(A1090, {"Gabon","Sudan","Niger","Mali","Burkina Faso","Guinea"}, 0)), "De Facto Countries", "Non-De Facto Countries")</f>
        <v>Non-De Facto Countries</v>
      </c>
      <c r="W1090" s="16" t="str">
        <f t="shared" si="288"/>
        <v>West</v>
      </c>
      <c r="X1090" s="16" t="str">
        <f t="shared" si="289"/>
        <v>Finance</v>
      </c>
      <c r="Y1090" s="23"/>
      <c r="AA1090" s="23">
        <f>Table2[[#This Row],[Approved Amount_UA Equivalent]]</f>
        <v>12097847.389687795</v>
      </c>
      <c r="AD1090" s="23">
        <f>SUM(Table2[[#This Row],[Feed Africa ]:[Improve Quality Of Life ]])</f>
        <v>12097847.389687795</v>
      </c>
      <c r="AE1090" s="16" t="b">
        <f>Table2[[#This Row],[Total HI5]]=Table2[[#This Row],[Approved Amount_UA Equivalent]]</f>
        <v>1</v>
      </c>
      <c r="AF1090" s="24">
        <v>11</v>
      </c>
      <c r="AG1090" s="20" t="str">
        <f t="shared" ref="AG1090:AG1153" si="296">IF(AF1090=10,"Investment Project",IF(AF1090=11,"Line of Credit",IF(AF1090=12,"Investment Project",IF(AF1090=13,"Investment Project",IF(AF1090=20,"Policy and Result Based Op",IF(AF1090=21,"Policy and Result Based Op",IF(AF1090=22,"Restructuring",IF(AF1090=23,"Policy and Result Based Op",IF(AF1090=32,"Technical Assistance &amp; Study",IF(AF1090=40,"ISP and Investment Project",IF(AF1090=41,"ISP and Investment Project",IF(AF1090=42,"Investment Project",IF(AF1090=43,"Technical Assistance &amp; Study",IF(AF1090=44,"Institutional Support",IF(AF1090=46,"Institutional Support",IF(AF1090=50,"Emergency Assistance",IF(AF1090=51,"Emergency Assistance",IF(AF1090=70,"Equity and Guarantee",IF(AF1090=75,"Equity and Guarantee",IF(AF1090=82,"Micro Financing",IF(AF1090=83,"Policy and Result Based Op",IF(AF1090=84,"ISP and Investment Project",IF(AF1090=85,"ISP and Investment Project",IF(AF1090=86,"Technical Assistance &amp; Study",IF(AF1090=90,"Investment Project",IF(AF1090=30,"Investment Project",""))))))))))))))))))))))))))</f>
        <v>Line of Credit</v>
      </c>
      <c r="AH1090" s="24" t="e">
        <f>VLOOKUP(Table2[[#This Row],[SAP Code]],[25]DATA!$A:$G,7,FALSE)</f>
        <v>#N/A</v>
      </c>
      <c r="AI1090" s="20" t="str">
        <f t="shared" ref="AI1090:AI1153" si="297">IF(AG1090="Policy and Result Based Op","Policy-Based Lending",
IF(AND(X1090="Agriculture",OR(AG1090="ISP and Investment Project",AG1090="Investment Project")),"Infrastructure",
IF(AND(X1090="Environment",OR(AG1090="ISP and Investment Project",AG1090="Investment Project")),"Infrastructure",
IF(AND(X1090="ICT",OR(AG1090="ISP and Investment Project",AG1090="Investment Project")),"Infrastructure",
IF(AND(X1090="Power",OR(AG1090="ISP and Investment Project",AG1090="Investment Project")),"Infrastructure",
IF(AND(X1090="Transport",OR(AG1090="ISP and Investment Project",AG1090="Investment Project")),"Infrastructure",
IF(AND(X1090="Urban Developm.",OR(AG1090="ISP and Investment Project",AG1090="Investment Project")),"Infrastructure",
IF(AND(X1090="WASH Sector",OR(AG1090="ISP and Investment Project",AG1090="Investment Project")),"Infrastructure","Other Investment"))))))))</f>
        <v>Other Investment</v>
      </c>
      <c r="AJ1090" s="25" t="s">
        <v>106</v>
      </c>
      <c r="AK1090" s="25" t="s">
        <v>107</v>
      </c>
      <c r="AL1090" s="23" t="str" cm="1">
        <f t="array" ref="AL1090">_xlfn.SWITCH(AK1090,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90" s="26">
        <v>2</v>
      </c>
      <c r="AN1090" s="25" t="str">
        <f t="shared" si="287"/>
        <v>Non-Sovereign</v>
      </c>
      <c r="AO1090" s="27">
        <v>0.5</v>
      </c>
      <c r="AP1090" s="23">
        <f>Table2[[#This Row],[Approved Amount_UA Equivalent]]/1000000</f>
        <v>12.097847389687795</v>
      </c>
      <c r="AQ1090" s="19">
        <f t="shared" ref="AQ1090:AQ1153" si="298">(N1090*1.33084)/1000000</f>
        <v>16.100299220092104</v>
      </c>
      <c r="AR1090" s="23" t="str">
        <f t="shared" ref="AR1090:AR1153" si="299">ROUNDUP(AP1090/10,0)*10-9&amp;"-"&amp;ROUNDUP(AP1090/10,0)*10</f>
        <v>11-20</v>
      </c>
      <c r="AS1090" s="23" t="str">
        <f t="shared" ref="AS1090:AS1153" si="300">ROUNDUP(AP1090/20,0)*20-19&amp;"-"&amp;ROUNDUP(AP1090/20,0)*20</f>
        <v>1-20</v>
      </c>
      <c r="AT1090" s="23" t="str">
        <f t="shared" ref="AT1090:AT1153" si="301">ROUNDUP(AP1090/40,0)*40-39&amp;"-"&amp;ROUNDUP(AP1090/40,0)*40</f>
        <v>1-40</v>
      </c>
      <c r="AU1090" s="23" t="str">
        <f t="shared" ref="AU1090:AU1153" si="302">IF(AP1090&lt;=50,"&lt;1-50 Mn",IF(AP1090&lt;=100,"50-100 Mn",IF(AP1090&lt;=200,"100-200 Mn",IF(AP1090&lt;=300,"100-300 Mn","&gt;300 Mn"))))</f>
        <v>&lt;1-50 Mn</v>
      </c>
      <c r="AV1090" s="23">
        <f>Table2[[#This Row],[Amount]]</f>
        <v>15000000</v>
      </c>
      <c r="AW1090" s="23" t="str">
        <f t="shared" ref="AW1090:AW1153" si="303">TEXT(E1090, "mmm yyyy")</f>
        <v>Sep 2019</v>
      </c>
      <c r="AX1090" s="28">
        <f>IFERROR(VLOOKUP(Table2[[#This Row],[SAP Code]],[26]_16!A:B,2,FALSE),0)</f>
        <v>0</v>
      </c>
      <c r="AY1090" s="28">
        <f>IFERROR(VLOOKUP(Table2[[#This Row],[SAP Code]],[26]_16!D:E,2,FALSE)/ 1000000, 0)</f>
        <v>0</v>
      </c>
      <c r="AZ1090" s="28">
        <f>IFERROR(VLOOKUP(Table2[[#This Row],[SAP Code]],[26]_16!G:H,2,FALSE)/ 1000000, 0)</f>
        <v>0</v>
      </c>
      <c r="BA1090" s="28">
        <f>IFERROR(VLOOKUP(Table2[[#This Row],[SAP Code]],[26]_16!J:K,2,FALSE)/ 1000000, 0)</f>
        <v>0</v>
      </c>
      <c r="BB1090" s="28">
        <f>IFERROR(VLOOKUP(Table2[[#This Row],[SAP Code]],[26]_16!M:N,2,FALSE)/ 1000000, 0)</f>
        <v>0</v>
      </c>
      <c r="BC1090" s="28">
        <f>IFERROR(VLOOKUP(Table2[[#This Row],[SAP Code]],[26]_16!P:Q,2,FALSE),0)</f>
        <v>0</v>
      </c>
      <c r="BD1090" s="28">
        <f>IFERROR(VLOOKUP(Table2[[#This Row],[SAP Code]],[26]_16!S:T,2,FALSE),0)</f>
        <v>0</v>
      </c>
      <c r="BE1090" s="28">
        <f>IFERROR(VLOOKUP(Table2[[#This Row],[SAP Code]],[26]_16!V:W,2,FALSE)/ 1000000, 0)</f>
        <v>7.9758809400000006</v>
      </c>
      <c r="BF1090" s="28">
        <f>IFERROR(VLOOKUP(Table2[[#This Row],[SAP Code]],[26]_16!Y:Z,2,FALSE)/ 1000000, 0)</f>
        <v>0</v>
      </c>
      <c r="BG1090" s="28" t="str">
        <f>IFERROR(VLOOKUP(Table2[[#This Row],[SAP Code]],[26]port!$A:$AD,30,FALSE),"unknown")</f>
        <v>OnGo</v>
      </c>
      <c r="BH1090" s="29" t="str">
        <f t="shared" ref="BH1090:BH1153" si="304">IF(BG1090="ABAN", "Number of operations Cancelled before completion",
IF(OR(BG1090="APVD", BG1090="OnGo"), "Ongoing",
IF(OR(BG1090="CLSD", BG1090="COMP"), "Number of operations completed out of the net approved of that year",
IF(BG1090="TERM", "Number of operations Cancelled before completion",
IF(BG1090="unknown", "Unknown", "Not Defined")))))</f>
        <v>Ongoing</v>
      </c>
      <c r="BI1090" s="16"/>
    </row>
    <row r="1091" spans="1:61" ht="17.100000000000001" customHeight="1">
      <c r="A1091" s="16" t="s">
        <v>150</v>
      </c>
      <c r="B1091" s="16" t="s">
        <v>3802</v>
      </c>
      <c r="C1091" s="16" t="s">
        <v>3807</v>
      </c>
      <c r="D1091" s="16" t="s">
        <v>3804</v>
      </c>
      <c r="E1091" s="18">
        <v>43732</v>
      </c>
      <c r="F1091" s="16" t="s">
        <v>3805</v>
      </c>
      <c r="G1091" s="16" t="s">
        <v>107</v>
      </c>
      <c r="H1091" s="16" t="s">
        <v>132</v>
      </c>
      <c r="I1091" s="16" t="s">
        <v>102</v>
      </c>
      <c r="J1091" s="16" t="s">
        <v>261</v>
      </c>
      <c r="K1091" s="16" t="s">
        <v>104</v>
      </c>
      <c r="L1091" s="16" t="s">
        <v>195</v>
      </c>
      <c r="M1091" s="19">
        <v>7500000</v>
      </c>
      <c r="N1091" s="19">
        <v>6048923.6948438976</v>
      </c>
      <c r="O1091" s="20" t="s">
        <v>3806</v>
      </c>
      <c r="P1091" s="21" t="s">
        <v>147</v>
      </c>
      <c r="Q1091" s="20" t="s">
        <v>87</v>
      </c>
      <c r="R1091" s="16" t="str">
        <f t="shared" si="294"/>
        <v>AGTF</v>
      </c>
      <c r="S1091" s="16" t="str">
        <f t="shared" si="293"/>
        <v>H</v>
      </c>
      <c r="T1091" s="16" t="str">
        <f t="shared" si="292"/>
        <v>Blend Countries</v>
      </c>
      <c r="U1091" s="16" t="str">
        <f t="shared" si="295"/>
        <v>Non-Transition States</v>
      </c>
      <c r="V1091" s="22" t="str">
        <f>IF(ISNUMBER(MATCH(A1091, {"Gabon","Sudan","Niger","Mali","Burkina Faso","Guinea"}, 0)), "De Facto Countries", "Non-De Facto Countries")</f>
        <v>Non-De Facto Countries</v>
      </c>
      <c r="W1091" s="16" t="str">
        <f t="shared" si="288"/>
        <v>West</v>
      </c>
      <c r="X1091" s="16" t="str">
        <f t="shared" si="289"/>
        <v>Finance</v>
      </c>
      <c r="Y1091" s="23"/>
      <c r="AA1091" s="23">
        <f>Table2[[#This Row],[Approved Amount_UA Equivalent]]</f>
        <v>6048923.6948438976</v>
      </c>
      <c r="AD1091" s="23">
        <f>SUM(Table2[[#This Row],[Feed Africa ]:[Improve Quality Of Life ]])</f>
        <v>6048923.6948438976</v>
      </c>
      <c r="AE1091" s="16" t="b">
        <f>Table2[[#This Row],[Total HI5]]=Table2[[#This Row],[Approved Amount_UA Equivalent]]</f>
        <v>1</v>
      </c>
      <c r="AF1091" s="24">
        <v>11</v>
      </c>
      <c r="AG1091" s="20" t="str">
        <f t="shared" si="296"/>
        <v>Line of Credit</v>
      </c>
      <c r="AH1091" s="24" t="e">
        <f>VLOOKUP(Table2[[#This Row],[SAP Code]],[25]DATA!$A:$G,7,FALSE)</f>
        <v>#N/A</v>
      </c>
      <c r="AI1091" s="20" t="str">
        <f t="shared" si="297"/>
        <v>Other Investment</v>
      </c>
      <c r="AJ1091" s="25" t="s">
        <v>106</v>
      </c>
      <c r="AK1091" s="25" t="s">
        <v>107</v>
      </c>
      <c r="AL1091" s="23" t="str" cm="1">
        <f t="array" ref="AL1091">_xlfn.SWITCH(AK1091,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91" s="26">
        <v>2</v>
      </c>
      <c r="AN1091" s="25" t="str">
        <f t="shared" ref="AN1091:AN1154" si="305">IF(AM1091=1,"Sovereign",IF(AM1091&gt;=2,"Non-Sovereign",""))</f>
        <v>Non-Sovereign</v>
      </c>
      <c r="AO1091" s="27">
        <v>0.5</v>
      </c>
      <c r="AP1091" s="23">
        <f>Table2[[#This Row],[Approved Amount_UA Equivalent]]/1000000</f>
        <v>6.0489236948438974</v>
      </c>
      <c r="AQ1091" s="19">
        <f t="shared" si="298"/>
        <v>8.0501496100460521</v>
      </c>
      <c r="AR1091" s="23" t="str">
        <f t="shared" si="299"/>
        <v>1-10</v>
      </c>
      <c r="AS1091" s="23" t="str">
        <f t="shared" si="300"/>
        <v>1-20</v>
      </c>
      <c r="AT1091" s="23" t="str">
        <f t="shared" si="301"/>
        <v>1-40</v>
      </c>
      <c r="AU1091" s="23" t="str">
        <f t="shared" si="302"/>
        <v>&lt;1-50 Mn</v>
      </c>
      <c r="AV1091" s="23">
        <f>Table2[[#This Row],[Amount]]</f>
        <v>7500000</v>
      </c>
      <c r="AW1091" s="23" t="str">
        <f t="shared" si="303"/>
        <v>Sep 2019</v>
      </c>
      <c r="AX1091" s="28">
        <f>IFERROR(VLOOKUP(Table2[[#This Row],[SAP Code]],[26]_16!A:B,2,FALSE),0)</f>
        <v>0</v>
      </c>
      <c r="AY1091" s="28">
        <f>IFERROR(VLOOKUP(Table2[[#This Row],[SAP Code]],[26]_16!D:E,2,FALSE)/ 1000000, 0)</f>
        <v>0</v>
      </c>
      <c r="AZ1091" s="28">
        <f>IFERROR(VLOOKUP(Table2[[#This Row],[SAP Code]],[26]_16!G:H,2,FALSE)/ 1000000, 0)</f>
        <v>0</v>
      </c>
      <c r="BA1091" s="28">
        <f>IFERROR(VLOOKUP(Table2[[#This Row],[SAP Code]],[26]_16!J:K,2,FALSE)/ 1000000, 0)</f>
        <v>0</v>
      </c>
      <c r="BB1091" s="28">
        <f>IFERROR(VLOOKUP(Table2[[#This Row],[SAP Code]],[26]_16!M:N,2,FALSE)/ 1000000, 0)</f>
        <v>0</v>
      </c>
      <c r="BC1091" s="28">
        <f>IFERROR(VLOOKUP(Table2[[#This Row],[SAP Code]],[26]_16!P:Q,2,FALSE),0)</f>
        <v>0</v>
      </c>
      <c r="BD1091" s="28">
        <f>IFERROR(VLOOKUP(Table2[[#This Row],[SAP Code]],[26]_16!S:T,2,FALSE),0)</f>
        <v>0</v>
      </c>
      <c r="BE1091" s="28">
        <f>IFERROR(VLOOKUP(Table2[[#This Row],[SAP Code]],[26]_16!V:W,2,FALSE)/ 1000000, 0)</f>
        <v>7.9758809400000006</v>
      </c>
      <c r="BF1091" s="28">
        <f>IFERROR(VLOOKUP(Table2[[#This Row],[SAP Code]],[26]_16!Y:Z,2,FALSE)/ 1000000, 0)</f>
        <v>0</v>
      </c>
      <c r="BG1091" s="28" t="str">
        <f>IFERROR(VLOOKUP(Table2[[#This Row],[SAP Code]],[26]port!$A:$AD,30,FALSE),"unknown")</f>
        <v>OnGo</v>
      </c>
      <c r="BH1091" s="29" t="str">
        <f t="shared" si="304"/>
        <v>Ongoing</v>
      </c>
      <c r="BI1091" s="16"/>
    </row>
    <row r="1092" spans="1:61" ht="17.100000000000001" customHeight="1">
      <c r="A1092" s="16" t="s">
        <v>299</v>
      </c>
      <c r="B1092" s="16" t="s">
        <v>3808</v>
      </c>
      <c r="C1092" s="16" t="s">
        <v>3809</v>
      </c>
      <c r="D1092" s="16" t="s">
        <v>3810</v>
      </c>
      <c r="E1092" s="18">
        <v>43734</v>
      </c>
      <c r="F1092" s="16" t="s">
        <v>303</v>
      </c>
      <c r="G1092" s="16" t="s">
        <v>126</v>
      </c>
      <c r="H1092" s="16" t="s">
        <v>132</v>
      </c>
      <c r="I1092" s="16" t="s">
        <v>123</v>
      </c>
      <c r="J1092" s="16" t="s">
        <v>179</v>
      </c>
      <c r="K1092" s="16" t="s">
        <v>84</v>
      </c>
      <c r="L1092" s="16" t="s">
        <v>195</v>
      </c>
      <c r="M1092" s="19">
        <v>61000000</v>
      </c>
      <c r="N1092" s="19">
        <v>49197912.718063705</v>
      </c>
      <c r="O1092" s="20" t="s">
        <v>3811</v>
      </c>
      <c r="P1092" s="21">
        <v>2000200004555</v>
      </c>
      <c r="Q1092" s="20" t="s">
        <v>87</v>
      </c>
      <c r="R1092" s="16" t="str">
        <f t="shared" si="294"/>
        <v>ADB Public</v>
      </c>
      <c r="S1092" s="16" t="str">
        <f t="shared" si="293"/>
        <v>E</v>
      </c>
      <c r="T1092" s="16" t="str">
        <f t="shared" si="292"/>
        <v>ADF Countries</v>
      </c>
      <c r="U1092" s="16" t="str">
        <f t="shared" si="295"/>
        <v>Non-Transition States</v>
      </c>
      <c r="V1092" s="22" t="str">
        <f>IF(ISNUMBER(MATCH(A1092, {"Gabon","Sudan","Niger","Mali","Burkina Faso","Guinea"}, 0)), "De Facto Countries", "Non-De Facto Countries")</f>
        <v>Non-De Facto Countries</v>
      </c>
      <c r="W1092" s="16" t="str">
        <f t="shared" ref="W1092:W1155" si="306">IF(A1092="Algeria","North",IF(A1092="Angola","South",IF(A1092="Benin","West",IF(A1092="Botswana","South",IF(A1092="Burkina Faso","West",IF(A1092="Burundi","East",IF(A1092="Cameroon","Central",IF(A1092="Cape Verde","West",IF(A1092="Central African Republic","Central",IF(A1092="Chad","Central",IF(A1092="Comoros","East",IF(A1092="Congo CG","Central",IF(A1092="Côte D'Ivoire","West",IF(A1092="Dem Rep Congo","Central",IF(A1092="Djibouti","East",IF(A1092="Egypt","North",IF(A1092="Equatorial Guinea","Central",IF(A1092="Eritrea","East",IF(A1092="Eswatini","South",IF(A1092="Ethiopia","East",IF(A1092="Gabon","Central",IF(A1092="Gambia","West",IF(A1092="Ghana","West",IF(A1092="Guinea","West",IF(A1092="Guinea-Bissau","West",IF(A1092="Kenya","East",IF(A1092="Lesotho","South",IF(A1092="Liberia","West",IF(A1092="Libya","North",IF(A1092="Madagascar","South",IF(A1092="Malawi","South",IF(A1092="Mali","West",IF(A1092="Mauritania","North",IF(A1092="Mauritius","South",IF(A1092="Morocco","North",IF(A1092="Mozambique","South",IF(A1092="Multinational","Multi",IF(A1092="Namibia","South",IF(A1092="Niger","West",IF(A1092="Nigeria","Nigeria",IF(A1092="Rwanda","East",IF(A1092="Sao Tome &amp; Principe","South",IF(A1092="Senegal","West",IF(A1092="Seychelles","East",IF(A1092="Sierra Leone","West",IF(A1092="Somalia","East",IF(A1092="South Africa","South",IF(A1092="South Sudan","East",IF(A1092="Sudan","East",IF(A1092="Tanzania","East",IF(A1092="Togo","West",IF(A1092="Tunisia","North",IF(A1092="Uganda","East",IF(A1092="Zambia","South",IF(A1092="Zimbabwe","South","Not Listed")))))))))))))))))))))))))))))))))))))))))))))))))))))))</f>
        <v>West</v>
      </c>
      <c r="X1092" s="16" t="str">
        <f t="shared" ref="X1092:X1155" si="307">IF(MID(O1092,6,1)="A","Agriculture",IF(MID(O1092,6,1)="B","Industry",IF(MID(O1092,6,1)="C","Environment",IF(MID(O1092,6,1)="D","Transport",IF(MID(O1092,6,1)="E","WASH Sector",IF(MID(O1092,6,1)="F","Power",IF(MID(O1092,6,1)="G","ICT",IF(MID(O1092,6,1)="H","Finance",IF(MID(O1092,6,1)="I","Social",IF(MID(O1092,6,1)="J","Urban Developm.",IF(MID(O1092,6,1)="K","Multi-Sector","")))))))))))</f>
        <v>WASH Sector</v>
      </c>
      <c r="Y1092" s="23">
        <f>Table2[[#This Row],[Approved Amount_UA Equivalent]]*0.03</f>
        <v>1475937.381541911</v>
      </c>
      <c r="Z1092" s="23">
        <f>Table2[[#This Row],[Approved Amount_UA Equivalent]]*0.01</f>
        <v>491979.12718063704</v>
      </c>
      <c r="AC1092" s="23">
        <f>Table2[[#This Row],[Approved Amount_UA Equivalent]]*0.96</f>
        <v>47229996.209341154</v>
      </c>
      <c r="AD1092" s="23">
        <f>SUM(Table2[[#This Row],[Feed Africa ]:[Improve Quality Of Life ]])</f>
        <v>49197912.718063705</v>
      </c>
      <c r="AE1092" s="16" t="b">
        <f>Table2[[#This Row],[Total HI5]]=Table2[[#This Row],[Approved Amount_UA Equivalent]]</f>
        <v>1</v>
      </c>
      <c r="AF1092" s="24">
        <v>10</v>
      </c>
      <c r="AG1092" s="20" t="str">
        <f t="shared" si="296"/>
        <v>Investment Project</v>
      </c>
      <c r="AH1092" s="24" t="e">
        <f>VLOOKUP(Table2[[#This Row],[SAP Code]],[25]DATA!$A:$G,7,FALSE)</f>
        <v>#N/A</v>
      </c>
      <c r="AI1092" s="20" t="str">
        <f t="shared" si="297"/>
        <v>Infrastructure</v>
      </c>
      <c r="AJ1092" s="25" t="s">
        <v>89</v>
      </c>
      <c r="AK1092" s="25" t="s">
        <v>126</v>
      </c>
      <c r="AL1092" s="23" t="str" cm="1">
        <f t="array" ref="AL1092">_xlfn.SWITCH(AK1092,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92" s="26">
        <v>1</v>
      </c>
      <c r="AN1092" s="25" t="str">
        <f t="shared" si="305"/>
        <v>Sovereign</v>
      </c>
      <c r="AO1092" s="27">
        <v>1</v>
      </c>
      <c r="AP1092" s="23">
        <f>Table2[[#This Row],[Approved Amount_UA Equivalent]]/1000000</f>
        <v>49.197912718063705</v>
      </c>
      <c r="AQ1092" s="19">
        <f t="shared" si="298"/>
        <v>65.474550161707896</v>
      </c>
      <c r="AR1092" s="23" t="str">
        <f t="shared" si="299"/>
        <v>41-50</v>
      </c>
      <c r="AS1092" s="23" t="str">
        <f t="shared" si="300"/>
        <v>41-60</v>
      </c>
      <c r="AT1092" s="23" t="str">
        <f t="shared" si="301"/>
        <v>41-80</v>
      </c>
      <c r="AU1092" s="23" t="str">
        <f t="shared" si="302"/>
        <v>&lt;1-50 Mn</v>
      </c>
      <c r="AV1092" s="23">
        <f>Table2[[#This Row],[Amount]]</f>
        <v>61000000</v>
      </c>
      <c r="AW1092" s="23" t="str">
        <f t="shared" si="303"/>
        <v>Sep 2019</v>
      </c>
      <c r="AX1092" s="28">
        <f>IFERROR(VLOOKUP(Table2[[#This Row],[SAP Code]],[26]_16!A:B,2,FALSE),0)</f>
        <v>0</v>
      </c>
      <c r="AY1092" s="28">
        <f>IFERROR(VLOOKUP(Table2[[#This Row],[SAP Code]],[26]_16!D:E,2,FALSE)/ 1000000, 0)</f>
        <v>0</v>
      </c>
      <c r="AZ1092" s="28">
        <f>IFERROR(VLOOKUP(Table2[[#This Row],[SAP Code]],[26]_16!G:H,2,FALSE)/ 1000000, 0)</f>
        <v>0</v>
      </c>
      <c r="BA1092" s="28">
        <f>IFERROR(VLOOKUP(Table2[[#This Row],[SAP Code]],[26]_16!J:K,2,FALSE)/ 1000000, 0)</f>
        <v>0</v>
      </c>
      <c r="BB1092" s="28">
        <f>IFERROR(VLOOKUP(Table2[[#This Row],[SAP Code]],[26]_16!M:N,2,FALSE)/ 1000000, 0)</f>
        <v>0</v>
      </c>
      <c r="BC1092" s="28">
        <f>IFERROR(VLOOKUP(Table2[[#This Row],[SAP Code]],[26]_16!P:Q,2,FALSE),0)</f>
        <v>0</v>
      </c>
      <c r="BD1092" s="28">
        <f>IFERROR(VLOOKUP(Table2[[#This Row],[SAP Code]],[26]_16!S:T,2,FALSE),0)</f>
        <v>9.6243379999999989E-2</v>
      </c>
      <c r="BE1092" s="28">
        <f>IFERROR(VLOOKUP(Table2[[#This Row],[SAP Code]],[26]_16!V:W,2,FALSE)/ 1000000, 0)</f>
        <v>7.1066052599999985</v>
      </c>
      <c r="BF1092" s="28">
        <f>IFERROR(VLOOKUP(Table2[[#This Row],[SAP Code]],[26]_16!Y:Z,2,FALSE)/ 1000000, 0)</f>
        <v>3.071519E-2</v>
      </c>
      <c r="BG1092" s="28" t="str">
        <f>IFERROR(VLOOKUP(Table2[[#This Row],[SAP Code]],[26]port!$A:$AD,30,FALSE),"unknown")</f>
        <v>OnGo</v>
      </c>
      <c r="BH1092" s="29" t="str">
        <f t="shared" si="304"/>
        <v>Ongoing</v>
      </c>
      <c r="BI1092" s="16"/>
    </row>
    <row r="1093" spans="1:61" ht="17.100000000000001" customHeight="1">
      <c r="A1093" s="16" t="s">
        <v>299</v>
      </c>
      <c r="B1093" s="16" t="s">
        <v>3812</v>
      </c>
      <c r="C1093" s="16" t="s">
        <v>3813</v>
      </c>
      <c r="D1093" s="16" t="s">
        <v>3814</v>
      </c>
      <c r="E1093" s="18">
        <v>43734</v>
      </c>
      <c r="F1093" s="16" t="s">
        <v>303</v>
      </c>
      <c r="G1093" s="16" t="s">
        <v>90</v>
      </c>
      <c r="H1093" s="16" t="s">
        <v>132</v>
      </c>
      <c r="I1093" s="16" t="s">
        <v>82</v>
      </c>
      <c r="J1093" s="16" t="s">
        <v>179</v>
      </c>
      <c r="K1093" s="16" t="s">
        <v>84</v>
      </c>
      <c r="L1093" s="16" t="s">
        <v>195</v>
      </c>
      <c r="M1093" s="19">
        <v>61770000</v>
      </c>
      <c r="N1093" s="19">
        <v>49818935.550734341</v>
      </c>
      <c r="O1093" s="20" t="s">
        <v>3815</v>
      </c>
      <c r="P1093" s="21">
        <v>2000200004552</v>
      </c>
      <c r="Q1093" s="20" t="s">
        <v>87</v>
      </c>
      <c r="R1093" s="16" t="str">
        <f t="shared" si="294"/>
        <v>ADB Public</v>
      </c>
      <c r="S1093" s="16" t="str">
        <f t="shared" si="293"/>
        <v>F</v>
      </c>
      <c r="T1093" s="16" t="str">
        <f t="shared" si="292"/>
        <v>ADF Countries</v>
      </c>
      <c r="U1093" s="16" t="str">
        <f t="shared" si="295"/>
        <v>Non-Transition States</v>
      </c>
      <c r="V1093" s="22" t="str">
        <f>IF(ISNUMBER(MATCH(A1093, {"Gabon","Sudan","Niger","Mali","Burkina Faso","Guinea"}, 0)), "De Facto Countries", "Non-De Facto Countries")</f>
        <v>Non-De Facto Countries</v>
      </c>
      <c r="W1093" s="16" t="str">
        <f t="shared" si="306"/>
        <v>West</v>
      </c>
      <c r="X1093" s="16" t="str">
        <f t="shared" si="307"/>
        <v>Power</v>
      </c>
      <c r="Y1093" s="23"/>
      <c r="Z1093" s="23">
        <f>Table2[[#This Row],[Approved Amount_UA Equivalent]]</f>
        <v>49818935.550734341</v>
      </c>
      <c r="AD1093" s="23">
        <f>SUM(Table2[[#This Row],[Feed Africa ]:[Improve Quality Of Life ]])</f>
        <v>49818935.550734341</v>
      </c>
      <c r="AE1093" s="16" t="b">
        <f>Table2[[#This Row],[Total HI5]]=Table2[[#This Row],[Approved Amount_UA Equivalent]]</f>
        <v>1</v>
      </c>
      <c r="AF1093" s="24">
        <v>10</v>
      </c>
      <c r="AG1093" s="20" t="str">
        <f t="shared" si="296"/>
        <v>Investment Project</v>
      </c>
      <c r="AH1093" s="24" t="e">
        <f>VLOOKUP(Table2[[#This Row],[SAP Code]],[25]DATA!$A:$G,7,FALSE)</f>
        <v>#N/A</v>
      </c>
      <c r="AI1093" s="20" t="str">
        <f t="shared" si="297"/>
        <v>Infrastructure</v>
      </c>
      <c r="AJ1093" s="25" t="s">
        <v>89</v>
      </c>
      <c r="AK1093" s="25" t="s">
        <v>90</v>
      </c>
      <c r="AL1093" s="23" t="str" cm="1">
        <f t="array" ref="AL1093">_xlfn.SWITCH(AK1093,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93" s="26">
        <v>1</v>
      </c>
      <c r="AN1093" s="25" t="str">
        <f t="shared" si="305"/>
        <v>Sovereign</v>
      </c>
      <c r="AO1093" s="27">
        <v>1</v>
      </c>
      <c r="AP1093" s="23">
        <f>Table2[[#This Row],[Approved Amount_UA Equivalent]]/1000000</f>
        <v>49.818935550734338</v>
      </c>
      <c r="AQ1093" s="19">
        <f t="shared" si="298"/>
        <v>66.301032188339292</v>
      </c>
      <c r="AR1093" s="23" t="str">
        <f t="shared" si="299"/>
        <v>41-50</v>
      </c>
      <c r="AS1093" s="23" t="str">
        <f t="shared" si="300"/>
        <v>41-60</v>
      </c>
      <c r="AT1093" s="23" t="str">
        <f t="shared" si="301"/>
        <v>41-80</v>
      </c>
      <c r="AU1093" s="23" t="str">
        <f t="shared" si="302"/>
        <v>&lt;1-50 Mn</v>
      </c>
      <c r="AV1093" s="23">
        <f>Table2[[#This Row],[Amount]]</f>
        <v>61770000</v>
      </c>
      <c r="AW1093" s="23" t="str">
        <f t="shared" si="303"/>
        <v>Sep 2019</v>
      </c>
      <c r="AX1093" s="28">
        <f>IFERROR(VLOOKUP(Table2[[#This Row],[SAP Code]],[26]_16!A:B,2,FALSE),0)</f>
        <v>0</v>
      </c>
      <c r="AY1093" s="28">
        <f>IFERROR(VLOOKUP(Table2[[#This Row],[SAP Code]],[26]_16!D:E,2,FALSE)/ 1000000, 0)</f>
        <v>0</v>
      </c>
      <c r="AZ1093" s="28">
        <f>IFERROR(VLOOKUP(Table2[[#This Row],[SAP Code]],[26]_16!G:H,2,FALSE)/ 1000000, 0)</f>
        <v>0</v>
      </c>
      <c r="BA1093" s="28">
        <f>IFERROR(VLOOKUP(Table2[[#This Row],[SAP Code]],[26]_16!J:K,2,FALSE)/ 1000000, 0)</f>
        <v>0</v>
      </c>
      <c r="BB1093" s="28">
        <f>IFERROR(VLOOKUP(Table2[[#This Row],[SAP Code]],[26]_16!M:N,2,FALSE)/ 1000000, 0)</f>
        <v>0</v>
      </c>
      <c r="BC1093" s="28">
        <f>IFERROR(VLOOKUP(Table2[[#This Row],[SAP Code]],[26]_16!P:Q,2,FALSE),0)</f>
        <v>0</v>
      </c>
      <c r="BD1093" s="28">
        <f>IFERROR(VLOOKUP(Table2[[#This Row],[SAP Code]],[26]_16!S:T,2,FALSE),0)</f>
        <v>0.88330481999999999</v>
      </c>
      <c r="BE1093" s="28">
        <f>IFERROR(VLOOKUP(Table2[[#This Row],[SAP Code]],[26]_16!V:W,2,FALSE)/ 1000000, 0)</f>
        <v>6.9646143000000009</v>
      </c>
      <c r="BF1093" s="28">
        <f>IFERROR(VLOOKUP(Table2[[#This Row],[SAP Code]],[26]_16!Y:Z,2,FALSE)/ 1000000, 0)</f>
        <v>3.0556529800000001</v>
      </c>
      <c r="BG1093" s="28" t="str">
        <f>IFERROR(VLOOKUP(Table2[[#This Row],[SAP Code]],[26]port!$A:$AD,30,FALSE),"unknown")</f>
        <v>OnGo</v>
      </c>
      <c r="BH1093" s="29" t="str">
        <f t="shared" si="304"/>
        <v>Ongoing</v>
      </c>
      <c r="BI1093" s="16"/>
    </row>
    <row r="1094" spans="1:61" ht="17.100000000000001" customHeight="1">
      <c r="A1094" s="16" t="s">
        <v>108</v>
      </c>
      <c r="B1094" s="16" t="s">
        <v>3816</v>
      </c>
      <c r="C1094" s="16" t="s">
        <v>3817</v>
      </c>
      <c r="D1094" s="16" t="s">
        <v>3818</v>
      </c>
      <c r="E1094" s="18">
        <v>43734</v>
      </c>
      <c r="F1094" s="16" t="s">
        <v>112</v>
      </c>
      <c r="G1094" s="16" t="s">
        <v>126</v>
      </c>
      <c r="H1094" s="16" t="s">
        <v>81</v>
      </c>
      <c r="I1094" s="16" t="s">
        <v>123</v>
      </c>
      <c r="J1094" s="16" t="s">
        <v>2463</v>
      </c>
      <c r="K1094" s="16" t="s">
        <v>69</v>
      </c>
      <c r="L1094" s="16" t="s">
        <v>85</v>
      </c>
      <c r="M1094" s="19">
        <v>511573</v>
      </c>
      <c r="N1094" s="19">
        <v>511573</v>
      </c>
      <c r="O1094" s="20" t="s">
        <v>3819</v>
      </c>
      <c r="P1094" s="21">
        <v>5900155016005</v>
      </c>
      <c r="Q1094" s="20" t="s">
        <v>72</v>
      </c>
      <c r="R1094" s="16" t="str">
        <f t="shared" si="294"/>
        <v>ADF Including TSF</v>
      </c>
      <c r="S1094" s="16" t="str">
        <f t="shared" si="293"/>
        <v>E</v>
      </c>
      <c r="T1094" s="16" t="str">
        <f t="shared" si="292"/>
        <v>ADF Countries</v>
      </c>
      <c r="U1094" s="16" t="str">
        <f t="shared" si="295"/>
        <v>Transition States</v>
      </c>
      <c r="V1094" s="22" t="str">
        <f>IF(ISNUMBER(MATCH(A1094, {"Gabon","Sudan","Niger","Mali","Burkina Faso","Guinea"}, 0)), "De Facto Countries", "Non-De Facto Countries")</f>
        <v>Non-De Facto Countries</v>
      </c>
      <c r="W1094" s="16" t="str">
        <f t="shared" si="306"/>
        <v>East</v>
      </c>
      <c r="X1094" s="16" t="str">
        <f t="shared" si="307"/>
        <v>WASH Sector</v>
      </c>
      <c r="Y1094" s="23">
        <f>Table2[[#This Row],[Approved Amount_UA Equivalent]]*0.03</f>
        <v>15347.189999999999</v>
      </c>
      <c r="Z1094" s="23">
        <f>Table2[[#This Row],[Approved Amount_UA Equivalent]]*0.01</f>
        <v>5115.7300000000005</v>
      </c>
      <c r="AC1094" s="23">
        <f>Table2[[#This Row],[Approved Amount_UA Equivalent]]*0.96</f>
        <v>491110.07999999996</v>
      </c>
      <c r="AD1094" s="23">
        <f>SUM(Table2[[#This Row],[Feed Africa ]:[Improve Quality Of Life ]])</f>
        <v>511572.99999999994</v>
      </c>
      <c r="AE1094" s="16" t="b">
        <f>Table2[[#This Row],[Total HI5]]=Table2[[#This Row],[Approved Amount_UA Equivalent]]</f>
        <v>1</v>
      </c>
      <c r="AF1094" s="24">
        <v>41</v>
      </c>
      <c r="AG1094" s="20" t="str">
        <f t="shared" si="296"/>
        <v>ISP and Investment Project</v>
      </c>
      <c r="AH1094" s="24" t="e">
        <f>VLOOKUP(Table2[[#This Row],[SAP Code]],[25]DATA!$A:$G,7,FALSE)</f>
        <v>#N/A</v>
      </c>
      <c r="AI1094" s="20" t="str">
        <f t="shared" si="297"/>
        <v>Infrastructure</v>
      </c>
      <c r="AJ1094" s="25" t="s">
        <v>89</v>
      </c>
      <c r="AK1094" s="25" t="s">
        <v>126</v>
      </c>
      <c r="AL1094" s="23" t="str" cm="1">
        <f t="array" ref="AL1094">_xlfn.SWITCH(AK1094,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94" s="26">
        <v>1</v>
      </c>
      <c r="AN1094" s="25" t="str">
        <f t="shared" si="305"/>
        <v>Sovereign</v>
      </c>
      <c r="AO1094" s="27">
        <v>1</v>
      </c>
      <c r="AP1094" s="23">
        <f>Table2[[#This Row],[Approved Amount_UA Equivalent]]/1000000</f>
        <v>0.51157300000000006</v>
      </c>
      <c r="AQ1094" s="19">
        <f t="shared" si="298"/>
        <v>0.68082181131999997</v>
      </c>
      <c r="AR1094" s="23" t="str">
        <f t="shared" si="299"/>
        <v>1-10</v>
      </c>
      <c r="AS1094" s="23" t="str">
        <f t="shared" si="300"/>
        <v>1-20</v>
      </c>
      <c r="AT1094" s="23" t="str">
        <f t="shared" si="301"/>
        <v>1-40</v>
      </c>
      <c r="AU1094" s="23" t="str">
        <f t="shared" si="302"/>
        <v>&lt;1-50 Mn</v>
      </c>
      <c r="AV1094" s="23">
        <f>Table2[[#This Row],[Amount]]</f>
        <v>511573</v>
      </c>
      <c r="AW1094" s="23" t="str">
        <f t="shared" si="303"/>
        <v>Sep 2019</v>
      </c>
      <c r="AX1094" s="28">
        <f>IFERROR(VLOOKUP(Table2[[#This Row],[SAP Code]],[26]_16!A:B,2,FALSE),0)</f>
        <v>0</v>
      </c>
      <c r="AY1094" s="28">
        <f>IFERROR(VLOOKUP(Table2[[#This Row],[SAP Code]],[26]_16!D:E,2,FALSE)/ 1000000, 0)</f>
        <v>0</v>
      </c>
      <c r="AZ1094" s="28">
        <f>IFERROR(VLOOKUP(Table2[[#This Row],[SAP Code]],[26]_16!G:H,2,FALSE)/ 1000000, 0)</f>
        <v>0</v>
      </c>
      <c r="BA1094" s="28">
        <f>IFERROR(VLOOKUP(Table2[[#This Row],[SAP Code]],[26]_16!J:K,2,FALSE)/ 1000000, 0)</f>
        <v>0</v>
      </c>
      <c r="BB1094" s="28">
        <f>IFERROR(VLOOKUP(Table2[[#This Row],[SAP Code]],[26]_16!M:N,2,FALSE)/ 1000000, 0)</f>
        <v>0</v>
      </c>
      <c r="BC1094" s="28">
        <f>IFERROR(VLOOKUP(Table2[[#This Row],[SAP Code]],[26]_16!P:Q,2,FALSE),0)</f>
        <v>6.2946340000000003E-2</v>
      </c>
      <c r="BD1094" s="28">
        <f>IFERROR(VLOOKUP(Table2[[#This Row],[SAP Code]],[26]_16!S:T,2,FALSE),0)</f>
        <v>0</v>
      </c>
      <c r="BE1094" s="28">
        <f>IFERROR(VLOOKUP(Table2[[#This Row],[SAP Code]],[26]_16!V:W,2,FALSE)/ 1000000, 0)</f>
        <v>6.9988259999999997E-2</v>
      </c>
      <c r="BF1094" s="28">
        <f>IFERROR(VLOOKUP(Table2[[#This Row],[SAP Code]],[26]_16!Y:Z,2,FALSE)/ 1000000, 0)</f>
        <v>0.11134516</v>
      </c>
      <c r="BG1094" s="28" t="str">
        <f>IFERROR(VLOOKUP(Table2[[#This Row],[SAP Code]],[26]port!$A:$AD,30,FALSE),"unknown")</f>
        <v>OnGo</v>
      </c>
      <c r="BH1094" s="29" t="str">
        <f t="shared" si="304"/>
        <v>Ongoing</v>
      </c>
      <c r="BI1094" s="16"/>
    </row>
    <row r="1095" spans="1:61" ht="17.100000000000001" customHeight="1">
      <c r="A1095" s="16" t="s">
        <v>91</v>
      </c>
      <c r="B1095" s="16" t="s">
        <v>3820</v>
      </c>
      <c r="C1095" s="16" t="s">
        <v>3821</v>
      </c>
      <c r="D1095" s="16" t="s">
        <v>3822</v>
      </c>
      <c r="E1095" s="18">
        <v>43734</v>
      </c>
      <c r="F1095" s="16" t="s">
        <v>93</v>
      </c>
      <c r="G1095" s="16" t="s">
        <v>140</v>
      </c>
      <c r="H1095" s="16" t="s">
        <v>81</v>
      </c>
      <c r="I1095" s="16" t="s">
        <v>138</v>
      </c>
      <c r="J1095" s="16" t="s">
        <v>179</v>
      </c>
      <c r="K1095" s="16" t="s">
        <v>84</v>
      </c>
      <c r="L1095" s="16" t="s">
        <v>195</v>
      </c>
      <c r="M1095" s="19">
        <v>178020000</v>
      </c>
      <c r="N1095" s="19">
        <v>143577252.82081476</v>
      </c>
      <c r="O1095" s="20" t="s">
        <v>3823</v>
      </c>
      <c r="P1095" s="21">
        <v>2000200004504</v>
      </c>
      <c r="Q1095" s="20" t="s">
        <v>87</v>
      </c>
      <c r="R1095" s="16" t="str">
        <f t="shared" si="294"/>
        <v>ADB Public</v>
      </c>
      <c r="S1095" s="16" t="str">
        <f t="shared" si="293"/>
        <v>D</v>
      </c>
      <c r="T1095" s="16" t="str">
        <f t="shared" si="292"/>
        <v>Blend Countries</v>
      </c>
      <c r="U1095" s="16" t="str">
        <f t="shared" si="295"/>
        <v>Non-Transition States</v>
      </c>
      <c r="V1095" s="22" t="str">
        <f>IF(ISNUMBER(MATCH(A1095, {"Gabon","Sudan","Niger","Mali","Burkina Faso","Guinea"}, 0)), "De Facto Countries", "Non-De Facto Countries")</f>
        <v>Non-De Facto Countries</v>
      </c>
      <c r="W1095" s="16" t="str">
        <f t="shared" si="306"/>
        <v>East</v>
      </c>
      <c r="X1095" s="16" t="str">
        <f t="shared" si="307"/>
        <v>Transport</v>
      </c>
      <c r="Y1095" s="23"/>
      <c r="AB1095" s="23">
        <f>Table2[[#This Row],[Approved Amount_UA Equivalent]]</f>
        <v>143577252.82081476</v>
      </c>
      <c r="AD1095" s="23">
        <f>SUM(Table2[[#This Row],[Feed Africa ]:[Improve Quality Of Life ]])</f>
        <v>143577252.82081476</v>
      </c>
      <c r="AE1095" s="16" t="b">
        <f>Table2[[#This Row],[Total HI5]]=Table2[[#This Row],[Approved Amount_UA Equivalent]]</f>
        <v>1</v>
      </c>
      <c r="AF1095" s="24">
        <v>10</v>
      </c>
      <c r="AG1095" s="20" t="str">
        <f t="shared" si="296"/>
        <v>Investment Project</v>
      </c>
      <c r="AH1095" s="24" t="e">
        <f>VLOOKUP(Table2[[#This Row],[SAP Code]],[25]DATA!$A:$G,7,FALSE)</f>
        <v>#N/A</v>
      </c>
      <c r="AI1095" s="20" t="str">
        <f t="shared" si="297"/>
        <v>Infrastructure</v>
      </c>
      <c r="AJ1095" s="25" t="s">
        <v>89</v>
      </c>
      <c r="AK1095" s="25" t="s">
        <v>140</v>
      </c>
      <c r="AL1095" s="23" t="str" cm="1">
        <f t="array" ref="AL1095">_xlfn.SWITCH(AK1095,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95" s="26">
        <v>1</v>
      </c>
      <c r="AN1095" s="25" t="str">
        <f t="shared" si="305"/>
        <v>Sovereign</v>
      </c>
      <c r="AO1095" s="27">
        <v>0.5</v>
      </c>
      <c r="AP1095" s="23">
        <f>Table2[[#This Row],[Approved Amount_UA Equivalent]]/1000000</f>
        <v>143.57725282081475</v>
      </c>
      <c r="AQ1095" s="19">
        <f t="shared" si="298"/>
        <v>191.07835114405313</v>
      </c>
      <c r="AR1095" s="23" t="str">
        <f t="shared" si="299"/>
        <v>141-150</v>
      </c>
      <c r="AS1095" s="23" t="str">
        <f t="shared" si="300"/>
        <v>141-160</v>
      </c>
      <c r="AT1095" s="23" t="str">
        <f t="shared" si="301"/>
        <v>121-160</v>
      </c>
      <c r="AU1095" s="23" t="str">
        <f t="shared" si="302"/>
        <v>100-200 Mn</v>
      </c>
      <c r="AV1095" s="23">
        <f>Table2[[#This Row],[Amount]]</f>
        <v>178020000</v>
      </c>
      <c r="AW1095" s="23" t="str">
        <f t="shared" si="303"/>
        <v>Sep 2019</v>
      </c>
      <c r="AX1095" s="28">
        <f>IFERROR(VLOOKUP(Table2[[#This Row],[SAP Code]],[26]_16!A:B,2,FALSE),0)</f>
        <v>0</v>
      </c>
      <c r="AY1095" s="28">
        <f>IFERROR(VLOOKUP(Table2[[#This Row],[SAP Code]],[26]_16!D:E,2,FALSE)/ 1000000, 0)</f>
        <v>0</v>
      </c>
      <c r="AZ1095" s="28">
        <f>IFERROR(VLOOKUP(Table2[[#This Row],[SAP Code]],[26]_16!G:H,2,FALSE)/ 1000000, 0)</f>
        <v>0</v>
      </c>
      <c r="BA1095" s="28">
        <f>IFERROR(VLOOKUP(Table2[[#This Row],[SAP Code]],[26]_16!J:K,2,FALSE)/ 1000000, 0)</f>
        <v>0</v>
      </c>
      <c r="BB1095" s="28">
        <f>IFERROR(VLOOKUP(Table2[[#This Row],[SAP Code]],[26]_16!M:N,2,FALSE)/ 1000000, 0)</f>
        <v>0</v>
      </c>
      <c r="BC1095" s="28">
        <f>IFERROR(VLOOKUP(Table2[[#This Row],[SAP Code]],[26]_16!P:Q,2,FALSE),0)</f>
        <v>7.6501721899999993</v>
      </c>
      <c r="BD1095" s="28">
        <f>IFERROR(VLOOKUP(Table2[[#This Row],[SAP Code]],[26]_16!S:T,2,FALSE),0)</f>
        <v>17.522921860000007</v>
      </c>
      <c r="BE1095" s="28">
        <f>IFERROR(VLOOKUP(Table2[[#This Row],[SAP Code]],[26]_16!V:W,2,FALSE)/ 1000000, 0)</f>
        <v>38.832762649999992</v>
      </c>
      <c r="BF1095" s="28">
        <f>IFERROR(VLOOKUP(Table2[[#This Row],[SAP Code]],[26]_16!Y:Z,2,FALSE)/ 1000000, 0)</f>
        <v>9.8367773400000011</v>
      </c>
      <c r="BG1095" s="28" t="str">
        <f>IFERROR(VLOOKUP(Table2[[#This Row],[SAP Code]],[26]port!$A:$AD,30,FALSE),"unknown")</f>
        <v>OnGo</v>
      </c>
      <c r="BH1095" s="29" t="str">
        <f t="shared" si="304"/>
        <v>Ongoing</v>
      </c>
      <c r="BI1095" s="16"/>
    </row>
    <row r="1096" spans="1:61" ht="17.100000000000001" customHeight="1">
      <c r="A1096" s="16" t="s">
        <v>91</v>
      </c>
      <c r="B1096" s="16" t="s">
        <v>3820</v>
      </c>
      <c r="C1096" s="16" t="s">
        <v>3824</v>
      </c>
      <c r="D1096" s="16" t="s">
        <v>3822</v>
      </c>
      <c r="E1096" s="18">
        <v>43734</v>
      </c>
      <c r="F1096" s="16" t="s">
        <v>93</v>
      </c>
      <c r="G1096" s="16" t="s">
        <v>140</v>
      </c>
      <c r="H1096" s="16" t="s">
        <v>81</v>
      </c>
      <c r="I1096" s="16" t="s">
        <v>138</v>
      </c>
      <c r="J1096" s="16" t="s">
        <v>261</v>
      </c>
      <c r="K1096" s="16" t="s">
        <v>84</v>
      </c>
      <c r="L1096" s="16" t="s">
        <v>195</v>
      </c>
      <c r="M1096" s="19">
        <v>31150000</v>
      </c>
      <c r="N1096" s="19">
        <v>25123196.41258499</v>
      </c>
      <c r="O1096" s="20" t="s">
        <v>3823</v>
      </c>
      <c r="P1096" s="21">
        <v>5050200000901</v>
      </c>
      <c r="Q1096" s="20" t="s">
        <v>87</v>
      </c>
      <c r="R1096" s="16" t="str">
        <f t="shared" si="294"/>
        <v>AGTF</v>
      </c>
      <c r="S1096" s="16" t="str">
        <f t="shared" si="293"/>
        <v>D</v>
      </c>
      <c r="T1096" s="16" t="str">
        <f t="shared" si="292"/>
        <v>Blend Countries</v>
      </c>
      <c r="U1096" s="16" t="str">
        <f t="shared" si="295"/>
        <v>Non-Transition States</v>
      </c>
      <c r="V1096" s="22" t="str">
        <f>IF(ISNUMBER(MATCH(A1096, {"Gabon","Sudan","Niger","Mali","Burkina Faso","Guinea"}, 0)), "De Facto Countries", "Non-De Facto Countries")</f>
        <v>Non-De Facto Countries</v>
      </c>
      <c r="W1096" s="16" t="str">
        <f t="shared" si="306"/>
        <v>East</v>
      </c>
      <c r="X1096" s="16" t="str">
        <f t="shared" si="307"/>
        <v>Transport</v>
      </c>
      <c r="Y1096" s="23"/>
      <c r="AB1096" s="23">
        <f>Table2[[#This Row],[Approved Amount_UA Equivalent]]</f>
        <v>25123196.41258499</v>
      </c>
      <c r="AD1096" s="23">
        <f>SUM(Table2[[#This Row],[Feed Africa ]:[Improve Quality Of Life ]])</f>
        <v>25123196.41258499</v>
      </c>
      <c r="AE1096" s="16" t="b">
        <f>Table2[[#This Row],[Total HI5]]=Table2[[#This Row],[Approved Amount_UA Equivalent]]</f>
        <v>1</v>
      </c>
      <c r="AF1096" s="24">
        <v>10</v>
      </c>
      <c r="AG1096" s="20" t="str">
        <f t="shared" si="296"/>
        <v>Investment Project</v>
      </c>
      <c r="AH1096" s="24" t="e">
        <f>VLOOKUP(Table2[[#This Row],[SAP Code]],[25]DATA!$A:$G,7,FALSE)</f>
        <v>#N/A</v>
      </c>
      <c r="AI1096" s="20" t="str">
        <f t="shared" si="297"/>
        <v>Infrastructure</v>
      </c>
      <c r="AJ1096" s="25" t="s">
        <v>89</v>
      </c>
      <c r="AK1096" s="25" t="s">
        <v>140</v>
      </c>
      <c r="AL1096" s="23" t="str" cm="1">
        <f t="array" ref="AL1096">_xlfn.SWITCH(AK1096,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096" s="26">
        <v>1</v>
      </c>
      <c r="AN1096" s="25" t="str">
        <f t="shared" si="305"/>
        <v>Sovereign</v>
      </c>
      <c r="AO1096" s="27">
        <v>0.5</v>
      </c>
      <c r="AP1096" s="23">
        <f>Table2[[#This Row],[Approved Amount_UA Equivalent]]/1000000</f>
        <v>25.123196412584992</v>
      </c>
      <c r="AQ1096" s="19">
        <f t="shared" si="298"/>
        <v>33.434954713724608</v>
      </c>
      <c r="AR1096" s="23" t="str">
        <f t="shared" si="299"/>
        <v>21-30</v>
      </c>
      <c r="AS1096" s="23" t="str">
        <f t="shared" si="300"/>
        <v>21-40</v>
      </c>
      <c r="AT1096" s="23" t="str">
        <f t="shared" si="301"/>
        <v>1-40</v>
      </c>
      <c r="AU1096" s="23" t="str">
        <f t="shared" si="302"/>
        <v>&lt;1-50 Mn</v>
      </c>
      <c r="AV1096" s="23">
        <f>Table2[[#This Row],[Amount]]</f>
        <v>31150000</v>
      </c>
      <c r="AW1096" s="23" t="str">
        <f t="shared" si="303"/>
        <v>Sep 2019</v>
      </c>
      <c r="AX1096" s="28">
        <f>IFERROR(VLOOKUP(Table2[[#This Row],[SAP Code]],[26]_16!A:B,2,FALSE),0)</f>
        <v>0</v>
      </c>
      <c r="AY1096" s="28">
        <f>IFERROR(VLOOKUP(Table2[[#This Row],[SAP Code]],[26]_16!D:E,2,FALSE)/ 1000000, 0)</f>
        <v>0</v>
      </c>
      <c r="AZ1096" s="28">
        <f>IFERROR(VLOOKUP(Table2[[#This Row],[SAP Code]],[26]_16!G:H,2,FALSE)/ 1000000, 0)</f>
        <v>0</v>
      </c>
      <c r="BA1096" s="28">
        <f>IFERROR(VLOOKUP(Table2[[#This Row],[SAP Code]],[26]_16!J:K,2,FALSE)/ 1000000, 0)</f>
        <v>0</v>
      </c>
      <c r="BB1096" s="28">
        <f>IFERROR(VLOOKUP(Table2[[#This Row],[SAP Code]],[26]_16!M:N,2,FALSE)/ 1000000, 0)</f>
        <v>0</v>
      </c>
      <c r="BC1096" s="28">
        <f>IFERROR(VLOOKUP(Table2[[#This Row],[SAP Code]],[26]_16!P:Q,2,FALSE),0)</f>
        <v>7.6501721899999993</v>
      </c>
      <c r="BD1096" s="28">
        <f>IFERROR(VLOOKUP(Table2[[#This Row],[SAP Code]],[26]_16!S:T,2,FALSE),0)</f>
        <v>17.522921860000007</v>
      </c>
      <c r="BE1096" s="28">
        <f>IFERROR(VLOOKUP(Table2[[#This Row],[SAP Code]],[26]_16!V:W,2,FALSE)/ 1000000, 0)</f>
        <v>38.832762649999992</v>
      </c>
      <c r="BF1096" s="28">
        <f>IFERROR(VLOOKUP(Table2[[#This Row],[SAP Code]],[26]_16!Y:Z,2,FALSE)/ 1000000, 0)</f>
        <v>9.8367773400000011</v>
      </c>
      <c r="BG1096" s="28" t="str">
        <f>IFERROR(VLOOKUP(Table2[[#This Row],[SAP Code]],[26]port!$A:$AD,30,FALSE),"unknown")</f>
        <v>OnGo</v>
      </c>
      <c r="BH1096" s="29" t="str">
        <f t="shared" si="304"/>
        <v>Ongoing</v>
      </c>
      <c r="BI1096" s="16"/>
    </row>
    <row r="1097" spans="1:61" ht="17.100000000000001" customHeight="1">
      <c r="A1097" s="16" t="s">
        <v>769</v>
      </c>
      <c r="B1097" s="16" t="s">
        <v>3825</v>
      </c>
      <c r="C1097" s="16" t="s">
        <v>3826</v>
      </c>
      <c r="D1097" s="16" t="s">
        <v>3827</v>
      </c>
      <c r="E1097" s="18">
        <v>43734</v>
      </c>
      <c r="F1097" s="16" t="s">
        <v>773</v>
      </c>
      <c r="G1097" s="16" t="s">
        <v>2055</v>
      </c>
      <c r="H1097" s="16" t="s">
        <v>66</v>
      </c>
      <c r="I1097" s="16" t="s">
        <v>82</v>
      </c>
      <c r="J1097" s="16" t="s">
        <v>83</v>
      </c>
      <c r="K1097" s="16" t="s">
        <v>2160</v>
      </c>
      <c r="L1097" s="16" t="s">
        <v>195</v>
      </c>
      <c r="M1097" s="19">
        <v>10000000</v>
      </c>
      <c r="N1097" s="19">
        <v>8065231.5931251971</v>
      </c>
      <c r="O1097" s="20" t="s">
        <v>3828</v>
      </c>
      <c r="P1097" s="21">
        <v>2100140000401</v>
      </c>
      <c r="Q1097" s="20" t="s">
        <v>87</v>
      </c>
      <c r="R1097" s="16" t="str">
        <f t="shared" si="294"/>
        <v>ADF Including TSF</v>
      </c>
      <c r="S1097" s="16" t="str">
        <f t="shared" si="293"/>
        <v>F</v>
      </c>
      <c r="T1097" s="16" t="str">
        <f t="shared" si="292"/>
        <v>ADF Countries</v>
      </c>
      <c r="U1097" s="16" t="str">
        <f t="shared" si="295"/>
        <v>Transition States</v>
      </c>
      <c r="V1097" s="22" t="str">
        <f>IF(ISNUMBER(MATCH(A1097, {"Gabon","Sudan","Niger","Mali","Burkina Faso","Guinea"}, 0)), "De Facto Countries", "Non-De Facto Countries")</f>
        <v>Non-De Facto Countries</v>
      </c>
      <c r="W1097" s="16" t="str">
        <f t="shared" si="306"/>
        <v>Central</v>
      </c>
      <c r="X1097" s="16" t="str">
        <f t="shared" si="307"/>
        <v>Power</v>
      </c>
      <c r="Y1097" s="23"/>
      <c r="Z1097" s="23">
        <f>Table2[[#This Row],[Approved Amount_UA Equivalent]]</f>
        <v>8065231.5931251971</v>
      </c>
      <c r="AD1097" s="23">
        <f>SUM(Table2[[#This Row],[Feed Africa ]:[Improve Quality Of Life ]])</f>
        <v>8065231.5931251971</v>
      </c>
      <c r="AE1097" s="16" t="b">
        <f>Table2[[#This Row],[Total HI5]]=Table2[[#This Row],[Approved Amount_UA Equivalent]]</f>
        <v>1</v>
      </c>
      <c r="AF1097" s="24">
        <v>70</v>
      </c>
      <c r="AG1097" s="20" t="str">
        <f t="shared" si="296"/>
        <v>Equity and Guarantee</v>
      </c>
      <c r="AH1097" s="24" t="e">
        <f>VLOOKUP(Table2[[#This Row],[SAP Code]],[25]DATA!$A:$G,7,FALSE)</f>
        <v>#N/A</v>
      </c>
      <c r="AI1097" s="20" t="str">
        <f t="shared" si="297"/>
        <v>Other Investment</v>
      </c>
      <c r="AJ1097" s="25" t="s">
        <v>89</v>
      </c>
      <c r="AK1097" s="25" t="s">
        <v>2055</v>
      </c>
      <c r="AL1097" s="23" t="str" cm="1">
        <f t="array" ref="AL1097">_xlfn.SWITCH(AK1097,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97" s="26">
        <v>1</v>
      </c>
      <c r="AN1097" s="25" t="str">
        <f t="shared" si="305"/>
        <v>Sovereign</v>
      </c>
      <c r="AO1097" s="27">
        <v>1</v>
      </c>
      <c r="AP1097" s="23">
        <f>Table2[[#This Row],[Approved Amount_UA Equivalent]]/1000000</f>
        <v>8.0652315931251977</v>
      </c>
      <c r="AQ1097" s="19">
        <f t="shared" si="298"/>
        <v>10.733532813394739</v>
      </c>
      <c r="AR1097" s="23" t="str">
        <f t="shared" si="299"/>
        <v>1-10</v>
      </c>
      <c r="AS1097" s="23" t="str">
        <f t="shared" si="300"/>
        <v>1-20</v>
      </c>
      <c r="AT1097" s="23" t="str">
        <f t="shared" si="301"/>
        <v>1-40</v>
      </c>
      <c r="AU1097" s="23" t="str">
        <f t="shared" si="302"/>
        <v>&lt;1-50 Mn</v>
      </c>
      <c r="AV1097" s="23">
        <f>Table2[[#This Row],[Amount]]</f>
        <v>10000000</v>
      </c>
      <c r="AW1097" s="23" t="str">
        <f t="shared" si="303"/>
        <v>Sep 2019</v>
      </c>
      <c r="AX1097" s="28">
        <f>IFERROR(VLOOKUP(Table2[[#This Row],[SAP Code]],[26]_16!A:B,2,FALSE),0)</f>
        <v>0</v>
      </c>
      <c r="AY1097" s="28">
        <f>IFERROR(VLOOKUP(Table2[[#This Row],[SAP Code]],[26]_16!D:E,2,FALSE)/ 1000000, 0)</f>
        <v>0</v>
      </c>
      <c r="AZ1097" s="28">
        <f>IFERROR(VLOOKUP(Table2[[#This Row],[SAP Code]],[26]_16!G:H,2,FALSE)/ 1000000, 0)</f>
        <v>0</v>
      </c>
      <c r="BA1097" s="28">
        <f>IFERROR(VLOOKUP(Table2[[#This Row],[SAP Code]],[26]_16!J:K,2,FALSE)/ 1000000, 0)</f>
        <v>0</v>
      </c>
      <c r="BB1097" s="28">
        <f>IFERROR(VLOOKUP(Table2[[#This Row],[SAP Code]],[26]_16!M:N,2,FALSE)/ 1000000, 0)</f>
        <v>0</v>
      </c>
      <c r="BC1097" s="28">
        <f>IFERROR(VLOOKUP(Table2[[#This Row],[SAP Code]],[26]_16!P:Q,2,FALSE),0)</f>
        <v>0</v>
      </c>
      <c r="BD1097" s="28">
        <f>IFERROR(VLOOKUP(Table2[[#This Row],[SAP Code]],[26]_16!S:T,2,FALSE),0)</f>
        <v>0</v>
      </c>
      <c r="BE1097" s="28">
        <f>IFERROR(VLOOKUP(Table2[[#This Row],[SAP Code]],[26]_16!V:W,2,FALSE)/ 1000000, 0)</f>
        <v>0</v>
      </c>
      <c r="BF1097" s="28">
        <f>IFERROR(VLOOKUP(Table2[[#This Row],[SAP Code]],[26]_16!Y:Z,2,FALSE)/ 1000000, 0)</f>
        <v>0</v>
      </c>
      <c r="BG1097" s="28" t="str">
        <f>IFERROR(VLOOKUP(Table2[[#This Row],[SAP Code]],[26]port!$A:$AD,30,FALSE),"unknown")</f>
        <v>APVD</v>
      </c>
      <c r="BH1097" s="29" t="str">
        <f t="shared" si="304"/>
        <v>Ongoing</v>
      </c>
      <c r="BI1097" s="16"/>
    </row>
    <row r="1098" spans="1:61" ht="17.100000000000001" customHeight="1">
      <c r="A1098" s="16" t="s">
        <v>769</v>
      </c>
      <c r="B1098" s="16" t="s">
        <v>3829</v>
      </c>
      <c r="C1098" s="16" t="s">
        <v>3830</v>
      </c>
      <c r="D1098" s="16" t="s">
        <v>3831</v>
      </c>
      <c r="E1098" s="18">
        <v>43734</v>
      </c>
      <c r="F1098" s="16" t="s">
        <v>3832</v>
      </c>
      <c r="G1098" s="16" t="s">
        <v>2055</v>
      </c>
      <c r="H1098" s="16" t="s">
        <v>66</v>
      </c>
      <c r="I1098" s="16" t="s">
        <v>82</v>
      </c>
      <c r="J1098" s="16" t="s">
        <v>103</v>
      </c>
      <c r="K1098" s="16" t="s">
        <v>84</v>
      </c>
      <c r="L1098" s="16" t="s">
        <v>195</v>
      </c>
      <c r="M1098" s="19">
        <v>18000000</v>
      </c>
      <c r="N1098" s="19">
        <v>14517416.867625354</v>
      </c>
      <c r="O1098" s="20" t="s">
        <v>3833</v>
      </c>
      <c r="P1098" s="21">
        <v>2000130020980</v>
      </c>
      <c r="Q1098" s="20" t="s">
        <v>87</v>
      </c>
      <c r="R1098" s="16" t="str">
        <f t="shared" si="294"/>
        <v>ADB Private</v>
      </c>
      <c r="S1098" s="16" t="str">
        <f t="shared" si="293"/>
        <v>F</v>
      </c>
      <c r="T1098" s="16" t="str">
        <f t="shared" si="292"/>
        <v>ADF Countries</v>
      </c>
      <c r="U1098" s="16" t="str">
        <f t="shared" si="295"/>
        <v>Transition States</v>
      </c>
      <c r="V1098" s="22" t="str">
        <f>IF(ISNUMBER(MATCH(A1098, {"Gabon","Sudan","Niger","Mali","Burkina Faso","Guinea"}, 0)), "De Facto Countries", "Non-De Facto Countries")</f>
        <v>Non-De Facto Countries</v>
      </c>
      <c r="W1098" s="16" t="str">
        <f t="shared" si="306"/>
        <v>Central</v>
      </c>
      <c r="X1098" s="16" t="str">
        <f t="shared" si="307"/>
        <v>Power</v>
      </c>
      <c r="Y1098" s="23"/>
      <c r="Z1098" s="23">
        <f>Table2[[#This Row],[Approved Amount_UA Equivalent]]</f>
        <v>14517416.867625354</v>
      </c>
      <c r="AD1098" s="23">
        <f>SUM(Table2[[#This Row],[Feed Africa ]:[Improve Quality Of Life ]])</f>
        <v>14517416.867625354</v>
      </c>
      <c r="AE1098" s="16" t="b">
        <f>Table2[[#This Row],[Total HI5]]=Table2[[#This Row],[Approved Amount_UA Equivalent]]</f>
        <v>1</v>
      </c>
      <c r="AF1098" s="24">
        <v>10</v>
      </c>
      <c r="AG1098" s="20" t="str">
        <f t="shared" si="296"/>
        <v>Investment Project</v>
      </c>
      <c r="AH1098" s="24" t="e">
        <f>VLOOKUP(Table2[[#This Row],[SAP Code]],[25]DATA!$A:$G,7,FALSE)</f>
        <v>#N/A</v>
      </c>
      <c r="AI1098" s="20" t="str">
        <f t="shared" si="297"/>
        <v>Infrastructure</v>
      </c>
      <c r="AJ1098" s="25" t="s">
        <v>89</v>
      </c>
      <c r="AK1098" s="25" t="s">
        <v>2055</v>
      </c>
      <c r="AL1098" s="23" t="str" cm="1">
        <f t="array" ref="AL1098">_xlfn.SWITCH(AK1098,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098" s="26">
        <v>2</v>
      </c>
      <c r="AN1098" s="25" t="str">
        <f t="shared" si="305"/>
        <v>Non-Sovereign</v>
      </c>
      <c r="AO1098" s="27">
        <v>0.5</v>
      </c>
      <c r="AP1098" s="23">
        <f>Table2[[#This Row],[Approved Amount_UA Equivalent]]/1000000</f>
        <v>14.517416867625354</v>
      </c>
      <c r="AQ1098" s="19">
        <f t="shared" si="298"/>
        <v>19.320359064110527</v>
      </c>
      <c r="AR1098" s="23" t="str">
        <f t="shared" si="299"/>
        <v>11-20</v>
      </c>
      <c r="AS1098" s="23" t="str">
        <f t="shared" si="300"/>
        <v>1-20</v>
      </c>
      <c r="AT1098" s="23" t="str">
        <f t="shared" si="301"/>
        <v>1-40</v>
      </c>
      <c r="AU1098" s="23" t="str">
        <f t="shared" si="302"/>
        <v>&lt;1-50 Mn</v>
      </c>
      <c r="AV1098" s="23">
        <f>Table2[[#This Row],[Amount]]</f>
        <v>18000000</v>
      </c>
      <c r="AW1098" s="23" t="str">
        <f t="shared" si="303"/>
        <v>Sep 2019</v>
      </c>
      <c r="AX1098" s="28">
        <f>IFERROR(VLOOKUP(Table2[[#This Row],[SAP Code]],[26]_16!A:B,2,FALSE),0)</f>
        <v>0</v>
      </c>
      <c r="AY1098" s="28">
        <f>IFERROR(VLOOKUP(Table2[[#This Row],[SAP Code]],[26]_16!D:E,2,FALSE)/ 1000000, 0)</f>
        <v>0</v>
      </c>
      <c r="AZ1098" s="28">
        <f>IFERROR(VLOOKUP(Table2[[#This Row],[SAP Code]],[26]_16!G:H,2,FALSE)/ 1000000, 0)</f>
        <v>0</v>
      </c>
      <c r="BA1098" s="28">
        <f>IFERROR(VLOOKUP(Table2[[#This Row],[SAP Code]],[26]_16!J:K,2,FALSE)/ 1000000, 0)</f>
        <v>0</v>
      </c>
      <c r="BB1098" s="28">
        <f>IFERROR(VLOOKUP(Table2[[#This Row],[SAP Code]],[26]_16!M:N,2,FALSE)/ 1000000, 0)</f>
        <v>0</v>
      </c>
      <c r="BC1098" s="28">
        <f>IFERROR(VLOOKUP(Table2[[#This Row],[SAP Code]],[26]_16!P:Q,2,FALSE),0)</f>
        <v>0</v>
      </c>
      <c r="BD1098" s="28">
        <f>IFERROR(VLOOKUP(Table2[[#This Row],[SAP Code]],[26]_16!S:T,2,FALSE),0)</f>
        <v>0</v>
      </c>
      <c r="BE1098" s="28">
        <f>IFERROR(VLOOKUP(Table2[[#This Row],[SAP Code]],[26]_16!V:W,2,FALSE)/ 1000000, 0)</f>
        <v>0</v>
      </c>
      <c r="BF1098" s="28">
        <f>IFERROR(VLOOKUP(Table2[[#This Row],[SAP Code]],[26]_16!Y:Z,2,FALSE)/ 1000000, 0)</f>
        <v>0</v>
      </c>
      <c r="BG1098" s="28" t="str">
        <f>IFERROR(VLOOKUP(Table2[[#This Row],[SAP Code]],[26]port!$A:$AD,30,FALSE),"unknown")</f>
        <v>APVD</v>
      </c>
      <c r="BH1098" s="29" t="str">
        <f t="shared" si="304"/>
        <v>Ongoing</v>
      </c>
      <c r="BI1098" s="16"/>
    </row>
    <row r="1099" spans="1:61" ht="17.100000000000001" customHeight="1">
      <c r="A1099" s="16" t="s">
        <v>1137</v>
      </c>
      <c r="B1099" s="16" t="s">
        <v>3834</v>
      </c>
      <c r="C1099" s="16" t="s">
        <v>3835</v>
      </c>
      <c r="D1099" s="16" t="s">
        <v>3836</v>
      </c>
      <c r="E1099" s="18">
        <v>43735</v>
      </c>
      <c r="F1099" s="16" t="s">
        <v>328</v>
      </c>
      <c r="G1099" s="16" t="s">
        <v>2220</v>
      </c>
      <c r="H1099" s="16" t="s">
        <v>132</v>
      </c>
      <c r="I1099" s="16" t="s">
        <v>155</v>
      </c>
      <c r="J1099" s="16" t="s">
        <v>83</v>
      </c>
      <c r="K1099" s="16" t="s">
        <v>84</v>
      </c>
      <c r="L1099" s="16" t="s">
        <v>85</v>
      </c>
      <c r="M1099" s="19">
        <v>2990000</v>
      </c>
      <c r="N1099" s="19">
        <v>2990000</v>
      </c>
      <c r="O1099" s="20" t="s">
        <v>3837</v>
      </c>
      <c r="P1099" s="21">
        <v>2100150042143</v>
      </c>
      <c r="Q1099" s="20" t="s">
        <v>72</v>
      </c>
      <c r="R1099" s="16" t="str">
        <f t="shared" si="294"/>
        <v>ADF Including TSF</v>
      </c>
      <c r="S1099" s="16" t="str">
        <f t="shared" si="293"/>
        <v>A</v>
      </c>
      <c r="T1099" s="16" t="str">
        <f t="shared" si="292"/>
        <v>ADF Countries</v>
      </c>
      <c r="U1099" s="16" t="str">
        <f t="shared" si="295"/>
        <v>Transition States</v>
      </c>
      <c r="V1099" s="22" t="str">
        <f>IF(ISNUMBER(MATCH(A1099, {"Gabon","Sudan","Niger","Mali","Burkina Faso","Guinea"}, 0)), "De Facto Countries", "Non-De Facto Countries")</f>
        <v>De Facto Countries</v>
      </c>
      <c r="W1099" s="16" t="str">
        <f t="shared" si="306"/>
        <v>West</v>
      </c>
      <c r="X1099" s="16" t="str">
        <f t="shared" si="307"/>
        <v>Agriculture</v>
      </c>
      <c r="Y1099" s="23">
        <f>Table2[[#This Row],[Approved Amount_UA Equivalent]]</f>
        <v>2990000</v>
      </c>
      <c r="AD1099" s="23">
        <f>SUM(Table2[[#This Row],[Feed Africa ]:[Improve Quality Of Life ]])</f>
        <v>2990000</v>
      </c>
      <c r="AE1099" s="16" t="b">
        <f>Table2[[#This Row],[Total HI5]]=Table2[[#This Row],[Approved Amount_UA Equivalent]]</f>
        <v>1</v>
      </c>
      <c r="AF1099" s="24">
        <v>10</v>
      </c>
      <c r="AG1099" s="20" t="str">
        <f t="shared" si="296"/>
        <v>Investment Project</v>
      </c>
      <c r="AH1099" s="24" t="e">
        <f>VLOOKUP(Table2[[#This Row],[SAP Code]],[25]DATA!$A:$G,7,FALSE)</f>
        <v>#N/A</v>
      </c>
      <c r="AI1099" s="20" t="str">
        <f t="shared" si="297"/>
        <v>Infrastructure</v>
      </c>
      <c r="AJ1099" s="25" t="s">
        <v>157</v>
      </c>
      <c r="AK1099" s="25" t="s">
        <v>2220</v>
      </c>
      <c r="AL1099" s="23" t="str" cm="1">
        <f t="array" ref="AL1099">_xlfn.SWITCH(AK1099,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099" s="26">
        <v>1</v>
      </c>
      <c r="AN1099" s="25" t="str">
        <f t="shared" si="305"/>
        <v>Sovereign</v>
      </c>
      <c r="AO1099" s="27">
        <v>0.33333333333333331</v>
      </c>
      <c r="AP1099" s="23">
        <f>Table2[[#This Row],[Approved Amount_UA Equivalent]]/1000000</f>
        <v>2.99</v>
      </c>
      <c r="AQ1099" s="19">
        <f t="shared" si="298"/>
        <v>3.9792116000000002</v>
      </c>
      <c r="AR1099" s="23" t="str">
        <f t="shared" si="299"/>
        <v>1-10</v>
      </c>
      <c r="AS1099" s="23" t="str">
        <f t="shared" si="300"/>
        <v>1-20</v>
      </c>
      <c r="AT1099" s="23" t="str">
        <f t="shared" si="301"/>
        <v>1-40</v>
      </c>
      <c r="AU1099" s="23" t="str">
        <f t="shared" si="302"/>
        <v>&lt;1-50 Mn</v>
      </c>
      <c r="AV1099" s="23">
        <f>Table2[[#This Row],[Amount]]</f>
        <v>2990000</v>
      </c>
      <c r="AW1099" s="23" t="str">
        <f t="shared" si="303"/>
        <v>Sep 2019</v>
      </c>
      <c r="AX1099" s="28">
        <f>IFERROR(VLOOKUP(Table2[[#This Row],[SAP Code]],[26]_16!A:B,2,FALSE),0)</f>
        <v>0</v>
      </c>
      <c r="AY1099" s="28">
        <f>IFERROR(VLOOKUP(Table2[[#This Row],[SAP Code]],[26]_16!D:E,2,FALSE)/ 1000000, 0)</f>
        <v>0</v>
      </c>
      <c r="AZ1099" s="28">
        <f>IFERROR(VLOOKUP(Table2[[#This Row],[SAP Code]],[26]_16!G:H,2,FALSE)/ 1000000, 0)</f>
        <v>0</v>
      </c>
      <c r="BA1099" s="28">
        <f>IFERROR(VLOOKUP(Table2[[#This Row],[SAP Code]],[26]_16!J:K,2,FALSE)/ 1000000, 0)</f>
        <v>0</v>
      </c>
      <c r="BB1099" s="28">
        <f>IFERROR(VLOOKUP(Table2[[#This Row],[SAP Code]],[26]_16!M:N,2,FALSE)/ 1000000, 0)</f>
        <v>0</v>
      </c>
      <c r="BC1099" s="28">
        <f>IFERROR(VLOOKUP(Table2[[#This Row],[SAP Code]],[26]_16!P:Q,2,FALSE),0)</f>
        <v>0</v>
      </c>
      <c r="BD1099" s="28">
        <f>IFERROR(VLOOKUP(Table2[[#This Row],[SAP Code]],[26]_16!S:T,2,FALSE),0)</f>
        <v>0.11998450999999999</v>
      </c>
      <c r="BE1099" s="28">
        <f>IFERROR(VLOOKUP(Table2[[#This Row],[SAP Code]],[26]_16!V:W,2,FALSE)/ 1000000, 0)</f>
        <v>0.20210249</v>
      </c>
      <c r="BF1099" s="28">
        <f>IFERROR(VLOOKUP(Table2[[#This Row],[SAP Code]],[26]_16!Y:Z,2,FALSE)/ 1000000, 0)</f>
        <v>0.23898512000000002</v>
      </c>
      <c r="BG1099" s="28" t="str">
        <f>IFERROR(VLOOKUP(Table2[[#This Row],[SAP Code]],[26]port!$A:$AD,30,FALSE),"unknown")</f>
        <v>OnGo</v>
      </c>
      <c r="BH1099" s="29" t="str">
        <f t="shared" si="304"/>
        <v>Ongoing</v>
      </c>
      <c r="BI1099" s="16"/>
    </row>
    <row r="1100" spans="1:61" ht="17.100000000000001" customHeight="1">
      <c r="A1100" s="16" t="s">
        <v>1137</v>
      </c>
      <c r="B1100" s="16" t="s">
        <v>3834</v>
      </c>
      <c r="C1100" s="16" t="s">
        <v>3838</v>
      </c>
      <c r="D1100" s="16" t="s">
        <v>3836</v>
      </c>
      <c r="E1100" s="18">
        <v>43735</v>
      </c>
      <c r="F1100" s="16" t="s">
        <v>328</v>
      </c>
      <c r="G1100" s="16" t="s">
        <v>2220</v>
      </c>
      <c r="H1100" s="16" t="s">
        <v>132</v>
      </c>
      <c r="I1100" s="16" t="s">
        <v>155</v>
      </c>
      <c r="J1100" s="16" t="s">
        <v>83</v>
      </c>
      <c r="K1100" s="16" t="s">
        <v>69</v>
      </c>
      <c r="L1100" s="16" t="s">
        <v>85</v>
      </c>
      <c r="M1100" s="19">
        <v>2940000</v>
      </c>
      <c r="N1100" s="19">
        <v>2940000</v>
      </c>
      <c r="O1100" s="20" t="s">
        <v>3837</v>
      </c>
      <c r="P1100" s="21">
        <v>2100155040520</v>
      </c>
      <c r="Q1100" s="20" t="s">
        <v>72</v>
      </c>
      <c r="R1100" s="16" t="str">
        <f t="shared" si="294"/>
        <v>ADF Including TSF</v>
      </c>
      <c r="S1100" s="16" t="str">
        <f t="shared" si="293"/>
        <v>A</v>
      </c>
      <c r="T1100" s="16" t="str">
        <f t="shared" si="292"/>
        <v>ADF Countries</v>
      </c>
      <c r="U1100" s="16" t="str">
        <f t="shared" si="295"/>
        <v>Transition States</v>
      </c>
      <c r="V1100" s="22" t="str">
        <f>IF(ISNUMBER(MATCH(A1100, {"Gabon","Sudan","Niger","Mali","Burkina Faso","Guinea"}, 0)), "De Facto Countries", "Non-De Facto Countries")</f>
        <v>De Facto Countries</v>
      </c>
      <c r="W1100" s="16" t="str">
        <f t="shared" si="306"/>
        <v>West</v>
      </c>
      <c r="X1100" s="16" t="str">
        <f t="shared" si="307"/>
        <v>Agriculture</v>
      </c>
      <c r="Y1100" s="23">
        <f>Table2[[#This Row],[Approved Amount_UA Equivalent]]</f>
        <v>2940000</v>
      </c>
      <c r="AD1100" s="23">
        <f>SUM(Table2[[#This Row],[Feed Africa ]:[Improve Quality Of Life ]])</f>
        <v>2940000</v>
      </c>
      <c r="AE1100" s="16" t="b">
        <f>Table2[[#This Row],[Total HI5]]=Table2[[#This Row],[Approved Amount_UA Equivalent]]</f>
        <v>1</v>
      </c>
      <c r="AF1100" s="24">
        <v>10</v>
      </c>
      <c r="AG1100" s="20" t="str">
        <f t="shared" si="296"/>
        <v>Investment Project</v>
      </c>
      <c r="AH1100" s="24" t="e">
        <f>VLOOKUP(Table2[[#This Row],[SAP Code]],[25]DATA!$A:$G,7,FALSE)</f>
        <v>#N/A</v>
      </c>
      <c r="AI1100" s="20" t="str">
        <f t="shared" si="297"/>
        <v>Infrastructure</v>
      </c>
      <c r="AJ1100" s="25" t="s">
        <v>157</v>
      </c>
      <c r="AK1100" s="25" t="s">
        <v>2220</v>
      </c>
      <c r="AL1100" s="23" t="str" cm="1">
        <f t="array" ref="AL1100">_xlfn.SWITCH(AK1100,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00" s="26">
        <v>1</v>
      </c>
      <c r="AN1100" s="25" t="str">
        <f t="shared" si="305"/>
        <v>Sovereign</v>
      </c>
      <c r="AO1100" s="27">
        <v>0.33333333333333331</v>
      </c>
      <c r="AP1100" s="23">
        <f>Table2[[#This Row],[Approved Amount_UA Equivalent]]/1000000</f>
        <v>2.94</v>
      </c>
      <c r="AQ1100" s="19">
        <f t="shared" si="298"/>
        <v>3.9126696000000001</v>
      </c>
      <c r="AR1100" s="23" t="str">
        <f t="shared" si="299"/>
        <v>1-10</v>
      </c>
      <c r="AS1100" s="23" t="str">
        <f t="shared" si="300"/>
        <v>1-20</v>
      </c>
      <c r="AT1100" s="23" t="str">
        <f t="shared" si="301"/>
        <v>1-40</v>
      </c>
      <c r="AU1100" s="23" t="str">
        <f t="shared" si="302"/>
        <v>&lt;1-50 Mn</v>
      </c>
      <c r="AV1100" s="23">
        <f>Table2[[#This Row],[Amount]]</f>
        <v>2940000</v>
      </c>
      <c r="AW1100" s="23" t="str">
        <f t="shared" si="303"/>
        <v>Sep 2019</v>
      </c>
      <c r="AX1100" s="28">
        <f>IFERROR(VLOOKUP(Table2[[#This Row],[SAP Code]],[26]_16!A:B,2,FALSE),0)</f>
        <v>0</v>
      </c>
      <c r="AY1100" s="28">
        <f>IFERROR(VLOOKUP(Table2[[#This Row],[SAP Code]],[26]_16!D:E,2,FALSE)/ 1000000, 0)</f>
        <v>0</v>
      </c>
      <c r="AZ1100" s="28">
        <f>IFERROR(VLOOKUP(Table2[[#This Row],[SAP Code]],[26]_16!G:H,2,FALSE)/ 1000000, 0)</f>
        <v>0</v>
      </c>
      <c r="BA1100" s="28">
        <f>IFERROR(VLOOKUP(Table2[[#This Row],[SAP Code]],[26]_16!J:K,2,FALSE)/ 1000000, 0)</f>
        <v>0</v>
      </c>
      <c r="BB1100" s="28">
        <f>IFERROR(VLOOKUP(Table2[[#This Row],[SAP Code]],[26]_16!M:N,2,FALSE)/ 1000000, 0)</f>
        <v>0</v>
      </c>
      <c r="BC1100" s="28">
        <f>IFERROR(VLOOKUP(Table2[[#This Row],[SAP Code]],[26]_16!P:Q,2,FALSE),0)</f>
        <v>0</v>
      </c>
      <c r="BD1100" s="28">
        <f>IFERROR(VLOOKUP(Table2[[#This Row],[SAP Code]],[26]_16!S:T,2,FALSE),0)</f>
        <v>0.11998450999999999</v>
      </c>
      <c r="BE1100" s="28">
        <f>IFERROR(VLOOKUP(Table2[[#This Row],[SAP Code]],[26]_16!V:W,2,FALSE)/ 1000000, 0)</f>
        <v>0.20210249</v>
      </c>
      <c r="BF1100" s="28">
        <f>IFERROR(VLOOKUP(Table2[[#This Row],[SAP Code]],[26]_16!Y:Z,2,FALSE)/ 1000000, 0)</f>
        <v>0.23898512000000002</v>
      </c>
      <c r="BG1100" s="28" t="str">
        <f>IFERROR(VLOOKUP(Table2[[#This Row],[SAP Code]],[26]port!$A:$AD,30,FALSE),"unknown")</f>
        <v>OnGo</v>
      </c>
      <c r="BH1100" s="29" t="str">
        <f t="shared" si="304"/>
        <v>Ongoing</v>
      </c>
      <c r="BI1100" s="16"/>
    </row>
    <row r="1101" spans="1:61" ht="17.100000000000001" customHeight="1">
      <c r="A1101" s="16" t="s">
        <v>1137</v>
      </c>
      <c r="B1101" s="16" t="s">
        <v>3834</v>
      </c>
      <c r="C1101" s="16" t="s">
        <v>3839</v>
      </c>
      <c r="D1101" s="16" t="s">
        <v>3836</v>
      </c>
      <c r="E1101" s="18">
        <v>43735</v>
      </c>
      <c r="F1101" s="16" t="s">
        <v>328</v>
      </c>
      <c r="G1101" s="16" t="s">
        <v>2220</v>
      </c>
      <c r="H1101" s="16" t="s">
        <v>132</v>
      </c>
      <c r="I1101" s="16" t="s">
        <v>155</v>
      </c>
      <c r="J1101" s="16" t="s">
        <v>2463</v>
      </c>
      <c r="K1101" s="16" t="s">
        <v>84</v>
      </c>
      <c r="L1101" s="16" t="s">
        <v>85</v>
      </c>
      <c r="M1101" s="19">
        <v>3690000</v>
      </c>
      <c r="N1101" s="19">
        <v>3690000</v>
      </c>
      <c r="O1101" s="20" t="s">
        <v>3837</v>
      </c>
      <c r="P1101" s="21">
        <v>5900150002701</v>
      </c>
      <c r="Q1101" s="20" t="s">
        <v>72</v>
      </c>
      <c r="R1101" s="16" t="str">
        <f t="shared" si="294"/>
        <v>ADF Including TSF</v>
      </c>
      <c r="S1101" s="16" t="str">
        <f t="shared" si="293"/>
        <v>A</v>
      </c>
      <c r="T1101" s="16" t="str">
        <f t="shared" si="292"/>
        <v>ADF Countries</v>
      </c>
      <c r="U1101" s="16" t="str">
        <f t="shared" si="295"/>
        <v>Transition States</v>
      </c>
      <c r="V1101" s="22" t="str">
        <f>IF(ISNUMBER(MATCH(A1101, {"Gabon","Sudan","Niger","Mali","Burkina Faso","Guinea"}, 0)), "De Facto Countries", "Non-De Facto Countries")</f>
        <v>De Facto Countries</v>
      </c>
      <c r="W1101" s="16" t="str">
        <f t="shared" si="306"/>
        <v>West</v>
      </c>
      <c r="X1101" s="16" t="str">
        <f t="shared" si="307"/>
        <v>Agriculture</v>
      </c>
      <c r="Y1101" s="23">
        <f>Table2[[#This Row],[Approved Amount_UA Equivalent]]</f>
        <v>3690000</v>
      </c>
      <c r="AD1101" s="23">
        <f>SUM(Table2[[#This Row],[Feed Africa ]:[Improve Quality Of Life ]])</f>
        <v>3690000</v>
      </c>
      <c r="AE1101" s="16" t="b">
        <f>Table2[[#This Row],[Total HI5]]=Table2[[#This Row],[Approved Amount_UA Equivalent]]</f>
        <v>1</v>
      </c>
      <c r="AF1101" s="24">
        <v>10</v>
      </c>
      <c r="AG1101" s="20" t="str">
        <f t="shared" si="296"/>
        <v>Investment Project</v>
      </c>
      <c r="AH1101" s="24" t="e">
        <f>VLOOKUP(Table2[[#This Row],[SAP Code]],[25]DATA!$A:$G,7,FALSE)</f>
        <v>#N/A</v>
      </c>
      <c r="AI1101" s="20" t="str">
        <f t="shared" si="297"/>
        <v>Infrastructure</v>
      </c>
      <c r="AJ1101" s="25" t="s">
        <v>157</v>
      </c>
      <c r="AK1101" s="25" t="s">
        <v>2220</v>
      </c>
      <c r="AL1101" s="23" t="str" cm="1">
        <f t="array" ref="AL1101">_xlfn.SWITCH(AK1101,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01" s="26">
        <v>1</v>
      </c>
      <c r="AN1101" s="25" t="str">
        <f t="shared" si="305"/>
        <v>Sovereign</v>
      </c>
      <c r="AO1101" s="27">
        <v>0.33333333333333331</v>
      </c>
      <c r="AP1101" s="23">
        <f>Table2[[#This Row],[Approved Amount_UA Equivalent]]/1000000</f>
        <v>3.69</v>
      </c>
      <c r="AQ1101" s="19">
        <f t="shared" si="298"/>
        <v>4.9107995999999998</v>
      </c>
      <c r="AR1101" s="23" t="str">
        <f t="shared" si="299"/>
        <v>1-10</v>
      </c>
      <c r="AS1101" s="23" t="str">
        <f t="shared" si="300"/>
        <v>1-20</v>
      </c>
      <c r="AT1101" s="23" t="str">
        <f t="shared" si="301"/>
        <v>1-40</v>
      </c>
      <c r="AU1101" s="23" t="str">
        <f t="shared" si="302"/>
        <v>&lt;1-50 Mn</v>
      </c>
      <c r="AV1101" s="23">
        <f>Table2[[#This Row],[Amount]]</f>
        <v>3690000</v>
      </c>
      <c r="AW1101" s="23" t="str">
        <f t="shared" si="303"/>
        <v>Sep 2019</v>
      </c>
      <c r="AX1101" s="28">
        <f>IFERROR(VLOOKUP(Table2[[#This Row],[SAP Code]],[26]_16!A:B,2,FALSE),0)</f>
        <v>0</v>
      </c>
      <c r="AY1101" s="28">
        <f>IFERROR(VLOOKUP(Table2[[#This Row],[SAP Code]],[26]_16!D:E,2,FALSE)/ 1000000, 0)</f>
        <v>0</v>
      </c>
      <c r="AZ1101" s="28">
        <f>IFERROR(VLOOKUP(Table2[[#This Row],[SAP Code]],[26]_16!G:H,2,FALSE)/ 1000000, 0)</f>
        <v>0</v>
      </c>
      <c r="BA1101" s="28">
        <f>IFERROR(VLOOKUP(Table2[[#This Row],[SAP Code]],[26]_16!J:K,2,FALSE)/ 1000000, 0)</f>
        <v>0</v>
      </c>
      <c r="BB1101" s="28">
        <f>IFERROR(VLOOKUP(Table2[[#This Row],[SAP Code]],[26]_16!M:N,2,FALSE)/ 1000000, 0)</f>
        <v>0</v>
      </c>
      <c r="BC1101" s="28">
        <f>IFERROR(VLOOKUP(Table2[[#This Row],[SAP Code]],[26]_16!P:Q,2,FALSE),0)</f>
        <v>0</v>
      </c>
      <c r="BD1101" s="28">
        <f>IFERROR(VLOOKUP(Table2[[#This Row],[SAP Code]],[26]_16!S:T,2,FALSE),0)</f>
        <v>0.11998450999999999</v>
      </c>
      <c r="BE1101" s="28">
        <f>IFERROR(VLOOKUP(Table2[[#This Row],[SAP Code]],[26]_16!V:W,2,FALSE)/ 1000000, 0)</f>
        <v>0.20210249</v>
      </c>
      <c r="BF1101" s="28">
        <f>IFERROR(VLOOKUP(Table2[[#This Row],[SAP Code]],[26]_16!Y:Z,2,FALSE)/ 1000000, 0)</f>
        <v>0.23898512000000002</v>
      </c>
      <c r="BG1101" s="28" t="str">
        <f>IFERROR(VLOOKUP(Table2[[#This Row],[SAP Code]],[26]port!$A:$AD,30,FALSE),"unknown")</f>
        <v>OnGo</v>
      </c>
      <c r="BH1101" s="29" t="str">
        <f t="shared" si="304"/>
        <v>Ongoing</v>
      </c>
      <c r="BI1101" s="16"/>
    </row>
    <row r="1102" spans="1:61" ht="17.100000000000001" customHeight="1">
      <c r="A1102" s="16" t="s">
        <v>310</v>
      </c>
      <c r="B1102" s="16" t="s">
        <v>3840</v>
      </c>
      <c r="C1102" s="16" t="s">
        <v>3841</v>
      </c>
      <c r="D1102" s="16" t="s">
        <v>3842</v>
      </c>
      <c r="E1102" s="18">
        <v>43739</v>
      </c>
      <c r="F1102" s="16" t="s">
        <v>714</v>
      </c>
      <c r="G1102" s="16" t="s">
        <v>74</v>
      </c>
      <c r="H1102" s="16" t="s">
        <v>132</v>
      </c>
      <c r="I1102" s="16" t="s">
        <v>155</v>
      </c>
      <c r="J1102" s="16" t="s">
        <v>83</v>
      </c>
      <c r="K1102" s="16" t="s">
        <v>84</v>
      </c>
      <c r="L1102" s="16" t="s">
        <v>85</v>
      </c>
      <c r="M1102" s="19">
        <v>20000000</v>
      </c>
      <c r="N1102" s="19">
        <v>20000000</v>
      </c>
      <c r="O1102" s="20" t="s">
        <v>3843</v>
      </c>
      <c r="P1102" s="21">
        <v>2100150042096</v>
      </c>
      <c r="Q1102" s="20" t="s">
        <v>72</v>
      </c>
      <c r="R1102" s="16" t="str">
        <f t="shared" si="294"/>
        <v>ADF Including TSF</v>
      </c>
      <c r="S1102" s="16" t="str">
        <f t="shared" si="293"/>
        <v>A</v>
      </c>
      <c r="T1102" s="16" t="str">
        <f t="shared" si="292"/>
        <v>ADF Countries</v>
      </c>
      <c r="U1102" s="16" t="str">
        <f t="shared" si="295"/>
        <v>Non-Transition States</v>
      </c>
      <c r="V1102" s="22" t="str">
        <f>IF(ISNUMBER(MATCH(A1102, {"Gabon","Sudan","Niger","Mali","Burkina Faso","Guinea"}, 0)), "De Facto Countries", "Non-De Facto Countries")</f>
        <v>Non-De Facto Countries</v>
      </c>
      <c r="W1102" s="16" t="str">
        <f t="shared" si="306"/>
        <v>West</v>
      </c>
      <c r="X1102" s="16" t="str">
        <f t="shared" si="307"/>
        <v>Agriculture</v>
      </c>
      <c r="Y1102" s="23">
        <f>Table2[[#This Row],[Approved Amount_UA Equivalent]]</f>
        <v>20000000</v>
      </c>
      <c r="AD1102" s="23">
        <f>SUM(Table2[[#This Row],[Feed Africa ]:[Improve Quality Of Life ]])</f>
        <v>20000000</v>
      </c>
      <c r="AE1102" s="16" t="b">
        <f>Table2[[#This Row],[Total HI5]]=Table2[[#This Row],[Approved Amount_UA Equivalent]]</f>
        <v>1</v>
      </c>
      <c r="AF1102" s="24">
        <v>10</v>
      </c>
      <c r="AG1102" s="20" t="str">
        <f t="shared" si="296"/>
        <v>Investment Project</v>
      </c>
      <c r="AH1102" s="24" t="e">
        <f>VLOOKUP(Table2[[#This Row],[SAP Code]],[25]DATA!$A:$G,7,FALSE)</f>
        <v>#N/A</v>
      </c>
      <c r="AI1102" s="20" t="str">
        <f t="shared" si="297"/>
        <v>Infrastructure</v>
      </c>
      <c r="AJ1102" s="25" t="s">
        <v>157</v>
      </c>
      <c r="AK1102" s="25" t="s">
        <v>74</v>
      </c>
      <c r="AL1102" s="23" t="str" cm="1">
        <f t="array" ref="AL1102">_xlfn.SWITCH(AK1102,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02" s="26">
        <v>1</v>
      </c>
      <c r="AN1102" s="25" t="str">
        <f t="shared" si="305"/>
        <v>Sovereign</v>
      </c>
      <c r="AO1102" s="27">
        <v>1</v>
      </c>
      <c r="AP1102" s="23">
        <f>Table2[[#This Row],[Approved Amount_UA Equivalent]]/1000000</f>
        <v>20</v>
      </c>
      <c r="AQ1102" s="19">
        <f t="shared" si="298"/>
        <v>26.616800000000001</v>
      </c>
      <c r="AR1102" s="23" t="str">
        <f t="shared" si="299"/>
        <v>11-20</v>
      </c>
      <c r="AS1102" s="23" t="str">
        <f t="shared" si="300"/>
        <v>1-20</v>
      </c>
      <c r="AT1102" s="23" t="str">
        <f t="shared" si="301"/>
        <v>1-40</v>
      </c>
      <c r="AU1102" s="23" t="str">
        <f t="shared" si="302"/>
        <v>&lt;1-50 Mn</v>
      </c>
      <c r="AV1102" s="23">
        <f>Table2[[#This Row],[Amount]]</f>
        <v>20000000</v>
      </c>
      <c r="AW1102" s="23" t="str">
        <f t="shared" si="303"/>
        <v>Oct 2019</v>
      </c>
      <c r="AX1102" s="28">
        <f>IFERROR(VLOOKUP(Table2[[#This Row],[SAP Code]],[26]_16!A:B,2,FALSE),0)</f>
        <v>0</v>
      </c>
      <c r="AY1102" s="28">
        <f>IFERROR(VLOOKUP(Table2[[#This Row],[SAP Code]],[26]_16!D:E,2,FALSE)/ 1000000, 0)</f>
        <v>0</v>
      </c>
      <c r="AZ1102" s="28">
        <f>IFERROR(VLOOKUP(Table2[[#This Row],[SAP Code]],[26]_16!G:H,2,FALSE)/ 1000000, 0)</f>
        <v>0</v>
      </c>
      <c r="BA1102" s="28">
        <f>IFERROR(VLOOKUP(Table2[[#This Row],[SAP Code]],[26]_16!J:K,2,FALSE)/ 1000000, 0)</f>
        <v>0</v>
      </c>
      <c r="BB1102" s="28">
        <f>IFERROR(VLOOKUP(Table2[[#This Row],[SAP Code]],[26]_16!M:N,2,FALSE)/ 1000000, 0)</f>
        <v>0</v>
      </c>
      <c r="BC1102" s="28">
        <f>IFERROR(VLOOKUP(Table2[[#This Row],[SAP Code]],[26]_16!P:Q,2,FALSE),0)</f>
        <v>6.6254220999999998</v>
      </c>
      <c r="BD1102" s="28">
        <f>IFERROR(VLOOKUP(Table2[[#This Row],[SAP Code]],[26]_16!S:T,2,FALSE),0)</f>
        <v>2.4760358899999999</v>
      </c>
      <c r="BE1102" s="28">
        <f>IFERROR(VLOOKUP(Table2[[#This Row],[SAP Code]],[26]_16!V:W,2,FALSE)/ 1000000, 0)</f>
        <v>6.5911278599999994</v>
      </c>
      <c r="BF1102" s="28">
        <f>IFERROR(VLOOKUP(Table2[[#This Row],[SAP Code]],[26]_16!Y:Z,2,FALSE)/ 1000000, 0)</f>
        <v>0.58528957000000004</v>
      </c>
      <c r="BG1102" s="28" t="str">
        <f>IFERROR(VLOOKUP(Table2[[#This Row],[SAP Code]],[26]port!$A:$AD,30,FALSE),"unknown")</f>
        <v>OnGo</v>
      </c>
      <c r="BH1102" s="29" t="str">
        <f t="shared" si="304"/>
        <v>Ongoing</v>
      </c>
      <c r="BI1102" s="16"/>
    </row>
    <row r="1103" spans="1:61" ht="17.100000000000001" customHeight="1">
      <c r="A1103" s="16" t="s">
        <v>690</v>
      </c>
      <c r="B1103" s="16" t="s">
        <v>3285</v>
      </c>
      <c r="C1103" s="16" t="s">
        <v>3844</v>
      </c>
      <c r="D1103" s="16" t="s">
        <v>3845</v>
      </c>
      <c r="E1103" s="18">
        <v>43740</v>
      </c>
      <c r="F1103" s="16" t="s">
        <v>694</v>
      </c>
      <c r="G1103" s="16" t="s">
        <v>140</v>
      </c>
      <c r="H1103" s="16" t="s">
        <v>132</v>
      </c>
      <c r="I1103" s="16" t="s">
        <v>138</v>
      </c>
      <c r="J1103" s="16" t="s">
        <v>83</v>
      </c>
      <c r="K1103" s="16" t="s">
        <v>69</v>
      </c>
      <c r="L1103" s="16" t="s">
        <v>85</v>
      </c>
      <c r="M1103" s="19">
        <v>5660000</v>
      </c>
      <c r="N1103" s="19">
        <v>5660000</v>
      </c>
      <c r="O1103" s="20" t="s">
        <v>3288</v>
      </c>
      <c r="P1103" s="21">
        <v>2100155040523</v>
      </c>
      <c r="Q1103" s="20" t="s">
        <v>72</v>
      </c>
      <c r="R1103" s="16" t="str">
        <f t="shared" si="294"/>
        <v>ADF Including TSF</v>
      </c>
      <c r="S1103" s="16" t="str">
        <f t="shared" si="293"/>
        <v>D</v>
      </c>
      <c r="T1103" s="16" t="str">
        <f t="shared" si="292"/>
        <v>ADF Countries</v>
      </c>
      <c r="U1103" s="16" t="str">
        <f t="shared" si="295"/>
        <v>Transition States</v>
      </c>
      <c r="V1103" s="22" t="str">
        <f>IF(ISNUMBER(MATCH(A1103, {"Gabon","Sudan","Niger","Mali","Burkina Faso","Guinea"}, 0)), "De Facto Countries", "Non-De Facto Countries")</f>
        <v>De Facto Countries</v>
      </c>
      <c r="W1103" s="16" t="str">
        <f t="shared" si="306"/>
        <v>West</v>
      </c>
      <c r="X1103" s="16" t="str">
        <f t="shared" si="307"/>
        <v>Transport</v>
      </c>
      <c r="Y1103" s="23"/>
      <c r="AB1103" s="23">
        <f>Table2[[#This Row],[Approved Amount_UA Equivalent]]</f>
        <v>5660000</v>
      </c>
      <c r="AD1103" s="23">
        <f>SUM(Table2[[#This Row],[Feed Africa ]:[Improve Quality Of Life ]])</f>
        <v>5660000</v>
      </c>
      <c r="AE1103" s="16" t="b">
        <f>Table2[[#This Row],[Total HI5]]=Table2[[#This Row],[Approved Amount_UA Equivalent]]</f>
        <v>1</v>
      </c>
      <c r="AF1103" s="24">
        <v>10</v>
      </c>
      <c r="AG1103" s="20" t="str">
        <f t="shared" si="296"/>
        <v>Investment Project</v>
      </c>
      <c r="AH1103" s="24" t="e">
        <f>VLOOKUP(Table2[[#This Row],[SAP Code]],[25]DATA!$A:$G,7,FALSE)</f>
        <v>#N/A</v>
      </c>
      <c r="AI1103" s="20" t="str">
        <f t="shared" si="297"/>
        <v>Infrastructure</v>
      </c>
      <c r="AJ1103" s="25" t="s">
        <v>89</v>
      </c>
      <c r="AK1103" s="25" t="s">
        <v>140</v>
      </c>
      <c r="AL1103" s="23" t="str" cm="1">
        <f t="array" ref="AL1103">_xlfn.SWITCH(AK1103,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03" s="26">
        <v>1</v>
      </c>
      <c r="AN1103" s="25" t="str">
        <f t="shared" si="305"/>
        <v>Sovereign</v>
      </c>
      <c r="AO1103" s="27">
        <v>0.25</v>
      </c>
      <c r="AP1103" s="23">
        <f>Table2[[#This Row],[Approved Amount_UA Equivalent]]/1000000</f>
        <v>5.66</v>
      </c>
      <c r="AQ1103" s="19">
        <f t="shared" si="298"/>
        <v>7.5325544000000004</v>
      </c>
      <c r="AR1103" s="23" t="str">
        <f t="shared" si="299"/>
        <v>1-10</v>
      </c>
      <c r="AS1103" s="23" t="str">
        <f t="shared" si="300"/>
        <v>1-20</v>
      </c>
      <c r="AT1103" s="23" t="str">
        <f t="shared" si="301"/>
        <v>1-40</v>
      </c>
      <c r="AU1103" s="23" t="str">
        <f t="shared" si="302"/>
        <v>&lt;1-50 Mn</v>
      </c>
      <c r="AV1103" s="23">
        <f>Table2[[#This Row],[Amount]]</f>
        <v>5660000</v>
      </c>
      <c r="AW1103" s="23" t="str">
        <f t="shared" si="303"/>
        <v>Oct 2019</v>
      </c>
      <c r="AX1103" s="28">
        <f>IFERROR(VLOOKUP(Table2[[#This Row],[SAP Code]],[26]_16!A:B,2,FALSE),0)</f>
        <v>0</v>
      </c>
      <c r="AY1103" s="28">
        <f>IFERROR(VLOOKUP(Table2[[#This Row],[SAP Code]],[26]_16!D:E,2,FALSE)/ 1000000, 0)</f>
        <v>0</v>
      </c>
      <c r="AZ1103" s="28">
        <f>IFERROR(VLOOKUP(Table2[[#This Row],[SAP Code]],[26]_16!G:H,2,FALSE)/ 1000000, 0)</f>
        <v>0</v>
      </c>
      <c r="BA1103" s="28">
        <f>IFERROR(VLOOKUP(Table2[[#This Row],[SAP Code]],[26]_16!J:K,2,FALSE)/ 1000000, 0)</f>
        <v>0</v>
      </c>
      <c r="BB1103" s="28">
        <f>IFERROR(VLOOKUP(Table2[[#This Row],[SAP Code]],[26]_16!M:N,2,FALSE)/ 1000000, 0)</f>
        <v>0</v>
      </c>
      <c r="BC1103" s="28">
        <f>IFERROR(VLOOKUP(Table2[[#This Row],[SAP Code]],[26]_16!P:Q,2,FALSE),0)</f>
        <v>0</v>
      </c>
      <c r="BD1103" s="28">
        <f>IFERROR(VLOOKUP(Table2[[#This Row],[SAP Code]],[26]_16!S:T,2,FALSE),0)</f>
        <v>0</v>
      </c>
      <c r="BE1103" s="28">
        <f>IFERROR(VLOOKUP(Table2[[#This Row],[SAP Code]],[26]_16!V:W,2,FALSE)/ 1000000, 0)</f>
        <v>0</v>
      </c>
      <c r="BF1103" s="28">
        <f>IFERROR(VLOOKUP(Table2[[#This Row],[SAP Code]],[26]_16!Y:Z,2,FALSE)/ 1000000, 0)</f>
        <v>0</v>
      </c>
      <c r="BG1103" s="28" t="str">
        <f>IFERROR(VLOOKUP(Table2[[#This Row],[SAP Code]],[26]port!$A:$AD,30,FALSE),"unknown")</f>
        <v>APVD</v>
      </c>
      <c r="BH1103" s="29" t="str">
        <f t="shared" si="304"/>
        <v>Ongoing</v>
      </c>
      <c r="BI1103" s="16"/>
    </row>
    <row r="1104" spans="1:61" ht="17.100000000000001" customHeight="1">
      <c r="A1104" s="16" t="s">
        <v>690</v>
      </c>
      <c r="B1104" s="16" t="s">
        <v>3285</v>
      </c>
      <c r="C1104" s="16" t="s">
        <v>3846</v>
      </c>
      <c r="D1104" s="16" t="s">
        <v>3845</v>
      </c>
      <c r="E1104" s="18">
        <v>43740</v>
      </c>
      <c r="F1104" s="16" t="s">
        <v>694</v>
      </c>
      <c r="G1104" s="16" t="s">
        <v>140</v>
      </c>
      <c r="H1104" s="16" t="s">
        <v>132</v>
      </c>
      <c r="I1104" s="16" t="s">
        <v>138</v>
      </c>
      <c r="J1104" s="16" t="s">
        <v>83</v>
      </c>
      <c r="K1104" s="16" t="s">
        <v>84</v>
      </c>
      <c r="L1104" s="16" t="s">
        <v>85</v>
      </c>
      <c r="M1104" s="19">
        <v>8460000</v>
      </c>
      <c r="N1104" s="19">
        <v>8460000</v>
      </c>
      <c r="O1104" s="20" t="s">
        <v>3288</v>
      </c>
      <c r="P1104" s="21">
        <v>2100150042145</v>
      </c>
      <c r="Q1104" s="20" t="s">
        <v>72</v>
      </c>
      <c r="R1104" s="16" t="str">
        <f t="shared" si="294"/>
        <v>ADF Including TSF</v>
      </c>
      <c r="S1104" s="16" t="str">
        <f t="shared" si="293"/>
        <v>D</v>
      </c>
      <c r="T1104" s="16" t="str">
        <f t="shared" si="292"/>
        <v>ADF Countries</v>
      </c>
      <c r="U1104" s="16" t="str">
        <f t="shared" si="295"/>
        <v>Transition States</v>
      </c>
      <c r="V1104" s="22" t="str">
        <f>IF(ISNUMBER(MATCH(A1104, {"Gabon","Sudan","Niger","Mali","Burkina Faso","Guinea"}, 0)), "De Facto Countries", "Non-De Facto Countries")</f>
        <v>De Facto Countries</v>
      </c>
      <c r="W1104" s="16" t="str">
        <f t="shared" si="306"/>
        <v>West</v>
      </c>
      <c r="X1104" s="16" t="str">
        <f t="shared" si="307"/>
        <v>Transport</v>
      </c>
      <c r="Y1104" s="23"/>
      <c r="AB1104" s="23">
        <f>Table2[[#This Row],[Approved Amount_UA Equivalent]]</f>
        <v>8460000</v>
      </c>
      <c r="AD1104" s="23">
        <f>SUM(Table2[[#This Row],[Feed Africa ]:[Improve Quality Of Life ]])</f>
        <v>8460000</v>
      </c>
      <c r="AE1104" s="16" t="b">
        <f>Table2[[#This Row],[Total HI5]]=Table2[[#This Row],[Approved Amount_UA Equivalent]]</f>
        <v>1</v>
      </c>
      <c r="AF1104" s="24">
        <v>10</v>
      </c>
      <c r="AG1104" s="20" t="str">
        <f t="shared" si="296"/>
        <v>Investment Project</v>
      </c>
      <c r="AH1104" s="24" t="e">
        <f>VLOOKUP(Table2[[#This Row],[SAP Code]],[25]DATA!$A:$G,7,FALSE)</f>
        <v>#N/A</v>
      </c>
      <c r="AI1104" s="20" t="str">
        <f t="shared" si="297"/>
        <v>Infrastructure</v>
      </c>
      <c r="AJ1104" s="25" t="s">
        <v>89</v>
      </c>
      <c r="AK1104" s="25" t="s">
        <v>140</v>
      </c>
      <c r="AL1104" s="23" t="str" cm="1">
        <f t="array" ref="AL1104">_xlfn.SWITCH(AK1104,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04" s="26">
        <v>1</v>
      </c>
      <c r="AN1104" s="25" t="str">
        <f t="shared" si="305"/>
        <v>Sovereign</v>
      </c>
      <c r="AO1104" s="27">
        <v>0.25</v>
      </c>
      <c r="AP1104" s="23">
        <f>Table2[[#This Row],[Approved Amount_UA Equivalent]]/1000000</f>
        <v>8.4600000000000009</v>
      </c>
      <c r="AQ1104" s="19">
        <f t="shared" si="298"/>
        <v>11.258906400000001</v>
      </c>
      <c r="AR1104" s="23" t="str">
        <f t="shared" si="299"/>
        <v>1-10</v>
      </c>
      <c r="AS1104" s="23" t="str">
        <f t="shared" si="300"/>
        <v>1-20</v>
      </c>
      <c r="AT1104" s="23" t="str">
        <f t="shared" si="301"/>
        <v>1-40</v>
      </c>
      <c r="AU1104" s="23" t="str">
        <f t="shared" si="302"/>
        <v>&lt;1-50 Mn</v>
      </c>
      <c r="AV1104" s="23">
        <f>Table2[[#This Row],[Amount]]</f>
        <v>8460000</v>
      </c>
      <c r="AW1104" s="23" t="str">
        <f t="shared" si="303"/>
        <v>Oct 2019</v>
      </c>
      <c r="AX1104" s="28">
        <f>IFERROR(VLOOKUP(Table2[[#This Row],[SAP Code]],[26]_16!A:B,2,FALSE),0)</f>
        <v>0</v>
      </c>
      <c r="AY1104" s="28">
        <f>IFERROR(VLOOKUP(Table2[[#This Row],[SAP Code]],[26]_16!D:E,2,FALSE)/ 1000000, 0)</f>
        <v>0</v>
      </c>
      <c r="AZ1104" s="28">
        <f>IFERROR(VLOOKUP(Table2[[#This Row],[SAP Code]],[26]_16!G:H,2,FALSE)/ 1000000, 0)</f>
        <v>0</v>
      </c>
      <c r="BA1104" s="28">
        <f>IFERROR(VLOOKUP(Table2[[#This Row],[SAP Code]],[26]_16!J:K,2,FALSE)/ 1000000, 0)</f>
        <v>0</v>
      </c>
      <c r="BB1104" s="28">
        <f>IFERROR(VLOOKUP(Table2[[#This Row],[SAP Code]],[26]_16!M:N,2,FALSE)/ 1000000, 0)</f>
        <v>0</v>
      </c>
      <c r="BC1104" s="28">
        <f>IFERROR(VLOOKUP(Table2[[#This Row],[SAP Code]],[26]_16!P:Q,2,FALSE),0)</f>
        <v>0</v>
      </c>
      <c r="BD1104" s="28">
        <f>IFERROR(VLOOKUP(Table2[[#This Row],[SAP Code]],[26]_16!S:T,2,FALSE),0)</f>
        <v>0</v>
      </c>
      <c r="BE1104" s="28">
        <f>IFERROR(VLOOKUP(Table2[[#This Row],[SAP Code]],[26]_16!V:W,2,FALSE)/ 1000000, 0)</f>
        <v>0</v>
      </c>
      <c r="BF1104" s="28">
        <f>IFERROR(VLOOKUP(Table2[[#This Row],[SAP Code]],[26]_16!Y:Z,2,FALSE)/ 1000000, 0)</f>
        <v>0</v>
      </c>
      <c r="BG1104" s="28" t="str">
        <f>IFERROR(VLOOKUP(Table2[[#This Row],[SAP Code]],[26]port!$A:$AD,30,FALSE),"unknown")</f>
        <v>APVD</v>
      </c>
      <c r="BH1104" s="29" t="str">
        <f t="shared" si="304"/>
        <v>Ongoing</v>
      </c>
      <c r="BI1104" s="16"/>
    </row>
    <row r="1105" spans="1:61" ht="17.100000000000001" customHeight="1">
      <c r="A1105" s="16" t="s">
        <v>690</v>
      </c>
      <c r="B1105" s="16" t="s">
        <v>3285</v>
      </c>
      <c r="C1105" s="16" t="s">
        <v>3847</v>
      </c>
      <c r="D1105" s="16" t="s">
        <v>3845</v>
      </c>
      <c r="E1105" s="18">
        <v>43740</v>
      </c>
      <c r="F1105" s="16" t="s">
        <v>694</v>
      </c>
      <c r="G1105" s="16" t="s">
        <v>140</v>
      </c>
      <c r="H1105" s="16" t="s">
        <v>132</v>
      </c>
      <c r="I1105" s="16" t="s">
        <v>138</v>
      </c>
      <c r="J1105" s="16" t="s">
        <v>2463</v>
      </c>
      <c r="K1105" s="16" t="s">
        <v>69</v>
      </c>
      <c r="L1105" s="16" t="s">
        <v>85</v>
      </c>
      <c r="M1105" s="19">
        <v>2200000</v>
      </c>
      <c r="N1105" s="19">
        <v>2200000</v>
      </c>
      <c r="O1105" s="20" t="s">
        <v>3288</v>
      </c>
      <c r="P1105" s="21">
        <v>5900155016052</v>
      </c>
      <c r="Q1105" s="20" t="s">
        <v>72</v>
      </c>
      <c r="R1105" s="16" t="str">
        <f t="shared" si="294"/>
        <v>ADF Including TSF</v>
      </c>
      <c r="S1105" s="16" t="str">
        <f t="shared" si="293"/>
        <v>D</v>
      </c>
      <c r="T1105" s="16" t="str">
        <f t="shared" si="292"/>
        <v>ADF Countries</v>
      </c>
      <c r="U1105" s="16" t="str">
        <f t="shared" si="295"/>
        <v>Transition States</v>
      </c>
      <c r="V1105" s="22" t="str">
        <f>IF(ISNUMBER(MATCH(A1105, {"Gabon","Sudan","Niger","Mali","Burkina Faso","Guinea"}, 0)), "De Facto Countries", "Non-De Facto Countries")</f>
        <v>De Facto Countries</v>
      </c>
      <c r="W1105" s="16" t="str">
        <f t="shared" si="306"/>
        <v>West</v>
      </c>
      <c r="X1105" s="16" t="str">
        <f t="shared" si="307"/>
        <v>Transport</v>
      </c>
      <c r="Y1105" s="23"/>
      <c r="AB1105" s="23">
        <f>Table2[[#This Row],[Approved Amount_UA Equivalent]]</f>
        <v>2200000</v>
      </c>
      <c r="AD1105" s="23">
        <f>SUM(Table2[[#This Row],[Feed Africa ]:[Improve Quality Of Life ]])</f>
        <v>2200000</v>
      </c>
      <c r="AE1105" s="16" t="b">
        <f>Table2[[#This Row],[Total HI5]]=Table2[[#This Row],[Approved Amount_UA Equivalent]]</f>
        <v>1</v>
      </c>
      <c r="AF1105" s="24">
        <v>10</v>
      </c>
      <c r="AG1105" s="20" t="str">
        <f t="shared" si="296"/>
        <v>Investment Project</v>
      </c>
      <c r="AH1105" s="24" t="e">
        <f>VLOOKUP(Table2[[#This Row],[SAP Code]],[25]DATA!$A:$G,7,FALSE)</f>
        <v>#N/A</v>
      </c>
      <c r="AI1105" s="20" t="str">
        <f t="shared" si="297"/>
        <v>Infrastructure</v>
      </c>
      <c r="AJ1105" s="25" t="s">
        <v>89</v>
      </c>
      <c r="AK1105" s="25" t="s">
        <v>140</v>
      </c>
      <c r="AL1105" s="23" t="str" cm="1">
        <f t="array" ref="AL1105">_xlfn.SWITCH(AK1105,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05" s="26">
        <v>1</v>
      </c>
      <c r="AN1105" s="25" t="str">
        <f t="shared" si="305"/>
        <v>Sovereign</v>
      </c>
      <c r="AO1105" s="27">
        <v>0.25</v>
      </c>
      <c r="AP1105" s="23">
        <f>Table2[[#This Row],[Approved Amount_UA Equivalent]]/1000000</f>
        <v>2.2000000000000002</v>
      </c>
      <c r="AQ1105" s="19">
        <f t="shared" si="298"/>
        <v>2.927848</v>
      </c>
      <c r="AR1105" s="23" t="str">
        <f t="shared" si="299"/>
        <v>1-10</v>
      </c>
      <c r="AS1105" s="23" t="str">
        <f t="shared" si="300"/>
        <v>1-20</v>
      </c>
      <c r="AT1105" s="23" t="str">
        <f t="shared" si="301"/>
        <v>1-40</v>
      </c>
      <c r="AU1105" s="23" t="str">
        <f t="shared" si="302"/>
        <v>&lt;1-50 Mn</v>
      </c>
      <c r="AV1105" s="23">
        <f>Table2[[#This Row],[Amount]]</f>
        <v>2200000</v>
      </c>
      <c r="AW1105" s="23" t="str">
        <f t="shared" si="303"/>
        <v>Oct 2019</v>
      </c>
      <c r="AX1105" s="28">
        <f>IFERROR(VLOOKUP(Table2[[#This Row],[SAP Code]],[26]_16!A:B,2,FALSE),0)</f>
        <v>0</v>
      </c>
      <c r="AY1105" s="28">
        <f>IFERROR(VLOOKUP(Table2[[#This Row],[SAP Code]],[26]_16!D:E,2,FALSE)/ 1000000, 0)</f>
        <v>0</v>
      </c>
      <c r="AZ1105" s="28">
        <f>IFERROR(VLOOKUP(Table2[[#This Row],[SAP Code]],[26]_16!G:H,2,FALSE)/ 1000000, 0)</f>
        <v>0</v>
      </c>
      <c r="BA1105" s="28">
        <f>IFERROR(VLOOKUP(Table2[[#This Row],[SAP Code]],[26]_16!J:K,2,FALSE)/ 1000000, 0)</f>
        <v>0</v>
      </c>
      <c r="BB1105" s="28">
        <f>IFERROR(VLOOKUP(Table2[[#This Row],[SAP Code]],[26]_16!M:N,2,FALSE)/ 1000000, 0)</f>
        <v>0</v>
      </c>
      <c r="BC1105" s="28">
        <f>IFERROR(VLOOKUP(Table2[[#This Row],[SAP Code]],[26]_16!P:Q,2,FALSE),0)</f>
        <v>0</v>
      </c>
      <c r="BD1105" s="28">
        <f>IFERROR(VLOOKUP(Table2[[#This Row],[SAP Code]],[26]_16!S:T,2,FALSE),0)</f>
        <v>0</v>
      </c>
      <c r="BE1105" s="28">
        <f>IFERROR(VLOOKUP(Table2[[#This Row],[SAP Code]],[26]_16!V:W,2,FALSE)/ 1000000, 0)</f>
        <v>0</v>
      </c>
      <c r="BF1105" s="28">
        <f>IFERROR(VLOOKUP(Table2[[#This Row],[SAP Code]],[26]_16!Y:Z,2,FALSE)/ 1000000, 0)</f>
        <v>0</v>
      </c>
      <c r="BG1105" s="28" t="str">
        <f>IFERROR(VLOOKUP(Table2[[#This Row],[SAP Code]],[26]port!$A:$AD,30,FALSE),"unknown")</f>
        <v>APVD</v>
      </c>
      <c r="BH1105" s="29" t="str">
        <f t="shared" si="304"/>
        <v>Ongoing</v>
      </c>
      <c r="BI1105" s="16"/>
    </row>
    <row r="1106" spans="1:61" ht="17.100000000000001" customHeight="1">
      <c r="A1106" s="16" t="s">
        <v>690</v>
      </c>
      <c r="B1106" s="16" t="s">
        <v>3285</v>
      </c>
      <c r="C1106" s="16" t="s">
        <v>3848</v>
      </c>
      <c r="D1106" s="16" t="s">
        <v>3845</v>
      </c>
      <c r="E1106" s="18">
        <v>43740</v>
      </c>
      <c r="F1106" s="16" t="s">
        <v>694</v>
      </c>
      <c r="G1106" s="16" t="s">
        <v>140</v>
      </c>
      <c r="H1106" s="16" t="s">
        <v>132</v>
      </c>
      <c r="I1106" s="16" t="s">
        <v>138</v>
      </c>
      <c r="J1106" s="16" t="s">
        <v>2463</v>
      </c>
      <c r="K1106" s="16" t="s">
        <v>84</v>
      </c>
      <c r="L1106" s="16" t="s">
        <v>85</v>
      </c>
      <c r="M1106" s="19">
        <v>23140000</v>
      </c>
      <c r="N1106" s="19">
        <v>23140000</v>
      </c>
      <c r="O1106" s="20" t="s">
        <v>3288</v>
      </c>
      <c r="P1106" s="21">
        <v>5900150002702</v>
      </c>
      <c r="Q1106" s="20" t="s">
        <v>72</v>
      </c>
      <c r="R1106" s="16" t="str">
        <f t="shared" si="294"/>
        <v>ADF Including TSF</v>
      </c>
      <c r="S1106" s="16" t="str">
        <f t="shared" si="293"/>
        <v>D</v>
      </c>
      <c r="T1106" s="16" t="str">
        <f t="shared" si="292"/>
        <v>ADF Countries</v>
      </c>
      <c r="U1106" s="16" t="str">
        <f t="shared" si="295"/>
        <v>Transition States</v>
      </c>
      <c r="V1106" s="22" t="str">
        <f>IF(ISNUMBER(MATCH(A1106, {"Gabon","Sudan","Niger","Mali","Burkina Faso","Guinea"}, 0)), "De Facto Countries", "Non-De Facto Countries")</f>
        <v>De Facto Countries</v>
      </c>
      <c r="W1106" s="16" t="str">
        <f t="shared" si="306"/>
        <v>West</v>
      </c>
      <c r="X1106" s="16" t="str">
        <f t="shared" si="307"/>
        <v>Transport</v>
      </c>
      <c r="Y1106" s="23"/>
      <c r="AB1106" s="23">
        <f>Table2[[#This Row],[Approved Amount_UA Equivalent]]</f>
        <v>23140000</v>
      </c>
      <c r="AD1106" s="23">
        <f>SUM(Table2[[#This Row],[Feed Africa ]:[Improve Quality Of Life ]])</f>
        <v>23140000</v>
      </c>
      <c r="AE1106" s="16" t="b">
        <f>Table2[[#This Row],[Total HI5]]=Table2[[#This Row],[Approved Amount_UA Equivalent]]</f>
        <v>1</v>
      </c>
      <c r="AF1106" s="24">
        <v>10</v>
      </c>
      <c r="AG1106" s="20" t="str">
        <f t="shared" si="296"/>
        <v>Investment Project</v>
      </c>
      <c r="AH1106" s="24" t="e">
        <f>VLOOKUP(Table2[[#This Row],[SAP Code]],[25]DATA!$A:$G,7,FALSE)</f>
        <v>#N/A</v>
      </c>
      <c r="AI1106" s="20" t="str">
        <f t="shared" si="297"/>
        <v>Infrastructure</v>
      </c>
      <c r="AJ1106" s="25" t="s">
        <v>89</v>
      </c>
      <c r="AK1106" s="25" t="s">
        <v>140</v>
      </c>
      <c r="AL1106" s="23" t="str" cm="1">
        <f t="array" ref="AL1106">_xlfn.SWITCH(AK1106,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06" s="26">
        <v>1</v>
      </c>
      <c r="AN1106" s="25" t="str">
        <f t="shared" si="305"/>
        <v>Sovereign</v>
      </c>
      <c r="AO1106" s="27">
        <v>0.25</v>
      </c>
      <c r="AP1106" s="23">
        <f>Table2[[#This Row],[Approved Amount_UA Equivalent]]/1000000</f>
        <v>23.14</v>
      </c>
      <c r="AQ1106" s="19">
        <f t="shared" si="298"/>
        <v>30.795637600000003</v>
      </c>
      <c r="AR1106" s="23" t="str">
        <f t="shared" si="299"/>
        <v>21-30</v>
      </c>
      <c r="AS1106" s="23" t="str">
        <f t="shared" si="300"/>
        <v>21-40</v>
      </c>
      <c r="AT1106" s="23" t="str">
        <f t="shared" si="301"/>
        <v>1-40</v>
      </c>
      <c r="AU1106" s="23" t="str">
        <f t="shared" si="302"/>
        <v>&lt;1-50 Mn</v>
      </c>
      <c r="AV1106" s="23">
        <f>Table2[[#This Row],[Amount]]</f>
        <v>23140000</v>
      </c>
      <c r="AW1106" s="23" t="str">
        <f t="shared" si="303"/>
        <v>Oct 2019</v>
      </c>
      <c r="AX1106" s="28">
        <f>IFERROR(VLOOKUP(Table2[[#This Row],[SAP Code]],[26]_16!A:B,2,FALSE),0)</f>
        <v>0</v>
      </c>
      <c r="AY1106" s="28">
        <f>IFERROR(VLOOKUP(Table2[[#This Row],[SAP Code]],[26]_16!D:E,2,FALSE)/ 1000000, 0)</f>
        <v>0</v>
      </c>
      <c r="AZ1106" s="28">
        <f>IFERROR(VLOOKUP(Table2[[#This Row],[SAP Code]],[26]_16!G:H,2,FALSE)/ 1000000, 0)</f>
        <v>0</v>
      </c>
      <c r="BA1106" s="28">
        <f>IFERROR(VLOOKUP(Table2[[#This Row],[SAP Code]],[26]_16!J:K,2,FALSE)/ 1000000, 0)</f>
        <v>0</v>
      </c>
      <c r="BB1106" s="28">
        <f>IFERROR(VLOOKUP(Table2[[#This Row],[SAP Code]],[26]_16!M:N,2,FALSE)/ 1000000, 0)</f>
        <v>0</v>
      </c>
      <c r="BC1106" s="28">
        <f>IFERROR(VLOOKUP(Table2[[#This Row],[SAP Code]],[26]_16!P:Q,2,FALSE),0)</f>
        <v>0</v>
      </c>
      <c r="BD1106" s="28">
        <f>IFERROR(VLOOKUP(Table2[[#This Row],[SAP Code]],[26]_16!S:T,2,FALSE),0)</f>
        <v>0</v>
      </c>
      <c r="BE1106" s="28">
        <f>IFERROR(VLOOKUP(Table2[[#This Row],[SAP Code]],[26]_16!V:W,2,FALSE)/ 1000000, 0)</f>
        <v>0</v>
      </c>
      <c r="BF1106" s="28">
        <f>IFERROR(VLOOKUP(Table2[[#This Row],[SAP Code]],[26]_16!Y:Z,2,FALSE)/ 1000000, 0)</f>
        <v>0</v>
      </c>
      <c r="BG1106" s="28" t="str">
        <f>IFERROR(VLOOKUP(Table2[[#This Row],[SAP Code]],[26]port!$A:$AD,30,FALSE),"unknown")</f>
        <v>APVD</v>
      </c>
      <c r="BH1106" s="29" t="str">
        <f t="shared" si="304"/>
        <v>Ongoing</v>
      </c>
      <c r="BI1106" s="16"/>
    </row>
    <row r="1107" spans="1:61" ht="17.100000000000001" customHeight="1">
      <c r="A1107" s="16" t="s">
        <v>228</v>
      </c>
      <c r="B1107" s="16" t="s">
        <v>3849</v>
      </c>
      <c r="C1107" s="16" t="s">
        <v>3850</v>
      </c>
      <c r="D1107" s="16" t="s">
        <v>3851</v>
      </c>
      <c r="E1107" s="18">
        <v>43740</v>
      </c>
      <c r="F1107" s="16" t="s">
        <v>232</v>
      </c>
      <c r="G1107" s="16" t="s">
        <v>74</v>
      </c>
      <c r="H1107" s="16" t="s">
        <v>101</v>
      </c>
      <c r="I1107" s="16" t="s">
        <v>155</v>
      </c>
      <c r="J1107" s="16" t="s">
        <v>83</v>
      </c>
      <c r="K1107" s="16" t="s">
        <v>84</v>
      </c>
      <c r="L1107" s="16" t="s">
        <v>85</v>
      </c>
      <c r="M1107" s="19">
        <v>6510000</v>
      </c>
      <c r="N1107" s="19">
        <v>6510000</v>
      </c>
      <c r="O1107" s="20" t="s">
        <v>3852</v>
      </c>
      <c r="P1107" s="21">
        <v>2100150042144</v>
      </c>
      <c r="Q1107" s="20" t="s">
        <v>72</v>
      </c>
      <c r="R1107" s="16" t="str">
        <f t="shared" si="294"/>
        <v>ADF Including TSF</v>
      </c>
      <c r="S1107" s="16" t="str">
        <f t="shared" si="293"/>
        <v>A</v>
      </c>
      <c r="T1107" s="16" t="str">
        <f t="shared" si="292"/>
        <v>ADB Countries</v>
      </c>
      <c r="U1107" s="16" t="str">
        <f t="shared" si="295"/>
        <v>Non-Transition States</v>
      </c>
      <c r="V1107" s="22" t="str">
        <f>IF(ISNUMBER(MATCH(A1107, {"Gabon","Sudan","Niger","Mali","Burkina Faso","Guinea"}, 0)), "De Facto Countries", "Non-De Facto Countries")</f>
        <v>Non-De Facto Countries</v>
      </c>
      <c r="W1107" s="16" t="str">
        <f t="shared" si="306"/>
        <v>South</v>
      </c>
      <c r="X1107" s="16" t="str">
        <f t="shared" si="307"/>
        <v>Agriculture</v>
      </c>
      <c r="Y1107" s="23">
        <f>Table2[[#This Row],[Approved Amount_UA Equivalent]]</f>
        <v>6510000</v>
      </c>
      <c r="AD1107" s="23">
        <f>SUM(Table2[[#This Row],[Feed Africa ]:[Improve Quality Of Life ]])</f>
        <v>6510000</v>
      </c>
      <c r="AE1107" s="16" t="b">
        <f>Table2[[#This Row],[Total HI5]]=Table2[[#This Row],[Approved Amount_UA Equivalent]]</f>
        <v>1</v>
      </c>
      <c r="AF1107" s="24">
        <v>10</v>
      </c>
      <c r="AG1107" s="20" t="str">
        <f t="shared" si="296"/>
        <v>Investment Project</v>
      </c>
      <c r="AH1107" s="24" t="e">
        <f>VLOOKUP(Table2[[#This Row],[SAP Code]],[25]DATA!$A:$G,7,FALSE)</f>
        <v>#N/A</v>
      </c>
      <c r="AI1107" s="20" t="str">
        <f t="shared" si="297"/>
        <v>Infrastructure</v>
      </c>
      <c r="AJ1107" s="25" t="s">
        <v>157</v>
      </c>
      <c r="AK1107" s="25" t="s">
        <v>74</v>
      </c>
      <c r="AL1107" s="23" t="str" cm="1">
        <f t="array" ref="AL1107">_xlfn.SWITCH(AK1107,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07" s="26">
        <v>1</v>
      </c>
      <c r="AN1107" s="25" t="str">
        <f t="shared" si="305"/>
        <v>Sovereign</v>
      </c>
      <c r="AO1107" s="27">
        <v>0.5</v>
      </c>
      <c r="AP1107" s="23">
        <f>Table2[[#This Row],[Approved Amount_UA Equivalent]]/1000000</f>
        <v>6.51</v>
      </c>
      <c r="AQ1107" s="19">
        <f t="shared" si="298"/>
        <v>8.6637684000000004</v>
      </c>
      <c r="AR1107" s="23" t="str">
        <f t="shared" si="299"/>
        <v>1-10</v>
      </c>
      <c r="AS1107" s="23" t="str">
        <f t="shared" si="300"/>
        <v>1-20</v>
      </c>
      <c r="AT1107" s="23" t="str">
        <f t="shared" si="301"/>
        <v>1-40</v>
      </c>
      <c r="AU1107" s="23" t="str">
        <f t="shared" si="302"/>
        <v>&lt;1-50 Mn</v>
      </c>
      <c r="AV1107" s="23">
        <f>Table2[[#This Row],[Amount]]</f>
        <v>6510000</v>
      </c>
      <c r="AW1107" s="23" t="str">
        <f t="shared" si="303"/>
        <v>Oct 2019</v>
      </c>
      <c r="AX1107" s="28">
        <f>IFERROR(VLOOKUP(Table2[[#This Row],[SAP Code]],[26]_16!A:B,2,FALSE),0)</f>
        <v>0</v>
      </c>
      <c r="AY1107" s="28">
        <f>IFERROR(VLOOKUP(Table2[[#This Row],[SAP Code]],[26]_16!D:E,2,FALSE)/ 1000000, 0)</f>
        <v>0</v>
      </c>
      <c r="AZ1107" s="28">
        <f>IFERROR(VLOOKUP(Table2[[#This Row],[SAP Code]],[26]_16!G:H,2,FALSE)/ 1000000, 0)</f>
        <v>0</v>
      </c>
      <c r="BA1107" s="28">
        <f>IFERROR(VLOOKUP(Table2[[#This Row],[SAP Code]],[26]_16!J:K,2,FALSE)/ 1000000, 0)</f>
        <v>0</v>
      </c>
      <c r="BB1107" s="28">
        <f>IFERROR(VLOOKUP(Table2[[#This Row],[SAP Code]],[26]_16!M:N,2,FALSE)/ 1000000, 0)</f>
        <v>0</v>
      </c>
      <c r="BC1107" s="28">
        <f>IFERROR(VLOOKUP(Table2[[#This Row],[SAP Code]],[26]_16!P:Q,2,FALSE),0)</f>
        <v>2.0504184100000002</v>
      </c>
      <c r="BD1107" s="28">
        <f>IFERROR(VLOOKUP(Table2[[#This Row],[SAP Code]],[26]_16!S:T,2,FALSE),0)</f>
        <v>1.8709136</v>
      </c>
      <c r="BE1107" s="28">
        <f>IFERROR(VLOOKUP(Table2[[#This Row],[SAP Code]],[26]_16!V:W,2,FALSE)/ 1000000, 0)</f>
        <v>1.8164585900000001</v>
      </c>
      <c r="BF1107" s="28">
        <f>IFERROR(VLOOKUP(Table2[[#This Row],[SAP Code]],[26]_16!Y:Z,2,FALSE)/ 1000000, 0)</f>
        <v>1.3767355800000001</v>
      </c>
      <c r="BG1107" s="28" t="str">
        <f>IFERROR(VLOOKUP(Table2[[#This Row],[SAP Code]],[26]port!$A:$AD,30,FALSE),"unknown")</f>
        <v>OnGo</v>
      </c>
      <c r="BH1107" s="29" t="str">
        <f t="shared" si="304"/>
        <v>Ongoing</v>
      </c>
      <c r="BI1107" s="16"/>
    </row>
    <row r="1108" spans="1:61" ht="17.100000000000001" customHeight="1">
      <c r="A1108" s="16" t="s">
        <v>228</v>
      </c>
      <c r="B1108" s="16" t="s">
        <v>3849</v>
      </c>
      <c r="C1108" s="16" t="s">
        <v>3853</v>
      </c>
      <c r="D1108" s="16" t="s">
        <v>3851</v>
      </c>
      <c r="E1108" s="18">
        <v>43740</v>
      </c>
      <c r="F1108" s="16" t="s">
        <v>232</v>
      </c>
      <c r="G1108" s="16" t="s">
        <v>74</v>
      </c>
      <c r="H1108" s="16" t="s">
        <v>101</v>
      </c>
      <c r="I1108" s="16" t="s">
        <v>155</v>
      </c>
      <c r="J1108" s="16" t="s">
        <v>83</v>
      </c>
      <c r="K1108" s="16" t="s">
        <v>69</v>
      </c>
      <c r="L1108" s="16" t="s">
        <v>85</v>
      </c>
      <c r="M1108" s="19">
        <v>3050000</v>
      </c>
      <c r="N1108" s="19">
        <v>3050000</v>
      </c>
      <c r="O1108" s="20" t="s">
        <v>3852</v>
      </c>
      <c r="P1108" s="21">
        <v>2100155040521</v>
      </c>
      <c r="Q1108" s="20" t="s">
        <v>72</v>
      </c>
      <c r="R1108" s="16" t="str">
        <f t="shared" si="294"/>
        <v>ADF Including TSF</v>
      </c>
      <c r="S1108" s="16" t="str">
        <f t="shared" si="293"/>
        <v>A</v>
      </c>
      <c r="T1108" s="16" t="str">
        <f t="shared" si="292"/>
        <v>ADB Countries</v>
      </c>
      <c r="U1108" s="16" t="str">
        <f t="shared" si="295"/>
        <v>Non-Transition States</v>
      </c>
      <c r="V1108" s="22" t="str">
        <f>IF(ISNUMBER(MATCH(A1108, {"Gabon","Sudan","Niger","Mali","Burkina Faso","Guinea"}, 0)), "De Facto Countries", "Non-De Facto Countries")</f>
        <v>Non-De Facto Countries</v>
      </c>
      <c r="W1108" s="16" t="str">
        <f t="shared" si="306"/>
        <v>South</v>
      </c>
      <c r="X1108" s="16" t="str">
        <f t="shared" si="307"/>
        <v>Agriculture</v>
      </c>
      <c r="Y1108" s="23">
        <f>Table2[[#This Row],[Approved Amount_UA Equivalent]]</f>
        <v>3050000</v>
      </c>
      <c r="AD1108" s="23">
        <f>SUM(Table2[[#This Row],[Feed Africa ]:[Improve Quality Of Life ]])</f>
        <v>3050000</v>
      </c>
      <c r="AE1108" s="16" t="b">
        <f>Table2[[#This Row],[Total HI5]]=Table2[[#This Row],[Approved Amount_UA Equivalent]]</f>
        <v>1</v>
      </c>
      <c r="AF1108" s="24">
        <v>10</v>
      </c>
      <c r="AG1108" s="20" t="str">
        <f t="shared" si="296"/>
        <v>Investment Project</v>
      </c>
      <c r="AH1108" s="24" t="e">
        <f>VLOOKUP(Table2[[#This Row],[SAP Code]],[25]DATA!$A:$G,7,FALSE)</f>
        <v>#N/A</v>
      </c>
      <c r="AI1108" s="20" t="str">
        <f t="shared" si="297"/>
        <v>Infrastructure</v>
      </c>
      <c r="AJ1108" s="25" t="s">
        <v>157</v>
      </c>
      <c r="AK1108" s="25" t="s">
        <v>74</v>
      </c>
      <c r="AL1108" s="23" t="str" cm="1">
        <f t="array" ref="AL1108">_xlfn.SWITCH(AK1108,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08" s="26">
        <v>1</v>
      </c>
      <c r="AN1108" s="25" t="str">
        <f t="shared" si="305"/>
        <v>Sovereign</v>
      </c>
      <c r="AO1108" s="27">
        <v>0.5</v>
      </c>
      <c r="AP1108" s="23">
        <f>Table2[[#This Row],[Approved Amount_UA Equivalent]]/1000000</f>
        <v>3.05</v>
      </c>
      <c r="AQ1108" s="19">
        <f t="shared" si="298"/>
        <v>4.0590619999999999</v>
      </c>
      <c r="AR1108" s="23" t="str">
        <f t="shared" si="299"/>
        <v>1-10</v>
      </c>
      <c r="AS1108" s="23" t="str">
        <f t="shared" si="300"/>
        <v>1-20</v>
      </c>
      <c r="AT1108" s="23" t="str">
        <f t="shared" si="301"/>
        <v>1-40</v>
      </c>
      <c r="AU1108" s="23" t="str">
        <f t="shared" si="302"/>
        <v>&lt;1-50 Mn</v>
      </c>
      <c r="AV1108" s="23">
        <f>Table2[[#This Row],[Amount]]</f>
        <v>3050000</v>
      </c>
      <c r="AW1108" s="23" t="str">
        <f t="shared" si="303"/>
        <v>Oct 2019</v>
      </c>
      <c r="AX1108" s="28">
        <f>IFERROR(VLOOKUP(Table2[[#This Row],[SAP Code]],[26]_16!A:B,2,FALSE),0)</f>
        <v>0</v>
      </c>
      <c r="AY1108" s="28">
        <f>IFERROR(VLOOKUP(Table2[[#This Row],[SAP Code]],[26]_16!D:E,2,FALSE)/ 1000000, 0)</f>
        <v>0</v>
      </c>
      <c r="AZ1108" s="28">
        <f>IFERROR(VLOOKUP(Table2[[#This Row],[SAP Code]],[26]_16!G:H,2,FALSE)/ 1000000, 0)</f>
        <v>0</v>
      </c>
      <c r="BA1108" s="28">
        <f>IFERROR(VLOOKUP(Table2[[#This Row],[SAP Code]],[26]_16!J:K,2,FALSE)/ 1000000, 0)</f>
        <v>0</v>
      </c>
      <c r="BB1108" s="28">
        <f>IFERROR(VLOOKUP(Table2[[#This Row],[SAP Code]],[26]_16!M:N,2,FALSE)/ 1000000, 0)</f>
        <v>0</v>
      </c>
      <c r="BC1108" s="28">
        <f>IFERROR(VLOOKUP(Table2[[#This Row],[SAP Code]],[26]_16!P:Q,2,FALSE),0)</f>
        <v>2.0504184100000002</v>
      </c>
      <c r="BD1108" s="28">
        <f>IFERROR(VLOOKUP(Table2[[#This Row],[SAP Code]],[26]_16!S:T,2,FALSE),0)</f>
        <v>1.8709136</v>
      </c>
      <c r="BE1108" s="28">
        <f>IFERROR(VLOOKUP(Table2[[#This Row],[SAP Code]],[26]_16!V:W,2,FALSE)/ 1000000, 0)</f>
        <v>1.8164585900000001</v>
      </c>
      <c r="BF1108" s="28">
        <f>IFERROR(VLOOKUP(Table2[[#This Row],[SAP Code]],[26]_16!Y:Z,2,FALSE)/ 1000000, 0)</f>
        <v>1.3767355800000001</v>
      </c>
      <c r="BG1108" s="28" t="str">
        <f>IFERROR(VLOOKUP(Table2[[#This Row],[SAP Code]],[26]port!$A:$AD,30,FALSE),"unknown")</f>
        <v>OnGo</v>
      </c>
      <c r="BH1108" s="29" t="str">
        <f t="shared" si="304"/>
        <v>Ongoing</v>
      </c>
      <c r="BI1108" s="16"/>
    </row>
    <row r="1109" spans="1:61" ht="17.100000000000001" customHeight="1">
      <c r="A1109" s="16" t="s">
        <v>543</v>
      </c>
      <c r="B1109" s="16" t="s">
        <v>3854</v>
      </c>
      <c r="C1109" s="16" t="s">
        <v>3855</v>
      </c>
      <c r="D1109" s="16" t="s">
        <v>3856</v>
      </c>
      <c r="E1109" s="18">
        <v>43746</v>
      </c>
      <c r="F1109" s="16" t="s">
        <v>584</v>
      </c>
      <c r="G1109" s="16" t="s">
        <v>90</v>
      </c>
      <c r="H1109" s="16" t="s">
        <v>132</v>
      </c>
      <c r="I1109" s="16" t="s">
        <v>82</v>
      </c>
      <c r="J1109" s="16" t="s">
        <v>83</v>
      </c>
      <c r="K1109" s="16" t="s">
        <v>69</v>
      </c>
      <c r="L1109" s="16" t="s">
        <v>85</v>
      </c>
      <c r="M1109" s="19">
        <v>2770000</v>
      </c>
      <c r="N1109" s="19">
        <v>2770000</v>
      </c>
      <c r="O1109" s="20" t="s">
        <v>3857</v>
      </c>
      <c r="P1109" s="21">
        <v>2100155040530</v>
      </c>
      <c r="Q1109" s="20" t="s">
        <v>72</v>
      </c>
      <c r="R1109" s="16" t="str">
        <f t="shared" si="294"/>
        <v>ADF Including TSF</v>
      </c>
      <c r="S1109" s="16" t="str">
        <f t="shared" si="293"/>
        <v>F</v>
      </c>
      <c r="T1109" s="16" t="str">
        <f t="shared" si="292"/>
        <v>ADF Countries</v>
      </c>
      <c r="U1109" s="16" t="str">
        <f t="shared" si="295"/>
        <v>Transition States</v>
      </c>
      <c r="V1109" s="22" t="str">
        <f>IF(ISNUMBER(MATCH(A1109, {"Gabon","Sudan","Niger","Mali","Burkina Faso","Guinea"}, 0)), "De Facto Countries", "Non-De Facto Countries")</f>
        <v>Non-De Facto Countries</v>
      </c>
      <c r="W1109" s="16" t="str">
        <f t="shared" si="306"/>
        <v>West</v>
      </c>
      <c r="X1109" s="16" t="str">
        <f t="shared" si="307"/>
        <v>Power</v>
      </c>
      <c r="Y1109" s="23"/>
      <c r="Z1109" s="23">
        <f>Table2[[#This Row],[Approved Amount_UA Equivalent]]</f>
        <v>2770000</v>
      </c>
      <c r="AD1109" s="23">
        <f>SUM(Table2[[#This Row],[Feed Africa ]:[Improve Quality Of Life ]])</f>
        <v>2770000</v>
      </c>
      <c r="AE1109" s="16" t="b">
        <f>Table2[[#This Row],[Total HI5]]=Table2[[#This Row],[Approved Amount_UA Equivalent]]</f>
        <v>1</v>
      </c>
      <c r="AF1109" s="24">
        <v>10</v>
      </c>
      <c r="AG1109" s="20" t="str">
        <f t="shared" si="296"/>
        <v>Investment Project</v>
      </c>
      <c r="AH1109" s="24" t="e">
        <f>VLOOKUP(Table2[[#This Row],[SAP Code]],[25]DATA!$A:$G,7,FALSE)</f>
        <v>#N/A</v>
      </c>
      <c r="AI1109" s="20" t="str">
        <f t="shared" si="297"/>
        <v>Infrastructure</v>
      </c>
      <c r="AJ1109" s="25" t="s">
        <v>89</v>
      </c>
      <c r="AK1109" s="25" t="s">
        <v>90</v>
      </c>
      <c r="AL1109" s="23" t="str" cm="1">
        <f t="array" ref="AL1109">_xlfn.SWITCH(AK1109,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09" s="26">
        <v>1</v>
      </c>
      <c r="AN1109" s="25" t="str">
        <f t="shared" si="305"/>
        <v>Sovereign</v>
      </c>
      <c r="AO1109" s="27">
        <v>0.5</v>
      </c>
      <c r="AP1109" s="23">
        <f>Table2[[#This Row],[Approved Amount_UA Equivalent]]/1000000</f>
        <v>2.77</v>
      </c>
      <c r="AQ1109" s="19">
        <f t="shared" si="298"/>
        <v>3.6864268000000004</v>
      </c>
      <c r="AR1109" s="23" t="str">
        <f t="shared" si="299"/>
        <v>1-10</v>
      </c>
      <c r="AS1109" s="23" t="str">
        <f t="shared" si="300"/>
        <v>1-20</v>
      </c>
      <c r="AT1109" s="23" t="str">
        <f t="shared" si="301"/>
        <v>1-40</v>
      </c>
      <c r="AU1109" s="23" t="str">
        <f t="shared" si="302"/>
        <v>&lt;1-50 Mn</v>
      </c>
      <c r="AV1109" s="23">
        <f>Table2[[#This Row],[Amount]]</f>
        <v>2770000</v>
      </c>
      <c r="AW1109" s="23" t="str">
        <f t="shared" si="303"/>
        <v>Oct 2019</v>
      </c>
      <c r="AX1109" s="28">
        <f>IFERROR(VLOOKUP(Table2[[#This Row],[SAP Code]],[26]_16!A:B,2,FALSE),0)</f>
        <v>0</v>
      </c>
      <c r="AY1109" s="28">
        <f>IFERROR(VLOOKUP(Table2[[#This Row],[SAP Code]],[26]_16!D:E,2,FALSE)/ 1000000, 0)</f>
        <v>0</v>
      </c>
      <c r="AZ1109" s="28">
        <f>IFERROR(VLOOKUP(Table2[[#This Row],[SAP Code]],[26]_16!G:H,2,FALSE)/ 1000000, 0)</f>
        <v>0</v>
      </c>
      <c r="BA1109" s="28">
        <f>IFERROR(VLOOKUP(Table2[[#This Row],[SAP Code]],[26]_16!J:K,2,FALSE)/ 1000000, 0)</f>
        <v>0</v>
      </c>
      <c r="BB1109" s="28">
        <f>IFERROR(VLOOKUP(Table2[[#This Row],[SAP Code]],[26]_16!M:N,2,FALSE)/ 1000000, 0)</f>
        <v>0</v>
      </c>
      <c r="BC1109" s="28">
        <f>IFERROR(VLOOKUP(Table2[[#This Row],[SAP Code]],[26]_16!P:Q,2,FALSE),0)</f>
        <v>0.16524243000000002</v>
      </c>
      <c r="BD1109" s="28">
        <f>IFERROR(VLOOKUP(Table2[[#This Row],[SAP Code]],[26]_16!S:T,2,FALSE),0)</f>
        <v>8.1089430000000018E-2</v>
      </c>
      <c r="BE1109" s="28">
        <f>IFERROR(VLOOKUP(Table2[[#This Row],[SAP Code]],[26]_16!V:W,2,FALSE)/ 1000000, 0)</f>
        <v>2.7870038000000004</v>
      </c>
      <c r="BF1109" s="28">
        <f>IFERROR(VLOOKUP(Table2[[#This Row],[SAP Code]],[26]_16!Y:Z,2,FALSE)/ 1000000, 0)</f>
        <v>0.99546056999999999</v>
      </c>
      <c r="BG1109" s="28" t="str">
        <f>IFERROR(VLOOKUP(Table2[[#This Row],[SAP Code]],[26]port!$A:$AD,30,FALSE),"unknown")</f>
        <v>OnGo</v>
      </c>
      <c r="BH1109" s="29" t="str">
        <f t="shared" si="304"/>
        <v>Ongoing</v>
      </c>
      <c r="BI1109" s="16"/>
    </row>
    <row r="1110" spans="1:61" ht="17.100000000000001" customHeight="1">
      <c r="A1110" s="16" t="s">
        <v>543</v>
      </c>
      <c r="B1110" s="16" t="s">
        <v>3854</v>
      </c>
      <c r="C1110" s="16" t="s">
        <v>3858</v>
      </c>
      <c r="D1110" s="16" t="s">
        <v>3856</v>
      </c>
      <c r="E1110" s="18">
        <v>43746</v>
      </c>
      <c r="F1110" s="16" t="s">
        <v>584</v>
      </c>
      <c r="G1110" s="16" t="s">
        <v>90</v>
      </c>
      <c r="H1110" s="16" t="s">
        <v>132</v>
      </c>
      <c r="I1110" s="16" t="s">
        <v>82</v>
      </c>
      <c r="J1110" s="16" t="s">
        <v>2463</v>
      </c>
      <c r="K1110" s="16" t="s">
        <v>69</v>
      </c>
      <c r="L1110" s="16" t="s">
        <v>85</v>
      </c>
      <c r="M1110" s="19">
        <v>9830000</v>
      </c>
      <c r="N1110" s="19">
        <v>9830000</v>
      </c>
      <c r="O1110" s="20" t="s">
        <v>3857</v>
      </c>
      <c r="P1110" s="21">
        <v>5900155016059</v>
      </c>
      <c r="Q1110" s="20" t="s">
        <v>72</v>
      </c>
      <c r="R1110" s="16" t="str">
        <f t="shared" si="294"/>
        <v>ADF Including TSF</v>
      </c>
      <c r="S1110" s="16" t="str">
        <f t="shared" si="293"/>
        <v>F</v>
      </c>
      <c r="T1110" s="16" t="str">
        <f t="shared" si="292"/>
        <v>ADF Countries</v>
      </c>
      <c r="U1110" s="16" t="str">
        <f t="shared" si="295"/>
        <v>Transition States</v>
      </c>
      <c r="V1110" s="22" t="str">
        <f>IF(ISNUMBER(MATCH(A1110, {"Gabon","Sudan","Niger","Mali","Burkina Faso","Guinea"}, 0)), "De Facto Countries", "Non-De Facto Countries")</f>
        <v>Non-De Facto Countries</v>
      </c>
      <c r="W1110" s="16" t="str">
        <f t="shared" si="306"/>
        <v>West</v>
      </c>
      <c r="X1110" s="16" t="str">
        <f t="shared" si="307"/>
        <v>Power</v>
      </c>
      <c r="Y1110" s="23"/>
      <c r="Z1110" s="23">
        <f>Table2[[#This Row],[Approved Amount_UA Equivalent]]</f>
        <v>9830000</v>
      </c>
      <c r="AD1110" s="23">
        <f>SUM(Table2[[#This Row],[Feed Africa ]:[Improve Quality Of Life ]])</f>
        <v>9830000</v>
      </c>
      <c r="AE1110" s="16" t="b">
        <f>Table2[[#This Row],[Total HI5]]=Table2[[#This Row],[Approved Amount_UA Equivalent]]</f>
        <v>1</v>
      </c>
      <c r="AF1110" s="24">
        <v>10</v>
      </c>
      <c r="AG1110" s="20" t="str">
        <f t="shared" si="296"/>
        <v>Investment Project</v>
      </c>
      <c r="AH1110" s="24" t="e">
        <f>VLOOKUP(Table2[[#This Row],[SAP Code]],[25]DATA!$A:$G,7,FALSE)</f>
        <v>#N/A</v>
      </c>
      <c r="AI1110" s="20" t="str">
        <f t="shared" si="297"/>
        <v>Infrastructure</v>
      </c>
      <c r="AJ1110" s="25" t="s">
        <v>89</v>
      </c>
      <c r="AK1110" s="25" t="s">
        <v>90</v>
      </c>
      <c r="AL1110" s="23" t="str" cm="1">
        <f t="array" ref="AL1110">_xlfn.SWITCH(AK1110,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10" s="26">
        <v>1</v>
      </c>
      <c r="AN1110" s="25" t="str">
        <f t="shared" si="305"/>
        <v>Sovereign</v>
      </c>
      <c r="AO1110" s="27">
        <v>0.5</v>
      </c>
      <c r="AP1110" s="23">
        <f>Table2[[#This Row],[Approved Amount_UA Equivalent]]/1000000</f>
        <v>9.83</v>
      </c>
      <c r="AQ1110" s="19">
        <f t="shared" si="298"/>
        <v>13.082157200000001</v>
      </c>
      <c r="AR1110" s="23" t="str">
        <f t="shared" si="299"/>
        <v>1-10</v>
      </c>
      <c r="AS1110" s="23" t="str">
        <f t="shared" si="300"/>
        <v>1-20</v>
      </c>
      <c r="AT1110" s="23" t="str">
        <f t="shared" si="301"/>
        <v>1-40</v>
      </c>
      <c r="AU1110" s="23" t="str">
        <f t="shared" si="302"/>
        <v>&lt;1-50 Mn</v>
      </c>
      <c r="AV1110" s="23">
        <f>Table2[[#This Row],[Amount]]</f>
        <v>9830000</v>
      </c>
      <c r="AW1110" s="23" t="str">
        <f t="shared" si="303"/>
        <v>Oct 2019</v>
      </c>
      <c r="AX1110" s="28">
        <f>IFERROR(VLOOKUP(Table2[[#This Row],[SAP Code]],[26]_16!A:B,2,FALSE),0)</f>
        <v>0</v>
      </c>
      <c r="AY1110" s="28">
        <f>IFERROR(VLOOKUP(Table2[[#This Row],[SAP Code]],[26]_16!D:E,2,FALSE)/ 1000000, 0)</f>
        <v>0</v>
      </c>
      <c r="AZ1110" s="28">
        <f>IFERROR(VLOOKUP(Table2[[#This Row],[SAP Code]],[26]_16!G:H,2,FALSE)/ 1000000, 0)</f>
        <v>0</v>
      </c>
      <c r="BA1110" s="28">
        <f>IFERROR(VLOOKUP(Table2[[#This Row],[SAP Code]],[26]_16!J:K,2,FALSE)/ 1000000, 0)</f>
        <v>0</v>
      </c>
      <c r="BB1110" s="28">
        <f>IFERROR(VLOOKUP(Table2[[#This Row],[SAP Code]],[26]_16!M:N,2,FALSE)/ 1000000, 0)</f>
        <v>0</v>
      </c>
      <c r="BC1110" s="28">
        <f>IFERROR(VLOOKUP(Table2[[#This Row],[SAP Code]],[26]_16!P:Q,2,FALSE),0)</f>
        <v>0.16524243000000002</v>
      </c>
      <c r="BD1110" s="28">
        <f>IFERROR(VLOOKUP(Table2[[#This Row],[SAP Code]],[26]_16!S:T,2,FALSE),0)</f>
        <v>8.1089430000000018E-2</v>
      </c>
      <c r="BE1110" s="28">
        <f>IFERROR(VLOOKUP(Table2[[#This Row],[SAP Code]],[26]_16!V:W,2,FALSE)/ 1000000, 0)</f>
        <v>2.7870038000000004</v>
      </c>
      <c r="BF1110" s="28">
        <f>IFERROR(VLOOKUP(Table2[[#This Row],[SAP Code]],[26]_16!Y:Z,2,FALSE)/ 1000000, 0)</f>
        <v>0.99546056999999999</v>
      </c>
      <c r="BG1110" s="28" t="str">
        <f>IFERROR(VLOOKUP(Table2[[#This Row],[SAP Code]],[26]port!$A:$AD,30,FALSE),"unknown")</f>
        <v>OnGo</v>
      </c>
      <c r="BH1110" s="29" t="str">
        <f t="shared" si="304"/>
        <v>Ongoing</v>
      </c>
      <c r="BI1110" s="16"/>
    </row>
    <row r="1111" spans="1:61" ht="17.100000000000001" customHeight="1">
      <c r="A1111" s="16" t="s">
        <v>158</v>
      </c>
      <c r="B1111" s="16" t="s">
        <v>3859</v>
      </c>
      <c r="C1111" s="16" t="s">
        <v>3860</v>
      </c>
      <c r="D1111" s="16" t="s">
        <v>3861</v>
      </c>
      <c r="E1111" s="18">
        <v>43747</v>
      </c>
      <c r="F1111" s="16" t="s">
        <v>2840</v>
      </c>
      <c r="G1111" s="16" t="s">
        <v>126</v>
      </c>
      <c r="H1111" s="16" t="s">
        <v>81</v>
      </c>
      <c r="I1111" s="16" t="s">
        <v>123</v>
      </c>
      <c r="J1111" s="16" t="s">
        <v>83</v>
      </c>
      <c r="K1111" s="16" t="s">
        <v>69</v>
      </c>
      <c r="L1111" s="16" t="s">
        <v>85</v>
      </c>
      <c r="M1111" s="19">
        <v>22134000</v>
      </c>
      <c r="N1111" s="19">
        <v>22134000</v>
      </c>
      <c r="O1111" s="20" t="s">
        <v>3862</v>
      </c>
      <c r="P1111" s="21">
        <v>2100155040524</v>
      </c>
      <c r="Q1111" s="20" t="s">
        <v>87</v>
      </c>
      <c r="R1111" s="16" t="str">
        <f t="shared" si="294"/>
        <v>ADF Including TSF</v>
      </c>
      <c r="S1111" s="16" t="str">
        <f t="shared" si="293"/>
        <v>E</v>
      </c>
      <c r="T1111" s="16" t="str">
        <f t="shared" si="292"/>
        <v>ADF Countries</v>
      </c>
      <c r="U1111" s="16" t="str">
        <f t="shared" si="295"/>
        <v>Transition States</v>
      </c>
      <c r="V1111" s="22" t="str">
        <f>IF(ISNUMBER(MATCH(A1111, {"Gabon","Sudan","Niger","Mali","Burkina Faso","Guinea"}, 0)), "De Facto Countries", "Non-De Facto Countries")</f>
        <v>De Facto Countries</v>
      </c>
      <c r="W1111" s="16" t="str">
        <f t="shared" si="306"/>
        <v>East</v>
      </c>
      <c r="X1111" s="16" t="str">
        <f t="shared" si="307"/>
        <v>WASH Sector</v>
      </c>
      <c r="Y1111" s="23">
        <f>Table2[[#This Row],[Approved Amount_UA Equivalent]]*0.03</f>
        <v>664020</v>
      </c>
      <c r="Z1111" s="23">
        <f>Table2[[#This Row],[Approved Amount_UA Equivalent]]*0.01</f>
        <v>221340</v>
      </c>
      <c r="AC1111" s="23">
        <f>Table2[[#This Row],[Approved Amount_UA Equivalent]]*0.96</f>
        <v>21248640</v>
      </c>
      <c r="AD1111" s="23">
        <f>SUM(Table2[[#This Row],[Feed Africa ]:[Improve Quality Of Life ]])</f>
        <v>22134000</v>
      </c>
      <c r="AE1111" s="16" t="b">
        <f>Table2[[#This Row],[Total HI5]]=Table2[[#This Row],[Approved Amount_UA Equivalent]]</f>
        <v>1</v>
      </c>
      <c r="AF1111" s="24">
        <v>40</v>
      </c>
      <c r="AG1111" s="20" t="str">
        <f t="shared" si="296"/>
        <v>ISP and Investment Project</v>
      </c>
      <c r="AH1111" s="24" t="e">
        <f>VLOOKUP(Table2[[#This Row],[SAP Code]],[25]DATA!$A:$G,7,FALSE)</f>
        <v>#N/A</v>
      </c>
      <c r="AI1111" s="20" t="str">
        <f t="shared" si="297"/>
        <v>Infrastructure</v>
      </c>
      <c r="AJ1111" s="25" t="s">
        <v>89</v>
      </c>
      <c r="AK1111" s="25" t="s">
        <v>126</v>
      </c>
      <c r="AL1111" s="23" t="str" cm="1">
        <f t="array" ref="AL1111">_xlfn.SWITCH(AK1111,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11" s="26">
        <v>1</v>
      </c>
      <c r="AN1111" s="25" t="str">
        <f t="shared" si="305"/>
        <v>Sovereign</v>
      </c>
      <c r="AO1111" s="27">
        <v>0.5</v>
      </c>
      <c r="AP1111" s="23">
        <f>Table2[[#This Row],[Approved Amount_UA Equivalent]]/1000000</f>
        <v>22.134</v>
      </c>
      <c r="AQ1111" s="19">
        <f t="shared" si="298"/>
        <v>29.456812559999999</v>
      </c>
      <c r="AR1111" s="23" t="str">
        <f t="shared" si="299"/>
        <v>21-30</v>
      </c>
      <c r="AS1111" s="23" t="str">
        <f t="shared" si="300"/>
        <v>21-40</v>
      </c>
      <c r="AT1111" s="23" t="str">
        <f t="shared" si="301"/>
        <v>1-40</v>
      </c>
      <c r="AU1111" s="23" t="str">
        <f t="shared" si="302"/>
        <v>&lt;1-50 Mn</v>
      </c>
      <c r="AV1111" s="23">
        <f>Table2[[#This Row],[Amount]]</f>
        <v>22134000</v>
      </c>
      <c r="AW1111" s="23" t="str">
        <f t="shared" si="303"/>
        <v>Oct 2019</v>
      </c>
      <c r="AX1111" s="28">
        <f>IFERROR(VLOOKUP(Table2[[#This Row],[SAP Code]],[26]_16!A:B,2,FALSE),0)</f>
        <v>0</v>
      </c>
      <c r="AY1111" s="28">
        <f>IFERROR(VLOOKUP(Table2[[#This Row],[SAP Code]],[26]_16!D:E,2,FALSE)/ 1000000, 0)</f>
        <v>0</v>
      </c>
      <c r="AZ1111" s="28">
        <f>IFERROR(VLOOKUP(Table2[[#This Row],[SAP Code]],[26]_16!G:H,2,FALSE)/ 1000000, 0)</f>
        <v>0</v>
      </c>
      <c r="BA1111" s="28">
        <f>IFERROR(VLOOKUP(Table2[[#This Row],[SAP Code]],[26]_16!J:K,2,FALSE)/ 1000000, 0)</f>
        <v>0</v>
      </c>
      <c r="BB1111" s="28">
        <f>IFERROR(VLOOKUP(Table2[[#This Row],[SAP Code]],[26]_16!M:N,2,FALSE)/ 1000000, 0)</f>
        <v>0</v>
      </c>
      <c r="BC1111" s="28">
        <f>IFERROR(VLOOKUP(Table2[[#This Row],[SAP Code]],[26]_16!P:Q,2,FALSE),0)</f>
        <v>0.19463473000000001</v>
      </c>
      <c r="BD1111" s="28">
        <f>IFERROR(VLOOKUP(Table2[[#This Row],[SAP Code]],[26]_16!S:T,2,FALSE),0)</f>
        <v>0.21334944</v>
      </c>
      <c r="BE1111" s="28">
        <f>IFERROR(VLOOKUP(Table2[[#This Row],[SAP Code]],[26]_16!V:W,2,FALSE)/ 1000000, 0)</f>
        <v>0.14907295000000001</v>
      </c>
      <c r="BF1111" s="28">
        <f>IFERROR(VLOOKUP(Table2[[#This Row],[SAP Code]],[26]_16!Y:Z,2,FALSE)/ 1000000, 0)</f>
        <v>4.2688340000000005E-2</v>
      </c>
      <c r="BG1111" s="28" t="str">
        <f>IFERROR(VLOOKUP(Table2[[#This Row],[SAP Code]],[26]port!$A:$AD,30,FALSE),"unknown")</f>
        <v>OnGo</v>
      </c>
      <c r="BH1111" s="29" t="str">
        <f t="shared" si="304"/>
        <v>Ongoing</v>
      </c>
      <c r="BI1111" s="16"/>
    </row>
    <row r="1112" spans="1:61" ht="17.100000000000001" customHeight="1">
      <c r="A1112" s="16" t="s">
        <v>158</v>
      </c>
      <c r="B1112" s="16" t="s">
        <v>3859</v>
      </c>
      <c r="C1112" s="16" t="s">
        <v>3863</v>
      </c>
      <c r="D1112" s="16" t="s">
        <v>3861</v>
      </c>
      <c r="E1112" s="18">
        <v>43747</v>
      </c>
      <c r="F1112" s="16" t="s">
        <v>2840</v>
      </c>
      <c r="G1112" s="16" t="s">
        <v>126</v>
      </c>
      <c r="H1112" s="16" t="s">
        <v>81</v>
      </c>
      <c r="I1112" s="16" t="s">
        <v>123</v>
      </c>
      <c r="J1112" s="16" t="s">
        <v>377</v>
      </c>
      <c r="K1112" s="16" t="s">
        <v>69</v>
      </c>
      <c r="L1112" s="16" t="s">
        <v>195</v>
      </c>
      <c r="M1112" s="19">
        <v>1200000</v>
      </c>
      <c r="N1112" s="19">
        <v>958466.45367412141</v>
      </c>
      <c r="O1112" s="20" t="s">
        <v>3862</v>
      </c>
      <c r="P1112" s="21">
        <v>5800155002251</v>
      </c>
      <c r="Q1112" s="20" t="s">
        <v>87</v>
      </c>
      <c r="R1112" s="16" t="str">
        <f t="shared" si="294"/>
        <v>OTHERS</v>
      </c>
      <c r="S1112" s="16" t="str">
        <f t="shared" si="293"/>
        <v>E</v>
      </c>
      <c r="T1112" s="16" t="str">
        <f t="shared" si="292"/>
        <v>ADF Countries</v>
      </c>
      <c r="U1112" s="16" t="str">
        <f t="shared" si="295"/>
        <v>Transition States</v>
      </c>
      <c r="V1112" s="22" t="str">
        <f>IF(ISNUMBER(MATCH(A1112, {"Gabon","Sudan","Niger","Mali","Burkina Faso","Guinea"}, 0)), "De Facto Countries", "Non-De Facto Countries")</f>
        <v>De Facto Countries</v>
      </c>
      <c r="W1112" s="16" t="str">
        <f t="shared" si="306"/>
        <v>East</v>
      </c>
      <c r="X1112" s="16" t="str">
        <f t="shared" si="307"/>
        <v>WASH Sector</v>
      </c>
      <c r="Y1112" s="23">
        <f>Table2[[#This Row],[Approved Amount_UA Equivalent]]*0.03</f>
        <v>28753.993610223642</v>
      </c>
      <c r="Z1112" s="23">
        <f>Table2[[#This Row],[Approved Amount_UA Equivalent]]*0.01</f>
        <v>9584.6645367412148</v>
      </c>
      <c r="AC1112" s="23">
        <f>Table2[[#This Row],[Approved Amount_UA Equivalent]]*0.96</f>
        <v>920127.79552715656</v>
      </c>
      <c r="AD1112" s="23">
        <f>SUM(Table2[[#This Row],[Feed Africa ]:[Improve Quality Of Life ]])</f>
        <v>958466.45367412141</v>
      </c>
      <c r="AE1112" s="16" t="b">
        <f>Table2[[#This Row],[Total HI5]]=Table2[[#This Row],[Approved Amount_UA Equivalent]]</f>
        <v>1</v>
      </c>
      <c r="AF1112" s="24">
        <v>40</v>
      </c>
      <c r="AG1112" s="20" t="str">
        <f t="shared" si="296"/>
        <v>ISP and Investment Project</v>
      </c>
      <c r="AH1112" s="24" t="e">
        <f>VLOOKUP(Table2[[#This Row],[SAP Code]],[25]DATA!$A:$G,7,FALSE)</f>
        <v>#N/A</v>
      </c>
      <c r="AI1112" s="20" t="str">
        <f t="shared" si="297"/>
        <v>Infrastructure</v>
      </c>
      <c r="AJ1112" s="25" t="s">
        <v>89</v>
      </c>
      <c r="AK1112" s="25" t="s">
        <v>126</v>
      </c>
      <c r="AL1112" s="23" t="str" cm="1">
        <f t="array" ref="AL1112">_xlfn.SWITCH(AK1112,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12" s="26">
        <v>1</v>
      </c>
      <c r="AN1112" s="25" t="str">
        <f t="shared" si="305"/>
        <v>Sovereign</v>
      </c>
      <c r="AO1112" s="27">
        <v>0.5</v>
      </c>
      <c r="AP1112" s="23">
        <f>Table2[[#This Row],[Approved Amount_UA Equivalent]]/1000000</f>
        <v>0.95846645367412142</v>
      </c>
      <c r="AQ1112" s="19">
        <f t="shared" si="298"/>
        <v>1.2755654952076678</v>
      </c>
      <c r="AR1112" s="23" t="str">
        <f t="shared" si="299"/>
        <v>1-10</v>
      </c>
      <c r="AS1112" s="23" t="str">
        <f t="shared" si="300"/>
        <v>1-20</v>
      </c>
      <c r="AT1112" s="23" t="str">
        <f t="shared" si="301"/>
        <v>1-40</v>
      </c>
      <c r="AU1112" s="23" t="str">
        <f t="shared" si="302"/>
        <v>&lt;1-50 Mn</v>
      </c>
      <c r="AV1112" s="23">
        <f>Table2[[#This Row],[Amount]]</f>
        <v>1200000</v>
      </c>
      <c r="AW1112" s="23" t="str">
        <f t="shared" si="303"/>
        <v>Oct 2019</v>
      </c>
      <c r="AX1112" s="28">
        <f>IFERROR(VLOOKUP(Table2[[#This Row],[SAP Code]],[26]_16!A:B,2,FALSE),0)</f>
        <v>0</v>
      </c>
      <c r="AY1112" s="28">
        <f>IFERROR(VLOOKUP(Table2[[#This Row],[SAP Code]],[26]_16!D:E,2,FALSE)/ 1000000, 0)</f>
        <v>0</v>
      </c>
      <c r="AZ1112" s="28">
        <f>IFERROR(VLOOKUP(Table2[[#This Row],[SAP Code]],[26]_16!G:H,2,FALSE)/ 1000000, 0)</f>
        <v>0</v>
      </c>
      <c r="BA1112" s="28">
        <f>IFERROR(VLOOKUP(Table2[[#This Row],[SAP Code]],[26]_16!J:K,2,FALSE)/ 1000000, 0)</f>
        <v>0</v>
      </c>
      <c r="BB1112" s="28">
        <f>IFERROR(VLOOKUP(Table2[[#This Row],[SAP Code]],[26]_16!M:N,2,FALSE)/ 1000000, 0)</f>
        <v>0</v>
      </c>
      <c r="BC1112" s="28">
        <f>IFERROR(VLOOKUP(Table2[[#This Row],[SAP Code]],[26]_16!P:Q,2,FALSE),0)</f>
        <v>0.19463473000000001</v>
      </c>
      <c r="BD1112" s="28">
        <f>IFERROR(VLOOKUP(Table2[[#This Row],[SAP Code]],[26]_16!S:T,2,FALSE),0)</f>
        <v>0.21334944</v>
      </c>
      <c r="BE1112" s="28">
        <f>IFERROR(VLOOKUP(Table2[[#This Row],[SAP Code]],[26]_16!V:W,2,FALSE)/ 1000000, 0)</f>
        <v>0.14907295000000001</v>
      </c>
      <c r="BF1112" s="28">
        <f>IFERROR(VLOOKUP(Table2[[#This Row],[SAP Code]],[26]_16!Y:Z,2,FALSE)/ 1000000, 0)</f>
        <v>4.2688340000000005E-2</v>
      </c>
      <c r="BG1112" s="28" t="str">
        <f>IFERROR(VLOOKUP(Table2[[#This Row],[SAP Code]],[26]port!$A:$AD,30,FALSE),"unknown")</f>
        <v>OnGo</v>
      </c>
      <c r="BH1112" s="29" t="str">
        <f t="shared" si="304"/>
        <v>Ongoing</v>
      </c>
      <c r="BI1112" s="16"/>
    </row>
    <row r="1113" spans="1:61" ht="17.100000000000001" customHeight="1">
      <c r="A1113" s="38" t="s">
        <v>189</v>
      </c>
      <c r="B1113" s="16" t="s">
        <v>3864</v>
      </c>
      <c r="C1113" s="16" t="s">
        <v>3865</v>
      </c>
      <c r="D1113" s="16" t="s">
        <v>3866</v>
      </c>
      <c r="E1113" s="18">
        <v>43747</v>
      </c>
      <c r="F1113" s="16" t="s">
        <v>3867</v>
      </c>
      <c r="G1113" s="16" t="s">
        <v>1997</v>
      </c>
      <c r="H1113" s="37" t="s">
        <v>194</v>
      </c>
      <c r="I1113" s="16" t="s">
        <v>82</v>
      </c>
      <c r="J1113" s="16" t="s">
        <v>179</v>
      </c>
      <c r="K1113" s="16" t="s">
        <v>84</v>
      </c>
      <c r="L1113" s="16" t="s">
        <v>195</v>
      </c>
      <c r="M1113" s="19">
        <v>108000000</v>
      </c>
      <c r="N1113" s="19">
        <v>86261980.830670923</v>
      </c>
      <c r="O1113" s="20" t="s">
        <v>3868</v>
      </c>
      <c r="P1113" s="21">
        <v>2000200004557</v>
      </c>
      <c r="Q1113" s="20" t="s">
        <v>87</v>
      </c>
      <c r="R1113" s="16" t="str">
        <f t="shared" si="294"/>
        <v>ADB Public</v>
      </c>
      <c r="S1113" s="16" t="str">
        <f t="shared" si="293"/>
        <v>F</v>
      </c>
      <c r="T1113" s="16" t="str">
        <f t="shared" si="292"/>
        <v>ADB Countries</v>
      </c>
      <c r="U1113" s="16" t="str">
        <f t="shared" si="295"/>
        <v>Non-Transition States</v>
      </c>
      <c r="V1113" s="22" t="str">
        <f>IF(ISNUMBER(MATCH(A1113, {"Gabon","Sudan","Niger","Mali","Burkina Faso","Guinea"}, 0)), "De Facto Countries", "Non-De Facto Countries")</f>
        <v>Non-De Facto Countries</v>
      </c>
      <c r="W1113" s="16" t="str">
        <f t="shared" si="306"/>
        <v>North</v>
      </c>
      <c r="X1113" s="16" t="str">
        <f t="shared" si="307"/>
        <v>Power</v>
      </c>
      <c r="Y1113" s="23"/>
      <c r="Z1113" s="23">
        <f>Table2[[#This Row],[Approved Amount_UA Equivalent]]</f>
        <v>86261980.830670923</v>
      </c>
      <c r="AD1113" s="23">
        <f>SUM(Table2[[#This Row],[Feed Africa ]:[Improve Quality Of Life ]])</f>
        <v>86261980.830670923</v>
      </c>
      <c r="AE1113" s="16" t="b">
        <f>Table2[[#This Row],[Total HI5]]=Table2[[#This Row],[Approved Amount_UA Equivalent]]</f>
        <v>1</v>
      </c>
      <c r="AF1113" s="24">
        <v>10</v>
      </c>
      <c r="AG1113" s="20" t="str">
        <f t="shared" si="296"/>
        <v>Investment Project</v>
      </c>
      <c r="AH1113" s="24" t="e">
        <f>VLOOKUP(Table2[[#This Row],[SAP Code]],[25]DATA!$A:$G,7,FALSE)</f>
        <v>#N/A</v>
      </c>
      <c r="AI1113" s="20" t="str">
        <f t="shared" si="297"/>
        <v>Infrastructure</v>
      </c>
      <c r="AJ1113" s="25" t="s">
        <v>89</v>
      </c>
      <c r="AK1113" s="25" t="s">
        <v>1997</v>
      </c>
      <c r="AL1113" s="23" t="str" cm="1">
        <f t="array" ref="AL1113">_xlfn.SWITCH(AK1113,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13" s="26">
        <v>1</v>
      </c>
      <c r="AN1113" s="25" t="str">
        <f t="shared" si="305"/>
        <v>Sovereign</v>
      </c>
      <c r="AO1113" s="27">
        <v>0.5</v>
      </c>
      <c r="AP1113" s="23">
        <f>Table2[[#This Row],[Approved Amount_UA Equivalent]]/1000000</f>
        <v>86.261980830670922</v>
      </c>
      <c r="AQ1113" s="19">
        <f t="shared" si="298"/>
        <v>114.8008945686901</v>
      </c>
      <c r="AR1113" s="23" t="str">
        <f t="shared" si="299"/>
        <v>81-90</v>
      </c>
      <c r="AS1113" s="23" t="str">
        <f t="shared" si="300"/>
        <v>81-100</v>
      </c>
      <c r="AT1113" s="23" t="str">
        <f t="shared" si="301"/>
        <v>81-120</v>
      </c>
      <c r="AU1113" s="23" t="str">
        <f t="shared" si="302"/>
        <v>50-100 Mn</v>
      </c>
      <c r="AV1113" s="23">
        <f>Table2[[#This Row],[Amount]]</f>
        <v>108000000</v>
      </c>
      <c r="AW1113" s="23" t="str">
        <f t="shared" si="303"/>
        <v>Oct 2019</v>
      </c>
      <c r="AX1113" s="28">
        <f>IFERROR(VLOOKUP(Table2[[#This Row],[SAP Code]],[26]_16!A:B,2,FALSE),0)</f>
        <v>0</v>
      </c>
      <c r="AY1113" s="28">
        <f>IFERROR(VLOOKUP(Table2[[#This Row],[SAP Code]],[26]_16!D:E,2,FALSE)/ 1000000, 0)</f>
        <v>0</v>
      </c>
      <c r="AZ1113" s="28">
        <f>IFERROR(VLOOKUP(Table2[[#This Row],[SAP Code]],[26]_16!G:H,2,FALSE)/ 1000000, 0)</f>
        <v>0</v>
      </c>
      <c r="BA1113" s="28">
        <f>IFERROR(VLOOKUP(Table2[[#This Row],[SAP Code]],[26]_16!J:K,2,FALSE)/ 1000000, 0)</f>
        <v>0</v>
      </c>
      <c r="BB1113" s="28">
        <f>IFERROR(VLOOKUP(Table2[[#This Row],[SAP Code]],[26]_16!M:N,2,FALSE)/ 1000000, 0)</f>
        <v>0</v>
      </c>
      <c r="BC1113" s="28">
        <f>IFERROR(VLOOKUP(Table2[[#This Row],[SAP Code]],[26]_16!P:Q,2,FALSE),0)</f>
        <v>0</v>
      </c>
      <c r="BD1113" s="28">
        <f>IFERROR(VLOOKUP(Table2[[#This Row],[SAP Code]],[26]_16!S:T,2,FALSE),0)</f>
        <v>0.57418213000000007</v>
      </c>
      <c r="BE1113" s="28">
        <f>IFERROR(VLOOKUP(Table2[[#This Row],[SAP Code]],[26]_16!V:W,2,FALSE)/ 1000000, 0)</f>
        <v>4.9111099999999998E-3</v>
      </c>
      <c r="BF1113" s="28">
        <f>IFERROR(VLOOKUP(Table2[[#This Row],[SAP Code]],[26]_16!Y:Z,2,FALSE)/ 1000000, 0)</f>
        <v>0.64436596000000002</v>
      </c>
      <c r="BG1113" s="28" t="str">
        <f>IFERROR(VLOOKUP(Table2[[#This Row],[SAP Code]],[26]port!$A:$AD,30,FALSE),"unknown")</f>
        <v>OnGo</v>
      </c>
      <c r="BH1113" s="29" t="str">
        <f t="shared" si="304"/>
        <v>Ongoing</v>
      </c>
      <c r="BI1113" s="16"/>
    </row>
    <row r="1114" spans="1:61" ht="17.100000000000001" customHeight="1">
      <c r="A1114" s="38" t="s">
        <v>189</v>
      </c>
      <c r="B1114" s="16" t="s">
        <v>3864</v>
      </c>
      <c r="C1114" s="16" t="s">
        <v>3869</v>
      </c>
      <c r="D1114" s="16" t="s">
        <v>3866</v>
      </c>
      <c r="E1114" s="18">
        <v>43747</v>
      </c>
      <c r="F1114" s="16" t="s">
        <v>3867</v>
      </c>
      <c r="G1114" s="16" t="s">
        <v>1997</v>
      </c>
      <c r="H1114" s="37" t="s">
        <v>194</v>
      </c>
      <c r="I1114" s="16" t="s">
        <v>82</v>
      </c>
      <c r="J1114" s="16" t="s">
        <v>261</v>
      </c>
      <c r="K1114" s="16" t="s">
        <v>84</v>
      </c>
      <c r="L1114" s="16" t="s">
        <v>195</v>
      </c>
      <c r="M1114" s="19">
        <v>30000000</v>
      </c>
      <c r="N1114" s="19">
        <v>23961661.341853034</v>
      </c>
      <c r="O1114" s="20" t="s">
        <v>3868</v>
      </c>
      <c r="P1114" s="21">
        <v>5050200000951</v>
      </c>
      <c r="Q1114" s="20" t="s">
        <v>87</v>
      </c>
      <c r="R1114" s="16" t="str">
        <f t="shared" si="294"/>
        <v>AGTF</v>
      </c>
      <c r="S1114" s="16" t="str">
        <f t="shared" si="293"/>
        <v>F</v>
      </c>
      <c r="T1114" s="16" t="str">
        <f t="shared" si="292"/>
        <v>ADB Countries</v>
      </c>
      <c r="U1114" s="16" t="str">
        <f t="shared" si="295"/>
        <v>Non-Transition States</v>
      </c>
      <c r="V1114" s="22" t="str">
        <f>IF(ISNUMBER(MATCH(A1114, {"Gabon","Sudan","Niger","Mali","Burkina Faso","Guinea"}, 0)), "De Facto Countries", "Non-De Facto Countries")</f>
        <v>Non-De Facto Countries</v>
      </c>
      <c r="W1114" s="16" t="str">
        <f t="shared" si="306"/>
        <v>North</v>
      </c>
      <c r="X1114" s="16" t="str">
        <f t="shared" si="307"/>
        <v>Power</v>
      </c>
      <c r="Y1114" s="23"/>
      <c r="Z1114" s="23">
        <f>Table2[[#This Row],[Approved Amount_UA Equivalent]]</f>
        <v>23961661.341853034</v>
      </c>
      <c r="AD1114" s="23">
        <f>SUM(Table2[[#This Row],[Feed Africa ]:[Improve Quality Of Life ]])</f>
        <v>23961661.341853034</v>
      </c>
      <c r="AE1114" s="16" t="b">
        <f>Table2[[#This Row],[Total HI5]]=Table2[[#This Row],[Approved Amount_UA Equivalent]]</f>
        <v>1</v>
      </c>
      <c r="AF1114" s="24">
        <v>10</v>
      </c>
      <c r="AG1114" s="20" t="str">
        <f t="shared" si="296"/>
        <v>Investment Project</v>
      </c>
      <c r="AH1114" s="24" t="e">
        <f>VLOOKUP(Table2[[#This Row],[SAP Code]],[25]DATA!$A:$G,7,FALSE)</f>
        <v>#N/A</v>
      </c>
      <c r="AI1114" s="20" t="str">
        <f t="shared" si="297"/>
        <v>Infrastructure</v>
      </c>
      <c r="AJ1114" s="25" t="s">
        <v>89</v>
      </c>
      <c r="AK1114" s="25" t="s">
        <v>1997</v>
      </c>
      <c r="AL1114" s="23" t="str" cm="1">
        <f t="array" ref="AL1114">_xlfn.SWITCH(AK1114,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14" s="26">
        <v>1</v>
      </c>
      <c r="AN1114" s="25" t="str">
        <f t="shared" si="305"/>
        <v>Sovereign</v>
      </c>
      <c r="AO1114" s="27">
        <v>0.5</v>
      </c>
      <c r="AP1114" s="23">
        <f>Table2[[#This Row],[Approved Amount_UA Equivalent]]/1000000</f>
        <v>23.961661341853034</v>
      </c>
      <c r="AQ1114" s="19">
        <f t="shared" si="298"/>
        <v>31.889137380191691</v>
      </c>
      <c r="AR1114" s="23" t="str">
        <f t="shared" si="299"/>
        <v>21-30</v>
      </c>
      <c r="AS1114" s="23" t="str">
        <f t="shared" si="300"/>
        <v>21-40</v>
      </c>
      <c r="AT1114" s="23" t="str">
        <f t="shared" si="301"/>
        <v>1-40</v>
      </c>
      <c r="AU1114" s="23" t="str">
        <f t="shared" si="302"/>
        <v>&lt;1-50 Mn</v>
      </c>
      <c r="AV1114" s="23">
        <f>Table2[[#This Row],[Amount]]</f>
        <v>30000000</v>
      </c>
      <c r="AW1114" s="23" t="str">
        <f t="shared" si="303"/>
        <v>Oct 2019</v>
      </c>
      <c r="AX1114" s="28">
        <f>IFERROR(VLOOKUP(Table2[[#This Row],[SAP Code]],[26]_16!A:B,2,FALSE),0)</f>
        <v>0</v>
      </c>
      <c r="AY1114" s="28">
        <f>IFERROR(VLOOKUP(Table2[[#This Row],[SAP Code]],[26]_16!D:E,2,FALSE)/ 1000000, 0)</f>
        <v>0</v>
      </c>
      <c r="AZ1114" s="28">
        <f>IFERROR(VLOOKUP(Table2[[#This Row],[SAP Code]],[26]_16!G:H,2,FALSE)/ 1000000, 0)</f>
        <v>0</v>
      </c>
      <c r="BA1114" s="28">
        <f>IFERROR(VLOOKUP(Table2[[#This Row],[SAP Code]],[26]_16!J:K,2,FALSE)/ 1000000, 0)</f>
        <v>0</v>
      </c>
      <c r="BB1114" s="28">
        <f>IFERROR(VLOOKUP(Table2[[#This Row],[SAP Code]],[26]_16!M:N,2,FALSE)/ 1000000, 0)</f>
        <v>0</v>
      </c>
      <c r="BC1114" s="28">
        <f>IFERROR(VLOOKUP(Table2[[#This Row],[SAP Code]],[26]_16!P:Q,2,FALSE),0)</f>
        <v>0</v>
      </c>
      <c r="BD1114" s="28">
        <f>IFERROR(VLOOKUP(Table2[[#This Row],[SAP Code]],[26]_16!S:T,2,FALSE),0)</f>
        <v>0.57418213000000007</v>
      </c>
      <c r="BE1114" s="28">
        <f>IFERROR(VLOOKUP(Table2[[#This Row],[SAP Code]],[26]_16!V:W,2,FALSE)/ 1000000, 0)</f>
        <v>4.9111099999999998E-3</v>
      </c>
      <c r="BF1114" s="28">
        <f>IFERROR(VLOOKUP(Table2[[#This Row],[SAP Code]],[26]_16!Y:Z,2,FALSE)/ 1000000, 0)</f>
        <v>0.64436596000000002</v>
      </c>
      <c r="BG1114" s="28" t="str">
        <f>IFERROR(VLOOKUP(Table2[[#This Row],[SAP Code]],[26]port!$A:$AD,30,FALSE),"unknown")</f>
        <v>OnGo</v>
      </c>
      <c r="BH1114" s="29" t="str">
        <f t="shared" si="304"/>
        <v>Ongoing</v>
      </c>
      <c r="BI1114" s="16"/>
    </row>
    <row r="1115" spans="1:61" ht="17.100000000000001" customHeight="1">
      <c r="A1115" s="16" t="s">
        <v>117</v>
      </c>
      <c r="B1115" s="16" t="s">
        <v>3870</v>
      </c>
      <c r="C1115" s="16" t="s">
        <v>3871</v>
      </c>
      <c r="D1115" s="16" t="s">
        <v>3872</v>
      </c>
      <c r="E1115" s="18">
        <v>43747</v>
      </c>
      <c r="F1115" s="16" t="s">
        <v>121</v>
      </c>
      <c r="G1115" s="16" t="s">
        <v>115</v>
      </c>
      <c r="H1115" s="16" t="s">
        <v>81</v>
      </c>
      <c r="I1115" s="16" t="s">
        <v>67</v>
      </c>
      <c r="J1115" s="16" t="s">
        <v>68</v>
      </c>
      <c r="K1115" s="16" t="s">
        <v>69</v>
      </c>
      <c r="L1115" s="16" t="s">
        <v>70</v>
      </c>
      <c r="M1115" s="19">
        <v>1000000</v>
      </c>
      <c r="N1115" s="19">
        <v>733508.88646015944</v>
      </c>
      <c r="O1115" s="20" t="s">
        <v>3873</v>
      </c>
      <c r="P1115" s="21">
        <v>5000199006068</v>
      </c>
      <c r="Q1115" s="20" t="s">
        <v>72</v>
      </c>
      <c r="R1115" s="16" t="str">
        <f t="shared" si="294"/>
        <v>OTHERS</v>
      </c>
      <c r="S1115" s="16" t="str">
        <f t="shared" si="293"/>
        <v>I</v>
      </c>
      <c r="T1115" s="16" t="str">
        <f t="shared" si="292"/>
        <v>ADF Countries</v>
      </c>
      <c r="U1115" s="16" t="str">
        <f t="shared" si="295"/>
        <v>Non-Transition States</v>
      </c>
      <c r="V1115" s="22" t="str">
        <f>IF(ISNUMBER(MATCH(A1115, {"Gabon","Sudan","Niger","Mali","Burkina Faso","Guinea"}, 0)), "De Facto Countries", "Non-De Facto Countries")</f>
        <v>Non-De Facto Countries</v>
      </c>
      <c r="W1115" s="16" t="str">
        <f t="shared" si="306"/>
        <v>East</v>
      </c>
      <c r="X1115" s="16" t="str">
        <f t="shared" si="307"/>
        <v>Social</v>
      </c>
      <c r="Y1115" s="23"/>
      <c r="AC1115" s="23">
        <f>Table2[[#This Row],[Approved Amount_UA Equivalent]]</f>
        <v>733508.88646015944</v>
      </c>
      <c r="AD1115" s="23">
        <f>SUM(Table2[[#This Row],[Feed Africa ]:[Improve Quality Of Life ]])</f>
        <v>733508.88646015944</v>
      </c>
      <c r="AE1115" s="16" t="b">
        <f>Table2[[#This Row],[Total HI5]]=Table2[[#This Row],[Approved Amount_UA Equivalent]]</f>
        <v>1</v>
      </c>
      <c r="AF1115" s="24">
        <v>50</v>
      </c>
      <c r="AG1115" s="20" t="str">
        <f t="shared" si="296"/>
        <v>Emergency Assistance</v>
      </c>
      <c r="AH1115" s="24" t="e">
        <f>VLOOKUP(Table2[[#This Row],[SAP Code]],[25]DATA!$A:$G,7,FALSE)</f>
        <v>#N/A</v>
      </c>
      <c r="AI1115" s="20" t="str">
        <f t="shared" si="297"/>
        <v>Other Investment</v>
      </c>
      <c r="AJ1115" s="25" t="s">
        <v>73</v>
      </c>
      <c r="AK1115" s="25" t="s">
        <v>115</v>
      </c>
      <c r="AL1115" s="23" t="str" cm="1">
        <f t="array" ref="AL1115">_xlfn.SWITCH(AK1115,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15" s="26">
        <v>1</v>
      </c>
      <c r="AN1115" s="25" t="str">
        <f t="shared" si="305"/>
        <v>Sovereign</v>
      </c>
      <c r="AO1115" s="27">
        <v>1</v>
      </c>
      <c r="AP1115" s="23">
        <f>Table2[[#This Row],[Approved Amount_UA Equivalent]]/1000000</f>
        <v>0.73350888646015944</v>
      </c>
      <c r="AQ1115" s="19">
        <f t="shared" si="298"/>
        <v>0.9761829664566386</v>
      </c>
      <c r="AR1115" s="23" t="str">
        <f t="shared" si="299"/>
        <v>1-10</v>
      </c>
      <c r="AS1115" s="23" t="str">
        <f t="shared" si="300"/>
        <v>1-20</v>
      </c>
      <c r="AT1115" s="23" t="str">
        <f t="shared" si="301"/>
        <v>1-40</v>
      </c>
      <c r="AU1115" s="23" t="str">
        <f t="shared" si="302"/>
        <v>&lt;1-50 Mn</v>
      </c>
      <c r="AV1115" s="23">
        <f>Table2[[#This Row],[Amount]]</f>
        <v>1000000</v>
      </c>
      <c r="AW1115" s="23" t="str">
        <f t="shared" si="303"/>
        <v>Oct 2019</v>
      </c>
      <c r="AX1115" s="28">
        <f>IFERROR(VLOOKUP(Table2[[#This Row],[SAP Code]],[26]_16!A:B,2,FALSE),0)</f>
        <v>0</v>
      </c>
      <c r="AY1115" s="28">
        <f>IFERROR(VLOOKUP(Table2[[#This Row],[SAP Code]],[26]_16!D:E,2,FALSE)/ 1000000, 0)</f>
        <v>0</v>
      </c>
      <c r="AZ1115" s="28">
        <f>IFERROR(VLOOKUP(Table2[[#This Row],[SAP Code]],[26]_16!G:H,2,FALSE)/ 1000000, 0)</f>
        <v>0</v>
      </c>
      <c r="BA1115" s="28">
        <f>IFERROR(VLOOKUP(Table2[[#This Row],[SAP Code]],[26]_16!J:K,2,FALSE)/ 1000000, 0)</f>
        <v>0</v>
      </c>
      <c r="BB1115" s="28">
        <f>IFERROR(VLOOKUP(Table2[[#This Row],[SAP Code]],[26]_16!M:N,2,FALSE)/ 1000000, 0)</f>
        <v>0</v>
      </c>
      <c r="BC1115" s="28">
        <f>IFERROR(VLOOKUP(Table2[[#This Row],[SAP Code]],[26]_16!P:Q,2,FALSE),0)</f>
        <v>0</v>
      </c>
      <c r="BD1115" s="28">
        <f>IFERROR(VLOOKUP(Table2[[#This Row],[SAP Code]],[26]_16!S:T,2,FALSE),0)</f>
        <v>0</v>
      </c>
      <c r="BE1115" s="28">
        <f>IFERROR(VLOOKUP(Table2[[#This Row],[SAP Code]],[26]_16!V:W,2,FALSE)/ 1000000, 0)</f>
        <v>0</v>
      </c>
      <c r="BF1115" s="28">
        <f>IFERROR(VLOOKUP(Table2[[#This Row],[SAP Code]],[26]_16!Y:Z,2,FALSE)/ 1000000, 0)</f>
        <v>0</v>
      </c>
      <c r="BG1115" s="28" t="str">
        <f>IFERROR(VLOOKUP(Table2[[#This Row],[SAP Code]],[26]port!$A:$AD,30,FALSE),"unknown")</f>
        <v>COMP</v>
      </c>
      <c r="BH1115" s="29" t="str">
        <f t="shared" si="304"/>
        <v>Number of operations completed out of the net approved of that year</v>
      </c>
      <c r="BI1115" s="16"/>
    </row>
    <row r="1116" spans="1:61" ht="17.100000000000001" customHeight="1">
      <c r="A1116" s="16" t="s">
        <v>95</v>
      </c>
      <c r="B1116" s="16" t="s">
        <v>3874</v>
      </c>
      <c r="C1116" s="16" t="s">
        <v>3875</v>
      </c>
      <c r="D1116" s="16" t="s">
        <v>3876</v>
      </c>
      <c r="E1116" s="18">
        <v>43754</v>
      </c>
      <c r="F1116" s="16" t="s">
        <v>383</v>
      </c>
      <c r="G1116" s="16" t="s">
        <v>74</v>
      </c>
      <c r="H1116" s="16" t="s">
        <v>101</v>
      </c>
      <c r="I1116" s="16" t="s">
        <v>155</v>
      </c>
      <c r="J1116" s="16" t="s">
        <v>83</v>
      </c>
      <c r="K1116" s="16" t="s">
        <v>84</v>
      </c>
      <c r="L1116" s="16" t="s">
        <v>85</v>
      </c>
      <c r="M1116" s="19">
        <v>7500000</v>
      </c>
      <c r="N1116" s="19">
        <v>7500000</v>
      </c>
      <c r="O1116" s="20" t="s">
        <v>3877</v>
      </c>
      <c r="P1116" s="21">
        <v>2100150042147</v>
      </c>
      <c r="Q1116" s="20" t="s">
        <v>72</v>
      </c>
      <c r="R1116" s="16" t="str">
        <f t="shared" si="294"/>
        <v>ADF Including TSF</v>
      </c>
      <c r="S1116" s="16" t="str">
        <f t="shared" si="293"/>
        <v>A</v>
      </c>
      <c r="T1116" s="16" t="str">
        <f t="shared" si="292"/>
        <v>Blend Countries</v>
      </c>
      <c r="U1116" s="16" t="str">
        <f t="shared" si="295"/>
        <v>Non-Transition States</v>
      </c>
      <c r="V1116" s="22" t="str">
        <f>IF(ISNUMBER(MATCH(A1116, {"Gabon","Sudan","Niger","Mali","Burkina Faso","Guinea"}, 0)), "De Facto Countries", "Non-De Facto Countries")</f>
        <v>Non-De Facto Countries</v>
      </c>
      <c r="W1116" s="16" t="str">
        <f t="shared" si="306"/>
        <v>South</v>
      </c>
      <c r="X1116" s="16" t="str">
        <f t="shared" si="307"/>
        <v>Agriculture</v>
      </c>
      <c r="Y1116" s="23">
        <f>Table2[[#This Row],[Approved Amount_UA Equivalent]]</f>
        <v>7500000</v>
      </c>
      <c r="AD1116" s="23">
        <f>SUM(Table2[[#This Row],[Feed Africa ]:[Improve Quality Of Life ]])</f>
        <v>7500000</v>
      </c>
      <c r="AE1116" s="16" t="b">
        <f>Table2[[#This Row],[Total HI5]]=Table2[[#This Row],[Approved Amount_UA Equivalent]]</f>
        <v>1</v>
      </c>
      <c r="AF1116" s="24">
        <v>10</v>
      </c>
      <c r="AG1116" s="20" t="str">
        <f t="shared" si="296"/>
        <v>Investment Project</v>
      </c>
      <c r="AH1116" s="24" t="e">
        <f>VLOOKUP(Table2[[#This Row],[SAP Code]],[25]DATA!$A:$G,7,FALSE)</f>
        <v>#N/A</v>
      </c>
      <c r="AI1116" s="20" t="str">
        <f t="shared" si="297"/>
        <v>Infrastructure</v>
      </c>
      <c r="AJ1116" s="25" t="s">
        <v>157</v>
      </c>
      <c r="AK1116" s="25" t="s">
        <v>74</v>
      </c>
      <c r="AL1116" s="23" t="str" cm="1">
        <f t="array" ref="AL1116">_xlfn.SWITCH(AK1116,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16" s="26">
        <v>1</v>
      </c>
      <c r="AN1116" s="25" t="str">
        <f t="shared" si="305"/>
        <v>Sovereign</v>
      </c>
      <c r="AO1116" s="27">
        <v>1</v>
      </c>
      <c r="AP1116" s="23">
        <f>Table2[[#This Row],[Approved Amount_UA Equivalent]]/1000000</f>
        <v>7.5</v>
      </c>
      <c r="AQ1116" s="19">
        <f t="shared" si="298"/>
        <v>9.9812999999999992</v>
      </c>
      <c r="AR1116" s="23" t="str">
        <f t="shared" si="299"/>
        <v>1-10</v>
      </c>
      <c r="AS1116" s="23" t="str">
        <f t="shared" si="300"/>
        <v>1-20</v>
      </c>
      <c r="AT1116" s="23" t="str">
        <f t="shared" si="301"/>
        <v>1-40</v>
      </c>
      <c r="AU1116" s="23" t="str">
        <f t="shared" si="302"/>
        <v>&lt;1-50 Mn</v>
      </c>
      <c r="AV1116" s="23">
        <f>Table2[[#This Row],[Amount]]</f>
        <v>7500000</v>
      </c>
      <c r="AW1116" s="23" t="str">
        <f t="shared" si="303"/>
        <v>Oct 2019</v>
      </c>
      <c r="AX1116" s="28">
        <f>IFERROR(VLOOKUP(Table2[[#This Row],[SAP Code]],[26]_16!A:B,2,FALSE),0)</f>
        <v>0</v>
      </c>
      <c r="AY1116" s="28">
        <f>IFERROR(VLOOKUP(Table2[[#This Row],[SAP Code]],[26]_16!D:E,2,FALSE)/ 1000000, 0)</f>
        <v>0</v>
      </c>
      <c r="AZ1116" s="28">
        <f>IFERROR(VLOOKUP(Table2[[#This Row],[SAP Code]],[26]_16!G:H,2,FALSE)/ 1000000, 0)</f>
        <v>0</v>
      </c>
      <c r="BA1116" s="28">
        <f>IFERROR(VLOOKUP(Table2[[#This Row],[SAP Code]],[26]_16!J:K,2,FALSE)/ 1000000, 0)</f>
        <v>0</v>
      </c>
      <c r="BB1116" s="28">
        <f>IFERROR(VLOOKUP(Table2[[#This Row],[SAP Code]],[26]_16!M:N,2,FALSE)/ 1000000, 0)</f>
        <v>0</v>
      </c>
      <c r="BC1116" s="28">
        <f>IFERROR(VLOOKUP(Table2[[#This Row],[SAP Code]],[26]_16!P:Q,2,FALSE),0)</f>
        <v>0</v>
      </c>
      <c r="BD1116" s="28">
        <f>IFERROR(VLOOKUP(Table2[[#This Row],[SAP Code]],[26]_16!S:T,2,FALSE),0)</f>
        <v>1.4879456200000001</v>
      </c>
      <c r="BE1116" s="28">
        <f>IFERROR(VLOOKUP(Table2[[#This Row],[SAP Code]],[26]_16!V:W,2,FALSE)/ 1000000, 0)</f>
        <v>0.96345488999999995</v>
      </c>
      <c r="BF1116" s="28">
        <f>IFERROR(VLOOKUP(Table2[[#This Row],[SAP Code]],[26]_16!Y:Z,2,FALSE)/ 1000000, 0)</f>
        <v>0.87921322999999996</v>
      </c>
      <c r="BG1116" s="28" t="str">
        <f>IFERROR(VLOOKUP(Table2[[#This Row],[SAP Code]],[26]port!$A:$AD,30,FALSE),"unknown")</f>
        <v>OnGo</v>
      </c>
      <c r="BH1116" s="29" t="str">
        <f t="shared" si="304"/>
        <v>Ongoing</v>
      </c>
      <c r="BI1116" s="16"/>
    </row>
    <row r="1117" spans="1:61" ht="17.100000000000001" customHeight="1">
      <c r="A1117" s="16" t="s">
        <v>322</v>
      </c>
      <c r="B1117" s="16" t="s">
        <v>3878</v>
      </c>
      <c r="C1117" s="16" t="s">
        <v>3879</v>
      </c>
      <c r="D1117" s="16" t="s">
        <v>3880</v>
      </c>
      <c r="E1117" s="18">
        <v>43755</v>
      </c>
      <c r="F1117" s="16" t="s">
        <v>1190</v>
      </c>
      <c r="G1117" s="16" t="s">
        <v>2293</v>
      </c>
      <c r="H1117" s="16" t="s">
        <v>101</v>
      </c>
      <c r="I1117" s="16" t="s">
        <v>437</v>
      </c>
      <c r="J1117" s="16" t="s">
        <v>83</v>
      </c>
      <c r="K1117" s="16" t="s">
        <v>84</v>
      </c>
      <c r="L1117" s="16" t="s">
        <v>85</v>
      </c>
      <c r="M1117" s="19">
        <v>10110000</v>
      </c>
      <c r="N1117" s="19">
        <v>10110000</v>
      </c>
      <c r="O1117" s="20" t="s">
        <v>3881</v>
      </c>
      <c r="P1117" s="21">
        <v>2100150042148</v>
      </c>
      <c r="Q1117" s="20" t="s">
        <v>72</v>
      </c>
      <c r="R1117" s="16" t="str">
        <f t="shared" si="294"/>
        <v>ADF Including TSF</v>
      </c>
      <c r="S1117" s="16" t="str">
        <f t="shared" si="293"/>
        <v>G</v>
      </c>
      <c r="T1117" s="16" t="str">
        <f t="shared" si="292"/>
        <v>ADF Countries</v>
      </c>
      <c r="U1117" s="16" t="str">
        <f t="shared" si="295"/>
        <v>Transition States</v>
      </c>
      <c r="V1117" s="22" t="str">
        <f>IF(ISNUMBER(MATCH(A1117, {"Gabon","Sudan","Niger","Mali","Burkina Faso","Guinea"}, 0)), "De Facto Countries", "Non-De Facto Countries")</f>
        <v>Non-De Facto Countries</v>
      </c>
      <c r="W1117" s="16" t="str">
        <f t="shared" si="306"/>
        <v>West</v>
      </c>
      <c r="X1117" s="16" t="str">
        <f t="shared" si="307"/>
        <v>ICT</v>
      </c>
      <c r="Y1117" s="23"/>
      <c r="AB1117" s="23">
        <f>Table2[[#This Row],[Approved Amount_UA Equivalent]]/2</f>
        <v>5055000</v>
      </c>
      <c r="AC1117" s="23">
        <f>Table2[[#This Row],[Approved Amount_UA Equivalent]]/2</f>
        <v>5055000</v>
      </c>
      <c r="AD1117" s="23">
        <f>SUM(Table2[[#This Row],[Feed Africa ]:[Improve Quality Of Life ]])</f>
        <v>10110000</v>
      </c>
      <c r="AE1117" s="16" t="b">
        <f>Table2[[#This Row],[Total HI5]]=Table2[[#This Row],[Approved Amount_UA Equivalent]]</f>
        <v>1</v>
      </c>
      <c r="AF1117" s="24">
        <v>10</v>
      </c>
      <c r="AG1117" s="20" t="str">
        <f t="shared" si="296"/>
        <v>Investment Project</v>
      </c>
      <c r="AH1117" s="24" t="e">
        <f>VLOOKUP(Table2[[#This Row],[SAP Code]],[25]DATA!$A:$G,7,FALSE)</f>
        <v>#N/A</v>
      </c>
      <c r="AI1117" s="20" t="str">
        <f t="shared" si="297"/>
        <v>Infrastructure</v>
      </c>
      <c r="AJ1117" s="25" t="s">
        <v>89</v>
      </c>
      <c r="AK1117" s="25" t="s">
        <v>2293</v>
      </c>
      <c r="AL1117" s="23" t="str" cm="1">
        <f t="array" ref="AL1117">_xlfn.SWITCH(AK1117,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17" s="26">
        <v>1</v>
      </c>
      <c r="AN1117" s="25" t="str">
        <f t="shared" si="305"/>
        <v>Sovereign</v>
      </c>
      <c r="AO1117" s="27">
        <v>0.5</v>
      </c>
      <c r="AP1117" s="23">
        <f>Table2[[#This Row],[Approved Amount_UA Equivalent]]/1000000</f>
        <v>10.11</v>
      </c>
      <c r="AQ1117" s="19">
        <f t="shared" si="298"/>
        <v>13.454792400000001</v>
      </c>
      <c r="AR1117" s="23" t="str">
        <f t="shared" si="299"/>
        <v>11-20</v>
      </c>
      <c r="AS1117" s="23" t="str">
        <f t="shared" si="300"/>
        <v>1-20</v>
      </c>
      <c r="AT1117" s="23" t="str">
        <f t="shared" si="301"/>
        <v>1-40</v>
      </c>
      <c r="AU1117" s="23" t="str">
        <f t="shared" si="302"/>
        <v>&lt;1-50 Mn</v>
      </c>
      <c r="AV1117" s="23">
        <f>Table2[[#This Row],[Amount]]</f>
        <v>10110000</v>
      </c>
      <c r="AW1117" s="23" t="str">
        <f t="shared" si="303"/>
        <v>Oct 2019</v>
      </c>
      <c r="AX1117" s="28">
        <f>IFERROR(VLOOKUP(Table2[[#This Row],[SAP Code]],[26]_16!A:B,2,FALSE),0)</f>
        <v>0</v>
      </c>
      <c r="AY1117" s="28">
        <f>IFERROR(VLOOKUP(Table2[[#This Row],[SAP Code]],[26]_16!D:E,2,FALSE)/ 1000000, 0)</f>
        <v>0</v>
      </c>
      <c r="AZ1117" s="28">
        <f>IFERROR(VLOOKUP(Table2[[#This Row],[SAP Code]],[26]_16!G:H,2,FALSE)/ 1000000, 0)</f>
        <v>0</v>
      </c>
      <c r="BA1117" s="28">
        <f>IFERROR(VLOOKUP(Table2[[#This Row],[SAP Code]],[26]_16!J:K,2,FALSE)/ 1000000, 0)</f>
        <v>0</v>
      </c>
      <c r="BB1117" s="28">
        <f>IFERROR(VLOOKUP(Table2[[#This Row],[SAP Code]],[26]_16!M:N,2,FALSE)/ 1000000, 0)</f>
        <v>0</v>
      </c>
      <c r="BC1117" s="28">
        <f>IFERROR(VLOOKUP(Table2[[#This Row],[SAP Code]],[26]_16!P:Q,2,FALSE),0)</f>
        <v>5.5715010000000002E-2</v>
      </c>
      <c r="BD1117" s="28">
        <f>IFERROR(VLOOKUP(Table2[[#This Row],[SAP Code]],[26]_16!S:T,2,FALSE),0)</f>
        <v>0.40241748000000005</v>
      </c>
      <c r="BE1117" s="28">
        <f>IFERROR(VLOOKUP(Table2[[#This Row],[SAP Code]],[26]_16!V:W,2,FALSE)/ 1000000, 0)</f>
        <v>6.1640810000000004E-2</v>
      </c>
      <c r="BF1117" s="28">
        <f>IFERROR(VLOOKUP(Table2[[#This Row],[SAP Code]],[26]_16!Y:Z,2,FALSE)/ 1000000, 0)</f>
        <v>1.50345678</v>
      </c>
      <c r="BG1117" s="28" t="str">
        <f>IFERROR(VLOOKUP(Table2[[#This Row],[SAP Code]],[26]port!$A:$AD,30,FALSE),"unknown")</f>
        <v>OnGo</v>
      </c>
      <c r="BH1117" s="29" t="str">
        <f t="shared" si="304"/>
        <v>Ongoing</v>
      </c>
      <c r="BI1117" s="16"/>
    </row>
    <row r="1118" spans="1:61" ht="17.100000000000001" customHeight="1">
      <c r="A1118" s="16" t="s">
        <v>322</v>
      </c>
      <c r="B1118" s="16" t="s">
        <v>3878</v>
      </c>
      <c r="C1118" s="16" t="s">
        <v>3882</v>
      </c>
      <c r="D1118" s="16" t="s">
        <v>3880</v>
      </c>
      <c r="E1118" s="18">
        <v>43755</v>
      </c>
      <c r="F1118" s="16" t="s">
        <v>1190</v>
      </c>
      <c r="G1118" s="16" t="s">
        <v>2293</v>
      </c>
      <c r="H1118" s="16" t="s">
        <v>101</v>
      </c>
      <c r="I1118" s="16" t="s">
        <v>437</v>
      </c>
      <c r="J1118" s="16" t="s">
        <v>83</v>
      </c>
      <c r="K1118" s="16" t="s">
        <v>69</v>
      </c>
      <c r="L1118" s="16" t="s">
        <v>85</v>
      </c>
      <c r="M1118" s="19">
        <v>70000</v>
      </c>
      <c r="N1118" s="19">
        <v>70000</v>
      </c>
      <c r="O1118" s="20" t="s">
        <v>3881</v>
      </c>
      <c r="P1118" s="21">
        <v>2100155040529</v>
      </c>
      <c r="Q1118" s="20" t="s">
        <v>72</v>
      </c>
      <c r="R1118" s="16" t="str">
        <f t="shared" si="294"/>
        <v>ADF Including TSF</v>
      </c>
      <c r="S1118" s="16" t="str">
        <f t="shared" si="293"/>
        <v>G</v>
      </c>
      <c r="T1118" s="16" t="str">
        <f t="shared" si="292"/>
        <v>ADF Countries</v>
      </c>
      <c r="U1118" s="16" t="str">
        <f t="shared" si="295"/>
        <v>Transition States</v>
      </c>
      <c r="V1118" s="22" t="str">
        <f>IF(ISNUMBER(MATCH(A1118, {"Gabon","Sudan","Niger","Mali","Burkina Faso","Guinea"}, 0)), "De Facto Countries", "Non-De Facto Countries")</f>
        <v>Non-De Facto Countries</v>
      </c>
      <c r="W1118" s="16" t="str">
        <f t="shared" si="306"/>
        <v>West</v>
      </c>
      <c r="X1118" s="16" t="str">
        <f t="shared" si="307"/>
        <v>ICT</v>
      </c>
      <c r="Y1118" s="23"/>
      <c r="AB1118" s="23">
        <f>Table2[[#This Row],[Approved Amount_UA Equivalent]]/2</f>
        <v>35000</v>
      </c>
      <c r="AC1118" s="23">
        <f>Table2[[#This Row],[Approved Amount_UA Equivalent]]/2</f>
        <v>35000</v>
      </c>
      <c r="AD1118" s="23">
        <f>SUM(Table2[[#This Row],[Feed Africa ]:[Improve Quality Of Life ]])</f>
        <v>70000</v>
      </c>
      <c r="AE1118" s="16" t="b">
        <f>Table2[[#This Row],[Total HI5]]=Table2[[#This Row],[Approved Amount_UA Equivalent]]</f>
        <v>1</v>
      </c>
      <c r="AF1118" s="24">
        <v>10</v>
      </c>
      <c r="AG1118" s="20" t="str">
        <f t="shared" si="296"/>
        <v>Investment Project</v>
      </c>
      <c r="AH1118" s="24" t="e">
        <f>VLOOKUP(Table2[[#This Row],[SAP Code]],[25]DATA!$A:$G,7,FALSE)</f>
        <v>#N/A</v>
      </c>
      <c r="AI1118" s="20" t="str">
        <f t="shared" si="297"/>
        <v>Infrastructure</v>
      </c>
      <c r="AJ1118" s="25" t="s">
        <v>89</v>
      </c>
      <c r="AK1118" s="25" t="s">
        <v>2293</v>
      </c>
      <c r="AL1118" s="23" t="str" cm="1">
        <f t="array" ref="AL1118">_xlfn.SWITCH(AK1118,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18" s="26">
        <v>1</v>
      </c>
      <c r="AN1118" s="25" t="str">
        <f t="shared" si="305"/>
        <v>Sovereign</v>
      </c>
      <c r="AO1118" s="27">
        <v>0.5</v>
      </c>
      <c r="AP1118" s="23">
        <f>Table2[[#This Row],[Approved Amount_UA Equivalent]]/1000000</f>
        <v>7.0000000000000007E-2</v>
      </c>
      <c r="AQ1118" s="19">
        <f t="shared" si="298"/>
        <v>9.31588E-2</v>
      </c>
      <c r="AR1118" s="23" t="str">
        <f t="shared" si="299"/>
        <v>1-10</v>
      </c>
      <c r="AS1118" s="23" t="str">
        <f t="shared" si="300"/>
        <v>1-20</v>
      </c>
      <c r="AT1118" s="23" t="str">
        <f t="shared" si="301"/>
        <v>1-40</v>
      </c>
      <c r="AU1118" s="23" t="str">
        <f t="shared" si="302"/>
        <v>&lt;1-50 Mn</v>
      </c>
      <c r="AV1118" s="23">
        <f>Table2[[#This Row],[Amount]]</f>
        <v>70000</v>
      </c>
      <c r="AW1118" s="23" t="str">
        <f t="shared" si="303"/>
        <v>Oct 2019</v>
      </c>
      <c r="AX1118" s="28">
        <f>IFERROR(VLOOKUP(Table2[[#This Row],[SAP Code]],[26]_16!A:B,2,FALSE),0)</f>
        <v>0</v>
      </c>
      <c r="AY1118" s="28">
        <f>IFERROR(VLOOKUP(Table2[[#This Row],[SAP Code]],[26]_16!D:E,2,FALSE)/ 1000000, 0)</f>
        <v>0</v>
      </c>
      <c r="AZ1118" s="28">
        <f>IFERROR(VLOOKUP(Table2[[#This Row],[SAP Code]],[26]_16!G:H,2,FALSE)/ 1000000, 0)</f>
        <v>0</v>
      </c>
      <c r="BA1118" s="28">
        <f>IFERROR(VLOOKUP(Table2[[#This Row],[SAP Code]],[26]_16!J:K,2,FALSE)/ 1000000, 0)</f>
        <v>0</v>
      </c>
      <c r="BB1118" s="28">
        <f>IFERROR(VLOOKUP(Table2[[#This Row],[SAP Code]],[26]_16!M:N,2,FALSE)/ 1000000, 0)</f>
        <v>0</v>
      </c>
      <c r="BC1118" s="28">
        <f>IFERROR(VLOOKUP(Table2[[#This Row],[SAP Code]],[26]_16!P:Q,2,FALSE),0)</f>
        <v>5.5715010000000002E-2</v>
      </c>
      <c r="BD1118" s="28">
        <f>IFERROR(VLOOKUP(Table2[[#This Row],[SAP Code]],[26]_16!S:T,2,FALSE),0)</f>
        <v>0.40241748000000005</v>
      </c>
      <c r="BE1118" s="28">
        <f>IFERROR(VLOOKUP(Table2[[#This Row],[SAP Code]],[26]_16!V:W,2,FALSE)/ 1000000, 0)</f>
        <v>6.1640810000000004E-2</v>
      </c>
      <c r="BF1118" s="28">
        <f>IFERROR(VLOOKUP(Table2[[#This Row],[SAP Code]],[26]_16!Y:Z,2,FALSE)/ 1000000, 0)</f>
        <v>1.50345678</v>
      </c>
      <c r="BG1118" s="28" t="str">
        <f>IFERROR(VLOOKUP(Table2[[#This Row],[SAP Code]],[26]port!$A:$AD,30,FALSE),"unknown")</f>
        <v>OnGo</v>
      </c>
      <c r="BH1118" s="29" t="str">
        <f t="shared" si="304"/>
        <v>Ongoing</v>
      </c>
      <c r="BI1118" s="16"/>
    </row>
    <row r="1119" spans="1:61" ht="17.100000000000001" customHeight="1">
      <c r="A1119" s="16" t="s">
        <v>141</v>
      </c>
      <c r="B1119" s="16" t="s">
        <v>2424</v>
      </c>
      <c r="C1119" s="16" t="s">
        <v>3883</v>
      </c>
      <c r="D1119" s="16" t="s">
        <v>3884</v>
      </c>
      <c r="E1119" s="18">
        <v>43755</v>
      </c>
      <c r="F1119" s="16" t="s">
        <v>3885</v>
      </c>
      <c r="G1119" s="16" t="s">
        <v>3886</v>
      </c>
      <c r="H1119" s="37" t="s">
        <v>213</v>
      </c>
      <c r="I1119" s="16" t="s">
        <v>82</v>
      </c>
      <c r="J1119" s="16" t="s">
        <v>2321</v>
      </c>
      <c r="K1119" s="16" t="s">
        <v>84</v>
      </c>
      <c r="L1119" s="16" t="s">
        <v>70</v>
      </c>
      <c r="M1119" s="19">
        <v>16000000</v>
      </c>
      <c r="N1119" s="19">
        <v>11736142.183362551</v>
      </c>
      <c r="O1119" s="20" t="s">
        <v>1574</v>
      </c>
      <c r="P1119" s="21">
        <v>5560130001051</v>
      </c>
      <c r="Q1119" s="20" t="s">
        <v>72</v>
      </c>
      <c r="R1119" s="16" t="str">
        <f t="shared" si="294"/>
        <v>CIF</v>
      </c>
      <c r="S1119" s="16" t="str">
        <f t="shared" si="293"/>
        <v>F</v>
      </c>
      <c r="T1119" s="16" t="str">
        <f t="shared" si="292"/>
        <v>Multinational</v>
      </c>
      <c r="U1119" s="16" t="str">
        <f t="shared" si="295"/>
        <v>Multinational</v>
      </c>
      <c r="V1119" s="22" t="str">
        <f>IF(ISNUMBER(MATCH(A1119, {"Gabon","Sudan","Niger","Mali","Burkina Faso","Guinea"}, 0)), "De Facto Countries", "Non-De Facto Countries")</f>
        <v>Non-De Facto Countries</v>
      </c>
      <c r="W1119" s="16" t="str">
        <f t="shared" si="306"/>
        <v>Multi</v>
      </c>
      <c r="X1119" s="16" t="str">
        <f t="shared" si="307"/>
        <v>Power</v>
      </c>
      <c r="Y1119" s="23"/>
      <c r="Z1119" s="23">
        <f>Table2[[#This Row],[Approved Amount_UA Equivalent]]</f>
        <v>11736142.183362551</v>
      </c>
      <c r="AD1119" s="23">
        <f>SUM(Table2[[#This Row],[Feed Africa ]:[Improve Quality Of Life ]])</f>
        <v>11736142.183362551</v>
      </c>
      <c r="AE1119" s="16" t="b">
        <f>Table2[[#This Row],[Total HI5]]=Table2[[#This Row],[Approved Amount_UA Equivalent]]</f>
        <v>1</v>
      </c>
      <c r="AF1119" s="24">
        <v>10</v>
      </c>
      <c r="AG1119" s="20" t="str">
        <f t="shared" si="296"/>
        <v>Investment Project</v>
      </c>
      <c r="AH1119" s="24" t="e">
        <f>VLOOKUP(Table2[[#This Row],[SAP Code]],[25]DATA!$A:$G,7,FALSE)</f>
        <v>#N/A</v>
      </c>
      <c r="AI1119" s="20" t="str">
        <f t="shared" si="297"/>
        <v>Infrastructure</v>
      </c>
      <c r="AJ1119" s="25" t="s">
        <v>89</v>
      </c>
      <c r="AK1119" s="25" t="s">
        <v>1997</v>
      </c>
      <c r="AL1119" s="23" t="str" cm="1">
        <f t="array" ref="AL1119">_xlfn.SWITCH(AK1119,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19" s="26">
        <v>2</v>
      </c>
      <c r="AN1119" s="25" t="str">
        <f t="shared" si="305"/>
        <v>Non-Sovereign</v>
      </c>
      <c r="AO1119" s="27">
        <v>0.5</v>
      </c>
      <c r="AP1119" s="23">
        <f>Table2[[#This Row],[Approved Amount_UA Equivalent]]/1000000</f>
        <v>11.736142183362551</v>
      </c>
      <c r="AQ1119" s="19">
        <f t="shared" si="298"/>
        <v>15.618927463306218</v>
      </c>
      <c r="AR1119" s="23" t="str">
        <f t="shared" si="299"/>
        <v>11-20</v>
      </c>
      <c r="AS1119" s="23" t="str">
        <f t="shared" si="300"/>
        <v>1-20</v>
      </c>
      <c r="AT1119" s="23" t="str">
        <f t="shared" si="301"/>
        <v>1-40</v>
      </c>
      <c r="AU1119" s="23" t="str">
        <f t="shared" si="302"/>
        <v>&lt;1-50 Mn</v>
      </c>
      <c r="AV1119" s="23">
        <f>Table2[[#This Row],[Amount]]</f>
        <v>16000000</v>
      </c>
      <c r="AW1119" s="23" t="str">
        <f t="shared" si="303"/>
        <v>Oct 2019</v>
      </c>
      <c r="AX1119" s="28">
        <f>IFERROR(VLOOKUP(Table2[[#This Row],[SAP Code]],[26]_16!A:B,2,FALSE),0)</f>
        <v>0</v>
      </c>
      <c r="AY1119" s="28">
        <f>IFERROR(VLOOKUP(Table2[[#This Row],[SAP Code]],[26]_16!D:E,2,FALSE)/ 1000000, 0)</f>
        <v>0</v>
      </c>
      <c r="AZ1119" s="28">
        <f>IFERROR(VLOOKUP(Table2[[#This Row],[SAP Code]],[26]_16!G:H,2,FALSE)/ 1000000, 0)</f>
        <v>0</v>
      </c>
      <c r="BA1119" s="28">
        <f>IFERROR(VLOOKUP(Table2[[#This Row],[SAP Code]],[26]_16!J:K,2,FALSE)/ 1000000, 0)</f>
        <v>0</v>
      </c>
      <c r="BB1119" s="28">
        <f>IFERROR(VLOOKUP(Table2[[#This Row],[SAP Code]],[26]_16!M:N,2,FALSE)/ 1000000, 0)</f>
        <v>0</v>
      </c>
      <c r="BC1119" s="28">
        <f>IFERROR(VLOOKUP(Table2[[#This Row],[SAP Code]],[26]_16!P:Q,2,FALSE),0)</f>
        <v>0</v>
      </c>
      <c r="BD1119" s="28">
        <f>IFERROR(VLOOKUP(Table2[[#This Row],[SAP Code]],[26]_16!S:T,2,FALSE),0)</f>
        <v>5.0113471199999999</v>
      </c>
      <c r="BE1119" s="28">
        <f>IFERROR(VLOOKUP(Table2[[#This Row],[SAP Code]],[26]_16!V:W,2,FALSE)/ 1000000, 0)</f>
        <v>7.3501203899999998</v>
      </c>
      <c r="BF1119" s="28">
        <f>IFERROR(VLOOKUP(Table2[[#This Row],[SAP Code]],[26]_16!Y:Z,2,FALSE)/ 1000000, 0)</f>
        <v>2.2359859599999998</v>
      </c>
      <c r="BG1119" s="28" t="str">
        <f>IFERROR(VLOOKUP(Table2[[#This Row],[SAP Code]],[26]port!$A:$AD,30,FALSE),"unknown")</f>
        <v>OnGo</v>
      </c>
      <c r="BH1119" s="29" t="str">
        <f t="shared" si="304"/>
        <v>Ongoing</v>
      </c>
      <c r="BI1119" s="16"/>
    </row>
    <row r="1120" spans="1:61" ht="17.100000000000001" customHeight="1">
      <c r="A1120" s="16" t="s">
        <v>369</v>
      </c>
      <c r="B1120" s="16" t="s">
        <v>3887</v>
      </c>
      <c r="C1120" s="16" t="s">
        <v>3888</v>
      </c>
      <c r="D1120" s="16" t="s">
        <v>3889</v>
      </c>
      <c r="E1120" s="18">
        <v>43759</v>
      </c>
      <c r="F1120" s="16" t="s">
        <v>373</v>
      </c>
      <c r="G1120" s="16" t="s">
        <v>140</v>
      </c>
      <c r="H1120" s="16" t="s">
        <v>66</v>
      </c>
      <c r="I1120" s="16" t="s">
        <v>138</v>
      </c>
      <c r="J1120" s="16" t="s">
        <v>83</v>
      </c>
      <c r="K1120" s="16" t="s">
        <v>69</v>
      </c>
      <c r="L1120" s="16" t="s">
        <v>85</v>
      </c>
      <c r="M1120" s="19">
        <v>118000</v>
      </c>
      <c r="N1120" s="19">
        <v>118000</v>
      </c>
      <c r="O1120" s="20" t="s">
        <v>3890</v>
      </c>
      <c r="P1120" s="21">
        <v>2100155040528</v>
      </c>
      <c r="Q1120" s="20" t="s">
        <v>72</v>
      </c>
      <c r="R1120" s="16" t="str">
        <f t="shared" si="294"/>
        <v>ADF Including TSF</v>
      </c>
      <c r="S1120" s="16" t="str">
        <f t="shared" si="293"/>
        <v>D</v>
      </c>
      <c r="T1120" s="16" t="str">
        <f t="shared" si="292"/>
        <v>ADF Countries</v>
      </c>
      <c r="U1120" s="16" t="str">
        <f t="shared" si="295"/>
        <v>Transition States</v>
      </c>
      <c r="V1120" s="22" t="str">
        <f>IF(ISNUMBER(MATCH(A1120, {"Gabon","Sudan","Niger","Mali","Burkina Faso","Guinea"}, 0)), "De Facto Countries", "Non-De Facto Countries")</f>
        <v>Non-De Facto Countries</v>
      </c>
      <c r="W1120" s="16" t="str">
        <f t="shared" si="306"/>
        <v>Central</v>
      </c>
      <c r="X1120" s="16" t="str">
        <f t="shared" si="307"/>
        <v>Transport</v>
      </c>
      <c r="Y1120" s="23"/>
      <c r="AB1120" s="23">
        <f>Table2[[#This Row],[Approved Amount_UA Equivalent]]</f>
        <v>118000</v>
      </c>
      <c r="AD1120" s="23">
        <f>SUM(Table2[[#This Row],[Feed Africa ]:[Improve Quality Of Life ]])</f>
        <v>118000</v>
      </c>
      <c r="AE1120" s="16" t="b">
        <f>Table2[[#This Row],[Total HI5]]=Table2[[#This Row],[Approved Amount_UA Equivalent]]</f>
        <v>1</v>
      </c>
      <c r="AF1120" s="24">
        <v>41</v>
      </c>
      <c r="AG1120" s="20" t="str">
        <f t="shared" si="296"/>
        <v>ISP and Investment Project</v>
      </c>
      <c r="AH1120" s="24" t="e">
        <f>VLOOKUP(Table2[[#This Row],[SAP Code]],[25]DATA!$A:$G,7,FALSE)</f>
        <v>#N/A</v>
      </c>
      <c r="AI1120" s="20" t="str">
        <f t="shared" si="297"/>
        <v>Infrastructure</v>
      </c>
      <c r="AJ1120" s="25" t="s">
        <v>89</v>
      </c>
      <c r="AK1120" s="25" t="s">
        <v>140</v>
      </c>
      <c r="AL1120" s="23" t="str" cm="1">
        <f t="array" ref="AL1120">_xlfn.SWITCH(AK1120,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20" s="26">
        <v>1</v>
      </c>
      <c r="AN1120" s="25" t="str">
        <f t="shared" si="305"/>
        <v>Sovereign</v>
      </c>
      <c r="AO1120" s="27">
        <v>0.5</v>
      </c>
      <c r="AP1120" s="23">
        <f>Table2[[#This Row],[Approved Amount_UA Equivalent]]/1000000</f>
        <v>0.11799999999999999</v>
      </c>
      <c r="AQ1120" s="19">
        <f t="shared" si="298"/>
        <v>0.15703912</v>
      </c>
      <c r="AR1120" s="23" t="str">
        <f t="shared" si="299"/>
        <v>1-10</v>
      </c>
      <c r="AS1120" s="23" t="str">
        <f t="shared" si="300"/>
        <v>1-20</v>
      </c>
      <c r="AT1120" s="23" t="str">
        <f t="shared" si="301"/>
        <v>1-40</v>
      </c>
      <c r="AU1120" s="23" t="str">
        <f t="shared" si="302"/>
        <v>&lt;1-50 Mn</v>
      </c>
      <c r="AV1120" s="23">
        <f>Table2[[#This Row],[Amount]]</f>
        <v>118000</v>
      </c>
      <c r="AW1120" s="23" t="str">
        <f t="shared" si="303"/>
        <v>Oct 2019</v>
      </c>
      <c r="AX1120" s="28">
        <f>IFERROR(VLOOKUP(Table2[[#This Row],[SAP Code]],[26]_16!A:B,2,FALSE),0)</f>
        <v>0</v>
      </c>
      <c r="AY1120" s="28">
        <f>IFERROR(VLOOKUP(Table2[[#This Row],[SAP Code]],[26]_16!D:E,2,FALSE)/ 1000000, 0)</f>
        <v>0</v>
      </c>
      <c r="AZ1120" s="28">
        <f>IFERROR(VLOOKUP(Table2[[#This Row],[SAP Code]],[26]_16!G:H,2,FALSE)/ 1000000, 0)</f>
        <v>0</v>
      </c>
      <c r="BA1120" s="28">
        <f>IFERROR(VLOOKUP(Table2[[#This Row],[SAP Code]],[26]_16!J:K,2,FALSE)/ 1000000, 0)</f>
        <v>0</v>
      </c>
      <c r="BB1120" s="28">
        <f>IFERROR(VLOOKUP(Table2[[#This Row],[SAP Code]],[26]_16!M:N,2,FALSE)/ 1000000, 0)</f>
        <v>0</v>
      </c>
      <c r="BC1120" s="28">
        <f>IFERROR(VLOOKUP(Table2[[#This Row],[SAP Code]],[26]_16!P:Q,2,FALSE),0)</f>
        <v>0</v>
      </c>
      <c r="BD1120" s="28">
        <f>IFERROR(VLOOKUP(Table2[[#This Row],[SAP Code]],[26]_16!S:T,2,FALSE),0)</f>
        <v>4.0232200000000001E-3</v>
      </c>
      <c r="BE1120" s="28">
        <f>IFERROR(VLOOKUP(Table2[[#This Row],[SAP Code]],[26]_16!V:W,2,FALSE)/ 1000000, 0)</f>
        <v>0</v>
      </c>
      <c r="BF1120" s="28">
        <f>IFERROR(VLOOKUP(Table2[[#This Row],[SAP Code]],[26]_16!Y:Z,2,FALSE)/ 1000000, 0)</f>
        <v>0</v>
      </c>
      <c r="BG1120" s="28" t="str">
        <f>IFERROR(VLOOKUP(Table2[[#This Row],[SAP Code]],[26]port!$A:$AD,30,FALSE),"unknown")</f>
        <v>OnGo</v>
      </c>
      <c r="BH1120" s="29" t="str">
        <f t="shared" si="304"/>
        <v>Ongoing</v>
      </c>
      <c r="BI1120" s="16"/>
    </row>
    <row r="1121" spans="1:61" ht="17.100000000000001" customHeight="1">
      <c r="A1121" s="16" t="s">
        <v>369</v>
      </c>
      <c r="B1121" s="16" t="s">
        <v>3887</v>
      </c>
      <c r="C1121" s="16" t="s">
        <v>3891</v>
      </c>
      <c r="D1121" s="16" t="s">
        <v>3889</v>
      </c>
      <c r="E1121" s="18">
        <v>43759</v>
      </c>
      <c r="F1121" s="16" t="s">
        <v>373</v>
      </c>
      <c r="G1121" s="16" t="s">
        <v>140</v>
      </c>
      <c r="H1121" s="16" t="s">
        <v>66</v>
      </c>
      <c r="I1121" s="16" t="s">
        <v>138</v>
      </c>
      <c r="J1121" s="16" t="s">
        <v>2463</v>
      </c>
      <c r="K1121" s="16" t="s">
        <v>69</v>
      </c>
      <c r="L1121" s="16" t="s">
        <v>85</v>
      </c>
      <c r="M1121" s="19">
        <v>1000000</v>
      </c>
      <c r="N1121" s="19">
        <v>1000000</v>
      </c>
      <c r="O1121" s="20" t="s">
        <v>3890</v>
      </c>
      <c r="P1121" s="21">
        <v>5900155016056</v>
      </c>
      <c r="Q1121" s="20" t="s">
        <v>72</v>
      </c>
      <c r="R1121" s="16" t="str">
        <f t="shared" si="294"/>
        <v>ADF Including TSF</v>
      </c>
      <c r="S1121" s="16" t="str">
        <f t="shared" si="293"/>
        <v>D</v>
      </c>
      <c r="T1121" s="16" t="str">
        <f t="shared" si="292"/>
        <v>ADF Countries</v>
      </c>
      <c r="U1121" s="16" t="str">
        <f t="shared" si="295"/>
        <v>Transition States</v>
      </c>
      <c r="V1121" s="22" t="str">
        <f>IF(ISNUMBER(MATCH(A1121, {"Gabon","Sudan","Niger","Mali","Burkina Faso","Guinea"}, 0)), "De Facto Countries", "Non-De Facto Countries")</f>
        <v>Non-De Facto Countries</v>
      </c>
      <c r="W1121" s="16" t="str">
        <f t="shared" si="306"/>
        <v>Central</v>
      </c>
      <c r="X1121" s="16" t="str">
        <f t="shared" si="307"/>
        <v>Transport</v>
      </c>
      <c r="Y1121" s="23"/>
      <c r="AB1121" s="23">
        <f>Table2[[#This Row],[Approved Amount_UA Equivalent]]</f>
        <v>1000000</v>
      </c>
      <c r="AD1121" s="23">
        <f>SUM(Table2[[#This Row],[Feed Africa ]:[Improve Quality Of Life ]])</f>
        <v>1000000</v>
      </c>
      <c r="AE1121" s="16" t="b">
        <f>Table2[[#This Row],[Total HI5]]=Table2[[#This Row],[Approved Amount_UA Equivalent]]</f>
        <v>1</v>
      </c>
      <c r="AF1121" s="24">
        <v>41</v>
      </c>
      <c r="AG1121" s="20" t="str">
        <f t="shared" si="296"/>
        <v>ISP and Investment Project</v>
      </c>
      <c r="AH1121" s="24" t="e">
        <f>VLOOKUP(Table2[[#This Row],[SAP Code]],[25]DATA!$A:$G,7,FALSE)</f>
        <v>#N/A</v>
      </c>
      <c r="AI1121" s="20" t="str">
        <f t="shared" si="297"/>
        <v>Infrastructure</v>
      </c>
      <c r="AJ1121" s="25" t="s">
        <v>89</v>
      </c>
      <c r="AK1121" s="25" t="s">
        <v>140</v>
      </c>
      <c r="AL1121" s="23" t="str" cm="1">
        <f t="array" ref="AL1121">_xlfn.SWITCH(AK1121,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21" s="26">
        <v>1</v>
      </c>
      <c r="AN1121" s="25" t="str">
        <f t="shared" si="305"/>
        <v>Sovereign</v>
      </c>
      <c r="AO1121" s="27">
        <v>0.5</v>
      </c>
      <c r="AP1121" s="23">
        <f>Table2[[#This Row],[Approved Amount_UA Equivalent]]/1000000</f>
        <v>1</v>
      </c>
      <c r="AQ1121" s="19">
        <f t="shared" si="298"/>
        <v>1.33084</v>
      </c>
      <c r="AR1121" s="23" t="str">
        <f t="shared" si="299"/>
        <v>1-10</v>
      </c>
      <c r="AS1121" s="23" t="str">
        <f t="shared" si="300"/>
        <v>1-20</v>
      </c>
      <c r="AT1121" s="23" t="str">
        <f t="shared" si="301"/>
        <v>1-40</v>
      </c>
      <c r="AU1121" s="23" t="str">
        <f t="shared" si="302"/>
        <v>&lt;1-50 Mn</v>
      </c>
      <c r="AV1121" s="23">
        <f>Table2[[#This Row],[Amount]]</f>
        <v>1000000</v>
      </c>
      <c r="AW1121" s="23" t="str">
        <f t="shared" si="303"/>
        <v>Oct 2019</v>
      </c>
      <c r="AX1121" s="28">
        <f>IFERROR(VLOOKUP(Table2[[#This Row],[SAP Code]],[26]_16!A:B,2,FALSE),0)</f>
        <v>0</v>
      </c>
      <c r="AY1121" s="28">
        <f>IFERROR(VLOOKUP(Table2[[#This Row],[SAP Code]],[26]_16!D:E,2,FALSE)/ 1000000, 0)</f>
        <v>0</v>
      </c>
      <c r="AZ1121" s="28">
        <f>IFERROR(VLOOKUP(Table2[[#This Row],[SAP Code]],[26]_16!G:H,2,FALSE)/ 1000000, 0)</f>
        <v>0</v>
      </c>
      <c r="BA1121" s="28">
        <f>IFERROR(VLOOKUP(Table2[[#This Row],[SAP Code]],[26]_16!J:K,2,FALSE)/ 1000000, 0)</f>
        <v>0</v>
      </c>
      <c r="BB1121" s="28">
        <f>IFERROR(VLOOKUP(Table2[[#This Row],[SAP Code]],[26]_16!M:N,2,FALSE)/ 1000000, 0)</f>
        <v>0</v>
      </c>
      <c r="BC1121" s="28">
        <f>IFERROR(VLOOKUP(Table2[[#This Row],[SAP Code]],[26]_16!P:Q,2,FALSE),0)</f>
        <v>0</v>
      </c>
      <c r="BD1121" s="28">
        <f>IFERROR(VLOOKUP(Table2[[#This Row],[SAP Code]],[26]_16!S:T,2,FALSE),0)</f>
        <v>4.0232200000000001E-3</v>
      </c>
      <c r="BE1121" s="28">
        <f>IFERROR(VLOOKUP(Table2[[#This Row],[SAP Code]],[26]_16!V:W,2,FALSE)/ 1000000, 0)</f>
        <v>0</v>
      </c>
      <c r="BF1121" s="28">
        <f>IFERROR(VLOOKUP(Table2[[#This Row],[SAP Code]],[26]_16!Y:Z,2,FALSE)/ 1000000, 0)</f>
        <v>0</v>
      </c>
      <c r="BG1121" s="28" t="str">
        <f>IFERROR(VLOOKUP(Table2[[#This Row],[SAP Code]],[26]port!$A:$AD,30,FALSE),"unknown")</f>
        <v>OnGo</v>
      </c>
      <c r="BH1121" s="29" t="str">
        <f t="shared" si="304"/>
        <v>Ongoing</v>
      </c>
      <c r="BI1121" s="16"/>
    </row>
    <row r="1122" spans="1:61" ht="17.100000000000001" customHeight="1">
      <c r="A1122" s="16" t="s">
        <v>819</v>
      </c>
      <c r="B1122" s="16" t="s">
        <v>3892</v>
      </c>
      <c r="C1122" s="16" t="s">
        <v>3893</v>
      </c>
      <c r="D1122" s="16" t="s">
        <v>3894</v>
      </c>
      <c r="E1122" s="18">
        <v>43761</v>
      </c>
      <c r="F1122" s="16" t="s">
        <v>1751</v>
      </c>
      <c r="G1122" s="16" t="s">
        <v>115</v>
      </c>
      <c r="H1122" s="16" t="s">
        <v>81</v>
      </c>
      <c r="I1122" s="16" t="s">
        <v>67</v>
      </c>
      <c r="J1122" s="16" t="s">
        <v>2463</v>
      </c>
      <c r="K1122" s="16" t="s">
        <v>69</v>
      </c>
      <c r="L1122" s="16" t="s">
        <v>85</v>
      </c>
      <c r="M1122" s="19">
        <v>6000000</v>
      </c>
      <c r="N1122" s="19">
        <v>6000000</v>
      </c>
      <c r="O1122" s="20" t="s">
        <v>3895</v>
      </c>
      <c r="P1122" s="21">
        <v>5900155016060</v>
      </c>
      <c r="Q1122" s="20" t="s">
        <v>72</v>
      </c>
      <c r="R1122" s="16" t="str">
        <f t="shared" si="294"/>
        <v>ADF Including TSF</v>
      </c>
      <c r="S1122" s="16" t="str">
        <f t="shared" si="293"/>
        <v>I</v>
      </c>
      <c r="T1122" s="16" t="str">
        <f t="shared" si="292"/>
        <v>ADF Countries</v>
      </c>
      <c r="U1122" s="16" t="str">
        <f t="shared" si="295"/>
        <v>Transition States</v>
      </c>
      <c r="V1122" s="22" t="str">
        <f>IF(ISNUMBER(MATCH(A1122, {"Gabon","Sudan","Niger","Mali","Burkina Faso","Guinea"}, 0)), "De Facto Countries", "Non-De Facto Countries")</f>
        <v>Non-De Facto Countries</v>
      </c>
      <c r="W1122" s="16" t="str">
        <f t="shared" si="306"/>
        <v>East</v>
      </c>
      <c r="X1122" s="16" t="str">
        <f t="shared" si="307"/>
        <v>Social</v>
      </c>
      <c r="Y1122" s="23"/>
      <c r="AC1122" s="23">
        <f>Table2[[#This Row],[Approved Amount_UA Equivalent]]</f>
        <v>6000000</v>
      </c>
      <c r="AD1122" s="23">
        <f>SUM(Table2[[#This Row],[Feed Africa ]:[Improve Quality Of Life ]])</f>
        <v>6000000</v>
      </c>
      <c r="AE1122" s="16" t="b">
        <f>Table2[[#This Row],[Total HI5]]=Table2[[#This Row],[Approved Amount_UA Equivalent]]</f>
        <v>1</v>
      </c>
      <c r="AF1122" s="24">
        <v>41</v>
      </c>
      <c r="AG1122" s="20" t="str">
        <f t="shared" si="296"/>
        <v>ISP and Investment Project</v>
      </c>
      <c r="AH1122" s="24" t="e">
        <f>VLOOKUP(Table2[[#This Row],[SAP Code]],[25]DATA!$A:$G,7,FALSE)</f>
        <v>#N/A</v>
      </c>
      <c r="AI1122" s="20" t="str">
        <f t="shared" si="297"/>
        <v>Other Investment</v>
      </c>
      <c r="AJ1122" s="25" t="s">
        <v>73</v>
      </c>
      <c r="AK1122" s="25" t="s">
        <v>115</v>
      </c>
      <c r="AL1122" s="23" t="str" cm="1">
        <f t="array" ref="AL1122">_xlfn.SWITCH(AK1122,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22" s="26">
        <v>1</v>
      </c>
      <c r="AN1122" s="25" t="str">
        <f t="shared" si="305"/>
        <v>Sovereign</v>
      </c>
      <c r="AO1122" s="27">
        <v>1</v>
      </c>
      <c r="AP1122" s="23">
        <f>Table2[[#This Row],[Approved Amount_UA Equivalent]]/1000000</f>
        <v>6</v>
      </c>
      <c r="AQ1122" s="19">
        <f t="shared" si="298"/>
        <v>7.9850399999999997</v>
      </c>
      <c r="AR1122" s="23" t="str">
        <f t="shared" si="299"/>
        <v>1-10</v>
      </c>
      <c r="AS1122" s="23" t="str">
        <f t="shared" si="300"/>
        <v>1-20</v>
      </c>
      <c r="AT1122" s="23" t="str">
        <f t="shared" si="301"/>
        <v>1-40</v>
      </c>
      <c r="AU1122" s="23" t="str">
        <f t="shared" si="302"/>
        <v>&lt;1-50 Mn</v>
      </c>
      <c r="AV1122" s="23">
        <f>Table2[[#This Row],[Amount]]</f>
        <v>6000000</v>
      </c>
      <c r="AW1122" s="23" t="str">
        <f t="shared" si="303"/>
        <v>Oct 2019</v>
      </c>
      <c r="AX1122" s="28">
        <f>IFERROR(VLOOKUP(Table2[[#This Row],[SAP Code]],[26]_16!A:B,2,FALSE),0)</f>
        <v>0</v>
      </c>
      <c r="AY1122" s="28">
        <f>IFERROR(VLOOKUP(Table2[[#This Row],[SAP Code]],[26]_16!D:E,2,FALSE)/ 1000000, 0)</f>
        <v>0</v>
      </c>
      <c r="AZ1122" s="28">
        <f>IFERROR(VLOOKUP(Table2[[#This Row],[SAP Code]],[26]_16!G:H,2,FALSE)/ 1000000, 0)</f>
        <v>0</v>
      </c>
      <c r="BA1122" s="28">
        <f>IFERROR(VLOOKUP(Table2[[#This Row],[SAP Code]],[26]_16!J:K,2,FALSE)/ 1000000, 0)</f>
        <v>0</v>
      </c>
      <c r="BB1122" s="28">
        <f>IFERROR(VLOOKUP(Table2[[#This Row],[SAP Code]],[26]_16!M:N,2,FALSE)/ 1000000, 0)</f>
        <v>0</v>
      </c>
      <c r="BC1122" s="28">
        <f>IFERROR(VLOOKUP(Table2[[#This Row],[SAP Code]],[26]_16!P:Q,2,FALSE),0)</f>
        <v>8.7189779999999995E-2</v>
      </c>
      <c r="BD1122" s="28">
        <f>IFERROR(VLOOKUP(Table2[[#This Row],[SAP Code]],[26]_16!S:T,2,FALSE),0)</f>
        <v>0.21577279999999999</v>
      </c>
      <c r="BE1122" s="28">
        <f>IFERROR(VLOOKUP(Table2[[#This Row],[SAP Code]],[26]_16!V:W,2,FALSE)/ 1000000, 0)</f>
        <v>1.4100022800000003</v>
      </c>
      <c r="BF1122" s="28">
        <f>IFERROR(VLOOKUP(Table2[[#This Row],[SAP Code]],[26]_16!Y:Z,2,FALSE)/ 1000000, 0)</f>
        <v>0.69042437000000001</v>
      </c>
      <c r="BG1122" s="28" t="str">
        <f>IFERROR(VLOOKUP(Table2[[#This Row],[SAP Code]],[26]port!$A:$AD,30,FALSE),"unknown")</f>
        <v>OnGo</v>
      </c>
      <c r="BH1122" s="29" t="str">
        <f t="shared" si="304"/>
        <v>Ongoing</v>
      </c>
      <c r="BI1122" s="16"/>
    </row>
    <row r="1123" spans="1:61" ht="17.100000000000001" customHeight="1">
      <c r="A1123" s="16" t="s">
        <v>213</v>
      </c>
      <c r="B1123" s="16" t="s">
        <v>3896</v>
      </c>
      <c r="C1123" s="16" t="s">
        <v>3897</v>
      </c>
      <c r="D1123" s="16" t="s">
        <v>3898</v>
      </c>
      <c r="E1123" s="18">
        <v>43762</v>
      </c>
      <c r="F1123" s="16" t="s">
        <v>3899</v>
      </c>
      <c r="G1123" s="16" t="s">
        <v>90</v>
      </c>
      <c r="H1123" s="37" t="s">
        <v>213</v>
      </c>
      <c r="I1123" s="16" t="s">
        <v>82</v>
      </c>
      <c r="J1123" s="16" t="s">
        <v>83</v>
      </c>
      <c r="K1123" s="16" t="s">
        <v>69</v>
      </c>
      <c r="L1123" s="16" t="s">
        <v>85</v>
      </c>
      <c r="M1123" s="19">
        <v>715000</v>
      </c>
      <c r="N1123" s="19">
        <v>715000</v>
      </c>
      <c r="O1123" s="20" t="s">
        <v>3900</v>
      </c>
      <c r="P1123" s="21">
        <v>2100155040533</v>
      </c>
      <c r="Q1123" s="20" t="s">
        <v>72</v>
      </c>
      <c r="R1123" s="16" t="str">
        <f t="shared" si="294"/>
        <v>ADF Including TSF</v>
      </c>
      <c r="S1123" s="16" t="str">
        <f t="shared" si="293"/>
        <v>F</v>
      </c>
      <c r="T1123" s="16" t="str">
        <f t="shared" si="292"/>
        <v>Multinational</v>
      </c>
      <c r="U1123" s="16" t="str">
        <f t="shared" si="295"/>
        <v>Multinational</v>
      </c>
      <c r="V1123" s="22" t="str">
        <f>IF(ISNUMBER(MATCH(A1123, {"Gabon","Sudan","Niger","Mali","Burkina Faso","Guinea"}, 0)), "De Facto Countries", "Non-De Facto Countries")</f>
        <v>Non-De Facto Countries</v>
      </c>
      <c r="W1123" s="16" t="str">
        <f t="shared" si="306"/>
        <v>Multi</v>
      </c>
      <c r="X1123" s="16" t="str">
        <f t="shared" si="307"/>
        <v>Power</v>
      </c>
      <c r="Y1123" s="23"/>
      <c r="Z1123" s="23">
        <f>Table2[[#This Row],[Approved Amount_UA Equivalent]]</f>
        <v>715000</v>
      </c>
      <c r="AD1123" s="23">
        <f>SUM(Table2[[#This Row],[Feed Africa ]:[Improve Quality Of Life ]])</f>
        <v>715000</v>
      </c>
      <c r="AE1123" s="16" t="b">
        <f>Table2[[#This Row],[Total HI5]]=Table2[[#This Row],[Approved Amount_UA Equivalent]]</f>
        <v>1</v>
      </c>
      <c r="AF1123" s="24">
        <v>40</v>
      </c>
      <c r="AG1123" s="20" t="str">
        <f t="shared" si="296"/>
        <v>ISP and Investment Project</v>
      </c>
      <c r="AH1123" s="24" t="e">
        <f>VLOOKUP(Table2[[#This Row],[SAP Code]],[25]DATA!$A:$G,7,FALSE)</f>
        <v>#N/A</v>
      </c>
      <c r="AI1123" s="20" t="str">
        <f t="shared" si="297"/>
        <v>Infrastructure</v>
      </c>
      <c r="AJ1123" s="25" t="s">
        <v>89</v>
      </c>
      <c r="AK1123" s="25" t="s">
        <v>90</v>
      </c>
      <c r="AL1123" s="23" t="str" cm="1">
        <f t="array" ref="AL1123">_xlfn.SWITCH(AK1123,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23" s="26">
        <v>1</v>
      </c>
      <c r="AN1123" s="25" t="str">
        <f t="shared" si="305"/>
        <v>Sovereign</v>
      </c>
      <c r="AO1123" s="27">
        <v>1</v>
      </c>
      <c r="AP1123" s="23">
        <f>Table2[[#This Row],[Approved Amount_UA Equivalent]]/1000000</f>
        <v>0.71499999999999997</v>
      </c>
      <c r="AQ1123" s="19">
        <f t="shared" si="298"/>
        <v>0.95155060000000002</v>
      </c>
      <c r="AR1123" s="23" t="str">
        <f t="shared" si="299"/>
        <v>1-10</v>
      </c>
      <c r="AS1123" s="23" t="str">
        <f t="shared" si="300"/>
        <v>1-20</v>
      </c>
      <c r="AT1123" s="23" t="str">
        <f t="shared" si="301"/>
        <v>1-40</v>
      </c>
      <c r="AU1123" s="23" t="str">
        <f t="shared" si="302"/>
        <v>&lt;1-50 Mn</v>
      </c>
      <c r="AV1123" s="23">
        <f>Table2[[#This Row],[Amount]]</f>
        <v>715000</v>
      </c>
      <c r="AW1123" s="23" t="str">
        <f t="shared" si="303"/>
        <v>Oct 2019</v>
      </c>
      <c r="AX1123" s="28">
        <f>IFERROR(VLOOKUP(Table2[[#This Row],[SAP Code]],[26]_16!A:B,2,FALSE),0)</f>
        <v>0</v>
      </c>
      <c r="AY1123" s="28">
        <f>IFERROR(VLOOKUP(Table2[[#This Row],[SAP Code]],[26]_16!D:E,2,FALSE)/ 1000000, 0)</f>
        <v>0</v>
      </c>
      <c r="AZ1123" s="28">
        <f>IFERROR(VLOOKUP(Table2[[#This Row],[SAP Code]],[26]_16!G:H,2,FALSE)/ 1000000, 0)</f>
        <v>0</v>
      </c>
      <c r="BA1123" s="28">
        <f>IFERROR(VLOOKUP(Table2[[#This Row],[SAP Code]],[26]_16!J:K,2,FALSE)/ 1000000, 0)</f>
        <v>0</v>
      </c>
      <c r="BB1123" s="28">
        <f>IFERROR(VLOOKUP(Table2[[#This Row],[SAP Code]],[26]_16!M:N,2,FALSE)/ 1000000, 0)</f>
        <v>0</v>
      </c>
      <c r="BC1123" s="28">
        <f>IFERROR(VLOOKUP(Table2[[#This Row],[SAP Code]],[26]_16!P:Q,2,FALSE),0)</f>
        <v>3.0740299999999998E-2</v>
      </c>
      <c r="BD1123" s="28">
        <f>IFERROR(VLOOKUP(Table2[[#This Row],[SAP Code]],[26]_16!S:T,2,FALSE),0)</f>
        <v>0.19867953999999999</v>
      </c>
      <c r="BE1123" s="28">
        <f>IFERROR(VLOOKUP(Table2[[#This Row],[SAP Code]],[26]_16!V:W,2,FALSE)/ 1000000, 0)</f>
        <v>0.23458682</v>
      </c>
      <c r="BF1123" s="28">
        <f>IFERROR(VLOOKUP(Table2[[#This Row],[SAP Code]],[26]_16!Y:Z,2,FALSE)/ 1000000, 0)</f>
        <v>0.15467672999999998</v>
      </c>
      <c r="BG1123" s="28" t="str">
        <f>IFERROR(VLOOKUP(Table2[[#This Row],[SAP Code]],[26]port!$A:$AD,30,FALSE),"unknown")</f>
        <v>OnGo</v>
      </c>
      <c r="BH1123" s="29" t="str">
        <f t="shared" si="304"/>
        <v>Ongoing</v>
      </c>
      <c r="BI1123" s="16"/>
    </row>
    <row r="1124" spans="1:61" ht="17.100000000000001" customHeight="1">
      <c r="A1124" s="16" t="s">
        <v>1006</v>
      </c>
      <c r="B1124" s="16" t="s">
        <v>3901</v>
      </c>
      <c r="C1124" s="16" t="s">
        <v>3902</v>
      </c>
      <c r="D1124" s="16" t="s">
        <v>3903</v>
      </c>
      <c r="E1124" s="18">
        <v>43766</v>
      </c>
      <c r="F1124" s="16" t="s">
        <v>3904</v>
      </c>
      <c r="G1124" s="16" t="s">
        <v>74</v>
      </c>
      <c r="H1124" s="37" t="s">
        <v>194</v>
      </c>
      <c r="I1124" s="16" t="s">
        <v>155</v>
      </c>
      <c r="J1124" s="16" t="s">
        <v>68</v>
      </c>
      <c r="K1124" s="16" t="s">
        <v>69</v>
      </c>
      <c r="L1124" s="16" t="s">
        <v>70</v>
      </c>
      <c r="M1124" s="19">
        <v>914500</v>
      </c>
      <c r="N1124" s="19">
        <v>670793.87666781584</v>
      </c>
      <c r="O1124" s="20" t="s">
        <v>3905</v>
      </c>
      <c r="P1124" s="21">
        <v>5000199006018</v>
      </c>
      <c r="Q1124" s="20" t="s">
        <v>72</v>
      </c>
      <c r="R1124" s="16" t="str">
        <f t="shared" si="294"/>
        <v>OTHERS</v>
      </c>
      <c r="S1124" s="16" t="str">
        <f t="shared" si="293"/>
        <v>A</v>
      </c>
      <c r="T1124" s="16" t="str">
        <f t="shared" si="292"/>
        <v>ADF Countries</v>
      </c>
      <c r="U1124" s="16" t="str">
        <f t="shared" si="295"/>
        <v>Non-Transition States</v>
      </c>
      <c r="V1124" s="22" t="str">
        <f>IF(ISNUMBER(MATCH(A1124, {"Gabon","Sudan","Niger","Mali","Burkina Faso","Guinea"}, 0)), "De Facto Countries", "Non-De Facto Countries")</f>
        <v>Non-De Facto Countries</v>
      </c>
      <c r="W1124" s="16" t="str">
        <f t="shared" si="306"/>
        <v>North</v>
      </c>
      <c r="X1124" s="16" t="str">
        <f t="shared" si="307"/>
        <v>Agriculture</v>
      </c>
      <c r="Y1124" s="23">
        <f>Table2[[#This Row],[Approved Amount_UA Equivalent]]</f>
        <v>670793.87666781584</v>
      </c>
      <c r="AD1124" s="23">
        <f>SUM(Table2[[#This Row],[Feed Africa ]:[Improve Quality Of Life ]])</f>
        <v>670793.87666781584</v>
      </c>
      <c r="AE1124" s="16" t="b">
        <f>Table2[[#This Row],[Total HI5]]=Table2[[#This Row],[Approved Amount_UA Equivalent]]</f>
        <v>1</v>
      </c>
      <c r="AF1124" s="24">
        <v>50</v>
      </c>
      <c r="AG1124" s="20" t="str">
        <f t="shared" si="296"/>
        <v>Emergency Assistance</v>
      </c>
      <c r="AH1124" s="24" t="e">
        <f>VLOOKUP(Table2[[#This Row],[SAP Code]],[25]DATA!$A:$G,7,FALSE)</f>
        <v>#N/A</v>
      </c>
      <c r="AI1124" s="20" t="str">
        <f t="shared" si="297"/>
        <v>Other Investment</v>
      </c>
      <c r="AJ1124" s="25" t="s">
        <v>157</v>
      </c>
      <c r="AK1124" s="25" t="s">
        <v>74</v>
      </c>
      <c r="AL1124" s="23" t="str" cm="1">
        <f t="array" ref="AL1124">_xlfn.SWITCH(AK1124,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24" s="26">
        <v>1</v>
      </c>
      <c r="AN1124" s="25" t="str">
        <f t="shared" si="305"/>
        <v>Sovereign</v>
      </c>
      <c r="AO1124" s="27">
        <v>1</v>
      </c>
      <c r="AP1124" s="23">
        <f>Table2[[#This Row],[Approved Amount_UA Equivalent]]/1000000</f>
        <v>0.67079387666781587</v>
      </c>
      <c r="AQ1124" s="19">
        <f t="shared" si="298"/>
        <v>0.8927193228245961</v>
      </c>
      <c r="AR1124" s="23" t="str">
        <f t="shared" si="299"/>
        <v>1-10</v>
      </c>
      <c r="AS1124" s="23" t="str">
        <f t="shared" si="300"/>
        <v>1-20</v>
      </c>
      <c r="AT1124" s="23" t="str">
        <f t="shared" si="301"/>
        <v>1-40</v>
      </c>
      <c r="AU1124" s="23" t="str">
        <f t="shared" si="302"/>
        <v>&lt;1-50 Mn</v>
      </c>
      <c r="AV1124" s="23">
        <f>Table2[[#This Row],[Amount]]</f>
        <v>914500</v>
      </c>
      <c r="AW1124" s="23" t="str">
        <f t="shared" si="303"/>
        <v>Oct 2019</v>
      </c>
      <c r="AX1124" s="28">
        <f>IFERROR(VLOOKUP(Table2[[#This Row],[SAP Code]],[26]_16!A:B,2,FALSE),0)</f>
        <v>0</v>
      </c>
      <c r="AY1124" s="28">
        <f>IFERROR(VLOOKUP(Table2[[#This Row],[SAP Code]],[26]_16!D:E,2,FALSE)/ 1000000, 0)</f>
        <v>0</v>
      </c>
      <c r="AZ1124" s="28">
        <f>IFERROR(VLOOKUP(Table2[[#This Row],[SAP Code]],[26]_16!G:H,2,FALSE)/ 1000000, 0)</f>
        <v>0</v>
      </c>
      <c r="BA1124" s="28">
        <f>IFERROR(VLOOKUP(Table2[[#This Row],[SAP Code]],[26]_16!J:K,2,FALSE)/ 1000000, 0)</f>
        <v>0</v>
      </c>
      <c r="BB1124" s="28">
        <f>IFERROR(VLOOKUP(Table2[[#This Row],[SAP Code]],[26]_16!M:N,2,FALSE)/ 1000000, 0)</f>
        <v>0</v>
      </c>
      <c r="BC1124" s="28">
        <f>IFERROR(VLOOKUP(Table2[[#This Row],[SAP Code]],[26]_16!P:Q,2,FALSE),0)</f>
        <v>0</v>
      </c>
      <c r="BD1124" s="28">
        <f>IFERROR(VLOOKUP(Table2[[#This Row],[SAP Code]],[26]_16!S:T,2,FALSE),0)</f>
        <v>0</v>
      </c>
      <c r="BE1124" s="28">
        <f>IFERROR(VLOOKUP(Table2[[#This Row],[SAP Code]],[26]_16!V:W,2,FALSE)/ 1000000, 0)</f>
        <v>0</v>
      </c>
      <c r="BF1124" s="28">
        <f>IFERROR(VLOOKUP(Table2[[#This Row],[SAP Code]],[26]_16!Y:Z,2,FALSE)/ 1000000, 0)</f>
        <v>0</v>
      </c>
      <c r="BG1124" s="28" t="str">
        <f>IFERROR(VLOOKUP(Table2[[#This Row],[SAP Code]],[26]port!$A:$AD,30,FALSE),"unknown")</f>
        <v>CLSD</v>
      </c>
      <c r="BH1124" s="29" t="str">
        <f t="shared" si="304"/>
        <v>Number of operations completed out of the net approved of that year</v>
      </c>
      <c r="BI1124" s="16"/>
    </row>
    <row r="1125" spans="1:61" ht="17.100000000000001" customHeight="1">
      <c r="A1125" s="16" t="s">
        <v>174</v>
      </c>
      <c r="B1125" s="16" t="s">
        <v>3906</v>
      </c>
      <c r="C1125" s="16" t="s">
        <v>3907</v>
      </c>
      <c r="D1125" s="16" t="s">
        <v>3908</v>
      </c>
      <c r="E1125" s="18">
        <v>43767</v>
      </c>
      <c r="F1125" s="16" t="s">
        <v>635</v>
      </c>
      <c r="G1125" s="16" t="s">
        <v>255</v>
      </c>
      <c r="H1125" s="16" t="s">
        <v>101</v>
      </c>
      <c r="I1125" s="16" t="s">
        <v>155</v>
      </c>
      <c r="J1125" s="16" t="s">
        <v>179</v>
      </c>
      <c r="K1125" s="16" t="s">
        <v>84</v>
      </c>
      <c r="L1125" s="16" t="s">
        <v>70</v>
      </c>
      <c r="M1125" s="19">
        <v>165000000</v>
      </c>
      <c r="N1125" s="19">
        <v>121028966.26592632</v>
      </c>
      <c r="O1125" s="20" t="s">
        <v>3909</v>
      </c>
      <c r="P1125" s="21">
        <v>2000200004559</v>
      </c>
      <c r="Q1125" s="20" t="s">
        <v>87</v>
      </c>
      <c r="R1125" s="16" t="str">
        <f t="shared" si="294"/>
        <v>ADB Public</v>
      </c>
      <c r="S1125" s="16" t="str">
        <f t="shared" si="293"/>
        <v>K</v>
      </c>
      <c r="T1125" s="16" t="str">
        <f t="shared" si="292"/>
        <v>ADB Countries</v>
      </c>
      <c r="U1125" s="16" t="str">
        <f t="shared" si="295"/>
        <v>Non-Transition States</v>
      </c>
      <c r="V1125" s="22" t="str">
        <f>IF(ISNUMBER(MATCH(A1125, {"Gabon","Sudan","Niger","Mali","Burkina Faso","Guinea"}, 0)), "De Facto Countries", "Non-De Facto Countries")</f>
        <v>Non-De Facto Countries</v>
      </c>
      <c r="W1125" s="16" t="str">
        <f t="shared" si="306"/>
        <v>South</v>
      </c>
      <c r="X1125" s="16" t="str">
        <f t="shared" si="307"/>
        <v>Multi-Sector</v>
      </c>
      <c r="Y1125" s="23">
        <f>Table2[[#This Row],[Approved Amount_UA Equivalent]]</f>
        <v>121028966.26592632</v>
      </c>
      <c r="AD1125" s="23">
        <f>SUM(Table2[[#This Row],[Feed Africa ]:[Improve Quality Of Life ]])</f>
        <v>121028966.26592632</v>
      </c>
      <c r="AE1125" s="16" t="b">
        <f>Table2[[#This Row],[Total HI5]]=Table2[[#This Row],[Approved Amount_UA Equivalent]]</f>
        <v>1</v>
      </c>
      <c r="AF1125" s="24">
        <v>20</v>
      </c>
      <c r="AG1125" s="20" t="str">
        <f t="shared" si="296"/>
        <v>Policy and Result Based Op</v>
      </c>
      <c r="AH1125" s="24" t="e">
        <f>VLOOKUP(Table2[[#This Row],[SAP Code]],[25]DATA!$A:$G,7,FALSE)</f>
        <v>#N/A</v>
      </c>
      <c r="AI1125" s="20" t="str">
        <f t="shared" si="297"/>
        <v>Policy-Based Lending</v>
      </c>
      <c r="AJ1125" s="25" t="s">
        <v>157</v>
      </c>
      <c r="AK1125" s="25" t="s">
        <v>255</v>
      </c>
      <c r="AL1125" s="23" t="str" cm="1">
        <f t="array" ref="AL1125">_xlfn.SWITCH(AK1125,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25" s="26">
        <v>1</v>
      </c>
      <c r="AN1125" s="25" t="str">
        <f t="shared" si="305"/>
        <v>Sovereign</v>
      </c>
      <c r="AO1125" s="27">
        <v>1</v>
      </c>
      <c r="AP1125" s="23">
        <f>Table2[[#This Row],[Approved Amount_UA Equivalent]]/1000000</f>
        <v>121.02896626592631</v>
      </c>
      <c r="AQ1125" s="19">
        <f t="shared" si="298"/>
        <v>161.07018946534538</v>
      </c>
      <c r="AR1125" s="23" t="str">
        <f t="shared" si="299"/>
        <v>121-130</v>
      </c>
      <c r="AS1125" s="23" t="str">
        <f t="shared" si="300"/>
        <v>121-140</v>
      </c>
      <c r="AT1125" s="23" t="str">
        <f t="shared" si="301"/>
        <v>121-160</v>
      </c>
      <c r="AU1125" s="23" t="str">
        <f t="shared" si="302"/>
        <v>100-200 Mn</v>
      </c>
      <c r="AV1125" s="23">
        <f>Table2[[#This Row],[Amount]]</f>
        <v>165000000</v>
      </c>
      <c r="AW1125" s="23" t="str">
        <f t="shared" si="303"/>
        <v>Oct 2019</v>
      </c>
      <c r="AX1125" s="28">
        <f>IFERROR(VLOOKUP(Table2[[#This Row],[SAP Code]],[26]_16!A:B,2,FALSE),0)</f>
        <v>0</v>
      </c>
      <c r="AY1125" s="28">
        <f>IFERROR(VLOOKUP(Table2[[#This Row],[SAP Code]],[26]_16!D:E,2,FALSE)/ 1000000, 0)</f>
        <v>0</v>
      </c>
      <c r="AZ1125" s="28">
        <f>IFERROR(VLOOKUP(Table2[[#This Row],[SAP Code]],[26]_16!G:H,2,FALSE)/ 1000000, 0)</f>
        <v>0</v>
      </c>
      <c r="BA1125" s="28">
        <f>IFERROR(VLOOKUP(Table2[[#This Row],[SAP Code]],[26]_16!J:K,2,FALSE)/ 1000000, 0)</f>
        <v>0</v>
      </c>
      <c r="BB1125" s="28">
        <f>IFERROR(VLOOKUP(Table2[[#This Row],[SAP Code]],[26]_16!M:N,2,FALSE)/ 1000000, 0)</f>
        <v>0</v>
      </c>
      <c r="BC1125" s="28">
        <f>IFERROR(VLOOKUP(Table2[[#This Row],[SAP Code]],[26]_16!P:Q,2,FALSE),0)</f>
        <v>121.46687686</v>
      </c>
      <c r="BD1125" s="28">
        <f>IFERROR(VLOOKUP(Table2[[#This Row],[SAP Code]],[26]_16!S:T,2,FALSE),0)</f>
        <v>0</v>
      </c>
      <c r="BE1125" s="28">
        <f>IFERROR(VLOOKUP(Table2[[#This Row],[SAP Code]],[26]_16!V:W,2,FALSE)/ 1000000, 0)</f>
        <v>0</v>
      </c>
      <c r="BF1125" s="28">
        <f>IFERROR(VLOOKUP(Table2[[#This Row],[SAP Code]],[26]_16!Y:Z,2,FALSE)/ 1000000, 0)</f>
        <v>0</v>
      </c>
      <c r="BG1125" s="28" t="str">
        <f>IFERROR(VLOOKUP(Table2[[#This Row],[SAP Code]],[26]port!$A:$AD,30,FALSE),"unknown")</f>
        <v>COMP</v>
      </c>
      <c r="BH1125" s="29" t="str">
        <f t="shared" si="304"/>
        <v>Number of operations completed out of the net approved of that year</v>
      </c>
      <c r="BI1125" s="16"/>
    </row>
    <row r="1126" spans="1:61" ht="17.100000000000001" customHeight="1">
      <c r="A1126" s="16" t="s">
        <v>872</v>
      </c>
      <c r="B1126" s="16" t="s">
        <v>3746</v>
      </c>
      <c r="C1126" s="16" t="s">
        <v>3910</v>
      </c>
      <c r="D1126" s="16" t="s">
        <v>3911</v>
      </c>
      <c r="E1126" s="18">
        <v>43768</v>
      </c>
      <c r="F1126" s="16" t="s">
        <v>876</v>
      </c>
      <c r="G1126" s="16" t="s">
        <v>140</v>
      </c>
      <c r="H1126" s="16" t="s">
        <v>81</v>
      </c>
      <c r="I1126" s="16" t="s">
        <v>138</v>
      </c>
      <c r="J1126" s="16" t="s">
        <v>3380</v>
      </c>
      <c r="K1126" s="16" t="s">
        <v>69</v>
      </c>
      <c r="L1126" s="16" t="s">
        <v>195</v>
      </c>
      <c r="M1126" s="19">
        <v>38738318</v>
      </c>
      <c r="N1126" s="19">
        <v>30941148.562300321</v>
      </c>
      <c r="O1126" s="20" t="s">
        <v>3749</v>
      </c>
      <c r="P1126" s="21" t="s">
        <v>147</v>
      </c>
      <c r="Q1126" s="20" t="s">
        <v>72</v>
      </c>
      <c r="R1126" s="16" t="str">
        <f t="shared" si="294"/>
        <v>OTHERS</v>
      </c>
      <c r="S1126" s="16" t="str">
        <f t="shared" si="293"/>
        <v>D</v>
      </c>
      <c r="T1126" s="16" t="str">
        <f t="shared" si="292"/>
        <v>ADF Countries</v>
      </c>
      <c r="U1126" s="16" t="str">
        <f t="shared" si="295"/>
        <v>Transition States</v>
      </c>
      <c r="V1126" s="22" t="str">
        <f>IF(ISNUMBER(MATCH(A1126, {"Gabon","Sudan","Niger","Mali","Burkina Faso","Guinea"}, 0)), "De Facto Countries", "Non-De Facto Countries")</f>
        <v>Non-De Facto Countries</v>
      </c>
      <c r="W1126" s="16" t="str">
        <f t="shared" si="306"/>
        <v>East</v>
      </c>
      <c r="X1126" s="16" t="str">
        <f t="shared" si="307"/>
        <v>Transport</v>
      </c>
      <c r="Y1126" s="23"/>
      <c r="AB1126" s="23">
        <f>Table2[[#This Row],[Approved Amount_UA Equivalent]]</f>
        <v>30941148.562300321</v>
      </c>
      <c r="AD1126" s="23">
        <f>SUM(Table2[[#This Row],[Feed Africa ]:[Improve Quality Of Life ]])</f>
        <v>30941148.562300321</v>
      </c>
      <c r="AE1126" s="16" t="b">
        <f>Table2[[#This Row],[Total HI5]]=Table2[[#This Row],[Approved Amount_UA Equivalent]]</f>
        <v>1</v>
      </c>
      <c r="AF1126" s="24">
        <v>40</v>
      </c>
      <c r="AG1126" s="20" t="str">
        <f t="shared" si="296"/>
        <v>ISP and Investment Project</v>
      </c>
      <c r="AH1126" s="24" t="e">
        <f>VLOOKUP(Table2[[#This Row],[SAP Code]],[25]DATA!$A:$G,7,FALSE)</f>
        <v>#N/A</v>
      </c>
      <c r="AI1126" s="20" t="str">
        <f t="shared" si="297"/>
        <v>Infrastructure</v>
      </c>
      <c r="AJ1126" s="25" t="s">
        <v>89</v>
      </c>
      <c r="AK1126" s="25" t="s">
        <v>140</v>
      </c>
      <c r="AL1126" s="23" t="str" cm="1">
        <f t="array" ref="AL1126">_xlfn.SWITCH(AK1126,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26" s="26">
        <v>1</v>
      </c>
      <c r="AN1126" s="25" t="str">
        <f t="shared" si="305"/>
        <v>Sovereign</v>
      </c>
      <c r="AO1126" s="27">
        <v>0.33333333333333331</v>
      </c>
      <c r="AP1126" s="23">
        <f>Table2[[#This Row],[Approved Amount_UA Equivalent]]/1000000</f>
        <v>30.94114856230032</v>
      </c>
      <c r="AQ1126" s="19">
        <f t="shared" si="298"/>
        <v>41.177718152651757</v>
      </c>
      <c r="AR1126" s="23" t="str">
        <f t="shared" si="299"/>
        <v>31-40</v>
      </c>
      <c r="AS1126" s="23" t="str">
        <f t="shared" si="300"/>
        <v>21-40</v>
      </c>
      <c r="AT1126" s="23" t="str">
        <f t="shared" si="301"/>
        <v>1-40</v>
      </c>
      <c r="AU1126" s="23" t="str">
        <f t="shared" si="302"/>
        <v>&lt;1-50 Mn</v>
      </c>
      <c r="AV1126" s="23">
        <f>Table2[[#This Row],[Amount]]</f>
        <v>38738318</v>
      </c>
      <c r="AW1126" s="23" t="str">
        <f t="shared" si="303"/>
        <v>Oct 2019</v>
      </c>
      <c r="AX1126" s="28">
        <f>IFERROR(VLOOKUP(Table2[[#This Row],[SAP Code]],[26]_16!A:B,2,FALSE),0)</f>
        <v>0</v>
      </c>
      <c r="AY1126" s="28">
        <f>IFERROR(VLOOKUP(Table2[[#This Row],[SAP Code]],[26]_16!D:E,2,FALSE)/ 1000000, 0)</f>
        <v>0</v>
      </c>
      <c r="AZ1126" s="28">
        <f>IFERROR(VLOOKUP(Table2[[#This Row],[SAP Code]],[26]_16!G:H,2,FALSE)/ 1000000, 0)</f>
        <v>0</v>
      </c>
      <c r="BA1126" s="28">
        <f>IFERROR(VLOOKUP(Table2[[#This Row],[SAP Code]],[26]_16!J:K,2,FALSE)/ 1000000, 0)</f>
        <v>0</v>
      </c>
      <c r="BB1126" s="28">
        <f>IFERROR(VLOOKUP(Table2[[#This Row],[SAP Code]],[26]_16!M:N,2,FALSE)/ 1000000, 0)</f>
        <v>0.12344116000000001</v>
      </c>
      <c r="BC1126" s="28">
        <f>IFERROR(VLOOKUP(Table2[[#This Row],[SAP Code]],[26]_16!P:Q,2,FALSE),0)</f>
        <v>0</v>
      </c>
      <c r="BD1126" s="28">
        <f>IFERROR(VLOOKUP(Table2[[#This Row],[SAP Code]],[26]_16!S:T,2,FALSE),0)</f>
        <v>0.38688092000000002</v>
      </c>
      <c r="BE1126" s="28">
        <f>IFERROR(VLOOKUP(Table2[[#This Row],[SAP Code]],[26]_16!V:W,2,FALSE)/ 1000000, 0)</f>
        <v>0.91948858</v>
      </c>
      <c r="BF1126" s="28">
        <f>IFERROR(VLOOKUP(Table2[[#This Row],[SAP Code]],[26]_16!Y:Z,2,FALSE)/ 1000000, 0)</f>
        <v>0.61685276</v>
      </c>
      <c r="BG1126" s="28" t="str">
        <f>IFERROR(VLOOKUP(Table2[[#This Row],[SAP Code]],[26]port!$A:$AD,30,FALSE),"unknown")</f>
        <v>OnGo</v>
      </c>
      <c r="BH1126" s="29" t="str">
        <f t="shared" si="304"/>
        <v>Ongoing</v>
      </c>
      <c r="BI1126" s="16"/>
    </row>
    <row r="1127" spans="1:61" ht="17.100000000000001" customHeight="1">
      <c r="A1127" s="16" t="s">
        <v>322</v>
      </c>
      <c r="B1127" s="16" t="s">
        <v>3912</v>
      </c>
      <c r="C1127" s="16" t="s">
        <v>3913</v>
      </c>
      <c r="D1127" s="16" t="s">
        <v>3914</v>
      </c>
      <c r="E1127" s="18">
        <v>43769</v>
      </c>
      <c r="F1127" s="16" t="s">
        <v>324</v>
      </c>
      <c r="G1127" s="16" t="s">
        <v>90</v>
      </c>
      <c r="H1127" s="16" t="s">
        <v>132</v>
      </c>
      <c r="I1127" s="16" t="s">
        <v>82</v>
      </c>
      <c r="J1127" s="16" t="s">
        <v>83</v>
      </c>
      <c r="K1127" s="16" t="s">
        <v>84</v>
      </c>
      <c r="L1127" s="16" t="s">
        <v>85</v>
      </c>
      <c r="M1127" s="19">
        <v>4590000</v>
      </c>
      <c r="N1127" s="19">
        <v>4590000</v>
      </c>
      <c r="O1127" s="20" t="s">
        <v>3915</v>
      </c>
      <c r="P1127" s="21">
        <v>2100150042154</v>
      </c>
      <c r="Q1127" s="20" t="s">
        <v>72</v>
      </c>
      <c r="R1127" s="16" t="str">
        <f t="shared" si="294"/>
        <v>ADF Including TSF</v>
      </c>
      <c r="S1127" s="16" t="str">
        <f t="shared" si="293"/>
        <v>F</v>
      </c>
      <c r="T1127" s="16" t="str">
        <f t="shared" si="292"/>
        <v>ADF Countries</v>
      </c>
      <c r="U1127" s="16" t="str">
        <f t="shared" si="295"/>
        <v>Transition States</v>
      </c>
      <c r="V1127" s="22" t="str">
        <f>IF(ISNUMBER(MATCH(A1127, {"Gabon","Sudan","Niger","Mali","Burkina Faso","Guinea"}, 0)), "De Facto Countries", "Non-De Facto Countries")</f>
        <v>Non-De Facto Countries</v>
      </c>
      <c r="W1127" s="16" t="str">
        <f t="shared" si="306"/>
        <v>West</v>
      </c>
      <c r="X1127" s="16" t="str">
        <f t="shared" si="307"/>
        <v>Power</v>
      </c>
      <c r="Y1127" s="23"/>
      <c r="Z1127" s="23">
        <f>Table2[[#This Row],[Approved Amount_UA Equivalent]]</f>
        <v>4590000</v>
      </c>
      <c r="AD1127" s="23">
        <f>SUM(Table2[[#This Row],[Feed Africa ]:[Improve Quality Of Life ]])</f>
        <v>4590000</v>
      </c>
      <c r="AE1127" s="16" t="b">
        <f>Table2[[#This Row],[Total HI5]]=Table2[[#This Row],[Approved Amount_UA Equivalent]]</f>
        <v>1</v>
      </c>
      <c r="AF1127" s="24">
        <v>10</v>
      </c>
      <c r="AG1127" s="20" t="str">
        <f t="shared" si="296"/>
        <v>Investment Project</v>
      </c>
      <c r="AH1127" s="24" t="e">
        <f>VLOOKUP(Table2[[#This Row],[SAP Code]],[25]DATA!$A:$G,7,FALSE)</f>
        <v>#N/A</v>
      </c>
      <c r="AI1127" s="20" t="str">
        <f t="shared" si="297"/>
        <v>Infrastructure</v>
      </c>
      <c r="AJ1127" s="25" t="s">
        <v>89</v>
      </c>
      <c r="AK1127" s="25" t="s">
        <v>90</v>
      </c>
      <c r="AL1127" s="23" t="str" cm="1">
        <f t="array" ref="AL1127">_xlfn.SWITCH(AK1127,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27" s="26">
        <v>1</v>
      </c>
      <c r="AN1127" s="25" t="str">
        <f t="shared" si="305"/>
        <v>Sovereign</v>
      </c>
      <c r="AO1127" s="27">
        <v>0.25</v>
      </c>
      <c r="AP1127" s="23">
        <f>Table2[[#This Row],[Approved Amount_UA Equivalent]]/1000000</f>
        <v>4.59</v>
      </c>
      <c r="AQ1127" s="19">
        <f t="shared" si="298"/>
        <v>6.1085556000000008</v>
      </c>
      <c r="AR1127" s="23" t="str">
        <f t="shared" si="299"/>
        <v>1-10</v>
      </c>
      <c r="AS1127" s="23" t="str">
        <f t="shared" si="300"/>
        <v>1-20</v>
      </c>
      <c r="AT1127" s="23" t="str">
        <f t="shared" si="301"/>
        <v>1-40</v>
      </c>
      <c r="AU1127" s="23" t="str">
        <f t="shared" si="302"/>
        <v>&lt;1-50 Mn</v>
      </c>
      <c r="AV1127" s="23">
        <f>Table2[[#This Row],[Amount]]</f>
        <v>4590000</v>
      </c>
      <c r="AW1127" s="23" t="str">
        <f t="shared" si="303"/>
        <v>Oct 2019</v>
      </c>
      <c r="AX1127" s="28">
        <f>IFERROR(VLOOKUP(Table2[[#This Row],[SAP Code]],[26]_16!A:B,2,FALSE),0)</f>
        <v>0</v>
      </c>
      <c r="AY1127" s="28">
        <f>IFERROR(VLOOKUP(Table2[[#This Row],[SAP Code]],[26]_16!D:E,2,FALSE)/ 1000000, 0)</f>
        <v>0</v>
      </c>
      <c r="AZ1127" s="28">
        <f>IFERROR(VLOOKUP(Table2[[#This Row],[SAP Code]],[26]_16!G:H,2,FALSE)/ 1000000, 0)</f>
        <v>0</v>
      </c>
      <c r="BA1127" s="28">
        <f>IFERROR(VLOOKUP(Table2[[#This Row],[SAP Code]],[26]_16!J:K,2,FALSE)/ 1000000, 0)</f>
        <v>0</v>
      </c>
      <c r="BB1127" s="28">
        <f>IFERROR(VLOOKUP(Table2[[#This Row],[SAP Code]],[26]_16!M:N,2,FALSE)/ 1000000, 0)</f>
        <v>0</v>
      </c>
      <c r="BC1127" s="28">
        <f>IFERROR(VLOOKUP(Table2[[#This Row],[SAP Code]],[26]_16!P:Q,2,FALSE),0)</f>
        <v>0</v>
      </c>
      <c r="BD1127" s="28">
        <f>IFERROR(VLOOKUP(Table2[[#This Row],[SAP Code]],[26]_16!S:T,2,FALSE),0)</f>
        <v>0.9917223300000001</v>
      </c>
      <c r="BE1127" s="28">
        <f>IFERROR(VLOOKUP(Table2[[#This Row],[SAP Code]],[26]_16!V:W,2,FALSE)/ 1000000, 0)</f>
        <v>1.1128669499999999</v>
      </c>
      <c r="BF1127" s="28">
        <f>IFERROR(VLOOKUP(Table2[[#This Row],[SAP Code]],[26]_16!Y:Z,2,FALSE)/ 1000000, 0)</f>
        <v>0.86054900000000001</v>
      </c>
      <c r="BG1127" s="28" t="str">
        <f>IFERROR(VLOOKUP(Table2[[#This Row],[SAP Code]],[26]port!$A:$AD,30,FALSE),"unknown")</f>
        <v>OnGo</v>
      </c>
      <c r="BH1127" s="29" t="str">
        <f t="shared" si="304"/>
        <v>Ongoing</v>
      </c>
      <c r="BI1127" s="16"/>
    </row>
    <row r="1128" spans="1:61" ht="17.100000000000001" customHeight="1">
      <c r="A1128" s="16" t="s">
        <v>322</v>
      </c>
      <c r="B1128" s="16" t="s">
        <v>3912</v>
      </c>
      <c r="C1128" s="16" t="s">
        <v>3916</v>
      </c>
      <c r="D1128" s="16" t="s">
        <v>3914</v>
      </c>
      <c r="E1128" s="18">
        <v>43769</v>
      </c>
      <c r="F1128" s="16" t="s">
        <v>324</v>
      </c>
      <c r="G1128" s="16" t="s">
        <v>90</v>
      </c>
      <c r="H1128" s="16" t="s">
        <v>132</v>
      </c>
      <c r="I1128" s="16" t="s">
        <v>82</v>
      </c>
      <c r="J1128" s="16" t="s">
        <v>83</v>
      </c>
      <c r="K1128" s="16" t="s">
        <v>69</v>
      </c>
      <c r="L1128" s="16" t="s">
        <v>85</v>
      </c>
      <c r="M1128" s="19">
        <v>800000</v>
      </c>
      <c r="N1128" s="19">
        <v>800000</v>
      </c>
      <c r="O1128" s="20" t="s">
        <v>3915</v>
      </c>
      <c r="P1128" s="21">
        <v>2100155040537</v>
      </c>
      <c r="Q1128" s="20" t="s">
        <v>72</v>
      </c>
      <c r="R1128" s="16" t="str">
        <f t="shared" si="294"/>
        <v>ADF Including TSF</v>
      </c>
      <c r="S1128" s="16" t="str">
        <f t="shared" si="293"/>
        <v>F</v>
      </c>
      <c r="T1128" s="16" t="str">
        <f t="shared" si="292"/>
        <v>ADF Countries</v>
      </c>
      <c r="U1128" s="16" t="str">
        <f t="shared" si="295"/>
        <v>Transition States</v>
      </c>
      <c r="V1128" s="22" t="str">
        <f>IF(ISNUMBER(MATCH(A1128, {"Gabon","Sudan","Niger","Mali","Burkina Faso","Guinea"}, 0)), "De Facto Countries", "Non-De Facto Countries")</f>
        <v>Non-De Facto Countries</v>
      </c>
      <c r="W1128" s="16" t="str">
        <f t="shared" si="306"/>
        <v>West</v>
      </c>
      <c r="X1128" s="16" t="str">
        <f t="shared" si="307"/>
        <v>Power</v>
      </c>
      <c r="Y1128" s="23"/>
      <c r="Z1128" s="23">
        <f>Table2[[#This Row],[Approved Amount_UA Equivalent]]</f>
        <v>800000</v>
      </c>
      <c r="AD1128" s="23">
        <f>SUM(Table2[[#This Row],[Feed Africa ]:[Improve Quality Of Life ]])</f>
        <v>800000</v>
      </c>
      <c r="AE1128" s="16" t="b">
        <f>Table2[[#This Row],[Total HI5]]=Table2[[#This Row],[Approved Amount_UA Equivalent]]</f>
        <v>1</v>
      </c>
      <c r="AF1128" s="24">
        <v>10</v>
      </c>
      <c r="AG1128" s="20" t="str">
        <f t="shared" si="296"/>
        <v>Investment Project</v>
      </c>
      <c r="AH1128" s="24" t="e">
        <f>VLOOKUP(Table2[[#This Row],[SAP Code]],[25]DATA!$A:$G,7,FALSE)</f>
        <v>#N/A</v>
      </c>
      <c r="AI1128" s="20" t="str">
        <f t="shared" si="297"/>
        <v>Infrastructure</v>
      </c>
      <c r="AJ1128" s="25" t="s">
        <v>89</v>
      </c>
      <c r="AK1128" s="25" t="s">
        <v>90</v>
      </c>
      <c r="AL1128" s="23" t="str" cm="1">
        <f t="array" ref="AL1128">_xlfn.SWITCH(AK1128,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28" s="26">
        <v>1</v>
      </c>
      <c r="AN1128" s="25" t="str">
        <f t="shared" si="305"/>
        <v>Sovereign</v>
      </c>
      <c r="AO1128" s="27">
        <v>0.25</v>
      </c>
      <c r="AP1128" s="23">
        <f>Table2[[#This Row],[Approved Amount_UA Equivalent]]/1000000</f>
        <v>0.8</v>
      </c>
      <c r="AQ1128" s="19">
        <f t="shared" si="298"/>
        <v>1.0646720000000001</v>
      </c>
      <c r="AR1128" s="23" t="str">
        <f t="shared" si="299"/>
        <v>1-10</v>
      </c>
      <c r="AS1128" s="23" t="str">
        <f t="shared" si="300"/>
        <v>1-20</v>
      </c>
      <c r="AT1128" s="23" t="str">
        <f t="shared" si="301"/>
        <v>1-40</v>
      </c>
      <c r="AU1128" s="23" t="str">
        <f t="shared" si="302"/>
        <v>&lt;1-50 Mn</v>
      </c>
      <c r="AV1128" s="23">
        <f>Table2[[#This Row],[Amount]]</f>
        <v>800000</v>
      </c>
      <c r="AW1128" s="23" t="str">
        <f t="shared" si="303"/>
        <v>Oct 2019</v>
      </c>
      <c r="AX1128" s="28">
        <f>IFERROR(VLOOKUP(Table2[[#This Row],[SAP Code]],[26]_16!A:B,2,FALSE),0)</f>
        <v>0</v>
      </c>
      <c r="AY1128" s="28">
        <f>IFERROR(VLOOKUP(Table2[[#This Row],[SAP Code]],[26]_16!D:E,2,FALSE)/ 1000000, 0)</f>
        <v>0</v>
      </c>
      <c r="AZ1128" s="28">
        <f>IFERROR(VLOOKUP(Table2[[#This Row],[SAP Code]],[26]_16!G:H,2,FALSE)/ 1000000, 0)</f>
        <v>0</v>
      </c>
      <c r="BA1128" s="28">
        <f>IFERROR(VLOOKUP(Table2[[#This Row],[SAP Code]],[26]_16!J:K,2,FALSE)/ 1000000, 0)</f>
        <v>0</v>
      </c>
      <c r="BB1128" s="28">
        <f>IFERROR(VLOOKUP(Table2[[#This Row],[SAP Code]],[26]_16!M:N,2,FALSE)/ 1000000, 0)</f>
        <v>0</v>
      </c>
      <c r="BC1128" s="28">
        <f>IFERROR(VLOOKUP(Table2[[#This Row],[SAP Code]],[26]_16!P:Q,2,FALSE),0)</f>
        <v>0</v>
      </c>
      <c r="BD1128" s="28">
        <f>IFERROR(VLOOKUP(Table2[[#This Row],[SAP Code]],[26]_16!S:T,2,FALSE),0)</f>
        <v>0.9917223300000001</v>
      </c>
      <c r="BE1128" s="28">
        <f>IFERROR(VLOOKUP(Table2[[#This Row],[SAP Code]],[26]_16!V:W,2,FALSE)/ 1000000, 0)</f>
        <v>1.1128669499999999</v>
      </c>
      <c r="BF1128" s="28">
        <f>IFERROR(VLOOKUP(Table2[[#This Row],[SAP Code]],[26]_16!Y:Z,2,FALSE)/ 1000000, 0)</f>
        <v>0.86054900000000001</v>
      </c>
      <c r="BG1128" s="28" t="str">
        <f>IFERROR(VLOOKUP(Table2[[#This Row],[SAP Code]],[26]port!$A:$AD,30,FALSE),"unknown")</f>
        <v>OnGo</v>
      </c>
      <c r="BH1128" s="29" t="str">
        <f t="shared" si="304"/>
        <v>Ongoing</v>
      </c>
      <c r="BI1128" s="16"/>
    </row>
    <row r="1129" spans="1:61" ht="17.100000000000001" customHeight="1">
      <c r="A1129" s="16" t="s">
        <v>322</v>
      </c>
      <c r="B1129" s="16" t="s">
        <v>3912</v>
      </c>
      <c r="C1129" s="16" t="s">
        <v>3917</v>
      </c>
      <c r="D1129" s="16" t="s">
        <v>3914</v>
      </c>
      <c r="E1129" s="18">
        <v>43769</v>
      </c>
      <c r="F1129" s="16" t="s">
        <v>324</v>
      </c>
      <c r="G1129" s="16" t="s">
        <v>90</v>
      </c>
      <c r="H1129" s="16" t="s">
        <v>132</v>
      </c>
      <c r="I1129" s="16" t="s">
        <v>82</v>
      </c>
      <c r="J1129" s="16" t="s">
        <v>1801</v>
      </c>
      <c r="K1129" s="16" t="s">
        <v>69</v>
      </c>
      <c r="L1129" s="16" t="s">
        <v>70</v>
      </c>
      <c r="M1129" s="19">
        <v>23500000</v>
      </c>
      <c r="N1129" s="19">
        <v>17237458.831813749</v>
      </c>
      <c r="O1129" s="20" t="s">
        <v>3915</v>
      </c>
      <c r="P1129" s="21">
        <v>5565155001801</v>
      </c>
      <c r="Q1129" s="20" t="s">
        <v>72</v>
      </c>
      <c r="R1129" s="16" t="str">
        <f t="shared" si="294"/>
        <v>CIF</v>
      </c>
      <c r="S1129" s="16" t="str">
        <f t="shared" si="293"/>
        <v>F</v>
      </c>
      <c r="T1129" s="16" t="str">
        <f t="shared" si="292"/>
        <v>ADF Countries</v>
      </c>
      <c r="U1129" s="16" t="str">
        <f t="shared" si="295"/>
        <v>Transition States</v>
      </c>
      <c r="V1129" s="22" t="str">
        <f>IF(ISNUMBER(MATCH(A1129, {"Gabon","Sudan","Niger","Mali","Burkina Faso","Guinea"}, 0)), "De Facto Countries", "Non-De Facto Countries")</f>
        <v>Non-De Facto Countries</v>
      </c>
      <c r="W1129" s="16" t="str">
        <f t="shared" si="306"/>
        <v>West</v>
      </c>
      <c r="X1129" s="16" t="str">
        <f t="shared" si="307"/>
        <v>Power</v>
      </c>
      <c r="Y1129" s="23"/>
      <c r="Z1129" s="23">
        <f>Table2[[#This Row],[Approved Amount_UA Equivalent]]</f>
        <v>17237458.831813749</v>
      </c>
      <c r="AD1129" s="23">
        <f>SUM(Table2[[#This Row],[Feed Africa ]:[Improve Quality Of Life ]])</f>
        <v>17237458.831813749</v>
      </c>
      <c r="AE1129" s="16" t="b">
        <f>Table2[[#This Row],[Total HI5]]=Table2[[#This Row],[Approved Amount_UA Equivalent]]</f>
        <v>1</v>
      </c>
      <c r="AF1129" s="24">
        <v>10</v>
      </c>
      <c r="AG1129" s="20" t="str">
        <f t="shared" si="296"/>
        <v>Investment Project</v>
      </c>
      <c r="AH1129" s="24" t="e">
        <f>VLOOKUP(Table2[[#This Row],[SAP Code]],[25]DATA!$A:$G,7,FALSE)</f>
        <v>#N/A</v>
      </c>
      <c r="AI1129" s="20" t="str">
        <f t="shared" si="297"/>
        <v>Infrastructure</v>
      </c>
      <c r="AJ1129" s="25" t="s">
        <v>89</v>
      </c>
      <c r="AK1129" s="25" t="s">
        <v>90</v>
      </c>
      <c r="AL1129" s="23" t="str" cm="1">
        <f t="array" ref="AL1129">_xlfn.SWITCH(AK1129,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29" s="26">
        <v>1</v>
      </c>
      <c r="AN1129" s="25" t="str">
        <f t="shared" si="305"/>
        <v>Sovereign</v>
      </c>
      <c r="AO1129" s="27">
        <v>0.25</v>
      </c>
      <c r="AP1129" s="23">
        <f>Table2[[#This Row],[Approved Amount_UA Equivalent]]/1000000</f>
        <v>17.23745883181375</v>
      </c>
      <c r="AQ1129" s="19">
        <f t="shared" si="298"/>
        <v>22.940299711731008</v>
      </c>
      <c r="AR1129" s="23" t="str">
        <f t="shared" si="299"/>
        <v>11-20</v>
      </c>
      <c r="AS1129" s="23" t="str">
        <f t="shared" si="300"/>
        <v>1-20</v>
      </c>
      <c r="AT1129" s="23" t="str">
        <f t="shared" si="301"/>
        <v>1-40</v>
      </c>
      <c r="AU1129" s="23" t="str">
        <f t="shared" si="302"/>
        <v>&lt;1-50 Mn</v>
      </c>
      <c r="AV1129" s="23">
        <f>Table2[[#This Row],[Amount]]</f>
        <v>23500000</v>
      </c>
      <c r="AW1129" s="23" t="str">
        <f t="shared" si="303"/>
        <v>Oct 2019</v>
      </c>
      <c r="AX1129" s="28">
        <f>IFERROR(VLOOKUP(Table2[[#This Row],[SAP Code]],[26]_16!A:B,2,FALSE),0)</f>
        <v>0</v>
      </c>
      <c r="AY1129" s="28">
        <f>IFERROR(VLOOKUP(Table2[[#This Row],[SAP Code]],[26]_16!D:E,2,FALSE)/ 1000000, 0)</f>
        <v>0</v>
      </c>
      <c r="AZ1129" s="28">
        <f>IFERROR(VLOOKUP(Table2[[#This Row],[SAP Code]],[26]_16!G:H,2,FALSE)/ 1000000, 0)</f>
        <v>0</v>
      </c>
      <c r="BA1129" s="28">
        <f>IFERROR(VLOOKUP(Table2[[#This Row],[SAP Code]],[26]_16!J:K,2,FALSE)/ 1000000, 0)</f>
        <v>0</v>
      </c>
      <c r="BB1129" s="28">
        <f>IFERROR(VLOOKUP(Table2[[#This Row],[SAP Code]],[26]_16!M:N,2,FALSE)/ 1000000, 0)</f>
        <v>0</v>
      </c>
      <c r="BC1129" s="28">
        <f>IFERROR(VLOOKUP(Table2[[#This Row],[SAP Code]],[26]_16!P:Q,2,FALSE),0)</f>
        <v>0</v>
      </c>
      <c r="BD1129" s="28">
        <f>IFERROR(VLOOKUP(Table2[[#This Row],[SAP Code]],[26]_16!S:T,2,FALSE),0)</f>
        <v>0.9917223300000001</v>
      </c>
      <c r="BE1129" s="28">
        <f>IFERROR(VLOOKUP(Table2[[#This Row],[SAP Code]],[26]_16!V:W,2,FALSE)/ 1000000, 0)</f>
        <v>1.1128669499999999</v>
      </c>
      <c r="BF1129" s="28">
        <f>IFERROR(VLOOKUP(Table2[[#This Row],[SAP Code]],[26]_16!Y:Z,2,FALSE)/ 1000000, 0)</f>
        <v>0.86054900000000001</v>
      </c>
      <c r="BG1129" s="28" t="str">
        <f>IFERROR(VLOOKUP(Table2[[#This Row],[SAP Code]],[26]port!$A:$AD,30,FALSE),"unknown")</f>
        <v>OnGo</v>
      </c>
      <c r="BH1129" s="29" t="str">
        <f t="shared" si="304"/>
        <v>Ongoing</v>
      </c>
      <c r="BI1129" s="16"/>
    </row>
    <row r="1130" spans="1:61" ht="17.100000000000001" customHeight="1">
      <c r="A1130" s="16" t="s">
        <v>322</v>
      </c>
      <c r="B1130" s="16" t="s">
        <v>3912</v>
      </c>
      <c r="C1130" s="16" t="s">
        <v>3918</v>
      </c>
      <c r="D1130" s="16" t="s">
        <v>3914</v>
      </c>
      <c r="E1130" s="18">
        <v>43769</v>
      </c>
      <c r="F1130" s="16" t="s">
        <v>324</v>
      </c>
      <c r="G1130" s="16" t="s">
        <v>90</v>
      </c>
      <c r="H1130" s="16" t="s">
        <v>132</v>
      </c>
      <c r="I1130" s="16" t="s">
        <v>82</v>
      </c>
      <c r="J1130" s="16" t="s">
        <v>2463</v>
      </c>
      <c r="K1130" s="16" t="s">
        <v>69</v>
      </c>
      <c r="L1130" s="16" t="s">
        <v>85</v>
      </c>
      <c r="M1130" s="19">
        <v>1200000</v>
      </c>
      <c r="N1130" s="19">
        <v>1200000</v>
      </c>
      <c r="O1130" s="20" t="s">
        <v>3915</v>
      </c>
      <c r="P1130" s="21">
        <v>5900155016063</v>
      </c>
      <c r="Q1130" s="20" t="s">
        <v>72</v>
      </c>
      <c r="R1130" s="16" t="str">
        <f t="shared" si="294"/>
        <v>ADF Including TSF</v>
      </c>
      <c r="S1130" s="16" t="str">
        <f t="shared" si="293"/>
        <v>F</v>
      </c>
      <c r="T1130" s="16" t="str">
        <f t="shared" si="292"/>
        <v>ADF Countries</v>
      </c>
      <c r="U1130" s="16" t="str">
        <f t="shared" si="295"/>
        <v>Transition States</v>
      </c>
      <c r="V1130" s="22" t="str">
        <f>IF(ISNUMBER(MATCH(A1130, {"Gabon","Sudan","Niger","Mali","Burkina Faso","Guinea"}, 0)), "De Facto Countries", "Non-De Facto Countries")</f>
        <v>Non-De Facto Countries</v>
      </c>
      <c r="W1130" s="16" t="str">
        <f t="shared" si="306"/>
        <v>West</v>
      </c>
      <c r="X1130" s="16" t="str">
        <f t="shared" si="307"/>
        <v>Power</v>
      </c>
      <c r="Y1130" s="23"/>
      <c r="Z1130" s="23">
        <f>Table2[[#This Row],[Approved Amount_UA Equivalent]]</f>
        <v>1200000</v>
      </c>
      <c r="AD1130" s="23">
        <f>SUM(Table2[[#This Row],[Feed Africa ]:[Improve Quality Of Life ]])</f>
        <v>1200000</v>
      </c>
      <c r="AE1130" s="16" t="b">
        <f>Table2[[#This Row],[Total HI5]]=Table2[[#This Row],[Approved Amount_UA Equivalent]]</f>
        <v>1</v>
      </c>
      <c r="AF1130" s="24">
        <v>10</v>
      </c>
      <c r="AG1130" s="20" t="str">
        <f t="shared" si="296"/>
        <v>Investment Project</v>
      </c>
      <c r="AH1130" s="24" t="e">
        <f>VLOOKUP(Table2[[#This Row],[SAP Code]],[25]DATA!$A:$G,7,FALSE)</f>
        <v>#N/A</v>
      </c>
      <c r="AI1130" s="20" t="str">
        <f t="shared" si="297"/>
        <v>Infrastructure</v>
      </c>
      <c r="AJ1130" s="25" t="s">
        <v>89</v>
      </c>
      <c r="AK1130" s="25" t="s">
        <v>90</v>
      </c>
      <c r="AL1130" s="23" t="str" cm="1">
        <f t="array" ref="AL1130">_xlfn.SWITCH(AK1130,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30" s="26">
        <v>1</v>
      </c>
      <c r="AN1130" s="25" t="str">
        <f t="shared" si="305"/>
        <v>Sovereign</v>
      </c>
      <c r="AO1130" s="27">
        <v>0.25</v>
      </c>
      <c r="AP1130" s="23">
        <f>Table2[[#This Row],[Approved Amount_UA Equivalent]]/1000000</f>
        <v>1.2</v>
      </c>
      <c r="AQ1130" s="19">
        <f t="shared" si="298"/>
        <v>1.597008</v>
      </c>
      <c r="AR1130" s="23" t="str">
        <f t="shared" si="299"/>
        <v>1-10</v>
      </c>
      <c r="AS1130" s="23" t="str">
        <f t="shared" si="300"/>
        <v>1-20</v>
      </c>
      <c r="AT1130" s="23" t="str">
        <f t="shared" si="301"/>
        <v>1-40</v>
      </c>
      <c r="AU1130" s="23" t="str">
        <f t="shared" si="302"/>
        <v>&lt;1-50 Mn</v>
      </c>
      <c r="AV1130" s="23">
        <f>Table2[[#This Row],[Amount]]</f>
        <v>1200000</v>
      </c>
      <c r="AW1130" s="23" t="str">
        <f t="shared" si="303"/>
        <v>Oct 2019</v>
      </c>
      <c r="AX1130" s="28">
        <f>IFERROR(VLOOKUP(Table2[[#This Row],[SAP Code]],[26]_16!A:B,2,FALSE),0)</f>
        <v>0</v>
      </c>
      <c r="AY1130" s="28">
        <f>IFERROR(VLOOKUP(Table2[[#This Row],[SAP Code]],[26]_16!D:E,2,FALSE)/ 1000000, 0)</f>
        <v>0</v>
      </c>
      <c r="AZ1130" s="28">
        <f>IFERROR(VLOOKUP(Table2[[#This Row],[SAP Code]],[26]_16!G:H,2,FALSE)/ 1000000, 0)</f>
        <v>0</v>
      </c>
      <c r="BA1130" s="28">
        <f>IFERROR(VLOOKUP(Table2[[#This Row],[SAP Code]],[26]_16!J:K,2,FALSE)/ 1000000, 0)</f>
        <v>0</v>
      </c>
      <c r="BB1130" s="28">
        <f>IFERROR(VLOOKUP(Table2[[#This Row],[SAP Code]],[26]_16!M:N,2,FALSE)/ 1000000, 0)</f>
        <v>0</v>
      </c>
      <c r="BC1130" s="28">
        <f>IFERROR(VLOOKUP(Table2[[#This Row],[SAP Code]],[26]_16!P:Q,2,FALSE),0)</f>
        <v>0</v>
      </c>
      <c r="BD1130" s="28">
        <f>IFERROR(VLOOKUP(Table2[[#This Row],[SAP Code]],[26]_16!S:T,2,FALSE),0)</f>
        <v>0.9917223300000001</v>
      </c>
      <c r="BE1130" s="28">
        <f>IFERROR(VLOOKUP(Table2[[#This Row],[SAP Code]],[26]_16!V:W,2,FALSE)/ 1000000, 0)</f>
        <v>1.1128669499999999</v>
      </c>
      <c r="BF1130" s="28">
        <f>IFERROR(VLOOKUP(Table2[[#This Row],[SAP Code]],[26]_16!Y:Z,2,FALSE)/ 1000000, 0)</f>
        <v>0.86054900000000001</v>
      </c>
      <c r="BG1130" s="28" t="str">
        <f>IFERROR(VLOOKUP(Table2[[#This Row],[SAP Code]],[26]port!$A:$AD,30,FALSE),"unknown")</f>
        <v>OnGo</v>
      </c>
      <c r="BH1130" s="29" t="str">
        <f t="shared" si="304"/>
        <v>Ongoing</v>
      </c>
      <c r="BI1130" s="16"/>
    </row>
    <row r="1131" spans="1:61" ht="17.100000000000001" customHeight="1">
      <c r="A1131" s="16" t="s">
        <v>141</v>
      </c>
      <c r="B1131" s="16" t="s">
        <v>2424</v>
      </c>
      <c r="C1131" s="16" t="s">
        <v>3919</v>
      </c>
      <c r="D1131" s="16" t="s">
        <v>3920</v>
      </c>
      <c r="E1131" s="18">
        <v>43769</v>
      </c>
      <c r="F1131" s="16" t="s">
        <v>3885</v>
      </c>
      <c r="G1131" s="16" t="s">
        <v>3886</v>
      </c>
      <c r="H1131" s="37" t="s">
        <v>213</v>
      </c>
      <c r="I1131" s="16" t="s">
        <v>82</v>
      </c>
      <c r="J1131" s="16" t="s">
        <v>2321</v>
      </c>
      <c r="K1131" s="16" t="s">
        <v>2610</v>
      </c>
      <c r="L1131" s="16" t="s">
        <v>70</v>
      </c>
      <c r="M1131" s="19">
        <v>4000000</v>
      </c>
      <c r="N1131" s="19">
        <v>2934035.5458406378</v>
      </c>
      <c r="O1131" s="20" t="s">
        <v>1574</v>
      </c>
      <c r="P1131" s="21" t="s">
        <v>243</v>
      </c>
      <c r="Q1131" s="20" t="s">
        <v>72</v>
      </c>
      <c r="R1131" s="16" t="str">
        <f t="shared" si="294"/>
        <v>CIF</v>
      </c>
      <c r="S1131" s="16" t="str">
        <f t="shared" si="293"/>
        <v>F</v>
      </c>
      <c r="T1131" s="16" t="str">
        <f t="shared" si="292"/>
        <v>Multinational</v>
      </c>
      <c r="U1131" s="16" t="str">
        <f t="shared" si="295"/>
        <v>Multinational</v>
      </c>
      <c r="V1131" s="22" t="str">
        <f>IF(ISNUMBER(MATCH(A1131, {"Gabon","Sudan","Niger","Mali","Burkina Faso","Guinea"}, 0)), "De Facto Countries", "Non-De Facto Countries")</f>
        <v>Non-De Facto Countries</v>
      </c>
      <c r="W1131" s="16" t="str">
        <f t="shared" si="306"/>
        <v>Multi</v>
      </c>
      <c r="X1131" s="16" t="str">
        <f t="shared" si="307"/>
        <v>Power</v>
      </c>
      <c r="Y1131" s="23"/>
      <c r="Z1131" s="23">
        <f>Table2[[#This Row],[Approved Amount_UA Equivalent]]</f>
        <v>2934035.5458406378</v>
      </c>
      <c r="AD1131" s="23">
        <f>SUM(Table2[[#This Row],[Feed Africa ]:[Improve Quality Of Life ]])</f>
        <v>2934035.5458406378</v>
      </c>
      <c r="AE1131" s="16" t="b">
        <f>Table2[[#This Row],[Total HI5]]=Table2[[#This Row],[Approved Amount_UA Equivalent]]</f>
        <v>1</v>
      </c>
      <c r="AF1131" s="24">
        <v>10</v>
      </c>
      <c r="AG1131" s="20" t="str">
        <f t="shared" si="296"/>
        <v>Investment Project</v>
      </c>
      <c r="AH1131" s="24" t="e">
        <f>VLOOKUP(Table2[[#This Row],[SAP Code]],[25]DATA!$A:$G,7,FALSE)</f>
        <v>#N/A</v>
      </c>
      <c r="AI1131" s="20" t="str">
        <f t="shared" si="297"/>
        <v>Infrastructure</v>
      </c>
      <c r="AJ1131" s="25" t="s">
        <v>89</v>
      </c>
      <c r="AK1131" s="25" t="s">
        <v>1997</v>
      </c>
      <c r="AL1131" s="23" t="str" cm="1">
        <f t="array" ref="AL1131">_xlfn.SWITCH(AK1131,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31" s="26">
        <v>2</v>
      </c>
      <c r="AN1131" s="25" t="str">
        <f t="shared" si="305"/>
        <v>Non-Sovereign</v>
      </c>
      <c r="AO1131" s="27">
        <v>0.5</v>
      </c>
      <c r="AP1131" s="23">
        <f>Table2[[#This Row],[Approved Amount_UA Equivalent]]/1000000</f>
        <v>2.9340355458406377</v>
      </c>
      <c r="AQ1131" s="19">
        <f t="shared" si="298"/>
        <v>3.9047318658265544</v>
      </c>
      <c r="AR1131" s="23" t="str">
        <f t="shared" si="299"/>
        <v>1-10</v>
      </c>
      <c r="AS1131" s="23" t="str">
        <f t="shared" si="300"/>
        <v>1-20</v>
      </c>
      <c r="AT1131" s="23" t="str">
        <f t="shared" si="301"/>
        <v>1-40</v>
      </c>
      <c r="AU1131" s="23" t="str">
        <f t="shared" si="302"/>
        <v>&lt;1-50 Mn</v>
      </c>
      <c r="AV1131" s="23">
        <f>Table2[[#This Row],[Amount]]</f>
        <v>4000000</v>
      </c>
      <c r="AW1131" s="23" t="str">
        <f t="shared" si="303"/>
        <v>Oct 2019</v>
      </c>
      <c r="AX1131" s="28">
        <f>IFERROR(VLOOKUP(Table2[[#This Row],[SAP Code]],[26]_16!A:B,2,FALSE),0)</f>
        <v>0</v>
      </c>
      <c r="AY1131" s="28">
        <f>IFERROR(VLOOKUP(Table2[[#This Row],[SAP Code]],[26]_16!D:E,2,FALSE)/ 1000000, 0)</f>
        <v>0</v>
      </c>
      <c r="AZ1131" s="28">
        <f>IFERROR(VLOOKUP(Table2[[#This Row],[SAP Code]],[26]_16!G:H,2,FALSE)/ 1000000, 0)</f>
        <v>0</v>
      </c>
      <c r="BA1131" s="28">
        <f>IFERROR(VLOOKUP(Table2[[#This Row],[SAP Code]],[26]_16!J:K,2,FALSE)/ 1000000, 0)</f>
        <v>0</v>
      </c>
      <c r="BB1131" s="28">
        <f>IFERROR(VLOOKUP(Table2[[#This Row],[SAP Code]],[26]_16!M:N,2,FALSE)/ 1000000, 0)</f>
        <v>0</v>
      </c>
      <c r="BC1131" s="28">
        <f>IFERROR(VLOOKUP(Table2[[#This Row],[SAP Code]],[26]_16!P:Q,2,FALSE),0)</f>
        <v>0</v>
      </c>
      <c r="BD1131" s="28">
        <f>IFERROR(VLOOKUP(Table2[[#This Row],[SAP Code]],[26]_16!S:T,2,FALSE),0)</f>
        <v>5.0113471199999999</v>
      </c>
      <c r="BE1131" s="28">
        <f>IFERROR(VLOOKUP(Table2[[#This Row],[SAP Code]],[26]_16!V:W,2,FALSE)/ 1000000, 0)</f>
        <v>7.3501203899999998</v>
      </c>
      <c r="BF1131" s="28">
        <f>IFERROR(VLOOKUP(Table2[[#This Row],[SAP Code]],[26]_16!Y:Z,2,FALSE)/ 1000000, 0)</f>
        <v>2.2359859599999998</v>
      </c>
      <c r="BG1131" s="28" t="str">
        <f>IFERROR(VLOOKUP(Table2[[#This Row],[SAP Code]],[26]port!$A:$AD,30,FALSE),"unknown")</f>
        <v>OnGo</v>
      </c>
      <c r="BH1131" s="29" t="str">
        <f t="shared" si="304"/>
        <v>Ongoing</v>
      </c>
      <c r="BI1131" s="16"/>
    </row>
    <row r="1132" spans="1:61" ht="17.100000000000001" customHeight="1">
      <c r="A1132" s="16" t="s">
        <v>696</v>
      </c>
      <c r="B1132" s="16" t="s">
        <v>3921</v>
      </c>
      <c r="C1132" s="16" t="s">
        <v>3922</v>
      </c>
      <c r="D1132" s="16" t="s">
        <v>3923</v>
      </c>
      <c r="E1132" s="18">
        <v>43774</v>
      </c>
      <c r="F1132" s="16" t="s">
        <v>700</v>
      </c>
      <c r="G1132" s="16" t="s">
        <v>140</v>
      </c>
      <c r="H1132" s="16" t="s">
        <v>132</v>
      </c>
      <c r="I1132" s="16" t="s">
        <v>138</v>
      </c>
      <c r="J1132" s="16" t="s">
        <v>83</v>
      </c>
      <c r="K1132" s="16" t="s">
        <v>84</v>
      </c>
      <c r="L1132" s="16" t="s">
        <v>85</v>
      </c>
      <c r="M1132" s="19">
        <v>15810000</v>
      </c>
      <c r="N1132" s="19">
        <v>15810000</v>
      </c>
      <c r="O1132" s="20" t="s">
        <v>3924</v>
      </c>
      <c r="P1132" s="21">
        <v>2100150042199</v>
      </c>
      <c r="Q1132" s="20" t="s">
        <v>72</v>
      </c>
      <c r="R1132" s="16" t="str">
        <f t="shared" si="294"/>
        <v>ADF Including TSF</v>
      </c>
      <c r="S1132" s="16" t="str">
        <f t="shared" si="293"/>
        <v>D</v>
      </c>
      <c r="T1132" s="16" t="str">
        <f t="shared" si="292"/>
        <v>ADF Countries</v>
      </c>
      <c r="U1132" s="16" t="str">
        <f t="shared" si="295"/>
        <v>Transition States</v>
      </c>
      <c r="V1132" s="22" t="str">
        <f>IF(ISNUMBER(MATCH(A1132, {"Gabon","Sudan","Niger","Mali","Burkina Faso","Guinea"}, 0)), "De Facto Countries", "Non-De Facto Countries")</f>
        <v>De Facto Countries</v>
      </c>
      <c r="W1132" s="16" t="str">
        <f t="shared" si="306"/>
        <v>West</v>
      </c>
      <c r="X1132" s="16" t="str">
        <f t="shared" si="307"/>
        <v>Transport</v>
      </c>
      <c r="Y1132" s="23"/>
      <c r="AB1132" s="23">
        <f>Table2[[#This Row],[Approved Amount_UA Equivalent]]</f>
        <v>15810000</v>
      </c>
      <c r="AD1132" s="23">
        <f>SUM(Table2[[#This Row],[Feed Africa ]:[Improve Quality Of Life ]])</f>
        <v>15810000</v>
      </c>
      <c r="AE1132" s="16" t="b">
        <f>Table2[[#This Row],[Total HI5]]=Table2[[#This Row],[Approved Amount_UA Equivalent]]</f>
        <v>1</v>
      </c>
      <c r="AF1132" s="24">
        <v>10</v>
      </c>
      <c r="AG1132" s="20" t="str">
        <f t="shared" si="296"/>
        <v>Investment Project</v>
      </c>
      <c r="AH1132" s="24" t="e">
        <f>VLOOKUP(Table2[[#This Row],[SAP Code]],[25]DATA!$A:$G,7,FALSE)</f>
        <v>#N/A</v>
      </c>
      <c r="AI1132" s="20" t="str">
        <f t="shared" si="297"/>
        <v>Infrastructure</v>
      </c>
      <c r="AJ1132" s="25" t="s">
        <v>89</v>
      </c>
      <c r="AK1132" s="25" t="s">
        <v>140</v>
      </c>
      <c r="AL1132" s="23" t="str" cm="1">
        <f t="array" ref="AL1132">_xlfn.SWITCH(AK1132,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32" s="26">
        <v>1</v>
      </c>
      <c r="AN1132" s="25" t="str">
        <f t="shared" si="305"/>
        <v>Sovereign</v>
      </c>
      <c r="AO1132" s="27">
        <v>0.33333333333333331</v>
      </c>
      <c r="AP1132" s="23">
        <f>Table2[[#This Row],[Approved Amount_UA Equivalent]]/1000000</f>
        <v>15.81</v>
      </c>
      <c r="AQ1132" s="19">
        <f t="shared" si="298"/>
        <v>21.0405804</v>
      </c>
      <c r="AR1132" s="23" t="str">
        <f t="shared" si="299"/>
        <v>11-20</v>
      </c>
      <c r="AS1132" s="23" t="str">
        <f t="shared" si="300"/>
        <v>1-20</v>
      </c>
      <c r="AT1132" s="23" t="str">
        <f t="shared" si="301"/>
        <v>1-40</v>
      </c>
      <c r="AU1132" s="23" t="str">
        <f t="shared" si="302"/>
        <v>&lt;1-50 Mn</v>
      </c>
      <c r="AV1132" s="23">
        <f>Table2[[#This Row],[Amount]]</f>
        <v>15810000</v>
      </c>
      <c r="AW1132" s="23" t="str">
        <f t="shared" si="303"/>
        <v>Nov 2019</v>
      </c>
      <c r="AX1132" s="28">
        <f>IFERROR(VLOOKUP(Table2[[#This Row],[SAP Code]],[26]_16!A:B,2,FALSE),0)</f>
        <v>0</v>
      </c>
      <c r="AY1132" s="28">
        <f>IFERROR(VLOOKUP(Table2[[#This Row],[SAP Code]],[26]_16!D:E,2,FALSE)/ 1000000, 0)</f>
        <v>0</v>
      </c>
      <c r="AZ1132" s="28">
        <f>IFERROR(VLOOKUP(Table2[[#This Row],[SAP Code]],[26]_16!G:H,2,FALSE)/ 1000000, 0)</f>
        <v>0</v>
      </c>
      <c r="BA1132" s="28">
        <f>IFERROR(VLOOKUP(Table2[[#This Row],[SAP Code]],[26]_16!J:K,2,FALSE)/ 1000000, 0)</f>
        <v>0</v>
      </c>
      <c r="BB1132" s="28">
        <f>IFERROR(VLOOKUP(Table2[[#This Row],[SAP Code]],[26]_16!M:N,2,FALSE)/ 1000000, 0)</f>
        <v>0</v>
      </c>
      <c r="BC1132" s="28">
        <f>IFERROR(VLOOKUP(Table2[[#This Row],[SAP Code]],[26]_16!P:Q,2,FALSE),0)</f>
        <v>0</v>
      </c>
      <c r="BD1132" s="28">
        <f>IFERROR(VLOOKUP(Table2[[#This Row],[SAP Code]],[26]_16!S:T,2,FALSE),0)</f>
        <v>0</v>
      </c>
      <c r="BE1132" s="28">
        <f>IFERROR(VLOOKUP(Table2[[#This Row],[SAP Code]],[26]_16!V:W,2,FALSE)/ 1000000, 0)</f>
        <v>4.5966887600000019</v>
      </c>
      <c r="BF1132" s="28">
        <f>IFERROR(VLOOKUP(Table2[[#This Row],[SAP Code]],[26]_16!Y:Z,2,FALSE)/ 1000000, 0)</f>
        <v>5.2803230000000007E-2</v>
      </c>
      <c r="BG1132" s="28" t="str">
        <f>IFERROR(VLOOKUP(Table2[[#This Row],[SAP Code]],[26]port!$A:$AD,30,FALSE),"unknown")</f>
        <v>OnGo</v>
      </c>
      <c r="BH1132" s="29" t="str">
        <f t="shared" si="304"/>
        <v>Ongoing</v>
      </c>
      <c r="BI1132" s="16"/>
    </row>
    <row r="1133" spans="1:61" ht="17.100000000000001" customHeight="1">
      <c r="A1133" s="16" t="s">
        <v>696</v>
      </c>
      <c r="B1133" s="16" t="s">
        <v>3921</v>
      </c>
      <c r="C1133" s="16" t="s">
        <v>3925</v>
      </c>
      <c r="D1133" s="16" t="s">
        <v>3923</v>
      </c>
      <c r="E1133" s="18">
        <v>43774</v>
      </c>
      <c r="F1133" s="16" t="s">
        <v>700</v>
      </c>
      <c r="G1133" s="16" t="s">
        <v>140</v>
      </c>
      <c r="H1133" s="16" t="s">
        <v>132</v>
      </c>
      <c r="I1133" s="16" t="s">
        <v>138</v>
      </c>
      <c r="J1133" s="16" t="s">
        <v>2463</v>
      </c>
      <c r="K1133" s="16" t="s">
        <v>84</v>
      </c>
      <c r="L1133" s="16" t="s">
        <v>85</v>
      </c>
      <c r="M1133" s="19">
        <v>11140000</v>
      </c>
      <c r="N1133" s="19">
        <v>11140000</v>
      </c>
      <c r="O1133" s="20" t="s">
        <v>3924</v>
      </c>
      <c r="P1133" s="21">
        <v>5900150002751</v>
      </c>
      <c r="Q1133" s="20" t="s">
        <v>72</v>
      </c>
      <c r="R1133" s="16" t="str">
        <f t="shared" si="294"/>
        <v>ADF Including TSF</v>
      </c>
      <c r="S1133" s="16" t="str">
        <f t="shared" si="293"/>
        <v>D</v>
      </c>
      <c r="T1133" s="16" t="str">
        <f t="shared" si="292"/>
        <v>ADF Countries</v>
      </c>
      <c r="U1133" s="16" t="str">
        <f t="shared" si="295"/>
        <v>Transition States</v>
      </c>
      <c r="V1133" s="22" t="str">
        <f>IF(ISNUMBER(MATCH(A1133, {"Gabon","Sudan","Niger","Mali","Burkina Faso","Guinea"}, 0)), "De Facto Countries", "Non-De Facto Countries")</f>
        <v>De Facto Countries</v>
      </c>
      <c r="W1133" s="16" t="str">
        <f t="shared" si="306"/>
        <v>West</v>
      </c>
      <c r="X1133" s="16" t="str">
        <f t="shared" si="307"/>
        <v>Transport</v>
      </c>
      <c r="Y1133" s="23"/>
      <c r="AB1133" s="23">
        <f>Table2[[#This Row],[Approved Amount_UA Equivalent]]</f>
        <v>11140000</v>
      </c>
      <c r="AD1133" s="23">
        <f>SUM(Table2[[#This Row],[Feed Africa ]:[Improve Quality Of Life ]])</f>
        <v>11140000</v>
      </c>
      <c r="AE1133" s="16" t="b">
        <f>Table2[[#This Row],[Total HI5]]=Table2[[#This Row],[Approved Amount_UA Equivalent]]</f>
        <v>1</v>
      </c>
      <c r="AF1133" s="24">
        <v>10</v>
      </c>
      <c r="AG1133" s="20" t="str">
        <f t="shared" si="296"/>
        <v>Investment Project</v>
      </c>
      <c r="AH1133" s="24" t="e">
        <f>VLOOKUP(Table2[[#This Row],[SAP Code]],[25]DATA!$A:$G,7,FALSE)</f>
        <v>#N/A</v>
      </c>
      <c r="AI1133" s="20" t="str">
        <f t="shared" si="297"/>
        <v>Infrastructure</v>
      </c>
      <c r="AJ1133" s="25" t="s">
        <v>89</v>
      </c>
      <c r="AK1133" s="25" t="s">
        <v>140</v>
      </c>
      <c r="AL1133" s="23" t="str" cm="1">
        <f t="array" ref="AL1133">_xlfn.SWITCH(AK1133,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33" s="26">
        <v>1</v>
      </c>
      <c r="AN1133" s="25" t="str">
        <f t="shared" si="305"/>
        <v>Sovereign</v>
      </c>
      <c r="AO1133" s="27">
        <v>0.33333333333333331</v>
      </c>
      <c r="AP1133" s="23">
        <f>Table2[[#This Row],[Approved Amount_UA Equivalent]]/1000000</f>
        <v>11.14</v>
      </c>
      <c r="AQ1133" s="19">
        <f t="shared" si="298"/>
        <v>14.8255576</v>
      </c>
      <c r="AR1133" s="23" t="str">
        <f t="shared" si="299"/>
        <v>11-20</v>
      </c>
      <c r="AS1133" s="23" t="str">
        <f t="shared" si="300"/>
        <v>1-20</v>
      </c>
      <c r="AT1133" s="23" t="str">
        <f t="shared" si="301"/>
        <v>1-40</v>
      </c>
      <c r="AU1133" s="23" t="str">
        <f t="shared" si="302"/>
        <v>&lt;1-50 Mn</v>
      </c>
      <c r="AV1133" s="23">
        <f>Table2[[#This Row],[Amount]]</f>
        <v>11140000</v>
      </c>
      <c r="AW1133" s="23" t="str">
        <f t="shared" si="303"/>
        <v>Nov 2019</v>
      </c>
      <c r="AX1133" s="28">
        <f>IFERROR(VLOOKUP(Table2[[#This Row],[SAP Code]],[26]_16!A:B,2,FALSE),0)</f>
        <v>0</v>
      </c>
      <c r="AY1133" s="28">
        <f>IFERROR(VLOOKUP(Table2[[#This Row],[SAP Code]],[26]_16!D:E,2,FALSE)/ 1000000, 0)</f>
        <v>0</v>
      </c>
      <c r="AZ1133" s="28">
        <f>IFERROR(VLOOKUP(Table2[[#This Row],[SAP Code]],[26]_16!G:H,2,FALSE)/ 1000000, 0)</f>
        <v>0</v>
      </c>
      <c r="BA1133" s="28">
        <f>IFERROR(VLOOKUP(Table2[[#This Row],[SAP Code]],[26]_16!J:K,2,FALSE)/ 1000000, 0)</f>
        <v>0</v>
      </c>
      <c r="BB1133" s="28">
        <f>IFERROR(VLOOKUP(Table2[[#This Row],[SAP Code]],[26]_16!M:N,2,FALSE)/ 1000000, 0)</f>
        <v>0</v>
      </c>
      <c r="BC1133" s="28">
        <f>IFERROR(VLOOKUP(Table2[[#This Row],[SAP Code]],[26]_16!P:Q,2,FALSE),0)</f>
        <v>0</v>
      </c>
      <c r="BD1133" s="28">
        <f>IFERROR(VLOOKUP(Table2[[#This Row],[SAP Code]],[26]_16!S:T,2,FALSE),0)</f>
        <v>0</v>
      </c>
      <c r="BE1133" s="28">
        <f>IFERROR(VLOOKUP(Table2[[#This Row],[SAP Code]],[26]_16!V:W,2,FALSE)/ 1000000, 0)</f>
        <v>4.5966887600000019</v>
      </c>
      <c r="BF1133" s="28">
        <f>IFERROR(VLOOKUP(Table2[[#This Row],[SAP Code]],[26]_16!Y:Z,2,FALSE)/ 1000000, 0)</f>
        <v>5.2803230000000007E-2</v>
      </c>
      <c r="BG1133" s="28" t="str">
        <f>IFERROR(VLOOKUP(Table2[[#This Row],[SAP Code]],[26]port!$A:$AD,30,FALSE),"unknown")</f>
        <v>OnGo</v>
      </c>
      <c r="BH1133" s="29" t="str">
        <f t="shared" si="304"/>
        <v>Ongoing</v>
      </c>
      <c r="BI1133" s="16"/>
    </row>
    <row r="1134" spans="1:61" ht="17.100000000000001" customHeight="1">
      <c r="A1134" s="16" t="s">
        <v>696</v>
      </c>
      <c r="B1134" s="16" t="s">
        <v>3921</v>
      </c>
      <c r="C1134" s="16" t="s">
        <v>3926</v>
      </c>
      <c r="D1134" s="16" t="s">
        <v>3923</v>
      </c>
      <c r="E1134" s="18">
        <v>43774</v>
      </c>
      <c r="F1134" s="16" t="s">
        <v>700</v>
      </c>
      <c r="G1134" s="16" t="s">
        <v>140</v>
      </c>
      <c r="H1134" s="16" t="s">
        <v>132</v>
      </c>
      <c r="I1134" s="16" t="s">
        <v>138</v>
      </c>
      <c r="J1134" s="16" t="s">
        <v>2463</v>
      </c>
      <c r="K1134" s="16" t="s">
        <v>69</v>
      </c>
      <c r="L1134" s="16" t="s">
        <v>85</v>
      </c>
      <c r="M1134" s="19">
        <v>2510000</v>
      </c>
      <c r="N1134" s="19">
        <v>2510000</v>
      </c>
      <c r="O1134" s="20" t="s">
        <v>3924</v>
      </c>
      <c r="P1134" s="21">
        <v>5900155016102</v>
      </c>
      <c r="Q1134" s="20" t="s">
        <v>72</v>
      </c>
      <c r="R1134" s="16" t="str">
        <f t="shared" si="294"/>
        <v>ADF Including TSF</v>
      </c>
      <c r="S1134" s="16" t="str">
        <f t="shared" si="293"/>
        <v>D</v>
      </c>
      <c r="T1134" s="16" t="str">
        <f t="shared" ref="T1134:T1193" si="308">IF(A1134="Algeria","ADB Countries",IF(A1134="Angola","ADB Countries",IF(A1134="Benin","ADF Countries",IF(A1134="Botswana","ADB Countries",IF(A1134="Burkina Faso","ADF Countries",IF(A1134="Burundi","ADF Countries",IF(A1134="Cameroon","Blend Countries",IF(A1134="Cape Verde","ADB Countries",IF(A1134="Central African Republic","ADF Countries",IF(A1134="Centrafrique","ADF Countries",IF(A1134="Chad","ADF Countries",IF(A1134="Comoros","ADF Countries",IF(A1134="Congo CG","ADB Countries",IF(A1134="Congo","ADB Countries",IF(A1134="Côte D'Ivoire","Blend Countries",IF(A1134="Dem Rep Congo","ADF Countries",IF(A1134="DEMOCRATIC REPUBLIC OF THE CONGO","ADF Countries",IF(A1134="Djibouti","ADF Countries",IF(A1134="Egypt","ADB Countries",IF(A1134="Eq Guinea","ADB Countries",IF(A1134="Equatorial Guinea","ADB Countries",IF(A1134="Eritrea","ADF Countries",IF(A1134="Swaziland","ADB Countries",IF(A1134="Eswatini","ADB Countries",IF(A1134="Ethiopia","ADF Countries",IF(A1134="Gabon","ADB Countries",IF(A1134="Gambia","ADF Countries",IF(A1134="Ghana","ADF Countries",IF(A1134="Guinea","ADF Countries",IF(A1134="Guinea-Bissau","ADF Countries",IF(A1134="Kenya","Blend Countries",IF(A1134="Lesotho","ADF Countries",IF(A1134="Liberia","ADF Countries",IF(A1134="Libya","ADB Countries",IF(A1134="Madagascar","ADF Countries",IF(A1134="Malawi","ADF Countries",IF(A1134="Mali","ADF Countries",IF(A1134="Mauritania","ADF Countries",IF(A1134="Mauritius","ADB Countries",IF(A1134="Morocco","ADB Countries",IF(A1134="Mozambique","ADF Countries",IF(OR(A1134="Multi",A1134="Multinational",A1134="Multi-Countries"),"Multinational",IF(A1134="Namibia","ADB Countries",IF(A1134="Niger","ADF Countries",IF(A1134="Nigeria","ADB Countries",IF(A1134="Rwanda","ADF Countries",IF(A1134="Sao Tome &amp; Principe","ADF Countries",IF(A1134="Sao Tome","ADF Countries",IF(A1134="Senegal","Blend Countries",IF(A1134="Seychelles","ADB Countries",IF(A1134="Sierra Leone","ADF Countries",IF(A1134="Somalia","ADF Countries",IF(A1134="South Africa","ADB Countries",IF(A1134="South Sudan","ADF Countries",IF(A1134="Sudan","ADF Countries",IF(A1134="Tanzania","Blend Countries",IF(A1134="Togo","ADF Countries",IF(A1134="Tunisia","ADB Countries",IF(A1134="Uganda","ADF Countries",IF(A1134="Zambia","Blend Countries",IF(A1134="Zimbabwe","ADF Countries","")))))))))))))))))))))))))))))))))))))))))))))))))))))))))))))</f>
        <v>ADF Countries</v>
      </c>
      <c r="U1134" s="16" t="str">
        <f t="shared" si="295"/>
        <v>Transition States</v>
      </c>
      <c r="V1134" s="22" t="str">
        <f>IF(ISNUMBER(MATCH(A1134, {"Gabon","Sudan","Niger","Mali","Burkina Faso","Guinea"}, 0)), "De Facto Countries", "Non-De Facto Countries")</f>
        <v>De Facto Countries</v>
      </c>
      <c r="W1134" s="16" t="str">
        <f t="shared" si="306"/>
        <v>West</v>
      </c>
      <c r="X1134" s="16" t="str">
        <f t="shared" si="307"/>
        <v>Transport</v>
      </c>
      <c r="Y1134" s="23"/>
      <c r="AB1134" s="23">
        <f>Table2[[#This Row],[Approved Amount_UA Equivalent]]</f>
        <v>2510000</v>
      </c>
      <c r="AD1134" s="23">
        <f>SUM(Table2[[#This Row],[Feed Africa ]:[Improve Quality Of Life ]])</f>
        <v>2510000</v>
      </c>
      <c r="AE1134" s="16" t="b">
        <f>Table2[[#This Row],[Total HI5]]=Table2[[#This Row],[Approved Amount_UA Equivalent]]</f>
        <v>1</v>
      </c>
      <c r="AF1134" s="24">
        <v>10</v>
      </c>
      <c r="AG1134" s="20" t="str">
        <f t="shared" si="296"/>
        <v>Investment Project</v>
      </c>
      <c r="AH1134" s="24" t="e">
        <f>VLOOKUP(Table2[[#This Row],[SAP Code]],[25]DATA!$A:$G,7,FALSE)</f>
        <v>#N/A</v>
      </c>
      <c r="AI1134" s="20" t="str">
        <f t="shared" si="297"/>
        <v>Infrastructure</v>
      </c>
      <c r="AJ1134" s="25" t="s">
        <v>89</v>
      </c>
      <c r="AK1134" s="25" t="s">
        <v>140</v>
      </c>
      <c r="AL1134" s="23" t="str" cm="1">
        <f t="array" ref="AL1134">_xlfn.SWITCH(AK1134,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34" s="26">
        <v>1</v>
      </c>
      <c r="AN1134" s="25" t="str">
        <f t="shared" si="305"/>
        <v>Sovereign</v>
      </c>
      <c r="AO1134" s="27">
        <v>0.33333333333333331</v>
      </c>
      <c r="AP1134" s="23">
        <f>Table2[[#This Row],[Approved Amount_UA Equivalent]]/1000000</f>
        <v>2.5099999999999998</v>
      </c>
      <c r="AQ1134" s="19">
        <f t="shared" si="298"/>
        <v>3.3404083999999998</v>
      </c>
      <c r="AR1134" s="23" t="str">
        <f t="shared" si="299"/>
        <v>1-10</v>
      </c>
      <c r="AS1134" s="23" t="str">
        <f t="shared" si="300"/>
        <v>1-20</v>
      </c>
      <c r="AT1134" s="23" t="str">
        <f t="shared" si="301"/>
        <v>1-40</v>
      </c>
      <c r="AU1134" s="23" t="str">
        <f t="shared" si="302"/>
        <v>&lt;1-50 Mn</v>
      </c>
      <c r="AV1134" s="23">
        <f>Table2[[#This Row],[Amount]]</f>
        <v>2510000</v>
      </c>
      <c r="AW1134" s="23" t="str">
        <f t="shared" si="303"/>
        <v>Nov 2019</v>
      </c>
      <c r="AX1134" s="28">
        <f>IFERROR(VLOOKUP(Table2[[#This Row],[SAP Code]],[26]_16!A:B,2,FALSE),0)</f>
        <v>0</v>
      </c>
      <c r="AY1134" s="28">
        <f>IFERROR(VLOOKUP(Table2[[#This Row],[SAP Code]],[26]_16!D:E,2,FALSE)/ 1000000, 0)</f>
        <v>0</v>
      </c>
      <c r="AZ1134" s="28">
        <f>IFERROR(VLOOKUP(Table2[[#This Row],[SAP Code]],[26]_16!G:H,2,FALSE)/ 1000000, 0)</f>
        <v>0</v>
      </c>
      <c r="BA1134" s="28">
        <f>IFERROR(VLOOKUP(Table2[[#This Row],[SAP Code]],[26]_16!J:K,2,FALSE)/ 1000000, 0)</f>
        <v>0</v>
      </c>
      <c r="BB1134" s="28">
        <f>IFERROR(VLOOKUP(Table2[[#This Row],[SAP Code]],[26]_16!M:N,2,FALSE)/ 1000000, 0)</f>
        <v>0</v>
      </c>
      <c r="BC1134" s="28">
        <f>IFERROR(VLOOKUP(Table2[[#This Row],[SAP Code]],[26]_16!P:Q,2,FALSE),0)</f>
        <v>0</v>
      </c>
      <c r="BD1134" s="28">
        <f>IFERROR(VLOOKUP(Table2[[#This Row],[SAP Code]],[26]_16!S:T,2,FALSE),0)</f>
        <v>0</v>
      </c>
      <c r="BE1134" s="28">
        <f>IFERROR(VLOOKUP(Table2[[#This Row],[SAP Code]],[26]_16!V:W,2,FALSE)/ 1000000, 0)</f>
        <v>4.5966887600000019</v>
      </c>
      <c r="BF1134" s="28">
        <f>IFERROR(VLOOKUP(Table2[[#This Row],[SAP Code]],[26]_16!Y:Z,2,FALSE)/ 1000000, 0)</f>
        <v>5.2803230000000007E-2</v>
      </c>
      <c r="BG1134" s="28" t="str">
        <f>IFERROR(VLOOKUP(Table2[[#This Row],[SAP Code]],[26]port!$A:$AD,30,FALSE),"unknown")</f>
        <v>OnGo</v>
      </c>
      <c r="BH1134" s="29" t="str">
        <f t="shared" si="304"/>
        <v>Ongoing</v>
      </c>
      <c r="BI1134" s="16"/>
    </row>
    <row r="1135" spans="1:61" ht="17.100000000000001" customHeight="1">
      <c r="A1135" s="16" t="s">
        <v>60</v>
      </c>
      <c r="B1135" s="16" t="s">
        <v>3927</v>
      </c>
      <c r="C1135" s="16" t="s">
        <v>3928</v>
      </c>
      <c r="D1135" s="16" t="s">
        <v>3929</v>
      </c>
      <c r="E1135" s="18">
        <v>43775</v>
      </c>
      <c r="F1135" s="16" t="s">
        <v>436</v>
      </c>
      <c r="G1135" s="16" t="s">
        <v>255</v>
      </c>
      <c r="H1135" s="16" t="s">
        <v>66</v>
      </c>
      <c r="I1135" s="16" t="s">
        <v>250</v>
      </c>
      <c r="J1135" s="16" t="s">
        <v>83</v>
      </c>
      <c r="K1135" s="16" t="s">
        <v>84</v>
      </c>
      <c r="L1135" s="16" t="s">
        <v>85</v>
      </c>
      <c r="M1135" s="19">
        <v>13234000</v>
      </c>
      <c r="N1135" s="19">
        <v>13234000</v>
      </c>
      <c r="O1135" s="20" t="s">
        <v>3930</v>
      </c>
      <c r="P1135" s="21">
        <v>2100150042194</v>
      </c>
      <c r="Q1135" s="20" t="s">
        <v>87</v>
      </c>
      <c r="R1135" s="16" t="str">
        <f t="shared" si="294"/>
        <v>ADF Including TSF</v>
      </c>
      <c r="S1135" s="16" t="str">
        <f t="shared" ref="S1135:S1198" si="309">MID(O1135, 6,1)</f>
        <v>K</v>
      </c>
      <c r="T1135" s="16" t="str">
        <f t="shared" si="308"/>
        <v>Blend Countries</v>
      </c>
      <c r="U1135" s="16" t="str">
        <f t="shared" si="295"/>
        <v>Non-Transition States</v>
      </c>
      <c r="V1135" s="22" t="str">
        <f>IF(ISNUMBER(MATCH(A1135, {"Gabon","Sudan","Niger","Mali","Burkina Faso","Guinea"}, 0)), "De Facto Countries", "Non-De Facto Countries")</f>
        <v>Non-De Facto Countries</v>
      </c>
      <c r="W1135" s="16" t="str">
        <f t="shared" si="306"/>
        <v>Central</v>
      </c>
      <c r="X1135" s="16" t="str">
        <f t="shared" si="307"/>
        <v>Multi-Sector</v>
      </c>
      <c r="Y1135" s="23">
        <f>Table2[[#This Row],[Approved Amount_UA Equivalent]]/5</f>
        <v>2646800</v>
      </c>
      <c r="Z1135" s="23">
        <f>Table2[[#This Row],[Approved Amount_UA Equivalent]]/5</f>
        <v>2646800</v>
      </c>
      <c r="AA1135" s="23">
        <f>Table2[[#This Row],[Approved Amount_UA Equivalent]]/5</f>
        <v>2646800</v>
      </c>
      <c r="AB1135" s="23">
        <f>Table2[[#This Row],[Approved Amount_UA Equivalent]]/5</f>
        <v>2646800</v>
      </c>
      <c r="AC1135" s="23">
        <f>Table2[[#This Row],[Approved Amount_UA Equivalent]]/5</f>
        <v>2646800</v>
      </c>
      <c r="AD1135" s="23">
        <f>SUM(Table2[[#This Row],[Feed Africa ]:[Improve Quality Of Life ]])</f>
        <v>13234000</v>
      </c>
      <c r="AE1135" s="16" t="b">
        <f>Table2[[#This Row],[Total HI5]]=Table2[[#This Row],[Approved Amount_UA Equivalent]]</f>
        <v>1</v>
      </c>
      <c r="AF1135" s="24">
        <v>10</v>
      </c>
      <c r="AG1135" s="20" t="str">
        <f t="shared" si="296"/>
        <v>Investment Project</v>
      </c>
      <c r="AH1135" s="24" t="e">
        <f>VLOOKUP(Table2[[#This Row],[SAP Code]],[25]DATA!$A:$G,7,FALSE)</f>
        <v>#N/A</v>
      </c>
      <c r="AI1135" s="20" t="str">
        <f t="shared" si="297"/>
        <v>Other Investment</v>
      </c>
      <c r="AJ1135" s="25" t="s">
        <v>254</v>
      </c>
      <c r="AK1135" s="25" t="s">
        <v>255</v>
      </c>
      <c r="AL1135" s="23" t="str" cm="1">
        <f t="array" ref="AL1135">_xlfn.SWITCH(AK1135,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35" s="26">
        <v>1</v>
      </c>
      <c r="AN1135" s="25" t="str">
        <f t="shared" si="305"/>
        <v>Sovereign</v>
      </c>
      <c r="AO1135" s="27">
        <v>1</v>
      </c>
      <c r="AP1135" s="23">
        <f>Table2[[#This Row],[Approved Amount_UA Equivalent]]/1000000</f>
        <v>13.234</v>
      </c>
      <c r="AQ1135" s="19">
        <f t="shared" si="298"/>
        <v>17.612336559999999</v>
      </c>
      <c r="AR1135" s="23" t="str">
        <f t="shared" si="299"/>
        <v>11-20</v>
      </c>
      <c r="AS1135" s="23" t="str">
        <f t="shared" si="300"/>
        <v>1-20</v>
      </c>
      <c r="AT1135" s="23" t="str">
        <f t="shared" si="301"/>
        <v>1-40</v>
      </c>
      <c r="AU1135" s="23" t="str">
        <f t="shared" si="302"/>
        <v>&lt;1-50 Mn</v>
      </c>
      <c r="AV1135" s="23">
        <f>Table2[[#This Row],[Amount]]</f>
        <v>13234000</v>
      </c>
      <c r="AW1135" s="23" t="str">
        <f t="shared" si="303"/>
        <v>Nov 2019</v>
      </c>
      <c r="AX1135" s="28">
        <f>IFERROR(VLOOKUP(Table2[[#This Row],[SAP Code]],[26]_16!A:B,2,FALSE),0)</f>
        <v>0</v>
      </c>
      <c r="AY1135" s="28">
        <f>IFERROR(VLOOKUP(Table2[[#This Row],[SAP Code]],[26]_16!D:E,2,FALSE)/ 1000000, 0)</f>
        <v>0</v>
      </c>
      <c r="AZ1135" s="28">
        <f>IFERROR(VLOOKUP(Table2[[#This Row],[SAP Code]],[26]_16!G:H,2,FALSE)/ 1000000, 0)</f>
        <v>0</v>
      </c>
      <c r="BA1135" s="28">
        <f>IFERROR(VLOOKUP(Table2[[#This Row],[SAP Code]],[26]_16!J:K,2,FALSE)/ 1000000, 0)</f>
        <v>0</v>
      </c>
      <c r="BB1135" s="28">
        <f>IFERROR(VLOOKUP(Table2[[#This Row],[SAP Code]],[26]_16!M:N,2,FALSE)/ 1000000, 0)</f>
        <v>0</v>
      </c>
      <c r="BC1135" s="28">
        <f>IFERROR(VLOOKUP(Table2[[#This Row],[SAP Code]],[26]_16!P:Q,2,FALSE),0)</f>
        <v>0</v>
      </c>
      <c r="BD1135" s="28">
        <f>IFERROR(VLOOKUP(Table2[[#This Row],[SAP Code]],[26]_16!S:T,2,FALSE),0)</f>
        <v>0</v>
      </c>
      <c r="BE1135" s="28">
        <f>IFERROR(VLOOKUP(Table2[[#This Row],[SAP Code]],[26]_16!V:W,2,FALSE)/ 1000000, 0)</f>
        <v>0</v>
      </c>
      <c r="BF1135" s="28">
        <f>IFERROR(VLOOKUP(Table2[[#This Row],[SAP Code]],[26]_16!Y:Z,2,FALSE)/ 1000000, 0)</f>
        <v>0</v>
      </c>
      <c r="BG1135" s="28" t="str">
        <f>IFERROR(VLOOKUP(Table2[[#This Row],[SAP Code]],[26]port!$A:$AD,30,FALSE),"unknown")</f>
        <v>unknown</v>
      </c>
      <c r="BH1135" s="29" t="str">
        <f t="shared" si="304"/>
        <v>Unknown</v>
      </c>
      <c r="BI1135" s="16"/>
    </row>
    <row r="1136" spans="1:61" ht="17.100000000000001" customHeight="1">
      <c r="A1136" s="16" t="s">
        <v>141</v>
      </c>
      <c r="B1136" s="16" t="s">
        <v>3931</v>
      </c>
      <c r="C1136" s="16" t="s">
        <v>3932</v>
      </c>
      <c r="D1136" s="16" t="s">
        <v>3933</v>
      </c>
      <c r="E1136" s="18">
        <v>43775</v>
      </c>
      <c r="F1136" s="16" t="s">
        <v>3934</v>
      </c>
      <c r="G1136" s="16" t="s">
        <v>2293</v>
      </c>
      <c r="H1136" s="37" t="s">
        <v>213</v>
      </c>
      <c r="I1136" s="16" t="s">
        <v>170</v>
      </c>
      <c r="J1136" s="16" t="s">
        <v>103</v>
      </c>
      <c r="K1136" s="16" t="s">
        <v>2610</v>
      </c>
      <c r="L1136" s="16" t="s">
        <v>70</v>
      </c>
      <c r="M1136" s="19">
        <v>30000000</v>
      </c>
      <c r="N1136" s="19">
        <v>21748744.010033421</v>
      </c>
      <c r="O1136" s="20" t="s">
        <v>3935</v>
      </c>
      <c r="P1136" s="21" t="s">
        <v>243</v>
      </c>
      <c r="Q1136" s="20" t="s">
        <v>87</v>
      </c>
      <c r="R1136" s="16" t="str">
        <f t="shared" si="294"/>
        <v>ADB Private</v>
      </c>
      <c r="S1136" s="16" t="str">
        <f t="shared" si="309"/>
        <v>B</v>
      </c>
      <c r="T1136" s="16" t="str">
        <f t="shared" si="308"/>
        <v>Multinational</v>
      </c>
      <c r="U1136" s="16" t="str">
        <f t="shared" si="295"/>
        <v>Multinational</v>
      </c>
      <c r="V1136" s="22" t="str">
        <f>IF(ISNUMBER(MATCH(A1136, {"Gabon","Sudan","Niger","Mali","Burkina Faso","Guinea"}, 0)), "De Facto Countries", "Non-De Facto Countries")</f>
        <v>Non-De Facto Countries</v>
      </c>
      <c r="W1136" s="16" t="str">
        <f t="shared" si="306"/>
        <v>Multi</v>
      </c>
      <c r="X1136" s="16" t="str">
        <f t="shared" si="307"/>
        <v>Industry</v>
      </c>
      <c r="Y1136" s="23"/>
      <c r="AA1136" s="23">
        <f>Table2[[#This Row],[Approved Amount_UA Equivalent]]</f>
        <v>21748744.010033421</v>
      </c>
      <c r="AD1136" s="23">
        <f>SUM(Table2[[#This Row],[Feed Africa ]:[Improve Quality Of Life ]])</f>
        <v>21748744.010033421</v>
      </c>
      <c r="AE1136" s="16" t="b">
        <f>Table2[[#This Row],[Total HI5]]=Table2[[#This Row],[Approved Amount_UA Equivalent]]</f>
        <v>1</v>
      </c>
      <c r="AF1136" s="24">
        <v>10</v>
      </c>
      <c r="AG1136" s="20" t="str">
        <f t="shared" si="296"/>
        <v>Investment Project</v>
      </c>
      <c r="AH1136" s="24" t="e">
        <f>VLOOKUP(Table2[[#This Row],[SAP Code]],[25]DATA!$A:$G,7,FALSE)</f>
        <v>#N/A</v>
      </c>
      <c r="AI1136" s="20" t="str">
        <f t="shared" si="297"/>
        <v>Other Investment</v>
      </c>
      <c r="AJ1136" s="25" t="s">
        <v>173</v>
      </c>
      <c r="AK1136" s="25" t="s">
        <v>2293</v>
      </c>
      <c r="AL1136" s="23" t="str" cm="1">
        <f t="array" ref="AL1136">_xlfn.SWITCH(AK1136,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36" s="26">
        <v>2</v>
      </c>
      <c r="AN1136" s="25" t="str">
        <f t="shared" si="305"/>
        <v>Non-Sovereign</v>
      </c>
      <c r="AO1136" s="27">
        <v>1</v>
      </c>
      <c r="AP1136" s="23">
        <f>Table2[[#This Row],[Approved Amount_UA Equivalent]]/1000000</f>
        <v>21.74874401003342</v>
      </c>
      <c r="AQ1136" s="19">
        <f t="shared" si="298"/>
        <v>28.944098478312881</v>
      </c>
      <c r="AR1136" s="23" t="str">
        <f t="shared" si="299"/>
        <v>21-30</v>
      </c>
      <c r="AS1136" s="23" t="str">
        <f t="shared" si="300"/>
        <v>21-40</v>
      </c>
      <c r="AT1136" s="23" t="str">
        <f t="shared" si="301"/>
        <v>1-40</v>
      </c>
      <c r="AU1136" s="23" t="str">
        <f t="shared" si="302"/>
        <v>&lt;1-50 Mn</v>
      </c>
      <c r="AV1136" s="23">
        <f>Table2[[#This Row],[Amount]]</f>
        <v>30000000</v>
      </c>
      <c r="AW1136" s="23" t="str">
        <f t="shared" si="303"/>
        <v>Nov 2019</v>
      </c>
      <c r="AX1136" s="28">
        <f>IFERROR(VLOOKUP(Table2[[#This Row],[SAP Code]],[26]_16!A:B,2,FALSE),0)</f>
        <v>0</v>
      </c>
      <c r="AY1136" s="28">
        <f>IFERROR(VLOOKUP(Table2[[#This Row],[SAP Code]],[26]_16!D:E,2,FALSE)/ 1000000, 0)</f>
        <v>0</v>
      </c>
      <c r="AZ1136" s="28">
        <f>IFERROR(VLOOKUP(Table2[[#This Row],[SAP Code]],[26]_16!G:H,2,FALSE)/ 1000000, 0)</f>
        <v>0</v>
      </c>
      <c r="BA1136" s="28">
        <f>IFERROR(VLOOKUP(Table2[[#This Row],[SAP Code]],[26]_16!J:K,2,FALSE)/ 1000000, 0)</f>
        <v>0</v>
      </c>
      <c r="BB1136" s="28">
        <f>IFERROR(VLOOKUP(Table2[[#This Row],[SAP Code]],[26]_16!M:N,2,FALSE)/ 1000000, 0)</f>
        <v>0</v>
      </c>
      <c r="BC1136" s="28">
        <f>IFERROR(VLOOKUP(Table2[[#This Row],[SAP Code]],[26]_16!P:Q,2,FALSE),0)</f>
        <v>0</v>
      </c>
      <c r="BD1136" s="28">
        <f>IFERROR(VLOOKUP(Table2[[#This Row],[SAP Code]],[26]_16!S:T,2,FALSE),0)</f>
        <v>0</v>
      </c>
      <c r="BE1136" s="28">
        <f>IFERROR(VLOOKUP(Table2[[#This Row],[SAP Code]],[26]_16!V:W,2,FALSE)/ 1000000, 0)</f>
        <v>0</v>
      </c>
      <c r="BF1136" s="28">
        <f>IFERROR(VLOOKUP(Table2[[#This Row],[SAP Code]],[26]_16!Y:Z,2,FALSE)/ 1000000, 0)</f>
        <v>0</v>
      </c>
      <c r="BG1136" s="28" t="str">
        <f>IFERROR(VLOOKUP(Table2[[#This Row],[SAP Code]],[26]port!$A:$AD,30,FALSE),"unknown")</f>
        <v>unknown</v>
      </c>
      <c r="BH1136" s="29" t="str">
        <f t="shared" si="304"/>
        <v>Unknown</v>
      </c>
      <c r="BI1136" s="16"/>
    </row>
    <row r="1137" spans="1:61" ht="17.100000000000001" customHeight="1">
      <c r="A1137" s="16" t="s">
        <v>316</v>
      </c>
      <c r="B1137" s="16" t="s">
        <v>3936</v>
      </c>
      <c r="C1137" s="16" t="s">
        <v>3937</v>
      </c>
      <c r="D1137" s="16" t="s">
        <v>3938</v>
      </c>
      <c r="E1137" s="18">
        <v>43777</v>
      </c>
      <c r="F1137" s="16" t="s">
        <v>320</v>
      </c>
      <c r="G1137" s="16" t="s">
        <v>74</v>
      </c>
      <c r="H1137" s="16" t="s">
        <v>132</v>
      </c>
      <c r="I1137" s="16" t="s">
        <v>155</v>
      </c>
      <c r="J1137" s="16" t="s">
        <v>83</v>
      </c>
      <c r="K1137" s="16" t="s">
        <v>84</v>
      </c>
      <c r="L1137" s="16" t="s">
        <v>85</v>
      </c>
      <c r="M1137" s="19">
        <v>9400000</v>
      </c>
      <c r="N1137" s="19">
        <v>9400000</v>
      </c>
      <c r="O1137" s="20" t="s">
        <v>3939</v>
      </c>
      <c r="P1137" s="21">
        <v>2100150042193</v>
      </c>
      <c r="Q1137" s="20" t="s">
        <v>72</v>
      </c>
      <c r="R1137" s="16" t="str">
        <f t="shared" si="294"/>
        <v>ADF Including TSF</v>
      </c>
      <c r="S1137" s="16" t="str">
        <f t="shared" si="309"/>
        <v>A</v>
      </c>
      <c r="T1137" s="16" t="str">
        <f t="shared" si="308"/>
        <v>Blend Countries</v>
      </c>
      <c r="U1137" s="16" t="str">
        <f t="shared" si="295"/>
        <v>Non-Transition States</v>
      </c>
      <c r="V1137" s="22" t="str">
        <f>IF(ISNUMBER(MATCH(A1137, {"Gabon","Sudan","Niger","Mali","Burkina Faso","Guinea"}, 0)), "De Facto Countries", "Non-De Facto Countries")</f>
        <v>Non-De Facto Countries</v>
      </c>
      <c r="W1137" s="16" t="str">
        <f t="shared" si="306"/>
        <v>West</v>
      </c>
      <c r="X1137" s="16" t="str">
        <f t="shared" si="307"/>
        <v>Agriculture</v>
      </c>
      <c r="Y1137" s="23">
        <f>Table2[[#This Row],[Approved Amount_UA Equivalent]]</f>
        <v>9400000</v>
      </c>
      <c r="AD1137" s="23">
        <f>SUM(Table2[[#This Row],[Feed Africa ]:[Improve Quality Of Life ]])</f>
        <v>9400000</v>
      </c>
      <c r="AE1137" s="16" t="b">
        <f>Table2[[#This Row],[Total HI5]]=Table2[[#This Row],[Approved Amount_UA Equivalent]]</f>
        <v>1</v>
      </c>
      <c r="AF1137" s="24">
        <v>10</v>
      </c>
      <c r="AG1137" s="20" t="str">
        <f t="shared" si="296"/>
        <v>Investment Project</v>
      </c>
      <c r="AH1137" s="24" t="e">
        <f>VLOOKUP(Table2[[#This Row],[SAP Code]],[25]DATA!$A:$G,7,FALSE)</f>
        <v>#N/A</v>
      </c>
      <c r="AI1137" s="20" t="str">
        <f t="shared" si="297"/>
        <v>Infrastructure</v>
      </c>
      <c r="AJ1137" s="25" t="s">
        <v>157</v>
      </c>
      <c r="AK1137" s="25" t="s">
        <v>74</v>
      </c>
      <c r="AL1137" s="23" t="str" cm="1">
        <f t="array" ref="AL1137">_xlfn.SWITCH(AK1137,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37" s="26">
        <v>1</v>
      </c>
      <c r="AN1137" s="25" t="str">
        <f t="shared" si="305"/>
        <v>Sovereign</v>
      </c>
      <c r="AO1137" s="27">
        <v>1</v>
      </c>
      <c r="AP1137" s="23">
        <f>Table2[[#This Row],[Approved Amount_UA Equivalent]]/1000000</f>
        <v>9.4</v>
      </c>
      <c r="AQ1137" s="19">
        <f t="shared" si="298"/>
        <v>12.509895999999999</v>
      </c>
      <c r="AR1137" s="23" t="str">
        <f t="shared" si="299"/>
        <v>1-10</v>
      </c>
      <c r="AS1137" s="23" t="str">
        <f t="shared" si="300"/>
        <v>1-20</v>
      </c>
      <c r="AT1137" s="23" t="str">
        <f t="shared" si="301"/>
        <v>1-40</v>
      </c>
      <c r="AU1137" s="23" t="str">
        <f t="shared" si="302"/>
        <v>&lt;1-50 Mn</v>
      </c>
      <c r="AV1137" s="23">
        <f>Table2[[#This Row],[Amount]]</f>
        <v>9400000</v>
      </c>
      <c r="AW1137" s="23" t="str">
        <f t="shared" si="303"/>
        <v>Nov 2019</v>
      </c>
      <c r="AX1137" s="28">
        <f>IFERROR(VLOOKUP(Table2[[#This Row],[SAP Code]],[26]_16!A:B,2,FALSE),0)</f>
        <v>0</v>
      </c>
      <c r="AY1137" s="28">
        <f>IFERROR(VLOOKUP(Table2[[#This Row],[SAP Code]],[26]_16!D:E,2,FALSE)/ 1000000, 0)</f>
        <v>0</v>
      </c>
      <c r="AZ1137" s="28">
        <f>IFERROR(VLOOKUP(Table2[[#This Row],[SAP Code]],[26]_16!G:H,2,FALSE)/ 1000000, 0)</f>
        <v>0</v>
      </c>
      <c r="BA1137" s="28">
        <f>IFERROR(VLOOKUP(Table2[[#This Row],[SAP Code]],[26]_16!J:K,2,FALSE)/ 1000000, 0)</f>
        <v>0</v>
      </c>
      <c r="BB1137" s="28">
        <f>IFERROR(VLOOKUP(Table2[[#This Row],[SAP Code]],[26]_16!M:N,2,FALSE)/ 1000000, 0)</f>
        <v>0</v>
      </c>
      <c r="BC1137" s="28">
        <f>IFERROR(VLOOKUP(Table2[[#This Row],[SAP Code]],[26]_16!P:Q,2,FALSE),0)</f>
        <v>5.4621923799999994</v>
      </c>
      <c r="BD1137" s="28">
        <f>IFERROR(VLOOKUP(Table2[[#This Row],[SAP Code]],[26]_16!S:T,2,FALSE),0)</f>
        <v>0.34771770000000002</v>
      </c>
      <c r="BE1137" s="28">
        <f>IFERROR(VLOOKUP(Table2[[#This Row],[SAP Code]],[26]_16!V:W,2,FALSE)/ 1000000, 0)</f>
        <v>1.5817629600000001</v>
      </c>
      <c r="BF1137" s="28">
        <f>IFERROR(VLOOKUP(Table2[[#This Row],[SAP Code]],[26]_16!Y:Z,2,FALSE)/ 1000000, 0)</f>
        <v>0</v>
      </c>
      <c r="BG1137" s="28" t="str">
        <f>IFERROR(VLOOKUP(Table2[[#This Row],[SAP Code]],[26]port!$A:$AD,30,FALSE),"unknown")</f>
        <v>OnGo</v>
      </c>
      <c r="BH1137" s="29" t="str">
        <f t="shared" si="304"/>
        <v>Ongoing</v>
      </c>
      <c r="BI1137" s="16"/>
    </row>
    <row r="1138" spans="1:61" ht="17.100000000000001" customHeight="1">
      <c r="A1138" s="16" t="s">
        <v>690</v>
      </c>
      <c r="B1138" s="16" t="s">
        <v>3940</v>
      </c>
      <c r="C1138" s="16" t="s">
        <v>3941</v>
      </c>
      <c r="D1138" s="16" t="s">
        <v>3942</v>
      </c>
      <c r="E1138" s="18">
        <v>43782</v>
      </c>
      <c r="F1138" s="16" t="s">
        <v>694</v>
      </c>
      <c r="G1138" s="16" t="s">
        <v>255</v>
      </c>
      <c r="H1138" s="16" t="s">
        <v>132</v>
      </c>
      <c r="I1138" s="16" t="s">
        <v>250</v>
      </c>
      <c r="J1138" s="16" t="s">
        <v>83</v>
      </c>
      <c r="K1138" s="16" t="s">
        <v>84</v>
      </c>
      <c r="L1138" s="16" t="s">
        <v>85</v>
      </c>
      <c r="M1138" s="19">
        <v>12440000</v>
      </c>
      <c r="N1138" s="19">
        <v>12440000</v>
      </c>
      <c r="O1138" s="20" t="s">
        <v>3943</v>
      </c>
      <c r="P1138" s="21">
        <v>2100150042197</v>
      </c>
      <c r="Q1138" s="20" t="s">
        <v>87</v>
      </c>
      <c r="R1138" s="16" t="str">
        <f t="shared" si="294"/>
        <v>ADF Including TSF</v>
      </c>
      <c r="S1138" s="16" t="str">
        <f t="shared" si="309"/>
        <v>K</v>
      </c>
      <c r="T1138" s="16" t="str">
        <f t="shared" si="308"/>
        <v>ADF Countries</v>
      </c>
      <c r="U1138" s="16" t="str">
        <f t="shared" si="295"/>
        <v>Transition States</v>
      </c>
      <c r="V1138" s="22" t="str">
        <f>IF(ISNUMBER(MATCH(A1138, {"Gabon","Sudan","Niger","Mali","Burkina Faso","Guinea"}, 0)), "De Facto Countries", "Non-De Facto Countries")</f>
        <v>De Facto Countries</v>
      </c>
      <c r="W1138" s="16" t="str">
        <f t="shared" si="306"/>
        <v>West</v>
      </c>
      <c r="X1138" s="16" t="str">
        <f t="shared" si="307"/>
        <v>Multi-Sector</v>
      </c>
      <c r="Y1138" s="23">
        <f>Table2[[#This Row],[Approved Amount_UA Equivalent]]/5</f>
        <v>2488000</v>
      </c>
      <c r="Z1138" s="23">
        <f>Table2[[#This Row],[Approved Amount_UA Equivalent]]/5</f>
        <v>2488000</v>
      </c>
      <c r="AA1138" s="23">
        <f>Table2[[#This Row],[Approved Amount_UA Equivalent]]/5</f>
        <v>2488000</v>
      </c>
      <c r="AB1138" s="23">
        <f>Table2[[#This Row],[Approved Amount_UA Equivalent]]/5</f>
        <v>2488000</v>
      </c>
      <c r="AC1138" s="23">
        <f>Table2[[#This Row],[Approved Amount_UA Equivalent]]/5</f>
        <v>2488000</v>
      </c>
      <c r="AD1138" s="23">
        <f>SUM(Table2[[#This Row],[Feed Africa ]:[Improve Quality Of Life ]])</f>
        <v>12440000</v>
      </c>
      <c r="AE1138" s="16" t="b">
        <f>Table2[[#This Row],[Total HI5]]=Table2[[#This Row],[Approved Amount_UA Equivalent]]</f>
        <v>1</v>
      </c>
      <c r="AF1138" s="24">
        <v>20</v>
      </c>
      <c r="AG1138" s="20" t="str">
        <f t="shared" si="296"/>
        <v>Policy and Result Based Op</v>
      </c>
      <c r="AH1138" s="24" t="e">
        <f>VLOOKUP(Table2[[#This Row],[SAP Code]],[25]DATA!$A:$G,7,FALSE)</f>
        <v>#N/A</v>
      </c>
      <c r="AI1138" s="20" t="str">
        <f t="shared" si="297"/>
        <v>Policy-Based Lending</v>
      </c>
      <c r="AJ1138" s="25" t="s">
        <v>254</v>
      </c>
      <c r="AK1138" s="25" t="s">
        <v>255</v>
      </c>
      <c r="AL1138" s="23" t="str" cm="1">
        <f t="array" ref="AL1138">_xlfn.SWITCH(AK1138,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38" s="26">
        <v>1</v>
      </c>
      <c r="AN1138" s="25" t="str">
        <f t="shared" si="305"/>
        <v>Sovereign</v>
      </c>
      <c r="AO1138" s="27">
        <v>1</v>
      </c>
      <c r="AP1138" s="23">
        <f>Table2[[#This Row],[Approved Amount_UA Equivalent]]/1000000</f>
        <v>12.44</v>
      </c>
      <c r="AQ1138" s="19">
        <f t="shared" si="298"/>
        <v>16.555649599999999</v>
      </c>
      <c r="AR1138" s="23" t="str">
        <f t="shared" si="299"/>
        <v>11-20</v>
      </c>
      <c r="AS1138" s="23" t="str">
        <f t="shared" si="300"/>
        <v>1-20</v>
      </c>
      <c r="AT1138" s="23" t="str">
        <f t="shared" si="301"/>
        <v>1-40</v>
      </c>
      <c r="AU1138" s="23" t="str">
        <f t="shared" si="302"/>
        <v>&lt;1-50 Mn</v>
      </c>
      <c r="AV1138" s="23">
        <f>Table2[[#This Row],[Amount]]</f>
        <v>12440000</v>
      </c>
      <c r="AW1138" s="23" t="str">
        <f t="shared" si="303"/>
        <v>Nov 2019</v>
      </c>
      <c r="AX1138" s="28">
        <f>IFERROR(VLOOKUP(Table2[[#This Row],[SAP Code]],[26]_16!A:B,2,FALSE),0)</f>
        <v>0</v>
      </c>
      <c r="AY1138" s="28">
        <f>IFERROR(VLOOKUP(Table2[[#This Row],[SAP Code]],[26]_16!D:E,2,FALSE)/ 1000000, 0)</f>
        <v>0</v>
      </c>
      <c r="AZ1138" s="28">
        <f>IFERROR(VLOOKUP(Table2[[#This Row],[SAP Code]],[26]_16!G:H,2,FALSE)/ 1000000, 0)</f>
        <v>0</v>
      </c>
      <c r="BA1138" s="28">
        <f>IFERROR(VLOOKUP(Table2[[#This Row],[SAP Code]],[26]_16!J:K,2,FALSE)/ 1000000, 0)</f>
        <v>0</v>
      </c>
      <c r="BB1138" s="28">
        <f>IFERROR(VLOOKUP(Table2[[#This Row],[SAP Code]],[26]_16!M:N,2,FALSE)/ 1000000, 0)</f>
        <v>0</v>
      </c>
      <c r="BC1138" s="28">
        <f>IFERROR(VLOOKUP(Table2[[#This Row],[SAP Code]],[26]_16!P:Q,2,FALSE),0)</f>
        <v>12.44</v>
      </c>
      <c r="BD1138" s="28">
        <f>IFERROR(VLOOKUP(Table2[[#This Row],[SAP Code]],[26]_16!S:T,2,FALSE),0)</f>
        <v>0</v>
      </c>
      <c r="BE1138" s="28">
        <f>IFERROR(VLOOKUP(Table2[[#This Row],[SAP Code]],[26]_16!V:W,2,FALSE)/ 1000000, 0)</f>
        <v>0</v>
      </c>
      <c r="BF1138" s="28">
        <f>IFERROR(VLOOKUP(Table2[[#This Row],[SAP Code]],[26]_16!Y:Z,2,FALSE)/ 1000000, 0)</f>
        <v>0</v>
      </c>
      <c r="BG1138" s="28" t="str">
        <f>IFERROR(VLOOKUP(Table2[[#This Row],[SAP Code]],[26]port!$A:$AD,30,FALSE),"unknown")</f>
        <v>CLSD</v>
      </c>
      <c r="BH1138" s="29" t="str">
        <f t="shared" si="304"/>
        <v>Number of operations completed out of the net approved of that year</v>
      </c>
      <c r="BI1138" s="16"/>
    </row>
    <row r="1139" spans="1:61" ht="17.100000000000001" customHeight="1">
      <c r="A1139" s="16" t="s">
        <v>164</v>
      </c>
      <c r="B1139" s="16" t="s">
        <v>3944</v>
      </c>
      <c r="C1139" s="16" t="s">
        <v>3945</v>
      </c>
      <c r="D1139" s="16" t="s">
        <v>3946</v>
      </c>
      <c r="E1139" s="18">
        <v>43782</v>
      </c>
      <c r="F1139" s="16" t="s">
        <v>3672</v>
      </c>
      <c r="G1139" s="16" t="s">
        <v>1757</v>
      </c>
      <c r="H1139" s="16" t="s">
        <v>101</v>
      </c>
      <c r="I1139" s="16" t="s">
        <v>102</v>
      </c>
      <c r="J1139" s="16" t="s">
        <v>1030</v>
      </c>
      <c r="K1139" s="16" t="s">
        <v>1031</v>
      </c>
      <c r="L1139" s="16" t="s">
        <v>70</v>
      </c>
      <c r="M1139" s="19">
        <v>15000000</v>
      </c>
      <c r="N1139" s="19">
        <v>10874372.005016711</v>
      </c>
      <c r="O1139" s="20" t="s">
        <v>3673</v>
      </c>
      <c r="P1139" s="21">
        <v>5060140000551</v>
      </c>
      <c r="Q1139" s="20" t="s">
        <v>87</v>
      </c>
      <c r="R1139" s="16" t="str">
        <f t="shared" si="294"/>
        <v>OTHERS</v>
      </c>
      <c r="S1139" s="16" t="str">
        <f t="shared" si="309"/>
        <v>H</v>
      </c>
      <c r="T1139" s="16" t="str">
        <f t="shared" si="308"/>
        <v>ADF Countries</v>
      </c>
      <c r="U1139" s="16" t="str">
        <f t="shared" si="295"/>
        <v>Transition States</v>
      </c>
      <c r="V1139" s="22" t="str">
        <f>IF(ISNUMBER(MATCH(A1139, {"Gabon","Sudan","Niger","Mali","Burkina Faso","Guinea"}, 0)), "De Facto Countries", "Non-De Facto Countries")</f>
        <v>Non-De Facto Countries</v>
      </c>
      <c r="W1139" s="16" t="str">
        <f t="shared" si="306"/>
        <v>South</v>
      </c>
      <c r="X1139" s="16" t="str">
        <f t="shared" si="307"/>
        <v>Finance</v>
      </c>
      <c r="Y1139" s="23"/>
      <c r="AA1139" s="23">
        <f>Table2[[#This Row],[Approved Amount_UA Equivalent]]</f>
        <v>10874372.005016711</v>
      </c>
      <c r="AD1139" s="23">
        <f>SUM(Table2[[#This Row],[Feed Africa ]:[Improve Quality Of Life ]])</f>
        <v>10874372.005016711</v>
      </c>
      <c r="AE1139" s="16" t="b">
        <f>Table2[[#This Row],[Total HI5]]=Table2[[#This Row],[Approved Amount_UA Equivalent]]</f>
        <v>1</v>
      </c>
      <c r="AF1139" s="24">
        <v>10</v>
      </c>
      <c r="AG1139" s="20" t="str">
        <f t="shared" si="296"/>
        <v>Investment Project</v>
      </c>
      <c r="AH1139" s="24" t="e">
        <f>VLOOKUP(Table2[[#This Row],[SAP Code]],[25]DATA!$A:$G,7,FALSE)</f>
        <v>#N/A</v>
      </c>
      <c r="AI1139" s="20" t="str">
        <f t="shared" si="297"/>
        <v>Other Investment</v>
      </c>
      <c r="AJ1139" s="25" t="s">
        <v>106</v>
      </c>
      <c r="AK1139" s="25" t="s">
        <v>107</v>
      </c>
      <c r="AL1139" s="23" t="str" cm="1">
        <f t="array" ref="AL1139">_xlfn.SWITCH(AK1139,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39" s="26">
        <v>2</v>
      </c>
      <c r="AN1139" s="25" t="str">
        <f t="shared" si="305"/>
        <v>Non-Sovereign</v>
      </c>
      <c r="AO1139" s="27">
        <v>0.5</v>
      </c>
      <c r="AP1139" s="23">
        <f>Table2[[#This Row],[Approved Amount_UA Equivalent]]/1000000</f>
        <v>10.87437200501671</v>
      </c>
      <c r="AQ1139" s="19">
        <f t="shared" si="298"/>
        <v>14.472049239156441</v>
      </c>
      <c r="AR1139" s="23" t="str">
        <f t="shared" si="299"/>
        <v>11-20</v>
      </c>
      <c r="AS1139" s="23" t="str">
        <f t="shared" si="300"/>
        <v>1-20</v>
      </c>
      <c r="AT1139" s="23" t="str">
        <f t="shared" si="301"/>
        <v>1-40</v>
      </c>
      <c r="AU1139" s="23" t="str">
        <f t="shared" si="302"/>
        <v>&lt;1-50 Mn</v>
      </c>
      <c r="AV1139" s="23">
        <f>Table2[[#This Row],[Amount]]</f>
        <v>15000000</v>
      </c>
      <c r="AW1139" s="23" t="str">
        <f t="shared" si="303"/>
        <v>Nov 2019</v>
      </c>
      <c r="AX1139" s="28">
        <f>IFERROR(VLOOKUP(Table2[[#This Row],[SAP Code]],[26]_16!A:B,2,FALSE),0)</f>
        <v>0</v>
      </c>
      <c r="AY1139" s="28">
        <f>IFERROR(VLOOKUP(Table2[[#This Row],[SAP Code]],[26]_16!D:E,2,FALSE)/ 1000000, 0)</f>
        <v>0</v>
      </c>
      <c r="AZ1139" s="28">
        <f>IFERROR(VLOOKUP(Table2[[#This Row],[SAP Code]],[26]_16!G:H,2,FALSE)/ 1000000, 0)</f>
        <v>0</v>
      </c>
      <c r="BA1139" s="28">
        <f>IFERROR(VLOOKUP(Table2[[#This Row],[SAP Code]],[26]_16!J:K,2,FALSE)/ 1000000, 0)</f>
        <v>0</v>
      </c>
      <c r="BB1139" s="28">
        <f>IFERROR(VLOOKUP(Table2[[#This Row],[SAP Code]],[26]_16!M:N,2,FALSE)/ 1000000, 0)</f>
        <v>0</v>
      </c>
      <c r="BC1139" s="28">
        <f>IFERROR(VLOOKUP(Table2[[#This Row],[SAP Code]],[26]_16!P:Q,2,FALSE),0)</f>
        <v>0</v>
      </c>
      <c r="BD1139" s="28">
        <f>IFERROR(VLOOKUP(Table2[[#This Row],[SAP Code]],[26]_16!S:T,2,FALSE),0)</f>
        <v>0</v>
      </c>
      <c r="BE1139" s="28">
        <f>IFERROR(VLOOKUP(Table2[[#This Row],[SAP Code]],[26]_16!V:W,2,FALSE)/ 1000000, 0)</f>
        <v>0</v>
      </c>
      <c r="BF1139" s="28">
        <f>IFERROR(VLOOKUP(Table2[[#This Row],[SAP Code]],[26]_16!Y:Z,2,FALSE)/ 1000000, 0)</f>
        <v>0</v>
      </c>
      <c r="BG1139" s="28" t="str">
        <f>IFERROR(VLOOKUP(Table2[[#This Row],[SAP Code]],[26]port!$A:$AD,30,FALSE),"unknown")</f>
        <v>unknown</v>
      </c>
      <c r="BH1139" s="29" t="str">
        <f t="shared" si="304"/>
        <v>Unknown</v>
      </c>
      <c r="BI1139" s="16"/>
    </row>
    <row r="1140" spans="1:61" ht="17.100000000000001" customHeight="1">
      <c r="A1140" s="16" t="s">
        <v>769</v>
      </c>
      <c r="B1140" s="16" t="s">
        <v>3944</v>
      </c>
      <c r="C1140" s="16" t="s">
        <v>3947</v>
      </c>
      <c r="D1140" s="16" t="s">
        <v>3946</v>
      </c>
      <c r="E1140" s="18">
        <v>43782</v>
      </c>
      <c r="F1140" s="16" t="s">
        <v>3832</v>
      </c>
      <c r="G1140" s="16" t="s">
        <v>1757</v>
      </c>
      <c r="H1140" s="16" t="s">
        <v>66</v>
      </c>
      <c r="I1140" s="16" t="s">
        <v>82</v>
      </c>
      <c r="J1140" s="16" t="s">
        <v>1030</v>
      </c>
      <c r="K1140" s="16" t="s">
        <v>1031</v>
      </c>
      <c r="L1140" s="16" t="s">
        <v>195</v>
      </c>
      <c r="M1140" s="19">
        <v>10800000</v>
      </c>
      <c r="N1140" s="19">
        <v>8733059.4818384703</v>
      </c>
      <c r="O1140" s="20" t="s">
        <v>3833</v>
      </c>
      <c r="P1140" s="21">
        <v>5060140000552</v>
      </c>
      <c r="Q1140" s="20" t="s">
        <v>87</v>
      </c>
      <c r="R1140" s="16" t="str">
        <f t="shared" si="294"/>
        <v>OTHERS</v>
      </c>
      <c r="S1140" s="16" t="str">
        <f t="shared" si="309"/>
        <v>F</v>
      </c>
      <c r="T1140" s="16" t="str">
        <f t="shared" si="308"/>
        <v>ADF Countries</v>
      </c>
      <c r="U1140" s="16" t="str">
        <f t="shared" si="295"/>
        <v>Transition States</v>
      </c>
      <c r="V1140" s="22" t="str">
        <f>IF(ISNUMBER(MATCH(A1140, {"Gabon","Sudan","Niger","Mali","Burkina Faso","Guinea"}, 0)), "De Facto Countries", "Non-De Facto Countries")</f>
        <v>Non-De Facto Countries</v>
      </c>
      <c r="W1140" s="16" t="str">
        <f t="shared" si="306"/>
        <v>Central</v>
      </c>
      <c r="X1140" s="16" t="str">
        <f t="shared" si="307"/>
        <v>Power</v>
      </c>
      <c r="Y1140" s="23"/>
      <c r="Z1140" s="23">
        <f>Table2[[#This Row],[Approved Amount_UA Equivalent]]</f>
        <v>8733059.4818384703</v>
      </c>
      <c r="AD1140" s="23">
        <f>SUM(Table2[[#This Row],[Feed Africa ]:[Improve Quality Of Life ]])</f>
        <v>8733059.4818384703</v>
      </c>
      <c r="AE1140" s="16" t="b">
        <f>Table2[[#This Row],[Total HI5]]=Table2[[#This Row],[Approved Amount_UA Equivalent]]</f>
        <v>1</v>
      </c>
      <c r="AF1140" s="24">
        <v>10</v>
      </c>
      <c r="AG1140" s="20" t="str">
        <f t="shared" si="296"/>
        <v>Investment Project</v>
      </c>
      <c r="AH1140" s="24" t="e">
        <f>VLOOKUP(Table2[[#This Row],[SAP Code]],[25]DATA!$A:$G,7,FALSE)</f>
        <v>#N/A</v>
      </c>
      <c r="AI1140" s="20" t="str">
        <f t="shared" si="297"/>
        <v>Infrastructure</v>
      </c>
      <c r="AJ1140" s="25" t="s">
        <v>89</v>
      </c>
      <c r="AK1140" s="25" t="s">
        <v>2055</v>
      </c>
      <c r="AL1140" s="23" t="str" cm="1">
        <f t="array" ref="AL1140">_xlfn.SWITCH(AK1140,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40" s="26">
        <v>2</v>
      </c>
      <c r="AN1140" s="25" t="str">
        <f t="shared" si="305"/>
        <v>Non-Sovereign</v>
      </c>
      <c r="AO1140" s="27">
        <v>0.5</v>
      </c>
      <c r="AP1140" s="23">
        <f>Table2[[#This Row],[Approved Amount_UA Equivalent]]/1000000</f>
        <v>8.7330594818384704</v>
      </c>
      <c r="AQ1140" s="19">
        <f t="shared" si="298"/>
        <v>11.62230488080991</v>
      </c>
      <c r="AR1140" s="23" t="str">
        <f t="shared" si="299"/>
        <v>1-10</v>
      </c>
      <c r="AS1140" s="23" t="str">
        <f t="shared" si="300"/>
        <v>1-20</v>
      </c>
      <c r="AT1140" s="23" t="str">
        <f t="shared" si="301"/>
        <v>1-40</v>
      </c>
      <c r="AU1140" s="23" t="str">
        <f t="shared" si="302"/>
        <v>&lt;1-50 Mn</v>
      </c>
      <c r="AV1140" s="23">
        <f>Table2[[#This Row],[Amount]]</f>
        <v>10800000</v>
      </c>
      <c r="AW1140" s="23" t="str">
        <f t="shared" si="303"/>
        <v>Nov 2019</v>
      </c>
      <c r="AX1140" s="28">
        <f>IFERROR(VLOOKUP(Table2[[#This Row],[SAP Code]],[26]_16!A:B,2,FALSE),0)</f>
        <v>0</v>
      </c>
      <c r="AY1140" s="28">
        <f>IFERROR(VLOOKUP(Table2[[#This Row],[SAP Code]],[26]_16!D:E,2,FALSE)/ 1000000, 0)</f>
        <v>0</v>
      </c>
      <c r="AZ1140" s="28">
        <f>IFERROR(VLOOKUP(Table2[[#This Row],[SAP Code]],[26]_16!G:H,2,FALSE)/ 1000000, 0)</f>
        <v>0</v>
      </c>
      <c r="BA1140" s="28">
        <f>IFERROR(VLOOKUP(Table2[[#This Row],[SAP Code]],[26]_16!J:K,2,FALSE)/ 1000000, 0)</f>
        <v>0</v>
      </c>
      <c r="BB1140" s="28">
        <f>IFERROR(VLOOKUP(Table2[[#This Row],[SAP Code]],[26]_16!M:N,2,FALSE)/ 1000000, 0)</f>
        <v>0</v>
      </c>
      <c r="BC1140" s="28">
        <f>IFERROR(VLOOKUP(Table2[[#This Row],[SAP Code]],[26]_16!P:Q,2,FALSE),0)</f>
        <v>0</v>
      </c>
      <c r="BD1140" s="28">
        <f>IFERROR(VLOOKUP(Table2[[#This Row],[SAP Code]],[26]_16!S:T,2,FALSE),0)</f>
        <v>0</v>
      </c>
      <c r="BE1140" s="28">
        <f>IFERROR(VLOOKUP(Table2[[#This Row],[SAP Code]],[26]_16!V:W,2,FALSE)/ 1000000, 0)</f>
        <v>0</v>
      </c>
      <c r="BF1140" s="28">
        <f>IFERROR(VLOOKUP(Table2[[#This Row],[SAP Code]],[26]_16!Y:Z,2,FALSE)/ 1000000, 0)</f>
        <v>0</v>
      </c>
      <c r="BG1140" s="28" t="str">
        <f>IFERROR(VLOOKUP(Table2[[#This Row],[SAP Code]],[26]port!$A:$AD,30,FALSE),"unknown")</f>
        <v>APVD</v>
      </c>
      <c r="BH1140" s="29" t="str">
        <f t="shared" si="304"/>
        <v>Ongoing</v>
      </c>
      <c r="BI1140" s="16"/>
    </row>
    <row r="1141" spans="1:61" ht="17.100000000000001" customHeight="1">
      <c r="A1141" s="16" t="s">
        <v>117</v>
      </c>
      <c r="B1141" s="16" t="s">
        <v>3948</v>
      </c>
      <c r="C1141" s="16" t="s">
        <v>3949</v>
      </c>
      <c r="D1141" s="16" t="s">
        <v>3950</v>
      </c>
      <c r="E1141" s="18">
        <v>43782</v>
      </c>
      <c r="F1141" s="16" t="s">
        <v>121</v>
      </c>
      <c r="G1141" s="16" t="s">
        <v>140</v>
      </c>
      <c r="H1141" s="16" t="s">
        <v>81</v>
      </c>
      <c r="I1141" s="16" t="s">
        <v>138</v>
      </c>
      <c r="J1141" s="16" t="s">
        <v>179</v>
      </c>
      <c r="K1141" s="16" t="s">
        <v>84</v>
      </c>
      <c r="L1141" s="16" t="s">
        <v>70</v>
      </c>
      <c r="M1141" s="19">
        <v>224000000</v>
      </c>
      <c r="N1141" s="19">
        <v>162390621.94158289</v>
      </c>
      <c r="O1141" s="20" t="s">
        <v>3951</v>
      </c>
      <c r="P1141" s="21">
        <v>2000200004651</v>
      </c>
      <c r="Q1141" s="20" t="s">
        <v>87</v>
      </c>
      <c r="R1141" s="16" t="str">
        <f t="shared" si="294"/>
        <v>ADB Public</v>
      </c>
      <c r="S1141" s="16" t="str">
        <f t="shared" si="309"/>
        <v>D</v>
      </c>
      <c r="T1141" s="16" t="str">
        <f t="shared" si="308"/>
        <v>ADF Countries</v>
      </c>
      <c r="U1141" s="16" t="str">
        <f t="shared" si="295"/>
        <v>Non-Transition States</v>
      </c>
      <c r="V1141" s="22" t="str">
        <f>IF(ISNUMBER(MATCH(A1141, {"Gabon","Sudan","Niger","Mali","Burkina Faso","Guinea"}, 0)), "De Facto Countries", "Non-De Facto Countries")</f>
        <v>Non-De Facto Countries</v>
      </c>
      <c r="W1141" s="16" t="str">
        <f t="shared" si="306"/>
        <v>East</v>
      </c>
      <c r="X1141" s="16" t="str">
        <f t="shared" si="307"/>
        <v>Transport</v>
      </c>
      <c r="Y1141" s="23"/>
      <c r="AB1141" s="23">
        <f>Table2[[#This Row],[Approved Amount_UA Equivalent]]</f>
        <v>162390621.94158289</v>
      </c>
      <c r="AD1141" s="23">
        <f>SUM(Table2[[#This Row],[Feed Africa ]:[Improve Quality Of Life ]])</f>
        <v>162390621.94158289</v>
      </c>
      <c r="AE1141" s="16" t="b">
        <f>Table2[[#This Row],[Total HI5]]=Table2[[#This Row],[Approved Amount_UA Equivalent]]</f>
        <v>1</v>
      </c>
      <c r="AF1141" s="24">
        <v>10</v>
      </c>
      <c r="AG1141" s="20" t="str">
        <f t="shared" si="296"/>
        <v>Investment Project</v>
      </c>
      <c r="AH1141" s="24" t="e">
        <f>VLOOKUP(Table2[[#This Row],[SAP Code]],[25]DATA!$A:$G,7,FALSE)</f>
        <v>#N/A</v>
      </c>
      <c r="AI1141" s="20" t="str">
        <f t="shared" si="297"/>
        <v>Infrastructure</v>
      </c>
      <c r="AJ1141" s="25" t="s">
        <v>89</v>
      </c>
      <c r="AK1141" s="25" t="s">
        <v>140</v>
      </c>
      <c r="AL1141" s="23" t="str" cm="1">
        <f t="array" ref="AL1141">_xlfn.SWITCH(AK1141,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41" s="26">
        <v>1</v>
      </c>
      <c r="AN1141" s="25" t="str">
        <f t="shared" si="305"/>
        <v>Sovereign</v>
      </c>
      <c r="AO1141" s="27">
        <v>0.5</v>
      </c>
      <c r="AP1141" s="23">
        <f>Table2[[#This Row],[Approved Amount_UA Equivalent]]/1000000</f>
        <v>162.39062194158288</v>
      </c>
      <c r="AQ1141" s="19">
        <f t="shared" si="298"/>
        <v>216.11593530473615</v>
      </c>
      <c r="AR1141" s="23" t="str">
        <f t="shared" si="299"/>
        <v>161-170</v>
      </c>
      <c r="AS1141" s="23" t="str">
        <f t="shared" si="300"/>
        <v>161-180</v>
      </c>
      <c r="AT1141" s="23" t="str">
        <f t="shared" si="301"/>
        <v>161-200</v>
      </c>
      <c r="AU1141" s="23" t="str">
        <f t="shared" si="302"/>
        <v>100-200 Mn</v>
      </c>
      <c r="AV1141" s="23">
        <f>Table2[[#This Row],[Amount]]</f>
        <v>224000000</v>
      </c>
      <c r="AW1141" s="23" t="str">
        <f t="shared" si="303"/>
        <v>Nov 2019</v>
      </c>
      <c r="AX1141" s="28">
        <f>IFERROR(VLOOKUP(Table2[[#This Row],[SAP Code]],[26]_16!A:B,2,FALSE),0)</f>
        <v>0</v>
      </c>
      <c r="AY1141" s="28">
        <f>IFERROR(VLOOKUP(Table2[[#This Row],[SAP Code]],[26]_16!D:E,2,FALSE)/ 1000000, 0)</f>
        <v>0</v>
      </c>
      <c r="AZ1141" s="28">
        <f>IFERROR(VLOOKUP(Table2[[#This Row],[SAP Code]],[26]_16!G:H,2,FALSE)/ 1000000, 0)</f>
        <v>0</v>
      </c>
      <c r="BA1141" s="28">
        <f>IFERROR(VLOOKUP(Table2[[#This Row],[SAP Code]],[26]_16!J:K,2,FALSE)/ 1000000, 0)</f>
        <v>0</v>
      </c>
      <c r="BB1141" s="28">
        <f>IFERROR(VLOOKUP(Table2[[#This Row],[SAP Code]],[26]_16!M:N,2,FALSE)/ 1000000, 0)</f>
        <v>0</v>
      </c>
      <c r="BC1141" s="28">
        <f>IFERROR(VLOOKUP(Table2[[#This Row],[SAP Code]],[26]_16!P:Q,2,FALSE),0)</f>
        <v>0</v>
      </c>
      <c r="BD1141" s="28">
        <f>IFERROR(VLOOKUP(Table2[[#This Row],[SAP Code]],[26]_16!S:T,2,FALSE),0)</f>
        <v>0.15063277999999999</v>
      </c>
      <c r="BE1141" s="28">
        <f>IFERROR(VLOOKUP(Table2[[#This Row],[SAP Code]],[26]_16!V:W,2,FALSE)/ 1000000, 0)</f>
        <v>15.017421870000002</v>
      </c>
      <c r="BF1141" s="28">
        <f>IFERROR(VLOOKUP(Table2[[#This Row],[SAP Code]],[26]_16!Y:Z,2,FALSE)/ 1000000, 0)</f>
        <v>4.9030991900000007</v>
      </c>
      <c r="BG1141" s="28" t="str">
        <f>IFERROR(VLOOKUP(Table2[[#This Row],[SAP Code]],[26]port!$A:$AD,30,FALSE),"unknown")</f>
        <v>OnGo</v>
      </c>
      <c r="BH1141" s="29" t="str">
        <f t="shared" si="304"/>
        <v>Ongoing</v>
      </c>
      <c r="BI1141" s="16"/>
    </row>
    <row r="1142" spans="1:61" ht="17.100000000000001" customHeight="1">
      <c r="A1142" s="16" t="s">
        <v>117</v>
      </c>
      <c r="B1142" s="16" t="s">
        <v>3948</v>
      </c>
      <c r="C1142" s="16" t="s">
        <v>3952</v>
      </c>
      <c r="D1142" s="16" t="s">
        <v>3950</v>
      </c>
      <c r="E1142" s="18">
        <v>43782</v>
      </c>
      <c r="F1142" s="16" t="s">
        <v>121</v>
      </c>
      <c r="G1142" s="16" t="s">
        <v>140</v>
      </c>
      <c r="H1142" s="16" t="s">
        <v>81</v>
      </c>
      <c r="I1142" s="16" t="s">
        <v>138</v>
      </c>
      <c r="J1142" s="16" t="s">
        <v>83</v>
      </c>
      <c r="K1142" s="16" t="s">
        <v>84</v>
      </c>
      <c r="L1142" s="16" t="s">
        <v>85</v>
      </c>
      <c r="M1142" s="19">
        <v>37540000</v>
      </c>
      <c r="N1142" s="19">
        <v>37540000</v>
      </c>
      <c r="O1142" s="20" t="s">
        <v>3951</v>
      </c>
      <c r="P1142" s="21">
        <v>2100150042245</v>
      </c>
      <c r="Q1142" s="20" t="s">
        <v>87</v>
      </c>
      <c r="R1142" s="16" t="str">
        <f t="shared" si="294"/>
        <v>ADF Including TSF</v>
      </c>
      <c r="S1142" s="16" t="str">
        <f t="shared" si="309"/>
        <v>D</v>
      </c>
      <c r="T1142" s="16" t="str">
        <f t="shared" si="308"/>
        <v>ADF Countries</v>
      </c>
      <c r="U1142" s="16" t="str">
        <f t="shared" si="295"/>
        <v>Non-Transition States</v>
      </c>
      <c r="V1142" s="22" t="str">
        <f>IF(ISNUMBER(MATCH(A1142, {"Gabon","Sudan","Niger","Mali","Burkina Faso","Guinea"}, 0)), "De Facto Countries", "Non-De Facto Countries")</f>
        <v>Non-De Facto Countries</v>
      </c>
      <c r="W1142" s="16" t="str">
        <f t="shared" si="306"/>
        <v>East</v>
      </c>
      <c r="X1142" s="16" t="str">
        <f t="shared" si="307"/>
        <v>Transport</v>
      </c>
      <c r="Y1142" s="23"/>
      <c r="AB1142" s="23">
        <f>Table2[[#This Row],[Approved Amount_UA Equivalent]]</f>
        <v>37540000</v>
      </c>
      <c r="AD1142" s="23">
        <f>SUM(Table2[[#This Row],[Feed Africa ]:[Improve Quality Of Life ]])</f>
        <v>37540000</v>
      </c>
      <c r="AE1142" s="16" t="b">
        <f>Table2[[#This Row],[Total HI5]]=Table2[[#This Row],[Approved Amount_UA Equivalent]]</f>
        <v>1</v>
      </c>
      <c r="AF1142" s="24">
        <v>10</v>
      </c>
      <c r="AG1142" s="20" t="str">
        <f t="shared" si="296"/>
        <v>Investment Project</v>
      </c>
      <c r="AH1142" s="24" t="e">
        <f>VLOOKUP(Table2[[#This Row],[SAP Code]],[25]DATA!$A:$G,7,FALSE)</f>
        <v>#N/A</v>
      </c>
      <c r="AI1142" s="20" t="str">
        <f t="shared" si="297"/>
        <v>Infrastructure</v>
      </c>
      <c r="AJ1142" s="25" t="s">
        <v>89</v>
      </c>
      <c r="AK1142" s="25" t="s">
        <v>140</v>
      </c>
      <c r="AL1142" s="23" t="str" cm="1">
        <f t="array" ref="AL1142">_xlfn.SWITCH(AK1142,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42" s="26">
        <v>1</v>
      </c>
      <c r="AN1142" s="25" t="str">
        <f t="shared" si="305"/>
        <v>Sovereign</v>
      </c>
      <c r="AO1142" s="27">
        <v>0.5</v>
      </c>
      <c r="AP1142" s="23">
        <f>Table2[[#This Row],[Approved Amount_UA Equivalent]]/1000000</f>
        <v>37.54</v>
      </c>
      <c r="AQ1142" s="19">
        <f t="shared" si="298"/>
        <v>49.9597336</v>
      </c>
      <c r="AR1142" s="23" t="str">
        <f t="shared" si="299"/>
        <v>31-40</v>
      </c>
      <c r="AS1142" s="23" t="str">
        <f t="shared" si="300"/>
        <v>21-40</v>
      </c>
      <c r="AT1142" s="23" t="str">
        <f t="shared" si="301"/>
        <v>1-40</v>
      </c>
      <c r="AU1142" s="23" t="str">
        <f t="shared" si="302"/>
        <v>&lt;1-50 Mn</v>
      </c>
      <c r="AV1142" s="23">
        <f>Table2[[#This Row],[Amount]]</f>
        <v>37540000</v>
      </c>
      <c r="AW1142" s="23" t="str">
        <f t="shared" si="303"/>
        <v>Nov 2019</v>
      </c>
      <c r="AX1142" s="28">
        <f>IFERROR(VLOOKUP(Table2[[#This Row],[SAP Code]],[26]_16!A:B,2,FALSE),0)</f>
        <v>0</v>
      </c>
      <c r="AY1142" s="28">
        <f>IFERROR(VLOOKUP(Table2[[#This Row],[SAP Code]],[26]_16!D:E,2,FALSE)/ 1000000, 0)</f>
        <v>0</v>
      </c>
      <c r="AZ1142" s="28">
        <f>IFERROR(VLOOKUP(Table2[[#This Row],[SAP Code]],[26]_16!G:H,2,FALSE)/ 1000000, 0)</f>
        <v>0</v>
      </c>
      <c r="BA1142" s="28">
        <f>IFERROR(VLOOKUP(Table2[[#This Row],[SAP Code]],[26]_16!J:K,2,FALSE)/ 1000000, 0)</f>
        <v>0</v>
      </c>
      <c r="BB1142" s="28">
        <f>IFERROR(VLOOKUP(Table2[[#This Row],[SAP Code]],[26]_16!M:N,2,FALSE)/ 1000000, 0)</f>
        <v>0</v>
      </c>
      <c r="BC1142" s="28">
        <f>IFERROR(VLOOKUP(Table2[[#This Row],[SAP Code]],[26]_16!P:Q,2,FALSE),0)</f>
        <v>0</v>
      </c>
      <c r="BD1142" s="28">
        <f>IFERROR(VLOOKUP(Table2[[#This Row],[SAP Code]],[26]_16!S:T,2,FALSE),0)</f>
        <v>0.15063277999999999</v>
      </c>
      <c r="BE1142" s="28">
        <f>IFERROR(VLOOKUP(Table2[[#This Row],[SAP Code]],[26]_16!V:W,2,FALSE)/ 1000000, 0)</f>
        <v>15.017421870000002</v>
      </c>
      <c r="BF1142" s="28">
        <f>IFERROR(VLOOKUP(Table2[[#This Row],[SAP Code]],[26]_16!Y:Z,2,FALSE)/ 1000000, 0)</f>
        <v>4.9030991900000007</v>
      </c>
      <c r="BG1142" s="28" t="str">
        <f>IFERROR(VLOOKUP(Table2[[#This Row],[SAP Code]],[26]port!$A:$AD,30,FALSE),"unknown")</f>
        <v>OnGo</v>
      </c>
      <c r="BH1142" s="29" t="str">
        <f t="shared" si="304"/>
        <v>Ongoing</v>
      </c>
      <c r="BI1142" s="16"/>
    </row>
    <row r="1143" spans="1:61" ht="17.100000000000001" customHeight="1">
      <c r="A1143" s="16" t="s">
        <v>270</v>
      </c>
      <c r="B1143" s="16" t="s">
        <v>3953</v>
      </c>
      <c r="C1143" s="16" t="s">
        <v>3954</v>
      </c>
      <c r="D1143" s="16" t="s">
        <v>3955</v>
      </c>
      <c r="E1143" s="18">
        <v>43790</v>
      </c>
      <c r="F1143" s="16" t="s">
        <v>274</v>
      </c>
      <c r="G1143" s="16" t="s">
        <v>115</v>
      </c>
      <c r="H1143" s="16" t="s">
        <v>66</v>
      </c>
      <c r="I1143" s="16" t="s">
        <v>155</v>
      </c>
      <c r="J1143" s="16" t="s">
        <v>83</v>
      </c>
      <c r="K1143" s="16" t="s">
        <v>84</v>
      </c>
      <c r="L1143" s="16" t="s">
        <v>85</v>
      </c>
      <c r="M1143" s="19">
        <v>39997947</v>
      </c>
      <c r="N1143" s="19">
        <v>39997947</v>
      </c>
      <c r="O1143" s="20" t="s">
        <v>3956</v>
      </c>
      <c r="P1143" s="21">
        <v>2100150042200</v>
      </c>
      <c r="Q1143" s="20" t="s">
        <v>87</v>
      </c>
      <c r="R1143" s="16" t="str">
        <f t="shared" si="294"/>
        <v>ADF Including TSF</v>
      </c>
      <c r="S1143" s="16" t="str">
        <f t="shared" si="309"/>
        <v>A</v>
      </c>
      <c r="T1143" s="16" t="str">
        <f t="shared" si="308"/>
        <v>ADF Countries</v>
      </c>
      <c r="U1143" s="16" t="str">
        <f t="shared" si="295"/>
        <v>Transition States</v>
      </c>
      <c r="V1143" s="22" t="str">
        <f>IF(ISNUMBER(MATCH(A1143, {"Gabon","Sudan","Niger","Mali","Burkina Faso","Guinea"}, 0)), "De Facto Countries", "Non-De Facto Countries")</f>
        <v>Non-De Facto Countries</v>
      </c>
      <c r="W1143" s="16" t="str">
        <f t="shared" si="306"/>
        <v>Central</v>
      </c>
      <c r="X1143" s="16" t="str">
        <f t="shared" si="307"/>
        <v>Agriculture</v>
      </c>
      <c r="Y1143" s="23">
        <f>Table2[[#This Row],[Approved Amount_UA Equivalent]]</f>
        <v>39997947</v>
      </c>
      <c r="AD1143" s="23">
        <f>SUM(Table2[[#This Row],[Feed Africa ]:[Improve Quality Of Life ]])</f>
        <v>39997947</v>
      </c>
      <c r="AE1143" s="16" t="b">
        <f>Table2[[#This Row],[Total HI5]]=Table2[[#This Row],[Approved Amount_UA Equivalent]]</f>
        <v>1</v>
      </c>
      <c r="AF1143" s="24">
        <v>10</v>
      </c>
      <c r="AG1143" s="20" t="str">
        <f t="shared" si="296"/>
        <v>Investment Project</v>
      </c>
      <c r="AH1143" s="24" t="e">
        <f>VLOOKUP(Table2[[#This Row],[SAP Code]],[25]DATA!$A:$G,7,FALSE)</f>
        <v>#N/A</v>
      </c>
      <c r="AI1143" s="20" t="str">
        <f t="shared" si="297"/>
        <v>Infrastructure</v>
      </c>
      <c r="AJ1143" s="25" t="s">
        <v>157</v>
      </c>
      <c r="AK1143" s="25" t="s">
        <v>115</v>
      </c>
      <c r="AL1143" s="23" t="str" cm="1">
        <f t="array" ref="AL1143">_xlfn.SWITCH(AK1143,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43" s="26">
        <v>1</v>
      </c>
      <c r="AN1143" s="25" t="str">
        <f t="shared" si="305"/>
        <v>Sovereign</v>
      </c>
      <c r="AO1143" s="27">
        <v>0.5</v>
      </c>
      <c r="AP1143" s="23">
        <f>Table2[[#This Row],[Approved Amount_UA Equivalent]]/1000000</f>
        <v>39.997947000000003</v>
      </c>
      <c r="AQ1143" s="19">
        <f t="shared" si="298"/>
        <v>53.230867785480001</v>
      </c>
      <c r="AR1143" s="23" t="str">
        <f t="shared" si="299"/>
        <v>31-40</v>
      </c>
      <c r="AS1143" s="23" t="str">
        <f t="shared" si="300"/>
        <v>21-40</v>
      </c>
      <c r="AT1143" s="23" t="str">
        <f t="shared" si="301"/>
        <v>1-40</v>
      </c>
      <c r="AU1143" s="23" t="str">
        <f t="shared" si="302"/>
        <v>&lt;1-50 Mn</v>
      </c>
      <c r="AV1143" s="23">
        <f>Table2[[#This Row],[Amount]]</f>
        <v>39997947</v>
      </c>
      <c r="AW1143" s="23" t="str">
        <f t="shared" si="303"/>
        <v>Nov 2019</v>
      </c>
      <c r="AX1143" s="28">
        <f>IFERROR(VLOOKUP(Table2[[#This Row],[SAP Code]],[26]_16!A:B,2,FALSE),0)</f>
        <v>0</v>
      </c>
      <c r="AY1143" s="28">
        <f>IFERROR(VLOOKUP(Table2[[#This Row],[SAP Code]],[26]_16!D:E,2,FALSE)/ 1000000, 0)</f>
        <v>0</v>
      </c>
      <c r="AZ1143" s="28">
        <f>IFERROR(VLOOKUP(Table2[[#This Row],[SAP Code]],[26]_16!G:H,2,FALSE)/ 1000000, 0)</f>
        <v>0</v>
      </c>
      <c r="BA1143" s="28">
        <f>IFERROR(VLOOKUP(Table2[[#This Row],[SAP Code]],[26]_16!J:K,2,FALSE)/ 1000000, 0)</f>
        <v>0</v>
      </c>
      <c r="BB1143" s="28">
        <f>IFERROR(VLOOKUP(Table2[[#This Row],[SAP Code]],[26]_16!M:N,2,FALSE)/ 1000000, 0)</f>
        <v>0</v>
      </c>
      <c r="BC1143" s="28">
        <f>IFERROR(VLOOKUP(Table2[[#This Row],[SAP Code]],[26]_16!P:Q,2,FALSE),0)</f>
        <v>0.21713326000000002</v>
      </c>
      <c r="BD1143" s="28">
        <f>IFERROR(VLOOKUP(Table2[[#This Row],[SAP Code]],[26]_16!S:T,2,FALSE),0)</f>
        <v>0.67884703000000002</v>
      </c>
      <c r="BE1143" s="28">
        <f>IFERROR(VLOOKUP(Table2[[#This Row],[SAP Code]],[26]_16!V:W,2,FALSE)/ 1000000, 0)</f>
        <v>8.5244874499999987</v>
      </c>
      <c r="BF1143" s="28">
        <f>IFERROR(VLOOKUP(Table2[[#This Row],[SAP Code]],[26]_16!Y:Z,2,FALSE)/ 1000000, 0)</f>
        <v>1.4783941800000002</v>
      </c>
      <c r="BG1143" s="28" t="str">
        <f>IFERROR(VLOOKUP(Table2[[#This Row],[SAP Code]],[26]port!$A:$AD,30,FALSE),"unknown")</f>
        <v>OnGo</v>
      </c>
      <c r="BH1143" s="29" t="str">
        <f t="shared" si="304"/>
        <v>Ongoing</v>
      </c>
      <c r="BI1143" s="16"/>
    </row>
    <row r="1144" spans="1:61" ht="17.100000000000001" customHeight="1">
      <c r="A1144" s="16" t="s">
        <v>270</v>
      </c>
      <c r="B1144" s="16" t="s">
        <v>3953</v>
      </c>
      <c r="C1144" s="16" t="s">
        <v>3957</v>
      </c>
      <c r="D1144" s="16" t="s">
        <v>3955</v>
      </c>
      <c r="E1144" s="18">
        <v>43790</v>
      </c>
      <c r="F1144" s="16" t="s">
        <v>274</v>
      </c>
      <c r="G1144" s="16" t="s">
        <v>115</v>
      </c>
      <c r="H1144" s="16" t="s">
        <v>66</v>
      </c>
      <c r="I1144" s="16" t="s">
        <v>155</v>
      </c>
      <c r="J1144" s="16" t="s">
        <v>83</v>
      </c>
      <c r="K1144" s="16" t="s">
        <v>69</v>
      </c>
      <c r="L1144" s="16" t="s">
        <v>85</v>
      </c>
      <c r="M1144" s="19">
        <v>2100000</v>
      </c>
      <c r="N1144" s="19">
        <v>2100000</v>
      </c>
      <c r="O1144" s="20" t="s">
        <v>3956</v>
      </c>
      <c r="P1144" s="21">
        <v>2100155040570</v>
      </c>
      <c r="Q1144" s="20" t="s">
        <v>87</v>
      </c>
      <c r="R1144" s="16" t="str">
        <f t="shared" si="294"/>
        <v>ADF Including TSF</v>
      </c>
      <c r="S1144" s="16" t="str">
        <f t="shared" si="309"/>
        <v>A</v>
      </c>
      <c r="T1144" s="16" t="str">
        <f t="shared" si="308"/>
        <v>ADF Countries</v>
      </c>
      <c r="U1144" s="16" t="str">
        <f t="shared" si="295"/>
        <v>Transition States</v>
      </c>
      <c r="V1144" s="22" t="str">
        <f>IF(ISNUMBER(MATCH(A1144, {"Gabon","Sudan","Niger","Mali","Burkina Faso","Guinea"}, 0)), "De Facto Countries", "Non-De Facto Countries")</f>
        <v>Non-De Facto Countries</v>
      </c>
      <c r="W1144" s="16" t="str">
        <f t="shared" si="306"/>
        <v>Central</v>
      </c>
      <c r="X1144" s="16" t="str">
        <f t="shared" si="307"/>
        <v>Agriculture</v>
      </c>
      <c r="Y1144" s="23">
        <f>Table2[[#This Row],[Approved Amount_UA Equivalent]]</f>
        <v>2100000</v>
      </c>
      <c r="AD1144" s="23">
        <f>SUM(Table2[[#This Row],[Feed Africa ]:[Improve Quality Of Life ]])</f>
        <v>2100000</v>
      </c>
      <c r="AE1144" s="16" t="b">
        <f>Table2[[#This Row],[Total HI5]]=Table2[[#This Row],[Approved Amount_UA Equivalent]]</f>
        <v>1</v>
      </c>
      <c r="AF1144" s="24">
        <v>10</v>
      </c>
      <c r="AG1144" s="20" t="str">
        <f t="shared" si="296"/>
        <v>Investment Project</v>
      </c>
      <c r="AH1144" s="24" t="e">
        <f>VLOOKUP(Table2[[#This Row],[SAP Code]],[25]DATA!$A:$G,7,FALSE)</f>
        <v>#N/A</v>
      </c>
      <c r="AI1144" s="20" t="str">
        <f t="shared" si="297"/>
        <v>Infrastructure</v>
      </c>
      <c r="AJ1144" s="25" t="s">
        <v>157</v>
      </c>
      <c r="AK1144" s="25" t="s">
        <v>115</v>
      </c>
      <c r="AL1144" s="23" t="str" cm="1">
        <f t="array" ref="AL1144">_xlfn.SWITCH(AK1144,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44" s="26">
        <v>1</v>
      </c>
      <c r="AN1144" s="25" t="str">
        <f t="shared" si="305"/>
        <v>Sovereign</v>
      </c>
      <c r="AO1144" s="27">
        <v>0.5</v>
      </c>
      <c r="AP1144" s="23">
        <f>Table2[[#This Row],[Approved Amount_UA Equivalent]]/1000000</f>
        <v>2.1</v>
      </c>
      <c r="AQ1144" s="19">
        <f t="shared" si="298"/>
        <v>2.7947639999999998</v>
      </c>
      <c r="AR1144" s="23" t="str">
        <f t="shared" si="299"/>
        <v>1-10</v>
      </c>
      <c r="AS1144" s="23" t="str">
        <f t="shared" si="300"/>
        <v>1-20</v>
      </c>
      <c r="AT1144" s="23" t="str">
        <f t="shared" si="301"/>
        <v>1-40</v>
      </c>
      <c r="AU1144" s="23" t="str">
        <f t="shared" si="302"/>
        <v>&lt;1-50 Mn</v>
      </c>
      <c r="AV1144" s="23">
        <f>Table2[[#This Row],[Amount]]</f>
        <v>2100000</v>
      </c>
      <c r="AW1144" s="23" t="str">
        <f t="shared" si="303"/>
        <v>Nov 2019</v>
      </c>
      <c r="AX1144" s="28">
        <f>IFERROR(VLOOKUP(Table2[[#This Row],[SAP Code]],[26]_16!A:B,2,FALSE),0)</f>
        <v>0</v>
      </c>
      <c r="AY1144" s="28">
        <f>IFERROR(VLOOKUP(Table2[[#This Row],[SAP Code]],[26]_16!D:E,2,FALSE)/ 1000000, 0)</f>
        <v>0</v>
      </c>
      <c r="AZ1144" s="28">
        <f>IFERROR(VLOOKUP(Table2[[#This Row],[SAP Code]],[26]_16!G:H,2,FALSE)/ 1000000, 0)</f>
        <v>0</v>
      </c>
      <c r="BA1144" s="28">
        <f>IFERROR(VLOOKUP(Table2[[#This Row],[SAP Code]],[26]_16!J:K,2,FALSE)/ 1000000, 0)</f>
        <v>0</v>
      </c>
      <c r="BB1144" s="28">
        <f>IFERROR(VLOOKUP(Table2[[#This Row],[SAP Code]],[26]_16!M:N,2,FALSE)/ 1000000, 0)</f>
        <v>0</v>
      </c>
      <c r="BC1144" s="28">
        <f>IFERROR(VLOOKUP(Table2[[#This Row],[SAP Code]],[26]_16!P:Q,2,FALSE),0)</f>
        <v>0.21713326000000002</v>
      </c>
      <c r="BD1144" s="28">
        <f>IFERROR(VLOOKUP(Table2[[#This Row],[SAP Code]],[26]_16!S:T,2,FALSE),0)</f>
        <v>0.67884703000000002</v>
      </c>
      <c r="BE1144" s="28">
        <f>IFERROR(VLOOKUP(Table2[[#This Row],[SAP Code]],[26]_16!V:W,2,FALSE)/ 1000000, 0)</f>
        <v>8.5244874499999987</v>
      </c>
      <c r="BF1144" s="28">
        <f>IFERROR(VLOOKUP(Table2[[#This Row],[SAP Code]],[26]_16!Y:Z,2,FALSE)/ 1000000, 0)</f>
        <v>1.4783941800000002</v>
      </c>
      <c r="BG1144" s="28" t="str">
        <f>IFERROR(VLOOKUP(Table2[[#This Row],[SAP Code]],[26]port!$A:$AD,30,FALSE),"unknown")</f>
        <v>OnGo</v>
      </c>
      <c r="BH1144" s="29" t="str">
        <f t="shared" si="304"/>
        <v>Ongoing</v>
      </c>
      <c r="BI1144" s="16"/>
    </row>
    <row r="1145" spans="1:61" ht="17.100000000000001" customHeight="1">
      <c r="A1145" s="16" t="s">
        <v>385</v>
      </c>
      <c r="B1145" s="16" t="s">
        <v>3958</v>
      </c>
      <c r="C1145" s="16" t="s">
        <v>3959</v>
      </c>
      <c r="D1145" s="16" t="s">
        <v>3960</v>
      </c>
      <c r="E1145" s="18">
        <v>43790</v>
      </c>
      <c r="F1145" s="16" t="s">
        <v>389</v>
      </c>
      <c r="G1145" s="16" t="s">
        <v>74</v>
      </c>
      <c r="H1145" s="16" t="s">
        <v>66</v>
      </c>
      <c r="I1145" s="16" t="s">
        <v>155</v>
      </c>
      <c r="J1145" s="16" t="s">
        <v>179</v>
      </c>
      <c r="K1145" s="16" t="s">
        <v>84</v>
      </c>
      <c r="L1145" s="16" t="s">
        <v>195</v>
      </c>
      <c r="M1145" s="19">
        <v>73200000</v>
      </c>
      <c r="N1145" s="19">
        <v>59190736.4880163</v>
      </c>
      <c r="O1145" s="20" t="s">
        <v>3961</v>
      </c>
      <c r="P1145" s="21">
        <v>2000200004602</v>
      </c>
      <c r="Q1145" s="20" t="s">
        <v>87</v>
      </c>
      <c r="R1145" s="16" t="str">
        <f t="shared" si="294"/>
        <v>ADB Public</v>
      </c>
      <c r="S1145" s="16" t="str">
        <f t="shared" si="309"/>
        <v>A</v>
      </c>
      <c r="T1145" s="16" t="str">
        <f t="shared" si="308"/>
        <v>ADB Countries</v>
      </c>
      <c r="U1145" s="16" t="str">
        <f t="shared" si="295"/>
        <v>Non-Transition States</v>
      </c>
      <c r="V1145" s="22" t="str">
        <f>IF(ISNUMBER(MATCH(A1145, {"Gabon","Sudan","Niger","Mali","Burkina Faso","Guinea"}, 0)), "De Facto Countries", "Non-De Facto Countries")</f>
        <v>Non-De Facto Countries</v>
      </c>
      <c r="W1145" s="16" t="str">
        <f t="shared" si="306"/>
        <v>Central</v>
      </c>
      <c r="X1145" s="16" t="str">
        <f t="shared" si="307"/>
        <v>Agriculture</v>
      </c>
      <c r="Y1145" s="23">
        <f>Table2[[#This Row],[Approved Amount_UA Equivalent]]</f>
        <v>59190736.4880163</v>
      </c>
      <c r="AD1145" s="23">
        <f>SUM(Table2[[#This Row],[Feed Africa ]:[Improve Quality Of Life ]])</f>
        <v>59190736.4880163</v>
      </c>
      <c r="AE1145" s="16" t="b">
        <f>Table2[[#This Row],[Total HI5]]=Table2[[#This Row],[Approved Amount_UA Equivalent]]</f>
        <v>1</v>
      </c>
      <c r="AF1145" s="24">
        <v>10</v>
      </c>
      <c r="AG1145" s="20" t="str">
        <f t="shared" si="296"/>
        <v>Investment Project</v>
      </c>
      <c r="AH1145" s="24" t="e">
        <f>VLOOKUP(Table2[[#This Row],[SAP Code]],[25]DATA!$A:$G,7,FALSE)</f>
        <v>#N/A</v>
      </c>
      <c r="AI1145" s="20" t="str">
        <f t="shared" si="297"/>
        <v>Infrastructure</v>
      </c>
      <c r="AJ1145" s="25" t="s">
        <v>157</v>
      </c>
      <c r="AK1145" s="25" t="s">
        <v>74</v>
      </c>
      <c r="AL1145" s="23" t="str" cm="1">
        <f t="array" ref="AL1145">_xlfn.SWITCH(AK1145,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45" s="26">
        <v>1</v>
      </c>
      <c r="AN1145" s="25" t="str">
        <f t="shared" si="305"/>
        <v>Sovereign</v>
      </c>
      <c r="AO1145" s="27">
        <v>1</v>
      </c>
      <c r="AP1145" s="23">
        <f>Table2[[#This Row],[Approved Amount_UA Equivalent]]/1000000</f>
        <v>59.190736488016299</v>
      </c>
      <c r="AQ1145" s="19">
        <f t="shared" si="298"/>
        <v>78.773399747711608</v>
      </c>
      <c r="AR1145" s="23" t="str">
        <f t="shared" si="299"/>
        <v>51-60</v>
      </c>
      <c r="AS1145" s="23" t="str">
        <f t="shared" si="300"/>
        <v>41-60</v>
      </c>
      <c r="AT1145" s="23" t="str">
        <f t="shared" si="301"/>
        <v>41-80</v>
      </c>
      <c r="AU1145" s="23" t="str">
        <f t="shared" si="302"/>
        <v>50-100 Mn</v>
      </c>
      <c r="AV1145" s="23">
        <f>Table2[[#This Row],[Amount]]</f>
        <v>73200000</v>
      </c>
      <c r="AW1145" s="23" t="str">
        <f t="shared" si="303"/>
        <v>Nov 2019</v>
      </c>
      <c r="AX1145" s="28">
        <f>IFERROR(VLOOKUP(Table2[[#This Row],[SAP Code]],[26]_16!A:B,2,FALSE),0)</f>
        <v>0</v>
      </c>
      <c r="AY1145" s="28">
        <f>IFERROR(VLOOKUP(Table2[[#This Row],[SAP Code]],[26]_16!D:E,2,FALSE)/ 1000000, 0)</f>
        <v>0</v>
      </c>
      <c r="AZ1145" s="28">
        <f>IFERROR(VLOOKUP(Table2[[#This Row],[SAP Code]],[26]_16!G:H,2,FALSE)/ 1000000, 0)</f>
        <v>0</v>
      </c>
      <c r="BA1145" s="28">
        <f>IFERROR(VLOOKUP(Table2[[#This Row],[SAP Code]],[26]_16!J:K,2,FALSE)/ 1000000, 0)</f>
        <v>0</v>
      </c>
      <c r="BB1145" s="28">
        <f>IFERROR(VLOOKUP(Table2[[#This Row],[SAP Code]],[26]_16!M:N,2,FALSE)/ 1000000, 0)</f>
        <v>0</v>
      </c>
      <c r="BC1145" s="28">
        <f>IFERROR(VLOOKUP(Table2[[#This Row],[SAP Code]],[26]_16!P:Q,2,FALSE),0)</f>
        <v>0</v>
      </c>
      <c r="BD1145" s="28">
        <f>IFERROR(VLOOKUP(Table2[[#This Row],[SAP Code]],[26]_16!S:T,2,FALSE),0)</f>
        <v>0.72607460000000001</v>
      </c>
      <c r="BE1145" s="28">
        <f>IFERROR(VLOOKUP(Table2[[#This Row],[SAP Code]],[26]_16!V:W,2,FALSE)/ 1000000, 0)</f>
        <v>1.1526801099999999</v>
      </c>
      <c r="BF1145" s="28">
        <f>IFERROR(VLOOKUP(Table2[[#This Row],[SAP Code]],[26]_16!Y:Z,2,FALSE)/ 1000000, 0)</f>
        <v>0.16789981000000001</v>
      </c>
      <c r="BG1145" s="28" t="str">
        <f>IFERROR(VLOOKUP(Table2[[#This Row],[SAP Code]],[26]port!$A:$AD,30,FALSE),"unknown")</f>
        <v>OnGo</v>
      </c>
      <c r="BH1145" s="29" t="str">
        <f t="shared" si="304"/>
        <v>Ongoing</v>
      </c>
      <c r="BI1145" s="16"/>
    </row>
    <row r="1146" spans="1:61" ht="17.100000000000001" customHeight="1">
      <c r="A1146" s="16" t="s">
        <v>164</v>
      </c>
      <c r="B1146" s="16" t="s">
        <v>3962</v>
      </c>
      <c r="C1146" s="16" t="s">
        <v>3963</v>
      </c>
      <c r="D1146" s="16" t="s">
        <v>3964</v>
      </c>
      <c r="E1146" s="18">
        <v>43790</v>
      </c>
      <c r="F1146" s="16" t="s">
        <v>3965</v>
      </c>
      <c r="G1146" s="16" t="s">
        <v>2293</v>
      </c>
      <c r="H1146" s="16" t="s">
        <v>101</v>
      </c>
      <c r="I1146" s="16" t="s">
        <v>82</v>
      </c>
      <c r="J1146" s="16" t="s">
        <v>103</v>
      </c>
      <c r="K1146" s="16" t="s">
        <v>84</v>
      </c>
      <c r="L1146" s="16" t="s">
        <v>70</v>
      </c>
      <c r="M1146" s="19">
        <v>400000000</v>
      </c>
      <c r="N1146" s="19">
        <v>289983253.4671123</v>
      </c>
      <c r="O1146" s="20" t="s">
        <v>3966</v>
      </c>
      <c r="P1146" s="21" t="s">
        <v>147</v>
      </c>
      <c r="Q1146" s="20" t="s">
        <v>87</v>
      </c>
      <c r="R1146" s="16" t="str">
        <f t="shared" si="294"/>
        <v>ADB Private</v>
      </c>
      <c r="S1146" s="16" t="str">
        <f t="shared" si="309"/>
        <v>F</v>
      </c>
      <c r="T1146" s="16" t="str">
        <f t="shared" si="308"/>
        <v>ADF Countries</v>
      </c>
      <c r="U1146" s="16" t="str">
        <f t="shared" si="295"/>
        <v>Transition States</v>
      </c>
      <c r="V1146" s="22" t="str">
        <f>IF(ISNUMBER(MATCH(A1146, {"Gabon","Sudan","Niger","Mali","Burkina Faso","Guinea"}, 0)), "De Facto Countries", "Non-De Facto Countries")</f>
        <v>Non-De Facto Countries</v>
      </c>
      <c r="W1146" s="16" t="str">
        <f t="shared" si="306"/>
        <v>South</v>
      </c>
      <c r="X1146" s="16" t="str">
        <f t="shared" si="307"/>
        <v>Power</v>
      </c>
      <c r="Y1146" s="23"/>
      <c r="Z1146" s="23">
        <f>Table2[[#This Row],[Approved Amount_UA Equivalent]]</f>
        <v>289983253.4671123</v>
      </c>
      <c r="AD1146" s="23">
        <f>SUM(Table2[[#This Row],[Feed Africa ]:[Improve Quality Of Life ]])</f>
        <v>289983253.4671123</v>
      </c>
      <c r="AE1146" s="16" t="b">
        <f>Table2[[#This Row],[Total HI5]]=Table2[[#This Row],[Approved Amount_UA Equivalent]]</f>
        <v>1</v>
      </c>
      <c r="AF1146" s="24">
        <v>10</v>
      </c>
      <c r="AG1146" s="20" t="str">
        <f t="shared" si="296"/>
        <v>Investment Project</v>
      </c>
      <c r="AH1146" s="24" t="e">
        <f>VLOOKUP(Table2[[#This Row],[SAP Code]],[25]DATA!$A:$G,7,FALSE)</f>
        <v>#N/A</v>
      </c>
      <c r="AI1146" s="20" t="str">
        <f t="shared" si="297"/>
        <v>Infrastructure</v>
      </c>
      <c r="AJ1146" s="25" t="s">
        <v>89</v>
      </c>
      <c r="AK1146" s="25" t="s">
        <v>2293</v>
      </c>
      <c r="AL1146" s="23" t="str" cm="1">
        <f t="array" ref="AL1146">_xlfn.SWITCH(AK1146,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46" s="26">
        <v>2</v>
      </c>
      <c r="AN1146" s="25" t="str">
        <f t="shared" si="305"/>
        <v>Non-Sovereign</v>
      </c>
      <c r="AO1146" s="27">
        <v>1</v>
      </c>
      <c r="AP1146" s="23">
        <f>Table2[[#This Row],[Approved Amount_UA Equivalent]]/1000000</f>
        <v>289.98325346711232</v>
      </c>
      <c r="AQ1146" s="19">
        <f t="shared" si="298"/>
        <v>385.92131304417177</v>
      </c>
      <c r="AR1146" s="23" t="str">
        <f t="shared" si="299"/>
        <v>281-290</v>
      </c>
      <c r="AS1146" s="23" t="str">
        <f t="shared" si="300"/>
        <v>281-300</v>
      </c>
      <c r="AT1146" s="23" t="str">
        <f t="shared" si="301"/>
        <v>281-320</v>
      </c>
      <c r="AU1146" s="23" t="str">
        <f t="shared" si="302"/>
        <v>100-300 Mn</v>
      </c>
      <c r="AV1146" s="23">
        <f>Table2[[#This Row],[Amount]]</f>
        <v>400000000</v>
      </c>
      <c r="AW1146" s="23" t="str">
        <f t="shared" si="303"/>
        <v>Nov 2019</v>
      </c>
      <c r="AX1146" s="28">
        <f>IFERROR(VLOOKUP(Table2[[#This Row],[SAP Code]],[26]_16!A:B,2,FALSE),0)</f>
        <v>0</v>
      </c>
      <c r="AY1146" s="28">
        <f>IFERROR(VLOOKUP(Table2[[#This Row],[SAP Code]],[26]_16!D:E,2,FALSE)/ 1000000, 0)</f>
        <v>0</v>
      </c>
      <c r="AZ1146" s="28">
        <f>IFERROR(VLOOKUP(Table2[[#This Row],[SAP Code]],[26]_16!G:H,2,FALSE)/ 1000000, 0)</f>
        <v>0</v>
      </c>
      <c r="BA1146" s="28">
        <f>IFERROR(VLOOKUP(Table2[[#This Row],[SAP Code]],[26]_16!J:K,2,FALSE)/ 1000000, 0)</f>
        <v>0</v>
      </c>
      <c r="BB1146" s="28">
        <f>IFERROR(VLOOKUP(Table2[[#This Row],[SAP Code]],[26]_16!M:N,2,FALSE)/ 1000000, 0)</f>
        <v>0</v>
      </c>
      <c r="BC1146" s="28">
        <f>IFERROR(VLOOKUP(Table2[[#This Row],[SAP Code]],[26]_16!P:Q,2,FALSE),0)</f>
        <v>0</v>
      </c>
      <c r="BD1146" s="28">
        <f>IFERROR(VLOOKUP(Table2[[#This Row],[SAP Code]],[26]_16!S:T,2,FALSE),0)</f>
        <v>0</v>
      </c>
      <c r="BE1146" s="28">
        <f>IFERROR(VLOOKUP(Table2[[#This Row],[SAP Code]],[26]_16!V:W,2,FALSE)/ 1000000, 0)</f>
        <v>0</v>
      </c>
      <c r="BF1146" s="28">
        <f>IFERROR(VLOOKUP(Table2[[#This Row],[SAP Code]],[26]_16!Y:Z,2,FALSE)/ 1000000, 0)</f>
        <v>0</v>
      </c>
      <c r="BG1146" s="28" t="str">
        <f>IFERROR(VLOOKUP(Table2[[#This Row],[SAP Code]],[26]port!$A:$AD,30,FALSE),"unknown")</f>
        <v>APVD</v>
      </c>
      <c r="BH1146" s="29" t="str">
        <f t="shared" si="304"/>
        <v>Ongoing</v>
      </c>
      <c r="BI1146" s="16"/>
    </row>
    <row r="1147" spans="1:61" ht="17.100000000000001" customHeight="1">
      <c r="A1147" s="16" t="s">
        <v>181</v>
      </c>
      <c r="B1147" s="16" t="s">
        <v>3967</v>
      </c>
      <c r="C1147" s="16" t="s">
        <v>3968</v>
      </c>
      <c r="D1147" s="16" t="s">
        <v>3969</v>
      </c>
      <c r="E1147" s="18">
        <v>43790</v>
      </c>
      <c r="F1147" s="16" t="s">
        <v>3970</v>
      </c>
      <c r="G1147" s="16" t="s">
        <v>2293</v>
      </c>
      <c r="H1147" s="16" t="s">
        <v>81</v>
      </c>
      <c r="I1147" s="16" t="s">
        <v>437</v>
      </c>
      <c r="J1147" s="16" t="s">
        <v>103</v>
      </c>
      <c r="K1147" s="16" t="s">
        <v>84</v>
      </c>
      <c r="L1147" s="16" t="s">
        <v>195</v>
      </c>
      <c r="M1147" s="19">
        <v>6500000</v>
      </c>
      <c r="N1147" s="19">
        <v>5256008.0214768574</v>
      </c>
      <c r="O1147" s="20" t="s">
        <v>3971</v>
      </c>
      <c r="P1147" s="21">
        <v>2000130021031</v>
      </c>
      <c r="Q1147" s="20" t="s">
        <v>87</v>
      </c>
      <c r="R1147" s="16" t="str">
        <f t="shared" si="294"/>
        <v>ADB Private</v>
      </c>
      <c r="S1147" s="16" t="str">
        <f t="shared" si="309"/>
        <v>G</v>
      </c>
      <c r="T1147" s="16" t="str">
        <f t="shared" si="308"/>
        <v>ADB Countries</v>
      </c>
      <c r="U1147" s="16" t="str">
        <f t="shared" si="295"/>
        <v>Non-Transition States</v>
      </c>
      <c r="V1147" s="22" t="str">
        <f>IF(ISNUMBER(MATCH(A1147, {"Gabon","Sudan","Niger","Mali","Burkina Faso","Guinea"}, 0)), "De Facto Countries", "Non-De Facto Countries")</f>
        <v>Non-De Facto Countries</v>
      </c>
      <c r="W1147" s="16" t="str">
        <f t="shared" si="306"/>
        <v>East</v>
      </c>
      <c r="X1147" s="16" t="str">
        <f t="shared" si="307"/>
        <v>ICT</v>
      </c>
      <c r="Y1147" s="23"/>
      <c r="AB1147" s="23">
        <f>Table2[[#This Row],[Approved Amount_UA Equivalent]]/2</f>
        <v>2628004.0107384287</v>
      </c>
      <c r="AC1147" s="23">
        <f>Table2[[#This Row],[Approved Amount_UA Equivalent]]/2</f>
        <v>2628004.0107384287</v>
      </c>
      <c r="AD1147" s="23">
        <f>SUM(Table2[[#This Row],[Feed Africa ]:[Improve Quality Of Life ]])</f>
        <v>5256008.0214768574</v>
      </c>
      <c r="AE1147" s="16" t="b">
        <f>Table2[[#This Row],[Total HI5]]=Table2[[#This Row],[Approved Amount_UA Equivalent]]</f>
        <v>1</v>
      </c>
      <c r="AF1147" s="24">
        <v>10</v>
      </c>
      <c r="AG1147" s="20" t="str">
        <f t="shared" si="296"/>
        <v>Investment Project</v>
      </c>
      <c r="AH1147" s="24" t="e">
        <f>VLOOKUP(Table2[[#This Row],[SAP Code]],[25]DATA!$A:$G,7,FALSE)</f>
        <v>#N/A</v>
      </c>
      <c r="AI1147" s="20" t="str">
        <f t="shared" si="297"/>
        <v>Infrastructure</v>
      </c>
      <c r="AJ1147" s="25" t="s">
        <v>89</v>
      </c>
      <c r="AK1147" s="25" t="s">
        <v>2293</v>
      </c>
      <c r="AL1147" s="23" t="str" cm="1">
        <f t="array" ref="AL1147">_xlfn.SWITCH(AK1147,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47" s="26">
        <v>2</v>
      </c>
      <c r="AN1147" s="25" t="str">
        <f t="shared" si="305"/>
        <v>Non-Sovereign</v>
      </c>
      <c r="AO1147" s="27">
        <v>1</v>
      </c>
      <c r="AP1147" s="23">
        <f>Table2[[#This Row],[Approved Amount_UA Equivalent]]/1000000</f>
        <v>5.2560080214768572</v>
      </c>
      <c r="AQ1147" s="19">
        <f t="shared" si="298"/>
        <v>6.9949057153022602</v>
      </c>
      <c r="AR1147" s="23" t="str">
        <f t="shared" si="299"/>
        <v>1-10</v>
      </c>
      <c r="AS1147" s="23" t="str">
        <f t="shared" si="300"/>
        <v>1-20</v>
      </c>
      <c r="AT1147" s="23" t="str">
        <f t="shared" si="301"/>
        <v>1-40</v>
      </c>
      <c r="AU1147" s="23" t="str">
        <f t="shared" si="302"/>
        <v>&lt;1-50 Mn</v>
      </c>
      <c r="AV1147" s="23">
        <f>Table2[[#This Row],[Amount]]</f>
        <v>6500000</v>
      </c>
      <c r="AW1147" s="23" t="str">
        <f t="shared" si="303"/>
        <v>Nov 2019</v>
      </c>
      <c r="AX1147" s="28">
        <f>IFERROR(VLOOKUP(Table2[[#This Row],[SAP Code]],[26]_16!A:B,2,FALSE),0)</f>
        <v>0</v>
      </c>
      <c r="AY1147" s="28">
        <f>IFERROR(VLOOKUP(Table2[[#This Row],[SAP Code]],[26]_16!D:E,2,FALSE)/ 1000000, 0)</f>
        <v>0</v>
      </c>
      <c r="AZ1147" s="28">
        <f>IFERROR(VLOOKUP(Table2[[#This Row],[SAP Code]],[26]_16!G:H,2,FALSE)/ 1000000, 0)</f>
        <v>0</v>
      </c>
      <c r="BA1147" s="28">
        <f>IFERROR(VLOOKUP(Table2[[#This Row],[SAP Code]],[26]_16!J:K,2,FALSE)/ 1000000, 0)</f>
        <v>0</v>
      </c>
      <c r="BB1147" s="28">
        <f>IFERROR(VLOOKUP(Table2[[#This Row],[SAP Code]],[26]_16!M:N,2,FALSE)/ 1000000, 0)</f>
        <v>0</v>
      </c>
      <c r="BC1147" s="28">
        <f>IFERROR(VLOOKUP(Table2[[#This Row],[SAP Code]],[26]_16!P:Q,2,FALSE),0)</f>
        <v>0</v>
      </c>
      <c r="BD1147" s="28">
        <f>IFERROR(VLOOKUP(Table2[[#This Row],[SAP Code]],[26]_16!S:T,2,FALSE),0)</f>
        <v>0</v>
      </c>
      <c r="BE1147" s="28">
        <f>IFERROR(VLOOKUP(Table2[[#This Row],[SAP Code]],[26]_16!V:W,2,FALSE)/ 1000000, 0)</f>
        <v>0</v>
      </c>
      <c r="BF1147" s="28">
        <f>IFERROR(VLOOKUP(Table2[[#This Row],[SAP Code]],[26]_16!Y:Z,2,FALSE)/ 1000000, 0)</f>
        <v>0</v>
      </c>
      <c r="BG1147" s="28" t="str">
        <f>IFERROR(VLOOKUP(Table2[[#This Row],[SAP Code]],[26]port!$A:$AD,30,FALSE),"unknown")</f>
        <v>unknown</v>
      </c>
      <c r="BH1147" s="29" t="str">
        <f t="shared" si="304"/>
        <v>Unknown</v>
      </c>
      <c r="BI1147" s="16"/>
    </row>
    <row r="1148" spans="1:61" ht="17.100000000000001" customHeight="1">
      <c r="A1148" s="16" t="s">
        <v>150</v>
      </c>
      <c r="B1148" s="16" t="s">
        <v>3972</v>
      </c>
      <c r="C1148" s="16" t="s">
        <v>3973</v>
      </c>
      <c r="D1148" s="16" t="s">
        <v>3974</v>
      </c>
      <c r="E1148" s="18">
        <v>43790</v>
      </c>
      <c r="F1148" s="16" t="s">
        <v>154</v>
      </c>
      <c r="G1148" s="16" t="s">
        <v>255</v>
      </c>
      <c r="H1148" s="16" t="s">
        <v>132</v>
      </c>
      <c r="I1148" s="16" t="s">
        <v>250</v>
      </c>
      <c r="J1148" s="16" t="s">
        <v>179</v>
      </c>
      <c r="K1148" s="16" t="s">
        <v>84</v>
      </c>
      <c r="L1148" s="16" t="s">
        <v>195</v>
      </c>
      <c r="M1148" s="19">
        <v>62500000</v>
      </c>
      <c r="N1148" s="19">
        <v>50538538.668046705</v>
      </c>
      <c r="O1148" s="20" t="s">
        <v>3975</v>
      </c>
      <c r="P1148" s="21">
        <v>2000200004601</v>
      </c>
      <c r="Q1148" s="20" t="s">
        <v>87</v>
      </c>
      <c r="R1148" s="16" t="str">
        <f t="shared" si="294"/>
        <v>ADB Public</v>
      </c>
      <c r="S1148" s="16" t="str">
        <f t="shared" si="309"/>
        <v>K</v>
      </c>
      <c r="T1148" s="16" t="str">
        <f t="shared" si="308"/>
        <v>Blend Countries</v>
      </c>
      <c r="U1148" s="16" t="str">
        <f t="shared" si="295"/>
        <v>Non-Transition States</v>
      </c>
      <c r="V1148" s="22" t="str">
        <f>IF(ISNUMBER(MATCH(A1148, {"Gabon","Sudan","Niger","Mali","Burkina Faso","Guinea"}, 0)), "De Facto Countries", "Non-De Facto Countries")</f>
        <v>Non-De Facto Countries</v>
      </c>
      <c r="W1148" s="16" t="str">
        <f t="shared" si="306"/>
        <v>West</v>
      </c>
      <c r="X1148" s="16" t="str">
        <f t="shared" si="307"/>
        <v>Multi-Sector</v>
      </c>
      <c r="Y1148" s="23">
        <f>Table2[[#This Row],[Approved Amount_UA Equivalent]]/5</f>
        <v>10107707.733609341</v>
      </c>
      <c r="Z1148" s="23">
        <f>Table2[[#This Row],[Approved Amount_UA Equivalent]]/5</f>
        <v>10107707.733609341</v>
      </c>
      <c r="AA1148" s="23">
        <f>Table2[[#This Row],[Approved Amount_UA Equivalent]]/5</f>
        <v>10107707.733609341</v>
      </c>
      <c r="AB1148" s="23">
        <f>Table2[[#This Row],[Approved Amount_UA Equivalent]]/5</f>
        <v>10107707.733609341</v>
      </c>
      <c r="AC1148" s="23">
        <f>Table2[[#This Row],[Approved Amount_UA Equivalent]]/5</f>
        <v>10107707.733609341</v>
      </c>
      <c r="AD1148" s="23">
        <f>SUM(Table2[[#This Row],[Feed Africa ]:[Improve Quality Of Life ]])</f>
        <v>50538538.668046705</v>
      </c>
      <c r="AE1148" s="16" t="b">
        <f>Table2[[#This Row],[Total HI5]]=Table2[[#This Row],[Approved Amount_UA Equivalent]]</f>
        <v>1</v>
      </c>
      <c r="AF1148" s="24">
        <v>10</v>
      </c>
      <c r="AG1148" s="20" t="str">
        <f t="shared" si="296"/>
        <v>Investment Project</v>
      </c>
      <c r="AH1148" s="24" t="e">
        <f>VLOOKUP(Table2[[#This Row],[SAP Code]],[25]DATA!$A:$G,7,FALSE)</f>
        <v>#N/A</v>
      </c>
      <c r="AI1148" s="20" t="str">
        <f t="shared" si="297"/>
        <v>Other Investment</v>
      </c>
      <c r="AJ1148" s="25" t="s">
        <v>254</v>
      </c>
      <c r="AK1148" s="25" t="s">
        <v>255</v>
      </c>
      <c r="AL1148" s="23" t="str" cm="1">
        <f t="array" ref="AL1148">_xlfn.SWITCH(AK1148,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48" s="26">
        <v>1</v>
      </c>
      <c r="AN1148" s="25" t="str">
        <f t="shared" si="305"/>
        <v>Sovereign</v>
      </c>
      <c r="AO1148" s="27">
        <v>1</v>
      </c>
      <c r="AP1148" s="23">
        <f>Table2[[#This Row],[Approved Amount_UA Equivalent]]/1000000</f>
        <v>50.538538668046705</v>
      </c>
      <c r="AQ1148" s="19">
        <f t="shared" si="298"/>
        <v>67.258708800983285</v>
      </c>
      <c r="AR1148" s="23" t="str">
        <f t="shared" si="299"/>
        <v>51-60</v>
      </c>
      <c r="AS1148" s="23" t="str">
        <f t="shared" si="300"/>
        <v>41-60</v>
      </c>
      <c r="AT1148" s="23" t="str">
        <f t="shared" si="301"/>
        <v>41-80</v>
      </c>
      <c r="AU1148" s="23" t="str">
        <f t="shared" si="302"/>
        <v>50-100 Mn</v>
      </c>
      <c r="AV1148" s="23">
        <f>Table2[[#This Row],[Amount]]</f>
        <v>62500000</v>
      </c>
      <c r="AW1148" s="23" t="str">
        <f t="shared" si="303"/>
        <v>Nov 2019</v>
      </c>
      <c r="AX1148" s="28">
        <f>IFERROR(VLOOKUP(Table2[[#This Row],[SAP Code]],[26]_16!A:B,2,FALSE),0)</f>
        <v>0</v>
      </c>
      <c r="AY1148" s="28">
        <f>IFERROR(VLOOKUP(Table2[[#This Row],[SAP Code]],[26]_16!D:E,2,FALSE)/ 1000000, 0)</f>
        <v>0</v>
      </c>
      <c r="AZ1148" s="28">
        <f>IFERROR(VLOOKUP(Table2[[#This Row],[SAP Code]],[26]_16!G:H,2,FALSE)/ 1000000, 0)</f>
        <v>0</v>
      </c>
      <c r="BA1148" s="28">
        <f>IFERROR(VLOOKUP(Table2[[#This Row],[SAP Code]],[26]_16!J:K,2,FALSE)/ 1000000, 0)</f>
        <v>0</v>
      </c>
      <c r="BB1148" s="28">
        <f>IFERROR(VLOOKUP(Table2[[#This Row],[SAP Code]],[26]_16!M:N,2,FALSE)/ 1000000, 0)</f>
        <v>50.491993990000005</v>
      </c>
      <c r="BC1148" s="28">
        <f>IFERROR(VLOOKUP(Table2[[#This Row],[SAP Code]],[26]_16!P:Q,2,FALSE),0)</f>
        <v>0</v>
      </c>
      <c r="BD1148" s="28">
        <f>IFERROR(VLOOKUP(Table2[[#This Row],[SAP Code]],[26]_16!S:T,2,FALSE),0)</f>
        <v>0</v>
      </c>
      <c r="BE1148" s="28">
        <f>IFERROR(VLOOKUP(Table2[[#This Row],[SAP Code]],[26]_16!V:W,2,FALSE)/ 1000000, 0)</f>
        <v>0</v>
      </c>
      <c r="BF1148" s="28">
        <f>IFERROR(VLOOKUP(Table2[[#This Row],[SAP Code]],[26]_16!Y:Z,2,FALSE)/ 1000000, 0)</f>
        <v>0</v>
      </c>
      <c r="BG1148" s="28" t="str">
        <f>IFERROR(VLOOKUP(Table2[[#This Row],[SAP Code]],[26]port!$A:$AD,30,FALSE),"unknown")</f>
        <v>COMP</v>
      </c>
      <c r="BH1148" s="29" t="str">
        <f t="shared" si="304"/>
        <v>Number of operations completed out of the net approved of that year</v>
      </c>
      <c r="BI1148" s="16"/>
    </row>
    <row r="1149" spans="1:61" s="37" customFormat="1" ht="17.100000000000001" customHeight="1">
      <c r="A1149" s="37" t="s">
        <v>141</v>
      </c>
      <c r="B1149" s="37" t="s">
        <v>3976</v>
      </c>
      <c r="C1149" s="37" t="s">
        <v>3977</v>
      </c>
      <c r="D1149" s="37" t="s">
        <v>3978</v>
      </c>
      <c r="E1149" s="71">
        <v>43790</v>
      </c>
      <c r="F1149" s="37" t="s">
        <v>3979</v>
      </c>
      <c r="G1149" s="37" t="s">
        <v>115</v>
      </c>
      <c r="H1149" s="37" t="s">
        <v>213</v>
      </c>
      <c r="I1149" s="37" t="s">
        <v>67</v>
      </c>
      <c r="J1149" s="37" t="s">
        <v>3737</v>
      </c>
      <c r="K1149" s="37" t="s">
        <v>69</v>
      </c>
      <c r="L1149" s="37" t="s">
        <v>70</v>
      </c>
      <c r="M1149" s="72">
        <v>5000000</v>
      </c>
      <c r="N1149" s="72">
        <v>3624790.6683389037</v>
      </c>
      <c r="O1149" s="74" t="s">
        <v>3980</v>
      </c>
      <c r="P1149" s="75" t="s">
        <v>243</v>
      </c>
      <c r="Q1149" s="74" t="s">
        <v>72</v>
      </c>
      <c r="R1149" s="16" t="str">
        <f t="shared" si="294"/>
        <v>OTHERS</v>
      </c>
      <c r="S1149" s="37" t="str">
        <f t="shared" si="309"/>
        <v>I</v>
      </c>
      <c r="T1149" s="37" t="str">
        <f t="shared" si="308"/>
        <v>Multinational</v>
      </c>
      <c r="U1149" s="16" t="str">
        <f t="shared" si="295"/>
        <v>Multinational</v>
      </c>
      <c r="V1149" s="22" t="str">
        <f>IF(ISNUMBER(MATCH(A1149, {"Gabon","Sudan","Niger","Mali","Burkina Faso","Guinea"}, 0)), "De Facto Countries", "Non-De Facto Countries")</f>
        <v>Non-De Facto Countries</v>
      </c>
      <c r="W1149" s="37" t="str">
        <f t="shared" si="306"/>
        <v>Multi</v>
      </c>
      <c r="X1149" s="37" t="str">
        <f t="shared" si="307"/>
        <v>Social</v>
      </c>
      <c r="Y1149" s="77"/>
      <c r="Z1149" s="77"/>
      <c r="AA1149" s="77"/>
      <c r="AB1149" s="77"/>
      <c r="AC1149" s="77">
        <f>Table2[[#This Row],[Approved Amount_UA Equivalent]]</f>
        <v>3624790.6683389037</v>
      </c>
      <c r="AD1149" s="77">
        <f>SUM(Table2[[#This Row],[Feed Africa ]:[Improve Quality Of Life ]])</f>
        <v>3624790.6683389037</v>
      </c>
      <c r="AE1149" s="37" t="b">
        <f>Table2[[#This Row],[Total HI5]]=Table2[[#This Row],[Approved Amount_UA Equivalent]]</f>
        <v>1</v>
      </c>
      <c r="AF1149" s="78">
        <v>10</v>
      </c>
      <c r="AG1149" s="74" t="str">
        <f t="shared" si="296"/>
        <v>Investment Project</v>
      </c>
      <c r="AH1149" s="78" t="e">
        <f>VLOOKUP(Table2[[#This Row],[SAP Code]],[25]DATA!$A:$G,7,FALSE)</f>
        <v>#N/A</v>
      </c>
      <c r="AI1149" s="74" t="str">
        <f t="shared" si="297"/>
        <v>Other Investment</v>
      </c>
      <c r="AJ1149" s="79" t="s">
        <v>73</v>
      </c>
      <c r="AK1149" s="79" t="s">
        <v>115</v>
      </c>
      <c r="AL1149" s="23" t="str" cm="1">
        <f t="array" ref="AL1149">_xlfn.SWITCH(AK1149,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49" s="26">
        <v>1</v>
      </c>
      <c r="AN1149" s="25" t="str">
        <f t="shared" si="305"/>
        <v>Sovereign</v>
      </c>
      <c r="AO1149" s="27">
        <v>1</v>
      </c>
      <c r="AP1149" s="23">
        <f>Table2[[#This Row],[Approved Amount_UA Equivalent]]/1000000</f>
        <v>3.6247906683389037</v>
      </c>
      <c r="AQ1149" s="72">
        <f t="shared" si="298"/>
        <v>4.8240164130521466</v>
      </c>
      <c r="AR1149" s="23" t="str">
        <f t="shared" si="299"/>
        <v>1-10</v>
      </c>
      <c r="AS1149" s="23" t="str">
        <f t="shared" si="300"/>
        <v>1-20</v>
      </c>
      <c r="AT1149" s="23" t="str">
        <f t="shared" si="301"/>
        <v>1-40</v>
      </c>
      <c r="AU1149" s="23" t="str">
        <f t="shared" si="302"/>
        <v>&lt;1-50 Mn</v>
      </c>
      <c r="AV1149" s="23">
        <f>Table2[[#This Row],[Amount]]</f>
        <v>5000000</v>
      </c>
      <c r="AW1149" s="23" t="str">
        <f t="shared" si="303"/>
        <v>Nov 2019</v>
      </c>
      <c r="AX1149" s="28">
        <f>IFERROR(VLOOKUP(Table2[[#This Row],[SAP Code]],[26]_16!A:B,2,FALSE),0)</f>
        <v>0</v>
      </c>
      <c r="AY1149" s="28">
        <f>IFERROR(VLOOKUP(Table2[[#This Row],[SAP Code]],[26]_16!D:E,2,FALSE)/ 1000000, 0)</f>
        <v>0</v>
      </c>
      <c r="AZ1149" s="28">
        <f>IFERROR(VLOOKUP(Table2[[#This Row],[SAP Code]],[26]_16!G:H,2,FALSE)/ 1000000, 0)</f>
        <v>0</v>
      </c>
      <c r="BA1149" s="28">
        <f>IFERROR(VLOOKUP(Table2[[#This Row],[SAP Code]],[26]_16!J:K,2,FALSE)/ 1000000, 0)</f>
        <v>0</v>
      </c>
      <c r="BB1149" s="28">
        <f>IFERROR(VLOOKUP(Table2[[#This Row],[SAP Code]],[26]_16!M:N,2,FALSE)/ 1000000, 0)</f>
        <v>0</v>
      </c>
      <c r="BC1149" s="28">
        <f>IFERROR(VLOOKUP(Table2[[#This Row],[SAP Code]],[26]_16!P:Q,2,FALSE),0)</f>
        <v>0</v>
      </c>
      <c r="BD1149" s="28">
        <f>IFERROR(VLOOKUP(Table2[[#This Row],[SAP Code]],[26]_16!S:T,2,FALSE),0)</f>
        <v>0</v>
      </c>
      <c r="BE1149" s="28">
        <f>IFERROR(VLOOKUP(Table2[[#This Row],[SAP Code]],[26]_16!V:W,2,FALSE)/ 1000000, 0)</f>
        <v>0</v>
      </c>
      <c r="BF1149" s="28">
        <f>IFERROR(VLOOKUP(Table2[[#This Row],[SAP Code]],[26]_16!Y:Z,2,FALSE)/ 1000000, 0)</f>
        <v>0</v>
      </c>
      <c r="BG1149" s="28" t="str">
        <f>IFERROR(VLOOKUP(Table2[[#This Row],[SAP Code]],[26]port!$A:$AD,30,FALSE),"unknown")</f>
        <v>unknown</v>
      </c>
      <c r="BH1149" s="29" t="str">
        <f t="shared" si="304"/>
        <v>Unknown</v>
      </c>
    </row>
    <row r="1150" spans="1:61" ht="17.100000000000001" customHeight="1">
      <c r="A1150" s="16" t="s">
        <v>543</v>
      </c>
      <c r="B1150" s="16" t="s">
        <v>3981</v>
      </c>
      <c r="C1150" s="16" t="s">
        <v>3982</v>
      </c>
      <c r="D1150" s="16" t="s">
        <v>3983</v>
      </c>
      <c r="E1150" s="18">
        <v>43791</v>
      </c>
      <c r="F1150" s="16" t="s">
        <v>584</v>
      </c>
      <c r="G1150" s="16" t="s">
        <v>140</v>
      </c>
      <c r="H1150" s="16" t="s">
        <v>132</v>
      </c>
      <c r="I1150" s="16" t="s">
        <v>138</v>
      </c>
      <c r="J1150" s="16" t="s">
        <v>3616</v>
      </c>
      <c r="K1150" s="16" t="s">
        <v>69</v>
      </c>
      <c r="L1150" s="16" t="s">
        <v>195</v>
      </c>
      <c r="M1150" s="19">
        <v>15652000</v>
      </c>
      <c r="N1150" s="19">
        <v>12656467.315716272</v>
      </c>
      <c r="O1150" s="20" t="s">
        <v>3984</v>
      </c>
      <c r="P1150" s="21">
        <v>5110155000751</v>
      </c>
      <c r="Q1150" s="20" t="s">
        <v>72</v>
      </c>
      <c r="R1150" s="16" t="str">
        <f t="shared" si="294"/>
        <v>OTHERS</v>
      </c>
      <c r="S1150" s="16" t="str">
        <f t="shared" si="309"/>
        <v>D</v>
      </c>
      <c r="T1150" s="16" t="str">
        <f t="shared" si="308"/>
        <v>ADF Countries</v>
      </c>
      <c r="U1150" s="16" t="str">
        <f t="shared" si="295"/>
        <v>Transition States</v>
      </c>
      <c r="V1150" s="22" t="str">
        <f>IF(ISNUMBER(MATCH(A1150, {"Gabon","Sudan","Niger","Mali","Burkina Faso","Guinea"}, 0)), "De Facto Countries", "Non-De Facto Countries")</f>
        <v>Non-De Facto Countries</v>
      </c>
      <c r="W1150" s="16" t="str">
        <f t="shared" si="306"/>
        <v>West</v>
      </c>
      <c r="X1150" s="16" t="str">
        <f t="shared" si="307"/>
        <v>Transport</v>
      </c>
      <c r="Y1150" s="23"/>
      <c r="AB1150" s="23">
        <f>Table2[[#This Row],[Approved Amount_UA Equivalent]]</f>
        <v>12656467.315716272</v>
      </c>
      <c r="AD1150" s="23">
        <f>SUM(Table2[[#This Row],[Feed Africa ]:[Improve Quality Of Life ]])</f>
        <v>12656467.315716272</v>
      </c>
      <c r="AE1150" s="16" t="b">
        <f>Table2[[#This Row],[Total HI5]]=Table2[[#This Row],[Approved Amount_UA Equivalent]]</f>
        <v>1</v>
      </c>
      <c r="AF1150" s="24">
        <v>10</v>
      </c>
      <c r="AG1150" s="20" t="str">
        <f t="shared" si="296"/>
        <v>Investment Project</v>
      </c>
      <c r="AH1150" s="24" t="e">
        <f>VLOOKUP(Table2[[#This Row],[SAP Code]],[25]DATA!$A:$G,7,FALSE)</f>
        <v>#N/A</v>
      </c>
      <c r="AI1150" s="20" t="str">
        <f t="shared" si="297"/>
        <v>Infrastructure</v>
      </c>
      <c r="AJ1150" s="25" t="s">
        <v>89</v>
      </c>
      <c r="AK1150" s="25" t="s">
        <v>140</v>
      </c>
      <c r="AL1150" s="23" t="str" cm="1">
        <f t="array" ref="AL1150">_xlfn.SWITCH(AK1150,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50" s="26">
        <v>1</v>
      </c>
      <c r="AN1150" s="25" t="str">
        <f t="shared" si="305"/>
        <v>Sovereign</v>
      </c>
      <c r="AO1150" s="27">
        <v>1</v>
      </c>
      <c r="AP1150" s="23">
        <f>Table2[[#This Row],[Approved Amount_UA Equivalent]]/1000000</f>
        <v>12.656467315716272</v>
      </c>
      <c r="AQ1150" s="19">
        <f t="shared" si="298"/>
        <v>16.843732962447845</v>
      </c>
      <c r="AR1150" s="23" t="str">
        <f t="shared" si="299"/>
        <v>11-20</v>
      </c>
      <c r="AS1150" s="23" t="str">
        <f t="shared" si="300"/>
        <v>1-20</v>
      </c>
      <c r="AT1150" s="23" t="str">
        <f t="shared" si="301"/>
        <v>1-40</v>
      </c>
      <c r="AU1150" s="23" t="str">
        <f t="shared" si="302"/>
        <v>&lt;1-50 Mn</v>
      </c>
      <c r="AV1150" s="23">
        <f>Table2[[#This Row],[Amount]]</f>
        <v>15652000</v>
      </c>
      <c r="AW1150" s="23" t="str">
        <f t="shared" si="303"/>
        <v>Nov 2019</v>
      </c>
      <c r="AX1150" s="28">
        <f>IFERROR(VLOOKUP(Table2[[#This Row],[SAP Code]],[26]_16!A:B,2,FALSE),0)</f>
        <v>0.74677970999999987</v>
      </c>
      <c r="AY1150" s="28">
        <f>IFERROR(VLOOKUP(Table2[[#This Row],[SAP Code]],[26]_16!D:E,2,FALSE)/ 1000000, 0)</f>
        <v>9.6844659399999991</v>
      </c>
      <c r="AZ1150" s="28">
        <f>IFERROR(VLOOKUP(Table2[[#This Row],[SAP Code]],[26]_16!G:H,2,FALSE)/ 1000000, 0)</f>
        <v>8.4636090900000003</v>
      </c>
      <c r="BA1150" s="28">
        <f>IFERROR(VLOOKUP(Table2[[#This Row],[SAP Code]],[26]_16!J:K,2,FALSE)/ 1000000, 0)</f>
        <v>12.063166229999998</v>
      </c>
      <c r="BB1150" s="28">
        <f>IFERROR(VLOOKUP(Table2[[#This Row],[SAP Code]],[26]_16!M:N,2,FALSE)/ 1000000, 0)</f>
        <v>17.669979179999999</v>
      </c>
      <c r="BC1150" s="28">
        <f>IFERROR(VLOOKUP(Table2[[#This Row],[SAP Code]],[26]_16!P:Q,2,FALSE),0)</f>
        <v>2.4213683900000005</v>
      </c>
      <c r="BD1150" s="28">
        <f>IFERROR(VLOOKUP(Table2[[#This Row],[SAP Code]],[26]_16!S:T,2,FALSE),0)</f>
        <v>1.9338648199999999</v>
      </c>
      <c r="BE1150" s="28">
        <f>IFERROR(VLOOKUP(Table2[[#This Row],[SAP Code]],[26]_16!V:W,2,FALSE)/ 1000000, 0)</f>
        <v>7.0144685000000004</v>
      </c>
      <c r="BF1150" s="28">
        <f>IFERROR(VLOOKUP(Table2[[#This Row],[SAP Code]],[26]_16!Y:Z,2,FALSE)/ 1000000, 0)</f>
        <v>0.62321910999999997</v>
      </c>
      <c r="BG1150" s="28" t="str">
        <f>IFERROR(VLOOKUP(Table2[[#This Row],[SAP Code]],[26]port!$A:$AD,30,FALSE),"unknown")</f>
        <v>OnGo</v>
      </c>
      <c r="BH1150" s="29" t="str">
        <f t="shared" si="304"/>
        <v>Ongoing</v>
      </c>
      <c r="BI1150" s="16"/>
    </row>
    <row r="1151" spans="1:61" ht="17.100000000000001" customHeight="1">
      <c r="A1151" s="16" t="s">
        <v>164</v>
      </c>
      <c r="B1151" s="16" t="s">
        <v>3985</v>
      </c>
      <c r="C1151" s="16" t="s">
        <v>3986</v>
      </c>
      <c r="D1151" s="16" t="s">
        <v>3987</v>
      </c>
      <c r="E1151" s="18">
        <v>43794</v>
      </c>
      <c r="F1151" s="16" t="s">
        <v>787</v>
      </c>
      <c r="G1151" s="16" t="s">
        <v>140</v>
      </c>
      <c r="H1151" s="16" t="s">
        <v>101</v>
      </c>
      <c r="I1151" s="16" t="s">
        <v>138</v>
      </c>
      <c r="J1151" s="16" t="s">
        <v>83</v>
      </c>
      <c r="K1151" s="16" t="s">
        <v>69</v>
      </c>
      <c r="L1151" s="16" t="s">
        <v>85</v>
      </c>
      <c r="M1151" s="19">
        <v>12090000</v>
      </c>
      <c r="N1151" s="19">
        <v>12090000</v>
      </c>
      <c r="O1151" s="20" t="s">
        <v>3988</v>
      </c>
      <c r="P1151" s="21" t="s">
        <v>147</v>
      </c>
      <c r="Q1151" s="20" t="s">
        <v>72</v>
      </c>
      <c r="R1151" s="16" t="str">
        <f t="shared" si="294"/>
        <v>ADF Including TSF</v>
      </c>
      <c r="S1151" s="16" t="str">
        <f t="shared" si="309"/>
        <v>D</v>
      </c>
      <c r="T1151" s="16" t="str">
        <f t="shared" si="308"/>
        <v>ADF Countries</v>
      </c>
      <c r="U1151" s="16" t="str">
        <f t="shared" si="295"/>
        <v>Transition States</v>
      </c>
      <c r="V1151" s="22" t="str">
        <f>IF(ISNUMBER(MATCH(A1151, {"Gabon","Sudan","Niger","Mali","Burkina Faso","Guinea"}, 0)), "De Facto Countries", "Non-De Facto Countries")</f>
        <v>Non-De Facto Countries</v>
      </c>
      <c r="W1151" s="16" t="str">
        <f t="shared" si="306"/>
        <v>South</v>
      </c>
      <c r="X1151" s="16" t="str">
        <f t="shared" si="307"/>
        <v>Transport</v>
      </c>
      <c r="Y1151" s="23"/>
      <c r="AB1151" s="23">
        <f>Table2[[#This Row],[Approved Amount_UA Equivalent]]</f>
        <v>12090000</v>
      </c>
      <c r="AD1151" s="23">
        <f>SUM(Table2[[#This Row],[Feed Africa ]:[Improve Quality Of Life ]])</f>
        <v>12090000</v>
      </c>
      <c r="AE1151" s="16" t="b">
        <f>Table2[[#This Row],[Total HI5]]=Table2[[#This Row],[Approved Amount_UA Equivalent]]</f>
        <v>1</v>
      </c>
      <c r="AF1151" s="24">
        <v>40</v>
      </c>
      <c r="AG1151" s="20" t="str">
        <f t="shared" si="296"/>
        <v>ISP and Investment Project</v>
      </c>
      <c r="AH1151" s="24" t="e">
        <f>VLOOKUP(Table2[[#This Row],[SAP Code]],[25]DATA!$A:$G,7,FALSE)</f>
        <v>#N/A</v>
      </c>
      <c r="AI1151" s="20" t="str">
        <f t="shared" si="297"/>
        <v>Infrastructure</v>
      </c>
      <c r="AJ1151" s="25" t="s">
        <v>89</v>
      </c>
      <c r="AK1151" s="25" t="s">
        <v>140</v>
      </c>
      <c r="AL1151" s="23" t="str" cm="1">
        <f t="array" ref="AL1151">_xlfn.SWITCH(AK1151,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51" s="26">
        <v>1</v>
      </c>
      <c r="AN1151" s="25" t="str">
        <f t="shared" si="305"/>
        <v>Sovereign</v>
      </c>
      <c r="AO1151" s="27">
        <v>0.5</v>
      </c>
      <c r="AP1151" s="23">
        <f>Table2[[#This Row],[Approved Amount_UA Equivalent]]/1000000</f>
        <v>12.09</v>
      </c>
      <c r="AQ1151" s="19">
        <f t="shared" si="298"/>
        <v>16.0898556</v>
      </c>
      <c r="AR1151" s="23" t="str">
        <f t="shared" si="299"/>
        <v>11-20</v>
      </c>
      <c r="AS1151" s="23" t="str">
        <f t="shared" si="300"/>
        <v>1-20</v>
      </c>
      <c r="AT1151" s="23" t="str">
        <f t="shared" si="301"/>
        <v>1-40</v>
      </c>
      <c r="AU1151" s="23" t="str">
        <f t="shared" si="302"/>
        <v>&lt;1-50 Mn</v>
      </c>
      <c r="AV1151" s="23">
        <f>Table2[[#This Row],[Amount]]</f>
        <v>12090000</v>
      </c>
      <c r="AW1151" s="23" t="str">
        <f t="shared" si="303"/>
        <v>Nov 2019</v>
      </c>
      <c r="AX1151" s="28">
        <f>IFERROR(VLOOKUP(Table2[[#This Row],[SAP Code]],[26]_16!A:B,2,FALSE),0)</f>
        <v>0</v>
      </c>
      <c r="AY1151" s="28">
        <f>IFERROR(VLOOKUP(Table2[[#This Row],[SAP Code]],[26]_16!D:E,2,FALSE)/ 1000000, 0)</f>
        <v>0</v>
      </c>
      <c r="AZ1151" s="28">
        <f>IFERROR(VLOOKUP(Table2[[#This Row],[SAP Code]],[26]_16!G:H,2,FALSE)/ 1000000, 0)</f>
        <v>0</v>
      </c>
      <c r="BA1151" s="28">
        <f>IFERROR(VLOOKUP(Table2[[#This Row],[SAP Code]],[26]_16!J:K,2,FALSE)/ 1000000, 0)</f>
        <v>0</v>
      </c>
      <c r="BB1151" s="28">
        <f>IFERROR(VLOOKUP(Table2[[#This Row],[SAP Code]],[26]_16!M:N,2,FALSE)/ 1000000, 0)</f>
        <v>0</v>
      </c>
      <c r="BC1151" s="28">
        <f>IFERROR(VLOOKUP(Table2[[#This Row],[SAP Code]],[26]_16!P:Q,2,FALSE),0)</f>
        <v>0</v>
      </c>
      <c r="BD1151" s="28">
        <f>IFERROR(VLOOKUP(Table2[[#This Row],[SAP Code]],[26]_16!S:T,2,FALSE),0)</f>
        <v>5.8993030000000002E-2</v>
      </c>
      <c r="BE1151" s="28">
        <f>IFERROR(VLOOKUP(Table2[[#This Row],[SAP Code]],[26]_16!V:W,2,FALSE)/ 1000000, 0)</f>
        <v>2.585194E-2</v>
      </c>
      <c r="BF1151" s="28">
        <f>IFERROR(VLOOKUP(Table2[[#This Row],[SAP Code]],[26]_16!Y:Z,2,FALSE)/ 1000000, 0)</f>
        <v>2.4361610000000002E-2</v>
      </c>
      <c r="BG1151" s="28" t="str">
        <f>IFERROR(VLOOKUP(Table2[[#This Row],[SAP Code]],[26]port!$A:$AD,30,FALSE),"unknown")</f>
        <v>OnGo</v>
      </c>
      <c r="BH1151" s="29" t="str">
        <f t="shared" si="304"/>
        <v>Ongoing</v>
      </c>
      <c r="BI1151" s="16"/>
    </row>
    <row r="1152" spans="1:61" ht="17.100000000000001" customHeight="1">
      <c r="A1152" s="16" t="s">
        <v>164</v>
      </c>
      <c r="B1152" s="16" t="s">
        <v>3985</v>
      </c>
      <c r="C1152" s="16" t="s">
        <v>3989</v>
      </c>
      <c r="D1152" s="16" t="s">
        <v>3987</v>
      </c>
      <c r="E1152" s="18">
        <v>43794</v>
      </c>
      <c r="F1152" s="16" t="s">
        <v>787</v>
      </c>
      <c r="G1152" s="16" t="s">
        <v>140</v>
      </c>
      <c r="H1152" s="16" t="s">
        <v>101</v>
      </c>
      <c r="I1152" s="16" t="s">
        <v>138</v>
      </c>
      <c r="J1152" s="16" t="s">
        <v>2463</v>
      </c>
      <c r="K1152" s="16" t="s">
        <v>69</v>
      </c>
      <c r="L1152" s="16" t="s">
        <v>85</v>
      </c>
      <c r="M1152" s="19">
        <v>12000000</v>
      </c>
      <c r="N1152" s="19">
        <v>12000000</v>
      </c>
      <c r="O1152" s="20" t="s">
        <v>3988</v>
      </c>
      <c r="P1152" s="21" t="s">
        <v>147</v>
      </c>
      <c r="Q1152" s="20" t="s">
        <v>72</v>
      </c>
      <c r="R1152" s="16" t="str">
        <f t="shared" si="294"/>
        <v>ADF Including TSF</v>
      </c>
      <c r="S1152" s="16" t="str">
        <f t="shared" si="309"/>
        <v>D</v>
      </c>
      <c r="T1152" s="16" t="str">
        <f t="shared" si="308"/>
        <v>ADF Countries</v>
      </c>
      <c r="U1152" s="16" t="str">
        <f t="shared" si="295"/>
        <v>Transition States</v>
      </c>
      <c r="V1152" s="22" t="str">
        <f>IF(ISNUMBER(MATCH(A1152, {"Gabon","Sudan","Niger","Mali","Burkina Faso","Guinea"}, 0)), "De Facto Countries", "Non-De Facto Countries")</f>
        <v>Non-De Facto Countries</v>
      </c>
      <c r="W1152" s="16" t="str">
        <f t="shared" si="306"/>
        <v>South</v>
      </c>
      <c r="X1152" s="16" t="str">
        <f t="shared" si="307"/>
        <v>Transport</v>
      </c>
      <c r="Y1152" s="23"/>
      <c r="AB1152" s="23">
        <f>Table2[[#This Row],[Approved Amount_UA Equivalent]]</f>
        <v>12000000</v>
      </c>
      <c r="AD1152" s="23">
        <f>SUM(Table2[[#This Row],[Feed Africa ]:[Improve Quality Of Life ]])</f>
        <v>12000000</v>
      </c>
      <c r="AE1152" s="16" t="b">
        <f>Table2[[#This Row],[Total HI5]]=Table2[[#This Row],[Approved Amount_UA Equivalent]]</f>
        <v>1</v>
      </c>
      <c r="AF1152" s="24">
        <v>40</v>
      </c>
      <c r="AG1152" s="20" t="str">
        <f t="shared" si="296"/>
        <v>ISP and Investment Project</v>
      </c>
      <c r="AH1152" s="24" t="e">
        <f>VLOOKUP(Table2[[#This Row],[SAP Code]],[25]DATA!$A:$G,7,FALSE)</f>
        <v>#N/A</v>
      </c>
      <c r="AI1152" s="20" t="str">
        <f t="shared" si="297"/>
        <v>Infrastructure</v>
      </c>
      <c r="AJ1152" s="25" t="s">
        <v>89</v>
      </c>
      <c r="AK1152" s="25" t="s">
        <v>140</v>
      </c>
      <c r="AL1152" s="23" t="str" cm="1">
        <f t="array" ref="AL1152">_xlfn.SWITCH(AK1152,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52" s="26">
        <v>1</v>
      </c>
      <c r="AN1152" s="25" t="str">
        <f t="shared" si="305"/>
        <v>Sovereign</v>
      </c>
      <c r="AO1152" s="27">
        <v>0.5</v>
      </c>
      <c r="AP1152" s="23">
        <f>Table2[[#This Row],[Approved Amount_UA Equivalent]]/1000000</f>
        <v>12</v>
      </c>
      <c r="AQ1152" s="19">
        <f t="shared" si="298"/>
        <v>15.970079999999999</v>
      </c>
      <c r="AR1152" s="23" t="str">
        <f t="shared" si="299"/>
        <v>11-20</v>
      </c>
      <c r="AS1152" s="23" t="str">
        <f t="shared" si="300"/>
        <v>1-20</v>
      </c>
      <c r="AT1152" s="23" t="str">
        <f t="shared" si="301"/>
        <v>1-40</v>
      </c>
      <c r="AU1152" s="23" t="str">
        <f t="shared" si="302"/>
        <v>&lt;1-50 Mn</v>
      </c>
      <c r="AV1152" s="23">
        <f>Table2[[#This Row],[Amount]]</f>
        <v>12000000</v>
      </c>
      <c r="AW1152" s="23" t="str">
        <f t="shared" si="303"/>
        <v>Nov 2019</v>
      </c>
      <c r="AX1152" s="28">
        <f>IFERROR(VLOOKUP(Table2[[#This Row],[SAP Code]],[26]_16!A:B,2,FALSE),0)</f>
        <v>0</v>
      </c>
      <c r="AY1152" s="28">
        <f>IFERROR(VLOOKUP(Table2[[#This Row],[SAP Code]],[26]_16!D:E,2,FALSE)/ 1000000, 0)</f>
        <v>0</v>
      </c>
      <c r="AZ1152" s="28">
        <f>IFERROR(VLOOKUP(Table2[[#This Row],[SAP Code]],[26]_16!G:H,2,FALSE)/ 1000000, 0)</f>
        <v>0</v>
      </c>
      <c r="BA1152" s="28">
        <f>IFERROR(VLOOKUP(Table2[[#This Row],[SAP Code]],[26]_16!J:K,2,FALSE)/ 1000000, 0)</f>
        <v>0</v>
      </c>
      <c r="BB1152" s="28">
        <f>IFERROR(VLOOKUP(Table2[[#This Row],[SAP Code]],[26]_16!M:N,2,FALSE)/ 1000000, 0)</f>
        <v>0</v>
      </c>
      <c r="BC1152" s="28">
        <f>IFERROR(VLOOKUP(Table2[[#This Row],[SAP Code]],[26]_16!P:Q,2,FALSE),0)</f>
        <v>0</v>
      </c>
      <c r="BD1152" s="28">
        <f>IFERROR(VLOOKUP(Table2[[#This Row],[SAP Code]],[26]_16!S:T,2,FALSE),0)</f>
        <v>5.8993030000000002E-2</v>
      </c>
      <c r="BE1152" s="28">
        <f>IFERROR(VLOOKUP(Table2[[#This Row],[SAP Code]],[26]_16!V:W,2,FALSE)/ 1000000, 0)</f>
        <v>2.585194E-2</v>
      </c>
      <c r="BF1152" s="28">
        <f>IFERROR(VLOOKUP(Table2[[#This Row],[SAP Code]],[26]_16!Y:Z,2,FALSE)/ 1000000, 0)</f>
        <v>2.4361610000000002E-2</v>
      </c>
      <c r="BG1152" s="28" t="str">
        <f>IFERROR(VLOOKUP(Table2[[#This Row],[SAP Code]],[26]port!$A:$AD,30,FALSE),"unknown")</f>
        <v>OnGo</v>
      </c>
      <c r="BH1152" s="29" t="str">
        <f t="shared" si="304"/>
        <v>Ongoing</v>
      </c>
      <c r="BI1152" s="16"/>
    </row>
    <row r="1153" spans="1:61" ht="17.100000000000001" customHeight="1">
      <c r="A1153" s="16" t="s">
        <v>316</v>
      </c>
      <c r="B1153" s="16" t="s">
        <v>3990</v>
      </c>
      <c r="C1153" s="16" t="s">
        <v>3991</v>
      </c>
      <c r="D1153" s="16" t="s">
        <v>3992</v>
      </c>
      <c r="E1153" s="18">
        <v>43795</v>
      </c>
      <c r="F1153" s="16" t="s">
        <v>320</v>
      </c>
      <c r="G1153" s="16" t="s">
        <v>255</v>
      </c>
      <c r="H1153" s="16" t="s">
        <v>132</v>
      </c>
      <c r="I1153" s="16" t="s">
        <v>250</v>
      </c>
      <c r="J1153" s="16" t="s">
        <v>179</v>
      </c>
      <c r="K1153" s="16" t="s">
        <v>84</v>
      </c>
      <c r="L1153" s="16" t="s">
        <v>195</v>
      </c>
      <c r="M1153" s="19">
        <v>75000000</v>
      </c>
      <c r="N1153" s="19">
        <v>60646246.401656047</v>
      </c>
      <c r="O1153" s="20" t="s">
        <v>3993</v>
      </c>
      <c r="P1153" s="21">
        <v>2000200004603</v>
      </c>
      <c r="Q1153" s="20" t="s">
        <v>87</v>
      </c>
      <c r="R1153" s="16" t="str">
        <f t="shared" si="294"/>
        <v>ADB Public</v>
      </c>
      <c r="S1153" s="16" t="str">
        <f t="shared" si="309"/>
        <v>K</v>
      </c>
      <c r="T1153" s="32" t="str">
        <f t="shared" si="308"/>
        <v>Blend Countries</v>
      </c>
      <c r="U1153" s="16" t="str">
        <f t="shared" si="295"/>
        <v>Non-Transition States</v>
      </c>
      <c r="V1153" s="22" t="str">
        <f>IF(ISNUMBER(MATCH(A1153, {"Gabon","Sudan","Niger","Mali","Burkina Faso","Guinea"}, 0)), "De Facto Countries", "Non-De Facto Countries")</f>
        <v>Non-De Facto Countries</v>
      </c>
      <c r="W1153" s="32" t="str">
        <f t="shared" si="306"/>
        <v>West</v>
      </c>
      <c r="X1153" s="32" t="str">
        <f t="shared" si="307"/>
        <v>Multi-Sector</v>
      </c>
      <c r="Y1153" s="23">
        <f>Table2[[#This Row],[Approved Amount_UA Equivalent]]/5</f>
        <v>12129249.280331209</v>
      </c>
      <c r="Z1153" s="23">
        <f>Table2[[#This Row],[Approved Amount_UA Equivalent]]/5</f>
        <v>12129249.280331209</v>
      </c>
      <c r="AA1153" s="23">
        <f>Table2[[#This Row],[Approved Amount_UA Equivalent]]/5</f>
        <v>12129249.280331209</v>
      </c>
      <c r="AB1153" s="23">
        <f>Table2[[#This Row],[Approved Amount_UA Equivalent]]/5</f>
        <v>12129249.280331209</v>
      </c>
      <c r="AC1153" s="23">
        <f>Table2[[#This Row],[Approved Amount_UA Equivalent]]/5</f>
        <v>12129249.280331209</v>
      </c>
      <c r="AD1153" s="52">
        <f>SUM(Table2[[#This Row],[Feed Africa ]:[Improve Quality Of Life ]])</f>
        <v>60646246.401656047</v>
      </c>
      <c r="AE1153" s="32" t="b">
        <f>Table2[[#This Row],[Total HI5]]=Table2[[#This Row],[Approved Amount_UA Equivalent]]</f>
        <v>1</v>
      </c>
      <c r="AF1153" s="56">
        <v>20</v>
      </c>
      <c r="AG1153" s="35" t="str">
        <f t="shared" si="296"/>
        <v>Policy and Result Based Op</v>
      </c>
      <c r="AH1153" s="56" t="e">
        <f>VLOOKUP(Table2[[#This Row],[SAP Code]],[25]DATA!$A:$G,7,FALSE)</f>
        <v>#N/A</v>
      </c>
      <c r="AI1153" s="35" t="str">
        <f t="shared" si="297"/>
        <v>Policy-Based Lending</v>
      </c>
      <c r="AJ1153" s="25" t="s">
        <v>254</v>
      </c>
      <c r="AK1153" s="25" t="s">
        <v>255</v>
      </c>
      <c r="AL1153" s="23" t="str" cm="1">
        <f t="array" ref="AL1153">_xlfn.SWITCH(AK1153,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53" s="26">
        <v>1</v>
      </c>
      <c r="AN1153" s="25" t="str">
        <f t="shared" si="305"/>
        <v>Sovereign</v>
      </c>
      <c r="AO1153" s="27">
        <v>1</v>
      </c>
      <c r="AP1153" s="23">
        <f>Table2[[#This Row],[Approved Amount_UA Equivalent]]/1000000</f>
        <v>60.646246401656043</v>
      </c>
      <c r="AQ1153" s="19">
        <f t="shared" si="298"/>
        <v>80.71045056117994</v>
      </c>
      <c r="AR1153" s="23" t="str">
        <f t="shared" si="299"/>
        <v>61-70</v>
      </c>
      <c r="AS1153" s="23" t="str">
        <f t="shared" si="300"/>
        <v>61-80</v>
      </c>
      <c r="AT1153" s="23" t="str">
        <f t="shared" si="301"/>
        <v>41-80</v>
      </c>
      <c r="AU1153" s="23" t="str">
        <f t="shared" si="302"/>
        <v>50-100 Mn</v>
      </c>
      <c r="AV1153" s="23">
        <f>Table2[[#This Row],[Amount]]</f>
        <v>75000000</v>
      </c>
      <c r="AW1153" s="23" t="str">
        <f t="shared" si="303"/>
        <v>Nov 2019</v>
      </c>
      <c r="AX1153" s="28">
        <f>IFERROR(VLOOKUP(Table2[[#This Row],[SAP Code]],[26]_16!A:B,2,FALSE),0)</f>
        <v>0</v>
      </c>
      <c r="AY1153" s="28">
        <f>IFERROR(VLOOKUP(Table2[[#This Row],[SAP Code]],[26]_16!D:E,2,FALSE)/ 1000000, 0)</f>
        <v>0</v>
      </c>
      <c r="AZ1153" s="28">
        <f>IFERROR(VLOOKUP(Table2[[#This Row],[SAP Code]],[26]_16!G:H,2,FALSE)/ 1000000, 0)</f>
        <v>0</v>
      </c>
      <c r="BA1153" s="28">
        <f>IFERROR(VLOOKUP(Table2[[#This Row],[SAP Code]],[26]_16!J:K,2,FALSE)/ 1000000, 0)</f>
        <v>0</v>
      </c>
      <c r="BB1153" s="28">
        <f>IFERROR(VLOOKUP(Table2[[#This Row],[SAP Code]],[26]_16!M:N,2,FALSE)/ 1000000, 0)</f>
        <v>60.446209939999996</v>
      </c>
      <c r="BC1153" s="28">
        <f>IFERROR(VLOOKUP(Table2[[#This Row],[SAP Code]],[26]_16!P:Q,2,FALSE),0)</f>
        <v>0</v>
      </c>
      <c r="BD1153" s="28">
        <f>IFERROR(VLOOKUP(Table2[[#This Row],[SAP Code]],[26]_16!S:T,2,FALSE),0)</f>
        <v>0</v>
      </c>
      <c r="BE1153" s="28">
        <f>IFERROR(VLOOKUP(Table2[[#This Row],[SAP Code]],[26]_16!V:W,2,FALSE)/ 1000000, 0)</f>
        <v>0</v>
      </c>
      <c r="BF1153" s="28">
        <f>IFERROR(VLOOKUP(Table2[[#This Row],[SAP Code]],[26]_16!Y:Z,2,FALSE)/ 1000000, 0)</f>
        <v>0</v>
      </c>
      <c r="BG1153" s="28" t="str">
        <f>IFERROR(VLOOKUP(Table2[[#This Row],[SAP Code]],[26]port!$A:$AD,30,FALSE),"unknown")</f>
        <v>COMP</v>
      </c>
      <c r="BH1153" s="29" t="str">
        <f t="shared" si="304"/>
        <v>Number of operations completed out of the net approved of that year</v>
      </c>
      <c r="BI1153" s="16"/>
    </row>
    <row r="1154" spans="1:61" ht="17.100000000000001" customHeight="1">
      <c r="A1154" s="16" t="s">
        <v>60</v>
      </c>
      <c r="B1154" s="16" t="s">
        <v>3994</v>
      </c>
      <c r="C1154" s="16" t="s">
        <v>3995</v>
      </c>
      <c r="D1154" s="16" t="s">
        <v>3996</v>
      </c>
      <c r="E1154" s="18">
        <v>43795</v>
      </c>
      <c r="F1154" s="16" t="s">
        <v>436</v>
      </c>
      <c r="G1154" s="16" t="s">
        <v>255</v>
      </c>
      <c r="H1154" s="16" t="s">
        <v>66</v>
      </c>
      <c r="I1154" s="16" t="s">
        <v>250</v>
      </c>
      <c r="J1154" s="16" t="s">
        <v>179</v>
      </c>
      <c r="K1154" s="16" t="s">
        <v>84</v>
      </c>
      <c r="L1154" s="16" t="s">
        <v>195</v>
      </c>
      <c r="M1154" s="19">
        <v>80400000</v>
      </c>
      <c r="N1154" s="19">
        <v>65012776.142575279</v>
      </c>
      <c r="O1154" s="20" t="s">
        <v>3997</v>
      </c>
      <c r="P1154" s="21">
        <v>2000200004657</v>
      </c>
      <c r="Q1154" s="20" t="s">
        <v>87</v>
      </c>
      <c r="R1154" s="16" t="str">
        <f t="shared" ref="R1154:R1217" si="310">IF(J1154="ADB","ADB Public",IF(J1154="ADB Private Sector","ADB Private",IF(J1154="ADF","ADF Including TSF",IF(J1154="Africa Growing Together Fund (AGTF)","AGTF",IF(J1154="Climate Investment Funds (CIF)","CIF",IF(J1154="Climate Investment Funds (CIF) - CTF","CIF",IF(J1154="Climate Investment Funds (CIF) - SCF - FIP","CIF",IF(J1154="Climate Investment Funds (CIF) - SCF - SREP","CIF",IF(J1154="ClimDev-Africa Special Fund (CDSF)","ClimDev",IF(J1154="Global Environment Facility (GEF)","GEF",IF(J1154="Multi-Donor Trust Fund for Zimbabwe (ZIM-FUND)","ZimFund",IF(J1154="NTF","NTF",IF(J1154="Sustainable Energy Fund for Africa (SEFA)","SEFA",IF(J1154="Technical Assistance Fund for Middle Income Countries (MIC-TAF)","MICTAF",IF(J1154="Transition Support Facility (TSF)","ADF Including TSF",IF(J1154="Transition Support Facility (TSF) - ACW (Pillar II)","ADF Including TSF",IF(J1154="Transition Support Facility (TSF) - SSW","ADF Including TSF",IF(J1154="Transition Support Facility (TSF) - SSW (Pillar I)","ADF Including TSF",IF(J1154="Transition Support Facility (TSF) - SSW (Pillar I) - SIF","ADF Including TSF",IF(J1154="Transition Support Facility (TSF) - SSW (Pillar I) - Unallocated Reserve","ADF Including TSF",IF(J1154="Transition Support Facility (TSF) - SSW (Pillar I) - Unallocated Reserves","ADF Including TSF",IF(J1154="Transition Support Facility (TSF) - TSW (Pillar III)","ADF Including TSF",IF(J1154="Transition Support Facility (TSF) - Unallocated Reserves","ADF Including TSF","OTHERS")))))))))))))))))))))))</f>
        <v>ADB Public</v>
      </c>
      <c r="S1154" s="16" t="str">
        <f t="shared" si="309"/>
        <v>K</v>
      </c>
      <c r="T1154" s="32" t="str">
        <f t="shared" si="308"/>
        <v>Blend Countries</v>
      </c>
      <c r="U1154" s="16" t="str">
        <f t="shared" ref="U1154:U1217" si="311">IF(A1154="Algeria","Non-Transition States",
IF(A1154="Angola","Non-Transition States",
IF(A1154="Benin","Non-Transition States",
IF(A1154="Botswana","Non-Transition States",
IF(A1154="Burkina Faso","Transition States",
IF(A1154="Burundi","Transition States",
IF(A1154="Cameroon","Non-Transition States",
IF(A1154="Cape Verde","Non-Transition States",
IF(A1154="Central African Republic","Transition States",
IF(A1154="Centrafrique","Transition States",
IF(A1154="Chad","Transition States",
IF(A1154="Comoros","Transition States",
IF(A1154="Congo CG","Non-Transition States",
IF(A1154="Congo","Non-Transition States",
IF(A1154="Côte D'Ivoire","Non-Transition States",
IF(A1154="Dem Rep Congo","Transition States",
IF(A1154="DEMOCRATIC REPUBLIC OF THE CONGO","Transition States",
IF(A1154="Djibouti","Transition States",
IF(A1154="Egypt","Non-Transition States",
IF(A1154="Eq Guinea","Non-Transition States",
IF(A1154="Equatorial Guinea","Non-Transition States",
IF(A1154="Eritrea","Transition States",
IF(A1154="Swaziland","Non-Transition States",
IF(A1154="Eswatini","Non-Transition States",
IF(A1154="Ethiopia","Non-Transition States",
IF(A1154="Gabon","Non-Transition States",
IF(A1154="Gambia","Transition States",
IF(A1154="Ghana","Non-Transition States",
IF(A1154="Guinea","Transition States",
IF(A1154="Guinea-Bissau","Transition States",
IF(A1154="Kenya","Non-Transition States",
IF(A1154="Lesotho","Non-Transition States",
IF(A1154="Liberia","Transition States",
IF(A1154="Libya","Non-Transition States",
IF(A1154="Madagascar","Transition States",
IF(A1154="Malawi","Non-Transition States",
IF(A1154="Mali","Transition States",
IF(A1154="Mauritania","Non-Transition States",
IF(A1154="Mauritius","Non-Transition States",
IF(A1154="Morocco","Non-Transition States",
IF(A1154="Mozambique","Transition States",
IF(A1154="Multi","Multinational",
IF(A1154="Multinational","Multinational",
IF(A1154="Namibia","Non-Transition States",
IF(A1154="Niger","Transition States",
IF(A1154="Nigeria","Non-Transition States",
IF(A1154="Rwanda","Non-Transition States",
IF(A1154="Sao Tome &amp; Principe","Non-Transition States",
IF(A1154="Sao Tome","Non-Transition States",
IF(A1154="Senegal","Non-Transition States",
IF(A1154="Seychelles","Non-Transition States",
IF(A1154="Sierra Leone","Transition States",
IF(A1154="Somalia","Transition States",
IF(A1154="South Africa","Non-Transition States",
IF(A1154="South Sudan","Transition States",
IF(A1154="Sudan","Transition States",
IF(A1154="Tanzania","Non-Transition States",
IF(A1154="Togo","Transition States",
IF(A1154="Tunisia","Non-Transition States",
IF(A1154="Uganda","Non-Transition States",
IF(A1154="Zambia","Non-Transition States",
IF(A1154="Zimbabwe","Transition States",
IF(A1154="Multi-Countries","Multinational","")))))))))))))))))))))))))))))))))))))))))))))))))))))))))))))))</f>
        <v>Non-Transition States</v>
      </c>
      <c r="V1154" s="22" t="str">
        <f>IF(ISNUMBER(MATCH(A1154, {"Gabon","Sudan","Niger","Mali","Burkina Faso","Guinea"}, 0)), "De Facto Countries", "Non-De Facto Countries")</f>
        <v>Non-De Facto Countries</v>
      </c>
      <c r="W1154" s="32" t="str">
        <f t="shared" si="306"/>
        <v>Central</v>
      </c>
      <c r="X1154" s="32" t="str">
        <f t="shared" si="307"/>
        <v>Multi-Sector</v>
      </c>
      <c r="Y1154" s="23">
        <f>Table2[[#This Row],[Approved Amount_UA Equivalent]]/5</f>
        <v>13002555.228515055</v>
      </c>
      <c r="Z1154" s="23">
        <f>Table2[[#This Row],[Approved Amount_UA Equivalent]]/5</f>
        <v>13002555.228515055</v>
      </c>
      <c r="AA1154" s="23">
        <f>Table2[[#This Row],[Approved Amount_UA Equivalent]]/5</f>
        <v>13002555.228515055</v>
      </c>
      <c r="AB1154" s="23">
        <f>Table2[[#This Row],[Approved Amount_UA Equivalent]]/5</f>
        <v>13002555.228515055</v>
      </c>
      <c r="AC1154" s="23">
        <f>Table2[[#This Row],[Approved Amount_UA Equivalent]]/5</f>
        <v>13002555.228515055</v>
      </c>
      <c r="AD1154" s="52">
        <f>SUM(Table2[[#This Row],[Feed Africa ]:[Improve Quality Of Life ]])</f>
        <v>65012776.142575279</v>
      </c>
      <c r="AE1154" s="32" t="b">
        <f>Table2[[#This Row],[Total HI5]]=Table2[[#This Row],[Approved Amount_UA Equivalent]]</f>
        <v>1</v>
      </c>
      <c r="AF1154" s="56">
        <v>20</v>
      </c>
      <c r="AG1154" s="35" t="str">
        <f t="shared" ref="AG1154:AG1217" si="312">IF(AF1154=10,"Investment Project",IF(AF1154=11,"Line of Credit",IF(AF1154=12,"Investment Project",IF(AF1154=13,"Investment Project",IF(AF1154=20,"Policy and Result Based Op",IF(AF1154=21,"Policy and Result Based Op",IF(AF1154=22,"Restructuring",IF(AF1154=23,"Policy and Result Based Op",IF(AF1154=32,"Technical Assistance &amp; Study",IF(AF1154=40,"ISP and Investment Project",IF(AF1154=41,"ISP and Investment Project",IF(AF1154=42,"Investment Project",IF(AF1154=43,"Technical Assistance &amp; Study",IF(AF1154=44,"Institutional Support",IF(AF1154=46,"Institutional Support",IF(AF1154=50,"Emergency Assistance",IF(AF1154=51,"Emergency Assistance",IF(AF1154=70,"Equity and Guarantee",IF(AF1154=75,"Equity and Guarantee",IF(AF1154=82,"Micro Financing",IF(AF1154=83,"Policy and Result Based Op",IF(AF1154=84,"ISP and Investment Project",IF(AF1154=85,"ISP and Investment Project",IF(AF1154=86,"Technical Assistance &amp; Study",IF(AF1154=90,"Investment Project",IF(AF1154=30,"Investment Project",""))))))))))))))))))))))))))</f>
        <v>Policy and Result Based Op</v>
      </c>
      <c r="AH1154" s="56" t="e">
        <f>VLOOKUP(Table2[[#This Row],[SAP Code]],[25]DATA!$A:$G,7,FALSE)</f>
        <v>#N/A</v>
      </c>
      <c r="AI1154" s="35" t="str">
        <f t="shared" ref="AI1154:AI1217" si="313">IF(AG1154="Policy and Result Based Op","Policy-Based Lending",
IF(AND(X1154="Agriculture",OR(AG1154="ISP and Investment Project",AG1154="Investment Project")),"Infrastructure",
IF(AND(X1154="Environment",OR(AG1154="ISP and Investment Project",AG1154="Investment Project")),"Infrastructure",
IF(AND(X1154="ICT",OR(AG1154="ISP and Investment Project",AG1154="Investment Project")),"Infrastructure",
IF(AND(X1154="Power",OR(AG1154="ISP and Investment Project",AG1154="Investment Project")),"Infrastructure",
IF(AND(X1154="Transport",OR(AG1154="ISP and Investment Project",AG1154="Investment Project")),"Infrastructure",
IF(AND(X1154="Urban Developm.",OR(AG1154="ISP and Investment Project",AG1154="Investment Project")),"Infrastructure",
IF(AND(X1154="WASH Sector",OR(AG1154="ISP and Investment Project",AG1154="Investment Project")),"Infrastructure","Other Investment"))))))))</f>
        <v>Policy-Based Lending</v>
      </c>
      <c r="AJ1154" s="25" t="s">
        <v>254</v>
      </c>
      <c r="AK1154" s="25" t="s">
        <v>255</v>
      </c>
      <c r="AL1154" s="23" t="str" cm="1">
        <f t="array" ref="AL1154">_xlfn.SWITCH(AK1154,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54" s="26">
        <v>1</v>
      </c>
      <c r="AN1154" s="25" t="str">
        <f t="shared" si="305"/>
        <v>Sovereign</v>
      </c>
      <c r="AO1154" s="27">
        <v>1</v>
      </c>
      <c r="AP1154" s="23">
        <f>Table2[[#This Row],[Approved Amount_UA Equivalent]]/1000000</f>
        <v>65.012776142575277</v>
      </c>
      <c r="AQ1154" s="19">
        <f t="shared" ref="AQ1154:AQ1217" si="314">(N1154*1.33084)/1000000</f>
        <v>86.521603001584893</v>
      </c>
      <c r="AR1154" s="23" t="str">
        <f t="shared" ref="AR1154:AR1217" si="315">ROUNDUP(AP1154/10,0)*10-9&amp;"-"&amp;ROUNDUP(AP1154/10,0)*10</f>
        <v>61-70</v>
      </c>
      <c r="AS1154" s="23" t="str">
        <f t="shared" ref="AS1154:AS1217" si="316">ROUNDUP(AP1154/20,0)*20-19&amp;"-"&amp;ROUNDUP(AP1154/20,0)*20</f>
        <v>61-80</v>
      </c>
      <c r="AT1154" s="23" t="str">
        <f t="shared" ref="AT1154:AT1217" si="317">ROUNDUP(AP1154/40,0)*40-39&amp;"-"&amp;ROUNDUP(AP1154/40,0)*40</f>
        <v>41-80</v>
      </c>
      <c r="AU1154" s="23" t="str">
        <f t="shared" ref="AU1154:AU1217" si="318">IF(AP1154&lt;=50,"&lt;1-50 Mn",IF(AP1154&lt;=100,"50-100 Mn",IF(AP1154&lt;=200,"100-200 Mn",IF(AP1154&lt;=300,"100-300 Mn","&gt;300 Mn"))))</f>
        <v>50-100 Mn</v>
      </c>
      <c r="AV1154" s="23">
        <f>Table2[[#This Row],[Amount]]</f>
        <v>80400000</v>
      </c>
      <c r="AW1154" s="23" t="str">
        <f t="shared" ref="AW1154:AW1217" si="319">TEXT(E1154, "mmm yyyy")</f>
        <v>Nov 2019</v>
      </c>
      <c r="AX1154" s="28">
        <f>IFERROR(VLOOKUP(Table2[[#This Row],[SAP Code]],[26]_16!A:B,2,FALSE),0)</f>
        <v>0</v>
      </c>
      <c r="AY1154" s="28">
        <f>IFERROR(VLOOKUP(Table2[[#This Row],[SAP Code]],[26]_16!D:E,2,FALSE)/ 1000000, 0)</f>
        <v>0</v>
      </c>
      <c r="AZ1154" s="28">
        <f>IFERROR(VLOOKUP(Table2[[#This Row],[SAP Code]],[26]_16!G:H,2,FALSE)/ 1000000, 0)</f>
        <v>0</v>
      </c>
      <c r="BA1154" s="28">
        <f>IFERROR(VLOOKUP(Table2[[#This Row],[SAP Code]],[26]_16!J:K,2,FALSE)/ 1000000, 0)</f>
        <v>0</v>
      </c>
      <c r="BB1154" s="28">
        <f>IFERROR(VLOOKUP(Table2[[#This Row],[SAP Code]],[26]_16!M:N,2,FALSE)/ 1000000, 0)</f>
        <v>0</v>
      </c>
      <c r="BC1154" s="28">
        <f>IFERROR(VLOOKUP(Table2[[#This Row],[SAP Code]],[26]_16!P:Q,2,FALSE),0)</f>
        <v>64.532699780000002</v>
      </c>
      <c r="BD1154" s="28">
        <f>IFERROR(VLOOKUP(Table2[[#This Row],[SAP Code]],[26]_16!S:T,2,FALSE),0)</f>
        <v>0</v>
      </c>
      <c r="BE1154" s="28">
        <f>IFERROR(VLOOKUP(Table2[[#This Row],[SAP Code]],[26]_16!V:W,2,FALSE)/ 1000000, 0)</f>
        <v>0</v>
      </c>
      <c r="BF1154" s="28">
        <f>IFERROR(VLOOKUP(Table2[[#This Row],[SAP Code]],[26]_16!Y:Z,2,FALSE)/ 1000000, 0)</f>
        <v>0</v>
      </c>
      <c r="BG1154" s="28" t="str">
        <f>IFERROR(VLOOKUP(Table2[[#This Row],[SAP Code]],[26]port!$A:$AD,30,FALSE),"unknown")</f>
        <v>COMP</v>
      </c>
      <c r="BH1154" s="29" t="str">
        <f t="shared" ref="BH1154:BH1217" si="320">IF(BG1154="ABAN", "Number of operations Cancelled before completion",
IF(OR(BG1154="APVD", BG1154="OnGo"), "Ongoing",
IF(OR(BG1154="CLSD", BG1154="COMP"), "Number of operations completed out of the net approved of that year",
IF(BG1154="TERM", "Number of operations Cancelled before completion",
IF(BG1154="unknown", "Unknown", "Not Defined")))))</f>
        <v>Number of operations completed out of the net approved of that year</v>
      </c>
      <c r="BI1154" s="16"/>
    </row>
    <row r="1155" spans="1:61" ht="17.100000000000001" customHeight="1">
      <c r="A1155" s="16" t="s">
        <v>108</v>
      </c>
      <c r="B1155" s="16" t="s">
        <v>3998</v>
      </c>
      <c r="C1155" s="16" t="s">
        <v>3999</v>
      </c>
      <c r="D1155" s="16" t="s">
        <v>4000</v>
      </c>
      <c r="E1155" s="18">
        <v>43795</v>
      </c>
      <c r="F1155" s="16" t="s">
        <v>112</v>
      </c>
      <c r="G1155" s="16" t="s">
        <v>74</v>
      </c>
      <c r="H1155" s="16" t="s">
        <v>81</v>
      </c>
      <c r="I1155" s="16" t="s">
        <v>155</v>
      </c>
      <c r="J1155" s="16" t="s">
        <v>83</v>
      </c>
      <c r="K1155" s="16" t="s">
        <v>69</v>
      </c>
      <c r="L1155" s="16" t="s">
        <v>85</v>
      </c>
      <c r="M1155" s="19">
        <v>15000000</v>
      </c>
      <c r="N1155" s="19">
        <v>15000000</v>
      </c>
      <c r="O1155" s="20" t="s">
        <v>4001</v>
      </c>
      <c r="P1155" s="21">
        <v>2100155040575</v>
      </c>
      <c r="Q1155" s="20" t="s">
        <v>87</v>
      </c>
      <c r="R1155" s="16" t="str">
        <f t="shared" si="310"/>
        <v>ADF Including TSF</v>
      </c>
      <c r="S1155" s="16" t="str">
        <f t="shared" si="309"/>
        <v>A</v>
      </c>
      <c r="T1155" s="16" t="str">
        <f t="shared" si="308"/>
        <v>ADF Countries</v>
      </c>
      <c r="U1155" s="16" t="str">
        <f t="shared" si="311"/>
        <v>Transition States</v>
      </c>
      <c r="V1155" s="22" t="str">
        <f>IF(ISNUMBER(MATCH(A1155, {"Gabon","Sudan","Niger","Mali","Burkina Faso","Guinea"}, 0)), "De Facto Countries", "Non-De Facto Countries")</f>
        <v>Non-De Facto Countries</v>
      </c>
      <c r="W1155" s="16" t="str">
        <f t="shared" si="306"/>
        <v>East</v>
      </c>
      <c r="X1155" s="16" t="str">
        <f t="shared" si="307"/>
        <v>Agriculture</v>
      </c>
      <c r="Y1155" s="23">
        <f>Table2[[#This Row],[Approved Amount_UA Equivalent]]</f>
        <v>15000000</v>
      </c>
      <c r="AD1155" s="23">
        <f>SUM(Table2[[#This Row],[Feed Africa ]:[Improve Quality Of Life ]])</f>
        <v>15000000</v>
      </c>
      <c r="AE1155" s="16" t="b">
        <f>Table2[[#This Row],[Total HI5]]=Table2[[#This Row],[Approved Amount_UA Equivalent]]</f>
        <v>1</v>
      </c>
      <c r="AF1155" s="24">
        <v>41</v>
      </c>
      <c r="AG1155" s="20" t="str">
        <f t="shared" si="312"/>
        <v>ISP and Investment Project</v>
      </c>
      <c r="AH1155" s="24" t="e">
        <f>VLOOKUP(Table2[[#This Row],[SAP Code]],[25]DATA!$A:$G,7,FALSE)</f>
        <v>#N/A</v>
      </c>
      <c r="AI1155" s="20" t="str">
        <f t="shared" si="313"/>
        <v>Infrastructure</v>
      </c>
      <c r="AJ1155" s="25" t="s">
        <v>157</v>
      </c>
      <c r="AK1155" s="25" t="s">
        <v>74</v>
      </c>
      <c r="AL1155" s="23" t="str" cm="1">
        <f t="array" ref="AL1155">_xlfn.SWITCH(AK1155,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55" s="26">
        <v>1</v>
      </c>
      <c r="AN1155" s="25" t="str">
        <f t="shared" ref="AN1155:AN1218" si="321">IF(AM1155=1,"Sovereign",IF(AM1155&gt;=2,"Non-Sovereign",""))</f>
        <v>Sovereign</v>
      </c>
      <c r="AO1155" s="27">
        <v>0.5</v>
      </c>
      <c r="AP1155" s="23">
        <f>Table2[[#This Row],[Approved Amount_UA Equivalent]]/1000000</f>
        <v>15</v>
      </c>
      <c r="AQ1155" s="19">
        <f t="shared" si="314"/>
        <v>19.962599999999998</v>
      </c>
      <c r="AR1155" s="23" t="str">
        <f t="shared" si="315"/>
        <v>11-20</v>
      </c>
      <c r="AS1155" s="23" t="str">
        <f t="shared" si="316"/>
        <v>1-20</v>
      </c>
      <c r="AT1155" s="23" t="str">
        <f t="shared" si="317"/>
        <v>1-40</v>
      </c>
      <c r="AU1155" s="23" t="str">
        <f t="shared" si="318"/>
        <v>&lt;1-50 Mn</v>
      </c>
      <c r="AV1155" s="23">
        <f>Table2[[#This Row],[Amount]]</f>
        <v>15000000</v>
      </c>
      <c r="AW1155" s="23" t="str">
        <f t="shared" si="319"/>
        <v>Nov 2019</v>
      </c>
      <c r="AX1155" s="28">
        <f>IFERROR(VLOOKUP(Table2[[#This Row],[SAP Code]],[26]_16!A:B,2,FALSE),0)</f>
        <v>0</v>
      </c>
      <c r="AY1155" s="28">
        <f>IFERROR(VLOOKUP(Table2[[#This Row],[SAP Code]],[26]_16!D:E,2,FALSE)/ 1000000, 0)</f>
        <v>0</v>
      </c>
      <c r="AZ1155" s="28">
        <f>IFERROR(VLOOKUP(Table2[[#This Row],[SAP Code]],[26]_16!G:H,2,FALSE)/ 1000000, 0)</f>
        <v>0</v>
      </c>
      <c r="BA1155" s="28">
        <f>IFERROR(VLOOKUP(Table2[[#This Row],[SAP Code]],[26]_16!J:K,2,FALSE)/ 1000000, 0)</f>
        <v>0</v>
      </c>
      <c r="BB1155" s="28">
        <f>IFERROR(VLOOKUP(Table2[[#This Row],[SAP Code]],[26]_16!M:N,2,FALSE)/ 1000000, 0)</f>
        <v>0</v>
      </c>
      <c r="BC1155" s="28">
        <f>IFERROR(VLOOKUP(Table2[[#This Row],[SAP Code]],[26]_16!P:Q,2,FALSE),0)</f>
        <v>0.14427412000000001</v>
      </c>
      <c r="BD1155" s="28">
        <f>IFERROR(VLOOKUP(Table2[[#This Row],[SAP Code]],[26]_16!S:T,2,FALSE),0)</f>
        <v>0</v>
      </c>
      <c r="BE1155" s="28">
        <f>IFERROR(VLOOKUP(Table2[[#This Row],[SAP Code]],[26]_16!V:W,2,FALSE)/ 1000000, 0)</f>
        <v>2.2282110299999998</v>
      </c>
      <c r="BF1155" s="28">
        <f>IFERROR(VLOOKUP(Table2[[#This Row],[SAP Code]],[26]_16!Y:Z,2,FALSE)/ 1000000, 0)</f>
        <v>3.0377638300000003</v>
      </c>
      <c r="BG1155" s="28" t="str">
        <f>IFERROR(VLOOKUP(Table2[[#This Row],[SAP Code]],[26]port!$A:$AD,30,FALSE),"unknown")</f>
        <v>OnGo</v>
      </c>
      <c r="BH1155" s="29" t="str">
        <f t="shared" si="320"/>
        <v>Ongoing</v>
      </c>
      <c r="BI1155" s="16"/>
    </row>
    <row r="1156" spans="1:61" ht="17.100000000000001" customHeight="1">
      <c r="A1156" s="16" t="s">
        <v>108</v>
      </c>
      <c r="B1156" s="16" t="s">
        <v>3998</v>
      </c>
      <c r="C1156" s="16" t="s">
        <v>4002</v>
      </c>
      <c r="D1156" s="16" t="s">
        <v>4000</v>
      </c>
      <c r="E1156" s="18">
        <v>43795</v>
      </c>
      <c r="F1156" s="16" t="s">
        <v>112</v>
      </c>
      <c r="G1156" s="16" t="s">
        <v>74</v>
      </c>
      <c r="H1156" s="16" t="s">
        <v>81</v>
      </c>
      <c r="I1156" s="16" t="s">
        <v>155</v>
      </c>
      <c r="J1156" s="16" t="s">
        <v>2463</v>
      </c>
      <c r="K1156" s="16" t="s">
        <v>69</v>
      </c>
      <c r="L1156" s="16" t="s">
        <v>85</v>
      </c>
      <c r="M1156" s="19">
        <v>2488000</v>
      </c>
      <c r="N1156" s="19">
        <v>2488000</v>
      </c>
      <c r="O1156" s="20" t="s">
        <v>4001</v>
      </c>
      <c r="P1156" s="21">
        <v>5900155016104</v>
      </c>
      <c r="Q1156" s="20" t="s">
        <v>87</v>
      </c>
      <c r="R1156" s="16" t="str">
        <f t="shared" si="310"/>
        <v>ADF Including TSF</v>
      </c>
      <c r="S1156" s="16" t="str">
        <f t="shared" si="309"/>
        <v>A</v>
      </c>
      <c r="T1156" s="16" t="str">
        <f t="shared" si="308"/>
        <v>ADF Countries</v>
      </c>
      <c r="U1156" s="16" t="str">
        <f t="shared" si="311"/>
        <v>Transition States</v>
      </c>
      <c r="V1156" s="22" t="str">
        <f>IF(ISNUMBER(MATCH(A1156, {"Gabon","Sudan","Niger","Mali","Burkina Faso","Guinea"}, 0)), "De Facto Countries", "Non-De Facto Countries")</f>
        <v>Non-De Facto Countries</v>
      </c>
      <c r="W1156" s="16" t="str">
        <f t="shared" ref="W1156:W1219" si="322">IF(A1156="Algeria","North",IF(A1156="Angola","South",IF(A1156="Benin","West",IF(A1156="Botswana","South",IF(A1156="Burkina Faso","West",IF(A1156="Burundi","East",IF(A1156="Cameroon","Central",IF(A1156="Cape Verde","West",IF(A1156="Central African Republic","Central",IF(A1156="Chad","Central",IF(A1156="Comoros","East",IF(A1156="Congo CG","Central",IF(A1156="Côte D'Ivoire","West",IF(A1156="Dem Rep Congo","Central",IF(A1156="Djibouti","East",IF(A1156="Egypt","North",IF(A1156="Equatorial Guinea","Central",IF(A1156="Eritrea","East",IF(A1156="Eswatini","South",IF(A1156="Ethiopia","East",IF(A1156="Gabon","Central",IF(A1156="Gambia","West",IF(A1156="Ghana","West",IF(A1156="Guinea","West",IF(A1156="Guinea-Bissau","West",IF(A1156="Kenya","East",IF(A1156="Lesotho","South",IF(A1156="Liberia","West",IF(A1156="Libya","North",IF(A1156="Madagascar","South",IF(A1156="Malawi","South",IF(A1156="Mali","West",IF(A1156="Mauritania","North",IF(A1156="Mauritius","South",IF(A1156="Morocco","North",IF(A1156="Mozambique","South",IF(A1156="Multinational","Multi",IF(A1156="Namibia","South",IF(A1156="Niger","West",IF(A1156="Nigeria","Nigeria",IF(A1156="Rwanda","East",IF(A1156="Sao Tome &amp; Principe","South",IF(A1156="Senegal","West",IF(A1156="Seychelles","East",IF(A1156="Sierra Leone","West",IF(A1156="Somalia","East",IF(A1156="South Africa","South",IF(A1156="South Sudan","East",IF(A1156="Sudan","East",IF(A1156="Tanzania","East",IF(A1156="Togo","West",IF(A1156="Tunisia","North",IF(A1156="Uganda","East",IF(A1156="Zambia","South",IF(A1156="Zimbabwe","South","Not Listed")))))))))))))))))))))))))))))))))))))))))))))))))))))))</f>
        <v>East</v>
      </c>
      <c r="X1156" s="16" t="str">
        <f t="shared" ref="X1156:X1219" si="323">IF(MID(O1156,6,1)="A","Agriculture",IF(MID(O1156,6,1)="B","Industry",IF(MID(O1156,6,1)="C","Environment",IF(MID(O1156,6,1)="D","Transport",IF(MID(O1156,6,1)="E","WASH Sector",IF(MID(O1156,6,1)="F","Power",IF(MID(O1156,6,1)="G","ICT",IF(MID(O1156,6,1)="H","Finance",IF(MID(O1156,6,1)="I","Social",IF(MID(O1156,6,1)="J","Urban Developm.",IF(MID(O1156,6,1)="K","Multi-Sector","")))))))))))</f>
        <v>Agriculture</v>
      </c>
      <c r="Y1156" s="23">
        <f>Table2[[#This Row],[Approved Amount_UA Equivalent]]</f>
        <v>2488000</v>
      </c>
      <c r="AD1156" s="23">
        <f>SUM(Table2[[#This Row],[Feed Africa ]:[Improve Quality Of Life ]])</f>
        <v>2488000</v>
      </c>
      <c r="AE1156" s="16" t="b">
        <f>Table2[[#This Row],[Total HI5]]=Table2[[#This Row],[Approved Amount_UA Equivalent]]</f>
        <v>1</v>
      </c>
      <c r="AF1156" s="24">
        <v>41</v>
      </c>
      <c r="AG1156" s="20" t="str">
        <f t="shared" si="312"/>
        <v>ISP and Investment Project</v>
      </c>
      <c r="AH1156" s="24" t="e">
        <f>VLOOKUP(Table2[[#This Row],[SAP Code]],[25]DATA!$A:$G,7,FALSE)</f>
        <v>#N/A</v>
      </c>
      <c r="AI1156" s="20" t="str">
        <f t="shared" si="313"/>
        <v>Infrastructure</v>
      </c>
      <c r="AJ1156" s="25" t="s">
        <v>157</v>
      </c>
      <c r="AK1156" s="25" t="s">
        <v>74</v>
      </c>
      <c r="AL1156" s="23" t="str" cm="1">
        <f t="array" ref="AL1156">_xlfn.SWITCH(AK1156,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56" s="26">
        <v>1</v>
      </c>
      <c r="AN1156" s="25" t="str">
        <f t="shared" si="321"/>
        <v>Sovereign</v>
      </c>
      <c r="AO1156" s="27">
        <v>0.5</v>
      </c>
      <c r="AP1156" s="23">
        <f>Table2[[#This Row],[Approved Amount_UA Equivalent]]/1000000</f>
        <v>2.488</v>
      </c>
      <c r="AQ1156" s="19">
        <f t="shared" si="314"/>
        <v>3.3111299199999999</v>
      </c>
      <c r="AR1156" s="23" t="str">
        <f t="shared" si="315"/>
        <v>1-10</v>
      </c>
      <c r="AS1156" s="23" t="str">
        <f t="shared" si="316"/>
        <v>1-20</v>
      </c>
      <c r="AT1156" s="23" t="str">
        <f t="shared" si="317"/>
        <v>1-40</v>
      </c>
      <c r="AU1156" s="23" t="str">
        <f t="shared" si="318"/>
        <v>&lt;1-50 Mn</v>
      </c>
      <c r="AV1156" s="23">
        <f>Table2[[#This Row],[Amount]]</f>
        <v>2488000</v>
      </c>
      <c r="AW1156" s="23" t="str">
        <f t="shared" si="319"/>
        <v>Nov 2019</v>
      </c>
      <c r="AX1156" s="28">
        <f>IFERROR(VLOOKUP(Table2[[#This Row],[SAP Code]],[26]_16!A:B,2,FALSE),0)</f>
        <v>0</v>
      </c>
      <c r="AY1156" s="28">
        <f>IFERROR(VLOOKUP(Table2[[#This Row],[SAP Code]],[26]_16!D:E,2,FALSE)/ 1000000, 0)</f>
        <v>0</v>
      </c>
      <c r="AZ1156" s="28">
        <f>IFERROR(VLOOKUP(Table2[[#This Row],[SAP Code]],[26]_16!G:H,2,FALSE)/ 1000000, 0)</f>
        <v>0</v>
      </c>
      <c r="BA1156" s="28">
        <f>IFERROR(VLOOKUP(Table2[[#This Row],[SAP Code]],[26]_16!J:K,2,FALSE)/ 1000000, 0)</f>
        <v>0</v>
      </c>
      <c r="BB1156" s="28">
        <f>IFERROR(VLOOKUP(Table2[[#This Row],[SAP Code]],[26]_16!M:N,2,FALSE)/ 1000000, 0)</f>
        <v>0</v>
      </c>
      <c r="BC1156" s="28">
        <f>IFERROR(VLOOKUP(Table2[[#This Row],[SAP Code]],[26]_16!P:Q,2,FALSE),0)</f>
        <v>0.14427412000000001</v>
      </c>
      <c r="BD1156" s="28">
        <f>IFERROR(VLOOKUP(Table2[[#This Row],[SAP Code]],[26]_16!S:T,2,FALSE),0)</f>
        <v>0</v>
      </c>
      <c r="BE1156" s="28">
        <f>IFERROR(VLOOKUP(Table2[[#This Row],[SAP Code]],[26]_16!V:W,2,FALSE)/ 1000000, 0)</f>
        <v>2.2282110299999998</v>
      </c>
      <c r="BF1156" s="28">
        <f>IFERROR(VLOOKUP(Table2[[#This Row],[SAP Code]],[26]_16!Y:Z,2,FALSE)/ 1000000, 0)</f>
        <v>3.0377638300000003</v>
      </c>
      <c r="BG1156" s="28" t="str">
        <f>IFERROR(VLOOKUP(Table2[[#This Row],[SAP Code]],[26]port!$A:$AD,30,FALSE),"unknown")</f>
        <v>OnGo</v>
      </c>
      <c r="BH1156" s="29" t="str">
        <f t="shared" si="320"/>
        <v>Ongoing</v>
      </c>
      <c r="BI1156" s="16"/>
    </row>
    <row r="1157" spans="1:61" ht="17.100000000000001" customHeight="1">
      <c r="A1157" s="16" t="s">
        <v>337</v>
      </c>
      <c r="B1157" s="16" t="s">
        <v>4003</v>
      </c>
      <c r="C1157" s="16" t="s">
        <v>4004</v>
      </c>
      <c r="D1157" s="16" t="s">
        <v>4005</v>
      </c>
      <c r="E1157" s="18">
        <v>43795</v>
      </c>
      <c r="F1157" s="16" t="s">
        <v>450</v>
      </c>
      <c r="G1157" s="16" t="s">
        <v>255</v>
      </c>
      <c r="H1157" s="16" t="s">
        <v>101</v>
      </c>
      <c r="I1157" s="16" t="s">
        <v>250</v>
      </c>
      <c r="J1157" s="16" t="s">
        <v>83</v>
      </c>
      <c r="K1157" s="16" t="s">
        <v>69</v>
      </c>
      <c r="L1157" s="16" t="s">
        <v>85</v>
      </c>
      <c r="M1157" s="19">
        <v>7910000</v>
      </c>
      <c r="N1157" s="19">
        <v>7910000</v>
      </c>
      <c r="O1157" s="20" t="s">
        <v>4006</v>
      </c>
      <c r="P1157" s="21">
        <v>2100155040623</v>
      </c>
      <c r="Q1157" s="20" t="s">
        <v>72</v>
      </c>
      <c r="R1157" s="16" t="str">
        <f t="shared" si="310"/>
        <v>ADF Including TSF</v>
      </c>
      <c r="S1157" s="16" t="str">
        <f t="shared" si="309"/>
        <v>K</v>
      </c>
      <c r="T1157" s="16" t="str">
        <f t="shared" si="308"/>
        <v>ADF Countries</v>
      </c>
      <c r="U1157" s="16" t="str">
        <f t="shared" si="311"/>
        <v>Transition States</v>
      </c>
      <c r="V1157" s="22" t="str">
        <f>IF(ISNUMBER(MATCH(A1157, {"Gabon","Sudan","Niger","Mali","Burkina Faso","Guinea"}, 0)), "De Facto Countries", "Non-De Facto Countries")</f>
        <v>Non-De Facto Countries</v>
      </c>
      <c r="W1157" s="16" t="str">
        <f t="shared" si="322"/>
        <v>South</v>
      </c>
      <c r="X1157" s="16" t="str">
        <f t="shared" si="323"/>
        <v>Multi-Sector</v>
      </c>
      <c r="Y1157" s="23">
        <f>Table2[[#This Row],[Approved Amount_UA Equivalent]]/5</f>
        <v>1582000</v>
      </c>
      <c r="Z1157" s="23">
        <f>Table2[[#This Row],[Approved Amount_UA Equivalent]]/5</f>
        <v>1582000</v>
      </c>
      <c r="AA1157" s="23">
        <f>Table2[[#This Row],[Approved Amount_UA Equivalent]]/5</f>
        <v>1582000</v>
      </c>
      <c r="AB1157" s="23">
        <f>Table2[[#This Row],[Approved Amount_UA Equivalent]]/5</f>
        <v>1582000</v>
      </c>
      <c r="AC1157" s="23">
        <f>Table2[[#This Row],[Approved Amount_UA Equivalent]]/5</f>
        <v>1582000</v>
      </c>
      <c r="AD1157" s="23">
        <f>SUM(Table2[[#This Row],[Feed Africa ]:[Improve Quality Of Life ]])</f>
        <v>7910000</v>
      </c>
      <c r="AE1157" s="16" t="b">
        <f>Table2[[#This Row],[Total HI5]]=Table2[[#This Row],[Approved Amount_UA Equivalent]]</f>
        <v>1</v>
      </c>
      <c r="AF1157" s="24">
        <v>20</v>
      </c>
      <c r="AG1157" s="20" t="str">
        <f t="shared" si="312"/>
        <v>Policy and Result Based Op</v>
      </c>
      <c r="AH1157" s="24" t="e">
        <f>VLOOKUP(Table2[[#This Row],[SAP Code]],[25]DATA!$A:$G,7,FALSE)</f>
        <v>#N/A</v>
      </c>
      <c r="AI1157" s="20" t="str">
        <f t="shared" si="313"/>
        <v>Policy-Based Lending</v>
      </c>
      <c r="AJ1157" s="25" t="s">
        <v>254</v>
      </c>
      <c r="AK1157" s="25" t="s">
        <v>255</v>
      </c>
      <c r="AL1157" s="23" t="str" cm="1">
        <f t="array" ref="AL1157">_xlfn.SWITCH(AK1157,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57" s="26">
        <v>1</v>
      </c>
      <c r="AN1157" s="25" t="str">
        <f t="shared" si="321"/>
        <v>Sovereign</v>
      </c>
      <c r="AO1157" s="27">
        <v>0.5</v>
      </c>
      <c r="AP1157" s="23">
        <f>Table2[[#This Row],[Approved Amount_UA Equivalent]]/1000000</f>
        <v>7.91</v>
      </c>
      <c r="AQ1157" s="19">
        <f t="shared" si="314"/>
        <v>10.5269444</v>
      </c>
      <c r="AR1157" s="23" t="str">
        <f t="shared" si="315"/>
        <v>1-10</v>
      </c>
      <c r="AS1157" s="23" t="str">
        <f t="shared" si="316"/>
        <v>1-20</v>
      </c>
      <c r="AT1157" s="23" t="str">
        <f t="shared" si="317"/>
        <v>1-40</v>
      </c>
      <c r="AU1157" s="23" t="str">
        <f t="shared" si="318"/>
        <v>&lt;1-50 Mn</v>
      </c>
      <c r="AV1157" s="23">
        <f>Table2[[#This Row],[Amount]]</f>
        <v>7910000</v>
      </c>
      <c r="AW1157" s="23" t="str">
        <f t="shared" si="319"/>
        <v>Nov 2019</v>
      </c>
      <c r="AX1157" s="28">
        <f>IFERROR(VLOOKUP(Table2[[#This Row],[SAP Code]],[26]_16!A:B,2,FALSE),0)</f>
        <v>0</v>
      </c>
      <c r="AY1157" s="28">
        <f>IFERROR(VLOOKUP(Table2[[#This Row],[SAP Code]],[26]_16!D:E,2,FALSE)/ 1000000, 0)</f>
        <v>0</v>
      </c>
      <c r="AZ1157" s="28">
        <f>IFERROR(VLOOKUP(Table2[[#This Row],[SAP Code]],[26]_16!G:H,2,FALSE)/ 1000000, 0)</f>
        <v>0</v>
      </c>
      <c r="BA1157" s="28">
        <f>IFERROR(VLOOKUP(Table2[[#This Row],[SAP Code]],[26]_16!J:K,2,FALSE)/ 1000000, 0)</f>
        <v>0</v>
      </c>
      <c r="BB1157" s="28">
        <f>IFERROR(VLOOKUP(Table2[[#This Row],[SAP Code]],[26]_16!M:N,2,FALSE)/ 1000000, 0)</f>
        <v>0</v>
      </c>
      <c r="BC1157" s="28">
        <f>IFERROR(VLOOKUP(Table2[[#This Row],[SAP Code]],[26]_16!P:Q,2,FALSE),0)</f>
        <v>9.9700000000000006</v>
      </c>
      <c r="BD1157" s="28">
        <f>IFERROR(VLOOKUP(Table2[[#This Row],[SAP Code]],[26]_16!S:T,2,FALSE),0)</f>
        <v>0</v>
      </c>
      <c r="BE1157" s="28">
        <f>IFERROR(VLOOKUP(Table2[[#This Row],[SAP Code]],[26]_16!V:W,2,FALSE)/ 1000000, 0)</f>
        <v>0</v>
      </c>
      <c r="BF1157" s="28">
        <f>IFERROR(VLOOKUP(Table2[[#This Row],[SAP Code]],[26]_16!Y:Z,2,FALSE)/ 1000000, 0)</f>
        <v>0</v>
      </c>
      <c r="BG1157" s="28" t="str">
        <f>IFERROR(VLOOKUP(Table2[[#This Row],[SAP Code]],[26]port!$A:$AD,30,FALSE),"unknown")</f>
        <v>COMP</v>
      </c>
      <c r="BH1157" s="29" t="str">
        <f t="shared" si="320"/>
        <v>Number of operations completed out of the net approved of that year</v>
      </c>
      <c r="BI1157" s="16"/>
    </row>
    <row r="1158" spans="1:61" ht="17.100000000000001" customHeight="1">
      <c r="A1158" s="16" t="s">
        <v>337</v>
      </c>
      <c r="B1158" s="16" t="s">
        <v>4003</v>
      </c>
      <c r="C1158" s="16" t="s">
        <v>4007</v>
      </c>
      <c r="D1158" s="16" t="s">
        <v>4005</v>
      </c>
      <c r="E1158" s="18">
        <v>43795</v>
      </c>
      <c r="F1158" s="16" t="s">
        <v>450</v>
      </c>
      <c r="G1158" s="16" t="s">
        <v>255</v>
      </c>
      <c r="H1158" s="16" t="s">
        <v>101</v>
      </c>
      <c r="I1158" s="16" t="s">
        <v>250</v>
      </c>
      <c r="J1158" s="16" t="s">
        <v>2463</v>
      </c>
      <c r="K1158" s="16" t="s">
        <v>69</v>
      </c>
      <c r="L1158" s="16" t="s">
        <v>85</v>
      </c>
      <c r="M1158" s="19">
        <v>2060000</v>
      </c>
      <c r="N1158" s="19">
        <v>2060000</v>
      </c>
      <c r="O1158" s="20" t="s">
        <v>4006</v>
      </c>
      <c r="P1158" s="21">
        <v>5900155016155</v>
      </c>
      <c r="Q1158" s="20" t="s">
        <v>72</v>
      </c>
      <c r="R1158" s="16" t="str">
        <f t="shared" si="310"/>
        <v>ADF Including TSF</v>
      </c>
      <c r="S1158" s="16" t="str">
        <f t="shared" si="309"/>
        <v>K</v>
      </c>
      <c r="T1158" s="16" t="str">
        <f t="shared" si="308"/>
        <v>ADF Countries</v>
      </c>
      <c r="U1158" s="16" t="str">
        <f t="shared" si="311"/>
        <v>Transition States</v>
      </c>
      <c r="V1158" s="22" t="str">
        <f>IF(ISNUMBER(MATCH(A1158, {"Gabon","Sudan","Niger","Mali","Burkina Faso","Guinea"}, 0)), "De Facto Countries", "Non-De Facto Countries")</f>
        <v>Non-De Facto Countries</v>
      </c>
      <c r="W1158" s="16" t="str">
        <f t="shared" si="322"/>
        <v>South</v>
      </c>
      <c r="X1158" s="16" t="str">
        <f t="shared" si="323"/>
        <v>Multi-Sector</v>
      </c>
      <c r="Y1158" s="23">
        <f>Table2[[#This Row],[Approved Amount_UA Equivalent]]/5</f>
        <v>412000</v>
      </c>
      <c r="Z1158" s="23">
        <f>Table2[[#This Row],[Approved Amount_UA Equivalent]]/5</f>
        <v>412000</v>
      </c>
      <c r="AA1158" s="23">
        <f>Table2[[#This Row],[Approved Amount_UA Equivalent]]/5</f>
        <v>412000</v>
      </c>
      <c r="AB1158" s="23">
        <f>Table2[[#This Row],[Approved Amount_UA Equivalent]]/5</f>
        <v>412000</v>
      </c>
      <c r="AC1158" s="23">
        <f>Table2[[#This Row],[Approved Amount_UA Equivalent]]/5</f>
        <v>412000</v>
      </c>
      <c r="AD1158" s="23">
        <f>SUM(Table2[[#This Row],[Feed Africa ]:[Improve Quality Of Life ]])</f>
        <v>2060000</v>
      </c>
      <c r="AE1158" s="16" t="b">
        <f>Table2[[#This Row],[Total HI5]]=Table2[[#This Row],[Approved Amount_UA Equivalent]]</f>
        <v>1</v>
      </c>
      <c r="AF1158" s="24">
        <v>20</v>
      </c>
      <c r="AG1158" s="20" t="str">
        <f t="shared" si="312"/>
        <v>Policy and Result Based Op</v>
      </c>
      <c r="AH1158" s="24" t="e">
        <f>VLOOKUP(Table2[[#This Row],[SAP Code]],[25]DATA!$A:$G,7,FALSE)</f>
        <v>#N/A</v>
      </c>
      <c r="AI1158" s="20" t="str">
        <f t="shared" si="313"/>
        <v>Policy-Based Lending</v>
      </c>
      <c r="AJ1158" s="25" t="s">
        <v>254</v>
      </c>
      <c r="AK1158" s="25" t="s">
        <v>255</v>
      </c>
      <c r="AL1158" s="23" t="str" cm="1">
        <f t="array" ref="AL1158">_xlfn.SWITCH(AK1158,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58" s="26">
        <v>1</v>
      </c>
      <c r="AN1158" s="25" t="str">
        <f t="shared" si="321"/>
        <v>Sovereign</v>
      </c>
      <c r="AO1158" s="27">
        <v>0.5</v>
      </c>
      <c r="AP1158" s="23">
        <f>Table2[[#This Row],[Approved Amount_UA Equivalent]]/1000000</f>
        <v>2.06</v>
      </c>
      <c r="AQ1158" s="19">
        <f t="shared" si="314"/>
        <v>2.7415303999999998</v>
      </c>
      <c r="AR1158" s="23" t="str">
        <f t="shared" si="315"/>
        <v>1-10</v>
      </c>
      <c r="AS1158" s="23" t="str">
        <f t="shared" si="316"/>
        <v>1-20</v>
      </c>
      <c r="AT1158" s="23" t="str">
        <f t="shared" si="317"/>
        <v>1-40</v>
      </c>
      <c r="AU1158" s="23" t="str">
        <f t="shared" si="318"/>
        <v>&lt;1-50 Mn</v>
      </c>
      <c r="AV1158" s="23">
        <f>Table2[[#This Row],[Amount]]</f>
        <v>2060000</v>
      </c>
      <c r="AW1158" s="23" t="str">
        <f t="shared" si="319"/>
        <v>Nov 2019</v>
      </c>
      <c r="AX1158" s="28">
        <f>IFERROR(VLOOKUP(Table2[[#This Row],[SAP Code]],[26]_16!A:B,2,FALSE),0)</f>
        <v>0</v>
      </c>
      <c r="AY1158" s="28">
        <f>IFERROR(VLOOKUP(Table2[[#This Row],[SAP Code]],[26]_16!D:E,2,FALSE)/ 1000000, 0)</f>
        <v>0</v>
      </c>
      <c r="AZ1158" s="28">
        <f>IFERROR(VLOOKUP(Table2[[#This Row],[SAP Code]],[26]_16!G:H,2,FALSE)/ 1000000, 0)</f>
        <v>0</v>
      </c>
      <c r="BA1158" s="28">
        <f>IFERROR(VLOOKUP(Table2[[#This Row],[SAP Code]],[26]_16!J:K,2,FALSE)/ 1000000, 0)</f>
        <v>0</v>
      </c>
      <c r="BB1158" s="28">
        <f>IFERROR(VLOOKUP(Table2[[#This Row],[SAP Code]],[26]_16!M:N,2,FALSE)/ 1000000, 0)</f>
        <v>0</v>
      </c>
      <c r="BC1158" s="28">
        <f>IFERROR(VLOOKUP(Table2[[#This Row],[SAP Code]],[26]_16!P:Q,2,FALSE),0)</f>
        <v>9.9700000000000006</v>
      </c>
      <c r="BD1158" s="28">
        <f>IFERROR(VLOOKUP(Table2[[#This Row],[SAP Code]],[26]_16!S:T,2,FALSE),0)</f>
        <v>0</v>
      </c>
      <c r="BE1158" s="28">
        <f>IFERROR(VLOOKUP(Table2[[#This Row],[SAP Code]],[26]_16!V:W,2,FALSE)/ 1000000, 0)</f>
        <v>0</v>
      </c>
      <c r="BF1158" s="28">
        <f>IFERROR(VLOOKUP(Table2[[#This Row],[SAP Code]],[26]_16!Y:Z,2,FALSE)/ 1000000, 0)</f>
        <v>0</v>
      </c>
      <c r="BG1158" s="28" t="str">
        <f>IFERROR(VLOOKUP(Table2[[#This Row],[SAP Code]],[26]port!$A:$AD,30,FALSE),"unknown")</f>
        <v>COMP</v>
      </c>
      <c r="BH1158" s="29" t="str">
        <f t="shared" si="320"/>
        <v>Number of operations completed out of the net approved of that year</v>
      </c>
      <c r="BI1158" s="16"/>
    </row>
    <row r="1159" spans="1:61" ht="17.100000000000001" customHeight="1">
      <c r="A1159" s="16" t="s">
        <v>343</v>
      </c>
      <c r="B1159" s="16" t="s">
        <v>4008</v>
      </c>
      <c r="C1159" s="16" t="s">
        <v>4009</v>
      </c>
      <c r="D1159" s="16" t="s">
        <v>4010</v>
      </c>
      <c r="E1159" s="18">
        <v>43795</v>
      </c>
      <c r="F1159" s="16" t="s">
        <v>1248</v>
      </c>
      <c r="G1159" s="16" t="s">
        <v>90</v>
      </c>
      <c r="H1159" s="16" t="s">
        <v>348</v>
      </c>
      <c r="I1159" s="16" t="s">
        <v>82</v>
      </c>
      <c r="J1159" s="16" t="s">
        <v>179</v>
      </c>
      <c r="K1159" s="16" t="s">
        <v>84</v>
      </c>
      <c r="L1159" s="16" t="s">
        <v>70</v>
      </c>
      <c r="M1159" s="19">
        <v>160000000</v>
      </c>
      <c r="N1159" s="19">
        <v>115993301.38684492</v>
      </c>
      <c r="O1159" s="20" t="s">
        <v>4011</v>
      </c>
      <c r="P1159" s="21">
        <v>2000200004604</v>
      </c>
      <c r="Q1159" s="20" t="s">
        <v>87</v>
      </c>
      <c r="R1159" s="16" t="str">
        <f t="shared" si="310"/>
        <v>ADB Public</v>
      </c>
      <c r="S1159" s="16" t="str">
        <f t="shared" si="309"/>
        <v>F</v>
      </c>
      <c r="T1159" s="16" t="str">
        <f t="shared" si="308"/>
        <v>ADB Countries</v>
      </c>
      <c r="U1159" s="16" t="str">
        <f t="shared" si="311"/>
        <v>Non-Transition States</v>
      </c>
      <c r="V1159" s="22" t="str">
        <f>IF(ISNUMBER(MATCH(A1159, {"Gabon","Sudan","Niger","Mali","Burkina Faso","Guinea"}, 0)), "De Facto Countries", "Non-De Facto Countries")</f>
        <v>Non-De Facto Countries</v>
      </c>
      <c r="W1159" s="16" t="str">
        <f t="shared" si="322"/>
        <v>Nigeria</v>
      </c>
      <c r="X1159" s="16" t="str">
        <f t="shared" si="323"/>
        <v>Power</v>
      </c>
      <c r="Y1159" s="23"/>
      <c r="Z1159" s="23">
        <f>Table2[[#This Row],[Approved Amount_UA Equivalent]]</f>
        <v>115993301.38684492</v>
      </c>
      <c r="AD1159" s="23">
        <f>SUM(Table2[[#This Row],[Feed Africa ]:[Improve Quality Of Life ]])</f>
        <v>115993301.38684492</v>
      </c>
      <c r="AE1159" s="16" t="b">
        <f>Table2[[#This Row],[Total HI5]]=Table2[[#This Row],[Approved Amount_UA Equivalent]]</f>
        <v>1</v>
      </c>
      <c r="AF1159" s="24">
        <v>10</v>
      </c>
      <c r="AG1159" s="20" t="str">
        <f t="shared" si="312"/>
        <v>Investment Project</v>
      </c>
      <c r="AH1159" s="24" t="e">
        <f>VLOOKUP(Table2[[#This Row],[SAP Code]],[25]DATA!$A:$G,7,FALSE)</f>
        <v>#N/A</v>
      </c>
      <c r="AI1159" s="20" t="str">
        <f t="shared" si="313"/>
        <v>Infrastructure</v>
      </c>
      <c r="AJ1159" s="25" t="s">
        <v>89</v>
      </c>
      <c r="AK1159" s="25" t="s">
        <v>90</v>
      </c>
      <c r="AL1159" s="23" t="str" cm="1">
        <f t="array" ref="AL1159">_xlfn.SWITCH(AK1159,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59" s="26">
        <v>1</v>
      </c>
      <c r="AN1159" s="25" t="str">
        <f t="shared" si="321"/>
        <v>Sovereign</v>
      </c>
      <c r="AO1159" s="27">
        <v>0.5</v>
      </c>
      <c r="AP1159" s="23">
        <f>Table2[[#This Row],[Approved Amount_UA Equivalent]]/1000000</f>
        <v>115.99330138684492</v>
      </c>
      <c r="AQ1159" s="19">
        <f t="shared" si="314"/>
        <v>154.36852521766869</v>
      </c>
      <c r="AR1159" s="23" t="str">
        <f t="shared" si="315"/>
        <v>111-120</v>
      </c>
      <c r="AS1159" s="23" t="str">
        <f t="shared" si="316"/>
        <v>101-120</v>
      </c>
      <c r="AT1159" s="23" t="str">
        <f t="shared" si="317"/>
        <v>81-120</v>
      </c>
      <c r="AU1159" s="23" t="str">
        <f t="shared" si="318"/>
        <v>100-200 Mn</v>
      </c>
      <c r="AV1159" s="23">
        <f>Table2[[#This Row],[Amount]]</f>
        <v>160000000</v>
      </c>
      <c r="AW1159" s="23" t="str">
        <f t="shared" si="319"/>
        <v>Nov 2019</v>
      </c>
      <c r="AX1159" s="28">
        <f>IFERROR(VLOOKUP(Table2[[#This Row],[SAP Code]],[26]_16!A:B,2,FALSE),0)</f>
        <v>0</v>
      </c>
      <c r="AY1159" s="28">
        <f>IFERROR(VLOOKUP(Table2[[#This Row],[SAP Code]],[26]_16!D:E,2,FALSE)/ 1000000, 0)</f>
        <v>0</v>
      </c>
      <c r="AZ1159" s="28">
        <f>IFERROR(VLOOKUP(Table2[[#This Row],[SAP Code]],[26]_16!G:H,2,FALSE)/ 1000000, 0)</f>
        <v>0</v>
      </c>
      <c r="BA1159" s="28">
        <f>IFERROR(VLOOKUP(Table2[[#This Row],[SAP Code]],[26]_16!J:K,2,FALSE)/ 1000000, 0)</f>
        <v>0</v>
      </c>
      <c r="BB1159" s="28">
        <f>IFERROR(VLOOKUP(Table2[[#This Row],[SAP Code]],[26]_16!M:N,2,FALSE)/ 1000000, 0)</f>
        <v>0</v>
      </c>
      <c r="BC1159" s="28">
        <f>IFERROR(VLOOKUP(Table2[[#This Row],[SAP Code]],[26]_16!P:Q,2,FALSE),0)</f>
        <v>0</v>
      </c>
      <c r="BD1159" s="28">
        <f>IFERROR(VLOOKUP(Table2[[#This Row],[SAP Code]],[26]_16!S:T,2,FALSE),0)</f>
        <v>0.62288259999999995</v>
      </c>
      <c r="BE1159" s="28">
        <f>IFERROR(VLOOKUP(Table2[[#This Row],[SAP Code]],[26]_16!V:W,2,FALSE)/ 1000000, 0)</f>
        <v>25.590953559999999</v>
      </c>
      <c r="BF1159" s="28">
        <f>IFERROR(VLOOKUP(Table2[[#This Row],[SAP Code]],[26]_16!Y:Z,2,FALSE)/ 1000000, 0)</f>
        <v>0.55920444999999996</v>
      </c>
      <c r="BG1159" s="28" t="str">
        <f>IFERROR(VLOOKUP(Table2[[#This Row],[SAP Code]],[26]port!$A:$AD,30,FALSE),"unknown")</f>
        <v>OnGo</v>
      </c>
      <c r="BH1159" s="29" t="str">
        <f t="shared" si="320"/>
        <v>Ongoing</v>
      </c>
      <c r="BI1159" s="16"/>
    </row>
    <row r="1160" spans="1:61" ht="17.100000000000001" customHeight="1">
      <c r="A1160" s="16" t="s">
        <v>343</v>
      </c>
      <c r="B1160" s="16" t="s">
        <v>4008</v>
      </c>
      <c r="C1160" s="16" t="s">
        <v>4012</v>
      </c>
      <c r="D1160" s="16" t="s">
        <v>4010</v>
      </c>
      <c r="E1160" s="18">
        <v>43795</v>
      </c>
      <c r="F1160" s="16" t="s">
        <v>1248</v>
      </c>
      <c r="G1160" s="16" t="s">
        <v>90</v>
      </c>
      <c r="H1160" s="16" t="s">
        <v>348</v>
      </c>
      <c r="I1160" s="16" t="s">
        <v>82</v>
      </c>
      <c r="J1160" s="16" t="s">
        <v>261</v>
      </c>
      <c r="K1160" s="16" t="s">
        <v>84</v>
      </c>
      <c r="L1160" s="16" t="s">
        <v>70</v>
      </c>
      <c r="M1160" s="19">
        <v>50000000</v>
      </c>
      <c r="N1160" s="19">
        <v>36247906.683389038</v>
      </c>
      <c r="O1160" s="20" t="s">
        <v>4011</v>
      </c>
      <c r="P1160" s="21">
        <v>5050200001001</v>
      </c>
      <c r="Q1160" s="20" t="s">
        <v>87</v>
      </c>
      <c r="R1160" s="16" t="str">
        <f t="shared" si="310"/>
        <v>AGTF</v>
      </c>
      <c r="S1160" s="16" t="str">
        <f t="shared" si="309"/>
        <v>F</v>
      </c>
      <c r="T1160" s="16" t="str">
        <f t="shared" si="308"/>
        <v>ADB Countries</v>
      </c>
      <c r="U1160" s="16" t="str">
        <f t="shared" si="311"/>
        <v>Non-Transition States</v>
      </c>
      <c r="V1160" s="22" t="str">
        <f>IF(ISNUMBER(MATCH(A1160, {"Gabon","Sudan","Niger","Mali","Burkina Faso","Guinea"}, 0)), "De Facto Countries", "Non-De Facto Countries")</f>
        <v>Non-De Facto Countries</v>
      </c>
      <c r="W1160" s="16" t="str">
        <f t="shared" si="322"/>
        <v>Nigeria</v>
      </c>
      <c r="X1160" s="16" t="str">
        <f t="shared" si="323"/>
        <v>Power</v>
      </c>
      <c r="Y1160" s="23"/>
      <c r="Z1160" s="23">
        <f>Table2[[#This Row],[Approved Amount_UA Equivalent]]</f>
        <v>36247906.683389038</v>
      </c>
      <c r="AD1160" s="23">
        <f>SUM(Table2[[#This Row],[Feed Africa ]:[Improve Quality Of Life ]])</f>
        <v>36247906.683389038</v>
      </c>
      <c r="AE1160" s="16" t="b">
        <f>Table2[[#This Row],[Total HI5]]=Table2[[#This Row],[Approved Amount_UA Equivalent]]</f>
        <v>1</v>
      </c>
      <c r="AF1160" s="24">
        <v>10</v>
      </c>
      <c r="AG1160" s="20" t="str">
        <f t="shared" si="312"/>
        <v>Investment Project</v>
      </c>
      <c r="AH1160" s="24" t="e">
        <f>VLOOKUP(Table2[[#This Row],[SAP Code]],[25]DATA!$A:$G,7,FALSE)</f>
        <v>#N/A</v>
      </c>
      <c r="AI1160" s="20" t="str">
        <f t="shared" si="313"/>
        <v>Infrastructure</v>
      </c>
      <c r="AJ1160" s="25" t="s">
        <v>89</v>
      </c>
      <c r="AK1160" s="25" t="s">
        <v>90</v>
      </c>
      <c r="AL1160" s="23" t="str" cm="1">
        <f t="array" ref="AL1160">_xlfn.SWITCH(AK1160,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60" s="26">
        <v>1</v>
      </c>
      <c r="AN1160" s="25" t="str">
        <f t="shared" si="321"/>
        <v>Sovereign</v>
      </c>
      <c r="AO1160" s="27">
        <v>0.5</v>
      </c>
      <c r="AP1160" s="23">
        <f>Table2[[#This Row],[Approved Amount_UA Equivalent]]/1000000</f>
        <v>36.24790668338904</v>
      </c>
      <c r="AQ1160" s="19">
        <f t="shared" si="314"/>
        <v>48.240164130521471</v>
      </c>
      <c r="AR1160" s="23" t="str">
        <f t="shared" si="315"/>
        <v>31-40</v>
      </c>
      <c r="AS1160" s="23" t="str">
        <f t="shared" si="316"/>
        <v>21-40</v>
      </c>
      <c r="AT1160" s="23" t="str">
        <f t="shared" si="317"/>
        <v>1-40</v>
      </c>
      <c r="AU1160" s="23" t="str">
        <f t="shared" si="318"/>
        <v>&lt;1-50 Mn</v>
      </c>
      <c r="AV1160" s="23">
        <f>Table2[[#This Row],[Amount]]</f>
        <v>50000000</v>
      </c>
      <c r="AW1160" s="23" t="str">
        <f t="shared" si="319"/>
        <v>Nov 2019</v>
      </c>
      <c r="AX1160" s="28">
        <f>IFERROR(VLOOKUP(Table2[[#This Row],[SAP Code]],[26]_16!A:B,2,FALSE),0)</f>
        <v>0</v>
      </c>
      <c r="AY1160" s="28">
        <f>IFERROR(VLOOKUP(Table2[[#This Row],[SAP Code]],[26]_16!D:E,2,FALSE)/ 1000000, 0)</f>
        <v>0</v>
      </c>
      <c r="AZ1160" s="28">
        <f>IFERROR(VLOOKUP(Table2[[#This Row],[SAP Code]],[26]_16!G:H,2,FALSE)/ 1000000, 0)</f>
        <v>0</v>
      </c>
      <c r="BA1160" s="28">
        <f>IFERROR(VLOOKUP(Table2[[#This Row],[SAP Code]],[26]_16!J:K,2,FALSE)/ 1000000, 0)</f>
        <v>0</v>
      </c>
      <c r="BB1160" s="28">
        <f>IFERROR(VLOOKUP(Table2[[#This Row],[SAP Code]],[26]_16!M:N,2,FALSE)/ 1000000, 0)</f>
        <v>0</v>
      </c>
      <c r="BC1160" s="28">
        <f>IFERROR(VLOOKUP(Table2[[#This Row],[SAP Code]],[26]_16!P:Q,2,FALSE),0)</f>
        <v>0</v>
      </c>
      <c r="BD1160" s="28">
        <f>IFERROR(VLOOKUP(Table2[[#This Row],[SAP Code]],[26]_16!S:T,2,FALSE),0)</f>
        <v>0.62288259999999995</v>
      </c>
      <c r="BE1160" s="28">
        <f>IFERROR(VLOOKUP(Table2[[#This Row],[SAP Code]],[26]_16!V:W,2,FALSE)/ 1000000, 0)</f>
        <v>25.590953559999999</v>
      </c>
      <c r="BF1160" s="28">
        <f>IFERROR(VLOOKUP(Table2[[#This Row],[SAP Code]],[26]_16!Y:Z,2,FALSE)/ 1000000, 0)</f>
        <v>0.55920444999999996</v>
      </c>
      <c r="BG1160" s="28" t="str">
        <f>IFERROR(VLOOKUP(Table2[[#This Row],[SAP Code]],[26]port!$A:$AD,30,FALSE),"unknown")</f>
        <v>OnGo</v>
      </c>
      <c r="BH1160" s="29" t="str">
        <f t="shared" si="320"/>
        <v>Ongoing</v>
      </c>
      <c r="BI1160" s="16"/>
    </row>
    <row r="1161" spans="1:61" ht="17.100000000000001" customHeight="1">
      <c r="A1161" s="16" t="s">
        <v>221</v>
      </c>
      <c r="B1161" s="16" t="s">
        <v>4013</v>
      </c>
      <c r="C1161" s="16" t="s">
        <v>4014</v>
      </c>
      <c r="D1161" s="16" t="s">
        <v>4015</v>
      </c>
      <c r="E1161" s="18">
        <v>43797</v>
      </c>
      <c r="F1161" s="16" t="s">
        <v>225</v>
      </c>
      <c r="G1161" s="16" t="s">
        <v>1997</v>
      </c>
      <c r="H1161" s="16" t="s">
        <v>132</v>
      </c>
      <c r="I1161" s="16" t="s">
        <v>82</v>
      </c>
      <c r="J1161" s="16" t="s">
        <v>179</v>
      </c>
      <c r="K1161" s="16" t="s">
        <v>84</v>
      </c>
      <c r="L1161" s="16" t="s">
        <v>195</v>
      </c>
      <c r="M1161" s="19">
        <v>48820000</v>
      </c>
      <c r="N1161" s="19">
        <v>39476663.324384645</v>
      </c>
      <c r="O1161" s="20" t="s">
        <v>4016</v>
      </c>
      <c r="P1161" s="21">
        <v>2000200004652</v>
      </c>
      <c r="Q1161" s="20" t="s">
        <v>87</v>
      </c>
      <c r="R1161" s="16" t="str">
        <f t="shared" si="310"/>
        <v>ADB Public</v>
      </c>
      <c r="S1161" s="16" t="str">
        <f t="shared" si="309"/>
        <v>F</v>
      </c>
      <c r="T1161" s="16" t="str">
        <f t="shared" si="308"/>
        <v>ADF Countries</v>
      </c>
      <c r="U1161" s="16" t="str">
        <f t="shared" si="311"/>
        <v>Transition States</v>
      </c>
      <c r="V1161" s="22" t="str">
        <f>IF(ISNUMBER(MATCH(A1161, {"Gabon","Sudan","Niger","Mali","Burkina Faso","Guinea"}, 0)), "De Facto Countries", "Non-De Facto Countries")</f>
        <v>De Facto Countries</v>
      </c>
      <c r="W1161" s="16" t="str">
        <f t="shared" si="322"/>
        <v>West</v>
      </c>
      <c r="X1161" s="16" t="str">
        <f t="shared" si="323"/>
        <v>Power</v>
      </c>
      <c r="Y1161" s="23"/>
      <c r="Z1161" s="23">
        <f>Table2[[#This Row],[Approved Amount_UA Equivalent]]</f>
        <v>39476663.324384645</v>
      </c>
      <c r="AD1161" s="23">
        <f>SUM(Table2[[#This Row],[Feed Africa ]:[Improve Quality Of Life ]])</f>
        <v>39476663.324384645</v>
      </c>
      <c r="AE1161" s="16" t="b">
        <f>Table2[[#This Row],[Total HI5]]=Table2[[#This Row],[Approved Amount_UA Equivalent]]</f>
        <v>1</v>
      </c>
      <c r="AF1161" s="24">
        <v>10</v>
      </c>
      <c r="AG1161" s="20" t="str">
        <f t="shared" si="312"/>
        <v>Investment Project</v>
      </c>
      <c r="AH1161" s="24" t="e">
        <f>VLOOKUP(Table2[[#This Row],[SAP Code]],[25]DATA!$A:$G,7,FALSE)</f>
        <v>#N/A</v>
      </c>
      <c r="AI1161" s="20" t="str">
        <f t="shared" si="313"/>
        <v>Infrastructure</v>
      </c>
      <c r="AJ1161" s="25" t="s">
        <v>89</v>
      </c>
      <c r="AK1161" s="25" t="s">
        <v>1997</v>
      </c>
      <c r="AL1161" s="23" t="str" cm="1">
        <f t="array" ref="AL1161">_xlfn.SWITCH(AK1161,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61" s="26">
        <v>1</v>
      </c>
      <c r="AN1161" s="25" t="str">
        <f t="shared" si="321"/>
        <v>Sovereign</v>
      </c>
      <c r="AO1161" s="27">
        <v>1</v>
      </c>
      <c r="AP1161" s="23">
        <f>Table2[[#This Row],[Approved Amount_UA Equivalent]]/1000000</f>
        <v>39.476663324384646</v>
      </c>
      <c r="AQ1161" s="19">
        <f t="shared" si="314"/>
        <v>52.537122618624061</v>
      </c>
      <c r="AR1161" s="23" t="str">
        <f t="shared" si="315"/>
        <v>31-40</v>
      </c>
      <c r="AS1161" s="23" t="str">
        <f t="shared" si="316"/>
        <v>21-40</v>
      </c>
      <c r="AT1161" s="23" t="str">
        <f t="shared" si="317"/>
        <v>1-40</v>
      </c>
      <c r="AU1161" s="23" t="str">
        <f t="shared" si="318"/>
        <v>&lt;1-50 Mn</v>
      </c>
      <c r="AV1161" s="23">
        <f>Table2[[#This Row],[Amount]]</f>
        <v>48820000</v>
      </c>
      <c r="AW1161" s="23" t="str">
        <f t="shared" si="319"/>
        <v>Nov 2019</v>
      </c>
      <c r="AX1161" s="28">
        <f>IFERROR(VLOOKUP(Table2[[#This Row],[SAP Code]],[26]_16!A:B,2,FALSE),0)</f>
        <v>0</v>
      </c>
      <c r="AY1161" s="28">
        <f>IFERROR(VLOOKUP(Table2[[#This Row],[SAP Code]],[26]_16!D:E,2,FALSE)/ 1000000, 0)</f>
        <v>0</v>
      </c>
      <c r="AZ1161" s="28">
        <f>IFERROR(VLOOKUP(Table2[[#This Row],[SAP Code]],[26]_16!G:H,2,FALSE)/ 1000000, 0)</f>
        <v>0</v>
      </c>
      <c r="BA1161" s="28">
        <f>IFERROR(VLOOKUP(Table2[[#This Row],[SAP Code]],[26]_16!J:K,2,FALSE)/ 1000000, 0)</f>
        <v>0</v>
      </c>
      <c r="BB1161" s="28">
        <f>IFERROR(VLOOKUP(Table2[[#This Row],[SAP Code]],[26]_16!M:N,2,FALSE)/ 1000000, 0)</f>
        <v>0</v>
      </c>
      <c r="BC1161" s="28">
        <f>IFERROR(VLOOKUP(Table2[[#This Row],[SAP Code]],[26]_16!P:Q,2,FALSE),0)</f>
        <v>0</v>
      </c>
      <c r="BD1161" s="28">
        <f>IFERROR(VLOOKUP(Table2[[#This Row],[SAP Code]],[26]_16!S:T,2,FALSE),0)</f>
        <v>0.78146153000000007</v>
      </c>
      <c r="BE1161" s="28">
        <f>IFERROR(VLOOKUP(Table2[[#This Row],[SAP Code]],[26]_16!V:W,2,FALSE)/ 1000000, 0)</f>
        <v>2.6515751499999998</v>
      </c>
      <c r="BF1161" s="28">
        <f>IFERROR(VLOOKUP(Table2[[#This Row],[SAP Code]],[26]_16!Y:Z,2,FALSE)/ 1000000, 0)</f>
        <v>1.0653491400000001</v>
      </c>
      <c r="BG1161" s="28" t="str">
        <f>IFERROR(VLOOKUP(Table2[[#This Row],[SAP Code]],[26]port!$A:$AD,30,FALSE),"unknown")</f>
        <v>OnGo</v>
      </c>
      <c r="BH1161" s="29" t="str">
        <f t="shared" si="320"/>
        <v>Ongoing</v>
      </c>
      <c r="BI1161" s="16"/>
    </row>
    <row r="1162" spans="1:61" ht="17.100000000000001" customHeight="1">
      <c r="A1162" s="16" t="s">
        <v>91</v>
      </c>
      <c r="B1162" s="16" t="s">
        <v>4017</v>
      </c>
      <c r="C1162" s="16" t="s">
        <v>4018</v>
      </c>
      <c r="D1162" s="16" t="s">
        <v>4019</v>
      </c>
      <c r="E1162" s="18">
        <v>43797</v>
      </c>
      <c r="F1162" s="16" t="s">
        <v>4020</v>
      </c>
      <c r="G1162" s="16" t="s">
        <v>107</v>
      </c>
      <c r="H1162" s="16" t="s">
        <v>81</v>
      </c>
      <c r="I1162" s="16" t="s">
        <v>102</v>
      </c>
      <c r="J1162" s="16" t="s">
        <v>103</v>
      </c>
      <c r="K1162" s="16" t="s">
        <v>1426</v>
      </c>
      <c r="L1162" s="16" t="s">
        <v>70</v>
      </c>
      <c r="M1162" s="19">
        <v>100000000</v>
      </c>
      <c r="N1162" s="19">
        <v>72495813.366778076</v>
      </c>
      <c r="O1162" s="20" t="s">
        <v>4021</v>
      </c>
      <c r="P1162" s="21" t="s">
        <v>147</v>
      </c>
      <c r="Q1162" s="20" t="s">
        <v>87</v>
      </c>
      <c r="R1162" s="16" t="str">
        <f t="shared" si="310"/>
        <v>ADB Private</v>
      </c>
      <c r="S1162" s="16" t="str">
        <f t="shared" si="309"/>
        <v>H</v>
      </c>
      <c r="T1162" s="16" t="str">
        <f t="shared" si="308"/>
        <v>Blend Countries</v>
      </c>
      <c r="U1162" s="16" t="str">
        <f t="shared" si="311"/>
        <v>Non-Transition States</v>
      </c>
      <c r="V1162" s="22" t="str">
        <f>IF(ISNUMBER(MATCH(A1162, {"Gabon","Sudan","Niger","Mali","Burkina Faso","Guinea"}, 0)), "De Facto Countries", "Non-De Facto Countries")</f>
        <v>Non-De Facto Countries</v>
      </c>
      <c r="W1162" s="16" t="str">
        <f t="shared" si="322"/>
        <v>East</v>
      </c>
      <c r="X1162" s="16" t="str">
        <f t="shared" si="323"/>
        <v>Finance</v>
      </c>
      <c r="Y1162" s="23"/>
      <c r="AA1162" s="23">
        <f>Table2[[#This Row],[Approved Amount_UA Equivalent]]</f>
        <v>72495813.366778076</v>
      </c>
      <c r="AD1162" s="23">
        <f>SUM(Table2[[#This Row],[Feed Africa ]:[Improve Quality Of Life ]])</f>
        <v>72495813.366778076</v>
      </c>
      <c r="AE1162" s="16" t="b">
        <f>Table2[[#This Row],[Total HI5]]=Table2[[#This Row],[Approved Amount_UA Equivalent]]</f>
        <v>1</v>
      </c>
      <c r="AF1162" s="24">
        <v>10</v>
      </c>
      <c r="AG1162" s="20" t="str">
        <f t="shared" si="312"/>
        <v>Investment Project</v>
      </c>
      <c r="AH1162" s="24" t="e">
        <f>VLOOKUP(Table2[[#This Row],[SAP Code]],[25]DATA!$A:$G,7,FALSE)</f>
        <v>#N/A</v>
      </c>
      <c r="AI1162" s="20" t="str">
        <f t="shared" si="313"/>
        <v>Other Investment</v>
      </c>
      <c r="AJ1162" s="25" t="s">
        <v>106</v>
      </c>
      <c r="AK1162" s="25" t="s">
        <v>107</v>
      </c>
      <c r="AL1162" s="23" t="str" cm="1">
        <f t="array" ref="AL1162">_xlfn.SWITCH(AK1162,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62" s="26">
        <v>2</v>
      </c>
      <c r="AN1162" s="25" t="str">
        <f t="shared" si="321"/>
        <v>Non-Sovereign</v>
      </c>
      <c r="AO1162" s="27">
        <v>1</v>
      </c>
      <c r="AP1162" s="23">
        <f>Table2[[#This Row],[Approved Amount_UA Equivalent]]/1000000</f>
        <v>72.49581336677808</v>
      </c>
      <c r="AQ1162" s="19">
        <f t="shared" si="314"/>
        <v>96.480328261042942</v>
      </c>
      <c r="AR1162" s="23" t="str">
        <f t="shared" si="315"/>
        <v>71-80</v>
      </c>
      <c r="AS1162" s="23" t="str">
        <f t="shared" si="316"/>
        <v>61-80</v>
      </c>
      <c r="AT1162" s="23" t="str">
        <f t="shared" si="317"/>
        <v>41-80</v>
      </c>
      <c r="AU1162" s="23" t="str">
        <f t="shared" si="318"/>
        <v>50-100 Mn</v>
      </c>
      <c r="AV1162" s="23">
        <f>Table2[[#This Row],[Amount]]</f>
        <v>100000000</v>
      </c>
      <c r="AW1162" s="23" t="str">
        <f t="shared" si="319"/>
        <v>Nov 2019</v>
      </c>
      <c r="AX1162" s="28">
        <f>IFERROR(VLOOKUP(Table2[[#This Row],[SAP Code]],[26]_16!A:B,2,FALSE),0)</f>
        <v>0</v>
      </c>
      <c r="AY1162" s="28">
        <f>IFERROR(VLOOKUP(Table2[[#This Row],[SAP Code]],[26]_16!D:E,2,FALSE)/ 1000000, 0)</f>
        <v>0</v>
      </c>
      <c r="AZ1162" s="28">
        <f>IFERROR(VLOOKUP(Table2[[#This Row],[SAP Code]],[26]_16!G:H,2,FALSE)/ 1000000, 0)</f>
        <v>0</v>
      </c>
      <c r="BA1162" s="28">
        <f>IFERROR(VLOOKUP(Table2[[#This Row],[SAP Code]],[26]_16!J:K,2,FALSE)/ 1000000, 0)</f>
        <v>0</v>
      </c>
      <c r="BB1162" s="28">
        <f>IFERROR(VLOOKUP(Table2[[#This Row],[SAP Code]],[26]_16!M:N,2,FALSE)/ 1000000, 0)</f>
        <v>0</v>
      </c>
      <c r="BC1162" s="28">
        <f>IFERROR(VLOOKUP(Table2[[#This Row],[SAP Code]],[26]_16!P:Q,2,FALSE),0)</f>
        <v>69.253516349999998</v>
      </c>
      <c r="BD1162" s="28">
        <f>IFERROR(VLOOKUP(Table2[[#This Row],[SAP Code]],[26]_16!S:T,2,FALSE),0)</f>
        <v>0</v>
      </c>
      <c r="BE1162" s="28">
        <f>IFERROR(VLOOKUP(Table2[[#This Row],[SAP Code]],[26]_16!V:W,2,FALSE)/ 1000000, 0)</f>
        <v>0</v>
      </c>
      <c r="BF1162" s="28">
        <f>IFERROR(VLOOKUP(Table2[[#This Row],[SAP Code]],[26]_16!Y:Z,2,FALSE)/ 1000000, 0)</f>
        <v>0</v>
      </c>
      <c r="BG1162" s="28" t="str">
        <f>IFERROR(VLOOKUP(Table2[[#This Row],[SAP Code]],[26]port!$A:$AD,30,FALSE),"unknown")</f>
        <v>OnGo</v>
      </c>
      <c r="BH1162" s="29" t="str">
        <f t="shared" si="320"/>
        <v>Ongoing</v>
      </c>
      <c r="BI1162" s="16"/>
    </row>
    <row r="1163" spans="1:61" ht="17.100000000000001" customHeight="1">
      <c r="A1163" s="16" t="s">
        <v>417</v>
      </c>
      <c r="B1163" s="16" t="s">
        <v>4022</v>
      </c>
      <c r="C1163" s="16" t="s">
        <v>4023</v>
      </c>
      <c r="D1163" s="16" t="s">
        <v>4024</v>
      </c>
      <c r="E1163" s="18">
        <v>43797</v>
      </c>
      <c r="F1163" s="16" t="s">
        <v>4025</v>
      </c>
      <c r="G1163" s="16" t="s">
        <v>107</v>
      </c>
      <c r="H1163" s="37" t="s">
        <v>194</v>
      </c>
      <c r="I1163" s="16" t="s">
        <v>102</v>
      </c>
      <c r="J1163" s="16" t="s">
        <v>103</v>
      </c>
      <c r="K1163" s="16" t="s">
        <v>104</v>
      </c>
      <c r="L1163" s="16" t="s">
        <v>195</v>
      </c>
      <c r="M1163" s="19">
        <v>100000000</v>
      </c>
      <c r="N1163" s="19">
        <v>80861661.868874729</v>
      </c>
      <c r="O1163" s="20" t="s">
        <v>4026</v>
      </c>
      <c r="P1163" s="21">
        <v>2000130021081</v>
      </c>
      <c r="Q1163" s="20" t="s">
        <v>87</v>
      </c>
      <c r="R1163" s="16" t="str">
        <f t="shared" si="310"/>
        <v>ADB Private</v>
      </c>
      <c r="S1163" s="16" t="str">
        <f t="shared" si="309"/>
        <v>H</v>
      </c>
      <c r="T1163" s="16" t="str">
        <f t="shared" si="308"/>
        <v>ADB Countries</v>
      </c>
      <c r="U1163" s="16" t="str">
        <f t="shared" si="311"/>
        <v>Non-Transition States</v>
      </c>
      <c r="V1163" s="22" t="str">
        <f>IF(ISNUMBER(MATCH(A1163, {"Gabon","Sudan","Niger","Mali","Burkina Faso","Guinea"}, 0)), "De Facto Countries", "Non-De Facto Countries")</f>
        <v>Non-De Facto Countries</v>
      </c>
      <c r="W1163" s="16" t="str">
        <f t="shared" si="322"/>
        <v>North</v>
      </c>
      <c r="X1163" s="16" t="str">
        <f t="shared" si="323"/>
        <v>Finance</v>
      </c>
      <c r="Y1163" s="23"/>
      <c r="AA1163" s="23">
        <f>Table2[[#This Row],[Approved Amount_UA Equivalent]]</f>
        <v>80861661.868874729</v>
      </c>
      <c r="AD1163" s="23">
        <f>SUM(Table2[[#This Row],[Feed Africa ]:[Improve Quality Of Life ]])</f>
        <v>80861661.868874729</v>
      </c>
      <c r="AE1163" s="16" t="b">
        <f>Table2[[#This Row],[Total HI5]]=Table2[[#This Row],[Approved Amount_UA Equivalent]]</f>
        <v>1</v>
      </c>
      <c r="AF1163" s="24">
        <v>11</v>
      </c>
      <c r="AG1163" s="20" t="str">
        <f t="shared" si="312"/>
        <v>Line of Credit</v>
      </c>
      <c r="AH1163" s="24" t="e">
        <f>VLOOKUP(Table2[[#This Row],[SAP Code]],[25]DATA!$A:$G,7,FALSE)</f>
        <v>#N/A</v>
      </c>
      <c r="AI1163" s="20" t="str">
        <f t="shared" si="313"/>
        <v>Other Investment</v>
      </c>
      <c r="AJ1163" s="25" t="s">
        <v>106</v>
      </c>
      <c r="AK1163" s="25" t="s">
        <v>107</v>
      </c>
      <c r="AL1163" s="23" t="str" cm="1">
        <f t="array" ref="AL1163">_xlfn.SWITCH(AK1163,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63" s="26">
        <v>2</v>
      </c>
      <c r="AN1163" s="25" t="str">
        <f t="shared" si="321"/>
        <v>Non-Sovereign</v>
      </c>
      <c r="AO1163" s="27">
        <v>1</v>
      </c>
      <c r="AP1163" s="23">
        <f>Table2[[#This Row],[Approved Amount_UA Equivalent]]/1000000</f>
        <v>80.861661868874734</v>
      </c>
      <c r="AQ1163" s="19">
        <f t="shared" si="314"/>
        <v>107.61393408157325</v>
      </c>
      <c r="AR1163" s="23" t="str">
        <f t="shared" si="315"/>
        <v>81-90</v>
      </c>
      <c r="AS1163" s="23" t="str">
        <f t="shared" si="316"/>
        <v>81-100</v>
      </c>
      <c r="AT1163" s="23" t="str">
        <f t="shared" si="317"/>
        <v>81-120</v>
      </c>
      <c r="AU1163" s="23" t="str">
        <f t="shared" si="318"/>
        <v>50-100 Mn</v>
      </c>
      <c r="AV1163" s="23">
        <f>Table2[[#This Row],[Amount]]</f>
        <v>100000000</v>
      </c>
      <c r="AW1163" s="23" t="str">
        <f t="shared" si="319"/>
        <v>Nov 2019</v>
      </c>
      <c r="AX1163" s="28">
        <f>IFERROR(VLOOKUP(Table2[[#This Row],[SAP Code]],[26]_16!A:B,2,FALSE),0)</f>
        <v>0</v>
      </c>
      <c r="AY1163" s="28">
        <f>IFERROR(VLOOKUP(Table2[[#This Row],[SAP Code]],[26]_16!D:E,2,FALSE)/ 1000000, 0)</f>
        <v>0</v>
      </c>
      <c r="AZ1163" s="28">
        <f>IFERROR(VLOOKUP(Table2[[#This Row],[SAP Code]],[26]_16!G:H,2,FALSE)/ 1000000, 0)</f>
        <v>0</v>
      </c>
      <c r="BA1163" s="28">
        <f>IFERROR(VLOOKUP(Table2[[#This Row],[SAP Code]],[26]_16!J:K,2,FALSE)/ 1000000, 0)</f>
        <v>0</v>
      </c>
      <c r="BB1163" s="28">
        <f>IFERROR(VLOOKUP(Table2[[#This Row],[SAP Code]],[26]_16!M:N,2,FALSE)/ 1000000, 0)</f>
        <v>0</v>
      </c>
      <c r="BC1163" s="28">
        <f>IFERROR(VLOOKUP(Table2[[#This Row],[SAP Code]],[26]_16!P:Q,2,FALSE),0)</f>
        <v>0</v>
      </c>
      <c r="BD1163" s="28">
        <f>IFERROR(VLOOKUP(Table2[[#This Row],[SAP Code]],[26]_16!S:T,2,FALSE),0)</f>
        <v>0</v>
      </c>
      <c r="BE1163" s="28">
        <f>IFERROR(VLOOKUP(Table2[[#This Row],[SAP Code]],[26]_16!V:W,2,FALSE)/ 1000000, 0)</f>
        <v>0</v>
      </c>
      <c r="BF1163" s="28">
        <f>IFERROR(VLOOKUP(Table2[[#This Row],[SAP Code]],[26]_16!Y:Z,2,FALSE)/ 1000000, 0)</f>
        <v>0</v>
      </c>
      <c r="BG1163" s="28" t="str">
        <f>IFERROR(VLOOKUP(Table2[[#This Row],[SAP Code]],[26]port!$A:$AD,30,FALSE),"unknown")</f>
        <v>APVD</v>
      </c>
      <c r="BH1163" s="29" t="str">
        <f t="shared" si="320"/>
        <v>Ongoing</v>
      </c>
      <c r="BI1163" s="16"/>
    </row>
    <row r="1164" spans="1:61" ht="17.100000000000001" customHeight="1">
      <c r="A1164" s="16" t="s">
        <v>669</v>
      </c>
      <c r="B1164" s="16" t="s">
        <v>4027</v>
      </c>
      <c r="C1164" s="16" t="s">
        <v>4028</v>
      </c>
      <c r="D1164" s="16" t="s">
        <v>4029</v>
      </c>
      <c r="E1164" s="18">
        <v>43797</v>
      </c>
      <c r="F1164" s="16" t="s">
        <v>673</v>
      </c>
      <c r="G1164" s="16" t="s">
        <v>1997</v>
      </c>
      <c r="H1164" s="16" t="s">
        <v>132</v>
      </c>
      <c r="I1164" s="16" t="s">
        <v>82</v>
      </c>
      <c r="J1164" s="16" t="s">
        <v>83</v>
      </c>
      <c r="K1164" s="16" t="s">
        <v>84</v>
      </c>
      <c r="L1164" s="16" t="s">
        <v>85</v>
      </c>
      <c r="M1164" s="19">
        <v>360000</v>
      </c>
      <c r="N1164" s="19">
        <v>360000</v>
      </c>
      <c r="O1164" s="20" t="s">
        <v>4030</v>
      </c>
      <c r="P1164" s="21">
        <v>2100150042244</v>
      </c>
      <c r="Q1164" s="20" t="s">
        <v>72</v>
      </c>
      <c r="R1164" s="16" t="str">
        <f t="shared" si="310"/>
        <v>ADF Including TSF</v>
      </c>
      <c r="S1164" s="16" t="str">
        <f t="shared" si="309"/>
        <v>F</v>
      </c>
      <c r="T1164" s="16" t="str">
        <f t="shared" si="308"/>
        <v>ADF Countries</v>
      </c>
      <c r="U1164" s="16" t="str">
        <f t="shared" si="311"/>
        <v>Transition States</v>
      </c>
      <c r="V1164" s="22" t="str">
        <f>IF(ISNUMBER(MATCH(A1164, {"Gabon","Sudan","Niger","Mali","Burkina Faso","Guinea"}, 0)), "De Facto Countries", "Non-De Facto Countries")</f>
        <v>Non-De Facto Countries</v>
      </c>
      <c r="W1164" s="16" t="str">
        <f t="shared" si="322"/>
        <v>West</v>
      </c>
      <c r="X1164" s="16" t="str">
        <f t="shared" si="323"/>
        <v>Power</v>
      </c>
      <c r="Y1164" s="23"/>
      <c r="Z1164" s="23">
        <f>Table2[[#This Row],[Approved Amount_UA Equivalent]]</f>
        <v>360000</v>
      </c>
      <c r="AD1164" s="23">
        <f>SUM(Table2[[#This Row],[Feed Africa ]:[Improve Quality Of Life ]])</f>
        <v>360000</v>
      </c>
      <c r="AE1164" s="16" t="b">
        <f>Table2[[#This Row],[Total HI5]]=Table2[[#This Row],[Approved Amount_UA Equivalent]]</f>
        <v>1</v>
      </c>
      <c r="AF1164" s="24">
        <v>10</v>
      </c>
      <c r="AG1164" s="20" t="str">
        <f t="shared" si="312"/>
        <v>Investment Project</v>
      </c>
      <c r="AH1164" s="24" t="e">
        <f>VLOOKUP(Table2[[#This Row],[SAP Code]],[25]DATA!$A:$G,7,FALSE)</f>
        <v>#N/A</v>
      </c>
      <c r="AI1164" s="20" t="str">
        <f t="shared" si="313"/>
        <v>Infrastructure</v>
      </c>
      <c r="AJ1164" s="25" t="s">
        <v>89</v>
      </c>
      <c r="AK1164" s="25" t="s">
        <v>1997</v>
      </c>
      <c r="AL1164" s="23" t="str" cm="1">
        <f t="array" ref="AL1164">_xlfn.SWITCH(AK1164,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64" s="26">
        <v>1</v>
      </c>
      <c r="AN1164" s="25" t="str">
        <f t="shared" si="321"/>
        <v>Sovereign</v>
      </c>
      <c r="AO1164" s="27">
        <v>0.33333333333333331</v>
      </c>
      <c r="AP1164" s="23">
        <f>Table2[[#This Row],[Approved Amount_UA Equivalent]]/1000000</f>
        <v>0.36</v>
      </c>
      <c r="AQ1164" s="19">
        <f t="shared" si="314"/>
        <v>0.47910240000000004</v>
      </c>
      <c r="AR1164" s="23" t="str">
        <f t="shared" si="315"/>
        <v>1-10</v>
      </c>
      <c r="AS1164" s="23" t="str">
        <f t="shared" si="316"/>
        <v>1-20</v>
      </c>
      <c r="AT1164" s="23" t="str">
        <f t="shared" si="317"/>
        <v>1-40</v>
      </c>
      <c r="AU1164" s="23" t="str">
        <f t="shared" si="318"/>
        <v>&lt;1-50 Mn</v>
      </c>
      <c r="AV1164" s="23">
        <f>Table2[[#This Row],[Amount]]</f>
        <v>360000</v>
      </c>
      <c r="AW1164" s="23" t="str">
        <f t="shared" si="319"/>
        <v>Nov 2019</v>
      </c>
      <c r="AX1164" s="28">
        <f>IFERROR(VLOOKUP(Table2[[#This Row],[SAP Code]],[26]_16!A:B,2,FALSE),0)</f>
        <v>0</v>
      </c>
      <c r="AY1164" s="28">
        <f>IFERROR(VLOOKUP(Table2[[#This Row],[SAP Code]],[26]_16!D:E,2,FALSE)/ 1000000, 0)</f>
        <v>0</v>
      </c>
      <c r="AZ1164" s="28">
        <f>IFERROR(VLOOKUP(Table2[[#This Row],[SAP Code]],[26]_16!G:H,2,FALSE)/ 1000000, 0)</f>
        <v>0</v>
      </c>
      <c r="BA1164" s="28">
        <f>IFERROR(VLOOKUP(Table2[[#This Row],[SAP Code]],[26]_16!J:K,2,FALSE)/ 1000000, 0)</f>
        <v>0</v>
      </c>
      <c r="BB1164" s="28">
        <f>IFERROR(VLOOKUP(Table2[[#This Row],[SAP Code]],[26]_16!M:N,2,FALSE)/ 1000000, 0)</f>
        <v>0</v>
      </c>
      <c r="BC1164" s="28">
        <f>IFERROR(VLOOKUP(Table2[[#This Row],[SAP Code]],[26]_16!P:Q,2,FALSE),0)</f>
        <v>1.6369740000000001E-2</v>
      </c>
      <c r="BD1164" s="28">
        <f>IFERROR(VLOOKUP(Table2[[#This Row],[SAP Code]],[26]_16!S:T,2,FALSE),0)</f>
        <v>0.19927461000000005</v>
      </c>
      <c r="BE1164" s="28">
        <f>IFERROR(VLOOKUP(Table2[[#This Row],[SAP Code]],[26]_16!V:W,2,FALSE)/ 1000000, 0)</f>
        <v>1.25559135</v>
      </c>
      <c r="BF1164" s="28">
        <f>IFERROR(VLOOKUP(Table2[[#This Row],[SAP Code]],[26]_16!Y:Z,2,FALSE)/ 1000000, 0)</f>
        <v>0.60434604000000003</v>
      </c>
      <c r="BG1164" s="28" t="str">
        <f>IFERROR(VLOOKUP(Table2[[#This Row],[SAP Code]],[26]port!$A:$AD,30,FALSE),"unknown")</f>
        <v>OnGo</v>
      </c>
      <c r="BH1164" s="29" t="str">
        <f t="shared" si="320"/>
        <v>Ongoing</v>
      </c>
      <c r="BI1164" s="16"/>
    </row>
    <row r="1165" spans="1:61" ht="17.100000000000001" customHeight="1">
      <c r="A1165" s="16" t="s">
        <v>669</v>
      </c>
      <c r="B1165" s="16" t="s">
        <v>4027</v>
      </c>
      <c r="C1165" s="16" t="s">
        <v>4031</v>
      </c>
      <c r="D1165" s="16" t="s">
        <v>4029</v>
      </c>
      <c r="E1165" s="18">
        <v>43797</v>
      </c>
      <c r="F1165" s="16" t="s">
        <v>673</v>
      </c>
      <c r="G1165" s="16" t="s">
        <v>1997</v>
      </c>
      <c r="H1165" s="16" t="s">
        <v>132</v>
      </c>
      <c r="I1165" s="16" t="s">
        <v>82</v>
      </c>
      <c r="J1165" s="16" t="s">
        <v>83</v>
      </c>
      <c r="K1165" s="16" t="s">
        <v>69</v>
      </c>
      <c r="L1165" s="16" t="s">
        <v>85</v>
      </c>
      <c r="M1165" s="19">
        <v>320000</v>
      </c>
      <c r="N1165" s="19">
        <v>320000</v>
      </c>
      <c r="O1165" s="20" t="s">
        <v>4030</v>
      </c>
      <c r="P1165" s="21">
        <v>2100155040619</v>
      </c>
      <c r="Q1165" s="20" t="s">
        <v>72</v>
      </c>
      <c r="R1165" s="16" t="str">
        <f t="shared" si="310"/>
        <v>ADF Including TSF</v>
      </c>
      <c r="S1165" s="16" t="str">
        <f t="shared" si="309"/>
        <v>F</v>
      </c>
      <c r="T1165" s="16" t="str">
        <f t="shared" si="308"/>
        <v>ADF Countries</v>
      </c>
      <c r="U1165" s="16" t="str">
        <f t="shared" si="311"/>
        <v>Transition States</v>
      </c>
      <c r="V1165" s="22" t="str">
        <f>IF(ISNUMBER(MATCH(A1165, {"Gabon","Sudan","Niger","Mali","Burkina Faso","Guinea"}, 0)), "De Facto Countries", "Non-De Facto Countries")</f>
        <v>Non-De Facto Countries</v>
      </c>
      <c r="W1165" s="16" t="str">
        <f t="shared" si="322"/>
        <v>West</v>
      </c>
      <c r="X1165" s="16" t="str">
        <f t="shared" si="323"/>
        <v>Power</v>
      </c>
      <c r="Y1165" s="23"/>
      <c r="Z1165" s="23">
        <f>Table2[[#This Row],[Approved Amount_UA Equivalent]]</f>
        <v>320000</v>
      </c>
      <c r="AD1165" s="23">
        <f>SUM(Table2[[#This Row],[Feed Africa ]:[Improve Quality Of Life ]])</f>
        <v>320000</v>
      </c>
      <c r="AE1165" s="16" t="b">
        <f>Table2[[#This Row],[Total HI5]]=Table2[[#This Row],[Approved Amount_UA Equivalent]]</f>
        <v>1</v>
      </c>
      <c r="AF1165" s="24">
        <v>10</v>
      </c>
      <c r="AG1165" s="20" t="str">
        <f t="shared" si="312"/>
        <v>Investment Project</v>
      </c>
      <c r="AH1165" s="24" t="e">
        <f>VLOOKUP(Table2[[#This Row],[SAP Code]],[25]DATA!$A:$G,7,FALSE)</f>
        <v>#N/A</v>
      </c>
      <c r="AI1165" s="20" t="str">
        <f t="shared" si="313"/>
        <v>Infrastructure</v>
      </c>
      <c r="AJ1165" s="25" t="s">
        <v>89</v>
      </c>
      <c r="AK1165" s="25" t="s">
        <v>1997</v>
      </c>
      <c r="AL1165" s="23" t="str" cm="1">
        <f t="array" ref="AL1165">_xlfn.SWITCH(AK1165,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65" s="26">
        <v>1</v>
      </c>
      <c r="AN1165" s="25" t="str">
        <f t="shared" si="321"/>
        <v>Sovereign</v>
      </c>
      <c r="AO1165" s="27">
        <v>0.33333333333333331</v>
      </c>
      <c r="AP1165" s="23">
        <f>Table2[[#This Row],[Approved Amount_UA Equivalent]]/1000000</f>
        <v>0.32</v>
      </c>
      <c r="AQ1165" s="19">
        <f t="shared" si="314"/>
        <v>0.42586879999999999</v>
      </c>
      <c r="AR1165" s="23" t="str">
        <f t="shared" si="315"/>
        <v>1-10</v>
      </c>
      <c r="AS1165" s="23" t="str">
        <f t="shared" si="316"/>
        <v>1-20</v>
      </c>
      <c r="AT1165" s="23" t="str">
        <f t="shared" si="317"/>
        <v>1-40</v>
      </c>
      <c r="AU1165" s="23" t="str">
        <f t="shared" si="318"/>
        <v>&lt;1-50 Mn</v>
      </c>
      <c r="AV1165" s="23">
        <f>Table2[[#This Row],[Amount]]</f>
        <v>320000</v>
      </c>
      <c r="AW1165" s="23" t="str">
        <f t="shared" si="319"/>
        <v>Nov 2019</v>
      </c>
      <c r="AX1165" s="28">
        <f>IFERROR(VLOOKUP(Table2[[#This Row],[SAP Code]],[26]_16!A:B,2,FALSE),0)</f>
        <v>0</v>
      </c>
      <c r="AY1165" s="28">
        <f>IFERROR(VLOOKUP(Table2[[#This Row],[SAP Code]],[26]_16!D:E,2,FALSE)/ 1000000, 0)</f>
        <v>0</v>
      </c>
      <c r="AZ1165" s="28">
        <f>IFERROR(VLOOKUP(Table2[[#This Row],[SAP Code]],[26]_16!G:H,2,FALSE)/ 1000000, 0)</f>
        <v>0</v>
      </c>
      <c r="BA1165" s="28">
        <f>IFERROR(VLOOKUP(Table2[[#This Row],[SAP Code]],[26]_16!J:K,2,FALSE)/ 1000000, 0)</f>
        <v>0</v>
      </c>
      <c r="BB1165" s="28">
        <f>IFERROR(VLOOKUP(Table2[[#This Row],[SAP Code]],[26]_16!M:N,2,FALSE)/ 1000000, 0)</f>
        <v>0</v>
      </c>
      <c r="BC1165" s="28">
        <f>IFERROR(VLOOKUP(Table2[[#This Row],[SAP Code]],[26]_16!P:Q,2,FALSE),0)</f>
        <v>1.6369740000000001E-2</v>
      </c>
      <c r="BD1165" s="28">
        <f>IFERROR(VLOOKUP(Table2[[#This Row],[SAP Code]],[26]_16!S:T,2,FALSE),0)</f>
        <v>0.19927461000000005</v>
      </c>
      <c r="BE1165" s="28">
        <f>IFERROR(VLOOKUP(Table2[[#This Row],[SAP Code]],[26]_16!V:W,2,FALSE)/ 1000000, 0)</f>
        <v>1.25559135</v>
      </c>
      <c r="BF1165" s="28">
        <f>IFERROR(VLOOKUP(Table2[[#This Row],[SAP Code]],[26]_16!Y:Z,2,FALSE)/ 1000000, 0)</f>
        <v>0.60434604000000003</v>
      </c>
      <c r="BG1165" s="28" t="str">
        <f>IFERROR(VLOOKUP(Table2[[#This Row],[SAP Code]],[26]port!$A:$AD,30,FALSE),"unknown")</f>
        <v>OnGo</v>
      </c>
      <c r="BH1165" s="29" t="str">
        <f t="shared" si="320"/>
        <v>Ongoing</v>
      </c>
      <c r="BI1165" s="16"/>
    </row>
    <row r="1166" spans="1:61" ht="17.100000000000001" customHeight="1">
      <c r="A1166" s="16" t="s">
        <v>669</v>
      </c>
      <c r="B1166" s="16" t="s">
        <v>4027</v>
      </c>
      <c r="C1166" s="16" t="s">
        <v>4032</v>
      </c>
      <c r="D1166" s="16" t="s">
        <v>4029</v>
      </c>
      <c r="E1166" s="18">
        <v>43797</v>
      </c>
      <c r="F1166" s="16" t="s">
        <v>673</v>
      </c>
      <c r="G1166" s="16" t="s">
        <v>1997</v>
      </c>
      <c r="H1166" s="16" t="s">
        <v>132</v>
      </c>
      <c r="I1166" s="16" t="s">
        <v>82</v>
      </c>
      <c r="J1166" s="16" t="s">
        <v>536</v>
      </c>
      <c r="K1166" s="16" t="s">
        <v>69</v>
      </c>
      <c r="L1166" s="16" t="s">
        <v>195</v>
      </c>
      <c r="M1166" s="19">
        <v>9990000</v>
      </c>
      <c r="N1166" s="19">
        <v>8078080.0207005851</v>
      </c>
      <c r="O1166" s="20" t="s">
        <v>4030</v>
      </c>
      <c r="P1166" s="21">
        <v>5580155000651</v>
      </c>
      <c r="Q1166" s="20" t="s">
        <v>72</v>
      </c>
      <c r="R1166" s="16" t="str">
        <f t="shared" si="310"/>
        <v>OTHERS</v>
      </c>
      <c r="S1166" s="16" t="str">
        <f t="shared" si="309"/>
        <v>F</v>
      </c>
      <c r="T1166" s="16" t="str">
        <f t="shared" si="308"/>
        <v>ADF Countries</v>
      </c>
      <c r="U1166" s="16" t="str">
        <f t="shared" si="311"/>
        <v>Transition States</v>
      </c>
      <c r="V1166" s="22" t="str">
        <f>IF(ISNUMBER(MATCH(A1166, {"Gabon","Sudan","Niger","Mali","Burkina Faso","Guinea"}, 0)), "De Facto Countries", "Non-De Facto Countries")</f>
        <v>Non-De Facto Countries</v>
      </c>
      <c r="W1166" s="16" t="str">
        <f t="shared" si="322"/>
        <v>West</v>
      </c>
      <c r="X1166" s="16" t="str">
        <f t="shared" si="323"/>
        <v>Power</v>
      </c>
      <c r="Y1166" s="23"/>
      <c r="Z1166" s="23">
        <f>Table2[[#This Row],[Approved Amount_UA Equivalent]]</f>
        <v>8078080.0207005851</v>
      </c>
      <c r="AD1166" s="23">
        <f>SUM(Table2[[#This Row],[Feed Africa ]:[Improve Quality Of Life ]])</f>
        <v>8078080.0207005851</v>
      </c>
      <c r="AE1166" s="16" t="b">
        <f>Table2[[#This Row],[Total HI5]]=Table2[[#This Row],[Approved Amount_UA Equivalent]]</f>
        <v>1</v>
      </c>
      <c r="AF1166" s="24">
        <v>10</v>
      </c>
      <c r="AG1166" s="20" t="str">
        <f t="shared" si="312"/>
        <v>Investment Project</v>
      </c>
      <c r="AH1166" s="24" t="e">
        <f>VLOOKUP(Table2[[#This Row],[SAP Code]],[25]DATA!$A:$G,7,FALSE)</f>
        <v>#N/A</v>
      </c>
      <c r="AI1166" s="20" t="str">
        <f t="shared" si="313"/>
        <v>Infrastructure</v>
      </c>
      <c r="AJ1166" s="25" t="s">
        <v>89</v>
      </c>
      <c r="AK1166" s="25" t="s">
        <v>1997</v>
      </c>
      <c r="AL1166" s="23" t="str" cm="1">
        <f t="array" ref="AL1166">_xlfn.SWITCH(AK1166,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66" s="26">
        <v>1</v>
      </c>
      <c r="AN1166" s="25" t="str">
        <f t="shared" si="321"/>
        <v>Sovereign</v>
      </c>
      <c r="AO1166" s="27">
        <v>0.33333333333333331</v>
      </c>
      <c r="AP1166" s="23">
        <f>Table2[[#This Row],[Approved Amount_UA Equivalent]]/1000000</f>
        <v>8.0780800207005843</v>
      </c>
      <c r="AQ1166" s="19">
        <f t="shared" si="314"/>
        <v>10.750632014749167</v>
      </c>
      <c r="AR1166" s="23" t="str">
        <f t="shared" si="315"/>
        <v>1-10</v>
      </c>
      <c r="AS1166" s="23" t="str">
        <f t="shared" si="316"/>
        <v>1-20</v>
      </c>
      <c r="AT1166" s="23" t="str">
        <f t="shared" si="317"/>
        <v>1-40</v>
      </c>
      <c r="AU1166" s="23" t="str">
        <f t="shared" si="318"/>
        <v>&lt;1-50 Mn</v>
      </c>
      <c r="AV1166" s="23">
        <f>Table2[[#This Row],[Amount]]</f>
        <v>9990000</v>
      </c>
      <c r="AW1166" s="23" t="str">
        <f t="shared" si="319"/>
        <v>Nov 2019</v>
      </c>
      <c r="AX1166" s="28">
        <f>IFERROR(VLOOKUP(Table2[[#This Row],[SAP Code]],[26]_16!A:B,2,FALSE),0)</f>
        <v>0</v>
      </c>
      <c r="AY1166" s="28">
        <f>IFERROR(VLOOKUP(Table2[[#This Row],[SAP Code]],[26]_16!D:E,2,FALSE)/ 1000000, 0)</f>
        <v>0</v>
      </c>
      <c r="AZ1166" s="28">
        <f>IFERROR(VLOOKUP(Table2[[#This Row],[SAP Code]],[26]_16!G:H,2,FALSE)/ 1000000, 0)</f>
        <v>0</v>
      </c>
      <c r="BA1166" s="28">
        <f>IFERROR(VLOOKUP(Table2[[#This Row],[SAP Code]],[26]_16!J:K,2,FALSE)/ 1000000, 0)</f>
        <v>0</v>
      </c>
      <c r="BB1166" s="28">
        <f>IFERROR(VLOOKUP(Table2[[#This Row],[SAP Code]],[26]_16!M:N,2,FALSE)/ 1000000, 0)</f>
        <v>0</v>
      </c>
      <c r="BC1166" s="28">
        <f>IFERROR(VLOOKUP(Table2[[#This Row],[SAP Code]],[26]_16!P:Q,2,FALSE),0)</f>
        <v>1.6369740000000001E-2</v>
      </c>
      <c r="BD1166" s="28">
        <f>IFERROR(VLOOKUP(Table2[[#This Row],[SAP Code]],[26]_16!S:T,2,FALSE),0)</f>
        <v>0.19927461000000005</v>
      </c>
      <c r="BE1166" s="28">
        <f>IFERROR(VLOOKUP(Table2[[#This Row],[SAP Code]],[26]_16!V:W,2,FALSE)/ 1000000, 0)</f>
        <v>1.25559135</v>
      </c>
      <c r="BF1166" s="28">
        <f>IFERROR(VLOOKUP(Table2[[#This Row],[SAP Code]],[26]_16!Y:Z,2,FALSE)/ 1000000, 0)</f>
        <v>0.60434604000000003</v>
      </c>
      <c r="BG1166" s="28" t="str">
        <f>IFERROR(VLOOKUP(Table2[[#This Row],[SAP Code]],[26]port!$A:$AD,30,FALSE),"unknown")</f>
        <v>OnGo</v>
      </c>
      <c r="BH1166" s="29" t="str">
        <f t="shared" si="320"/>
        <v>Ongoing</v>
      </c>
      <c r="BI1166" s="16"/>
    </row>
    <row r="1167" spans="1:61" ht="17.100000000000001" customHeight="1">
      <c r="A1167" s="16" t="s">
        <v>164</v>
      </c>
      <c r="B1167" s="16" t="s">
        <v>4033</v>
      </c>
      <c r="C1167" s="16" t="s">
        <v>4034</v>
      </c>
      <c r="D1167" s="16" t="s">
        <v>4035</v>
      </c>
      <c r="E1167" s="18">
        <v>43797</v>
      </c>
      <c r="F1167" s="16" t="s">
        <v>787</v>
      </c>
      <c r="G1167" s="16" t="s">
        <v>140</v>
      </c>
      <c r="H1167" s="16" t="s">
        <v>101</v>
      </c>
      <c r="I1167" s="16" t="s">
        <v>138</v>
      </c>
      <c r="J1167" s="16" t="s">
        <v>3616</v>
      </c>
      <c r="K1167" s="16" t="s">
        <v>69</v>
      </c>
      <c r="L1167" s="16" t="s">
        <v>195</v>
      </c>
      <c r="M1167" s="19">
        <v>24400000</v>
      </c>
      <c r="N1167" s="19">
        <v>19730245.496005435</v>
      </c>
      <c r="O1167" s="20" t="s">
        <v>4036</v>
      </c>
      <c r="P1167" s="21">
        <v>5110155000758</v>
      </c>
      <c r="Q1167" s="20" t="s">
        <v>72</v>
      </c>
      <c r="R1167" s="16" t="str">
        <f t="shared" si="310"/>
        <v>OTHERS</v>
      </c>
      <c r="S1167" s="16" t="str">
        <f t="shared" si="309"/>
        <v>D</v>
      </c>
      <c r="T1167" s="16" t="str">
        <f t="shared" si="308"/>
        <v>ADF Countries</v>
      </c>
      <c r="U1167" s="16" t="str">
        <f t="shared" si="311"/>
        <v>Transition States</v>
      </c>
      <c r="V1167" s="22" t="str">
        <f>IF(ISNUMBER(MATCH(A1167, {"Gabon","Sudan","Niger","Mali","Burkina Faso","Guinea"}, 0)), "De Facto Countries", "Non-De Facto Countries")</f>
        <v>Non-De Facto Countries</v>
      </c>
      <c r="W1167" s="16" t="str">
        <f t="shared" si="322"/>
        <v>South</v>
      </c>
      <c r="X1167" s="16" t="str">
        <f t="shared" si="323"/>
        <v>Transport</v>
      </c>
      <c r="Y1167" s="23"/>
      <c r="AB1167" s="23">
        <f>Table2[[#This Row],[Approved Amount_UA Equivalent]]</f>
        <v>19730245.496005435</v>
      </c>
      <c r="AD1167" s="23">
        <f>SUM(Table2[[#This Row],[Feed Africa ]:[Improve Quality Of Life ]])</f>
        <v>19730245.496005435</v>
      </c>
      <c r="AE1167" s="16" t="b">
        <f>Table2[[#This Row],[Total HI5]]=Table2[[#This Row],[Approved Amount_UA Equivalent]]</f>
        <v>1</v>
      </c>
      <c r="AF1167" s="24">
        <v>10</v>
      </c>
      <c r="AG1167" s="20" t="str">
        <f t="shared" si="312"/>
        <v>Investment Project</v>
      </c>
      <c r="AH1167" s="24" t="e">
        <f>VLOOKUP(Table2[[#This Row],[SAP Code]],[25]DATA!$A:$G,7,FALSE)</f>
        <v>#N/A</v>
      </c>
      <c r="AI1167" s="20" t="str">
        <f t="shared" si="313"/>
        <v>Infrastructure</v>
      </c>
      <c r="AJ1167" s="25" t="s">
        <v>89</v>
      </c>
      <c r="AK1167" s="25" t="s">
        <v>140</v>
      </c>
      <c r="AL1167" s="23" t="str" cm="1">
        <f t="array" ref="AL1167">_xlfn.SWITCH(AK1167,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67" s="26">
        <v>1</v>
      </c>
      <c r="AN1167" s="25" t="str">
        <f t="shared" si="321"/>
        <v>Sovereign</v>
      </c>
      <c r="AO1167" s="27">
        <v>1</v>
      </c>
      <c r="AP1167" s="23">
        <f>Table2[[#This Row],[Approved Amount_UA Equivalent]]/1000000</f>
        <v>19.730245496005434</v>
      </c>
      <c r="AQ1167" s="19">
        <f t="shared" si="314"/>
        <v>26.257799915903874</v>
      </c>
      <c r="AR1167" s="23" t="str">
        <f t="shared" si="315"/>
        <v>11-20</v>
      </c>
      <c r="AS1167" s="23" t="str">
        <f t="shared" si="316"/>
        <v>1-20</v>
      </c>
      <c r="AT1167" s="23" t="str">
        <f t="shared" si="317"/>
        <v>1-40</v>
      </c>
      <c r="AU1167" s="23" t="str">
        <f t="shared" si="318"/>
        <v>&lt;1-50 Mn</v>
      </c>
      <c r="AV1167" s="23">
        <f>Table2[[#This Row],[Amount]]</f>
        <v>24400000</v>
      </c>
      <c r="AW1167" s="23" t="str">
        <f t="shared" si="319"/>
        <v>Nov 2019</v>
      </c>
      <c r="AX1167" s="28">
        <f>IFERROR(VLOOKUP(Table2[[#This Row],[SAP Code]],[26]_16!A:B,2,FALSE),0)</f>
        <v>13.749973319999999</v>
      </c>
      <c r="AY1167" s="28">
        <f>IFERROR(VLOOKUP(Table2[[#This Row],[SAP Code]],[26]_16!D:E,2,FALSE)/ 1000000, 0)</f>
        <v>8.0221978900000011</v>
      </c>
      <c r="AZ1167" s="28">
        <f>IFERROR(VLOOKUP(Table2[[#This Row],[SAP Code]],[26]_16!G:H,2,FALSE)/ 1000000, 0)</f>
        <v>5.9611539899999997</v>
      </c>
      <c r="BA1167" s="28">
        <f>IFERROR(VLOOKUP(Table2[[#This Row],[SAP Code]],[26]_16!J:K,2,FALSE)/ 1000000, 0)</f>
        <v>9.1965196899999988</v>
      </c>
      <c r="BB1167" s="28">
        <f>IFERROR(VLOOKUP(Table2[[#This Row],[SAP Code]],[26]_16!M:N,2,FALSE)/ 1000000, 0)</f>
        <v>8.3290154899999997</v>
      </c>
      <c r="BC1167" s="28">
        <f>IFERROR(VLOOKUP(Table2[[#This Row],[SAP Code]],[26]_16!P:Q,2,FALSE),0)</f>
        <v>17.340028870000001</v>
      </c>
      <c r="BD1167" s="28">
        <f>IFERROR(VLOOKUP(Table2[[#This Row],[SAP Code]],[26]_16!S:T,2,FALSE),0)</f>
        <v>10.665417960000003</v>
      </c>
      <c r="BE1167" s="28">
        <f>IFERROR(VLOOKUP(Table2[[#This Row],[SAP Code]],[26]_16!V:W,2,FALSE)/ 1000000, 0)</f>
        <v>2.5429716900000008</v>
      </c>
      <c r="BF1167" s="28">
        <f>IFERROR(VLOOKUP(Table2[[#This Row],[SAP Code]],[26]_16!Y:Z,2,FALSE)/ 1000000, 0)</f>
        <v>0.27777989000000003</v>
      </c>
      <c r="BG1167" s="28" t="str">
        <f>IFERROR(VLOOKUP(Table2[[#This Row],[SAP Code]],[26]port!$A:$AD,30,FALSE),"unknown")</f>
        <v>OnGo</v>
      </c>
      <c r="BH1167" s="29" t="str">
        <f t="shared" si="320"/>
        <v>Ongoing</v>
      </c>
      <c r="BI1167" s="16"/>
    </row>
    <row r="1168" spans="1:61" ht="17.100000000000001" customHeight="1">
      <c r="A1168" s="16" t="s">
        <v>819</v>
      </c>
      <c r="B1168" s="16" t="s">
        <v>4037</v>
      </c>
      <c r="C1168" s="16" t="s">
        <v>4038</v>
      </c>
      <c r="D1168" s="16" t="s">
        <v>4039</v>
      </c>
      <c r="E1168" s="18">
        <v>43797</v>
      </c>
      <c r="F1168" s="16" t="s">
        <v>1751</v>
      </c>
      <c r="G1168" s="16" t="s">
        <v>90</v>
      </c>
      <c r="H1168" s="16" t="s">
        <v>81</v>
      </c>
      <c r="I1168" s="16" t="s">
        <v>82</v>
      </c>
      <c r="J1168" s="16" t="s">
        <v>3616</v>
      </c>
      <c r="K1168" s="16" t="s">
        <v>69</v>
      </c>
      <c r="L1168" s="16" t="s">
        <v>195</v>
      </c>
      <c r="M1168" s="19">
        <v>14700000</v>
      </c>
      <c r="N1168" s="19">
        <v>11886664.294724585</v>
      </c>
      <c r="O1168" s="20" t="s">
        <v>4040</v>
      </c>
      <c r="P1168" s="21">
        <v>5110155000752</v>
      </c>
      <c r="Q1168" s="20" t="s">
        <v>72</v>
      </c>
      <c r="R1168" s="16" t="str">
        <f t="shared" si="310"/>
        <v>OTHERS</v>
      </c>
      <c r="S1168" s="16" t="str">
        <f t="shared" si="309"/>
        <v>F</v>
      </c>
      <c r="T1168" s="16" t="str">
        <f t="shared" si="308"/>
        <v>ADF Countries</v>
      </c>
      <c r="U1168" s="16" t="str">
        <f t="shared" si="311"/>
        <v>Transition States</v>
      </c>
      <c r="V1168" s="22" t="str">
        <f>IF(ISNUMBER(MATCH(A1168, {"Gabon","Sudan","Niger","Mali","Burkina Faso","Guinea"}, 0)), "De Facto Countries", "Non-De Facto Countries")</f>
        <v>Non-De Facto Countries</v>
      </c>
      <c r="W1168" s="16" t="str">
        <f t="shared" si="322"/>
        <v>East</v>
      </c>
      <c r="X1168" s="16" t="str">
        <f t="shared" si="323"/>
        <v>Power</v>
      </c>
      <c r="Y1168" s="23"/>
      <c r="Z1168" s="23">
        <f>Table2[[#This Row],[Approved Amount_UA Equivalent]]</f>
        <v>11886664.294724585</v>
      </c>
      <c r="AD1168" s="23">
        <f>SUM(Table2[[#This Row],[Feed Africa ]:[Improve Quality Of Life ]])</f>
        <v>11886664.294724585</v>
      </c>
      <c r="AE1168" s="16" t="b">
        <f>Table2[[#This Row],[Total HI5]]=Table2[[#This Row],[Approved Amount_UA Equivalent]]</f>
        <v>1</v>
      </c>
      <c r="AF1168" s="24">
        <v>41</v>
      </c>
      <c r="AG1168" s="20" t="str">
        <f t="shared" si="312"/>
        <v>ISP and Investment Project</v>
      </c>
      <c r="AH1168" s="24" t="e">
        <f>VLOOKUP(Table2[[#This Row],[SAP Code]],[25]DATA!$A:$G,7,FALSE)</f>
        <v>#N/A</v>
      </c>
      <c r="AI1168" s="20" t="str">
        <f t="shared" si="313"/>
        <v>Infrastructure</v>
      </c>
      <c r="AJ1168" s="25" t="s">
        <v>89</v>
      </c>
      <c r="AK1168" s="25" t="s">
        <v>90</v>
      </c>
      <c r="AL1168" s="23" t="str" cm="1">
        <f t="array" ref="AL1168">_xlfn.SWITCH(AK1168,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68" s="26">
        <v>1</v>
      </c>
      <c r="AN1168" s="25" t="str">
        <f t="shared" si="321"/>
        <v>Sovereign</v>
      </c>
      <c r="AO1168" s="27">
        <v>1</v>
      </c>
      <c r="AP1168" s="23">
        <f>Table2[[#This Row],[Approved Amount_UA Equivalent]]/1000000</f>
        <v>11.886664294724586</v>
      </c>
      <c r="AQ1168" s="19">
        <f t="shared" si="314"/>
        <v>15.819248309991268</v>
      </c>
      <c r="AR1168" s="23" t="str">
        <f t="shared" si="315"/>
        <v>11-20</v>
      </c>
      <c r="AS1168" s="23" t="str">
        <f t="shared" si="316"/>
        <v>1-20</v>
      </c>
      <c r="AT1168" s="23" t="str">
        <f t="shared" si="317"/>
        <v>1-40</v>
      </c>
      <c r="AU1168" s="23" t="str">
        <f t="shared" si="318"/>
        <v>&lt;1-50 Mn</v>
      </c>
      <c r="AV1168" s="23">
        <f>Table2[[#This Row],[Amount]]</f>
        <v>14700000</v>
      </c>
      <c r="AW1168" s="23" t="str">
        <f t="shared" si="319"/>
        <v>Nov 2019</v>
      </c>
      <c r="AX1168" s="28">
        <f>IFERROR(VLOOKUP(Table2[[#This Row],[SAP Code]],[26]_16!A:B,2,FALSE),0)</f>
        <v>0</v>
      </c>
      <c r="AY1168" s="28">
        <f>IFERROR(VLOOKUP(Table2[[#This Row],[SAP Code]],[26]_16!D:E,2,FALSE)/ 1000000, 0)</f>
        <v>0</v>
      </c>
      <c r="AZ1168" s="28">
        <f>IFERROR(VLOOKUP(Table2[[#This Row],[SAP Code]],[26]_16!G:H,2,FALSE)/ 1000000, 0)</f>
        <v>0</v>
      </c>
      <c r="BA1168" s="28">
        <f>IFERROR(VLOOKUP(Table2[[#This Row],[SAP Code]],[26]_16!J:K,2,FALSE)/ 1000000, 0)</f>
        <v>0</v>
      </c>
      <c r="BB1168" s="28">
        <f>IFERROR(VLOOKUP(Table2[[#This Row],[SAP Code]],[26]_16!M:N,2,FALSE)/ 1000000, 0)</f>
        <v>0</v>
      </c>
      <c r="BC1168" s="28">
        <f>IFERROR(VLOOKUP(Table2[[#This Row],[SAP Code]],[26]_16!P:Q,2,FALSE),0)</f>
        <v>0</v>
      </c>
      <c r="BD1168" s="28">
        <f>IFERROR(VLOOKUP(Table2[[#This Row],[SAP Code]],[26]_16!S:T,2,FALSE),0)</f>
        <v>7.5019499999999994E-3</v>
      </c>
      <c r="BE1168" s="28">
        <f>IFERROR(VLOOKUP(Table2[[#This Row],[SAP Code]],[26]_16!V:W,2,FALSE)/ 1000000, 0)</f>
        <v>3.1475867199999996</v>
      </c>
      <c r="BF1168" s="28">
        <f>IFERROR(VLOOKUP(Table2[[#This Row],[SAP Code]],[26]_16!Y:Z,2,FALSE)/ 1000000, 0)</f>
        <v>0.76004684000000011</v>
      </c>
      <c r="BG1168" s="28" t="str">
        <f>IFERROR(VLOOKUP(Table2[[#This Row],[SAP Code]],[26]port!$A:$AD,30,FALSE),"unknown")</f>
        <v>OnGo</v>
      </c>
      <c r="BH1168" s="29" t="str">
        <f t="shared" si="320"/>
        <v>Ongoing</v>
      </c>
      <c r="BI1168" s="16"/>
    </row>
    <row r="1169" spans="1:61" ht="17.100000000000001" customHeight="1">
      <c r="A1169" s="16" t="s">
        <v>141</v>
      </c>
      <c r="B1169" s="16" t="s">
        <v>4041</v>
      </c>
      <c r="C1169" s="16" t="s">
        <v>4042</v>
      </c>
      <c r="D1169" s="16" t="s">
        <v>4043</v>
      </c>
      <c r="E1169" s="18">
        <v>43797</v>
      </c>
      <c r="F1169" s="16" t="s">
        <v>4044</v>
      </c>
      <c r="G1169" s="16" t="s">
        <v>107</v>
      </c>
      <c r="H1169" s="37" t="s">
        <v>213</v>
      </c>
      <c r="I1169" s="16" t="s">
        <v>102</v>
      </c>
      <c r="J1169" s="16" t="s">
        <v>103</v>
      </c>
      <c r="K1169" s="16" t="s">
        <v>2610</v>
      </c>
      <c r="L1169" s="16" t="s">
        <v>4045</v>
      </c>
      <c r="M1169" s="19">
        <v>6560000000</v>
      </c>
      <c r="N1169" s="19">
        <v>8086695.2906094491</v>
      </c>
      <c r="O1169" s="20" t="s">
        <v>4046</v>
      </c>
      <c r="P1169" s="21" t="s">
        <v>243</v>
      </c>
      <c r="Q1169" s="20" t="s">
        <v>87</v>
      </c>
      <c r="R1169" s="16" t="str">
        <f t="shared" si="310"/>
        <v>ADB Private</v>
      </c>
      <c r="S1169" s="16" t="str">
        <f t="shared" si="309"/>
        <v>H</v>
      </c>
      <c r="T1169" s="32" t="str">
        <f t="shared" si="308"/>
        <v>Multinational</v>
      </c>
      <c r="U1169" s="16" t="str">
        <f t="shared" si="311"/>
        <v>Multinational</v>
      </c>
      <c r="V1169" s="22" t="str">
        <f>IF(ISNUMBER(MATCH(A1169, {"Gabon","Sudan","Niger","Mali","Burkina Faso","Guinea"}, 0)), "De Facto Countries", "Non-De Facto Countries")</f>
        <v>Non-De Facto Countries</v>
      </c>
      <c r="W1169" s="32" t="str">
        <f t="shared" si="322"/>
        <v>Multi</v>
      </c>
      <c r="X1169" s="32" t="str">
        <f t="shared" si="323"/>
        <v>Finance</v>
      </c>
      <c r="Y1169" s="52"/>
      <c r="Z1169" s="52"/>
      <c r="AA1169" s="23">
        <f>Table2[[#This Row],[Approved Amount_UA Equivalent]]</f>
        <v>8086695.2906094491</v>
      </c>
      <c r="AB1169" s="52"/>
      <c r="AC1169" s="52"/>
      <c r="AD1169" s="52">
        <f>SUM(Table2[[#This Row],[Feed Africa ]:[Improve Quality Of Life ]])</f>
        <v>8086695.2906094491</v>
      </c>
      <c r="AE1169" s="32" t="b">
        <f>Table2[[#This Row],[Total HI5]]=Table2[[#This Row],[Approved Amount_UA Equivalent]]</f>
        <v>1</v>
      </c>
      <c r="AF1169" s="24">
        <v>10</v>
      </c>
      <c r="AG1169" s="20" t="str">
        <f t="shared" si="312"/>
        <v>Investment Project</v>
      </c>
      <c r="AH1169" s="24" t="e">
        <f>VLOOKUP(Table2[[#This Row],[SAP Code]],[25]DATA!$A:$G,7,FALSE)</f>
        <v>#N/A</v>
      </c>
      <c r="AI1169" s="20" t="str">
        <f t="shared" si="313"/>
        <v>Other Investment</v>
      </c>
      <c r="AJ1169" s="25" t="s">
        <v>106</v>
      </c>
      <c r="AK1169" s="25" t="s">
        <v>107</v>
      </c>
      <c r="AL1169" s="23" t="str" cm="1">
        <f t="array" ref="AL1169">_xlfn.SWITCH(AK1169,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69" s="26">
        <v>2</v>
      </c>
      <c r="AN1169" s="25" t="str">
        <f t="shared" si="321"/>
        <v>Non-Sovereign</v>
      </c>
      <c r="AO1169" s="27">
        <v>1</v>
      </c>
      <c r="AP1169" s="23">
        <f>Table2[[#This Row],[Approved Amount_UA Equivalent]]/1000000</f>
        <v>8.08669529060945</v>
      </c>
      <c r="AQ1169" s="19">
        <f t="shared" si="314"/>
        <v>10.762097560554679</v>
      </c>
      <c r="AR1169" s="23" t="str">
        <f t="shared" si="315"/>
        <v>1-10</v>
      </c>
      <c r="AS1169" s="23" t="str">
        <f t="shared" si="316"/>
        <v>1-20</v>
      </c>
      <c r="AT1169" s="23" t="str">
        <f t="shared" si="317"/>
        <v>1-40</v>
      </c>
      <c r="AU1169" s="23" t="str">
        <f t="shared" si="318"/>
        <v>&lt;1-50 Mn</v>
      </c>
      <c r="AV1169" s="23">
        <f>Table2[[#This Row],[Amount]]</f>
        <v>6560000000</v>
      </c>
      <c r="AW1169" s="23" t="str">
        <f t="shared" si="319"/>
        <v>Nov 2019</v>
      </c>
      <c r="AX1169" s="28">
        <f>IFERROR(VLOOKUP(Table2[[#This Row],[SAP Code]],[26]_16!A:B,2,FALSE),0)</f>
        <v>0</v>
      </c>
      <c r="AY1169" s="28">
        <f>IFERROR(VLOOKUP(Table2[[#This Row],[SAP Code]],[26]_16!D:E,2,FALSE)/ 1000000, 0)</f>
        <v>0</v>
      </c>
      <c r="AZ1169" s="28">
        <f>IFERROR(VLOOKUP(Table2[[#This Row],[SAP Code]],[26]_16!G:H,2,FALSE)/ 1000000, 0)</f>
        <v>0</v>
      </c>
      <c r="BA1169" s="28">
        <f>IFERROR(VLOOKUP(Table2[[#This Row],[SAP Code]],[26]_16!J:K,2,FALSE)/ 1000000, 0)</f>
        <v>0</v>
      </c>
      <c r="BB1169" s="28">
        <f>IFERROR(VLOOKUP(Table2[[#This Row],[SAP Code]],[26]_16!M:N,2,FALSE)/ 1000000, 0)</f>
        <v>0</v>
      </c>
      <c r="BC1169" s="28">
        <f>IFERROR(VLOOKUP(Table2[[#This Row],[SAP Code]],[26]_16!P:Q,2,FALSE),0)</f>
        <v>0</v>
      </c>
      <c r="BD1169" s="28">
        <f>IFERROR(VLOOKUP(Table2[[#This Row],[SAP Code]],[26]_16!S:T,2,FALSE),0)</f>
        <v>0</v>
      </c>
      <c r="BE1169" s="28">
        <f>IFERROR(VLOOKUP(Table2[[#This Row],[SAP Code]],[26]_16!V:W,2,FALSE)/ 1000000, 0)</f>
        <v>0</v>
      </c>
      <c r="BF1169" s="28">
        <f>IFERROR(VLOOKUP(Table2[[#This Row],[SAP Code]],[26]_16!Y:Z,2,FALSE)/ 1000000, 0)</f>
        <v>0</v>
      </c>
      <c r="BG1169" s="28" t="str">
        <f>IFERROR(VLOOKUP(Table2[[#This Row],[SAP Code]],[26]port!$A:$AD,30,FALSE),"unknown")</f>
        <v>unknown</v>
      </c>
      <c r="BH1169" s="29" t="str">
        <f t="shared" si="320"/>
        <v>Unknown</v>
      </c>
      <c r="BI1169" s="16"/>
    </row>
    <row r="1170" spans="1:61" ht="17.100000000000001" customHeight="1">
      <c r="A1170" s="16" t="s">
        <v>141</v>
      </c>
      <c r="B1170" s="16" t="s">
        <v>4047</v>
      </c>
      <c r="C1170" s="16" t="s">
        <v>4048</v>
      </c>
      <c r="D1170" s="16" t="s">
        <v>4049</v>
      </c>
      <c r="E1170" s="18">
        <v>43797</v>
      </c>
      <c r="F1170" s="16" t="s">
        <v>4050</v>
      </c>
      <c r="G1170" s="16" t="s">
        <v>107</v>
      </c>
      <c r="H1170" s="37" t="s">
        <v>213</v>
      </c>
      <c r="I1170" s="16" t="s">
        <v>67</v>
      </c>
      <c r="J1170" s="16" t="s">
        <v>103</v>
      </c>
      <c r="K1170" s="16" t="s">
        <v>3436</v>
      </c>
      <c r="L1170" s="16" t="s">
        <v>195</v>
      </c>
      <c r="M1170" s="19">
        <v>70000000</v>
      </c>
      <c r="N1170" s="92">
        <v>86567600</v>
      </c>
      <c r="O1170" s="20" t="s">
        <v>4051</v>
      </c>
      <c r="P1170" s="21" t="s">
        <v>243</v>
      </c>
      <c r="Q1170" s="20" t="s">
        <v>87</v>
      </c>
      <c r="R1170" s="16" t="str">
        <f t="shared" si="310"/>
        <v>ADB Private</v>
      </c>
      <c r="S1170" s="16" t="str">
        <f t="shared" si="309"/>
        <v>I</v>
      </c>
      <c r="T1170" s="32" t="str">
        <f t="shared" si="308"/>
        <v>Multinational</v>
      </c>
      <c r="U1170" s="16" t="str">
        <f t="shared" si="311"/>
        <v>Multinational</v>
      </c>
      <c r="V1170" s="22" t="str">
        <f>IF(ISNUMBER(MATCH(A1170, {"Gabon","Sudan","Niger","Mali","Burkina Faso","Guinea"}, 0)), "De Facto Countries", "Non-De Facto Countries")</f>
        <v>Non-De Facto Countries</v>
      </c>
      <c r="W1170" s="32" t="str">
        <f t="shared" si="322"/>
        <v>Multi</v>
      </c>
      <c r="X1170" s="32" t="str">
        <f t="shared" si="323"/>
        <v>Social</v>
      </c>
      <c r="Y1170" s="52"/>
      <c r="Z1170" s="52"/>
      <c r="AA1170" s="52"/>
      <c r="AB1170" s="52"/>
      <c r="AC1170" s="23">
        <f>Table2[[#This Row],[Approved Amount_UA Equivalent]]</f>
        <v>86567600</v>
      </c>
      <c r="AD1170" s="52">
        <f>SUM(Table2[[#This Row],[Feed Africa ]:[Improve Quality Of Life ]])</f>
        <v>86567600</v>
      </c>
      <c r="AE1170" s="32" t="b">
        <f>Table2[[#This Row],[Total HI5]]=Table2[[#This Row],[Approved Amount_UA Equivalent]]</f>
        <v>1</v>
      </c>
      <c r="AF1170" s="24">
        <v>10</v>
      </c>
      <c r="AG1170" s="20" t="str">
        <f t="shared" si="312"/>
        <v>Investment Project</v>
      </c>
      <c r="AH1170" s="24" t="e">
        <f>VLOOKUP(Table2[[#This Row],[SAP Code]],[25]DATA!$A:$G,7,FALSE)</f>
        <v>#N/A</v>
      </c>
      <c r="AI1170" s="20" t="str">
        <f t="shared" si="313"/>
        <v>Other Investment</v>
      </c>
      <c r="AJ1170" s="25" t="s">
        <v>73</v>
      </c>
      <c r="AK1170" s="25" t="s">
        <v>107</v>
      </c>
      <c r="AL1170" s="23" t="str" cm="1">
        <f t="array" ref="AL1170">_xlfn.SWITCH(AK1170,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70" s="26">
        <v>2</v>
      </c>
      <c r="AN1170" s="25" t="str">
        <f t="shared" si="321"/>
        <v>Non-Sovereign</v>
      </c>
      <c r="AO1170" s="27">
        <v>1</v>
      </c>
      <c r="AP1170" s="23">
        <f>Table2[[#This Row],[Approved Amount_UA Equivalent]]/1000000</f>
        <v>86.567599999999999</v>
      </c>
      <c r="AQ1170" s="92">
        <f t="shared" si="314"/>
        <v>115.207624784</v>
      </c>
      <c r="AR1170" s="23" t="str">
        <f t="shared" si="315"/>
        <v>81-90</v>
      </c>
      <c r="AS1170" s="23" t="str">
        <f t="shared" si="316"/>
        <v>81-100</v>
      </c>
      <c r="AT1170" s="23" t="str">
        <f t="shared" si="317"/>
        <v>81-120</v>
      </c>
      <c r="AU1170" s="23" t="str">
        <f t="shared" si="318"/>
        <v>50-100 Mn</v>
      </c>
      <c r="AV1170" s="23">
        <f>Table2[[#This Row],[Amount]]</f>
        <v>70000000</v>
      </c>
      <c r="AW1170" s="23" t="str">
        <f t="shared" si="319"/>
        <v>Nov 2019</v>
      </c>
      <c r="AX1170" s="28">
        <f>IFERROR(VLOOKUP(Table2[[#This Row],[SAP Code]],[26]_16!A:B,2,FALSE),0)</f>
        <v>0</v>
      </c>
      <c r="AY1170" s="28">
        <f>IFERROR(VLOOKUP(Table2[[#This Row],[SAP Code]],[26]_16!D:E,2,FALSE)/ 1000000, 0)</f>
        <v>0</v>
      </c>
      <c r="AZ1170" s="28">
        <f>IFERROR(VLOOKUP(Table2[[#This Row],[SAP Code]],[26]_16!G:H,2,FALSE)/ 1000000, 0)</f>
        <v>0</v>
      </c>
      <c r="BA1170" s="28">
        <f>IFERROR(VLOOKUP(Table2[[#This Row],[SAP Code]],[26]_16!J:K,2,FALSE)/ 1000000, 0)</f>
        <v>0</v>
      </c>
      <c r="BB1170" s="28">
        <f>IFERROR(VLOOKUP(Table2[[#This Row],[SAP Code]],[26]_16!M:N,2,FALSE)/ 1000000, 0)</f>
        <v>0</v>
      </c>
      <c r="BC1170" s="28">
        <f>IFERROR(VLOOKUP(Table2[[#This Row],[SAP Code]],[26]_16!P:Q,2,FALSE),0)</f>
        <v>0</v>
      </c>
      <c r="BD1170" s="28">
        <f>IFERROR(VLOOKUP(Table2[[#This Row],[SAP Code]],[26]_16!S:T,2,FALSE),0)</f>
        <v>0</v>
      </c>
      <c r="BE1170" s="28">
        <f>IFERROR(VLOOKUP(Table2[[#This Row],[SAP Code]],[26]_16!V:W,2,FALSE)/ 1000000, 0)</f>
        <v>0</v>
      </c>
      <c r="BF1170" s="28">
        <f>IFERROR(VLOOKUP(Table2[[#This Row],[SAP Code]],[26]_16!Y:Z,2,FALSE)/ 1000000, 0)</f>
        <v>0</v>
      </c>
      <c r="BG1170" s="28" t="str">
        <f>IFERROR(VLOOKUP(Table2[[#This Row],[SAP Code]],[26]port!$A:$AD,30,FALSE),"unknown")</f>
        <v>unknown</v>
      </c>
      <c r="BH1170" s="29" t="str">
        <f t="shared" si="320"/>
        <v>Unknown</v>
      </c>
      <c r="BI1170" s="16"/>
    </row>
    <row r="1171" spans="1:61" ht="17.100000000000001" customHeight="1">
      <c r="A1171" s="16" t="s">
        <v>108</v>
      </c>
      <c r="B1171" s="16" t="s">
        <v>4052</v>
      </c>
      <c r="C1171" s="16" t="s">
        <v>4053</v>
      </c>
      <c r="D1171" s="16" t="s">
        <v>4054</v>
      </c>
      <c r="E1171" s="18">
        <v>43801</v>
      </c>
      <c r="F1171" s="16" t="s">
        <v>112</v>
      </c>
      <c r="G1171" s="16" t="s">
        <v>74</v>
      </c>
      <c r="H1171" s="16" t="s">
        <v>81</v>
      </c>
      <c r="I1171" s="16" t="s">
        <v>155</v>
      </c>
      <c r="J1171" s="16" t="s">
        <v>2463</v>
      </c>
      <c r="K1171" s="16" t="s">
        <v>69</v>
      </c>
      <c r="L1171" s="16" t="s">
        <v>85</v>
      </c>
      <c r="M1171" s="19">
        <v>12000000</v>
      </c>
      <c r="N1171" s="19">
        <v>12000000</v>
      </c>
      <c r="O1171" s="20" t="s">
        <v>4055</v>
      </c>
      <c r="P1171" s="21">
        <v>5900155016161</v>
      </c>
      <c r="Q1171" s="20" t="s">
        <v>72</v>
      </c>
      <c r="R1171" s="16" t="str">
        <f t="shared" si="310"/>
        <v>ADF Including TSF</v>
      </c>
      <c r="S1171" s="16" t="str">
        <f t="shared" si="309"/>
        <v>A</v>
      </c>
      <c r="T1171" s="16" t="str">
        <f t="shared" si="308"/>
        <v>ADF Countries</v>
      </c>
      <c r="U1171" s="16" t="str">
        <f t="shared" si="311"/>
        <v>Transition States</v>
      </c>
      <c r="V1171" s="22" t="str">
        <f>IF(ISNUMBER(MATCH(A1171, {"Gabon","Sudan","Niger","Mali","Burkina Faso","Guinea"}, 0)), "De Facto Countries", "Non-De Facto Countries")</f>
        <v>Non-De Facto Countries</v>
      </c>
      <c r="W1171" s="16" t="str">
        <f t="shared" si="322"/>
        <v>East</v>
      </c>
      <c r="X1171" s="16" t="str">
        <f t="shared" si="323"/>
        <v>Agriculture</v>
      </c>
      <c r="Y1171" s="23">
        <f>Table2[[#This Row],[Approved Amount_UA Equivalent]]</f>
        <v>12000000</v>
      </c>
      <c r="AD1171" s="23">
        <f>SUM(Table2[[#This Row],[Feed Africa ]:[Improve Quality Of Life ]])</f>
        <v>12000000</v>
      </c>
      <c r="AE1171" s="16" t="b">
        <f>Table2[[#This Row],[Total HI5]]=Table2[[#This Row],[Approved Amount_UA Equivalent]]</f>
        <v>1</v>
      </c>
      <c r="AF1171" s="24">
        <v>10</v>
      </c>
      <c r="AG1171" s="20" t="str">
        <f t="shared" si="312"/>
        <v>Investment Project</v>
      </c>
      <c r="AH1171" s="24" t="e">
        <f>VLOOKUP(Table2[[#This Row],[SAP Code]],[25]DATA!$A:$G,7,FALSE)</f>
        <v>#N/A</v>
      </c>
      <c r="AI1171" s="20" t="str">
        <f t="shared" si="313"/>
        <v>Infrastructure</v>
      </c>
      <c r="AJ1171" s="25" t="s">
        <v>157</v>
      </c>
      <c r="AK1171" s="25" t="s">
        <v>74</v>
      </c>
      <c r="AL1171" s="23" t="str" cm="1">
        <f t="array" ref="AL1171">_xlfn.SWITCH(AK1171,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71" s="26">
        <v>1</v>
      </c>
      <c r="AN1171" s="25" t="str">
        <f t="shared" si="321"/>
        <v>Sovereign</v>
      </c>
      <c r="AO1171" s="27">
        <v>0.5</v>
      </c>
      <c r="AP1171" s="23">
        <f>Table2[[#This Row],[Approved Amount_UA Equivalent]]/1000000</f>
        <v>12</v>
      </c>
      <c r="AQ1171" s="19">
        <f t="shared" si="314"/>
        <v>15.970079999999999</v>
      </c>
      <c r="AR1171" s="23" t="str">
        <f t="shared" si="315"/>
        <v>11-20</v>
      </c>
      <c r="AS1171" s="23" t="str">
        <f t="shared" si="316"/>
        <v>1-20</v>
      </c>
      <c r="AT1171" s="23" t="str">
        <f t="shared" si="317"/>
        <v>1-40</v>
      </c>
      <c r="AU1171" s="23" t="str">
        <f t="shared" si="318"/>
        <v>&lt;1-50 Mn</v>
      </c>
      <c r="AV1171" s="23">
        <f>Table2[[#This Row],[Amount]]</f>
        <v>12000000</v>
      </c>
      <c r="AW1171" s="23" t="str">
        <f t="shared" si="319"/>
        <v>Dec 2019</v>
      </c>
      <c r="AX1171" s="28">
        <f>IFERROR(VLOOKUP(Table2[[#This Row],[SAP Code]],[26]_16!A:B,2,FALSE),0)</f>
        <v>0</v>
      </c>
      <c r="AY1171" s="28">
        <f>IFERROR(VLOOKUP(Table2[[#This Row],[SAP Code]],[26]_16!D:E,2,FALSE)/ 1000000, 0)</f>
        <v>0</v>
      </c>
      <c r="AZ1171" s="28">
        <f>IFERROR(VLOOKUP(Table2[[#This Row],[SAP Code]],[26]_16!G:H,2,FALSE)/ 1000000, 0)</f>
        <v>0</v>
      </c>
      <c r="BA1171" s="28">
        <f>IFERROR(VLOOKUP(Table2[[#This Row],[SAP Code]],[26]_16!J:K,2,FALSE)/ 1000000, 0)</f>
        <v>0</v>
      </c>
      <c r="BB1171" s="28">
        <f>IFERROR(VLOOKUP(Table2[[#This Row],[SAP Code]],[26]_16!M:N,2,FALSE)/ 1000000, 0)</f>
        <v>0</v>
      </c>
      <c r="BC1171" s="28">
        <f>IFERROR(VLOOKUP(Table2[[#This Row],[SAP Code]],[26]_16!P:Q,2,FALSE),0)</f>
        <v>0</v>
      </c>
      <c r="BD1171" s="28">
        <f>IFERROR(VLOOKUP(Table2[[#This Row],[SAP Code]],[26]_16!S:T,2,FALSE),0)</f>
        <v>0</v>
      </c>
      <c r="BE1171" s="28">
        <f>IFERROR(VLOOKUP(Table2[[#This Row],[SAP Code]],[26]_16!V:W,2,FALSE)/ 1000000, 0)</f>
        <v>0</v>
      </c>
      <c r="BF1171" s="28">
        <f>IFERROR(VLOOKUP(Table2[[#This Row],[SAP Code]],[26]_16!Y:Z,2,FALSE)/ 1000000, 0)</f>
        <v>0</v>
      </c>
      <c r="BG1171" s="28" t="str">
        <f>IFERROR(VLOOKUP(Table2[[#This Row],[SAP Code]],[26]port!$A:$AD,30,FALSE),"unknown")</f>
        <v>unknown</v>
      </c>
      <c r="BH1171" s="29" t="str">
        <f t="shared" si="320"/>
        <v>Unknown</v>
      </c>
      <c r="BI1171" s="16"/>
    </row>
    <row r="1172" spans="1:61" ht="17.100000000000001" customHeight="1">
      <c r="A1172" s="16" t="s">
        <v>221</v>
      </c>
      <c r="B1172" s="16" t="s">
        <v>4056</v>
      </c>
      <c r="C1172" s="16" t="s">
        <v>4057</v>
      </c>
      <c r="D1172" s="16" t="s">
        <v>4058</v>
      </c>
      <c r="E1172" s="18">
        <v>43804</v>
      </c>
      <c r="F1172" s="16" t="s">
        <v>225</v>
      </c>
      <c r="G1172" s="16" t="s">
        <v>126</v>
      </c>
      <c r="H1172" s="16" t="s">
        <v>132</v>
      </c>
      <c r="I1172" s="16" t="s">
        <v>123</v>
      </c>
      <c r="J1172" s="16" t="s">
        <v>83</v>
      </c>
      <c r="K1172" s="16" t="s">
        <v>84</v>
      </c>
      <c r="L1172" s="16" t="s">
        <v>85</v>
      </c>
      <c r="M1172" s="19">
        <v>6500000</v>
      </c>
      <c r="N1172" s="19">
        <v>6500000</v>
      </c>
      <c r="O1172" s="20" t="s">
        <v>4059</v>
      </c>
      <c r="P1172" s="21">
        <v>2100150042246</v>
      </c>
      <c r="Q1172" s="20" t="s">
        <v>72</v>
      </c>
      <c r="R1172" s="16" t="str">
        <f t="shared" si="310"/>
        <v>ADF Including TSF</v>
      </c>
      <c r="S1172" s="16" t="str">
        <f t="shared" si="309"/>
        <v>E</v>
      </c>
      <c r="T1172" s="16" t="str">
        <f t="shared" si="308"/>
        <v>ADF Countries</v>
      </c>
      <c r="U1172" s="16" t="str">
        <f t="shared" si="311"/>
        <v>Transition States</v>
      </c>
      <c r="V1172" s="22" t="str">
        <f>IF(ISNUMBER(MATCH(A1172, {"Gabon","Sudan","Niger","Mali","Burkina Faso","Guinea"}, 0)), "De Facto Countries", "Non-De Facto Countries")</f>
        <v>De Facto Countries</v>
      </c>
      <c r="W1172" s="16" t="str">
        <f t="shared" si="322"/>
        <v>West</v>
      </c>
      <c r="X1172" s="16" t="str">
        <f t="shared" si="323"/>
        <v>WASH Sector</v>
      </c>
      <c r="Y1172" s="23">
        <f>Table2[[#This Row],[Approved Amount_UA Equivalent]]*0.03</f>
        <v>195000</v>
      </c>
      <c r="Z1172" s="23">
        <f>Table2[[#This Row],[Approved Amount_UA Equivalent]]*0.01</f>
        <v>65000</v>
      </c>
      <c r="AC1172" s="23">
        <f>Table2[[#This Row],[Approved Amount_UA Equivalent]]*0.96</f>
        <v>6240000</v>
      </c>
      <c r="AD1172" s="23">
        <f>SUM(Table2[[#This Row],[Feed Africa ]:[Improve Quality Of Life ]])</f>
        <v>6500000</v>
      </c>
      <c r="AE1172" s="16" t="b">
        <f>Table2[[#This Row],[Total HI5]]=Table2[[#This Row],[Approved Amount_UA Equivalent]]</f>
        <v>1</v>
      </c>
      <c r="AF1172" s="24">
        <v>10</v>
      </c>
      <c r="AG1172" s="20" t="str">
        <f t="shared" si="312"/>
        <v>Investment Project</v>
      </c>
      <c r="AH1172" s="24" t="e">
        <f>VLOOKUP(Table2[[#This Row],[SAP Code]],[25]DATA!$A:$G,7,FALSE)</f>
        <v>#N/A</v>
      </c>
      <c r="AI1172" s="20" t="str">
        <f t="shared" si="313"/>
        <v>Infrastructure</v>
      </c>
      <c r="AJ1172" s="25" t="s">
        <v>89</v>
      </c>
      <c r="AK1172" s="25" t="s">
        <v>126</v>
      </c>
      <c r="AL1172" s="23" t="str" cm="1">
        <f t="array" ref="AL1172">_xlfn.SWITCH(AK1172,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72" s="26">
        <v>1</v>
      </c>
      <c r="AN1172" s="25" t="str">
        <f t="shared" si="321"/>
        <v>Sovereign</v>
      </c>
      <c r="AO1172" s="27">
        <v>0.33333333333333331</v>
      </c>
      <c r="AP1172" s="23">
        <f>Table2[[#This Row],[Approved Amount_UA Equivalent]]/1000000</f>
        <v>6.5</v>
      </c>
      <c r="AQ1172" s="19">
        <f t="shared" si="314"/>
        <v>8.6504600000000007</v>
      </c>
      <c r="AR1172" s="23" t="str">
        <f t="shared" si="315"/>
        <v>1-10</v>
      </c>
      <c r="AS1172" s="23" t="str">
        <f t="shared" si="316"/>
        <v>1-20</v>
      </c>
      <c r="AT1172" s="23" t="str">
        <f t="shared" si="317"/>
        <v>1-40</v>
      </c>
      <c r="AU1172" s="23" t="str">
        <f t="shared" si="318"/>
        <v>&lt;1-50 Mn</v>
      </c>
      <c r="AV1172" s="23">
        <f>Table2[[#This Row],[Amount]]</f>
        <v>6500000</v>
      </c>
      <c r="AW1172" s="23" t="str">
        <f t="shared" si="319"/>
        <v>Dec 2019</v>
      </c>
      <c r="AX1172" s="28">
        <f>IFERROR(VLOOKUP(Table2[[#This Row],[SAP Code]],[26]_16!A:B,2,FALSE),0)</f>
        <v>0</v>
      </c>
      <c r="AY1172" s="28">
        <f>IFERROR(VLOOKUP(Table2[[#This Row],[SAP Code]],[26]_16!D:E,2,FALSE)/ 1000000, 0)</f>
        <v>0</v>
      </c>
      <c r="AZ1172" s="28">
        <f>IFERROR(VLOOKUP(Table2[[#This Row],[SAP Code]],[26]_16!G:H,2,FALSE)/ 1000000, 0)</f>
        <v>0</v>
      </c>
      <c r="BA1172" s="28">
        <f>IFERROR(VLOOKUP(Table2[[#This Row],[SAP Code]],[26]_16!J:K,2,FALSE)/ 1000000, 0)</f>
        <v>0</v>
      </c>
      <c r="BB1172" s="28">
        <f>IFERROR(VLOOKUP(Table2[[#This Row],[SAP Code]],[26]_16!M:N,2,FALSE)/ 1000000, 0)</f>
        <v>0</v>
      </c>
      <c r="BC1172" s="28">
        <f>IFERROR(VLOOKUP(Table2[[#This Row],[SAP Code]],[26]_16!P:Q,2,FALSE),0)</f>
        <v>2.2579420000000003E-2</v>
      </c>
      <c r="BD1172" s="28">
        <f>IFERROR(VLOOKUP(Table2[[#This Row],[SAP Code]],[26]_16!S:T,2,FALSE),0)</f>
        <v>0.12410277</v>
      </c>
      <c r="BE1172" s="28">
        <f>IFERROR(VLOOKUP(Table2[[#This Row],[SAP Code]],[26]_16!V:W,2,FALSE)/ 1000000, 0)</f>
        <v>0.45461280000000004</v>
      </c>
      <c r="BF1172" s="28">
        <f>IFERROR(VLOOKUP(Table2[[#This Row],[SAP Code]],[26]_16!Y:Z,2,FALSE)/ 1000000, 0)</f>
        <v>0.99965062000000005</v>
      </c>
      <c r="BG1172" s="28" t="str">
        <f>IFERROR(VLOOKUP(Table2[[#This Row],[SAP Code]],[26]port!$A:$AD,30,FALSE),"unknown")</f>
        <v>OnGo</v>
      </c>
      <c r="BH1172" s="29" t="str">
        <f t="shared" si="320"/>
        <v>Ongoing</v>
      </c>
      <c r="BI1172" s="16"/>
    </row>
    <row r="1173" spans="1:61" ht="17.100000000000001" customHeight="1">
      <c r="A1173" s="16" t="s">
        <v>221</v>
      </c>
      <c r="B1173" s="16" t="s">
        <v>4056</v>
      </c>
      <c r="C1173" s="16" t="s">
        <v>4060</v>
      </c>
      <c r="D1173" s="16" t="s">
        <v>4058</v>
      </c>
      <c r="E1173" s="18">
        <v>43804</v>
      </c>
      <c r="F1173" s="16" t="s">
        <v>225</v>
      </c>
      <c r="G1173" s="16" t="s">
        <v>126</v>
      </c>
      <c r="H1173" s="16" t="s">
        <v>132</v>
      </c>
      <c r="I1173" s="16" t="s">
        <v>123</v>
      </c>
      <c r="J1173" s="16" t="s">
        <v>83</v>
      </c>
      <c r="K1173" s="16" t="s">
        <v>69</v>
      </c>
      <c r="L1173" s="16" t="s">
        <v>85</v>
      </c>
      <c r="M1173" s="19">
        <v>4030000</v>
      </c>
      <c r="N1173" s="19">
        <v>4030000</v>
      </c>
      <c r="O1173" s="20" t="s">
        <v>4059</v>
      </c>
      <c r="P1173" s="21">
        <v>2100155040622</v>
      </c>
      <c r="Q1173" s="20" t="s">
        <v>72</v>
      </c>
      <c r="R1173" s="16" t="str">
        <f t="shared" si="310"/>
        <v>ADF Including TSF</v>
      </c>
      <c r="S1173" s="16" t="str">
        <f t="shared" si="309"/>
        <v>E</v>
      </c>
      <c r="T1173" s="16" t="str">
        <f t="shared" si="308"/>
        <v>ADF Countries</v>
      </c>
      <c r="U1173" s="16" t="str">
        <f t="shared" si="311"/>
        <v>Transition States</v>
      </c>
      <c r="V1173" s="22" t="str">
        <f>IF(ISNUMBER(MATCH(A1173, {"Gabon","Sudan","Niger","Mali","Burkina Faso","Guinea"}, 0)), "De Facto Countries", "Non-De Facto Countries")</f>
        <v>De Facto Countries</v>
      </c>
      <c r="W1173" s="16" t="str">
        <f t="shared" si="322"/>
        <v>West</v>
      </c>
      <c r="X1173" s="16" t="str">
        <f t="shared" si="323"/>
        <v>WASH Sector</v>
      </c>
      <c r="Y1173" s="23">
        <f>Table2[[#This Row],[Approved Amount_UA Equivalent]]*0.03</f>
        <v>120900</v>
      </c>
      <c r="Z1173" s="23">
        <f>Table2[[#This Row],[Approved Amount_UA Equivalent]]*0.01</f>
        <v>40300</v>
      </c>
      <c r="AC1173" s="23">
        <f>Table2[[#This Row],[Approved Amount_UA Equivalent]]*0.96</f>
        <v>3868800</v>
      </c>
      <c r="AD1173" s="23">
        <f>SUM(Table2[[#This Row],[Feed Africa ]:[Improve Quality Of Life ]])</f>
        <v>4030000</v>
      </c>
      <c r="AE1173" s="16" t="b">
        <f>Table2[[#This Row],[Total HI5]]=Table2[[#This Row],[Approved Amount_UA Equivalent]]</f>
        <v>1</v>
      </c>
      <c r="AF1173" s="24">
        <v>10</v>
      </c>
      <c r="AG1173" s="20" t="str">
        <f t="shared" si="312"/>
        <v>Investment Project</v>
      </c>
      <c r="AH1173" s="24" t="e">
        <f>VLOOKUP(Table2[[#This Row],[SAP Code]],[25]DATA!$A:$G,7,FALSE)</f>
        <v>#N/A</v>
      </c>
      <c r="AI1173" s="20" t="str">
        <f t="shared" si="313"/>
        <v>Infrastructure</v>
      </c>
      <c r="AJ1173" s="25" t="s">
        <v>89</v>
      </c>
      <c r="AK1173" s="25" t="s">
        <v>126</v>
      </c>
      <c r="AL1173" s="23" t="str" cm="1">
        <f t="array" ref="AL1173">_xlfn.SWITCH(AK1173,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73" s="26">
        <v>1</v>
      </c>
      <c r="AN1173" s="25" t="str">
        <f t="shared" si="321"/>
        <v>Sovereign</v>
      </c>
      <c r="AO1173" s="27">
        <v>0.33333333333333331</v>
      </c>
      <c r="AP1173" s="23">
        <f>Table2[[#This Row],[Approved Amount_UA Equivalent]]/1000000</f>
        <v>4.03</v>
      </c>
      <c r="AQ1173" s="19">
        <f t="shared" si="314"/>
        <v>5.3632852</v>
      </c>
      <c r="AR1173" s="23" t="str">
        <f t="shared" si="315"/>
        <v>1-10</v>
      </c>
      <c r="AS1173" s="23" t="str">
        <f t="shared" si="316"/>
        <v>1-20</v>
      </c>
      <c r="AT1173" s="23" t="str">
        <f t="shared" si="317"/>
        <v>1-40</v>
      </c>
      <c r="AU1173" s="23" t="str">
        <f t="shared" si="318"/>
        <v>&lt;1-50 Mn</v>
      </c>
      <c r="AV1173" s="23">
        <f>Table2[[#This Row],[Amount]]</f>
        <v>4030000</v>
      </c>
      <c r="AW1173" s="23" t="str">
        <f t="shared" si="319"/>
        <v>Dec 2019</v>
      </c>
      <c r="AX1173" s="28">
        <f>IFERROR(VLOOKUP(Table2[[#This Row],[SAP Code]],[26]_16!A:B,2,FALSE),0)</f>
        <v>0</v>
      </c>
      <c r="AY1173" s="28">
        <f>IFERROR(VLOOKUP(Table2[[#This Row],[SAP Code]],[26]_16!D:E,2,FALSE)/ 1000000, 0)</f>
        <v>0</v>
      </c>
      <c r="AZ1173" s="28">
        <f>IFERROR(VLOOKUP(Table2[[#This Row],[SAP Code]],[26]_16!G:H,2,FALSE)/ 1000000, 0)</f>
        <v>0</v>
      </c>
      <c r="BA1173" s="28">
        <f>IFERROR(VLOOKUP(Table2[[#This Row],[SAP Code]],[26]_16!J:K,2,FALSE)/ 1000000, 0)</f>
        <v>0</v>
      </c>
      <c r="BB1173" s="28">
        <f>IFERROR(VLOOKUP(Table2[[#This Row],[SAP Code]],[26]_16!M:N,2,FALSE)/ 1000000, 0)</f>
        <v>0</v>
      </c>
      <c r="BC1173" s="28">
        <f>IFERROR(VLOOKUP(Table2[[#This Row],[SAP Code]],[26]_16!P:Q,2,FALSE),0)</f>
        <v>2.2579420000000003E-2</v>
      </c>
      <c r="BD1173" s="28">
        <f>IFERROR(VLOOKUP(Table2[[#This Row],[SAP Code]],[26]_16!S:T,2,FALSE),0)</f>
        <v>0.12410277</v>
      </c>
      <c r="BE1173" s="28">
        <f>IFERROR(VLOOKUP(Table2[[#This Row],[SAP Code]],[26]_16!V:W,2,FALSE)/ 1000000, 0)</f>
        <v>0.45461280000000004</v>
      </c>
      <c r="BF1173" s="28">
        <f>IFERROR(VLOOKUP(Table2[[#This Row],[SAP Code]],[26]_16!Y:Z,2,FALSE)/ 1000000, 0)</f>
        <v>0.99965062000000005</v>
      </c>
      <c r="BG1173" s="28" t="str">
        <f>IFERROR(VLOOKUP(Table2[[#This Row],[SAP Code]],[26]port!$A:$AD,30,FALSE),"unknown")</f>
        <v>OnGo</v>
      </c>
      <c r="BH1173" s="29" t="str">
        <f t="shared" si="320"/>
        <v>Ongoing</v>
      </c>
      <c r="BI1173" s="16"/>
    </row>
    <row r="1174" spans="1:61" ht="17.100000000000001" customHeight="1">
      <c r="A1174" s="16" t="s">
        <v>221</v>
      </c>
      <c r="B1174" s="16" t="s">
        <v>4056</v>
      </c>
      <c r="C1174" s="16" t="s">
        <v>4061</v>
      </c>
      <c r="D1174" s="16" t="s">
        <v>4058</v>
      </c>
      <c r="E1174" s="18">
        <v>43804</v>
      </c>
      <c r="F1174" s="16" t="s">
        <v>225</v>
      </c>
      <c r="G1174" s="16" t="s">
        <v>126</v>
      </c>
      <c r="H1174" s="16" t="s">
        <v>132</v>
      </c>
      <c r="I1174" s="16" t="s">
        <v>123</v>
      </c>
      <c r="J1174" s="16" t="s">
        <v>377</v>
      </c>
      <c r="K1174" s="16" t="s">
        <v>69</v>
      </c>
      <c r="L1174" s="16" t="s">
        <v>195</v>
      </c>
      <c r="M1174" s="19">
        <v>1000000</v>
      </c>
      <c r="N1174" s="19">
        <v>801879.6057959859</v>
      </c>
      <c r="O1174" s="20" t="s">
        <v>4059</v>
      </c>
      <c r="P1174" s="21">
        <v>5800155002301</v>
      </c>
      <c r="Q1174" s="20" t="s">
        <v>72</v>
      </c>
      <c r="R1174" s="16" t="str">
        <f t="shared" si="310"/>
        <v>OTHERS</v>
      </c>
      <c r="S1174" s="16" t="str">
        <f t="shared" si="309"/>
        <v>E</v>
      </c>
      <c r="T1174" s="16" t="str">
        <f t="shared" si="308"/>
        <v>ADF Countries</v>
      </c>
      <c r="U1174" s="16" t="str">
        <f t="shared" si="311"/>
        <v>Transition States</v>
      </c>
      <c r="V1174" s="22" t="str">
        <f>IF(ISNUMBER(MATCH(A1174, {"Gabon","Sudan","Niger","Mali","Burkina Faso","Guinea"}, 0)), "De Facto Countries", "Non-De Facto Countries")</f>
        <v>De Facto Countries</v>
      </c>
      <c r="W1174" s="16" t="str">
        <f t="shared" si="322"/>
        <v>West</v>
      </c>
      <c r="X1174" s="16" t="str">
        <f t="shared" si="323"/>
        <v>WASH Sector</v>
      </c>
      <c r="Y1174" s="23">
        <f>Table2[[#This Row],[Approved Amount_UA Equivalent]]*0.03</f>
        <v>24056.388173879575</v>
      </c>
      <c r="Z1174" s="23">
        <f>Table2[[#This Row],[Approved Amount_UA Equivalent]]*0.01</f>
        <v>8018.7960579598594</v>
      </c>
      <c r="AC1174" s="23">
        <f>Table2[[#This Row],[Approved Amount_UA Equivalent]]*0.96</f>
        <v>769804.42156414641</v>
      </c>
      <c r="AD1174" s="23">
        <f>SUM(Table2[[#This Row],[Feed Africa ]:[Improve Quality Of Life ]])</f>
        <v>801879.60579598579</v>
      </c>
      <c r="AE1174" s="16" t="b">
        <f>Table2[[#This Row],[Total HI5]]=Table2[[#This Row],[Approved Amount_UA Equivalent]]</f>
        <v>1</v>
      </c>
      <c r="AF1174" s="24">
        <v>10</v>
      </c>
      <c r="AG1174" s="20" t="str">
        <f t="shared" si="312"/>
        <v>Investment Project</v>
      </c>
      <c r="AH1174" s="24" t="e">
        <f>VLOOKUP(Table2[[#This Row],[SAP Code]],[25]DATA!$A:$G,7,FALSE)</f>
        <v>#N/A</v>
      </c>
      <c r="AI1174" s="20" t="str">
        <f t="shared" si="313"/>
        <v>Infrastructure</v>
      </c>
      <c r="AJ1174" s="25" t="s">
        <v>89</v>
      </c>
      <c r="AK1174" s="25" t="s">
        <v>126</v>
      </c>
      <c r="AL1174" s="23" t="str" cm="1">
        <f t="array" ref="AL1174">_xlfn.SWITCH(AK1174,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74" s="26">
        <v>1</v>
      </c>
      <c r="AN1174" s="25" t="str">
        <f t="shared" si="321"/>
        <v>Sovereign</v>
      </c>
      <c r="AO1174" s="27">
        <v>0.33333333333333331</v>
      </c>
      <c r="AP1174" s="23">
        <f>Table2[[#This Row],[Approved Amount_UA Equivalent]]/1000000</f>
        <v>0.80187960579598594</v>
      </c>
      <c r="AQ1174" s="19">
        <f t="shared" si="314"/>
        <v>1.0671734545775298</v>
      </c>
      <c r="AR1174" s="23" t="str">
        <f t="shared" si="315"/>
        <v>1-10</v>
      </c>
      <c r="AS1174" s="23" t="str">
        <f t="shared" si="316"/>
        <v>1-20</v>
      </c>
      <c r="AT1174" s="23" t="str">
        <f t="shared" si="317"/>
        <v>1-40</v>
      </c>
      <c r="AU1174" s="23" t="str">
        <f t="shared" si="318"/>
        <v>&lt;1-50 Mn</v>
      </c>
      <c r="AV1174" s="23">
        <f>Table2[[#This Row],[Amount]]</f>
        <v>1000000</v>
      </c>
      <c r="AW1174" s="23" t="str">
        <f t="shared" si="319"/>
        <v>Dec 2019</v>
      </c>
      <c r="AX1174" s="28">
        <f>IFERROR(VLOOKUP(Table2[[#This Row],[SAP Code]],[26]_16!A:B,2,FALSE),0)</f>
        <v>0</v>
      </c>
      <c r="AY1174" s="28">
        <f>IFERROR(VLOOKUP(Table2[[#This Row],[SAP Code]],[26]_16!D:E,2,FALSE)/ 1000000, 0)</f>
        <v>0</v>
      </c>
      <c r="AZ1174" s="28">
        <f>IFERROR(VLOOKUP(Table2[[#This Row],[SAP Code]],[26]_16!G:H,2,FALSE)/ 1000000, 0)</f>
        <v>0</v>
      </c>
      <c r="BA1174" s="28">
        <f>IFERROR(VLOOKUP(Table2[[#This Row],[SAP Code]],[26]_16!J:K,2,FALSE)/ 1000000, 0)</f>
        <v>0</v>
      </c>
      <c r="BB1174" s="28">
        <f>IFERROR(VLOOKUP(Table2[[#This Row],[SAP Code]],[26]_16!M:N,2,FALSE)/ 1000000, 0)</f>
        <v>0</v>
      </c>
      <c r="BC1174" s="28">
        <f>IFERROR(VLOOKUP(Table2[[#This Row],[SAP Code]],[26]_16!P:Q,2,FALSE),0)</f>
        <v>2.2579420000000003E-2</v>
      </c>
      <c r="BD1174" s="28">
        <f>IFERROR(VLOOKUP(Table2[[#This Row],[SAP Code]],[26]_16!S:T,2,FALSE),0)</f>
        <v>0.12410277</v>
      </c>
      <c r="BE1174" s="28">
        <f>IFERROR(VLOOKUP(Table2[[#This Row],[SAP Code]],[26]_16!V:W,2,FALSE)/ 1000000, 0)</f>
        <v>0.45461280000000004</v>
      </c>
      <c r="BF1174" s="28">
        <f>IFERROR(VLOOKUP(Table2[[#This Row],[SAP Code]],[26]_16!Y:Z,2,FALSE)/ 1000000, 0)</f>
        <v>0.99965062000000005</v>
      </c>
      <c r="BG1174" s="28" t="str">
        <f>IFERROR(VLOOKUP(Table2[[#This Row],[SAP Code]],[26]port!$A:$AD,30,FALSE),"unknown")</f>
        <v>OnGo</v>
      </c>
      <c r="BH1174" s="29" t="str">
        <f t="shared" si="320"/>
        <v>Ongoing</v>
      </c>
      <c r="BI1174" s="16"/>
    </row>
    <row r="1175" spans="1:61" ht="17.100000000000001" customHeight="1">
      <c r="A1175" s="16" t="s">
        <v>690</v>
      </c>
      <c r="B1175" s="16" t="s">
        <v>4062</v>
      </c>
      <c r="C1175" s="16" t="s">
        <v>4063</v>
      </c>
      <c r="D1175" s="16" t="s">
        <v>4064</v>
      </c>
      <c r="E1175" s="18">
        <v>43804</v>
      </c>
      <c r="F1175" s="16" t="s">
        <v>694</v>
      </c>
      <c r="G1175" s="16" t="s">
        <v>107</v>
      </c>
      <c r="H1175" s="16" t="s">
        <v>132</v>
      </c>
      <c r="I1175" s="16" t="s">
        <v>102</v>
      </c>
      <c r="J1175" s="16" t="s">
        <v>83</v>
      </c>
      <c r="K1175" s="16" t="s">
        <v>84</v>
      </c>
      <c r="L1175" s="16" t="s">
        <v>85</v>
      </c>
      <c r="M1175" s="19">
        <v>7290000</v>
      </c>
      <c r="N1175" s="19">
        <v>7290000</v>
      </c>
      <c r="O1175" s="20" t="s">
        <v>4065</v>
      </c>
      <c r="P1175" s="21" t="s">
        <v>147</v>
      </c>
      <c r="Q1175" s="20" t="s">
        <v>72</v>
      </c>
      <c r="R1175" s="16" t="str">
        <f t="shared" si="310"/>
        <v>ADF Including TSF</v>
      </c>
      <c r="S1175" s="16" t="str">
        <f t="shared" si="309"/>
        <v>H</v>
      </c>
      <c r="T1175" s="16" t="str">
        <f t="shared" si="308"/>
        <v>ADF Countries</v>
      </c>
      <c r="U1175" s="16" t="str">
        <f t="shared" si="311"/>
        <v>Transition States</v>
      </c>
      <c r="V1175" s="22" t="str">
        <f>IF(ISNUMBER(MATCH(A1175, {"Gabon","Sudan","Niger","Mali","Burkina Faso","Guinea"}, 0)), "De Facto Countries", "Non-De Facto Countries")</f>
        <v>De Facto Countries</v>
      </c>
      <c r="W1175" s="16" t="str">
        <f t="shared" si="322"/>
        <v>West</v>
      </c>
      <c r="X1175" s="16" t="str">
        <f t="shared" si="323"/>
        <v>Finance</v>
      </c>
      <c r="Y1175" s="23"/>
      <c r="AA1175" s="23">
        <f>Table2[[#This Row],[Approved Amount_UA Equivalent]]</f>
        <v>7290000</v>
      </c>
      <c r="AD1175" s="23">
        <f>SUM(Table2[[#This Row],[Feed Africa ]:[Improve Quality Of Life ]])</f>
        <v>7290000</v>
      </c>
      <c r="AE1175" s="16" t="b">
        <f>Table2[[#This Row],[Total HI5]]=Table2[[#This Row],[Approved Amount_UA Equivalent]]</f>
        <v>1</v>
      </c>
      <c r="AF1175" s="24">
        <v>10</v>
      </c>
      <c r="AG1175" s="20" t="str">
        <f t="shared" si="312"/>
        <v>Investment Project</v>
      </c>
      <c r="AH1175" s="24" t="e">
        <f>VLOOKUP(Table2[[#This Row],[SAP Code]],[25]DATA!$A:$G,7,FALSE)</f>
        <v>#N/A</v>
      </c>
      <c r="AI1175" s="20" t="str">
        <f t="shared" si="313"/>
        <v>Other Investment</v>
      </c>
      <c r="AJ1175" s="25" t="s">
        <v>106</v>
      </c>
      <c r="AK1175" s="25" t="s">
        <v>107</v>
      </c>
      <c r="AL1175" s="23" t="str" cm="1">
        <f t="array" ref="AL1175">_xlfn.SWITCH(AK1175,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75" s="26">
        <v>1</v>
      </c>
      <c r="AN1175" s="25" t="str">
        <f t="shared" si="321"/>
        <v>Sovereign</v>
      </c>
      <c r="AO1175" s="27">
        <v>1</v>
      </c>
      <c r="AP1175" s="23">
        <f>Table2[[#This Row],[Approved Amount_UA Equivalent]]/1000000</f>
        <v>7.29</v>
      </c>
      <c r="AQ1175" s="19">
        <f t="shared" si="314"/>
        <v>9.7018235999999991</v>
      </c>
      <c r="AR1175" s="23" t="str">
        <f t="shared" si="315"/>
        <v>1-10</v>
      </c>
      <c r="AS1175" s="23" t="str">
        <f t="shared" si="316"/>
        <v>1-20</v>
      </c>
      <c r="AT1175" s="23" t="str">
        <f t="shared" si="317"/>
        <v>1-40</v>
      </c>
      <c r="AU1175" s="23" t="str">
        <f t="shared" si="318"/>
        <v>&lt;1-50 Mn</v>
      </c>
      <c r="AV1175" s="23">
        <f>Table2[[#This Row],[Amount]]</f>
        <v>7290000</v>
      </c>
      <c r="AW1175" s="23" t="str">
        <f t="shared" si="319"/>
        <v>Dec 2019</v>
      </c>
      <c r="AX1175" s="28">
        <f>IFERROR(VLOOKUP(Table2[[#This Row],[SAP Code]],[26]_16!A:B,2,FALSE),0)</f>
        <v>0</v>
      </c>
      <c r="AY1175" s="28">
        <f>IFERROR(VLOOKUP(Table2[[#This Row],[SAP Code]],[26]_16!D:E,2,FALSE)/ 1000000, 0)</f>
        <v>0</v>
      </c>
      <c r="AZ1175" s="28">
        <f>IFERROR(VLOOKUP(Table2[[#This Row],[SAP Code]],[26]_16!G:H,2,FALSE)/ 1000000, 0)</f>
        <v>0</v>
      </c>
      <c r="BA1175" s="28">
        <f>IFERROR(VLOOKUP(Table2[[#This Row],[SAP Code]],[26]_16!J:K,2,FALSE)/ 1000000, 0)</f>
        <v>0</v>
      </c>
      <c r="BB1175" s="28">
        <f>IFERROR(VLOOKUP(Table2[[#This Row],[SAP Code]],[26]_16!M:N,2,FALSE)/ 1000000, 0)</f>
        <v>0</v>
      </c>
      <c r="BC1175" s="28">
        <f>IFERROR(VLOOKUP(Table2[[#This Row],[SAP Code]],[26]_16!P:Q,2,FALSE),0)</f>
        <v>0</v>
      </c>
      <c r="BD1175" s="28">
        <f>IFERROR(VLOOKUP(Table2[[#This Row],[SAP Code]],[26]_16!S:T,2,FALSE),0)</f>
        <v>0</v>
      </c>
      <c r="BE1175" s="28">
        <f>IFERROR(VLOOKUP(Table2[[#This Row],[SAP Code]],[26]_16!V:W,2,FALSE)/ 1000000, 0)</f>
        <v>0</v>
      </c>
      <c r="BF1175" s="28">
        <f>IFERROR(VLOOKUP(Table2[[#This Row],[SAP Code]],[26]_16!Y:Z,2,FALSE)/ 1000000, 0)</f>
        <v>7.29</v>
      </c>
      <c r="BG1175" s="28" t="str">
        <f>IFERROR(VLOOKUP(Table2[[#This Row],[SAP Code]],[26]port!$A:$AD,30,FALSE),"unknown")</f>
        <v>OnGo</v>
      </c>
      <c r="BH1175" s="29" t="str">
        <f t="shared" si="320"/>
        <v>Ongoing</v>
      </c>
      <c r="BI1175" s="16"/>
    </row>
    <row r="1176" spans="1:61" ht="17.100000000000001" customHeight="1">
      <c r="A1176" s="16" t="s">
        <v>819</v>
      </c>
      <c r="B1176" s="16" t="s">
        <v>4066</v>
      </c>
      <c r="C1176" s="16" t="s">
        <v>4067</v>
      </c>
      <c r="D1176" s="16" t="s">
        <v>4068</v>
      </c>
      <c r="E1176" s="18">
        <v>43804</v>
      </c>
      <c r="F1176" s="16" t="s">
        <v>1751</v>
      </c>
      <c r="G1176" s="16" t="s">
        <v>140</v>
      </c>
      <c r="H1176" s="16" t="s">
        <v>81</v>
      </c>
      <c r="I1176" s="16" t="s">
        <v>138</v>
      </c>
      <c r="J1176" s="16" t="s">
        <v>83</v>
      </c>
      <c r="K1176" s="16" t="s">
        <v>69</v>
      </c>
      <c r="L1176" s="16" t="s">
        <v>85</v>
      </c>
      <c r="M1176" s="19">
        <v>14070000</v>
      </c>
      <c r="N1176" s="19">
        <v>14070000</v>
      </c>
      <c r="O1176" s="20" t="s">
        <v>4069</v>
      </c>
      <c r="P1176" s="21">
        <v>2100155040629</v>
      </c>
      <c r="Q1176" s="20" t="s">
        <v>72</v>
      </c>
      <c r="R1176" s="16" t="str">
        <f t="shared" si="310"/>
        <v>ADF Including TSF</v>
      </c>
      <c r="S1176" s="16" t="str">
        <f t="shared" si="309"/>
        <v>D</v>
      </c>
      <c r="T1176" s="16" t="str">
        <f t="shared" si="308"/>
        <v>ADF Countries</v>
      </c>
      <c r="U1176" s="16" t="str">
        <f t="shared" si="311"/>
        <v>Transition States</v>
      </c>
      <c r="V1176" s="22" t="str">
        <f>IF(ISNUMBER(MATCH(A1176, {"Gabon","Sudan","Niger","Mali","Burkina Faso","Guinea"}, 0)), "De Facto Countries", "Non-De Facto Countries")</f>
        <v>Non-De Facto Countries</v>
      </c>
      <c r="W1176" s="16" t="str">
        <f t="shared" si="322"/>
        <v>East</v>
      </c>
      <c r="X1176" s="16" t="str">
        <f t="shared" si="323"/>
        <v>Transport</v>
      </c>
      <c r="Y1176" s="23"/>
      <c r="AB1176" s="23">
        <f>Table2[[#This Row],[Approved Amount_UA Equivalent]]</f>
        <v>14070000</v>
      </c>
      <c r="AD1176" s="23">
        <f>SUM(Table2[[#This Row],[Feed Africa ]:[Improve Quality Of Life ]])</f>
        <v>14070000</v>
      </c>
      <c r="AE1176" s="16" t="b">
        <f>Table2[[#This Row],[Total HI5]]=Table2[[#This Row],[Approved Amount_UA Equivalent]]</f>
        <v>1</v>
      </c>
      <c r="AF1176" s="24">
        <v>41</v>
      </c>
      <c r="AG1176" s="20" t="str">
        <f t="shared" si="312"/>
        <v>ISP and Investment Project</v>
      </c>
      <c r="AH1176" s="24" t="e">
        <f>VLOOKUP(Table2[[#This Row],[SAP Code]],[25]DATA!$A:$G,7,FALSE)</f>
        <v>#N/A</v>
      </c>
      <c r="AI1176" s="20" t="str">
        <f t="shared" si="313"/>
        <v>Infrastructure</v>
      </c>
      <c r="AJ1176" s="25" t="s">
        <v>89</v>
      </c>
      <c r="AK1176" s="25" t="s">
        <v>140</v>
      </c>
      <c r="AL1176" s="23" t="str" cm="1">
        <f t="array" ref="AL1176">_xlfn.SWITCH(AK1176,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76" s="26">
        <v>1</v>
      </c>
      <c r="AN1176" s="25" t="str">
        <f t="shared" si="321"/>
        <v>Sovereign</v>
      </c>
      <c r="AO1176" s="27">
        <v>0.33333333333333331</v>
      </c>
      <c r="AP1176" s="23">
        <f>Table2[[#This Row],[Approved Amount_UA Equivalent]]/1000000</f>
        <v>14.07</v>
      </c>
      <c r="AQ1176" s="19">
        <f t="shared" si="314"/>
        <v>18.724918800000001</v>
      </c>
      <c r="AR1176" s="23" t="str">
        <f t="shared" si="315"/>
        <v>11-20</v>
      </c>
      <c r="AS1176" s="23" t="str">
        <f t="shared" si="316"/>
        <v>1-20</v>
      </c>
      <c r="AT1176" s="23" t="str">
        <f t="shared" si="317"/>
        <v>1-40</v>
      </c>
      <c r="AU1176" s="23" t="str">
        <f t="shared" si="318"/>
        <v>&lt;1-50 Mn</v>
      </c>
      <c r="AV1176" s="23">
        <f>Table2[[#This Row],[Amount]]</f>
        <v>14070000</v>
      </c>
      <c r="AW1176" s="23" t="str">
        <f t="shared" si="319"/>
        <v>Dec 2019</v>
      </c>
      <c r="AX1176" s="28">
        <f>IFERROR(VLOOKUP(Table2[[#This Row],[SAP Code]],[26]_16!A:B,2,FALSE),0)</f>
        <v>0</v>
      </c>
      <c r="AY1176" s="28">
        <f>IFERROR(VLOOKUP(Table2[[#This Row],[SAP Code]],[26]_16!D:E,2,FALSE)/ 1000000, 0)</f>
        <v>0</v>
      </c>
      <c r="AZ1176" s="28">
        <f>IFERROR(VLOOKUP(Table2[[#This Row],[SAP Code]],[26]_16!G:H,2,FALSE)/ 1000000, 0)</f>
        <v>0</v>
      </c>
      <c r="BA1176" s="28">
        <f>IFERROR(VLOOKUP(Table2[[#This Row],[SAP Code]],[26]_16!J:K,2,FALSE)/ 1000000, 0)</f>
        <v>0</v>
      </c>
      <c r="BB1176" s="28">
        <f>IFERROR(VLOOKUP(Table2[[#This Row],[SAP Code]],[26]_16!M:N,2,FALSE)/ 1000000, 0)</f>
        <v>0</v>
      </c>
      <c r="BC1176" s="28">
        <f>IFERROR(VLOOKUP(Table2[[#This Row],[SAP Code]],[26]_16!P:Q,2,FALSE),0)</f>
        <v>3.0644299999999999E-3</v>
      </c>
      <c r="BD1176" s="28">
        <f>IFERROR(VLOOKUP(Table2[[#This Row],[SAP Code]],[26]_16!S:T,2,FALSE),0)</f>
        <v>7.3152239999999993E-2</v>
      </c>
      <c r="BE1176" s="28">
        <f>IFERROR(VLOOKUP(Table2[[#This Row],[SAP Code]],[26]_16!V:W,2,FALSE)/ 1000000, 0)</f>
        <v>9.4607099999999989E-3</v>
      </c>
      <c r="BF1176" s="28">
        <f>IFERROR(VLOOKUP(Table2[[#This Row],[SAP Code]],[26]_16!Y:Z,2,FALSE)/ 1000000, 0)</f>
        <v>1.9079304300000004</v>
      </c>
      <c r="BG1176" s="28" t="str">
        <f>IFERROR(VLOOKUP(Table2[[#This Row],[SAP Code]],[26]port!$A:$AD,30,FALSE),"unknown")</f>
        <v>OnGo</v>
      </c>
      <c r="BH1176" s="29" t="str">
        <f t="shared" si="320"/>
        <v>Ongoing</v>
      </c>
      <c r="BI1176" s="16"/>
    </row>
    <row r="1177" spans="1:61" ht="17.100000000000001" customHeight="1">
      <c r="A1177" s="16" t="s">
        <v>819</v>
      </c>
      <c r="B1177" s="16" t="s">
        <v>4066</v>
      </c>
      <c r="C1177" s="16" t="s">
        <v>4070</v>
      </c>
      <c r="D1177" s="16" t="s">
        <v>4068</v>
      </c>
      <c r="E1177" s="18">
        <v>43804</v>
      </c>
      <c r="F1177" s="16" t="s">
        <v>1751</v>
      </c>
      <c r="G1177" s="16" t="s">
        <v>140</v>
      </c>
      <c r="H1177" s="16" t="s">
        <v>81</v>
      </c>
      <c r="I1177" s="16" t="s">
        <v>138</v>
      </c>
      <c r="J1177" s="16" t="s">
        <v>3616</v>
      </c>
      <c r="K1177" s="16" t="s">
        <v>69</v>
      </c>
      <c r="L1177" s="16" t="s">
        <v>195</v>
      </c>
      <c r="M1177" s="19">
        <v>19700000</v>
      </c>
      <c r="N1177" s="19">
        <v>15797028.234180922</v>
      </c>
      <c r="O1177" s="20" t="s">
        <v>4069</v>
      </c>
      <c r="P1177" s="21">
        <v>5110155000753</v>
      </c>
      <c r="Q1177" s="20" t="s">
        <v>72</v>
      </c>
      <c r="R1177" s="16" t="str">
        <f t="shared" si="310"/>
        <v>OTHERS</v>
      </c>
      <c r="S1177" s="16" t="str">
        <f t="shared" si="309"/>
        <v>D</v>
      </c>
      <c r="T1177" s="16" t="str">
        <f t="shared" si="308"/>
        <v>ADF Countries</v>
      </c>
      <c r="U1177" s="16" t="str">
        <f t="shared" si="311"/>
        <v>Transition States</v>
      </c>
      <c r="V1177" s="22" t="str">
        <f>IF(ISNUMBER(MATCH(A1177, {"Gabon","Sudan","Niger","Mali","Burkina Faso","Guinea"}, 0)), "De Facto Countries", "Non-De Facto Countries")</f>
        <v>Non-De Facto Countries</v>
      </c>
      <c r="W1177" s="16" t="str">
        <f t="shared" si="322"/>
        <v>East</v>
      </c>
      <c r="X1177" s="16" t="str">
        <f t="shared" si="323"/>
        <v>Transport</v>
      </c>
      <c r="Y1177" s="23"/>
      <c r="AB1177" s="23">
        <f>Table2[[#This Row],[Approved Amount_UA Equivalent]]</f>
        <v>15797028.234180922</v>
      </c>
      <c r="AD1177" s="23">
        <f>SUM(Table2[[#This Row],[Feed Africa ]:[Improve Quality Of Life ]])</f>
        <v>15797028.234180922</v>
      </c>
      <c r="AE1177" s="16" t="b">
        <f>Table2[[#This Row],[Total HI5]]=Table2[[#This Row],[Approved Amount_UA Equivalent]]</f>
        <v>1</v>
      </c>
      <c r="AF1177" s="24">
        <v>41</v>
      </c>
      <c r="AG1177" s="20" t="str">
        <f t="shared" si="312"/>
        <v>ISP and Investment Project</v>
      </c>
      <c r="AH1177" s="24" t="e">
        <f>VLOOKUP(Table2[[#This Row],[SAP Code]],[25]DATA!$A:$G,7,FALSE)</f>
        <v>#N/A</v>
      </c>
      <c r="AI1177" s="20" t="str">
        <f t="shared" si="313"/>
        <v>Infrastructure</v>
      </c>
      <c r="AJ1177" s="25" t="s">
        <v>89</v>
      </c>
      <c r="AK1177" s="25" t="s">
        <v>140</v>
      </c>
      <c r="AL1177" s="23" t="str" cm="1">
        <f t="array" ref="AL1177">_xlfn.SWITCH(AK1177,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77" s="26">
        <v>1</v>
      </c>
      <c r="AN1177" s="25" t="str">
        <f t="shared" si="321"/>
        <v>Sovereign</v>
      </c>
      <c r="AO1177" s="27">
        <v>0.33333333333333331</v>
      </c>
      <c r="AP1177" s="23">
        <f>Table2[[#This Row],[Approved Amount_UA Equivalent]]/1000000</f>
        <v>15.797028234180921</v>
      </c>
      <c r="AQ1177" s="19">
        <f t="shared" si="314"/>
        <v>21.023317055177337</v>
      </c>
      <c r="AR1177" s="23" t="str">
        <f t="shared" si="315"/>
        <v>11-20</v>
      </c>
      <c r="AS1177" s="23" t="str">
        <f t="shared" si="316"/>
        <v>1-20</v>
      </c>
      <c r="AT1177" s="23" t="str">
        <f t="shared" si="317"/>
        <v>1-40</v>
      </c>
      <c r="AU1177" s="23" t="str">
        <f t="shared" si="318"/>
        <v>&lt;1-50 Mn</v>
      </c>
      <c r="AV1177" s="23">
        <f>Table2[[#This Row],[Amount]]</f>
        <v>19700000</v>
      </c>
      <c r="AW1177" s="23" t="str">
        <f t="shared" si="319"/>
        <v>Dec 2019</v>
      </c>
      <c r="AX1177" s="28">
        <f>IFERROR(VLOOKUP(Table2[[#This Row],[SAP Code]],[26]_16!A:B,2,FALSE),0)</f>
        <v>0</v>
      </c>
      <c r="AY1177" s="28">
        <f>IFERROR(VLOOKUP(Table2[[#This Row],[SAP Code]],[26]_16!D:E,2,FALSE)/ 1000000, 0)</f>
        <v>0</v>
      </c>
      <c r="AZ1177" s="28">
        <f>IFERROR(VLOOKUP(Table2[[#This Row],[SAP Code]],[26]_16!G:H,2,FALSE)/ 1000000, 0)</f>
        <v>0</v>
      </c>
      <c r="BA1177" s="28">
        <f>IFERROR(VLOOKUP(Table2[[#This Row],[SAP Code]],[26]_16!J:K,2,FALSE)/ 1000000, 0)</f>
        <v>0</v>
      </c>
      <c r="BB1177" s="28">
        <f>IFERROR(VLOOKUP(Table2[[#This Row],[SAP Code]],[26]_16!M:N,2,FALSE)/ 1000000, 0)</f>
        <v>0</v>
      </c>
      <c r="BC1177" s="28">
        <f>IFERROR(VLOOKUP(Table2[[#This Row],[SAP Code]],[26]_16!P:Q,2,FALSE),0)</f>
        <v>3.0644299999999999E-3</v>
      </c>
      <c r="BD1177" s="28">
        <f>IFERROR(VLOOKUP(Table2[[#This Row],[SAP Code]],[26]_16!S:T,2,FALSE),0)</f>
        <v>7.3152239999999993E-2</v>
      </c>
      <c r="BE1177" s="28">
        <f>IFERROR(VLOOKUP(Table2[[#This Row],[SAP Code]],[26]_16!V:W,2,FALSE)/ 1000000, 0)</f>
        <v>9.4607099999999989E-3</v>
      </c>
      <c r="BF1177" s="28">
        <f>IFERROR(VLOOKUP(Table2[[#This Row],[SAP Code]],[26]_16!Y:Z,2,FALSE)/ 1000000, 0)</f>
        <v>1.9079304300000004</v>
      </c>
      <c r="BG1177" s="28" t="str">
        <f>IFERROR(VLOOKUP(Table2[[#This Row],[SAP Code]],[26]port!$A:$AD,30,FALSE),"unknown")</f>
        <v>OnGo</v>
      </c>
      <c r="BH1177" s="29" t="str">
        <f t="shared" si="320"/>
        <v>Ongoing</v>
      </c>
      <c r="BI1177" s="16"/>
    </row>
    <row r="1178" spans="1:61" ht="17.100000000000001" customHeight="1">
      <c r="A1178" s="16" t="s">
        <v>819</v>
      </c>
      <c r="B1178" s="16" t="s">
        <v>4066</v>
      </c>
      <c r="C1178" s="16" t="s">
        <v>4071</v>
      </c>
      <c r="D1178" s="16" t="s">
        <v>4068</v>
      </c>
      <c r="E1178" s="18">
        <v>43804</v>
      </c>
      <c r="F1178" s="16" t="s">
        <v>1751</v>
      </c>
      <c r="G1178" s="16" t="s">
        <v>140</v>
      </c>
      <c r="H1178" s="16" t="s">
        <v>81</v>
      </c>
      <c r="I1178" s="16" t="s">
        <v>138</v>
      </c>
      <c r="J1178" s="16" t="s">
        <v>2463</v>
      </c>
      <c r="K1178" s="16" t="s">
        <v>69</v>
      </c>
      <c r="L1178" s="16" t="s">
        <v>85</v>
      </c>
      <c r="M1178" s="19">
        <v>4940000</v>
      </c>
      <c r="N1178" s="19">
        <v>4940000</v>
      </c>
      <c r="O1178" s="20" t="s">
        <v>4069</v>
      </c>
      <c r="P1178" s="21">
        <v>5900155016159</v>
      </c>
      <c r="Q1178" s="20" t="s">
        <v>72</v>
      </c>
      <c r="R1178" s="16" t="str">
        <f t="shared" si="310"/>
        <v>ADF Including TSF</v>
      </c>
      <c r="S1178" s="16" t="str">
        <f t="shared" si="309"/>
        <v>D</v>
      </c>
      <c r="T1178" s="16" t="str">
        <f t="shared" si="308"/>
        <v>ADF Countries</v>
      </c>
      <c r="U1178" s="16" t="str">
        <f t="shared" si="311"/>
        <v>Transition States</v>
      </c>
      <c r="V1178" s="22" t="str">
        <f>IF(ISNUMBER(MATCH(A1178, {"Gabon","Sudan","Niger","Mali","Burkina Faso","Guinea"}, 0)), "De Facto Countries", "Non-De Facto Countries")</f>
        <v>Non-De Facto Countries</v>
      </c>
      <c r="W1178" s="16" t="str">
        <f t="shared" si="322"/>
        <v>East</v>
      </c>
      <c r="X1178" s="16" t="str">
        <f t="shared" si="323"/>
        <v>Transport</v>
      </c>
      <c r="Y1178" s="23"/>
      <c r="AB1178" s="23">
        <f>Table2[[#This Row],[Approved Amount_UA Equivalent]]</f>
        <v>4940000</v>
      </c>
      <c r="AD1178" s="23">
        <f>SUM(Table2[[#This Row],[Feed Africa ]:[Improve Quality Of Life ]])</f>
        <v>4940000</v>
      </c>
      <c r="AE1178" s="16" t="b">
        <f>Table2[[#This Row],[Total HI5]]=Table2[[#This Row],[Approved Amount_UA Equivalent]]</f>
        <v>1</v>
      </c>
      <c r="AF1178" s="24">
        <v>41</v>
      </c>
      <c r="AG1178" s="20" t="str">
        <f t="shared" si="312"/>
        <v>ISP and Investment Project</v>
      </c>
      <c r="AH1178" s="24" t="e">
        <f>VLOOKUP(Table2[[#This Row],[SAP Code]],[25]DATA!$A:$G,7,FALSE)</f>
        <v>#N/A</v>
      </c>
      <c r="AI1178" s="20" t="str">
        <f t="shared" si="313"/>
        <v>Infrastructure</v>
      </c>
      <c r="AJ1178" s="25" t="s">
        <v>89</v>
      </c>
      <c r="AK1178" s="25" t="s">
        <v>140</v>
      </c>
      <c r="AL1178" s="23" t="str" cm="1">
        <f t="array" ref="AL1178">_xlfn.SWITCH(AK1178,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78" s="26">
        <v>1</v>
      </c>
      <c r="AN1178" s="25" t="str">
        <f t="shared" si="321"/>
        <v>Sovereign</v>
      </c>
      <c r="AO1178" s="27">
        <v>0.33333333333333331</v>
      </c>
      <c r="AP1178" s="23">
        <f>Table2[[#This Row],[Approved Amount_UA Equivalent]]/1000000</f>
        <v>4.9400000000000004</v>
      </c>
      <c r="AQ1178" s="19">
        <f t="shared" si="314"/>
        <v>6.5743496000000006</v>
      </c>
      <c r="AR1178" s="23" t="str">
        <f t="shared" si="315"/>
        <v>1-10</v>
      </c>
      <c r="AS1178" s="23" t="str">
        <f t="shared" si="316"/>
        <v>1-20</v>
      </c>
      <c r="AT1178" s="23" t="str">
        <f t="shared" si="317"/>
        <v>1-40</v>
      </c>
      <c r="AU1178" s="23" t="str">
        <f t="shared" si="318"/>
        <v>&lt;1-50 Mn</v>
      </c>
      <c r="AV1178" s="23">
        <f>Table2[[#This Row],[Amount]]</f>
        <v>4940000</v>
      </c>
      <c r="AW1178" s="23" t="str">
        <f t="shared" si="319"/>
        <v>Dec 2019</v>
      </c>
      <c r="AX1178" s="28">
        <f>IFERROR(VLOOKUP(Table2[[#This Row],[SAP Code]],[26]_16!A:B,2,FALSE),0)</f>
        <v>0</v>
      </c>
      <c r="AY1178" s="28">
        <f>IFERROR(VLOOKUP(Table2[[#This Row],[SAP Code]],[26]_16!D:E,2,FALSE)/ 1000000, 0)</f>
        <v>0</v>
      </c>
      <c r="AZ1178" s="28">
        <f>IFERROR(VLOOKUP(Table2[[#This Row],[SAP Code]],[26]_16!G:H,2,FALSE)/ 1000000, 0)</f>
        <v>0</v>
      </c>
      <c r="BA1178" s="28">
        <f>IFERROR(VLOOKUP(Table2[[#This Row],[SAP Code]],[26]_16!J:K,2,FALSE)/ 1000000, 0)</f>
        <v>0</v>
      </c>
      <c r="BB1178" s="28">
        <f>IFERROR(VLOOKUP(Table2[[#This Row],[SAP Code]],[26]_16!M:N,2,FALSE)/ 1000000, 0)</f>
        <v>0</v>
      </c>
      <c r="BC1178" s="28">
        <f>IFERROR(VLOOKUP(Table2[[#This Row],[SAP Code]],[26]_16!P:Q,2,FALSE),0)</f>
        <v>3.0644299999999999E-3</v>
      </c>
      <c r="BD1178" s="28">
        <f>IFERROR(VLOOKUP(Table2[[#This Row],[SAP Code]],[26]_16!S:T,2,FALSE),0)</f>
        <v>7.3152239999999993E-2</v>
      </c>
      <c r="BE1178" s="28">
        <f>IFERROR(VLOOKUP(Table2[[#This Row],[SAP Code]],[26]_16!V:W,2,FALSE)/ 1000000, 0)</f>
        <v>9.4607099999999989E-3</v>
      </c>
      <c r="BF1178" s="28">
        <f>IFERROR(VLOOKUP(Table2[[#This Row],[SAP Code]],[26]_16!Y:Z,2,FALSE)/ 1000000, 0)</f>
        <v>1.9079304300000004</v>
      </c>
      <c r="BG1178" s="28" t="str">
        <f>IFERROR(VLOOKUP(Table2[[#This Row],[SAP Code]],[26]port!$A:$AD,30,FALSE),"unknown")</f>
        <v>OnGo</v>
      </c>
      <c r="BH1178" s="29" t="str">
        <f t="shared" si="320"/>
        <v>Ongoing</v>
      </c>
      <c r="BI1178" s="16"/>
    </row>
    <row r="1179" spans="1:61" ht="17.100000000000001" customHeight="1">
      <c r="A1179" s="16" t="s">
        <v>731</v>
      </c>
      <c r="B1179" s="16" t="s">
        <v>4072</v>
      </c>
      <c r="C1179" s="16" t="s">
        <v>4073</v>
      </c>
      <c r="D1179" s="16" t="s">
        <v>4074</v>
      </c>
      <c r="E1179" s="18">
        <v>43809</v>
      </c>
      <c r="F1179" s="16" t="s">
        <v>735</v>
      </c>
      <c r="G1179" s="16" t="s">
        <v>140</v>
      </c>
      <c r="H1179" s="16" t="s">
        <v>81</v>
      </c>
      <c r="I1179" s="16" t="s">
        <v>138</v>
      </c>
      <c r="J1179" s="16" t="s">
        <v>83</v>
      </c>
      <c r="K1179" s="16" t="s">
        <v>84</v>
      </c>
      <c r="L1179" s="16" t="s">
        <v>85</v>
      </c>
      <c r="M1179" s="19">
        <v>16070000</v>
      </c>
      <c r="N1179" s="19">
        <v>16070000</v>
      </c>
      <c r="O1179" s="20" t="s">
        <v>4075</v>
      </c>
      <c r="P1179" s="21">
        <v>2100150042249</v>
      </c>
      <c r="Q1179" s="20" t="s">
        <v>72</v>
      </c>
      <c r="R1179" s="16" t="str">
        <f t="shared" si="310"/>
        <v>ADF Including TSF</v>
      </c>
      <c r="S1179" s="16" t="str">
        <f t="shared" si="309"/>
        <v>D</v>
      </c>
      <c r="T1179" s="16" t="str">
        <f t="shared" si="308"/>
        <v>ADF Countries</v>
      </c>
      <c r="U1179" s="16" t="str">
        <f t="shared" si="311"/>
        <v>Transition States</v>
      </c>
      <c r="V1179" s="22" t="str">
        <f>IF(ISNUMBER(MATCH(A1179, {"Gabon","Sudan","Niger","Mali","Burkina Faso","Guinea"}, 0)), "De Facto Countries", "Non-De Facto Countries")</f>
        <v>Non-De Facto Countries</v>
      </c>
      <c r="W1179" s="16" t="str">
        <f t="shared" si="322"/>
        <v>East</v>
      </c>
      <c r="X1179" s="16" t="str">
        <f t="shared" si="323"/>
        <v>Transport</v>
      </c>
      <c r="Y1179" s="23"/>
      <c r="AB1179" s="23">
        <f>Table2[[#This Row],[Approved Amount_UA Equivalent]]</f>
        <v>16070000</v>
      </c>
      <c r="AD1179" s="23">
        <f>SUM(Table2[[#This Row],[Feed Africa ]:[Improve Quality Of Life ]])</f>
        <v>16070000</v>
      </c>
      <c r="AE1179" s="16" t="b">
        <f>Table2[[#This Row],[Total HI5]]=Table2[[#This Row],[Approved Amount_UA Equivalent]]</f>
        <v>1</v>
      </c>
      <c r="AF1179" s="24">
        <v>10</v>
      </c>
      <c r="AG1179" s="20" t="str">
        <f t="shared" si="312"/>
        <v>Investment Project</v>
      </c>
      <c r="AH1179" s="24" t="e">
        <f>VLOOKUP(Table2[[#This Row],[SAP Code]],[25]DATA!$A:$G,7,FALSE)</f>
        <v>#N/A</v>
      </c>
      <c r="AI1179" s="20" t="str">
        <f t="shared" si="313"/>
        <v>Infrastructure</v>
      </c>
      <c r="AJ1179" s="25" t="s">
        <v>89</v>
      </c>
      <c r="AK1179" s="25" t="s">
        <v>140</v>
      </c>
      <c r="AL1179" s="23" t="str" cm="1">
        <f t="array" ref="AL1179">_xlfn.SWITCH(AK1179,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79" s="26">
        <v>1</v>
      </c>
      <c r="AN1179" s="25" t="str">
        <f t="shared" si="321"/>
        <v>Sovereign</v>
      </c>
      <c r="AO1179" s="27">
        <v>0.5</v>
      </c>
      <c r="AP1179" s="23">
        <f>Table2[[#This Row],[Approved Amount_UA Equivalent]]/1000000</f>
        <v>16.07</v>
      </c>
      <c r="AQ1179" s="19">
        <f t="shared" si="314"/>
        <v>21.386598800000002</v>
      </c>
      <c r="AR1179" s="23" t="str">
        <f t="shared" si="315"/>
        <v>11-20</v>
      </c>
      <c r="AS1179" s="23" t="str">
        <f t="shared" si="316"/>
        <v>1-20</v>
      </c>
      <c r="AT1179" s="23" t="str">
        <f t="shared" si="317"/>
        <v>1-40</v>
      </c>
      <c r="AU1179" s="23" t="str">
        <f t="shared" si="318"/>
        <v>&lt;1-50 Mn</v>
      </c>
      <c r="AV1179" s="23">
        <f>Table2[[#This Row],[Amount]]</f>
        <v>16070000</v>
      </c>
      <c r="AW1179" s="23" t="str">
        <f t="shared" si="319"/>
        <v>Dec 2019</v>
      </c>
      <c r="AX1179" s="28">
        <f>IFERROR(VLOOKUP(Table2[[#This Row],[SAP Code]],[26]_16!A:B,2,FALSE),0)</f>
        <v>0</v>
      </c>
      <c r="AY1179" s="28">
        <f>IFERROR(VLOOKUP(Table2[[#This Row],[SAP Code]],[26]_16!D:E,2,FALSE)/ 1000000, 0)</f>
        <v>0</v>
      </c>
      <c r="AZ1179" s="28">
        <f>IFERROR(VLOOKUP(Table2[[#This Row],[SAP Code]],[26]_16!G:H,2,FALSE)/ 1000000, 0)</f>
        <v>0</v>
      </c>
      <c r="BA1179" s="28">
        <f>IFERROR(VLOOKUP(Table2[[#This Row],[SAP Code]],[26]_16!J:K,2,FALSE)/ 1000000, 0)</f>
        <v>0</v>
      </c>
      <c r="BB1179" s="28">
        <f>IFERROR(VLOOKUP(Table2[[#This Row],[SAP Code]],[26]_16!M:N,2,FALSE)/ 1000000, 0)</f>
        <v>0</v>
      </c>
      <c r="BC1179" s="28">
        <f>IFERROR(VLOOKUP(Table2[[#This Row],[SAP Code]],[26]_16!P:Q,2,FALSE),0)</f>
        <v>0</v>
      </c>
      <c r="BD1179" s="28">
        <f>IFERROR(VLOOKUP(Table2[[#This Row],[SAP Code]],[26]_16!S:T,2,FALSE),0)</f>
        <v>4.7291561900000003</v>
      </c>
      <c r="BE1179" s="28">
        <f>IFERROR(VLOOKUP(Table2[[#This Row],[SAP Code]],[26]_16!V:W,2,FALSE)/ 1000000, 0)</f>
        <v>4.4911164000000001</v>
      </c>
      <c r="BF1179" s="28">
        <f>IFERROR(VLOOKUP(Table2[[#This Row],[SAP Code]],[26]_16!Y:Z,2,FALSE)/ 1000000, 0)</f>
        <v>2.1183800500000007</v>
      </c>
      <c r="BG1179" s="28" t="str">
        <f>IFERROR(VLOOKUP(Table2[[#This Row],[SAP Code]],[26]port!$A:$AD,30,FALSE),"unknown")</f>
        <v>OnGo</v>
      </c>
      <c r="BH1179" s="29" t="str">
        <f t="shared" si="320"/>
        <v>Ongoing</v>
      </c>
      <c r="BI1179" s="16"/>
    </row>
    <row r="1180" spans="1:61" ht="17.100000000000001" customHeight="1">
      <c r="A1180" s="16" t="s">
        <v>731</v>
      </c>
      <c r="B1180" s="16" t="s">
        <v>4072</v>
      </c>
      <c r="C1180" s="16" t="s">
        <v>4076</v>
      </c>
      <c r="D1180" s="16" t="s">
        <v>4074</v>
      </c>
      <c r="E1180" s="18">
        <v>43809</v>
      </c>
      <c r="F1180" s="16" t="s">
        <v>735</v>
      </c>
      <c r="G1180" s="16" t="s">
        <v>140</v>
      </c>
      <c r="H1180" s="16" t="s">
        <v>81</v>
      </c>
      <c r="I1180" s="16" t="s">
        <v>138</v>
      </c>
      <c r="J1180" s="16" t="s">
        <v>83</v>
      </c>
      <c r="K1180" s="16" t="s">
        <v>69</v>
      </c>
      <c r="L1180" s="16" t="s">
        <v>85</v>
      </c>
      <c r="M1180" s="19">
        <v>6970000</v>
      </c>
      <c r="N1180" s="19">
        <v>6970000</v>
      </c>
      <c r="O1180" s="20" t="s">
        <v>4075</v>
      </c>
      <c r="P1180" s="21">
        <v>2100155040628</v>
      </c>
      <c r="Q1180" s="20" t="s">
        <v>72</v>
      </c>
      <c r="R1180" s="16" t="str">
        <f t="shared" si="310"/>
        <v>ADF Including TSF</v>
      </c>
      <c r="S1180" s="16" t="str">
        <f t="shared" si="309"/>
        <v>D</v>
      </c>
      <c r="T1180" s="16" t="str">
        <f t="shared" si="308"/>
        <v>ADF Countries</v>
      </c>
      <c r="U1180" s="16" t="str">
        <f t="shared" si="311"/>
        <v>Transition States</v>
      </c>
      <c r="V1180" s="22" t="str">
        <f>IF(ISNUMBER(MATCH(A1180, {"Gabon","Sudan","Niger","Mali","Burkina Faso","Guinea"}, 0)), "De Facto Countries", "Non-De Facto Countries")</f>
        <v>Non-De Facto Countries</v>
      </c>
      <c r="W1180" s="16" t="str">
        <f t="shared" si="322"/>
        <v>East</v>
      </c>
      <c r="X1180" s="16" t="str">
        <f t="shared" si="323"/>
        <v>Transport</v>
      </c>
      <c r="Y1180" s="23"/>
      <c r="AB1180" s="23">
        <f>Table2[[#This Row],[Approved Amount_UA Equivalent]]</f>
        <v>6970000</v>
      </c>
      <c r="AD1180" s="23">
        <f>SUM(Table2[[#This Row],[Feed Africa ]:[Improve Quality Of Life ]])</f>
        <v>6970000</v>
      </c>
      <c r="AE1180" s="16" t="b">
        <f>Table2[[#This Row],[Total HI5]]=Table2[[#This Row],[Approved Amount_UA Equivalent]]</f>
        <v>1</v>
      </c>
      <c r="AF1180" s="24">
        <v>10</v>
      </c>
      <c r="AG1180" s="20" t="str">
        <f t="shared" si="312"/>
        <v>Investment Project</v>
      </c>
      <c r="AH1180" s="24" t="e">
        <f>VLOOKUP(Table2[[#This Row],[SAP Code]],[25]DATA!$A:$G,7,FALSE)</f>
        <v>#N/A</v>
      </c>
      <c r="AI1180" s="20" t="str">
        <f t="shared" si="313"/>
        <v>Infrastructure</v>
      </c>
      <c r="AJ1180" s="25" t="s">
        <v>89</v>
      </c>
      <c r="AK1180" s="25" t="s">
        <v>140</v>
      </c>
      <c r="AL1180" s="23" t="str" cm="1">
        <f t="array" ref="AL1180">_xlfn.SWITCH(AK1180,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80" s="26">
        <v>1</v>
      </c>
      <c r="AN1180" s="25" t="str">
        <f t="shared" si="321"/>
        <v>Sovereign</v>
      </c>
      <c r="AO1180" s="27">
        <v>0.5</v>
      </c>
      <c r="AP1180" s="23">
        <f>Table2[[#This Row],[Approved Amount_UA Equivalent]]/1000000</f>
        <v>6.97</v>
      </c>
      <c r="AQ1180" s="19">
        <f t="shared" si="314"/>
        <v>9.2759548000000009</v>
      </c>
      <c r="AR1180" s="23" t="str">
        <f t="shared" si="315"/>
        <v>1-10</v>
      </c>
      <c r="AS1180" s="23" t="str">
        <f t="shared" si="316"/>
        <v>1-20</v>
      </c>
      <c r="AT1180" s="23" t="str">
        <f t="shared" si="317"/>
        <v>1-40</v>
      </c>
      <c r="AU1180" s="23" t="str">
        <f t="shared" si="318"/>
        <v>&lt;1-50 Mn</v>
      </c>
      <c r="AV1180" s="23">
        <f>Table2[[#This Row],[Amount]]</f>
        <v>6970000</v>
      </c>
      <c r="AW1180" s="23" t="str">
        <f t="shared" si="319"/>
        <v>Dec 2019</v>
      </c>
      <c r="AX1180" s="28">
        <f>IFERROR(VLOOKUP(Table2[[#This Row],[SAP Code]],[26]_16!A:B,2,FALSE),0)</f>
        <v>0</v>
      </c>
      <c r="AY1180" s="28">
        <f>IFERROR(VLOOKUP(Table2[[#This Row],[SAP Code]],[26]_16!D:E,2,FALSE)/ 1000000, 0)</f>
        <v>0</v>
      </c>
      <c r="AZ1180" s="28">
        <f>IFERROR(VLOOKUP(Table2[[#This Row],[SAP Code]],[26]_16!G:H,2,FALSE)/ 1000000, 0)</f>
        <v>0</v>
      </c>
      <c r="BA1180" s="28">
        <f>IFERROR(VLOOKUP(Table2[[#This Row],[SAP Code]],[26]_16!J:K,2,FALSE)/ 1000000, 0)</f>
        <v>0</v>
      </c>
      <c r="BB1180" s="28">
        <f>IFERROR(VLOOKUP(Table2[[#This Row],[SAP Code]],[26]_16!M:N,2,FALSE)/ 1000000, 0)</f>
        <v>0</v>
      </c>
      <c r="BC1180" s="28">
        <f>IFERROR(VLOOKUP(Table2[[#This Row],[SAP Code]],[26]_16!P:Q,2,FALSE),0)</f>
        <v>0</v>
      </c>
      <c r="BD1180" s="28">
        <f>IFERROR(VLOOKUP(Table2[[#This Row],[SAP Code]],[26]_16!S:T,2,FALSE),0)</f>
        <v>4.7291561900000003</v>
      </c>
      <c r="BE1180" s="28">
        <f>IFERROR(VLOOKUP(Table2[[#This Row],[SAP Code]],[26]_16!V:W,2,FALSE)/ 1000000, 0)</f>
        <v>4.4911164000000001</v>
      </c>
      <c r="BF1180" s="28">
        <f>IFERROR(VLOOKUP(Table2[[#This Row],[SAP Code]],[26]_16!Y:Z,2,FALSE)/ 1000000, 0)</f>
        <v>2.1183800500000007</v>
      </c>
      <c r="BG1180" s="28" t="str">
        <f>IFERROR(VLOOKUP(Table2[[#This Row],[SAP Code]],[26]port!$A:$AD,30,FALSE),"unknown")</f>
        <v>OnGo</v>
      </c>
      <c r="BH1180" s="29" t="str">
        <f t="shared" si="320"/>
        <v>Ongoing</v>
      </c>
      <c r="BI1180" s="16"/>
    </row>
    <row r="1181" spans="1:61" ht="17.100000000000001" customHeight="1">
      <c r="A1181" s="16" t="s">
        <v>417</v>
      </c>
      <c r="B1181" s="16" t="s">
        <v>4077</v>
      </c>
      <c r="C1181" s="16" t="s">
        <v>4078</v>
      </c>
      <c r="D1181" s="16" t="s">
        <v>4079</v>
      </c>
      <c r="E1181" s="18">
        <v>43809</v>
      </c>
      <c r="F1181" s="16" t="s">
        <v>4080</v>
      </c>
      <c r="G1181" s="16" t="s">
        <v>1997</v>
      </c>
      <c r="H1181" s="37" t="s">
        <v>194</v>
      </c>
      <c r="I1181" s="16" t="s">
        <v>82</v>
      </c>
      <c r="J1181" s="16" t="s">
        <v>179</v>
      </c>
      <c r="K1181" s="16" t="s">
        <v>84</v>
      </c>
      <c r="L1181" s="16" t="s">
        <v>195</v>
      </c>
      <c r="M1181" s="19">
        <v>243850000</v>
      </c>
      <c r="N1181" s="19">
        <v>195538341.87335116</v>
      </c>
      <c r="O1181" s="20" t="s">
        <v>4081</v>
      </c>
      <c r="P1181" s="21">
        <v>2000200004654</v>
      </c>
      <c r="Q1181" s="20" t="s">
        <v>87</v>
      </c>
      <c r="R1181" s="16" t="str">
        <f t="shared" si="310"/>
        <v>ADB Public</v>
      </c>
      <c r="S1181" s="16" t="str">
        <f t="shared" si="309"/>
        <v>F</v>
      </c>
      <c r="T1181" s="16" t="str">
        <f t="shared" si="308"/>
        <v>ADB Countries</v>
      </c>
      <c r="U1181" s="16" t="str">
        <f t="shared" si="311"/>
        <v>Non-Transition States</v>
      </c>
      <c r="V1181" s="22" t="str">
        <f>IF(ISNUMBER(MATCH(A1181, {"Gabon","Sudan","Niger","Mali","Burkina Faso","Guinea"}, 0)), "De Facto Countries", "Non-De Facto Countries")</f>
        <v>Non-De Facto Countries</v>
      </c>
      <c r="W1181" s="16" t="str">
        <f t="shared" si="322"/>
        <v>North</v>
      </c>
      <c r="X1181" s="16" t="str">
        <f t="shared" si="323"/>
        <v>Power</v>
      </c>
      <c r="Y1181" s="23"/>
      <c r="Z1181" s="23">
        <f>Table2[[#This Row],[Approved Amount_UA Equivalent]]</f>
        <v>195538341.87335116</v>
      </c>
      <c r="AD1181" s="23">
        <f>SUM(Table2[[#This Row],[Feed Africa ]:[Improve Quality Of Life ]])</f>
        <v>195538341.87335116</v>
      </c>
      <c r="AE1181" s="16" t="b">
        <f>Table2[[#This Row],[Total HI5]]=Table2[[#This Row],[Approved Amount_UA Equivalent]]</f>
        <v>1</v>
      </c>
      <c r="AF1181" s="24">
        <v>10</v>
      </c>
      <c r="AG1181" s="20" t="str">
        <f t="shared" si="312"/>
        <v>Investment Project</v>
      </c>
      <c r="AH1181" s="24" t="e">
        <f>VLOOKUP(Table2[[#This Row],[SAP Code]],[25]DATA!$A:$G,7,FALSE)</f>
        <v>#N/A</v>
      </c>
      <c r="AI1181" s="20" t="str">
        <f t="shared" si="313"/>
        <v>Infrastructure</v>
      </c>
      <c r="AJ1181" s="25" t="s">
        <v>89</v>
      </c>
      <c r="AK1181" s="25" t="s">
        <v>1997</v>
      </c>
      <c r="AL1181" s="23" t="str" cm="1">
        <f t="array" ref="AL1181">_xlfn.SWITCH(AK1181,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81" s="26">
        <v>1</v>
      </c>
      <c r="AN1181" s="25" t="str">
        <f t="shared" si="321"/>
        <v>Sovereign</v>
      </c>
      <c r="AO1181" s="27">
        <v>1</v>
      </c>
      <c r="AP1181" s="23">
        <f>Table2[[#This Row],[Approved Amount_UA Equivalent]]/1000000</f>
        <v>195.53834187335116</v>
      </c>
      <c r="AQ1181" s="19">
        <f t="shared" si="314"/>
        <v>260.23024689873068</v>
      </c>
      <c r="AR1181" s="23" t="str">
        <f t="shared" si="315"/>
        <v>191-200</v>
      </c>
      <c r="AS1181" s="23" t="str">
        <f t="shared" si="316"/>
        <v>181-200</v>
      </c>
      <c r="AT1181" s="23" t="str">
        <f t="shared" si="317"/>
        <v>161-200</v>
      </c>
      <c r="AU1181" s="23" t="str">
        <f t="shared" si="318"/>
        <v>100-200 Mn</v>
      </c>
      <c r="AV1181" s="23">
        <f>Table2[[#This Row],[Amount]]</f>
        <v>243850000</v>
      </c>
      <c r="AW1181" s="23" t="str">
        <f t="shared" si="319"/>
        <v>Dec 2019</v>
      </c>
      <c r="AX1181" s="28">
        <f>IFERROR(VLOOKUP(Table2[[#This Row],[SAP Code]],[26]_16!A:B,2,FALSE),0)</f>
        <v>0</v>
      </c>
      <c r="AY1181" s="28">
        <f>IFERROR(VLOOKUP(Table2[[#This Row],[SAP Code]],[26]_16!D:E,2,FALSE)/ 1000000, 0)</f>
        <v>0</v>
      </c>
      <c r="AZ1181" s="28">
        <f>IFERROR(VLOOKUP(Table2[[#This Row],[SAP Code]],[26]_16!G:H,2,FALSE)/ 1000000, 0)</f>
        <v>0</v>
      </c>
      <c r="BA1181" s="28">
        <f>IFERROR(VLOOKUP(Table2[[#This Row],[SAP Code]],[26]_16!J:K,2,FALSE)/ 1000000, 0)</f>
        <v>0</v>
      </c>
      <c r="BB1181" s="28">
        <f>IFERROR(VLOOKUP(Table2[[#This Row],[SAP Code]],[26]_16!M:N,2,FALSE)/ 1000000, 0)</f>
        <v>0</v>
      </c>
      <c r="BC1181" s="28">
        <f>IFERROR(VLOOKUP(Table2[[#This Row],[SAP Code]],[26]_16!P:Q,2,FALSE),0)</f>
        <v>0</v>
      </c>
      <c r="BD1181" s="28">
        <f>IFERROR(VLOOKUP(Table2[[#This Row],[SAP Code]],[26]_16!S:T,2,FALSE),0)</f>
        <v>1.5654269700000001</v>
      </c>
      <c r="BE1181" s="28">
        <f>IFERROR(VLOOKUP(Table2[[#This Row],[SAP Code]],[26]_16!V:W,2,FALSE)/ 1000000, 0)</f>
        <v>19.784096730000002</v>
      </c>
      <c r="BF1181" s="28">
        <f>IFERROR(VLOOKUP(Table2[[#This Row],[SAP Code]],[26]_16!Y:Z,2,FALSE)/ 1000000, 0)</f>
        <v>10.527977190000001</v>
      </c>
      <c r="BG1181" s="28" t="str">
        <f>IFERROR(VLOOKUP(Table2[[#This Row],[SAP Code]],[26]port!$A:$AD,30,FALSE),"unknown")</f>
        <v>OnGo</v>
      </c>
      <c r="BH1181" s="29" t="str">
        <f t="shared" si="320"/>
        <v>Ongoing</v>
      </c>
      <c r="BI1181" s="16"/>
    </row>
    <row r="1182" spans="1:61" ht="17.100000000000001" customHeight="1">
      <c r="A1182" s="16" t="s">
        <v>150</v>
      </c>
      <c r="B1182" s="16" t="s">
        <v>4082</v>
      </c>
      <c r="C1182" s="16" t="s">
        <v>4083</v>
      </c>
      <c r="D1182" s="16" t="s">
        <v>4084</v>
      </c>
      <c r="E1182" s="18">
        <v>43809</v>
      </c>
      <c r="F1182" s="16" t="s">
        <v>154</v>
      </c>
      <c r="G1182" s="16" t="s">
        <v>115</v>
      </c>
      <c r="H1182" s="16" t="s">
        <v>132</v>
      </c>
      <c r="I1182" s="16" t="s">
        <v>67</v>
      </c>
      <c r="J1182" s="16" t="s">
        <v>179</v>
      </c>
      <c r="K1182" s="16" t="s">
        <v>84</v>
      </c>
      <c r="L1182" s="16" t="s">
        <v>195</v>
      </c>
      <c r="M1182" s="19">
        <v>48828000</v>
      </c>
      <c r="N1182" s="19">
        <v>39154177.391806394</v>
      </c>
      <c r="O1182" s="20" t="s">
        <v>4085</v>
      </c>
      <c r="P1182" s="21">
        <v>2000200004660</v>
      </c>
      <c r="Q1182" s="20" t="s">
        <v>87</v>
      </c>
      <c r="R1182" s="16" t="str">
        <f t="shared" si="310"/>
        <v>ADB Public</v>
      </c>
      <c r="S1182" s="16" t="str">
        <f t="shared" si="309"/>
        <v>I</v>
      </c>
      <c r="T1182" s="16" t="str">
        <f t="shared" si="308"/>
        <v>Blend Countries</v>
      </c>
      <c r="U1182" s="16" t="str">
        <f t="shared" si="311"/>
        <v>Non-Transition States</v>
      </c>
      <c r="V1182" s="22" t="str">
        <f>IF(ISNUMBER(MATCH(A1182, {"Gabon","Sudan","Niger","Mali","Burkina Faso","Guinea"}, 0)), "De Facto Countries", "Non-De Facto Countries")</f>
        <v>Non-De Facto Countries</v>
      </c>
      <c r="W1182" s="16" t="str">
        <f t="shared" si="322"/>
        <v>West</v>
      </c>
      <c r="X1182" s="16" t="str">
        <f t="shared" si="323"/>
        <v>Social</v>
      </c>
      <c r="Y1182" s="23"/>
      <c r="AC1182" s="23">
        <f>Table2[[#This Row],[Approved Amount_UA Equivalent]]</f>
        <v>39154177.391806394</v>
      </c>
      <c r="AD1182" s="23">
        <f>SUM(Table2[[#This Row],[Feed Africa ]:[Improve Quality Of Life ]])</f>
        <v>39154177.391806394</v>
      </c>
      <c r="AE1182" s="16" t="b">
        <f>Table2[[#This Row],[Total HI5]]=Table2[[#This Row],[Approved Amount_UA Equivalent]]</f>
        <v>1</v>
      </c>
      <c r="AF1182" s="24">
        <v>10</v>
      </c>
      <c r="AG1182" s="20" t="str">
        <f t="shared" si="312"/>
        <v>Investment Project</v>
      </c>
      <c r="AH1182" s="24" t="e">
        <f>VLOOKUP(Table2[[#This Row],[SAP Code]],[25]DATA!$A:$G,7,FALSE)</f>
        <v>#N/A</v>
      </c>
      <c r="AI1182" s="20" t="str">
        <f t="shared" si="313"/>
        <v>Other Investment</v>
      </c>
      <c r="AJ1182" s="25" t="s">
        <v>73</v>
      </c>
      <c r="AK1182" s="25" t="s">
        <v>115</v>
      </c>
      <c r="AL1182" s="23" t="str" cm="1">
        <f t="array" ref="AL1182">_xlfn.SWITCH(AK1182,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82" s="26">
        <v>1</v>
      </c>
      <c r="AN1182" s="25" t="str">
        <f t="shared" si="321"/>
        <v>Sovereign</v>
      </c>
      <c r="AO1182" s="27">
        <v>0.5</v>
      </c>
      <c r="AP1182" s="23">
        <f>Table2[[#This Row],[Approved Amount_UA Equivalent]]/1000000</f>
        <v>39.154177391806392</v>
      </c>
      <c r="AQ1182" s="19">
        <f t="shared" si="314"/>
        <v>52.107945440111621</v>
      </c>
      <c r="AR1182" s="23" t="str">
        <f t="shared" si="315"/>
        <v>31-40</v>
      </c>
      <c r="AS1182" s="23" t="str">
        <f t="shared" si="316"/>
        <v>21-40</v>
      </c>
      <c r="AT1182" s="23" t="str">
        <f t="shared" si="317"/>
        <v>1-40</v>
      </c>
      <c r="AU1182" s="23" t="str">
        <f t="shared" si="318"/>
        <v>&lt;1-50 Mn</v>
      </c>
      <c r="AV1182" s="23">
        <f>Table2[[#This Row],[Amount]]</f>
        <v>48828000</v>
      </c>
      <c r="AW1182" s="23" t="str">
        <f t="shared" si="319"/>
        <v>Dec 2019</v>
      </c>
      <c r="AX1182" s="28">
        <f>IFERROR(VLOOKUP(Table2[[#This Row],[SAP Code]],[26]_16!A:B,2,FALSE),0)</f>
        <v>0</v>
      </c>
      <c r="AY1182" s="28">
        <f>IFERROR(VLOOKUP(Table2[[#This Row],[SAP Code]],[26]_16!D:E,2,FALSE)/ 1000000, 0)</f>
        <v>0</v>
      </c>
      <c r="AZ1182" s="28">
        <f>IFERROR(VLOOKUP(Table2[[#This Row],[SAP Code]],[26]_16!G:H,2,FALSE)/ 1000000, 0)</f>
        <v>0</v>
      </c>
      <c r="BA1182" s="28">
        <f>IFERROR(VLOOKUP(Table2[[#This Row],[SAP Code]],[26]_16!J:K,2,FALSE)/ 1000000, 0)</f>
        <v>0</v>
      </c>
      <c r="BB1182" s="28">
        <f>IFERROR(VLOOKUP(Table2[[#This Row],[SAP Code]],[26]_16!M:N,2,FALSE)/ 1000000, 0)</f>
        <v>0</v>
      </c>
      <c r="BC1182" s="28">
        <f>IFERROR(VLOOKUP(Table2[[#This Row],[SAP Code]],[26]_16!P:Q,2,FALSE),0)</f>
        <v>3.4178606400000002</v>
      </c>
      <c r="BD1182" s="28">
        <f>IFERROR(VLOOKUP(Table2[[#This Row],[SAP Code]],[26]_16!S:T,2,FALSE),0)</f>
        <v>10.795329370000001</v>
      </c>
      <c r="BE1182" s="28">
        <f>IFERROR(VLOOKUP(Table2[[#This Row],[SAP Code]],[26]_16!V:W,2,FALSE)/ 1000000, 0)</f>
        <v>4.3429171000000002</v>
      </c>
      <c r="BF1182" s="28">
        <f>IFERROR(VLOOKUP(Table2[[#This Row],[SAP Code]],[26]_16!Y:Z,2,FALSE)/ 1000000, 0)</f>
        <v>8.4350633599999973</v>
      </c>
      <c r="BG1182" s="28" t="str">
        <f>IFERROR(VLOOKUP(Table2[[#This Row],[SAP Code]],[26]port!$A:$AD,30,FALSE),"unknown")</f>
        <v>OnGo</v>
      </c>
      <c r="BH1182" s="29" t="str">
        <f t="shared" si="320"/>
        <v>Ongoing</v>
      </c>
      <c r="BI1182" s="16"/>
    </row>
    <row r="1183" spans="1:61" ht="17.100000000000001" customHeight="1">
      <c r="A1183" s="16" t="s">
        <v>150</v>
      </c>
      <c r="B1183" s="16" t="s">
        <v>4082</v>
      </c>
      <c r="C1183" s="16" t="s">
        <v>4086</v>
      </c>
      <c r="D1183" s="16" t="s">
        <v>4084</v>
      </c>
      <c r="E1183" s="18">
        <v>43809</v>
      </c>
      <c r="F1183" s="16" t="s">
        <v>154</v>
      </c>
      <c r="G1183" s="16" t="s">
        <v>115</v>
      </c>
      <c r="H1183" s="16" t="s">
        <v>132</v>
      </c>
      <c r="I1183" s="16" t="s">
        <v>67</v>
      </c>
      <c r="J1183" s="16" t="s">
        <v>83</v>
      </c>
      <c r="K1183" s="16" t="s">
        <v>84</v>
      </c>
      <c r="L1183" s="16" t="s">
        <v>85</v>
      </c>
      <c r="M1183" s="19">
        <v>10000000</v>
      </c>
      <c r="N1183" s="19">
        <v>10000000</v>
      </c>
      <c r="O1183" s="20" t="s">
        <v>4085</v>
      </c>
      <c r="P1183" s="21">
        <v>2100150042248</v>
      </c>
      <c r="Q1183" s="20" t="s">
        <v>87</v>
      </c>
      <c r="R1183" s="16" t="str">
        <f t="shared" si="310"/>
        <v>ADF Including TSF</v>
      </c>
      <c r="S1183" s="16" t="str">
        <f t="shared" si="309"/>
        <v>I</v>
      </c>
      <c r="T1183" s="16" t="str">
        <f t="shared" si="308"/>
        <v>Blend Countries</v>
      </c>
      <c r="U1183" s="16" t="str">
        <f t="shared" si="311"/>
        <v>Non-Transition States</v>
      </c>
      <c r="V1183" s="22" t="str">
        <f>IF(ISNUMBER(MATCH(A1183, {"Gabon","Sudan","Niger","Mali","Burkina Faso","Guinea"}, 0)), "De Facto Countries", "Non-De Facto Countries")</f>
        <v>Non-De Facto Countries</v>
      </c>
      <c r="W1183" s="16" t="str">
        <f t="shared" si="322"/>
        <v>West</v>
      </c>
      <c r="X1183" s="16" t="str">
        <f t="shared" si="323"/>
        <v>Social</v>
      </c>
      <c r="Y1183" s="23"/>
      <c r="AC1183" s="23">
        <f>Table2[[#This Row],[Approved Amount_UA Equivalent]]</f>
        <v>10000000</v>
      </c>
      <c r="AD1183" s="23">
        <f>SUM(Table2[[#This Row],[Feed Africa ]:[Improve Quality Of Life ]])</f>
        <v>10000000</v>
      </c>
      <c r="AE1183" s="16" t="b">
        <f>Table2[[#This Row],[Total HI5]]=Table2[[#This Row],[Approved Amount_UA Equivalent]]</f>
        <v>1</v>
      </c>
      <c r="AF1183" s="24">
        <v>10</v>
      </c>
      <c r="AG1183" s="20" t="str">
        <f t="shared" si="312"/>
        <v>Investment Project</v>
      </c>
      <c r="AH1183" s="24" t="e">
        <f>VLOOKUP(Table2[[#This Row],[SAP Code]],[25]DATA!$A:$G,7,FALSE)</f>
        <v>#N/A</v>
      </c>
      <c r="AI1183" s="20" t="str">
        <f t="shared" si="313"/>
        <v>Other Investment</v>
      </c>
      <c r="AJ1183" s="25" t="s">
        <v>73</v>
      </c>
      <c r="AK1183" s="25" t="s">
        <v>115</v>
      </c>
      <c r="AL1183" s="23" t="str" cm="1">
        <f t="array" ref="AL1183">_xlfn.SWITCH(AK1183,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83" s="26">
        <v>1</v>
      </c>
      <c r="AN1183" s="25" t="str">
        <f t="shared" si="321"/>
        <v>Sovereign</v>
      </c>
      <c r="AO1183" s="27">
        <v>0.5</v>
      </c>
      <c r="AP1183" s="23">
        <f>Table2[[#This Row],[Approved Amount_UA Equivalent]]/1000000</f>
        <v>10</v>
      </c>
      <c r="AQ1183" s="19">
        <f t="shared" si="314"/>
        <v>13.308400000000001</v>
      </c>
      <c r="AR1183" s="23" t="str">
        <f t="shared" si="315"/>
        <v>1-10</v>
      </c>
      <c r="AS1183" s="23" t="str">
        <f t="shared" si="316"/>
        <v>1-20</v>
      </c>
      <c r="AT1183" s="23" t="str">
        <f t="shared" si="317"/>
        <v>1-40</v>
      </c>
      <c r="AU1183" s="23" t="str">
        <f t="shared" si="318"/>
        <v>&lt;1-50 Mn</v>
      </c>
      <c r="AV1183" s="23">
        <f>Table2[[#This Row],[Amount]]</f>
        <v>10000000</v>
      </c>
      <c r="AW1183" s="23" t="str">
        <f t="shared" si="319"/>
        <v>Dec 2019</v>
      </c>
      <c r="AX1183" s="28">
        <f>IFERROR(VLOOKUP(Table2[[#This Row],[SAP Code]],[26]_16!A:B,2,FALSE),0)</f>
        <v>0</v>
      </c>
      <c r="AY1183" s="28">
        <f>IFERROR(VLOOKUP(Table2[[#This Row],[SAP Code]],[26]_16!D:E,2,FALSE)/ 1000000, 0)</f>
        <v>0</v>
      </c>
      <c r="AZ1183" s="28">
        <f>IFERROR(VLOOKUP(Table2[[#This Row],[SAP Code]],[26]_16!G:H,2,FALSE)/ 1000000, 0)</f>
        <v>0</v>
      </c>
      <c r="BA1183" s="28">
        <f>IFERROR(VLOOKUP(Table2[[#This Row],[SAP Code]],[26]_16!J:K,2,FALSE)/ 1000000, 0)</f>
        <v>0</v>
      </c>
      <c r="BB1183" s="28">
        <f>IFERROR(VLOOKUP(Table2[[#This Row],[SAP Code]],[26]_16!M:N,2,FALSE)/ 1000000, 0)</f>
        <v>0</v>
      </c>
      <c r="BC1183" s="28">
        <f>IFERROR(VLOOKUP(Table2[[#This Row],[SAP Code]],[26]_16!P:Q,2,FALSE),0)</f>
        <v>3.4178606400000002</v>
      </c>
      <c r="BD1183" s="28">
        <f>IFERROR(VLOOKUP(Table2[[#This Row],[SAP Code]],[26]_16!S:T,2,FALSE),0)</f>
        <v>10.795329370000001</v>
      </c>
      <c r="BE1183" s="28">
        <f>IFERROR(VLOOKUP(Table2[[#This Row],[SAP Code]],[26]_16!V:W,2,FALSE)/ 1000000, 0)</f>
        <v>4.3429171000000002</v>
      </c>
      <c r="BF1183" s="28">
        <f>IFERROR(VLOOKUP(Table2[[#This Row],[SAP Code]],[26]_16!Y:Z,2,FALSE)/ 1000000, 0)</f>
        <v>8.4350633599999973</v>
      </c>
      <c r="BG1183" s="28" t="str">
        <f>IFERROR(VLOOKUP(Table2[[#This Row],[SAP Code]],[26]port!$A:$AD,30,FALSE),"unknown")</f>
        <v>OnGo</v>
      </c>
      <c r="BH1183" s="29" t="str">
        <f t="shared" si="320"/>
        <v>Ongoing</v>
      </c>
      <c r="BI1183" s="16"/>
    </row>
    <row r="1184" spans="1:61" ht="17.100000000000001" customHeight="1">
      <c r="A1184" s="16" t="s">
        <v>108</v>
      </c>
      <c r="B1184" s="16" t="s">
        <v>4052</v>
      </c>
      <c r="C1184" s="16" t="s">
        <v>4087</v>
      </c>
      <c r="D1184" s="16" t="s">
        <v>4088</v>
      </c>
      <c r="E1184" s="18">
        <v>43810</v>
      </c>
      <c r="F1184" s="16" t="s">
        <v>112</v>
      </c>
      <c r="G1184" s="16" t="s">
        <v>74</v>
      </c>
      <c r="H1184" s="16" t="s">
        <v>81</v>
      </c>
      <c r="I1184" s="16" t="s">
        <v>155</v>
      </c>
      <c r="J1184" s="16" t="s">
        <v>2463</v>
      </c>
      <c r="K1184" s="16" t="s">
        <v>69</v>
      </c>
      <c r="L1184" s="16" t="s">
        <v>85</v>
      </c>
      <c r="M1184" s="19">
        <v>1120000</v>
      </c>
      <c r="N1184" s="19">
        <v>1120000</v>
      </c>
      <c r="O1184" s="20" t="s">
        <v>4055</v>
      </c>
      <c r="P1184" s="21">
        <v>5900155016162</v>
      </c>
      <c r="Q1184" s="20" t="s">
        <v>72</v>
      </c>
      <c r="R1184" s="16" t="str">
        <f t="shared" si="310"/>
        <v>ADF Including TSF</v>
      </c>
      <c r="S1184" s="16" t="str">
        <f t="shared" si="309"/>
        <v>A</v>
      </c>
      <c r="T1184" s="16" t="str">
        <f t="shared" si="308"/>
        <v>ADF Countries</v>
      </c>
      <c r="U1184" s="16" t="str">
        <f t="shared" si="311"/>
        <v>Transition States</v>
      </c>
      <c r="V1184" s="22" t="str">
        <f>IF(ISNUMBER(MATCH(A1184, {"Gabon","Sudan","Niger","Mali","Burkina Faso","Guinea"}, 0)), "De Facto Countries", "Non-De Facto Countries")</f>
        <v>Non-De Facto Countries</v>
      </c>
      <c r="W1184" s="16" t="str">
        <f t="shared" si="322"/>
        <v>East</v>
      </c>
      <c r="X1184" s="16" t="str">
        <f t="shared" si="323"/>
        <v>Agriculture</v>
      </c>
      <c r="Y1184" s="23">
        <f>Table2[[#This Row],[Approved Amount_UA Equivalent]]</f>
        <v>1120000</v>
      </c>
      <c r="AD1184" s="23">
        <f>SUM(Table2[[#This Row],[Feed Africa ]:[Improve Quality Of Life ]])</f>
        <v>1120000</v>
      </c>
      <c r="AE1184" s="16" t="b">
        <f>Table2[[#This Row],[Total HI5]]=Table2[[#This Row],[Approved Amount_UA Equivalent]]</f>
        <v>1</v>
      </c>
      <c r="AF1184" s="24">
        <v>10</v>
      </c>
      <c r="AG1184" s="20" t="str">
        <f t="shared" si="312"/>
        <v>Investment Project</v>
      </c>
      <c r="AH1184" s="24" t="e">
        <f>VLOOKUP(Table2[[#This Row],[SAP Code]],[25]DATA!$A:$G,7,FALSE)</f>
        <v>#N/A</v>
      </c>
      <c r="AI1184" s="20" t="str">
        <f t="shared" si="313"/>
        <v>Infrastructure</v>
      </c>
      <c r="AJ1184" s="25" t="s">
        <v>157</v>
      </c>
      <c r="AK1184" s="25" t="s">
        <v>74</v>
      </c>
      <c r="AL1184" s="23" t="str" cm="1">
        <f t="array" ref="AL1184">_xlfn.SWITCH(AK1184,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84" s="26">
        <v>1</v>
      </c>
      <c r="AN1184" s="25" t="str">
        <f t="shared" si="321"/>
        <v>Sovereign</v>
      </c>
      <c r="AO1184" s="27">
        <v>0.5</v>
      </c>
      <c r="AP1184" s="23">
        <f>Table2[[#This Row],[Approved Amount_UA Equivalent]]/1000000</f>
        <v>1.1200000000000001</v>
      </c>
      <c r="AQ1184" s="19">
        <f t="shared" si="314"/>
        <v>1.4905408</v>
      </c>
      <c r="AR1184" s="23" t="str">
        <f t="shared" si="315"/>
        <v>1-10</v>
      </c>
      <c r="AS1184" s="23" t="str">
        <f t="shared" si="316"/>
        <v>1-20</v>
      </c>
      <c r="AT1184" s="23" t="str">
        <f t="shared" si="317"/>
        <v>1-40</v>
      </c>
      <c r="AU1184" s="23" t="str">
        <f t="shared" si="318"/>
        <v>&lt;1-50 Mn</v>
      </c>
      <c r="AV1184" s="23">
        <f>Table2[[#This Row],[Amount]]</f>
        <v>1120000</v>
      </c>
      <c r="AW1184" s="23" t="str">
        <f t="shared" si="319"/>
        <v>Dec 2019</v>
      </c>
      <c r="AX1184" s="28">
        <f>IFERROR(VLOOKUP(Table2[[#This Row],[SAP Code]],[26]_16!A:B,2,FALSE),0)</f>
        <v>0</v>
      </c>
      <c r="AY1184" s="28">
        <f>IFERROR(VLOOKUP(Table2[[#This Row],[SAP Code]],[26]_16!D:E,2,FALSE)/ 1000000, 0)</f>
        <v>0</v>
      </c>
      <c r="AZ1184" s="28">
        <f>IFERROR(VLOOKUP(Table2[[#This Row],[SAP Code]],[26]_16!G:H,2,FALSE)/ 1000000, 0)</f>
        <v>0</v>
      </c>
      <c r="BA1184" s="28">
        <f>IFERROR(VLOOKUP(Table2[[#This Row],[SAP Code]],[26]_16!J:K,2,FALSE)/ 1000000, 0)</f>
        <v>0</v>
      </c>
      <c r="BB1184" s="28">
        <f>IFERROR(VLOOKUP(Table2[[#This Row],[SAP Code]],[26]_16!M:N,2,FALSE)/ 1000000, 0)</f>
        <v>0</v>
      </c>
      <c r="BC1184" s="28">
        <f>IFERROR(VLOOKUP(Table2[[#This Row],[SAP Code]],[26]_16!P:Q,2,FALSE),0)</f>
        <v>0</v>
      </c>
      <c r="BD1184" s="28">
        <f>IFERROR(VLOOKUP(Table2[[#This Row],[SAP Code]],[26]_16!S:T,2,FALSE),0)</f>
        <v>0</v>
      </c>
      <c r="BE1184" s="28">
        <f>IFERROR(VLOOKUP(Table2[[#This Row],[SAP Code]],[26]_16!V:W,2,FALSE)/ 1000000, 0)</f>
        <v>0</v>
      </c>
      <c r="BF1184" s="28">
        <f>IFERROR(VLOOKUP(Table2[[#This Row],[SAP Code]],[26]_16!Y:Z,2,FALSE)/ 1000000, 0)</f>
        <v>0</v>
      </c>
      <c r="BG1184" s="28" t="str">
        <f>IFERROR(VLOOKUP(Table2[[#This Row],[SAP Code]],[26]port!$A:$AD,30,FALSE),"unknown")</f>
        <v>unknown</v>
      </c>
      <c r="BH1184" s="29" t="str">
        <f t="shared" si="320"/>
        <v>Unknown</v>
      </c>
      <c r="BI1184" s="16"/>
    </row>
    <row r="1185" spans="1:61" ht="17.100000000000001" customHeight="1">
      <c r="A1185" s="16" t="s">
        <v>141</v>
      </c>
      <c r="B1185" s="16" t="s">
        <v>4089</v>
      </c>
      <c r="C1185" s="16" t="s">
        <v>4090</v>
      </c>
      <c r="D1185" s="16" t="s">
        <v>4091</v>
      </c>
      <c r="E1185" s="18">
        <v>43810</v>
      </c>
      <c r="F1185" s="16" t="s">
        <v>4092</v>
      </c>
      <c r="G1185" s="16" t="s">
        <v>90</v>
      </c>
      <c r="H1185" s="37" t="s">
        <v>213</v>
      </c>
      <c r="I1185" s="16" t="s">
        <v>102</v>
      </c>
      <c r="J1185" s="16" t="s">
        <v>3616</v>
      </c>
      <c r="K1185" s="16" t="s">
        <v>69</v>
      </c>
      <c r="L1185" s="16" t="s">
        <v>195</v>
      </c>
      <c r="M1185" s="19">
        <v>8000000</v>
      </c>
      <c r="N1185" s="19">
        <v>6415036.8463678872</v>
      </c>
      <c r="O1185" s="20" t="s">
        <v>4093</v>
      </c>
      <c r="P1185" s="21" t="s">
        <v>147</v>
      </c>
      <c r="Q1185" s="20" t="s">
        <v>72</v>
      </c>
      <c r="R1185" s="16" t="str">
        <f t="shared" si="310"/>
        <v>OTHERS</v>
      </c>
      <c r="S1185" s="16" t="str">
        <f t="shared" si="309"/>
        <v>F</v>
      </c>
      <c r="T1185" s="16" t="str">
        <f t="shared" si="308"/>
        <v>Multinational</v>
      </c>
      <c r="U1185" s="16" t="str">
        <f t="shared" si="311"/>
        <v>Multinational</v>
      </c>
      <c r="V1185" s="22" t="str">
        <f>IF(ISNUMBER(MATCH(A1185, {"Gabon","Sudan","Niger","Mali","Burkina Faso","Guinea"}, 0)), "De Facto Countries", "Non-De Facto Countries")</f>
        <v>Non-De Facto Countries</v>
      </c>
      <c r="W1185" s="16" t="str">
        <f t="shared" si="322"/>
        <v>Multi</v>
      </c>
      <c r="X1185" s="16" t="str">
        <f t="shared" si="323"/>
        <v>Power</v>
      </c>
      <c r="Y1185" s="23"/>
      <c r="AA1185" s="23">
        <f>Table2[[#This Row],[Approved Amount_UA Equivalent]]</f>
        <v>6415036.8463678872</v>
      </c>
      <c r="AD1185" s="23">
        <f>SUM(Table2[[#This Row],[Feed Africa ]:[Improve Quality Of Life ]])</f>
        <v>6415036.8463678872</v>
      </c>
      <c r="AE1185" s="16" t="b">
        <f>Table2[[#This Row],[Total HI5]]=Table2[[#This Row],[Approved Amount_UA Equivalent]]</f>
        <v>1</v>
      </c>
      <c r="AF1185" s="24">
        <v>41</v>
      </c>
      <c r="AG1185" s="20" t="str">
        <f t="shared" si="312"/>
        <v>ISP and Investment Project</v>
      </c>
      <c r="AH1185" s="24" t="e">
        <f>VLOOKUP(Table2[[#This Row],[SAP Code]],[25]DATA!$A:$G,7,FALSE)</f>
        <v>#N/A</v>
      </c>
      <c r="AI1185" s="20" t="str">
        <f t="shared" si="313"/>
        <v>Infrastructure</v>
      </c>
      <c r="AJ1185" s="25" t="s">
        <v>2794</v>
      </c>
      <c r="AK1185" s="25" t="s">
        <v>90</v>
      </c>
      <c r="AL1185" s="23" t="str" cm="1">
        <f t="array" ref="AL1185">_xlfn.SWITCH(AK1185,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85" s="26">
        <v>1</v>
      </c>
      <c r="AN1185" s="25" t="str">
        <f t="shared" si="321"/>
        <v>Sovereign</v>
      </c>
      <c r="AO1185" s="27">
        <v>1</v>
      </c>
      <c r="AP1185" s="23">
        <f>Table2[[#This Row],[Approved Amount_UA Equivalent]]/1000000</f>
        <v>6.4150368463678875</v>
      </c>
      <c r="AQ1185" s="19">
        <f t="shared" si="314"/>
        <v>8.5373876366202381</v>
      </c>
      <c r="AR1185" s="23" t="str">
        <f t="shared" si="315"/>
        <v>1-10</v>
      </c>
      <c r="AS1185" s="23" t="str">
        <f t="shared" si="316"/>
        <v>1-20</v>
      </c>
      <c r="AT1185" s="23" t="str">
        <f t="shared" si="317"/>
        <v>1-40</v>
      </c>
      <c r="AU1185" s="23" t="str">
        <f t="shared" si="318"/>
        <v>&lt;1-50 Mn</v>
      </c>
      <c r="AV1185" s="23">
        <f>Table2[[#This Row],[Amount]]</f>
        <v>8000000</v>
      </c>
      <c r="AW1185" s="23" t="str">
        <f t="shared" si="319"/>
        <v>Dec 2019</v>
      </c>
      <c r="AX1185" s="28">
        <f>IFERROR(VLOOKUP(Table2[[#This Row],[SAP Code]],[26]_16!A:B,2,FALSE),0)</f>
        <v>0</v>
      </c>
      <c r="AY1185" s="28">
        <f>IFERROR(VLOOKUP(Table2[[#This Row],[SAP Code]],[26]_16!D:E,2,FALSE)/ 1000000, 0)</f>
        <v>0</v>
      </c>
      <c r="AZ1185" s="28">
        <f>IFERROR(VLOOKUP(Table2[[#This Row],[SAP Code]],[26]_16!G:H,2,FALSE)/ 1000000, 0)</f>
        <v>0</v>
      </c>
      <c r="BA1185" s="28">
        <f>IFERROR(VLOOKUP(Table2[[#This Row],[SAP Code]],[26]_16!J:K,2,FALSE)/ 1000000, 0)</f>
        <v>0</v>
      </c>
      <c r="BB1185" s="28">
        <f>IFERROR(VLOOKUP(Table2[[#This Row],[SAP Code]],[26]_16!M:N,2,FALSE)/ 1000000, 0)</f>
        <v>0</v>
      </c>
      <c r="BC1185" s="28">
        <f>IFERROR(VLOOKUP(Table2[[#This Row],[SAP Code]],[26]_16!P:Q,2,FALSE),0)</f>
        <v>0</v>
      </c>
      <c r="BD1185" s="28">
        <f>IFERROR(VLOOKUP(Table2[[#This Row],[SAP Code]],[26]_16!S:T,2,FALSE),0)</f>
        <v>1.5321459999999999E-2</v>
      </c>
      <c r="BE1185" s="28">
        <f>IFERROR(VLOOKUP(Table2[[#This Row],[SAP Code]],[26]_16!V:W,2,FALSE)/ 1000000, 0)</f>
        <v>0</v>
      </c>
      <c r="BF1185" s="28">
        <f>IFERROR(VLOOKUP(Table2[[#This Row],[SAP Code]],[26]_16!Y:Z,2,FALSE)/ 1000000, 0)</f>
        <v>0</v>
      </c>
      <c r="BG1185" s="28" t="str">
        <f>IFERROR(VLOOKUP(Table2[[#This Row],[SAP Code]],[26]port!$A:$AD,30,FALSE),"unknown")</f>
        <v>OnGo</v>
      </c>
      <c r="BH1185" s="29" t="str">
        <f t="shared" si="320"/>
        <v>Ongoing</v>
      </c>
      <c r="BI1185" s="16"/>
    </row>
    <row r="1186" spans="1:61" ht="17.100000000000001" customHeight="1">
      <c r="A1186" s="16" t="s">
        <v>127</v>
      </c>
      <c r="B1186" s="16" t="s">
        <v>4094</v>
      </c>
      <c r="C1186" s="16" t="s">
        <v>4095</v>
      </c>
      <c r="D1186" s="16" t="s">
        <v>4096</v>
      </c>
      <c r="E1186" s="18">
        <v>43811</v>
      </c>
      <c r="F1186" s="16" t="s">
        <v>612</v>
      </c>
      <c r="G1186" s="16" t="s">
        <v>255</v>
      </c>
      <c r="H1186" s="16" t="s">
        <v>132</v>
      </c>
      <c r="I1186" s="16" t="s">
        <v>250</v>
      </c>
      <c r="J1186" s="16" t="s">
        <v>179</v>
      </c>
      <c r="K1186" s="16" t="s">
        <v>84</v>
      </c>
      <c r="L1186" s="16" t="s">
        <v>195</v>
      </c>
      <c r="M1186" s="19">
        <v>20000000</v>
      </c>
      <c r="N1186" s="19">
        <v>16037592.115919717</v>
      </c>
      <c r="O1186" s="20" t="s">
        <v>4097</v>
      </c>
      <c r="P1186" s="21">
        <v>2000200004653</v>
      </c>
      <c r="Q1186" s="20" t="s">
        <v>87</v>
      </c>
      <c r="R1186" s="16" t="str">
        <f t="shared" si="310"/>
        <v>ADB Public</v>
      </c>
      <c r="S1186" s="16" t="str">
        <f t="shared" si="309"/>
        <v>K</v>
      </c>
      <c r="T1186" s="16" t="str">
        <f t="shared" si="308"/>
        <v>ADB Countries</v>
      </c>
      <c r="U1186" s="16" t="str">
        <f t="shared" si="311"/>
        <v>Non-Transition States</v>
      </c>
      <c r="V1186" s="22" t="str">
        <f>IF(ISNUMBER(MATCH(A1186, {"Gabon","Sudan","Niger","Mali","Burkina Faso","Guinea"}, 0)), "De Facto Countries", "Non-De Facto Countries")</f>
        <v>Non-De Facto Countries</v>
      </c>
      <c r="W1186" s="16" t="str">
        <f t="shared" si="322"/>
        <v>West</v>
      </c>
      <c r="X1186" s="16" t="str">
        <f t="shared" si="323"/>
        <v>Multi-Sector</v>
      </c>
      <c r="Y1186" s="23">
        <f>Table2[[#This Row],[Approved Amount_UA Equivalent]]/5</f>
        <v>3207518.4231839431</v>
      </c>
      <c r="Z1186" s="23">
        <f>Table2[[#This Row],[Approved Amount_UA Equivalent]]/5</f>
        <v>3207518.4231839431</v>
      </c>
      <c r="AA1186" s="23">
        <f>Table2[[#This Row],[Approved Amount_UA Equivalent]]/5</f>
        <v>3207518.4231839431</v>
      </c>
      <c r="AB1186" s="23">
        <f>Table2[[#This Row],[Approved Amount_UA Equivalent]]/5</f>
        <v>3207518.4231839431</v>
      </c>
      <c r="AC1186" s="23">
        <f>Table2[[#This Row],[Approved Amount_UA Equivalent]]/5</f>
        <v>3207518.4231839431</v>
      </c>
      <c r="AD1186" s="23">
        <f>SUM(Table2[[#This Row],[Feed Africa ]:[Improve Quality Of Life ]])</f>
        <v>16037592.115919717</v>
      </c>
      <c r="AE1186" s="16" t="b">
        <f>Table2[[#This Row],[Total HI5]]=Table2[[#This Row],[Approved Amount_UA Equivalent]]</f>
        <v>1</v>
      </c>
      <c r="AF1186" s="24">
        <v>20</v>
      </c>
      <c r="AG1186" s="20" t="str">
        <f t="shared" si="312"/>
        <v>Policy and Result Based Op</v>
      </c>
      <c r="AH1186" s="24" t="e">
        <f>VLOOKUP(Table2[[#This Row],[SAP Code]],[25]DATA!$A:$G,7,FALSE)</f>
        <v>#N/A</v>
      </c>
      <c r="AI1186" s="20" t="str">
        <f t="shared" si="313"/>
        <v>Policy-Based Lending</v>
      </c>
      <c r="AJ1186" s="25" t="s">
        <v>254</v>
      </c>
      <c r="AK1186" s="25" t="s">
        <v>255</v>
      </c>
      <c r="AL1186" s="23" t="str" cm="1">
        <f t="array" ref="AL1186">_xlfn.SWITCH(AK1186,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86" s="26">
        <v>1</v>
      </c>
      <c r="AN1186" s="25" t="str">
        <f t="shared" si="321"/>
        <v>Sovereign</v>
      </c>
      <c r="AO1186" s="27">
        <v>1</v>
      </c>
      <c r="AP1186" s="23">
        <f>Table2[[#This Row],[Approved Amount_UA Equivalent]]/1000000</f>
        <v>16.037592115919718</v>
      </c>
      <c r="AQ1186" s="19">
        <f t="shared" si="314"/>
        <v>21.343469091550595</v>
      </c>
      <c r="AR1186" s="23" t="str">
        <f t="shared" si="315"/>
        <v>11-20</v>
      </c>
      <c r="AS1186" s="23" t="str">
        <f t="shared" si="316"/>
        <v>1-20</v>
      </c>
      <c r="AT1186" s="23" t="str">
        <f t="shared" si="317"/>
        <v>1-40</v>
      </c>
      <c r="AU1186" s="23" t="str">
        <f t="shared" si="318"/>
        <v>&lt;1-50 Mn</v>
      </c>
      <c r="AV1186" s="23">
        <f>Table2[[#This Row],[Amount]]</f>
        <v>20000000</v>
      </c>
      <c r="AW1186" s="23" t="str">
        <f t="shared" si="319"/>
        <v>Dec 2019</v>
      </c>
      <c r="AX1186" s="28">
        <f>IFERROR(VLOOKUP(Table2[[#This Row],[SAP Code]],[26]_16!A:B,2,FALSE),0)</f>
        <v>0</v>
      </c>
      <c r="AY1186" s="28">
        <f>IFERROR(VLOOKUP(Table2[[#This Row],[SAP Code]],[26]_16!D:E,2,FALSE)/ 1000000, 0)</f>
        <v>0</v>
      </c>
      <c r="AZ1186" s="28">
        <f>IFERROR(VLOOKUP(Table2[[#This Row],[SAP Code]],[26]_16!G:H,2,FALSE)/ 1000000, 0)</f>
        <v>0</v>
      </c>
      <c r="BA1186" s="28">
        <f>IFERROR(VLOOKUP(Table2[[#This Row],[SAP Code]],[26]_16!J:K,2,FALSE)/ 1000000, 0)</f>
        <v>0</v>
      </c>
      <c r="BB1186" s="28">
        <f>IFERROR(VLOOKUP(Table2[[#This Row],[SAP Code]],[26]_16!M:N,2,FALSE)/ 1000000, 0)</f>
        <v>16.157356329999999</v>
      </c>
      <c r="BC1186" s="28">
        <f>IFERROR(VLOOKUP(Table2[[#This Row],[SAP Code]],[26]_16!P:Q,2,FALSE),0)</f>
        <v>0</v>
      </c>
      <c r="BD1186" s="28">
        <f>IFERROR(VLOOKUP(Table2[[#This Row],[SAP Code]],[26]_16!S:T,2,FALSE),0)</f>
        <v>0</v>
      </c>
      <c r="BE1186" s="28">
        <f>IFERROR(VLOOKUP(Table2[[#This Row],[SAP Code]],[26]_16!V:W,2,FALSE)/ 1000000, 0)</f>
        <v>0</v>
      </c>
      <c r="BF1186" s="28">
        <f>IFERROR(VLOOKUP(Table2[[#This Row],[SAP Code]],[26]_16!Y:Z,2,FALSE)/ 1000000, 0)</f>
        <v>0</v>
      </c>
      <c r="BG1186" s="28" t="str">
        <f>IFERROR(VLOOKUP(Table2[[#This Row],[SAP Code]],[26]port!$A:$AD,30,FALSE),"unknown")</f>
        <v>CLSD</v>
      </c>
      <c r="BH1186" s="29" t="str">
        <f t="shared" si="320"/>
        <v>Number of operations completed out of the net approved of that year</v>
      </c>
      <c r="BI1186" s="16"/>
    </row>
    <row r="1187" spans="1:61" ht="17.100000000000001" customHeight="1">
      <c r="A1187" s="16" t="s">
        <v>1106</v>
      </c>
      <c r="B1187" s="16" t="s">
        <v>4098</v>
      </c>
      <c r="C1187" s="16" t="s">
        <v>4099</v>
      </c>
      <c r="D1187" s="16" t="s">
        <v>4100</v>
      </c>
      <c r="E1187" s="18">
        <v>43811</v>
      </c>
      <c r="F1187" s="16" t="s">
        <v>1110</v>
      </c>
      <c r="G1187" s="16" t="s">
        <v>140</v>
      </c>
      <c r="H1187" s="16" t="s">
        <v>66</v>
      </c>
      <c r="I1187" s="16" t="s">
        <v>138</v>
      </c>
      <c r="J1187" s="16" t="s">
        <v>179</v>
      </c>
      <c r="K1187" s="16" t="s">
        <v>84</v>
      </c>
      <c r="L1187" s="16" t="s">
        <v>195</v>
      </c>
      <c r="M1187" s="19">
        <v>92778000</v>
      </c>
      <c r="N1187" s="19">
        <v>74396786.066539973</v>
      </c>
      <c r="O1187" s="20" t="s">
        <v>4101</v>
      </c>
      <c r="P1187" s="21">
        <v>2000200004661</v>
      </c>
      <c r="Q1187" s="20" t="s">
        <v>87</v>
      </c>
      <c r="R1187" s="16" t="str">
        <f t="shared" si="310"/>
        <v>ADB Public</v>
      </c>
      <c r="S1187" s="16" t="str">
        <f t="shared" si="309"/>
        <v>D</v>
      </c>
      <c r="T1187" s="16" t="str">
        <f t="shared" si="308"/>
        <v>ADB Countries</v>
      </c>
      <c r="U1187" s="16" t="str">
        <f t="shared" si="311"/>
        <v>Non-Transition States</v>
      </c>
      <c r="V1187" s="22" t="str">
        <f>IF(ISNUMBER(MATCH(A1187, {"Gabon","Sudan","Niger","Mali","Burkina Faso","Guinea"}, 0)), "De Facto Countries", "Non-De Facto Countries")</f>
        <v>De Facto Countries</v>
      </c>
      <c r="W1187" s="16" t="str">
        <f t="shared" si="322"/>
        <v>Central</v>
      </c>
      <c r="X1187" s="16" t="str">
        <f t="shared" si="323"/>
        <v>Transport</v>
      </c>
      <c r="Y1187" s="23"/>
      <c r="AB1187" s="23">
        <f>Table2[[#This Row],[Approved Amount_UA Equivalent]]</f>
        <v>74396786.066539973</v>
      </c>
      <c r="AD1187" s="23">
        <f>SUM(Table2[[#This Row],[Feed Africa ]:[Improve Quality Of Life ]])</f>
        <v>74396786.066539973</v>
      </c>
      <c r="AE1187" s="16" t="b">
        <f>Table2[[#This Row],[Total HI5]]=Table2[[#This Row],[Approved Amount_UA Equivalent]]</f>
        <v>1</v>
      </c>
      <c r="AF1187" s="24">
        <v>10</v>
      </c>
      <c r="AG1187" s="20" t="str">
        <f t="shared" si="312"/>
        <v>Investment Project</v>
      </c>
      <c r="AH1187" s="24" t="e">
        <f>VLOOKUP(Table2[[#This Row],[SAP Code]],[25]DATA!$A:$G,7,FALSE)</f>
        <v>#N/A</v>
      </c>
      <c r="AI1187" s="20" t="str">
        <f t="shared" si="313"/>
        <v>Infrastructure</v>
      </c>
      <c r="AJ1187" s="25" t="s">
        <v>89</v>
      </c>
      <c r="AK1187" s="25" t="s">
        <v>140</v>
      </c>
      <c r="AL1187" s="23" t="str" cm="1">
        <f t="array" ref="AL1187">_xlfn.SWITCH(AK1187,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87" s="26">
        <v>1</v>
      </c>
      <c r="AN1187" s="25" t="str">
        <f t="shared" si="321"/>
        <v>Sovereign</v>
      </c>
      <c r="AO1187" s="27">
        <v>0.5</v>
      </c>
      <c r="AP1187" s="23">
        <f>Table2[[#This Row],[Approved Amount_UA Equivalent]]/1000000</f>
        <v>74.396786066539974</v>
      </c>
      <c r="AQ1187" s="19">
        <f t="shared" si="314"/>
        <v>99.010218768794061</v>
      </c>
      <c r="AR1187" s="23" t="str">
        <f t="shared" si="315"/>
        <v>71-80</v>
      </c>
      <c r="AS1187" s="23" t="str">
        <f t="shared" si="316"/>
        <v>61-80</v>
      </c>
      <c r="AT1187" s="23" t="str">
        <f t="shared" si="317"/>
        <v>41-80</v>
      </c>
      <c r="AU1187" s="23" t="str">
        <f t="shared" si="318"/>
        <v>50-100 Mn</v>
      </c>
      <c r="AV1187" s="23">
        <f>Table2[[#This Row],[Amount]]</f>
        <v>92778000</v>
      </c>
      <c r="AW1187" s="23" t="str">
        <f t="shared" si="319"/>
        <v>Dec 2019</v>
      </c>
      <c r="AX1187" s="28">
        <f>IFERROR(VLOOKUP(Table2[[#This Row],[SAP Code]],[26]_16!A:B,2,FALSE),0)</f>
        <v>0</v>
      </c>
      <c r="AY1187" s="28">
        <f>IFERROR(VLOOKUP(Table2[[#This Row],[SAP Code]],[26]_16!D:E,2,FALSE)/ 1000000, 0)</f>
        <v>0</v>
      </c>
      <c r="AZ1187" s="28">
        <f>IFERROR(VLOOKUP(Table2[[#This Row],[SAP Code]],[26]_16!G:H,2,FALSE)/ 1000000, 0)</f>
        <v>0</v>
      </c>
      <c r="BA1187" s="28">
        <f>IFERROR(VLOOKUP(Table2[[#This Row],[SAP Code]],[26]_16!J:K,2,FALSE)/ 1000000, 0)</f>
        <v>0</v>
      </c>
      <c r="BB1187" s="28">
        <f>IFERROR(VLOOKUP(Table2[[#This Row],[SAP Code]],[26]_16!M:N,2,FALSE)/ 1000000, 0)</f>
        <v>0</v>
      </c>
      <c r="BC1187" s="28">
        <f>IFERROR(VLOOKUP(Table2[[#This Row],[SAP Code]],[26]_16!P:Q,2,FALSE),0)</f>
        <v>0</v>
      </c>
      <c r="BD1187" s="28">
        <f>IFERROR(VLOOKUP(Table2[[#This Row],[SAP Code]],[26]_16!S:T,2,FALSE),0)</f>
        <v>0</v>
      </c>
      <c r="BE1187" s="28">
        <f>IFERROR(VLOOKUP(Table2[[#This Row],[SAP Code]],[26]_16!V:W,2,FALSE)/ 1000000, 0)</f>
        <v>0.89011198000000002</v>
      </c>
      <c r="BF1187" s="28">
        <f>IFERROR(VLOOKUP(Table2[[#This Row],[SAP Code]],[26]_16!Y:Z,2,FALSE)/ 1000000, 0)</f>
        <v>2.7225259999999998E-2</v>
      </c>
      <c r="BG1187" s="28" t="str">
        <f>IFERROR(VLOOKUP(Table2[[#This Row],[SAP Code]],[26]port!$A:$AD,30,FALSE),"unknown")</f>
        <v>OnGo</v>
      </c>
      <c r="BH1187" s="29" t="str">
        <f t="shared" si="320"/>
        <v>Ongoing</v>
      </c>
      <c r="BI1187" s="16"/>
    </row>
    <row r="1188" spans="1:61" ht="17.100000000000001" customHeight="1">
      <c r="A1188" s="16" t="s">
        <v>1106</v>
      </c>
      <c r="B1188" s="16" t="s">
        <v>4098</v>
      </c>
      <c r="C1188" s="16" t="s">
        <v>4102</v>
      </c>
      <c r="D1188" s="16" t="s">
        <v>4100</v>
      </c>
      <c r="E1188" s="18">
        <v>43811</v>
      </c>
      <c r="F1188" s="16" t="s">
        <v>1110</v>
      </c>
      <c r="G1188" s="16" t="s">
        <v>140</v>
      </c>
      <c r="H1188" s="16" t="s">
        <v>66</v>
      </c>
      <c r="I1188" s="16" t="s">
        <v>138</v>
      </c>
      <c r="J1188" s="16" t="s">
        <v>261</v>
      </c>
      <c r="K1188" s="16" t="s">
        <v>84</v>
      </c>
      <c r="L1188" s="16" t="s">
        <v>195</v>
      </c>
      <c r="M1188" s="19">
        <v>44839000</v>
      </c>
      <c r="N1188" s="19">
        <v>35955479.644286208</v>
      </c>
      <c r="O1188" s="20" t="s">
        <v>4101</v>
      </c>
      <c r="P1188" s="21">
        <v>5050200001053</v>
      </c>
      <c r="Q1188" s="20" t="s">
        <v>87</v>
      </c>
      <c r="R1188" s="16" t="str">
        <f t="shared" si="310"/>
        <v>AGTF</v>
      </c>
      <c r="S1188" s="16" t="str">
        <f t="shared" si="309"/>
        <v>D</v>
      </c>
      <c r="T1188" s="16" t="str">
        <f t="shared" si="308"/>
        <v>ADB Countries</v>
      </c>
      <c r="U1188" s="16" t="str">
        <f t="shared" si="311"/>
        <v>Non-Transition States</v>
      </c>
      <c r="V1188" s="22" t="str">
        <f>IF(ISNUMBER(MATCH(A1188, {"Gabon","Sudan","Niger","Mali","Burkina Faso","Guinea"}, 0)), "De Facto Countries", "Non-De Facto Countries")</f>
        <v>De Facto Countries</v>
      </c>
      <c r="W1188" s="16" t="str">
        <f t="shared" si="322"/>
        <v>Central</v>
      </c>
      <c r="X1188" s="16" t="str">
        <f t="shared" si="323"/>
        <v>Transport</v>
      </c>
      <c r="Y1188" s="23"/>
      <c r="AB1188" s="23">
        <f>Table2[[#This Row],[Approved Amount_UA Equivalent]]</f>
        <v>35955479.644286208</v>
      </c>
      <c r="AD1188" s="23">
        <f>SUM(Table2[[#This Row],[Feed Africa ]:[Improve Quality Of Life ]])</f>
        <v>35955479.644286208</v>
      </c>
      <c r="AE1188" s="16" t="b">
        <f>Table2[[#This Row],[Total HI5]]=Table2[[#This Row],[Approved Amount_UA Equivalent]]</f>
        <v>1</v>
      </c>
      <c r="AF1188" s="24">
        <v>10</v>
      </c>
      <c r="AG1188" s="20" t="str">
        <f t="shared" si="312"/>
        <v>Investment Project</v>
      </c>
      <c r="AH1188" s="24" t="e">
        <f>VLOOKUP(Table2[[#This Row],[SAP Code]],[25]DATA!$A:$G,7,FALSE)</f>
        <v>#N/A</v>
      </c>
      <c r="AI1188" s="20" t="str">
        <f t="shared" si="313"/>
        <v>Infrastructure</v>
      </c>
      <c r="AJ1188" s="25" t="s">
        <v>89</v>
      </c>
      <c r="AK1188" s="25" t="s">
        <v>140</v>
      </c>
      <c r="AL1188" s="23" t="str" cm="1">
        <f t="array" ref="AL1188">_xlfn.SWITCH(AK1188,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88" s="26">
        <v>1</v>
      </c>
      <c r="AN1188" s="25" t="str">
        <f t="shared" si="321"/>
        <v>Sovereign</v>
      </c>
      <c r="AO1188" s="27">
        <v>0.5</v>
      </c>
      <c r="AP1188" s="23">
        <f>Table2[[#This Row],[Approved Amount_UA Equivalent]]/1000000</f>
        <v>35.955479644286207</v>
      </c>
      <c r="AQ1188" s="19">
        <f t="shared" si="314"/>
        <v>47.850990529801862</v>
      </c>
      <c r="AR1188" s="23" t="str">
        <f t="shared" si="315"/>
        <v>31-40</v>
      </c>
      <c r="AS1188" s="23" t="str">
        <f t="shared" si="316"/>
        <v>21-40</v>
      </c>
      <c r="AT1188" s="23" t="str">
        <f t="shared" si="317"/>
        <v>1-40</v>
      </c>
      <c r="AU1188" s="23" t="str">
        <f t="shared" si="318"/>
        <v>&lt;1-50 Mn</v>
      </c>
      <c r="AV1188" s="23">
        <f>Table2[[#This Row],[Amount]]</f>
        <v>44839000</v>
      </c>
      <c r="AW1188" s="23" t="str">
        <f t="shared" si="319"/>
        <v>Dec 2019</v>
      </c>
      <c r="AX1188" s="28">
        <f>IFERROR(VLOOKUP(Table2[[#This Row],[SAP Code]],[26]_16!A:B,2,FALSE),0)</f>
        <v>0</v>
      </c>
      <c r="AY1188" s="28">
        <f>IFERROR(VLOOKUP(Table2[[#This Row],[SAP Code]],[26]_16!D:E,2,FALSE)/ 1000000, 0)</f>
        <v>0</v>
      </c>
      <c r="AZ1188" s="28">
        <f>IFERROR(VLOOKUP(Table2[[#This Row],[SAP Code]],[26]_16!G:H,2,FALSE)/ 1000000, 0)</f>
        <v>0</v>
      </c>
      <c r="BA1188" s="28">
        <f>IFERROR(VLOOKUP(Table2[[#This Row],[SAP Code]],[26]_16!J:K,2,FALSE)/ 1000000, 0)</f>
        <v>0</v>
      </c>
      <c r="BB1188" s="28">
        <f>IFERROR(VLOOKUP(Table2[[#This Row],[SAP Code]],[26]_16!M:N,2,FALSE)/ 1000000, 0)</f>
        <v>0</v>
      </c>
      <c r="BC1188" s="28">
        <f>IFERROR(VLOOKUP(Table2[[#This Row],[SAP Code]],[26]_16!P:Q,2,FALSE),0)</f>
        <v>0</v>
      </c>
      <c r="BD1188" s="28">
        <f>IFERROR(VLOOKUP(Table2[[#This Row],[SAP Code]],[26]_16!S:T,2,FALSE),0)</f>
        <v>0</v>
      </c>
      <c r="BE1188" s="28">
        <f>IFERROR(VLOOKUP(Table2[[#This Row],[SAP Code]],[26]_16!V:W,2,FALSE)/ 1000000, 0)</f>
        <v>0.89011198000000002</v>
      </c>
      <c r="BF1188" s="28">
        <f>IFERROR(VLOOKUP(Table2[[#This Row],[SAP Code]],[26]_16!Y:Z,2,FALSE)/ 1000000, 0)</f>
        <v>2.7225259999999998E-2</v>
      </c>
      <c r="BG1188" s="28" t="str">
        <f>IFERROR(VLOOKUP(Table2[[#This Row],[SAP Code]],[26]port!$A:$AD,30,FALSE),"unknown")</f>
        <v>OnGo</v>
      </c>
      <c r="BH1188" s="29" t="str">
        <f t="shared" si="320"/>
        <v>Ongoing</v>
      </c>
      <c r="BI1188" s="16"/>
    </row>
    <row r="1189" spans="1:61" ht="17.100000000000001" customHeight="1">
      <c r="A1189" s="16" t="s">
        <v>343</v>
      </c>
      <c r="B1189" s="16" t="s">
        <v>4103</v>
      </c>
      <c r="C1189" s="16" t="s">
        <v>4104</v>
      </c>
      <c r="D1189" s="16" t="s">
        <v>4105</v>
      </c>
      <c r="E1189" s="18">
        <v>43811</v>
      </c>
      <c r="F1189" s="16" t="s">
        <v>1248</v>
      </c>
      <c r="G1189" s="16" t="s">
        <v>126</v>
      </c>
      <c r="H1189" s="16" t="s">
        <v>348</v>
      </c>
      <c r="I1189" s="16" t="s">
        <v>123</v>
      </c>
      <c r="J1189" s="16" t="s">
        <v>179</v>
      </c>
      <c r="K1189" s="16" t="s">
        <v>84</v>
      </c>
      <c r="L1189" s="16" t="s">
        <v>70</v>
      </c>
      <c r="M1189" s="19">
        <v>104200000</v>
      </c>
      <c r="N1189" s="19">
        <v>75897734.72212106</v>
      </c>
      <c r="O1189" s="20" t="s">
        <v>4106</v>
      </c>
      <c r="P1189" s="21">
        <v>2000200004655</v>
      </c>
      <c r="Q1189" s="20" t="s">
        <v>87</v>
      </c>
      <c r="R1189" s="16" t="str">
        <f t="shared" si="310"/>
        <v>ADB Public</v>
      </c>
      <c r="S1189" s="16" t="str">
        <f t="shared" si="309"/>
        <v>E</v>
      </c>
      <c r="T1189" s="16" t="str">
        <f t="shared" si="308"/>
        <v>ADB Countries</v>
      </c>
      <c r="U1189" s="16" t="str">
        <f t="shared" si="311"/>
        <v>Non-Transition States</v>
      </c>
      <c r="V1189" s="22" t="str">
        <f>IF(ISNUMBER(MATCH(A1189, {"Gabon","Sudan","Niger","Mali","Burkina Faso","Guinea"}, 0)), "De Facto Countries", "Non-De Facto Countries")</f>
        <v>Non-De Facto Countries</v>
      </c>
      <c r="W1189" s="16" t="str">
        <f t="shared" si="322"/>
        <v>Nigeria</v>
      </c>
      <c r="X1189" s="16" t="str">
        <f t="shared" si="323"/>
        <v>WASH Sector</v>
      </c>
      <c r="Y1189" s="23">
        <f>Table2[[#This Row],[Approved Amount_UA Equivalent]]*0.03</f>
        <v>2276932.0416636318</v>
      </c>
      <c r="Z1189" s="23">
        <f>Table2[[#This Row],[Approved Amount_UA Equivalent]]*0.01</f>
        <v>758977.3472212106</v>
      </c>
      <c r="AC1189" s="23">
        <f>Table2[[#This Row],[Approved Amount_UA Equivalent]]*0.96</f>
        <v>72861825.333236217</v>
      </c>
      <c r="AD1189" s="23">
        <f>SUM(Table2[[#This Row],[Feed Africa ]:[Improve Quality Of Life ]])</f>
        <v>75897734.72212106</v>
      </c>
      <c r="AE1189" s="16" t="b">
        <f>Table2[[#This Row],[Total HI5]]=Table2[[#This Row],[Approved Amount_UA Equivalent]]</f>
        <v>1</v>
      </c>
      <c r="AF1189" s="24">
        <v>10</v>
      </c>
      <c r="AG1189" s="20" t="str">
        <f t="shared" si="312"/>
        <v>Investment Project</v>
      </c>
      <c r="AH1189" s="24" t="e">
        <f>VLOOKUP(Table2[[#This Row],[SAP Code]],[25]DATA!$A:$G,7,FALSE)</f>
        <v>#N/A</v>
      </c>
      <c r="AI1189" s="20" t="str">
        <f t="shared" si="313"/>
        <v>Infrastructure</v>
      </c>
      <c r="AJ1189" s="25" t="s">
        <v>89</v>
      </c>
      <c r="AK1189" s="25" t="s">
        <v>126</v>
      </c>
      <c r="AL1189" s="23" t="str" cm="1">
        <f t="array" ref="AL1189">_xlfn.SWITCH(AK1189,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89" s="26">
        <v>1</v>
      </c>
      <c r="AN1189" s="25" t="str">
        <f t="shared" si="321"/>
        <v>Sovereign</v>
      </c>
      <c r="AO1189" s="27">
        <v>0.5</v>
      </c>
      <c r="AP1189" s="23">
        <f>Table2[[#This Row],[Approved Amount_UA Equivalent]]/1000000</f>
        <v>75.897734722121058</v>
      </c>
      <c r="AQ1189" s="19">
        <f t="shared" si="314"/>
        <v>101.0077412775876</v>
      </c>
      <c r="AR1189" s="23" t="str">
        <f t="shared" si="315"/>
        <v>71-80</v>
      </c>
      <c r="AS1189" s="23" t="str">
        <f t="shared" si="316"/>
        <v>61-80</v>
      </c>
      <c r="AT1189" s="23" t="str">
        <f t="shared" si="317"/>
        <v>41-80</v>
      </c>
      <c r="AU1189" s="23" t="str">
        <f t="shared" si="318"/>
        <v>50-100 Mn</v>
      </c>
      <c r="AV1189" s="23">
        <f>Table2[[#This Row],[Amount]]</f>
        <v>104200000</v>
      </c>
      <c r="AW1189" s="23" t="str">
        <f t="shared" si="319"/>
        <v>Dec 2019</v>
      </c>
      <c r="AX1189" s="28">
        <f>IFERROR(VLOOKUP(Table2[[#This Row],[SAP Code]],[26]_16!A:B,2,FALSE),0)</f>
        <v>0</v>
      </c>
      <c r="AY1189" s="28">
        <f>IFERROR(VLOOKUP(Table2[[#This Row],[SAP Code]],[26]_16!D:E,2,FALSE)/ 1000000, 0)</f>
        <v>0</v>
      </c>
      <c r="AZ1189" s="28">
        <f>IFERROR(VLOOKUP(Table2[[#This Row],[SAP Code]],[26]_16!G:H,2,FALSE)/ 1000000, 0)</f>
        <v>0</v>
      </c>
      <c r="BA1189" s="28">
        <f>IFERROR(VLOOKUP(Table2[[#This Row],[SAP Code]],[26]_16!J:K,2,FALSE)/ 1000000, 0)</f>
        <v>0</v>
      </c>
      <c r="BB1189" s="28">
        <f>IFERROR(VLOOKUP(Table2[[#This Row],[SAP Code]],[26]_16!M:N,2,FALSE)/ 1000000, 0)</f>
        <v>0</v>
      </c>
      <c r="BC1189" s="28">
        <f>IFERROR(VLOOKUP(Table2[[#This Row],[SAP Code]],[26]_16!P:Q,2,FALSE),0)</f>
        <v>0</v>
      </c>
      <c r="BD1189" s="28">
        <f>IFERROR(VLOOKUP(Table2[[#This Row],[SAP Code]],[26]_16!S:T,2,FALSE),0)</f>
        <v>0</v>
      </c>
      <c r="BE1189" s="28">
        <f>IFERROR(VLOOKUP(Table2[[#This Row],[SAP Code]],[26]_16!V:W,2,FALSE)/ 1000000, 0)</f>
        <v>0</v>
      </c>
      <c r="BF1189" s="28">
        <f>IFERROR(VLOOKUP(Table2[[#This Row],[SAP Code]],[26]_16!Y:Z,2,FALSE)/ 1000000, 0)</f>
        <v>0</v>
      </c>
      <c r="BG1189" s="28" t="str">
        <f>IFERROR(VLOOKUP(Table2[[#This Row],[SAP Code]],[26]port!$A:$AD,30,FALSE),"unknown")</f>
        <v>unknown</v>
      </c>
      <c r="BH1189" s="29" t="str">
        <f t="shared" si="320"/>
        <v>Unknown</v>
      </c>
      <c r="BI1189" s="16"/>
    </row>
    <row r="1190" spans="1:61" ht="17.100000000000001" customHeight="1">
      <c r="A1190" s="16" t="s">
        <v>343</v>
      </c>
      <c r="B1190" s="16" t="s">
        <v>4103</v>
      </c>
      <c r="C1190" s="16" t="s">
        <v>4107</v>
      </c>
      <c r="D1190" s="16" t="s">
        <v>4105</v>
      </c>
      <c r="E1190" s="18">
        <v>43811</v>
      </c>
      <c r="F1190" s="16" t="s">
        <v>1248</v>
      </c>
      <c r="G1190" s="16" t="s">
        <v>126</v>
      </c>
      <c r="H1190" s="16" t="s">
        <v>348</v>
      </c>
      <c r="I1190" s="16" t="s">
        <v>123</v>
      </c>
      <c r="J1190" s="16" t="s">
        <v>261</v>
      </c>
      <c r="K1190" s="16" t="s">
        <v>84</v>
      </c>
      <c r="L1190" s="16" t="s">
        <v>70</v>
      </c>
      <c r="M1190" s="19">
        <v>20000000</v>
      </c>
      <c r="N1190" s="19">
        <v>14567703.401558744</v>
      </c>
      <c r="O1190" s="20" t="s">
        <v>4106</v>
      </c>
      <c r="P1190" s="21">
        <v>5050200001051</v>
      </c>
      <c r="Q1190" s="20" t="s">
        <v>87</v>
      </c>
      <c r="R1190" s="16" t="str">
        <f t="shared" si="310"/>
        <v>AGTF</v>
      </c>
      <c r="S1190" s="16" t="str">
        <f t="shared" si="309"/>
        <v>E</v>
      </c>
      <c r="T1190" s="16" t="str">
        <f t="shared" si="308"/>
        <v>ADB Countries</v>
      </c>
      <c r="U1190" s="16" t="str">
        <f t="shared" si="311"/>
        <v>Non-Transition States</v>
      </c>
      <c r="V1190" s="22" t="str">
        <f>IF(ISNUMBER(MATCH(A1190, {"Gabon","Sudan","Niger","Mali","Burkina Faso","Guinea"}, 0)), "De Facto Countries", "Non-De Facto Countries")</f>
        <v>Non-De Facto Countries</v>
      </c>
      <c r="W1190" s="16" t="str">
        <f t="shared" si="322"/>
        <v>Nigeria</v>
      </c>
      <c r="X1190" s="16" t="str">
        <f t="shared" si="323"/>
        <v>WASH Sector</v>
      </c>
      <c r="Y1190" s="23">
        <f>Table2[[#This Row],[Approved Amount_UA Equivalent]]*0.03</f>
        <v>437031.1020467623</v>
      </c>
      <c r="Z1190" s="23">
        <f>Table2[[#This Row],[Approved Amount_UA Equivalent]]*0.01</f>
        <v>145677.03401558744</v>
      </c>
      <c r="AC1190" s="23">
        <f>Table2[[#This Row],[Approved Amount_UA Equivalent]]*0.96</f>
        <v>13984995.265496394</v>
      </c>
      <c r="AD1190" s="23">
        <f>SUM(Table2[[#This Row],[Feed Africa ]:[Improve Quality Of Life ]])</f>
        <v>14567703.401558744</v>
      </c>
      <c r="AE1190" s="16" t="b">
        <f>Table2[[#This Row],[Total HI5]]=Table2[[#This Row],[Approved Amount_UA Equivalent]]</f>
        <v>1</v>
      </c>
      <c r="AF1190" s="24">
        <v>10</v>
      </c>
      <c r="AG1190" s="20" t="str">
        <f t="shared" si="312"/>
        <v>Investment Project</v>
      </c>
      <c r="AH1190" s="24" t="e">
        <f>VLOOKUP(Table2[[#This Row],[SAP Code]],[25]DATA!$A:$G,7,FALSE)</f>
        <v>#N/A</v>
      </c>
      <c r="AI1190" s="20" t="str">
        <f t="shared" si="313"/>
        <v>Infrastructure</v>
      </c>
      <c r="AJ1190" s="25" t="s">
        <v>89</v>
      </c>
      <c r="AK1190" s="25" t="s">
        <v>126</v>
      </c>
      <c r="AL1190" s="23" t="str" cm="1">
        <f t="array" ref="AL1190">_xlfn.SWITCH(AK1190,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190" s="26">
        <v>1</v>
      </c>
      <c r="AN1190" s="25" t="str">
        <f t="shared" si="321"/>
        <v>Sovereign</v>
      </c>
      <c r="AO1190" s="27">
        <v>0.5</v>
      </c>
      <c r="AP1190" s="23">
        <f>Table2[[#This Row],[Approved Amount_UA Equivalent]]/1000000</f>
        <v>14.567703401558743</v>
      </c>
      <c r="AQ1190" s="19">
        <f t="shared" si="314"/>
        <v>19.387282394930438</v>
      </c>
      <c r="AR1190" s="23" t="str">
        <f t="shared" si="315"/>
        <v>11-20</v>
      </c>
      <c r="AS1190" s="23" t="str">
        <f t="shared" si="316"/>
        <v>1-20</v>
      </c>
      <c r="AT1190" s="23" t="str">
        <f t="shared" si="317"/>
        <v>1-40</v>
      </c>
      <c r="AU1190" s="23" t="str">
        <f t="shared" si="318"/>
        <v>&lt;1-50 Mn</v>
      </c>
      <c r="AV1190" s="23">
        <f>Table2[[#This Row],[Amount]]</f>
        <v>20000000</v>
      </c>
      <c r="AW1190" s="23" t="str">
        <f t="shared" si="319"/>
        <v>Dec 2019</v>
      </c>
      <c r="AX1190" s="28">
        <f>IFERROR(VLOOKUP(Table2[[#This Row],[SAP Code]],[26]_16!A:B,2,FALSE),0)</f>
        <v>0</v>
      </c>
      <c r="AY1190" s="28">
        <f>IFERROR(VLOOKUP(Table2[[#This Row],[SAP Code]],[26]_16!D:E,2,FALSE)/ 1000000, 0)</f>
        <v>0</v>
      </c>
      <c r="AZ1190" s="28">
        <f>IFERROR(VLOOKUP(Table2[[#This Row],[SAP Code]],[26]_16!G:H,2,FALSE)/ 1000000, 0)</f>
        <v>0</v>
      </c>
      <c r="BA1190" s="28">
        <f>IFERROR(VLOOKUP(Table2[[#This Row],[SAP Code]],[26]_16!J:K,2,FALSE)/ 1000000, 0)</f>
        <v>0</v>
      </c>
      <c r="BB1190" s="28">
        <f>IFERROR(VLOOKUP(Table2[[#This Row],[SAP Code]],[26]_16!M:N,2,FALSE)/ 1000000, 0)</f>
        <v>0</v>
      </c>
      <c r="BC1190" s="28">
        <f>IFERROR(VLOOKUP(Table2[[#This Row],[SAP Code]],[26]_16!P:Q,2,FALSE),0)</f>
        <v>0</v>
      </c>
      <c r="BD1190" s="28">
        <f>IFERROR(VLOOKUP(Table2[[#This Row],[SAP Code]],[26]_16!S:T,2,FALSE),0)</f>
        <v>0</v>
      </c>
      <c r="BE1190" s="28">
        <f>IFERROR(VLOOKUP(Table2[[#This Row],[SAP Code]],[26]_16!V:W,2,FALSE)/ 1000000, 0)</f>
        <v>0</v>
      </c>
      <c r="BF1190" s="28">
        <f>IFERROR(VLOOKUP(Table2[[#This Row],[SAP Code]],[26]_16!Y:Z,2,FALSE)/ 1000000, 0)</f>
        <v>0</v>
      </c>
      <c r="BG1190" s="28" t="str">
        <f>IFERROR(VLOOKUP(Table2[[#This Row],[SAP Code]],[26]port!$A:$AD,30,FALSE),"unknown")</f>
        <v>unknown</v>
      </c>
      <c r="BH1190" s="29" t="str">
        <f t="shared" si="320"/>
        <v>Unknown</v>
      </c>
      <c r="BI1190" s="16"/>
    </row>
    <row r="1191" spans="1:61" ht="17.100000000000001" customHeight="1">
      <c r="A1191" s="16" t="s">
        <v>91</v>
      </c>
      <c r="B1191" s="16" t="s">
        <v>4108</v>
      </c>
      <c r="C1191" s="16" t="s">
        <v>4109</v>
      </c>
      <c r="D1191" s="16" t="s">
        <v>4110</v>
      </c>
      <c r="E1191" s="18">
        <v>43811</v>
      </c>
      <c r="F1191" s="16" t="s">
        <v>93</v>
      </c>
      <c r="G1191" s="16" t="s">
        <v>140</v>
      </c>
      <c r="H1191" s="16" t="s">
        <v>81</v>
      </c>
      <c r="I1191" s="16" t="s">
        <v>138</v>
      </c>
      <c r="J1191" s="16" t="s">
        <v>179</v>
      </c>
      <c r="K1191" s="16" t="s">
        <v>84</v>
      </c>
      <c r="L1191" s="16" t="s">
        <v>195</v>
      </c>
      <c r="M1191" s="19">
        <v>108000000</v>
      </c>
      <c r="N1191" s="19">
        <v>86602997.425966471</v>
      </c>
      <c r="O1191" s="20" t="s">
        <v>4111</v>
      </c>
      <c r="P1191" s="21">
        <v>2000200004662</v>
      </c>
      <c r="Q1191" s="20" t="s">
        <v>87</v>
      </c>
      <c r="R1191" s="16" t="str">
        <f t="shared" si="310"/>
        <v>ADB Public</v>
      </c>
      <c r="S1191" s="16" t="str">
        <f t="shared" si="309"/>
        <v>D</v>
      </c>
      <c r="T1191" s="16" t="str">
        <f t="shared" si="308"/>
        <v>Blend Countries</v>
      </c>
      <c r="U1191" s="16" t="str">
        <f t="shared" si="311"/>
        <v>Non-Transition States</v>
      </c>
      <c r="V1191" s="22" t="str">
        <f>IF(ISNUMBER(MATCH(A1191, {"Gabon","Sudan","Niger","Mali","Burkina Faso","Guinea"}, 0)), "De Facto Countries", "Non-De Facto Countries")</f>
        <v>Non-De Facto Countries</v>
      </c>
      <c r="W1191" s="16" t="str">
        <f t="shared" si="322"/>
        <v>East</v>
      </c>
      <c r="X1191" s="16" t="str">
        <f t="shared" si="323"/>
        <v>Transport</v>
      </c>
      <c r="Y1191" s="23"/>
      <c r="AB1191" s="23">
        <f>Table2[[#This Row],[Approved Amount_UA Equivalent]]</f>
        <v>86602997.425966471</v>
      </c>
      <c r="AD1191" s="23">
        <f>SUM(Table2[[#This Row],[Feed Africa ]:[Improve Quality Of Life ]])</f>
        <v>86602997.425966471</v>
      </c>
      <c r="AE1191" s="16" t="b">
        <f>Table2[[#This Row],[Total HI5]]=Table2[[#This Row],[Approved Amount_UA Equivalent]]</f>
        <v>1</v>
      </c>
      <c r="AF1191" s="24">
        <v>10</v>
      </c>
      <c r="AG1191" s="20" t="str">
        <f t="shared" si="312"/>
        <v>Investment Project</v>
      </c>
      <c r="AH1191" s="24" t="e">
        <f>VLOOKUP(Table2[[#This Row],[SAP Code]],[25]DATA!$A:$G,7,FALSE)</f>
        <v>#N/A</v>
      </c>
      <c r="AI1191" s="20" t="str">
        <f t="shared" si="313"/>
        <v>Infrastructure</v>
      </c>
      <c r="AJ1191" s="25" t="s">
        <v>89</v>
      </c>
      <c r="AK1191" s="25" t="s">
        <v>140</v>
      </c>
      <c r="AL1191" s="23" t="str" cm="1">
        <f t="array" ref="AL1191">_xlfn.SWITCH(AK1191,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91" s="26">
        <v>1</v>
      </c>
      <c r="AN1191" s="25" t="str">
        <f t="shared" si="321"/>
        <v>Sovereign</v>
      </c>
      <c r="AO1191" s="27">
        <v>0.33333333333333331</v>
      </c>
      <c r="AP1191" s="23">
        <f>Table2[[#This Row],[Approved Amount_UA Equivalent]]/1000000</f>
        <v>86.602997425966478</v>
      </c>
      <c r="AQ1191" s="19">
        <f t="shared" si="314"/>
        <v>115.25473309437322</v>
      </c>
      <c r="AR1191" s="23" t="str">
        <f t="shared" si="315"/>
        <v>81-90</v>
      </c>
      <c r="AS1191" s="23" t="str">
        <f t="shared" si="316"/>
        <v>81-100</v>
      </c>
      <c r="AT1191" s="23" t="str">
        <f t="shared" si="317"/>
        <v>81-120</v>
      </c>
      <c r="AU1191" s="23" t="str">
        <f t="shared" si="318"/>
        <v>50-100 Mn</v>
      </c>
      <c r="AV1191" s="23">
        <f>Table2[[#This Row],[Amount]]</f>
        <v>108000000</v>
      </c>
      <c r="AW1191" s="23" t="str">
        <f t="shared" si="319"/>
        <v>Dec 2019</v>
      </c>
      <c r="AX1191" s="28">
        <f>IFERROR(VLOOKUP(Table2[[#This Row],[SAP Code]],[26]_16!A:B,2,FALSE),0)</f>
        <v>0</v>
      </c>
      <c r="AY1191" s="28">
        <f>IFERROR(VLOOKUP(Table2[[#This Row],[SAP Code]],[26]_16!D:E,2,FALSE)/ 1000000, 0)</f>
        <v>0</v>
      </c>
      <c r="AZ1191" s="28">
        <f>IFERROR(VLOOKUP(Table2[[#This Row],[SAP Code]],[26]_16!G:H,2,FALSE)/ 1000000, 0)</f>
        <v>0</v>
      </c>
      <c r="BA1191" s="28">
        <f>IFERROR(VLOOKUP(Table2[[#This Row],[SAP Code]],[26]_16!J:K,2,FALSE)/ 1000000, 0)</f>
        <v>0</v>
      </c>
      <c r="BB1191" s="28">
        <f>IFERROR(VLOOKUP(Table2[[#This Row],[SAP Code]],[26]_16!M:N,2,FALSE)/ 1000000, 0)</f>
        <v>0</v>
      </c>
      <c r="BC1191" s="28">
        <f>IFERROR(VLOOKUP(Table2[[#This Row],[SAP Code]],[26]_16!P:Q,2,FALSE),0)</f>
        <v>0</v>
      </c>
      <c r="BD1191" s="28">
        <f>IFERROR(VLOOKUP(Table2[[#This Row],[SAP Code]],[26]_16!S:T,2,FALSE),0)</f>
        <v>0.12747657000000001</v>
      </c>
      <c r="BE1191" s="28">
        <f>IFERROR(VLOOKUP(Table2[[#This Row],[SAP Code]],[26]_16!V:W,2,FALSE)/ 1000000, 0)</f>
        <v>11.480322940000001</v>
      </c>
      <c r="BF1191" s="28">
        <f>IFERROR(VLOOKUP(Table2[[#This Row],[SAP Code]],[26]_16!Y:Z,2,FALSE)/ 1000000, 0)</f>
        <v>10.729068099999999</v>
      </c>
      <c r="BG1191" s="28" t="str">
        <f>IFERROR(VLOOKUP(Table2[[#This Row],[SAP Code]],[26]port!$A:$AD,30,FALSE),"unknown")</f>
        <v>OnGo</v>
      </c>
      <c r="BH1191" s="29" t="str">
        <f t="shared" si="320"/>
        <v>Ongoing</v>
      </c>
      <c r="BI1191" s="16"/>
    </row>
    <row r="1192" spans="1:61" ht="17.100000000000001" customHeight="1">
      <c r="A1192" s="16" t="s">
        <v>91</v>
      </c>
      <c r="B1192" s="16" t="s">
        <v>4108</v>
      </c>
      <c r="C1192" s="16" t="s">
        <v>4112</v>
      </c>
      <c r="D1192" s="16" t="s">
        <v>4110</v>
      </c>
      <c r="E1192" s="18">
        <v>43811</v>
      </c>
      <c r="F1192" s="16" t="s">
        <v>93</v>
      </c>
      <c r="G1192" s="16" t="s">
        <v>140</v>
      </c>
      <c r="H1192" s="16" t="s">
        <v>81</v>
      </c>
      <c r="I1192" s="16" t="s">
        <v>138</v>
      </c>
      <c r="J1192" s="16" t="s">
        <v>83</v>
      </c>
      <c r="K1192" s="16" t="s">
        <v>84</v>
      </c>
      <c r="L1192" s="16" t="s">
        <v>85</v>
      </c>
      <c r="M1192" s="19">
        <v>46360000</v>
      </c>
      <c r="N1192" s="19">
        <v>46360000</v>
      </c>
      <c r="O1192" s="20" t="s">
        <v>4111</v>
      </c>
      <c r="P1192" s="21">
        <v>2100150042250</v>
      </c>
      <c r="Q1192" s="20" t="s">
        <v>87</v>
      </c>
      <c r="R1192" s="16" t="str">
        <f t="shared" si="310"/>
        <v>ADF Including TSF</v>
      </c>
      <c r="S1192" s="16" t="str">
        <f t="shared" si="309"/>
        <v>D</v>
      </c>
      <c r="T1192" s="16" t="str">
        <f t="shared" si="308"/>
        <v>Blend Countries</v>
      </c>
      <c r="U1192" s="16" t="str">
        <f t="shared" si="311"/>
        <v>Non-Transition States</v>
      </c>
      <c r="V1192" s="22" t="str">
        <f>IF(ISNUMBER(MATCH(A1192, {"Gabon","Sudan","Niger","Mali","Burkina Faso","Guinea"}, 0)), "De Facto Countries", "Non-De Facto Countries")</f>
        <v>Non-De Facto Countries</v>
      </c>
      <c r="W1192" s="16" t="str">
        <f t="shared" si="322"/>
        <v>East</v>
      </c>
      <c r="X1192" s="16" t="str">
        <f t="shared" si="323"/>
        <v>Transport</v>
      </c>
      <c r="Y1192" s="23"/>
      <c r="AB1192" s="23">
        <f>Table2[[#This Row],[Approved Amount_UA Equivalent]]</f>
        <v>46360000</v>
      </c>
      <c r="AD1192" s="23">
        <f>SUM(Table2[[#This Row],[Feed Africa ]:[Improve Quality Of Life ]])</f>
        <v>46360000</v>
      </c>
      <c r="AE1192" s="16" t="b">
        <f>Table2[[#This Row],[Total HI5]]=Table2[[#This Row],[Approved Amount_UA Equivalent]]</f>
        <v>1</v>
      </c>
      <c r="AF1192" s="24">
        <v>10</v>
      </c>
      <c r="AG1192" s="20" t="str">
        <f t="shared" si="312"/>
        <v>Investment Project</v>
      </c>
      <c r="AH1192" s="24" t="e">
        <f>VLOOKUP(Table2[[#This Row],[SAP Code]],[25]DATA!$A:$G,7,FALSE)</f>
        <v>#N/A</v>
      </c>
      <c r="AI1192" s="20" t="str">
        <f t="shared" si="313"/>
        <v>Infrastructure</v>
      </c>
      <c r="AJ1192" s="25" t="s">
        <v>89</v>
      </c>
      <c r="AK1192" s="25" t="s">
        <v>140</v>
      </c>
      <c r="AL1192" s="23" t="str" cm="1">
        <f t="array" ref="AL1192">_xlfn.SWITCH(AK1192,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92" s="26">
        <v>1</v>
      </c>
      <c r="AN1192" s="25" t="str">
        <f t="shared" si="321"/>
        <v>Sovereign</v>
      </c>
      <c r="AO1192" s="27">
        <v>0.33333333333333331</v>
      </c>
      <c r="AP1192" s="23">
        <f>Table2[[#This Row],[Approved Amount_UA Equivalent]]/1000000</f>
        <v>46.36</v>
      </c>
      <c r="AQ1192" s="19">
        <f t="shared" si="314"/>
        <v>61.697742399999996</v>
      </c>
      <c r="AR1192" s="23" t="str">
        <f t="shared" si="315"/>
        <v>41-50</v>
      </c>
      <c r="AS1192" s="23" t="str">
        <f t="shared" si="316"/>
        <v>41-60</v>
      </c>
      <c r="AT1192" s="23" t="str">
        <f t="shared" si="317"/>
        <v>41-80</v>
      </c>
      <c r="AU1192" s="23" t="str">
        <f t="shared" si="318"/>
        <v>&lt;1-50 Mn</v>
      </c>
      <c r="AV1192" s="23">
        <f>Table2[[#This Row],[Amount]]</f>
        <v>46360000</v>
      </c>
      <c r="AW1192" s="23" t="str">
        <f t="shared" si="319"/>
        <v>Dec 2019</v>
      </c>
      <c r="AX1192" s="28">
        <f>IFERROR(VLOOKUP(Table2[[#This Row],[SAP Code]],[26]_16!A:B,2,FALSE),0)</f>
        <v>0</v>
      </c>
      <c r="AY1192" s="28">
        <f>IFERROR(VLOOKUP(Table2[[#This Row],[SAP Code]],[26]_16!D:E,2,FALSE)/ 1000000, 0)</f>
        <v>0</v>
      </c>
      <c r="AZ1192" s="28">
        <f>IFERROR(VLOOKUP(Table2[[#This Row],[SAP Code]],[26]_16!G:H,2,FALSE)/ 1000000, 0)</f>
        <v>0</v>
      </c>
      <c r="BA1192" s="28">
        <f>IFERROR(VLOOKUP(Table2[[#This Row],[SAP Code]],[26]_16!J:K,2,FALSE)/ 1000000, 0)</f>
        <v>0</v>
      </c>
      <c r="BB1192" s="28">
        <f>IFERROR(VLOOKUP(Table2[[#This Row],[SAP Code]],[26]_16!M:N,2,FALSE)/ 1000000, 0)</f>
        <v>0</v>
      </c>
      <c r="BC1192" s="28">
        <f>IFERROR(VLOOKUP(Table2[[#This Row],[SAP Code]],[26]_16!P:Q,2,FALSE),0)</f>
        <v>0</v>
      </c>
      <c r="BD1192" s="28">
        <f>IFERROR(VLOOKUP(Table2[[#This Row],[SAP Code]],[26]_16!S:T,2,FALSE),0)</f>
        <v>0.12747657000000001</v>
      </c>
      <c r="BE1192" s="28">
        <f>IFERROR(VLOOKUP(Table2[[#This Row],[SAP Code]],[26]_16!V:W,2,FALSE)/ 1000000, 0)</f>
        <v>11.480322940000001</v>
      </c>
      <c r="BF1192" s="28">
        <f>IFERROR(VLOOKUP(Table2[[#This Row],[SAP Code]],[26]_16!Y:Z,2,FALSE)/ 1000000, 0)</f>
        <v>10.729068099999999</v>
      </c>
      <c r="BG1192" s="28" t="str">
        <f>IFERROR(VLOOKUP(Table2[[#This Row],[SAP Code]],[26]port!$A:$AD,30,FALSE),"unknown")</f>
        <v>OnGo</v>
      </c>
      <c r="BH1192" s="29" t="str">
        <f t="shared" si="320"/>
        <v>Ongoing</v>
      </c>
      <c r="BI1192" s="16"/>
    </row>
    <row r="1193" spans="1:61" ht="17.100000000000001" customHeight="1">
      <c r="A1193" s="16" t="s">
        <v>91</v>
      </c>
      <c r="B1193" s="16" t="s">
        <v>4108</v>
      </c>
      <c r="C1193" s="16" t="s">
        <v>4113</v>
      </c>
      <c r="D1193" s="16" t="s">
        <v>4110</v>
      </c>
      <c r="E1193" s="18">
        <v>43811</v>
      </c>
      <c r="F1193" s="16" t="s">
        <v>93</v>
      </c>
      <c r="G1193" s="16" t="s">
        <v>140</v>
      </c>
      <c r="H1193" s="16" t="s">
        <v>81</v>
      </c>
      <c r="I1193" s="16" t="s">
        <v>138</v>
      </c>
      <c r="J1193" s="16" t="s">
        <v>3616</v>
      </c>
      <c r="K1193" s="16" t="s">
        <v>69</v>
      </c>
      <c r="L1193" s="16" t="s">
        <v>195</v>
      </c>
      <c r="M1193" s="19">
        <v>30000000</v>
      </c>
      <c r="N1193" s="19">
        <v>24056388.173879575</v>
      </c>
      <c r="O1193" s="20" t="s">
        <v>4111</v>
      </c>
      <c r="P1193" s="21">
        <v>5110155000755</v>
      </c>
      <c r="Q1193" s="20" t="s">
        <v>87</v>
      </c>
      <c r="R1193" s="16" t="str">
        <f t="shared" si="310"/>
        <v>OTHERS</v>
      </c>
      <c r="S1193" s="16" t="str">
        <f t="shared" si="309"/>
        <v>D</v>
      </c>
      <c r="T1193" s="16" t="str">
        <f t="shared" si="308"/>
        <v>Blend Countries</v>
      </c>
      <c r="U1193" s="16" t="str">
        <f t="shared" si="311"/>
        <v>Non-Transition States</v>
      </c>
      <c r="V1193" s="22" t="str">
        <f>IF(ISNUMBER(MATCH(A1193, {"Gabon","Sudan","Niger","Mali","Burkina Faso","Guinea"}, 0)), "De Facto Countries", "Non-De Facto Countries")</f>
        <v>Non-De Facto Countries</v>
      </c>
      <c r="W1193" s="16" t="str">
        <f t="shared" si="322"/>
        <v>East</v>
      </c>
      <c r="X1193" s="16" t="str">
        <f t="shared" si="323"/>
        <v>Transport</v>
      </c>
      <c r="Y1193" s="23"/>
      <c r="AB1193" s="23">
        <f>Table2[[#This Row],[Approved Amount_UA Equivalent]]</f>
        <v>24056388.173879575</v>
      </c>
      <c r="AD1193" s="23">
        <f>SUM(Table2[[#This Row],[Feed Africa ]:[Improve Quality Of Life ]])</f>
        <v>24056388.173879575</v>
      </c>
      <c r="AE1193" s="16" t="b">
        <f>Table2[[#This Row],[Total HI5]]=Table2[[#This Row],[Approved Amount_UA Equivalent]]</f>
        <v>1</v>
      </c>
      <c r="AF1193" s="24">
        <v>10</v>
      </c>
      <c r="AG1193" s="20" t="str">
        <f t="shared" si="312"/>
        <v>Investment Project</v>
      </c>
      <c r="AH1193" s="24" t="e">
        <f>VLOOKUP(Table2[[#This Row],[SAP Code]],[25]DATA!$A:$G,7,FALSE)</f>
        <v>#N/A</v>
      </c>
      <c r="AI1193" s="20" t="str">
        <f t="shared" si="313"/>
        <v>Infrastructure</v>
      </c>
      <c r="AJ1193" s="25" t="s">
        <v>89</v>
      </c>
      <c r="AK1193" s="25" t="s">
        <v>140</v>
      </c>
      <c r="AL1193" s="23" t="str" cm="1">
        <f t="array" ref="AL1193">_xlfn.SWITCH(AK1193,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93" s="26">
        <v>1</v>
      </c>
      <c r="AN1193" s="25" t="str">
        <f t="shared" si="321"/>
        <v>Sovereign</v>
      </c>
      <c r="AO1193" s="27">
        <v>0.33333333333333331</v>
      </c>
      <c r="AP1193" s="23">
        <f>Table2[[#This Row],[Approved Amount_UA Equivalent]]/1000000</f>
        <v>24.056388173879576</v>
      </c>
      <c r="AQ1193" s="19">
        <f t="shared" si="314"/>
        <v>32.015203637325897</v>
      </c>
      <c r="AR1193" s="23" t="str">
        <f t="shared" si="315"/>
        <v>21-30</v>
      </c>
      <c r="AS1193" s="23" t="str">
        <f t="shared" si="316"/>
        <v>21-40</v>
      </c>
      <c r="AT1193" s="23" t="str">
        <f t="shared" si="317"/>
        <v>1-40</v>
      </c>
      <c r="AU1193" s="23" t="str">
        <f t="shared" si="318"/>
        <v>&lt;1-50 Mn</v>
      </c>
      <c r="AV1193" s="23">
        <f>Table2[[#This Row],[Amount]]</f>
        <v>30000000</v>
      </c>
      <c r="AW1193" s="23" t="str">
        <f t="shared" si="319"/>
        <v>Dec 2019</v>
      </c>
      <c r="AX1193" s="28">
        <f>IFERROR(VLOOKUP(Table2[[#This Row],[SAP Code]],[26]_16!A:B,2,FALSE),0)</f>
        <v>0</v>
      </c>
      <c r="AY1193" s="28">
        <f>IFERROR(VLOOKUP(Table2[[#This Row],[SAP Code]],[26]_16!D:E,2,FALSE)/ 1000000, 0)</f>
        <v>0</v>
      </c>
      <c r="AZ1193" s="28">
        <f>IFERROR(VLOOKUP(Table2[[#This Row],[SAP Code]],[26]_16!G:H,2,FALSE)/ 1000000, 0)</f>
        <v>0</v>
      </c>
      <c r="BA1193" s="28">
        <f>IFERROR(VLOOKUP(Table2[[#This Row],[SAP Code]],[26]_16!J:K,2,FALSE)/ 1000000, 0)</f>
        <v>0</v>
      </c>
      <c r="BB1193" s="28">
        <f>IFERROR(VLOOKUP(Table2[[#This Row],[SAP Code]],[26]_16!M:N,2,FALSE)/ 1000000, 0)</f>
        <v>0</v>
      </c>
      <c r="BC1193" s="28">
        <f>IFERROR(VLOOKUP(Table2[[#This Row],[SAP Code]],[26]_16!P:Q,2,FALSE),0)</f>
        <v>0</v>
      </c>
      <c r="BD1193" s="28">
        <f>IFERROR(VLOOKUP(Table2[[#This Row],[SAP Code]],[26]_16!S:T,2,FALSE),0)</f>
        <v>0.12747657000000001</v>
      </c>
      <c r="BE1193" s="28">
        <f>IFERROR(VLOOKUP(Table2[[#This Row],[SAP Code]],[26]_16!V:W,2,FALSE)/ 1000000, 0)</f>
        <v>11.480322940000001</v>
      </c>
      <c r="BF1193" s="28">
        <f>IFERROR(VLOOKUP(Table2[[#This Row],[SAP Code]],[26]_16!Y:Z,2,FALSE)/ 1000000, 0)</f>
        <v>10.729068099999999</v>
      </c>
      <c r="BG1193" s="28" t="str">
        <f>IFERROR(VLOOKUP(Table2[[#This Row],[SAP Code]],[26]port!$A:$AD,30,FALSE),"unknown")</f>
        <v>OnGo</v>
      </c>
      <c r="BH1193" s="29" t="str">
        <f t="shared" si="320"/>
        <v>Ongoing</v>
      </c>
      <c r="BI1193" s="16"/>
    </row>
    <row r="1194" spans="1:61" ht="17.100000000000001" customHeight="1">
      <c r="A1194" s="16" t="s">
        <v>75</v>
      </c>
      <c r="B1194" s="16" t="s">
        <v>4108</v>
      </c>
      <c r="C1194" s="16" t="s">
        <v>4114</v>
      </c>
      <c r="D1194" s="16" t="s">
        <v>4110</v>
      </c>
      <c r="E1194" s="18">
        <v>43811</v>
      </c>
      <c r="F1194" s="16" t="s">
        <v>79</v>
      </c>
      <c r="G1194" s="16" t="s">
        <v>140</v>
      </c>
      <c r="H1194" s="16" t="s">
        <v>81</v>
      </c>
      <c r="I1194" s="16" t="s">
        <v>138</v>
      </c>
      <c r="J1194" s="16" t="s">
        <v>83</v>
      </c>
      <c r="K1194" s="16" t="s">
        <v>84</v>
      </c>
      <c r="L1194" s="16" t="s">
        <v>85</v>
      </c>
      <c r="M1194" s="19">
        <v>122290000</v>
      </c>
      <c r="N1194" s="19">
        <v>122290000</v>
      </c>
      <c r="O1194" s="20" t="s">
        <v>4115</v>
      </c>
      <c r="P1194" s="21">
        <v>2100150042251</v>
      </c>
      <c r="Q1194" s="20" t="s">
        <v>87</v>
      </c>
      <c r="R1194" s="16" t="str">
        <f t="shared" si="310"/>
        <v>ADF Including TSF</v>
      </c>
      <c r="S1194" s="16" t="str">
        <f t="shared" si="309"/>
        <v>D</v>
      </c>
      <c r="T1194" s="16" t="s">
        <v>88</v>
      </c>
      <c r="U1194" s="16" t="str">
        <f t="shared" si="311"/>
        <v>Non-Transition States</v>
      </c>
      <c r="V1194" s="22" t="str">
        <f>IF(ISNUMBER(MATCH(A1194, {"Gabon","Sudan","Niger","Mali","Burkina Faso","Guinea"}, 0)), "De Facto Countries", "Non-De Facto Countries")</f>
        <v>Non-De Facto Countries</v>
      </c>
      <c r="W1194" s="16" t="str">
        <f t="shared" si="322"/>
        <v>East</v>
      </c>
      <c r="X1194" s="16" t="str">
        <f t="shared" si="323"/>
        <v>Transport</v>
      </c>
      <c r="Y1194" s="23"/>
      <c r="AB1194" s="23">
        <f>Table2[[#This Row],[Approved Amount_UA Equivalent]]</f>
        <v>122290000</v>
      </c>
      <c r="AD1194" s="23">
        <f>SUM(Table2[[#This Row],[Feed Africa ]:[Improve Quality Of Life ]])</f>
        <v>122290000</v>
      </c>
      <c r="AE1194" s="16" t="b">
        <f>Table2[[#This Row],[Total HI5]]=Table2[[#This Row],[Approved Amount_UA Equivalent]]</f>
        <v>1</v>
      </c>
      <c r="AF1194" s="24">
        <v>10</v>
      </c>
      <c r="AG1194" s="20" t="str">
        <f t="shared" si="312"/>
        <v>Investment Project</v>
      </c>
      <c r="AH1194" s="24" t="e">
        <f>VLOOKUP(Table2[[#This Row],[SAP Code]],[25]DATA!$A:$G,7,FALSE)</f>
        <v>#N/A</v>
      </c>
      <c r="AI1194" s="20" t="str">
        <f t="shared" si="313"/>
        <v>Infrastructure</v>
      </c>
      <c r="AJ1194" s="25" t="s">
        <v>89</v>
      </c>
      <c r="AK1194" s="25" t="s">
        <v>140</v>
      </c>
      <c r="AL1194" s="23" t="str" cm="1">
        <f t="array" ref="AL1194">_xlfn.SWITCH(AK1194,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194" s="26">
        <v>1</v>
      </c>
      <c r="AN1194" s="25" t="str">
        <f t="shared" si="321"/>
        <v>Sovereign</v>
      </c>
      <c r="AO1194" s="27">
        <v>1</v>
      </c>
      <c r="AP1194" s="23">
        <f>Table2[[#This Row],[Approved Amount_UA Equivalent]]/1000000</f>
        <v>122.29</v>
      </c>
      <c r="AQ1194" s="19">
        <f t="shared" si="314"/>
        <v>162.7484236</v>
      </c>
      <c r="AR1194" s="23" t="str">
        <f t="shared" si="315"/>
        <v>121-130</v>
      </c>
      <c r="AS1194" s="23" t="str">
        <f t="shared" si="316"/>
        <v>121-140</v>
      </c>
      <c r="AT1194" s="23" t="str">
        <f t="shared" si="317"/>
        <v>121-160</v>
      </c>
      <c r="AU1194" s="23" t="str">
        <f t="shared" si="318"/>
        <v>100-200 Mn</v>
      </c>
      <c r="AV1194" s="23">
        <f>Table2[[#This Row],[Amount]]</f>
        <v>122290000</v>
      </c>
      <c r="AW1194" s="23" t="str">
        <f t="shared" si="319"/>
        <v>Dec 2019</v>
      </c>
      <c r="AX1194" s="28">
        <f>IFERROR(VLOOKUP(Table2[[#This Row],[SAP Code]],[26]_16!A:B,2,FALSE),0)</f>
        <v>0</v>
      </c>
      <c r="AY1194" s="28">
        <f>IFERROR(VLOOKUP(Table2[[#This Row],[SAP Code]],[26]_16!D:E,2,FALSE)/ 1000000, 0)</f>
        <v>0</v>
      </c>
      <c r="AZ1194" s="28">
        <f>IFERROR(VLOOKUP(Table2[[#This Row],[SAP Code]],[26]_16!G:H,2,FALSE)/ 1000000, 0)</f>
        <v>0</v>
      </c>
      <c r="BA1194" s="28">
        <f>IFERROR(VLOOKUP(Table2[[#This Row],[SAP Code]],[26]_16!J:K,2,FALSE)/ 1000000, 0)</f>
        <v>0</v>
      </c>
      <c r="BB1194" s="28">
        <f>IFERROR(VLOOKUP(Table2[[#This Row],[SAP Code]],[26]_16!M:N,2,FALSE)/ 1000000, 0)</f>
        <v>0</v>
      </c>
      <c r="BC1194" s="28">
        <f>IFERROR(VLOOKUP(Table2[[#This Row],[SAP Code]],[26]_16!P:Q,2,FALSE),0)</f>
        <v>2.7691240000000002E-2</v>
      </c>
      <c r="BD1194" s="28">
        <f>IFERROR(VLOOKUP(Table2[[#This Row],[SAP Code]],[26]_16!S:T,2,FALSE),0)</f>
        <v>0</v>
      </c>
      <c r="BE1194" s="28">
        <f>IFERROR(VLOOKUP(Table2[[#This Row],[SAP Code]],[26]_16!V:W,2,FALSE)/ 1000000, 0)</f>
        <v>8.9688605499999987</v>
      </c>
      <c r="BF1194" s="28">
        <f>IFERROR(VLOOKUP(Table2[[#This Row],[SAP Code]],[26]_16!Y:Z,2,FALSE)/ 1000000, 0)</f>
        <v>3.4868920299999999</v>
      </c>
      <c r="BG1194" s="28" t="str">
        <f>IFERROR(VLOOKUP(Table2[[#This Row],[SAP Code]],[26]port!$A:$AD,30,FALSE),"unknown")</f>
        <v>OnGo</v>
      </c>
      <c r="BH1194" s="29" t="str">
        <f t="shared" si="320"/>
        <v>Ongoing</v>
      </c>
      <c r="BI1194" s="16"/>
    </row>
    <row r="1195" spans="1:61" ht="17.100000000000001" customHeight="1">
      <c r="A1195" s="16" t="s">
        <v>174</v>
      </c>
      <c r="B1195" s="16" t="s">
        <v>4116</v>
      </c>
      <c r="C1195" s="16" t="s">
        <v>4117</v>
      </c>
      <c r="D1195" s="16" t="s">
        <v>4118</v>
      </c>
      <c r="E1195" s="18">
        <v>43812</v>
      </c>
      <c r="F1195" s="16" t="s">
        <v>635</v>
      </c>
      <c r="G1195" s="16" t="s">
        <v>90</v>
      </c>
      <c r="H1195" s="16" t="s">
        <v>101</v>
      </c>
      <c r="I1195" s="16" t="s">
        <v>82</v>
      </c>
      <c r="J1195" s="16" t="s">
        <v>179</v>
      </c>
      <c r="K1195" s="16" t="s">
        <v>84</v>
      </c>
      <c r="L1195" s="16" t="s">
        <v>70</v>
      </c>
      <c r="M1195" s="19">
        <v>480000000</v>
      </c>
      <c r="N1195" s="19">
        <v>349624881.63740987</v>
      </c>
      <c r="O1195" s="20" t="s">
        <v>4119</v>
      </c>
      <c r="P1195" s="21">
        <v>2000200004671</v>
      </c>
      <c r="Q1195" s="20" t="s">
        <v>87</v>
      </c>
      <c r="R1195" s="16" t="str">
        <f t="shared" si="310"/>
        <v>ADB Public</v>
      </c>
      <c r="S1195" s="16" t="str">
        <f t="shared" si="309"/>
        <v>F</v>
      </c>
      <c r="T1195" s="16" t="str">
        <f t="shared" ref="T1195:T1223" si="324">IF(A1195="Algeria","ADB Countries",IF(A1195="Angola","ADB Countries",IF(A1195="Benin","ADF Countries",IF(A1195="Botswana","ADB Countries",IF(A1195="Burkina Faso","ADF Countries",IF(A1195="Burundi","ADF Countries",IF(A1195="Cameroon","Blend Countries",IF(A1195="Cape Verde","ADB Countries",IF(A1195="Central African Republic","ADF Countries",IF(A1195="Centrafrique","ADF Countries",IF(A1195="Chad","ADF Countries",IF(A1195="Comoros","ADF Countries",IF(A1195="Congo CG","ADB Countries",IF(A1195="Congo","ADB Countries",IF(A1195="Côte D'Ivoire","Blend Countries",IF(A1195="Dem Rep Congo","ADF Countries",IF(A1195="DEMOCRATIC REPUBLIC OF THE CONGO","ADF Countries",IF(A1195="Djibouti","ADF Countries",IF(A1195="Egypt","ADB Countries",IF(A1195="Eq Guinea","ADB Countries",IF(A1195="Equatorial Guinea","ADB Countries",IF(A1195="Eritrea","ADF Countries",IF(A1195="Swaziland","ADB Countries",IF(A1195="Eswatini","ADB Countries",IF(A1195="Ethiopia","ADF Countries",IF(A1195="Gabon","ADB Countries",IF(A1195="Gambia","ADF Countries",IF(A1195="Ghana","ADF Countries",IF(A1195="Guinea","ADF Countries",IF(A1195="Guinea-Bissau","ADF Countries",IF(A1195="Kenya","Blend Countries",IF(A1195="Lesotho","ADF Countries",IF(A1195="Liberia","ADF Countries",IF(A1195="Libya","ADB Countries",IF(A1195="Madagascar","ADF Countries",IF(A1195="Malawi","ADF Countries",IF(A1195="Mali","ADF Countries",IF(A1195="Mauritania","ADF Countries",IF(A1195="Mauritius","ADB Countries",IF(A1195="Morocco","ADB Countries",IF(A1195="Mozambique","ADF Countries",IF(OR(A1195="Multi",A1195="Multinational",A1195="Multi-Countries"),"Multinational",IF(A1195="Namibia","ADB Countries",IF(A1195="Niger","ADF Countries",IF(A1195="Nigeria","ADB Countries",IF(A1195="Rwanda","ADF Countries",IF(A1195="Sao Tome &amp; Principe","ADF Countries",IF(A1195="Sao Tome","ADF Countries",IF(A1195="Senegal","Blend Countries",IF(A1195="Seychelles","ADB Countries",IF(A1195="Sierra Leone","ADF Countries",IF(A1195="Somalia","ADF Countries",IF(A1195="South Africa","ADB Countries",IF(A1195="South Sudan","ADF Countries",IF(A1195="Sudan","ADF Countries",IF(A1195="Tanzania","Blend Countries",IF(A1195="Togo","ADF Countries",IF(A1195="Tunisia","ADB Countries",IF(A1195="Uganda","ADF Countries",IF(A1195="Zambia","Blend Countries",IF(A1195="Zimbabwe","ADF Countries","")))))))))))))))))))))))))))))))))))))))))))))))))))))))))))))</f>
        <v>ADB Countries</v>
      </c>
      <c r="U1195" s="16" t="str">
        <f t="shared" si="311"/>
        <v>Non-Transition States</v>
      </c>
      <c r="V1195" s="22" t="str">
        <f>IF(ISNUMBER(MATCH(A1195, {"Gabon","Sudan","Niger","Mali","Burkina Faso","Guinea"}, 0)), "De Facto Countries", "Non-De Facto Countries")</f>
        <v>Non-De Facto Countries</v>
      </c>
      <c r="W1195" s="16" t="str">
        <f t="shared" si="322"/>
        <v>South</v>
      </c>
      <c r="X1195" s="16" t="str">
        <f t="shared" si="323"/>
        <v>Power</v>
      </c>
      <c r="Y1195" s="23"/>
      <c r="Z1195" s="23">
        <f>Table2[[#This Row],[Approved Amount_UA Equivalent]]</f>
        <v>349624881.63740987</v>
      </c>
      <c r="AD1195" s="23">
        <f>SUM(Table2[[#This Row],[Feed Africa ]:[Improve Quality Of Life ]])</f>
        <v>349624881.63740987</v>
      </c>
      <c r="AE1195" s="16" t="b">
        <f>Table2[[#This Row],[Total HI5]]=Table2[[#This Row],[Approved Amount_UA Equivalent]]</f>
        <v>1</v>
      </c>
      <c r="AF1195" s="24">
        <v>10</v>
      </c>
      <c r="AG1195" s="20" t="str">
        <f t="shared" si="312"/>
        <v>Investment Project</v>
      </c>
      <c r="AH1195" s="24" t="e">
        <f>VLOOKUP(Table2[[#This Row],[SAP Code]],[25]DATA!$A:$G,7,FALSE)</f>
        <v>#N/A</v>
      </c>
      <c r="AI1195" s="20" t="str">
        <f t="shared" si="313"/>
        <v>Infrastructure</v>
      </c>
      <c r="AJ1195" s="25" t="s">
        <v>89</v>
      </c>
      <c r="AK1195" s="25" t="s">
        <v>90</v>
      </c>
      <c r="AL1195" s="23" t="str" cm="1">
        <f t="array" ref="AL1195">_xlfn.SWITCH(AK1195,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95" s="26">
        <v>1</v>
      </c>
      <c r="AN1195" s="25" t="str">
        <f t="shared" si="321"/>
        <v>Sovereign</v>
      </c>
      <c r="AO1195" s="27">
        <v>0.5</v>
      </c>
      <c r="AP1195" s="23">
        <f>Table2[[#This Row],[Approved Amount_UA Equivalent]]/1000000</f>
        <v>349.62488163740989</v>
      </c>
      <c r="AQ1195" s="19">
        <f t="shared" si="314"/>
        <v>465.29477747833056</v>
      </c>
      <c r="AR1195" s="23" t="str">
        <f t="shared" si="315"/>
        <v>341-350</v>
      </c>
      <c r="AS1195" s="23" t="str">
        <f t="shared" si="316"/>
        <v>341-360</v>
      </c>
      <c r="AT1195" s="23" t="str">
        <f t="shared" si="317"/>
        <v>321-360</v>
      </c>
      <c r="AU1195" s="23" t="str">
        <f t="shared" si="318"/>
        <v>&gt;300 Mn</v>
      </c>
      <c r="AV1195" s="23">
        <f>Table2[[#This Row],[Amount]]</f>
        <v>480000000</v>
      </c>
      <c r="AW1195" s="23" t="str">
        <f t="shared" si="319"/>
        <v>Dec 2019</v>
      </c>
      <c r="AX1195" s="28">
        <f>IFERROR(VLOOKUP(Table2[[#This Row],[SAP Code]],[26]_16!A:B,2,FALSE),0)</f>
        <v>0</v>
      </c>
      <c r="AY1195" s="28">
        <f>IFERROR(VLOOKUP(Table2[[#This Row],[SAP Code]],[26]_16!D:E,2,FALSE)/ 1000000, 0)</f>
        <v>0</v>
      </c>
      <c r="AZ1195" s="28">
        <f>IFERROR(VLOOKUP(Table2[[#This Row],[SAP Code]],[26]_16!G:H,2,FALSE)/ 1000000, 0)</f>
        <v>0</v>
      </c>
      <c r="BA1195" s="28">
        <f>IFERROR(VLOOKUP(Table2[[#This Row],[SAP Code]],[26]_16!J:K,2,FALSE)/ 1000000, 0)</f>
        <v>0</v>
      </c>
      <c r="BB1195" s="28">
        <f>IFERROR(VLOOKUP(Table2[[#This Row],[SAP Code]],[26]_16!M:N,2,FALSE)/ 1000000, 0)</f>
        <v>0</v>
      </c>
      <c r="BC1195" s="28">
        <f>IFERROR(VLOOKUP(Table2[[#This Row],[SAP Code]],[26]_16!P:Q,2,FALSE),0)</f>
        <v>0.9976559399999998</v>
      </c>
      <c r="BD1195" s="28">
        <f>IFERROR(VLOOKUP(Table2[[#This Row],[SAP Code]],[26]_16!S:T,2,FALSE),0)</f>
        <v>5.0357029999999997E-2</v>
      </c>
      <c r="BE1195" s="28">
        <f>IFERROR(VLOOKUP(Table2[[#This Row],[SAP Code]],[26]_16!V:W,2,FALSE)/ 1000000, 0)</f>
        <v>0.77370435999999998</v>
      </c>
      <c r="BF1195" s="28">
        <f>IFERROR(VLOOKUP(Table2[[#This Row],[SAP Code]],[26]_16!Y:Z,2,FALSE)/ 1000000, 0)</f>
        <v>0</v>
      </c>
      <c r="BG1195" s="28" t="str">
        <f>IFERROR(VLOOKUP(Table2[[#This Row],[SAP Code]],[26]port!$A:$AD,30,FALSE),"unknown")</f>
        <v>OnGo</v>
      </c>
      <c r="BH1195" s="29" t="str">
        <f t="shared" si="320"/>
        <v>Ongoing</v>
      </c>
      <c r="BI1195" s="16"/>
    </row>
    <row r="1196" spans="1:61" ht="17.100000000000001" customHeight="1">
      <c r="A1196" s="16" t="s">
        <v>174</v>
      </c>
      <c r="B1196" s="16" t="s">
        <v>4116</v>
      </c>
      <c r="C1196" s="16" t="s">
        <v>4120</v>
      </c>
      <c r="D1196" s="16" t="s">
        <v>4118</v>
      </c>
      <c r="E1196" s="18">
        <v>43812</v>
      </c>
      <c r="F1196" s="16" t="s">
        <v>635</v>
      </c>
      <c r="G1196" s="16" t="s">
        <v>90</v>
      </c>
      <c r="H1196" s="16" t="s">
        <v>101</v>
      </c>
      <c r="I1196" s="16" t="s">
        <v>82</v>
      </c>
      <c r="J1196" s="16" t="s">
        <v>261</v>
      </c>
      <c r="K1196" s="16" t="s">
        <v>84</v>
      </c>
      <c r="L1196" s="16" t="s">
        <v>70</v>
      </c>
      <c r="M1196" s="19">
        <v>50000000</v>
      </c>
      <c r="N1196" s="19">
        <v>36419258.503896862</v>
      </c>
      <c r="O1196" s="20" t="s">
        <v>4119</v>
      </c>
      <c r="P1196" s="21">
        <v>5050200001054</v>
      </c>
      <c r="Q1196" s="20" t="s">
        <v>87</v>
      </c>
      <c r="R1196" s="16" t="str">
        <f t="shared" si="310"/>
        <v>AGTF</v>
      </c>
      <c r="S1196" s="16" t="str">
        <f t="shared" si="309"/>
        <v>F</v>
      </c>
      <c r="T1196" s="16" t="str">
        <f t="shared" si="324"/>
        <v>ADB Countries</v>
      </c>
      <c r="U1196" s="16" t="str">
        <f t="shared" si="311"/>
        <v>Non-Transition States</v>
      </c>
      <c r="V1196" s="22" t="str">
        <f>IF(ISNUMBER(MATCH(A1196, {"Gabon","Sudan","Niger","Mali","Burkina Faso","Guinea"}, 0)), "De Facto Countries", "Non-De Facto Countries")</f>
        <v>Non-De Facto Countries</v>
      </c>
      <c r="W1196" s="16" t="str">
        <f t="shared" si="322"/>
        <v>South</v>
      </c>
      <c r="X1196" s="16" t="str">
        <f t="shared" si="323"/>
        <v>Power</v>
      </c>
      <c r="Y1196" s="23"/>
      <c r="Z1196" s="23">
        <f>Table2[[#This Row],[Approved Amount_UA Equivalent]]</f>
        <v>36419258.503896862</v>
      </c>
      <c r="AD1196" s="23">
        <f>SUM(Table2[[#This Row],[Feed Africa ]:[Improve Quality Of Life ]])</f>
        <v>36419258.503896862</v>
      </c>
      <c r="AE1196" s="16" t="b">
        <f>Table2[[#This Row],[Total HI5]]=Table2[[#This Row],[Approved Amount_UA Equivalent]]</f>
        <v>1</v>
      </c>
      <c r="AF1196" s="24">
        <v>10</v>
      </c>
      <c r="AG1196" s="20" t="str">
        <f t="shared" si="312"/>
        <v>Investment Project</v>
      </c>
      <c r="AH1196" s="24" t="e">
        <f>VLOOKUP(Table2[[#This Row],[SAP Code]],[25]DATA!$A:$G,7,FALSE)</f>
        <v>#N/A</v>
      </c>
      <c r="AI1196" s="20" t="str">
        <f t="shared" si="313"/>
        <v>Infrastructure</v>
      </c>
      <c r="AJ1196" s="25" t="s">
        <v>89</v>
      </c>
      <c r="AK1196" s="25" t="s">
        <v>90</v>
      </c>
      <c r="AL1196" s="23" t="str" cm="1">
        <f t="array" ref="AL1196">_xlfn.SWITCH(AK1196,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96" s="26">
        <v>1</v>
      </c>
      <c r="AN1196" s="25" t="str">
        <f t="shared" si="321"/>
        <v>Sovereign</v>
      </c>
      <c r="AO1196" s="27">
        <v>0.5</v>
      </c>
      <c r="AP1196" s="23">
        <f>Table2[[#This Row],[Approved Amount_UA Equivalent]]/1000000</f>
        <v>36.419258503896863</v>
      </c>
      <c r="AQ1196" s="19">
        <f t="shared" si="314"/>
        <v>48.468205987326101</v>
      </c>
      <c r="AR1196" s="23" t="str">
        <f t="shared" si="315"/>
        <v>31-40</v>
      </c>
      <c r="AS1196" s="23" t="str">
        <f t="shared" si="316"/>
        <v>21-40</v>
      </c>
      <c r="AT1196" s="23" t="str">
        <f t="shared" si="317"/>
        <v>1-40</v>
      </c>
      <c r="AU1196" s="23" t="str">
        <f t="shared" si="318"/>
        <v>&lt;1-50 Mn</v>
      </c>
      <c r="AV1196" s="23">
        <f>Table2[[#This Row],[Amount]]</f>
        <v>50000000</v>
      </c>
      <c r="AW1196" s="23" t="str">
        <f t="shared" si="319"/>
        <v>Dec 2019</v>
      </c>
      <c r="AX1196" s="28">
        <f>IFERROR(VLOOKUP(Table2[[#This Row],[SAP Code]],[26]_16!A:B,2,FALSE),0)</f>
        <v>0</v>
      </c>
      <c r="AY1196" s="28">
        <f>IFERROR(VLOOKUP(Table2[[#This Row],[SAP Code]],[26]_16!D:E,2,FALSE)/ 1000000, 0)</f>
        <v>0</v>
      </c>
      <c r="AZ1196" s="28">
        <f>IFERROR(VLOOKUP(Table2[[#This Row],[SAP Code]],[26]_16!G:H,2,FALSE)/ 1000000, 0)</f>
        <v>0</v>
      </c>
      <c r="BA1196" s="28">
        <f>IFERROR(VLOOKUP(Table2[[#This Row],[SAP Code]],[26]_16!J:K,2,FALSE)/ 1000000, 0)</f>
        <v>0</v>
      </c>
      <c r="BB1196" s="28">
        <f>IFERROR(VLOOKUP(Table2[[#This Row],[SAP Code]],[26]_16!M:N,2,FALSE)/ 1000000, 0)</f>
        <v>0</v>
      </c>
      <c r="BC1196" s="28">
        <f>IFERROR(VLOOKUP(Table2[[#This Row],[SAP Code]],[26]_16!P:Q,2,FALSE),0)</f>
        <v>0.9976559399999998</v>
      </c>
      <c r="BD1196" s="28">
        <f>IFERROR(VLOOKUP(Table2[[#This Row],[SAP Code]],[26]_16!S:T,2,FALSE),0)</f>
        <v>5.0357029999999997E-2</v>
      </c>
      <c r="BE1196" s="28">
        <f>IFERROR(VLOOKUP(Table2[[#This Row],[SAP Code]],[26]_16!V:W,2,FALSE)/ 1000000, 0)</f>
        <v>0.77370435999999998</v>
      </c>
      <c r="BF1196" s="28">
        <f>IFERROR(VLOOKUP(Table2[[#This Row],[SAP Code]],[26]_16!Y:Z,2,FALSE)/ 1000000, 0)</f>
        <v>0</v>
      </c>
      <c r="BG1196" s="28" t="str">
        <f>IFERROR(VLOOKUP(Table2[[#This Row],[SAP Code]],[26]port!$A:$AD,30,FALSE),"unknown")</f>
        <v>OnGo</v>
      </c>
      <c r="BH1196" s="29" t="str">
        <f t="shared" si="320"/>
        <v>Ongoing</v>
      </c>
      <c r="BI1196" s="16"/>
    </row>
    <row r="1197" spans="1:61" ht="17.100000000000001" customHeight="1">
      <c r="A1197" s="16" t="s">
        <v>385</v>
      </c>
      <c r="B1197" s="16" t="s">
        <v>4121</v>
      </c>
      <c r="C1197" s="16" t="s">
        <v>4122</v>
      </c>
      <c r="D1197" s="16" t="s">
        <v>4123</v>
      </c>
      <c r="E1197" s="18">
        <v>43812</v>
      </c>
      <c r="F1197" s="16" t="s">
        <v>389</v>
      </c>
      <c r="G1197" s="16" t="s">
        <v>255</v>
      </c>
      <c r="H1197" s="16" t="s">
        <v>66</v>
      </c>
      <c r="I1197" s="16" t="s">
        <v>250</v>
      </c>
      <c r="J1197" s="16" t="s">
        <v>179</v>
      </c>
      <c r="K1197" s="16" t="s">
        <v>84</v>
      </c>
      <c r="L1197" s="16" t="s">
        <v>195</v>
      </c>
      <c r="M1197" s="19">
        <v>187000000</v>
      </c>
      <c r="N1197" s="19">
        <v>149951486.28384936</v>
      </c>
      <c r="O1197" s="20" t="s">
        <v>4124</v>
      </c>
      <c r="P1197" s="21">
        <v>2000200004656</v>
      </c>
      <c r="Q1197" s="20" t="s">
        <v>87</v>
      </c>
      <c r="R1197" s="16" t="str">
        <f t="shared" si="310"/>
        <v>ADB Public</v>
      </c>
      <c r="S1197" s="16" t="str">
        <f t="shared" si="309"/>
        <v>K</v>
      </c>
      <c r="T1197" s="16" t="str">
        <f t="shared" si="324"/>
        <v>ADB Countries</v>
      </c>
      <c r="U1197" s="16" t="str">
        <f t="shared" si="311"/>
        <v>Non-Transition States</v>
      </c>
      <c r="V1197" s="22" t="str">
        <f>IF(ISNUMBER(MATCH(A1197, {"Gabon","Sudan","Niger","Mali","Burkina Faso","Guinea"}, 0)), "De Facto Countries", "Non-De Facto Countries")</f>
        <v>Non-De Facto Countries</v>
      </c>
      <c r="W1197" s="16" t="str">
        <f t="shared" si="322"/>
        <v>Central</v>
      </c>
      <c r="X1197" s="16" t="str">
        <f t="shared" si="323"/>
        <v>Multi-Sector</v>
      </c>
      <c r="Y1197" s="23">
        <f>Table2[[#This Row],[Approved Amount_UA Equivalent]]/5</f>
        <v>29990297.256769873</v>
      </c>
      <c r="Z1197" s="23">
        <f>Table2[[#This Row],[Approved Amount_UA Equivalent]]/5</f>
        <v>29990297.256769873</v>
      </c>
      <c r="AA1197" s="23">
        <f>Table2[[#This Row],[Approved Amount_UA Equivalent]]/5</f>
        <v>29990297.256769873</v>
      </c>
      <c r="AB1197" s="23">
        <f>Table2[[#This Row],[Approved Amount_UA Equivalent]]/5</f>
        <v>29990297.256769873</v>
      </c>
      <c r="AC1197" s="23">
        <f>Table2[[#This Row],[Approved Amount_UA Equivalent]]/5</f>
        <v>29990297.256769873</v>
      </c>
      <c r="AD1197" s="23">
        <f>SUM(Table2[[#This Row],[Feed Africa ]:[Improve Quality Of Life ]])</f>
        <v>149951486.28384936</v>
      </c>
      <c r="AE1197" s="16" t="b">
        <f>Table2[[#This Row],[Total HI5]]=Table2[[#This Row],[Approved Amount_UA Equivalent]]</f>
        <v>1</v>
      </c>
      <c r="AF1197" s="24">
        <v>20</v>
      </c>
      <c r="AG1197" s="20" t="str">
        <f t="shared" si="312"/>
        <v>Policy and Result Based Op</v>
      </c>
      <c r="AH1197" s="24" t="e">
        <f>VLOOKUP(Table2[[#This Row],[SAP Code]],[25]DATA!$A:$G,7,FALSE)</f>
        <v>#N/A</v>
      </c>
      <c r="AI1197" s="20" t="str">
        <f t="shared" si="313"/>
        <v>Policy-Based Lending</v>
      </c>
      <c r="AJ1197" s="25" t="s">
        <v>254</v>
      </c>
      <c r="AK1197" s="25" t="s">
        <v>255</v>
      </c>
      <c r="AL1197" s="23" t="str" cm="1">
        <f t="array" ref="AL1197">_xlfn.SWITCH(AK1197,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97" s="26">
        <v>1</v>
      </c>
      <c r="AN1197" s="25" t="str">
        <f t="shared" si="321"/>
        <v>Sovereign</v>
      </c>
      <c r="AO1197" s="27">
        <v>1</v>
      </c>
      <c r="AP1197" s="23">
        <f>Table2[[#This Row],[Approved Amount_UA Equivalent]]/1000000</f>
        <v>149.95148628384936</v>
      </c>
      <c r="AQ1197" s="19">
        <f t="shared" si="314"/>
        <v>199.56143600599808</v>
      </c>
      <c r="AR1197" s="23" t="str">
        <f t="shared" si="315"/>
        <v>141-150</v>
      </c>
      <c r="AS1197" s="23" t="str">
        <f t="shared" si="316"/>
        <v>141-160</v>
      </c>
      <c r="AT1197" s="23" t="str">
        <f t="shared" si="317"/>
        <v>121-160</v>
      </c>
      <c r="AU1197" s="23" t="str">
        <f t="shared" si="318"/>
        <v>100-200 Mn</v>
      </c>
      <c r="AV1197" s="23">
        <f>Table2[[#This Row],[Amount]]</f>
        <v>187000000</v>
      </c>
      <c r="AW1197" s="23" t="str">
        <f t="shared" si="319"/>
        <v>Dec 2019</v>
      </c>
      <c r="AX1197" s="28">
        <f>IFERROR(VLOOKUP(Table2[[#This Row],[SAP Code]],[26]_16!A:B,2,FALSE),0)</f>
        <v>0</v>
      </c>
      <c r="AY1197" s="28">
        <f>IFERROR(VLOOKUP(Table2[[#This Row],[SAP Code]],[26]_16!D:E,2,FALSE)/ 1000000, 0)</f>
        <v>0</v>
      </c>
      <c r="AZ1197" s="28">
        <f>IFERROR(VLOOKUP(Table2[[#This Row],[SAP Code]],[26]_16!G:H,2,FALSE)/ 1000000, 0)</f>
        <v>0</v>
      </c>
      <c r="BA1197" s="28">
        <f>IFERROR(VLOOKUP(Table2[[#This Row],[SAP Code]],[26]_16!J:K,2,FALSE)/ 1000000, 0)</f>
        <v>0</v>
      </c>
      <c r="BB1197" s="28">
        <f>IFERROR(VLOOKUP(Table2[[#This Row],[SAP Code]],[26]_16!M:N,2,FALSE)/ 1000000, 0)</f>
        <v>151.11355334999999</v>
      </c>
      <c r="BC1197" s="28">
        <f>IFERROR(VLOOKUP(Table2[[#This Row],[SAP Code]],[26]_16!P:Q,2,FALSE),0)</f>
        <v>0</v>
      </c>
      <c r="BD1197" s="28">
        <f>IFERROR(VLOOKUP(Table2[[#This Row],[SAP Code]],[26]_16!S:T,2,FALSE),0)</f>
        <v>0</v>
      </c>
      <c r="BE1197" s="28">
        <f>IFERROR(VLOOKUP(Table2[[#This Row],[SAP Code]],[26]_16!V:W,2,FALSE)/ 1000000, 0)</f>
        <v>0</v>
      </c>
      <c r="BF1197" s="28">
        <f>IFERROR(VLOOKUP(Table2[[#This Row],[SAP Code]],[26]_16!Y:Z,2,FALSE)/ 1000000, 0)</f>
        <v>0</v>
      </c>
      <c r="BG1197" s="28" t="str">
        <f>IFERROR(VLOOKUP(Table2[[#This Row],[SAP Code]],[26]port!$A:$AD,30,FALSE),"unknown")</f>
        <v>COMP</v>
      </c>
      <c r="BH1197" s="29" t="str">
        <f t="shared" si="320"/>
        <v>Number of operations completed out of the net approved of that year</v>
      </c>
      <c r="BI1197" s="16"/>
    </row>
    <row r="1198" spans="1:61" ht="17.100000000000001" customHeight="1">
      <c r="A1198" s="16" t="s">
        <v>337</v>
      </c>
      <c r="B1198" s="16" t="s">
        <v>4125</v>
      </c>
      <c r="C1198" s="16" t="s">
        <v>4126</v>
      </c>
      <c r="D1198" s="16" t="s">
        <v>4127</v>
      </c>
      <c r="E1198" s="18">
        <v>43812</v>
      </c>
      <c r="F1198" s="16" t="s">
        <v>4128</v>
      </c>
      <c r="G1198" s="16" t="s">
        <v>2055</v>
      </c>
      <c r="H1198" s="16" t="s">
        <v>101</v>
      </c>
      <c r="I1198" s="16" t="s">
        <v>82</v>
      </c>
      <c r="J1198" s="16" t="s">
        <v>83</v>
      </c>
      <c r="K1198" s="16" t="s">
        <v>2160</v>
      </c>
      <c r="L1198" s="16" t="s">
        <v>70</v>
      </c>
      <c r="M1198" s="19">
        <v>100000000</v>
      </c>
      <c r="N1198" s="19">
        <v>72838517.007793725</v>
      </c>
      <c r="O1198" s="20" t="s">
        <v>4129</v>
      </c>
      <c r="P1198" s="21">
        <v>2100140000451</v>
      </c>
      <c r="Q1198" s="20" t="s">
        <v>87</v>
      </c>
      <c r="R1198" s="16" t="str">
        <f t="shared" si="310"/>
        <v>ADF Including TSF</v>
      </c>
      <c r="S1198" s="16" t="str">
        <f t="shared" si="309"/>
        <v>F</v>
      </c>
      <c r="T1198" s="16" t="str">
        <f t="shared" si="324"/>
        <v>ADF Countries</v>
      </c>
      <c r="U1198" s="16" t="str">
        <f t="shared" si="311"/>
        <v>Transition States</v>
      </c>
      <c r="V1198" s="22" t="str">
        <f>IF(ISNUMBER(MATCH(A1198, {"Gabon","Sudan","Niger","Mali","Burkina Faso","Guinea"}, 0)), "De Facto Countries", "Non-De Facto Countries")</f>
        <v>Non-De Facto Countries</v>
      </c>
      <c r="W1198" s="16" t="str">
        <f t="shared" si="322"/>
        <v>South</v>
      </c>
      <c r="X1198" s="16" t="str">
        <f t="shared" si="323"/>
        <v>Power</v>
      </c>
      <c r="Y1198" s="23"/>
      <c r="Z1198" s="23">
        <f>Table2[[#This Row],[Approved Amount_UA Equivalent]]</f>
        <v>72838517.007793725</v>
      </c>
      <c r="AD1198" s="23">
        <f>SUM(Table2[[#This Row],[Feed Africa ]:[Improve Quality Of Life ]])</f>
        <v>72838517.007793725</v>
      </c>
      <c r="AE1198" s="16" t="b">
        <f>Table2[[#This Row],[Total HI5]]=Table2[[#This Row],[Approved Amount_UA Equivalent]]</f>
        <v>1</v>
      </c>
      <c r="AF1198" s="24">
        <v>70</v>
      </c>
      <c r="AG1198" s="20" t="str">
        <f t="shared" si="312"/>
        <v>Equity and Guarantee</v>
      </c>
      <c r="AH1198" s="24" t="e">
        <f>VLOOKUP(Table2[[#This Row],[SAP Code]],[25]DATA!$A:$G,7,FALSE)</f>
        <v>#N/A</v>
      </c>
      <c r="AI1198" s="20" t="str">
        <f t="shared" si="313"/>
        <v>Other Investment</v>
      </c>
      <c r="AJ1198" s="25" t="s">
        <v>89</v>
      </c>
      <c r="AK1198" s="25" t="s">
        <v>2055</v>
      </c>
      <c r="AL1198" s="23" t="str" cm="1">
        <f t="array" ref="AL1198">_xlfn.SWITCH(AK1198,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198" s="26">
        <v>1</v>
      </c>
      <c r="AN1198" s="25" t="str">
        <f t="shared" si="321"/>
        <v>Sovereign</v>
      </c>
      <c r="AO1198" s="27">
        <v>1</v>
      </c>
      <c r="AP1198" s="23">
        <f>Table2[[#This Row],[Approved Amount_UA Equivalent]]/1000000</f>
        <v>72.838517007793726</v>
      </c>
      <c r="AQ1198" s="19">
        <f t="shared" si="314"/>
        <v>96.936411974652202</v>
      </c>
      <c r="AR1198" s="23" t="str">
        <f t="shared" si="315"/>
        <v>71-80</v>
      </c>
      <c r="AS1198" s="23" t="str">
        <f t="shared" si="316"/>
        <v>61-80</v>
      </c>
      <c r="AT1198" s="23" t="str">
        <f t="shared" si="317"/>
        <v>41-80</v>
      </c>
      <c r="AU1198" s="23" t="str">
        <f t="shared" si="318"/>
        <v>50-100 Mn</v>
      </c>
      <c r="AV1198" s="23">
        <f>Table2[[#This Row],[Amount]]</f>
        <v>100000000</v>
      </c>
      <c r="AW1198" s="23" t="str">
        <f t="shared" si="319"/>
        <v>Dec 2019</v>
      </c>
      <c r="AX1198" s="28">
        <f>IFERROR(VLOOKUP(Table2[[#This Row],[SAP Code]],[26]_16!A:B,2,FALSE),0)</f>
        <v>0</v>
      </c>
      <c r="AY1198" s="28">
        <f>IFERROR(VLOOKUP(Table2[[#This Row],[SAP Code]],[26]_16!D:E,2,FALSE)/ 1000000, 0)</f>
        <v>0</v>
      </c>
      <c r="AZ1198" s="28">
        <f>IFERROR(VLOOKUP(Table2[[#This Row],[SAP Code]],[26]_16!G:H,2,FALSE)/ 1000000, 0)</f>
        <v>0</v>
      </c>
      <c r="BA1198" s="28">
        <f>IFERROR(VLOOKUP(Table2[[#This Row],[SAP Code]],[26]_16!J:K,2,FALSE)/ 1000000, 0)</f>
        <v>0</v>
      </c>
      <c r="BB1198" s="28">
        <f>IFERROR(VLOOKUP(Table2[[#This Row],[SAP Code]],[26]_16!M:N,2,FALSE)/ 1000000, 0)</f>
        <v>0</v>
      </c>
      <c r="BC1198" s="28">
        <f>IFERROR(VLOOKUP(Table2[[#This Row],[SAP Code]],[26]_16!P:Q,2,FALSE),0)</f>
        <v>0</v>
      </c>
      <c r="BD1198" s="28">
        <f>IFERROR(VLOOKUP(Table2[[#This Row],[SAP Code]],[26]_16!S:T,2,FALSE),0)</f>
        <v>0</v>
      </c>
      <c r="BE1198" s="28">
        <f>IFERROR(VLOOKUP(Table2[[#This Row],[SAP Code]],[26]_16!V:W,2,FALSE)/ 1000000, 0)</f>
        <v>0</v>
      </c>
      <c r="BF1198" s="28">
        <f>IFERROR(VLOOKUP(Table2[[#This Row],[SAP Code]],[26]_16!Y:Z,2,FALSE)/ 1000000, 0)</f>
        <v>0</v>
      </c>
      <c r="BG1198" s="28" t="str">
        <f>IFERROR(VLOOKUP(Table2[[#This Row],[SAP Code]],[26]port!$A:$AD,30,FALSE),"unknown")</f>
        <v>OnGo</v>
      </c>
      <c r="BH1198" s="29" t="str">
        <f t="shared" si="320"/>
        <v>Ongoing</v>
      </c>
      <c r="BI1198" s="16"/>
    </row>
    <row r="1199" spans="1:61" ht="17.100000000000001" customHeight="1">
      <c r="A1199" s="16" t="s">
        <v>141</v>
      </c>
      <c r="B1199" s="16" t="s">
        <v>4130</v>
      </c>
      <c r="C1199" s="16" t="s">
        <v>4131</v>
      </c>
      <c r="D1199" s="16" t="s">
        <v>4132</v>
      </c>
      <c r="E1199" s="18">
        <v>43812</v>
      </c>
      <c r="F1199" s="16" t="s">
        <v>243</v>
      </c>
      <c r="G1199" s="16" t="s">
        <v>2012</v>
      </c>
      <c r="H1199" s="37" t="s">
        <v>213</v>
      </c>
      <c r="I1199" s="16" t="s">
        <v>250</v>
      </c>
      <c r="J1199" s="16" t="s">
        <v>1360</v>
      </c>
      <c r="K1199" s="16" t="s">
        <v>69</v>
      </c>
      <c r="L1199" s="16" t="s">
        <v>70</v>
      </c>
      <c r="M1199" s="19">
        <v>4950000</v>
      </c>
      <c r="N1199" s="19">
        <v>3605506.5918857893</v>
      </c>
      <c r="O1199" s="20" t="s">
        <v>4133</v>
      </c>
      <c r="P1199" s="21" t="s">
        <v>243</v>
      </c>
      <c r="Q1199" s="20" t="s">
        <v>72</v>
      </c>
      <c r="R1199" s="16" t="str">
        <f t="shared" si="310"/>
        <v>OTHERS</v>
      </c>
      <c r="S1199" s="16" t="str">
        <f t="shared" ref="S1199:S1262" si="325">MID(O1199, 6,1)</f>
        <v>K</v>
      </c>
      <c r="T1199" s="16" t="str">
        <f t="shared" si="324"/>
        <v>Multinational</v>
      </c>
      <c r="U1199" s="16" t="str">
        <f t="shared" si="311"/>
        <v>Multinational</v>
      </c>
      <c r="V1199" s="22" t="str">
        <f>IF(ISNUMBER(MATCH(A1199, {"Gabon","Sudan","Niger","Mali","Burkina Faso","Guinea"}, 0)), "De Facto Countries", "Non-De Facto Countries")</f>
        <v>Non-De Facto Countries</v>
      </c>
      <c r="W1199" s="16" t="str">
        <f t="shared" si="322"/>
        <v>Multi</v>
      </c>
      <c r="X1199" s="16" t="str">
        <f t="shared" si="323"/>
        <v>Multi-Sector</v>
      </c>
      <c r="Y1199" s="23">
        <f>Table2[[#This Row],[Approved Amount_UA Equivalent]]/5</f>
        <v>721101.31837715791</v>
      </c>
      <c r="Z1199" s="23">
        <f>Table2[[#This Row],[Approved Amount_UA Equivalent]]/5</f>
        <v>721101.31837715791</v>
      </c>
      <c r="AA1199" s="23">
        <f>Table2[[#This Row],[Approved Amount_UA Equivalent]]/5</f>
        <v>721101.31837715791</v>
      </c>
      <c r="AB1199" s="23">
        <f>Table2[[#This Row],[Approved Amount_UA Equivalent]]/5</f>
        <v>721101.31837715791</v>
      </c>
      <c r="AC1199" s="23">
        <f>Table2[[#This Row],[Approved Amount_UA Equivalent]]/5</f>
        <v>721101.31837715791</v>
      </c>
      <c r="AD1199" s="23">
        <f>SUM(Table2[[#This Row],[Feed Africa ]:[Improve Quality Of Life ]])</f>
        <v>3605506.5918857893</v>
      </c>
      <c r="AE1199" s="16" t="b">
        <f>Table2[[#This Row],[Total HI5]]=Table2[[#This Row],[Approved Amount_UA Equivalent]]</f>
        <v>1</v>
      </c>
      <c r="AF1199" s="24">
        <v>10</v>
      </c>
      <c r="AG1199" s="20" t="str">
        <f t="shared" si="312"/>
        <v>Investment Project</v>
      </c>
      <c r="AH1199" s="24" t="e">
        <f>VLOOKUP(Table2[[#This Row],[SAP Code]],[25]DATA!$A:$G,7,FALSE)</f>
        <v>#N/A</v>
      </c>
      <c r="AI1199" s="20" t="str">
        <f t="shared" si="313"/>
        <v>Other Investment</v>
      </c>
      <c r="AJ1199" s="25" t="s">
        <v>254</v>
      </c>
      <c r="AK1199" s="25" t="s">
        <v>2012</v>
      </c>
      <c r="AL1199" s="23" t="str" cm="1">
        <f t="array" ref="AL1199">_xlfn.SWITCH(AK1199,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199" s="26">
        <v>1</v>
      </c>
      <c r="AN1199" s="25" t="str">
        <f t="shared" si="321"/>
        <v>Sovereign</v>
      </c>
      <c r="AO1199" s="27">
        <v>1</v>
      </c>
      <c r="AP1199" s="23">
        <f>Table2[[#This Row],[Approved Amount_UA Equivalent]]/1000000</f>
        <v>3.6055065918857894</v>
      </c>
      <c r="AQ1199" s="19">
        <f t="shared" si="314"/>
        <v>4.7983523927452847</v>
      </c>
      <c r="AR1199" s="23" t="str">
        <f t="shared" si="315"/>
        <v>1-10</v>
      </c>
      <c r="AS1199" s="23" t="str">
        <f t="shared" si="316"/>
        <v>1-20</v>
      </c>
      <c r="AT1199" s="23" t="str">
        <f t="shared" si="317"/>
        <v>1-40</v>
      </c>
      <c r="AU1199" s="23" t="str">
        <f t="shared" si="318"/>
        <v>&lt;1-50 Mn</v>
      </c>
      <c r="AV1199" s="23">
        <f>Table2[[#This Row],[Amount]]</f>
        <v>4950000</v>
      </c>
      <c r="AW1199" s="23" t="str">
        <f t="shared" si="319"/>
        <v>Dec 2019</v>
      </c>
      <c r="AX1199" s="28">
        <f>IFERROR(VLOOKUP(Table2[[#This Row],[SAP Code]],[26]_16!A:B,2,FALSE),0)</f>
        <v>0</v>
      </c>
      <c r="AY1199" s="28">
        <f>IFERROR(VLOOKUP(Table2[[#This Row],[SAP Code]],[26]_16!D:E,2,FALSE)/ 1000000, 0)</f>
        <v>0</v>
      </c>
      <c r="AZ1199" s="28">
        <f>IFERROR(VLOOKUP(Table2[[#This Row],[SAP Code]],[26]_16!G:H,2,FALSE)/ 1000000, 0)</f>
        <v>0</v>
      </c>
      <c r="BA1199" s="28">
        <f>IFERROR(VLOOKUP(Table2[[#This Row],[SAP Code]],[26]_16!J:K,2,FALSE)/ 1000000, 0)</f>
        <v>0</v>
      </c>
      <c r="BB1199" s="28">
        <f>IFERROR(VLOOKUP(Table2[[#This Row],[SAP Code]],[26]_16!M:N,2,FALSE)/ 1000000, 0)</f>
        <v>0</v>
      </c>
      <c r="BC1199" s="28">
        <f>IFERROR(VLOOKUP(Table2[[#This Row],[SAP Code]],[26]_16!P:Q,2,FALSE),0)</f>
        <v>0</v>
      </c>
      <c r="BD1199" s="28">
        <f>IFERROR(VLOOKUP(Table2[[#This Row],[SAP Code]],[26]_16!S:T,2,FALSE),0)</f>
        <v>0</v>
      </c>
      <c r="BE1199" s="28">
        <f>IFERROR(VLOOKUP(Table2[[#This Row],[SAP Code]],[26]_16!V:W,2,FALSE)/ 1000000, 0)</f>
        <v>0</v>
      </c>
      <c r="BF1199" s="28">
        <f>IFERROR(VLOOKUP(Table2[[#This Row],[SAP Code]],[26]_16!Y:Z,2,FALSE)/ 1000000, 0)</f>
        <v>0</v>
      </c>
      <c r="BG1199" s="28" t="str">
        <f>IFERROR(VLOOKUP(Table2[[#This Row],[SAP Code]],[26]port!$A:$AD,30,FALSE),"unknown")</f>
        <v>unknown</v>
      </c>
      <c r="BH1199" s="29" t="str">
        <f t="shared" si="320"/>
        <v>Unknown</v>
      </c>
      <c r="BI1199" s="16"/>
    </row>
    <row r="1200" spans="1:61" ht="17.100000000000001" customHeight="1">
      <c r="A1200" s="16" t="s">
        <v>316</v>
      </c>
      <c r="B1200" s="16" t="s">
        <v>4134</v>
      </c>
      <c r="C1200" s="16" t="s">
        <v>4135</v>
      </c>
      <c r="D1200" s="16" t="s">
        <v>4136</v>
      </c>
      <c r="E1200" s="18">
        <v>43815</v>
      </c>
      <c r="F1200" s="16" t="s">
        <v>320</v>
      </c>
      <c r="G1200" s="16" t="s">
        <v>115</v>
      </c>
      <c r="H1200" s="16" t="s">
        <v>132</v>
      </c>
      <c r="I1200" s="16" t="s">
        <v>155</v>
      </c>
      <c r="J1200" s="16" t="s">
        <v>179</v>
      </c>
      <c r="K1200" s="16" t="s">
        <v>84</v>
      </c>
      <c r="L1200" s="16" t="s">
        <v>195</v>
      </c>
      <c r="M1200" s="19">
        <v>112090000</v>
      </c>
      <c r="N1200" s="19">
        <v>89882685.013672054</v>
      </c>
      <c r="O1200" s="20" t="s">
        <v>4137</v>
      </c>
      <c r="P1200" s="21">
        <v>2000200004658</v>
      </c>
      <c r="Q1200" s="20" t="s">
        <v>87</v>
      </c>
      <c r="R1200" s="16" t="str">
        <f t="shared" si="310"/>
        <v>ADB Public</v>
      </c>
      <c r="S1200" s="16" t="str">
        <f t="shared" si="325"/>
        <v>A</v>
      </c>
      <c r="T1200" s="16" t="str">
        <f t="shared" si="324"/>
        <v>Blend Countries</v>
      </c>
      <c r="U1200" s="16" t="str">
        <f t="shared" si="311"/>
        <v>Non-Transition States</v>
      </c>
      <c r="V1200" s="22" t="str">
        <f>IF(ISNUMBER(MATCH(A1200, {"Gabon","Sudan","Niger","Mali","Burkina Faso","Guinea"}, 0)), "De Facto Countries", "Non-De Facto Countries")</f>
        <v>Non-De Facto Countries</v>
      </c>
      <c r="W1200" s="16" t="str">
        <f t="shared" si="322"/>
        <v>West</v>
      </c>
      <c r="X1200" s="16" t="str">
        <f t="shared" si="323"/>
        <v>Agriculture</v>
      </c>
      <c r="Y1200" s="23">
        <f>Table2[[#This Row],[Approved Amount_UA Equivalent]]</f>
        <v>89882685.013672054</v>
      </c>
      <c r="AD1200" s="23">
        <f>SUM(Table2[[#This Row],[Feed Africa ]:[Improve Quality Of Life ]])</f>
        <v>89882685.013672054</v>
      </c>
      <c r="AE1200" s="16" t="b">
        <f>Table2[[#This Row],[Total HI5]]=Table2[[#This Row],[Approved Amount_UA Equivalent]]</f>
        <v>1</v>
      </c>
      <c r="AF1200" s="24">
        <v>10</v>
      </c>
      <c r="AG1200" s="20" t="str">
        <f t="shared" si="312"/>
        <v>Investment Project</v>
      </c>
      <c r="AH1200" s="24" t="e">
        <f>VLOOKUP(Table2[[#This Row],[SAP Code]],[25]DATA!$A:$G,7,FALSE)</f>
        <v>#N/A</v>
      </c>
      <c r="AI1200" s="20" t="str">
        <f t="shared" si="313"/>
        <v>Infrastructure</v>
      </c>
      <c r="AJ1200" s="25" t="s">
        <v>157</v>
      </c>
      <c r="AK1200" s="25" t="s">
        <v>115</v>
      </c>
      <c r="AL1200" s="23" t="str" cm="1">
        <f t="array" ref="AL1200">_xlfn.SWITCH(AK1200,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00" s="26">
        <v>1</v>
      </c>
      <c r="AN1200" s="25" t="str">
        <f t="shared" si="321"/>
        <v>Sovereign</v>
      </c>
      <c r="AO1200" s="27">
        <v>1</v>
      </c>
      <c r="AP1200" s="23">
        <f>Table2[[#This Row],[Approved Amount_UA Equivalent]]/1000000</f>
        <v>89.882685013672059</v>
      </c>
      <c r="AQ1200" s="19">
        <f t="shared" si="314"/>
        <v>119.61947252359532</v>
      </c>
      <c r="AR1200" s="23" t="str">
        <f t="shared" si="315"/>
        <v>81-90</v>
      </c>
      <c r="AS1200" s="23" t="str">
        <f t="shared" si="316"/>
        <v>81-100</v>
      </c>
      <c r="AT1200" s="23" t="str">
        <f t="shared" si="317"/>
        <v>81-120</v>
      </c>
      <c r="AU1200" s="23" t="str">
        <f t="shared" si="318"/>
        <v>50-100 Mn</v>
      </c>
      <c r="AV1200" s="23">
        <f>Table2[[#This Row],[Amount]]</f>
        <v>112090000</v>
      </c>
      <c r="AW1200" s="23" t="str">
        <f t="shared" si="319"/>
        <v>Dec 2019</v>
      </c>
      <c r="AX1200" s="28">
        <f>IFERROR(VLOOKUP(Table2[[#This Row],[SAP Code]],[26]_16!A:B,2,FALSE),0)</f>
        <v>0</v>
      </c>
      <c r="AY1200" s="28">
        <f>IFERROR(VLOOKUP(Table2[[#This Row],[SAP Code]],[26]_16!D:E,2,FALSE)/ 1000000, 0)</f>
        <v>0</v>
      </c>
      <c r="AZ1200" s="28">
        <f>IFERROR(VLOOKUP(Table2[[#This Row],[SAP Code]],[26]_16!G:H,2,FALSE)/ 1000000, 0)</f>
        <v>0</v>
      </c>
      <c r="BA1200" s="28">
        <f>IFERROR(VLOOKUP(Table2[[#This Row],[SAP Code]],[26]_16!J:K,2,FALSE)/ 1000000, 0)</f>
        <v>0</v>
      </c>
      <c r="BB1200" s="28">
        <f>IFERROR(VLOOKUP(Table2[[#This Row],[SAP Code]],[26]_16!M:N,2,FALSE)/ 1000000, 0)</f>
        <v>0</v>
      </c>
      <c r="BC1200" s="28">
        <f>IFERROR(VLOOKUP(Table2[[#This Row],[SAP Code]],[26]_16!P:Q,2,FALSE),0)</f>
        <v>0.11536773</v>
      </c>
      <c r="BD1200" s="28">
        <f>IFERROR(VLOOKUP(Table2[[#This Row],[SAP Code]],[26]_16!S:T,2,FALSE),0)</f>
        <v>0.80684201999999994</v>
      </c>
      <c r="BE1200" s="28">
        <f>IFERROR(VLOOKUP(Table2[[#This Row],[SAP Code]],[26]_16!V:W,2,FALSE)/ 1000000, 0)</f>
        <v>3.7055530499999998</v>
      </c>
      <c r="BF1200" s="28">
        <f>IFERROR(VLOOKUP(Table2[[#This Row],[SAP Code]],[26]_16!Y:Z,2,FALSE)/ 1000000, 0)</f>
        <v>4.4643254199999998</v>
      </c>
      <c r="BG1200" s="28" t="str">
        <f>IFERROR(VLOOKUP(Table2[[#This Row],[SAP Code]],[26]port!$A:$AD,30,FALSE),"unknown")</f>
        <v>OnGo</v>
      </c>
      <c r="BH1200" s="29" t="str">
        <f t="shared" si="320"/>
        <v>Ongoing</v>
      </c>
      <c r="BI1200" s="16"/>
    </row>
    <row r="1201" spans="1:61" ht="17.100000000000001" customHeight="1">
      <c r="A1201" s="16" t="s">
        <v>203</v>
      </c>
      <c r="B1201" s="16" t="s">
        <v>4138</v>
      </c>
      <c r="C1201" s="16" t="s">
        <v>4139</v>
      </c>
      <c r="D1201" s="16" t="s">
        <v>4140</v>
      </c>
      <c r="E1201" s="18">
        <v>43815</v>
      </c>
      <c r="F1201" s="16" t="s">
        <v>207</v>
      </c>
      <c r="G1201" s="16" t="s">
        <v>126</v>
      </c>
      <c r="H1201" s="37" t="s">
        <v>194</v>
      </c>
      <c r="I1201" s="16" t="s">
        <v>123</v>
      </c>
      <c r="J1201" s="16" t="s">
        <v>179</v>
      </c>
      <c r="K1201" s="16" t="s">
        <v>84</v>
      </c>
      <c r="L1201" s="16" t="s">
        <v>195</v>
      </c>
      <c r="M1201" s="19">
        <v>108000000</v>
      </c>
      <c r="N1201" s="19">
        <v>86602997.425966471</v>
      </c>
      <c r="O1201" s="20" t="s">
        <v>4141</v>
      </c>
      <c r="P1201" s="21">
        <v>2000200004668</v>
      </c>
      <c r="Q1201" s="20" t="s">
        <v>87</v>
      </c>
      <c r="R1201" s="16" t="str">
        <f t="shared" si="310"/>
        <v>ADB Public</v>
      </c>
      <c r="S1201" s="16" t="str">
        <f t="shared" si="325"/>
        <v>E</v>
      </c>
      <c r="T1201" s="16" t="str">
        <f t="shared" si="324"/>
        <v>ADB Countries</v>
      </c>
      <c r="U1201" s="16" t="str">
        <f t="shared" si="311"/>
        <v>Non-Transition States</v>
      </c>
      <c r="V1201" s="22" t="str">
        <f>IF(ISNUMBER(MATCH(A1201, {"Gabon","Sudan","Niger","Mali","Burkina Faso","Guinea"}, 0)), "De Facto Countries", "Non-De Facto Countries")</f>
        <v>Non-De Facto Countries</v>
      </c>
      <c r="W1201" s="16" t="str">
        <f t="shared" si="322"/>
        <v>North</v>
      </c>
      <c r="X1201" s="16" t="str">
        <f t="shared" si="323"/>
        <v>WASH Sector</v>
      </c>
      <c r="Y1201" s="23">
        <f>Table2[[#This Row],[Approved Amount_UA Equivalent]]*0.03</f>
        <v>2598089.9227789938</v>
      </c>
      <c r="Z1201" s="23">
        <f>Table2[[#This Row],[Approved Amount_UA Equivalent]]*0.01</f>
        <v>866029.97425966477</v>
      </c>
      <c r="AC1201" s="23">
        <f>Table2[[#This Row],[Approved Amount_UA Equivalent]]*0.96</f>
        <v>83138877.528927803</v>
      </c>
      <c r="AD1201" s="23">
        <f>SUM(Table2[[#This Row],[Feed Africa ]:[Improve Quality Of Life ]])</f>
        <v>86602997.425966457</v>
      </c>
      <c r="AE1201" s="16" t="b">
        <f>Table2[[#This Row],[Total HI5]]=Table2[[#This Row],[Approved Amount_UA Equivalent]]</f>
        <v>1</v>
      </c>
      <c r="AF1201" s="24">
        <v>23</v>
      </c>
      <c r="AG1201" s="20" t="str">
        <f t="shared" si="312"/>
        <v>Policy and Result Based Op</v>
      </c>
      <c r="AH1201" s="24" t="e">
        <f>VLOOKUP(Table2[[#This Row],[SAP Code]],[25]DATA!$A:$G,7,FALSE)</f>
        <v>#N/A</v>
      </c>
      <c r="AI1201" s="20" t="str">
        <f t="shared" si="313"/>
        <v>Policy-Based Lending</v>
      </c>
      <c r="AJ1201" s="25" t="s">
        <v>89</v>
      </c>
      <c r="AK1201" s="25" t="s">
        <v>126</v>
      </c>
      <c r="AL1201" s="23" t="str" cm="1">
        <f t="array" ref="AL1201">_xlfn.SWITCH(AK1201,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01" s="26">
        <v>1</v>
      </c>
      <c r="AN1201" s="25" t="str">
        <f t="shared" si="321"/>
        <v>Sovereign</v>
      </c>
      <c r="AO1201" s="27">
        <v>0.5</v>
      </c>
      <c r="AP1201" s="23">
        <f>Table2[[#This Row],[Approved Amount_UA Equivalent]]/1000000</f>
        <v>86.602997425966478</v>
      </c>
      <c r="AQ1201" s="19">
        <f t="shared" si="314"/>
        <v>115.25473309437322</v>
      </c>
      <c r="AR1201" s="23" t="str">
        <f t="shared" si="315"/>
        <v>81-90</v>
      </c>
      <c r="AS1201" s="23" t="str">
        <f t="shared" si="316"/>
        <v>81-100</v>
      </c>
      <c r="AT1201" s="23" t="str">
        <f t="shared" si="317"/>
        <v>81-120</v>
      </c>
      <c r="AU1201" s="23" t="str">
        <f t="shared" si="318"/>
        <v>50-100 Mn</v>
      </c>
      <c r="AV1201" s="23">
        <f>Table2[[#This Row],[Amount]]</f>
        <v>108000000</v>
      </c>
      <c r="AW1201" s="23" t="str">
        <f t="shared" si="319"/>
        <v>Dec 2019</v>
      </c>
      <c r="AX1201" s="28">
        <f>IFERROR(VLOOKUP(Table2[[#This Row],[SAP Code]],[26]_16!A:B,2,FALSE),0)</f>
        <v>0</v>
      </c>
      <c r="AY1201" s="28">
        <f>IFERROR(VLOOKUP(Table2[[#This Row],[SAP Code]],[26]_16!D:E,2,FALSE)/ 1000000, 0)</f>
        <v>0</v>
      </c>
      <c r="AZ1201" s="28">
        <f>IFERROR(VLOOKUP(Table2[[#This Row],[SAP Code]],[26]_16!G:H,2,FALSE)/ 1000000, 0)</f>
        <v>0</v>
      </c>
      <c r="BA1201" s="28">
        <f>IFERROR(VLOOKUP(Table2[[#This Row],[SAP Code]],[26]_16!J:K,2,FALSE)/ 1000000, 0)</f>
        <v>0</v>
      </c>
      <c r="BB1201" s="28">
        <f>IFERROR(VLOOKUP(Table2[[#This Row],[SAP Code]],[26]_16!M:N,2,FALSE)/ 1000000, 0)</f>
        <v>0</v>
      </c>
      <c r="BC1201" s="28">
        <f>IFERROR(VLOOKUP(Table2[[#This Row],[SAP Code]],[26]_16!P:Q,2,FALSE),0)</f>
        <v>0</v>
      </c>
      <c r="BD1201" s="28">
        <f>IFERROR(VLOOKUP(Table2[[#This Row],[SAP Code]],[26]_16!S:T,2,FALSE),0)</f>
        <v>0.21798453000000001</v>
      </c>
      <c r="BE1201" s="28">
        <f>IFERROR(VLOOKUP(Table2[[#This Row],[SAP Code]],[26]_16!V:W,2,FALSE)/ 1000000, 0)</f>
        <v>25.212824430000005</v>
      </c>
      <c r="BF1201" s="28">
        <f>IFERROR(VLOOKUP(Table2[[#This Row],[SAP Code]],[26]_16!Y:Z,2,FALSE)/ 1000000, 0)</f>
        <v>1.733937E-2</v>
      </c>
      <c r="BG1201" s="28" t="str">
        <f>IFERROR(VLOOKUP(Table2[[#This Row],[SAP Code]],[26]port!$A:$AD,30,FALSE),"unknown")</f>
        <v>OnGo</v>
      </c>
      <c r="BH1201" s="29" t="str">
        <f t="shared" si="320"/>
        <v>Ongoing</v>
      </c>
      <c r="BI1201" s="16"/>
    </row>
    <row r="1202" spans="1:61" ht="17.100000000000001" customHeight="1">
      <c r="A1202" s="16" t="s">
        <v>203</v>
      </c>
      <c r="B1202" s="16" t="s">
        <v>4138</v>
      </c>
      <c r="C1202" s="16" t="s">
        <v>4142</v>
      </c>
      <c r="D1202" s="16" t="s">
        <v>4140</v>
      </c>
      <c r="E1202" s="18">
        <v>43815</v>
      </c>
      <c r="F1202" s="16" t="s">
        <v>207</v>
      </c>
      <c r="G1202" s="16" t="s">
        <v>126</v>
      </c>
      <c r="H1202" s="37" t="s">
        <v>194</v>
      </c>
      <c r="I1202" s="16" t="s">
        <v>123</v>
      </c>
      <c r="J1202" s="16" t="s">
        <v>377</v>
      </c>
      <c r="K1202" s="16" t="s">
        <v>69</v>
      </c>
      <c r="L1202" s="16" t="s">
        <v>195</v>
      </c>
      <c r="M1202" s="19">
        <v>1000000</v>
      </c>
      <c r="N1202" s="19">
        <v>801879.6057959859</v>
      </c>
      <c r="O1202" s="20" t="s">
        <v>4141</v>
      </c>
      <c r="P1202" s="21">
        <v>5800155002302</v>
      </c>
      <c r="Q1202" s="20" t="s">
        <v>87</v>
      </c>
      <c r="R1202" s="16" t="str">
        <f t="shared" si="310"/>
        <v>OTHERS</v>
      </c>
      <c r="S1202" s="16" t="str">
        <f t="shared" si="325"/>
        <v>E</v>
      </c>
      <c r="T1202" s="16" t="str">
        <f t="shared" si="324"/>
        <v>ADB Countries</v>
      </c>
      <c r="U1202" s="16" t="str">
        <f t="shared" si="311"/>
        <v>Non-Transition States</v>
      </c>
      <c r="V1202" s="22" t="str">
        <f>IF(ISNUMBER(MATCH(A1202, {"Gabon","Sudan","Niger","Mali","Burkina Faso","Guinea"}, 0)), "De Facto Countries", "Non-De Facto Countries")</f>
        <v>Non-De Facto Countries</v>
      </c>
      <c r="W1202" s="16" t="str">
        <f t="shared" si="322"/>
        <v>North</v>
      </c>
      <c r="X1202" s="16" t="str">
        <f t="shared" si="323"/>
        <v>WASH Sector</v>
      </c>
      <c r="Y1202" s="23">
        <f>Table2[[#This Row],[Approved Amount_UA Equivalent]]*0.03</f>
        <v>24056.388173879575</v>
      </c>
      <c r="Z1202" s="23">
        <f>Table2[[#This Row],[Approved Amount_UA Equivalent]]*0.01</f>
        <v>8018.7960579598594</v>
      </c>
      <c r="AC1202" s="23">
        <f>Table2[[#This Row],[Approved Amount_UA Equivalent]]*0.96</f>
        <v>769804.42156414641</v>
      </c>
      <c r="AD1202" s="23">
        <f>SUM(Table2[[#This Row],[Feed Africa ]:[Improve Quality Of Life ]])</f>
        <v>801879.60579598579</v>
      </c>
      <c r="AE1202" s="16" t="b">
        <f>Table2[[#This Row],[Total HI5]]=Table2[[#This Row],[Approved Amount_UA Equivalent]]</f>
        <v>1</v>
      </c>
      <c r="AF1202" s="24">
        <v>23</v>
      </c>
      <c r="AG1202" s="20" t="str">
        <f t="shared" si="312"/>
        <v>Policy and Result Based Op</v>
      </c>
      <c r="AH1202" s="24" t="e">
        <f>VLOOKUP(Table2[[#This Row],[SAP Code]],[25]DATA!$A:$G,7,FALSE)</f>
        <v>#N/A</v>
      </c>
      <c r="AI1202" s="20" t="str">
        <f t="shared" si="313"/>
        <v>Policy-Based Lending</v>
      </c>
      <c r="AJ1202" s="25" t="s">
        <v>89</v>
      </c>
      <c r="AK1202" s="25" t="s">
        <v>126</v>
      </c>
      <c r="AL1202" s="23" t="str" cm="1">
        <f t="array" ref="AL1202">_xlfn.SWITCH(AK1202,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02" s="26">
        <v>1</v>
      </c>
      <c r="AN1202" s="25" t="str">
        <f t="shared" si="321"/>
        <v>Sovereign</v>
      </c>
      <c r="AO1202" s="27">
        <v>0.5</v>
      </c>
      <c r="AP1202" s="23">
        <f>Table2[[#This Row],[Approved Amount_UA Equivalent]]/1000000</f>
        <v>0.80187960579598594</v>
      </c>
      <c r="AQ1202" s="19">
        <f t="shared" si="314"/>
        <v>1.0671734545775298</v>
      </c>
      <c r="AR1202" s="23" t="str">
        <f t="shared" si="315"/>
        <v>1-10</v>
      </c>
      <c r="AS1202" s="23" t="str">
        <f t="shared" si="316"/>
        <v>1-20</v>
      </c>
      <c r="AT1202" s="23" t="str">
        <f t="shared" si="317"/>
        <v>1-40</v>
      </c>
      <c r="AU1202" s="23" t="str">
        <f t="shared" si="318"/>
        <v>&lt;1-50 Mn</v>
      </c>
      <c r="AV1202" s="23">
        <f>Table2[[#This Row],[Amount]]</f>
        <v>1000000</v>
      </c>
      <c r="AW1202" s="23" t="str">
        <f t="shared" si="319"/>
        <v>Dec 2019</v>
      </c>
      <c r="AX1202" s="28">
        <f>IFERROR(VLOOKUP(Table2[[#This Row],[SAP Code]],[26]_16!A:B,2,FALSE),0)</f>
        <v>0</v>
      </c>
      <c r="AY1202" s="28">
        <f>IFERROR(VLOOKUP(Table2[[#This Row],[SAP Code]],[26]_16!D:E,2,FALSE)/ 1000000, 0)</f>
        <v>0</v>
      </c>
      <c r="AZ1202" s="28">
        <f>IFERROR(VLOOKUP(Table2[[#This Row],[SAP Code]],[26]_16!G:H,2,FALSE)/ 1000000, 0)</f>
        <v>0</v>
      </c>
      <c r="BA1202" s="28">
        <f>IFERROR(VLOOKUP(Table2[[#This Row],[SAP Code]],[26]_16!J:K,2,FALSE)/ 1000000, 0)</f>
        <v>0</v>
      </c>
      <c r="BB1202" s="28">
        <f>IFERROR(VLOOKUP(Table2[[#This Row],[SAP Code]],[26]_16!M:N,2,FALSE)/ 1000000, 0)</f>
        <v>0</v>
      </c>
      <c r="BC1202" s="28">
        <f>IFERROR(VLOOKUP(Table2[[#This Row],[SAP Code]],[26]_16!P:Q,2,FALSE),0)</f>
        <v>0</v>
      </c>
      <c r="BD1202" s="28">
        <f>IFERROR(VLOOKUP(Table2[[#This Row],[SAP Code]],[26]_16!S:T,2,FALSE),0)</f>
        <v>0.21798453000000001</v>
      </c>
      <c r="BE1202" s="28">
        <f>IFERROR(VLOOKUP(Table2[[#This Row],[SAP Code]],[26]_16!V:W,2,FALSE)/ 1000000, 0)</f>
        <v>25.212824430000005</v>
      </c>
      <c r="BF1202" s="28">
        <f>IFERROR(VLOOKUP(Table2[[#This Row],[SAP Code]],[26]_16!Y:Z,2,FALSE)/ 1000000, 0)</f>
        <v>1.733937E-2</v>
      </c>
      <c r="BG1202" s="28" t="str">
        <f>IFERROR(VLOOKUP(Table2[[#This Row],[SAP Code]],[26]port!$A:$AD,30,FALSE),"unknown")</f>
        <v>OnGo</v>
      </c>
      <c r="BH1202" s="29" t="str">
        <f t="shared" si="320"/>
        <v>Ongoing</v>
      </c>
      <c r="BI1202" s="16"/>
    </row>
    <row r="1203" spans="1:61" ht="17.100000000000001" customHeight="1">
      <c r="A1203" s="16" t="s">
        <v>417</v>
      </c>
      <c r="B1203" s="16" t="s">
        <v>4143</v>
      </c>
      <c r="C1203" s="16" t="s">
        <v>4144</v>
      </c>
      <c r="D1203" s="16" t="s">
        <v>4145</v>
      </c>
      <c r="E1203" s="18">
        <v>43815</v>
      </c>
      <c r="F1203" s="16" t="s">
        <v>421</v>
      </c>
      <c r="G1203" s="16" t="s">
        <v>115</v>
      </c>
      <c r="H1203" s="37" t="s">
        <v>194</v>
      </c>
      <c r="I1203" s="16" t="s">
        <v>67</v>
      </c>
      <c r="J1203" s="16" t="s">
        <v>179</v>
      </c>
      <c r="K1203" s="16" t="s">
        <v>84</v>
      </c>
      <c r="L1203" s="16" t="s">
        <v>70</v>
      </c>
      <c r="M1203" s="19">
        <v>204000000</v>
      </c>
      <c r="N1203" s="19">
        <v>148590574.69589919</v>
      </c>
      <c r="O1203" s="20" t="s">
        <v>4146</v>
      </c>
      <c r="P1203" s="21">
        <v>2000200004663</v>
      </c>
      <c r="Q1203" s="20" t="s">
        <v>87</v>
      </c>
      <c r="R1203" s="16" t="str">
        <f t="shared" si="310"/>
        <v>ADB Public</v>
      </c>
      <c r="S1203" s="16" t="str">
        <f t="shared" si="325"/>
        <v>I</v>
      </c>
      <c r="T1203" s="16" t="str">
        <f t="shared" si="324"/>
        <v>ADB Countries</v>
      </c>
      <c r="U1203" s="16" t="str">
        <f t="shared" si="311"/>
        <v>Non-Transition States</v>
      </c>
      <c r="V1203" s="22" t="str">
        <f>IF(ISNUMBER(MATCH(A1203, {"Gabon","Sudan","Niger","Mali","Burkina Faso","Guinea"}, 0)), "De Facto Countries", "Non-De Facto Countries")</f>
        <v>Non-De Facto Countries</v>
      </c>
      <c r="W1203" s="16" t="str">
        <f t="shared" si="322"/>
        <v>North</v>
      </c>
      <c r="X1203" s="16" t="str">
        <f t="shared" si="323"/>
        <v>Social</v>
      </c>
      <c r="Y1203" s="23"/>
      <c r="AC1203" s="23">
        <f>Table2[[#This Row],[Approved Amount_UA Equivalent]]</f>
        <v>148590574.69589919</v>
      </c>
      <c r="AD1203" s="23">
        <f>SUM(Table2[[#This Row],[Feed Africa ]:[Improve Quality Of Life ]])</f>
        <v>148590574.69589919</v>
      </c>
      <c r="AE1203" s="16" t="b">
        <f>Table2[[#This Row],[Total HI5]]=Table2[[#This Row],[Approved Amount_UA Equivalent]]</f>
        <v>1</v>
      </c>
      <c r="AF1203" s="24">
        <v>23</v>
      </c>
      <c r="AG1203" s="20" t="str">
        <f t="shared" si="312"/>
        <v>Policy and Result Based Op</v>
      </c>
      <c r="AH1203" s="24" t="e">
        <f>VLOOKUP(Table2[[#This Row],[SAP Code]],[25]DATA!$A:$G,7,FALSE)</f>
        <v>#N/A</v>
      </c>
      <c r="AI1203" s="20" t="str">
        <f t="shared" si="313"/>
        <v>Policy-Based Lending</v>
      </c>
      <c r="AJ1203" s="25" t="s">
        <v>73</v>
      </c>
      <c r="AK1203" s="25" t="s">
        <v>115</v>
      </c>
      <c r="AL1203" s="23" t="str" cm="1">
        <f t="array" ref="AL1203">_xlfn.SWITCH(AK1203,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03" s="26">
        <v>1</v>
      </c>
      <c r="AN1203" s="25" t="str">
        <f t="shared" si="321"/>
        <v>Sovereign</v>
      </c>
      <c r="AO1203" s="27">
        <v>1</v>
      </c>
      <c r="AP1203" s="23">
        <f>Table2[[#This Row],[Approved Amount_UA Equivalent]]/1000000</f>
        <v>148.59057469589919</v>
      </c>
      <c r="AQ1203" s="19">
        <f t="shared" si="314"/>
        <v>197.75028042829049</v>
      </c>
      <c r="AR1203" s="23" t="str">
        <f t="shared" si="315"/>
        <v>141-150</v>
      </c>
      <c r="AS1203" s="23" t="str">
        <f t="shared" si="316"/>
        <v>141-160</v>
      </c>
      <c r="AT1203" s="23" t="str">
        <f t="shared" si="317"/>
        <v>121-160</v>
      </c>
      <c r="AU1203" s="23" t="str">
        <f t="shared" si="318"/>
        <v>100-200 Mn</v>
      </c>
      <c r="AV1203" s="23">
        <f>Table2[[#This Row],[Amount]]</f>
        <v>204000000</v>
      </c>
      <c r="AW1203" s="23" t="str">
        <f t="shared" si="319"/>
        <v>Dec 2019</v>
      </c>
      <c r="AX1203" s="28">
        <f>IFERROR(VLOOKUP(Table2[[#This Row],[SAP Code]],[26]_16!A:B,2,FALSE),0)</f>
        <v>0</v>
      </c>
      <c r="AY1203" s="28">
        <f>IFERROR(VLOOKUP(Table2[[#This Row],[SAP Code]],[26]_16!D:E,2,FALSE)/ 1000000, 0)</f>
        <v>0</v>
      </c>
      <c r="AZ1203" s="28">
        <f>IFERROR(VLOOKUP(Table2[[#This Row],[SAP Code]],[26]_16!G:H,2,FALSE)/ 1000000, 0)</f>
        <v>0</v>
      </c>
      <c r="BA1203" s="28">
        <f>IFERROR(VLOOKUP(Table2[[#This Row],[SAP Code]],[26]_16!J:K,2,FALSE)/ 1000000, 0)</f>
        <v>0</v>
      </c>
      <c r="BB1203" s="28">
        <f>IFERROR(VLOOKUP(Table2[[#This Row],[SAP Code]],[26]_16!M:N,2,FALSE)/ 1000000, 0)</f>
        <v>0</v>
      </c>
      <c r="BC1203" s="28">
        <f>IFERROR(VLOOKUP(Table2[[#This Row],[SAP Code]],[26]_16!P:Q,2,FALSE),0)</f>
        <v>36.837467310000001</v>
      </c>
      <c r="BD1203" s="28">
        <f>IFERROR(VLOOKUP(Table2[[#This Row],[SAP Code]],[26]_16!S:T,2,FALSE),0)</f>
        <v>0</v>
      </c>
      <c r="BE1203" s="28">
        <f>IFERROR(VLOOKUP(Table2[[#This Row],[SAP Code]],[26]_16!V:W,2,FALSE)/ 1000000, 0)</f>
        <v>8.3353469100000002</v>
      </c>
      <c r="BF1203" s="28">
        <f>IFERROR(VLOOKUP(Table2[[#This Row],[SAP Code]],[26]_16!Y:Z,2,FALSE)/ 1000000, 0)</f>
        <v>0</v>
      </c>
      <c r="BG1203" s="28" t="str">
        <f>IFERROR(VLOOKUP(Table2[[#This Row],[SAP Code]],[26]port!$A:$AD,30,FALSE),"unknown")</f>
        <v>OnGo</v>
      </c>
      <c r="BH1203" s="29" t="str">
        <f t="shared" si="320"/>
        <v>Ongoing</v>
      </c>
      <c r="BI1203" s="16"/>
    </row>
    <row r="1204" spans="1:61" ht="17.100000000000001" customHeight="1">
      <c r="A1204" s="16" t="s">
        <v>337</v>
      </c>
      <c r="B1204" s="16" t="s">
        <v>4147</v>
      </c>
      <c r="C1204" s="16" t="s">
        <v>4148</v>
      </c>
      <c r="D1204" s="16" t="s">
        <v>4149</v>
      </c>
      <c r="E1204" s="18">
        <v>43815</v>
      </c>
      <c r="F1204" s="16" t="s">
        <v>450</v>
      </c>
      <c r="G1204" s="16" t="s">
        <v>90</v>
      </c>
      <c r="H1204" s="16" t="s">
        <v>101</v>
      </c>
      <c r="I1204" s="16" t="s">
        <v>82</v>
      </c>
      <c r="J1204" s="16" t="s">
        <v>83</v>
      </c>
      <c r="K1204" s="16" t="s">
        <v>84</v>
      </c>
      <c r="L1204" s="16" t="s">
        <v>85</v>
      </c>
      <c r="M1204" s="19">
        <v>9650000</v>
      </c>
      <c r="N1204" s="19">
        <v>9650000</v>
      </c>
      <c r="O1204" s="20" t="s">
        <v>4150</v>
      </c>
      <c r="P1204" s="21">
        <v>2100150042257</v>
      </c>
      <c r="Q1204" s="20" t="s">
        <v>72</v>
      </c>
      <c r="R1204" s="16" t="str">
        <f t="shared" si="310"/>
        <v>ADF Including TSF</v>
      </c>
      <c r="S1204" s="16" t="str">
        <f t="shared" si="325"/>
        <v>F</v>
      </c>
      <c r="T1204" s="16" t="str">
        <f t="shared" si="324"/>
        <v>ADF Countries</v>
      </c>
      <c r="U1204" s="16" t="str">
        <f t="shared" si="311"/>
        <v>Transition States</v>
      </c>
      <c r="V1204" s="22" t="str">
        <f>IF(ISNUMBER(MATCH(A1204, {"Gabon","Sudan","Niger","Mali","Burkina Faso","Guinea"}, 0)), "De Facto Countries", "Non-De Facto Countries")</f>
        <v>Non-De Facto Countries</v>
      </c>
      <c r="W1204" s="16" t="str">
        <f t="shared" si="322"/>
        <v>South</v>
      </c>
      <c r="X1204" s="16" t="str">
        <f t="shared" si="323"/>
        <v>Power</v>
      </c>
      <c r="Y1204" s="23"/>
      <c r="Z1204" s="23">
        <f>Table2[[#This Row],[Approved Amount_UA Equivalent]]</f>
        <v>9650000</v>
      </c>
      <c r="AD1204" s="23">
        <f>SUM(Table2[[#This Row],[Feed Africa ]:[Improve Quality Of Life ]])</f>
        <v>9650000</v>
      </c>
      <c r="AE1204" s="16" t="b">
        <f>Table2[[#This Row],[Total HI5]]=Table2[[#This Row],[Approved Amount_UA Equivalent]]</f>
        <v>1</v>
      </c>
      <c r="AF1204" s="24">
        <v>10</v>
      </c>
      <c r="AG1204" s="20" t="str">
        <f t="shared" si="312"/>
        <v>Investment Project</v>
      </c>
      <c r="AH1204" s="24" t="e">
        <f>VLOOKUP(Table2[[#This Row],[SAP Code]],[25]DATA!$A:$G,7,FALSE)</f>
        <v>#N/A</v>
      </c>
      <c r="AI1204" s="20" t="str">
        <f t="shared" si="313"/>
        <v>Infrastructure</v>
      </c>
      <c r="AJ1204" s="25" t="s">
        <v>89</v>
      </c>
      <c r="AK1204" s="25" t="s">
        <v>90</v>
      </c>
      <c r="AL1204" s="23" t="str" cm="1">
        <f t="array" ref="AL1204">_xlfn.SWITCH(AK1204,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04" s="26">
        <v>1</v>
      </c>
      <c r="AN1204" s="25" t="str">
        <f t="shared" si="321"/>
        <v>Sovereign</v>
      </c>
      <c r="AO1204" s="27">
        <v>0.5</v>
      </c>
      <c r="AP1204" s="23">
        <f>Table2[[#This Row],[Approved Amount_UA Equivalent]]/1000000</f>
        <v>9.65</v>
      </c>
      <c r="AQ1204" s="19">
        <f t="shared" si="314"/>
        <v>12.842606</v>
      </c>
      <c r="AR1204" s="23" t="str">
        <f t="shared" si="315"/>
        <v>1-10</v>
      </c>
      <c r="AS1204" s="23" t="str">
        <f t="shared" si="316"/>
        <v>1-20</v>
      </c>
      <c r="AT1204" s="23" t="str">
        <f t="shared" si="317"/>
        <v>1-40</v>
      </c>
      <c r="AU1204" s="23" t="str">
        <f t="shared" si="318"/>
        <v>&lt;1-50 Mn</v>
      </c>
      <c r="AV1204" s="23">
        <f>Table2[[#This Row],[Amount]]</f>
        <v>9650000</v>
      </c>
      <c r="AW1204" s="23" t="str">
        <f t="shared" si="319"/>
        <v>Dec 2019</v>
      </c>
      <c r="AX1204" s="28">
        <f>IFERROR(VLOOKUP(Table2[[#This Row],[SAP Code]],[26]_16!A:B,2,FALSE),0)</f>
        <v>0</v>
      </c>
      <c r="AY1204" s="28">
        <f>IFERROR(VLOOKUP(Table2[[#This Row],[SAP Code]],[26]_16!D:E,2,FALSE)/ 1000000, 0)</f>
        <v>0</v>
      </c>
      <c r="AZ1204" s="28">
        <f>IFERROR(VLOOKUP(Table2[[#This Row],[SAP Code]],[26]_16!G:H,2,FALSE)/ 1000000, 0)</f>
        <v>0</v>
      </c>
      <c r="BA1204" s="28">
        <f>IFERROR(VLOOKUP(Table2[[#This Row],[SAP Code]],[26]_16!J:K,2,FALSE)/ 1000000, 0)</f>
        <v>0</v>
      </c>
      <c r="BB1204" s="28">
        <f>IFERROR(VLOOKUP(Table2[[#This Row],[SAP Code]],[26]_16!M:N,2,FALSE)/ 1000000, 0)</f>
        <v>0</v>
      </c>
      <c r="BC1204" s="28">
        <f>IFERROR(VLOOKUP(Table2[[#This Row],[SAP Code]],[26]_16!P:Q,2,FALSE),0)</f>
        <v>0</v>
      </c>
      <c r="BD1204" s="28">
        <f>IFERROR(VLOOKUP(Table2[[#This Row],[SAP Code]],[26]_16!S:T,2,FALSE),0)</f>
        <v>1.30241527</v>
      </c>
      <c r="BE1204" s="28">
        <f>IFERROR(VLOOKUP(Table2[[#This Row],[SAP Code]],[26]_16!V:W,2,FALSE)/ 1000000, 0)</f>
        <v>0.98543526999999997</v>
      </c>
      <c r="BF1204" s="28">
        <f>IFERROR(VLOOKUP(Table2[[#This Row],[SAP Code]],[26]_16!Y:Z,2,FALSE)/ 1000000, 0)</f>
        <v>3.4399098299999999</v>
      </c>
      <c r="BG1204" s="28" t="str">
        <f>IFERROR(VLOOKUP(Table2[[#This Row],[SAP Code]],[26]port!$A:$AD,30,FALSE),"unknown")</f>
        <v>OnGo</v>
      </c>
      <c r="BH1204" s="29" t="str">
        <f t="shared" si="320"/>
        <v>Ongoing</v>
      </c>
      <c r="BI1204" s="16"/>
    </row>
    <row r="1205" spans="1:61" ht="17.100000000000001" customHeight="1">
      <c r="A1205" s="16" t="s">
        <v>337</v>
      </c>
      <c r="B1205" s="16" t="s">
        <v>4147</v>
      </c>
      <c r="C1205" s="16" t="s">
        <v>4151</v>
      </c>
      <c r="D1205" s="16" t="s">
        <v>4149</v>
      </c>
      <c r="E1205" s="18">
        <v>43815</v>
      </c>
      <c r="F1205" s="16" t="s">
        <v>450</v>
      </c>
      <c r="G1205" s="16" t="s">
        <v>90</v>
      </c>
      <c r="H1205" s="16" t="s">
        <v>101</v>
      </c>
      <c r="I1205" s="16" t="s">
        <v>82</v>
      </c>
      <c r="J1205" s="16" t="s">
        <v>2463</v>
      </c>
      <c r="K1205" s="16" t="s">
        <v>84</v>
      </c>
      <c r="L1205" s="16" t="s">
        <v>85</v>
      </c>
      <c r="M1205" s="19">
        <v>18170000</v>
      </c>
      <c r="N1205" s="19">
        <v>18170000</v>
      </c>
      <c r="O1205" s="20" t="s">
        <v>4150</v>
      </c>
      <c r="P1205" s="21">
        <v>5900150002801</v>
      </c>
      <c r="Q1205" s="20" t="s">
        <v>72</v>
      </c>
      <c r="R1205" s="16" t="str">
        <f t="shared" si="310"/>
        <v>ADF Including TSF</v>
      </c>
      <c r="S1205" s="16" t="str">
        <f t="shared" si="325"/>
        <v>F</v>
      </c>
      <c r="T1205" s="16" t="str">
        <f t="shared" si="324"/>
        <v>ADF Countries</v>
      </c>
      <c r="U1205" s="16" t="str">
        <f t="shared" si="311"/>
        <v>Transition States</v>
      </c>
      <c r="V1205" s="22" t="str">
        <f>IF(ISNUMBER(MATCH(A1205, {"Gabon","Sudan","Niger","Mali","Burkina Faso","Guinea"}, 0)), "De Facto Countries", "Non-De Facto Countries")</f>
        <v>Non-De Facto Countries</v>
      </c>
      <c r="W1205" s="16" t="str">
        <f t="shared" si="322"/>
        <v>South</v>
      </c>
      <c r="X1205" s="16" t="str">
        <f t="shared" si="323"/>
        <v>Power</v>
      </c>
      <c r="Y1205" s="23"/>
      <c r="Z1205" s="23">
        <f>Table2[[#This Row],[Approved Amount_UA Equivalent]]</f>
        <v>18170000</v>
      </c>
      <c r="AD1205" s="23">
        <f>SUM(Table2[[#This Row],[Feed Africa ]:[Improve Quality Of Life ]])</f>
        <v>18170000</v>
      </c>
      <c r="AE1205" s="16" t="b">
        <f>Table2[[#This Row],[Total HI5]]=Table2[[#This Row],[Approved Amount_UA Equivalent]]</f>
        <v>1</v>
      </c>
      <c r="AF1205" s="24">
        <v>10</v>
      </c>
      <c r="AG1205" s="20" t="str">
        <f t="shared" si="312"/>
        <v>Investment Project</v>
      </c>
      <c r="AH1205" s="24" t="e">
        <f>VLOOKUP(Table2[[#This Row],[SAP Code]],[25]DATA!$A:$G,7,FALSE)</f>
        <v>#N/A</v>
      </c>
      <c r="AI1205" s="20" t="str">
        <f t="shared" si="313"/>
        <v>Infrastructure</v>
      </c>
      <c r="AJ1205" s="25" t="s">
        <v>89</v>
      </c>
      <c r="AK1205" s="25" t="s">
        <v>90</v>
      </c>
      <c r="AL1205" s="23" t="str" cm="1">
        <f t="array" ref="AL1205">_xlfn.SWITCH(AK1205,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05" s="26">
        <v>1</v>
      </c>
      <c r="AN1205" s="25" t="str">
        <f t="shared" si="321"/>
        <v>Sovereign</v>
      </c>
      <c r="AO1205" s="27">
        <v>0.5</v>
      </c>
      <c r="AP1205" s="23">
        <f>Table2[[#This Row],[Approved Amount_UA Equivalent]]/1000000</f>
        <v>18.170000000000002</v>
      </c>
      <c r="AQ1205" s="19">
        <f t="shared" si="314"/>
        <v>24.181362800000002</v>
      </c>
      <c r="AR1205" s="23" t="str">
        <f t="shared" si="315"/>
        <v>11-20</v>
      </c>
      <c r="AS1205" s="23" t="str">
        <f t="shared" si="316"/>
        <v>1-20</v>
      </c>
      <c r="AT1205" s="23" t="str">
        <f t="shared" si="317"/>
        <v>1-40</v>
      </c>
      <c r="AU1205" s="23" t="str">
        <f t="shared" si="318"/>
        <v>&lt;1-50 Mn</v>
      </c>
      <c r="AV1205" s="23">
        <f>Table2[[#This Row],[Amount]]</f>
        <v>18170000</v>
      </c>
      <c r="AW1205" s="23" t="str">
        <f t="shared" si="319"/>
        <v>Dec 2019</v>
      </c>
      <c r="AX1205" s="28">
        <f>IFERROR(VLOOKUP(Table2[[#This Row],[SAP Code]],[26]_16!A:B,2,FALSE),0)</f>
        <v>0</v>
      </c>
      <c r="AY1205" s="28">
        <f>IFERROR(VLOOKUP(Table2[[#This Row],[SAP Code]],[26]_16!D:E,2,FALSE)/ 1000000, 0)</f>
        <v>0</v>
      </c>
      <c r="AZ1205" s="28">
        <f>IFERROR(VLOOKUP(Table2[[#This Row],[SAP Code]],[26]_16!G:H,2,FALSE)/ 1000000, 0)</f>
        <v>0</v>
      </c>
      <c r="BA1205" s="28">
        <f>IFERROR(VLOOKUP(Table2[[#This Row],[SAP Code]],[26]_16!J:K,2,FALSE)/ 1000000, 0)</f>
        <v>0</v>
      </c>
      <c r="BB1205" s="28">
        <f>IFERROR(VLOOKUP(Table2[[#This Row],[SAP Code]],[26]_16!M:N,2,FALSE)/ 1000000, 0)</f>
        <v>0</v>
      </c>
      <c r="BC1205" s="28">
        <f>IFERROR(VLOOKUP(Table2[[#This Row],[SAP Code]],[26]_16!P:Q,2,FALSE),0)</f>
        <v>0</v>
      </c>
      <c r="BD1205" s="28">
        <f>IFERROR(VLOOKUP(Table2[[#This Row],[SAP Code]],[26]_16!S:T,2,FALSE),0)</f>
        <v>1.30241527</v>
      </c>
      <c r="BE1205" s="28">
        <f>IFERROR(VLOOKUP(Table2[[#This Row],[SAP Code]],[26]_16!V:W,2,FALSE)/ 1000000, 0)</f>
        <v>0.98543526999999997</v>
      </c>
      <c r="BF1205" s="28">
        <f>IFERROR(VLOOKUP(Table2[[#This Row],[SAP Code]],[26]_16!Y:Z,2,FALSE)/ 1000000, 0)</f>
        <v>3.4399098299999999</v>
      </c>
      <c r="BG1205" s="28" t="str">
        <f>IFERROR(VLOOKUP(Table2[[#This Row],[SAP Code]],[26]port!$A:$AD,30,FALSE),"unknown")</f>
        <v>OnGo</v>
      </c>
      <c r="BH1205" s="29" t="str">
        <f t="shared" si="320"/>
        <v>Ongoing</v>
      </c>
      <c r="BI1205" s="16"/>
    </row>
    <row r="1206" spans="1:61" ht="17.100000000000001" customHeight="1">
      <c r="A1206" s="16" t="s">
        <v>158</v>
      </c>
      <c r="B1206" s="16" t="s">
        <v>4152</v>
      </c>
      <c r="C1206" s="16" t="s">
        <v>4153</v>
      </c>
      <c r="D1206" s="16" t="s">
        <v>4154</v>
      </c>
      <c r="E1206" s="18">
        <v>43815</v>
      </c>
      <c r="F1206" s="16" t="s">
        <v>4155</v>
      </c>
      <c r="G1206" s="16" t="s">
        <v>2220</v>
      </c>
      <c r="H1206" s="16" t="s">
        <v>81</v>
      </c>
      <c r="I1206" s="16" t="s">
        <v>155</v>
      </c>
      <c r="J1206" s="16" t="s">
        <v>103</v>
      </c>
      <c r="K1206" s="16" t="s">
        <v>84</v>
      </c>
      <c r="L1206" s="16" t="s">
        <v>70</v>
      </c>
      <c r="M1206" s="19">
        <v>60000000</v>
      </c>
      <c r="N1206" s="19">
        <v>43703110.204676233</v>
      </c>
      <c r="O1206" s="20" t="s">
        <v>4156</v>
      </c>
      <c r="P1206" s="21">
        <v>2000130021085</v>
      </c>
      <c r="Q1206" s="20" t="s">
        <v>87</v>
      </c>
      <c r="R1206" s="16" t="str">
        <f t="shared" si="310"/>
        <v>ADB Private</v>
      </c>
      <c r="S1206" s="16" t="str">
        <f t="shared" si="325"/>
        <v>A</v>
      </c>
      <c r="T1206" s="16" t="str">
        <f t="shared" si="324"/>
        <v>ADF Countries</v>
      </c>
      <c r="U1206" s="16" t="str">
        <f t="shared" si="311"/>
        <v>Transition States</v>
      </c>
      <c r="V1206" s="22" t="str">
        <f>IF(ISNUMBER(MATCH(A1206, {"Gabon","Sudan","Niger","Mali","Burkina Faso","Guinea"}, 0)), "De Facto Countries", "Non-De Facto Countries")</f>
        <v>De Facto Countries</v>
      </c>
      <c r="W1206" s="16" t="str">
        <f t="shared" si="322"/>
        <v>East</v>
      </c>
      <c r="X1206" s="16" t="str">
        <f t="shared" si="323"/>
        <v>Agriculture</v>
      </c>
      <c r="Y1206" s="23">
        <f>Table2[[#This Row],[Approved Amount_UA Equivalent]]</f>
        <v>43703110.204676233</v>
      </c>
      <c r="AD1206" s="23">
        <f>SUM(Table2[[#This Row],[Feed Africa ]:[Improve Quality Of Life ]])</f>
        <v>43703110.204676233</v>
      </c>
      <c r="AE1206" s="16" t="b">
        <f>Table2[[#This Row],[Total HI5]]=Table2[[#This Row],[Approved Amount_UA Equivalent]]</f>
        <v>1</v>
      </c>
      <c r="AF1206" s="24">
        <v>10</v>
      </c>
      <c r="AG1206" s="20" t="str">
        <f t="shared" si="312"/>
        <v>Investment Project</v>
      </c>
      <c r="AH1206" s="24" t="e">
        <f>VLOOKUP(Table2[[#This Row],[SAP Code]],[25]DATA!$A:$G,7,FALSE)</f>
        <v>#N/A</v>
      </c>
      <c r="AI1206" s="20" t="str">
        <f t="shared" si="313"/>
        <v>Infrastructure</v>
      </c>
      <c r="AJ1206" s="25" t="s">
        <v>157</v>
      </c>
      <c r="AK1206" s="25" t="s">
        <v>2220</v>
      </c>
      <c r="AL1206" s="23" t="str" cm="1">
        <f t="array" ref="AL1206">_xlfn.SWITCH(AK1206,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06" s="26">
        <v>2</v>
      </c>
      <c r="AN1206" s="25" t="str">
        <f t="shared" si="321"/>
        <v>Non-Sovereign</v>
      </c>
      <c r="AO1206" s="27">
        <v>1</v>
      </c>
      <c r="AP1206" s="23">
        <f>Table2[[#This Row],[Approved Amount_UA Equivalent]]/1000000</f>
        <v>43.703110204676236</v>
      </c>
      <c r="AQ1206" s="19">
        <f t="shared" si="314"/>
        <v>58.16184718479132</v>
      </c>
      <c r="AR1206" s="23" t="str">
        <f t="shared" si="315"/>
        <v>41-50</v>
      </c>
      <c r="AS1206" s="23" t="str">
        <f t="shared" si="316"/>
        <v>41-60</v>
      </c>
      <c r="AT1206" s="23" t="str">
        <f t="shared" si="317"/>
        <v>41-80</v>
      </c>
      <c r="AU1206" s="23" t="str">
        <f t="shared" si="318"/>
        <v>&lt;1-50 Mn</v>
      </c>
      <c r="AV1206" s="23">
        <f>Table2[[#This Row],[Amount]]</f>
        <v>60000000</v>
      </c>
      <c r="AW1206" s="23" t="str">
        <f t="shared" si="319"/>
        <v>Dec 2019</v>
      </c>
      <c r="AX1206" s="28">
        <f>IFERROR(VLOOKUP(Table2[[#This Row],[SAP Code]],[26]_16!A:B,2,FALSE),0)</f>
        <v>0</v>
      </c>
      <c r="AY1206" s="28">
        <f>IFERROR(VLOOKUP(Table2[[#This Row],[SAP Code]],[26]_16!D:E,2,FALSE)/ 1000000, 0)</f>
        <v>0</v>
      </c>
      <c r="AZ1206" s="28">
        <f>IFERROR(VLOOKUP(Table2[[#This Row],[SAP Code]],[26]_16!G:H,2,FALSE)/ 1000000, 0)</f>
        <v>0</v>
      </c>
      <c r="BA1206" s="28">
        <f>IFERROR(VLOOKUP(Table2[[#This Row],[SAP Code]],[26]_16!J:K,2,FALSE)/ 1000000, 0)</f>
        <v>0</v>
      </c>
      <c r="BB1206" s="28">
        <f>IFERROR(VLOOKUP(Table2[[#This Row],[SAP Code]],[26]_16!M:N,2,FALSE)/ 1000000, 0)</f>
        <v>0</v>
      </c>
      <c r="BC1206" s="28">
        <f>IFERROR(VLOOKUP(Table2[[#This Row],[SAP Code]],[26]_16!P:Q,2,FALSE),0)</f>
        <v>41.608588009999998</v>
      </c>
      <c r="BD1206" s="28">
        <f>IFERROR(VLOOKUP(Table2[[#This Row],[SAP Code]],[26]_16!S:T,2,FALSE),0)</f>
        <v>0</v>
      </c>
      <c r="BE1206" s="28">
        <f>IFERROR(VLOOKUP(Table2[[#This Row],[SAP Code]],[26]_16!V:W,2,FALSE)/ 1000000, 0)</f>
        <v>0</v>
      </c>
      <c r="BF1206" s="28">
        <f>IFERROR(VLOOKUP(Table2[[#This Row],[SAP Code]],[26]_16!Y:Z,2,FALSE)/ 1000000, 0)</f>
        <v>0</v>
      </c>
      <c r="BG1206" s="28" t="str">
        <f>IFERROR(VLOOKUP(Table2[[#This Row],[SAP Code]],[26]port!$A:$AD,30,FALSE),"unknown")</f>
        <v>OnGo</v>
      </c>
      <c r="BH1206" s="29" t="str">
        <f t="shared" si="320"/>
        <v>Ongoing</v>
      </c>
      <c r="BI1206" s="16"/>
    </row>
    <row r="1207" spans="1:61" ht="17.100000000000001" customHeight="1">
      <c r="A1207" s="16" t="s">
        <v>270</v>
      </c>
      <c r="B1207" s="16" t="s">
        <v>4157</v>
      </c>
      <c r="C1207" s="16" t="s">
        <v>4158</v>
      </c>
      <c r="D1207" s="16" t="s">
        <v>4159</v>
      </c>
      <c r="E1207" s="18">
        <v>43815</v>
      </c>
      <c r="F1207" s="16" t="s">
        <v>274</v>
      </c>
      <c r="G1207" s="16" t="s">
        <v>140</v>
      </c>
      <c r="H1207" s="16" t="s">
        <v>66</v>
      </c>
      <c r="I1207" s="16" t="s">
        <v>138</v>
      </c>
      <c r="J1207" s="16" t="s">
        <v>83</v>
      </c>
      <c r="K1207" s="16" t="s">
        <v>84</v>
      </c>
      <c r="L1207" s="16" t="s">
        <v>85</v>
      </c>
      <c r="M1207" s="19">
        <v>40000000</v>
      </c>
      <c r="N1207" s="19">
        <v>40000000</v>
      </c>
      <c r="O1207" s="20" t="s">
        <v>4160</v>
      </c>
      <c r="P1207" s="21">
        <v>2100150042252</v>
      </c>
      <c r="Q1207" s="20" t="s">
        <v>87</v>
      </c>
      <c r="R1207" s="16" t="str">
        <f t="shared" si="310"/>
        <v>ADF Including TSF</v>
      </c>
      <c r="S1207" s="16" t="str">
        <f t="shared" si="325"/>
        <v>D</v>
      </c>
      <c r="T1207" s="16" t="str">
        <f t="shared" si="324"/>
        <v>ADF Countries</v>
      </c>
      <c r="U1207" s="16" t="str">
        <f t="shared" si="311"/>
        <v>Transition States</v>
      </c>
      <c r="V1207" s="22" t="str">
        <f>IF(ISNUMBER(MATCH(A1207, {"Gabon","Sudan","Niger","Mali","Burkina Faso","Guinea"}, 0)), "De Facto Countries", "Non-De Facto Countries")</f>
        <v>Non-De Facto Countries</v>
      </c>
      <c r="W1207" s="16" t="str">
        <f t="shared" si="322"/>
        <v>Central</v>
      </c>
      <c r="X1207" s="16" t="str">
        <f t="shared" si="323"/>
        <v>Transport</v>
      </c>
      <c r="Y1207" s="23"/>
      <c r="AB1207" s="23">
        <f>Table2[[#This Row],[Approved Amount_UA Equivalent]]</f>
        <v>40000000</v>
      </c>
      <c r="AD1207" s="23">
        <f>SUM(Table2[[#This Row],[Feed Africa ]:[Improve Quality Of Life ]])</f>
        <v>40000000</v>
      </c>
      <c r="AE1207" s="16" t="b">
        <f>Table2[[#This Row],[Total HI5]]=Table2[[#This Row],[Approved Amount_UA Equivalent]]</f>
        <v>1</v>
      </c>
      <c r="AF1207" s="24">
        <v>10</v>
      </c>
      <c r="AG1207" s="20" t="str">
        <f t="shared" si="312"/>
        <v>Investment Project</v>
      </c>
      <c r="AH1207" s="24" t="e">
        <f>VLOOKUP(Table2[[#This Row],[SAP Code]],[25]DATA!$A:$G,7,FALSE)</f>
        <v>#N/A</v>
      </c>
      <c r="AI1207" s="20" t="str">
        <f t="shared" si="313"/>
        <v>Infrastructure</v>
      </c>
      <c r="AJ1207" s="25" t="s">
        <v>89</v>
      </c>
      <c r="AK1207" s="25" t="s">
        <v>140</v>
      </c>
      <c r="AL1207" s="23" t="str" cm="1">
        <f t="array" ref="AL1207">_xlfn.SWITCH(AK1207,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07" s="26">
        <v>1</v>
      </c>
      <c r="AN1207" s="25" t="str">
        <f t="shared" si="321"/>
        <v>Sovereign</v>
      </c>
      <c r="AO1207" s="27">
        <v>1</v>
      </c>
      <c r="AP1207" s="23">
        <f>Table2[[#This Row],[Approved Amount_UA Equivalent]]/1000000</f>
        <v>40</v>
      </c>
      <c r="AQ1207" s="19">
        <f t="shared" si="314"/>
        <v>53.233600000000003</v>
      </c>
      <c r="AR1207" s="23" t="str">
        <f t="shared" si="315"/>
        <v>31-40</v>
      </c>
      <c r="AS1207" s="23" t="str">
        <f t="shared" si="316"/>
        <v>21-40</v>
      </c>
      <c r="AT1207" s="23" t="str">
        <f t="shared" si="317"/>
        <v>1-40</v>
      </c>
      <c r="AU1207" s="23" t="str">
        <f t="shared" si="318"/>
        <v>&lt;1-50 Mn</v>
      </c>
      <c r="AV1207" s="23">
        <f>Table2[[#This Row],[Amount]]</f>
        <v>40000000</v>
      </c>
      <c r="AW1207" s="23" t="str">
        <f t="shared" si="319"/>
        <v>Dec 2019</v>
      </c>
      <c r="AX1207" s="28">
        <f>IFERROR(VLOOKUP(Table2[[#This Row],[SAP Code]],[26]_16!A:B,2,FALSE),0)</f>
        <v>0</v>
      </c>
      <c r="AY1207" s="28">
        <f>IFERROR(VLOOKUP(Table2[[#This Row],[SAP Code]],[26]_16!D:E,2,FALSE)/ 1000000, 0)</f>
        <v>0</v>
      </c>
      <c r="AZ1207" s="28">
        <f>IFERROR(VLOOKUP(Table2[[#This Row],[SAP Code]],[26]_16!G:H,2,FALSE)/ 1000000, 0)</f>
        <v>0</v>
      </c>
      <c r="BA1207" s="28">
        <f>IFERROR(VLOOKUP(Table2[[#This Row],[SAP Code]],[26]_16!J:K,2,FALSE)/ 1000000, 0)</f>
        <v>0</v>
      </c>
      <c r="BB1207" s="28">
        <f>IFERROR(VLOOKUP(Table2[[#This Row],[SAP Code]],[26]_16!M:N,2,FALSE)/ 1000000, 0)</f>
        <v>0</v>
      </c>
      <c r="BC1207" s="28">
        <f>IFERROR(VLOOKUP(Table2[[#This Row],[SAP Code]],[26]_16!P:Q,2,FALSE),0)</f>
        <v>0</v>
      </c>
      <c r="BD1207" s="28">
        <f>IFERROR(VLOOKUP(Table2[[#This Row],[SAP Code]],[26]_16!S:T,2,FALSE),0)</f>
        <v>2.3902730000000001E-2</v>
      </c>
      <c r="BE1207" s="28">
        <f>IFERROR(VLOOKUP(Table2[[#This Row],[SAP Code]],[26]_16!V:W,2,FALSE)/ 1000000, 0)</f>
        <v>8.1615260000000009E-2</v>
      </c>
      <c r="BF1207" s="28">
        <f>IFERROR(VLOOKUP(Table2[[#This Row],[SAP Code]],[26]_16!Y:Z,2,FALSE)/ 1000000, 0)</f>
        <v>1.259878E-2</v>
      </c>
      <c r="BG1207" s="28" t="str">
        <f>IFERROR(VLOOKUP(Table2[[#This Row],[SAP Code]],[26]port!$A:$AD,30,FALSE),"unknown")</f>
        <v>OnGo</v>
      </c>
      <c r="BH1207" s="29" t="str">
        <f t="shared" si="320"/>
        <v>Ongoing</v>
      </c>
      <c r="BI1207" s="16"/>
    </row>
    <row r="1208" spans="1:61" ht="17.100000000000001" customHeight="1">
      <c r="A1208" s="16" t="s">
        <v>141</v>
      </c>
      <c r="B1208" s="16" t="s">
        <v>4161</v>
      </c>
      <c r="C1208" s="16" t="s">
        <v>4162</v>
      </c>
      <c r="D1208" s="16" t="s">
        <v>4163</v>
      </c>
      <c r="E1208" s="18">
        <v>43815</v>
      </c>
      <c r="F1208" s="16" t="s">
        <v>4164</v>
      </c>
      <c r="G1208" s="16" t="s">
        <v>2714</v>
      </c>
      <c r="H1208" s="37" t="s">
        <v>213</v>
      </c>
      <c r="I1208" s="16" t="s">
        <v>82</v>
      </c>
      <c r="J1208" s="16" t="s">
        <v>103</v>
      </c>
      <c r="K1208" s="16" t="s">
        <v>2610</v>
      </c>
      <c r="L1208" s="16" t="s">
        <v>70</v>
      </c>
      <c r="M1208" s="19">
        <v>20000000</v>
      </c>
      <c r="N1208" s="19">
        <v>14567703.401558744</v>
      </c>
      <c r="O1208" s="20" t="s">
        <v>4165</v>
      </c>
      <c r="P1208" s="21" t="s">
        <v>243</v>
      </c>
      <c r="Q1208" s="20" t="s">
        <v>87</v>
      </c>
      <c r="R1208" s="16" t="str">
        <f t="shared" si="310"/>
        <v>ADB Private</v>
      </c>
      <c r="S1208" s="16" t="str">
        <f t="shared" si="325"/>
        <v>F</v>
      </c>
      <c r="T1208" s="16" t="str">
        <f t="shared" si="324"/>
        <v>Multinational</v>
      </c>
      <c r="U1208" s="16" t="str">
        <f t="shared" si="311"/>
        <v>Multinational</v>
      </c>
      <c r="V1208" s="22" t="str">
        <f>IF(ISNUMBER(MATCH(A1208, {"Gabon","Sudan","Niger","Mali","Burkina Faso","Guinea"}, 0)), "De Facto Countries", "Non-De Facto Countries")</f>
        <v>Non-De Facto Countries</v>
      </c>
      <c r="W1208" s="16" t="str">
        <f t="shared" si="322"/>
        <v>Multi</v>
      </c>
      <c r="X1208" s="16" t="str">
        <f t="shared" si="323"/>
        <v>Power</v>
      </c>
      <c r="Y1208" s="23"/>
      <c r="Z1208" s="23">
        <f>Table2[[#This Row],[Approved Amount_UA Equivalent]]</f>
        <v>14567703.401558744</v>
      </c>
      <c r="AD1208" s="23">
        <f>SUM(Table2[[#This Row],[Feed Africa ]:[Improve Quality Of Life ]])</f>
        <v>14567703.401558744</v>
      </c>
      <c r="AE1208" s="16" t="b">
        <f>Table2[[#This Row],[Total HI5]]=Table2[[#This Row],[Approved Amount_UA Equivalent]]</f>
        <v>1</v>
      </c>
      <c r="AF1208" s="24">
        <v>10</v>
      </c>
      <c r="AG1208" s="20" t="str">
        <f t="shared" si="312"/>
        <v>Investment Project</v>
      </c>
      <c r="AH1208" s="24" t="e">
        <f>VLOOKUP(Table2[[#This Row],[SAP Code]],[25]DATA!$A:$G,7,FALSE)</f>
        <v>#N/A</v>
      </c>
      <c r="AI1208" s="20" t="str">
        <f t="shared" si="313"/>
        <v>Infrastructure</v>
      </c>
      <c r="AJ1208" s="25" t="s">
        <v>89</v>
      </c>
      <c r="AK1208" s="25" t="s">
        <v>1997</v>
      </c>
      <c r="AL1208" s="23" t="str" cm="1">
        <f t="array" ref="AL1208">_xlfn.SWITCH(AK1208,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08" s="26">
        <v>2</v>
      </c>
      <c r="AN1208" s="25" t="str">
        <f t="shared" si="321"/>
        <v>Non-Sovereign</v>
      </c>
      <c r="AO1208" s="27">
        <v>1</v>
      </c>
      <c r="AP1208" s="23">
        <f>Table2[[#This Row],[Approved Amount_UA Equivalent]]/1000000</f>
        <v>14.567703401558743</v>
      </c>
      <c r="AQ1208" s="19">
        <f t="shared" si="314"/>
        <v>19.387282394930438</v>
      </c>
      <c r="AR1208" s="23" t="str">
        <f t="shared" si="315"/>
        <v>11-20</v>
      </c>
      <c r="AS1208" s="23" t="str">
        <f t="shared" si="316"/>
        <v>1-20</v>
      </c>
      <c r="AT1208" s="23" t="str">
        <f t="shared" si="317"/>
        <v>1-40</v>
      </c>
      <c r="AU1208" s="23" t="str">
        <f t="shared" si="318"/>
        <v>&lt;1-50 Mn</v>
      </c>
      <c r="AV1208" s="23">
        <f>Table2[[#This Row],[Amount]]</f>
        <v>20000000</v>
      </c>
      <c r="AW1208" s="23" t="str">
        <f t="shared" si="319"/>
        <v>Dec 2019</v>
      </c>
      <c r="AX1208" s="28">
        <f>IFERROR(VLOOKUP(Table2[[#This Row],[SAP Code]],[26]_16!A:B,2,FALSE),0)</f>
        <v>0</v>
      </c>
      <c r="AY1208" s="28">
        <f>IFERROR(VLOOKUP(Table2[[#This Row],[SAP Code]],[26]_16!D:E,2,FALSE)/ 1000000, 0)</f>
        <v>0</v>
      </c>
      <c r="AZ1208" s="28">
        <f>IFERROR(VLOOKUP(Table2[[#This Row],[SAP Code]],[26]_16!G:H,2,FALSE)/ 1000000, 0)</f>
        <v>0</v>
      </c>
      <c r="BA1208" s="28">
        <f>IFERROR(VLOOKUP(Table2[[#This Row],[SAP Code]],[26]_16!J:K,2,FALSE)/ 1000000, 0)</f>
        <v>0</v>
      </c>
      <c r="BB1208" s="28">
        <f>IFERROR(VLOOKUP(Table2[[#This Row],[SAP Code]],[26]_16!M:N,2,FALSE)/ 1000000, 0)</f>
        <v>0</v>
      </c>
      <c r="BC1208" s="28">
        <f>IFERROR(VLOOKUP(Table2[[#This Row],[SAP Code]],[26]_16!P:Q,2,FALSE),0)</f>
        <v>0</v>
      </c>
      <c r="BD1208" s="28">
        <f>IFERROR(VLOOKUP(Table2[[#This Row],[SAP Code]],[26]_16!S:T,2,FALSE),0)</f>
        <v>0</v>
      </c>
      <c r="BE1208" s="28">
        <f>IFERROR(VLOOKUP(Table2[[#This Row],[SAP Code]],[26]_16!V:W,2,FALSE)/ 1000000, 0)</f>
        <v>0</v>
      </c>
      <c r="BF1208" s="28">
        <f>IFERROR(VLOOKUP(Table2[[#This Row],[SAP Code]],[26]_16!Y:Z,2,FALSE)/ 1000000, 0)</f>
        <v>0</v>
      </c>
      <c r="BG1208" s="28" t="str">
        <f>IFERROR(VLOOKUP(Table2[[#This Row],[SAP Code]],[26]port!$A:$AD,30,FALSE),"unknown")</f>
        <v>unknown</v>
      </c>
      <c r="BH1208" s="29" t="str">
        <f t="shared" si="320"/>
        <v>Unknown</v>
      </c>
      <c r="BI1208" s="16"/>
    </row>
    <row r="1209" spans="1:61" ht="17.100000000000001" customHeight="1">
      <c r="A1209" s="16" t="s">
        <v>221</v>
      </c>
      <c r="B1209" s="16" t="s">
        <v>3333</v>
      </c>
      <c r="C1209" s="16" t="s">
        <v>4166</v>
      </c>
      <c r="D1209" s="16" t="s">
        <v>4167</v>
      </c>
      <c r="E1209" s="18">
        <v>43816</v>
      </c>
      <c r="F1209" s="16" t="s">
        <v>225</v>
      </c>
      <c r="G1209" s="16" t="s">
        <v>1997</v>
      </c>
      <c r="H1209" s="16" t="s">
        <v>132</v>
      </c>
      <c r="I1209" s="16" t="s">
        <v>82</v>
      </c>
      <c r="J1209" s="16" t="s">
        <v>3616</v>
      </c>
      <c r="K1209" s="16" t="s">
        <v>69</v>
      </c>
      <c r="L1209" s="16" t="s">
        <v>195</v>
      </c>
      <c r="M1209" s="19">
        <v>5870000</v>
      </c>
      <c r="N1209" s="19">
        <v>4707033.2860224368</v>
      </c>
      <c r="O1209" s="20" t="s">
        <v>3336</v>
      </c>
      <c r="P1209" s="21">
        <v>5110155000757</v>
      </c>
      <c r="Q1209" s="20" t="s">
        <v>72</v>
      </c>
      <c r="R1209" s="16" t="str">
        <f t="shared" si="310"/>
        <v>OTHERS</v>
      </c>
      <c r="S1209" s="16" t="str">
        <f t="shared" si="325"/>
        <v>F</v>
      </c>
      <c r="T1209" s="16" t="str">
        <f t="shared" si="324"/>
        <v>ADF Countries</v>
      </c>
      <c r="U1209" s="16" t="str">
        <f t="shared" si="311"/>
        <v>Transition States</v>
      </c>
      <c r="V1209" s="22" t="str">
        <f>IF(ISNUMBER(MATCH(A1209, {"Gabon","Sudan","Niger","Mali","Burkina Faso","Guinea"}, 0)), "De Facto Countries", "Non-De Facto Countries")</f>
        <v>De Facto Countries</v>
      </c>
      <c r="W1209" s="16" t="str">
        <f t="shared" si="322"/>
        <v>West</v>
      </c>
      <c r="X1209" s="16" t="str">
        <f t="shared" si="323"/>
        <v>Power</v>
      </c>
      <c r="Y1209" s="23"/>
      <c r="Z1209" s="23">
        <f>Table2[[#This Row],[Approved Amount_UA Equivalent]]</f>
        <v>4707033.2860224368</v>
      </c>
      <c r="AD1209" s="23">
        <f>SUM(Table2[[#This Row],[Feed Africa ]:[Improve Quality Of Life ]])</f>
        <v>4707033.2860224368</v>
      </c>
      <c r="AE1209" s="16" t="b">
        <f>Table2[[#This Row],[Total HI5]]=Table2[[#This Row],[Approved Amount_UA Equivalent]]</f>
        <v>1</v>
      </c>
      <c r="AF1209" s="24">
        <v>41</v>
      </c>
      <c r="AG1209" s="20" t="str">
        <f t="shared" si="312"/>
        <v>ISP and Investment Project</v>
      </c>
      <c r="AH1209" s="24" t="e">
        <f>VLOOKUP(Table2[[#This Row],[SAP Code]],[25]DATA!$A:$G,7,FALSE)</f>
        <v>#N/A</v>
      </c>
      <c r="AI1209" s="20" t="str">
        <f t="shared" si="313"/>
        <v>Infrastructure</v>
      </c>
      <c r="AJ1209" s="25" t="s">
        <v>89</v>
      </c>
      <c r="AK1209" s="25" t="s">
        <v>1997</v>
      </c>
      <c r="AL1209" s="23" t="str" cm="1">
        <f t="array" ref="AL1209">_xlfn.SWITCH(AK1209,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09" s="26">
        <v>1</v>
      </c>
      <c r="AN1209" s="25" t="str">
        <f t="shared" si="321"/>
        <v>Sovereign</v>
      </c>
      <c r="AO1209" s="27">
        <v>1</v>
      </c>
      <c r="AP1209" s="23">
        <f>Table2[[#This Row],[Approved Amount_UA Equivalent]]/1000000</f>
        <v>4.7070332860224369</v>
      </c>
      <c r="AQ1209" s="19">
        <f t="shared" si="314"/>
        <v>6.2643081783700998</v>
      </c>
      <c r="AR1209" s="23" t="str">
        <f t="shared" si="315"/>
        <v>1-10</v>
      </c>
      <c r="AS1209" s="23" t="str">
        <f t="shared" si="316"/>
        <v>1-20</v>
      </c>
      <c r="AT1209" s="23" t="str">
        <f t="shared" si="317"/>
        <v>1-40</v>
      </c>
      <c r="AU1209" s="23" t="str">
        <f t="shared" si="318"/>
        <v>&lt;1-50 Mn</v>
      </c>
      <c r="AV1209" s="23">
        <f>Table2[[#This Row],[Amount]]</f>
        <v>5870000</v>
      </c>
      <c r="AW1209" s="23" t="str">
        <f t="shared" si="319"/>
        <v>Dec 2019</v>
      </c>
      <c r="AX1209" s="28">
        <f>IFERROR(VLOOKUP(Table2[[#This Row],[SAP Code]],[26]_16!A:B,2,FALSE),0)</f>
        <v>0</v>
      </c>
      <c r="AY1209" s="28">
        <f>IFERROR(VLOOKUP(Table2[[#This Row],[SAP Code]],[26]_16!D:E,2,FALSE)/ 1000000, 0)</f>
        <v>0</v>
      </c>
      <c r="AZ1209" s="28">
        <f>IFERROR(VLOOKUP(Table2[[#This Row],[SAP Code]],[26]_16!G:H,2,FALSE)/ 1000000, 0)</f>
        <v>0</v>
      </c>
      <c r="BA1209" s="28">
        <f>IFERROR(VLOOKUP(Table2[[#This Row],[SAP Code]],[26]_16!J:K,2,FALSE)/ 1000000, 0)</f>
        <v>0</v>
      </c>
      <c r="BB1209" s="28">
        <f>IFERROR(VLOOKUP(Table2[[#This Row],[SAP Code]],[26]_16!M:N,2,FALSE)/ 1000000, 0)</f>
        <v>0</v>
      </c>
      <c r="BC1209" s="28">
        <f>IFERROR(VLOOKUP(Table2[[#This Row],[SAP Code]],[26]_16!P:Q,2,FALSE),0)</f>
        <v>0</v>
      </c>
      <c r="BD1209" s="28">
        <f>IFERROR(VLOOKUP(Table2[[#This Row],[SAP Code]],[26]_16!S:T,2,FALSE),0)</f>
        <v>0</v>
      </c>
      <c r="BE1209" s="28">
        <f>IFERROR(VLOOKUP(Table2[[#This Row],[SAP Code]],[26]_16!V:W,2,FALSE)/ 1000000, 0)</f>
        <v>0</v>
      </c>
      <c r="BF1209" s="28">
        <f>IFERROR(VLOOKUP(Table2[[#This Row],[SAP Code]],[26]_16!Y:Z,2,FALSE)/ 1000000, 0)</f>
        <v>0</v>
      </c>
      <c r="BG1209" s="28" t="str">
        <f>IFERROR(VLOOKUP(Table2[[#This Row],[SAP Code]],[26]port!$A:$AD,30,FALSE),"unknown")</f>
        <v>APVD</v>
      </c>
      <c r="BH1209" s="29" t="str">
        <f t="shared" si="320"/>
        <v>Ongoing</v>
      </c>
      <c r="BI1209" s="16"/>
    </row>
    <row r="1210" spans="1:61" ht="17.100000000000001" customHeight="1">
      <c r="A1210" s="16" t="s">
        <v>91</v>
      </c>
      <c r="B1210" s="16" t="s">
        <v>4168</v>
      </c>
      <c r="C1210" s="16" t="s">
        <v>4169</v>
      </c>
      <c r="D1210" s="16" t="s">
        <v>4170</v>
      </c>
      <c r="E1210" s="18">
        <v>43816</v>
      </c>
      <c r="F1210" s="16" t="s">
        <v>93</v>
      </c>
      <c r="G1210" s="16" t="s">
        <v>115</v>
      </c>
      <c r="H1210" s="16" t="s">
        <v>81</v>
      </c>
      <c r="I1210" s="16" t="s">
        <v>67</v>
      </c>
      <c r="J1210" s="16" t="s">
        <v>83</v>
      </c>
      <c r="K1210" s="16" t="s">
        <v>84</v>
      </c>
      <c r="L1210" s="16" t="s">
        <v>85</v>
      </c>
      <c r="M1210" s="19">
        <v>26900000</v>
      </c>
      <c r="N1210" s="19">
        <v>26900000</v>
      </c>
      <c r="O1210" s="20" t="s">
        <v>4171</v>
      </c>
      <c r="P1210" s="21">
        <v>2100150042254</v>
      </c>
      <c r="Q1210" s="20" t="s">
        <v>72</v>
      </c>
      <c r="R1210" s="16" t="str">
        <f t="shared" si="310"/>
        <v>ADF Including TSF</v>
      </c>
      <c r="S1210" s="16" t="str">
        <f t="shared" si="325"/>
        <v>I</v>
      </c>
      <c r="T1210" s="16" t="str">
        <f t="shared" si="324"/>
        <v>Blend Countries</v>
      </c>
      <c r="U1210" s="16" t="str">
        <f t="shared" si="311"/>
        <v>Non-Transition States</v>
      </c>
      <c r="V1210" s="22" t="str">
        <f>IF(ISNUMBER(MATCH(A1210, {"Gabon","Sudan","Niger","Mali","Burkina Faso","Guinea"}, 0)), "De Facto Countries", "Non-De Facto Countries")</f>
        <v>Non-De Facto Countries</v>
      </c>
      <c r="W1210" s="16" t="str">
        <f t="shared" si="322"/>
        <v>East</v>
      </c>
      <c r="X1210" s="16" t="str">
        <f t="shared" si="323"/>
        <v>Social</v>
      </c>
      <c r="Y1210" s="23"/>
      <c r="AC1210" s="23">
        <f>Table2[[#This Row],[Approved Amount_UA Equivalent]]</f>
        <v>26900000</v>
      </c>
      <c r="AD1210" s="23">
        <f>SUM(Table2[[#This Row],[Feed Africa ]:[Improve Quality Of Life ]])</f>
        <v>26900000</v>
      </c>
      <c r="AE1210" s="16" t="b">
        <f>Table2[[#This Row],[Total HI5]]=Table2[[#This Row],[Approved Amount_UA Equivalent]]</f>
        <v>1</v>
      </c>
      <c r="AF1210" s="24">
        <v>10</v>
      </c>
      <c r="AG1210" s="20" t="str">
        <f t="shared" si="312"/>
        <v>Investment Project</v>
      </c>
      <c r="AH1210" s="24" t="e">
        <f>VLOOKUP(Table2[[#This Row],[SAP Code]],[25]DATA!$A:$G,7,FALSE)</f>
        <v>#N/A</v>
      </c>
      <c r="AI1210" s="20" t="str">
        <f t="shared" si="313"/>
        <v>Other Investment</v>
      </c>
      <c r="AJ1210" s="25" t="s">
        <v>73</v>
      </c>
      <c r="AK1210" s="25" t="s">
        <v>115</v>
      </c>
      <c r="AL1210" s="23" t="str" cm="1">
        <f t="array" ref="AL1210">_xlfn.SWITCH(AK1210,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10" s="26">
        <v>1</v>
      </c>
      <c r="AN1210" s="25" t="str">
        <f t="shared" si="321"/>
        <v>Sovereign</v>
      </c>
      <c r="AO1210" s="27">
        <v>1</v>
      </c>
      <c r="AP1210" s="23">
        <f>Table2[[#This Row],[Approved Amount_UA Equivalent]]/1000000</f>
        <v>26.9</v>
      </c>
      <c r="AQ1210" s="19">
        <f t="shared" si="314"/>
        <v>35.799596000000001</v>
      </c>
      <c r="AR1210" s="23" t="str">
        <f t="shared" si="315"/>
        <v>21-30</v>
      </c>
      <c r="AS1210" s="23" t="str">
        <f t="shared" si="316"/>
        <v>21-40</v>
      </c>
      <c r="AT1210" s="23" t="str">
        <f t="shared" si="317"/>
        <v>1-40</v>
      </c>
      <c r="AU1210" s="23" t="str">
        <f t="shared" si="318"/>
        <v>&lt;1-50 Mn</v>
      </c>
      <c r="AV1210" s="23">
        <f>Table2[[#This Row],[Amount]]</f>
        <v>26900000</v>
      </c>
      <c r="AW1210" s="23" t="str">
        <f t="shared" si="319"/>
        <v>Dec 2019</v>
      </c>
      <c r="AX1210" s="28">
        <f>IFERROR(VLOOKUP(Table2[[#This Row],[SAP Code]],[26]_16!A:B,2,FALSE),0)</f>
        <v>0</v>
      </c>
      <c r="AY1210" s="28">
        <f>IFERROR(VLOOKUP(Table2[[#This Row],[SAP Code]],[26]_16!D:E,2,FALSE)/ 1000000, 0)</f>
        <v>0</v>
      </c>
      <c r="AZ1210" s="28">
        <f>IFERROR(VLOOKUP(Table2[[#This Row],[SAP Code]],[26]_16!G:H,2,FALSE)/ 1000000, 0)</f>
        <v>0</v>
      </c>
      <c r="BA1210" s="28">
        <f>IFERROR(VLOOKUP(Table2[[#This Row],[SAP Code]],[26]_16!J:K,2,FALSE)/ 1000000, 0)</f>
        <v>0</v>
      </c>
      <c r="BB1210" s="28">
        <f>IFERROR(VLOOKUP(Table2[[#This Row],[SAP Code]],[26]_16!M:N,2,FALSE)/ 1000000, 0)</f>
        <v>0</v>
      </c>
      <c r="BC1210" s="28">
        <f>IFERROR(VLOOKUP(Table2[[#This Row],[SAP Code]],[26]_16!P:Q,2,FALSE),0)</f>
        <v>0</v>
      </c>
      <c r="BD1210" s="28">
        <f>IFERROR(VLOOKUP(Table2[[#This Row],[SAP Code]],[26]_16!S:T,2,FALSE),0)</f>
        <v>8.3522490000000005E-2</v>
      </c>
      <c r="BE1210" s="28">
        <f>IFERROR(VLOOKUP(Table2[[#This Row],[SAP Code]],[26]_16!V:W,2,FALSE)/ 1000000, 0)</f>
        <v>0</v>
      </c>
      <c r="BF1210" s="28">
        <f>IFERROR(VLOOKUP(Table2[[#This Row],[SAP Code]],[26]_16!Y:Z,2,FALSE)/ 1000000, 0)</f>
        <v>0.11039301000000001</v>
      </c>
      <c r="BG1210" s="28" t="str">
        <f>IFERROR(VLOOKUP(Table2[[#This Row],[SAP Code]],[26]port!$A:$AD,30,FALSE),"unknown")</f>
        <v>OnGo</v>
      </c>
      <c r="BH1210" s="29" t="str">
        <f t="shared" si="320"/>
        <v>Ongoing</v>
      </c>
      <c r="BI1210" s="16"/>
    </row>
    <row r="1211" spans="1:61" ht="17.100000000000001" customHeight="1">
      <c r="A1211" s="16" t="s">
        <v>60</v>
      </c>
      <c r="B1211" s="16" t="s">
        <v>4172</v>
      </c>
      <c r="C1211" s="16" t="s">
        <v>4173</v>
      </c>
      <c r="D1211" s="16" t="s">
        <v>4174</v>
      </c>
      <c r="E1211" s="18">
        <v>43817</v>
      </c>
      <c r="F1211" s="16" t="s">
        <v>436</v>
      </c>
      <c r="G1211" s="16" t="s">
        <v>140</v>
      </c>
      <c r="H1211" s="16" t="s">
        <v>66</v>
      </c>
      <c r="I1211" s="16" t="s">
        <v>138</v>
      </c>
      <c r="J1211" s="16" t="s">
        <v>179</v>
      </c>
      <c r="K1211" s="16" t="s">
        <v>84</v>
      </c>
      <c r="L1211" s="16" t="s">
        <v>195</v>
      </c>
      <c r="M1211" s="19">
        <v>161600000</v>
      </c>
      <c r="N1211" s="19">
        <v>129583744.29663132</v>
      </c>
      <c r="O1211" s="20" t="s">
        <v>4175</v>
      </c>
      <c r="P1211" s="21">
        <v>2000200004664</v>
      </c>
      <c r="Q1211" s="20" t="s">
        <v>87</v>
      </c>
      <c r="R1211" s="16" t="str">
        <f t="shared" si="310"/>
        <v>ADB Public</v>
      </c>
      <c r="S1211" s="16" t="str">
        <f t="shared" si="325"/>
        <v>D</v>
      </c>
      <c r="T1211" s="16" t="str">
        <f t="shared" si="324"/>
        <v>Blend Countries</v>
      </c>
      <c r="U1211" s="16" t="str">
        <f t="shared" si="311"/>
        <v>Non-Transition States</v>
      </c>
      <c r="V1211" s="22" t="str">
        <f>IF(ISNUMBER(MATCH(A1211, {"Gabon","Sudan","Niger","Mali","Burkina Faso","Guinea"}, 0)), "De Facto Countries", "Non-De Facto Countries")</f>
        <v>Non-De Facto Countries</v>
      </c>
      <c r="W1211" s="16" t="str">
        <f t="shared" si="322"/>
        <v>Central</v>
      </c>
      <c r="X1211" s="16" t="str">
        <f t="shared" si="323"/>
        <v>Transport</v>
      </c>
      <c r="Y1211" s="23"/>
      <c r="AB1211" s="23">
        <f>Table2[[#This Row],[Approved Amount_UA Equivalent]]</f>
        <v>129583744.29663132</v>
      </c>
      <c r="AD1211" s="23">
        <f>SUM(Table2[[#This Row],[Feed Africa ]:[Improve Quality Of Life ]])</f>
        <v>129583744.29663132</v>
      </c>
      <c r="AE1211" s="16" t="b">
        <f>Table2[[#This Row],[Total HI5]]=Table2[[#This Row],[Approved Amount_UA Equivalent]]</f>
        <v>1</v>
      </c>
      <c r="AF1211" s="24">
        <v>10</v>
      </c>
      <c r="AG1211" s="20" t="str">
        <f t="shared" si="312"/>
        <v>Investment Project</v>
      </c>
      <c r="AH1211" s="24" t="e">
        <f>VLOOKUP(Table2[[#This Row],[SAP Code]],[25]DATA!$A:$G,7,FALSE)</f>
        <v>#N/A</v>
      </c>
      <c r="AI1211" s="20" t="str">
        <f t="shared" si="313"/>
        <v>Infrastructure</v>
      </c>
      <c r="AJ1211" s="25" t="s">
        <v>89</v>
      </c>
      <c r="AK1211" s="25" t="s">
        <v>140</v>
      </c>
      <c r="AL1211" s="23" t="str" cm="1">
        <f t="array" ref="AL1211">_xlfn.SWITCH(AK1211,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11" s="26">
        <v>1</v>
      </c>
      <c r="AN1211" s="25" t="str">
        <f t="shared" si="321"/>
        <v>Sovereign</v>
      </c>
      <c r="AO1211" s="27">
        <v>0.5</v>
      </c>
      <c r="AP1211" s="23">
        <f>Table2[[#This Row],[Approved Amount_UA Equivalent]]/1000000</f>
        <v>129.58374429663132</v>
      </c>
      <c r="AQ1211" s="19">
        <f t="shared" si="314"/>
        <v>172.45523025972881</v>
      </c>
      <c r="AR1211" s="23" t="str">
        <f t="shared" si="315"/>
        <v>121-130</v>
      </c>
      <c r="AS1211" s="23" t="str">
        <f t="shared" si="316"/>
        <v>121-140</v>
      </c>
      <c r="AT1211" s="23" t="str">
        <f t="shared" si="317"/>
        <v>121-160</v>
      </c>
      <c r="AU1211" s="23" t="str">
        <f t="shared" si="318"/>
        <v>100-200 Mn</v>
      </c>
      <c r="AV1211" s="23">
        <f>Table2[[#This Row],[Amount]]</f>
        <v>161600000</v>
      </c>
      <c r="AW1211" s="23" t="str">
        <f t="shared" si="319"/>
        <v>Dec 2019</v>
      </c>
      <c r="AX1211" s="28">
        <f>IFERROR(VLOOKUP(Table2[[#This Row],[SAP Code]],[26]_16!A:B,2,FALSE),0)</f>
        <v>0</v>
      </c>
      <c r="AY1211" s="28">
        <f>IFERROR(VLOOKUP(Table2[[#This Row],[SAP Code]],[26]_16!D:E,2,FALSE)/ 1000000, 0)</f>
        <v>0</v>
      </c>
      <c r="AZ1211" s="28">
        <f>IFERROR(VLOOKUP(Table2[[#This Row],[SAP Code]],[26]_16!G:H,2,FALSE)/ 1000000, 0)</f>
        <v>0</v>
      </c>
      <c r="BA1211" s="28">
        <f>IFERROR(VLOOKUP(Table2[[#This Row],[SAP Code]],[26]_16!J:K,2,FALSE)/ 1000000, 0)</f>
        <v>0</v>
      </c>
      <c r="BB1211" s="28">
        <f>IFERROR(VLOOKUP(Table2[[#This Row],[SAP Code]],[26]_16!M:N,2,FALSE)/ 1000000, 0)</f>
        <v>0</v>
      </c>
      <c r="BC1211" s="28">
        <f>IFERROR(VLOOKUP(Table2[[#This Row],[SAP Code]],[26]_16!P:Q,2,FALSE),0)</f>
        <v>0</v>
      </c>
      <c r="BD1211" s="28">
        <f>IFERROR(VLOOKUP(Table2[[#This Row],[SAP Code]],[26]_16!S:T,2,FALSE),0)</f>
        <v>0</v>
      </c>
      <c r="BE1211" s="28">
        <f>IFERROR(VLOOKUP(Table2[[#This Row],[SAP Code]],[26]_16!V:W,2,FALSE)/ 1000000, 0)</f>
        <v>1.78684683</v>
      </c>
      <c r="BF1211" s="28">
        <f>IFERROR(VLOOKUP(Table2[[#This Row],[SAP Code]],[26]_16!Y:Z,2,FALSE)/ 1000000, 0)</f>
        <v>0</v>
      </c>
      <c r="BG1211" s="28" t="str">
        <f>IFERROR(VLOOKUP(Table2[[#This Row],[SAP Code]],[26]port!$A:$AD,30,FALSE),"unknown")</f>
        <v>OnGo</v>
      </c>
      <c r="BH1211" s="29" t="str">
        <f t="shared" si="320"/>
        <v>Ongoing</v>
      </c>
      <c r="BI1211" s="16"/>
    </row>
    <row r="1212" spans="1:61" ht="17.100000000000001" customHeight="1">
      <c r="A1212" s="16" t="s">
        <v>60</v>
      </c>
      <c r="B1212" s="16" t="s">
        <v>4172</v>
      </c>
      <c r="C1212" s="16" t="s">
        <v>4176</v>
      </c>
      <c r="D1212" s="16" t="s">
        <v>4174</v>
      </c>
      <c r="E1212" s="18">
        <v>43817</v>
      </c>
      <c r="F1212" s="16" t="s">
        <v>436</v>
      </c>
      <c r="G1212" s="16" t="s">
        <v>140</v>
      </c>
      <c r="H1212" s="16" t="s">
        <v>66</v>
      </c>
      <c r="I1212" s="16" t="s">
        <v>138</v>
      </c>
      <c r="J1212" s="16" t="s">
        <v>261</v>
      </c>
      <c r="K1212" s="16" t="s">
        <v>84</v>
      </c>
      <c r="L1212" s="16" t="s">
        <v>195</v>
      </c>
      <c r="M1212" s="19">
        <v>42600000</v>
      </c>
      <c r="N1212" s="19">
        <v>34160071.206909001</v>
      </c>
      <c r="O1212" s="20" t="s">
        <v>4175</v>
      </c>
      <c r="P1212" s="21">
        <v>5050200001056</v>
      </c>
      <c r="Q1212" s="20" t="s">
        <v>87</v>
      </c>
      <c r="R1212" s="16" t="str">
        <f t="shared" si="310"/>
        <v>AGTF</v>
      </c>
      <c r="S1212" s="16" t="str">
        <f t="shared" si="325"/>
        <v>D</v>
      </c>
      <c r="T1212" s="16" t="str">
        <f t="shared" si="324"/>
        <v>Blend Countries</v>
      </c>
      <c r="U1212" s="16" t="str">
        <f t="shared" si="311"/>
        <v>Non-Transition States</v>
      </c>
      <c r="V1212" s="22" t="str">
        <f>IF(ISNUMBER(MATCH(A1212, {"Gabon","Sudan","Niger","Mali","Burkina Faso","Guinea"}, 0)), "De Facto Countries", "Non-De Facto Countries")</f>
        <v>Non-De Facto Countries</v>
      </c>
      <c r="W1212" s="16" t="str">
        <f t="shared" si="322"/>
        <v>Central</v>
      </c>
      <c r="X1212" s="16" t="str">
        <f t="shared" si="323"/>
        <v>Transport</v>
      </c>
      <c r="Y1212" s="23"/>
      <c r="AB1212" s="23">
        <f>Table2[[#This Row],[Approved Amount_UA Equivalent]]</f>
        <v>34160071.206909001</v>
      </c>
      <c r="AD1212" s="23">
        <f>SUM(Table2[[#This Row],[Feed Africa ]:[Improve Quality Of Life ]])</f>
        <v>34160071.206909001</v>
      </c>
      <c r="AE1212" s="16" t="b">
        <f>Table2[[#This Row],[Total HI5]]=Table2[[#This Row],[Approved Amount_UA Equivalent]]</f>
        <v>1</v>
      </c>
      <c r="AF1212" s="24">
        <v>10</v>
      </c>
      <c r="AG1212" s="20" t="str">
        <f t="shared" si="312"/>
        <v>Investment Project</v>
      </c>
      <c r="AH1212" s="24" t="e">
        <f>VLOOKUP(Table2[[#This Row],[SAP Code]],[25]DATA!$A:$G,7,FALSE)</f>
        <v>#N/A</v>
      </c>
      <c r="AI1212" s="20" t="str">
        <f t="shared" si="313"/>
        <v>Infrastructure</v>
      </c>
      <c r="AJ1212" s="25" t="s">
        <v>89</v>
      </c>
      <c r="AK1212" s="25" t="s">
        <v>140</v>
      </c>
      <c r="AL1212" s="23" t="str" cm="1">
        <f t="array" ref="AL1212">_xlfn.SWITCH(AK1212,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12" s="26">
        <v>1</v>
      </c>
      <c r="AN1212" s="25" t="str">
        <f t="shared" si="321"/>
        <v>Sovereign</v>
      </c>
      <c r="AO1212" s="27">
        <v>0.5</v>
      </c>
      <c r="AP1212" s="23">
        <f>Table2[[#This Row],[Approved Amount_UA Equivalent]]/1000000</f>
        <v>34.160071206909002</v>
      </c>
      <c r="AQ1212" s="19">
        <f t="shared" si="314"/>
        <v>45.461589165002778</v>
      </c>
      <c r="AR1212" s="23" t="str">
        <f t="shared" si="315"/>
        <v>31-40</v>
      </c>
      <c r="AS1212" s="23" t="str">
        <f t="shared" si="316"/>
        <v>21-40</v>
      </c>
      <c r="AT1212" s="23" t="str">
        <f t="shared" si="317"/>
        <v>1-40</v>
      </c>
      <c r="AU1212" s="23" t="str">
        <f t="shared" si="318"/>
        <v>&lt;1-50 Mn</v>
      </c>
      <c r="AV1212" s="23">
        <f>Table2[[#This Row],[Amount]]</f>
        <v>42600000</v>
      </c>
      <c r="AW1212" s="23" t="str">
        <f t="shared" si="319"/>
        <v>Dec 2019</v>
      </c>
      <c r="AX1212" s="28">
        <f>IFERROR(VLOOKUP(Table2[[#This Row],[SAP Code]],[26]_16!A:B,2,FALSE),0)</f>
        <v>0</v>
      </c>
      <c r="AY1212" s="28">
        <f>IFERROR(VLOOKUP(Table2[[#This Row],[SAP Code]],[26]_16!D:E,2,FALSE)/ 1000000, 0)</f>
        <v>0</v>
      </c>
      <c r="AZ1212" s="28">
        <f>IFERROR(VLOOKUP(Table2[[#This Row],[SAP Code]],[26]_16!G:H,2,FALSE)/ 1000000, 0)</f>
        <v>0</v>
      </c>
      <c r="BA1212" s="28">
        <f>IFERROR(VLOOKUP(Table2[[#This Row],[SAP Code]],[26]_16!J:K,2,FALSE)/ 1000000, 0)</f>
        <v>0</v>
      </c>
      <c r="BB1212" s="28">
        <f>IFERROR(VLOOKUP(Table2[[#This Row],[SAP Code]],[26]_16!M:N,2,FALSE)/ 1000000, 0)</f>
        <v>0</v>
      </c>
      <c r="BC1212" s="28">
        <f>IFERROR(VLOOKUP(Table2[[#This Row],[SAP Code]],[26]_16!P:Q,2,FALSE),0)</f>
        <v>0</v>
      </c>
      <c r="BD1212" s="28">
        <f>IFERROR(VLOOKUP(Table2[[#This Row],[SAP Code]],[26]_16!S:T,2,FALSE),0)</f>
        <v>0</v>
      </c>
      <c r="BE1212" s="28">
        <f>IFERROR(VLOOKUP(Table2[[#This Row],[SAP Code]],[26]_16!V:W,2,FALSE)/ 1000000, 0)</f>
        <v>1.78684683</v>
      </c>
      <c r="BF1212" s="28">
        <f>IFERROR(VLOOKUP(Table2[[#This Row],[SAP Code]],[26]_16!Y:Z,2,FALSE)/ 1000000, 0)</f>
        <v>0</v>
      </c>
      <c r="BG1212" s="28" t="str">
        <f>IFERROR(VLOOKUP(Table2[[#This Row],[SAP Code]],[26]port!$A:$AD,30,FALSE),"unknown")</f>
        <v>OnGo</v>
      </c>
      <c r="BH1212" s="29" t="str">
        <f t="shared" si="320"/>
        <v>Ongoing</v>
      </c>
      <c r="BI1212" s="16"/>
    </row>
    <row r="1213" spans="1:61" ht="17.100000000000001" customHeight="1">
      <c r="A1213" s="16" t="s">
        <v>310</v>
      </c>
      <c r="B1213" s="16" t="s">
        <v>4177</v>
      </c>
      <c r="C1213" s="16" t="s">
        <v>4178</v>
      </c>
      <c r="D1213" s="16" t="s">
        <v>4179</v>
      </c>
      <c r="E1213" s="18">
        <v>43817</v>
      </c>
      <c r="F1213" s="16" t="s">
        <v>714</v>
      </c>
      <c r="G1213" s="16" t="s">
        <v>255</v>
      </c>
      <c r="H1213" s="16" t="s">
        <v>132</v>
      </c>
      <c r="I1213" s="16" t="s">
        <v>250</v>
      </c>
      <c r="J1213" s="16" t="s">
        <v>83</v>
      </c>
      <c r="K1213" s="16" t="s">
        <v>84</v>
      </c>
      <c r="L1213" s="16" t="s">
        <v>85</v>
      </c>
      <c r="M1213" s="19">
        <v>3200000</v>
      </c>
      <c r="N1213" s="19">
        <v>3200000</v>
      </c>
      <c r="O1213" s="20" t="s">
        <v>4180</v>
      </c>
      <c r="P1213" s="21">
        <v>2100150042261</v>
      </c>
      <c r="Q1213" s="20" t="s">
        <v>72</v>
      </c>
      <c r="R1213" s="16" t="str">
        <f t="shared" si="310"/>
        <v>ADF Including TSF</v>
      </c>
      <c r="S1213" s="16" t="str">
        <f t="shared" si="325"/>
        <v>K</v>
      </c>
      <c r="T1213" s="16" t="str">
        <f t="shared" si="324"/>
        <v>ADF Countries</v>
      </c>
      <c r="U1213" s="16" t="str">
        <f t="shared" si="311"/>
        <v>Non-Transition States</v>
      </c>
      <c r="V1213" s="22" t="str">
        <f>IF(ISNUMBER(MATCH(A1213, {"Gabon","Sudan","Niger","Mali","Burkina Faso","Guinea"}, 0)), "De Facto Countries", "Non-De Facto Countries")</f>
        <v>Non-De Facto Countries</v>
      </c>
      <c r="W1213" s="16" t="str">
        <f t="shared" si="322"/>
        <v>West</v>
      </c>
      <c r="X1213" s="16" t="str">
        <f t="shared" si="323"/>
        <v>Multi-Sector</v>
      </c>
      <c r="Y1213" s="23">
        <f>Table2[[#This Row],[Approved Amount_UA Equivalent]]/5</f>
        <v>640000</v>
      </c>
      <c r="Z1213" s="23">
        <f>Table2[[#This Row],[Approved Amount_UA Equivalent]]/5</f>
        <v>640000</v>
      </c>
      <c r="AA1213" s="23">
        <f>Table2[[#This Row],[Approved Amount_UA Equivalent]]/5</f>
        <v>640000</v>
      </c>
      <c r="AB1213" s="23">
        <f>Table2[[#This Row],[Approved Amount_UA Equivalent]]/5</f>
        <v>640000</v>
      </c>
      <c r="AC1213" s="23">
        <f>Table2[[#This Row],[Approved Amount_UA Equivalent]]/5</f>
        <v>640000</v>
      </c>
      <c r="AD1213" s="23">
        <f>SUM(Table2[[#This Row],[Feed Africa ]:[Improve Quality Of Life ]])</f>
        <v>3200000</v>
      </c>
      <c r="AE1213" s="16" t="b">
        <f>Table2[[#This Row],[Total HI5]]=Table2[[#This Row],[Approved Amount_UA Equivalent]]</f>
        <v>1</v>
      </c>
      <c r="AF1213" s="24">
        <v>10</v>
      </c>
      <c r="AG1213" s="20" t="str">
        <f t="shared" si="312"/>
        <v>Investment Project</v>
      </c>
      <c r="AH1213" s="24" t="e">
        <f>VLOOKUP(Table2[[#This Row],[SAP Code]],[25]DATA!$A:$G,7,FALSE)</f>
        <v>#N/A</v>
      </c>
      <c r="AI1213" s="20" t="str">
        <f t="shared" si="313"/>
        <v>Other Investment</v>
      </c>
      <c r="AJ1213" s="25" t="s">
        <v>254</v>
      </c>
      <c r="AK1213" s="25" t="s">
        <v>255</v>
      </c>
      <c r="AL1213" s="23" t="str" cm="1">
        <f t="array" ref="AL1213">_xlfn.SWITCH(AK1213,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13" s="26">
        <v>1</v>
      </c>
      <c r="AN1213" s="25" t="str">
        <f t="shared" si="321"/>
        <v>Sovereign</v>
      </c>
      <c r="AO1213" s="27">
        <v>0.5</v>
      </c>
      <c r="AP1213" s="23">
        <f>Table2[[#This Row],[Approved Amount_UA Equivalent]]/1000000</f>
        <v>3.2</v>
      </c>
      <c r="AQ1213" s="19">
        <f t="shared" si="314"/>
        <v>4.2586880000000003</v>
      </c>
      <c r="AR1213" s="23" t="str">
        <f t="shared" si="315"/>
        <v>1-10</v>
      </c>
      <c r="AS1213" s="23" t="str">
        <f t="shared" si="316"/>
        <v>1-20</v>
      </c>
      <c r="AT1213" s="23" t="str">
        <f t="shared" si="317"/>
        <v>1-40</v>
      </c>
      <c r="AU1213" s="23" t="str">
        <f t="shared" si="318"/>
        <v>&lt;1-50 Mn</v>
      </c>
      <c r="AV1213" s="23">
        <f>Table2[[#This Row],[Amount]]</f>
        <v>3200000</v>
      </c>
      <c r="AW1213" s="23" t="str">
        <f t="shared" si="319"/>
        <v>Dec 2019</v>
      </c>
      <c r="AX1213" s="28">
        <f>IFERROR(VLOOKUP(Table2[[#This Row],[SAP Code]],[26]_16!A:B,2,FALSE),0)</f>
        <v>0</v>
      </c>
      <c r="AY1213" s="28">
        <f>IFERROR(VLOOKUP(Table2[[#This Row],[SAP Code]],[26]_16!D:E,2,FALSE)/ 1000000, 0)</f>
        <v>0</v>
      </c>
      <c r="AZ1213" s="28">
        <f>IFERROR(VLOOKUP(Table2[[#This Row],[SAP Code]],[26]_16!G:H,2,FALSE)/ 1000000, 0)</f>
        <v>0</v>
      </c>
      <c r="BA1213" s="28">
        <f>IFERROR(VLOOKUP(Table2[[#This Row],[SAP Code]],[26]_16!J:K,2,FALSE)/ 1000000, 0)</f>
        <v>0</v>
      </c>
      <c r="BB1213" s="28">
        <f>IFERROR(VLOOKUP(Table2[[#This Row],[SAP Code]],[26]_16!M:N,2,FALSE)/ 1000000, 0)</f>
        <v>0</v>
      </c>
      <c r="BC1213" s="28">
        <f>IFERROR(VLOOKUP(Table2[[#This Row],[SAP Code]],[26]_16!P:Q,2,FALSE),0)</f>
        <v>0</v>
      </c>
      <c r="BD1213" s="28">
        <f>IFERROR(VLOOKUP(Table2[[#This Row],[SAP Code]],[26]_16!S:T,2,FALSE),0)</f>
        <v>0.23841867</v>
      </c>
      <c r="BE1213" s="28">
        <f>IFERROR(VLOOKUP(Table2[[#This Row],[SAP Code]],[26]_16!V:W,2,FALSE)/ 1000000, 0)</f>
        <v>0.50945331000000005</v>
      </c>
      <c r="BF1213" s="28">
        <f>IFERROR(VLOOKUP(Table2[[#This Row],[SAP Code]],[26]_16!Y:Z,2,FALSE)/ 1000000, 0)</f>
        <v>0</v>
      </c>
      <c r="BG1213" s="28" t="str">
        <f>IFERROR(VLOOKUP(Table2[[#This Row],[SAP Code]],[26]port!$A:$AD,30,FALSE),"unknown")</f>
        <v>OnGo</v>
      </c>
      <c r="BH1213" s="29" t="str">
        <f t="shared" si="320"/>
        <v>Ongoing</v>
      </c>
      <c r="BI1213" s="16"/>
    </row>
    <row r="1214" spans="1:61" ht="17.100000000000001" customHeight="1">
      <c r="A1214" s="16" t="s">
        <v>310</v>
      </c>
      <c r="B1214" s="16" t="s">
        <v>4177</v>
      </c>
      <c r="C1214" s="16" t="s">
        <v>4181</v>
      </c>
      <c r="D1214" s="16" t="s">
        <v>4179</v>
      </c>
      <c r="E1214" s="18">
        <v>43817</v>
      </c>
      <c r="F1214" s="16" t="s">
        <v>714</v>
      </c>
      <c r="G1214" s="16" t="s">
        <v>255</v>
      </c>
      <c r="H1214" s="16" t="s">
        <v>132</v>
      </c>
      <c r="I1214" s="16" t="s">
        <v>250</v>
      </c>
      <c r="J1214" s="16" t="s">
        <v>83</v>
      </c>
      <c r="K1214" s="16" t="s">
        <v>69</v>
      </c>
      <c r="L1214" s="16" t="s">
        <v>85</v>
      </c>
      <c r="M1214" s="19">
        <v>2100000</v>
      </c>
      <c r="N1214" s="19">
        <v>2100000</v>
      </c>
      <c r="O1214" s="20" t="s">
        <v>4180</v>
      </c>
      <c r="P1214" s="21">
        <v>2100155040634</v>
      </c>
      <c r="Q1214" s="20" t="s">
        <v>72</v>
      </c>
      <c r="R1214" s="16" t="str">
        <f t="shared" si="310"/>
        <v>ADF Including TSF</v>
      </c>
      <c r="S1214" s="16" t="str">
        <f t="shared" si="325"/>
        <v>K</v>
      </c>
      <c r="T1214" s="16" t="str">
        <f t="shared" si="324"/>
        <v>ADF Countries</v>
      </c>
      <c r="U1214" s="16" t="str">
        <f t="shared" si="311"/>
        <v>Non-Transition States</v>
      </c>
      <c r="V1214" s="22" t="str">
        <f>IF(ISNUMBER(MATCH(A1214, {"Gabon","Sudan","Niger","Mali","Burkina Faso","Guinea"}, 0)), "De Facto Countries", "Non-De Facto Countries")</f>
        <v>Non-De Facto Countries</v>
      </c>
      <c r="W1214" s="16" t="str">
        <f t="shared" si="322"/>
        <v>West</v>
      </c>
      <c r="X1214" s="16" t="str">
        <f t="shared" si="323"/>
        <v>Multi-Sector</v>
      </c>
      <c r="Y1214" s="23">
        <f>Table2[[#This Row],[Approved Amount_UA Equivalent]]/5</f>
        <v>420000</v>
      </c>
      <c r="Z1214" s="23">
        <f>Table2[[#This Row],[Approved Amount_UA Equivalent]]/5</f>
        <v>420000</v>
      </c>
      <c r="AA1214" s="23">
        <f>Table2[[#This Row],[Approved Amount_UA Equivalent]]/5</f>
        <v>420000</v>
      </c>
      <c r="AB1214" s="23">
        <f>Table2[[#This Row],[Approved Amount_UA Equivalent]]/5</f>
        <v>420000</v>
      </c>
      <c r="AC1214" s="23">
        <f>Table2[[#This Row],[Approved Amount_UA Equivalent]]/5</f>
        <v>420000</v>
      </c>
      <c r="AD1214" s="23">
        <f>SUM(Table2[[#This Row],[Feed Africa ]:[Improve Quality Of Life ]])</f>
        <v>2100000</v>
      </c>
      <c r="AE1214" s="16" t="b">
        <f>Table2[[#This Row],[Total HI5]]=Table2[[#This Row],[Approved Amount_UA Equivalent]]</f>
        <v>1</v>
      </c>
      <c r="AF1214" s="24">
        <v>10</v>
      </c>
      <c r="AG1214" s="20" t="str">
        <f t="shared" si="312"/>
        <v>Investment Project</v>
      </c>
      <c r="AH1214" s="24" t="e">
        <f>VLOOKUP(Table2[[#This Row],[SAP Code]],[25]DATA!$A:$G,7,FALSE)</f>
        <v>#N/A</v>
      </c>
      <c r="AI1214" s="20" t="str">
        <f t="shared" si="313"/>
        <v>Other Investment</v>
      </c>
      <c r="AJ1214" s="25" t="s">
        <v>254</v>
      </c>
      <c r="AK1214" s="25" t="s">
        <v>255</v>
      </c>
      <c r="AL1214" s="23" t="str" cm="1">
        <f t="array" ref="AL1214">_xlfn.SWITCH(AK1214,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14" s="26">
        <v>1</v>
      </c>
      <c r="AN1214" s="25" t="str">
        <f t="shared" si="321"/>
        <v>Sovereign</v>
      </c>
      <c r="AO1214" s="27">
        <v>0.5</v>
      </c>
      <c r="AP1214" s="23">
        <f>Table2[[#This Row],[Approved Amount_UA Equivalent]]/1000000</f>
        <v>2.1</v>
      </c>
      <c r="AQ1214" s="19">
        <f t="shared" si="314"/>
        <v>2.7947639999999998</v>
      </c>
      <c r="AR1214" s="23" t="str">
        <f t="shared" si="315"/>
        <v>1-10</v>
      </c>
      <c r="AS1214" s="23" t="str">
        <f t="shared" si="316"/>
        <v>1-20</v>
      </c>
      <c r="AT1214" s="23" t="str">
        <f t="shared" si="317"/>
        <v>1-40</v>
      </c>
      <c r="AU1214" s="23" t="str">
        <f t="shared" si="318"/>
        <v>&lt;1-50 Mn</v>
      </c>
      <c r="AV1214" s="23">
        <f>Table2[[#This Row],[Amount]]</f>
        <v>2100000</v>
      </c>
      <c r="AW1214" s="23" t="str">
        <f t="shared" si="319"/>
        <v>Dec 2019</v>
      </c>
      <c r="AX1214" s="28">
        <f>IFERROR(VLOOKUP(Table2[[#This Row],[SAP Code]],[26]_16!A:B,2,FALSE),0)</f>
        <v>0</v>
      </c>
      <c r="AY1214" s="28">
        <f>IFERROR(VLOOKUP(Table2[[#This Row],[SAP Code]],[26]_16!D:E,2,FALSE)/ 1000000, 0)</f>
        <v>0</v>
      </c>
      <c r="AZ1214" s="28">
        <f>IFERROR(VLOOKUP(Table2[[#This Row],[SAP Code]],[26]_16!G:H,2,FALSE)/ 1000000, 0)</f>
        <v>0</v>
      </c>
      <c r="BA1214" s="28">
        <f>IFERROR(VLOOKUP(Table2[[#This Row],[SAP Code]],[26]_16!J:K,2,FALSE)/ 1000000, 0)</f>
        <v>0</v>
      </c>
      <c r="BB1214" s="28">
        <f>IFERROR(VLOOKUP(Table2[[#This Row],[SAP Code]],[26]_16!M:N,2,FALSE)/ 1000000, 0)</f>
        <v>0</v>
      </c>
      <c r="BC1214" s="28">
        <f>IFERROR(VLOOKUP(Table2[[#This Row],[SAP Code]],[26]_16!P:Q,2,FALSE),0)</f>
        <v>0</v>
      </c>
      <c r="BD1214" s="28">
        <f>IFERROR(VLOOKUP(Table2[[#This Row],[SAP Code]],[26]_16!S:T,2,FALSE),0)</f>
        <v>0.23841867</v>
      </c>
      <c r="BE1214" s="28">
        <f>IFERROR(VLOOKUP(Table2[[#This Row],[SAP Code]],[26]_16!V:W,2,FALSE)/ 1000000, 0)</f>
        <v>0.50945331000000005</v>
      </c>
      <c r="BF1214" s="28">
        <f>IFERROR(VLOOKUP(Table2[[#This Row],[SAP Code]],[26]_16!Y:Z,2,FALSE)/ 1000000, 0)</f>
        <v>0</v>
      </c>
      <c r="BG1214" s="28" t="str">
        <f>IFERROR(VLOOKUP(Table2[[#This Row],[SAP Code]],[26]port!$A:$AD,30,FALSE),"unknown")</f>
        <v>OnGo</v>
      </c>
      <c r="BH1214" s="29" t="str">
        <f t="shared" si="320"/>
        <v>Ongoing</v>
      </c>
      <c r="BI1214" s="16"/>
    </row>
    <row r="1215" spans="1:61" ht="17.100000000000001" customHeight="1">
      <c r="A1215" s="16" t="s">
        <v>417</v>
      </c>
      <c r="B1215" s="16" t="s">
        <v>4182</v>
      </c>
      <c r="C1215" s="16" t="s">
        <v>4183</v>
      </c>
      <c r="D1215" s="16" t="s">
        <v>4184</v>
      </c>
      <c r="E1215" s="18">
        <v>43817</v>
      </c>
      <c r="F1215" s="16" t="s">
        <v>421</v>
      </c>
      <c r="G1215" s="16" t="s">
        <v>255</v>
      </c>
      <c r="H1215" s="37" t="s">
        <v>194</v>
      </c>
      <c r="I1215" s="16" t="s">
        <v>250</v>
      </c>
      <c r="J1215" s="16" t="s">
        <v>179</v>
      </c>
      <c r="K1215" s="16" t="s">
        <v>84</v>
      </c>
      <c r="L1215" s="16" t="s">
        <v>70</v>
      </c>
      <c r="M1215" s="19">
        <v>220000000</v>
      </c>
      <c r="N1215" s="19">
        <v>160244737.41714618</v>
      </c>
      <c r="O1215" s="20" t="s">
        <v>4185</v>
      </c>
      <c r="P1215" s="21">
        <v>2000200004669</v>
      </c>
      <c r="Q1215" s="20" t="s">
        <v>87</v>
      </c>
      <c r="R1215" s="16" t="str">
        <f t="shared" si="310"/>
        <v>ADB Public</v>
      </c>
      <c r="S1215" s="16" t="str">
        <f t="shared" si="325"/>
        <v>K</v>
      </c>
      <c r="T1215" s="16" t="str">
        <f t="shared" si="324"/>
        <v>ADB Countries</v>
      </c>
      <c r="U1215" s="16" t="str">
        <f t="shared" si="311"/>
        <v>Non-Transition States</v>
      </c>
      <c r="V1215" s="22" t="str">
        <f>IF(ISNUMBER(MATCH(A1215, {"Gabon","Sudan","Niger","Mali","Burkina Faso","Guinea"}, 0)), "De Facto Countries", "Non-De Facto Countries")</f>
        <v>Non-De Facto Countries</v>
      </c>
      <c r="W1215" s="16" t="str">
        <f t="shared" si="322"/>
        <v>North</v>
      </c>
      <c r="X1215" s="16" t="str">
        <f t="shared" si="323"/>
        <v>Multi-Sector</v>
      </c>
      <c r="Y1215" s="23">
        <f>Table2[[#This Row],[Approved Amount_UA Equivalent]]/5</f>
        <v>32048947.483429234</v>
      </c>
      <c r="Z1215" s="23">
        <f>Table2[[#This Row],[Approved Amount_UA Equivalent]]/5</f>
        <v>32048947.483429234</v>
      </c>
      <c r="AA1215" s="23">
        <f>Table2[[#This Row],[Approved Amount_UA Equivalent]]/5</f>
        <v>32048947.483429234</v>
      </c>
      <c r="AB1215" s="23">
        <f>Table2[[#This Row],[Approved Amount_UA Equivalent]]/5</f>
        <v>32048947.483429234</v>
      </c>
      <c r="AC1215" s="23">
        <f>Table2[[#This Row],[Approved Amount_UA Equivalent]]/5</f>
        <v>32048947.483429234</v>
      </c>
      <c r="AD1215" s="23">
        <f>SUM(Table2[[#This Row],[Feed Africa ]:[Improve Quality Of Life ]])</f>
        <v>160244737.41714618</v>
      </c>
      <c r="AE1215" s="16" t="b">
        <f>Table2[[#This Row],[Total HI5]]=Table2[[#This Row],[Approved Amount_UA Equivalent]]</f>
        <v>1</v>
      </c>
      <c r="AF1215" s="24">
        <v>23</v>
      </c>
      <c r="AG1215" s="20" t="str">
        <f t="shared" si="312"/>
        <v>Policy and Result Based Op</v>
      </c>
      <c r="AH1215" s="24" t="e">
        <f>VLOOKUP(Table2[[#This Row],[SAP Code]],[25]DATA!$A:$G,7,FALSE)</f>
        <v>#N/A</v>
      </c>
      <c r="AI1215" s="20" t="str">
        <f t="shared" si="313"/>
        <v>Policy-Based Lending</v>
      </c>
      <c r="AJ1215" s="25" t="s">
        <v>254</v>
      </c>
      <c r="AK1215" s="25" t="s">
        <v>255</v>
      </c>
      <c r="AL1215" s="23" t="str" cm="1">
        <f t="array" ref="AL1215">_xlfn.SWITCH(AK1215,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15" s="26">
        <v>1</v>
      </c>
      <c r="AN1215" s="25" t="str">
        <f t="shared" si="321"/>
        <v>Sovereign</v>
      </c>
      <c r="AO1215" s="27">
        <v>1</v>
      </c>
      <c r="AP1215" s="23">
        <f>Table2[[#This Row],[Approved Amount_UA Equivalent]]/1000000</f>
        <v>160.24473741714618</v>
      </c>
      <c r="AQ1215" s="19">
        <f t="shared" si="314"/>
        <v>213.26010634423483</v>
      </c>
      <c r="AR1215" s="23" t="str">
        <f t="shared" si="315"/>
        <v>161-170</v>
      </c>
      <c r="AS1215" s="23" t="str">
        <f t="shared" si="316"/>
        <v>161-180</v>
      </c>
      <c r="AT1215" s="23" t="str">
        <f t="shared" si="317"/>
        <v>161-200</v>
      </c>
      <c r="AU1215" s="23" t="str">
        <f t="shared" si="318"/>
        <v>100-200 Mn</v>
      </c>
      <c r="AV1215" s="23">
        <f>Table2[[#This Row],[Amount]]</f>
        <v>220000000</v>
      </c>
      <c r="AW1215" s="23" t="str">
        <f t="shared" si="319"/>
        <v>Dec 2019</v>
      </c>
      <c r="AX1215" s="28">
        <f>IFERROR(VLOOKUP(Table2[[#This Row],[SAP Code]],[26]_16!A:B,2,FALSE),0)</f>
        <v>0</v>
      </c>
      <c r="AY1215" s="28">
        <f>IFERROR(VLOOKUP(Table2[[#This Row],[SAP Code]],[26]_16!D:E,2,FALSE)/ 1000000, 0)</f>
        <v>0</v>
      </c>
      <c r="AZ1215" s="28">
        <f>IFERROR(VLOOKUP(Table2[[#This Row],[SAP Code]],[26]_16!G:H,2,FALSE)/ 1000000, 0)</f>
        <v>0</v>
      </c>
      <c r="BA1215" s="28">
        <f>IFERROR(VLOOKUP(Table2[[#This Row],[SAP Code]],[26]_16!J:K,2,FALSE)/ 1000000, 0)</f>
        <v>0</v>
      </c>
      <c r="BB1215" s="28">
        <f>IFERROR(VLOOKUP(Table2[[#This Row],[SAP Code]],[26]_16!M:N,2,FALSE)/ 1000000, 0)</f>
        <v>0</v>
      </c>
      <c r="BC1215" s="28">
        <f>IFERROR(VLOOKUP(Table2[[#This Row],[SAP Code]],[26]_16!P:Q,2,FALSE),0)</f>
        <v>0</v>
      </c>
      <c r="BD1215" s="28">
        <f>IFERROR(VLOOKUP(Table2[[#This Row],[SAP Code]],[26]_16!S:T,2,FALSE),0)</f>
        <v>0</v>
      </c>
      <c r="BE1215" s="28">
        <f>IFERROR(VLOOKUP(Table2[[#This Row],[SAP Code]],[26]_16!V:W,2,FALSE)/ 1000000, 0)</f>
        <v>0</v>
      </c>
      <c r="BF1215" s="28">
        <f>IFERROR(VLOOKUP(Table2[[#This Row],[SAP Code]],[26]_16!Y:Z,2,FALSE)/ 1000000, 0)</f>
        <v>0</v>
      </c>
      <c r="BG1215" s="28" t="str">
        <f>IFERROR(VLOOKUP(Table2[[#This Row],[SAP Code]],[26]port!$A:$AD,30,FALSE),"unknown")</f>
        <v>COMP</v>
      </c>
      <c r="BH1215" s="29" t="str">
        <f t="shared" si="320"/>
        <v>Number of operations completed out of the net approved of that year</v>
      </c>
      <c r="BI1215" s="16"/>
    </row>
    <row r="1216" spans="1:61" ht="17.100000000000001" customHeight="1">
      <c r="A1216" s="16" t="s">
        <v>690</v>
      </c>
      <c r="B1216" s="16" t="s">
        <v>4186</v>
      </c>
      <c r="C1216" s="16" t="s">
        <v>4187</v>
      </c>
      <c r="D1216" s="16" t="s">
        <v>4188</v>
      </c>
      <c r="E1216" s="18">
        <v>43817</v>
      </c>
      <c r="F1216" s="16" t="s">
        <v>694</v>
      </c>
      <c r="G1216" s="16" t="s">
        <v>2220</v>
      </c>
      <c r="H1216" s="16" t="s">
        <v>132</v>
      </c>
      <c r="I1216" s="16" t="s">
        <v>155</v>
      </c>
      <c r="J1216" s="16" t="s">
        <v>83</v>
      </c>
      <c r="K1216" s="16" t="s">
        <v>69</v>
      </c>
      <c r="L1216" s="16" t="s">
        <v>85</v>
      </c>
      <c r="M1216" s="19">
        <v>1420000</v>
      </c>
      <c r="N1216" s="19">
        <v>1420000</v>
      </c>
      <c r="O1216" s="20" t="s">
        <v>4189</v>
      </c>
      <c r="P1216" s="21" t="s">
        <v>147</v>
      </c>
      <c r="Q1216" s="20" t="s">
        <v>72</v>
      </c>
      <c r="R1216" s="16" t="str">
        <f t="shared" si="310"/>
        <v>ADF Including TSF</v>
      </c>
      <c r="S1216" s="16" t="str">
        <f t="shared" si="325"/>
        <v>A</v>
      </c>
      <c r="T1216" s="16" t="str">
        <f t="shared" si="324"/>
        <v>ADF Countries</v>
      </c>
      <c r="U1216" s="16" t="str">
        <f t="shared" si="311"/>
        <v>Transition States</v>
      </c>
      <c r="V1216" s="22" t="str">
        <f>IF(ISNUMBER(MATCH(A1216, {"Gabon","Sudan","Niger","Mali","Burkina Faso","Guinea"}, 0)), "De Facto Countries", "Non-De Facto Countries")</f>
        <v>De Facto Countries</v>
      </c>
      <c r="W1216" s="16" t="str">
        <f t="shared" si="322"/>
        <v>West</v>
      </c>
      <c r="X1216" s="16" t="str">
        <f t="shared" si="323"/>
        <v>Agriculture</v>
      </c>
      <c r="Y1216" s="23">
        <f>Table2[[#This Row],[Approved Amount_UA Equivalent]]</f>
        <v>1420000</v>
      </c>
      <c r="AD1216" s="23">
        <f>SUM(Table2[[#This Row],[Feed Africa ]:[Improve Quality Of Life ]])</f>
        <v>1420000</v>
      </c>
      <c r="AE1216" s="16" t="b">
        <f>Table2[[#This Row],[Total HI5]]=Table2[[#This Row],[Approved Amount_UA Equivalent]]</f>
        <v>1</v>
      </c>
      <c r="AF1216" s="24">
        <v>41</v>
      </c>
      <c r="AG1216" s="20" t="str">
        <f t="shared" si="312"/>
        <v>ISP and Investment Project</v>
      </c>
      <c r="AH1216" s="24" t="e">
        <f>VLOOKUP(Table2[[#This Row],[SAP Code]],[25]DATA!$A:$G,7,FALSE)</f>
        <v>#N/A</v>
      </c>
      <c r="AI1216" s="20" t="str">
        <f t="shared" si="313"/>
        <v>Infrastructure</v>
      </c>
      <c r="AJ1216" s="25" t="s">
        <v>157</v>
      </c>
      <c r="AK1216" s="25" t="s">
        <v>2220</v>
      </c>
      <c r="AL1216" s="23" t="str" cm="1">
        <f t="array" ref="AL1216">_xlfn.SWITCH(AK1216,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16" s="26">
        <v>1</v>
      </c>
      <c r="AN1216" s="25" t="str">
        <f t="shared" si="321"/>
        <v>Sovereign</v>
      </c>
      <c r="AO1216" s="27">
        <v>0.25</v>
      </c>
      <c r="AP1216" s="23">
        <f>Table2[[#This Row],[Approved Amount_UA Equivalent]]/1000000</f>
        <v>1.42</v>
      </c>
      <c r="AQ1216" s="19">
        <f t="shared" si="314"/>
        <v>1.8897927999999999</v>
      </c>
      <c r="AR1216" s="23" t="str">
        <f t="shared" si="315"/>
        <v>1-10</v>
      </c>
      <c r="AS1216" s="23" t="str">
        <f t="shared" si="316"/>
        <v>1-20</v>
      </c>
      <c r="AT1216" s="23" t="str">
        <f t="shared" si="317"/>
        <v>1-40</v>
      </c>
      <c r="AU1216" s="23" t="str">
        <f t="shared" si="318"/>
        <v>&lt;1-50 Mn</v>
      </c>
      <c r="AV1216" s="23">
        <f>Table2[[#This Row],[Amount]]</f>
        <v>1420000</v>
      </c>
      <c r="AW1216" s="23" t="str">
        <f t="shared" si="319"/>
        <v>Dec 2019</v>
      </c>
      <c r="AX1216" s="28">
        <f>IFERROR(VLOOKUP(Table2[[#This Row],[SAP Code]],[26]_16!A:B,2,FALSE),0)</f>
        <v>0</v>
      </c>
      <c r="AY1216" s="28">
        <f>IFERROR(VLOOKUP(Table2[[#This Row],[SAP Code]],[26]_16!D:E,2,FALSE)/ 1000000, 0)</f>
        <v>0</v>
      </c>
      <c r="AZ1216" s="28">
        <f>IFERROR(VLOOKUP(Table2[[#This Row],[SAP Code]],[26]_16!G:H,2,FALSE)/ 1000000, 0)</f>
        <v>0</v>
      </c>
      <c r="BA1216" s="28">
        <f>IFERROR(VLOOKUP(Table2[[#This Row],[SAP Code]],[26]_16!J:K,2,FALSE)/ 1000000, 0)</f>
        <v>0</v>
      </c>
      <c r="BB1216" s="28">
        <f>IFERROR(VLOOKUP(Table2[[#This Row],[SAP Code]],[26]_16!M:N,2,FALSE)/ 1000000, 0)</f>
        <v>0</v>
      </c>
      <c r="BC1216" s="28">
        <f>IFERROR(VLOOKUP(Table2[[#This Row],[SAP Code]],[26]_16!P:Q,2,FALSE),0)</f>
        <v>0</v>
      </c>
      <c r="BD1216" s="28">
        <f>IFERROR(VLOOKUP(Table2[[#This Row],[SAP Code]],[26]_16!S:T,2,FALSE),0)</f>
        <v>0</v>
      </c>
      <c r="BE1216" s="28">
        <f>IFERROR(VLOOKUP(Table2[[#This Row],[SAP Code]],[26]_16!V:W,2,FALSE)/ 1000000, 0)</f>
        <v>0.25257314999999997</v>
      </c>
      <c r="BF1216" s="28">
        <f>IFERROR(VLOOKUP(Table2[[#This Row],[SAP Code]],[26]_16!Y:Z,2,FALSE)/ 1000000, 0)</f>
        <v>0</v>
      </c>
      <c r="BG1216" s="28" t="str">
        <f>IFERROR(VLOOKUP(Table2[[#This Row],[SAP Code]],[26]port!$A:$AD,30,FALSE),"unknown")</f>
        <v>OnGo</v>
      </c>
      <c r="BH1216" s="29" t="str">
        <f t="shared" si="320"/>
        <v>Ongoing</v>
      </c>
      <c r="BI1216" s="16"/>
    </row>
    <row r="1217" spans="1:61" ht="17.100000000000001" customHeight="1">
      <c r="A1217" s="16" t="s">
        <v>690</v>
      </c>
      <c r="B1217" s="16" t="s">
        <v>4186</v>
      </c>
      <c r="C1217" s="16" t="s">
        <v>4190</v>
      </c>
      <c r="D1217" s="16" t="s">
        <v>4188</v>
      </c>
      <c r="E1217" s="18">
        <v>43817</v>
      </c>
      <c r="F1217" s="16" t="s">
        <v>694</v>
      </c>
      <c r="G1217" s="16" t="s">
        <v>2220</v>
      </c>
      <c r="H1217" s="16" t="s">
        <v>132</v>
      </c>
      <c r="I1217" s="16" t="s">
        <v>155</v>
      </c>
      <c r="J1217" s="16" t="s">
        <v>2463</v>
      </c>
      <c r="K1217" s="16" t="s">
        <v>84</v>
      </c>
      <c r="L1217" s="16" t="s">
        <v>85</v>
      </c>
      <c r="M1217" s="19">
        <v>10500000</v>
      </c>
      <c r="N1217" s="19">
        <v>10500000</v>
      </c>
      <c r="O1217" s="20" t="s">
        <v>4189</v>
      </c>
      <c r="P1217" s="21" t="s">
        <v>147</v>
      </c>
      <c r="Q1217" s="20" t="s">
        <v>72</v>
      </c>
      <c r="R1217" s="16" t="str">
        <f t="shared" si="310"/>
        <v>ADF Including TSF</v>
      </c>
      <c r="S1217" s="16" t="str">
        <f t="shared" si="325"/>
        <v>A</v>
      </c>
      <c r="T1217" s="16" t="str">
        <f t="shared" si="324"/>
        <v>ADF Countries</v>
      </c>
      <c r="U1217" s="16" t="str">
        <f t="shared" si="311"/>
        <v>Transition States</v>
      </c>
      <c r="V1217" s="22" t="str">
        <f>IF(ISNUMBER(MATCH(A1217, {"Gabon","Sudan","Niger","Mali","Burkina Faso","Guinea"}, 0)), "De Facto Countries", "Non-De Facto Countries")</f>
        <v>De Facto Countries</v>
      </c>
      <c r="W1217" s="16" t="str">
        <f t="shared" si="322"/>
        <v>West</v>
      </c>
      <c r="X1217" s="16" t="str">
        <f t="shared" si="323"/>
        <v>Agriculture</v>
      </c>
      <c r="Y1217" s="23">
        <f>Table2[[#This Row],[Approved Amount_UA Equivalent]]</f>
        <v>10500000</v>
      </c>
      <c r="AD1217" s="23">
        <f>SUM(Table2[[#This Row],[Feed Africa ]:[Improve Quality Of Life ]])</f>
        <v>10500000</v>
      </c>
      <c r="AE1217" s="16" t="b">
        <f>Table2[[#This Row],[Total HI5]]=Table2[[#This Row],[Approved Amount_UA Equivalent]]</f>
        <v>1</v>
      </c>
      <c r="AF1217" s="24">
        <v>41</v>
      </c>
      <c r="AG1217" s="20" t="str">
        <f t="shared" si="312"/>
        <v>ISP and Investment Project</v>
      </c>
      <c r="AH1217" s="24" t="e">
        <f>VLOOKUP(Table2[[#This Row],[SAP Code]],[25]DATA!$A:$G,7,FALSE)</f>
        <v>#N/A</v>
      </c>
      <c r="AI1217" s="20" t="str">
        <f t="shared" si="313"/>
        <v>Infrastructure</v>
      </c>
      <c r="AJ1217" s="25" t="s">
        <v>157</v>
      </c>
      <c r="AK1217" s="25" t="s">
        <v>2220</v>
      </c>
      <c r="AL1217" s="23" t="str" cm="1">
        <f t="array" ref="AL1217">_xlfn.SWITCH(AK1217,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17" s="26">
        <v>1</v>
      </c>
      <c r="AN1217" s="25" t="str">
        <f t="shared" si="321"/>
        <v>Sovereign</v>
      </c>
      <c r="AO1217" s="27">
        <v>0.25</v>
      </c>
      <c r="AP1217" s="23">
        <f>Table2[[#This Row],[Approved Amount_UA Equivalent]]/1000000</f>
        <v>10.5</v>
      </c>
      <c r="AQ1217" s="19">
        <f t="shared" si="314"/>
        <v>13.97382</v>
      </c>
      <c r="AR1217" s="23" t="str">
        <f t="shared" si="315"/>
        <v>11-20</v>
      </c>
      <c r="AS1217" s="23" t="str">
        <f t="shared" si="316"/>
        <v>1-20</v>
      </c>
      <c r="AT1217" s="23" t="str">
        <f t="shared" si="317"/>
        <v>1-40</v>
      </c>
      <c r="AU1217" s="23" t="str">
        <f t="shared" si="318"/>
        <v>&lt;1-50 Mn</v>
      </c>
      <c r="AV1217" s="23">
        <f>Table2[[#This Row],[Amount]]</f>
        <v>10500000</v>
      </c>
      <c r="AW1217" s="23" t="str">
        <f t="shared" si="319"/>
        <v>Dec 2019</v>
      </c>
      <c r="AX1217" s="28">
        <f>IFERROR(VLOOKUP(Table2[[#This Row],[SAP Code]],[26]_16!A:B,2,FALSE),0)</f>
        <v>0</v>
      </c>
      <c r="AY1217" s="28">
        <f>IFERROR(VLOOKUP(Table2[[#This Row],[SAP Code]],[26]_16!D:E,2,FALSE)/ 1000000, 0)</f>
        <v>0</v>
      </c>
      <c r="AZ1217" s="28">
        <f>IFERROR(VLOOKUP(Table2[[#This Row],[SAP Code]],[26]_16!G:H,2,FALSE)/ 1000000, 0)</f>
        <v>0</v>
      </c>
      <c r="BA1217" s="28">
        <f>IFERROR(VLOOKUP(Table2[[#This Row],[SAP Code]],[26]_16!J:K,2,FALSE)/ 1000000, 0)</f>
        <v>0</v>
      </c>
      <c r="BB1217" s="28">
        <f>IFERROR(VLOOKUP(Table2[[#This Row],[SAP Code]],[26]_16!M:N,2,FALSE)/ 1000000, 0)</f>
        <v>0</v>
      </c>
      <c r="BC1217" s="28">
        <f>IFERROR(VLOOKUP(Table2[[#This Row],[SAP Code]],[26]_16!P:Q,2,FALSE),0)</f>
        <v>0</v>
      </c>
      <c r="BD1217" s="28">
        <f>IFERROR(VLOOKUP(Table2[[#This Row],[SAP Code]],[26]_16!S:T,2,FALSE),0)</f>
        <v>0</v>
      </c>
      <c r="BE1217" s="28">
        <f>IFERROR(VLOOKUP(Table2[[#This Row],[SAP Code]],[26]_16!V:W,2,FALSE)/ 1000000, 0)</f>
        <v>0.25257314999999997</v>
      </c>
      <c r="BF1217" s="28">
        <f>IFERROR(VLOOKUP(Table2[[#This Row],[SAP Code]],[26]_16!Y:Z,2,FALSE)/ 1000000, 0)</f>
        <v>0</v>
      </c>
      <c r="BG1217" s="28" t="str">
        <f>IFERROR(VLOOKUP(Table2[[#This Row],[SAP Code]],[26]port!$A:$AD,30,FALSE),"unknown")</f>
        <v>OnGo</v>
      </c>
      <c r="BH1217" s="29" t="str">
        <f t="shared" si="320"/>
        <v>Ongoing</v>
      </c>
      <c r="BI1217" s="16"/>
    </row>
    <row r="1218" spans="1:61" ht="17.100000000000001" customHeight="1">
      <c r="A1218" s="16" t="s">
        <v>690</v>
      </c>
      <c r="B1218" s="16" t="s">
        <v>4186</v>
      </c>
      <c r="C1218" s="16" t="s">
        <v>4191</v>
      </c>
      <c r="D1218" s="16" t="s">
        <v>4188</v>
      </c>
      <c r="E1218" s="18">
        <v>43817</v>
      </c>
      <c r="F1218" s="16" t="s">
        <v>694</v>
      </c>
      <c r="G1218" s="16" t="s">
        <v>2220</v>
      </c>
      <c r="H1218" s="16" t="s">
        <v>132</v>
      </c>
      <c r="I1218" s="16" t="s">
        <v>155</v>
      </c>
      <c r="J1218" s="16" t="s">
        <v>2463</v>
      </c>
      <c r="K1218" s="16" t="s">
        <v>69</v>
      </c>
      <c r="L1218" s="16" t="s">
        <v>85</v>
      </c>
      <c r="M1218" s="19">
        <v>1160000</v>
      </c>
      <c r="N1218" s="19">
        <v>1160000</v>
      </c>
      <c r="O1218" s="20" t="s">
        <v>4189</v>
      </c>
      <c r="P1218" s="21" t="s">
        <v>147</v>
      </c>
      <c r="Q1218" s="20" t="s">
        <v>72</v>
      </c>
      <c r="R1218" s="16" t="str">
        <f t="shared" ref="R1218:R1281" si="326">IF(J1218="ADB","ADB Public",IF(J1218="ADB Private Sector","ADB Private",IF(J1218="ADF","ADF Including TSF",IF(J1218="Africa Growing Together Fund (AGTF)","AGTF",IF(J1218="Climate Investment Funds (CIF)","CIF",IF(J1218="Climate Investment Funds (CIF) - CTF","CIF",IF(J1218="Climate Investment Funds (CIF) - SCF - FIP","CIF",IF(J1218="Climate Investment Funds (CIF) - SCF - SREP","CIF",IF(J1218="ClimDev-Africa Special Fund (CDSF)","ClimDev",IF(J1218="Global Environment Facility (GEF)","GEF",IF(J1218="Multi-Donor Trust Fund for Zimbabwe (ZIM-FUND)","ZimFund",IF(J1218="NTF","NTF",IF(J1218="Sustainable Energy Fund for Africa (SEFA)","SEFA",IF(J1218="Technical Assistance Fund for Middle Income Countries (MIC-TAF)","MICTAF",IF(J1218="Transition Support Facility (TSF)","ADF Including TSF",IF(J1218="Transition Support Facility (TSF) - ACW (Pillar II)","ADF Including TSF",IF(J1218="Transition Support Facility (TSF) - SSW","ADF Including TSF",IF(J1218="Transition Support Facility (TSF) - SSW (Pillar I)","ADF Including TSF",IF(J1218="Transition Support Facility (TSF) - SSW (Pillar I) - SIF","ADF Including TSF",IF(J1218="Transition Support Facility (TSF) - SSW (Pillar I) - Unallocated Reserve","ADF Including TSF",IF(J1218="Transition Support Facility (TSF) - SSW (Pillar I) - Unallocated Reserves","ADF Including TSF",IF(J1218="Transition Support Facility (TSF) - TSW (Pillar III)","ADF Including TSF",IF(J1218="Transition Support Facility (TSF) - Unallocated Reserves","ADF Including TSF","OTHERS")))))))))))))))))))))))</f>
        <v>ADF Including TSF</v>
      </c>
      <c r="S1218" s="16" t="str">
        <f t="shared" si="325"/>
        <v>A</v>
      </c>
      <c r="T1218" s="16" t="str">
        <f t="shared" si="324"/>
        <v>ADF Countries</v>
      </c>
      <c r="U1218" s="16" t="str">
        <f t="shared" ref="U1218:U1281" si="327">IF(A1218="Algeria","Non-Transition States",
IF(A1218="Angola","Non-Transition States",
IF(A1218="Benin","Non-Transition States",
IF(A1218="Botswana","Non-Transition States",
IF(A1218="Burkina Faso","Transition States",
IF(A1218="Burundi","Transition States",
IF(A1218="Cameroon","Non-Transition States",
IF(A1218="Cape Verde","Non-Transition States",
IF(A1218="Central African Republic","Transition States",
IF(A1218="Centrafrique","Transition States",
IF(A1218="Chad","Transition States",
IF(A1218="Comoros","Transition States",
IF(A1218="Congo CG","Non-Transition States",
IF(A1218="Congo","Non-Transition States",
IF(A1218="Côte D'Ivoire","Non-Transition States",
IF(A1218="Dem Rep Congo","Transition States",
IF(A1218="DEMOCRATIC REPUBLIC OF THE CONGO","Transition States",
IF(A1218="Djibouti","Transition States",
IF(A1218="Egypt","Non-Transition States",
IF(A1218="Eq Guinea","Non-Transition States",
IF(A1218="Equatorial Guinea","Non-Transition States",
IF(A1218="Eritrea","Transition States",
IF(A1218="Swaziland","Non-Transition States",
IF(A1218="Eswatini","Non-Transition States",
IF(A1218="Ethiopia","Non-Transition States",
IF(A1218="Gabon","Non-Transition States",
IF(A1218="Gambia","Transition States",
IF(A1218="Ghana","Non-Transition States",
IF(A1218="Guinea","Transition States",
IF(A1218="Guinea-Bissau","Transition States",
IF(A1218="Kenya","Non-Transition States",
IF(A1218="Lesotho","Non-Transition States",
IF(A1218="Liberia","Transition States",
IF(A1218="Libya","Non-Transition States",
IF(A1218="Madagascar","Transition States",
IF(A1218="Malawi","Non-Transition States",
IF(A1218="Mali","Transition States",
IF(A1218="Mauritania","Non-Transition States",
IF(A1218="Mauritius","Non-Transition States",
IF(A1218="Morocco","Non-Transition States",
IF(A1218="Mozambique","Transition States",
IF(A1218="Multi","Multinational",
IF(A1218="Multinational","Multinational",
IF(A1218="Namibia","Non-Transition States",
IF(A1218="Niger","Transition States",
IF(A1218="Nigeria","Non-Transition States",
IF(A1218="Rwanda","Non-Transition States",
IF(A1218="Sao Tome &amp; Principe","Non-Transition States",
IF(A1218="Sao Tome","Non-Transition States",
IF(A1218="Senegal","Non-Transition States",
IF(A1218="Seychelles","Non-Transition States",
IF(A1218="Sierra Leone","Transition States",
IF(A1218="Somalia","Transition States",
IF(A1218="South Africa","Non-Transition States",
IF(A1218="South Sudan","Transition States",
IF(A1218="Sudan","Transition States",
IF(A1218="Tanzania","Non-Transition States",
IF(A1218="Togo","Transition States",
IF(A1218="Tunisia","Non-Transition States",
IF(A1218="Uganda","Non-Transition States",
IF(A1218="Zambia","Non-Transition States",
IF(A1218="Zimbabwe","Transition States",
IF(A1218="Multi-Countries","Multinational","")))))))))))))))))))))))))))))))))))))))))))))))))))))))))))))))</f>
        <v>Transition States</v>
      </c>
      <c r="V1218" s="22" t="str">
        <f>IF(ISNUMBER(MATCH(A1218, {"Gabon","Sudan","Niger","Mali","Burkina Faso","Guinea"}, 0)), "De Facto Countries", "Non-De Facto Countries")</f>
        <v>De Facto Countries</v>
      </c>
      <c r="W1218" s="16" t="str">
        <f t="shared" si="322"/>
        <v>West</v>
      </c>
      <c r="X1218" s="16" t="str">
        <f t="shared" si="323"/>
        <v>Agriculture</v>
      </c>
      <c r="Y1218" s="23">
        <f>Table2[[#This Row],[Approved Amount_UA Equivalent]]</f>
        <v>1160000</v>
      </c>
      <c r="AD1218" s="23">
        <f>SUM(Table2[[#This Row],[Feed Africa ]:[Improve Quality Of Life ]])</f>
        <v>1160000</v>
      </c>
      <c r="AE1218" s="16" t="b">
        <f>Table2[[#This Row],[Total HI5]]=Table2[[#This Row],[Approved Amount_UA Equivalent]]</f>
        <v>1</v>
      </c>
      <c r="AF1218" s="24">
        <v>41</v>
      </c>
      <c r="AG1218" s="20" t="str">
        <f t="shared" ref="AG1218:AG1281" si="328">IF(AF1218=10,"Investment Project",IF(AF1218=11,"Line of Credit",IF(AF1218=12,"Investment Project",IF(AF1218=13,"Investment Project",IF(AF1218=20,"Policy and Result Based Op",IF(AF1218=21,"Policy and Result Based Op",IF(AF1218=22,"Restructuring",IF(AF1218=23,"Policy and Result Based Op",IF(AF1218=32,"Technical Assistance &amp; Study",IF(AF1218=40,"ISP and Investment Project",IF(AF1218=41,"ISP and Investment Project",IF(AF1218=42,"Investment Project",IF(AF1218=43,"Technical Assistance &amp; Study",IF(AF1218=44,"Institutional Support",IF(AF1218=46,"Institutional Support",IF(AF1218=50,"Emergency Assistance",IF(AF1218=51,"Emergency Assistance",IF(AF1218=70,"Equity and Guarantee",IF(AF1218=75,"Equity and Guarantee",IF(AF1218=82,"Micro Financing",IF(AF1218=83,"Policy and Result Based Op",IF(AF1218=84,"ISP and Investment Project",IF(AF1218=85,"ISP and Investment Project",IF(AF1218=86,"Technical Assistance &amp; Study",IF(AF1218=90,"Investment Project",IF(AF1218=30,"Investment Project",""))))))))))))))))))))))))))</f>
        <v>ISP and Investment Project</v>
      </c>
      <c r="AH1218" s="24" t="e">
        <f>VLOOKUP(Table2[[#This Row],[SAP Code]],[25]DATA!$A:$G,7,FALSE)</f>
        <v>#N/A</v>
      </c>
      <c r="AI1218" s="20" t="str">
        <f t="shared" ref="AI1218:AI1281" si="329">IF(AG1218="Policy and Result Based Op","Policy-Based Lending",
IF(AND(X1218="Agriculture",OR(AG1218="ISP and Investment Project",AG1218="Investment Project")),"Infrastructure",
IF(AND(X1218="Environment",OR(AG1218="ISP and Investment Project",AG1218="Investment Project")),"Infrastructure",
IF(AND(X1218="ICT",OR(AG1218="ISP and Investment Project",AG1218="Investment Project")),"Infrastructure",
IF(AND(X1218="Power",OR(AG1218="ISP and Investment Project",AG1218="Investment Project")),"Infrastructure",
IF(AND(X1218="Transport",OR(AG1218="ISP and Investment Project",AG1218="Investment Project")),"Infrastructure",
IF(AND(X1218="Urban Developm.",OR(AG1218="ISP and Investment Project",AG1218="Investment Project")),"Infrastructure",
IF(AND(X1218="WASH Sector",OR(AG1218="ISP and Investment Project",AG1218="Investment Project")),"Infrastructure","Other Investment"))))))))</f>
        <v>Infrastructure</v>
      </c>
      <c r="AJ1218" s="25" t="s">
        <v>157</v>
      </c>
      <c r="AK1218" s="25" t="s">
        <v>2220</v>
      </c>
      <c r="AL1218" s="23" t="str" cm="1">
        <f t="array" ref="AL1218">_xlfn.SWITCH(AK1218,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18" s="26">
        <v>1</v>
      </c>
      <c r="AN1218" s="25" t="str">
        <f t="shared" si="321"/>
        <v>Sovereign</v>
      </c>
      <c r="AO1218" s="27">
        <v>0.25</v>
      </c>
      <c r="AP1218" s="23">
        <f>Table2[[#This Row],[Approved Amount_UA Equivalent]]/1000000</f>
        <v>1.1599999999999999</v>
      </c>
      <c r="AQ1218" s="19">
        <f t="shared" ref="AQ1218:AQ1281" si="330">(N1218*1.33084)/1000000</f>
        <v>1.5437744000000002</v>
      </c>
      <c r="AR1218" s="23" t="str">
        <f t="shared" ref="AR1218:AR1281" si="331">ROUNDUP(AP1218/10,0)*10-9&amp;"-"&amp;ROUNDUP(AP1218/10,0)*10</f>
        <v>1-10</v>
      </c>
      <c r="AS1218" s="23" t="str">
        <f t="shared" ref="AS1218:AS1281" si="332">ROUNDUP(AP1218/20,0)*20-19&amp;"-"&amp;ROUNDUP(AP1218/20,0)*20</f>
        <v>1-20</v>
      </c>
      <c r="AT1218" s="23" t="str">
        <f t="shared" ref="AT1218:AT1281" si="333">ROUNDUP(AP1218/40,0)*40-39&amp;"-"&amp;ROUNDUP(AP1218/40,0)*40</f>
        <v>1-40</v>
      </c>
      <c r="AU1218" s="23" t="str">
        <f t="shared" ref="AU1218:AU1281" si="334">IF(AP1218&lt;=50,"&lt;1-50 Mn",IF(AP1218&lt;=100,"50-100 Mn",IF(AP1218&lt;=200,"100-200 Mn",IF(AP1218&lt;=300,"100-300 Mn","&gt;300 Mn"))))</f>
        <v>&lt;1-50 Mn</v>
      </c>
      <c r="AV1218" s="23">
        <f>Table2[[#This Row],[Amount]]</f>
        <v>1160000</v>
      </c>
      <c r="AW1218" s="23" t="str">
        <f t="shared" ref="AW1218:AW1281" si="335">TEXT(E1218, "mmm yyyy")</f>
        <v>Dec 2019</v>
      </c>
      <c r="AX1218" s="28">
        <f>IFERROR(VLOOKUP(Table2[[#This Row],[SAP Code]],[26]_16!A:B,2,FALSE),0)</f>
        <v>0</v>
      </c>
      <c r="AY1218" s="28">
        <f>IFERROR(VLOOKUP(Table2[[#This Row],[SAP Code]],[26]_16!D:E,2,FALSE)/ 1000000, 0)</f>
        <v>0</v>
      </c>
      <c r="AZ1218" s="28">
        <f>IFERROR(VLOOKUP(Table2[[#This Row],[SAP Code]],[26]_16!G:H,2,FALSE)/ 1000000, 0)</f>
        <v>0</v>
      </c>
      <c r="BA1218" s="28">
        <f>IFERROR(VLOOKUP(Table2[[#This Row],[SAP Code]],[26]_16!J:K,2,FALSE)/ 1000000, 0)</f>
        <v>0</v>
      </c>
      <c r="BB1218" s="28">
        <f>IFERROR(VLOOKUP(Table2[[#This Row],[SAP Code]],[26]_16!M:N,2,FALSE)/ 1000000, 0)</f>
        <v>0</v>
      </c>
      <c r="BC1218" s="28">
        <f>IFERROR(VLOOKUP(Table2[[#This Row],[SAP Code]],[26]_16!P:Q,2,FALSE),0)</f>
        <v>0</v>
      </c>
      <c r="BD1218" s="28">
        <f>IFERROR(VLOOKUP(Table2[[#This Row],[SAP Code]],[26]_16!S:T,2,FALSE),0)</f>
        <v>0</v>
      </c>
      <c r="BE1218" s="28">
        <f>IFERROR(VLOOKUP(Table2[[#This Row],[SAP Code]],[26]_16!V:W,2,FALSE)/ 1000000, 0)</f>
        <v>0.25257314999999997</v>
      </c>
      <c r="BF1218" s="28">
        <f>IFERROR(VLOOKUP(Table2[[#This Row],[SAP Code]],[26]_16!Y:Z,2,FALSE)/ 1000000, 0)</f>
        <v>0</v>
      </c>
      <c r="BG1218" s="28" t="str">
        <f>IFERROR(VLOOKUP(Table2[[#This Row],[SAP Code]],[26]port!$A:$AD,30,FALSE),"unknown")</f>
        <v>OnGo</v>
      </c>
      <c r="BH1218" s="29" t="str">
        <f t="shared" ref="BH1218:BH1281" si="336">IF(BG1218="ABAN", "Number of operations Cancelled before completion",
IF(OR(BG1218="APVD", BG1218="OnGo"), "Ongoing",
IF(OR(BG1218="CLSD", BG1218="COMP"), "Number of operations completed out of the net approved of that year",
IF(BG1218="TERM", "Number of operations Cancelled before completion",
IF(BG1218="unknown", "Unknown", "Not Defined")))))</f>
        <v>Ongoing</v>
      </c>
      <c r="BI1218" s="16"/>
    </row>
    <row r="1219" spans="1:61" ht="17.100000000000001" customHeight="1">
      <c r="A1219" s="16" t="s">
        <v>690</v>
      </c>
      <c r="B1219" s="16" t="s">
        <v>4186</v>
      </c>
      <c r="C1219" s="16" t="s">
        <v>4192</v>
      </c>
      <c r="D1219" s="16" t="s">
        <v>4188</v>
      </c>
      <c r="E1219" s="18">
        <v>43817</v>
      </c>
      <c r="F1219" s="16" t="s">
        <v>694</v>
      </c>
      <c r="G1219" s="16" t="s">
        <v>2220</v>
      </c>
      <c r="H1219" s="16" t="s">
        <v>132</v>
      </c>
      <c r="I1219" s="16" t="s">
        <v>155</v>
      </c>
      <c r="J1219" s="16" t="s">
        <v>2463</v>
      </c>
      <c r="K1219" s="16" t="s">
        <v>69</v>
      </c>
      <c r="L1219" s="16" t="s">
        <v>85</v>
      </c>
      <c r="M1219" s="19">
        <v>1102000</v>
      </c>
      <c r="N1219" s="19">
        <v>1102000</v>
      </c>
      <c r="O1219" s="20" t="s">
        <v>4189</v>
      </c>
      <c r="P1219" s="21" t="s">
        <v>147</v>
      </c>
      <c r="Q1219" s="20" t="s">
        <v>72</v>
      </c>
      <c r="R1219" s="16" t="str">
        <f t="shared" si="326"/>
        <v>ADF Including TSF</v>
      </c>
      <c r="S1219" s="16" t="str">
        <f t="shared" si="325"/>
        <v>A</v>
      </c>
      <c r="T1219" s="16" t="str">
        <f t="shared" si="324"/>
        <v>ADF Countries</v>
      </c>
      <c r="U1219" s="16" t="str">
        <f t="shared" si="327"/>
        <v>Transition States</v>
      </c>
      <c r="V1219" s="22" t="str">
        <f>IF(ISNUMBER(MATCH(A1219, {"Gabon","Sudan","Niger","Mali","Burkina Faso","Guinea"}, 0)), "De Facto Countries", "Non-De Facto Countries")</f>
        <v>De Facto Countries</v>
      </c>
      <c r="W1219" s="16" t="str">
        <f t="shared" si="322"/>
        <v>West</v>
      </c>
      <c r="X1219" s="16" t="str">
        <f t="shared" si="323"/>
        <v>Agriculture</v>
      </c>
      <c r="Y1219" s="23">
        <f>Table2[[#This Row],[Approved Amount_UA Equivalent]]</f>
        <v>1102000</v>
      </c>
      <c r="AD1219" s="23">
        <f>SUM(Table2[[#This Row],[Feed Africa ]:[Improve Quality Of Life ]])</f>
        <v>1102000</v>
      </c>
      <c r="AE1219" s="16" t="b">
        <f>Table2[[#This Row],[Total HI5]]=Table2[[#This Row],[Approved Amount_UA Equivalent]]</f>
        <v>1</v>
      </c>
      <c r="AF1219" s="24">
        <v>41</v>
      </c>
      <c r="AG1219" s="20" t="str">
        <f t="shared" si="328"/>
        <v>ISP and Investment Project</v>
      </c>
      <c r="AH1219" s="24" t="e">
        <f>VLOOKUP(Table2[[#This Row],[SAP Code]],[25]DATA!$A:$G,7,FALSE)</f>
        <v>#N/A</v>
      </c>
      <c r="AI1219" s="20" t="str">
        <f t="shared" si="329"/>
        <v>Infrastructure</v>
      </c>
      <c r="AJ1219" s="25" t="s">
        <v>157</v>
      </c>
      <c r="AK1219" s="25" t="s">
        <v>2220</v>
      </c>
      <c r="AL1219" s="23" t="str" cm="1">
        <f t="array" ref="AL1219">_xlfn.SWITCH(AK1219,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19" s="26">
        <v>1</v>
      </c>
      <c r="AN1219" s="25" t="str">
        <f t="shared" ref="AN1219:AN1282" si="337">IF(AM1219=1,"Sovereign",IF(AM1219&gt;=2,"Non-Sovereign",""))</f>
        <v>Sovereign</v>
      </c>
      <c r="AO1219" s="27">
        <v>0.25</v>
      </c>
      <c r="AP1219" s="23">
        <f>Table2[[#This Row],[Approved Amount_UA Equivalent]]/1000000</f>
        <v>1.1020000000000001</v>
      </c>
      <c r="AQ1219" s="19">
        <f t="shared" si="330"/>
        <v>1.4665856799999999</v>
      </c>
      <c r="AR1219" s="23" t="str">
        <f t="shared" si="331"/>
        <v>1-10</v>
      </c>
      <c r="AS1219" s="23" t="str">
        <f t="shared" si="332"/>
        <v>1-20</v>
      </c>
      <c r="AT1219" s="23" t="str">
        <f t="shared" si="333"/>
        <v>1-40</v>
      </c>
      <c r="AU1219" s="23" t="str">
        <f t="shared" si="334"/>
        <v>&lt;1-50 Mn</v>
      </c>
      <c r="AV1219" s="23">
        <f>Table2[[#This Row],[Amount]]</f>
        <v>1102000</v>
      </c>
      <c r="AW1219" s="23" t="str">
        <f t="shared" si="335"/>
        <v>Dec 2019</v>
      </c>
      <c r="AX1219" s="28">
        <f>IFERROR(VLOOKUP(Table2[[#This Row],[SAP Code]],[26]_16!A:B,2,FALSE),0)</f>
        <v>0</v>
      </c>
      <c r="AY1219" s="28">
        <f>IFERROR(VLOOKUP(Table2[[#This Row],[SAP Code]],[26]_16!D:E,2,FALSE)/ 1000000, 0)</f>
        <v>0</v>
      </c>
      <c r="AZ1219" s="28">
        <f>IFERROR(VLOOKUP(Table2[[#This Row],[SAP Code]],[26]_16!G:H,2,FALSE)/ 1000000, 0)</f>
        <v>0</v>
      </c>
      <c r="BA1219" s="28">
        <f>IFERROR(VLOOKUP(Table2[[#This Row],[SAP Code]],[26]_16!J:K,2,FALSE)/ 1000000, 0)</f>
        <v>0</v>
      </c>
      <c r="BB1219" s="28">
        <f>IFERROR(VLOOKUP(Table2[[#This Row],[SAP Code]],[26]_16!M:N,2,FALSE)/ 1000000, 0)</f>
        <v>0</v>
      </c>
      <c r="BC1219" s="28">
        <f>IFERROR(VLOOKUP(Table2[[#This Row],[SAP Code]],[26]_16!P:Q,2,FALSE),0)</f>
        <v>0</v>
      </c>
      <c r="BD1219" s="28">
        <f>IFERROR(VLOOKUP(Table2[[#This Row],[SAP Code]],[26]_16!S:T,2,FALSE),0)</f>
        <v>0</v>
      </c>
      <c r="BE1219" s="28">
        <f>IFERROR(VLOOKUP(Table2[[#This Row],[SAP Code]],[26]_16!V:W,2,FALSE)/ 1000000, 0)</f>
        <v>0.25257314999999997</v>
      </c>
      <c r="BF1219" s="28">
        <f>IFERROR(VLOOKUP(Table2[[#This Row],[SAP Code]],[26]_16!Y:Z,2,FALSE)/ 1000000, 0)</f>
        <v>0</v>
      </c>
      <c r="BG1219" s="28" t="str">
        <f>IFERROR(VLOOKUP(Table2[[#This Row],[SAP Code]],[26]port!$A:$AD,30,FALSE),"unknown")</f>
        <v>OnGo</v>
      </c>
      <c r="BH1219" s="29" t="str">
        <f t="shared" si="336"/>
        <v>Ongoing</v>
      </c>
      <c r="BI1219" s="16"/>
    </row>
    <row r="1220" spans="1:61" ht="17.100000000000001" customHeight="1">
      <c r="A1220" s="16" t="s">
        <v>343</v>
      </c>
      <c r="B1220" s="16" t="s">
        <v>2584</v>
      </c>
      <c r="C1220" s="16" t="s">
        <v>4193</v>
      </c>
      <c r="D1220" s="16" t="s">
        <v>4194</v>
      </c>
      <c r="E1220" s="18">
        <v>43817</v>
      </c>
      <c r="F1220" s="16" t="s">
        <v>2587</v>
      </c>
      <c r="G1220" s="16" t="s">
        <v>2293</v>
      </c>
      <c r="H1220" s="16" t="s">
        <v>348</v>
      </c>
      <c r="I1220" s="16" t="s">
        <v>170</v>
      </c>
      <c r="J1220" s="16" t="s">
        <v>103</v>
      </c>
      <c r="K1220" s="16" t="s">
        <v>84</v>
      </c>
      <c r="L1220" s="16" t="s">
        <v>70</v>
      </c>
      <c r="M1220" s="19">
        <v>30000000</v>
      </c>
      <c r="N1220" s="19">
        <v>21851555.102338117</v>
      </c>
      <c r="O1220" s="20" t="s">
        <v>4195</v>
      </c>
      <c r="P1220" s="21">
        <v>2000130021086</v>
      </c>
      <c r="Q1220" s="20" t="s">
        <v>72</v>
      </c>
      <c r="R1220" s="16" t="str">
        <f t="shared" si="326"/>
        <v>ADB Private</v>
      </c>
      <c r="S1220" s="16" t="str">
        <f t="shared" si="325"/>
        <v>B</v>
      </c>
      <c r="T1220" s="16" t="str">
        <f t="shared" si="324"/>
        <v>ADB Countries</v>
      </c>
      <c r="U1220" s="16" t="str">
        <f t="shared" si="327"/>
        <v>Non-Transition States</v>
      </c>
      <c r="V1220" s="22" t="str">
        <f>IF(ISNUMBER(MATCH(A1220, {"Gabon","Sudan","Niger","Mali","Burkina Faso","Guinea"}, 0)), "De Facto Countries", "Non-De Facto Countries")</f>
        <v>Non-De Facto Countries</v>
      </c>
      <c r="W1220" s="16" t="str">
        <f t="shared" ref="W1220:W1283" si="338">IF(A1220="Algeria","North",IF(A1220="Angola","South",IF(A1220="Benin","West",IF(A1220="Botswana","South",IF(A1220="Burkina Faso","West",IF(A1220="Burundi","East",IF(A1220="Cameroon","Central",IF(A1220="Cape Verde","West",IF(A1220="Central African Republic","Central",IF(A1220="Chad","Central",IF(A1220="Comoros","East",IF(A1220="Congo CG","Central",IF(A1220="Côte D'Ivoire","West",IF(A1220="Dem Rep Congo","Central",IF(A1220="Djibouti","East",IF(A1220="Egypt","North",IF(A1220="Equatorial Guinea","Central",IF(A1220="Eritrea","East",IF(A1220="Eswatini","South",IF(A1220="Ethiopia","East",IF(A1220="Gabon","Central",IF(A1220="Gambia","West",IF(A1220="Ghana","West",IF(A1220="Guinea","West",IF(A1220="Guinea-Bissau","West",IF(A1220="Kenya","East",IF(A1220="Lesotho","South",IF(A1220="Liberia","West",IF(A1220="Libya","North",IF(A1220="Madagascar","South",IF(A1220="Malawi","South",IF(A1220="Mali","West",IF(A1220="Mauritania","North",IF(A1220="Mauritius","South",IF(A1220="Morocco","North",IF(A1220="Mozambique","South",IF(A1220="Multinational","Multi",IF(A1220="Namibia","South",IF(A1220="Niger","West",IF(A1220="Nigeria","Nigeria",IF(A1220="Rwanda","East",IF(A1220="Sao Tome &amp; Principe","South",IF(A1220="Senegal","West",IF(A1220="Seychelles","East",IF(A1220="Sierra Leone","West",IF(A1220="Somalia","East",IF(A1220="South Africa","South",IF(A1220="South Sudan","East",IF(A1220="Sudan","East",IF(A1220="Tanzania","East",IF(A1220="Togo","West",IF(A1220="Tunisia","North",IF(A1220="Uganda","East",IF(A1220="Zambia","South",IF(A1220="Zimbabwe","South","Not Listed")))))))))))))))))))))))))))))))))))))))))))))))))))))))</f>
        <v>Nigeria</v>
      </c>
      <c r="X1220" s="16" t="str">
        <f t="shared" ref="X1220:X1283" si="339">IF(MID(O1220,6,1)="A","Agriculture",IF(MID(O1220,6,1)="B","Industry",IF(MID(O1220,6,1)="C","Environment",IF(MID(O1220,6,1)="D","Transport",IF(MID(O1220,6,1)="E","WASH Sector",IF(MID(O1220,6,1)="F","Power",IF(MID(O1220,6,1)="G","ICT",IF(MID(O1220,6,1)="H","Finance",IF(MID(O1220,6,1)="I","Social",IF(MID(O1220,6,1)="J","Urban Developm.",IF(MID(O1220,6,1)="K","Multi-Sector","")))))))))))</f>
        <v>Industry</v>
      </c>
      <c r="Y1220" s="23"/>
      <c r="AA1220" s="23">
        <f>Table2[[#This Row],[Approved Amount_UA Equivalent]]</f>
        <v>21851555.102338117</v>
      </c>
      <c r="AD1220" s="23">
        <f>SUM(Table2[[#This Row],[Feed Africa ]:[Improve Quality Of Life ]])</f>
        <v>21851555.102338117</v>
      </c>
      <c r="AE1220" s="16" t="b">
        <f>Table2[[#This Row],[Total HI5]]=Table2[[#This Row],[Approved Amount_UA Equivalent]]</f>
        <v>1</v>
      </c>
      <c r="AF1220" s="24">
        <v>10</v>
      </c>
      <c r="AG1220" s="20" t="str">
        <f t="shared" si="328"/>
        <v>Investment Project</v>
      </c>
      <c r="AH1220" s="24" t="e">
        <f>VLOOKUP(Table2[[#This Row],[SAP Code]],[25]DATA!$A:$G,7,FALSE)</f>
        <v>#N/A</v>
      </c>
      <c r="AI1220" s="20" t="str">
        <f t="shared" si="329"/>
        <v>Other Investment</v>
      </c>
      <c r="AJ1220" s="25" t="s">
        <v>173</v>
      </c>
      <c r="AK1220" s="25" t="s">
        <v>2293</v>
      </c>
      <c r="AL1220" s="23" t="str" cm="1">
        <f t="array" ref="AL1220">_xlfn.SWITCH(AK1220,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20" s="26">
        <v>2</v>
      </c>
      <c r="AN1220" s="25" t="str">
        <f t="shared" si="337"/>
        <v>Non-Sovereign</v>
      </c>
      <c r="AO1220" s="27">
        <v>1</v>
      </c>
      <c r="AP1220" s="23">
        <f>Table2[[#This Row],[Approved Amount_UA Equivalent]]/1000000</f>
        <v>21.851555102338118</v>
      </c>
      <c r="AQ1220" s="19">
        <f t="shared" si="330"/>
        <v>29.08092359239566</v>
      </c>
      <c r="AR1220" s="23" t="str">
        <f t="shared" si="331"/>
        <v>21-30</v>
      </c>
      <c r="AS1220" s="23" t="str">
        <f t="shared" si="332"/>
        <v>21-40</v>
      </c>
      <c r="AT1220" s="23" t="str">
        <f t="shared" si="333"/>
        <v>1-40</v>
      </c>
      <c r="AU1220" s="23" t="str">
        <f t="shared" si="334"/>
        <v>&lt;1-50 Mn</v>
      </c>
      <c r="AV1220" s="23">
        <f>Table2[[#This Row],[Amount]]</f>
        <v>30000000</v>
      </c>
      <c r="AW1220" s="23" t="str">
        <f t="shared" si="335"/>
        <v>Dec 2019</v>
      </c>
      <c r="AX1220" s="28">
        <f>IFERROR(VLOOKUP(Table2[[#This Row],[SAP Code]],[26]_16!A:B,2,FALSE),0)</f>
        <v>0</v>
      </c>
      <c r="AY1220" s="28">
        <f>IFERROR(VLOOKUP(Table2[[#This Row],[SAP Code]],[26]_16!D:E,2,FALSE)/ 1000000, 0)</f>
        <v>0</v>
      </c>
      <c r="AZ1220" s="28">
        <f>IFERROR(VLOOKUP(Table2[[#This Row],[SAP Code]],[26]_16!G:H,2,FALSE)/ 1000000, 0)</f>
        <v>0</v>
      </c>
      <c r="BA1220" s="28">
        <f>IFERROR(VLOOKUP(Table2[[#This Row],[SAP Code]],[26]_16!J:K,2,FALSE)/ 1000000, 0)</f>
        <v>0</v>
      </c>
      <c r="BB1220" s="28">
        <f>IFERROR(VLOOKUP(Table2[[#This Row],[SAP Code]],[26]_16!M:N,2,FALSE)/ 1000000, 0)</f>
        <v>0</v>
      </c>
      <c r="BC1220" s="28">
        <f>IFERROR(VLOOKUP(Table2[[#This Row],[SAP Code]],[26]_16!P:Q,2,FALSE),0)</f>
        <v>0</v>
      </c>
      <c r="BD1220" s="28">
        <f>IFERROR(VLOOKUP(Table2[[#This Row],[SAP Code]],[26]_16!S:T,2,FALSE),0)</f>
        <v>6.0404838400000003</v>
      </c>
      <c r="BE1220" s="28">
        <f>IFERROR(VLOOKUP(Table2[[#This Row],[SAP Code]],[26]_16!V:W,2,FALSE)/ 1000000, 0)</f>
        <v>1.915654</v>
      </c>
      <c r="BF1220" s="28">
        <f>IFERROR(VLOOKUP(Table2[[#This Row],[SAP Code]],[26]_16!Y:Z,2,FALSE)/ 1000000, 0)</f>
        <v>6.4580807699999996</v>
      </c>
      <c r="BG1220" s="28" t="str">
        <f>IFERROR(VLOOKUP(Table2[[#This Row],[SAP Code]],[26]port!$A:$AD,30,FALSE),"unknown")</f>
        <v>OnGo</v>
      </c>
      <c r="BH1220" s="29" t="str">
        <f t="shared" si="336"/>
        <v>Ongoing</v>
      </c>
      <c r="BI1220" s="16"/>
    </row>
    <row r="1221" spans="1:61" ht="17.100000000000001" customHeight="1">
      <c r="A1221" s="16" t="s">
        <v>158</v>
      </c>
      <c r="B1221" s="16" t="s">
        <v>4196</v>
      </c>
      <c r="C1221" s="16" t="s">
        <v>4197</v>
      </c>
      <c r="D1221" s="16" t="s">
        <v>4198</v>
      </c>
      <c r="E1221" s="18">
        <v>43817</v>
      </c>
      <c r="F1221" s="16" t="s">
        <v>2840</v>
      </c>
      <c r="G1221" s="16" t="s">
        <v>1997</v>
      </c>
      <c r="H1221" s="16" t="s">
        <v>81</v>
      </c>
      <c r="I1221" s="16" t="s">
        <v>82</v>
      </c>
      <c r="J1221" s="16" t="s">
        <v>83</v>
      </c>
      <c r="K1221" s="16" t="s">
        <v>69</v>
      </c>
      <c r="L1221" s="16" t="s">
        <v>85</v>
      </c>
      <c r="M1221" s="19">
        <v>266000</v>
      </c>
      <c r="N1221" s="19">
        <v>266000</v>
      </c>
      <c r="O1221" s="20" t="s">
        <v>4199</v>
      </c>
      <c r="P1221" s="21">
        <v>2100155040630</v>
      </c>
      <c r="Q1221" s="20" t="s">
        <v>87</v>
      </c>
      <c r="R1221" s="16" t="str">
        <f t="shared" si="326"/>
        <v>ADF Including TSF</v>
      </c>
      <c r="S1221" s="16" t="str">
        <f t="shared" si="325"/>
        <v>F</v>
      </c>
      <c r="T1221" s="16" t="str">
        <f t="shared" si="324"/>
        <v>ADF Countries</v>
      </c>
      <c r="U1221" s="16" t="str">
        <f t="shared" si="327"/>
        <v>Transition States</v>
      </c>
      <c r="V1221" s="22" t="str">
        <f>IF(ISNUMBER(MATCH(A1221, {"Gabon","Sudan","Niger","Mali","Burkina Faso","Guinea"}, 0)), "De Facto Countries", "Non-De Facto Countries")</f>
        <v>De Facto Countries</v>
      </c>
      <c r="W1221" s="16" t="str">
        <f t="shared" si="338"/>
        <v>East</v>
      </c>
      <c r="X1221" s="16" t="str">
        <f t="shared" si="339"/>
        <v>Power</v>
      </c>
      <c r="Y1221" s="23"/>
      <c r="Z1221" s="23">
        <f>Table2[[#This Row],[Approved Amount_UA Equivalent]]</f>
        <v>266000</v>
      </c>
      <c r="AD1221" s="23">
        <f>SUM(Table2[[#This Row],[Feed Africa ]:[Improve Quality Of Life ]])</f>
        <v>266000</v>
      </c>
      <c r="AE1221" s="16" t="b">
        <f>Table2[[#This Row],[Total HI5]]=Table2[[#This Row],[Approved Amount_UA Equivalent]]</f>
        <v>1</v>
      </c>
      <c r="AF1221" s="24">
        <v>41</v>
      </c>
      <c r="AG1221" s="20" t="str">
        <f t="shared" si="328"/>
        <v>ISP and Investment Project</v>
      </c>
      <c r="AH1221" s="24" t="e">
        <f>VLOOKUP(Table2[[#This Row],[SAP Code]],[25]DATA!$A:$G,7,FALSE)</f>
        <v>#N/A</v>
      </c>
      <c r="AI1221" s="20" t="str">
        <f t="shared" si="329"/>
        <v>Infrastructure</v>
      </c>
      <c r="AJ1221" s="25" t="s">
        <v>89</v>
      </c>
      <c r="AK1221" s="25" t="s">
        <v>1997</v>
      </c>
      <c r="AL1221" s="23" t="str" cm="1">
        <f t="array" ref="AL1221">_xlfn.SWITCH(AK1221,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21" s="26">
        <v>1</v>
      </c>
      <c r="AN1221" s="25" t="str">
        <f t="shared" si="337"/>
        <v>Sovereign</v>
      </c>
      <c r="AO1221" s="27">
        <v>0.5</v>
      </c>
      <c r="AP1221" s="23">
        <f>Table2[[#This Row],[Approved Amount_UA Equivalent]]/1000000</f>
        <v>0.26600000000000001</v>
      </c>
      <c r="AQ1221" s="19">
        <f t="shared" si="330"/>
        <v>0.35400344</v>
      </c>
      <c r="AR1221" s="23" t="str">
        <f t="shared" si="331"/>
        <v>1-10</v>
      </c>
      <c r="AS1221" s="23" t="str">
        <f t="shared" si="332"/>
        <v>1-20</v>
      </c>
      <c r="AT1221" s="23" t="str">
        <f t="shared" si="333"/>
        <v>1-40</v>
      </c>
      <c r="AU1221" s="23" t="str">
        <f t="shared" si="334"/>
        <v>&lt;1-50 Mn</v>
      </c>
      <c r="AV1221" s="23">
        <f>Table2[[#This Row],[Amount]]</f>
        <v>266000</v>
      </c>
      <c r="AW1221" s="23" t="str">
        <f t="shared" si="335"/>
        <v>Dec 2019</v>
      </c>
      <c r="AX1221" s="28">
        <f>IFERROR(VLOOKUP(Table2[[#This Row],[SAP Code]],[26]_16!A:B,2,FALSE),0)</f>
        <v>0</v>
      </c>
      <c r="AY1221" s="28">
        <f>IFERROR(VLOOKUP(Table2[[#This Row],[SAP Code]],[26]_16!D:E,2,FALSE)/ 1000000, 0)</f>
        <v>0</v>
      </c>
      <c r="AZ1221" s="28">
        <f>IFERROR(VLOOKUP(Table2[[#This Row],[SAP Code]],[26]_16!G:H,2,FALSE)/ 1000000, 0)</f>
        <v>0</v>
      </c>
      <c r="BA1221" s="28">
        <f>IFERROR(VLOOKUP(Table2[[#This Row],[SAP Code]],[26]_16!J:K,2,FALSE)/ 1000000, 0)</f>
        <v>0</v>
      </c>
      <c r="BB1221" s="28">
        <f>IFERROR(VLOOKUP(Table2[[#This Row],[SAP Code]],[26]_16!M:N,2,FALSE)/ 1000000, 0)</f>
        <v>0</v>
      </c>
      <c r="BC1221" s="28">
        <f>IFERROR(VLOOKUP(Table2[[#This Row],[SAP Code]],[26]_16!P:Q,2,FALSE),0)</f>
        <v>0</v>
      </c>
      <c r="BD1221" s="28">
        <f>IFERROR(VLOOKUP(Table2[[#This Row],[SAP Code]],[26]_16!S:T,2,FALSE),0)</f>
        <v>0.29208070000000003</v>
      </c>
      <c r="BE1221" s="28">
        <f>IFERROR(VLOOKUP(Table2[[#This Row],[SAP Code]],[26]_16!V:W,2,FALSE)/ 1000000, 0)</f>
        <v>0</v>
      </c>
      <c r="BF1221" s="28">
        <f>IFERROR(VLOOKUP(Table2[[#This Row],[SAP Code]],[26]_16!Y:Z,2,FALSE)/ 1000000, 0)</f>
        <v>2.18205E-3</v>
      </c>
      <c r="BG1221" s="28" t="str">
        <f>IFERROR(VLOOKUP(Table2[[#This Row],[SAP Code]],[26]port!$A:$AD,30,FALSE),"unknown")</f>
        <v>OnGo</v>
      </c>
      <c r="BH1221" s="29" t="str">
        <f t="shared" si="336"/>
        <v>Ongoing</v>
      </c>
      <c r="BI1221" s="16"/>
    </row>
    <row r="1222" spans="1:61" ht="17.100000000000001" customHeight="1">
      <c r="A1222" s="16" t="s">
        <v>158</v>
      </c>
      <c r="B1222" s="16" t="s">
        <v>4196</v>
      </c>
      <c r="C1222" s="16" t="s">
        <v>4200</v>
      </c>
      <c r="D1222" s="16" t="s">
        <v>4198</v>
      </c>
      <c r="E1222" s="18">
        <v>43817</v>
      </c>
      <c r="F1222" s="16" t="s">
        <v>2840</v>
      </c>
      <c r="G1222" s="16" t="s">
        <v>1997</v>
      </c>
      <c r="H1222" s="16" t="s">
        <v>81</v>
      </c>
      <c r="I1222" s="16" t="s">
        <v>82</v>
      </c>
      <c r="J1222" s="16" t="s">
        <v>2463</v>
      </c>
      <c r="K1222" s="16" t="s">
        <v>69</v>
      </c>
      <c r="L1222" s="16" t="s">
        <v>85</v>
      </c>
      <c r="M1222" s="19">
        <v>14134000</v>
      </c>
      <c r="N1222" s="19">
        <v>14134000</v>
      </c>
      <c r="O1222" s="20" t="s">
        <v>4199</v>
      </c>
      <c r="P1222" s="21">
        <v>5900155016163</v>
      </c>
      <c r="Q1222" s="20" t="s">
        <v>87</v>
      </c>
      <c r="R1222" s="16" t="str">
        <f t="shared" si="326"/>
        <v>ADF Including TSF</v>
      </c>
      <c r="S1222" s="16" t="str">
        <f t="shared" si="325"/>
        <v>F</v>
      </c>
      <c r="T1222" s="16" t="str">
        <f t="shared" si="324"/>
        <v>ADF Countries</v>
      </c>
      <c r="U1222" s="16" t="str">
        <f t="shared" si="327"/>
        <v>Transition States</v>
      </c>
      <c r="V1222" s="22" t="str">
        <f>IF(ISNUMBER(MATCH(A1222, {"Gabon","Sudan","Niger","Mali","Burkina Faso","Guinea"}, 0)), "De Facto Countries", "Non-De Facto Countries")</f>
        <v>De Facto Countries</v>
      </c>
      <c r="W1222" s="16" t="str">
        <f t="shared" si="338"/>
        <v>East</v>
      </c>
      <c r="X1222" s="16" t="str">
        <f t="shared" si="339"/>
        <v>Power</v>
      </c>
      <c r="Y1222" s="23"/>
      <c r="Z1222" s="23">
        <f>Table2[[#This Row],[Approved Amount_UA Equivalent]]</f>
        <v>14134000</v>
      </c>
      <c r="AD1222" s="23">
        <f>SUM(Table2[[#This Row],[Feed Africa ]:[Improve Quality Of Life ]])</f>
        <v>14134000</v>
      </c>
      <c r="AE1222" s="16" t="b">
        <f>Table2[[#This Row],[Total HI5]]=Table2[[#This Row],[Approved Amount_UA Equivalent]]</f>
        <v>1</v>
      </c>
      <c r="AF1222" s="24">
        <v>41</v>
      </c>
      <c r="AG1222" s="20" t="str">
        <f t="shared" si="328"/>
        <v>ISP and Investment Project</v>
      </c>
      <c r="AH1222" s="24" t="e">
        <f>VLOOKUP(Table2[[#This Row],[SAP Code]],[25]DATA!$A:$G,7,FALSE)</f>
        <v>#N/A</v>
      </c>
      <c r="AI1222" s="20" t="str">
        <f t="shared" si="329"/>
        <v>Infrastructure</v>
      </c>
      <c r="AJ1222" s="25" t="s">
        <v>89</v>
      </c>
      <c r="AK1222" s="25" t="s">
        <v>1997</v>
      </c>
      <c r="AL1222" s="23" t="str" cm="1">
        <f t="array" ref="AL1222">_xlfn.SWITCH(AK1222,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22" s="26">
        <v>1</v>
      </c>
      <c r="AN1222" s="25" t="str">
        <f t="shared" si="337"/>
        <v>Sovereign</v>
      </c>
      <c r="AO1222" s="27">
        <v>0.5</v>
      </c>
      <c r="AP1222" s="23">
        <f>Table2[[#This Row],[Approved Amount_UA Equivalent]]/1000000</f>
        <v>14.134</v>
      </c>
      <c r="AQ1222" s="19">
        <f t="shared" si="330"/>
        <v>18.810092559999998</v>
      </c>
      <c r="AR1222" s="23" t="str">
        <f t="shared" si="331"/>
        <v>11-20</v>
      </c>
      <c r="AS1222" s="23" t="str">
        <f t="shared" si="332"/>
        <v>1-20</v>
      </c>
      <c r="AT1222" s="23" t="str">
        <f t="shared" si="333"/>
        <v>1-40</v>
      </c>
      <c r="AU1222" s="23" t="str">
        <f t="shared" si="334"/>
        <v>&lt;1-50 Mn</v>
      </c>
      <c r="AV1222" s="23">
        <f>Table2[[#This Row],[Amount]]</f>
        <v>14134000</v>
      </c>
      <c r="AW1222" s="23" t="str">
        <f t="shared" si="335"/>
        <v>Dec 2019</v>
      </c>
      <c r="AX1222" s="28">
        <f>IFERROR(VLOOKUP(Table2[[#This Row],[SAP Code]],[26]_16!A:B,2,FALSE),0)</f>
        <v>0</v>
      </c>
      <c r="AY1222" s="28">
        <f>IFERROR(VLOOKUP(Table2[[#This Row],[SAP Code]],[26]_16!D:E,2,FALSE)/ 1000000, 0)</f>
        <v>0</v>
      </c>
      <c r="AZ1222" s="28">
        <f>IFERROR(VLOOKUP(Table2[[#This Row],[SAP Code]],[26]_16!G:H,2,FALSE)/ 1000000, 0)</f>
        <v>0</v>
      </c>
      <c r="BA1222" s="28">
        <f>IFERROR(VLOOKUP(Table2[[#This Row],[SAP Code]],[26]_16!J:K,2,FALSE)/ 1000000, 0)</f>
        <v>0</v>
      </c>
      <c r="BB1222" s="28">
        <f>IFERROR(VLOOKUP(Table2[[#This Row],[SAP Code]],[26]_16!M:N,2,FALSE)/ 1000000, 0)</f>
        <v>0</v>
      </c>
      <c r="BC1222" s="28">
        <f>IFERROR(VLOOKUP(Table2[[#This Row],[SAP Code]],[26]_16!P:Q,2,FALSE),0)</f>
        <v>0</v>
      </c>
      <c r="BD1222" s="28">
        <f>IFERROR(VLOOKUP(Table2[[#This Row],[SAP Code]],[26]_16!S:T,2,FALSE),0)</f>
        <v>0.29208070000000003</v>
      </c>
      <c r="BE1222" s="28">
        <f>IFERROR(VLOOKUP(Table2[[#This Row],[SAP Code]],[26]_16!V:W,2,FALSE)/ 1000000, 0)</f>
        <v>0</v>
      </c>
      <c r="BF1222" s="28">
        <f>IFERROR(VLOOKUP(Table2[[#This Row],[SAP Code]],[26]_16!Y:Z,2,FALSE)/ 1000000, 0)</f>
        <v>2.18205E-3</v>
      </c>
      <c r="BG1222" s="28" t="str">
        <f>IFERROR(VLOOKUP(Table2[[#This Row],[SAP Code]],[26]port!$A:$AD,30,FALSE),"unknown")</f>
        <v>OnGo</v>
      </c>
      <c r="BH1222" s="29" t="str">
        <f t="shared" si="336"/>
        <v>Ongoing</v>
      </c>
      <c r="BI1222" s="16"/>
    </row>
    <row r="1223" spans="1:61" ht="17.100000000000001" customHeight="1">
      <c r="A1223" s="16" t="s">
        <v>150</v>
      </c>
      <c r="B1223" s="16" t="s">
        <v>4201</v>
      </c>
      <c r="C1223" s="16" t="s">
        <v>4202</v>
      </c>
      <c r="D1223" s="16" t="s">
        <v>4203</v>
      </c>
      <c r="E1223" s="18">
        <v>43817</v>
      </c>
      <c r="F1223" s="16" t="s">
        <v>154</v>
      </c>
      <c r="G1223" s="16" t="s">
        <v>2220</v>
      </c>
      <c r="H1223" s="16" t="s">
        <v>132</v>
      </c>
      <c r="I1223" s="16" t="s">
        <v>155</v>
      </c>
      <c r="J1223" s="16" t="s">
        <v>179</v>
      </c>
      <c r="K1223" s="16" t="s">
        <v>84</v>
      </c>
      <c r="L1223" s="16" t="s">
        <v>195</v>
      </c>
      <c r="M1223" s="19">
        <v>43100000</v>
      </c>
      <c r="N1223" s="19">
        <v>34561011.009806991</v>
      </c>
      <c r="O1223" s="20" t="s">
        <v>4204</v>
      </c>
      <c r="P1223" s="21">
        <v>2000200004665</v>
      </c>
      <c r="Q1223" s="20" t="s">
        <v>87</v>
      </c>
      <c r="R1223" s="16" t="str">
        <f t="shared" si="326"/>
        <v>ADB Public</v>
      </c>
      <c r="S1223" s="16" t="str">
        <f t="shared" si="325"/>
        <v>A</v>
      </c>
      <c r="T1223" s="16" t="str">
        <f t="shared" si="324"/>
        <v>Blend Countries</v>
      </c>
      <c r="U1223" s="16" t="str">
        <f t="shared" si="327"/>
        <v>Non-Transition States</v>
      </c>
      <c r="V1223" s="22" t="str">
        <f>IF(ISNUMBER(MATCH(A1223, {"Gabon","Sudan","Niger","Mali","Burkina Faso","Guinea"}, 0)), "De Facto Countries", "Non-De Facto Countries")</f>
        <v>Non-De Facto Countries</v>
      </c>
      <c r="W1223" s="16" t="str">
        <f t="shared" si="338"/>
        <v>West</v>
      </c>
      <c r="X1223" s="16" t="str">
        <f t="shared" si="339"/>
        <v>Agriculture</v>
      </c>
      <c r="Y1223" s="23">
        <f>Table2[[#This Row],[Approved Amount_UA Equivalent]]</f>
        <v>34561011.009806991</v>
      </c>
      <c r="AD1223" s="23">
        <f>SUM(Table2[[#This Row],[Feed Africa ]:[Improve Quality Of Life ]])</f>
        <v>34561011.009806991</v>
      </c>
      <c r="AE1223" s="16" t="b">
        <f>Table2[[#This Row],[Total HI5]]=Table2[[#This Row],[Approved Amount_UA Equivalent]]</f>
        <v>1</v>
      </c>
      <c r="AF1223" s="24">
        <v>10</v>
      </c>
      <c r="AG1223" s="20" t="str">
        <f t="shared" si="328"/>
        <v>Investment Project</v>
      </c>
      <c r="AH1223" s="24" t="e">
        <f>VLOOKUP(Table2[[#This Row],[SAP Code]],[25]DATA!$A:$G,7,FALSE)</f>
        <v>#N/A</v>
      </c>
      <c r="AI1223" s="20" t="str">
        <f t="shared" si="329"/>
        <v>Infrastructure</v>
      </c>
      <c r="AJ1223" s="25" t="s">
        <v>157</v>
      </c>
      <c r="AK1223" s="25" t="s">
        <v>2220</v>
      </c>
      <c r="AL1223" s="23" t="str" cm="1">
        <f t="array" ref="AL1223">_xlfn.SWITCH(AK1223,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23" s="26">
        <v>1</v>
      </c>
      <c r="AN1223" s="25" t="str">
        <f t="shared" si="337"/>
        <v>Sovereign</v>
      </c>
      <c r="AO1223" s="27">
        <v>1</v>
      </c>
      <c r="AP1223" s="23">
        <f>Table2[[#This Row],[Approved Amount_UA Equivalent]]/1000000</f>
        <v>34.56101100980699</v>
      </c>
      <c r="AQ1223" s="19">
        <f t="shared" si="330"/>
        <v>45.995175892291542</v>
      </c>
      <c r="AR1223" s="23" t="str">
        <f t="shared" si="331"/>
        <v>31-40</v>
      </c>
      <c r="AS1223" s="23" t="str">
        <f t="shared" si="332"/>
        <v>21-40</v>
      </c>
      <c r="AT1223" s="23" t="str">
        <f t="shared" si="333"/>
        <v>1-40</v>
      </c>
      <c r="AU1223" s="23" t="str">
        <f t="shared" si="334"/>
        <v>&lt;1-50 Mn</v>
      </c>
      <c r="AV1223" s="23">
        <f>Table2[[#This Row],[Amount]]</f>
        <v>43100000</v>
      </c>
      <c r="AW1223" s="23" t="str">
        <f t="shared" si="335"/>
        <v>Dec 2019</v>
      </c>
      <c r="AX1223" s="28">
        <f>IFERROR(VLOOKUP(Table2[[#This Row],[SAP Code]],[26]_16!A:B,2,FALSE),0)</f>
        <v>0</v>
      </c>
      <c r="AY1223" s="28">
        <f>IFERROR(VLOOKUP(Table2[[#This Row],[SAP Code]],[26]_16!D:E,2,FALSE)/ 1000000, 0)</f>
        <v>0</v>
      </c>
      <c r="AZ1223" s="28">
        <f>IFERROR(VLOOKUP(Table2[[#This Row],[SAP Code]],[26]_16!G:H,2,FALSE)/ 1000000, 0)</f>
        <v>0</v>
      </c>
      <c r="BA1223" s="28">
        <f>IFERROR(VLOOKUP(Table2[[#This Row],[SAP Code]],[26]_16!J:K,2,FALSE)/ 1000000, 0)</f>
        <v>0</v>
      </c>
      <c r="BB1223" s="28">
        <f>IFERROR(VLOOKUP(Table2[[#This Row],[SAP Code]],[26]_16!M:N,2,FALSE)/ 1000000, 0)</f>
        <v>0</v>
      </c>
      <c r="BC1223" s="28">
        <f>IFERROR(VLOOKUP(Table2[[#This Row],[SAP Code]],[26]_16!P:Q,2,FALSE),0)</f>
        <v>0</v>
      </c>
      <c r="BD1223" s="28">
        <f>IFERROR(VLOOKUP(Table2[[#This Row],[SAP Code]],[26]_16!S:T,2,FALSE),0)</f>
        <v>0.97525783999999993</v>
      </c>
      <c r="BE1223" s="28">
        <f>IFERROR(VLOOKUP(Table2[[#This Row],[SAP Code]],[26]_16!V:W,2,FALSE)/ 1000000, 0)</f>
        <v>4.1472948299999999</v>
      </c>
      <c r="BF1223" s="28">
        <f>IFERROR(VLOOKUP(Table2[[#This Row],[SAP Code]],[26]_16!Y:Z,2,FALSE)/ 1000000, 0)</f>
        <v>1.68803258</v>
      </c>
      <c r="BG1223" s="28" t="str">
        <f>IFERROR(VLOOKUP(Table2[[#This Row],[SAP Code]],[26]port!$A:$AD,30,FALSE),"unknown")</f>
        <v>OnGo</v>
      </c>
      <c r="BH1223" s="29" t="str">
        <f t="shared" si="336"/>
        <v>Ongoing</v>
      </c>
      <c r="BI1223" s="16"/>
    </row>
    <row r="1224" spans="1:61" ht="17.100000000000001" customHeight="1">
      <c r="A1224" s="16" t="s">
        <v>75</v>
      </c>
      <c r="B1224" s="16" t="s">
        <v>4205</v>
      </c>
      <c r="C1224" s="16" t="s">
        <v>4206</v>
      </c>
      <c r="D1224" s="16" t="s">
        <v>4207</v>
      </c>
      <c r="E1224" s="18">
        <v>43817</v>
      </c>
      <c r="F1224" s="16" t="s">
        <v>79</v>
      </c>
      <c r="G1224" s="16" t="s">
        <v>140</v>
      </c>
      <c r="H1224" s="16" t="s">
        <v>81</v>
      </c>
      <c r="I1224" s="16" t="s">
        <v>138</v>
      </c>
      <c r="J1224" s="16" t="s">
        <v>179</v>
      </c>
      <c r="K1224" s="16" t="s">
        <v>84</v>
      </c>
      <c r="L1224" s="16" t="s">
        <v>70</v>
      </c>
      <c r="M1224" s="19">
        <v>198630000</v>
      </c>
      <c r="N1224" s="19">
        <v>144679146.33258066</v>
      </c>
      <c r="O1224" s="20" t="s">
        <v>4208</v>
      </c>
      <c r="P1224" s="21">
        <v>2000200004672</v>
      </c>
      <c r="Q1224" s="20" t="s">
        <v>87</v>
      </c>
      <c r="R1224" s="16" t="str">
        <f t="shared" si="326"/>
        <v>ADB Public</v>
      </c>
      <c r="S1224" s="16" t="str">
        <f t="shared" si="325"/>
        <v>D</v>
      </c>
      <c r="T1224" s="16" t="s">
        <v>88</v>
      </c>
      <c r="U1224" s="16" t="str">
        <f t="shared" si="327"/>
        <v>Non-Transition States</v>
      </c>
      <c r="V1224" s="22" t="str">
        <f>IF(ISNUMBER(MATCH(A1224, {"Gabon","Sudan","Niger","Mali","Burkina Faso","Guinea"}, 0)), "De Facto Countries", "Non-De Facto Countries")</f>
        <v>Non-De Facto Countries</v>
      </c>
      <c r="W1224" s="16" t="str">
        <f t="shared" si="338"/>
        <v>East</v>
      </c>
      <c r="X1224" s="16" t="str">
        <f t="shared" si="339"/>
        <v>Transport</v>
      </c>
      <c r="Y1224" s="23"/>
      <c r="AB1224" s="23">
        <f>Table2[[#This Row],[Approved Amount_UA Equivalent]]</f>
        <v>144679146.33258066</v>
      </c>
      <c r="AD1224" s="23">
        <f>SUM(Table2[[#This Row],[Feed Africa ]:[Improve Quality Of Life ]])</f>
        <v>144679146.33258066</v>
      </c>
      <c r="AE1224" s="16" t="b">
        <f>Table2[[#This Row],[Total HI5]]=Table2[[#This Row],[Approved Amount_UA Equivalent]]</f>
        <v>1</v>
      </c>
      <c r="AF1224" s="24">
        <v>10</v>
      </c>
      <c r="AG1224" s="20" t="str">
        <f t="shared" si="328"/>
        <v>Investment Project</v>
      </c>
      <c r="AH1224" s="24" t="e">
        <f>VLOOKUP(Table2[[#This Row],[SAP Code]],[25]DATA!$A:$G,7,FALSE)</f>
        <v>#N/A</v>
      </c>
      <c r="AI1224" s="20" t="str">
        <f t="shared" si="329"/>
        <v>Infrastructure</v>
      </c>
      <c r="AJ1224" s="25" t="s">
        <v>89</v>
      </c>
      <c r="AK1224" s="25" t="s">
        <v>140</v>
      </c>
      <c r="AL1224" s="23" t="str" cm="1">
        <f t="array" ref="AL1224">_xlfn.SWITCH(AK1224,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24" s="26">
        <v>1</v>
      </c>
      <c r="AN1224" s="25" t="str">
        <f t="shared" si="337"/>
        <v>Sovereign</v>
      </c>
      <c r="AO1224" s="27">
        <v>0.33333333333333331</v>
      </c>
      <c r="AP1224" s="23">
        <f>Table2[[#This Row],[Approved Amount_UA Equivalent]]/1000000</f>
        <v>144.67914633258064</v>
      </c>
      <c r="AQ1224" s="19">
        <f t="shared" si="330"/>
        <v>192.54479510525164</v>
      </c>
      <c r="AR1224" s="23" t="str">
        <f t="shared" si="331"/>
        <v>141-150</v>
      </c>
      <c r="AS1224" s="23" t="str">
        <f t="shared" si="332"/>
        <v>141-160</v>
      </c>
      <c r="AT1224" s="23" t="str">
        <f t="shared" si="333"/>
        <v>121-160</v>
      </c>
      <c r="AU1224" s="23" t="str">
        <f t="shared" si="334"/>
        <v>100-200 Mn</v>
      </c>
      <c r="AV1224" s="23">
        <f>Table2[[#This Row],[Amount]]</f>
        <v>198630000</v>
      </c>
      <c r="AW1224" s="23" t="str">
        <f t="shared" si="335"/>
        <v>Dec 2019</v>
      </c>
      <c r="AX1224" s="28">
        <f>IFERROR(VLOOKUP(Table2[[#This Row],[SAP Code]],[26]_16!A:B,2,FALSE),0)</f>
        <v>0</v>
      </c>
      <c r="AY1224" s="28">
        <f>IFERROR(VLOOKUP(Table2[[#This Row],[SAP Code]],[26]_16!D:E,2,FALSE)/ 1000000, 0)</f>
        <v>0</v>
      </c>
      <c r="AZ1224" s="28">
        <f>IFERROR(VLOOKUP(Table2[[#This Row],[SAP Code]],[26]_16!G:H,2,FALSE)/ 1000000, 0)</f>
        <v>0</v>
      </c>
      <c r="BA1224" s="28">
        <f>IFERROR(VLOOKUP(Table2[[#This Row],[SAP Code]],[26]_16!J:K,2,FALSE)/ 1000000, 0)</f>
        <v>0</v>
      </c>
      <c r="BB1224" s="28">
        <f>IFERROR(VLOOKUP(Table2[[#This Row],[SAP Code]],[26]_16!M:N,2,FALSE)/ 1000000, 0)</f>
        <v>0</v>
      </c>
      <c r="BC1224" s="28">
        <f>IFERROR(VLOOKUP(Table2[[#This Row],[SAP Code]],[26]_16!P:Q,2,FALSE),0)</f>
        <v>0</v>
      </c>
      <c r="BD1224" s="28">
        <f>IFERROR(VLOOKUP(Table2[[#This Row],[SAP Code]],[26]_16!S:T,2,FALSE),0)</f>
        <v>0.34598005999999998</v>
      </c>
      <c r="BE1224" s="28">
        <f>IFERROR(VLOOKUP(Table2[[#This Row],[SAP Code]],[26]_16!V:W,2,FALSE)/ 1000000, 0)</f>
        <v>17.066140450000002</v>
      </c>
      <c r="BF1224" s="28">
        <f>IFERROR(VLOOKUP(Table2[[#This Row],[SAP Code]],[26]_16!Y:Z,2,FALSE)/ 1000000, 0)</f>
        <v>2.8726235499999997</v>
      </c>
      <c r="BG1224" s="28" t="str">
        <f>IFERROR(VLOOKUP(Table2[[#This Row],[SAP Code]],[26]port!$A:$AD,30,FALSE),"unknown")</f>
        <v>OnGo</v>
      </c>
      <c r="BH1224" s="29" t="str">
        <f t="shared" si="336"/>
        <v>Ongoing</v>
      </c>
      <c r="BI1224" s="16"/>
    </row>
    <row r="1225" spans="1:61" ht="17.100000000000001" customHeight="1">
      <c r="A1225" s="16" t="s">
        <v>75</v>
      </c>
      <c r="B1225" s="16" t="s">
        <v>4205</v>
      </c>
      <c r="C1225" s="16" t="s">
        <v>4209</v>
      </c>
      <c r="D1225" s="16" t="s">
        <v>4207</v>
      </c>
      <c r="E1225" s="18">
        <v>43817</v>
      </c>
      <c r="F1225" s="16" t="s">
        <v>79</v>
      </c>
      <c r="G1225" s="16" t="s">
        <v>140</v>
      </c>
      <c r="H1225" s="16" t="s">
        <v>81</v>
      </c>
      <c r="I1225" s="16" t="s">
        <v>138</v>
      </c>
      <c r="J1225" s="16" t="s">
        <v>83</v>
      </c>
      <c r="K1225" s="16" t="s">
        <v>84</v>
      </c>
      <c r="L1225" s="16" t="s">
        <v>85</v>
      </c>
      <c r="M1225" s="19">
        <v>16790000</v>
      </c>
      <c r="N1225" s="19">
        <v>16790000</v>
      </c>
      <c r="O1225" s="20" t="s">
        <v>4208</v>
      </c>
      <c r="P1225" s="21">
        <v>2100150042269</v>
      </c>
      <c r="Q1225" s="20" t="s">
        <v>87</v>
      </c>
      <c r="R1225" s="16" t="str">
        <f t="shared" si="326"/>
        <v>ADF Including TSF</v>
      </c>
      <c r="S1225" s="16" t="str">
        <f t="shared" si="325"/>
        <v>D</v>
      </c>
      <c r="T1225" s="16" t="s">
        <v>88</v>
      </c>
      <c r="U1225" s="16" t="str">
        <f t="shared" si="327"/>
        <v>Non-Transition States</v>
      </c>
      <c r="V1225" s="22" t="str">
        <f>IF(ISNUMBER(MATCH(A1225, {"Gabon","Sudan","Niger","Mali","Burkina Faso","Guinea"}, 0)), "De Facto Countries", "Non-De Facto Countries")</f>
        <v>Non-De Facto Countries</v>
      </c>
      <c r="W1225" s="16" t="str">
        <f t="shared" si="338"/>
        <v>East</v>
      </c>
      <c r="X1225" s="16" t="str">
        <f t="shared" si="339"/>
        <v>Transport</v>
      </c>
      <c r="Y1225" s="23"/>
      <c r="AB1225" s="23">
        <f>Table2[[#This Row],[Approved Amount_UA Equivalent]]</f>
        <v>16790000</v>
      </c>
      <c r="AD1225" s="23">
        <f>SUM(Table2[[#This Row],[Feed Africa ]:[Improve Quality Of Life ]])</f>
        <v>16790000</v>
      </c>
      <c r="AE1225" s="16" t="b">
        <f>Table2[[#This Row],[Total HI5]]=Table2[[#This Row],[Approved Amount_UA Equivalent]]</f>
        <v>1</v>
      </c>
      <c r="AF1225" s="24">
        <v>10</v>
      </c>
      <c r="AG1225" s="20" t="str">
        <f t="shared" si="328"/>
        <v>Investment Project</v>
      </c>
      <c r="AH1225" s="24" t="e">
        <f>VLOOKUP(Table2[[#This Row],[SAP Code]],[25]DATA!$A:$G,7,FALSE)</f>
        <v>#N/A</v>
      </c>
      <c r="AI1225" s="20" t="str">
        <f t="shared" si="329"/>
        <v>Infrastructure</v>
      </c>
      <c r="AJ1225" s="25" t="s">
        <v>89</v>
      </c>
      <c r="AK1225" s="25" t="s">
        <v>140</v>
      </c>
      <c r="AL1225" s="23" t="str" cm="1">
        <f t="array" ref="AL1225">_xlfn.SWITCH(AK1225,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25" s="26">
        <v>1</v>
      </c>
      <c r="AN1225" s="25" t="str">
        <f t="shared" si="337"/>
        <v>Sovereign</v>
      </c>
      <c r="AO1225" s="27">
        <v>0.33333333333333331</v>
      </c>
      <c r="AP1225" s="23">
        <f>Table2[[#This Row],[Approved Amount_UA Equivalent]]/1000000</f>
        <v>16.79</v>
      </c>
      <c r="AQ1225" s="19">
        <f t="shared" si="330"/>
        <v>22.344803600000002</v>
      </c>
      <c r="AR1225" s="23" t="str">
        <f t="shared" si="331"/>
        <v>11-20</v>
      </c>
      <c r="AS1225" s="23" t="str">
        <f t="shared" si="332"/>
        <v>1-20</v>
      </c>
      <c r="AT1225" s="23" t="str">
        <f t="shared" si="333"/>
        <v>1-40</v>
      </c>
      <c r="AU1225" s="23" t="str">
        <f t="shared" si="334"/>
        <v>&lt;1-50 Mn</v>
      </c>
      <c r="AV1225" s="23">
        <f>Table2[[#This Row],[Amount]]</f>
        <v>16790000</v>
      </c>
      <c r="AW1225" s="23" t="str">
        <f t="shared" si="335"/>
        <v>Dec 2019</v>
      </c>
      <c r="AX1225" s="28">
        <f>IFERROR(VLOOKUP(Table2[[#This Row],[SAP Code]],[26]_16!A:B,2,FALSE),0)</f>
        <v>0</v>
      </c>
      <c r="AY1225" s="28">
        <f>IFERROR(VLOOKUP(Table2[[#This Row],[SAP Code]],[26]_16!D:E,2,FALSE)/ 1000000, 0)</f>
        <v>0</v>
      </c>
      <c r="AZ1225" s="28">
        <f>IFERROR(VLOOKUP(Table2[[#This Row],[SAP Code]],[26]_16!G:H,2,FALSE)/ 1000000, 0)</f>
        <v>0</v>
      </c>
      <c r="BA1225" s="28">
        <f>IFERROR(VLOOKUP(Table2[[#This Row],[SAP Code]],[26]_16!J:K,2,FALSE)/ 1000000, 0)</f>
        <v>0</v>
      </c>
      <c r="BB1225" s="28">
        <f>IFERROR(VLOOKUP(Table2[[#This Row],[SAP Code]],[26]_16!M:N,2,FALSE)/ 1000000, 0)</f>
        <v>0</v>
      </c>
      <c r="BC1225" s="28">
        <f>IFERROR(VLOOKUP(Table2[[#This Row],[SAP Code]],[26]_16!P:Q,2,FALSE),0)</f>
        <v>0</v>
      </c>
      <c r="BD1225" s="28">
        <f>IFERROR(VLOOKUP(Table2[[#This Row],[SAP Code]],[26]_16!S:T,2,FALSE),0)</f>
        <v>0.34598005999999998</v>
      </c>
      <c r="BE1225" s="28">
        <f>IFERROR(VLOOKUP(Table2[[#This Row],[SAP Code]],[26]_16!V:W,2,FALSE)/ 1000000, 0)</f>
        <v>17.066140450000002</v>
      </c>
      <c r="BF1225" s="28">
        <f>IFERROR(VLOOKUP(Table2[[#This Row],[SAP Code]],[26]_16!Y:Z,2,FALSE)/ 1000000, 0)</f>
        <v>2.8726235499999997</v>
      </c>
      <c r="BG1225" s="28" t="str">
        <f>IFERROR(VLOOKUP(Table2[[#This Row],[SAP Code]],[26]port!$A:$AD,30,FALSE),"unknown")</f>
        <v>OnGo</v>
      </c>
      <c r="BH1225" s="29" t="str">
        <f t="shared" si="336"/>
        <v>Ongoing</v>
      </c>
      <c r="BI1225" s="16"/>
    </row>
    <row r="1226" spans="1:61" ht="17.100000000000001" customHeight="1">
      <c r="A1226" s="16" t="s">
        <v>75</v>
      </c>
      <c r="B1226" s="16" t="s">
        <v>4205</v>
      </c>
      <c r="C1226" s="16" t="s">
        <v>4210</v>
      </c>
      <c r="D1226" s="16" t="s">
        <v>4207</v>
      </c>
      <c r="E1226" s="18">
        <v>43817</v>
      </c>
      <c r="F1226" s="16" t="s">
        <v>79</v>
      </c>
      <c r="G1226" s="16" t="s">
        <v>140</v>
      </c>
      <c r="H1226" s="16" t="s">
        <v>81</v>
      </c>
      <c r="I1226" s="16" t="s">
        <v>138</v>
      </c>
      <c r="J1226" s="16" t="s">
        <v>261</v>
      </c>
      <c r="K1226" s="16" t="s">
        <v>84</v>
      </c>
      <c r="L1226" s="16" t="s">
        <v>70</v>
      </c>
      <c r="M1226" s="19">
        <v>50000000</v>
      </c>
      <c r="N1226" s="19">
        <v>36419258.503896862</v>
      </c>
      <c r="O1226" s="20" t="s">
        <v>4208</v>
      </c>
      <c r="P1226" s="21">
        <v>5050200001055</v>
      </c>
      <c r="Q1226" s="20" t="s">
        <v>87</v>
      </c>
      <c r="R1226" s="16" t="str">
        <f t="shared" si="326"/>
        <v>AGTF</v>
      </c>
      <c r="S1226" s="16" t="str">
        <f t="shared" si="325"/>
        <v>D</v>
      </c>
      <c r="T1226" s="16" t="s">
        <v>88</v>
      </c>
      <c r="U1226" s="16" t="str">
        <f t="shared" si="327"/>
        <v>Non-Transition States</v>
      </c>
      <c r="V1226" s="22" t="str">
        <f>IF(ISNUMBER(MATCH(A1226, {"Gabon","Sudan","Niger","Mali","Burkina Faso","Guinea"}, 0)), "De Facto Countries", "Non-De Facto Countries")</f>
        <v>Non-De Facto Countries</v>
      </c>
      <c r="W1226" s="16" t="str">
        <f t="shared" si="338"/>
        <v>East</v>
      </c>
      <c r="X1226" s="16" t="str">
        <f t="shared" si="339"/>
        <v>Transport</v>
      </c>
      <c r="Y1226" s="23"/>
      <c r="AB1226" s="23">
        <f>Table2[[#This Row],[Approved Amount_UA Equivalent]]</f>
        <v>36419258.503896862</v>
      </c>
      <c r="AD1226" s="23">
        <f>SUM(Table2[[#This Row],[Feed Africa ]:[Improve Quality Of Life ]])</f>
        <v>36419258.503896862</v>
      </c>
      <c r="AE1226" s="16" t="b">
        <f>Table2[[#This Row],[Total HI5]]=Table2[[#This Row],[Approved Amount_UA Equivalent]]</f>
        <v>1</v>
      </c>
      <c r="AF1226" s="24">
        <v>10</v>
      </c>
      <c r="AG1226" s="20" t="str">
        <f t="shared" si="328"/>
        <v>Investment Project</v>
      </c>
      <c r="AH1226" s="24" t="e">
        <f>VLOOKUP(Table2[[#This Row],[SAP Code]],[25]DATA!$A:$G,7,FALSE)</f>
        <v>#N/A</v>
      </c>
      <c r="AI1226" s="20" t="str">
        <f t="shared" si="329"/>
        <v>Infrastructure</v>
      </c>
      <c r="AJ1226" s="25" t="s">
        <v>89</v>
      </c>
      <c r="AK1226" s="25" t="s">
        <v>140</v>
      </c>
      <c r="AL1226" s="23" t="str" cm="1">
        <f t="array" ref="AL1226">_xlfn.SWITCH(AK1226,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26" s="26">
        <v>1</v>
      </c>
      <c r="AN1226" s="25" t="str">
        <f t="shared" si="337"/>
        <v>Sovereign</v>
      </c>
      <c r="AO1226" s="27">
        <v>0.33333333333333331</v>
      </c>
      <c r="AP1226" s="23">
        <f>Table2[[#This Row],[Approved Amount_UA Equivalent]]/1000000</f>
        <v>36.419258503896863</v>
      </c>
      <c r="AQ1226" s="19">
        <f t="shared" si="330"/>
        <v>48.468205987326101</v>
      </c>
      <c r="AR1226" s="23" t="str">
        <f t="shared" si="331"/>
        <v>31-40</v>
      </c>
      <c r="AS1226" s="23" t="str">
        <f t="shared" si="332"/>
        <v>21-40</v>
      </c>
      <c r="AT1226" s="23" t="str">
        <f t="shared" si="333"/>
        <v>1-40</v>
      </c>
      <c r="AU1226" s="23" t="str">
        <f t="shared" si="334"/>
        <v>&lt;1-50 Mn</v>
      </c>
      <c r="AV1226" s="23">
        <f>Table2[[#This Row],[Amount]]</f>
        <v>50000000</v>
      </c>
      <c r="AW1226" s="23" t="str">
        <f t="shared" si="335"/>
        <v>Dec 2019</v>
      </c>
      <c r="AX1226" s="28">
        <f>IFERROR(VLOOKUP(Table2[[#This Row],[SAP Code]],[26]_16!A:B,2,FALSE),0)</f>
        <v>0</v>
      </c>
      <c r="AY1226" s="28">
        <f>IFERROR(VLOOKUP(Table2[[#This Row],[SAP Code]],[26]_16!D:E,2,FALSE)/ 1000000, 0)</f>
        <v>0</v>
      </c>
      <c r="AZ1226" s="28">
        <f>IFERROR(VLOOKUP(Table2[[#This Row],[SAP Code]],[26]_16!G:H,2,FALSE)/ 1000000, 0)</f>
        <v>0</v>
      </c>
      <c r="BA1226" s="28">
        <f>IFERROR(VLOOKUP(Table2[[#This Row],[SAP Code]],[26]_16!J:K,2,FALSE)/ 1000000, 0)</f>
        <v>0</v>
      </c>
      <c r="BB1226" s="28">
        <f>IFERROR(VLOOKUP(Table2[[#This Row],[SAP Code]],[26]_16!M:N,2,FALSE)/ 1000000, 0)</f>
        <v>0</v>
      </c>
      <c r="BC1226" s="28">
        <f>IFERROR(VLOOKUP(Table2[[#This Row],[SAP Code]],[26]_16!P:Q,2,FALSE),0)</f>
        <v>0</v>
      </c>
      <c r="BD1226" s="28">
        <f>IFERROR(VLOOKUP(Table2[[#This Row],[SAP Code]],[26]_16!S:T,2,FALSE),0)</f>
        <v>0.34598005999999998</v>
      </c>
      <c r="BE1226" s="28">
        <f>IFERROR(VLOOKUP(Table2[[#This Row],[SAP Code]],[26]_16!V:W,2,FALSE)/ 1000000, 0)</f>
        <v>17.066140450000002</v>
      </c>
      <c r="BF1226" s="28">
        <f>IFERROR(VLOOKUP(Table2[[#This Row],[SAP Code]],[26]_16!Y:Z,2,FALSE)/ 1000000, 0)</f>
        <v>2.8726235499999997</v>
      </c>
      <c r="BG1226" s="28" t="str">
        <f>IFERROR(VLOOKUP(Table2[[#This Row],[SAP Code]],[26]port!$A:$AD,30,FALSE),"unknown")</f>
        <v>OnGo</v>
      </c>
      <c r="BH1226" s="29" t="str">
        <f t="shared" si="336"/>
        <v>Ongoing</v>
      </c>
      <c r="BI1226" s="16"/>
    </row>
    <row r="1227" spans="1:61" ht="17.100000000000001" customHeight="1">
      <c r="A1227" s="16" t="s">
        <v>75</v>
      </c>
      <c r="B1227" s="16" t="s">
        <v>4211</v>
      </c>
      <c r="C1227" s="16" t="s">
        <v>4212</v>
      </c>
      <c r="D1227" s="16" t="s">
        <v>4213</v>
      </c>
      <c r="E1227" s="18">
        <v>43817</v>
      </c>
      <c r="F1227" s="16" t="s">
        <v>79</v>
      </c>
      <c r="G1227" s="16" t="s">
        <v>255</v>
      </c>
      <c r="H1227" s="16" t="s">
        <v>81</v>
      </c>
      <c r="I1227" s="16" t="s">
        <v>250</v>
      </c>
      <c r="J1227" s="16" t="s">
        <v>83</v>
      </c>
      <c r="K1227" s="16" t="s">
        <v>84</v>
      </c>
      <c r="L1227" s="16" t="s">
        <v>85</v>
      </c>
      <c r="M1227" s="19">
        <v>40000000</v>
      </c>
      <c r="N1227" s="19">
        <v>40000000</v>
      </c>
      <c r="O1227" s="20" t="s">
        <v>4214</v>
      </c>
      <c r="P1227" s="21">
        <v>2100150042256</v>
      </c>
      <c r="Q1227" s="20" t="s">
        <v>72</v>
      </c>
      <c r="R1227" s="16" t="str">
        <f t="shared" si="326"/>
        <v>ADF Including TSF</v>
      </c>
      <c r="S1227" s="16" t="str">
        <f t="shared" si="325"/>
        <v>K</v>
      </c>
      <c r="T1227" s="16" t="s">
        <v>88</v>
      </c>
      <c r="U1227" s="16" t="str">
        <f t="shared" si="327"/>
        <v>Non-Transition States</v>
      </c>
      <c r="V1227" s="22" t="str">
        <f>IF(ISNUMBER(MATCH(A1227, {"Gabon","Sudan","Niger","Mali","Burkina Faso","Guinea"}, 0)), "De Facto Countries", "Non-De Facto Countries")</f>
        <v>Non-De Facto Countries</v>
      </c>
      <c r="W1227" s="16" t="str">
        <f t="shared" si="338"/>
        <v>East</v>
      </c>
      <c r="X1227" s="16" t="str">
        <f t="shared" si="339"/>
        <v>Multi-Sector</v>
      </c>
      <c r="Y1227" s="23">
        <f>Table2[[#This Row],[Approved Amount_UA Equivalent]]/5</f>
        <v>8000000</v>
      </c>
      <c r="Z1227" s="23">
        <f>Table2[[#This Row],[Approved Amount_UA Equivalent]]/5</f>
        <v>8000000</v>
      </c>
      <c r="AA1227" s="23">
        <f>Table2[[#This Row],[Approved Amount_UA Equivalent]]/5</f>
        <v>8000000</v>
      </c>
      <c r="AB1227" s="23">
        <f>Table2[[#This Row],[Approved Amount_UA Equivalent]]/5</f>
        <v>8000000</v>
      </c>
      <c r="AC1227" s="23">
        <f>Table2[[#This Row],[Approved Amount_UA Equivalent]]/5</f>
        <v>8000000</v>
      </c>
      <c r="AD1227" s="23">
        <f>SUM(Table2[[#This Row],[Feed Africa ]:[Improve Quality Of Life ]])</f>
        <v>40000000</v>
      </c>
      <c r="AE1227" s="16" t="b">
        <f>Table2[[#This Row],[Total HI5]]=Table2[[#This Row],[Approved Amount_UA Equivalent]]</f>
        <v>1</v>
      </c>
      <c r="AF1227" s="24">
        <v>21</v>
      </c>
      <c r="AG1227" s="20" t="str">
        <f t="shared" si="328"/>
        <v>Policy and Result Based Op</v>
      </c>
      <c r="AH1227" s="24" t="e">
        <f>VLOOKUP(Table2[[#This Row],[SAP Code]],[25]DATA!$A:$G,7,FALSE)</f>
        <v>#N/A</v>
      </c>
      <c r="AI1227" s="20" t="str">
        <f t="shared" si="329"/>
        <v>Policy-Based Lending</v>
      </c>
      <c r="AJ1227" s="25" t="s">
        <v>254</v>
      </c>
      <c r="AK1227" s="25" t="s">
        <v>255</v>
      </c>
      <c r="AL1227" s="23" t="str" cm="1">
        <f t="array" ref="AL1227">_xlfn.SWITCH(AK1227,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27" s="26">
        <v>1</v>
      </c>
      <c r="AN1227" s="25" t="str">
        <f t="shared" si="337"/>
        <v>Sovereign</v>
      </c>
      <c r="AO1227" s="27">
        <v>1</v>
      </c>
      <c r="AP1227" s="23">
        <f>Table2[[#This Row],[Approved Amount_UA Equivalent]]/1000000</f>
        <v>40</v>
      </c>
      <c r="AQ1227" s="19">
        <f t="shared" si="330"/>
        <v>53.233600000000003</v>
      </c>
      <c r="AR1227" s="23" t="str">
        <f t="shared" si="331"/>
        <v>31-40</v>
      </c>
      <c r="AS1227" s="23" t="str">
        <f t="shared" si="332"/>
        <v>21-40</v>
      </c>
      <c r="AT1227" s="23" t="str">
        <f t="shared" si="333"/>
        <v>1-40</v>
      </c>
      <c r="AU1227" s="23" t="str">
        <f t="shared" si="334"/>
        <v>&lt;1-50 Mn</v>
      </c>
      <c r="AV1227" s="23">
        <f>Table2[[#This Row],[Amount]]</f>
        <v>40000000</v>
      </c>
      <c r="AW1227" s="23" t="str">
        <f t="shared" si="335"/>
        <v>Dec 2019</v>
      </c>
      <c r="AX1227" s="28">
        <f>IFERROR(VLOOKUP(Table2[[#This Row],[SAP Code]],[26]_16!A:B,2,FALSE),0)</f>
        <v>0</v>
      </c>
      <c r="AY1227" s="28">
        <f>IFERROR(VLOOKUP(Table2[[#This Row],[SAP Code]],[26]_16!D:E,2,FALSE)/ 1000000, 0)</f>
        <v>0</v>
      </c>
      <c r="AZ1227" s="28">
        <f>IFERROR(VLOOKUP(Table2[[#This Row],[SAP Code]],[26]_16!G:H,2,FALSE)/ 1000000, 0)</f>
        <v>0</v>
      </c>
      <c r="BA1227" s="28">
        <f>IFERROR(VLOOKUP(Table2[[#This Row],[SAP Code]],[26]_16!J:K,2,FALSE)/ 1000000, 0)</f>
        <v>0</v>
      </c>
      <c r="BB1227" s="28">
        <f>IFERROR(VLOOKUP(Table2[[#This Row],[SAP Code]],[26]_16!M:N,2,FALSE)/ 1000000, 0)</f>
        <v>0</v>
      </c>
      <c r="BC1227" s="28">
        <f>IFERROR(VLOOKUP(Table2[[#This Row],[SAP Code]],[26]_16!P:Q,2,FALSE),0)</f>
        <v>40</v>
      </c>
      <c r="BD1227" s="28">
        <f>IFERROR(VLOOKUP(Table2[[#This Row],[SAP Code]],[26]_16!S:T,2,FALSE),0)</f>
        <v>0</v>
      </c>
      <c r="BE1227" s="28">
        <f>IFERROR(VLOOKUP(Table2[[#This Row],[SAP Code]],[26]_16!V:W,2,FALSE)/ 1000000, 0)</f>
        <v>0</v>
      </c>
      <c r="BF1227" s="28">
        <f>IFERROR(VLOOKUP(Table2[[#This Row],[SAP Code]],[26]_16!Y:Z,2,FALSE)/ 1000000, 0)</f>
        <v>0</v>
      </c>
      <c r="BG1227" s="28" t="str">
        <f>IFERROR(VLOOKUP(Table2[[#This Row],[SAP Code]],[26]port!$A:$AD,30,FALSE),"unknown")</f>
        <v>COMP</v>
      </c>
      <c r="BH1227" s="29" t="str">
        <f t="shared" si="336"/>
        <v>Number of operations completed out of the net approved of that year</v>
      </c>
      <c r="BI1227" s="16"/>
    </row>
    <row r="1228" spans="1:61" ht="17.100000000000001" customHeight="1">
      <c r="A1228" s="16" t="s">
        <v>495</v>
      </c>
      <c r="B1228" s="16" t="s">
        <v>4215</v>
      </c>
      <c r="C1228" s="16" t="s">
        <v>4216</v>
      </c>
      <c r="D1228" s="16" t="s">
        <v>4217</v>
      </c>
      <c r="E1228" s="18">
        <v>43817</v>
      </c>
      <c r="F1228" s="16" t="s">
        <v>499</v>
      </c>
      <c r="G1228" s="16" t="s">
        <v>255</v>
      </c>
      <c r="H1228" s="16" t="s">
        <v>101</v>
      </c>
      <c r="I1228" s="16" t="s">
        <v>250</v>
      </c>
      <c r="J1228" s="16" t="s">
        <v>83</v>
      </c>
      <c r="K1228" s="16" t="s">
        <v>69</v>
      </c>
      <c r="L1228" s="16" t="s">
        <v>85</v>
      </c>
      <c r="M1228" s="19">
        <v>7600000</v>
      </c>
      <c r="N1228" s="19">
        <v>7600000</v>
      </c>
      <c r="O1228" s="20" t="s">
        <v>4218</v>
      </c>
      <c r="P1228" s="21">
        <v>2100155040633</v>
      </c>
      <c r="Q1228" s="20" t="s">
        <v>87</v>
      </c>
      <c r="R1228" s="16" t="str">
        <f t="shared" si="326"/>
        <v>ADF Including TSF</v>
      </c>
      <c r="S1228" s="16" t="str">
        <f t="shared" si="325"/>
        <v>K</v>
      </c>
      <c r="T1228" s="16" t="str">
        <f t="shared" ref="T1228:T1291" si="340">IF(A1228="Algeria","ADB Countries",IF(A1228="Angola","ADB Countries",IF(A1228="Benin","ADF Countries",IF(A1228="Botswana","ADB Countries",IF(A1228="Burkina Faso","ADF Countries",IF(A1228="Burundi","ADF Countries",IF(A1228="Cameroon","Blend Countries",IF(A1228="Cape Verde","ADB Countries",IF(A1228="Central African Republic","ADF Countries",IF(A1228="Centrafrique","ADF Countries",IF(A1228="Chad","ADF Countries",IF(A1228="Comoros","ADF Countries",IF(A1228="Congo CG","ADB Countries",IF(A1228="Congo","ADB Countries",IF(A1228="Côte D'Ivoire","Blend Countries",IF(A1228="Dem Rep Congo","ADF Countries",IF(A1228="DEMOCRATIC REPUBLIC OF THE CONGO","ADF Countries",IF(A1228="Djibouti","ADF Countries",IF(A1228="Egypt","ADB Countries",IF(A1228="Eq Guinea","ADB Countries",IF(A1228="Equatorial Guinea","ADB Countries",IF(A1228="Eritrea","ADF Countries",IF(A1228="Swaziland","ADB Countries",IF(A1228="Eswatini","ADB Countries",IF(A1228="Ethiopia","ADF Countries",IF(A1228="Gabon","ADB Countries",IF(A1228="Gambia","ADF Countries",IF(A1228="Ghana","ADF Countries",IF(A1228="Guinea","ADF Countries",IF(A1228="Guinea-Bissau","ADF Countries",IF(A1228="Kenya","Blend Countries",IF(A1228="Lesotho","ADF Countries",IF(A1228="Liberia","ADF Countries",IF(A1228="Libya","ADB Countries",IF(A1228="Madagascar","ADF Countries",IF(A1228="Malawi","ADF Countries",IF(A1228="Mali","ADF Countries",IF(A1228="Mauritania","ADF Countries",IF(A1228="Mauritius","ADB Countries",IF(A1228="Morocco","ADB Countries",IF(A1228="Mozambique","ADF Countries",IF(OR(A1228="Multi",A1228="Multinational",A1228="Multi-Countries"),"Multinational",IF(A1228="Namibia","ADB Countries",IF(A1228="Niger","ADF Countries",IF(A1228="Nigeria","ADB Countries",IF(A1228="Rwanda","ADF Countries",IF(A1228="Sao Tome &amp; Principe","ADF Countries",IF(A1228="Sao Tome","ADF Countries",IF(A1228="Senegal","Blend Countries",IF(A1228="Seychelles","ADB Countries",IF(A1228="Sierra Leone","ADF Countries",IF(A1228="Somalia","ADF Countries",IF(A1228="South Africa","ADB Countries",IF(A1228="South Sudan","ADF Countries",IF(A1228="Sudan","ADF Countries",IF(A1228="Tanzania","Blend Countries",IF(A1228="Togo","ADF Countries",IF(A1228="Tunisia","ADB Countries",IF(A1228="Uganda","ADF Countries",IF(A1228="Zambia","Blend Countries",IF(A1228="Zimbabwe","ADF Countries","")))))))))))))))))))))))))))))))))))))))))))))))))))))))))))))</f>
        <v>ADF Countries</v>
      </c>
      <c r="U1228" s="16" t="str">
        <f t="shared" si="327"/>
        <v>Transition States</v>
      </c>
      <c r="V1228" s="22" t="str">
        <f>IF(ISNUMBER(MATCH(A1228, {"Gabon","Sudan","Niger","Mali","Burkina Faso","Guinea"}, 0)), "De Facto Countries", "Non-De Facto Countries")</f>
        <v>Non-De Facto Countries</v>
      </c>
      <c r="W1228" s="16" t="str">
        <f t="shared" si="338"/>
        <v>South</v>
      </c>
      <c r="X1228" s="16" t="str">
        <f t="shared" si="339"/>
        <v>Multi-Sector</v>
      </c>
      <c r="Y1228" s="23">
        <f>Table2[[#This Row],[Approved Amount_UA Equivalent]]/5</f>
        <v>1520000</v>
      </c>
      <c r="Z1228" s="23">
        <f>Table2[[#This Row],[Approved Amount_UA Equivalent]]/5</f>
        <v>1520000</v>
      </c>
      <c r="AA1228" s="23">
        <f>Table2[[#This Row],[Approved Amount_UA Equivalent]]/5</f>
        <v>1520000</v>
      </c>
      <c r="AB1228" s="23">
        <f>Table2[[#This Row],[Approved Amount_UA Equivalent]]/5</f>
        <v>1520000</v>
      </c>
      <c r="AC1228" s="23">
        <f>Table2[[#This Row],[Approved Amount_UA Equivalent]]/5</f>
        <v>1520000</v>
      </c>
      <c r="AD1228" s="23">
        <f>SUM(Table2[[#This Row],[Feed Africa ]:[Improve Quality Of Life ]])</f>
        <v>7600000</v>
      </c>
      <c r="AE1228" s="16" t="b">
        <f>Table2[[#This Row],[Total HI5]]=Table2[[#This Row],[Approved Amount_UA Equivalent]]</f>
        <v>1</v>
      </c>
      <c r="AF1228" s="24">
        <v>41</v>
      </c>
      <c r="AG1228" s="20" t="str">
        <f t="shared" si="328"/>
        <v>ISP and Investment Project</v>
      </c>
      <c r="AH1228" s="24" t="e">
        <f>VLOOKUP(Table2[[#This Row],[SAP Code]],[25]DATA!$A:$G,7,FALSE)</f>
        <v>#N/A</v>
      </c>
      <c r="AI1228" s="20" t="str">
        <f t="shared" si="329"/>
        <v>Other Investment</v>
      </c>
      <c r="AJ1228" s="25" t="s">
        <v>254</v>
      </c>
      <c r="AK1228" s="25" t="s">
        <v>255</v>
      </c>
      <c r="AL1228" s="23" t="str" cm="1">
        <f t="array" ref="AL1228">_xlfn.SWITCH(AK1228,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28" s="26">
        <v>1</v>
      </c>
      <c r="AN1228" s="25" t="str">
        <f t="shared" si="337"/>
        <v>Sovereign</v>
      </c>
      <c r="AO1228" s="27">
        <v>1</v>
      </c>
      <c r="AP1228" s="23">
        <f>Table2[[#This Row],[Approved Amount_UA Equivalent]]/1000000</f>
        <v>7.6</v>
      </c>
      <c r="AQ1228" s="19">
        <f t="shared" si="330"/>
        <v>10.114383999999999</v>
      </c>
      <c r="AR1228" s="23" t="str">
        <f t="shared" si="331"/>
        <v>1-10</v>
      </c>
      <c r="AS1228" s="23" t="str">
        <f t="shared" si="332"/>
        <v>1-20</v>
      </c>
      <c r="AT1228" s="23" t="str">
        <f t="shared" si="333"/>
        <v>1-40</v>
      </c>
      <c r="AU1228" s="23" t="str">
        <f t="shared" si="334"/>
        <v>&lt;1-50 Mn</v>
      </c>
      <c r="AV1228" s="23">
        <f>Table2[[#This Row],[Amount]]</f>
        <v>7600000</v>
      </c>
      <c r="AW1228" s="23" t="str">
        <f t="shared" si="335"/>
        <v>Dec 2019</v>
      </c>
      <c r="AX1228" s="28">
        <f>IFERROR(VLOOKUP(Table2[[#This Row],[SAP Code]],[26]_16!A:B,2,FALSE),0)</f>
        <v>0</v>
      </c>
      <c r="AY1228" s="28">
        <f>IFERROR(VLOOKUP(Table2[[#This Row],[SAP Code]],[26]_16!D:E,2,FALSE)/ 1000000, 0)</f>
        <v>0</v>
      </c>
      <c r="AZ1228" s="28">
        <f>IFERROR(VLOOKUP(Table2[[#This Row],[SAP Code]],[26]_16!G:H,2,FALSE)/ 1000000, 0)</f>
        <v>0</v>
      </c>
      <c r="BA1228" s="28">
        <f>IFERROR(VLOOKUP(Table2[[#This Row],[SAP Code]],[26]_16!J:K,2,FALSE)/ 1000000, 0)</f>
        <v>0</v>
      </c>
      <c r="BB1228" s="28">
        <f>IFERROR(VLOOKUP(Table2[[#This Row],[SAP Code]],[26]_16!M:N,2,FALSE)/ 1000000, 0)</f>
        <v>0</v>
      </c>
      <c r="BC1228" s="28">
        <f>IFERROR(VLOOKUP(Table2[[#This Row],[SAP Code]],[26]_16!P:Q,2,FALSE),0)</f>
        <v>0.29686454000000007</v>
      </c>
      <c r="BD1228" s="28">
        <f>IFERROR(VLOOKUP(Table2[[#This Row],[SAP Code]],[26]_16!S:T,2,FALSE),0)</f>
        <v>0.27659143000000003</v>
      </c>
      <c r="BE1228" s="28">
        <f>IFERROR(VLOOKUP(Table2[[#This Row],[SAP Code]],[26]_16!V:W,2,FALSE)/ 1000000, 0)</f>
        <v>1.1002524799999998</v>
      </c>
      <c r="BF1228" s="28">
        <f>IFERROR(VLOOKUP(Table2[[#This Row],[SAP Code]],[26]_16!Y:Z,2,FALSE)/ 1000000, 0)</f>
        <v>0.87852004999999989</v>
      </c>
      <c r="BG1228" s="28" t="str">
        <f>IFERROR(VLOOKUP(Table2[[#This Row],[SAP Code]],[26]port!$A:$AD,30,FALSE),"unknown")</f>
        <v>OnGo</v>
      </c>
      <c r="BH1228" s="29" t="str">
        <f t="shared" si="336"/>
        <v>Ongoing</v>
      </c>
      <c r="BI1228" s="16"/>
    </row>
    <row r="1229" spans="1:61" ht="17.100000000000001" customHeight="1">
      <c r="A1229" s="16" t="s">
        <v>330</v>
      </c>
      <c r="B1229" s="16" t="s">
        <v>4219</v>
      </c>
      <c r="C1229" s="16" t="s">
        <v>4220</v>
      </c>
      <c r="D1229" s="16" t="s">
        <v>4221</v>
      </c>
      <c r="E1229" s="18">
        <v>43838</v>
      </c>
      <c r="F1229" s="16" t="s">
        <v>881</v>
      </c>
      <c r="G1229" s="16" t="s">
        <v>255</v>
      </c>
      <c r="H1229" s="16" t="s">
        <v>101</v>
      </c>
      <c r="I1229" s="16" t="s">
        <v>250</v>
      </c>
      <c r="J1229" s="16" t="s">
        <v>83</v>
      </c>
      <c r="K1229" s="16" t="s">
        <v>69</v>
      </c>
      <c r="L1229" s="16" t="s">
        <v>85</v>
      </c>
      <c r="M1229" s="19">
        <v>5000000</v>
      </c>
      <c r="N1229" s="19">
        <v>5000000</v>
      </c>
      <c r="O1229" s="20" t="s">
        <v>4222</v>
      </c>
      <c r="P1229" s="21">
        <v>2100155040635</v>
      </c>
      <c r="Q1229" s="20" t="s">
        <v>72</v>
      </c>
      <c r="R1229" s="16" t="str">
        <f t="shared" si="326"/>
        <v>ADF Including TSF</v>
      </c>
      <c r="S1229" s="16" t="str">
        <f t="shared" si="325"/>
        <v>K</v>
      </c>
      <c r="T1229" s="16" t="str">
        <f t="shared" si="340"/>
        <v>ADF Countries</v>
      </c>
      <c r="U1229" s="16" t="str">
        <f t="shared" si="327"/>
        <v>Non-Transition States</v>
      </c>
      <c r="V1229" s="22" t="str">
        <f>IF(ISNUMBER(MATCH(A1229, {"Gabon","Sudan","Niger","Mali","Burkina Faso","Guinea"}, 0)), "De Facto Countries", "Non-De Facto Countries")</f>
        <v>Non-De Facto Countries</v>
      </c>
      <c r="W1229" s="16" t="str">
        <f t="shared" si="338"/>
        <v>South</v>
      </c>
      <c r="X1229" s="16" t="str">
        <f t="shared" si="339"/>
        <v>Multi-Sector</v>
      </c>
      <c r="Y1229" s="23">
        <f>Table2[[#This Row],[Approved Amount_UA Equivalent]]/5</f>
        <v>1000000</v>
      </c>
      <c r="Z1229" s="23">
        <f>Table2[[#This Row],[Approved Amount_UA Equivalent]]/5</f>
        <v>1000000</v>
      </c>
      <c r="AA1229" s="23">
        <f>Table2[[#This Row],[Approved Amount_UA Equivalent]]/5</f>
        <v>1000000</v>
      </c>
      <c r="AB1229" s="23">
        <f>Table2[[#This Row],[Approved Amount_UA Equivalent]]/5</f>
        <v>1000000</v>
      </c>
      <c r="AC1229" s="23">
        <f>Table2[[#This Row],[Approved Amount_UA Equivalent]]/5</f>
        <v>1000000</v>
      </c>
      <c r="AD1229" s="23">
        <f>SUM(Table2[[#This Row],[Feed Africa ]:[Improve Quality Of Life ]])</f>
        <v>5000000</v>
      </c>
      <c r="AE1229" s="16" t="b">
        <f>Table2[[#This Row],[Total HI5]]=Table2[[#This Row],[Approved Amount_UA Equivalent]]</f>
        <v>1</v>
      </c>
      <c r="AF1229" s="24">
        <v>20</v>
      </c>
      <c r="AG1229" s="20" t="str">
        <f t="shared" si="328"/>
        <v>Policy and Result Based Op</v>
      </c>
      <c r="AH1229" s="24" t="e">
        <f>VLOOKUP(Table2[[#This Row],[SAP Code]],[25]DATA!$A:$G,7,FALSE)</f>
        <v>#N/A</v>
      </c>
      <c r="AI1229" s="20" t="str">
        <f t="shared" si="329"/>
        <v>Policy-Based Lending</v>
      </c>
      <c r="AJ1229" s="25" t="s">
        <v>254</v>
      </c>
      <c r="AK1229" s="25" t="s">
        <v>255</v>
      </c>
      <c r="AL1229" s="23" t="str" cm="1">
        <f t="array" ref="AL1229">_xlfn.SWITCH(AK1229,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29" s="26">
        <v>1</v>
      </c>
      <c r="AN1229" s="25" t="str">
        <f t="shared" si="337"/>
        <v>Sovereign</v>
      </c>
      <c r="AO1229" s="27">
        <v>1</v>
      </c>
      <c r="AP1229" s="23">
        <f>Table2[[#This Row],[Approved Amount_UA Equivalent]]/1000000</f>
        <v>5</v>
      </c>
      <c r="AQ1229" s="19">
        <f t="shared" si="330"/>
        <v>6.6542000000000003</v>
      </c>
      <c r="AR1229" s="23" t="str">
        <f t="shared" si="331"/>
        <v>1-10</v>
      </c>
      <c r="AS1229" s="23" t="str">
        <f t="shared" si="332"/>
        <v>1-20</v>
      </c>
      <c r="AT1229" s="23" t="str">
        <f t="shared" si="333"/>
        <v>1-40</v>
      </c>
      <c r="AU1229" s="23" t="str">
        <f t="shared" si="334"/>
        <v>&lt;1-50 Mn</v>
      </c>
      <c r="AV1229" s="23">
        <f>Table2[[#This Row],[Amount]]</f>
        <v>5000000</v>
      </c>
      <c r="AW1229" s="23" t="str">
        <f t="shared" si="335"/>
        <v>Jan 2020</v>
      </c>
      <c r="AX1229" s="28">
        <f>IFERROR(VLOOKUP(Table2[[#This Row],[SAP Code]],[26]_16!A:B,2,FALSE),0)</f>
        <v>0</v>
      </c>
      <c r="AY1229" s="28">
        <f>IFERROR(VLOOKUP(Table2[[#This Row],[SAP Code]],[26]_16!D:E,2,FALSE)/ 1000000, 0)</f>
        <v>0</v>
      </c>
      <c r="AZ1229" s="28">
        <f>IFERROR(VLOOKUP(Table2[[#This Row],[SAP Code]],[26]_16!G:H,2,FALSE)/ 1000000, 0)</f>
        <v>0</v>
      </c>
      <c r="BA1229" s="28">
        <f>IFERROR(VLOOKUP(Table2[[#This Row],[SAP Code]],[26]_16!J:K,2,FALSE)/ 1000000, 0)</f>
        <v>0</v>
      </c>
      <c r="BB1229" s="28">
        <f>IFERROR(VLOOKUP(Table2[[#This Row],[SAP Code]],[26]_16!M:N,2,FALSE)/ 1000000, 0)</f>
        <v>0</v>
      </c>
      <c r="BC1229" s="28">
        <f>IFERROR(VLOOKUP(Table2[[#This Row],[SAP Code]],[26]_16!P:Q,2,FALSE),0)</f>
        <v>5</v>
      </c>
      <c r="BD1229" s="28">
        <f>IFERROR(VLOOKUP(Table2[[#This Row],[SAP Code]],[26]_16!S:T,2,FALSE),0)</f>
        <v>0</v>
      </c>
      <c r="BE1229" s="28">
        <f>IFERROR(VLOOKUP(Table2[[#This Row],[SAP Code]],[26]_16!V:W,2,FALSE)/ 1000000, 0)</f>
        <v>0</v>
      </c>
      <c r="BF1229" s="28">
        <f>IFERROR(VLOOKUP(Table2[[#This Row],[SAP Code]],[26]_16!Y:Z,2,FALSE)/ 1000000, 0)</f>
        <v>0</v>
      </c>
      <c r="BG1229" s="28" t="str">
        <f>IFERROR(VLOOKUP(Table2[[#This Row],[SAP Code]],[26]port!$A:$AD,30,FALSE),"unknown")</f>
        <v>CLSD</v>
      </c>
      <c r="BH1229" s="29" t="str">
        <f t="shared" si="336"/>
        <v>Number of operations completed out of the net approved of that year</v>
      </c>
      <c r="BI1229" s="16"/>
    </row>
    <row r="1230" spans="1:61" ht="17.100000000000001" customHeight="1">
      <c r="A1230" s="16" t="s">
        <v>281</v>
      </c>
      <c r="B1230" s="16" t="s">
        <v>4223</v>
      </c>
      <c r="C1230" s="16" t="s">
        <v>4224</v>
      </c>
      <c r="D1230" s="16" t="s">
        <v>4225</v>
      </c>
      <c r="E1230" s="18">
        <v>43843</v>
      </c>
      <c r="F1230" s="16" t="s">
        <v>285</v>
      </c>
      <c r="G1230" s="16" t="s">
        <v>140</v>
      </c>
      <c r="H1230" s="16" t="s">
        <v>81</v>
      </c>
      <c r="I1230" s="16" t="s">
        <v>138</v>
      </c>
      <c r="J1230" s="16" t="s">
        <v>83</v>
      </c>
      <c r="K1230" s="16" t="s">
        <v>69</v>
      </c>
      <c r="L1230" s="16" t="s">
        <v>85</v>
      </c>
      <c r="M1230" s="19">
        <v>863000</v>
      </c>
      <c r="N1230" s="19">
        <v>863000</v>
      </c>
      <c r="O1230" s="20" t="s">
        <v>4226</v>
      </c>
      <c r="P1230" s="21">
        <v>2100155040644</v>
      </c>
      <c r="Q1230" s="20" t="s">
        <v>72</v>
      </c>
      <c r="R1230" s="16" t="str">
        <f t="shared" si="326"/>
        <v>ADF Including TSF</v>
      </c>
      <c r="S1230" s="16" t="str">
        <f t="shared" si="325"/>
        <v>D</v>
      </c>
      <c r="T1230" s="16" t="str">
        <f t="shared" si="340"/>
        <v>ADF Countries</v>
      </c>
      <c r="U1230" s="16" t="str">
        <f t="shared" si="327"/>
        <v>Non-Transition States</v>
      </c>
      <c r="V1230" s="22" t="str">
        <f>IF(ISNUMBER(MATCH(A1230, {"Gabon","Sudan","Niger","Mali","Burkina Faso","Guinea"}, 0)), "De Facto Countries", "Non-De Facto Countries")</f>
        <v>Non-De Facto Countries</v>
      </c>
      <c r="W1230" s="16" t="str">
        <f t="shared" si="338"/>
        <v>East</v>
      </c>
      <c r="X1230" s="16" t="str">
        <f t="shared" si="339"/>
        <v>Transport</v>
      </c>
      <c r="Y1230" s="23"/>
      <c r="AB1230" s="23">
        <f>Table2[[#This Row],[Approved Amount_UA Equivalent]]</f>
        <v>863000</v>
      </c>
      <c r="AD1230" s="23">
        <f>SUM(Table2[[#This Row],[Feed Africa ]:[Improve Quality Of Life ]])</f>
        <v>863000</v>
      </c>
      <c r="AE1230" s="16" t="b">
        <f>Table2[[#This Row],[Total HI5]]=Table2[[#This Row],[Approved Amount_UA Equivalent]]</f>
        <v>1</v>
      </c>
      <c r="AF1230" s="24">
        <v>41</v>
      </c>
      <c r="AG1230" s="20" t="str">
        <f t="shared" si="328"/>
        <v>ISP and Investment Project</v>
      </c>
      <c r="AH1230" s="24" t="e">
        <f>VLOOKUP(Table2[[#This Row],[SAP Code]],[25]DATA!$A:$G,7,FALSE)</f>
        <v>#N/A</v>
      </c>
      <c r="AI1230" s="20" t="str">
        <f t="shared" si="329"/>
        <v>Infrastructure</v>
      </c>
      <c r="AJ1230" s="25" t="s">
        <v>89</v>
      </c>
      <c r="AK1230" s="25" t="s">
        <v>140</v>
      </c>
      <c r="AL1230" s="23" t="str" cm="1">
        <f t="array" ref="AL1230">_xlfn.SWITCH(AK1230,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30" s="26">
        <v>1</v>
      </c>
      <c r="AN1230" s="25" t="str">
        <f t="shared" si="337"/>
        <v>Sovereign</v>
      </c>
      <c r="AO1230" s="27">
        <v>1</v>
      </c>
      <c r="AP1230" s="23">
        <f>Table2[[#This Row],[Approved Amount_UA Equivalent]]/1000000</f>
        <v>0.86299999999999999</v>
      </c>
      <c r="AQ1230" s="19">
        <f t="shared" si="330"/>
        <v>1.14851492</v>
      </c>
      <c r="AR1230" s="23" t="str">
        <f t="shared" si="331"/>
        <v>1-10</v>
      </c>
      <c r="AS1230" s="23" t="str">
        <f t="shared" si="332"/>
        <v>1-20</v>
      </c>
      <c r="AT1230" s="23" t="str">
        <f t="shared" si="333"/>
        <v>1-40</v>
      </c>
      <c r="AU1230" s="23" t="str">
        <f t="shared" si="334"/>
        <v>&lt;1-50 Mn</v>
      </c>
      <c r="AV1230" s="23">
        <f>Table2[[#This Row],[Amount]]</f>
        <v>863000</v>
      </c>
      <c r="AW1230" s="23" t="str">
        <f t="shared" si="335"/>
        <v>Jan 2020</v>
      </c>
      <c r="AX1230" s="28">
        <f>IFERROR(VLOOKUP(Table2[[#This Row],[SAP Code]],[26]_16!A:B,2,FALSE),0)</f>
        <v>0</v>
      </c>
      <c r="AY1230" s="28">
        <f>IFERROR(VLOOKUP(Table2[[#This Row],[SAP Code]],[26]_16!D:E,2,FALSE)/ 1000000, 0)</f>
        <v>0</v>
      </c>
      <c r="AZ1230" s="28">
        <f>IFERROR(VLOOKUP(Table2[[#This Row],[SAP Code]],[26]_16!G:H,2,FALSE)/ 1000000, 0)</f>
        <v>0</v>
      </c>
      <c r="BA1230" s="28">
        <f>IFERROR(VLOOKUP(Table2[[#This Row],[SAP Code]],[26]_16!J:K,2,FALSE)/ 1000000, 0)</f>
        <v>0</v>
      </c>
      <c r="BB1230" s="28">
        <f>IFERROR(VLOOKUP(Table2[[#This Row],[SAP Code]],[26]_16!M:N,2,FALSE)/ 1000000, 0)</f>
        <v>0</v>
      </c>
      <c r="BC1230" s="28">
        <f>IFERROR(VLOOKUP(Table2[[#This Row],[SAP Code]],[26]_16!P:Q,2,FALSE),0)</f>
        <v>0</v>
      </c>
      <c r="BD1230" s="28">
        <f>IFERROR(VLOOKUP(Table2[[#This Row],[SAP Code]],[26]_16!S:T,2,FALSE),0)</f>
        <v>0.54502712000000009</v>
      </c>
      <c r="BE1230" s="28">
        <f>IFERROR(VLOOKUP(Table2[[#This Row],[SAP Code]],[26]_16!V:W,2,FALSE)/ 1000000, 0)</f>
        <v>0.32780869000000001</v>
      </c>
      <c r="BF1230" s="28">
        <f>IFERROR(VLOOKUP(Table2[[#This Row],[SAP Code]],[26]_16!Y:Z,2,FALSE)/ 1000000, 0)</f>
        <v>0.73500953000000002</v>
      </c>
      <c r="BG1230" s="28" t="str">
        <f>IFERROR(VLOOKUP(Table2[[#This Row],[SAP Code]],[26]port!$A:$AD,30,FALSE),"unknown")</f>
        <v>OnGo</v>
      </c>
      <c r="BH1230" s="29" t="str">
        <f t="shared" si="336"/>
        <v>Ongoing</v>
      </c>
      <c r="BI1230" s="16"/>
    </row>
    <row r="1231" spans="1:61" ht="17.100000000000001" customHeight="1">
      <c r="A1231" s="16" t="s">
        <v>365</v>
      </c>
      <c r="B1231" s="16" t="s">
        <v>2556</v>
      </c>
      <c r="C1231" s="16" t="s">
        <v>4227</v>
      </c>
      <c r="D1231" s="16" t="s">
        <v>4228</v>
      </c>
      <c r="E1231" s="18">
        <v>43845</v>
      </c>
      <c r="F1231" s="16" t="s">
        <v>367</v>
      </c>
      <c r="G1231" s="16" t="s">
        <v>90</v>
      </c>
      <c r="H1231" s="16" t="s">
        <v>81</v>
      </c>
      <c r="I1231" s="16" t="s">
        <v>82</v>
      </c>
      <c r="J1231" s="16" t="s">
        <v>83</v>
      </c>
      <c r="K1231" s="16" t="s">
        <v>69</v>
      </c>
      <c r="L1231" s="16" t="s">
        <v>85</v>
      </c>
      <c r="M1231" s="19">
        <v>2360000</v>
      </c>
      <c r="N1231" s="19">
        <v>2360000</v>
      </c>
      <c r="O1231" s="20" t="s">
        <v>4229</v>
      </c>
      <c r="P1231" s="21">
        <v>2100155040661</v>
      </c>
      <c r="Q1231" s="20" t="s">
        <v>87</v>
      </c>
      <c r="R1231" s="16" t="str">
        <f t="shared" si="326"/>
        <v>ADF Including TSF</v>
      </c>
      <c r="S1231" s="16" t="str">
        <f t="shared" si="325"/>
        <v>F</v>
      </c>
      <c r="T1231" s="16" t="str">
        <f t="shared" si="340"/>
        <v>ADF Countries</v>
      </c>
      <c r="U1231" s="16" t="str">
        <f t="shared" si="327"/>
        <v>Transition States</v>
      </c>
      <c r="V1231" s="22" t="str">
        <f>IF(ISNUMBER(MATCH(A1231, {"Gabon","Sudan","Niger","Mali","Burkina Faso","Guinea"}, 0)), "De Facto Countries", "Non-De Facto Countries")</f>
        <v>Non-De Facto Countries</v>
      </c>
      <c r="W1231" s="16" t="str">
        <f t="shared" si="338"/>
        <v>East</v>
      </c>
      <c r="X1231" s="16" t="str">
        <f t="shared" si="339"/>
        <v>Power</v>
      </c>
      <c r="Y1231" s="23"/>
      <c r="Z1231" s="23">
        <f>Table2[[#This Row],[Approved Amount_UA Equivalent]]</f>
        <v>2360000</v>
      </c>
      <c r="AD1231" s="23">
        <f>SUM(Table2[[#This Row],[Feed Africa ]:[Improve Quality Of Life ]])</f>
        <v>2360000</v>
      </c>
      <c r="AE1231" s="16" t="b">
        <f>Table2[[#This Row],[Total HI5]]=Table2[[#This Row],[Approved Amount_UA Equivalent]]</f>
        <v>1</v>
      </c>
      <c r="AF1231" s="24">
        <v>41</v>
      </c>
      <c r="AG1231" s="20" t="str">
        <f t="shared" si="328"/>
        <v>ISP and Investment Project</v>
      </c>
      <c r="AH1231" s="24" t="e">
        <f>VLOOKUP(Table2[[#This Row],[SAP Code]],[25]DATA!$A:$G,7,FALSE)</f>
        <v>#N/A</v>
      </c>
      <c r="AI1231" s="20" t="str">
        <f t="shared" si="329"/>
        <v>Infrastructure</v>
      </c>
      <c r="AJ1231" s="25" t="s">
        <v>89</v>
      </c>
      <c r="AK1231" s="25" t="s">
        <v>90</v>
      </c>
      <c r="AL1231" s="23" t="str" cm="1">
        <f t="array" ref="AL1231">_xlfn.SWITCH(AK1231,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31" s="26">
        <v>1</v>
      </c>
      <c r="AN1231" s="25" t="str">
        <f t="shared" si="337"/>
        <v>Sovereign</v>
      </c>
      <c r="AO1231" s="27">
        <v>1</v>
      </c>
      <c r="AP1231" s="23">
        <f>Table2[[#This Row],[Approved Amount_UA Equivalent]]/1000000</f>
        <v>2.36</v>
      </c>
      <c r="AQ1231" s="19">
        <f t="shared" si="330"/>
        <v>3.1407824</v>
      </c>
      <c r="AR1231" s="23" t="str">
        <f t="shared" si="331"/>
        <v>1-10</v>
      </c>
      <c r="AS1231" s="23" t="str">
        <f t="shared" si="332"/>
        <v>1-20</v>
      </c>
      <c r="AT1231" s="23" t="str">
        <f t="shared" si="333"/>
        <v>1-40</v>
      </c>
      <c r="AU1231" s="23" t="str">
        <f t="shared" si="334"/>
        <v>&lt;1-50 Mn</v>
      </c>
      <c r="AV1231" s="23">
        <f>Table2[[#This Row],[Amount]]</f>
        <v>2360000</v>
      </c>
      <c r="AW1231" s="23" t="str">
        <f t="shared" si="335"/>
        <v>Jan 2020</v>
      </c>
      <c r="AX1231" s="28">
        <f>IFERROR(VLOOKUP(Table2[[#This Row],[SAP Code]],[26]_16!A:B,2,FALSE),0)</f>
        <v>0</v>
      </c>
      <c r="AY1231" s="28">
        <f>IFERROR(VLOOKUP(Table2[[#This Row],[SAP Code]],[26]_16!D:E,2,FALSE)/ 1000000, 0)</f>
        <v>0</v>
      </c>
      <c r="AZ1231" s="28">
        <f>IFERROR(VLOOKUP(Table2[[#This Row],[SAP Code]],[26]_16!G:H,2,FALSE)/ 1000000, 0)</f>
        <v>0</v>
      </c>
      <c r="BA1231" s="28">
        <f>IFERROR(VLOOKUP(Table2[[#This Row],[SAP Code]],[26]_16!J:K,2,FALSE)/ 1000000, 0)</f>
        <v>0</v>
      </c>
      <c r="BB1231" s="28">
        <f>IFERROR(VLOOKUP(Table2[[#This Row],[SAP Code]],[26]_16!M:N,2,FALSE)/ 1000000, 0)</f>
        <v>0</v>
      </c>
      <c r="BC1231" s="28">
        <f>IFERROR(VLOOKUP(Table2[[#This Row],[SAP Code]],[26]_16!P:Q,2,FALSE),0)</f>
        <v>4.7774370000000003E-2</v>
      </c>
      <c r="BD1231" s="28">
        <f>IFERROR(VLOOKUP(Table2[[#This Row],[SAP Code]],[26]_16!S:T,2,FALSE),0)</f>
        <v>1.0837811699999995</v>
      </c>
      <c r="BE1231" s="28">
        <f>IFERROR(VLOOKUP(Table2[[#This Row],[SAP Code]],[26]_16!V:W,2,FALSE)/ 1000000, 0)</f>
        <v>1.1741348299999996</v>
      </c>
      <c r="BF1231" s="28">
        <f>IFERROR(VLOOKUP(Table2[[#This Row],[SAP Code]],[26]_16!Y:Z,2,FALSE)/ 1000000, 0)</f>
        <v>6.2972299999999991E-3</v>
      </c>
      <c r="BG1231" s="28" t="str">
        <f>IFERROR(VLOOKUP(Table2[[#This Row],[SAP Code]],[26]port!$A:$AD,30,FALSE),"unknown")</f>
        <v>COMP</v>
      </c>
      <c r="BH1231" s="29" t="str">
        <f t="shared" si="336"/>
        <v>Number of operations completed out of the net approved of that year</v>
      </c>
      <c r="BI1231" s="16"/>
    </row>
    <row r="1232" spans="1:61" ht="17.100000000000001" customHeight="1">
      <c r="A1232" s="16" t="s">
        <v>91</v>
      </c>
      <c r="B1232" s="16" t="s">
        <v>4230</v>
      </c>
      <c r="C1232" s="16" t="s">
        <v>4231</v>
      </c>
      <c r="D1232" s="16" t="s">
        <v>4232</v>
      </c>
      <c r="E1232" s="18">
        <v>43845</v>
      </c>
      <c r="F1232" s="16" t="s">
        <v>3691</v>
      </c>
      <c r="G1232" s="16" t="s">
        <v>1757</v>
      </c>
      <c r="H1232" s="16" t="s">
        <v>81</v>
      </c>
      <c r="I1232" s="16" t="s">
        <v>102</v>
      </c>
      <c r="J1232" s="16" t="s">
        <v>1030</v>
      </c>
      <c r="K1232" s="16" t="s">
        <v>1031</v>
      </c>
      <c r="L1232" s="16" t="s">
        <v>70</v>
      </c>
      <c r="M1232" s="19">
        <v>2640000</v>
      </c>
      <c r="N1232" s="19">
        <v>1909128.3816521191</v>
      </c>
      <c r="O1232" s="20" t="s">
        <v>3692</v>
      </c>
      <c r="P1232" s="21">
        <v>5060140000555</v>
      </c>
      <c r="Q1232" s="20" t="s">
        <v>87</v>
      </c>
      <c r="R1232" s="16" t="str">
        <f t="shared" si="326"/>
        <v>OTHERS</v>
      </c>
      <c r="S1232" s="16" t="str">
        <f t="shared" si="325"/>
        <v>H</v>
      </c>
      <c r="T1232" s="16" t="str">
        <f t="shared" si="340"/>
        <v>Blend Countries</v>
      </c>
      <c r="U1232" s="16" t="str">
        <f t="shared" si="327"/>
        <v>Non-Transition States</v>
      </c>
      <c r="V1232" s="22" t="str">
        <f>IF(ISNUMBER(MATCH(A1232, {"Gabon","Sudan","Niger","Mali","Burkina Faso","Guinea"}, 0)), "De Facto Countries", "Non-De Facto Countries")</f>
        <v>Non-De Facto Countries</v>
      </c>
      <c r="W1232" s="16" t="str">
        <f t="shared" si="338"/>
        <v>East</v>
      </c>
      <c r="X1232" s="16" t="str">
        <f t="shared" si="339"/>
        <v>Finance</v>
      </c>
      <c r="Y1232" s="23"/>
      <c r="AA1232" s="23">
        <f>Table2[[#This Row],[Approved Amount_UA Equivalent]]</f>
        <v>1909128.3816521191</v>
      </c>
      <c r="AD1232" s="23">
        <f>SUM(Table2[[#This Row],[Feed Africa ]:[Improve Quality Of Life ]])</f>
        <v>1909128.3816521191</v>
      </c>
      <c r="AE1232" s="16" t="b">
        <f>Table2[[#This Row],[Total HI5]]=Table2[[#This Row],[Approved Amount_UA Equivalent]]</f>
        <v>1</v>
      </c>
      <c r="AF1232" s="24">
        <v>11</v>
      </c>
      <c r="AG1232" s="20" t="str">
        <f t="shared" si="328"/>
        <v>Line of Credit</v>
      </c>
      <c r="AH1232" s="24" t="e">
        <f>VLOOKUP(Table2[[#This Row],[SAP Code]],[25]DATA!$A:$G,7,FALSE)</f>
        <v>#N/A</v>
      </c>
      <c r="AI1232" s="20" t="str">
        <f t="shared" si="329"/>
        <v>Other Investment</v>
      </c>
      <c r="AJ1232" s="25" t="s">
        <v>106</v>
      </c>
      <c r="AK1232" s="25" t="s">
        <v>107</v>
      </c>
      <c r="AL1232" s="23" t="str" cm="1">
        <f t="array" ref="AL1232">_xlfn.SWITCH(AK1232,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32" s="26">
        <v>2</v>
      </c>
      <c r="AN1232" s="25" t="str">
        <f t="shared" si="337"/>
        <v>Non-Sovereign</v>
      </c>
      <c r="AO1232" s="27">
        <v>1</v>
      </c>
      <c r="AP1232" s="23">
        <f>Table2[[#This Row],[Approved Amount_UA Equivalent]]/1000000</f>
        <v>1.9091283816521192</v>
      </c>
      <c r="AQ1232" s="19">
        <f t="shared" si="330"/>
        <v>2.540744415437906</v>
      </c>
      <c r="AR1232" s="23" t="str">
        <f t="shared" si="331"/>
        <v>1-10</v>
      </c>
      <c r="AS1232" s="23" t="str">
        <f t="shared" si="332"/>
        <v>1-20</v>
      </c>
      <c r="AT1232" s="23" t="str">
        <f t="shared" si="333"/>
        <v>1-40</v>
      </c>
      <c r="AU1232" s="23" t="str">
        <f t="shared" si="334"/>
        <v>&lt;1-50 Mn</v>
      </c>
      <c r="AV1232" s="23">
        <f>Table2[[#This Row],[Amount]]</f>
        <v>2640000</v>
      </c>
      <c r="AW1232" s="23" t="str">
        <f t="shared" si="335"/>
        <v>Jan 2020</v>
      </c>
      <c r="AX1232" s="28">
        <f>IFERROR(VLOOKUP(Table2[[#This Row],[SAP Code]],[26]_16!A:B,2,FALSE),0)</f>
        <v>0</v>
      </c>
      <c r="AY1232" s="28">
        <f>IFERROR(VLOOKUP(Table2[[#This Row],[SAP Code]],[26]_16!D:E,2,FALSE)/ 1000000, 0)</f>
        <v>0</v>
      </c>
      <c r="AZ1232" s="28">
        <f>IFERROR(VLOOKUP(Table2[[#This Row],[SAP Code]],[26]_16!G:H,2,FALSE)/ 1000000, 0)</f>
        <v>0</v>
      </c>
      <c r="BA1232" s="28">
        <f>IFERROR(VLOOKUP(Table2[[#This Row],[SAP Code]],[26]_16!J:K,2,FALSE)/ 1000000, 0)</f>
        <v>0</v>
      </c>
      <c r="BB1232" s="28">
        <f>IFERROR(VLOOKUP(Table2[[#This Row],[SAP Code]],[26]_16!M:N,2,FALSE)/ 1000000, 0)</f>
        <v>0</v>
      </c>
      <c r="BC1232" s="28">
        <f>IFERROR(VLOOKUP(Table2[[#This Row],[SAP Code]],[26]_16!P:Q,2,FALSE),0)</f>
        <v>5.7878744000000006</v>
      </c>
      <c r="BD1232" s="28">
        <f>IFERROR(VLOOKUP(Table2[[#This Row],[SAP Code]],[26]_16!S:T,2,FALSE),0)</f>
        <v>0</v>
      </c>
      <c r="BE1232" s="28">
        <f>IFERROR(VLOOKUP(Table2[[#This Row],[SAP Code]],[26]_16!V:W,2,FALSE)/ 1000000, 0)</f>
        <v>0</v>
      </c>
      <c r="BF1232" s="28">
        <f>IFERROR(VLOOKUP(Table2[[#This Row],[SAP Code]],[26]_16!Y:Z,2,FALSE)/ 1000000, 0)</f>
        <v>0</v>
      </c>
      <c r="BG1232" s="28" t="str">
        <f>IFERROR(VLOOKUP(Table2[[#This Row],[SAP Code]],[26]port!$A:$AD,30,FALSE),"unknown")</f>
        <v>OnGo</v>
      </c>
      <c r="BH1232" s="29" t="str">
        <f t="shared" si="336"/>
        <v>Ongoing</v>
      </c>
      <c r="BI1232" s="16"/>
    </row>
    <row r="1233" spans="1:61" ht="17.100000000000001" customHeight="1">
      <c r="A1233" s="16" t="s">
        <v>158</v>
      </c>
      <c r="B1233" s="16" t="s">
        <v>4233</v>
      </c>
      <c r="C1233" s="16" t="s">
        <v>4234</v>
      </c>
      <c r="D1233" s="16" t="s">
        <v>4232</v>
      </c>
      <c r="E1233" s="18">
        <v>43845</v>
      </c>
      <c r="F1233" s="16" t="s">
        <v>4155</v>
      </c>
      <c r="G1233" s="16" t="s">
        <v>1757</v>
      </c>
      <c r="H1233" s="16" t="s">
        <v>81</v>
      </c>
      <c r="I1233" s="16" t="s">
        <v>155</v>
      </c>
      <c r="J1233" s="16" t="s">
        <v>1030</v>
      </c>
      <c r="K1233" s="16" t="s">
        <v>1031</v>
      </c>
      <c r="L1233" s="16" t="s">
        <v>70</v>
      </c>
      <c r="M1233" s="19">
        <v>30000000</v>
      </c>
      <c r="N1233" s="19">
        <v>21694640.700592265</v>
      </c>
      <c r="O1233" s="20" t="s">
        <v>4156</v>
      </c>
      <c r="P1233" s="21">
        <v>5060140000553</v>
      </c>
      <c r="Q1233" s="20" t="s">
        <v>87</v>
      </c>
      <c r="R1233" s="16" t="str">
        <f t="shared" si="326"/>
        <v>OTHERS</v>
      </c>
      <c r="S1233" s="16" t="str">
        <f t="shared" si="325"/>
        <v>A</v>
      </c>
      <c r="T1233" s="16" t="str">
        <f t="shared" si="340"/>
        <v>ADF Countries</v>
      </c>
      <c r="U1233" s="16" t="str">
        <f t="shared" si="327"/>
        <v>Transition States</v>
      </c>
      <c r="V1233" s="22" t="str">
        <f>IF(ISNUMBER(MATCH(A1233, {"Gabon","Sudan","Niger","Mali","Burkina Faso","Guinea"}, 0)), "De Facto Countries", "Non-De Facto Countries")</f>
        <v>De Facto Countries</v>
      </c>
      <c r="W1233" s="16" t="str">
        <f t="shared" si="338"/>
        <v>East</v>
      </c>
      <c r="X1233" s="16" t="str">
        <f t="shared" si="339"/>
        <v>Agriculture</v>
      </c>
      <c r="Y1233" s="23">
        <f>Table2[[#This Row],[Approved Amount_UA Equivalent]]</f>
        <v>21694640.700592265</v>
      </c>
      <c r="AD1233" s="23">
        <f>SUM(Table2[[#This Row],[Feed Africa ]:[Improve Quality Of Life ]])</f>
        <v>21694640.700592265</v>
      </c>
      <c r="AE1233" s="16" t="b">
        <f>Table2[[#This Row],[Total HI5]]=Table2[[#This Row],[Approved Amount_UA Equivalent]]</f>
        <v>1</v>
      </c>
      <c r="AF1233" s="24">
        <v>10</v>
      </c>
      <c r="AG1233" s="20" t="str">
        <f t="shared" si="328"/>
        <v>Investment Project</v>
      </c>
      <c r="AH1233" s="24" t="e">
        <f>VLOOKUP(Table2[[#This Row],[SAP Code]],[25]DATA!$A:$G,7,FALSE)</f>
        <v>#N/A</v>
      </c>
      <c r="AI1233" s="20" t="str">
        <f t="shared" si="329"/>
        <v>Infrastructure</v>
      </c>
      <c r="AJ1233" s="25" t="s">
        <v>157</v>
      </c>
      <c r="AK1233" s="25" t="s">
        <v>107</v>
      </c>
      <c r="AL1233" s="23" t="str" cm="1">
        <f t="array" ref="AL1233">_xlfn.SWITCH(AK1233,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33" s="26">
        <v>2</v>
      </c>
      <c r="AN1233" s="25" t="str">
        <f t="shared" si="337"/>
        <v>Non-Sovereign</v>
      </c>
      <c r="AO1233" s="27">
        <v>1</v>
      </c>
      <c r="AP1233" s="23">
        <f>Table2[[#This Row],[Approved Amount_UA Equivalent]]/1000000</f>
        <v>21.694640700592263</v>
      </c>
      <c r="AQ1233" s="19">
        <f t="shared" si="330"/>
        <v>28.872095629976208</v>
      </c>
      <c r="AR1233" s="23" t="str">
        <f t="shared" si="331"/>
        <v>21-30</v>
      </c>
      <c r="AS1233" s="23" t="str">
        <f t="shared" si="332"/>
        <v>21-40</v>
      </c>
      <c r="AT1233" s="23" t="str">
        <f t="shared" si="333"/>
        <v>1-40</v>
      </c>
      <c r="AU1233" s="23" t="str">
        <f t="shared" si="334"/>
        <v>&lt;1-50 Mn</v>
      </c>
      <c r="AV1233" s="23">
        <f>Table2[[#This Row],[Amount]]</f>
        <v>30000000</v>
      </c>
      <c r="AW1233" s="23" t="str">
        <f t="shared" si="335"/>
        <v>Jan 2020</v>
      </c>
      <c r="AX1233" s="28">
        <f>IFERROR(VLOOKUP(Table2[[#This Row],[SAP Code]],[26]_16!A:B,2,FALSE),0)</f>
        <v>0</v>
      </c>
      <c r="AY1233" s="28">
        <f>IFERROR(VLOOKUP(Table2[[#This Row],[SAP Code]],[26]_16!D:E,2,FALSE)/ 1000000, 0)</f>
        <v>0</v>
      </c>
      <c r="AZ1233" s="28">
        <f>IFERROR(VLOOKUP(Table2[[#This Row],[SAP Code]],[26]_16!G:H,2,FALSE)/ 1000000, 0)</f>
        <v>0</v>
      </c>
      <c r="BA1233" s="28">
        <f>IFERROR(VLOOKUP(Table2[[#This Row],[SAP Code]],[26]_16!J:K,2,FALSE)/ 1000000, 0)</f>
        <v>0</v>
      </c>
      <c r="BB1233" s="28">
        <f>IFERROR(VLOOKUP(Table2[[#This Row],[SAP Code]],[26]_16!M:N,2,FALSE)/ 1000000, 0)</f>
        <v>0</v>
      </c>
      <c r="BC1233" s="28">
        <f>IFERROR(VLOOKUP(Table2[[#This Row],[SAP Code]],[26]_16!P:Q,2,FALSE),0)</f>
        <v>41.608588009999998</v>
      </c>
      <c r="BD1233" s="28">
        <f>IFERROR(VLOOKUP(Table2[[#This Row],[SAP Code]],[26]_16!S:T,2,FALSE),0)</f>
        <v>0</v>
      </c>
      <c r="BE1233" s="28">
        <f>IFERROR(VLOOKUP(Table2[[#This Row],[SAP Code]],[26]_16!V:W,2,FALSE)/ 1000000, 0)</f>
        <v>0</v>
      </c>
      <c r="BF1233" s="28">
        <f>IFERROR(VLOOKUP(Table2[[#This Row],[SAP Code]],[26]_16!Y:Z,2,FALSE)/ 1000000, 0)</f>
        <v>0</v>
      </c>
      <c r="BG1233" s="28" t="str">
        <f>IFERROR(VLOOKUP(Table2[[#This Row],[SAP Code]],[26]port!$A:$AD,30,FALSE),"unknown")</f>
        <v>OnGo</v>
      </c>
      <c r="BH1233" s="29" t="str">
        <f t="shared" si="336"/>
        <v>Ongoing</v>
      </c>
      <c r="BI1233" s="16"/>
    </row>
    <row r="1234" spans="1:61" ht="17.100000000000001" customHeight="1">
      <c r="A1234" s="16" t="s">
        <v>150</v>
      </c>
      <c r="B1234" s="16" t="s">
        <v>4235</v>
      </c>
      <c r="C1234" s="16" t="s">
        <v>4236</v>
      </c>
      <c r="D1234" s="16" t="s">
        <v>4232</v>
      </c>
      <c r="E1234" s="18">
        <v>43845</v>
      </c>
      <c r="F1234" s="16" t="s">
        <v>3802</v>
      </c>
      <c r="G1234" s="16" t="s">
        <v>1757</v>
      </c>
      <c r="H1234" s="16" t="s">
        <v>132</v>
      </c>
      <c r="I1234" s="16" t="s">
        <v>102</v>
      </c>
      <c r="J1234" s="16" t="s">
        <v>1030</v>
      </c>
      <c r="K1234" s="16" t="s">
        <v>1031</v>
      </c>
      <c r="L1234" s="16" t="s">
        <v>195</v>
      </c>
      <c r="M1234" s="19">
        <v>4500000</v>
      </c>
      <c r="N1234" s="19">
        <v>3641130.2068161955</v>
      </c>
      <c r="O1234" s="20" t="s">
        <v>3806</v>
      </c>
      <c r="P1234" s="21">
        <v>5060140000554</v>
      </c>
      <c r="Q1234" s="20" t="s">
        <v>87</v>
      </c>
      <c r="R1234" s="16" t="str">
        <f t="shared" si="326"/>
        <v>OTHERS</v>
      </c>
      <c r="S1234" s="16" t="str">
        <f t="shared" si="325"/>
        <v>H</v>
      </c>
      <c r="T1234" s="16" t="str">
        <f t="shared" si="340"/>
        <v>Blend Countries</v>
      </c>
      <c r="U1234" s="16" t="str">
        <f t="shared" si="327"/>
        <v>Non-Transition States</v>
      </c>
      <c r="V1234" s="22" t="str">
        <f>IF(ISNUMBER(MATCH(A1234, {"Gabon","Sudan","Niger","Mali","Burkina Faso","Guinea"}, 0)), "De Facto Countries", "Non-De Facto Countries")</f>
        <v>Non-De Facto Countries</v>
      </c>
      <c r="W1234" s="16" t="str">
        <f t="shared" si="338"/>
        <v>West</v>
      </c>
      <c r="X1234" s="16" t="str">
        <f t="shared" si="339"/>
        <v>Finance</v>
      </c>
      <c r="Y1234" s="23"/>
      <c r="AA1234" s="23">
        <f>Table2[[#This Row],[Approved Amount_UA Equivalent]]</f>
        <v>3641130.2068161955</v>
      </c>
      <c r="AD1234" s="23">
        <f>SUM(Table2[[#This Row],[Feed Africa ]:[Improve Quality Of Life ]])</f>
        <v>3641130.2068161955</v>
      </c>
      <c r="AE1234" s="16" t="b">
        <f>Table2[[#This Row],[Total HI5]]=Table2[[#This Row],[Approved Amount_UA Equivalent]]</f>
        <v>1</v>
      </c>
      <c r="AF1234" s="24">
        <v>11</v>
      </c>
      <c r="AG1234" s="20" t="str">
        <f t="shared" si="328"/>
        <v>Line of Credit</v>
      </c>
      <c r="AH1234" s="24" t="e">
        <f>VLOOKUP(Table2[[#This Row],[SAP Code]],[25]DATA!$A:$G,7,FALSE)</f>
        <v>#N/A</v>
      </c>
      <c r="AI1234" s="20" t="str">
        <f t="shared" si="329"/>
        <v>Other Investment</v>
      </c>
      <c r="AJ1234" s="25" t="s">
        <v>106</v>
      </c>
      <c r="AK1234" s="25" t="s">
        <v>107</v>
      </c>
      <c r="AL1234" s="23" t="str" cm="1">
        <f t="array" ref="AL1234">_xlfn.SWITCH(AK1234,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34" s="26">
        <v>2</v>
      </c>
      <c r="AN1234" s="25" t="str">
        <f t="shared" si="337"/>
        <v>Non-Sovereign</v>
      </c>
      <c r="AO1234" s="27">
        <v>1</v>
      </c>
      <c r="AP1234" s="23">
        <f>Table2[[#This Row],[Approved Amount_UA Equivalent]]/1000000</f>
        <v>3.6411302068161957</v>
      </c>
      <c r="AQ1234" s="19">
        <f t="shared" si="330"/>
        <v>4.8457617244392663</v>
      </c>
      <c r="AR1234" s="23" t="str">
        <f t="shared" si="331"/>
        <v>1-10</v>
      </c>
      <c r="AS1234" s="23" t="str">
        <f t="shared" si="332"/>
        <v>1-20</v>
      </c>
      <c r="AT1234" s="23" t="str">
        <f t="shared" si="333"/>
        <v>1-40</v>
      </c>
      <c r="AU1234" s="23" t="str">
        <f t="shared" si="334"/>
        <v>&lt;1-50 Mn</v>
      </c>
      <c r="AV1234" s="23">
        <f>Table2[[#This Row],[Amount]]</f>
        <v>4500000</v>
      </c>
      <c r="AW1234" s="23" t="str">
        <f t="shared" si="335"/>
        <v>Jan 2020</v>
      </c>
      <c r="AX1234" s="28">
        <f>IFERROR(VLOOKUP(Table2[[#This Row],[SAP Code]],[26]_16!A:B,2,FALSE),0)</f>
        <v>0</v>
      </c>
      <c r="AY1234" s="28">
        <f>IFERROR(VLOOKUP(Table2[[#This Row],[SAP Code]],[26]_16!D:E,2,FALSE)/ 1000000, 0)</f>
        <v>0</v>
      </c>
      <c r="AZ1234" s="28">
        <f>IFERROR(VLOOKUP(Table2[[#This Row],[SAP Code]],[26]_16!G:H,2,FALSE)/ 1000000, 0)</f>
        <v>0</v>
      </c>
      <c r="BA1234" s="28">
        <f>IFERROR(VLOOKUP(Table2[[#This Row],[SAP Code]],[26]_16!J:K,2,FALSE)/ 1000000, 0)</f>
        <v>0</v>
      </c>
      <c r="BB1234" s="28">
        <f>IFERROR(VLOOKUP(Table2[[#This Row],[SAP Code]],[26]_16!M:N,2,FALSE)/ 1000000, 0)</f>
        <v>0</v>
      </c>
      <c r="BC1234" s="28">
        <f>IFERROR(VLOOKUP(Table2[[#This Row],[SAP Code]],[26]_16!P:Q,2,FALSE),0)</f>
        <v>0</v>
      </c>
      <c r="BD1234" s="28">
        <f>IFERROR(VLOOKUP(Table2[[#This Row],[SAP Code]],[26]_16!S:T,2,FALSE),0)</f>
        <v>0</v>
      </c>
      <c r="BE1234" s="28">
        <f>IFERROR(VLOOKUP(Table2[[#This Row],[SAP Code]],[26]_16!V:W,2,FALSE)/ 1000000, 0)</f>
        <v>7.9758809400000006</v>
      </c>
      <c r="BF1234" s="28">
        <f>IFERROR(VLOOKUP(Table2[[#This Row],[SAP Code]],[26]_16!Y:Z,2,FALSE)/ 1000000, 0)</f>
        <v>0</v>
      </c>
      <c r="BG1234" s="28" t="str">
        <f>IFERROR(VLOOKUP(Table2[[#This Row],[SAP Code]],[26]port!$A:$AD,30,FALSE),"unknown")</f>
        <v>OnGo</v>
      </c>
      <c r="BH1234" s="29" t="str">
        <f t="shared" si="336"/>
        <v>Ongoing</v>
      </c>
      <c r="BI1234" s="16"/>
    </row>
    <row r="1235" spans="1:61" ht="17.100000000000001" customHeight="1">
      <c r="A1235" s="16" t="s">
        <v>150</v>
      </c>
      <c r="B1235" s="16" t="s">
        <v>4237</v>
      </c>
      <c r="C1235" s="16" t="s">
        <v>4238</v>
      </c>
      <c r="D1235" s="16" t="s">
        <v>4239</v>
      </c>
      <c r="E1235" s="18">
        <v>43850</v>
      </c>
      <c r="F1235" s="16" t="s">
        <v>154</v>
      </c>
      <c r="G1235" s="16" t="s">
        <v>74</v>
      </c>
      <c r="H1235" s="16" t="s">
        <v>132</v>
      </c>
      <c r="I1235" s="16" t="s">
        <v>250</v>
      </c>
      <c r="J1235" s="16" t="s">
        <v>4240</v>
      </c>
      <c r="K1235" s="16" t="s">
        <v>84</v>
      </c>
      <c r="L1235" s="16" t="s">
        <v>70</v>
      </c>
      <c r="M1235" s="19">
        <v>20000000</v>
      </c>
      <c r="N1235" s="19">
        <v>14463093.800394842</v>
      </c>
      <c r="O1235" s="20" t="s">
        <v>2644</v>
      </c>
      <c r="P1235" s="21">
        <v>6540654001432</v>
      </c>
      <c r="Q1235" s="20" t="s">
        <v>72</v>
      </c>
      <c r="R1235" s="16" t="str">
        <f t="shared" si="326"/>
        <v>OTHERS</v>
      </c>
      <c r="S1235" s="16" t="str">
        <f t="shared" si="325"/>
        <v>K</v>
      </c>
      <c r="T1235" s="16" t="str">
        <f t="shared" si="340"/>
        <v>Blend Countries</v>
      </c>
      <c r="U1235" s="16" t="str">
        <f t="shared" si="327"/>
        <v>Non-Transition States</v>
      </c>
      <c r="V1235" s="22" t="str">
        <f>IF(ISNUMBER(MATCH(A1235, {"Gabon","Sudan","Niger","Mali","Burkina Faso","Guinea"}, 0)), "De Facto Countries", "Non-De Facto Countries")</f>
        <v>Non-De Facto Countries</v>
      </c>
      <c r="W1235" s="16" t="str">
        <f t="shared" si="338"/>
        <v>West</v>
      </c>
      <c r="X1235" s="16" t="str">
        <f t="shared" si="339"/>
        <v>Multi-Sector</v>
      </c>
      <c r="Y1235" s="23">
        <f>Table2[[#This Row],[Approved Amount_UA Equivalent]]/5</f>
        <v>2892618.7600789685</v>
      </c>
      <c r="Z1235" s="23">
        <f>Table2[[#This Row],[Approved Amount_UA Equivalent]]/5</f>
        <v>2892618.7600789685</v>
      </c>
      <c r="AA1235" s="23">
        <f>Table2[[#This Row],[Approved Amount_UA Equivalent]]/5</f>
        <v>2892618.7600789685</v>
      </c>
      <c r="AB1235" s="23">
        <f>Table2[[#This Row],[Approved Amount_UA Equivalent]]/5</f>
        <v>2892618.7600789685</v>
      </c>
      <c r="AC1235" s="23">
        <f>Table2[[#This Row],[Approved Amount_UA Equivalent]]/5</f>
        <v>2892618.7600789685</v>
      </c>
      <c r="AD1235" s="23">
        <f>SUM(Table2[[#This Row],[Feed Africa ]:[Improve Quality Of Life ]])</f>
        <v>14463093.800394842</v>
      </c>
      <c r="AE1235" s="16" t="b">
        <f>Table2[[#This Row],[Total HI5]]=Table2[[#This Row],[Approved Amount_UA Equivalent]]</f>
        <v>1</v>
      </c>
      <c r="AF1235" s="24">
        <v>10</v>
      </c>
      <c r="AG1235" s="20" t="str">
        <f t="shared" si="328"/>
        <v>Investment Project</v>
      </c>
      <c r="AH1235" s="24" t="e">
        <f>VLOOKUP(Table2[[#This Row],[SAP Code]],[25]DATA!$A:$G,7,FALSE)</f>
        <v>#N/A</v>
      </c>
      <c r="AI1235" s="20" t="str">
        <f t="shared" si="329"/>
        <v>Other Investment</v>
      </c>
      <c r="AJ1235" s="25" t="s">
        <v>254</v>
      </c>
      <c r="AK1235" s="25" t="s">
        <v>74</v>
      </c>
      <c r="AL1235" s="23" t="str" cm="1">
        <f t="array" ref="AL1235">_xlfn.SWITCH(AK1235,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35" s="26">
        <v>1</v>
      </c>
      <c r="AN1235" s="25" t="str">
        <f t="shared" si="337"/>
        <v>Sovereign</v>
      </c>
      <c r="AO1235" s="27">
        <v>1</v>
      </c>
      <c r="AP1235" s="23">
        <f>Table2[[#This Row],[Approved Amount_UA Equivalent]]/1000000</f>
        <v>14.463093800394843</v>
      </c>
      <c r="AQ1235" s="19">
        <f t="shared" si="330"/>
        <v>19.248063753317471</v>
      </c>
      <c r="AR1235" s="23" t="str">
        <f t="shared" si="331"/>
        <v>11-20</v>
      </c>
      <c r="AS1235" s="23" t="str">
        <f t="shared" si="332"/>
        <v>1-20</v>
      </c>
      <c r="AT1235" s="23" t="str">
        <f t="shared" si="333"/>
        <v>1-40</v>
      </c>
      <c r="AU1235" s="23" t="str">
        <f t="shared" si="334"/>
        <v>&lt;1-50 Mn</v>
      </c>
      <c r="AV1235" s="23">
        <f>Table2[[#This Row],[Amount]]</f>
        <v>20000000</v>
      </c>
      <c r="AW1235" s="23" t="str">
        <f t="shared" si="335"/>
        <v>Jan 2020</v>
      </c>
      <c r="AX1235" s="28">
        <f>IFERROR(VLOOKUP(Table2[[#This Row],[SAP Code]],[26]_16!A:B,2,FALSE),0)</f>
        <v>0</v>
      </c>
      <c r="AY1235" s="28">
        <f>IFERROR(VLOOKUP(Table2[[#This Row],[SAP Code]],[26]_16!D:E,2,FALSE)/ 1000000, 0)</f>
        <v>0</v>
      </c>
      <c r="AZ1235" s="28">
        <f>IFERROR(VLOOKUP(Table2[[#This Row],[SAP Code]],[26]_16!G:H,2,FALSE)/ 1000000, 0)</f>
        <v>0</v>
      </c>
      <c r="BA1235" s="28">
        <f>IFERROR(VLOOKUP(Table2[[#This Row],[SAP Code]],[26]_16!J:K,2,FALSE)/ 1000000, 0)</f>
        <v>0</v>
      </c>
      <c r="BB1235" s="28">
        <f>IFERROR(VLOOKUP(Table2[[#This Row],[SAP Code]],[26]_16!M:N,2,FALSE)/ 1000000, 0)</f>
        <v>0.19732138000000002</v>
      </c>
      <c r="BC1235" s="28">
        <f>IFERROR(VLOOKUP(Table2[[#This Row],[SAP Code]],[26]_16!P:Q,2,FALSE),0)</f>
        <v>1.6776510400000002</v>
      </c>
      <c r="BD1235" s="28">
        <f>IFERROR(VLOOKUP(Table2[[#This Row],[SAP Code]],[26]_16!S:T,2,FALSE),0)</f>
        <v>6.9344732299999974</v>
      </c>
      <c r="BE1235" s="28">
        <f>IFERROR(VLOOKUP(Table2[[#This Row],[SAP Code]],[26]_16!V:W,2,FALSE)/ 1000000, 0)</f>
        <v>3.7132788799999998</v>
      </c>
      <c r="BF1235" s="28">
        <f>IFERROR(VLOOKUP(Table2[[#This Row],[SAP Code]],[26]_16!Y:Z,2,FALSE)/ 1000000, 0)</f>
        <v>0.90940068000000018</v>
      </c>
      <c r="BG1235" s="28" t="str">
        <f>IFERROR(VLOOKUP(Table2[[#This Row],[SAP Code]],[26]port!$A:$AD,30,FALSE),"unknown")</f>
        <v>OnGo</v>
      </c>
      <c r="BH1235" s="29" t="str">
        <f t="shared" si="336"/>
        <v>Ongoing</v>
      </c>
      <c r="BI1235" s="16"/>
    </row>
    <row r="1236" spans="1:61" ht="17.100000000000001" customHeight="1">
      <c r="A1236" s="16" t="s">
        <v>141</v>
      </c>
      <c r="B1236" s="16" t="s">
        <v>4241</v>
      </c>
      <c r="C1236" s="16" t="s">
        <v>4242</v>
      </c>
      <c r="D1236" s="16" t="s">
        <v>4243</v>
      </c>
      <c r="E1236" s="18">
        <v>43850</v>
      </c>
      <c r="F1236" s="16" t="s">
        <v>1195</v>
      </c>
      <c r="G1236" s="16" t="s">
        <v>74</v>
      </c>
      <c r="H1236" s="37" t="s">
        <v>213</v>
      </c>
      <c r="I1236" s="16" t="s">
        <v>250</v>
      </c>
      <c r="J1236" s="16" t="s">
        <v>83</v>
      </c>
      <c r="K1236" s="16" t="s">
        <v>69</v>
      </c>
      <c r="L1236" s="16" t="s">
        <v>85</v>
      </c>
      <c r="M1236" s="19">
        <v>850000</v>
      </c>
      <c r="N1236" s="19">
        <v>850000</v>
      </c>
      <c r="O1236" s="20" t="s">
        <v>4244</v>
      </c>
      <c r="P1236" s="21">
        <v>2100155040643</v>
      </c>
      <c r="Q1236" s="20" t="s">
        <v>72</v>
      </c>
      <c r="R1236" s="16" t="str">
        <f t="shared" si="326"/>
        <v>ADF Including TSF</v>
      </c>
      <c r="S1236" s="16" t="str">
        <f t="shared" si="325"/>
        <v>K</v>
      </c>
      <c r="T1236" s="16" t="str">
        <f t="shared" si="340"/>
        <v>Multinational</v>
      </c>
      <c r="U1236" s="16" t="str">
        <f t="shared" si="327"/>
        <v>Multinational</v>
      </c>
      <c r="V1236" s="22" t="str">
        <f>IF(ISNUMBER(MATCH(A1236, {"Gabon","Sudan","Niger","Mali","Burkina Faso","Guinea"}, 0)), "De Facto Countries", "Non-De Facto Countries")</f>
        <v>Non-De Facto Countries</v>
      </c>
      <c r="W1236" s="16" t="str">
        <f t="shared" si="338"/>
        <v>Multi</v>
      </c>
      <c r="X1236" s="16" t="str">
        <f t="shared" si="339"/>
        <v>Multi-Sector</v>
      </c>
      <c r="Y1236" s="23">
        <f>Table2[[#This Row],[Approved Amount_UA Equivalent]]/5</f>
        <v>170000</v>
      </c>
      <c r="Z1236" s="23">
        <f>Table2[[#This Row],[Approved Amount_UA Equivalent]]/5</f>
        <v>170000</v>
      </c>
      <c r="AA1236" s="23">
        <f>Table2[[#This Row],[Approved Amount_UA Equivalent]]/5</f>
        <v>170000</v>
      </c>
      <c r="AB1236" s="23">
        <f>Table2[[#This Row],[Approved Amount_UA Equivalent]]/5</f>
        <v>170000</v>
      </c>
      <c r="AC1236" s="23">
        <f>Table2[[#This Row],[Approved Amount_UA Equivalent]]/5</f>
        <v>170000</v>
      </c>
      <c r="AD1236" s="23">
        <f>SUM(Table2[[#This Row],[Feed Africa ]:[Improve Quality Of Life ]])</f>
        <v>850000</v>
      </c>
      <c r="AE1236" s="16" t="b">
        <f>Table2[[#This Row],[Total HI5]]=Table2[[#This Row],[Approved Amount_UA Equivalent]]</f>
        <v>1</v>
      </c>
      <c r="AF1236" s="24">
        <v>41</v>
      </c>
      <c r="AG1236" s="20" t="str">
        <f t="shared" si="328"/>
        <v>ISP and Investment Project</v>
      </c>
      <c r="AH1236" s="24" t="e">
        <f>VLOOKUP(Table2[[#This Row],[SAP Code]],[25]DATA!$A:$G,7,FALSE)</f>
        <v>#N/A</v>
      </c>
      <c r="AI1236" s="20" t="str">
        <f t="shared" si="329"/>
        <v>Other Investment</v>
      </c>
      <c r="AJ1236" s="25" t="s">
        <v>254</v>
      </c>
      <c r="AK1236" s="25" t="s">
        <v>74</v>
      </c>
      <c r="AL1236" s="23" t="str" cm="1">
        <f t="array" ref="AL1236">_xlfn.SWITCH(AK1236,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36" s="26">
        <v>1</v>
      </c>
      <c r="AN1236" s="25" t="str">
        <f t="shared" si="337"/>
        <v>Sovereign</v>
      </c>
      <c r="AO1236" s="27">
        <v>1</v>
      </c>
      <c r="AP1236" s="23">
        <f>Table2[[#This Row],[Approved Amount_UA Equivalent]]/1000000</f>
        <v>0.85</v>
      </c>
      <c r="AQ1236" s="19">
        <f t="shared" si="330"/>
        <v>1.1312139999999999</v>
      </c>
      <c r="AR1236" s="23" t="str">
        <f t="shared" si="331"/>
        <v>1-10</v>
      </c>
      <c r="AS1236" s="23" t="str">
        <f t="shared" si="332"/>
        <v>1-20</v>
      </c>
      <c r="AT1236" s="23" t="str">
        <f t="shared" si="333"/>
        <v>1-40</v>
      </c>
      <c r="AU1236" s="23" t="str">
        <f t="shared" si="334"/>
        <v>&lt;1-50 Mn</v>
      </c>
      <c r="AV1236" s="23">
        <f>Table2[[#This Row],[Amount]]</f>
        <v>850000</v>
      </c>
      <c r="AW1236" s="23" t="str">
        <f t="shared" si="335"/>
        <v>Jan 2020</v>
      </c>
      <c r="AX1236" s="28">
        <f>IFERROR(VLOOKUP(Table2[[#This Row],[SAP Code]],[26]_16!A:B,2,FALSE),0)</f>
        <v>0</v>
      </c>
      <c r="AY1236" s="28">
        <f>IFERROR(VLOOKUP(Table2[[#This Row],[SAP Code]],[26]_16!D:E,2,FALSE)/ 1000000, 0)</f>
        <v>0</v>
      </c>
      <c r="AZ1236" s="28">
        <f>IFERROR(VLOOKUP(Table2[[#This Row],[SAP Code]],[26]_16!G:H,2,FALSE)/ 1000000, 0)</f>
        <v>0</v>
      </c>
      <c r="BA1236" s="28">
        <f>IFERROR(VLOOKUP(Table2[[#This Row],[SAP Code]],[26]_16!J:K,2,FALSE)/ 1000000, 0)</f>
        <v>0</v>
      </c>
      <c r="BB1236" s="28">
        <f>IFERROR(VLOOKUP(Table2[[#This Row],[SAP Code]],[26]_16!M:N,2,FALSE)/ 1000000, 0)</f>
        <v>0</v>
      </c>
      <c r="BC1236" s="28">
        <f>IFERROR(VLOOKUP(Table2[[#This Row],[SAP Code]],[26]_16!P:Q,2,FALSE),0)</f>
        <v>0.14179168</v>
      </c>
      <c r="BD1236" s="28">
        <f>IFERROR(VLOOKUP(Table2[[#This Row],[SAP Code]],[26]_16!S:T,2,FALSE),0)</f>
        <v>0.433284</v>
      </c>
      <c r="BE1236" s="28">
        <f>IFERROR(VLOOKUP(Table2[[#This Row],[SAP Code]],[26]_16!V:W,2,FALSE)/ 1000000, 0)</f>
        <v>5.0372400000000001E-3</v>
      </c>
      <c r="BF1236" s="28">
        <f>IFERROR(VLOOKUP(Table2[[#This Row],[SAP Code]],[26]_16!Y:Z,2,FALSE)/ 1000000, 0)</f>
        <v>0.26988703999999997</v>
      </c>
      <c r="BG1236" s="28" t="str">
        <f>IFERROR(VLOOKUP(Table2[[#This Row],[SAP Code]],[26]port!$A:$AD,30,FALSE),"unknown")</f>
        <v>OnGo</v>
      </c>
      <c r="BH1236" s="29" t="str">
        <f t="shared" si="336"/>
        <v>Ongoing</v>
      </c>
      <c r="BI1236" s="16"/>
    </row>
    <row r="1237" spans="1:61" ht="17.100000000000001" customHeight="1">
      <c r="A1237" s="16" t="s">
        <v>495</v>
      </c>
      <c r="B1237" s="16" t="s">
        <v>4245</v>
      </c>
      <c r="C1237" s="16" t="s">
        <v>4246</v>
      </c>
      <c r="D1237" s="16" t="s">
        <v>4247</v>
      </c>
      <c r="E1237" s="18">
        <v>43852</v>
      </c>
      <c r="F1237" s="16" t="s">
        <v>499</v>
      </c>
      <c r="G1237" s="16" t="s">
        <v>2220</v>
      </c>
      <c r="H1237" s="16" t="s">
        <v>101</v>
      </c>
      <c r="I1237" s="16" t="s">
        <v>155</v>
      </c>
      <c r="J1237" s="16" t="s">
        <v>83</v>
      </c>
      <c r="K1237" s="16" t="s">
        <v>69</v>
      </c>
      <c r="L1237" s="16" t="s">
        <v>85</v>
      </c>
      <c r="M1237" s="19">
        <v>500000</v>
      </c>
      <c r="N1237" s="19">
        <v>500000</v>
      </c>
      <c r="O1237" s="20" t="s">
        <v>4248</v>
      </c>
      <c r="P1237" s="21">
        <v>2100155040640</v>
      </c>
      <c r="Q1237" s="20" t="s">
        <v>87</v>
      </c>
      <c r="R1237" s="16" t="str">
        <f t="shared" si="326"/>
        <v>ADF Including TSF</v>
      </c>
      <c r="S1237" s="16" t="str">
        <f t="shared" si="325"/>
        <v>A</v>
      </c>
      <c r="T1237" s="16" t="str">
        <f t="shared" si="340"/>
        <v>ADF Countries</v>
      </c>
      <c r="U1237" s="16" t="str">
        <f t="shared" si="327"/>
        <v>Transition States</v>
      </c>
      <c r="V1237" s="22" t="str">
        <f>IF(ISNUMBER(MATCH(A1237, {"Gabon","Sudan","Niger","Mali","Burkina Faso","Guinea"}, 0)), "De Facto Countries", "Non-De Facto Countries")</f>
        <v>Non-De Facto Countries</v>
      </c>
      <c r="W1237" s="16" t="str">
        <f t="shared" si="338"/>
        <v>South</v>
      </c>
      <c r="X1237" s="16" t="str">
        <f t="shared" si="339"/>
        <v>Agriculture</v>
      </c>
      <c r="Y1237" s="23">
        <f>Table2[[#This Row],[Approved Amount_UA Equivalent]]</f>
        <v>500000</v>
      </c>
      <c r="AD1237" s="23">
        <f>SUM(Table2[[#This Row],[Feed Africa ]:[Improve Quality Of Life ]])</f>
        <v>500000</v>
      </c>
      <c r="AE1237" s="16" t="b">
        <f>Table2[[#This Row],[Total HI5]]=Table2[[#This Row],[Approved Amount_UA Equivalent]]</f>
        <v>1</v>
      </c>
      <c r="AF1237" s="24">
        <v>41</v>
      </c>
      <c r="AG1237" s="20" t="str">
        <f t="shared" si="328"/>
        <v>ISP and Investment Project</v>
      </c>
      <c r="AH1237" s="24" t="e">
        <f>VLOOKUP(Table2[[#This Row],[SAP Code]],[25]DATA!$A:$G,7,FALSE)</f>
        <v>#N/A</v>
      </c>
      <c r="AI1237" s="20" t="str">
        <f t="shared" si="329"/>
        <v>Infrastructure</v>
      </c>
      <c r="AJ1237" s="25" t="s">
        <v>157</v>
      </c>
      <c r="AK1237" s="25" t="s">
        <v>2220</v>
      </c>
      <c r="AL1237" s="23" t="str" cm="1">
        <f t="array" ref="AL1237">_xlfn.SWITCH(AK1237,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37" s="26">
        <v>1</v>
      </c>
      <c r="AN1237" s="25" t="str">
        <f t="shared" si="337"/>
        <v>Sovereign</v>
      </c>
      <c r="AO1237" s="27">
        <v>1</v>
      </c>
      <c r="AP1237" s="23">
        <f>Table2[[#This Row],[Approved Amount_UA Equivalent]]/1000000</f>
        <v>0.5</v>
      </c>
      <c r="AQ1237" s="19">
        <f t="shared" si="330"/>
        <v>0.66542000000000001</v>
      </c>
      <c r="AR1237" s="23" t="str">
        <f t="shared" si="331"/>
        <v>1-10</v>
      </c>
      <c r="AS1237" s="23" t="str">
        <f t="shared" si="332"/>
        <v>1-20</v>
      </c>
      <c r="AT1237" s="23" t="str">
        <f t="shared" si="333"/>
        <v>1-40</v>
      </c>
      <c r="AU1237" s="23" t="str">
        <f t="shared" si="334"/>
        <v>&lt;1-50 Mn</v>
      </c>
      <c r="AV1237" s="23">
        <f>Table2[[#This Row],[Amount]]</f>
        <v>500000</v>
      </c>
      <c r="AW1237" s="23" t="str">
        <f t="shared" si="335"/>
        <v>Jan 2020</v>
      </c>
      <c r="AX1237" s="28">
        <f>IFERROR(VLOOKUP(Table2[[#This Row],[SAP Code]],[26]_16!A:B,2,FALSE),0)</f>
        <v>0</v>
      </c>
      <c r="AY1237" s="28">
        <f>IFERROR(VLOOKUP(Table2[[#This Row],[SAP Code]],[26]_16!D:E,2,FALSE)/ 1000000, 0)</f>
        <v>0</v>
      </c>
      <c r="AZ1237" s="28">
        <f>IFERROR(VLOOKUP(Table2[[#This Row],[SAP Code]],[26]_16!G:H,2,FALSE)/ 1000000, 0)</f>
        <v>0</v>
      </c>
      <c r="BA1237" s="28">
        <f>IFERROR(VLOOKUP(Table2[[#This Row],[SAP Code]],[26]_16!J:K,2,FALSE)/ 1000000, 0)</f>
        <v>0</v>
      </c>
      <c r="BB1237" s="28">
        <f>IFERROR(VLOOKUP(Table2[[#This Row],[SAP Code]],[26]_16!M:N,2,FALSE)/ 1000000, 0)</f>
        <v>0</v>
      </c>
      <c r="BC1237" s="28">
        <f>IFERROR(VLOOKUP(Table2[[#This Row],[SAP Code]],[26]_16!P:Q,2,FALSE),0)</f>
        <v>0</v>
      </c>
      <c r="BD1237" s="28">
        <f>IFERROR(VLOOKUP(Table2[[#This Row],[SAP Code]],[26]_16!S:T,2,FALSE),0)</f>
        <v>9.228444999999999E-2</v>
      </c>
      <c r="BE1237" s="28">
        <f>IFERROR(VLOOKUP(Table2[[#This Row],[SAP Code]],[26]_16!V:W,2,FALSE)/ 1000000, 0)</f>
        <v>0.18256710999999998</v>
      </c>
      <c r="BF1237" s="28">
        <f>IFERROR(VLOOKUP(Table2[[#This Row],[SAP Code]],[26]_16!Y:Z,2,FALSE)/ 1000000, 0)</f>
        <v>0</v>
      </c>
      <c r="BG1237" s="28" t="str">
        <f>IFERROR(VLOOKUP(Table2[[#This Row],[SAP Code]],[26]port!$A:$AD,30,FALSE),"unknown")</f>
        <v>OnGo</v>
      </c>
      <c r="BH1237" s="29" t="str">
        <f t="shared" si="336"/>
        <v>Ongoing</v>
      </c>
      <c r="BI1237" s="16"/>
    </row>
    <row r="1238" spans="1:61" ht="17.100000000000001" customHeight="1">
      <c r="A1238" s="16" t="s">
        <v>203</v>
      </c>
      <c r="B1238" s="16" t="s">
        <v>4249</v>
      </c>
      <c r="C1238" s="16" t="s">
        <v>4250</v>
      </c>
      <c r="D1238" s="16" t="s">
        <v>4251</v>
      </c>
      <c r="E1238" s="18">
        <v>43859</v>
      </c>
      <c r="F1238" s="16" t="s">
        <v>4252</v>
      </c>
      <c r="G1238" s="16" t="s">
        <v>107</v>
      </c>
      <c r="H1238" s="37" t="s">
        <v>194</v>
      </c>
      <c r="I1238" s="16" t="s">
        <v>102</v>
      </c>
      <c r="J1238" s="16" t="s">
        <v>103</v>
      </c>
      <c r="K1238" s="16" t="s">
        <v>84</v>
      </c>
      <c r="L1238" s="16" t="s">
        <v>70</v>
      </c>
      <c r="M1238" s="19">
        <v>15000000</v>
      </c>
      <c r="N1238" s="19">
        <v>10847320.350296132</v>
      </c>
      <c r="O1238" s="20" t="s">
        <v>4253</v>
      </c>
      <c r="P1238" s="21">
        <v>2000130021091</v>
      </c>
      <c r="Q1238" s="20" t="s">
        <v>87</v>
      </c>
      <c r="R1238" s="16" t="str">
        <f t="shared" si="326"/>
        <v>ADB Private</v>
      </c>
      <c r="S1238" s="16" t="str">
        <f t="shared" si="325"/>
        <v>H</v>
      </c>
      <c r="T1238" s="16" t="str">
        <f t="shared" si="340"/>
        <v>ADB Countries</v>
      </c>
      <c r="U1238" s="16" t="str">
        <f t="shared" si="327"/>
        <v>Non-Transition States</v>
      </c>
      <c r="V1238" s="22" t="str">
        <f>IF(ISNUMBER(MATCH(A1238, {"Gabon","Sudan","Niger","Mali","Burkina Faso","Guinea"}, 0)), "De Facto Countries", "Non-De Facto Countries")</f>
        <v>Non-De Facto Countries</v>
      </c>
      <c r="W1238" s="16" t="str">
        <f t="shared" si="338"/>
        <v>North</v>
      </c>
      <c r="X1238" s="16" t="str">
        <f t="shared" si="339"/>
        <v>Finance</v>
      </c>
      <c r="Y1238" s="23"/>
      <c r="AA1238" s="23">
        <f>Table2[[#This Row],[Approved Amount_UA Equivalent]]</f>
        <v>10847320.350296132</v>
      </c>
      <c r="AD1238" s="23">
        <f>SUM(Table2[[#This Row],[Feed Africa ]:[Improve Quality Of Life ]])</f>
        <v>10847320.350296132</v>
      </c>
      <c r="AE1238" s="16" t="b">
        <f>Table2[[#This Row],[Total HI5]]=Table2[[#This Row],[Approved Amount_UA Equivalent]]</f>
        <v>1</v>
      </c>
      <c r="AF1238" s="24">
        <v>10</v>
      </c>
      <c r="AG1238" s="20" t="str">
        <f t="shared" si="328"/>
        <v>Investment Project</v>
      </c>
      <c r="AH1238" s="24" t="e">
        <f>VLOOKUP(Table2[[#This Row],[SAP Code]],[25]DATA!$A:$G,7,FALSE)</f>
        <v>#N/A</v>
      </c>
      <c r="AI1238" s="20" t="str">
        <f t="shared" si="329"/>
        <v>Other Investment</v>
      </c>
      <c r="AJ1238" s="25" t="s">
        <v>106</v>
      </c>
      <c r="AK1238" s="25" t="s">
        <v>107</v>
      </c>
      <c r="AL1238" s="23" t="str" cm="1">
        <f t="array" ref="AL1238">_xlfn.SWITCH(AK1238,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38" s="26">
        <v>2</v>
      </c>
      <c r="AN1238" s="25" t="str">
        <f t="shared" si="337"/>
        <v>Non-Sovereign</v>
      </c>
      <c r="AO1238" s="27">
        <v>0.5</v>
      </c>
      <c r="AP1238" s="23">
        <f>Table2[[#This Row],[Approved Amount_UA Equivalent]]/1000000</f>
        <v>10.847320350296132</v>
      </c>
      <c r="AQ1238" s="19">
        <f t="shared" si="330"/>
        <v>14.436047814988104</v>
      </c>
      <c r="AR1238" s="23" t="str">
        <f t="shared" si="331"/>
        <v>11-20</v>
      </c>
      <c r="AS1238" s="23" t="str">
        <f t="shared" si="332"/>
        <v>1-20</v>
      </c>
      <c r="AT1238" s="23" t="str">
        <f t="shared" si="333"/>
        <v>1-40</v>
      </c>
      <c r="AU1238" s="23" t="str">
        <f t="shared" si="334"/>
        <v>&lt;1-50 Mn</v>
      </c>
      <c r="AV1238" s="23">
        <f>Table2[[#This Row],[Amount]]</f>
        <v>15000000</v>
      </c>
      <c r="AW1238" s="23" t="str">
        <f t="shared" si="335"/>
        <v>Jan 2020</v>
      </c>
      <c r="AX1238" s="28">
        <f>IFERROR(VLOOKUP(Table2[[#This Row],[SAP Code]],[26]_16!A:B,2,FALSE),0)</f>
        <v>0</v>
      </c>
      <c r="AY1238" s="28">
        <f>IFERROR(VLOOKUP(Table2[[#This Row],[SAP Code]],[26]_16!D:E,2,FALSE)/ 1000000, 0)</f>
        <v>0</v>
      </c>
      <c r="AZ1238" s="28">
        <f>IFERROR(VLOOKUP(Table2[[#This Row],[SAP Code]],[26]_16!G:H,2,FALSE)/ 1000000, 0)</f>
        <v>0</v>
      </c>
      <c r="BA1238" s="28">
        <f>IFERROR(VLOOKUP(Table2[[#This Row],[SAP Code]],[26]_16!J:K,2,FALSE)/ 1000000, 0)</f>
        <v>0</v>
      </c>
      <c r="BB1238" s="28">
        <f>IFERROR(VLOOKUP(Table2[[#This Row],[SAP Code]],[26]_16!M:N,2,FALSE)/ 1000000, 0)</f>
        <v>0</v>
      </c>
      <c r="BC1238" s="28">
        <f>IFERROR(VLOOKUP(Table2[[#This Row],[SAP Code]],[26]_16!P:Q,2,FALSE),0)</f>
        <v>0</v>
      </c>
      <c r="BD1238" s="28">
        <f>IFERROR(VLOOKUP(Table2[[#This Row],[SAP Code]],[26]_16!S:T,2,FALSE),0)</f>
        <v>0</v>
      </c>
      <c r="BE1238" s="28">
        <f>IFERROR(VLOOKUP(Table2[[#This Row],[SAP Code]],[26]_16!V:W,2,FALSE)/ 1000000, 0)</f>
        <v>10.26021484</v>
      </c>
      <c r="BF1238" s="28">
        <f>IFERROR(VLOOKUP(Table2[[#This Row],[SAP Code]],[26]_16!Y:Z,2,FALSE)/ 1000000, 0)</f>
        <v>0</v>
      </c>
      <c r="BG1238" s="28" t="str">
        <f>IFERROR(VLOOKUP(Table2[[#This Row],[SAP Code]],[26]port!$A:$AD,30,FALSE),"unknown")</f>
        <v>OnGo</v>
      </c>
      <c r="BH1238" s="29" t="str">
        <f t="shared" si="336"/>
        <v>Ongoing</v>
      </c>
      <c r="BI1238" s="16"/>
    </row>
    <row r="1239" spans="1:61" ht="17.100000000000001" customHeight="1">
      <c r="A1239" s="16" t="s">
        <v>203</v>
      </c>
      <c r="B1239" s="16" t="s">
        <v>4249</v>
      </c>
      <c r="C1239" s="16" t="s">
        <v>4254</v>
      </c>
      <c r="D1239" s="16" t="s">
        <v>4251</v>
      </c>
      <c r="E1239" s="18">
        <v>43859</v>
      </c>
      <c r="F1239" s="16" t="s">
        <v>4252</v>
      </c>
      <c r="G1239" s="16" t="s">
        <v>107</v>
      </c>
      <c r="H1239" s="37" t="s">
        <v>194</v>
      </c>
      <c r="I1239" s="16" t="s">
        <v>102</v>
      </c>
      <c r="J1239" s="16" t="s">
        <v>261</v>
      </c>
      <c r="K1239" s="16" t="s">
        <v>84</v>
      </c>
      <c r="L1239" s="16" t="s">
        <v>70</v>
      </c>
      <c r="M1239" s="19">
        <v>7000000</v>
      </c>
      <c r="N1239" s="19">
        <v>5062082.8301381953</v>
      </c>
      <c r="O1239" s="20" t="s">
        <v>4253</v>
      </c>
      <c r="P1239" s="21">
        <v>5050130000453</v>
      </c>
      <c r="Q1239" s="20" t="s">
        <v>87</v>
      </c>
      <c r="R1239" s="16" t="str">
        <f t="shared" si="326"/>
        <v>AGTF</v>
      </c>
      <c r="S1239" s="16" t="str">
        <f t="shared" si="325"/>
        <v>H</v>
      </c>
      <c r="T1239" s="16" t="str">
        <f t="shared" si="340"/>
        <v>ADB Countries</v>
      </c>
      <c r="U1239" s="16" t="str">
        <f t="shared" si="327"/>
        <v>Non-Transition States</v>
      </c>
      <c r="V1239" s="22" t="str">
        <f>IF(ISNUMBER(MATCH(A1239, {"Gabon","Sudan","Niger","Mali","Burkina Faso","Guinea"}, 0)), "De Facto Countries", "Non-De Facto Countries")</f>
        <v>Non-De Facto Countries</v>
      </c>
      <c r="W1239" s="16" t="str">
        <f t="shared" si="338"/>
        <v>North</v>
      </c>
      <c r="X1239" s="16" t="str">
        <f t="shared" si="339"/>
        <v>Finance</v>
      </c>
      <c r="Y1239" s="23"/>
      <c r="AA1239" s="23">
        <f>Table2[[#This Row],[Approved Amount_UA Equivalent]]</f>
        <v>5062082.8301381953</v>
      </c>
      <c r="AD1239" s="23">
        <f>SUM(Table2[[#This Row],[Feed Africa ]:[Improve Quality Of Life ]])</f>
        <v>5062082.8301381953</v>
      </c>
      <c r="AE1239" s="16" t="b">
        <f>Table2[[#This Row],[Total HI5]]=Table2[[#This Row],[Approved Amount_UA Equivalent]]</f>
        <v>1</v>
      </c>
      <c r="AF1239" s="24">
        <v>10</v>
      </c>
      <c r="AG1239" s="20" t="str">
        <f t="shared" si="328"/>
        <v>Investment Project</v>
      </c>
      <c r="AH1239" s="24" t="e">
        <f>VLOOKUP(Table2[[#This Row],[SAP Code]],[25]DATA!$A:$G,7,FALSE)</f>
        <v>#N/A</v>
      </c>
      <c r="AI1239" s="20" t="str">
        <f t="shared" si="329"/>
        <v>Other Investment</v>
      </c>
      <c r="AJ1239" s="25" t="s">
        <v>106</v>
      </c>
      <c r="AK1239" s="25" t="s">
        <v>107</v>
      </c>
      <c r="AL1239" s="23" t="str" cm="1">
        <f t="array" ref="AL1239">_xlfn.SWITCH(AK1239,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39" s="26">
        <v>2</v>
      </c>
      <c r="AN1239" s="25" t="str">
        <f t="shared" si="337"/>
        <v>Non-Sovereign</v>
      </c>
      <c r="AO1239" s="27">
        <v>0.5</v>
      </c>
      <c r="AP1239" s="23">
        <f>Table2[[#This Row],[Approved Amount_UA Equivalent]]/1000000</f>
        <v>5.0620828301381957</v>
      </c>
      <c r="AQ1239" s="19">
        <f t="shared" si="330"/>
        <v>6.7368223136611158</v>
      </c>
      <c r="AR1239" s="23" t="str">
        <f t="shared" si="331"/>
        <v>1-10</v>
      </c>
      <c r="AS1239" s="23" t="str">
        <f t="shared" si="332"/>
        <v>1-20</v>
      </c>
      <c r="AT1239" s="23" t="str">
        <f t="shared" si="333"/>
        <v>1-40</v>
      </c>
      <c r="AU1239" s="23" t="str">
        <f t="shared" si="334"/>
        <v>&lt;1-50 Mn</v>
      </c>
      <c r="AV1239" s="23">
        <f>Table2[[#This Row],[Amount]]</f>
        <v>7000000</v>
      </c>
      <c r="AW1239" s="23" t="str">
        <f t="shared" si="335"/>
        <v>Jan 2020</v>
      </c>
      <c r="AX1239" s="28">
        <f>IFERROR(VLOOKUP(Table2[[#This Row],[SAP Code]],[26]_16!A:B,2,FALSE),0)</f>
        <v>0</v>
      </c>
      <c r="AY1239" s="28">
        <f>IFERROR(VLOOKUP(Table2[[#This Row],[SAP Code]],[26]_16!D:E,2,FALSE)/ 1000000, 0)</f>
        <v>0</v>
      </c>
      <c r="AZ1239" s="28">
        <f>IFERROR(VLOOKUP(Table2[[#This Row],[SAP Code]],[26]_16!G:H,2,FALSE)/ 1000000, 0)</f>
        <v>0</v>
      </c>
      <c r="BA1239" s="28">
        <f>IFERROR(VLOOKUP(Table2[[#This Row],[SAP Code]],[26]_16!J:K,2,FALSE)/ 1000000, 0)</f>
        <v>0</v>
      </c>
      <c r="BB1239" s="28">
        <f>IFERROR(VLOOKUP(Table2[[#This Row],[SAP Code]],[26]_16!M:N,2,FALSE)/ 1000000, 0)</f>
        <v>0</v>
      </c>
      <c r="BC1239" s="28">
        <f>IFERROR(VLOOKUP(Table2[[#This Row],[SAP Code]],[26]_16!P:Q,2,FALSE),0)</f>
        <v>0</v>
      </c>
      <c r="BD1239" s="28">
        <f>IFERROR(VLOOKUP(Table2[[#This Row],[SAP Code]],[26]_16!S:T,2,FALSE),0)</f>
        <v>0</v>
      </c>
      <c r="BE1239" s="28">
        <f>IFERROR(VLOOKUP(Table2[[#This Row],[SAP Code]],[26]_16!V:W,2,FALSE)/ 1000000, 0)</f>
        <v>10.26021484</v>
      </c>
      <c r="BF1239" s="28">
        <f>IFERROR(VLOOKUP(Table2[[#This Row],[SAP Code]],[26]_16!Y:Z,2,FALSE)/ 1000000, 0)</f>
        <v>0</v>
      </c>
      <c r="BG1239" s="28" t="str">
        <f>IFERROR(VLOOKUP(Table2[[#This Row],[SAP Code]],[26]port!$A:$AD,30,FALSE),"unknown")</f>
        <v>OnGo</v>
      </c>
      <c r="BH1239" s="29" t="str">
        <f t="shared" si="336"/>
        <v>Ongoing</v>
      </c>
      <c r="BI1239" s="16"/>
    </row>
    <row r="1240" spans="1:61" ht="17.100000000000001" customHeight="1">
      <c r="A1240" s="16" t="s">
        <v>141</v>
      </c>
      <c r="B1240" s="16" t="s">
        <v>4255</v>
      </c>
      <c r="C1240" s="16" t="s">
        <v>4256</v>
      </c>
      <c r="D1240" s="16" t="s">
        <v>4257</v>
      </c>
      <c r="E1240" s="18">
        <v>43865</v>
      </c>
      <c r="F1240" s="16" t="s">
        <v>4258</v>
      </c>
      <c r="G1240" s="16" t="s">
        <v>140</v>
      </c>
      <c r="H1240" s="37" t="s">
        <v>213</v>
      </c>
      <c r="I1240" s="16" t="s">
        <v>138</v>
      </c>
      <c r="J1240" s="16" t="s">
        <v>83</v>
      </c>
      <c r="K1240" s="16" t="s">
        <v>69</v>
      </c>
      <c r="L1240" s="16" t="s">
        <v>85</v>
      </c>
      <c r="M1240" s="19">
        <v>5000000</v>
      </c>
      <c r="N1240" s="19">
        <v>5000000</v>
      </c>
      <c r="O1240" s="20" t="s">
        <v>4259</v>
      </c>
      <c r="P1240" s="21">
        <v>2100155040646</v>
      </c>
      <c r="Q1240" s="20" t="s">
        <v>72</v>
      </c>
      <c r="R1240" s="16" t="str">
        <f t="shared" si="326"/>
        <v>ADF Including TSF</v>
      </c>
      <c r="S1240" s="16" t="str">
        <f t="shared" si="325"/>
        <v>D</v>
      </c>
      <c r="T1240" s="16" t="str">
        <f t="shared" si="340"/>
        <v>Multinational</v>
      </c>
      <c r="U1240" s="16" t="str">
        <f t="shared" si="327"/>
        <v>Multinational</v>
      </c>
      <c r="V1240" s="22" t="str">
        <f>IF(ISNUMBER(MATCH(A1240, {"Gabon","Sudan","Niger","Mali","Burkina Faso","Guinea"}, 0)), "De Facto Countries", "Non-De Facto Countries")</f>
        <v>Non-De Facto Countries</v>
      </c>
      <c r="W1240" s="16" t="str">
        <f t="shared" si="338"/>
        <v>Multi</v>
      </c>
      <c r="X1240" s="16" t="str">
        <f t="shared" si="339"/>
        <v>Transport</v>
      </c>
      <c r="Y1240" s="23"/>
      <c r="AB1240" s="23">
        <f>Table2[[#This Row],[Approved Amount_UA Equivalent]]</f>
        <v>5000000</v>
      </c>
      <c r="AD1240" s="23">
        <f>SUM(Table2[[#This Row],[Feed Africa ]:[Improve Quality Of Life ]])</f>
        <v>5000000</v>
      </c>
      <c r="AE1240" s="16" t="b">
        <f>Table2[[#This Row],[Total HI5]]=Table2[[#This Row],[Approved Amount_UA Equivalent]]</f>
        <v>1</v>
      </c>
      <c r="AF1240" s="24">
        <v>41</v>
      </c>
      <c r="AG1240" s="20" t="str">
        <f t="shared" si="328"/>
        <v>ISP and Investment Project</v>
      </c>
      <c r="AH1240" s="24" t="e">
        <f>VLOOKUP(Table2[[#This Row],[SAP Code]],[25]DATA!$A:$G,7,FALSE)</f>
        <v>#N/A</v>
      </c>
      <c r="AI1240" s="20" t="str">
        <f t="shared" si="329"/>
        <v>Infrastructure</v>
      </c>
      <c r="AJ1240" s="25" t="s">
        <v>89</v>
      </c>
      <c r="AK1240" s="25" t="s">
        <v>140</v>
      </c>
      <c r="AL1240" s="23" t="str" cm="1">
        <f t="array" ref="AL1240">_xlfn.SWITCH(AK1240,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40" s="26">
        <v>1</v>
      </c>
      <c r="AN1240" s="25" t="str">
        <f t="shared" si="337"/>
        <v>Sovereign</v>
      </c>
      <c r="AO1240" s="27">
        <v>1</v>
      </c>
      <c r="AP1240" s="23">
        <f>Table2[[#This Row],[Approved Amount_UA Equivalent]]/1000000</f>
        <v>5</v>
      </c>
      <c r="AQ1240" s="19">
        <f t="shared" si="330"/>
        <v>6.6542000000000003</v>
      </c>
      <c r="AR1240" s="23" t="str">
        <f t="shared" si="331"/>
        <v>1-10</v>
      </c>
      <c r="AS1240" s="23" t="str">
        <f t="shared" si="332"/>
        <v>1-20</v>
      </c>
      <c r="AT1240" s="23" t="str">
        <f t="shared" si="333"/>
        <v>1-40</v>
      </c>
      <c r="AU1240" s="23" t="str">
        <f t="shared" si="334"/>
        <v>&lt;1-50 Mn</v>
      </c>
      <c r="AV1240" s="23">
        <f>Table2[[#This Row],[Amount]]</f>
        <v>5000000</v>
      </c>
      <c r="AW1240" s="23" t="str">
        <f t="shared" si="335"/>
        <v>Feb 2020</v>
      </c>
      <c r="AX1240" s="28">
        <f>IFERROR(VLOOKUP(Table2[[#This Row],[SAP Code]],[26]_16!A:B,2,FALSE),0)</f>
        <v>0</v>
      </c>
      <c r="AY1240" s="28">
        <f>IFERROR(VLOOKUP(Table2[[#This Row],[SAP Code]],[26]_16!D:E,2,FALSE)/ 1000000, 0)</f>
        <v>0</v>
      </c>
      <c r="AZ1240" s="28">
        <f>IFERROR(VLOOKUP(Table2[[#This Row],[SAP Code]],[26]_16!G:H,2,FALSE)/ 1000000, 0)</f>
        <v>0</v>
      </c>
      <c r="BA1240" s="28">
        <f>IFERROR(VLOOKUP(Table2[[#This Row],[SAP Code]],[26]_16!J:K,2,FALSE)/ 1000000, 0)</f>
        <v>0</v>
      </c>
      <c r="BB1240" s="28">
        <f>IFERROR(VLOOKUP(Table2[[#This Row],[SAP Code]],[26]_16!M:N,2,FALSE)/ 1000000, 0)</f>
        <v>0</v>
      </c>
      <c r="BC1240" s="28">
        <f>IFERROR(VLOOKUP(Table2[[#This Row],[SAP Code]],[26]_16!P:Q,2,FALSE),0)</f>
        <v>0</v>
      </c>
      <c r="BD1240" s="28">
        <f>IFERROR(VLOOKUP(Table2[[#This Row],[SAP Code]],[26]_16!S:T,2,FALSE),0)</f>
        <v>0.35371419000000004</v>
      </c>
      <c r="BE1240" s="28">
        <f>IFERROR(VLOOKUP(Table2[[#This Row],[SAP Code]],[26]_16!V:W,2,FALSE)/ 1000000, 0)</f>
        <v>0.29674859000000003</v>
      </c>
      <c r="BF1240" s="28">
        <f>IFERROR(VLOOKUP(Table2[[#This Row],[SAP Code]],[26]_16!Y:Z,2,FALSE)/ 1000000, 0)</f>
        <v>0.23815104000000001</v>
      </c>
      <c r="BG1240" s="28" t="str">
        <f>IFERROR(VLOOKUP(Table2[[#This Row],[SAP Code]],[26]port!$A:$AD,30,FALSE),"unknown")</f>
        <v>OnGo</v>
      </c>
      <c r="BH1240" s="29" t="str">
        <f t="shared" si="336"/>
        <v>Ongoing</v>
      </c>
      <c r="BI1240" s="16"/>
    </row>
    <row r="1241" spans="1:61" ht="17.100000000000001" customHeight="1">
      <c r="A1241" s="16" t="s">
        <v>322</v>
      </c>
      <c r="B1241" s="16" t="s">
        <v>4260</v>
      </c>
      <c r="C1241" s="16" t="s">
        <v>4261</v>
      </c>
      <c r="D1241" s="16" t="s">
        <v>4262</v>
      </c>
      <c r="E1241" s="18">
        <v>43881</v>
      </c>
      <c r="F1241" s="16" t="s">
        <v>324</v>
      </c>
      <c r="G1241" s="16" t="s">
        <v>140</v>
      </c>
      <c r="H1241" s="16" t="s">
        <v>132</v>
      </c>
      <c r="I1241" s="16" t="s">
        <v>138</v>
      </c>
      <c r="J1241" s="16" t="s">
        <v>2463</v>
      </c>
      <c r="K1241" s="16" t="s">
        <v>69</v>
      </c>
      <c r="L1241" s="16" t="s">
        <v>85</v>
      </c>
      <c r="M1241" s="19">
        <v>6730000</v>
      </c>
      <c r="N1241" s="19">
        <v>6730000</v>
      </c>
      <c r="O1241" s="20" t="s">
        <v>2875</v>
      </c>
      <c r="P1241" s="21">
        <v>5900155016199</v>
      </c>
      <c r="Q1241" s="20" t="s">
        <v>72</v>
      </c>
      <c r="R1241" s="16" t="str">
        <f t="shared" si="326"/>
        <v>ADF Including TSF</v>
      </c>
      <c r="S1241" s="16" t="str">
        <f t="shared" si="325"/>
        <v>D</v>
      </c>
      <c r="T1241" s="16" t="str">
        <f t="shared" si="340"/>
        <v>ADF Countries</v>
      </c>
      <c r="U1241" s="16" t="str">
        <f t="shared" si="327"/>
        <v>Transition States</v>
      </c>
      <c r="V1241" s="22" t="str">
        <f>IF(ISNUMBER(MATCH(A1241, {"Gabon","Sudan","Niger","Mali","Burkina Faso","Guinea"}, 0)), "De Facto Countries", "Non-De Facto Countries")</f>
        <v>Non-De Facto Countries</v>
      </c>
      <c r="W1241" s="16" t="str">
        <f t="shared" si="338"/>
        <v>West</v>
      </c>
      <c r="X1241" s="16" t="str">
        <f t="shared" si="339"/>
        <v>Transport</v>
      </c>
      <c r="Y1241" s="23"/>
      <c r="AB1241" s="23">
        <f>Table2[[#This Row],[Approved Amount_UA Equivalent]]</f>
        <v>6730000</v>
      </c>
      <c r="AD1241" s="23">
        <f>SUM(Table2[[#This Row],[Feed Africa ]:[Improve Quality Of Life ]])</f>
        <v>6730000</v>
      </c>
      <c r="AE1241" s="16" t="b">
        <f>Table2[[#This Row],[Total HI5]]=Table2[[#This Row],[Approved Amount_UA Equivalent]]</f>
        <v>1</v>
      </c>
      <c r="AF1241" s="24">
        <v>10</v>
      </c>
      <c r="AG1241" s="20" t="str">
        <f t="shared" si="328"/>
        <v>Investment Project</v>
      </c>
      <c r="AH1241" s="24" t="e">
        <f>VLOOKUP(Table2[[#This Row],[SAP Code]],[25]DATA!$A:$G,7,FALSE)</f>
        <v>#N/A</v>
      </c>
      <c r="AI1241" s="20" t="str">
        <f t="shared" si="329"/>
        <v>Infrastructure</v>
      </c>
      <c r="AJ1241" s="25" t="s">
        <v>89</v>
      </c>
      <c r="AK1241" s="25" t="s">
        <v>140</v>
      </c>
      <c r="AL1241" s="23" t="str" cm="1">
        <f t="array" ref="AL1241">_xlfn.SWITCH(AK1241,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41" s="26">
        <v>1</v>
      </c>
      <c r="AN1241" s="25" t="str">
        <f t="shared" si="337"/>
        <v>Sovereign</v>
      </c>
      <c r="AO1241" s="27">
        <v>1</v>
      </c>
      <c r="AP1241" s="23">
        <f>Table2[[#This Row],[Approved Amount_UA Equivalent]]/1000000</f>
        <v>6.73</v>
      </c>
      <c r="AQ1241" s="19">
        <f t="shared" si="330"/>
        <v>8.9565532000000001</v>
      </c>
      <c r="AR1241" s="23" t="str">
        <f t="shared" si="331"/>
        <v>1-10</v>
      </c>
      <c r="AS1241" s="23" t="str">
        <f t="shared" si="332"/>
        <v>1-20</v>
      </c>
      <c r="AT1241" s="23" t="str">
        <f t="shared" si="333"/>
        <v>1-40</v>
      </c>
      <c r="AU1241" s="23" t="str">
        <f t="shared" si="334"/>
        <v>&lt;1-50 Mn</v>
      </c>
      <c r="AV1241" s="23">
        <f>Table2[[#This Row],[Amount]]</f>
        <v>6730000</v>
      </c>
      <c r="AW1241" s="23" t="str">
        <f t="shared" si="335"/>
        <v>Feb 2020</v>
      </c>
      <c r="AX1241" s="28">
        <f>IFERROR(VLOOKUP(Table2[[#This Row],[SAP Code]],[26]_16!A:B,2,FALSE),0)</f>
        <v>0</v>
      </c>
      <c r="AY1241" s="28">
        <f>IFERROR(VLOOKUP(Table2[[#This Row],[SAP Code]],[26]_16!D:E,2,FALSE)/ 1000000, 0)</f>
        <v>0</v>
      </c>
      <c r="AZ1241" s="28">
        <f>IFERROR(VLOOKUP(Table2[[#This Row],[SAP Code]],[26]_16!G:H,2,FALSE)/ 1000000, 0)</f>
        <v>0</v>
      </c>
      <c r="BA1241" s="28">
        <f>IFERROR(VLOOKUP(Table2[[#This Row],[SAP Code]],[26]_16!J:K,2,FALSE)/ 1000000, 0)</f>
        <v>0</v>
      </c>
      <c r="BB1241" s="28">
        <f>IFERROR(VLOOKUP(Table2[[#This Row],[SAP Code]],[26]_16!M:N,2,FALSE)/ 1000000, 0)</f>
        <v>0</v>
      </c>
      <c r="BC1241" s="28">
        <f>IFERROR(VLOOKUP(Table2[[#This Row],[SAP Code]],[26]_16!P:Q,2,FALSE),0)</f>
        <v>4.6466271599999995</v>
      </c>
      <c r="BD1241" s="28">
        <f>IFERROR(VLOOKUP(Table2[[#This Row],[SAP Code]],[26]_16!S:T,2,FALSE),0)</f>
        <v>2.3247786900000005</v>
      </c>
      <c r="BE1241" s="28">
        <f>IFERROR(VLOOKUP(Table2[[#This Row],[SAP Code]],[26]_16!V:W,2,FALSE)/ 1000000, 0)</f>
        <v>8.1609610999999997</v>
      </c>
      <c r="BF1241" s="28">
        <f>IFERROR(VLOOKUP(Table2[[#This Row],[SAP Code]],[26]_16!Y:Z,2,FALSE)/ 1000000, 0)</f>
        <v>10.749377730000001</v>
      </c>
      <c r="BG1241" s="28" t="str">
        <f>IFERROR(VLOOKUP(Table2[[#This Row],[SAP Code]],[26]port!$A:$AD,30,FALSE),"unknown")</f>
        <v>OnGo</v>
      </c>
      <c r="BH1241" s="29" t="str">
        <f t="shared" si="336"/>
        <v>Ongoing</v>
      </c>
      <c r="BI1241" s="16"/>
    </row>
    <row r="1242" spans="1:61" ht="17.100000000000001" customHeight="1">
      <c r="A1242" s="16" t="s">
        <v>310</v>
      </c>
      <c r="B1242" s="16" t="s">
        <v>4263</v>
      </c>
      <c r="C1242" s="16" t="s">
        <v>4264</v>
      </c>
      <c r="D1242" s="16" t="s">
        <v>4265</v>
      </c>
      <c r="E1242" s="18">
        <v>43887</v>
      </c>
      <c r="F1242" s="16" t="s">
        <v>3170</v>
      </c>
      <c r="G1242" s="16" t="s">
        <v>2220</v>
      </c>
      <c r="H1242" s="16" t="s">
        <v>132</v>
      </c>
      <c r="I1242" s="16" t="s">
        <v>155</v>
      </c>
      <c r="J1242" s="16" t="s">
        <v>261</v>
      </c>
      <c r="K1242" s="16" t="s">
        <v>84</v>
      </c>
      <c r="L1242" s="16" t="s">
        <v>70</v>
      </c>
      <c r="M1242" s="19">
        <v>12000000</v>
      </c>
      <c r="N1242" s="19">
        <v>8714913.3955481332</v>
      </c>
      <c r="O1242" s="20" t="s">
        <v>3174</v>
      </c>
      <c r="P1242" s="21">
        <v>5050130000457</v>
      </c>
      <c r="Q1242" s="20" t="s">
        <v>87</v>
      </c>
      <c r="R1242" s="16" t="str">
        <f t="shared" si="326"/>
        <v>AGTF</v>
      </c>
      <c r="S1242" s="16" t="str">
        <f t="shared" si="325"/>
        <v>A</v>
      </c>
      <c r="T1242" s="16" t="str">
        <f t="shared" si="340"/>
        <v>ADF Countries</v>
      </c>
      <c r="U1242" s="16" t="str">
        <f t="shared" si="327"/>
        <v>Non-Transition States</v>
      </c>
      <c r="V1242" s="22" t="str">
        <f>IF(ISNUMBER(MATCH(A1242, {"Gabon","Sudan","Niger","Mali","Burkina Faso","Guinea"}, 0)), "De Facto Countries", "Non-De Facto Countries")</f>
        <v>Non-De Facto Countries</v>
      </c>
      <c r="W1242" s="16" t="str">
        <f t="shared" si="338"/>
        <v>West</v>
      </c>
      <c r="X1242" s="16" t="str">
        <f t="shared" si="339"/>
        <v>Agriculture</v>
      </c>
      <c r="Y1242" s="23">
        <f>Table2[[#This Row],[Approved Amount_UA Equivalent]]</f>
        <v>8714913.3955481332</v>
      </c>
      <c r="AD1242" s="23">
        <f>SUM(Table2[[#This Row],[Feed Africa ]:[Improve Quality Of Life ]])</f>
        <v>8714913.3955481332</v>
      </c>
      <c r="AE1242" s="16" t="b">
        <f>Table2[[#This Row],[Total HI5]]=Table2[[#This Row],[Approved Amount_UA Equivalent]]</f>
        <v>1</v>
      </c>
      <c r="AF1242" s="24">
        <v>10</v>
      </c>
      <c r="AG1242" s="20" t="str">
        <f t="shared" si="328"/>
        <v>Investment Project</v>
      </c>
      <c r="AH1242" s="24" t="e">
        <f>VLOOKUP(Table2[[#This Row],[SAP Code]],[25]DATA!$A:$G,7,FALSE)</f>
        <v>#N/A</v>
      </c>
      <c r="AI1242" s="20" t="str">
        <f t="shared" si="329"/>
        <v>Infrastructure</v>
      </c>
      <c r="AJ1242" s="25" t="s">
        <v>157</v>
      </c>
      <c r="AK1242" s="25" t="s">
        <v>2220</v>
      </c>
      <c r="AL1242" s="23" t="str" cm="1">
        <f t="array" ref="AL1242">_xlfn.SWITCH(AK1242,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42" s="26">
        <v>2</v>
      </c>
      <c r="AN1242" s="25" t="str">
        <f t="shared" si="337"/>
        <v>Non-Sovereign</v>
      </c>
      <c r="AO1242" s="27">
        <v>1</v>
      </c>
      <c r="AP1242" s="23">
        <f>Table2[[#This Row],[Approved Amount_UA Equivalent]]/1000000</f>
        <v>8.7149133955481339</v>
      </c>
      <c r="AQ1242" s="19">
        <f t="shared" si="330"/>
        <v>11.598155343331277</v>
      </c>
      <c r="AR1242" s="23" t="str">
        <f t="shared" si="331"/>
        <v>1-10</v>
      </c>
      <c r="AS1242" s="23" t="str">
        <f t="shared" si="332"/>
        <v>1-20</v>
      </c>
      <c r="AT1242" s="23" t="str">
        <f t="shared" si="333"/>
        <v>1-40</v>
      </c>
      <c r="AU1242" s="23" t="str">
        <f t="shared" si="334"/>
        <v>&lt;1-50 Mn</v>
      </c>
      <c r="AV1242" s="23">
        <f>Table2[[#This Row],[Amount]]</f>
        <v>12000000</v>
      </c>
      <c r="AW1242" s="23" t="str">
        <f t="shared" si="335"/>
        <v>Feb 2020</v>
      </c>
      <c r="AX1242" s="28">
        <f>IFERROR(VLOOKUP(Table2[[#This Row],[SAP Code]],[26]_16!A:B,2,FALSE),0)</f>
        <v>0</v>
      </c>
      <c r="AY1242" s="28">
        <f>IFERROR(VLOOKUP(Table2[[#This Row],[SAP Code]],[26]_16!D:E,2,FALSE)/ 1000000, 0)</f>
        <v>0</v>
      </c>
      <c r="AZ1242" s="28">
        <f>IFERROR(VLOOKUP(Table2[[#This Row],[SAP Code]],[26]_16!G:H,2,FALSE)/ 1000000, 0)</f>
        <v>0</v>
      </c>
      <c r="BA1242" s="28">
        <f>IFERROR(VLOOKUP(Table2[[#This Row],[SAP Code]],[26]_16!J:K,2,FALSE)/ 1000000, 0)</f>
        <v>0</v>
      </c>
      <c r="BB1242" s="28">
        <f>IFERROR(VLOOKUP(Table2[[#This Row],[SAP Code]],[26]_16!M:N,2,FALSE)/ 1000000, 0)</f>
        <v>0</v>
      </c>
      <c r="BC1242" s="28">
        <f>IFERROR(VLOOKUP(Table2[[#This Row],[SAP Code]],[26]_16!P:Q,2,FALSE),0)</f>
        <v>15.02468447</v>
      </c>
      <c r="BD1242" s="28">
        <f>IFERROR(VLOOKUP(Table2[[#This Row],[SAP Code]],[26]_16!S:T,2,FALSE),0)</f>
        <v>10.94413261</v>
      </c>
      <c r="BE1242" s="28">
        <f>IFERROR(VLOOKUP(Table2[[#This Row],[SAP Code]],[26]_16!V:W,2,FALSE)/ 1000000, 0)</f>
        <v>0</v>
      </c>
      <c r="BF1242" s="28">
        <f>IFERROR(VLOOKUP(Table2[[#This Row],[SAP Code]],[26]_16!Y:Z,2,FALSE)/ 1000000, 0)</f>
        <v>0</v>
      </c>
      <c r="BG1242" s="28" t="str">
        <f>IFERROR(VLOOKUP(Table2[[#This Row],[SAP Code]],[26]port!$A:$AD,30,FALSE),"unknown")</f>
        <v>COMP</v>
      </c>
      <c r="BH1242" s="29" t="str">
        <f t="shared" si="336"/>
        <v>Number of operations completed out of the net approved of that year</v>
      </c>
      <c r="BI1242" s="16"/>
    </row>
    <row r="1243" spans="1:61" ht="17.100000000000001" customHeight="1">
      <c r="A1243" s="16" t="s">
        <v>872</v>
      </c>
      <c r="B1243" s="16" t="s">
        <v>4266</v>
      </c>
      <c r="C1243" s="16" t="s">
        <v>4267</v>
      </c>
      <c r="D1243" s="16" t="s">
        <v>4268</v>
      </c>
      <c r="E1243" s="18">
        <v>43887</v>
      </c>
      <c r="F1243" s="16" t="s">
        <v>876</v>
      </c>
      <c r="G1243" s="16" t="s">
        <v>255</v>
      </c>
      <c r="H1243" s="16" t="s">
        <v>81</v>
      </c>
      <c r="I1243" s="16" t="s">
        <v>250</v>
      </c>
      <c r="J1243" s="16" t="s">
        <v>2463</v>
      </c>
      <c r="K1243" s="16" t="s">
        <v>69</v>
      </c>
      <c r="L1243" s="16" t="s">
        <v>85</v>
      </c>
      <c r="M1243" s="19">
        <v>89000000</v>
      </c>
      <c r="N1243" s="19">
        <v>89000000</v>
      </c>
      <c r="O1243" s="20" t="s">
        <v>4269</v>
      </c>
      <c r="P1243" s="21">
        <v>5900155016175</v>
      </c>
      <c r="Q1243" s="20" t="s">
        <v>87</v>
      </c>
      <c r="R1243" s="16" t="str">
        <f t="shared" si="326"/>
        <v>ADF Including TSF</v>
      </c>
      <c r="S1243" s="16" t="str">
        <f t="shared" si="325"/>
        <v>K</v>
      </c>
      <c r="T1243" s="16" t="str">
        <f t="shared" si="340"/>
        <v>ADF Countries</v>
      </c>
      <c r="U1243" s="16" t="str">
        <f t="shared" si="327"/>
        <v>Transition States</v>
      </c>
      <c r="V1243" s="22" t="str">
        <f>IF(ISNUMBER(MATCH(A1243, {"Gabon","Sudan","Niger","Mali","Burkina Faso","Guinea"}, 0)), "De Facto Countries", "Non-De Facto Countries")</f>
        <v>Non-De Facto Countries</v>
      </c>
      <c r="W1243" s="16" t="str">
        <f t="shared" si="338"/>
        <v>East</v>
      </c>
      <c r="X1243" s="16" t="str">
        <f t="shared" si="339"/>
        <v>Multi-Sector</v>
      </c>
      <c r="Y1243" s="23">
        <f>Table2[[#This Row],[Approved Amount_UA Equivalent]]/5</f>
        <v>17800000</v>
      </c>
      <c r="Z1243" s="23">
        <f>Table2[[#This Row],[Approved Amount_UA Equivalent]]/5</f>
        <v>17800000</v>
      </c>
      <c r="AA1243" s="23">
        <f>Table2[[#This Row],[Approved Amount_UA Equivalent]]/5</f>
        <v>17800000</v>
      </c>
      <c r="AB1243" s="23">
        <f>Table2[[#This Row],[Approved Amount_UA Equivalent]]/5</f>
        <v>17800000</v>
      </c>
      <c r="AC1243" s="23">
        <f>Table2[[#This Row],[Approved Amount_UA Equivalent]]/5</f>
        <v>17800000</v>
      </c>
      <c r="AD1243" s="23">
        <f>SUM(Table2[[#This Row],[Feed Africa ]:[Improve Quality Of Life ]])</f>
        <v>89000000</v>
      </c>
      <c r="AE1243" s="16" t="b">
        <f>Table2[[#This Row],[Total HI5]]=Table2[[#This Row],[Approved Amount_UA Equivalent]]</f>
        <v>1</v>
      </c>
      <c r="AF1243" s="24">
        <v>20</v>
      </c>
      <c r="AG1243" s="20" t="str">
        <f t="shared" si="328"/>
        <v>Policy and Result Based Op</v>
      </c>
      <c r="AH1243" s="24" t="e">
        <f>VLOOKUP(Table2[[#This Row],[SAP Code]],[25]DATA!$A:$G,7,FALSE)</f>
        <v>#N/A</v>
      </c>
      <c r="AI1243" s="20" t="str">
        <f t="shared" si="329"/>
        <v>Policy-Based Lending</v>
      </c>
      <c r="AJ1243" s="25" t="s">
        <v>254</v>
      </c>
      <c r="AK1243" s="25" t="s">
        <v>255</v>
      </c>
      <c r="AL1243" s="23" t="str" cm="1">
        <f t="array" ref="AL1243">_xlfn.SWITCH(AK1243,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43" s="26">
        <v>1</v>
      </c>
      <c r="AN1243" s="25" t="str">
        <f t="shared" si="337"/>
        <v>Sovereign</v>
      </c>
      <c r="AO1243" s="27">
        <v>1</v>
      </c>
      <c r="AP1243" s="23">
        <f>Table2[[#This Row],[Approved Amount_UA Equivalent]]/1000000</f>
        <v>89</v>
      </c>
      <c r="AQ1243" s="19">
        <f t="shared" si="330"/>
        <v>118.44476</v>
      </c>
      <c r="AR1243" s="23" t="str">
        <f t="shared" si="331"/>
        <v>81-90</v>
      </c>
      <c r="AS1243" s="23" t="str">
        <f t="shared" si="332"/>
        <v>81-100</v>
      </c>
      <c r="AT1243" s="23" t="str">
        <f t="shared" si="333"/>
        <v>81-120</v>
      </c>
      <c r="AU1243" s="23" t="str">
        <f t="shared" si="334"/>
        <v>50-100 Mn</v>
      </c>
      <c r="AV1243" s="23">
        <f>Table2[[#This Row],[Amount]]</f>
        <v>89000000</v>
      </c>
      <c r="AW1243" s="23" t="str">
        <f t="shared" si="335"/>
        <v>Feb 2020</v>
      </c>
      <c r="AX1243" s="28">
        <f>IFERROR(VLOOKUP(Table2[[#This Row],[SAP Code]],[26]_16!A:B,2,FALSE),0)</f>
        <v>0</v>
      </c>
      <c r="AY1243" s="28">
        <f>IFERROR(VLOOKUP(Table2[[#This Row],[SAP Code]],[26]_16!D:E,2,FALSE)/ 1000000, 0)</f>
        <v>0</v>
      </c>
      <c r="AZ1243" s="28">
        <f>IFERROR(VLOOKUP(Table2[[#This Row],[SAP Code]],[26]_16!G:H,2,FALSE)/ 1000000, 0)</f>
        <v>0</v>
      </c>
      <c r="BA1243" s="28">
        <f>IFERROR(VLOOKUP(Table2[[#This Row],[SAP Code]],[26]_16!J:K,2,FALSE)/ 1000000, 0)</f>
        <v>0</v>
      </c>
      <c r="BB1243" s="28">
        <f>IFERROR(VLOOKUP(Table2[[#This Row],[SAP Code]],[26]_16!M:N,2,FALSE)/ 1000000, 0)</f>
        <v>0</v>
      </c>
      <c r="BC1243" s="28">
        <f>IFERROR(VLOOKUP(Table2[[#This Row],[SAP Code]],[26]_16!P:Q,2,FALSE),0)</f>
        <v>86.151793900000001</v>
      </c>
      <c r="BD1243" s="28">
        <f>IFERROR(VLOOKUP(Table2[[#This Row],[SAP Code]],[26]_16!S:T,2,FALSE),0)</f>
        <v>0</v>
      </c>
      <c r="BE1243" s="28">
        <f>IFERROR(VLOOKUP(Table2[[#This Row],[SAP Code]],[26]_16!V:W,2,FALSE)/ 1000000, 0)</f>
        <v>0</v>
      </c>
      <c r="BF1243" s="28">
        <f>IFERROR(VLOOKUP(Table2[[#This Row],[SAP Code]],[26]_16!Y:Z,2,FALSE)/ 1000000, 0)</f>
        <v>0</v>
      </c>
      <c r="BG1243" s="28" t="str">
        <f>IFERROR(VLOOKUP(Table2[[#This Row],[SAP Code]],[26]port!$A:$AD,30,FALSE),"unknown")</f>
        <v>CLSD</v>
      </c>
      <c r="BH1243" s="29" t="str">
        <f t="shared" si="336"/>
        <v>Number of operations completed out of the net approved of that year</v>
      </c>
      <c r="BI1243" s="16"/>
    </row>
    <row r="1244" spans="1:61" ht="17.100000000000001" customHeight="1">
      <c r="A1244" s="16" t="s">
        <v>141</v>
      </c>
      <c r="B1244" s="16" t="s">
        <v>4270</v>
      </c>
      <c r="C1244" s="16" t="s">
        <v>4271</v>
      </c>
      <c r="D1244" s="16" t="s">
        <v>4272</v>
      </c>
      <c r="E1244" s="18">
        <v>43887</v>
      </c>
      <c r="F1244" s="16" t="s">
        <v>4270</v>
      </c>
      <c r="G1244" s="16" t="s">
        <v>115</v>
      </c>
      <c r="H1244" s="37" t="s">
        <v>213</v>
      </c>
      <c r="I1244" s="16" t="s">
        <v>67</v>
      </c>
      <c r="J1244" s="16" t="s">
        <v>103</v>
      </c>
      <c r="K1244" s="16" t="s">
        <v>2610</v>
      </c>
      <c r="L1244" s="16" t="s">
        <v>70</v>
      </c>
      <c r="M1244" s="19">
        <v>10000000</v>
      </c>
      <c r="N1244" s="19">
        <v>7262427.829623444</v>
      </c>
      <c r="O1244" s="20" t="s">
        <v>4273</v>
      </c>
      <c r="P1244" s="21" t="s">
        <v>243</v>
      </c>
      <c r="Q1244" s="20" t="s">
        <v>87</v>
      </c>
      <c r="R1244" s="16" t="str">
        <f t="shared" si="326"/>
        <v>ADB Private</v>
      </c>
      <c r="S1244" s="16" t="str">
        <f t="shared" si="325"/>
        <v>I</v>
      </c>
      <c r="T1244" s="16" t="str">
        <f t="shared" si="340"/>
        <v>Multinational</v>
      </c>
      <c r="U1244" s="16" t="str">
        <f t="shared" si="327"/>
        <v>Multinational</v>
      </c>
      <c r="V1244" s="22" t="str">
        <f>IF(ISNUMBER(MATCH(A1244, {"Gabon","Sudan","Niger","Mali","Burkina Faso","Guinea"}, 0)), "De Facto Countries", "Non-De Facto Countries")</f>
        <v>Non-De Facto Countries</v>
      </c>
      <c r="W1244" s="16" t="str">
        <f t="shared" si="338"/>
        <v>Multi</v>
      </c>
      <c r="X1244" s="16" t="str">
        <f t="shared" si="339"/>
        <v>Social</v>
      </c>
      <c r="Y1244" s="23"/>
      <c r="AC1244" s="23">
        <f>Table2[[#This Row],[Approved Amount_UA Equivalent]]</f>
        <v>7262427.829623444</v>
      </c>
      <c r="AD1244" s="23">
        <f>SUM(Table2[[#This Row],[Feed Africa ]:[Improve Quality Of Life ]])</f>
        <v>7262427.829623444</v>
      </c>
      <c r="AE1244" s="16" t="b">
        <f>Table2[[#This Row],[Total HI5]]=Table2[[#This Row],[Approved Amount_UA Equivalent]]</f>
        <v>1</v>
      </c>
      <c r="AF1244" s="24">
        <v>10</v>
      </c>
      <c r="AG1244" s="20" t="str">
        <f t="shared" si="328"/>
        <v>Investment Project</v>
      </c>
      <c r="AH1244" s="24" t="e">
        <f>VLOOKUP(Table2[[#This Row],[SAP Code]],[25]DATA!$A:$G,7,FALSE)</f>
        <v>#N/A</v>
      </c>
      <c r="AI1244" s="20" t="str">
        <f t="shared" si="329"/>
        <v>Other Investment</v>
      </c>
      <c r="AJ1244" s="25" t="s">
        <v>73</v>
      </c>
      <c r="AK1244" s="25" t="s">
        <v>115</v>
      </c>
      <c r="AL1244" s="23" t="str" cm="1">
        <f t="array" ref="AL1244">_xlfn.SWITCH(AK1244,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44" s="26">
        <v>2</v>
      </c>
      <c r="AN1244" s="25" t="str">
        <f t="shared" si="337"/>
        <v>Non-Sovereign</v>
      </c>
      <c r="AO1244" s="27">
        <v>1</v>
      </c>
      <c r="AP1244" s="23">
        <f>Table2[[#This Row],[Approved Amount_UA Equivalent]]/1000000</f>
        <v>7.2624278296234444</v>
      </c>
      <c r="AQ1244" s="19">
        <f t="shared" si="330"/>
        <v>9.6651294527760658</v>
      </c>
      <c r="AR1244" s="23" t="str">
        <f t="shared" si="331"/>
        <v>1-10</v>
      </c>
      <c r="AS1244" s="23" t="str">
        <f t="shared" si="332"/>
        <v>1-20</v>
      </c>
      <c r="AT1244" s="23" t="str">
        <f t="shared" si="333"/>
        <v>1-40</v>
      </c>
      <c r="AU1244" s="23" t="str">
        <f t="shared" si="334"/>
        <v>&lt;1-50 Mn</v>
      </c>
      <c r="AV1244" s="23">
        <f>Table2[[#This Row],[Amount]]</f>
        <v>10000000</v>
      </c>
      <c r="AW1244" s="23" t="str">
        <f t="shared" si="335"/>
        <v>Feb 2020</v>
      </c>
      <c r="AX1244" s="28">
        <f>IFERROR(VLOOKUP(Table2[[#This Row],[SAP Code]],[26]_16!A:B,2,FALSE),0)</f>
        <v>0</v>
      </c>
      <c r="AY1244" s="28">
        <f>IFERROR(VLOOKUP(Table2[[#This Row],[SAP Code]],[26]_16!D:E,2,FALSE)/ 1000000, 0)</f>
        <v>0</v>
      </c>
      <c r="AZ1244" s="28">
        <f>IFERROR(VLOOKUP(Table2[[#This Row],[SAP Code]],[26]_16!G:H,2,FALSE)/ 1000000, 0)</f>
        <v>0</v>
      </c>
      <c r="BA1244" s="28">
        <f>IFERROR(VLOOKUP(Table2[[#This Row],[SAP Code]],[26]_16!J:K,2,FALSE)/ 1000000, 0)</f>
        <v>0</v>
      </c>
      <c r="BB1244" s="28">
        <f>IFERROR(VLOOKUP(Table2[[#This Row],[SAP Code]],[26]_16!M:N,2,FALSE)/ 1000000, 0)</f>
        <v>0</v>
      </c>
      <c r="BC1244" s="28">
        <f>IFERROR(VLOOKUP(Table2[[#This Row],[SAP Code]],[26]_16!P:Q,2,FALSE),0)</f>
        <v>0</v>
      </c>
      <c r="BD1244" s="28">
        <f>IFERROR(VLOOKUP(Table2[[#This Row],[SAP Code]],[26]_16!S:T,2,FALSE),0)</f>
        <v>0</v>
      </c>
      <c r="BE1244" s="28">
        <f>IFERROR(VLOOKUP(Table2[[#This Row],[SAP Code]],[26]_16!V:W,2,FALSE)/ 1000000, 0)</f>
        <v>0</v>
      </c>
      <c r="BF1244" s="28">
        <f>IFERROR(VLOOKUP(Table2[[#This Row],[SAP Code]],[26]_16!Y:Z,2,FALSE)/ 1000000, 0)</f>
        <v>0</v>
      </c>
      <c r="BG1244" s="28" t="str">
        <f>IFERROR(VLOOKUP(Table2[[#This Row],[SAP Code]],[26]port!$A:$AD,30,FALSE),"unknown")</f>
        <v>unknown</v>
      </c>
      <c r="BH1244" s="29" t="str">
        <f t="shared" si="336"/>
        <v>Unknown</v>
      </c>
      <c r="BI1244" s="16"/>
    </row>
    <row r="1245" spans="1:61" ht="17.100000000000001" customHeight="1">
      <c r="A1245" s="16" t="s">
        <v>95</v>
      </c>
      <c r="B1245" s="16" t="s">
        <v>4274</v>
      </c>
      <c r="C1245" s="16" t="s">
        <v>4275</v>
      </c>
      <c r="D1245" s="16" t="s">
        <v>4276</v>
      </c>
      <c r="E1245" s="18">
        <v>43889</v>
      </c>
      <c r="F1245" s="16" t="s">
        <v>383</v>
      </c>
      <c r="G1245" s="16" t="s">
        <v>140</v>
      </c>
      <c r="H1245" s="16" t="s">
        <v>101</v>
      </c>
      <c r="I1245" s="16" t="s">
        <v>138</v>
      </c>
      <c r="J1245" s="16" t="s">
        <v>83</v>
      </c>
      <c r="K1245" s="16" t="s">
        <v>84</v>
      </c>
      <c r="L1245" s="16" t="s">
        <v>85</v>
      </c>
      <c r="M1245" s="19">
        <v>8751000</v>
      </c>
      <c r="N1245" s="19">
        <v>8751000</v>
      </c>
      <c r="O1245" s="20" t="s">
        <v>4277</v>
      </c>
      <c r="P1245" s="21">
        <v>2100150042279</v>
      </c>
      <c r="Q1245" s="20" t="s">
        <v>72</v>
      </c>
      <c r="R1245" s="16" t="str">
        <f t="shared" si="326"/>
        <v>ADF Including TSF</v>
      </c>
      <c r="S1245" s="16" t="str">
        <f t="shared" si="325"/>
        <v>D</v>
      </c>
      <c r="T1245" s="16" t="str">
        <f t="shared" si="340"/>
        <v>Blend Countries</v>
      </c>
      <c r="U1245" s="16" t="str">
        <f t="shared" si="327"/>
        <v>Non-Transition States</v>
      </c>
      <c r="V1245" s="22" t="str">
        <f>IF(ISNUMBER(MATCH(A1245, {"Gabon","Sudan","Niger","Mali","Burkina Faso","Guinea"}, 0)), "De Facto Countries", "Non-De Facto Countries")</f>
        <v>Non-De Facto Countries</v>
      </c>
      <c r="W1245" s="16" t="str">
        <f t="shared" si="338"/>
        <v>South</v>
      </c>
      <c r="X1245" s="16" t="str">
        <f t="shared" si="339"/>
        <v>Transport</v>
      </c>
      <c r="Y1245" s="23"/>
      <c r="AB1245" s="23">
        <f>Table2[[#This Row],[Approved Amount_UA Equivalent]]</f>
        <v>8751000</v>
      </c>
      <c r="AD1245" s="23">
        <f>SUM(Table2[[#This Row],[Feed Africa ]:[Improve Quality Of Life ]])</f>
        <v>8751000</v>
      </c>
      <c r="AE1245" s="16" t="b">
        <f>Table2[[#This Row],[Total HI5]]=Table2[[#This Row],[Approved Amount_UA Equivalent]]</f>
        <v>1</v>
      </c>
      <c r="AF1245" s="24">
        <v>10</v>
      </c>
      <c r="AG1245" s="20" t="str">
        <f t="shared" si="328"/>
        <v>Investment Project</v>
      </c>
      <c r="AH1245" s="24" t="e">
        <f>VLOOKUP(Table2[[#This Row],[SAP Code]],[25]DATA!$A:$G,7,FALSE)</f>
        <v>#N/A</v>
      </c>
      <c r="AI1245" s="20" t="str">
        <f t="shared" si="329"/>
        <v>Infrastructure</v>
      </c>
      <c r="AJ1245" s="25" t="s">
        <v>89</v>
      </c>
      <c r="AK1245" s="25" t="s">
        <v>140</v>
      </c>
      <c r="AL1245" s="23" t="str" cm="1">
        <f t="array" ref="AL1245">_xlfn.SWITCH(AK1245,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45" s="26">
        <v>1</v>
      </c>
      <c r="AN1245" s="25" t="str">
        <f t="shared" si="337"/>
        <v>Sovereign</v>
      </c>
      <c r="AO1245" s="27">
        <v>1</v>
      </c>
      <c r="AP1245" s="23">
        <f>Table2[[#This Row],[Approved Amount_UA Equivalent]]/1000000</f>
        <v>8.7509999999999994</v>
      </c>
      <c r="AQ1245" s="19">
        <f t="shared" si="330"/>
        <v>11.64618084</v>
      </c>
      <c r="AR1245" s="23" t="str">
        <f t="shared" si="331"/>
        <v>1-10</v>
      </c>
      <c r="AS1245" s="23" t="str">
        <f t="shared" si="332"/>
        <v>1-20</v>
      </c>
      <c r="AT1245" s="23" t="str">
        <f t="shared" si="333"/>
        <v>1-40</v>
      </c>
      <c r="AU1245" s="23" t="str">
        <f t="shared" si="334"/>
        <v>&lt;1-50 Mn</v>
      </c>
      <c r="AV1245" s="23">
        <f>Table2[[#This Row],[Amount]]</f>
        <v>8751000</v>
      </c>
      <c r="AW1245" s="23" t="str">
        <f t="shared" si="335"/>
        <v>Feb 2020</v>
      </c>
      <c r="AX1245" s="28">
        <f>IFERROR(VLOOKUP(Table2[[#This Row],[SAP Code]],[26]_16!A:B,2,FALSE),0)</f>
        <v>0</v>
      </c>
      <c r="AY1245" s="28">
        <f>IFERROR(VLOOKUP(Table2[[#This Row],[SAP Code]],[26]_16!D:E,2,FALSE)/ 1000000, 0)</f>
        <v>0</v>
      </c>
      <c r="AZ1245" s="28">
        <f>IFERROR(VLOOKUP(Table2[[#This Row],[SAP Code]],[26]_16!G:H,2,FALSE)/ 1000000, 0)</f>
        <v>0</v>
      </c>
      <c r="BA1245" s="28">
        <f>IFERROR(VLOOKUP(Table2[[#This Row],[SAP Code]],[26]_16!J:K,2,FALSE)/ 1000000, 0)</f>
        <v>0</v>
      </c>
      <c r="BB1245" s="28">
        <f>IFERROR(VLOOKUP(Table2[[#This Row],[SAP Code]],[26]_16!M:N,2,FALSE)/ 1000000, 0)</f>
        <v>0</v>
      </c>
      <c r="BC1245" s="28">
        <f>IFERROR(VLOOKUP(Table2[[#This Row],[SAP Code]],[26]_16!P:Q,2,FALSE),0)</f>
        <v>0</v>
      </c>
      <c r="BD1245" s="28">
        <f>IFERROR(VLOOKUP(Table2[[#This Row],[SAP Code]],[26]_16!S:T,2,FALSE),0)</f>
        <v>2.4316888199999998</v>
      </c>
      <c r="BE1245" s="28">
        <f>IFERROR(VLOOKUP(Table2[[#This Row],[SAP Code]],[26]_16!V:W,2,FALSE)/ 1000000, 0)</f>
        <v>0.30354151000000001</v>
      </c>
      <c r="BF1245" s="28">
        <f>IFERROR(VLOOKUP(Table2[[#This Row],[SAP Code]],[26]_16!Y:Z,2,FALSE)/ 1000000, 0)</f>
        <v>0</v>
      </c>
      <c r="BG1245" s="28" t="str">
        <f>IFERROR(VLOOKUP(Table2[[#This Row],[SAP Code]],[26]port!$A:$AD,30,FALSE),"unknown")</f>
        <v>OnGo</v>
      </c>
      <c r="BH1245" s="29" t="str">
        <f t="shared" si="336"/>
        <v>Ongoing</v>
      </c>
      <c r="BI1245" s="16"/>
    </row>
    <row r="1246" spans="1:61" ht="17.100000000000001" customHeight="1">
      <c r="A1246" s="16" t="s">
        <v>453</v>
      </c>
      <c r="B1246" s="16" t="s">
        <v>4278</v>
      </c>
      <c r="C1246" s="16" t="s">
        <v>4279</v>
      </c>
      <c r="D1246" s="16" t="s">
        <v>4280</v>
      </c>
      <c r="E1246" s="18">
        <v>43901</v>
      </c>
      <c r="F1246" s="16" t="s">
        <v>1935</v>
      </c>
      <c r="G1246" s="16" t="s">
        <v>126</v>
      </c>
      <c r="H1246" s="16" t="s">
        <v>101</v>
      </c>
      <c r="I1246" s="16" t="s">
        <v>123</v>
      </c>
      <c r="J1246" s="16" t="s">
        <v>179</v>
      </c>
      <c r="K1246" s="16" t="s">
        <v>84</v>
      </c>
      <c r="L1246" s="16" t="s">
        <v>458</v>
      </c>
      <c r="M1246" s="19">
        <v>1893024000</v>
      </c>
      <c r="N1246" s="19">
        <v>88666229.508196712</v>
      </c>
      <c r="O1246" s="20" t="s">
        <v>4281</v>
      </c>
      <c r="P1246" s="21">
        <v>2000200004682</v>
      </c>
      <c r="Q1246" s="20" t="s">
        <v>87</v>
      </c>
      <c r="R1246" s="16" t="str">
        <f t="shared" si="326"/>
        <v>ADB Public</v>
      </c>
      <c r="S1246" s="16" t="str">
        <f t="shared" si="325"/>
        <v>E</v>
      </c>
      <c r="T1246" s="16" t="str">
        <f t="shared" si="340"/>
        <v>ADB Countries</v>
      </c>
      <c r="U1246" s="16" t="str">
        <f t="shared" si="327"/>
        <v>Non-Transition States</v>
      </c>
      <c r="V1246" s="22" t="str">
        <f>IF(ISNUMBER(MATCH(A1246, {"Gabon","Sudan","Niger","Mali","Burkina Faso","Guinea"}, 0)), "De Facto Countries", "Non-De Facto Countries")</f>
        <v>Non-De Facto Countries</v>
      </c>
      <c r="W1246" s="16" t="str">
        <f t="shared" si="338"/>
        <v>South</v>
      </c>
      <c r="X1246" s="16" t="str">
        <f t="shared" si="339"/>
        <v>WASH Sector</v>
      </c>
      <c r="Y1246" s="23">
        <f>Table2[[#This Row],[Approved Amount_UA Equivalent]]*0.03</f>
        <v>2659986.8852459011</v>
      </c>
      <c r="Z1246" s="23">
        <f>Table2[[#This Row],[Approved Amount_UA Equivalent]]*0.01</f>
        <v>886662.29508196714</v>
      </c>
      <c r="AC1246" s="23">
        <f>Table2[[#This Row],[Approved Amount_UA Equivalent]]*0.96</f>
        <v>85119580.327868834</v>
      </c>
      <c r="AD1246" s="23">
        <f>SUM(Table2[[#This Row],[Feed Africa ]:[Improve Quality Of Life ]])</f>
        <v>88666229.508196697</v>
      </c>
      <c r="AE1246" s="16" t="b">
        <f>Table2[[#This Row],[Total HI5]]=Table2[[#This Row],[Approved Amount_UA Equivalent]]</f>
        <v>1</v>
      </c>
      <c r="AF1246" s="24">
        <v>10</v>
      </c>
      <c r="AG1246" s="20" t="str">
        <f t="shared" si="328"/>
        <v>Investment Project</v>
      </c>
      <c r="AH1246" s="24" t="e">
        <f>VLOOKUP(Table2[[#This Row],[SAP Code]],[25]DATA!$A:$G,7,FALSE)</f>
        <v>#N/A</v>
      </c>
      <c r="AI1246" s="20" t="str">
        <f t="shared" si="329"/>
        <v>Infrastructure</v>
      </c>
      <c r="AJ1246" s="25" t="s">
        <v>89</v>
      </c>
      <c r="AK1246" s="25" t="s">
        <v>126</v>
      </c>
      <c r="AL1246" s="23" t="str" cm="1">
        <f t="array" ref="AL1246">_xlfn.SWITCH(AK1246,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46" s="26">
        <v>1</v>
      </c>
      <c r="AN1246" s="25" t="str">
        <f t="shared" si="337"/>
        <v>Sovereign</v>
      </c>
      <c r="AO1246" s="27">
        <v>0.5</v>
      </c>
      <c r="AP1246" s="23">
        <f>Table2[[#This Row],[Approved Amount_UA Equivalent]]/1000000</f>
        <v>88.666229508196707</v>
      </c>
      <c r="AQ1246" s="19">
        <f t="shared" si="330"/>
        <v>118.00056487868851</v>
      </c>
      <c r="AR1246" s="23" t="str">
        <f t="shared" si="331"/>
        <v>81-90</v>
      </c>
      <c r="AS1246" s="23" t="str">
        <f t="shared" si="332"/>
        <v>81-100</v>
      </c>
      <c r="AT1246" s="23" t="str">
        <f t="shared" si="333"/>
        <v>81-120</v>
      </c>
      <c r="AU1246" s="23" t="str">
        <f t="shared" si="334"/>
        <v>50-100 Mn</v>
      </c>
      <c r="AV1246" s="23">
        <f>Table2[[#This Row],[Amount]]</f>
        <v>1893024000</v>
      </c>
      <c r="AW1246" s="23" t="str">
        <f t="shared" si="335"/>
        <v>Mar 2020</v>
      </c>
      <c r="AX1246" s="28">
        <f>IFERROR(VLOOKUP(Table2[[#This Row],[SAP Code]],[26]_16!A:B,2,FALSE),0)</f>
        <v>0</v>
      </c>
      <c r="AY1246" s="28">
        <f>IFERROR(VLOOKUP(Table2[[#This Row],[SAP Code]],[26]_16!D:E,2,FALSE)/ 1000000, 0)</f>
        <v>0</v>
      </c>
      <c r="AZ1246" s="28">
        <f>IFERROR(VLOOKUP(Table2[[#This Row],[SAP Code]],[26]_16!G:H,2,FALSE)/ 1000000, 0)</f>
        <v>0</v>
      </c>
      <c r="BA1246" s="28">
        <f>IFERROR(VLOOKUP(Table2[[#This Row],[SAP Code]],[26]_16!J:K,2,FALSE)/ 1000000, 0)</f>
        <v>0</v>
      </c>
      <c r="BB1246" s="28">
        <f>IFERROR(VLOOKUP(Table2[[#This Row],[SAP Code]],[26]_16!M:N,2,FALSE)/ 1000000, 0)</f>
        <v>0</v>
      </c>
      <c r="BC1246" s="28">
        <f>IFERROR(VLOOKUP(Table2[[#This Row],[SAP Code]],[26]_16!P:Q,2,FALSE),0)</f>
        <v>0</v>
      </c>
      <c r="BD1246" s="28">
        <f>IFERROR(VLOOKUP(Table2[[#This Row],[SAP Code]],[26]_16!S:T,2,FALSE),0)</f>
        <v>0.22340883</v>
      </c>
      <c r="BE1246" s="28">
        <f>IFERROR(VLOOKUP(Table2[[#This Row],[SAP Code]],[26]_16!V:W,2,FALSE)/ 1000000, 0)</f>
        <v>1.2701786900000001</v>
      </c>
      <c r="BF1246" s="28">
        <f>IFERROR(VLOOKUP(Table2[[#This Row],[SAP Code]],[26]_16!Y:Z,2,FALSE)/ 1000000, 0)</f>
        <v>1.2790826400000002</v>
      </c>
      <c r="BG1246" s="28" t="str">
        <f>IFERROR(VLOOKUP(Table2[[#This Row],[SAP Code]],[26]port!$A:$AD,30,FALSE),"unknown")</f>
        <v>OnGo</v>
      </c>
      <c r="BH1246" s="29" t="str">
        <f t="shared" si="336"/>
        <v>Ongoing</v>
      </c>
      <c r="BI1246" s="16"/>
    </row>
    <row r="1247" spans="1:61" ht="17.100000000000001" customHeight="1">
      <c r="A1247" s="16" t="s">
        <v>453</v>
      </c>
      <c r="B1247" s="16" t="s">
        <v>4278</v>
      </c>
      <c r="C1247" s="16" t="s">
        <v>4282</v>
      </c>
      <c r="D1247" s="16" t="s">
        <v>4283</v>
      </c>
      <c r="E1247" s="18">
        <v>43901</v>
      </c>
      <c r="F1247" s="16" t="s">
        <v>1935</v>
      </c>
      <c r="G1247" s="16" t="s">
        <v>126</v>
      </c>
      <c r="H1247" s="16" t="s">
        <v>101</v>
      </c>
      <c r="I1247" s="16" t="s">
        <v>123</v>
      </c>
      <c r="J1247" s="16" t="s">
        <v>377</v>
      </c>
      <c r="K1247" s="16" t="s">
        <v>69</v>
      </c>
      <c r="L1247" s="16" t="s">
        <v>195</v>
      </c>
      <c r="M1247" s="19">
        <v>3000000</v>
      </c>
      <c r="N1247" s="19">
        <v>2397985.6920187045</v>
      </c>
      <c r="O1247" s="20" t="s">
        <v>4281</v>
      </c>
      <c r="P1247" s="21">
        <v>5800155002303</v>
      </c>
      <c r="Q1247" s="20" t="s">
        <v>87</v>
      </c>
      <c r="R1247" s="16" t="str">
        <f t="shared" si="326"/>
        <v>OTHERS</v>
      </c>
      <c r="S1247" s="16" t="str">
        <f t="shared" si="325"/>
        <v>E</v>
      </c>
      <c r="T1247" s="16" t="str">
        <f t="shared" si="340"/>
        <v>ADB Countries</v>
      </c>
      <c r="U1247" s="16" t="str">
        <f t="shared" si="327"/>
        <v>Non-Transition States</v>
      </c>
      <c r="V1247" s="22" t="str">
        <f>IF(ISNUMBER(MATCH(A1247, {"Gabon","Sudan","Niger","Mali","Burkina Faso","Guinea"}, 0)), "De Facto Countries", "Non-De Facto Countries")</f>
        <v>Non-De Facto Countries</v>
      </c>
      <c r="W1247" s="16" t="str">
        <f t="shared" si="338"/>
        <v>South</v>
      </c>
      <c r="X1247" s="16" t="str">
        <f t="shared" si="339"/>
        <v>WASH Sector</v>
      </c>
      <c r="Y1247" s="23">
        <f>Table2[[#This Row],[Approved Amount_UA Equivalent]]*0.03</f>
        <v>71939.570760561139</v>
      </c>
      <c r="Z1247" s="23">
        <f>Table2[[#This Row],[Approved Amount_UA Equivalent]]*0.01</f>
        <v>23979.856920187045</v>
      </c>
      <c r="AC1247" s="23">
        <f>Table2[[#This Row],[Approved Amount_UA Equivalent]]*0.96</f>
        <v>2302066.2643379564</v>
      </c>
      <c r="AD1247" s="23">
        <f>SUM(Table2[[#This Row],[Feed Africa ]:[Improve Quality Of Life ]])</f>
        <v>2397985.6920187045</v>
      </c>
      <c r="AE1247" s="16" t="b">
        <f>Table2[[#This Row],[Total HI5]]=Table2[[#This Row],[Approved Amount_UA Equivalent]]</f>
        <v>1</v>
      </c>
      <c r="AF1247" s="24">
        <v>10</v>
      </c>
      <c r="AG1247" s="20" t="str">
        <f t="shared" si="328"/>
        <v>Investment Project</v>
      </c>
      <c r="AH1247" s="24" t="e">
        <f>VLOOKUP(Table2[[#This Row],[SAP Code]],[25]DATA!$A:$G,7,FALSE)</f>
        <v>#N/A</v>
      </c>
      <c r="AI1247" s="20" t="str">
        <f t="shared" si="329"/>
        <v>Infrastructure</v>
      </c>
      <c r="AJ1247" s="25" t="s">
        <v>89</v>
      </c>
      <c r="AK1247" s="25" t="s">
        <v>126</v>
      </c>
      <c r="AL1247" s="23" t="str" cm="1">
        <f t="array" ref="AL1247">_xlfn.SWITCH(AK1247,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47" s="26">
        <v>1</v>
      </c>
      <c r="AN1247" s="25" t="str">
        <f t="shared" si="337"/>
        <v>Sovereign</v>
      </c>
      <c r="AO1247" s="27">
        <v>0.5</v>
      </c>
      <c r="AP1247" s="23">
        <f>Table2[[#This Row],[Approved Amount_UA Equivalent]]/1000000</f>
        <v>2.3979856920187044</v>
      </c>
      <c r="AQ1247" s="19">
        <f t="shared" si="330"/>
        <v>3.1913352783661728</v>
      </c>
      <c r="AR1247" s="23" t="str">
        <f t="shared" si="331"/>
        <v>1-10</v>
      </c>
      <c r="AS1247" s="23" t="str">
        <f t="shared" si="332"/>
        <v>1-20</v>
      </c>
      <c r="AT1247" s="23" t="str">
        <f t="shared" si="333"/>
        <v>1-40</v>
      </c>
      <c r="AU1247" s="23" t="str">
        <f t="shared" si="334"/>
        <v>&lt;1-50 Mn</v>
      </c>
      <c r="AV1247" s="23">
        <f>Table2[[#This Row],[Amount]]</f>
        <v>3000000</v>
      </c>
      <c r="AW1247" s="23" t="str">
        <f t="shared" si="335"/>
        <v>Mar 2020</v>
      </c>
      <c r="AX1247" s="28">
        <f>IFERROR(VLOOKUP(Table2[[#This Row],[SAP Code]],[26]_16!A:B,2,FALSE),0)</f>
        <v>0</v>
      </c>
      <c r="AY1247" s="28">
        <f>IFERROR(VLOOKUP(Table2[[#This Row],[SAP Code]],[26]_16!D:E,2,FALSE)/ 1000000, 0)</f>
        <v>0</v>
      </c>
      <c r="AZ1247" s="28">
        <f>IFERROR(VLOOKUP(Table2[[#This Row],[SAP Code]],[26]_16!G:H,2,FALSE)/ 1000000, 0)</f>
        <v>0</v>
      </c>
      <c r="BA1247" s="28">
        <f>IFERROR(VLOOKUP(Table2[[#This Row],[SAP Code]],[26]_16!J:K,2,FALSE)/ 1000000, 0)</f>
        <v>0</v>
      </c>
      <c r="BB1247" s="28">
        <f>IFERROR(VLOOKUP(Table2[[#This Row],[SAP Code]],[26]_16!M:N,2,FALSE)/ 1000000, 0)</f>
        <v>0</v>
      </c>
      <c r="BC1247" s="28">
        <f>IFERROR(VLOOKUP(Table2[[#This Row],[SAP Code]],[26]_16!P:Q,2,FALSE),0)</f>
        <v>0</v>
      </c>
      <c r="BD1247" s="28">
        <f>IFERROR(VLOOKUP(Table2[[#This Row],[SAP Code]],[26]_16!S:T,2,FALSE),0)</f>
        <v>0.22340883</v>
      </c>
      <c r="BE1247" s="28">
        <f>IFERROR(VLOOKUP(Table2[[#This Row],[SAP Code]],[26]_16!V:W,2,FALSE)/ 1000000, 0)</f>
        <v>1.2701786900000001</v>
      </c>
      <c r="BF1247" s="28">
        <f>IFERROR(VLOOKUP(Table2[[#This Row],[SAP Code]],[26]_16!Y:Z,2,FALSE)/ 1000000, 0)</f>
        <v>1.2790826400000002</v>
      </c>
      <c r="BG1247" s="28" t="str">
        <f>IFERROR(VLOOKUP(Table2[[#This Row],[SAP Code]],[26]port!$A:$AD,30,FALSE),"unknown")</f>
        <v>OnGo</v>
      </c>
      <c r="BH1247" s="29" t="str">
        <f t="shared" si="336"/>
        <v>Ongoing</v>
      </c>
      <c r="BI1247" s="16"/>
    </row>
    <row r="1248" spans="1:61" ht="17.100000000000001" customHeight="1">
      <c r="A1248" s="16" t="s">
        <v>453</v>
      </c>
      <c r="B1248" s="16" t="s">
        <v>4284</v>
      </c>
      <c r="C1248" s="16" t="s">
        <v>4285</v>
      </c>
      <c r="D1248" s="16" t="s">
        <v>4286</v>
      </c>
      <c r="E1248" s="18">
        <v>43901</v>
      </c>
      <c r="F1248" s="16" t="s">
        <v>1935</v>
      </c>
      <c r="G1248" s="16" t="s">
        <v>255</v>
      </c>
      <c r="H1248" s="16" t="s">
        <v>101</v>
      </c>
      <c r="I1248" s="16" t="s">
        <v>250</v>
      </c>
      <c r="J1248" s="16" t="s">
        <v>179</v>
      </c>
      <c r="K1248" s="16" t="s">
        <v>84</v>
      </c>
      <c r="L1248" s="16" t="s">
        <v>458</v>
      </c>
      <c r="M1248" s="19">
        <v>2011000000</v>
      </c>
      <c r="N1248" s="19">
        <v>94192037.470725983</v>
      </c>
      <c r="O1248" s="20" t="s">
        <v>4287</v>
      </c>
      <c r="P1248" s="21">
        <v>2000200004681</v>
      </c>
      <c r="Q1248" s="20" t="s">
        <v>87</v>
      </c>
      <c r="R1248" s="16" t="str">
        <f t="shared" si="326"/>
        <v>ADB Public</v>
      </c>
      <c r="S1248" s="16" t="str">
        <f t="shared" si="325"/>
        <v>K</v>
      </c>
      <c r="T1248" s="16" t="str">
        <f t="shared" si="340"/>
        <v>ADB Countries</v>
      </c>
      <c r="U1248" s="16" t="str">
        <f t="shared" si="327"/>
        <v>Non-Transition States</v>
      </c>
      <c r="V1248" s="22" t="str">
        <f>IF(ISNUMBER(MATCH(A1248, {"Gabon","Sudan","Niger","Mali","Burkina Faso","Guinea"}, 0)), "De Facto Countries", "Non-De Facto Countries")</f>
        <v>Non-De Facto Countries</v>
      </c>
      <c r="W1248" s="16" t="str">
        <f t="shared" si="338"/>
        <v>South</v>
      </c>
      <c r="X1248" s="16" t="str">
        <f t="shared" si="339"/>
        <v>Multi-Sector</v>
      </c>
      <c r="Y1248" s="23">
        <f>Table2[[#This Row],[Approved Amount_UA Equivalent]]/5</f>
        <v>18838407.494145196</v>
      </c>
      <c r="Z1248" s="23">
        <f>Table2[[#This Row],[Approved Amount_UA Equivalent]]/5</f>
        <v>18838407.494145196</v>
      </c>
      <c r="AA1248" s="23">
        <f>Table2[[#This Row],[Approved Amount_UA Equivalent]]/5</f>
        <v>18838407.494145196</v>
      </c>
      <c r="AB1248" s="23">
        <f>Table2[[#This Row],[Approved Amount_UA Equivalent]]/5</f>
        <v>18838407.494145196</v>
      </c>
      <c r="AC1248" s="23">
        <f>Table2[[#This Row],[Approved Amount_UA Equivalent]]/5</f>
        <v>18838407.494145196</v>
      </c>
      <c r="AD1248" s="23">
        <f>SUM(Table2[[#This Row],[Feed Africa ]:[Improve Quality Of Life ]])</f>
        <v>94192037.470725983</v>
      </c>
      <c r="AE1248" s="16" t="b">
        <f>Table2[[#This Row],[Total HI5]]=Table2[[#This Row],[Approved Amount_UA Equivalent]]</f>
        <v>1</v>
      </c>
      <c r="AF1248" s="24">
        <v>20</v>
      </c>
      <c r="AG1248" s="20" t="str">
        <f t="shared" si="328"/>
        <v>Policy and Result Based Op</v>
      </c>
      <c r="AH1248" s="24" t="e">
        <f>VLOOKUP(Table2[[#This Row],[SAP Code]],[25]DATA!$A:$G,7,FALSE)</f>
        <v>#N/A</v>
      </c>
      <c r="AI1248" s="20" t="str">
        <f t="shared" si="329"/>
        <v>Policy-Based Lending</v>
      </c>
      <c r="AJ1248" s="25" t="s">
        <v>254</v>
      </c>
      <c r="AK1248" s="25" t="s">
        <v>255</v>
      </c>
      <c r="AL1248" s="23" t="str" cm="1">
        <f t="array" ref="AL1248">_xlfn.SWITCH(AK1248,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48" s="26">
        <v>1</v>
      </c>
      <c r="AN1248" s="25" t="str">
        <f t="shared" si="337"/>
        <v>Sovereign</v>
      </c>
      <c r="AO1248" s="27">
        <v>1</v>
      </c>
      <c r="AP1248" s="23">
        <f>Table2[[#This Row],[Approved Amount_UA Equivalent]]/1000000</f>
        <v>94.192037470725978</v>
      </c>
      <c r="AQ1248" s="19">
        <f t="shared" si="330"/>
        <v>125.35453114754097</v>
      </c>
      <c r="AR1248" s="23" t="str">
        <f t="shared" si="331"/>
        <v>91-100</v>
      </c>
      <c r="AS1248" s="23" t="str">
        <f t="shared" si="332"/>
        <v>81-100</v>
      </c>
      <c r="AT1248" s="23" t="str">
        <f t="shared" si="333"/>
        <v>81-120</v>
      </c>
      <c r="AU1248" s="23" t="str">
        <f t="shared" si="334"/>
        <v>50-100 Mn</v>
      </c>
      <c r="AV1248" s="23">
        <f>Table2[[#This Row],[Amount]]</f>
        <v>2011000000</v>
      </c>
      <c r="AW1248" s="23" t="str">
        <f t="shared" si="335"/>
        <v>Mar 2020</v>
      </c>
      <c r="AX1248" s="28">
        <f>IFERROR(VLOOKUP(Table2[[#This Row],[SAP Code]],[26]_16!A:B,2,FALSE),0)</f>
        <v>0</v>
      </c>
      <c r="AY1248" s="28">
        <f>IFERROR(VLOOKUP(Table2[[#This Row],[SAP Code]],[26]_16!D:E,2,FALSE)/ 1000000, 0)</f>
        <v>0</v>
      </c>
      <c r="AZ1248" s="28">
        <f>IFERROR(VLOOKUP(Table2[[#This Row],[SAP Code]],[26]_16!G:H,2,FALSE)/ 1000000, 0)</f>
        <v>0</v>
      </c>
      <c r="BA1248" s="28">
        <f>IFERROR(VLOOKUP(Table2[[#This Row],[SAP Code]],[26]_16!J:K,2,FALSE)/ 1000000, 0)</f>
        <v>0</v>
      </c>
      <c r="BB1248" s="28">
        <f>IFERROR(VLOOKUP(Table2[[#This Row],[SAP Code]],[26]_16!M:N,2,FALSE)/ 1000000, 0)</f>
        <v>0</v>
      </c>
      <c r="BC1248" s="28">
        <f>IFERROR(VLOOKUP(Table2[[#This Row],[SAP Code]],[26]_16!P:Q,2,FALSE),0)</f>
        <v>83.686013079999995</v>
      </c>
      <c r="BD1248" s="28">
        <f>IFERROR(VLOOKUP(Table2[[#This Row],[SAP Code]],[26]_16!S:T,2,FALSE),0)</f>
        <v>0</v>
      </c>
      <c r="BE1248" s="28">
        <f>IFERROR(VLOOKUP(Table2[[#This Row],[SAP Code]],[26]_16!V:W,2,FALSE)/ 1000000, 0)</f>
        <v>0</v>
      </c>
      <c r="BF1248" s="28">
        <f>IFERROR(VLOOKUP(Table2[[#This Row],[SAP Code]],[26]_16!Y:Z,2,FALSE)/ 1000000, 0)</f>
        <v>0</v>
      </c>
      <c r="BG1248" s="28" t="str">
        <f>IFERROR(VLOOKUP(Table2[[#This Row],[SAP Code]],[26]port!$A:$AD,30,FALSE),"unknown")</f>
        <v>COMP</v>
      </c>
      <c r="BH1248" s="29" t="str">
        <f t="shared" si="336"/>
        <v>Number of operations completed out of the net approved of that year</v>
      </c>
      <c r="BI1248" s="16"/>
    </row>
    <row r="1249" spans="1:61" ht="17.100000000000001" customHeight="1">
      <c r="A1249" s="16" t="s">
        <v>141</v>
      </c>
      <c r="B1249" s="16" t="s">
        <v>4288</v>
      </c>
      <c r="C1249" s="16" t="s">
        <v>4289</v>
      </c>
      <c r="D1249" s="16" t="s">
        <v>4290</v>
      </c>
      <c r="E1249" s="18">
        <v>43901</v>
      </c>
      <c r="F1249" s="16" t="s">
        <v>4291</v>
      </c>
      <c r="G1249" s="16" t="s">
        <v>107</v>
      </c>
      <c r="H1249" s="16" t="s">
        <v>132</v>
      </c>
      <c r="I1249" s="16" t="s">
        <v>102</v>
      </c>
      <c r="J1249" s="16" t="s">
        <v>103</v>
      </c>
      <c r="K1249" s="16" t="s">
        <v>2610</v>
      </c>
      <c r="L1249" s="16" t="s">
        <v>195</v>
      </c>
      <c r="M1249" s="19">
        <v>12000000</v>
      </c>
      <c r="N1249" s="19">
        <v>9591942.768074818</v>
      </c>
      <c r="O1249" s="20" t="s">
        <v>4292</v>
      </c>
      <c r="P1249" s="21" t="s">
        <v>243</v>
      </c>
      <c r="Q1249" s="20" t="s">
        <v>87</v>
      </c>
      <c r="R1249" s="16" t="str">
        <f t="shared" si="326"/>
        <v>ADB Private</v>
      </c>
      <c r="S1249" s="16" t="str">
        <f t="shared" si="325"/>
        <v>H</v>
      </c>
      <c r="T1249" s="16" t="str">
        <f t="shared" si="340"/>
        <v>Multinational</v>
      </c>
      <c r="U1249" s="16" t="str">
        <f t="shared" si="327"/>
        <v>Multinational</v>
      </c>
      <c r="V1249" s="22" t="str">
        <f>IF(ISNUMBER(MATCH(A1249, {"Gabon","Sudan","Niger","Mali","Burkina Faso","Guinea"}, 0)), "De Facto Countries", "Non-De Facto Countries")</f>
        <v>Non-De Facto Countries</v>
      </c>
      <c r="W1249" s="16" t="str">
        <f t="shared" si="338"/>
        <v>Multi</v>
      </c>
      <c r="X1249" s="16" t="str">
        <f t="shared" si="339"/>
        <v>Finance</v>
      </c>
      <c r="Y1249" s="23"/>
      <c r="AA1249" s="23">
        <f>Table2[[#This Row],[Approved Amount_UA Equivalent]]</f>
        <v>9591942.768074818</v>
      </c>
      <c r="AD1249" s="23">
        <f>SUM(Table2[[#This Row],[Feed Africa ]:[Improve Quality Of Life ]])</f>
        <v>9591942.768074818</v>
      </c>
      <c r="AE1249" s="16" t="b">
        <f>Table2[[#This Row],[Total HI5]]=Table2[[#This Row],[Approved Amount_UA Equivalent]]</f>
        <v>1</v>
      </c>
      <c r="AF1249" s="24">
        <v>10</v>
      </c>
      <c r="AG1249" s="20" t="str">
        <f t="shared" si="328"/>
        <v>Investment Project</v>
      </c>
      <c r="AH1249" s="24" t="e">
        <f>VLOOKUP(Table2[[#This Row],[SAP Code]],[25]DATA!$A:$G,7,FALSE)</f>
        <v>#N/A</v>
      </c>
      <c r="AI1249" s="20" t="str">
        <f t="shared" si="329"/>
        <v>Other Investment</v>
      </c>
      <c r="AJ1249" s="25" t="s">
        <v>106</v>
      </c>
      <c r="AK1249" s="25" t="s">
        <v>107</v>
      </c>
      <c r="AL1249" s="23" t="str" cm="1">
        <f t="array" ref="AL1249">_xlfn.SWITCH(AK1249,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49" s="26">
        <v>2</v>
      </c>
      <c r="AN1249" s="25" t="str">
        <f t="shared" si="337"/>
        <v>Non-Sovereign</v>
      </c>
      <c r="AO1249" s="27">
        <v>1</v>
      </c>
      <c r="AP1249" s="23">
        <f>Table2[[#This Row],[Approved Amount_UA Equivalent]]/1000000</f>
        <v>9.5919427680748175</v>
      </c>
      <c r="AQ1249" s="19">
        <f t="shared" si="330"/>
        <v>12.765341113464691</v>
      </c>
      <c r="AR1249" s="23" t="str">
        <f t="shared" si="331"/>
        <v>1-10</v>
      </c>
      <c r="AS1249" s="23" t="str">
        <f t="shared" si="332"/>
        <v>1-20</v>
      </c>
      <c r="AT1249" s="23" t="str">
        <f t="shared" si="333"/>
        <v>1-40</v>
      </c>
      <c r="AU1249" s="23" t="str">
        <f t="shared" si="334"/>
        <v>&lt;1-50 Mn</v>
      </c>
      <c r="AV1249" s="23">
        <f>Table2[[#This Row],[Amount]]</f>
        <v>12000000</v>
      </c>
      <c r="AW1249" s="23" t="str">
        <f t="shared" si="335"/>
        <v>Mar 2020</v>
      </c>
      <c r="AX1249" s="28">
        <f>IFERROR(VLOOKUP(Table2[[#This Row],[SAP Code]],[26]_16!A:B,2,FALSE),0)</f>
        <v>0</v>
      </c>
      <c r="AY1249" s="28">
        <f>IFERROR(VLOOKUP(Table2[[#This Row],[SAP Code]],[26]_16!D:E,2,FALSE)/ 1000000, 0)</f>
        <v>0</v>
      </c>
      <c r="AZ1249" s="28">
        <f>IFERROR(VLOOKUP(Table2[[#This Row],[SAP Code]],[26]_16!G:H,2,FALSE)/ 1000000, 0)</f>
        <v>0</v>
      </c>
      <c r="BA1249" s="28">
        <f>IFERROR(VLOOKUP(Table2[[#This Row],[SAP Code]],[26]_16!J:K,2,FALSE)/ 1000000, 0)</f>
        <v>0</v>
      </c>
      <c r="BB1249" s="28">
        <f>IFERROR(VLOOKUP(Table2[[#This Row],[SAP Code]],[26]_16!M:N,2,FALSE)/ 1000000, 0)</f>
        <v>0</v>
      </c>
      <c r="BC1249" s="28">
        <f>IFERROR(VLOOKUP(Table2[[#This Row],[SAP Code]],[26]_16!P:Q,2,FALSE),0)</f>
        <v>0</v>
      </c>
      <c r="BD1249" s="28">
        <f>IFERROR(VLOOKUP(Table2[[#This Row],[SAP Code]],[26]_16!S:T,2,FALSE),0)</f>
        <v>0</v>
      </c>
      <c r="BE1249" s="28">
        <f>IFERROR(VLOOKUP(Table2[[#This Row],[SAP Code]],[26]_16!V:W,2,FALSE)/ 1000000, 0)</f>
        <v>0</v>
      </c>
      <c r="BF1249" s="28">
        <f>IFERROR(VLOOKUP(Table2[[#This Row],[SAP Code]],[26]_16!Y:Z,2,FALSE)/ 1000000, 0)</f>
        <v>0</v>
      </c>
      <c r="BG1249" s="28" t="str">
        <f>IFERROR(VLOOKUP(Table2[[#This Row],[SAP Code]],[26]port!$A:$AD,30,FALSE),"unknown")</f>
        <v>unknown</v>
      </c>
      <c r="BH1249" s="29" t="str">
        <f t="shared" si="336"/>
        <v>Unknown</v>
      </c>
      <c r="BI1249" s="16"/>
    </row>
    <row r="1250" spans="1:61" ht="17.100000000000001" customHeight="1">
      <c r="A1250" s="16" t="s">
        <v>141</v>
      </c>
      <c r="B1250" s="16" t="s">
        <v>4293</v>
      </c>
      <c r="C1250" s="16" t="s">
        <v>4294</v>
      </c>
      <c r="D1250" s="16" t="s">
        <v>4295</v>
      </c>
      <c r="E1250" s="18">
        <v>43908</v>
      </c>
      <c r="F1250" s="16" t="s">
        <v>4296</v>
      </c>
      <c r="G1250" s="16" t="s">
        <v>107</v>
      </c>
      <c r="H1250" s="16" t="s">
        <v>132</v>
      </c>
      <c r="I1250" s="16" t="s">
        <v>102</v>
      </c>
      <c r="J1250" s="16" t="s">
        <v>103</v>
      </c>
      <c r="K1250" s="16" t="s">
        <v>84</v>
      </c>
      <c r="L1250" s="16" t="s">
        <v>195</v>
      </c>
      <c r="M1250" s="19">
        <v>10000000</v>
      </c>
      <c r="N1250" s="19">
        <v>7993285.640062348</v>
      </c>
      <c r="O1250" s="20" t="s">
        <v>4297</v>
      </c>
      <c r="P1250" s="21">
        <v>2000130021098</v>
      </c>
      <c r="Q1250" s="20" t="s">
        <v>87</v>
      </c>
      <c r="R1250" s="16" t="str">
        <f t="shared" si="326"/>
        <v>ADB Private</v>
      </c>
      <c r="S1250" s="16" t="str">
        <f t="shared" si="325"/>
        <v>H</v>
      </c>
      <c r="T1250" s="16" t="str">
        <f t="shared" si="340"/>
        <v>Multinational</v>
      </c>
      <c r="U1250" s="16" t="str">
        <f t="shared" si="327"/>
        <v>Multinational</v>
      </c>
      <c r="V1250" s="22" t="str">
        <f>IF(ISNUMBER(MATCH(A1250, {"Gabon","Sudan","Niger","Mali","Burkina Faso","Guinea"}, 0)), "De Facto Countries", "Non-De Facto Countries")</f>
        <v>Non-De Facto Countries</v>
      </c>
      <c r="W1250" s="16" t="str">
        <f t="shared" si="338"/>
        <v>Multi</v>
      </c>
      <c r="X1250" s="16" t="str">
        <f t="shared" si="339"/>
        <v>Finance</v>
      </c>
      <c r="Y1250" s="23"/>
      <c r="AA1250" s="23">
        <f>Table2[[#This Row],[Approved Amount_UA Equivalent]]</f>
        <v>7993285.640062348</v>
      </c>
      <c r="AD1250" s="23">
        <f>SUM(Table2[[#This Row],[Feed Africa ]:[Improve Quality Of Life ]])</f>
        <v>7993285.640062348</v>
      </c>
      <c r="AE1250" s="16" t="b">
        <f>Table2[[#This Row],[Total HI5]]=Table2[[#This Row],[Approved Amount_UA Equivalent]]</f>
        <v>1</v>
      </c>
      <c r="AF1250" s="24">
        <v>10</v>
      </c>
      <c r="AG1250" s="20" t="str">
        <f t="shared" si="328"/>
        <v>Investment Project</v>
      </c>
      <c r="AH1250" s="24" t="e">
        <f>VLOOKUP(Table2[[#This Row],[SAP Code]],[25]DATA!$A:$G,7,FALSE)</f>
        <v>#N/A</v>
      </c>
      <c r="AI1250" s="20" t="str">
        <f t="shared" si="329"/>
        <v>Other Investment</v>
      </c>
      <c r="AJ1250" s="25" t="s">
        <v>106</v>
      </c>
      <c r="AK1250" s="25" t="s">
        <v>107</v>
      </c>
      <c r="AL1250" s="23" t="str" cm="1">
        <f t="array" ref="AL1250">_xlfn.SWITCH(AK1250,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50" s="26">
        <v>2</v>
      </c>
      <c r="AN1250" s="25" t="str">
        <f t="shared" si="337"/>
        <v>Non-Sovereign</v>
      </c>
      <c r="AO1250" s="27">
        <v>0.5</v>
      </c>
      <c r="AP1250" s="23">
        <f>Table2[[#This Row],[Approved Amount_UA Equivalent]]/1000000</f>
        <v>7.9932856400623482</v>
      </c>
      <c r="AQ1250" s="19">
        <f t="shared" si="330"/>
        <v>10.637784261220576</v>
      </c>
      <c r="AR1250" s="23" t="str">
        <f t="shared" si="331"/>
        <v>1-10</v>
      </c>
      <c r="AS1250" s="23" t="str">
        <f t="shared" si="332"/>
        <v>1-20</v>
      </c>
      <c r="AT1250" s="23" t="str">
        <f t="shared" si="333"/>
        <v>1-40</v>
      </c>
      <c r="AU1250" s="23" t="str">
        <f t="shared" si="334"/>
        <v>&lt;1-50 Mn</v>
      </c>
      <c r="AV1250" s="23">
        <f>Table2[[#This Row],[Amount]]</f>
        <v>10000000</v>
      </c>
      <c r="AW1250" s="23" t="str">
        <f t="shared" si="335"/>
        <v>Mar 2020</v>
      </c>
      <c r="AX1250" s="28">
        <f>IFERROR(VLOOKUP(Table2[[#This Row],[SAP Code]],[26]_16!A:B,2,FALSE),0)</f>
        <v>0</v>
      </c>
      <c r="AY1250" s="28">
        <f>IFERROR(VLOOKUP(Table2[[#This Row],[SAP Code]],[26]_16!D:E,2,FALSE)/ 1000000, 0)</f>
        <v>0</v>
      </c>
      <c r="AZ1250" s="28">
        <f>IFERROR(VLOOKUP(Table2[[#This Row],[SAP Code]],[26]_16!G:H,2,FALSE)/ 1000000, 0)</f>
        <v>0</v>
      </c>
      <c r="BA1250" s="28">
        <f>IFERROR(VLOOKUP(Table2[[#This Row],[SAP Code]],[26]_16!J:K,2,FALSE)/ 1000000, 0)</f>
        <v>0</v>
      </c>
      <c r="BB1250" s="28">
        <f>IFERROR(VLOOKUP(Table2[[#This Row],[SAP Code]],[26]_16!M:N,2,FALSE)/ 1000000, 0)</f>
        <v>0</v>
      </c>
      <c r="BC1250" s="28">
        <f>IFERROR(VLOOKUP(Table2[[#This Row],[SAP Code]],[26]_16!P:Q,2,FALSE),0)</f>
        <v>0</v>
      </c>
      <c r="BD1250" s="28">
        <f>IFERROR(VLOOKUP(Table2[[#This Row],[SAP Code]],[26]_16!S:T,2,FALSE),0)</f>
        <v>0</v>
      </c>
      <c r="BE1250" s="28">
        <f>IFERROR(VLOOKUP(Table2[[#This Row],[SAP Code]],[26]_16!V:W,2,FALSE)/ 1000000, 0)</f>
        <v>0</v>
      </c>
      <c r="BF1250" s="28">
        <f>IFERROR(VLOOKUP(Table2[[#This Row],[SAP Code]],[26]_16!Y:Z,2,FALSE)/ 1000000, 0)</f>
        <v>0</v>
      </c>
      <c r="BG1250" s="28" t="str">
        <f>IFERROR(VLOOKUP(Table2[[#This Row],[SAP Code]],[26]port!$A:$AD,30,FALSE),"unknown")</f>
        <v>unknown</v>
      </c>
      <c r="BH1250" s="29" t="str">
        <f t="shared" si="336"/>
        <v>Unknown</v>
      </c>
      <c r="BI1250" s="16"/>
    </row>
    <row r="1251" spans="1:61" ht="17.100000000000001" customHeight="1">
      <c r="A1251" s="16" t="s">
        <v>141</v>
      </c>
      <c r="B1251" s="16" t="s">
        <v>4293</v>
      </c>
      <c r="C1251" s="16" t="s">
        <v>4298</v>
      </c>
      <c r="D1251" s="16" t="s">
        <v>4295</v>
      </c>
      <c r="E1251" s="18">
        <v>43908</v>
      </c>
      <c r="F1251" s="16" t="s">
        <v>4296</v>
      </c>
      <c r="G1251" s="16" t="s">
        <v>107</v>
      </c>
      <c r="H1251" s="16" t="s">
        <v>132</v>
      </c>
      <c r="I1251" s="16" t="s">
        <v>102</v>
      </c>
      <c r="J1251" s="16" t="s">
        <v>261</v>
      </c>
      <c r="K1251" s="16" t="s">
        <v>84</v>
      </c>
      <c r="L1251" s="16" t="s">
        <v>195</v>
      </c>
      <c r="M1251" s="19">
        <v>5000000</v>
      </c>
      <c r="N1251" s="19">
        <v>3996642.820031174</v>
      </c>
      <c r="O1251" s="20" t="s">
        <v>4297</v>
      </c>
      <c r="P1251" s="21">
        <v>5050130000455</v>
      </c>
      <c r="Q1251" s="20" t="s">
        <v>87</v>
      </c>
      <c r="R1251" s="16" t="str">
        <f t="shared" si="326"/>
        <v>AGTF</v>
      </c>
      <c r="S1251" s="16" t="str">
        <f t="shared" si="325"/>
        <v>H</v>
      </c>
      <c r="T1251" s="16" t="str">
        <f t="shared" si="340"/>
        <v>Multinational</v>
      </c>
      <c r="U1251" s="16" t="str">
        <f t="shared" si="327"/>
        <v>Multinational</v>
      </c>
      <c r="V1251" s="22" t="str">
        <f>IF(ISNUMBER(MATCH(A1251, {"Gabon","Sudan","Niger","Mali","Burkina Faso","Guinea"}, 0)), "De Facto Countries", "Non-De Facto Countries")</f>
        <v>Non-De Facto Countries</v>
      </c>
      <c r="W1251" s="16" t="str">
        <f t="shared" si="338"/>
        <v>Multi</v>
      </c>
      <c r="X1251" s="16" t="str">
        <f t="shared" si="339"/>
        <v>Finance</v>
      </c>
      <c r="Y1251" s="23"/>
      <c r="AA1251" s="23">
        <f>Table2[[#This Row],[Approved Amount_UA Equivalent]]</f>
        <v>3996642.820031174</v>
      </c>
      <c r="AD1251" s="23">
        <f>SUM(Table2[[#This Row],[Feed Africa ]:[Improve Quality Of Life ]])</f>
        <v>3996642.820031174</v>
      </c>
      <c r="AE1251" s="16" t="b">
        <f>Table2[[#This Row],[Total HI5]]=Table2[[#This Row],[Approved Amount_UA Equivalent]]</f>
        <v>1</v>
      </c>
      <c r="AF1251" s="24">
        <v>10</v>
      </c>
      <c r="AG1251" s="20" t="str">
        <f t="shared" si="328"/>
        <v>Investment Project</v>
      </c>
      <c r="AH1251" s="24" t="e">
        <f>VLOOKUP(Table2[[#This Row],[SAP Code]],[25]DATA!$A:$G,7,FALSE)</f>
        <v>#N/A</v>
      </c>
      <c r="AI1251" s="20" t="str">
        <f t="shared" si="329"/>
        <v>Other Investment</v>
      </c>
      <c r="AJ1251" s="25" t="s">
        <v>106</v>
      </c>
      <c r="AK1251" s="25" t="s">
        <v>107</v>
      </c>
      <c r="AL1251" s="23" t="str" cm="1">
        <f t="array" ref="AL1251">_xlfn.SWITCH(AK1251,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51" s="26">
        <v>2</v>
      </c>
      <c r="AN1251" s="25" t="str">
        <f t="shared" si="337"/>
        <v>Non-Sovereign</v>
      </c>
      <c r="AO1251" s="27">
        <v>0.5</v>
      </c>
      <c r="AP1251" s="23">
        <f>Table2[[#This Row],[Approved Amount_UA Equivalent]]/1000000</f>
        <v>3.9966428200311741</v>
      </c>
      <c r="AQ1251" s="19">
        <f t="shared" si="330"/>
        <v>5.3188921306102879</v>
      </c>
      <c r="AR1251" s="23" t="str">
        <f t="shared" si="331"/>
        <v>1-10</v>
      </c>
      <c r="AS1251" s="23" t="str">
        <f t="shared" si="332"/>
        <v>1-20</v>
      </c>
      <c r="AT1251" s="23" t="str">
        <f t="shared" si="333"/>
        <v>1-40</v>
      </c>
      <c r="AU1251" s="23" t="str">
        <f t="shared" si="334"/>
        <v>&lt;1-50 Mn</v>
      </c>
      <c r="AV1251" s="23">
        <f>Table2[[#This Row],[Amount]]</f>
        <v>5000000</v>
      </c>
      <c r="AW1251" s="23" t="str">
        <f t="shared" si="335"/>
        <v>Mar 2020</v>
      </c>
      <c r="AX1251" s="28">
        <f>IFERROR(VLOOKUP(Table2[[#This Row],[SAP Code]],[26]_16!A:B,2,FALSE),0)</f>
        <v>0</v>
      </c>
      <c r="AY1251" s="28">
        <f>IFERROR(VLOOKUP(Table2[[#This Row],[SAP Code]],[26]_16!D:E,2,FALSE)/ 1000000, 0)</f>
        <v>0</v>
      </c>
      <c r="AZ1251" s="28">
        <f>IFERROR(VLOOKUP(Table2[[#This Row],[SAP Code]],[26]_16!G:H,2,FALSE)/ 1000000, 0)</f>
        <v>0</v>
      </c>
      <c r="BA1251" s="28">
        <f>IFERROR(VLOOKUP(Table2[[#This Row],[SAP Code]],[26]_16!J:K,2,FALSE)/ 1000000, 0)</f>
        <v>0</v>
      </c>
      <c r="BB1251" s="28">
        <f>IFERROR(VLOOKUP(Table2[[#This Row],[SAP Code]],[26]_16!M:N,2,FALSE)/ 1000000, 0)</f>
        <v>0</v>
      </c>
      <c r="BC1251" s="28">
        <f>IFERROR(VLOOKUP(Table2[[#This Row],[SAP Code]],[26]_16!P:Q,2,FALSE),0)</f>
        <v>0</v>
      </c>
      <c r="BD1251" s="28">
        <f>IFERROR(VLOOKUP(Table2[[#This Row],[SAP Code]],[26]_16!S:T,2,FALSE),0)</f>
        <v>0</v>
      </c>
      <c r="BE1251" s="28">
        <f>IFERROR(VLOOKUP(Table2[[#This Row],[SAP Code]],[26]_16!V:W,2,FALSE)/ 1000000, 0)</f>
        <v>0</v>
      </c>
      <c r="BF1251" s="28">
        <f>IFERROR(VLOOKUP(Table2[[#This Row],[SAP Code]],[26]_16!Y:Z,2,FALSE)/ 1000000, 0)</f>
        <v>0</v>
      </c>
      <c r="BG1251" s="28" t="str">
        <f>IFERROR(VLOOKUP(Table2[[#This Row],[SAP Code]],[26]port!$A:$AD,30,FALSE),"unknown")</f>
        <v>unknown</v>
      </c>
      <c r="BH1251" s="29" t="str">
        <f t="shared" si="336"/>
        <v>Unknown</v>
      </c>
      <c r="BI1251" s="16"/>
    </row>
    <row r="1252" spans="1:61" ht="17.100000000000001" customHeight="1">
      <c r="A1252" s="16" t="s">
        <v>141</v>
      </c>
      <c r="B1252" s="16" t="s">
        <v>4299</v>
      </c>
      <c r="C1252" s="16" t="s">
        <v>4300</v>
      </c>
      <c r="D1252" s="16" t="s">
        <v>4301</v>
      </c>
      <c r="E1252" s="18">
        <v>43908</v>
      </c>
      <c r="F1252" s="16" t="s">
        <v>4299</v>
      </c>
      <c r="G1252" s="16" t="s">
        <v>107</v>
      </c>
      <c r="H1252" s="37" t="s">
        <v>213</v>
      </c>
      <c r="I1252" s="16" t="s">
        <v>102</v>
      </c>
      <c r="J1252" s="16" t="s">
        <v>103</v>
      </c>
      <c r="K1252" s="16" t="s">
        <v>4302</v>
      </c>
      <c r="L1252" s="16" t="s">
        <v>70</v>
      </c>
      <c r="M1252" s="19">
        <v>100000000</v>
      </c>
      <c r="N1252" s="19">
        <v>72818361.878131181</v>
      </c>
      <c r="O1252" s="20" t="s">
        <v>4303</v>
      </c>
      <c r="P1252" s="21">
        <v>2000140001502</v>
      </c>
      <c r="Q1252" s="20" t="s">
        <v>87</v>
      </c>
      <c r="R1252" s="16" t="str">
        <f t="shared" si="326"/>
        <v>ADB Private</v>
      </c>
      <c r="S1252" s="16" t="str">
        <f t="shared" si="325"/>
        <v>H</v>
      </c>
      <c r="T1252" s="16" t="str">
        <f t="shared" si="340"/>
        <v>Multinational</v>
      </c>
      <c r="U1252" s="16" t="str">
        <f t="shared" si="327"/>
        <v>Multinational</v>
      </c>
      <c r="V1252" s="22" t="str">
        <f>IF(ISNUMBER(MATCH(A1252, {"Gabon","Sudan","Niger","Mali","Burkina Faso","Guinea"}, 0)), "De Facto Countries", "Non-De Facto Countries")</f>
        <v>Non-De Facto Countries</v>
      </c>
      <c r="W1252" s="16" t="str">
        <f t="shared" si="338"/>
        <v>Multi</v>
      </c>
      <c r="X1252" s="16" t="str">
        <f t="shared" si="339"/>
        <v>Finance</v>
      </c>
      <c r="Y1252" s="23"/>
      <c r="AA1252" s="23">
        <f>Table2[[#This Row],[Approved Amount_UA Equivalent]]</f>
        <v>72818361.878131181</v>
      </c>
      <c r="AD1252" s="23">
        <f>SUM(Table2[[#This Row],[Feed Africa ]:[Improve Quality Of Life ]])</f>
        <v>72818361.878131181</v>
      </c>
      <c r="AE1252" s="16" t="b">
        <f>Table2[[#This Row],[Total HI5]]=Table2[[#This Row],[Approved Amount_UA Equivalent]]</f>
        <v>1</v>
      </c>
      <c r="AF1252" s="24">
        <v>70</v>
      </c>
      <c r="AG1252" s="20" t="str">
        <f t="shared" si="328"/>
        <v>Equity and Guarantee</v>
      </c>
      <c r="AH1252" s="24" t="e">
        <f>VLOOKUP(Table2[[#This Row],[SAP Code]],[25]DATA!$A:$G,7,FALSE)</f>
        <v>#N/A</v>
      </c>
      <c r="AI1252" s="20" t="str">
        <f t="shared" si="329"/>
        <v>Other Investment</v>
      </c>
      <c r="AJ1252" s="25" t="s">
        <v>106</v>
      </c>
      <c r="AK1252" s="25" t="s">
        <v>107</v>
      </c>
      <c r="AL1252" s="23" t="str" cm="1">
        <f t="array" ref="AL1252">_xlfn.SWITCH(AK1252,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52" s="26">
        <v>2</v>
      </c>
      <c r="AN1252" s="25" t="str">
        <f t="shared" si="337"/>
        <v>Non-Sovereign</v>
      </c>
      <c r="AO1252" s="27">
        <v>1</v>
      </c>
      <c r="AP1252" s="23">
        <f>Table2[[#This Row],[Approved Amount_UA Equivalent]]/1000000</f>
        <v>72.818361878131185</v>
      </c>
      <c r="AQ1252" s="19">
        <f t="shared" si="330"/>
        <v>96.909588721892106</v>
      </c>
      <c r="AR1252" s="23" t="str">
        <f t="shared" si="331"/>
        <v>71-80</v>
      </c>
      <c r="AS1252" s="23" t="str">
        <f t="shared" si="332"/>
        <v>61-80</v>
      </c>
      <c r="AT1252" s="23" t="str">
        <f t="shared" si="333"/>
        <v>41-80</v>
      </c>
      <c r="AU1252" s="23" t="str">
        <f t="shared" si="334"/>
        <v>50-100 Mn</v>
      </c>
      <c r="AV1252" s="23">
        <f>Table2[[#This Row],[Amount]]</f>
        <v>100000000</v>
      </c>
      <c r="AW1252" s="23" t="str">
        <f t="shared" si="335"/>
        <v>Mar 2020</v>
      </c>
      <c r="AX1252" s="28">
        <f>IFERROR(VLOOKUP(Table2[[#This Row],[SAP Code]],[26]_16!A:B,2,FALSE),0)</f>
        <v>0</v>
      </c>
      <c r="AY1252" s="28">
        <f>IFERROR(VLOOKUP(Table2[[#This Row],[SAP Code]],[26]_16!D:E,2,FALSE)/ 1000000, 0)</f>
        <v>0</v>
      </c>
      <c r="AZ1252" s="28">
        <f>IFERROR(VLOOKUP(Table2[[#This Row],[SAP Code]],[26]_16!G:H,2,FALSE)/ 1000000, 0)</f>
        <v>0</v>
      </c>
      <c r="BA1252" s="28">
        <f>IFERROR(VLOOKUP(Table2[[#This Row],[SAP Code]],[26]_16!J:K,2,FALSE)/ 1000000, 0)</f>
        <v>0</v>
      </c>
      <c r="BB1252" s="28">
        <f>IFERROR(VLOOKUP(Table2[[#This Row],[SAP Code]],[26]_16!M:N,2,FALSE)/ 1000000, 0)</f>
        <v>0</v>
      </c>
      <c r="BC1252" s="28">
        <f>IFERROR(VLOOKUP(Table2[[#This Row],[SAP Code]],[26]_16!P:Q,2,FALSE),0)</f>
        <v>0</v>
      </c>
      <c r="BD1252" s="28">
        <f>IFERROR(VLOOKUP(Table2[[#This Row],[SAP Code]],[26]_16!S:T,2,FALSE),0)</f>
        <v>0</v>
      </c>
      <c r="BE1252" s="28">
        <f>IFERROR(VLOOKUP(Table2[[#This Row],[SAP Code]],[26]_16!V:W,2,FALSE)/ 1000000, 0)</f>
        <v>0</v>
      </c>
      <c r="BF1252" s="28">
        <f>IFERROR(VLOOKUP(Table2[[#This Row],[SAP Code]],[26]_16!Y:Z,2,FALSE)/ 1000000, 0)</f>
        <v>0</v>
      </c>
      <c r="BG1252" s="28" t="str">
        <f>IFERROR(VLOOKUP(Table2[[#This Row],[SAP Code]],[26]port!$A:$AD,30,FALSE),"unknown")</f>
        <v>APVD</v>
      </c>
      <c r="BH1252" s="29" t="str">
        <f t="shared" si="336"/>
        <v>Ongoing</v>
      </c>
      <c r="BI1252" s="16"/>
    </row>
    <row r="1253" spans="1:61" ht="17.100000000000001" customHeight="1">
      <c r="A1253" s="16" t="s">
        <v>141</v>
      </c>
      <c r="B1253" s="16" t="s">
        <v>4299</v>
      </c>
      <c r="C1253" s="16" t="s">
        <v>4300</v>
      </c>
      <c r="D1253" s="16" t="s">
        <v>4301</v>
      </c>
      <c r="E1253" s="18">
        <v>43908</v>
      </c>
      <c r="F1253" s="16" t="s">
        <v>4299</v>
      </c>
      <c r="G1253" s="16" t="s">
        <v>107</v>
      </c>
      <c r="H1253" s="37" t="s">
        <v>213</v>
      </c>
      <c r="I1253" s="16" t="s">
        <v>102</v>
      </c>
      <c r="J1253" s="16" t="s">
        <v>103</v>
      </c>
      <c r="K1253" s="16" t="s">
        <v>4304</v>
      </c>
      <c r="L1253" s="16" t="s">
        <v>70</v>
      </c>
      <c r="M1253" s="19">
        <v>100000000</v>
      </c>
      <c r="N1253" s="19">
        <v>72818361.878131181</v>
      </c>
      <c r="O1253" s="20" t="s">
        <v>4305</v>
      </c>
      <c r="P1253" s="21">
        <v>2000140001503</v>
      </c>
      <c r="Q1253" s="20" t="s">
        <v>87</v>
      </c>
      <c r="R1253" s="16" t="str">
        <f t="shared" si="326"/>
        <v>ADB Private</v>
      </c>
      <c r="S1253" s="16" t="str">
        <f t="shared" si="325"/>
        <v>H</v>
      </c>
      <c r="T1253" s="16" t="str">
        <f t="shared" si="340"/>
        <v>Multinational</v>
      </c>
      <c r="U1253" s="16" t="str">
        <f t="shared" si="327"/>
        <v>Multinational</v>
      </c>
      <c r="V1253" s="22" t="str">
        <f>IF(ISNUMBER(MATCH(A1253, {"Gabon","Sudan","Niger","Mali","Burkina Faso","Guinea"}, 0)), "De Facto Countries", "Non-De Facto Countries")</f>
        <v>Non-De Facto Countries</v>
      </c>
      <c r="W1253" s="16" t="str">
        <f t="shared" si="338"/>
        <v>Multi</v>
      </c>
      <c r="X1253" s="16" t="str">
        <f t="shared" si="339"/>
        <v>Finance</v>
      </c>
      <c r="Y1253" s="23"/>
      <c r="AA1253" s="23">
        <f>Table2[[#This Row],[Approved Amount_UA Equivalent]]</f>
        <v>72818361.878131181</v>
      </c>
      <c r="AD1253" s="23">
        <f>SUM(Table2[[#This Row],[Feed Africa ]:[Improve Quality Of Life ]])</f>
        <v>72818361.878131181</v>
      </c>
      <c r="AE1253" s="16" t="b">
        <f>Table2[[#This Row],[Total HI5]]=Table2[[#This Row],[Approved Amount_UA Equivalent]]</f>
        <v>1</v>
      </c>
      <c r="AF1253" s="24">
        <v>11</v>
      </c>
      <c r="AG1253" s="20" t="str">
        <f t="shared" si="328"/>
        <v>Line of Credit</v>
      </c>
      <c r="AH1253" s="24" t="e">
        <f>VLOOKUP(Table2[[#This Row],[SAP Code]],[25]DATA!$A:$G,7,FALSE)</f>
        <v>#N/A</v>
      </c>
      <c r="AI1253" s="20" t="str">
        <f t="shared" si="329"/>
        <v>Other Investment</v>
      </c>
      <c r="AJ1253" s="25" t="s">
        <v>106</v>
      </c>
      <c r="AK1253" s="25" t="s">
        <v>107</v>
      </c>
      <c r="AL1253" s="23" t="str" cm="1">
        <f t="array" ref="AL1253">_xlfn.SWITCH(AK1253,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53" s="26">
        <v>2</v>
      </c>
      <c r="AN1253" s="25" t="str">
        <f t="shared" si="337"/>
        <v>Non-Sovereign</v>
      </c>
      <c r="AO1253" s="27">
        <v>1</v>
      </c>
      <c r="AP1253" s="23">
        <f>Table2[[#This Row],[Approved Amount_UA Equivalent]]/1000000</f>
        <v>72.818361878131185</v>
      </c>
      <c r="AQ1253" s="19">
        <f t="shared" si="330"/>
        <v>96.909588721892106</v>
      </c>
      <c r="AR1253" s="23" t="str">
        <f t="shared" si="331"/>
        <v>71-80</v>
      </c>
      <c r="AS1253" s="23" t="str">
        <f t="shared" si="332"/>
        <v>61-80</v>
      </c>
      <c r="AT1253" s="23" t="str">
        <f t="shared" si="333"/>
        <v>41-80</v>
      </c>
      <c r="AU1253" s="23" t="str">
        <f t="shared" si="334"/>
        <v>50-100 Mn</v>
      </c>
      <c r="AV1253" s="23">
        <f>Table2[[#This Row],[Amount]]</f>
        <v>100000000</v>
      </c>
      <c r="AW1253" s="23" t="str">
        <f t="shared" si="335"/>
        <v>Mar 2020</v>
      </c>
      <c r="AX1253" s="28">
        <f>IFERROR(VLOOKUP(Table2[[#This Row],[SAP Code]],[26]_16!A:B,2,FALSE),0)</f>
        <v>0</v>
      </c>
      <c r="AY1253" s="28">
        <f>IFERROR(VLOOKUP(Table2[[#This Row],[SAP Code]],[26]_16!D:E,2,FALSE)/ 1000000, 0)</f>
        <v>0</v>
      </c>
      <c r="AZ1253" s="28">
        <f>IFERROR(VLOOKUP(Table2[[#This Row],[SAP Code]],[26]_16!G:H,2,FALSE)/ 1000000, 0)</f>
        <v>0</v>
      </c>
      <c r="BA1253" s="28">
        <f>IFERROR(VLOOKUP(Table2[[#This Row],[SAP Code]],[26]_16!J:K,2,FALSE)/ 1000000, 0)</f>
        <v>0</v>
      </c>
      <c r="BB1253" s="28">
        <f>IFERROR(VLOOKUP(Table2[[#This Row],[SAP Code]],[26]_16!M:N,2,FALSE)/ 1000000, 0)</f>
        <v>0</v>
      </c>
      <c r="BC1253" s="28">
        <f>IFERROR(VLOOKUP(Table2[[#This Row],[SAP Code]],[26]_16!P:Q,2,FALSE),0)</f>
        <v>0</v>
      </c>
      <c r="BD1253" s="28">
        <f>IFERROR(VLOOKUP(Table2[[#This Row],[SAP Code]],[26]_16!S:T,2,FALSE),0)</f>
        <v>0</v>
      </c>
      <c r="BE1253" s="28">
        <f>IFERROR(VLOOKUP(Table2[[#This Row],[SAP Code]],[26]_16!V:W,2,FALSE)/ 1000000, 0)</f>
        <v>0</v>
      </c>
      <c r="BF1253" s="28">
        <f>IFERROR(VLOOKUP(Table2[[#This Row],[SAP Code]],[26]_16!Y:Z,2,FALSE)/ 1000000, 0)</f>
        <v>0</v>
      </c>
      <c r="BG1253" s="28" t="str">
        <f>IFERROR(VLOOKUP(Table2[[#This Row],[SAP Code]],[26]port!$A:$AD,30,FALSE),"unknown")</f>
        <v>APVD</v>
      </c>
      <c r="BH1253" s="29" t="str">
        <f t="shared" si="336"/>
        <v>Ongoing</v>
      </c>
      <c r="BI1253" s="16"/>
    </row>
    <row r="1254" spans="1:61" ht="17.100000000000001" customHeight="1">
      <c r="A1254" s="16" t="s">
        <v>316</v>
      </c>
      <c r="B1254" s="16" t="s">
        <v>4306</v>
      </c>
      <c r="C1254" s="16" t="s">
        <v>4307</v>
      </c>
      <c r="D1254" s="16" t="s">
        <v>4308</v>
      </c>
      <c r="E1254" s="18">
        <v>43915</v>
      </c>
      <c r="F1254" s="16" t="s">
        <v>320</v>
      </c>
      <c r="G1254" s="16" t="s">
        <v>90</v>
      </c>
      <c r="H1254" s="16" t="s">
        <v>132</v>
      </c>
      <c r="I1254" s="16" t="s">
        <v>82</v>
      </c>
      <c r="J1254" s="16" t="s">
        <v>179</v>
      </c>
      <c r="K1254" s="16" t="s">
        <v>84</v>
      </c>
      <c r="L1254" s="16" t="s">
        <v>195</v>
      </c>
      <c r="M1254" s="19">
        <v>62350000</v>
      </c>
      <c r="N1254" s="19">
        <v>49838135.965788737</v>
      </c>
      <c r="O1254" s="20" t="s">
        <v>4309</v>
      </c>
      <c r="P1254" s="21">
        <v>2000200004686</v>
      </c>
      <c r="Q1254" s="20" t="s">
        <v>87</v>
      </c>
      <c r="R1254" s="16" t="str">
        <f t="shared" si="326"/>
        <v>ADB Public</v>
      </c>
      <c r="S1254" s="16" t="str">
        <f t="shared" si="325"/>
        <v>F</v>
      </c>
      <c r="T1254" s="16" t="str">
        <f t="shared" si="340"/>
        <v>Blend Countries</v>
      </c>
      <c r="U1254" s="16" t="str">
        <f t="shared" si="327"/>
        <v>Non-Transition States</v>
      </c>
      <c r="V1254" s="22" t="str">
        <f>IF(ISNUMBER(MATCH(A1254, {"Gabon","Sudan","Niger","Mali","Burkina Faso","Guinea"}, 0)), "De Facto Countries", "Non-De Facto Countries")</f>
        <v>Non-De Facto Countries</v>
      </c>
      <c r="W1254" s="16" t="str">
        <f t="shared" si="338"/>
        <v>West</v>
      </c>
      <c r="X1254" s="16" t="str">
        <f t="shared" si="339"/>
        <v>Power</v>
      </c>
      <c r="Y1254" s="23"/>
      <c r="Z1254" s="23">
        <f>Table2[[#This Row],[Approved Amount_UA Equivalent]]</f>
        <v>49838135.965788737</v>
      </c>
      <c r="AD1254" s="23">
        <f>SUM(Table2[[#This Row],[Feed Africa ]:[Improve Quality Of Life ]])</f>
        <v>49838135.965788737</v>
      </c>
      <c r="AE1254" s="16" t="b">
        <f>Table2[[#This Row],[Total HI5]]=Table2[[#This Row],[Approved Amount_UA Equivalent]]</f>
        <v>1</v>
      </c>
      <c r="AF1254" s="24">
        <v>10</v>
      </c>
      <c r="AG1254" s="20" t="str">
        <f t="shared" si="328"/>
        <v>Investment Project</v>
      </c>
      <c r="AH1254" s="24" t="e">
        <f>VLOOKUP(Table2[[#This Row],[SAP Code]],[25]DATA!$A:$G,7,FALSE)</f>
        <v>#N/A</v>
      </c>
      <c r="AI1254" s="20" t="str">
        <f t="shared" si="329"/>
        <v>Infrastructure</v>
      </c>
      <c r="AJ1254" s="25" t="s">
        <v>89</v>
      </c>
      <c r="AK1254" s="25" t="s">
        <v>90</v>
      </c>
      <c r="AL1254" s="23" t="str" cm="1">
        <f t="array" ref="AL1254">_xlfn.SWITCH(AK1254,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54" s="26">
        <v>1</v>
      </c>
      <c r="AN1254" s="25" t="str">
        <f t="shared" si="337"/>
        <v>Sovereign</v>
      </c>
      <c r="AO1254" s="27">
        <v>1</v>
      </c>
      <c r="AP1254" s="23">
        <f>Table2[[#This Row],[Approved Amount_UA Equivalent]]/1000000</f>
        <v>49.838135965788737</v>
      </c>
      <c r="AQ1254" s="19">
        <f t="shared" si="330"/>
        <v>66.326584868710285</v>
      </c>
      <c r="AR1254" s="23" t="str">
        <f t="shared" si="331"/>
        <v>41-50</v>
      </c>
      <c r="AS1254" s="23" t="str">
        <f t="shared" si="332"/>
        <v>41-60</v>
      </c>
      <c r="AT1254" s="23" t="str">
        <f t="shared" si="333"/>
        <v>41-80</v>
      </c>
      <c r="AU1254" s="23" t="str">
        <f t="shared" si="334"/>
        <v>&lt;1-50 Mn</v>
      </c>
      <c r="AV1254" s="23">
        <f>Table2[[#This Row],[Amount]]</f>
        <v>62350000</v>
      </c>
      <c r="AW1254" s="23" t="str">
        <f t="shared" si="335"/>
        <v>Mar 2020</v>
      </c>
      <c r="AX1254" s="28">
        <f>IFERROR(VLOOKUP(Table2[[#This Row],[SAP Code]],[26]_16!A:B,2,FALSE),0)</f>
        <v>0</v>
      </c>
      <c r="AY1254" s="28">
        <f>IFERROR(VLOOKUP(Table2[[#This Row],[SAP Code]],[26]_16!D:E,2,FALSE)/ 1000000, 0)</f>
        <v>0</v>
      </c>
      <c r="AZ1254" s="28">
        <f>IFERROR(VLOOKUP(Table2[[#This Row],[SAP Code]],[26]_16!G:H,2,FALSE)/ 1000000, 0)</f>
        <v>0</v>
      </c>
      <c r="BA1254" s="28">
        <f>IFERROR(VLOOKUP(Table2[[#This Row],[SAP Code]],[26]_16!J:K,2,FALSE)/ 1000000, 0)</f>
        <v>0</v>
      </c>
      <c r="BB1254" s="28">
        <f>IFERROR(VLOOKUP(Table2[[#This Row],[SAP Code]],[26]_16!M:N,2,FALSE)/ 1000000, 0)</f>
        <v>0</v>
      </c>
      <c r="BC1254" s="28">
        <f>IFERROR(VLOOKUP(Table2[[#This Row],[SAP Code]],[26]_16!P:Q,2,FALSE),0)</f>
        <v>0</v>
      </c>
      <c r="BD1254" s="28">
        <f>IFERROR(VLOOKUP(Table2[[#This Row],[SAP Code]],[26]_16!S:T,2,FALSE),0)</f>
        <v>0.13133394000000001</v>
      </c>
      <c r="BE1254" s="28">
        <f>IFERROR(VLOOKUP(Table2[[#This Row],[SAP Code]],[26]_16!V:W,2,FALSE)/ 1000000, 0)</f>
        <v>10.21592139</v>
      </c>
      <c r="BF1254" s="28">
        <f>IFERROR(VLOOKUP(Table2[[#This Row],[SAP Code]],[26]_16!Y:Z,2,FALSE)/ 1000000, 0)</f>
        <v>1.6671611700000002</v>
      </c>
      <c r="BG1254" s="28" t="str">
        <f>IFERROR(VLOOKUP(Table2[[#This Row],[SAP Code]],[26]port!$A:$AD,30,FALSE),"unknown")</f>
        <v>OnGo</v>
      </c>
      <c r="BH1254" s="29" t="str">
        <f t="shared" si="336"/>
        <v>Ongoing</v>
      </c>
      <c r="BI1254" s="16"/>
    </row>
    <row r="1255" spans="1:61" ht="17.100000000000001" customHeight="1">
      <c r="A1255" s="16" t="s">
        <v>330</v>
      </c>
      <c r="B1255" s="16" t="s">
        <v>4310</v>
      </c>
      <c r="C1255" s="16" t="s">
        <v>4311</v>
      </c>
      <c r="D1255" s="16" t="s">
        <v>4312</v>
      </c>
      <c r="E1255" s="18">
        <v>43915</v>
      </c>
      <c r="F1255" s="16" t="s">
        <v>881</v>
      </c>
      <c r="G1255" s="16" t="s">
        <v>90</v>
      </c>
      <c r="H1255" s="16" t="s">
        <v>101</v>
      </c>
      <c r="I1255" s="16" t="s">
        <v>82</v>
      </c>
      <c r="J1255" s="16" t="s">
        <v>83</v>
      </c>
      <c r="K1255" s="16" t="s">
        <v>69</v>
      </c>
      <c r="L1255" s="16" t="s">
        <v>85</v>
      </c>
      <c r="M1255" s="19">
        <v>10000000</v>
      </c>
      <c r="N1255" s="19">
        <v>10000000</v>
      </c>
      <c r="O1255" s="20" t="s">
        <v>4313</v>
      </c>
      <c r="P1255" s="21">
        <v>2100155040664</v>
      </c>
      <c r="Q1255" s="20" t="s">
        <v>87</v>
      </c>
      <c r="R1255" s="16" t="str">
        <f t="shared" si="326"/>
        <v>ADF Including TSF</v>
      </c>
      <c r="S1255" s="16" t="str">
        <f t="shared" si="325"/>
        <v>F</v>
      </c>
      <c r="T1255" s="16" t="str">
        <f t="shared" si="340"/>
        <v>ADF Countries</v>
      </c>
      <c r="U1255" s="16" t="str">
        <f t="shared" si="327"/>
        <v>Non-Transition States</v>
      </c>
      <c r="V1255" s="22" t="str">
        <f>IF(ISNUMBER(MATCH(A1255, {"Gabon","Sudan","Niger","Mali","Burkina Faso","Guinea"}, 0)), "De Facto Countries", "Non-De Facto Countries")</f>
        <v>Non-De Facto Countries</v>
      </c>
      <c r="W1255" s="16" t="str">
        <f t="shared" si="338"/>
        <v>South</v>
      </c>
      <c r="X1255" s="16" t="str">
        <f t="shared" si="339"/>
        <v>Power</v>
      </c>
      <c r="Y1255" s="23"/>
      <c r="Z1255" s="23">
        <f>Table2[[#This Row],[Approved Amount_UA Equivalent]]</f>
        <v>10000000</v>
      </c>
      <c r="AD1255" s="23">
        <f>SUM(Table2[[#This Row],[Feed Africa ]:[Improve Quality Of Life ]])</f>
        <v>10000000</v>
      </c>
      <c r="AE1255" s="16" t="b">
        <f>Table2[[#This Row],[Total HI5]]=Table2[[#This Row],[Approved Amount_UA Equivalent]]</f>
        <v>1</v>
      </c>
      <c r="AF1255" s="24">
        <v>41</v>
      </c>
      <c r="AG1255" s="20" t="str">
        <f t="shared" si="328"/>
        <v>ISP and Investment Project</v>
      </c>
      <c r="AH1255" s="24" t="e">
        <f>VLOOKUP(Table2[[#This Row],[SAP Code]],[25]DATA!$A:$G,7,FALSE)</f>
        <v>#N/A</v>
      </c>
      <c r="AI1255" s="20" t="str">
        <f t="shared" si="329"/>
        <v>Infrastructure</v>
      </c>
      <c r="AJ1255" s="25" t="s">
        <v>89</v>
      </c>
      <c r="AK1255" s="25" t="s">
        <v>90</v>
      </c>
      <c r="AL1255" s="23" t="str" cm="1">
        <f t="array" ref="AL1255">_xlfn.SWITCH(AK1255,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55" s="26">
        <v>1</v>
      </c>
      <c r="AN1255" s="25" t="str">
        <f t="shared" si="337"/>
        <v>Sovereign</v>
      </c>
      <c r="AO1255" s="27">
        <v>1</v>
      </c>
      <c r="AP1255" s="23">
        <f>Table2[[#This Row],[Approved Amount_UA Equivalent]]/1000000</f>
        <v>10</v>
      </c>
      <c r="AQ1255" s="19">
        <f t="shared" si="330"/>
        <v>13.308400000000001</v>
      </c>
      <c r="AR1255" s="23" t="str">
        <f t="shared" si="331"/>
        <v>1-10</v>
      </c>
      <c r="AS1255" s="23" t="str">
        <f t="shared" si="332"/>
        <v>1-20</v>
      </c>
      <c r="AT1255" s="23" t="str">
        <f t="shared" si="333"/>
        <v>1-40</v>
      </c>
      <c r="AU1255" s="23" t="str">
        <f t="shared" si="334"/>
        <v>&lt;1-50 Mn</v>
      </c>
      <c r="AV1255" s="23">
        <f>Table2[[#This Row],[Amount]]</f>
        <v>10000000</v>
      </c>
      <c r="AW1255" s="23" t="str">
        <f t="shared" si="335"/>
        <v>Mar 2020</v>
      </c>
      <c r="AX1255" s="28">
        <f>IFERROR(VLOOKUP(Table2[[#This Row],[SAP Code]],[26]_16!A:B,2,FALSE),0)</f>
        <v>0</v>
      </c>
      <c r="AY1255" s="28">
        <f>IFERROR(VLOOKUP(Table2[[#This Row],[SAP Code]],[26]_16!D:E,2,FALSE)/ 1000000, 0)</f>
        <v>0</v>
      </c>
      <c r="AZ1255" s="28">
        <f>IFERROR(VLOOKUP(Table2[[#This Row],[SAP Code]],[26]_16!G:H,2,FALSE)/ 1000000, 0)</f>
        <v>0</v>
      </c>
      <c r="BA1255" s="28">
        <f>IFERROR(VLOOKUP(Table2[[#This Row],[SAP Code]],[26]_16!J:K,2,FALSE)/ 1000000, 0)</f>
        <v>0</v>
      </c>
      <c r="BB1255" s="28">
        <f>IFERROR(VLOOKUP(Table2[[#This Row],[SAP Code]],[26]_16!M:N,2,FALSE)/ 1000000, 0)</f>
        <v>0</v>
      </c>
      <c r="BC1255" s="28">
        <f>IFERROR(VLOOKUP(Table2[[#This Row],[SAP Code]],[26]_16!P:Q,2,FALSE),0)</f>
        <v>0</v>
      </c>
      <c r="BD1255" s="28">
        <f>IFERROR(VLOOKUP(Table2[[#This Row],[SAP Code]],[26]_16!S:T,2,FALSE),0)</f>
        <v>9.2702329999999999E-2</v>
      </c>
      <c r="BE1255" s="28">
        <f>IFERROR(VLOOKUP(Table2[[#This Row],[SAP Code]],[26]_16!V:W,2,FALSE)/ 1000000, 0)</f>
        <v>0.35840089000000003</v>
      </c>
      <c r="BF1255" s="28">
        <f>IFERROR(VLOOKUP(Table2[[#This Row],[SAP Code]],[26]_16!Y:Z,2,FALSE)/ 1000000, 0)</f>
        <v>0.29478462999999999</v>
      </c>
      <c r="BG1255" s="28" t="str">
        <f>IFERROR(VLOOKUP(Table2[[#This Row],[SAP Code]],[26]port!$A:$AD,30,FALSE),"unknown")</f>
        <v>OnGo</v>
      </c>
      <c r="BH1255" s="29" t="str">
        <f t="shared" si="336"/>
        <v>Ongoing</v>
      </c>
      <c r="BI1255" s="16"/>
    </row>
    <row r="1256" spans="1:61" ht="17.100000000000001" customHeight="1">
      <c r="A1256" s="16" t="s">
        <v>495</v>
      </c>
      <c r="B1256" s="16" t="s">
        <v>4314</v>
      </c>
      <c r="C1256" s="16" t="s">
        <v>4315</v>
      </c>
      <c r="D1256" s="16" t="s">
        <v>4316</v>
      </c>
      <c r="E1256" s="18">
        <v>43915</v>
      </c>
      <c r="F1256" s="16" t="s">
        <v>4314</v>
      </c>
      <c r="G1256" s="16" t="s">
        <v>2220</v>
      </c>
      <c r="H1256" s="16" t="s">
        <v>101</v>
      </c>
      <c r="I1256" s="16" t="s">
        <v>155</v>
      </c>
      <c r="J1256" s="16" t="s">
        <v>103</v>
      </c>
      <c r="K1256" s="16" t="s">
        <v>84</v>
      </c>
      <c r="L1256" s="16" t="s">
        <v>70</v>
      </c>
      <c r="M1256" s="19">
        <v>8250000</v>
      </c>
      <c r="N1256" s="19">
        <v>6007514.8549458226</v>
      </c>
      <c r="O1256" s="20" t="s">
        <v>4317</v>
      </c>
      <c r="P1256" s="21">
        <v>2000130021105</v>
      </c>
      <c r="Q1256" s="20" t="s">
        <v>87</v>
      </c>
      <c r="R1256" s="16" t="str">
        <f t="shared" si="326"/>
        <v>ADB Private</v>
      </c>
      <c r="S1256" s="16" t="str">
        <f t="shared" si="325"/>
        <v>A</v>
      </c>
      <c r="T1256" s="16" t="str">
        <f t="shared" si="340"/>
        <v>ADF Countries</v>
      </c>
      <c r="U1256" s="16" t="str">
        <f t="shared" si="327"/>
        <v>Transition States</v>
      </c>
      <c r="V1256" s="22" t="str">
        <f>IF(ISNUMBER(MATCH(A1256, {"Gabon","Sudan","Niger","Mali","Burkina Faso","Guinea"}, 0)), "De Facto Countries", "Non-De Facto Countries")</f>
        <v>Non-De Facto Countries</v>
      </c>
      <c r="W1256" s="16" t="str">
        <f t="shared" si="338"/>
        <v>South</v>
      </c>
      <c r="X1256" s="16" t="str">
        <f t="shared" si="339"/>
        <v>Agriculture</v>
      </c>
      <c r="Y1256" s="23">
        <f>Table2[[#This Row],[Approved Amount_UA Equivalent]]</f>
        <v>6007514.8549458226</v>
      </c>
      <c r="AD1256" s="23">
        <f>SUM(Table2[[#This Row],[Feed Africa ]:[Improve Quality Of Life ]])</f>
        <v>6007514.8549458226</v>
      </c>
      <c r="AE1256" s="16" t="b">
        <f>Table2[[#This Row],[Total HI5]]=Table2[[#This Row],[Approved Amount_UA Equivalent]]</f>
        <v>1</v>
      </c>
      <c r="AF1256" s="24">
        <v>10</v>
      </c>
      <c r="AG1256" s="20" t="str">
        <f t="shared" si="328"/>
        <v>Investment Project</v>
      </c>
      <c r="AH1256" s="24" t="e">
        <f>VLOOKUP(Table2[[#This Row],[SAP Code]],[25]DATA!$A:$G,7,FALSE)</f>
        <v>#N/A</v>
      </c>
      <c r="AI1256" s="20" t="str">
        <f t="shared" si="329"/>
        <v>Infrastructure</v>
      </c>
      <c r="AJ1256" s="25" t="s">
        <v>157</v>
      </c>
      <c r="AK1256" s="25" t="s">
        <v>2220</v>
      </c>
      <c r="AL1256" s="23" t="str" cm="1">
        <f t="array" ref="AL1256">_xlfn.SWITCH(AK1256,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56" s="26">
        <v>2</v>
      </c>
      <c r="AN1256" s="25" t="str">
        <f t="shared" si="337"/>
        <v>Non-Sovereign</v>
      </c>
      <c r="AO1256" s="27">
        <v>1</v>
      </c>
      <c r="AP1256" s="23">
        <f>Table2[[#This Row],[Approved Amount_UA Equivalent]]/1000000</f>
        <v>6.007514854945823</v>
      </c>
      <c r="AQ1256" s="19">
        <f t="shared" si="330"/>
        <v>7.9950410695560983</v>
      </c>
      <c r="AR1256" s="23" t="str">
        <f t="shared" si="331"/>
        <v>1-10</v>
      </c>
      <c r="AS1256" s="23" t="str">
        <f t="shared" si="332"/>
        <v>1-20</v>
      </c>
      <c r="AT1256" s="23" t="str">
        <f t="shared" si="333"/>
        <v>1-40</v>
      </c>
      <c r="AU1256" s="23" t="str">
        <f t="shared" si="334"/>
        <v>&lt;1-50 Mn</v>
      </c>
      <c r="AV1256" s="23">
        <f>Table2[[#This Row],[Amount]]</f>
        <v>8250000</v>
      </c>
      <c r="AW1256" s="23" t="str">
        <f t="shared" si="335"/>
        <v>Mar 2020</v>
      </c>
      <c r="AX1256" s="28">
        <f>IFERROR(VLOOKUP(Table2[[#This Row],[SAP Code]],[26]_16!A:B,2,FALSE),0)</f>
        <v>0</v>
      </c>
      <c r="AY1256" s="28">
        <f>IFERROR(VLOOKUP(Table2[[#This Row],[SAP Code]],[26]_16!D:E,2,FALSE)/ 1000000, 0)</f>
        <v>0</v>
      </c>
      <c r="AZ1256" s="28">
        <f>IFERROR(VLOOKUP(Table2[[#This Row],[SAP Code]],[26]_16!G:H,2,FALSE)/ 1000000, 0)</f>
        <v>0</v>
      </c>
      <c r="BA1256" s="28">
        <f>IFERROR(VLOOKUP(Table2[[#This Row],[SAP Code]],[26]_16!J:K,2,FALSE)/ 1000000, 0)</f>
        <v>0</v>
      </c>
      <c r="BB1256" s="28">
        <f>IFERROR(VLOOKUP(Table2[[#This Row],[SAP Code]],[26]_16!M:N,2,FALSE)/ 1000000, 0)</f>
        <v>0</v>
      </c>
      <c r="BC1256" s="28">
        <f>IFERROR(VLOOKUP(Table2[[#This Row],[SAP Code]],[26]_16!P:Q,2,FALSE),0)</f>
        <v>0</v>
      </c>
      <c r="BD1256" s="28">
        <f>IFERROR(VLOOKUP(Table2[[#This Row],[SAP Code]],[26]_16!S:T,2,FALSE),0)</f>
        <v>0</v>
      </c>
      <c r="BE1256" s="28">
        <f>IFERROR(VLOOKUP(Table2[[#This Row],[SAP Code]],[26]_16!V:W,2,FALSE)/ 1000000, 0)</f>
        <v>0</v>
      </c>
      <c r="BF1256" s="28">
        <f>IFERROR(VLOOKUP(Table2[[#This Row],[SAP Code]],[26]_16!Y:Z,2,FALSE)/ 1000000, 0)</f>
        <v>0</v>
      </c>
      <c r="BG1256" s="28" t="str">
        <f>IFERROR(VLOOKUP(Table2[[#This Row],[SAP Code]],[26]port!$A:$AD,30,FALSE),"unknown")</f>
        <v>unknown</v>
      </c>
      <c r="BH1256" s="29" t="str">
        <f t="shared" si="336"/>
        <v>Unknown</v>
      </c>
      <c r="BI1256" s="16"/>
    </row>
    <row r="1257" spans="1:61" ht="17.100000000000001" customHeight="1">
      <c r="A1257" s="16" t="s">
        <v>968</v>
      </c>
      <c r="B1257" s="16" t="s">
        <v>4318</v>
      </c>
      <c r="C1257" s="16" t="s">
        <v>4319</v>
      </c>
      <c r="D1257" s="16" t="s">
        <v>4320</v>
      </c>
      <c r="E1257" s="18">
        <v>43920</v>
      </c>
      <c r="F1257" s="16" t="s">
        <v>3007</v>
      </c>
      <c r="G1257" s="16" t="s">
        <v>74</v>
      </c>
      <c r="H1257" s="16" t="s">
        <v>101</v>
      </c>
      <c r="I1257" s="16" t="s">
        <v>155</v>
      </c>
      <c r="J1257" s="16" t="s">
        <v>1769</v>
      </c>
      <c r="K1257" s="16" t="s">
        <v>69</v>
      </c>
      <c r="L1257" s="16" t="s">
        <v>85</v>
      </c>
      <c r="M1257" s="19">
        <v>1200000</v>
      </c>
      <c r="N1257" s="19">
        <v>1200000</v>
      </c>
      <c r="O1257" s="20" t="s">
        <v>4321</v>
      </c>
      <c r="P1257" s="21">
        <v>5500155013706</v>
      </c>
      <c r="Q1257" s="20" t="s">
        <v>72</v>
      </c>
      <c r="R1257" s="16" t="str">
        <f t="shared" si="326"/>
        <v>OTHERS</v>
      </c>
      <c r="S1257" s="16" t="str">
        <f t="shared" si="325"/>
        <v>A</v>
      </c>
      <c r="T1257" s="16" t="str">
        <f t="shared" si="340"/>
        <v>ADB Countries</v>
      </c>
      <c r="U1257" s="16" t="str">
        <f t="shared" si="327"/>
        <v>Non-Transition States</v>
      </c>
      <c r="V1257" s="22" t="str">
        <f>IF(ISNUMBER(MATCH(A1257, {"Gabon","Sudan","Niger","Mali","Burkina Faso","Guinea"}, 0)), "De Facto Countries", "Non-De Facto Countries")</f>
        <v>Non-De Facto Countries</v>
      </c>
      <c r="W1257" s="16" t="str">
        <f t="shared" si="338"/>
        <v>South</v>
      </c>
      <c r="X1257" s="16" t="str">
        <f t="shared" si="339"/>
        <v>Agriculture</v>
      </c>
      <c r="Y1257" s="23">
        <f>Table2[[#This Row],[Approved Amount_UA Equivalent]]</f>
        <v>1200000</v>
      </c>
      <c r="AD1257" s="23">
        <f>SUM(Table2[[#This Row],[Feed Africa ]:[Improve Quality Of Life ]])</f>
        <v>1200000</v>
      </c>
      <c r="AE1257" s="16" t="b">
        <f>Table2[[#This Row],[Total HI5]]=Table2[[#This Row],[Approved Amount_UA Equivalent]]</f>
        <v>1</v>
      </c>
      <c r="AF1257" s="24">
        <v>43</v>
      </c>
      <c r="AG1257" s="20" t="str">
        <f t="shared" si="328"/>
        <v>Technical Assistance &amp; Study</v>
      </c>
      <c r="AH1257" s="24" t="e">
        <f>VLOOKUP(Table2[[#This Row],[SAP Code]],[25]DATA!$A:$G,7,FALSE)</f>
        <v>#N/A</v>
      </c>
      <c r="AI1257" s="20" t="str">
        <f t="shared" si="329"/>
        <v>Other Investment</v>
      </c>
      <c r="AJ1257" s="25" t="s">
        <v>157</v>
      </c>
      <c r="AK1257" s="25" t="s">
        <v>74</v>
      </c>
      <c r="AL1257" s="23" t="str" cm="1">
        <f t="array" ref="AL1257">_xlfn.SWITCH(AK1257,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57" s="26">
        <v>1</v>
      </c>
      <c r="AN1257" s="25" t="str">
        <f t="shared" si="337"/>
        <v>Sovereign</v>
      </c>
      <c r="AO1257" s="27">
        <v>1</v>
      </c>
      <c r="AP1257" s="23">
        <f>Table2[[#This Row],[Approved Amount_UA Equivalent]]/1000000</f>
        <v>1.2</v>
      </c>
      <c r="AQ1257" s="19">
        <f t="shared" si="330"/>
        <v>1.597008</v>
      </c>
      <c r="AR1257" s="23" t="str">
        <f t="shared" si="331"/>
        <v>1-10</v>
      </c>
      <c r="AS1257" s="23" t="str">
        <f t="shared" si="332"/>
        <v>1-20</v>
      </c>
      <c r="AT1257" s="23" t="str">
        <f t="shared" si="333"/>
        <v>1-40</v>
      </c>
      <c r="AU1257" s="23" t="str">
        <f t="shared" si="334"/>
        <v>&lt;1-50 Mn</v>
      </c>
      <c r="AV1257" s="23">
        <f>Table2[[#This Row],[Amount]]</f>
        <v>1200000</v>
      </c>
      <c r="AW1257" s="23" t="str">
        <f t="shared" si="335"/>
        <v>Mar 2020</v>
      </c>
      <c r="AX1257" s="28">
        <f>IFERROR(VLOOKUP(Table2[[#This Row],[SAP Code]],[26]_16!A:B,2,FALSE),0)</f>
        <v>0</v>
      </c>
      <c r="AY1257" s="28">
        <f>IFERROR(VLOOKUP(Table2[[#This Row],[SAP Code]],[26]_16!D:E,2,FALSE)/ 1000000, 0)</f>
        <v>0</v>
      </c>
      <c r="AZ1257" s="28">
        <f>IFERROR(VLOOKUP(Table2[[#This Row],[SAP Code]],[26]_16!G:H,2,FALSE)/ 1000000, 0)</f>
        <v>0</v>
      </c>
      <c r="BA1257" s="28">
        <f>IFERROR(VLOOKUP(Table2[[#This Row],[SAP Code]],[26]_16!J:K,2,FALSE)/ 1000000, 0)</f>
        <v>0</v>
      </c>
      <c r="BB1257" s="28">
        <f>IFERROR(VLOOKUP(Table2[[#This Row],[SAP Code]],[26]_16!M:N,2,FALSE)/ 1000000, 0)</f>
        <v>0</v>
      </c>
      <c r="BC1257" s="28">
        <f>IFERROR(VLOOKUP(Table2[[#This Row],[SAP Code]],[26]_16!P:Q,2,FALSE),0)</f>
        <v>0</v>
      </c>
      <c r="BD1257" s="28">
        <f>IFERROR(VLOOKUP(Table2[[#This Row],[SAP Code]],[26]_16!S:T,2,FALSE),0)</f>
        <v>0.25404847999999997</v>
      </c>
      <c r="BE1257" s="28">
        <f>IFERROR(VLOOKUP(Table2[[#This Row],[SAP Code]],[26]_16!V:W,2,FALSE)/ 1000000, 0)</f>
        <v>0.27722515000000003</v>
      </c>
      <c r="BF1257" s="28">
        <f>IFERROR(VLOOKUP(Table2[[#This Row],[SAP Code]],[26]_16!Y:Z,2,FALSE)/ 1000000, 0)</f>
        <v>0.11165691</v>
      </c>
      <c r="BG1257" s="28" t="str">
        <f>IFERROR(VLOOKUP(Table2[[#This Row],[SAP Code]],[26]port!$A:$AD,30,FALSE),"unknown")</f>
        <v>OnGo</v>
      </c>
      <c r="BH1257" s="29" t="str">
        <f t="shared" si="336"/>
        <v>Ongoing</v>
      </c>
      <c r="BI1257" s="16"/>
    </row>
    <row r="1258" spans="1:61" ht="17.100000000000001" customHeight="1">
      <c r="A1258" s="16" t="s">
        <v>141</v>
      </c>
      <c r="B1258" s="16" t="s">
        <v>4322</v>
      </c>
      <c r="C1258" s="16" t="s">
        <v>4323</v>
      </c>
      <c r="D1258" s="16" t="s">
        <v>4324</v>
      </c>
      <c r="E1258" s="18">
        <v>43921</v>
      </c>
      <c r="F1258" s="16" t="s">
        <v>4325</v>
      </c>
      <c r="G1258" s="16" t="s">
        <v>107</v>
      </c>
      <c r="H1258" s="37" t="s">
        <v>213</v>
      </c>
      <c r="I1258" s="16" t="s">
        <v>102</v>
      </c>
      <c r="J1258" s="16" t="s">
        <v>103</v>
      </c>
      <c r="K1258" s="16" t="s">
        <v>2622</v>
      </c>
      <c r="L1258" s="16" t="s">
        <v>70</v>
      </c>
      <c r="M1258" s="19">
        <v>250000000</v>
      </c>
      <c r="N1258" s="19">
        <v>182045904.69532797</v>
      </c>
      <c r="O1258" s="20" t="s">
        <v>4326</v>
      </c>
      <c r="P1258" s="21">
        <v>2000140001501</v>
      </c>
      <c r="Q1258" s="20" t="s">
        <v>87</v>
      </c>
      <c r="R1258" s="16" t="str">
        <f t="shared" si="326"/>
        <v>ADB Private</v>
      </c>
      <c r="S1258" s="16" t="str">
        <f t="shared" si="325"/>
        <v>H</v>
      </c>
      <c r="T1258" s="16" t="str">
        <f t="shared" si="340"/>
        <v>Multinational</v>
      </c>
      <c r="U1258" s="16" t="str">
        <f t="shared" si="327"/>
        <v>Multinational</v>
      </c>
      <c r="V1258" s="22" t="str">
        <f>IF(ISNUMBER(MATCH(A1258, {"Gabon","Sudan","Niger","Mali","Burkina Faso","Guinea"}, 0)), "De Facto Countries", "Non-De Facto Countries")</f>
        <v>Non-De Facto Countries</v>
      </c>
      <c r="W1258" s="16" t="str">
        <f t="shared" si="338"/>
        <v>Multi</v>
      </c>
      <c r="X1258" s="16" t="str">
        <f t="shared" si="339"/>
        <v>Finance</v>
      </c>
      <c r="Y1258" s="23"/>
      <c r="AA1258" s="23">
        <f>Table2[[#This Row],[Approved Amount_UA Equivalent]]</f>
        <v>182045904.69532797</v>
      </c>
      <c r="AD1258" s="23">
        <f>SUM(Table2[[#This Row],[Feed Africa ]:[Improve Quality Of Life ]])</f>
        <v>182045904.69532797</v>
      </c>
      <c r="AE1258" s="16" t="b">
        <f>Table2[[#This Row],[Total HI5]]=Table2[[#This Row],[Approved Amount_UA Equivalent]]</f>
        <v>1</v>
      </c>
      <c r="AF1258" s="24">
        <v>70</v>
      </c>
      <c r="AG1258" s="20" t="str">
        <f t="shared" si="328"/>
        <v>Equity and Guarantee</v>
      </c>
      <c r="AH1258" s="24" t="e">
        <f>VLOOKUP(Table2[[#This Row],[SAP Code]],[25]DATA!$A:$G,7,FALSE)</f>
        <v>#N/A</v>
      </c>
      <c r="AI1258" s="20" t="str">
        <f t="shared" si="329"/>
        <v>Other Investment</v>
      </c>
      <c r="AJ1258" s="25" t="s">
        <v>106</v>
      </c>
      <c r="AK1258" s="25" t="s">
        <v>107</v>
      </c>
      <c r="AL1258" s="23" t="str" cm="1">
        <f t="array" ref="AL1258">_xlfn.SWITCH(AK1258,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58" s="26">
        <v>2</v>
      </c>
      <c r="AN1258" s="25" t="str">
        <f t="shared" si="337"/>
        <v>Non-Sovereign</v>
      </c>
      <c r="AO1258" s="27">
        <v>1</v>
      </c>
      <c r="AP1258" s="23">
        <f>Table2[[#This Row],[Approved Amount_UA Equivalent]]/1000000</f>
        <v>182.04590469532798</v>
      </c>
      <c r="AQ1258" s="19">
        <f t="shared" si="330"/>
        <v>242.27397180473028</v>
      </c>
      <c r="AR1258" s="23" t="str">
        <f t="shared" si="331"/>
        <v>181-190</v>
      </c>
      <c r="AS1258" s="23" t="str">
        <f t="shared" si="332"/>
        <v>181-200</v>
      </c>
      <c r="AT1258" s="23" t="str">
        <f t="shared" si="333"/>
        <v>161-200</v>
      </c>
      <c r="AU1258" s="23" t="str">
        <f t="shared" si="334"/>
        <v>100-200 Mn</v>
      </c>
      <c r="AV1258" s="23">
        <f>Table2[[#This Row],[Amount]]</f>
        <v>250000000</v>
      </c>
      <c r="AW1258" s="23" t="str">
        <f t="shared" si="335"/>
        <v>Mar 2020</v>
      </c>
      <c r="AX1258" s="28">
        <f>IFERROR(VLOOKUP(Table2[[#This Row],[SAP Code]],[26]_16!A:B,2,FALSE),0)</f>
        <v>0</v>
      </c>
      <c r="AY1258" s="28">
        <f>IFERROR(VLOOKUP(Table2[[#This Row],[SAP Code]],[26]_16!D:E,2,FALSE)/ 1000000, 0)</f>
        <v>0</v>
      </c>
      <c r="AZ1258" s="28">
        <f>IFERROR(VLOOKUP(Table2[[#This Row],[SAP Code]],[26]_16!G:H,2,FALSE)/ 1000000, 0)</f>
        <v>0</v>
      </c>
      <c r="BA1258" s="28">
        <f>IFERROR(VLOOKUP(Table2[[#This Row],[SAP Code]],[26]_16!J:K,2,FALSE)/ 1000000, 0)</f>
        <v>0</v>
      </c>
      <c r="BB1258" s="28">
        <f>IFERROR(VLOOKUP(Table2[[#This Row],[SAP Code]],[26]_16!M:N,2,FALSE)/ 1000000, 0)</f>
        <v>0</v>
      </c>
      <c r="BC1258" s="28">
        <f>IFERROR(VLOOKUP(Table2[[#This Row],[SAP Code]],[26]_16!P:Q,2,FALSE),0)</f>
        <v>0</v>
      </c>
      <c r="BD1258" s="28">
        <f>IFERROR(VLOOKUP(Table2[[#This Row],[SAP Code]],[26]_16!S:T,2,FALSE),0)</f>
        <v>0</v>
      </c>
      <c r="BE1258" s="28">
        <f>IFERROR(VLOOKUP(Table2[[#This Row],[SAP Code]],[26]_16!V:W,2,FALSE)/ 1000000, 0)</f>
        <v>0</v>
      </c>
      <c r="BF1258" s="28">
        <f>IFERROR(VLOOKUP(Table2[[#This Row],[SAP Code]],[26]_16!Y:Z,2,FALSE)/ 1000000, 0)</f>
        <v>0</v>
      </c>
      <c r="BG1258" s="28" t="str">
        <f>IFERROR(VLOOKUP(Table2[[#This Row],[SAP Code]],[26]port!$A:$AD,30,FALSE),"unknown")</f>
        <v>APVD</v>
      </c>
      <c r="BH1258" s="29" t="str">
        <f t="shared" si="336"/>
        <v>Ongoing</v>
      </c>
      <c r="BI1258" s="16"/>
    </row>
    <row r="1259" spans="1:61" ht="17.100000000000001" customHeight="1">
      <c r="A1259" s="16" t="s">
        <v>141</v>
      </c>
      <c r="B1259" s="16" t="s">
        <v>4327</v>
      </c>
      <c r="C1259" s="16" t="s">
        <v>4328</v>
      </c>
      <c r="D1259" s="16" t="s">
        <v>4329</v>
      </c>
      <c r="E1259" s="18">
        <v>43921</v>
      </c>
      <c r="F1259" s="16" t="s">
        <v>4330</v>
      </c>
      <c r="G1259" s="16" t="s">
        <v>115</v>
      </c>
      <c r="H1259" s="37" t="s">
        <v>213</v>
      </c>
      <c r="I1259" s="16" t="s">
        <v>67</v>
      </c>
      <c r="J1259" s="16" t="s">
        <v>68</v>
      </c>
      <c r="K1259" s="16" t="s">
        <v>69</v>
      </c>
      <c r="L1259" s="16" t="s">
        <v>70</v>
      </c>
      <c r="M1259" s="19">
        <v>2000000</v>
      </c>
      <c r="N1259" s="19">
        <v>1456367.2375626238</v>
      </c>
      <c r="O1259" s="20" t="s">
        <v>4331</v>
      </c>
      <c r="P1259" s="21">
        <v>5000199006119</v>
      </c>
      <c r="Q1259" s="20" t="s">
        <v>72</v>
      </c>
      <c r="R1259" s="16" t="str">
        <f t="shared" si="326"/>
        <v>OTHERS</v>
      </c>
      <c r="S1259" s="16" t="str">
        <f t="shared" si="325"/>
        <v>I</v>
      </c>
      <c r="T1259" s="16" t="str">
        <f t="shared" si="340"/>
        <v>Multinational</v>
      </c>
      <c r="U1259" s="16" t="str">
        <f t="shared" si="327"/>
        <v>Multinational</v>
      </c>
      <c r="V1259" s="22" t="str">
        <f>IF(ISNUMBER(MATCH(A1259, {"Gabon","Sudan","Niger","Mali","Burkina Faso","Guinea"}, 0)), "De Facto Countries", "Non-De Facto Countries")</f>
        <v>Non-De Facto Countries</v>
      </c>
      <c r="W1259" s="16" t="str">
        <f t="shared" si="338"/>
        <v>Multi</v>
      </c>
      <c r="X1259" s="16" t="str">
        <f t="shared" si="339"/>
        <v>Social</v>
      </c>
      <c r="Y1259" s="23"/>
      <c r="AC1259" s="23">
        <f>Table2[[#This Row],[Approved Amount_UA Equivalent]]</f>
        <v>1456367.2375626238</v>
      </c>
      <c r="AD1259" s="23">
        <f>SUM(Table2[[#This Row],[Feed Africa ]:[Improve Quality Of Life ]])</f>
        <v>1456367.2375626238</v>
      </c>
      <c r="AE1259" s="16" t="b">
        <f>Table2[[#This Row],[Total HI5]]=Table2[[#This Row],[Approved Amount_UA Equivalent]]</f>
        <v>1</v>
      </c>
      <c r="AF1259" s="24">
        <v>50</v>
      </c>
      <c r="AG1259" s="20" t="str">
        <f t="shared" si="328"/>
        <v>Emergency Assistance</v>
      </c>
      <c r="AH1259" s="24" t="e">
        <f>VLOOKUP(Table2[[#This Row],[SAP Code]],[25]DATA!$A:$G,7,FALSE)</f>
        <v>#N/A</v>
      </c>
      <c r="AI1259" s="20" t="str">
        <f t="shared" si="329"/>
        <v>Other Investment</v>
      </c>
      <c r="AJ1259" s="25" t="s">
        <v>73</v>
      </c>
      <c r="AK1259" s="25" t="s">
        <v>115</v>
      </c>
      <c r="AL1259" s="23" t="str" cm="1">
        <f t="array" ref="AL1259">_xlfn.SWITCH(AK1259,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59" s="26">
        <v>1</v>
      </c>
      <c r="AN1259" s="25" t="str">
        <f t="shared" si="337"/>
        <v>Sovereign</v>
      </c>
      <c r="AO1259" s="27">
        <v>1</v>
      </c>
      <c r="AP1259" s="23">
        <f>Table2[[#This Row],[Approved Amount_UA Equivalent]]/1000000</f>
        <v>1.4563672375626238</v>
      </c>
      <c r="AQ1259" s="19">
        <f t="shared" si="330"/>
        <v>1.9381917744378423</v>
      </c>
      <c r="AR1259" s="23" t="str">
        <f t="shared" si="331"/>
        <v>1-10</v>
      </c>
      <c r="AS1259" s="23" t="str">
        <f t="shared" si="332"/>
        <v>1-20</v>
      </c>
      <c r="AT1259" s="23" t="str">
        <f t="shared" si="333"/>
        <v>1-40</v>
      </c>
      <c r="AU1259" s="23" t="str">
        <f t="shared" si="334"/>
        <v>&lt;1-50 Mn</v>
      </c>
      <c r="AV1259" s="23">
        <f>Table2[[#This Row],[Amount]]</f>
        <v>2000000</v>
      </c>
      <c r="AW1259" s="23" t="str">
        <f t="shared" si="335"/>
        <v>Mar 2020</v>
      </c>
      <c r="AX1259" s="28">
        <f>IFERROR(VLOOKUP(Table2[[#This Row],[SAP Code]],[26]_16!A:B,2,FALSE),0)</f>
        <v>0</v>
      </c>
      <c r="AY1259" s="28">
        <f>IFERROR(VLOOKUP(Table2[[#This Row],[SAP Code]],[26]_16!D:E,2,FALSE)/ 1000000, 0)</f>
        <v>0</v>
      </c>
      <c r="AZ1259" s="28">
        <f>IFERROR(VLOOKUP(Table2[[#This Row],[SAP Code]],[26]_16!G:H,2,FALSE)/ 1000000, 0)</f>
        <v>0</v>
      </c>
      <c r="BA1259" s="28">
        <f>IFERROR(VLOOKUP(Table2[[#This Row],[SAP Code]],[26]_16!J:K,2,FALSE)/ 1000000, 0)</f>
        <v>0</v>
      </c>
      <c r="BB1259" s="28">
        <f>IFERROR(VLOOKUP(Table2[[#This Row],[SAP Code]],[26]_16!M:N,2,FALSE)/ 1000000, 0)</f>
        <v>0</v>
      </c>
      <c r="BC1259" s="28">
        <f>IFERROR(VLOOKUP(Table2[[#This Row],[SAP Code]],[26]_16!P:Q,2,FALSE),0)</f>
        <v>0</v>
      </c>
      <c r="BD1259" s="28">
        <f>IFERROR(VLOOKUP(Table2[[#This Row],[SAP Code]],[26]_16!S:T,2,FALSE),0)</f>
        <v>0</v>
      </c>
      <c r="BE1259" s="28">
        <f>IFERROR(VLOOKUP(Table2[[#This Row],[SAP Code]],[26]_16!V:W,2,FALSE)/ 1000000, 0)</f>
        <v>0</v>
      </c>
      <c r="BF1259" s="28">
        <f>IFERROR(VLOOKUP(Table2[[#This Row],[SAP Code]],[26]_16!Y:Z,2,FALSE)/ 1000000, 0)</f>
        <v>0</v>
      </c>
      <c r="BG1259" s="28" t="str">
        <f>IFERROR(VLOOKUP(Table2[[#This Row],[SAP Code]],[26]port!$A:$AD,30,FALSE),"unknown")</f>
        <v>COMP</v>
      </c>
      <c r="BH1259" s="29" t="str">
        <f t="shared" si="336"/>
        <v>Number of operations completed out of the net approved of that year</v>
      </c>
      <c r="BI1259" s="16"/>
    </row>
    <row r="1260" spans="1:61" ht="17.100000000000001" customHeight="1">
      <c r="A1260" s="38" t="s">
        <v>1006</v>
      </c>
      <c r="B1260" s="16" t="s">
        <v>4332</v>
      </c>
      <c r="C1260" s="16" t="s">
        <v>4333</v>
      </c>
      <c r="D1260" s="16" t="s">
        <v>4334</v>
      </c>
      <c r="E1260" s="18">
        <v>43922</v>
      </c>
      <c r="F1260" s="16" t="s">
        <v>1130</v>
      </c>
      <c r="G1260" s="16" t="s">
        <v>107</v>
      </c>
      <c r="H1260" s="37" t="s">
        <v>194</v>
      </c>
      <c r="I1260" s="16" t="s">
        <v>102</v>
      </c>
      <c r="J1260" s="16" t="s">
        <v>83</v>
      </c>
      <c r="K1260" s="16" t="s">
        <v>304</v>
      </c>
      <c r="L1260" s="16" t="s">
        <v>85</v>
      </c>
      <c r="M1260" s="19">
        <v>400000</v>
      </c>
      <c r="N1260" s="19">
        <v>400000</v>
      </c>
      <c r="O1260" s="20" t="s">
        <v>4335</v>
      </c>
      <c r="P1260" s="21">
        <v>2100150042283</v>
      </c>
      <c r="Q1260" s="20" t="s">
        <v>72</v>
      </c>
      <c r="R1260" s="16" t="str">
        <f t="shared" si="326"/>
        <v>ADF Including TSF</v>
      </c>
      <c r="S1260" s="16" t="str">
        <f t="shared" si="325"/>
        <v>H</v>
      </c>
      <c r="T1260" s="16" t="str">
        <f t="shared" si="340"/>
        <v>ADF Countries</v>
      </c>
      <c r="U1260" s="16" t="str">
        <f t="shared" si="327"/>
        <v>Non-Transition States</v>
      </c>
      <c r="V1260" s="22" t="str">
        <f>IF(ISNUMBER(MATCH(A1260, {"Gabon","Sudan","Niger","Mali","Burkina Faso","Guinea"}, 0)), "De Facto Countries", "Non-De Facto Countries")</f>
        <v>Non-De Facto Countries</v>
      </c>
      <c r="W1260" s="16" t="str">
        <f t="shared" si="338"/>
        <v>North</v>
      </c>
      <c r="X1260" s="16" t="str">
        <f t="shared" si="339"/>
        <v>Finance</v>
      </c>
      <c r="Y1260" s="23"/>
      <c r="AA1260" s="23">
        <f>Table2[[#This Row],[Approved Amount_UA Equivalent]]</f>
        <v>400000</v>
      </c>
      <c r="AD1260" s="23">
        <f>SUM(Table2[[#This Row],[Feed Africa ]:[Improve Quality Of Life ]])</f>
        <v>400000</v>
      </c>
      <c r="AE1260" s="16" t="b">
        <f>Table2[[#This Row],[Total HI5]]=Table2[[#This Row],[Approved Amount_UA Equivalent]]</f>
        <v>1</v>
      </c>
      <c r="AF1260" s="24">
        <v>10</v>
      </c>
      <c r="AG1260" s="20" t="str">
        <f t="shared" si="328"/>
        <v>Investment Project</v>
      </c>
      <c r="AH1260" s="24" t="e">
        <f>VLOOKUP(Table2[[#This Row],[SAP Code]],[25]DATA!$A:$G,7,FALSE)</f>
        <v>#N/A</v>
      </c>
      <c r="AI1260" s="20" t="str">
        <f t="shared" si="329"/>
        <v>Other Investment</v>
      </c>
      <c r="AJ1260" s="25" t="s">
        <v>106</v>
      </c>
      <c r="AK1260" s="25" t="s">
        <v>107</v>
      </c>
      <c r="AL1260" s="23" t="str" cm="1">
        <f t="array" ref="AL1260">_xlfn.SWITCH(AK1260,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60" s="26">
        <v>1</v>
      </c>
      <c r="AN1260" s="25" t="str">
        <f t="shared" si="337"/>
        <v>Sovereign</v>
      </c>
      <c r="AO1260" s="27">
        <v>1</v>
      </c>
      <c r="AP1260" s="23">
        <f>Table2[[#This Row],[Approved Amount_UA Equivalent]]/1000000</f>
        <v>0.4</v>
      </c>
      <c r="AQ1260" s="19">
        <f t="shared" si="330"/>
        <v>0.53233600000000003</v>
      </c>
      <c r="AR1260" s="23" t="str">
        <f t="shared" si="331"/>
        <v>1-10</v>
      </c>
      <c r="AS1260" s="23" t="str">
        <f t="shared" si="332"/>
        <v>1-20</v>
      </c>
      <c r="AT1260" s="23" t="str">
        <f t="shared" si="333"/>
        <v>1-40</v>
      </c>
      <c r="AU1260" s="23" t="str">
        <f t="shared" si="334"/>
        <v>&lt;1-50 Mn</v>
      </c>
      <c r="AV1260" s="23">
        <f>Table2[[#This Row],[Amount]]</f>
        <v>400000</v>
      </c>
      <c r="AW1260" s="23" t="str">
        <f t="shared" si="335"/>
        <v>Apr 2020</v>
      </c>
      <c r="AX1260" s="28">
        <f>IFERROR(VLOOKUP(Table2[[#This Row],[SAP Code]],[26]_16!A:B,2,FALSE),0)</f>
        <v>0</v>
      </c>
      <c r="AY1260" s="28">
        <f>IFERROR(VLOOKUP(Table2[[#This Row],[SAP Code]],[26]_16!D:E,2,FALSE)/ 1000000, 0)</f>
        <v>0</v>
      </c>
      <c r="AZ1260" s="28">
        <f>IFERROR(VLOOKUP(Table2[[#This Row],[SAP Code]],[26]_16!G:H,2,FALSE)/ 1000000, 0)</f>
        <v>0</v>
      </c>
      <c r="BA1260" s="28">
        <f>IFERROR(VLOOKUP(Table2[[#This Row],[SAP Code]],[26]_16!J:K,2,FALSE)/ 1000000, 0)</f>
        <v>0</v>
      </c>
      <c r="BB1260" s="28">
        <f>IFERROR(VLOOKUP(Table2[[#This Row],[SAP Code]],[26]_16!M:N,2,FALSE)/ 1000000, 0)</f>
        <v>0</v>
      </c>
      <c r="BC1260" s="28">
        <f>IFERROR(VLOOKUP(Table2[[#This Row],[SAP Code]],[26]_16!P:Q,2,FALSE),0)</f>
        <v>0</v>
      </c>
      <c r="BD1260" s="28">
        <f>IFERROR(VLOOKUP(Table2[[#This Row],[SAP Code]],[26]_16!S:T,2,FALSE),0)</f>
        <v>5.4351299999999998E-3</v>
      </c>
      <c r="BE1260" s="28">
        <f>IFERROR(VLOOKUP(Table2[[#This Row],[SAP Code]],[26]_16!V:W,2,FALSE)/ 1000000, 0)</f>
        <v>2.6156779999999998E-2</v>
      </c>
      <c r="BF1260" s="28">
        <f>IFERROR(VLOOKUP(Table2[[#This Row],[SAP Code]],[26]_16!Y:Z,2,FALSE)/ 1000000, 0)</f>
        <v>0</v>
      </c>
      <c r="BG1260" s="28" t="str">
        <f>IFERROR(VLOOKUP(Table2[[#This Row],[SAP Code]],[26]port!$A:$AD,30,FALSE),"unknown")</f>
        <v>OnGo</v>
      </c>
      <c r="BH1260" s="29" t="str">
        <f t="shared" si="336"/>
        <v>Ongoing</v>
      </c>
      <c r="BI1260" s="16"/>
    </row>
    <row r="1261" spans="1:61" ht="17.100000000000001" customHeight="1">
      <c r="A1261" s="16" t="s">
        <v>141</v>
      </c>
      <c r="B1261" s="16" t="s">
        <v>4336</v>
      </c>
      <c r="C1261" s="16" t="s">
        <v>4337</v>
      </c>
      <c r="D1261" s="16" t="s">
        <v>4338</v>
      </c>
      <c r="E1261" s="18">
        <v>43922</v>
      </c>
      <c r="F1261" s="16" t="s">
        <v>4339</v>
      </c>
      <c r="G1261" s="16" t="s">
        <v>74</v>
      </c>
      <c r="H1261" s="16" t="s">
        <v>81</v>
      </c>
      <c r="I1261" s="16" t="s">
        <v>155</v>
      </c>
      <c r="J1261" s="16" t="s">
        <v>68</v>
      </c>
      <c r="K1261" s="16" t="s">
        <v>69</v>
      </c>
      <c r="L1261" s="16" t="s">
        <v>70</v>
      </c>
      <c r="M1261" s="19">
        <v>1500000</v>
      </c>
      <c r="N1261" s="19">
        <v>1099062.1336459555</v>
      </c>
      <c r="O1261" s="20" t="s">
        <v>4340</v>
      </c>
      <c r="P1261" s="21">
        <v>5000199006118</v>
      </c>
      <c r="Q1261" s="20" t="s">
        <v>72</v>
      </c>
      <c r="R1261" s="16" t="str">
        <f t="shared" si="326"/>
        <v>OTHERS</v>
      </c>
      <c r="S1261" s="16" t="str">
        <f t="shared" si="325"/>
        <v>A</v>
      </c>
      <c r="T1261" s="16" t="str">
        <f t="shared" si="340"/>
        <v>Multinational</v>
      </c>
      <c r="U1261" s="16" t="str">
        <f t="shared" si="327"/>
        <v>Multinational</v>
      </c>
      <c r="V1261" s="22" t="str">
        <f>IF(ISNUMBER(MATCH(A1261, {"Gabon","Sudan","Niger","Mali","Burkina Faso","Guinea"}, 0)), "De Facto Countries", "Non-De Facto Countries")</f>
        <v>Non-De Facto Countries</v>
      </c>
      <c r="W1261" s="16" t="str">
        <f t="shared" si="338"/>
        <v>Multi</v>
      </c>
      <c r="X1261" s="16" t="str">
        <f t="shared" si="339"/>
        <v>Agriculture</v>
      </c>
      <c r="Y1261" s="23">
        <f>Table2[[#This Row],[Approved Amount_UA Equivalent]]</f>
        <v>1099062.1336459555</v>
      </c>
      <c r="AD1261" s="23">
        <f>SUM(Table2[[#This Row],[Feed Africa ]:[Improve Quality Of Life ]])</f>
        <v>1099062.1336459555</v>
      </c>
      <c r="AE1261" s="16" t="b">
        <f>Table2[[#This Row],[Total HI5]]=Table2[[#This Row],[Approved Amount_UA Equivalent]]</f>
        <v>1</v>
      </c>
      <c r="AF1261" s="24">
        <v>50</v>
      </c>
      <c r="AG1261" s="20" t="str">
        <f t="shared" si="328"/>
        <v>Emergency Assistance</v>
      </c>
      <c r="AH1261" s="24" t="e">
        <f>VLOOKUP(Table2[[#This Row],[SAP Code]],[25]DATA!$A:$G,7,FALSE)</f>
        <v>#N/A</v>
      </c>
      <c r="AI1261" s="20" t="str">
        <f t="shared" si="329"/>
        <v>Other Investment</v>
      </c>
      <c r="AJ1261" s="25" t="s">
        <v>157</v>
      </c>
      <c r="AK1261" s="25" t="s">
        <v>74</v>
      </c>
      <c r="AL1261" s="23" t="str" cm="1">
        <f t="array" ref="AL1261">_xlfn.SWITCH(AK1261,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61" s="26">
        <v>1</v>
      </c>
      <c r="AN1261" s="25" t="str">
        <f t="shared" si="337"/>
        <v>Sovereign</v>
      </c>
      <c r="AO1261" s="27">
        <v>1</v>
      </c>
      <c r="AP1261" s="23">
        <f>Table2[[#This Row],[Approved Amount_UA Equivalent]]/1000000</f>
        <v>1.0990621336459554</v>
      </c>
      <c r="AQ1261" s="19">
        <f t="shared" si="330"/>
        <v>1.4626758499413834</v>
      </c>
      <c r="AR1261" s="23" t="str">
        <f t="shared" si="331"/>
        <v>1-10</v>
      </c>
      <c r="AS1261" s="23" t="str">
        <f t="shared" si="332"/>
        <v>1-20</v>
      </c>
      <c r="AT1261" s="23" t="str">
        <f t="shared" si="333"/>
        <v>1-40</v>
      </c>
      <c r="AU1261" s="23" t="str">
        <f t="shared" si="334"/>
        <v>&lt;1-50 Mn</v>
      </c>
      <c r="AV1261" s="23">
        <f>Table2[[#This Row],[Amount]]</f>
        <v>1500000</v>
      </c>
      <c r="AW1261" s="23" t="str">
        <f t="shared" si="335"/>
        <v>Apr 2020</v>
      </c>
      <c r="AX1261" s="28">
        <f>IFERROR(VLOOKUP(Table2[[#This Row],[SAP Code]],[26]_16!A:B,2,FALSE),0)</f>
        <v>0</v>
      </c>
      <c r="AY1261" s="28">
        <f>IFERROR(VLOOKUP(Table2[[#This Row],[SAP Code]],[26]_16!D:E,2,FALSE)/ 1000000, 0)</f>
        <v>0</v>
      </c>
      <c r="AZ1261" s="28">
        <f>IFERROR(VLOOKUP(Table2[[#This Row],[SAP Code]],[26]_16!G:H,2,FALSE)/ 1000000, 0)</f>
        <v>0</v>
      </c>
      <c r="BA1261" s="28">
        <f>IFERROR(VLOOKUP(Table2[[#This Row],[SAP Code]],[26]_16!J:K,2,FALSE)/ 1000000, 0)</f>
        <v>0</v>
      </c>
      <c r="BB1261" s="28">
        <f>IFERROR(VLOOKUP(Table2[[#This Row],[SAP Code]],[26]_16!M:N,2,FALSE)/ 1000000, 0)</f>
        <v>0</v>
      </c>
      <c r="BC1261" s="28">
        <f>IFERROR(VLOOKUP(Table2[[#This Row],[SAP Code]],[26]_16!P:Q,2,FALSE),0)</f>
        <v>0</v>
      </c>
      <c r="BD1261" s="28">
        <f>IFERROR(VLOOKUP(Table2[[#This Row],[SAP Code]],[26]_16!S:T,2,FALSE),0)</f>
        <v>0</v>
      </c>
      <c r="BE1261" s="28">
        <f>IFERROR(VLOOKUP(Table2[[#This Row],[SAP Code]],[26]_16!V:W,2,FALSE)/ 1000000, 0)</f>
        <v>0</v>
      </c>
      <c r="BF1261" s="28">
        <f>IFERROR(VLOOKUP(Table2[[#This Row],[SAP Code]],[26]_16!Y:Z,2,FALSE)/ 1000000, 0)</f>
        <v>0</v>
      </c>
      <c r="BG1261" s="28" t="str">
        <f>IFERROR(VLOOKUP(Table2[[#This Row],[SAP Code]],[26]port!$A:$AD,30,FALSE),"unknown")</f>
        <v>COMP</v>
      </c>
      <c r="BH1261" s="29" t="str">
        <f t="shared" si="336"/>
        <v>Number of operations completed out of the net approved of that year</v>
      </c>
      <c r="BI1261" s="16"/>
    </row>
    <row r="1262" spans="1:61" ht="17.100000000000001" customHeight="1">
      <c r="A1262" s="16" t="s">
        <v>174</v>
      </c>
      <c r="B1262" s="16" t="s">
        <v>4341</v>
      </c>
      <c r="C1262" s="16" t="s">
        <v>4342</v>
      </c>
      <c r="D1262" s="16" t="s">
        <v>4343</v>
      </c>
      <c r="E1262" s="18">
        <v>43936</v>
      </c>
      <c r="F1262" s="16" t="s">
        <v>4344</v>
      </c>
      <c r="G1262" s="16" t="s">
        <v>107</v>
      </c>
      <c r="H1262" s="16" t="s">
        <v>101</v>
      </c>
      <c r="I1262" s="16" t="s">
        <v>102</v>
      </c>
      <c r="J1262" s="16" t="s">
        <v>103</v>
      </c>
      <c r="K1262" s="16" t="s">
        <v>104</v>
      </c>
      <c r="L1262" s="16" t="s">
        <v>70</v>
      </c>
      <c r="M1262" s="19">
        <v>32000000</v>
      </c>
      <c r="N1262" s="19">
        <v>23446658.851113714</v>
      </c>
      <c r="O1262" s="20" t="s">
        <v>4345</v>
      </c>
      <c r="P1262" s="21">
        <v>2000130021100</v>
      </c>
      <c r="Q1262" s="20" t="s">
        <v>87</v>
      </c>
      <c r="R1262" s="16" t="str">
        <f t="shared" si="326"/>
        <v>ADB Private</v>
      </c>
      <c r="S1262" s="16" t="str">
        <f t="shared" si="325"/>
        <v>H</v>
      </c>
      <c r="T1262" s="16" t="str">
        <f t="shared" si="340"/>
        <v>ADB Countries</v>
      </c>
      <c r="U1262" s="16" t="str">
        <f t="shared" si="327"/>
        <v>Non-Transition States</v>
      </c>
      <c r="V1262" s="22" t="str">
        <f>IF(ISNUMBER(MATCH(A1262, {"Gabon","Sudan","Niger","Mali","Burkina Faso","Guinea"}, 0)), "De Facto Countries", "Non-De Facto Countries")</f>
        <v>Non-De Facto Countries</v>
      </c>
      <c r="W1262" s="16" t="str">
        <f t="shared" si="338"/>
        <v>South</v>
      </c>
      <c r="X1262" s="16" t="str">
        <f t="shared" si="339"/>
        <v>Finance</v>
      </c>
      <c r="Y1262" s="23"/>
      <c r="AA1262" s="23">
        <f>Table2[[#This Row],[Approved Amount_UA Equivalent]]</f>
        <v>23446658.851113714</v>
      </c>
      <c r="AD1262" s="23">
        <f>SUM(Table2[[#This Row],[Feed Africa ]:[Improve Quality Of Life ]])</f>
        <v>23446658.851113714</v>
      </c>
      <c r="AE1262" s="16" t="b">
        <f>Table2[[#This Row],[Total HI5]]=Table2[[#This Row],[Approved Amount_UA Equivalent]]</f>
        <v>1</v>
      </c>
      <c r="AF1262" s="24">
        <v>11</v>
      </c>
      <c r="AG1262" s="20" t="str">
        <f t="shared" si="328"/>
        <v>Line of Credit</v>
      </c>
      <c r="AH1262" s="24" t="e">
        <f>VLOOKUP(Table2[[#This Row],[SAP Code]],[25]DATA!$A:$G,7,FALSE)</f>
        <v>#N/A</v>
      </c>
      <c r="AI1262" s="20" t="str">
        <f t="shared" si="329"/>
        <v>Other Investment</v>
      </c>
      <c r="AJ1262" s="25" t="s">
        <v>106</v>
      </c>
      <c r="AK1262" s="25" t="s">
        <v>107</v>
      </c>
      <c r="AL1262" s="23" t="str" cm="1">
        <f t="array" ref="AL1262">_xlfn.SWITCH(AK1262,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62" s="26">
        <v>2</v>
      </c>
      <c r="AN1262" s="25" t="str">
        <f t="shared" si="337"/>
        <v>Non-Sovereign</v>
      </c>
      <c r="AO1262" s="27">
        <v>0.5</v>
      </c>
      <c r="AP1262" s="23">
        <f>Table2[[#This Row],[Approved Amount_UA Equivalent]]/1000000</f>
        <v>23.446658851113714</v>
      </c>
      <c r="AQ1262" s="19">
        <f t="shared" si="330"/>
        <v>31.203751465416175</v>
      </c>
      <c r="AR1262" s="23" t="str">
        <f t="shared" si="331"/>
        <v>21-30</v>
      </c>
      <c r="AS1262" s="23" t="str">
        <f t="shared" si="332"/>
        <v>21-40</v>
      </c>
      <c r="AT1262" s="23" t="str">
        <f t="shared" si="333"/>
        <v>1-40</v>
      </c>
      <c r="AU1262" s="23" t="str">
        <f t="shared" si="334"/>
        <v>&lt;1-50 Mn</v>
      </c>
      <c r="AV1262" s="23">
        <f>Table2[[#This Row],[Amount]]</f>
        <v>32000000</v>
      </c>
      <c r="AW1262" s="23" t="str">
        <f t="shared" si="335"/>
        <v>Apr 2020</v>
      </c>
      <c r="AX1262" s="28">
        <f>IFERROR(VLOOKUP(Table2[[#This Row],[SAP Code]],[26]_16!A:B,2,FALSE),0)</f>
        <v>0</v>
      </c>
      <c r="AY1262" s="28">
        <f>IFERROR(VLOOKUP(Table2[[#This Row],[SAP Code]],[26]_16!D:E,2,FALSE)/ 1000000, 0)</f>
        <v>0</v>
      </c>
      <c r="AZ1262" s="28">
        <f>IFERROR(VLOOKUP(Table2[[#This Row],[SAP Code]],[26]_16!G:H,2,FALSE)/ 1000000, 0)</f>
        <v>0</v>
      </c>
      <c r="BA1262" s="28">
        <f>IFERROR(VLOOKUP(Table2[[#This Row],[SAP Code]],[26]_16!J:K,2,FALSE)/ 1000000, 0)</f>
        <v>0</v>
      </c>
      <c r="BB1262" s="28">
        <f>IFERROR(VLOOKUP(Table2[[#This Row],[SAP Code]],[26]_16!M:N,2,FALSE)/ 1000000, 0)</f>
        <v>0</v>
      </c>
      <c r="BC1262" s="28">
        <f>IFERROR(VLOOKUP(Table2[[#This Row],[SAP Code]],[26]_16!P:Q,2,FALSE),0)</f>
        <v>0</v>
      </c>
      <c r="BD1262" s="28">
        <f>IFERROR(VLOOKUP(Table2[[#This Row],[SAP Code]],[26]_16!S:T,2,FALSE),0)</f>
        <v>0</v>
      </c>
      <c r="BE1262" s="28">
        <f>IFERROR(VLOOKUP(Table2[[#This Row],[SAP Code]],[26]_16!V:W,2,FALSE)/ 1000000, 0)</f>
        <v>0</v>
      </c>
      <c r="BF1262" s="28">
        <f>IFERROR(VLOOKUP(Table2[[#This Row],[SAP Code]],[26]_16!Y:Z,2,FALSE)/ 1000000, 0)</f>
        <v>0</v>
      </c>
      <c r="BG1262" s="28" t="str">
        <f>IFERROR(VLOOKUP(Table2[[#This Row],[SAP Code]],[26]port!$A:$AD,30,FALSE),"unknown")</f>
        <v>TERM</v>
      </c>
      <c r="BH1262" s="29" t="str">
        <f t="shared" si="336"/>
        <v>Number of operations Cancelled before completion</v>
      </c>
      <c r="BI1262" s="16"/>
    </row>
    <row r="1263" spans="1:61" ht="17.100000000000001" customHeight="1">
      <c r="A1263" s="16" t="s">
        <v>174</v>
      </c>
      <c r="B1263" s="16" t="s">
        <v>4341</v>
      </c>
      <c r="C1263" s="16" t="s">
        <v>4346</v>
      </c>
      <c r="D1263" s="16" t="s">
        <v>4343</v>
      </c>
      <c r="E1263" s="18">
        <v>43936</v>
      </c>
      <c r="F1263" s="16" t="s">
        <v>4344</v>
      </c>
      <c r="G1263" s="16" t="s">
        <v>107</v>
      </c>
      <c r="H1263" s="16" t="s">
        <v>101</v>
      </c>
      <c r="I1263" s="16" t="s">
        <v>102</v>
      </c>
      <c r="J1263" s="16" t="s">
        <v>261</v>
      </c>
      <c r="K1263" s="16" t="s">
        <v>104</v>
      </c>
      <c r="L1263" s="16" t="s">
        <v>70</v>
      </c>
      <c r="M1263" s="19">
        <v>8000000</v>
      </c>
      <c r="N1263" s="19">
        <v>5861664.7127784286</v>
      </c>
      <c r="O1263" s="20" t="s">
        <v>4345</v>
      </c>
      <c r="P1263" s="21">
        <v>5050130000456</v>
      </c>
      <c r="Q1263" s="20" t="s">
        <v>87</v>
      </c>
      <c r="R1263" s="16" t="str">
        <f t="shared" si="326"/>
        <v>AGTF</v>
      </c>
      <c r="S1263" s="16" t="str">
        <f t="shared" ref="S1263:S1326" si="341">MID(O1263, 6,1)</f>
        <v>H</v>
      </c>
      <c r="T1263" s="16" t="str">
        <f t="shared" si="340"/>
        <v>ADB Countries</v>
      </c>
      <c r="U1263" s="16" t="str">
        <f t="shared" si="327"/>
        <v>Non-Transition States</v>
      </c>
      <c r="V1263" s="22" t="str">
        <f>IF(ISNUMBER(MATCH(A1263, {"Gabon","Sudan","Niger","Mali","Burkina Faso","Guinea"}, 0)), "De Facto Countries", "Non-De Facto Countries")</f>
        <v>Non-De Facto Countries</v>
      </c>
      <c r="W1263" s="16" t="str">
        <f t="shared" si="338"/>
        <v>South</v>
      </c>
      <c r="X1263" s="16" t="str">
        <f t="shared" si="339"/>
        <v>Finance</v>
      </c>
      <c r="Y1263" s="23"/>
      <c r="AA1263" s="23">
        <f>Table2[[#This Row],[Approved Amount_UA Equivalent]]</f>
        <v>5861664.7127784286</v>
      </c>
      <c r="AD1263" s="23">
        <f>SUM(Table2[[#This Row],[Feed Africa ]:[Improve Quality Of Life ]])</f>
        <v>5861664.7127784286</v>
      </c>
      <c r="AE1263" s="16" t="b">
        <f>Table2[[#This Row],[Total HI5]]=Table2[[#This Row],[Approved Amount_UA Equivalent]]</f>
        <v>1</v>
      </c>
      <c r="AF1263" s="24">
        <v>11</v>
      </c>
      <c r="AG1263" s="20" t="str">
        <f t="shared" si="328"/>
        <v>Line of Credit</v>
      </c>
      <c r="AH1263" s="24" t="e">
        <f>VLOOKUP(Table2[[#This Row],[SAP Code]],[25]DATA!$A:$G,7,FALSE)</f>
        <v>#N/A</v>
      </c>
      <c r="AI1263" s="20" t="str">
        <f t="shared" si="329"/>
        <v>Other Investment</v>
      </c>
      <c r="AJ1263" s="25" t="s">
        <v>106</v>
      </c>
      <c r="AK1263" s="25" t="s">
        <v>107</v>
      </c>
      <c r="AL1263" s="23" t="str" cm="1">
        <f t="array" ref="AL1263">_xlfn.SWITCH(AK1263,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63" s="26">
        <v>2</v>
      </c>
      <c r="AN1263" s="25" t="str">
        <f t="shared" si="337"/>
        <v>Non-Sovereign</v>
      </c>
      <c r="AO1263" s="27">
        <v>0.5</v>
      </c>
      <c r="AP1263" s="23">
        <f>Table2[[#This Row],[Approved Amount_UA Equivalent]]/1000000</f>
        <v>5.8616647127784285</v>
      </c>
      <c r="AQ1263" s="19">
        <f t="shared" si="330"/>
        <v>7.8009378663540438</v>
      </c>
      <c r="AR1263" s="23" t="str">
        <f t="shared" si="331"/>
        <v>1-10</v>
      </c>
      <c r="AS1263" s="23" t="str">
        <f t="shared" si="332"/>
        <v>1-20</v>
      </c>
      <c r="AT1263" s="23" t="str">
        <f t="shared" si="333"/>
        <v>1-40</v>
      </c>
      <c r="AU1263" s="23" t="str">
        <f t="shared" si="334"/>
        <v>&lt;1-50 Mn</v>
      </c>
      <c r="AV1263" s="23">
        <f>Table2[[#This Row],[Amount]]</f>
        <v>8000000</v>
      </c>
      <c r="AW1263" s="23" t="str">
        <f t="shared" si="335"/>
        <v>Apr 2020</v>
      </c>
      <c r="AX1263" s="28">
        <f>IFERROR(VLOOKUP(Table2[[#This Row],[SAP Code]],[26]_16!A:B,2,FALSE),0)</f>
        <v>0</v>
      </c>
      <c r="AY1263" s="28">
        <f>IFERROR(VLOOKUP(Table2[[#This Row],[SAP Code]],[26]_16!D:E,2,FALSE)/ 1000000, 0)</f>
        <v>0</v>
      </c>
      <c r="AZ1263" s="28">
        <f>IFERROR(VLOOKUP(Table2[[#This Row],[SAP Code]],[26]_16!G:H,2,FALSE)/ 1000000, 0)</f>
        <v>0</v>
      </c>
      <c r="BA1263" s="28">
        <f>IFERROR(VLOOKUP(Table2[[#This Row],[SAP Code]],[26]_16!J:K,2,FALSE)/ 1000000, 0)</f>
        <v>0</v>
      </c>
      <c r="BB1263" s="28">
        <f>IFERROR(VLOOKUP(Table2[[#This Row],[SAP Code]],[26]_16!M:N,2,FALSE)/ 1000000, 0)</f>
        <v>0</v>
      </c>
      <c r="BC1263" s="28">
        <f>IFERROR(VLOOKUP(Table2[[#This Row],[SAP Code]],[26]_16!P:Q,2,FALSE),0)</f>
        <v>0</v>
      </c>
      <c r="BD1263" s="28">
        <f>IFERROR(VLOOKUP(Table2[[#This Row],[SAP Code]],[26]_16!S:T,2,FALSE),0)</f>
        <v>0</v>
      </c>
      <c r="BE1263" s="28">
        <f>IFERROR(VLOOKUP(Table2[[#This Row],[SAP Code]],[26]_16!V:W,2,FALSE)/ 1000000, 0)</f>
        <v>0</v>
      </c>
      <c r="BF1263" s="28">
        <f>IFERROR(VLOOKUP(Table2[[#This Row],[SAP Code]],[26]_16!Y:Z,2,FALSE)/ 1000000, 0)</f>
        <v>0</v>
      </c>
      <c r="BG1263" s="28" t="str">
        <f>IFERROR(VLOOKUP(Table2[[#This Row],[SAP Code]],[26]port!$A:$AD,30,FALSE),"unknown")</f>
        <v>TERM</v>
      </c>
      <c r="BH1263" s="29" t="str">
        <f t="shared" si="336"/>
        <v>Number of operations Cancelled before completion</v>
      </c>
      <c r="BI1263" s="16"/>
    </row>
    <row r="1264" spans="1:61" ht="17.100000000000001" customHeight="1">
      <c r="A1264" s="37" t="s">
        <v>141</v>
      </c>
      <c r="B1264" s="37" t="s">
        <v>4347</v>
      </c>
      <c r="C1264" s="37" t="s">
        <v>4348</v>
      </c>
      <c r="D1264" s="37" t="s">
        <v>4349</v>
      </c>
      <c r="E1264" s="71">
        <v>43938</v>
      </c>
      <c r="F1264" s="37" t="s">
        <v>1261</v>
      </c>
      <c r="G1264" s="37" t="s">
        <v>140</v>
      </c>
      <c r="H1264" s="37" t="s">
        <v>132</v>
      </c>
      <c r="I1264" s="37" t="s">
        <v>138</v>
      </c>
      <c r="J1264" s="37" t="s">
        <v>83</v>
      </c>
      <c r="K1264" s="37" t="s">
        <v>1115</v>
      </c>
      <c r="L1264" s="37" t="s">
        <v>85</v>
      </c>
      <c r="M1264" s="72">
        <v>9900000</v>
      </c>
      <c r="N1264" s="72">
        <v>9900000</v>
      </c>
      <c r="O1264" s="74" t="s">
        <v>4350</v>
      </c>
      <c r="P1264" s="75">
        <v>2100155040666</v>
      </c>
      <c r="Q1264" s="74" t="s">
        <v>72</v>
      </c>
      <c r="R1264" s="16" t="str">
        <f t="shared" si="326"/>
        <v>ADF Including TSF</v>
      </c>
      <c r="S1264" s="16" t="str">
        <f t="shared" si="341"/>
        <v>D</v>
      </c>
      <c r="T1264" s="16" t="str">
        <f t="shared" si="340"/>
        <v>Multinational</v>
      </c>
      <c r="U1264" s="16" t="str">
        <f t="shared" si="327"/>
        <v>Multinational</v>
      </c>
      <c r="V1264" s="22" t="str">
        <f>IF(ISNUMBER(MATCH(A1264, {"Gabon","Sudan","Niger","Mali","Burkina Faso","Guinea"}, 0)), "De Facto Countries", "Non-De Facto Countries")</f>
        <v>Non-De Facto Countries</v>
      </c>
      <c r="W1264" s="16" t="str">
        <f t="shared" si="338"/>
        <v>Multi</v>
      </c>
      <c r="X1264" s="16" t="str">
        <f t="shared" si="339"/>
        <v>Transport</v>
      </c>
      <c r="Y1264" s="23"/>
      <c r="AB1264" s="23">
        <f>Table2[[#This Row],[Approved Amount_UA Equivalent]]</f>
        <v>9900000</v>
      </c>
      <c r="AD1264" s="23">
        <f>SUM(Table2[[#This Row],[Feed Africa ]:[Improve Quality Of Life ]])</f>
        <v>9900000</v>
      </c>
      <c r="AE1264" s="16" t="b">
        <f>Table2[[#This Row],[Total HI5]]=Table2[[#This Row],[Approved Amount_UA Equivalent]]</f>
        <v>1</v>
      </c>
      <c r="AF1264" s="24">
        <v>41</v>
      </c>
      <c r="AG1264" s="20" t="str">
        <f t="shared" si="328"/>
        <v>ISP and Investment Project</v>
      </c>
      <c r="AH1264" s="24" t="e">
        <f>VLOOKUP(Table2[[#This Row],[SAP Code]],[25]DATA!$A:$G,7,FALSE)</f>
        <v>#N/A</v>
      </c>
      <c r="AI1264" s="20" t="str">
        <f t="shared" si="329"/>
        <v>Infrastructure</v>
      </c>
      <c r="AJ1264" s="25" t="s">
        <v>89</v>
      </c>
      <c r="AK1264" s="25" t="s">
        <v>140</v>
      </c>
      <c r="AL1264" s="23" t="str" cm="1">
        <f t="array" ref="AL1264">_xlfn.SWITCH(AK1264,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64" s="26">
        <v>1</v>
      </c>
      <c r="AN1264" s="25" t="str">
        <f t="shared" si="337"/>
        <v>Sovereign</v>
      </c>
      <c r="AO1264" s="27">
        <v>1</v>
      </c>
      <c r="AP1264" s="23">
        <f>Table2[[#This Row],[Approved Amount_UA Equivalent]]/1000000</f>
        <v>9.9</v>
      </c>
      <c r="AQ1264" s="72">
        <f t="shared" si="330"/>
        <v>13.175316</v>
      </c>
      <c r="AR1264" s="23" t="str">
        <f t="shared" si="331"/>
        <v>1-10</v>
      </c>
      <c r="AS1264" s="23" t="str">
        <f t="shared" si="332"/>
        <v>1-20</v>
      </c>
      <c r="AT1264" s="23" t="str">
        <f t="shared" si="333"/>
        <v>1-40</v>
      </c>
      <c r="AU1264" s="23" t="str">
        <f t="shared" si="334"/>
        <v>&lt;1-50 Mn</v>
      </c>
      <c r="AV1264" s="23">
        <f>Table2[[#This Row],[Amount]]</f>
        <v>9900000</v>
      </c>
      <c r="AW1264" s="23" t="str">
        <f t="shared" si="335"/>
        <v>Apr 2020</v>
      </c>
      <c r="AX1264" s="28">
        <f>IFERROR(VLOOKUP(Table2[[#This Row],[SAP Code]],[26]_16!A:B,2,FALSE),0)</f>
        <v>0</v>
      </c>
      <c r="AY1264" s="28">
        <f>IFERROR(VLOOKUP(Table2[[#This Row],[SAP Code]],[26]_16!D:E,2,FALSE)/ 1000000, 0)</f>
        <v>0</v>
      </c>
      <c r="AZ1264" s="28">
        <f>IFERROR(VLOOKUP(Table2[[#This Row],[SAP Code]],[26]_16!G:H,2,FALSE)/ 1000000, 0)</f>
        <v>0</v>
      </c>
      <c r="BA1264" s="28">
        <f>IFERROR(VLOOKUP(Table2[[#This Row],[SAP Code]],[26]_16!J:K,2,FALSE)/ 1000000, 0)</f>
        <v>0</v>
      </c>
      <c r="BB1264" s="28">
        <f>IFERROR(VLOOKUP(Table2[[#This Row],[SAP Code]],[26]_16!M:N,2,FALSE)/ 1000000, 0)</f>
        <v>0</v>
      </c>
      <c r="BC1264" s="28">
        <f>IFERROR(VLOOKUP(Table2[[#This Row],[SAP Code]],[26]_16!P:Q,2,FALSE),0)</f>
        <v>0.39722834999999995</v>
      </c>
      <c r="BD1264" s="28">
        <f>IFERROR(VLOOKUP(Table2[[#This Row],[SAP Code]],[26]_16!S:T,2,FALSE),0)</f>
        <v>0</v>
      </c>
      <c r="BE1264" s="28">
        <f>IFERROR(VLOOKUP(Table2[[#This Row],[SAP Code]],[26]_16!V:W,2,FALSE)/ 1000000, 0)</f>
        <v>0.15858231</v>
      </c>
      <c r="BF1264" s="28">
        <f>IFERROR(VLOOKUP(Table2[[#This Row],[SAP Code]],[26]_16!Y:Z,2,FALSE)/ 1000000, 0)</f>
        <v>0</v>
      </c>
      <c r="BG1264" s="28" t="str">
        <f>IFERROR(VLOOKUP(Table2[[#This Row],[SAP Code]],[26]port!$A:$AD,30,FALSE),"unknown")</f>
        <v>OnGo</v>
      </c>
      <c r="BH1264" s="29" t="str">
        <f t="shared" si="336"/>
        <v>Ongoing</v>
      </c>
      <c r="BI1264" s="16"/>
    </row>
    <row r="1265" spans="1:61" ht="17.100000000000001" customHeight="1">
      <c r="A1265" s="38" t="s">
        <v>511</v>
      </c>
      <c r="B1265" s="16" t="s">
        <v>4351</v>
      </c>
      <c r="C1265" s="16" t="s">
        <v>4352</v>
      </c>
      <c r="D1265" s="16" t="s">
        <v>4353</v>
      </c>
      <c r="E1265" s="18">
        <v>43951</v>
      </c>
      <c r="F1265" s="16" t="s">
        <v>232</v>
      </c>
      <c r="G1265" s="16" t="s">
        <v>255</v>
      </c>
      <c r="H1265" s="16" t="s">
        <v>101</v>
      </c>
      <c r="I1265" s="16" t="s">
        <v>250</v>
      </c>
      <c r="J1265" s="16" t="s">
        <v>83</v>
      </c>
      <c r="K1265" s="16" t="s">
        <v>688</v>
      </c>
      <c r="L1265" s="16" t="s">
        <v>85</v>
      </c>
      <c r="M1265" s="19">
        <v>321800</v>
      </c>
      <c r="N1265" s="19">
        <v>321800</v>
      </c>
      <c r="O1265" s="20" t="s">
        <v>4354</v>
      </c>
      <c r="P1265" s="21">
        <v>2100150042286</v>
      </c>
      <c r="Q1265" s="20" t="s">
        <v>72</v>
      </c>
      <c r="R1265" s="16" t="str">
        <f t="shared" si="326"/>
        <v>ADF Including TSF</v>
      </c>
      <c r="S1265" s="16" t="str">
        <f t="shared" si="341"/>
        <v>K</v>
      </c>
      <c r="T1265" s="16" t="str">
        <f t="shared" si="340"/>
        <v>ADF Countries</v>
      </c>
      <c r="U1265" s="16" t="str">
        <f t="shared" si="327"/>
        <v>Non-Transition States</v>
      </c>
      <c r="V1265" s="22" t="str">
        <f>IF(ISNUMBER(MATCH(A1265, {"Gabon","Sudan","Niger","Mali","Burkina Faso","Guinea"}, 0)), "De Facto Countries", "Non-De Facto Countries")</f>
        <v>Non-De Facto Countries</v>
      </c>
      <c r="W1265" s="16" t="str">
        <f t="shared" si="338"/>
        <v>South</v>
      </c>
      <c r="X1265" s="16" t="str">
        <f t="shared" si="339"/>
        <v>Multi-Sector</v>
      </c>
      <c r="Y1265" s="23">
        <f>Table2[[#This Row],[Approved Amount_UA Equivalent]]/5</f>
        <v>64360</v>
      </c>
      <c r="Z1265" s="23">
        <f>Table2[[#This Row],[Approved Amount_UA Equivalent]]/5</f>
        <v>64360</v>
      </c>
      <c r="AA1265" s="23">
        <f>Table2[[#This Row],[Approved Amount_UA Equivalent]]/5</f>
        <v>64360</v>
      </c>
      <c r="AB1265" s="23">
        <f>Table2[[#This Row],[Approved Amount_UA Equivalent]]/5</f>
        <v>64360</v>
      </c>
      <c r="AC1265" s="23">
        <f>Table2[[#This Row],[Approved Amount_UA Equivalent]]/5</f>
        <v>64360</v>
      </c>
      <c r="AD1265" s="23">
        <f>SUM(Table2[[#This Row],[Feed Africa ]:[Improve Quality Of Life ]])</f>
        <v>321800</v>
      </c>
      <c r="AE1265" s="16" t="b">
        <f>Table2[[#This Row],[Total HI5]]=Table2[[#This Row],[Approved Amount_UA Equivalent]]</f>
        <v>1</v>
      </c>
      <c r="AF1265" s="24">
        <v>10</v>
      </c>
      <c r="AG1265" s="20" t="str">
        <f t="shared" si="328"/>
        <v>Investment Project</v>
      </c>
      <c r="AH1265" s="24" t="e">
        <f>VLOOKUP(Table2[[#This Row],[SAP Code]],[25]DATA!$A:$G,7,FALSE)</f>
        <v>#N/A</v>
      </c>
      <c r="AI1265" s="20" t="str">
        <f t="shared" si="329"/>
        <v>Other Investment</v>
      </c>
      <c r="AJ1265" s="25" t="s">
        <v>254</v>
      </c>
      <c r="AK1265" s="25" t="s">
        <v>255</v>
      </c>
      <c r="AL1265" s="23" t="str" cm="1">
        <f t="array" ref="AL1265">_xlfn.SWITCH(AK1265,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65" s="26">
        <v>1</v>
      </c>
      <c r="AN1265" s="25" t="str">
        <f t="shared" si="337"/>
        <v>Sovereign</v>
      </c>
      <c r="AO1265" s="27">
        <v>0.5</v>
      </c>
      <c r="AP1265" s="23">
        <f>Table2[[#This Row],[Approved Amount_UA Equivalent]]/1000000</f>
        <v>0.32179999999999997</v>
      </c>
      <c r="AQ1265" s="19">
        <f t="shared" si="330"/>
        <v>0.42826431200000004</v>
      </c>
      <c r="AR1265" s="23" t="str">
        <f t="shared" si="331"/>
        <v>1-10</v>
      </c>
      <c r="AS1265" s="23" t="str">
        <f t="shared" si="332"/>
        <v>1-20</v>
      </c>
      <c r="AT1265" s="23" t="str">
        <f t="shared" si="333"/>
        <v>1-40</v>
      </c>
      <c r="AU1265" s="23" t="str">
        <f t="shared" si="334"/>
        <v>&lt;1-50 Mn</v>
      </c>
      <c r="AV1265" s="23">
        <f>Table2[[#This Row],[Amount]]</f>
        <v>321800</v>
      </c>
      <c r="AW1265" s="23" t="str">
        <f t="shared" si="335"/>
        <v>Apr 2020</v>
      </c>
      <c r="AX1265" s="28">
        <f>IFERROR(VLOOKUP(Table2[[#This Row],[SAP Code]],[26]_16!A:B,2,FALSE),0)</f>
        <v>0</v>
      </c>
      <c r="AY1265" s="28">
        <f>IFERROR(VLOOKUP(Table2[[#This Row],[SAP Code]],[26]_16!D:E,2,FALSE)/ 1000000, 0)</f>
        <v>0</v>
      </c>
      <c r="AZ1265" s="28">
        <f>IFERROR(VLOOKUP(Table2[[#This Row],[SAP Code]],[26]_16!G:H,2,FALSE)/ 1000000, 0)</f>
        <v>0</v>
      </c>
      <c r="BA1265" s="28">
        <f>IFERROR(VLOOKUP(Table2[[#This Row],[SAP Code]],[26]_16!J:K,2,FALSE)/ 1000000, 0)</f>
        <v>0</v>
      </c>
      <c r="BB1265" s="28">
        <f>IFERROR(VLOOKUP(Table2[[#This Row],[SAP Code]],[26]_16!M:N,2,FALSE)/ 1000000, 0)</f>
        <v>0</v>
      </c>
      <c r="BC1265" s="28">
        <f>IFERROR(VLOOKUP(Table2[[#This Row],[SAP Code]],[26]_16!P:Q,2,FALSE),0)</f>
        <v>3.8411550000000003E-2</v>
      </c>
      <c r="BD1265" s="28">
        <f>IFERROR(VLOOKUP(Table2[[#This Row],[SAP Code]],[26]_16!S:T,2,FALSE),0)</f>
        <v>0.17945115</v>
      </c>
      <c r="BE1265" s="28">
        <f>IFERROR(VLOOKUP(Table2[[#This Row],[SAP Code]],[26]_16!V:W,2,FALSE)/ 1000000, 0)</f>
        <v>0.29499093999999998</v>
      </c>
      <c r="BF1265" s="28">
        <f>IFERROR(VLOOKUP(Table2[[#This Row],[SAP Code]],[26]_16!Y:Z,2,FALSE)/ 1000000, 0)</f>
        <v>0.13517819</v>
      </c>
      <c r="BG1265" s="28" t="str">
        <f>IFERROR(VLOOKUP(Table2[[#This Row],[SAP Code]],[26]port!$A:$AD,30,FALSE),"unknown")</f>
        <v>COMP</v>
      </c>
      <c r="BH1265" s="29" t="str">
        <f t="shared" si="336"/>
        <v>Number of operations completed out of the net approved of that year</v>
      </c>
      <c r="BI1265" s="16"/>
    </row>
    <row r="1266" spans="1:61" ht="17.100000000000001" customHeight="1">
      <c r="A1266" s="38" t="s">
        <v>511</v>
      </c>
      <c r="B1266" s="16" t="s">
        <v>4351</v>
      </c>
      <c r="C1266" s="16" t="s">
        <v>4355</v>
      </c>
      <c r="D1266" s="16" t="s">
        <v>4353</v>
      </c>
      <c r="E1266" s="18">
        <v>43951</v>
      </c>
      <c r="F1266" s="16" t="s">
        <v>232</v>
      </c>
      <c r="G1266" s="16" t="s">
        <v>255</v>
      </c>
      <c r="H1266" s="16" t="s">
        <v>101</v>
      </c>
      <c r="I1266" s="16" t="s">
        <v>250</v>
      </c>
      <c r="J1266" s="16" t="s">
        <v>83</v>
      </c>
      <c r="K1266" s="16" t="s">
        <v>1115</v>
      </c>
      <c r="L1266" s="16" t="s">
        <v>85</v>
      </c>
      <c r="M1266" s="19">
        <v>370200</v>
      </c>
      <c r="N1266" s="19">
        <v>370200</v>
      </c>
      <c r="O1266" s="20" t="s">
        <v>4354</v>
      </c>
      <c r="P1266" s="21">
        <v>2100155040669</v>
      </c>
      <c r="Q1266" s="20" t="s">
        <v>72</v>
      </c>
      <c r="R1266" s="16" t="str">
        <f t="shared" si="326"/>
        <v>ADF Including TSF</v>
      </c>
      <c r="S1266" s="16" t="str">
        <f t="shared" si="341"/>
        <v>K</v>
      </c>
      <c r="T1266" s="16" t="str">
        <f t="shared" si="340"/>
        <v>ADF Countries</v>
      </c>
      <c r="U1266" s="16" t="str">
        <f t="shared" si="327"/>
        <v>Non-Transition States</v>
      </c>
      <c r="V1266" s="22" t="str">
        <f>IF(ISNUMBER(MATCH(A1266, {"Gabon","Sudan","Niger","Mali","Burkina Faso","Guinea"}, 0)), "De Facto Countries", "Non-De Facto Countries")</f>
        <v>Non-De Facto Countries</v>
      </c>
      <c r="W1266" s="16" t="str">
        <f t="shared" si="338"/>
        <v>South</v>
      </c>
      <c r="X1266" s="16" t="str">
        <f t="shared" si="339"/>
        <v>Multi-Sector</v>
      </c>
      <c r="Y1266" s="23">
        <f>Table2[[#This Row],[Approved Amount_UA Equivalent]]/5</f>
        <v>74040</v>
      </c>
      <c r="Z1266" s="23">
        <f>Table2[[#This Row],[Approved Amount_UA Equivalent]]/5</f>
        <v>74040</v>
      </c>
      <c r="AA1266" s="23">
        <f>Table2[[#This Row],[Approved Amount_UA Equivalent]]/5</f>
        <v>74040</v>
      </c>
      <c r="AB1266" s="23">
        <f>Table2[[#This Row],[Approved Amount_UA Equivalent]]/5</f>
        <v>74040</v>
      </c>
      <c r="AC1266" s="23">
        <f>Table2[[#This Row],[Approved Amount_UA Equivalent]]/5</f>
        <v>74040</v>
      </c>
      <c r="AD1266" s="23">
        <f>SUM(Table2[[#This Row],[Feed Africa ]:[Improve Quality Of Life ]])</f>
        <v>370200</v>
      </c>
      <c r="AE1266" s="16" t="b">
        <f>Table2[[#This Row],[Total HI5]]=Table2[[#This Row],[Approved Amount_UA Equivalent]]</f>
        <v>1</v>
      </c>
      <c r="AF1266" s="24">
        <v>10</v>
      </c>
      <c r="AG1266" s="20" t="str">
        <f t="shared" si="328"/>
        <v>Investment Project</v>
      </c>
      <c r="AH1266" s="24" t="e">
        <f>VLOOKUP(Table2[[#This Row],[SAP Code]],[25]DATA!$A:$G,7,FALSE)</f>
        <v>#N/A</v>
      </c>
      <c r="AI1266" s="20" t="str">
        <f t="shared" si="329"/>
        <v>Other Investment</v>
      </c>
      <c r="AJ1266" s="25" t="s">
        <v>254</v>
      </c>
      <c r="AK1266" s="25" t="s">
        <v>255</v>
      </c>
      <c r="AL1266" s="23" t="str" cm="1">
        <f t="array" ref="AL1266">_xlfn.SWITCH(AK1266,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66" s="26">
        <v>1</v>
      </c>
      <c r="AN1266" s="25" t="str">
        <f t="shared" si="337"/>
        <v>Sovereign</v>
      </c>
      <c r="AO1266" s="27">
        <v>0.5</v>
      </c>
      <c r="AP1266" s="23">
        <f>Table2[[#This Row],[Approved Amount_UA Equivalent]]/1000000</f>
        <v>0.37019999999999997</v>
      </c>
      <c r="AQ1266" s="19">
        <f t="shared" si="330"/>
        <v>0.49267696799999999</v>
      </c>
      <c r="AR1266" s="23" t="str">
        <f t="shared" si="331"/>
        <v>1-10</v>
      </c>
      <c r="AS1266" s="23" t="str">
        <f t="shared" si="332"/>
        <v>1-20</v>
      </c>
      <c r="AT1266" s="23" t="str">
        <f t="shared" si="333"/>
        <v>1-40</v>
      </c>
      <c r="AU1266" s="23" t="str">
        <f t="shared" si="334"/>
        <v>&lt;1-50 Mn</v>
      </c>
      <c r="AV1266" s="23">
        <f>Table2[[#This Row],[Amount]]</f>
        <v>370200</v>
      </c>
      <c r="AW1266" s="23" t="str">
        <f t="shared" si="335"/>
        <v>Apr 2020</v>
      </c>
      <c r="AX1266" s="28">
        <f>IFERROR(VLOOKUP(Table2[[#This Row],[SAP Code]],[26]_16!A:B,2,FALSE),0)</f>
        <v>0</v>
      </c>
      <c r="AY1266" s="28">
        <f>IFERROR(VLOOKUP(Table2[[#This Row],[SAP Code]],[26]_16!D:E,2,FALSE)/ 1000000, 0)</f>
        <v>0</v>
      </c>
      <c r="AZ1266" s="28">
        <f>IFERROR(VLOOKUP(Table2[[#This Row],[SAP Code]],[26]_16!G:H,2,FALSE)/ 1000000, 0)</f>
        <v>0</v>
      </c>
      <c r="BA1266" s="28">
        <f>IFERROR(VLOOKUP(Table2[[#This Row],[SAP Code]],[26]_16!J:K,2,FALSE)/ 1000000, 0)</f>
        <v>0</v>
      </c>
      <c r="BB1266" s="28">
        <f>IFERROR(VLOOKUP(Table2[[#This Row],[SAP Code]],[26]_16!M:N,2,FALSE)/ 1000000, 0)</f>
        <v>0</v>
      </c>
      <c r="BC1266" s="28">
        <f>IFERROR(VLOOKUP(Table2[[#This Row],[SAP Code]],[26]_16!P:Q,2,FALSE),0)</f>
        <v>3.8411550000000003E-2</v>
      </c>
      <c r="BD1266" s="28">
        <f>IFERROR(VLOOKUP(Table2[[#This Row],[SAP Code]],[26]_16!S:T,2,FALSE),0)</f>
        <v>0.17945115</v>
      </c>
      <c r="BE1266" s="28">
        <f>IFERROR(VLOOKUP(Table2[[#This Row],[SAP Code]],[26]_16!V:W,2,FALSE)/ 1000000, 0)</f>
        <v>0.29499093999999998</v>
      </c>
      <c r="BF1266" s="28">
        <f>IFERROR(VLOOKUP(Table2[[#This Row],[SAP Code]],[26]_16!Y:Z,2,FALSE)/ 1000000, 0)</f>
        <v>0.13517819</v>
      </c>
      <c r="BG1266" s="28" t="str">
        <f>IFERROR(VLOOKUP(Table2[[#This Row],[SAP Code]],[26]port!$A:$AD,30,FALSE),"unknown")</f>
        <v>COMP</v>
      </c>
      <c r="BH1266" s="29" t="str">
        <f t="shared" si="336"/>
        <v>Number of operations completed out of the net approved of that year</v>
      </c>
      <c r="BI1266" s="16"/>
    </row>
    <row r="1267" spans="1:61" ht="17.100000000000001" customHeight="1">
      <c r="A1267" s="38" t="s">
        <v>60</v>
      </c>
      <c r="B1267" s="16" t="s">
        <v>4356</v>
      </c>
      <c r="C1267" s="16" t="s">
        <v>4357</v>
      </c>
      <c r="D1267" s="16" t="s">
        <v>4358</v>
      </c>
      <c r="E1267" s="18">
        <v>43951</v>
      </c>
      <c r="F1267" s="16" t="s">
        <v>436</v>
      </c>
      <c r="G1267" s="16" t="s">
        <v>140</v>
      </c>
      <c r="H1267" s="16" t="s">
        <v>66</v>
      </c>
      <c r="I1267" s="16" t="s">
        <v>138</v>
      </c>
      <c r="J1267" s="16" t="s">
        <v>3616</v>
      </c>
      <c r="K1267" s="16" t="s">
        <v>69</v>
      </c>
      <c r="L1267" s="16" t="s">
        <v>195</v>
      </c>
      <c r="M1267" s="19">
        <v>20785000</v>
      </c>
      <c r="N1267" s="19">
        <v>16685263.82544894</v>
      </c>
      <c r="O1267" s="20" t="s">
        <v>2341</v>
      </c>
      <c r="P1267" s="21">
        <v>5110155000764</v>
      </c>
      <c r="Q1267" s="20" t="s">
        <v>72</v>
      </c>
      <c r="R1267" s="16" t="str">
        <f t="shared" si="326"/>
        <v>OTHERS</v>
      </c>
      <c r="S1267" s="16" t="str">
        <f t="shared" si="341"/>
        <v>D</v>
      </c>
      <c r="T1267" s="16" t="str">
        <f t="shared" si="340"/>
        <v>Blend Countries</v>
      </c>
      <c r="U1267" s="16" t="str">
        <f t="shared" si="327"/>
        <v>Non-Transition States</v>
      </c>
      <c r="V1267" s="22" t="str">
        <f>IF(ISNUMBER(MATCH(A1267, {"Gabon","Sudan","Niger","Mali","Burkina Faso","Guinea"}, 0)), "De Facto Countries", "Non-De Facto Countries")</f>
        <v>Non-De Facto Countries</v>
      </c>
      <c r="W1267" s="16" t="str">
        <f t="shared" si="338"/>
        <v>Central</v>
      </c>
      <c r="X1267" s="16" t="str">
        <f t="shared" si="339"/>
        <v>Transport</v>
      </c>
      <c r="Y1267" s="23"/>
      <c r="AB1267" s="23">
        <f>Table2[[#This Row],[Approved Amount_UA Equivalent]]</f>
        <v>16685263.82544894</v>
      </c>
      <c r="AD1267" s="23">
        <f>SUM(Table2[[#This Row],[Feed Africa ]:[Improve Quality Of Life ]])</f>
        <v>16685263.82544894</v>
      </c>
      <c r="AE1267" s="16" t="b">
        <f>Table2[[#This Row],[Total HI5]]=Table2[[#This Row],[Approved Amount_UA Equivalent]]</f>
        <v>1</v>
      </c>
      <c r="AF1267" s="24">
        <v>10</v>
      </c>
      <c r="AG1267" s="20" t="str">
        <f t="shared" si="328"/>
        <v>Investment Project</v>
      </c>
      <c r="AH1267" s="24" t="e">
        <f>VLOOKUP(Table2[[#This Row],[SAP Code]],[25]DATA!$A:$G,7,FALSE)</f>
        <v>#N/A</v>
      </c>
      <c r="AI1267" s="20" t="str">
        <f t="shared" si="329"/>
        <v>Infrastructure</v>
      </c>
      <c r="AJ1267" s="25" t="s">
        <v>89</v>
      </c>
      <c r="AK1267" s="25" t="s">
        <v>140</v>
      </c>
      <c r="AL1267" s="23" t="str" cm="1">
        <f t="array" ref="AL1267">_xlfn.SWITCH(AK1267,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67" s="26">
        <v>1</v>
      </c>
      <c r="AN1267" s="25" t="str">
        <f t="shared" si="337"/>
        <v>Sovereign</v>
      </c>
      <c r="AO1267" s="27">
        <v>1</v>
      </c>
      <c r="AP1267" s="23">
        <f>Table2[[#This Row],[Approved Amount_UA Equivalent]]/1000000</f>
        <v>16.685263825448938</v>
      </c>
      <c r="AQ1267" s="19">
        <f t="shared" si="330"/>
        <v>22.205416509460466</v>
      </c>
      <c r="AR1267" s="23" t="str">
        <f t="shared" si="331"/>
        <v>11-20</v>
      </c>
      <c r="AS1267" s="23" t="str">
        <f t="shared" si="332"/>
        <v>1-20</v>
      </c>
      <c r="AT1267" s="23" t="str">
        <f t="shared" si="333"/>
        <v>1-40</v>
      </c>
      <c r="AU1267" s="23" t="str">
        <f t="shared" si="334"/>
        <v>&lt;1-50 Mn</v>
      </c>
      <c r="AV1267" s="23">
        <f>Table2[[#This Row],[Amount]]</f>
        <v>20785000</v>
      </c>
      <c r="AW1267" s="23" t="str">
        <f t="shared" si="335"/>
        <v>Apr 2020</v>
      </c>
      <c r="AX1267" s="28">
        <f>IFERROR(VLOOKUP(Table2[[#This Row],[SAP Code]],[26]_16!A:B,2,FALSE),0)</f>
        <v>0</v>
      </c>
      <c r="AY1267" s="28">
        <f>IFERROR(VLOOKUP(Table2[[#This Row],[SAP Code]],[26]_16!D:E,2,FALSE)/ 1000000, 0)</f>
        <v>0</v>
      </c>
      <c r="AZ1267" s="28">
        <f>IFERROR(VLOOKUP(Table2[[#This Row],[SAP Code]],[26]_16!G:H,2,FALSE)/ 1000000, 0)</f>
        <v>0</v>
      </c>
      <c r="BA1267" s="28">
        <f>IFERROR(VLOOKUP(Table2[[#This Row],[SAP Code]],[26]_16!J:K,2,FALSE)/ 1000000, 0)</f>
        <v>0</v>
      </c>
      <c r="BB1267" s="28">
        <f>IFERROR(VLOOKUP(Table2[[#This Row],[SAP Code]],[26]_16!M:N,2,FALSE)/ 1000000, 0)</f>
        <v>0.51986600999999999</v>
      </c>
      <c r="BC1267" s="28">
        <f>IFERROR(VLOOKUP(Table2[[#This Row],[SAP Code]],[26]_16!P:Q,2,FALSE),0)</f>
        <v>3.8551423800000002</v>
      </c>
      <c r="BD1267" s="28">
        <f>IFERROR(VLOOKUP(Table2[[#This Row],[SAP Code]],[26]_16!S:T,2,FALSE),0)</f>
        <v>5.5387811599999992</v>
      </c>
      <c r="BE1267" s="28">
        <f>IFERROR(VLOOKUP(Table2[[#This Row],[SAP Code]],[26]_16!V:W,2,FALSE)/ 1000000, 0)</f>
        <v>4.5098996700000002</v>
      </c>
      <c r="BF1267" s="28">
        <f>IFERROR(VLOOKUP(Table2[[#This Row],[SAP Code]],[26]_16!Y:Z,2,FALSE)/ 1000000, 0)</f>
        <v>1.3251395300000002</v>
      </c>
      <c r="BG1267" s="28" t="str">
        <f>IFERROR(VLOOKUP(Table2[[#This Row],[SAP Code]],[26]port!$A:$AD,30,FALSE),"unknown")</f>
        <v>OnGo</v>
      </c>
      <c r="BH1267" s="29" t="str">
        <f t="shared" si="336"/>
        <v>Ongoing</v>
      </c>
      <c r="BI1267" s="16"/>
    </row>
    <row r="1268" spans="1:61" ht="17.100000000000001" customHeight="1">
      <c r="A1268" s="38" t="s">
        <v>769</v>
      </c>
      <c r="B1268" s="16" t="s">
        <v>4356</v>
      </c>
      <c r="C1268" s="16" t="s">
        <v>4359</v>
      </c>
      <c r="D1268" s="16" t="s">
        <v>4358</v>
      </c>
      <c r="E1268" s="18">
        <v>43951</v>
      </c>
      <c r="F1268" s="16" t="s">
        <v>773</v>
      </c>
      <c r="G1268" s="16" t="s">
        <v>140</v>
      </c>
      <c r="H1268" s="16" t="s">
        <v>66</v>
      </c>
      <c r="I1268" s="16" t="s">
        <v>138</v>
      </c>
      <c r="J1268" s="16" t="s">
        <v>3616</v>
      </c>
      <c r="K1268" s="16" t="s">
        <v>69</v>
      </c>
      <c r="L1268" s="16" t="s">
        <v>195</v>
      </c>
      <c r="M1268" s="19">
        <v>19215000</v>
      </c>
      <c r="N1268" s="19">
        <v>15424938.388549501</v>
      </c>
      <c r="O1268" s="20" t="s">
        <v>2344</v>
      </c>
      <c r="P1268" s="21">
        <v>5110155000763</v>
      </c>
      <c r="Q1268" s="20" t="s">
        <v>72</v>
      </c>
      <c r="R1268" s="16" t="str">
        <f t="shared" si="326"/>
        <v>OTHERS</v>
      </c>
      <c r="S1268" s="16" t="str">
        <f t="shared" si="341"/>
        <v>D</v>
      </c>
      <c r="T1268" s="16" t="str">
        <f t="shared" si="340"/>
        <v>ADF Countries</v>
      </c>
      <c r="U1268" s="16" t="str">
        <f t="shared" si="327"/>
        <v>Transition States</v>
      </c>
      <c r="V1268" s="22" t="str">
        <f>IF(ISNUMBER(MATCH(A1268, {"Gabon","Sudan","Niger","Mali","Burkina Faso","Guinea"}, 0)), "De Facto Countries", "Non-De Facto Countries")</f>
        <v>Non-De Facto Countries</v>
      </c>
      <c r="W1268" s="16" t="str">
        <f t="shared" si="338"/>
        <v>Central</v>
      </c>
      <c r="X1268" s="16" t="str">
        <f t="shared" si="339"/>
        <v>Transport</v>
      </c>
      <c r="Y1268" s="23"/>
      <c r="AB1268" s="23">
        <f>Table2[[#This Row],[Approved Amount_UA Equivalent]]</f>
        <v>15424938.388549501</v>
      </c>
      <c r="AD1268" s="23">
        <f>SUM(Table2[[#This Row],[Feed Africa ]:[Improve Quality Of Life ]])</f>
        <v>15424938.388549501</v>
      </c>
      <c r="AE1268" s="16" t="b">
        <f>Table2[[#This Row],[Total HI5]]=Table2[[#This Row],[Approved Amount_UA Equivalent]]</f>
        <v>1</v>
      </c>
      <c r="AF1268" s="24">
        <v>41</v>
      </c>
      <c r="AG1268" s="20" t="str">
        <f t="shared" si="328"/>
        <v>ISP and Investment Project</v>
      </c>
      <c r="AH1268" s="24" t="e">
        <f>VLOOKUP(Table2[[#This Row],[SAP Code]],[25]DATA!$A:$G,7,FALSE)</f>
        <v>#N/A</v>
      </c>
      <c r="AI1268" s="20" t="str">
        <f t="shared" si="329"/>
        <v>Infrastructure</v>
      </c>
      <c r="AJ1268" s="25" t="s">
        <v>89</v>
      </c>
      <c r="AK1268" s="25" t="s">
        <v>140</v>
      </c>
      <c r="AL1268" s="23" t="str" cm="1">
        <f t="array" ref="AL1268">_xlfn.SWITCH(AK1268,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68" s="26">
        <v>1</v>
      </c>
      <c r="AN1268" s="25" t="str">
        <f t="shared" si="337"/>
        <v>Sovereign</v>
      </c>
      <c r="AO1268" s="27">
        <v>1</v>
      </c>
      <c r="AP1268" s="23">
        <f>Table2[[#This Row],[Approved Amount_UA Equivalent]]/1000000</f>
        <v>15.424938388549501</v>
      </c>
      <c r="AQ1268" s="19">
        <f t="shared" si="330"/>
        <v>20.528125005017216</v>
      </c>
      <c r="AR1268" s="23" t="str">
        <f t="shared" si="331"/>
        <v>11-20</v>
      </c>
      <c r="AS1268" s="23" t="str">
        <f t="shared" si="332"/>
        <v>1-20</v>
      </c>
      <c r="AT1268" s="23" t="str">
        <f t="shared" si="333"/>
        <v>1-40</v>
      </c>
      <c r="AU1268" s="23" t="str">
        <f t="shared" si="334"/>
        <v>&lt;1-50 Mn</v>
      </c>
      <c r="AV1268" s="23">
        <f>Table2[[#This Row],[Amount]]</f>
        <v>19215000</v>
      </c>
      <c r="AW1268" s="23" t="str">
        <f t="shared" si="335"/>
        <v>Apr 2020</v>
      </c>
      <c r="AX1268" s="28">
        <f>IFERROR(VLOOKUP(Table2[[#This Row],[SAP Code]],[26]_16!A:B,2,FALSE),0)</f>
        <v>0</v>
      </c>
      <c r="AY1268" s="28">
        <f>IFERROR(VLOOKUP(Table2[[#This Row],[SAP Code]],[26]_16!D:E,2,FALSE)/ 1000000, 0)</f>
        <v>0</v>
      </c>
      <c r="AZ1268" s="28">
        <f>IFERROR(VLOOKUP(Table2[[#This Row],[SAP Code]],[26]_16!G:H,2,FALSE)/ 1000000, 0)</f>
        <v>0</v>
      </c>
      <c r="BA1268" s="28">
        <f>IFERROR(VLOOKUP(Table2[[#This Row],[SAP Code]],[26]_16!J:K,2,FALSE)/ 1000000, 0)</f>
        <v>0</v>
      </c>
      <c r="BB1268" s="28">
        <f>IFERROR(VLOOKUP(Table2[[#This Row],[SAP Code]],[26]_16!M:N,2,FALSE)/ 1000000, 0)</f>
        <v>0.65118670000000001</v>
      </c>
      <c r="BC1268" s="28">
        <f>IFERROR(VLOOKUP(Table2[[#This Row],[SAP Code]],[26]_16!P:Q,2,FALSE),0)</f>
        <v>8.3510200000000007E-3</v>
      </c>
      <c r="BD1268" s="28">
        <f>IFERROR(VLOOKUP(Table2[[#This Row],[SAP Code]],[26]_16!S:T,2,FALSE),0)</f>
        <v>5.5891708900000001</v>
      </c>
      <c r="BE1268" s="28">
        <f>IFERROR(VLOOKUP(Table2[[#This Row],[SAP Code]],[26]_16!V:W,2,FALSE)/ 1000000, 0)</f>
        <v>1.1694956800000003</v>
      </c>
      <c r="BF1268" s="28">
        <f>IFERROR(VLOOKUP(Table2[[#This Row],[SAP Code]],[26]_16!Y:Z,2,FALSE)/ 1000000, 0)</f>
        <v>1.0452217100000001</v>
      </c>
      <c r="BG1268" s="28" t="str">
        <f>IFERROR(VLOOKUP(Table2[[#This Row],[SAP Code]],[26]port!$A:$AD,30,FALSE),"unknown")</f>
        <v>OnGo</v>
      </c>
      <c r="BH1268" s="29" t="str">
        <f t="shared" si="336"/>
        <v>Ongoing</v>
      </c>
      <c r="BI1268" s="16"/>
    </row>
    <row r="1269" spans="1:61" ht="17.100000000000001" customHeight="1">
      <c r="A1269" s="38" t="s">
        <v>60</v>
      </c>
      <c r="B1269" s="16" t="s">
        <v>4360</v>
      </c>
      <c r="C1269" s="16" t="s">
        <v>4361</v>
      </c>
      <c r="D1269" s="16" t="s">
        <v>4362</v>
      </c>
      <c r="E1269" s="18">
        <v>43955</v>
      </c>
      <c r="F1269" s="16" t="s">
        <v>436</v>
      </c>
      <c r="G1269" s="16" t="s">
        <v>140</v>
      </c>
      <c r="H1269" s="16" t="s">
        <v>66</v>
      </c>
      <c r="I1269" s="16" t="s">
        <v>138</v>
      </c>
      <c r="J1269" s="16" t="s">
        <v>3616</v>
      </c>
      <c r="K1269" s="16" t="s">
        <v>69</v>
      </c>
      <c r="L1269" s="16" t="s">
        <v>195</v>
      </c>
      <c r="M1269" s="19">
        <v>25000000</v>
      </c>
      <c r="N1269" s="19">
        <v>19898913.519321844</v>
      </c>
      <c r="O1269" s="20" t="s">
        <v>4363</v>
      </c>
      <c r="P1269" s="21">
        <v>5110155000765</v>
      </c>
      <c r="Q1269" s="20" t="s">
        <v>72</v>
      </c>
      <c r="R1269" s="16" t="str">
        <f t="shared" si="326"/>
        <v>OTHERS</v>
      </c>
      <c r="S1269" s="16" t="str">
        <f t="shared" si="341"/>
        <v>D</v>
      </c>
      <c r="T1269" s="16" t="str">
        <f t="shared" si="340"/>
        <v>Blend Countries</v>
      </c>
      <c r="U1269" s="16" t="str">
        <f t="shared" si="327"/>
        <v>Non-Transition States</v>
      </c>
      <c r="V1269" s="22" t="str">
        <f>IF(ISNUMBER(MATCH(A1269, {"Gabon","Sudan","Niger","Mali","Burkina Faso","Guinea"}, 0)), "De Facto Countries", "Non-De Facto Countries")</f>
        <v>Non-De Facto Countries</v>
      </c>
      <c r="W1269" s="16" t="str">
        <f t="shared" si="338"/>
        <v>Central</v>
      </c>
      <c r="X1269" s="16" t="str">
        <f t="shared" si="339"/>
        <v>Transport</v>
      </c>
      <c r="Y1269" s="23"/>
      <c r="AB1269" s="23">
        <f>Table2[[#This Row],[Approved Amount_UA Equivalent]]</f>
        <v>19898913.519321844</v>
      </c>
      <c r="AD1269" s="23">
        <f>SUM(Table2[[#This Row],[Feed Africa ]:[Improve Quality Of Life ]])</f>
        <v>19898913.519321844</v>
      </c>
      <c r="AE1269" s="16" t="b">
        <f>Table2[[#This Row],[Total HI5]]=Table2[[#This Row],[Approved Amount_UA Equivalent]]</f>
        <v>1</v>
      </c>
      <c r="AF1269" s="24">
        <v>10</v>
      </c>
      <c r="AG1269" s="20" t="str">
        <f t="shared" si="328"/>
        <v>Investment Project</v>
      </c>
      <c r="AH1269" s="24" t="e">
        <f>VLOOKUP(Table2[[#This Row],[SAP Code]],[25]DATA!$A:$G,7,FALSE)</f>
        <v>#N/A</v>
      </c>
      <c r="AI1269" s="20" t="str">
        <f t="shared" si="329"/>
        <v>Infrastructure</v>
      </c>
      <c r="AJ1269" s="25" t="s">
        <v>89</v>
      </c>
      <c r="AK1269" s="25" t="s">
        <v>140</v>
      </c>
      <c r="AL1269" s="23" t="str" cm="1">
        <f t="array" ref="AL1269">_xlfn.SWITCH(AK1269,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69" s="26">
        <v>1</v>
      </c>
      <c r="AN1269" s="25" t="str">
        <f t="shared" si="337"/>
        <v>Sovereign</v>
      </c>
      <c r="AO1269" s="27">
        <v>1</v>
      </c>
      <c r="AP1269" s="23">
        <f>Table2[[#This Row],[Approved Amount_UA Equivalent]]/1000000</f>
        <v>19.898913519321844</v>
      </c>
      <c r="AQ1269" s="19">
        <f t="shared" si="330"/>
        <v>26.482270068054284</v>
      </c>
      <c r="AR1269" s="23" t="str">
        <f t="shared" si="331"/>
        <v>11-20</v>
      </c>
      <c r="AS1269" s="23" t="str">
        <f t="shared" si="332"/>
        <v>1-20</v>
      </c>
      <c r="AT1269" s="23" t="str">
        <f t="shared" si="333"/>
        <v>1-40</v>
      </c>
      <c r="AU1269" s="23" t="str">
        <f t="shared" si="334"/>
        <v>&lt;1-50 Mn</v>
      </c>
      <c r="AV1269" s="23">
        <f>Table2[[#This Row],[Amount]]</f>
        <v>25000000</v>
      </c>
      <c r="AW1269" s="23" t="str">
        <f t="shared" si="335"/>
        <v>May 2020</v>
      </c>
      <c r="AX1269" s="28">
        <f>IFERROR(VLOOKUP(Table2[[#This Row],[SAP Code]],[26]_16!A:B,2,FALSE),0)</f>
        <v>7.056661290000001</v>
      </c>
      <c r="AY1269" s="28">
        <f>IFERROR(VLOOKUP(Table2[[#This Row],[SAP Code]],[26]_16!D:E,2,FALSE)/ 1000000, 0)</f>
        <v>4.2451390299999989</v>
      </c>
      <c r="AZ1269" s="28">
        <f>IFERROR(VLOOKUP(Table2[[#This Row],[SAP Code]],[26]_16!G:H,2,FALSE)/ 1000000, 0)</f>
        <v>9.1660604300000017</v>
      </c>
      <c r="BA1269" s="28">
        <f>IFERROR(VLOOKUP(Table2[[#This Row],[SAP Code]],[26]_16!J:K,2,FALSE)/ 1000000, 0)</f>
        <v>14.14430305</v>
      </c>
      <c r="BB1269" s="28">
        <f>IFERROR(VLOOKUP(Table2[[#This Row],[SAP Code]],[26]_16!M:N,2,FALSE)/ 1000000, 0)</f>
        <v>17.865911150000002</v>
      </c>
      <c r="BC1269" s="28">
        <f>IFERROR(VLOOKUP(Table2[[#This Row],[SAP Code]],[26]_16!P:Q,2,FALSE),0)</f>
        <v>7.1841300199999978</v>
      </c>
      <c r="BD1269" s="28">
        <f>IFERROR(VLOOKUP(Table2[[#This Row],[SAP Code]],[26]_16!S:T,2,FALSE),0)</f>
        <v>12.808289929999999</v>
      </c>
      <c r="BE1269" s="28">
        <f>IFERROR(VLOOKUP(Table2[[#This Row],[SAP Code]],[26]_16!V:W,2,FALSE)/ 1000000, 0)</f>
        <v>14.464010519999997</v>
      </c>
      <c r="BF1269" s="28">
        <f>IFERROR(VLOOKUP(Table2[[#This Row],[SAP Code]],[26]_16!Y:Z,2,FALSE)/ 1000000, 0)</f>
        <v>2.2639179500000002</v>
      </c>
      <c r="BG1269" s="28" t="str">
        <f>IFERROR(VLOOKUP(Table2[[#This Row],[SAP Code]],[26]port!$A:$AD,30,FALSE),"unknown")</f>
        <v>OnGo</v>
      </c>
      <c r="BH1269" s="29" t="str">
        <f t="shared" si="336"/>
        <v>Ongoing</v>
      </c>
      <c r="BI1269" s="16"/>
    </row>
    <row r="1270" spans="1:61" ht="17.100000000000001" customHeight="1">
      <c r="A1270" s="16" t="s">
        <v>203</v>
      </c>
      <c r="B1270" s="16" t="s">
        <v>4364</v>
      </c>
      <c r="C1270" s="16" t="s">
        <v>4365</v>
      </c>
      <c r="D1270" s="16" t="s">
        <v>4366</v>
      </c>
      <c r="E1270" s="18">
        <v>43957</v>
      </c>
      <c r="F1270" s="16" t="s">
        <v>207</v>
      </c>
      <c r="G1270" s="16" t="s">
        <v>74</v>
      </c>
      <c r="H1270" s="37" t="s">
        <v>194</v>
      </c>
      <c r="I1270" s="16" t="s">
        <v>155</v>
      </c>
      <c r="J1270" s="16" t="s">
        <v>68</v>
      </c>
      <c r="K1270" s="16" t="s">
        <v>69</v>
      </c>
      <c r="L1270" s="16" t="s">
        <v>70</v>
      </c>
      <c r="M1270" s="19">
        <v>500000</v>
      </c>
      <c r="N1270" s="19">
        <v>365925.05854800937</v>
      </c>
      <c r="O1270" s="20" t="s">
        <v>4367</v>
      </c>
      <c r="P1270" s="21">
        <v>5000199006120</v>
      </c>
      <c r="Q1270" s="20" t="s">
        <v>72</v>
      </c>
      <c r="R1270" s="16" t="str">
        <f t="shared" si="326"/>
        <v>OTHERS</v>
      </c>
      <c r="S1270" s="16" t="str">
        <f t="shared" si="341"/>
        <v>A</v>
      </c>
      <c r="T1270" s="16" t="str">
        <f t="shared" si="340"/>
        <v>ADB Countries</v>
      </c>
      <c r="U1270" s="16" t="str">
        <f t="shared" si="327"/>
        <v>Non-Transition States</v>
      </c>
      <c r="V1270" s="22" t="str">
        <f>IF(ISNUMBER(MATCH(A1270, {"Gabon","Sudan","Niger","Mali","Burkina Faso","Guinea"}, 0)), "De Facto Countries", "Non-De Facto Countries")</f>
        <v>Non-De Facto Countries</v>
      </c>
      <c r="W1270" s="16" t="str">
        <f t="shared" si="338"/>
        <v>North</v>
      </c>
      <c r="X1270" s="16" t="str">
        <f t="shared" si="339"/>
        <v>Agriculture</v>
      </c>
      <c r="Y1270" s="23">
        <f>Table2[[#This Row],[Approved Amount_UA Equivalent]]</f>
        <v>365925.05854800937</v>
      </c>
      <c r="AD1270" s="23">
        <f>SUM(Table2[[#This Row],[Feed Africa ]:[Improve Quality Of Life ]])</f>
        <v>365925.05854800937</v>
      </c>
      <c r="AE1270" s="16" t="b">
        <f>Table2[[#This Row],[Total HI5]]=Table2[[#This Row],[Approved Amount_UA Equivalent]]</f>
        <v>1</v>
      </c>
      <c r="AF1270" s="24">
        <v>50</v>
      </c>
      <c r="AG1270" s="20" t="str">
        <f t="shared" si="328"/>
        <v>Emergency Assistance</v>
      </c>
      <c r="AH1270" s="24" t="e">
        <f>VLOOKUP(Table2[[#This Row],[SAP Code]],[25]DATA!$A:$G,7,FALSE)</f>
        <v>#N/A</v>
      </c>
      <c r="AI1270" s="20" t="str">
        <f t="shared" si="329"/>
        <v>Other Investment</v>
      </c>
      <c r="AJ1270" s="25" t="s">
        <v>157</v>
      </c>
      <c r="AK1270" s="25" t="s">
        <v>74</v>
      </c>
      <c r="AL1270" s="23" t="str" cm="1">
        <f t="array" ref="AL1270">_xlfn.SWITCH(AK1270,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70" s="26">
        <v>1</v>
      </c>
      <c r="AN1270" s="25" t="str">
        <f t="shared" si="337"/>
        <v>Sovereign</v>
      </c>
      <c r="AO1270" s="27">
        <v>1</v>
      </c>
      <c r="AP1270" s="23">
        <f>Table2[[#This Row],[Approved Amount_UA Equivalent]]/1000000</f>
        <v>0.36592505854800939</v>
      </c>
      <c r="AQ1270" s="19">
        <f t="shared" si="330"/>
        <v>0.48698770491803278</v>
      </c>
      <c r="AR1270" s="23" t="str">
        <f t="shared" si="331"/>
        <v>1-10</v>
      </c>
      <c r="AS1270" s="23" t="str">
        <f t="shared" si="332"/>
        <v>1-20</v>
      </c>
      <c r="AT1270" s="23" t="str">
        <f t="shared" si="333"/>
        <v>1-40</v>
      </c>
      <c r="AU1270" s="23" t="str">
        <f t="shared" si="334"/>
        <v>&lt;1-50 Mn</v>
      </c>
      <c r="AV1270" s="23">
        <f>Table2[[#This Row],[Amount]]</f>
        <v>500000</v>
      </c>
      <c r="AW1270" s="23" t="str">
        <f t="shared" si="335"/>
        <v>May 2020</v>
      </c>
      <c r="AX1270" s="28">
        <f>IFERROR(VLOOKUP(Table2[[#This Row],[SAP Code]],[26]_16!A:B,2,FALSE),0)</f>
        <v>0</v>
      </c>
      <c r="AY1270" s="28">
        <f>IFERROR(VLOOKUP(Table2[[#This Row],[SAP Code]],[26]_16!D:E,2,FALSE)/ 1000000, 0)</f>
        <v>0</v>
      </c>
      <c r="AZ1270" s="28">
        <f>IFERROR(VLOOKUP(Table2[[#This Row],[SAP Code]],[26]_16!G:H,2,FALSE)/ 1000000, 0)</f>
        <v>0</v>
      </c>
      <c r="BA1270" s="28">
        <f>IFERROR(VLOOKUP(Table2[[#This Row],[SAP Code]],[26]_16!J:K,2,FALSE)/ 1000000, 0)</f>
        <v>0</v>
      </c>
      <c r="BB1270" s="28">
        <f>IFERROR(VLOOKUP(Table2[[#This Row],[SAP Code]],[26]_16!M:N,2,FALSE)/ 1000000, 0)</f>
        <v>0</v>
      </c>
      <c r="BC1270" s="28">
        <f>IFERROR(VLOOKUP(Table2[[#This Row],[SAP Code]],[26]_16!P:Q,2,FALSE),0)</f>
        <v>0</v>
      </c>
      <c r="BD1270" s="28">
        <f>IFERROR(VLOOKUP(Table2[[#This Row],[SAP Code]],[26]_16!S:T,2,FALSE),0)</f>
        <v>0</v>
      </c>
      <c r="BE1270" s="28">
        <f>IFERROR(VLOOKUP(Table2[[#This Row],[SAP Code]],[26]_16!V:W,2,FALSE)/ 1000000, 0)</f>
        <v>0</v>
      </c>
      <c r="BF1270" s="28">
        <f>IFERROR(VLOOKUP(Table2[[#This Row],[SAP Code]],[26]_16!Y:Z,2,FALSE)/ 1000000, 0)</f>
        <v>0</v>
      </c>
      <c r="BG1270" s="28" t="str">
        <f>IFERROR(VLOOKUP(Table2[[#This Row],[SAP Code]],[26]port!$A:$AD,30,FALSE),"unknown")</f>
        <v>OnGo</v>
      </c>
      <c r="BH1270" s="29" t="str">
        <f t="shared" si="336"/>
        <v>Ongoing</v>
      </c>
      <c r="BI1270" s="16"/>
    </row>
    <row r="1271" spans="1:61" ht="17.100000000000001" customHeight="1">
      <c r="A1271" s="16" t="s">
        <v>337</v>
      </c>
      <c r="B1271" s="16" t="s">
        <v>4368</v>
      </c>
      <c r="C1271" s="16" t="s">
        <v>4369</v>
      </c>
      <c r="D1271" s="16" t="s">
        <v>4370</v>
      </c>
      <c r="E1271" s="18">
        <v>43964</v>
      </c>
      <c r="F1271" s="16" t="s">
        <v>450</v>
      </c>
      <c r="G1271" s="16" t="s">
        <v>4371</v>
      </c>
      <c r="H1271" s="16" t="s">
        <v>101</v>
      </c>
      <c r="I1271" s="16" t="s">
        <v>82</v>
      </c>
      <c r="J1271" s="16" t="s">
        <v>83</v>
      </c>
      <c r="K1271" s="16" t="s">
        <v>84</v>
      </c>
      <c r="L1271" s="16" t="s">
        <v>85</v>
      </c>
      <c r="M1271" s="19">
        <v>3213000</v>
      </c>
      <c r="N1271" s="19">
        <v>3213000</v>
      </c>
      <c r="O1271" s="20" t="s">
        <v>4372</v>
      </c>
      <c r="P1271" s="21">
        <v>2100150042287</v>
      </c>
      <c r="Q1271" s="20" t="s">
        <v>72</v>
      </c>
      <c r="R1271" s="16" t="str">
        <f t="shared" si="326"/>
        <v>ADF Including TSF</v>
      </c>
      <c r="S1271" s="16" t="str">
        <f t="shared" si="341"/>
        <v>F</v>
      </c>
      <c r="T1271" s="16" t="str">
        <f t="shared" si="340"/>
        <v>ADF Countries</v>
      </c>
      <c r="U1271" s="16" t="str">
        <f t="shared" si="327"/>
        <v>Transition States</v>
      </c>
      <c r="V1271" s="22" t="str">
        <f>IF(ISNUMBER(MATCH(A1271, {"Gabon","Sudan","Niger","Mali","Burkina Faso","Guinea"}, 0)), "De Facto Countries", "Non-De Facto Countries")</f>
        <v>Non-De Facto Countries</v>
      </c>
      <c r="W1271" s="16" t="str">
        <f t="shared" si="338"/>
        <v>South</v>
      </c>
      <c r="X1271" s="16" t="str">
        <f t="shared" si="339"/>
        <v>Power</v>
      </c>
      <c r="Y1271" s="23"/>
      <c r="Z1271" s="23">
        <f>Table2[[#This Row],[Approved Amount_UA Equivalent]]</f>
        <v>3213000</v>
      </c>
      <c r="AD1271" s="23">
        <f>SUM(Table2[[#This Row],[Feed Africa ]:[Improve Quality Of Life ]])</f>
        <v>3213000</v>
      </c>
      <c r="AE1271" s="16" t="b">
        <f>Table2[[#This Row],[Total HI5]]=Table2[[#This Row],[Approved Amount_UA Equivalent]]</f>
        <v>1</v>
      </c>
      <c r="AF1271" s="24">
        <v>10</v>
      </c>
      <c r="AG1271" s="20" t="str">
        <f t="shared" si="328"/>
        <v>Investment Project</v>
      </c>
      <c r="AH1271" s="24" t="e">
        <f>VLOOKUP(Table2[[#This Row],[SAP Code]],[25]DATA!$A:$G,7,FALSE)</f>
        <v>#N/A</v>
      </c>
      <c r="AI1271" s="20" t="str">
        <f t="shared" si="329"/>
        <v>Infrastructure</v>
      </c>
      <c r="AJ1271" s="25" t="s">
        <v>89</v>
      </c>
      <c r="AK1271" s="25" t="s">
        <v>90</v>
      </c>
      <c r="AL1271" s="23" t="str" cm="1">
        <f t="array" ref="AL1271">_xlfn.SWITCH(AK1271,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71" s="26">
        <v>1</v>
      </c>
      <c r="AN1271" s="25" t="str">
        <f t="shared" si="337"/>
        <v>Sovereign</v>
      </c>
      <c r="AO1271" s="27">
        <v>0.5</v>
      </c>
      <c r="AP1271" s="23">
        <f>Table2[[#This Row],[Approved Amount_UA Equivalent]]/1000000</f>
        <v>3.2130000000000001</v>
      </c>
      <c r="AQ1271" s="19">
        <f t="shared" si="330"/>
        <v>4.2759889199999996</v>
      </c>
      <c r="AR1271" s="23" t="str">
        <f t="shared" si="331"/>
        <v>1-10</v>
      </c>
      <c r="AS1271" s="23" t="str">
        <f t="shared" si="332"/>
        <v>1-20</v>
      </c>
      <c r="AT1271" s="23" t="str">
        <f t="shared" si="333"/>
        <v>1-40</v>
      </c>
      <c r="AU1271" s="23" t="str">
        <f t="shared" si="334"/>
        <v>&lt;1-50 Mn</v>
      </c>
      <c r="AV1271" s="23">
        <f>Table2[[#This Row],[Amount]]</f>
        <v>3213000</v>
      </c>
      <c r="AW1271" s="23" t="str">
        <f t="shared" si="335"/>
        <v>May 2020</v>
      </c>
      <c r="AX1271" s="28">
        <f>IFERROR(VLOOKUP(Table2[[#This Row],[SAP Code]],[26]_16!A:B,2,FALSE),0)</f>
        <v>0</v>
      </c>
      <c r="AY1271" s="28">
        <f>IFERROR(VLOOKUP(Table2[[#This Row],[SAP Code]],[26]_16!D:E,2,FALSE)/ 1000000, 0)</f>
        <v>0</v>
      </c>
      <c r="AZ1271" s="28">
        <f>IFERROR(VLOOKUP(Table2[[#This Row],[SAP Code]],[26]_16!G:H,2,FALSE)/ 1000000, 0)</f>
        <v>0</v>
      </c>
      <c r="BA1271" s="28">
        <f>IFERROR(VLOOKUP(Table2[[#This Row],[SAP Code]],[26]_16!J:K,2,FALSE)/ 1000000, 0)</f>
        <v>0</v>
      </c>
      <c r="BB1271" s="28">
        <f>IFERROR(VLOOKUP(Table2[[#This Row],[SAP Code]],[26]_16!M:N,2,FALSE)/ 1000000, 0)</f>
        <v>0</v>
      </c>
      <c r="BC1271" s="28">
        <f>IFERROR(VLOOKUP(Table2[[#This Row],[SAP Code]],[26]_16!P:Q,2,FALSE),0)</f>
        <v>0</v>
      </c>
      <c r="BD1271" s="28">
        <f>IFERROR(VLOOKUP(Table2[[#This Row],[SAP Code]],[26]_16!S:T,2,FALSE),0)</f>
        <v>0</v>
      </c>
      <c r="BE1271" s="28">
        <f>IFERROR(VLOOKUP(Table2[[#This Row],[SAP Code]],[26]_16!V:W,2,FALSE)/ 1000000, 0)</f>
        <v>0</v>
      </c>
      <c r="BF1271" s="28">
        <f>IFERROR(VLOOKUP(Table2[[#This Row],[SAP Code]],[26]_16!Y:Z,2,FALSE)/ 1000000, 0)</f>
        <v>0</v>
      </c>
      <c r="BG1271" s="28" t="str">
        <f>IFERROR(VLOOKUP(Table2[[#This Row],[SAP Code]],[26]port!$A:$AD,30,FALSE),"unknown")</f>
        <v>OnGo</v>
      </c>
      <c r="BH1271" s="29" t="str">
        <f t="shared" si="336"/>
        <v>Ongoing</v>
      </c>
      <c r="BI1271" s="16"/>
    </row>
    <row r="1272" spans="1:61" ht="17.100000000000001" customHeight="1">
      <c r="A1272" s="16" t="s">
        <v>337</v>
      </c>
      <c r="B1272" s="16" t="s">
        <v>4368</v>
      </c>
      <c r="C1272" s="16" t="s">
        <v>4373</v>
      </c>
      <c r="D1272" s="16" t="s">
        <v>4370</v>
      </c>
      <c r="E1272" s="18">
        <v>43964</v>
      </c>
      <c r="F1272" s="16" t="s">
        <v>450</v>
      </c>
      <c r="G1272" s="16" t="s">
        <v>4371</v>
      </c>
      <c r="H1272" s="16" t="s">
        <v>101</v>
      </c>
      <c r="I1272" s="16" t="s">
        <v>82</v>
      </c>
      <c r="J1272" s="16" t="s">
        <v>83</v>
      </c>
      <c r="K1272" s="16" t="s">
        <v>69</v>
      </c>
      <c r="L1272" s="16" t="s">
        <v>85</v>
      </c>
      <c r="M1272" s="19">
        <v>7000</v>
      </c>
      <c r="N1272" s="19">
        <v>7000</v>
      </c>
      <c r="O1272" s="20" t="s">
        <v>4372</v>
      </c>
      <c r="P1272" s="21">
        <v>2100155040670</v>
      </c>
      <c r="Q1272" s="20" t="s">
        <v>72</v>
      </c>
      <c r="R1272" s="16" t="str">
        <f t="shared" si="326"/>
        <v>ADF Including TSF</v>
      </c>
      <c r="S1272" s="16" t="str">
        <f t="shared" si="341"/>
        <v>F</v>
      </c>
      <c r="T1272" s="16" t="str">
        <f t="shared" si="340"/>
        <v>ADF Countries</v>
      </c>
      <c r="U1272" s="16" t="str">
        <f t="shared" si="327"/>
        <v>Transition States</v>
      </c>
      <c r="V1272" s="22" t="str">
        <f>IF(ISNUMBER(MATCH(A1272, {"Gabon","Sudan","Niger","Mali","Burkina Faso","Guinea"}, 0)), "De Facto Countries", "Non-De Facto Countries")</f>
        <v>Non-De Facto Countries</v>
      </c>
      <c r="W1272" s="16" t="str">
        <f t="shared" si="338"/>
        <v>South</v>
      </c>
      <c r="X1272" s="16" t="str">
        <f t="shared" si="339"/>
        <v>Power</v>
      </c>
      <c r="Y1272" s="23"/>
      <c r="Z1272" s="23">
        <f>Table2[[#This Row],[Approved Amount_UA Equivalent]]</f>
        <v>7000</v>
      </c>
      <c r="AD1272" s="23">
        <f>SUM(Table2[[#This Row],[Feed Africa ]:[Improve Quality Of Life ]])</f>
        <v>7000</v>
      </c>
      <c r="AE1272" s="16" t="b">
        <f>Table2[[#This Row],[Total HI5]]=Table2[[#This Row],[Approved Amount_UA Equivalent]]</f>
        <v>1</v>
      </c>
      <c r="AF1272" s="24">
        <v>10</v>
      </c>
      <c r="AG1272" s="20" t="str">
        <f t="shared" si="328"/>
        <v>Investment Project</v>
      </c>
      <c r="AH1272" s="24" t="e">
        <f>VLOOKUP(Table2[[#This Row],[SAP Code]],[25]DATA!$A:$G,7,FALSE)</f>
        <v>#N/A</v>
      </c>
      <c r="AI1272" s="20" t="str">
        <f t="shared" si="329"/>
        <v>Infrastructure</v>
      </c>
      <c r="AJ1272" s="25" t="s">
        <v>89</v>
      </c>
      <c r="AK1272" s="25" t="s">
        <v>90</v>
      </c>
      <c r="AL1272" s="23" t="str" cm="1">
        <f t="array" ref="AL1272">_xlfn.SWITCH(AK1272,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72" s="26">
        <v>1</v>
      </c>
      <c r="AN1272" s="25" t="str">
        <f t="shared" si="337"/>
        <v>Sovereign</v>
      </c>
      <c r="AO1272" s="27">
        <v>0.5</v>
      </c>
      <c r="AP1272" s="23">
        <f>Table2[[#This Row],[Approved Amount_UA Equivalent]]/1000000</f>
        <v>7.0000000000000001E-3</v>
      </c>
      <c r="AQ1272" s="19">
        <f t="shared" si="330"/>
        <v>9.3158800000000003E-3</v>
      </c>
      <c r="AR1272" s="23" t="str">
        <f t="shared" si="331"/>
        <v>1-10</v>
      </c>
      <c r="AS1272" s="23" t="str">
        <f t="shared" si="332"/>
        <v>1-20</v>
      </c>
      <c r="AT1272" s="23" t="str">
        <f t="shared" si="333"/>
        <v>1-40</v>
      </c>
      <c r="AU1272" s="23" t="str">
        <f t="shared" si="334"/>
        <v>&lt;1-50 Mn</v>
      </c>
      <c r="AV1272" s="23">
        <f>Table2[[#This Row],[Amount]]</f>
        <v>7000</v>
      </c>
      <c r="AW1272" s="23" t="str">
        <f t="shared" si="335"/>
        <v>May 2020</v>
      </c>
      <c r="AX1272" s="28">
        <f>IFERROR(VLOOKUP(Table2[[#This Row],[SAP Code]],[26]_16!A:B,2,FALSE),0)</f>
        <v>0</v>
      </c>
      <c r="AY1272" s="28">
        <f>IFERROR(VLOOKUP(Table2[[#This Row],[SAP Code]],[26]_16!D:E,2,FALSE)/ 1000000, 0)</f>
        <v>0</v>
      </c>
      <c r="AZ1272" s="28">
        <f>IFERROR(VLOOKUP(Table2[[#This Row],[SAP Code]],[26]_16!G:H,2,FALSE)/ 1000000, 0)</f>
        <v>0</v>
      </c>
      <c r="BA1272" s="28">
        <f>IFERROR(VLOOKUP(Table2[[#This Row],[SAP Code]],[26]_16!J:K,2,FALSE)/ 1000000, 0)</f>
        <v>0</v>
      </c>
      <c r="BB1272" s="28">
        <f>IFERROR(VLOOKUP(Table2[[#This Row],[SAP Code]],[26]_16!M:N,2,FALSE)/ 1000000, 0)</f>
        <v>0</v>
      </c>
      <c r="BC1272" s="28">
        <f>IFERROR(VLOOKUP(Table2[[#This Row],[SAP Code]],[26]_16!P:Q,2,FALSE),0)</f>
        <v>0</v>
      </c>
      <c r="BD1272" s="28">
        <f>IFERROR(VLOOKUP(Table2[[#This Row],[SAP Code]],[26]_16!S:T,2,FALSE),0)</f>
        <v>0</v>
      </c>
      <c r="BE1272" s="28">
        <f>IFERROR(VLOOKUP(Table2[[#This Row],[SAP Code]],[26]_16!V:W,2,FALSE)/ 1000000, 0)</f>
        <v>0</v>
      </c>
      <c r="BF1272" s="28">
        <f>IFERROR(VLOOKUP(Table2[[#This Row],[SAP Code]],[26]_16!Y:Z,2,FALSE)/ 1000000, 0)</f>
        <v>0</v>
      </c>
      <c r="BG1272" s="28" t="str">
        <f>IFERROR(VLOOKUP(Table2[[#This Row],[SAP Code]],[26]port!$A:$AD,30,FALSE),"unknown")</f>
        <v>OnGo</v>
      </c>
      <c r="BH1272" s="29" t="str">
        <f t="shared" si="336"/>
        <v>Ongoing</v>
      </c>
      <c r="BI1272" s="16"/>
    </row>
    <row r="1273" spans="1:61" ht="17.100000000000001" customHeight="1">
      <c r="A1273" s="16" t="s">
        <v>495</v>
      </c>
      <c r="B1273" s="16" t="s">
        <v>4374</v>
      </c>
      <c r="C1273" s="16" t="s">
        <v>4375</v>
      </c>
      <c r="D1273" s="16" t="s">
        <v>4376</v>
      </c>
      <c r="E1273" s="18">
        <v>43964</v>
      </c>
      <c r="F1273" s="16" t="s">
        <v>499</v>
      </c>
      <c r="G1273" s="16" t="s">
        <v>115</v>
      </c>
      <c r="H1273" s="16" t="s">
        <v>101</v>
      </c>
      <c r="I1273" s="16" t="s">
        <v>67</v>
      </c>
      <c r="J1273" s="16" t="s">
        <v>2463</v>
      </c>
      <c r="K1273" s="16" t="s">
        <v>69</v>
      </c>
      <c r="L1273" s="16" t="s">
        <v>85</v>
      </c>
      <c r="M1273" s="19">
        <v>10000000</v>
      </c>
      <c r="N1273" s="19">
        <v>10000000</v>
      </c>
      <c r="O1273" s="20" t="s">
        <v>4377</v>
      </c>
      <c r="P1273" s="21">
        <v>5900155016194</v>
      </c>
      <c r="Q1273" s="20" t="s">
        <v>87</v>
      </c>
      <c r="R1273" s="16" t="str">
        <f t="shared" si="326"/>
        <v>ADF Including TSF</v>
      </c>
      <c r="S1273" s="16" t="str">
        <f t="shared" si="341"/>
        <v>I</v>
      </c>
      <c r="T1273" s="16" t="str">
        <f t="shared" si="340"/>
        <v>ADF Countries</v>
      </c>
      <c r="U1273" s="16" t="str">
        <f t="shared" si="327"/>
        <v>Transition States</v>
      </c>
      <c r="V1273" s="22" t="str">
        <f>IF(ISNUMBER(MATCH(A1273, {"Gabon","Sudan","Niger","Mali","Burkina Faso","Guinea"}, 0)), "De Facto Countries", "Non-De Facto Countries")</f>
        <v>Non-De Facto Countries</v>
      </c>
      <c r="W1273" s="16" t="str">
        <f t="shared" si="338"/>
        <v>South</v>
      </c>
      <c r="X1273" s="16" t="str">
        <f t="shared" si="339"/>
        <v>Social</v>
      </c>
      <c r="Y1273" s="23"/>
      <c r="AC1273" s="23">
        <f>Table2[[#This Row],[Approved Amount_UA Equivalent]]</f>
        <v>10000000</v>
      </c>
      <c r="AD1273" s="23">
        <f>SUM(Table2[[#This Row],[Feed Africa ]:[Improve Quality Of Life ]])</f>
        <v>10000000</v>
      </c>
      <c r="AE1273" s="16" t="b">
        <f>Table2[[#This Row],[Total HI5]]=Table2[[#This Row],[Approved Amount_UA Equivalent]]</f>
        <v>1</v>
      </c>
      <c r="AF1273" s="24">
        <v>41</v>
      </c>
      <c r="AG1273" s="20" t="str">
        <f t="shared" si="328"/>
        <v>ISP and Investment Project</v>
      </c>
      <c r="AH1273" s="24" t="e">
        <f>VLOOKUP(Table2[[#This Row],[SAP Code]],[25]DATA!$A:$G,7,FALSE)</f>
        <v>#N/A</v>
      </c>
      <c r="AI1273" s="20" t="str">
        <f t="shared" si="329"/>
        <v>Other Investment</v>
      </c>
      <c r="AJ1273" s="25" t="s">
        <v>73</v>
      </c>
      <c r="AK1273" s="25" t="s">
        <v>115</v>
      </c>
      <c r="AL1273" s="23" t="str" cm="1">
        <f t="array" ref="AL1273">_xlfn.SWITCH(AK1273,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73" s="26">
        <v>1</v>
      </c>
      <c r="AN1273" s="25" t="str">
        <f t="shared" si="337"/>
        <v>Sovereign</v>
      </c>
      <c r="AO1273" s="27">
        <v>1</v>
      </c>
      <c r="AP1273" s="23">
        <f>Table2[[#This Row],[Approved Amount_UA Equivalent]]/1000000</f>
        <v>10</v>
      </c>
      <c r="AQ1273" s="19">
        <f t="shared" si="330"/>
        <v>13.308400000000001</v>
      </c>
      <c r="AR1273" s="23" t="str">
        <f t="shared" si="331"/>
        <v>1-10</v>
      </c>
      <c r="AS1273" s="23" t="str">
        <f t="shared" si="332"/>
        <v>1-20</v>
      </c>
      <c r="AT1273" s="23" t="str">
        <f t="shared" si="333"/>
        <v>1-40</v>
      </c>
      <c r="AU1273" s="23" t="str">
        <f t="shared" si="334"/>
        <v>&lt;1-50 Mn</v>
      </c>
      <c r="AV1273" s="23">
        <f>Table2[[#This Row],[Amount]]</f>
        <v>10000000</v>
      </c>
      <c r="AW1273" s="23" t="str">
        <f t="shared" si="335"/>
        <v>May 2020</v>
      </c>
      <c r="AX1273" s="28">
        <f>IFERROR(VLOOKUP(Table2[[#This Row],[SAP Code]],[26]_16!A:B,2,FALSE),0)</f>
        <v>0</v>
      </c>
      <c r="AY1273" s="28">
        <f>IFERROR(VLOOKUP(Table2[[#This Row],[SAP Code]],[26]_16!D:E,2,FALSE)/ 1000000, 0)</f>
        <v>0</v>
      </c>
      <c r="AZ1273" s="28">
        <f>IFERROR(VLOOKUP(Table2[[#This Row],[SAP Code]],[26]_16!G:H,2,FALSE)/ 1000000, 0)</f>
        <v>0</v>
      </c>
      <c r="BA1273" s="28">
        <f>IFERROR(VLOOKUP(Table2[[#This Row],[SAP Code]],[26]_16!J:K,2,FALSE)/ 1000000, 0)</f>
        <v>0</v>
      </c>
      <c r="BB1273" s="28">
        <f>IFERROR(VLOOKUP(Table2[[#This Row],[SAP Code]],[26]_16!M:N,2,FALSE)/ 1000000, 0)</f>
        <v>0</v>
      </c>
      <c r="BC1273" s="28">
        <f>IFERROR(VLOOKUP(Table2[[#This Row],[SAP Code]],[26]_16!P:Q,2,FALSE),0)</f>
        <v>5</v>
      </c>
      <c r="BD1273" s="28">
        <f>IFERROR(VLOOKUP(Table2[[#This Row],[SAP Code]],[26]_16!S:T,2,FALSE),0)</f>
        <v>5</v>
      </c>
      <c r="BE1273" s="28">
        <f>IFERROR(VLOOKUP(Table2[[#This Row],[SAP Code]],[26]_16!V:W,2,FALSE)/ 1000000, 0)</f>
        <v>0</v>
      </c>
      <c r="BF1273" s="28">
        <f>IFERROR(VLOOKUP(Table2[[#This Row],[SAP Code]],[26]_16!Y:Z,2,FALSE)/ 1000000, 0)</f>
        <v>0</v>
      </c>
      <c r="BG1273" s="28" t="str">
        <f>IFERROR(VLOOKUP(Table2[[#This Row],[SAP Code]],[26]port!$A:$AD,30,FALSE),"unknown")</f>
        <v>COMP</v>
      </c>
      <c r="BH1273" s="29" t="str">
        <f t="shared" si="336"/>
        <v>Number of operations completed out of the net approved of that year</v>
      </c>
      <c r="BI1273" s="16"/>
    </row>
    <row r="1274" spans="1:61" ht="17.100000000000001" customHeight="1">
      <c r="A1274" s="16" t="s">
        <v>91</v>
      </c>
      <c r="B1274" s="16" t="s">
        <v>4378</v>
      </c>
      <c r="C1274" s="16" t="s">
        <v>4379</v>
      </c>
      <c r="D1274" s="16" t="s">
        <v>4380</v>
      </c>
      <c r="E1274" s="18">
        <v>43973</v>
      </c>
      <c r="F1274" s="16" t="s">
        <v>93</v>
      </c>
      <c r="G1274" s="16" t="s">
        <v>255</v>
      </c>
      <c r="H1274" s="16" t="s">
        <v>81</v>
      </c>
      <c r="I1274" s="16" t="s">
        <v>250</v>
      </c>
      <c r="J1274" s="16" t="s">
        <v>179</v>
      </c>
      <c r="K1274" s="16" t="s">
        <v>84</v>
      </c>
      <c r="L1274" s="16" t="s">
        <v>195</v>
      </c>
      <c r="M1274" s="19">
        <v>188000000</v>
      </c>
      <c r="N1274" s="19">
        <v>149639829.66530028</v>
      </c>
      <c r="O1274" s="20" t="s">
        <v>4381</v>
      </c>
      <c r="P1274" s="21">
        <v>2000200004691</v>
      </c>
      <c r="Q1274" s="20" t="s">
        <v>87</v>
      </c>
      <c r="R1274" s="16" t="str">
        <f t="shared" si="326"/>
        <v>ADB Public</v>
      </c>
      <c r="S1274" s="16" t="str">
        <f t="shared" si="341"/>
        <v>K</v>
      </c>
      <c r="T1274" s="16" t="str">
        <f t="shared" si="340"/>
        <v>Blend Countries</v>
      </c>
      <c r="U1274" s="16" t="str">
        <f t="shared" si="327"/>
        <v>Non-Transition States</v>
      </c>
      <c r="V1274" s="22" t="str">
        <f>IF(ISNUMBER(MATCH(A1274, {"Gabon","Sudan","Niger","Mali","Burkina Faso","Guinea"}, 0)), "De Facto Countries", "Non-De Facto Countries")</f>
        <v>Non-De Facto Countries</v>
      </c>
      <c r="W1274" s="16" t="str">
        <f t="shared" si="338"/>
        <v>East</v>
      </c>
      <c r="X1274" s="16" t="str">
        <f t="shared" si="339"/>
        <v>Multi-Sector</v>
      </c>
      <c r="Y1274" s="23">
        <f>Table2[[#This Row],[Approved Amount_UA Equivalent]]/5</f>
        <v>29927965.933060057</v>
      </c>
      <c r="Z1274" s="23">
        <f>Table2[[#This Row],[Approved Amount_UA Equivalent]]/5</f>
        <v>29927965.933060057</v>
      </c>
      <c r="AA1274" s="23">
        <f>Table2[[#This Row],[Approved Amount_UA Equivalent]]/5</f>
        <v>29927965.933060057</v>
      </c>
      <c r="AB1274" s="23">
        <f>Table2[[#This Row],[Approved Amount_UA Equivalent]]/5</f>
        <v>29927965.933060057</v>
      </c>
      <c r="AC1274" s="23">
        <f>Table2[[#This Row],[Approved Amount_UA Equivalent]]/5</f>
        <v>29927965.933060057</v>
      </c>
      <c r="AD1274" s="23">
        <f>SUM(Table2[[#This Row],[Feed Africa ]:[Improve Quality Of Life ]])</f>
        <v>149639829.66530028</v>
      </c>
      <c r="AE1274" s="16" t="b">
        <f>Table2[[#This Row],[Total HI5]]=Table2[[#This Row],[Approved Amount_UA Equivalent]]</f>
        <v>1</v>
      </c>
      <c r="AF1274" s="24">
        <v>20</v>
      </c>
      <c r="AG1274" s="20" t="str">
        <f t="shared" si="328"/>
        <v>Policy and Result Based Op</v>
      </c>
      <c r="AH1274" s="24" t="e">
        <f>VLOOKUP(Table2[[#This Row],[SAP Code]],[25]DATA!$A:$G,7,FALSE)</f>
        <v>#N/A</v>
      </c>
      <c r="AI1274" s="20" t="str">
        <f t="shared" si="329"/>
        <v>Policy-Based Lending</v>
      </c>
      <c r="AJ1274" s="25" t="s">
        <v>254</v>
      </c>
      <c r="AK1274" s="25" t="s">
        <v>255</v>
      </c>
      <c r="AL1274" s="23" t="str" cm="1">
        <f t="array" ref="AL1274">_xlfn.SWITCH(AK1274,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74" s="26">
        <v>1</v>
      </c>
      <c r="AN1274" s="25" t="str">
        <f t="shared" si="337"/>
        <v>Sovereign</v>
      </c>
      <c r="AO1274" s="27">
        <v>1</v>
      </c>
      <c r="AP1274" s="23">
        <f>Table2[[#This Row],[Approved Amount_UA Equivalent]]/1000000</f>
        <v>149.63982966530028</v>
      </c>
      <c r="AQ1274" s="19">
        <f t="shared" si="330"/>
        <v>199.14667091176824</v>
      </c>
      <c r="AR1274" s="23" t="str">
        <f t="shared" si="331"/>
        <v>141-150</v>
      </c>
      <c r="AS1274" s="23" t="str">
        <f t="shared" si="332"/>
        <v>141-160</v>
      </c>
      <c r="AT1274" s="23" t="str">
        <f t="shared" si="333"/>
        <v>121-160</v>
      </c>
      <c r="AU1274" s="23" t="str">
        <f t="shared" si="334"/>
        <v>100-200 Mn</v>
      </c>
      <c r="AV1274" s="23">
        <f>Table2[[#This Row],[Amount]]</f>
        <v>188000000</v>
      </c>
      <c r="AW1274" s="23" t="str">
        <f t="shared" si="335"/>
        <v>May 2020</v>
      </c>
      <c r="AX1274" s="28">
        <f>IFERROR(VLOOKUP(Table2[[#This Row],[SAP Code]],[26]_16!A:B,2,FALSE),0)</f>
        <v>0</v>
      </c>
      <c r="AY1274" s="28">
        <f>IFERROR(VLOOKUP(Table2[[#This Row],[SAP Code]],[26]_16!D:E,2,FALSE)/ 1000000, 0)</f>
        <v>0</v>
      </c>
      <c r="AZ1274" s="28">
        <f>IFERROR(VLOOKUP(Table2[[#This Row],[SAP Code]],[26]_16!G:H,2,FALSE)/ 1000000, 0)</f>
        <v>0</v>
      </c>
      <c r="BA1274" s="28">
        <f>IFERROR(VLOOKUP(Table2[[#This Row],[SAP Code]],[26]_16!J:K,2,FALSE)/ 1000000, 0)</f>
        <v>0</v>
      </c>
      <c r="BB1274" s="28">
        <f>IFERROR(VLOOKUP(Table2[[#This Row],[SAP Code]],[26]_16!M:N,2,FALSE)/ 1000000, 0)</f>
        <v>0</v>
      </c>
      <c r="BC1274" s="28">
        <f>IFERROR(VLOOKUP(Table2[[#This Row],[SAP Code]],[26]_16!P:Q,2,FALSE),0)</f>
        <v>152.86168457000002</v>
      </c>
      <c r="BD1274" s="28">
        <f>IFERROR(VLOOKUP(Table2[[#This Row],[SAP Code]],[26]_16!S:T,2,FALSE),0)</f>
        <v>0</v>
      </c>
      <c r="BE1274" s="28">
        <f>IFERROR(VLOOKUP(Table2[[#This Row],[SAP Code]],[26]_16!V:W,2,FALSE)/ 1000000, 0)</f>
        <v>0</v>
      </c>
      <c r="BF1274" s="28">
        <f>IFERROR(VLOOKUP(Table2[[#This Row],[SAP Code]],[26]_16!Y:Z,2,FALSE)/ 1000000, 0)</f>
        <v>0</v>
      </c>
      <c r="BG1274" s="28" t="str">
        <f>IFERROR(VLOOKUP(Table2[[#This Row],[SAP Code]],[26]port!$A:$AD,30,FALSE),"unknown")</f>
        <v>CLSD</v>
      </c>
      <c r="BH1274" s="29" t="str">
        <f t="shared" si="336"/>
        <v>Number of operations completed out of the net approved of that year</v>
      </c>
      <c r="BI1274" s="16"/>
    </row>
    <row r="1275" spans="1:61" ht="17.100000000000001" customHeight="1">
      <c r="A1275" s="16" t="s">
        <v>228</v>
      </c>
      <c r="B1275" s="16" t="s">
        <v>4382</v>
      </c>
      <c r="C1275" s="16" t="s">
        <v>4383</v>
      </c>
      <c r="D1275" s="16" t="s">
        <v>4384</v>
      </c>
      <c r="E1275" s="18">
        <v>43973</v>
      </c>
      <c r="F1275" s="16" t="s">
        <v>297</v>
      </c>
      <c r="G1275" s="16" t="s">
        <v>255</v>
      </c>
      <c r="H1275" s="16" t="s">
        <v>101</v>
      </c>
      <c r="I1275" s="16" t="s">
        <v>250</v>
      </c>
      <c r="J1275" s="16" t="s">
        <v>179</v>
      </c>
      <c r="K1275" s="16" t="s">
        <v>84</v>
      </c>
      <c r="L1275" s="16" t="s">
        <v>195</v>
      </c>
      <c r="M1275" s="19">
        <v>188000000</v>
      </c>
      <c r="N1275" s="19">
        <v>149639829.66530028</v>
      </c>
      <c r="O1275" s="20" t="s">
        <v>4385</v>
      </c>
      <c r="P1275" s="21">
        <v>2000200004692</v>
      </c>
      <c r="Q1275" s="20" t="s">
        <v>87</v>
      </c>
      <c r="R1275" s="16" t="str">
        <f t="shared" si="326"/>
        <v>ADB Public</v>
      </c>
      <c r="S1275" s="16" t="str">
        <f t="shared" si="341"/>
        <v>K</v>
      </c>
      <c r="T1275" s="16" t="str">
        <f t="shared" si="340"/>
        <v>ADB Countries</v>
      </c>
      <c r="U1275" s="16" t="str">
        <f t="shared" si="327"/>
        <v>Non-Transition States</v>
      </c>
      <c r="V1275" s="22" t="str">
        <f>IF(ISNUMBER(MATCH(A1275, {"Gabon","Sudan","Niger","Mali","Burkina Faso","Guinea"}, 0)), "De Facto Countries", "Non-De Facto Countries")</f>
        <v>Non-De Facto Countries</v>
      </c>
      <c r="W1275" s="16" t="str">
        <f t="shared" si="338"/>
        <v>South</v>
      </c>
      <c r="X1275" s="16" t="str">
        <f t="shared" si="339"/>
        <v>Multi-Sector</v>
      </c>
      <c r="Y1275" s="23">
        <f>Table2[[#This Row],[Approved Amount_UA Equivalent]]/5</f>
        <v>29927965.933060057</v>
      </c>
      <c r="Z1275" s="23">
        <f>Table2[[#This Row],[Approved Amount_UA Equivalent]]/5</f>
        <v>29927965.933060057</v>
      </c>
      <c r="AA1275" s="23">
        <f>Table2[[#This Row],[Approved Amount_UA Equivalent]]/5</f>
        <v>29927965.933060057</v>
      </c>
      <c r="AB1275" s="23">
        <f>Table2[[#This Row],[Approved Amount_UA Equivalent]]/5</f>
        <v>29927965.933060057</v>
      </c>
      <c r="AC1275" s="23">
        <f>Table2[[#This Row],[Approved Amount_UA Equivalent]]/5</f>
        <v>29927965.933060057</v>
      </c>
      <c r="AD1275" s="23">
        <f>SUM(Table2[[#This Row],[Feed Africa ]:[Improve Quality Of Life ]])</f>
        <v>149639829.66530028</v>
      </c>
      <c r="AE1275" s="16" t="b">
        <f>Table2[[#This Row],[Total HI5]]=Table2[[#This Row],[Approved Amount_UA Equivalent]]</f>
        <v>1</v>
      </c>
      <c r="AF1275" s="24">
        <v>20</v>
      </c>
      <c r="AG1275" s="20" t="str">
        <f t="shared" si="328"/>
        <v>Policy and Result Based Op</v>
      </c>
      <c r="AH1275" s="24" t="e">
        <f>VLOOKUP(Table2[[#This Row],[SAP Code]],[25]DATA!$A:$G,7,FALSE)</f>
        <v>#N/A</v>
      </c>
      <c r="AI1275" s="20" t="str">
        <f t="shared" si="329"/>
        <v>Policy-Based Lending</v>
      </c>
      <c r="AJ1275" s="25" t="s">
        <v>254</v>
      </c>
      <c r="AK1275" s="25" t="s">
        <v>255</v>
      </c>
      <c r="AL1275" s="23" t="str" cm="1">
        <f t="array" ref="AL1275">_xlfn.SWITCH(AK1275,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75" s="26">
        <v>1</v>
      </c>
      <c r="AN1275" s="25" t="str">
        <f t="shared" si="337"/>
        <v>Sovereign</v>
      </c>
      <c r="AO1275" s="27">
        <v>1</v>
      </c>
      <c r="AP1275" s="23">
        <f>Table2[[#This Row],[Approved Amount_UA Equivalent]]/1000000</f>
        <v>149.63982966530028</v>
      </c>
      <c r="AQ1275" s="19">
        <f t="shared" si="330"/>
        <v>199.14667091176824</v>
      </c>
      <c r="AR1275" s="23" t="str">
        <f t="shared" si="331"/>
        <v>141-150</v>
      </c>
      <c r="AS1275" s="23" t="str">
        <f t="shared" si="332"/>
        <v>141-160</v>
      </c>
      <c r="AT1275" s="23" t="str">
        <f t="shared" si="333"/>
        <v>121-160</v>
      </c>
      <c r="AU1275" s="23" t="str">
        <f t="shared" si="334"/>
        <v>100-200 Mn</v>
      </c>
      <c r="AV1275" s="23">
        <f>Table2[[#This Row],[Amount]]</f>
        <v>188000000</v>
      </c>
      <c r="AW1275" s="23" t="str">
        <f t="shared" si="335"/>
        <v>May 2020</v>
      </c>
      <c r="AX1275" s="28">
        <f>IFERROR(VLOOKUP(Table2[[#This Row],[SAP Code]],[26]_16!A:B,2,FALSE),0)</f>
        <v>0</v>
      </c>
      <c r="AY1275" s="28">
        <f>IFERROR(VLOOKUP(Table2[[#This Row],[SAP Code]],[26]_16!D:E,2,FALSE)/ 1000000, 0)</f>
        <v>0</v>
      </c>
      <c r="AZ1275" s="28">
        <f>IFERROR(VLOOKUP(Table2[[#This Row],[SAP Code]],[26]_16!G:H,2,FALSE)/ 1000000, 0)</f>
        <v>0</v>
      </c>
      <c r="BA1275" s="28">
        <f>IFERROR(VLOOKUP(Table2[[#This Row],[SAP Code]],[26]_16!J:K,2,FALSE)/ 1000000, 0)</f>
        <v>0</v>
      </c>
      <c r="BB1275" s="28">
        <f>IFERROR(VLOOKUP(Table2[[#This Row],[SAP Code]],[26]_16!M:N,2,FALSE)/ 1000000, 0)</f>
        <v>0</v>
      </c>
      <c r="BC1275" s="28">
        <f>IFERROR(VLOOKUP(Table2[[#This Row],[SAP Code]],[26]_16!P:Q,2,FALSE),0)</f>
        <v>153.30590272999999</v>
      </c>
      <c r="BD1275" s="28">
        <f>IFERROR(VLOOKUP(Table2[[#This Row],[SAP Code]],[26]_16!S:T,2,FALSE),0)</f>
        <v>0</v>
      </c>
      <c r="BE1275" s="28">
        <f>IFERROR(VLOOKUP(Table2[[#This Row],[SAP Code]],[26]_16!V:W,2,FALSE)/ 1000000, 0)</f>
        <v>0</v>
      </c>
      <c r="BF1275" s="28">
        <f>IFERROR(VLOOKUP(Table2[[#This Row],[SAP Code]],[26]_16!Y:Z,2,FALSE)/ 1000000, 0)</f>
        <v>0</v>
      </c>
      <c r="BG1275" s="28" t="str">
        <f>IFERROR(VLOOKUP(Table2[[#This Row],[SAP Code]],[26]port!$A:$AD,30,FALSE),"unknown")</f>
        <v>CLSD</v>
      </c>
      <c r="BH1275" s="29" t="str">
        <f t="shared" si="336"/>
        <v>Number of operations completed out of the net approved of that year</v>
      </c>
      <c r="BI1275" s="16"/>
    </row>
    <row r="1276" spans="1:61" ht="17.100000000000001" customHeight="1">
      <c r="A1276" s="16" t="s">
        <v>270</v>
      </c>
      <c r="B1276" s="16" t="s">
        <v>4386</v>
      </c>
      <c r="C1276" s="16" t="s">
        <v>4387</v>
      </c>
      <c r="D1276" s="16" t="s">
        <v>4388</v>
      </c>
      <c r="E1276" s="18">
        <v>43973</v>
      </c>
      <c r="F1276" s="16" t="s">
        <v>274</v>
      </c>
      <c r="G1276" s="16" t="s">
        <v>140</v>
      </c>
      <c r="H1276" s="16" t="s">
        <v>66</v>
      </c>
      <c r="I1276" s="16" t="s">
        <v>138</v>
      </c>
      <c r="J1276" s="16" t="s">
        <v>83</v>
      </c>
      <c r="K1276" s="16" t="s">
        <v>69</v>
      </c>
      <c r="L1276" s="16" t="s">
        <v>85</v>
      </c>
      <c r="M1276" s="19">
        <v>19680000</v>
      </c>
      <c r="N1276" s="19">
        <v>19680000</v>
      </c>
      <c r="O1276" s="20" t="s">
        <v>4160</v>
      </c>
      <c r="P1276" s="21">
        <v>2100155040672</v>
      </c>
      <c r="Q1276" s="20" t="s">
        <v>72</v>
      </c>
      <c r="R1276" s="16" t="str">
        <f t="shared" si="326"/>
        <v>ADF Including TSF</v>
      </c>
      <c r="S1276" s="16" t="str">
        <f t="shared" si="341"/>
        <v>D</v>
      </c>
      <c r="T1276" s="16" t="str">
        <f t="shared" si="340"/>
        <v>ADF Countries</v>
      </c>
      <c r="U1276" s="16" t="str">
        <f t="shared" si="327"/>
        <v>Transition States</v>
      </c>
      <c r="V1276" s="22" t="str">
        <f>IF(ISNUMBER(MATCH(A1276, {"Gabon","Sudan","Niger","Mali","Burkina Faso","Guinea"}, 0)), "De Facto Countries", "Non-De Facto Countries")</f>
        <v>Non-De Facto Countries</v>
      </c>
      <c r="W1276" s="16" t="str">
        <f t="shared" si="338"/>
        <v>Central</v>
      </c>
      <c r="X1276" s="16" t="str">
        <f t="shared" si="339"/>
        <v>Transport</v>
      </c>
      <c r="Y1276" s="23"/>
      <c r="AB1276" s="23">
        <f>Table2[[#This Row],[Approved Amount_UA Equivalent]]</f>
        <v>19680000</v>
      </c>
      <c r="AD1276" s="23">
        <f>SUM(Table2[[#This Row],[Feed Africa ]:[Improve Quality Of Life ]])</f>
        <v>19680000</v>
      </c>
      <c r="AE1276" s="16" t="b">
        <f>Table2[[#This Row],[Total HI5]]=Table2[[#This Row],[Approved Amount_UA Equivalent]]</f>
        <v>1</v>
      </c>
      <c r="AF1276" s="24">
        <v>10</v>
      </c>
      <c r="AG1276" s="20" t="str">
        <f t="shared" si="328"/>
        <v>Investment Project</v>
      </c>
      <c r="AH1276" s="24" t="e">
        <f>VLOOKUP(Table2[[#This Row],[SAP Code]],[25]DATA!$A:$G,7,FALSE)</f>
        <v>#N/A</v>
      </c>
      <c r="AI1276" s="20" t="str">
        <f t="shared" si="329"/>
        <v>Infrastructure</v>
      </c>
      <c r="AJ1276" s="25" t="s">
        <v>89</v>
      </c>
      <c r="AK1276" s="25" t="s">
        <v>140</v>
      </c>
      <c r="AL1276" s="23" t="str" cm="1">
        <f t="array" ref="AL1276">_xlfn.SWITCH(AK1276,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76" s="26">
        <v>1</v>
      </c>
      <c r="AN1276" s="25" t="str">
        <f t="shared" si="337"/>
        <v>Sovereign</v>
      </c>
      <c r="AO1276" s="27">
        <v>1</v>
      </c>
      <c r="AP1276" s="23">
        <f>Table2[[#This Row],[Approved Amount_UA Equivalent]]/1000000</f>
        <v>19.68</v>
      </c>
      <c r="AQ1276" s="19">
        <f t="shared" si="330"/>
        <v>26.190931199999998</v>
      </c>
      <c r="AR1276" s="23" t="str">
        <f t="shared" si="331"/>
        <v>11-20</v>
      </c>
      <c r="AS1276" s="23" t="str">
        <f t="shared" si="332"/>
        <v>1-20</v>
      </c>
      <c r="AT1276" s="23" t="str">
        <f t="shared" si="333"/>
        <v>1-40</v>
      </c>
      <c r="AU1276" s="23" t="str">
        <f t="shared" si="334"/>
        <v>&lt;1-50 Mn</v>
      </c>
      <c r="AV1276" s="23">
        <f>Table2[[#This Row],[Amount]]</f>
        <v>19680000</v>
      </c>
      <c r="AW1276" s="23" t="str">
        <f t="shared" si="335"/>
        <v>May 2020</v>
      </c>
      <c r="AX1276" s="28">
        <f>IFERROR(VLOOKUP(Table2[[#This Row],[SAP Code]],[26]_16!A:B,2,FALSE),0)</f>
        <v>0</v>
      </c>
      <c r="AY1276" s="28">
        <f>IFERROR(VLOOKUP(Table2[[#This Row],[SAP Code]],[26]_16!D:E,2,FALSE)/ 1000000, 0)</f>
        <v>0</v>
      </c>
      <c r="AZ1276" s="28">
        <f>IFERROR(VLOOKUP(Table2[[#This Row],[SAP Code]],[26]_16!G:H,2,FALSE)/ 1000000, 0)</f>
        <v>0</v>
      </c>
      <c r="BA1276" s="28">
        <f>IFERROR(VLOOKUP(Table2[[#This Row],[SAP Code]],[26]_16!J:K,2,FALSE)/ 1000000, 0)</f>
        <v>0</v>
      </c>
      <c r="BB1276" s="28">
        <f>IFERROR(VLOOKUP(Table2[[#This Row],[SAP Code]],[26]_16!M:N,2,FALSE)/ 1000000, 0)</f>
        <v>0</v>
      </c>
      <c r="BC1276" s="28">
        <f>IFERROR(VLOOKUP(Table2[[#This Row],[SAP Code]],[26]_16!P:Q,2,FALSE),0)</f>
        <v>0</v>
      </c>
      <c r="BD1276" s="28">
        <f>IFERROR(VLOOKUP(Table2[[#This Row],[SAP Code]],[26]_16!S:T,2,FALSE),0)</f>
        <v>2.3902730000000001E-2</v>
      </c>
      <c r="BE1276" s="28">
        <f>IFERROR(VLOOKUP(Table2[[#This Row],[SAP Code]],[26]_16!V:W,2,FALSE)/ 1000000, 0)</f>
        <v>8.1615260000000009E-2</v>
      </c>
      <c r="BF1276" s="28">
        <f>IFERROR(VLOOKUP(Table2[[#This Row],[SAP Code]],[26]_16!Y:Z,2,FALSE)/ 1000000, 0)</f>
        <v>1.259878E-2</v>
      </c>
      <c r="BG1276" s="28" t="str">
        <f>IFERROR(VLOOKUP(Table2[[#This Row],[SAP Code]],[26]port!$A:$AD,30,FALSE),"unknown")</f>
        <v>OnGo</v>
      </c>
      <c r="BH1276" s="29" t="str">
        <f t="shared" si="336"/>
        <v>Ongoing</v>
      </c>
      <c r="BI1276" s="16"/>
    </row>
    <row r="1277" spans="1:61" ht="17.100000000000001" customHeight="1">
      <c r="A1277" s="16" t="s">
        <v>141</v>
      </c>
      <c r="B1277" s="16" t="s">
        <v>4389</v>
      </c>
      <c r="C1277" s="16" t="s">
        <v>4390</v>
      </c>
      <c r="D1277" s="16" t="s">
        <v>4391</v>
      </c>
      <c r="E1277" s="18">
        <v>43973</v>
      </c>
      <c r="F1277" s="16" t="s">
        <v>403</v>
      </c>
      <c r="G1277" s="16" t="s">
        <v>115</v>
      </c>
      <c r="H1277" s="16" t="s">
        <v>132</v>
      </c>
      <c r="I1277" s="16" t="s">
        <v>67</v>
      </c>
      <c r="J1277" s="16" t="s">
        <v>83</v>
      </c>
      <c r="K1277" s="16" t="s">
        <v>69</v>
      </c>
      <c r="L1277" s="16" t="s">
        <v>85</v>
      </c>
      <c r="M1277" s="19">
        <v>7000000</v>
      </c>
      <c r="N1277" s="19">
        <v>7000000</v>
      </c>
      <c r="O1277" s="20" t="s">
        <v>4392</v>
      </c>
      <c r="P1277" s="21">
        <v>2100155040723</v>
      </c>
      <c r="Q1277" s="20" t="s">
        <v>72</v>
      </c>
      <c r="R1277" s="16" t="str">
        <f t="shared" si="326"/>
        <v>ADF Including TSF</v>
      </c>
      <c r="S1277" s="16" t="str">
        <f t="shared" si="341"/>
        <v>I</v>
      </c>
      <c r="T1277" s="16" t="str">
        <f t="shared" si="340"/>
        <v>Multinational</v>
      </c>
      <c r="U1277" s="16" t="str">
        <f t="shared" si="327"/>
        <v>Multinational</v>
      </c>
      <c r="V1277" s="22" t="str">
        <f>IF(ISNUMBER(MATCH(A1277, {"Gabon","Sudan","Niger","Mali","Burkina Faso","Guinea"}, 0)), "De Facto Countries", "Non-De Facto Countries")</f>
        <v>Non-De Facto Countries</v>
      </c>
      <c r="W1277" s="16" t="str">
        <f t="shared" si="338"/>
        <v>Multi</v>
      </c>
      <c r="X1277" s="16" t="str">
        <f t="shared" si="339"/>
        <v>Social</v>
      </c>
      <c r="Y1277" s="23"/>
      <c r="AC1277" s="23">
        <f>Table2[[#This Row],[Approved Amount_UA Equivalent]]</f>
        <v>7000000</v>
      </c>
      <c r="AD1277" s="23">
        <f>SUM(Table2[[#This Row],[Feed Africa ]:[Improve Quality Of Life ]])</f>
        <v>7000000</v>
      </c>
      <c r="AE1277" s="16" t="b">
        <f>Table2[[#This Row],[Total HI5]]=Table2[[#This Row],[Approved Amount_UA Equivalent]]</f>
        <v>1</v>
      </c>
      <c r="AF1277" s="24">
        <v>41</v>
      </c>
      <c r="AG1277" s="20" t="str">
        <f t="shared" si="328"/>
        <v>ISP and Investment Project</v>
      </c>
      <c r="AH1277" s="24" t="e">
        <f>VLOOKUP(Table2[[#This Row],[SAP Code]],[25]DATA!$A:$G,7,FALSE)</f>
        <v>#N/A</v>
      </c>
      <c r="AI1277" s="20" t="str">
        <f t="shared" si="329"/>
        <v>Other Investment</v>
      </c>
      <c r="AJ1277" s="25" t="s">
        <v>73</v>
      </c>
      <c r="AK1277" s="25" t="s">
        <v>115</v>
      </c>
      <c r="AL1277" s="23" t="str" cm="1">
        <f t="array" ref="AL1277">_xlfn.SWITCH(AK1277,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77" s="26">
        <v>1</v>
      </c>
      <c r="AN1277" s="25" t="str">
        <f t="shared" si="337"/>
        <v>Sovereign</v>
      </c>
      <c r="AO1277" s="27">
        <v>1</v>
      </c>
      <c r="AP1277" s="23">
        <f>Table2[[#This Row],[Approved Amount_UA Equivalent]]/1000000</f>
        <v>7</v>
      </c>
      <c r="AQ1277" s="19">
        <f t="shared" si="330"/>
        <v>9.3158799999999999</v>
      </c>
      <c r="AR1277" s="23" t="str">
        <f t="shared" si="331"/>
        <v>1-10</v>
      </c>
      <c r="AS1277" s="23" t="str">
        <f t="shared" si="332"/>
        <v>1-20</v>
      </c>
      <c r="AT1277" s="23" t="str">
        <f t="shared" si="333"/>
        <v>1-40</v>
      </c>
      <c r="AU1277" s="23" t="str">
        <f t="shared" si="334"/>
        <v>&lt;1-50 Mn</v>
      </c>
      <c r="AV1277" s="23">
        <f>Table2[[#This Row],[Amount]]</f>
        <v>7000000</v>
      </c>
      <c r="AW1277" s="23" t="str">
        <f t="shared" si="335"/>
        <v>May 2020</v>
      </c>
      <c r="AX1277" s="28">
        <f>IFERROR(VLOOKUP(Table2[[#This Row],[SAP Code]],[26]_16!A:B,2,FALSE),0)</f>
        <v>0</v>
      </c>
      <c r="AY1277" s="28">
        <f>IFERROR(VLOOKUP(Table2[[#This Row],[SAP Code]],[26]_16!D:E,2,FALSE)/ 1000000, 0)</f>
        <v>0</v>
      </c>
      <c r="AZ1277" s="28">
        <f>IFERROR(VLOOKUP(Table2[[#This Row],[SAP Code]],[26]_16!G:H,2,FALSE)/ 1000000, 0)</f>
        <v>0</v>
      </c>
      <c r="BA1277" s="28">
        <f>IFERROR(VLOOKUP(Table2[[#This Row],[SAP Code]],[26]_16!J:K,2,FALSE)/ 1000000, 0)</f>
        <v>0</v>
      </c>
      <c r="BB1277" s="28">
        <f>IFERROR(VLOOKUP(Table2[[#This Row],[SAP Code]],[26]_16!M:N,2,FALSE)/ 1000000, 0)</f>
        <v>0</v>
      </c>
      <c r="BC1277" s="28">
        <f>IFERROR(VLOOKUP(Table2[[#This Row],[SAP Code]],[26]_16!P:Q,2,FALSE),0)</f>
        <v>0</v>
      </c>
      <c r="BD1277" s="28">
        <f>IFERROR(VLOOKUP(Table2[[#This Row],[SAP Code]],[26]_16!S:T,2,FALSE),0)</f>
        <v>1.4748606299999998</v>
      </c>
      <c r="BE1277" s="28">
        <f>IFERROR(VLOOKUP(Table2[[#This Row],[SAP Code]],[26]_16!V:W,2,FALSE)/ 1000000, 0)</f>
        <v>3.7560134500000002</v>
      </c>
      <c r="BF1277" s="28">
        <f>IFERROR(VLOOKUP(Table2[[#This Row],[SAP Code]],[26]_16!Y:Z,2,FALSE)/ 1000000, 0)</f>
        <v>0</v>
      </c>
      <c r="BG1277" s="28" t="str">
        <f>IFERROR(VLOOKUP(Table2[[#This Row],[SAP Code]],[26]port!$A:$AD,30,FALSE),"unknown")</f>
        <v>OnGo</v>
      </c>
      <c r="BH1277" s="29" t="str">
        <f t="shared" si="336"/>
        <v>Ongoing</v>
      </c>
      <c r="BI1277" s="16"/>
    </row>
    <row r="1278" spans="1:61" ht="17.100000000000001" customHeight="1">
      <c r="A1278" s="16" t="s">
        <v>543</v>
      </c>
      <c r="B1278" s="16" t="s">
        <v>4389</v>
      </c>
      <c r="C1278" s="16" t="s">
        <v>4393</v>
      </c>
      <c r="D1278" s="16" t="s">
        <v>4391</v>
      </c>
      <c r="E1278" s="18">
        <v>43973</v>
      </c>
      <c r="F1278" s="16" t="s">
        <v>584</v>
      </c>
      <c r="G1278" s="16" t="s">
        <v>115</v>
      </c>
      <c r="H1278" s="16" t="s">
        <v>132</v>
      </c>
      <c r="I1278" s="16" t="s">
        <v>67</v>
      </c>
      <c r="J1278" s="16" t="s">
        <v>2463</v>
      </c>
      <c r="K1278" s="16" t="s">
        <v>69</v>
      </c>
      <c r="L1278" s="16" t="s">
        <v>85</v>
      </c>
      <c r="M1278" s="19">
        <v>2500000</v>
      </c>
      <c r="N1278" s="19">
        <v>2500000</v>
      </c>
      <c r="O1278" s="20" t="s">
        <v>4394</v>
      </c>
      <c r="P1278" s="21">
        <v>5900155016251</v>
      </c>
      <c r="Q1278" s="20" t="s">
        <v>72</v>
      </c>
      <c r="R1278" s="16" t="str">
        <f t="shared" si="326"/>
        <v>ADF Including TSF</v>
      </c>
      <c r="S1278" s="16" t="str">
        <f t="shared" si="341"/>
        <v>I</v>
      </c>
      <c r="T1278" s="16" t="str">
        <f t="shared" si="340"/>
        <v>ADF Countries</v>
      </c>
      <c r="U1278" s="16" t="str">
        <f t="shared" si="327"/>
        <v>Transition States</v>
      </c>
      <c r="V1278" s="22" t="str">
        <f>IF(ISNUMBER(MATCH(A1278, {"Gabon","Sudan","Niger","Mali","Burkina Faso","Guinea"}, 0)), "De Facto Countries", "Non-De Facto Countries")</f>
        <v>Non-De Facto Countries</v>
      </c>
      <c r="W1278" s="16" t="str">
        <f t="shared" si="338"/>
        <v>West</v>
      </c>
      <c r="X1278" s="16" t="str">
        <f t="shared" si="339"/>
        <v>Social</v>
      </c>
      <c r="Y1278" s="23"/>
      <c r="AC1278" s="23">
        <f>Table2[[#This Row],[Approved Amount_UA Equivalent]]</f>
        <v>2500000</v>
      </c>
      <c r="AD1278" s="23">
        <f>SUM(Table2[[#This Row],[Feed Africa ]:[Improve Quality Of Life ]])</f>
        <v>2500000</v>
      </c>
      <c r="AE1278" s="16" t="b">
        <f>Table2[[#This Row],[Total HI5]]=Table2[[#This Row],[Approved Amount_UA Equivalent]]</f>
        <v>1</v>
      </c>
      <c r="AF1278" s="24">
        <v>41</v>
      </c>
      <c r="AG1278" s="20" t="str">
        <f t="shared" si="328"/>
        <v>ISP and Investment Project</v>
      </c>
      <c r="AH1278" s="24" t="e">
        <f>VLOOKUP(Table2[[#This Row],[SAP Code]],[25]DATA!$A:$G,7,FALSE)</f>
        <v>#N/A</v>
      </c>
      <c r="AI1278" s="20" t="str">
        <f t="shared" si="329"/>
        <v>Other Investment</v>
      </c>
      <c r="AJ1278" s="25" t="s">
        <v>73</v>
      </c>
      <c r="AK1278" s="25" t="s">
        <v>115</v>
      </c>
      <c r="AL1278" s="23" t="str" cm="1">
        <f t="array" ref="AL1278">_xlfn.SWITCH(AK1278,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78" s="26">
        <v>1</v>
      </c>
      <c r="AN1278" s="25" t="str">
        <f t="shared" si="337"/>
        <v>Sovereign</v>
      </c>
      <c r="AO1278" s="27">
        <v>1</v>
      </c>
      <c r="AP1278" s="23">
        <f>Table2[[#This Row],[Approved Amount_UA Equivalent]]/1000000</f>
        <v>2.5</v>
      </c>
      <c r="AQ1278" s="19">
        <f t="shared" si="330"/>
        <v>3.3271000000000002</v>
      </c>
      <c r="AR1278" s="23" t="str">
        <f t="shared" si="331"/>
        <v>1-10</v>
      </c>
      <c r="AS1278" s="23" t="str">
        <f t="shared" si="332"/>
        <v>1-20</v>
      </c>
      <c r="AT1278" s="23" t="str">
        <f t="shared" si="333"/>
        <v>1-40</v>
      </c>
      <c r="AU1278" s="23" t="str">
        <f t="shared" si="334"/>
        <v>&lt;1-50 Mn</v>
      </c>
      <c r="AV1278" s="23">
        <f>Table2[[#This Row],[Amount]]</f>
        <v>2500000</v>
      </c>
      <c r="AW1278" s="23" t="str">
        <f t="shared" si="335"/>
        <v>May 2020</v>
      </c>
      <c r="AX1278" s="28">
        <f>IFERROR(VLOOKUP(Table2[[#This Row],[SAP Code]],[26]_16!A:B,2,FALSE),0)</f>
        <v>0</v>
      </c>
      <c r="AY1278" s="28">
        <f>IFERROR(VLOOKUP(Table2[[#This Row],[SAP Code]],[26]_16!D:E,2,FALSE)/ 1000000, 0)</f>
        <v>0</v>
      </c>
      <c r="AZ1278" s="28">
        <f>IFERROR(VLOOKUP(Table2[[#This Row],[SAP Code]],[26]_16!G:H,2,FALSE)/ 1000000, 0)</f>
        <v>0</v>
      </c>
      <c r="BA1278" s="28">
        <f>IFERROR(VLOOKUP(Table2[[#This Row],[SAP Code]],[26]_16!J:K,2,FALSE)/ 1000000, 0)</f>
        <v>0</v>
      </c>
      <c r="BB1278" s="28">
        <f>IFERROR(VLOOKUP(Table2[[#This Row],[SAP Code]],[26]_16!M:N,2,FALSE)/ 1000000, 0)</f>
        <v>0</v>
      </c>
      <c r="BC1278" s="28">
        <f>IFERROR(VLOOKUP(Table2[[#This Row],[SAP Code]],[26]_16!P:Q,2,FALSE),0)</f>
        <v>0</v>
      </c>
      <c r="BD1278" s="28">
        <f>IFERROR(VLOOKUP(Table2[[#This Row],[SAP Code]],[26]_16!S:T,2,FALSE),0)</f>
        <v>0</v>
      </c>
      <c r="BE1278" s="28">
        <f>IFERROR(VLOOKUP(Table2[[#This Row],[SAP Code]],[26]_16!V:W,2,FALSE)/ 1000000, 0)</f>
        <v>0.64844575999999998</v>
      </c>
      <c r="BF1278" s="28">
        <f>IFERROR(VLOOKUP(Table2[[#This Row],[SAP Code]],[26]_16!Y:Z,2,FALSE)/ 1000000, 0)</f>
        <v>0</v>
      </c>
      <c r="BG1278" s="28" t="str">
        <f>IFERROR(VLOOKUP(Table2[[#This Row],[SAP Code]],[26]port!$A:$AD,30,FALSE),"unknown")</f>
        <v>OnGo</v>
      </c>
      <c r="BH1278" s="29" t="str">
        <f t="shared" si="336"/>
        <v>Ongoing</v>
      </c>
      <c r="BI1278" s="16"/>
    </row>
    <row r="1279" spans="1:61" ht="17.100000000000001" customHeight="1">
      <c r="A1279" s="20" t="s">
        <v>751</v>
      </c>
      <c r="B1279" s="16" t="s">
        <v>4389</v>
      </c>
      <c r="C1279" s="16" t="s">
        <v>4395</v>
      </c>
      <c r="D1279" s="16" t="s">
        <v>4391</v>
      </c>
      <c r="E1279" s="18">
        <v>43973</v>
      </c>
      <c r="F1279" s="16" t="s">
        <v>694</v>
      </c>
      <c r="G1279" s="16" t="s">
        <v>115</v>
      </c>
      <c r="H1279" s="16" t="s">
        <v>132</v>
      </c>
      <c r="I1279" s="16" t="s">
        <v>67</v>
      </c>
      <c r="J1279" s="16" t="s">
        <v>2463</v>
      </c>
      <c r="K1279" s="16" t="s">
        <v>69</v>
      </c>
      <c r="L1279" s="16" t="s">
        <v>85</v>
      </c>
      <c r="M1279" s="19">
        <v>3750000</v>
      </c>
      <c r="N1279" s="19">
        <v>3750000</v>
      </c>
      <c r="O1279" s="20" t="s">
        <v>4396</v>
      </c>
      <c r="P1279" s="21">
        <v>5900155016252</v>
      </c>
      <c r="Q1279" s="20" t="s">
        <v>72</v>
      </c>
      <c r="R1279" s="16" t="str">
        <f t="shared" si="326"/>
        <v>ADF Including TSF</v>
      </c>
      <c r="S1279" s="16" t="str">
        <f t="shared" si="341"/>
        <v>I</v>
      </c>
      <c r="T1279" s="16" t="str">
        <f t="shared" si="340"/>
        <v>ADF Countries</v>
      </c>
      <c r="U1279" s="16" t="str">
        <f t="shared" si="327"/>
        <v>Transition States</v>
      </c>
      <c r="V1279" s="22" t="str">
        <f>IF(ISNUMBER(MATCH(A1279, {"Gabon","Sudan","Niger","Mali","Burkina Faso","Guinea"}, 0)), "De Facto Countries", "Non-De Facto Countries")</f>
        <v>De Facto Countries</v>
      </c>
      <c r="W1279" s="16" t="str">
        <f t="shared" si="338"/>
        <v>West</v>
      </c>
      <c r="X1279" s="16" t="str">
        <f t="shared" si="339"/>
        <v>Social</v>
      </c>
      <c r="Y1279" s="23"/>
      <c r="AC1279" s="23">
        <f>Table2[[#This Row],[Approved Amount_UA Equivalent]]</f>
        <v>3750000</v>
      </c>
      <c r="AD1279" s="23">
        <f>SUM(Table2[[#This Row],[Feed Africa ]:[Improve Quality Of Life ]])</f>
        <v>3750000</v>
      </c>
      <c r="AE1279" s="16" t="b">
        <f>Table2[[#This Row],[Total HI5]]=Table2[[#This Row],[Approved Amount_UA Equivalent]]</f>
        <v>1</v>
      </c>
      <c r="AF1279" s="24">
        <v>41</v>
      </c>
      <c r="AG1279" s="20" t="str">
        <f t="shared" si="328"/>
        <v>ISP and Investment Project</v>
      </c>
      <c r="AH1279" s="24" t="e">
        <f>VLOOKUP(Table2[[#This Row],[SAP Code]],[25]DATA!$A:$G,7,FALSE)</f>
        <v>#N/A</v>
      </c>
      <c r="AI1279" s="20" t="str">
        <f t="shared" si="329"/>
        <v>Other Investment</v>
      </c>
      <c r="AJ1279" s="25" t="s">
        <v>73</v>
      </c>
      <c r="AK1279" s="25" t="s">
        <v>115</v>
      </c>
      <c r="AL1279" s="23" t="str" cm="1">
        <f t="array" ref="AL1279">_xlfn.SWITCH(AK1279,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79" s="26">
        <v>1</v>
      </c>
      <c r="AN1279" s="25" t="str">
        <f t="shared" si="337"/>
        <v>Sovereign</v>
      </c>
      <c r="AO1279" s="27">
        <v>1</v>
      </c>
      <c r="AP1279" s="23">
        <f>Table2[[#This Row],[Approved Amount_UA Equivalent]]/1000000</f>
        <v>3.75</v>
      </c>
      <c r="AQ1279" s="19">
        <f t="shared" si="330"/>
        <v>4.9906499999999996</v>
      </c>
      <c r="AR1279" s="23" t="str">
        <f t="shared" si="331"/>
        <v>1-10</v>
      </c>
      <c r="AS1279" s="23" t="str">
        <f t="shared" si="332"/>
        <v>1-20</v>
      </c>
      <c r="AT1279" s="23" t="str">
        <f t="shared" si="333"/>
        <v>1-40</v>
      </c>
      <c r="AU1279" s="23" t="str">
        <f t="shared" si="334"/>
        <v>&lt;1-50 Mn</v>
      </c>
      <c r="AV1279" s="23">
        <f>Table2[[#This Row],[Amount]]</f>
        <v>3750000</v>
      </c>
      <c r="AW1279" s="23" t="str">
        <f t="shared" si="335"/>
        <v>May 2020</v>
      </c>
      <c r="AX1279" s="28">
        <f>IFERROR(VLOOKUP(Table2[[#This Row],[SAP Code]],[26]_16!A:B,2,FALSE),0)</f>
        <v>0</v>
      </c>
      <c r="AY1279" s="28">
        <f>IFERROR(VLOOKUP(Table2[[#This Row],[SAP Code]],[26]_16!D:E,2,FALSE)/ 1000000, 0)</f>
        <v>0</v>
      </c>
      <c r="AZ1279" s="28">
        <f>IFERROR(VLOOKUP(Table2[[#This Row],[SAP Code]],[26]_16!G:H,2,FALSE)/ 1000000, 0)</f>
        <v>0</v>
      </c>
      <c r="BA1279" s="28">
        <f>IFERROR(VLOOKUP(Table2[[#This Row],[SAP Code]],[26]_16!J:K,2,FALSE)/ 1000000, 0)</f>
        <v>0</v>
      </c>
      <c r="BB1279" s="28">
        <f>IFERROR(VLOOKUP(Table2[[#This Row],[SAP Code]],[26]_16!M:N,2,FALSE)/ 1000000, 0)</f>
        <v>0</v>
      </c>
      <c r="BC1279" s="28">
        <f>IFERROR(VLOOKUP(Table2[[#This Row],[SAP Code]],[26]_16!P:Q,2,FALSE),0)</f>
        <v>0</v>
      </c>
      <c r="BD1279" s="28">
        <f>IFERROR(VLOOKUP(Table2[[#This Row],[SAP Code]],[26]_16!S:T,2,FALSE),0)</f>
        <v>0</v>
      </c>
      <c r="BE1279" s="28">
        <f>IFERROR(VLOOKUP(Table2[[#This Row],[SAP Code]],[26]_16!V:W,2,FALSE)/ 1000000, 0)</f>
        <v>0.98614800000000002</v>
      </c>
      <c r="BF1279" s="28">
        <f>IFERROR(VLOOKUP(Table2[[#This Row],[SAP Code]],[26]_16!Y:Z,2,FALSE)/ 1000000, 0)</f>
        <v>0</v>
      </c>
      <c r="BG1279" s="28" t="str">
        <f>IFERROR(VLOOKUP(Table2[[#This Row],[SAP Code]],[26]port!$A:$AD,30,FALSE),"unknown")</f>
        <v>OnGo</v>
      </c>
      <c r="BH1279" s="29" t="str">
        <f t="shared" si="336"/>
        <v>Ongoing</v>
      </c>
      <c r="BI1279" s="16"/>
    </row>
    <row r="1280" spans="1:61" ht="17.100000000000001" customHeight="1">
      <c r="A1280" s="16" t="s">
        <v>696</v>
      </c>
      <c r="B1280" s="16" t="s">
        <v>4389</v>
      </c>
      <c r="C1280" s="16" t="s">
        <v>4397</v>
      </c>
      <c r="D1280" s="16" t="s">
        <v>4391</v>
      </c>
      <c r="E1280" s="18">
        <v>43973</v>
      </c>
      <c r="F1280" s="16" t="s">
        <v>700</v>
      </c>
      <c r="G1280" s="16" t="s">
        <v>115</v>
      </c>
      <c r="H1280" s="16" t="s">
        <v>132</v>
      </c>
      <c r="I1280" s="16" t="s">
        <v>67</v>
      </c>
      <c r="J1280" s="16" t="s">
        <v>83</v>
      </c>
      <c r="K1280" s="16" t="s">
        <v>84</v>
      </c>
      <c r="L1280" s="16" t="s">
        <v>85</v>
      </c>
      <c r="M1280" s="19">
        <v>1110000</v>
      </c>
      <c r="N1280" s="19">
        <v>1110000</v>
      </c>
      <c r="O1280" s="20" t="s">
        <v>4398</v>
      </c>
      <c r="P1280" s="21">
        <v>2100150042343</v>
      </c>
      <c r="Q1280" s="20" t="s">
        <v>72</v>
      </c>
      <c r="R1280" s="16" t="str">
        <f t="shared" si="326"/>
        <v>ADF Including TSF</v>
      </c>
      <c r="S1280" s="16" t="str">
        <f t="shared" si="341"/>
        <v>I</v>
      </c>
      <c r="T1280" s="16" t="str">
        <f t="shared" si="340"/>
        <v>ADF Countries</v>
      </c>
      <c r="U1280" s="16" t="str">
        <f t="shared" si="327"/>
        <v>Transition States</v>
      </c>
      <c r="V1280" s="22" t="str">
        <f>IF(ISNUMBER(MATCH(A1280, {"Gabon","Sudan","Niger","Mali","Burkina Faso","Guinea"}, 0)), "De Facto Countries", "Non-De Facto Countries")</f>
        <v>De Facto Countries</v>
      </c>
      <c r="W1280" s="16" t="str">
        <f t="shared" si="338"/>
        <v>West</v>
      </c>
      <c r="X1280" s="16" t="str">
        <f t="shared" si="339"/>
        <v>Social</v>
      </c>
      <c r="Y1280" s="23"/>
      <c r="AC1280" s="23">
        <f>Table2[[#This Row],[Approved Amount_UA Equivalent]]</f>
        <v>1110000</v>
      </c>
      <c r="AD1280" s="23">
        <f>SUM(Table2[[#This Row],[Feed Africa ]:[Improve Quality Of Life ]])</f>
        <v>1110000</v>
      </c>
      <c r="AE1280" s="16" t="b">
        <f>Table2[[#This Row],[Total HI5]]=Table2[[#This Row],[Approved Amount_UA Equivalent]]</f>
        <v>1</v>
      </c>
      <c r="AF1280" s="24">
        <v>10</v>
      </c>
      <c r="AG1280" s="20" t="str">
        <f t="shared" si="328"/>
        <v>Investment Project</v>
      </c>
      <c r="AH1280" s="24" t="e">
        <f>VLOOKUP(Table2[[#This Row],[SAP Code]],[25]DATA!$A:$G,7,FALSE)</f>
        <v>#N/A</v>
      </c>
      <c r="AI1280" s="20" t="str">
        <f t="shared" si="329"/>
        <v>Other Investment</v>
      </c>
      <c r="AJ1280" s="25" t="s">
        <v>73</v>
      </c>
      <c r="AK1280" s="25" t="s">
        <v>115</v>
      </c>
      <c r="AL1280" s="23" t="str" cm="1">
        <f t="array" ref="AL1280">_xlfn.SWITCH(AK1280,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80" s="26">
        <v>1</v>
      </c>
      <c r="AN1280" s="25" t="str">
        <f t="shared" si="337"/>
        <v>Sovereign</v>
      </c>
      <c r="AO1280" s="27">
        <v>0.5</v>
      </c>
      <c r="AP1280" s="23">
        <f>Table2[[#This Row],[Approved Amount_UA Equivalent]]/1000000</f>
        <v>1.1100000000000001</v>
      </c>
      <c r="AQ1280" s="19">
        <f t="shared" si="330"/>
        <v>1.4772324000000001</v>
      </c>
      <c r="AR1280" s="23" t="str">
        <f t="shared" si="331"/>
        <v>1-10</v>
      </c>
      <c r="AS1280" s="23" t="str">
        <f t="shared" si="332"/>
        <v>1-20</v>
      </c>
      <c r="AT1280" s="23" t="str">
        <f t="shared" si="333"/>
        <v>1-40</v>
      </c>
      <c r="AU1280" s="23" t="str">
        <f t="shared" si="334"/>
        <v>&lt;1-50 Mn</v>
      </c>
      <c r="AV1280" s="23">
        <f>Table2[[#This Row],[Amount]]</f>
        <v>1110000</v>
      </c>
      <c r="AW1280" s="23" t="str">
        <f t="shared" si="335"/>
        <v>May 2020</v>
      </c>
      <c r="AX1280" s="28">
        <f>IFERROR(VLOOKUP(Table2[[#This Row],[SAP Code]],[26]_16!A:B,2,FALSE),0)</f>
        <v>0</v>
      </c>
      <c r="AY1280" s="28">
        <f>IFERROR(VLOOKUP(Table2[[#This Row],[SAP Code]],[26]_16!D:E,2,FALSE)/ 1000000, 0)</f>
        <v>0</v>
      </c>
      <c r="AZ1280" s="28">
        <f>IFERROR(VLOOKUP(Table2[[#This Row],[SAP Code]],[26]_16!G:H,2,FALSE)/ 1000000, 0)</f>
        <v>0</v>
      </c>
      <c r="BA1280" s="28">
        <f>IFERROR(VLOOKUP(Table2[[#This Row],[SAP Code]],[26]_16!J:K,2,FALSE)/ 1000000, 0)</f>
        <v>0</v>
      </c>
      <c r="BB1280" s="28">
        <f>IFERROR(VLOOKUP(Table2[[#This Row],[SAP Code]],[26]_16!M:N,2,FALSE)/ 1000000, 0)</f>
        <v>0</v>
      </c>
      <c r="BC1280" s="28">
        <f>IFERROR(VLOOKUP(Table2[[#This Row],[SAP Code]],[26]_16!P:Q,2,FALSE),0)</f>
        <v>0</v>
      </c>
      <c r="BD1280" s="28">
        <f>IFERROR(VLOOKUP(Table2[[#This Row],[SAP Code]],[26]_16!S:T,2,FALSE),0)</f>
        <v>0</v>
      </c>
      <c r="BE1280" s="28">
        <f>IFERROR(VLOOKUP(Table2[[#This Row],[SAP Code]],[26]_16!V:W,2,FALSE)/ 1000000, 0)</f>
        <v>0.51616499999999998</v>
      </c>
      <c r="BF1280" s="28">
        <f>IFERROR(VLOOKUP(Table2[[#This Row],[SAP Code]],[26]_16!Y:Z,2,FALSE)/ 1000000, 0)</f>
        <v>0.312</v>
      </c>
      <c r="BG1280" s="28" t="str">
        <f>IFERROR(VLOOKUP(Table2[[#This Row],[SAP Code]],[26]port!$A:$AD,30,FALSE),"unknown")</f>
        <v>OnGo</v>
      </c>
      <c r="BH1280" s="29" t="str">
        <f t="shared" si="336"/>
        <v>Ongoing</v>
      </c>
      <c r="BI1280" s="16"/>
    </row>
    <row r="1281" spans="1:61" ht="17.100000000000001" customHeight="1">
      <c r="A1281" s="16" t="s">
        <v>696</v>
      </c>
      <c r="B1281" s="16" t="s">
        <v>4389</v>
      </c>
      <c r="C1281" s="16" t="s">
        <v>4399</v>
      </c>
      <c r="D1281" s="16" t="s">
        <v>4391</v>
      </c>
      <c r="E1281" s="18">
        <v>43973</v>
      </c>
      <c r="F1281" s="16" t="s">
        <v>700</v>
      </c>
      <c r="G1281" s="16" t="s">
        <v>115</v>
      </c>
      <c r="H1281" s="16" t="s">
        <v>132</v>
      </c>
      <c r="I1281" s="16" t="s">
        <v>67</v>
      </c>
      <c r="J1281" s="16" t="s">
        <v>2463</v>
      </c>
      <c r="K1281" s="16" t="s">
        <v>69</v>
      </c>
      <c r="L1281" s="16" t="s">
        <v>85</v>
      </c>
      <c r="M1281" s="19">
        <v>2040000</v>
      </c>
      <c r="N1281" s="19">
        <v>2040000</v>
      </c>
      <c r="O1281" s="20" t="s">
        <v>4398</v>
      </c>
      <c r="P1281" s="21">
        <v>5900155016253</v>
      </c>
      <c r="Q1281" s="20" t="s">
        <v>72</v>
      </c>
      <c r="R1281" s="16" t="str">
        <f t="shared" si="326"/>
        <v>ADF Including TSF</v>
      </c>
      <c r="S1281" s="16" t="str">
        <f t="shared" si="341"/>
        <v>I</v>
      </c>
      <c r="T1281" s="16" t="str">
        <f t="shared" si="340"/>
        <v>ADF Countries</v>
      </c>
      <c r="U1281" s="16" t="str">
        <f t="shared" si="327"/>
        <v>Transition States</v>
      </c>
      <c r="V1281" s="22" t="str">
        <f>IF(ISNUMBER(MATCH(A1281, {"Gabon","Sudan","Niger","Mali","Burkina Faso","Guinea"}, 0)), "De Facto Countries", "Non-De Facto Countries")</f>
        <v>De Facto Countries</v>
      </c>
      <c r="W1281" s="16" t="str">
        <f t="shared" si="338"/>
        <v>West</v>
      </c>
      <c r="X1281" s="16" t="str">
        <f t="shared" si="339"/>
        <v>Social</v>
      </c>
      <c r="Y1281" s="23"/>
      <c r="AC1281" s="23">
        <f>Table2[[#This Row],[Approved Amount_UA Equivalent]]</f>
        <v>2040000</v>
      </c>
      <c r="AD1281" s="23">
        <f>SUM(Table2[[#This Row],[Feed Africa ]:[Improve Quality Of Life ]])</f>
        <v>2040000</v>
      </c>
      <c r="AE1281" s="16" t="b">
        <f>Table2[[#This Row],[Total HI5]]=Table2[[#This Row],[Approved Amount_UA Equivalent]]</f>
        <v>1</v>
      </c>
      <c r="AF1281" s="24">
        <v>10</v>
      </c>
      <c r="AG1281" s="20" t="str">
        <f t="shared" si="328"/>
        <v>Investment Project</v>
      </c>
      <c r="AH1281" s="24" t="e">
        <f>VLOOKUP(Table2[[#This Row],[SAP Code]],[25]DATA!$A:$G,7,FALSE)</f>
        <v>#N/A</v>
      </c>
      <c r="AI1281" s="20" t="str">
        <f t="shared" si="329"/>
        <v>Other Investment</v>
      </c>
      <c r="AJ1281" s="25" t="s">
        <v>73</v>
      </c>
      <c r="AK1281" s="25" t="s">
        <v>115</v>
      </c>
      <c r="AL1281" s="23" t="str" cm="1">
        <f t="array" ref="AL1281">_xlfn.SWITCH(AK1281,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81" s="26">
        <v>1</v>
      </c>
      <c r="AN1281" s="25" t="str">
        <f t="shared" si="337"/>
        <v>Sovereign</v>
      </c>
      <c r="AO1281" s="27">
        <v>0.5</v>
      </c>
      <c r="AP1281" s="23">
        <f>Table2[[#This Row],[Approved Amount_UA Equivalent]]/1000000</f>
        <v>2.04</v>
      </c>
      <c r="AQ1281" s="19">
        <f t="shared" si="330"/>
        <v>2.7149136</v>
      </c>
      <c r="AR1281" s="23" t="str">
        <f t="shared" si="331"/>
        <v>1-10</v>
      </c>
      <c r="AS1281" s="23" t="str">
        <f t="shared" si="332"/>
        <v>1-20</v>
      </c>
      <c r="AT1281" s="23" t="str">
        <f t="shared" si="333"/>
        <v>1-40</v>
      </c>
      <c r="AU1281" s="23" t="str">
        <f t="shared" si="334"/>
        <v>&lt;1-50 Mn</v>
      </c>
      <c r="AV1281" s="23">
        <f>Table2[[#This Row],[Amount]]</f>
        <v>2040000</v>
      </c>
      <c r="AW1281" s="23" t="str">
        <f t="shared" si="335"/>
        <v>May 2020</v>
      </c>
      <c r="AX1281" s="28">
        <f>IFERROR(VLOOKUP(Table2[[#This Row],[SAP Code]],[26]_16!A:B,2,FALSE),0)</f>
        <v>0</v>
      </c>
      <c r="AY1281" s="28">
        <f>IFERROR(VLOOKUP(Table2[[#This Row],[SAP Code]],[26]_16!D:E,2,FALSE)/ 1000000, 0)</f>
        <v>0</v>
      </c>
      <c r="AZ1281" s="28">
        <f>IFERROR(VLOOKUP(Table2[[#This Row],[SAP Code]],[26]_16!G:H,2,FALSE)/ 1000000, 0)</f>
        <v>0</v>
      </c>
      <c r="BA1281" s="28">
        <f>IFERROR(VLOOKUP(Table2[[#This Row],[SAP Code]],[26]_16!J:K,2,FALSE)/ 1000000, 0)</f>
        <v>0</v>
      </c>
      <c r="BB1281" s="28">
        <f>IFERROR(VLOOKUP(Table2[[#This Row],[SAP Code]],[26]_16!M:N,2,FALSE)/ 1000000, 0)</f>
        <v>0</v>
      </c>
      <c r="BC1281" s="28">
        <f>IFERROR(VLOOKUP(Table2[[#This Row],[SAP Code]],[26]_16!P:Q,2,FALSE),0)</f>
        <v>0</v>
      </c>
      <c r="BD1281" s="28">
        <f>IFERROR(VLOOKUP(Table2[[#This Row],[SAP Code]],[26]_16!S:T,2,FALSE),0)</f>
        <v>0</v>
      </c>
      <c r="BE1281" s="28">
        <f>IFERROR(VLOOKUP(Table2[[#This Row],[SAP Code]],[26]_16!V:W,2,FALSE)/ 1000000, 0)</f>
        <v>0.51616499999999998</v>
      </c>
      <c r="BF1281" s="28">
        <f>IFERROR(VLOOKUP(Table2[[#This Row],[SAP Code]],[26]_16!Y:Z,2,FALSE)/ 1000000, 0)</f>
        <v>0.312</v>
      </c>
      <c r="BG1281" s="28" t="str">
        <f>IFERROR(VLOOKUP(Table2[[#This Row],[SAP Code]],[26]port!$A:$AD,30,FALSE),"unknown")</f>
        <v>OnGo</v>
      </c>
      <c r="BH1281" s="29" t="str">
        <f t="shared" si="336"/>
        <v>Ongoing</v>
      </c>
      <c r="BI1281" s="16"/>
    </row>
    <row r="1282" spans="1:61" ht="17.100000000000001" customHeight="1">
      <c r="A1282" s="16" t="s">
        <v>127</v>
      </c>
      <c r="B1282" s="16" t="s">
        <v>4400</v>
      </c>
      <c r="C1282" s="16" t="s">
        <v>4401</v>
      </c>
      <c r="D1282" s="16" t="s">
        <v>4402</v>
      </c>
      <c r="E1282" s="18">
        <v>43977</v>
      </c>
      <c r="F1282" s="16" t="s">
        <v>612</v>
      </c>
      <c r="G1282" s="16" t="s">
        <v>255</v>
      </c>
      <c r="H1282" s="16" t="s">
        <v>132</v>
      </c>
      <c r="I1282" s="16" t="s">
        <v>250</v>
      </c>
      <c r="J1282" s="16" t="s">
        <v>179</v>
      </c>
      <c r="K1282" s="16" t="s">
        <v>84</v>
      </c>
      <c r="L1282" s="16" t="s">
        <v>195</v>
      </c>
      <c r="M1282" s="19">
        <v>30000000</v>
      </c>
      <c r="N1282" s="19">
        <v>23878696.223186214</v>
      </c>
      <c r="O1282" s="20" t="s">
        <v>4403</v>
      </c>
      <c r="P1282" s="21">
        <v>2000200004693</v>
      </c>
      <c r="Q1282" s="20" t="s">
        <v>72</v>
      </c>
      <c r="R1282" s="16" t="str">
        <f t="shared" ref="R1282:R1345" si="342">IF(J1282="ADB","ADB Public",IF(J1282="ADB Private Sector","ADB Private",IF(J1282="ADF","ADF Including TSF",IF(J1282="Africa Growing Together Fund (AGTF)","AGTF",IF(J1282="Climate Investment Funds (CIF)","CIF",IF(J1282="Climate Investment Funds (CIF) - CTF","CIF",IF(J1282="Climate Investment Funds (CIF) - SCF - FIP","CIF",IF(J1282="Climate Investment Funds (CIF) - SCF - SREP","CIF",IF(J1282="ClimDev-Africa Special Fund (CDSF)","ClimDev",IF(J1282="Global Environment Facility (GEF)","GEF",IF(J1282="Multi-Donor Trust Fund for Zimbabwe (ZIM-FUND)","ZimFund",IF(J1282="NTF","NTF",IF(J1282="Sustainable Energy Fund for Africa (SEFA)","SEFA",IF(J1282="Technical Assistance Fund for Middle Income Countries (MIC-TAF)","MICTAF",IF(J1282="Transition Support Facility (TSF)","ADF Including TSF",IF(J1282="Transition Support Facility (TSF) - ACW (Pillar II)","ADF Including TSF",IF(J1282="Transition Support Facility (TSF) - SSW","ADF Including TSF",IF(J1282="Transition Support Facility (TSF) - SSW (Pillar I)","ADF Including TSF",IF(J1282="Transition Support Facility (TSF) - SSW (Pillar I) - SIF","ADF Including TSF",IF(J1282="Transition Support Facility (TSF) - SSW (Pillar I) - Unallocated Reserve","ADF Including TSF",IF(J1282="Transition Support Facility (TSF) - SSW (Pillar I) - Unallocated Reserves","ADF Including TSF",IF(J1282="Transition Support Facility (TSF) - TSW (Pillar III)","ADF Including TSF",IF(J1282="Transition Support Facility (TSF) - Unallocated Reserves","ADF Including TSF","OTHERS")))))))))))))))))))))))</f>
        <v>ADB Public</v>
      </c>
      <c r="S1282" s="16" t="str">
        <f t="shared" si="341"/>
        <v>K</v>
      </c>
      <c r="T1282" s="16" t="str">
        <f t="shared" si="340"/>
        <v>ADB Countries</v>
      </c>
      <c r="U1282" s="16" t="str">
        <f t="shared" ref="U1282:U1345" si="343">IF(A1282="Algeria","Non-Transition States",
IF(A1282="Angola","Non-Transition States",
IF(A1282="Benin","Non-Transition States",
IF(A1282="Botswana","Non-Transition States",
IF(A1282="Burkina Faso","Transition States",
IF(A1282="Burundi","Transition States",
IF(A1282="Cameroon","Non-Transition States",
IF(A1282="Cape Verde","Non-Transition States",
IF(A1282="Central African Republic","Transition States",
IF(A1282="Centrafrique","Transition States",
IF(A1282="Chad","Transition States",
IF(A1282="Comoros","Transition States",
IF(A1282="Congo CG","Non-Transition States",
IF(A1282="Congo","Non-Transition States",
IF(A1282="Côte D'Ivoire","Non-Transition States",
IF(A1282="Dem Rep Congo","Transition States",
IF(A1282="DEMOCRATIC REPUBLIC OF THE CONGO","Transition States",
IF(A1282="Djibouti","Transition States",
IF(A1282="Egypt","Non-Transition States",
IF(A1282="Eq Guinea","Non-Transition States",
IF(A1282="Equatorial Guinea","Non-Transition States",
IF(A1282="Eritrea","Transition States",
IF(A1282="Swaziland","Non-Transition States",
IF(A1282="Eswatini","Non-Transition States",
IF(A1282="Ethiopia","Non-Transition States",
IF(A1282="Gabon","Non-Transition States",
IF(A1282="Gambia","Transition States",
IF(A1282="Ghana","Non-Transition States",
IF(A1282="Guinea","Transition States",
IF(A1282="Guinea-Bissau","Transition States",
IF(A1282="Kenya","Non-Transition States",
IF(A1282="Lesotho","Non-Transition States",
IF(A1282="Liberia","Transition States",
IF(A1282="Libya","Non-Transition States",
IF(A1282="Madagascar","Transition States",
IF(A1282="Malawi","Non-Transition States",
IF(A1282="Mali","Transition States",
IF(A1282="Mauritania","Non-Transition States",
IF(A1282="Mauritius","Non-Transition States",
IF(A1282="Morocco","Non-Transition States",
IF(A1282="Mozambique","Transition States",
IF(A1282="Multi","Multinational",
IF(A1282="Multinational","Multinational",
IF(A1282="Namibia","Non-Transition States",
IF(A1282="Niger","Transition States",
IF(A1282="Nigeria","Non-Transition States",
IF(A1282="Rwanda","Non-Transition States",
IF(A1282="Sao Tome &amp; Principe","Non-Transition States",
IF(A1282="Sao Tome","Non-Transition States",
IF(A1282="Senegal","Non-Transition States",
IF(A1282="Seychelles","Non-Transition States",
IF(A1282="Sierra Leone","Transition States",
IF(A1282="Somalia","Transition States",
IF(A1282="South Africa","Non-Transition States",
IF(A1282="South Sudan","Transition States",
IF(A1282="Sudan","Transition States",
IF(A1282="Tanzania","Non-Transition States",
IF(A1282="Togo","Transition States",
IF(A1282="Tunisia","Non-Transition States",
IF(A1282="Uganda","Non-Transition States",
IF(A1282="Zambia","Non-Transition States",
IF(A1282="Zimbabwe","Transition States",
IF(A1282="Multi-Countries","Multinational","")))))))))))))))))))))))))))))))))))))))))))))))))))))))))))))))</f>
        <v>Non-Transition States</v>
      </c>
      <c r="V1282" s="22" t="str">
        <f>IF(ISNUMBER(MATCH(A1282, {"Gabon","Sudan","Niger","Mali","Burkina Faso","Guinea"}, 0)), "De Facto Countries", "Non-De Facto Countries")</f>
        <v>Non-De Facto Countries</v>
      </c>
      <c r="W1282" s="16" t="str">
        <f t="shared" si="338"/>
        <v>West</v>
      </c>
      <c r="X1282" s="16" t="str">
        <f t="shared" si="339"/>
        <v>Multi-Sector</v>
      </c>
      <c r="Y1282" s="23">
        <f>Table2[[#This Row],[Approved Amount_UA Equivalent]]/5</f>
        <v>4775739.2446372425</v>
      </c>
      <c r="Z1282" s="23">
        <f>Table2[[#This Row],[Approved Amount_UA Equivalent]]/5</f>
        <v>4775739.2446372425</v>
      </c>
      <c r="AA1282" s="23">
        <f>Table2[[#This Row],[Approved Amount_UA Equivalent]]/5</f>
        <v>4775739.2446372425</v>
      </c>
      <c r="AB1282" s="23">
        <f>Table2[[#This Row],[Approved Amount_UA Equivalent]]/5</f>
        <v>4775739.2446372425</v>
      </c>
      <c r="AC1282" s="23">
        <f>Table2[[#This Row],[Approved Amount_UA Equivalent]]/5</f>
        <v>4775739.2446372425</v>
      </c>
      <c r="AD1282" s="23">
        <f>SUM(Table2[[#This Row],[Feed Africa ]:[Improve Quality Of Life ]])</f>
        <v>23878696.223186214</v>
      </c>
      <c r="AE1282" s="16" t="b">
        <f>Table2[[#This Row],[Total HI5]]=Table2[[#This Row],[Approved Amount_UA Equivalent]]</f>
        <v>1</v>
      </c>
      <c r="AF1282" s="24">
        <v>20</v>
      </c>
      <c r="AG1282" s="20" t="str">
        <f t="shared" ref="AG1282:AG1345" si="344">IF(AF1282=10,"Investment Project",IF(AF1282=11,"Line of Credit",IF(AF1282=12,"Investment Project",IF(AF1282=13,"Investment Project",IF(AF1282=20,"Policy and Result Based Op",IF(AF1282=21,"Policy and Result Based Op",IF(AF1282=22,"Restructuring",IF(AF1282=23,"Policy and Result Based Op",IF(AF1282=32,"Technical Assistance &amp; Study",IF(AF1282=40,"ISP and Investment Project",IF(AF1282=41,"ISP and Investment Project",IF(AF1282=42,"Investment Project",IF(AF1282=43,"Technical Assistance &amp; Study",IF(AF1282=44,"Institutional Support",IF(AF1282=46,"Institutional Support",IF(AF1282=50,"Emergency Assistance",IF(AF1282=51,"Emergency Assistance",IF(AF1282=70,"Equity and Guarantee",IF(AF1282=75,"Equity and Guarantee",IF(AF1282=82,"Micro Financing",IF(AF1282=83,"Policy and Result Based Op",IF(AF1282=84,"ISP and Investment Project",IF(AF1282=85,"ISP and Investment Project",IF(AF1282=86,"Technical Assistance &amp; Study",IF(AF1282=90,"Investment Project",IF(AF1282=30,"Investment Project",""))))))))))))))))))))))))))</f>
        <v>Policy and Result Based Op</v>
      </c>
      <c r="AH1282" s="24" t="e">
        <f>VLOOKUP(Table2[[#This Row],[SAP Code]],[25]DATA!$A:$G,7,FALSE)</f>
        <v>#N/A</v>
      </c>
      <c r="AI1282" s="20" t="str">
        <f t="shared" ref="AI1282:AI1345" si="345">IF(AG1282="Policy and Result Based Op","Policy-Based Lending",
IF(AND(X1282="Agriculture",OR(AG1282="ISP and Investment Project",AG1282="Investment Project")),"Infrastructure",
IF(AND(X1282="Environment",OR(AG1282="ISP and Investment Project",AG1282="Investment Project")),"Infrastructure",
IF(AND(X1282="ICT",OR(AG1282="ISP and Investment Project",AG1282="Investment Project")),"Infrastructure",
IF(AND(X1282="Power",OR(AG1282="ISP and Investment Project",AG1282="Investment Project")),"Infrastructure",
IF(AND(X1282="Transport",OR(AG1282="ISP and Investment Project",AG1282="Investment Project")),"Infrastructure",
IF(AND(X1282="Urban Developm.",OR(AG1282="ISP and Investment Project",AG1282="Investment Project")),"Infrastructure",
IF(AND(X1282="WASH Sector",OR(AG1282="ISP and Investment Project",AG1282="Investment Project")),"Infrastructure","Other Investment"))))))))</f>
        <v>Policy-Based Lending</v>
      </c>
      <c r="AJ1282" s="25" t="s">
        <v>254</v>
      </c>
      <c r="AK1282" s="25" t="s">
        <v>255</v>
      </c>
      <c r="AL1282" s="23" t="str" cm="1">
        <f t="array" ref="AL1282">_xlfn.SWITCH(AK1282,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82" s="26">
        <v>1</v>
      </c>
      <c r="AN1282" s="25" t="str">
        <f t="shared" si="337"/>
        <v>Sovereign</v>
      </c>
      <c r="AO1282" s="27">
        <v>1</v>
      </c>
      <c r="AP1282" s="23">
        <f>Table2[[#This Row],[Approved Amount_UA Equivalent]]/1000000</f>
        <v>23.878696223186214</v>
      </c>
      <c r="AQ1282" s="19">
        <f t="shared" ref="AQ1282:AQ1345" si="346">(N1282*1.33084)/1000000</f>
        <v>31.778724081665139</v>
      </c>
      <c r="AR1282" s="23" t="str">
        <f t="shared" ref="AR1282:AR1345" si="347">ROUNDUP(AP1282/10,0)*10-9&amp;"-"&amp;ROUNDUP(AP1282/10,0)*10</f>
        <v>21-30</v>
      </c>
      <c r="AS1282" s="23" t="str">
        <f t="shared" ref="AS1282:AS1345" si="348">ROUNDUP(AP1282/20,0)*20-19&amp;"-"&amp;ROUNDUP(AP1282/20,0)*20</f>
        <v>21-40</v>
      </c>
      <c r="AT1282" s="23" t="str">
        <f t="shared" ref="AT1282:AT1345" si="349">ROUNDUP(AP1282/40,0)*40-39&amp;"-"&amp;ROUNDUP(AP1282/40,0)*40</f>
        <v>1-40</v>
      </c>
      <c r="AU1282" s="23" t="str">
        <f t="shared" ref="AU1282:AU1345" si="350">IF(AP1282&lt;=50,"&lt;1-50 Mn",IF(AP1282&lt;=100,"50-100 Mn",IF(AP1282&lt;=200,"100-200 Mn",IF(AP1282&lt;=300,"100-300 Mn","&gt;300 Mn"))))</f>
        <v>&lt;1-50 Mn</v>
      </c>
      <c r="AV1282" s="23">
        <f>Table2[[#This Row],[Amount]]</f>
        <v>30000000</v>
      </c>
      <c r="AW1282" s="23" t="str">
        <f t="shared" ref="AW1282:AW1345" si="351">TEXT(E1282, "mmm yyyy")</f>
        <v>May 2020</v>
      </c>
      <c r="AX1282" s="28">
        <f>IFERROR(VLOOKUP(Table2[[#This Row],[SAP Code]],[26]_16!A:B,2,FALSE),0)</f>
        <v>0</v>
      </c>
      <c r="AY1282" s="28">
        <f>IFERROR(VLOOKUP(Table2[[#This Row],[SAP Code]],[26]_16!D:E,2,FALSE)/ 1000000, 0)</f>
        <v>0</v>
      </c>
      <c r="AZ1282" s="28">
        <f>IFERROR(VLOOKUP(Table2[[#This Row],[SAP Code]],[26]_16!G:H,2,FALSE)/ 1000000, 0)</f>
        <v>0</v>
      </c>
      <c r="BA1282" s="28">
        <f>IFERROR(VLOOKUP(Table2[[#This Row],[SAP Code]],[26]_16!J:K,2,FALSE)/ 1000000, 0)</f>
        <v>0</v>
      </c>
      <c r="BB1282" s="28">
        <f>IFERROR(VLOOKUP(Table2[[#This Row],[SAP Code]],[26]_16!M:N,2,FALSE)/ 1000000, 0)</f>
        <v>0</v>
      </c>
      <c r="BC1282" s="28">
        <f>IFERROR(VLOOKUP(Table2[[#This Row],[SAP Code]],[26]_16!P:Q,2,FALSE),0)</f>
        <v>24.520102430000001</v>
      </c>
      <c r="BD1282" s="28">
        <f>IFERROR(VLOOKUP(Table2[[#This Row],[SAP Code]],[26]_16!S:T,2,FALSE),0)</f>
        <v>0</v>
      </c>
      <c r="BE1282" s="28">
        <f>IFERROR(VLOOKUP(Table2[[#This Row],[SAP Code]],[26]_16!V:W,2,FALSE)/ 1000000, 0)</f>
        <v>0</v>
      </c>
      <c r="BF1282" s="28">
        <f>IFERROR(VLOOKUP(Table2[[#This Row],[SAP Code]],[26]_16!Y:Z,2,FALSE)/ 1000000, 0)</f>
        <v>0</v>
      </c>
      <c r="BG1282" s="28" t="str">
        <f>IFERROR(VLOOKUP(Table2[[#This Row],[SAP Code]],[26]port!$A:$AD,30,FALSE),"unknown")</f>
        <v>COMP</v>
      </c>
      <c r="BH1282" s="29" t="str">
        <f t="shared" ref="BH1282:BH1345" si="352">IF(BG1282="ABAN", "Number of operations Cancelled before completion",
IF(OR(BG1282="APVD", BG1282="OnGo"), "Ongoing",
IF(OR(BG1282="CLSD", BG1282="COMP"), "Number of operations completed out of the net approved of that year",
IF(BG1282="TERM", "Number of operations Cancelled before completion",
IF(BG1282="unknown", "Unknown", "Not Defined")))))</f>
        <v>Number of operations completed out of the net approved of that year</v>
      </c>
      <c r="BI1282" s="16"/>
    </row>
    <row r="1283" spans="1:61" ht="17.100000000000001" customHeight="1">
      <c r="A1283" s="16" t="s">
        <v>417</v>
      </c>
      <c r="B1283" s="16" t="s">
        <v>4404</v>
      </c>
      <c r="C1283" s="16" t="s">
        <v>4405</v>
      </c>
      <c r="D1283" s="16" t="s">
        <v>4406</v>
      </c>
      <c r="E1283" s="18">
        <v>43978</v>
      </c>
      <c r="F1283" s="16" t="s">
        <v>421</v>
      </c>
      <c r="G1283" s="16" t="s">
        <v>255</v>
      </c>
      <c r="H1283" s="37" t="s">
        <v>194</v>
      </c>
      <c r="I1283" s="16" t="s">
        <v>250</v>
      </c>
      <c r="J1283" s="16" t="s">
        <v>179</v>
      </c>
      <c r="K1283" s="16" t="s">
        <v>84</v>
      </c>
      <c r="L1283" s="16" t="s">
        <v>195</v>
      </c>
      <c r="M1283" s="19">
        <v>264000000</v>
      </c>
      <c r="N1283" s="19">
        <v>210132526.76403868</v>
      </c>
      <c r="O1283" s="20" t="s">
        <v>4407</v>
      </c>
      <c r="P1283" s="21">
        <v>2000200004694</v>
      </c>
      <c r="Q1283" s="20" t="s">
        <v>87</v>
      </c>
      <c r="R1283" s="16" t="str">
        <f t="shared" si="342"/>
        <v>ADB Public</v>
      </c>
      <c r="S1283" s="16" t="str">
        <f t="shared" si="341"/>
        <v>K</v>
      </c>
      <c r="T1283" s="16" t="str">
        <f t="shared" si="340"/>
        <v>ADB Countries</v>
      </c>
      <c r="U1283" s="16" t="str">
        <f t="shared" si="343"/>
        <v>Non-Transition States</v>
      </c>
      <c r="V1283" s="22" t="str">
        <f>IF(ISNUMBER(MATCH(A1283, {"Gabon","Sudan","Niger","Mali","Burkina Faso","Guinea"}, 0)), "De Facto Countries", "Non-De Facto Countries")</f>
        <v>Non-De Facto Countries</v>
      </c>
      <c r="W1283" s="16" t="str">
        <f t="shared" si="338"/>
        <v>North</v>
      </c>
      <c r="X1283" s="16" t="str">
        <f t="shared" si="339"/>
        <v>Multi-Sector</v>
      </c>
      <c r="Y1283" s="23">
        <f>Table2[[#This Row],[Approved Amount_UA Equivalent]]/5</f>
        <v>42026505.352807738</v>
      </c>
      <c r="Z1283" s="23">
        <f>Table2[[#This Row],[Approved Amount_UA Equivalent]]/5</f>
        <v>42026505.352807738</v>
      </c>
      <c r="AA1283" s="23">
        <f>Table2[[#This Row],[Approved Amount_UA Equivalent]]/5</f>
        <v>42026505.352807738</v>
      </c>
      <c r="AB1283" s="23">
        <f>Table2[[#This Row],[Approved Amount_UA Equivalent]]/5</f>
        <v>42026505.352807738</v>
      </c>
      <c r="AC1283" s="23">
        <f>Table2[[#This Row],[Approved Amount_UA Equivalent]]/5</f>
        <v>42026505.352807738</v>
      </c>
      <c r="AD1283" s="23">
        <f>SUM(Table2[[#This Row],[Feed Africa ]:[Improve Quality Of Life ]])</f>
        <v>210132526.76403868</v>
      </c>
      <c r="AE1283" s="16" t="b">
        <f>Table2[[#This Row],[Total HI5]]=Table2[[#This Row],[Approved Amount_UA Equivalent]]</f>
        <v>1</v>
      </c>
      <c r="AF1283" s="24">
        <v>20</v>
      </c>
      <c r="AG1283" s="20" t="str">
        <f t="shared" si="344"/>
        <v>Policy and Result Based Op</v>
      </c>
      <c r="AH1283" s="24" t="e">
        <f>VLOOKUP(Table2[[#This Row],[SAP Code]],[25]DATA!$A:$G,7,FALSE)</f>
        <v>#N/A</v>
      </c>
      <c r="AI1283" s="20" t="str">
        <f t="shared" si="345"/>
        <v>Policy-Based Lending</v>
      </c>
      <c r="AJ1283" s="25" t="s">
        <v>254</v>
      </c>
      <c r="AK1283" s="25" t="s">
        <v>255</v>
      </c>
      <c r="AL1283" s="23" t="str" cm="1">
        <f t="array" ref="AL1283">_xlfn.SWITCH(AK1283,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83" s="26">
        <v>1</v>
      </c>
      <c r="AN1283" s="25" t="str">
        <f t="shared" ref="AN1283:AN1346" si="353">IF(AM1283=1,"Sovereign",IF(AM1283&gt;=2,"Non-Sovereign",""))</f>
        <v>Sovereign</v>
      </c>
      <c r="AO1283" s="27">
        <v>1</v>
      </c>
      <c r="AP1283" s="23">
        <f>Table2[[#This Row],[Approved Amount_UA Equivalent]]/1000000</f>
        <v>210.13252676403869</v>
      </c>
      <c r="AQ1283" s="19">
        <f t="shared" si="346"/>
        <v>279.65277191865323</v>
      </c>
      <c r="AR1283" s="23" t="str">
        <f t="shared" si="347"/>
        <v>211-220</v>
      </c>
      <c r="AS1283" s="23" t="str">
        <f t="shared" si="348"/>
        <v>201-220</v>
      </c>
      <c r="AT1283" s="23" t="str">
        <f t="shared" si="349"/>
        <v>201-240</v>
      </c>
      <c r="AU1283" s="23" t="str">
        <f t="shared" si="350"/>
        <v>100-300 Mn</v>
      </c>
      <c r="AV1283" s="23">
        <f>Table2[[#This Row],[Amount]]</f>
        <v>264000000</v>
      </c>
      <c r="AW1283" s="23" t="str">
        <f t="shared" si="351"/>
        <v>May 2020</v>
      </c>
      <c r="AX1283" s="28">
        <f>IFERROR(VLOOKUP(Table2[[#This Row],[SAP Code]],[26]_16!A:B,2,FALSE),0)</f>
        <v>0</v>
      </c>
      <c r="AY1283" s="28">
        <f>IFERROR(VLOOKUP(Table2[[#This Row],[SAP Code]],[26]_16!D:E,2,FALSE)/ 1000000, 0)</f>
        <v>0</v>
      </c>
      <c r="AZ1283" s="28">
        <f>IFERROR(VLOOKUP(Table2[[#This Row],[SAP Code]],[26]_16!G:H,2,FALSE)/ 1000000, 0)</f>
        <v>0</v>
      </c>
      <c r="BA1283" s="28">
        <f>IFERROR(VLOOKUP(Table2[[#This Row],[SAP Code]],[26]_16!J:K,2,FALSE)/ 1000000, 0)</f>
        <v>0</v>
      </c>
      <c r="BB1283" s="28">
        <f>IFERROR(VLOOKUP(Table2[[#This Row],[SAP Code]],[26]_16!M:N,2,FALSE)/ 1000000, 0)</f>
        <v>0</v>
      </c>
      <c r="BC1283" s="28">
        <f>IFERROR(VLOOKUP(Table2[[#This Row],[SAP Code]],[26]_16!P:Q,2,FALSE),0)</f>
        <v>215.77970852999999</v>
      </c>
      <c r="BD1283" s="28">
        <f>IFERROR(VLOOKUP(Table2[[#This Row],[SAP Code]],[26]_16!S:T,2,FALSE),0)</f>
        <v>0</v>
      </c>
      <c r="BE1283" s="28">
        <f>IFERROR(VLOOKUP(Table2[[#This Row],[SAP Code]],[26]_16!V:W,2,FALSE)/ 1000000, 0)</f>
        <v>0</v>
      </c>
      <c r="BF1283" s="28">
        <f>IFERROR(VLOOKUP(Table2[[#This Row],[SAP Code]],[26]_16!Y:Z,2,FALSE)/ 1000000, 0)</f>
        <v>0</v>
      </c>
      <c r="BG1283" s="28" t="str">
        <f>IFERROR(VLOOKUP(Table2[[#This Row],[SAP Code]],[26]port!$A:$AD,30,FALSE),"unknown")</f>
        <v>CLSD</v>
      </c>
      <c r="BH1283" s="29" t="str">
        <f t="shared" si="352"/>
        <v>Number of operations completed out of the net approved of that year</v>
      </c>
      <c r="BI1283" s="16"/>
    </row>
    <row r="1284" spans="1:61" ht="17.100000000000001" customHeight="1">
      <c r="A1284" s="16" t="s">
        <v>150</v>
      </c>
      <c r="B1284" s="16" t="s">
        <v>4408</v>
      </c>
      <c r="C1284" s="16" t="s">
        <v>4409</v>
      </c>
      <c r="D1284" s="16" t="s">
        <v>4410</v>
      </c>
      <c r="E1284" s="18">
        <v>43980</v>
      </c>
      <c r="F1284" s="16" t="s">
        <v>154</v>
      </c>
      <c r="G1284" s="16" t="s">
        <v>255</v>
      </c>
      <c r="H1284" s="16" t="s">
        <v>132</v>
      </c>
      <c r="I1284" s="16" t="s">
        <v>250</v>
      </c>
      <c r="J1284" s="16" t="s">
        <v>179</v>
      </c>
      <c r="K1284" s="16" t="s">
        <v>84</v>
      </c>
      <c r="L1284" s="16" t="s">
        <v>195</v>
      </c>
      <c r="M1284" s="19">
        <v>88000000</v>
      </c>
      <c r="N1284" s="19">
        <v>70044175.588012889</v>
      </c>
      <c r="O1284" s="20" t="s">
        <v>4411</v>
      </c>
      <c r="P1284" s="21">
        <v>2000200004695</v>
      </c>
      <c r="Q1284" s="20" t="s">
        <v>72</v>
      </c>
      <c r="R1284" s="16" t="str">
        <f t="shared" si="342"/>
        <v>ADB Public</v>
      </c>
      <c r="S1284" s="16" t="str">
        <f t="shared" si="341"/>
        <v>K</v>
      </c>
      <c r="T1284" s="16" t="str">
        <f t="shared" si="340"/>
        <v>Blend Countries</v>
      </c>
      <c r="U1284" s="16" t="str">
        <f t="shared" si="343"/>
        <v>Non-Transition States</v>
      </c>
      <c r="V1284" s="22" t="str">
        <f>IF(ISNUMBER(MATCH(A1284, {"Gabon","Sudan","Niger","Mali","Burkina Faso","Guinea"}, 0)), "De Facto Countries", "Non-De Facto Countries")</f>
        <v>Non-De Facto Countries</v>
      </c>
      <c r="W1284" s="16" t="str">
        <f t="shared" ref="W1284:W1347" si="354">IF(A1284="Algeria","North",IF(A1284="Angola","South",IF(A1284="Benin","West",IF(A1284="Botswana","South",IF(A1284="Burkina Faso","West",IF(A1284="Burundi","East",IF(A1284="Cameroon","Central",IF(A1284="Cape Verde","West",IF(A1284="Central African Republic","Central",IF(A1284="Chad","Central",IF(A1284="Comoros","East",IF(A1284="Congo CG","Central",IF(A1284="Côte D'Ivoire","West",IF(A1284="Dem Rep Congo","Central",IF(A1284="Djibouti","East",IF(A1284="Egypt","North",IF(A1284="Equatorial Guinea","Central",IF(A1284="Eritrea","East",IF(A1284="Eswatini","South",IF(A1284="Ethiopia","East",IF(A1284="Gabon","Central",IF(A1284="Gambia","West",IF(A1284="Ghana","West",IF(A1284="Guinea","West",IF(A1284="Guinea-Bissau","West",IF(A1284="Kenya","East",IF(A1284="Lesotho","South",IF(A1284="Liberia","West",IF(A1284="Libya","North",IF(A1284="Madagascar","South",IF(A1284="Malawi","South",IF(A1284="Mali","West",IF(A1284="Mauritania","North",IF(A1284="Mauritius","South",IF(A1284="Morocco","North",IF(A1284="Mozambique","South",IF(A1284="Multinational","Multi",IF(A1284="Namibia","South",IF(A1284="Niger","West",IF(A1284="Nigeria","Nigeria",IF(A1284="Rwanda","East",IF(A1284="Sao Tome &amp; Principe","South",IF(A1284="Senegal","West",IF(A1284="Seychelles","East",IF(A1284="Sierra Leone","West",IF(A1284="Somalia","East",IF(A1284="South Africa","South",IF(A1284="South Sudan","East",IF(A1284="Sudan","East",IF(A1284="Tanzania","East",IF(A1284="Togo","West",IF(A1284="Tunisia","North",IF(A1284="Uganda","East",IF(A1284="Zambia","South",IF(A1284="Zimbabwe","South","Not Listed")))))))))))))))))))))))))))))))))))))))))))))))))))))))</f>
        <v>West</v>
      </c>
      <c r="X1284" s="16" t="str">
        <f t="shared" ref="X1284:X1347" si="355">IF(MID(O1284,6,1)="A","Agriculture",IF(MID(O1284,6,1)="B","Industry",IF(MID(O1284,6,1)="C","Environment",IF(MID(O1284,6,1)="D","Transport",IF(MID(O1284,6,1)="E","WASH Sector",IF(MID(O1284,6,1)="F","Power",IF(MID(O1284,6,1)="G","ICT",IF(MID(O1284,6,1)="H","Finance",IF(MID(O1284,6,1)="I","Social",IF(MID(O1284,6,1)="J","Urban Developm.",IF(MID(O1284,6,1)="K","Multi-Sector","")))))))))))</f>
        <v>Multi-Sector</v>
      </c>
      <c r="Y1284" s="23">
        <f>Table2[[#This Row],[Approved Amount_UA Equivalent]]/5</f>
        <v>14008835.117602577</v>
      </c>
      <c r="Z1284" s="23">
        <f>Table2[[#This Row],[Approved Amount_UA Equivalent]]/5</f>
        <v>14008835.117602577</v>
      </c>
      <c r="AA1284" s="23">
        <f>Table2[[#This Row],[Approved Amount_UA Equivalent]]/5</f>
        <v>14008835.117602577</v>
      </c>
      <c r="AB1284" s="23">
        <f>Table2[[#This Row],[Approved Amount_UA Equivalent]]/5</f>
        <v>14008835.117602577</v>
      </c>
      <c r="AC1284" s="23">
        <f>Table2[[#This Row],[Approved Amount_UA Equivalent]]/5</f>
        <v>14008835.117602577</v>
      </c>
      <c r="AD1284" s="23">
        <f>SUM(Table2[[#This Row],[Feed Africa ]:[Improve Quality Of Life ]])</f>
        <v>70044175.588012889</v>
      </c>
      <c r="AE1284" s="16" t="b">
        <f>Table2[[#This Row],[Total HI5]]=Table2[[#This Row],[Approved Amount_UA Equivalent]]</f>
        <v>1</v>
      </c>
      <c r="AF1284" s="24">
        <v>20</v>
      </c>
      <c r="AG1284" s="20" t="str">
        <f t="shared" si="344"/>
        <v>Policy and Result Based Op</v>
      </c>
      <c r="AH1284" s="24" t="e">
        <f>VLOOKUP(Table2[[#This Row],[SAP Code]],[25]DATA!$A:$G,7,FALSE)</f>
        <v>#N/A</v>
      </c>
      <c r="AI1284" s="20" t="str">
        <f t="shared" si="345"/>
        <v>Policy-Based Lending</v>
      </c>
      <c r="AJ1284" s="25" t="s">
        <v>254</v>
      </c>
      <c r="AK1284" s="25" t="s">
        <v>255</v>
      </c>
      <c r="AL1284" s="23" t="str" cm="1">
        <f t="array" ref="AL1284">_xlfn.SWITCH(AK1284,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84" s="26">
        <v>1</v>
      </c>
      <c r="AN1284" s="25" t="str">
        <f t="shared" si="353"/>
        <v>Sovereign</v>
      </c>
      <c r="AO1284" s="27">
        <v>1</v>
      </c>
      <c r="AP1284" s="23">
        <f>Table2[[#This Row],[Approved Amount_UA Equivalent]]/1000000</f>
        <v>70.044175588012891</v>
      </c>
      <c r="AQ1284" s="19">
        <f t="shared" si="346"/>
        <v>93.217590639551076</v>
      </c>
      <c r="AR1284" s="23" t="str">
        <f t="shared" si="347"/>
        <v>71-80</v>
      </c>
      <c r="AS1284" s="23" t="str">
        <f t="shared" si="348"/>
        <v>61-80</v>
      </c>
      <c r="AT1284" s="23" t="str">
        <f t="shared" si="349"/>
        <v>41-80</v>
      </c>
      <c r="AU1284" s="23" t="str">
        <f t="shared" si="350"/>
        <v>50-100 Mn</v>
      </c>
      <c r="AV1284" s="23">
        <f>Table2[[#This Row],[Amount]]</f>
        <v>88000000</v>
      </c>
      <c r="AW1284" s="23" t="str">
        <f t="shared" si="351"/>
        <v>May 2020</v>
      </c>
      <c r="AX1284" s="28">
        <f>IFERROR(VLOOKUP(Table2[[#This Row],[SAP Code]],[26]_16!A:B,2,FALSE),0)</f>
        <v>0</v>
      </c>
      <c r="AY1284" s="28">
        <f>IFERROR(VLOOKUP(Table2[[#This Row],[SAP Code]],[26]_16!D:E,2,FALSE)/ 1000000, 0)</f>
        <v>0</v>
      </c>
      <c r="AZ1284" s="28">
        <f>IFERROR(VLOOKUP(Table2[[#This Row],[SAP Code]],[26]_16!G:H,2,FALSE)/ 1000000, 0)</f>
        <v>0</v>
      </c>
      <c r="BA1284" s="28">
        <f>IFERROR(VLOOKUP(Table2[[#This Row],[SAP Code]],[26]_16!J:K,2,FALSE)/ 1000000, 0)</f>
        <v>0</v>
      </c>
      <c r="BB1284" s="28">
        <f>IFERROR(VLOOKUP(Table2[[#This Row],[SAP Code]],[26]_16!M:N,2,FALSE)/ 1000000, 0)</f>
        <v>0</v>
      </c>
      <c r="BC1284" s="28">
        <f>IFERROR(VLOOKUP(Table2[[#This Row],[SAP Code]],[26]_16!P:Q,2,FALSE),0)</f>
        <v>71.926566570000006</v>
      </c>
      <c r="BD1284" s="28">
        <f>IFERROR(VLOOKUP(Table2[[#This Row],[SAP Code]],[26]_16!S:T,2,FALSE),0)</f>
        <v>0</v>
      </c>
      <c r="BE1284" s="28">
        <f>IFERROR(VLOOKUP(Table2[[#This Row],[SAP Code]],[26]_16!V:W,2,FALSE)/ 1000000, 0)</f>
        <v>0</v>
      </c>
      <c r="BF1284" s="28">
        <f>IFERROR(VLOOKUP(Table2[[#This Row],[SAP Code]],[26]_16!Y:Z,2,FALSE)/ 1000000, 0)</f>
        <v>0</v>
      </c>
      <c r="BG1284" s="28" t="str">
        <f>IFERROR(VLOOKUP(Table2[[#This Row],[SAP Code]],[26]port!$A:$AD,30,FALSE),"unknown")</f>
        <v>COMP</v>
      </c>
      <c r="BH1284" s="29" t="str">
        <f t="shared" si="352"/>
        <v>Number of operations completed out of the net approved of that year</v>
      </c>
      <c r="BI1284" s="16"/>
    </row>
    <row r="1285" spans="1:61" ht="17.100000000000001" customHeight="1">
      <c r="A1285" s="16" t="s">
        <v>141</v>
      </c>
      <c r="B1285" s="16" t="s">
        <v>4412</v>
      </c>
      <c r="C1285" s="16" t="s">
        <v>4413</v>
      </c>
      <c r="D1285" s="16" t="s">
        <v>4414</v>
      </c>
      <c r="E1285" s="18">
        <v>43984</v>
      </c>
      <c r="F1285" s="16" t="s">
        <v>4415</v>
      </c>
      <c r="G1285" s="16" t="s">
        <v>115</v>
      </c>
      <c r="H1285" s="16" t="s">
        <v>66</v>
      </c>
      <c r="I1285" s="16" t="s">
        <v>67</v>
      </c>
      <c r="J1285" s="16" t="s">
        <v>83</v>
      </c>
      <c r="K1285" s="16" t="s">
        <v>69</v>
      </c>
      <c r="L1285" s="16" t="s">
        <v>85</v>
      </c>
      <c r="M1285" s="19">
        <v>6698518</v>
      </c>
      <c r="N1285" s="19">
        <v>6698518</v>
      </c>
      <c r="O1285" s="20" t="s">
        <v>4416</v>
      </c>
      <c r="P1285" s="21">
        <v>2100155040827</v>
      </c>
      <c r="Q1285" s="20" t="s">
        <v>72</v>
      </c>
      <c r="R1285" s="16" t="str">
        <f t="shared" si="342"/>
        <v>ADF Including TSF</v>
      </c>
      <c r="S1285" s="16" t="str">
        <f t="shared" si="341"/>
        <v>I</v>
      </c>
      <c r="T1285" s="16" t="str">
        <f t="shared" si="340"/>
        <v>Multinational</v>
      </c>
      <c r="U1285" s="16" t="str">
        <f t="shared" si="343"/>
        <v>Multinational</v>
      </c>
      <c r="V1285" s="22" t="str">
        <f>IF(ISNUMBER(MATCH(A1285, {"Gabon","Sudan","Niger","Mali","Burkina Faso","Guinea"}, 0)), "De Facto Countries", "Non-De Facto Countries")</f>
        <v>Non-De Facto Countries</v>
      </c>
      <c r="W1285" s="16" t="str">
        <f t="shared" si="354"/>
        <v>Multi</v>
      </c>
      <c r="X1285" s="16" t="str">
        <f t="shared" si="355"/>
        <v>Social</v>
      </c>
      <c r="Y1285" s="23"/>
      <c r="AC1285" s="23">
        <f>Table2[[#This Row],[Approved Amount_UA Equivalent]]</f>
        <v>6698518</v>
      </c>
      <c r="AD1285" s="23">
        <f>SUM(Table2[[#This Row],[Feed Africa ]:[Improve Quality Of Life ]])</f>
        <v>6698518</v>
      </c>
      <c r="AE1285" s="16" t="b">
        <f>Table2[[#This Row],[Total HI5]]=Table2[[#This Row],[Approved Amount_UA Equivalent]]</f>
        <v>1</v>
      </c>
      <c r="AF1285" s="24">
        <v>41</v>
      </c>
      <c r="AG1285" s="20" t="str">
        <f t="shared" si="344"/>
        <v>ISP and Investment Project</v>
      </c>
      <c r="AH1285" s="24" t="e">
        <f>VLOOKUP(Table2[[#This Row],[SAP Code]],[25]DATA!$A:$G,7,FALSE)</f>
        <v>#N/A</v>
      </c>
      <c r="AI1285" s="20" t="str">
        <f t="shared" si="345"/>
        <v>Other Investment</v>
      </c>
      <c r="AJ1285" s="25" t="s">
        <v>73</v>
      </c>
      <c r="AK1285" s="25" t="s">
        <v>115</v>
      </c>
      <c r="AL1285" s="23" t="str" cm="1">
        <f t="array" ref="AL1285">_xlfn.SWITCH(AK1285,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85" s="26">
        <v>1</v>
      </c>
      <c r="AN1285" s="25" t="str">
        <f t="shared" si="353"/>
        <v>Sovereign</v>
      </c>
      <c r="AO1285" s="27">
        <v>0.5</v>
      </c>
      <c r="AP1285" s="23">
        <f>Table2[[#This Row],[Approved Amount_UA Equivalent]]/1000000</f>
        <v>6.698518</v>
      </c>
      <c r="AQ1285" s="19">
        <f t="shared" si="346"/>
        <v>8.9146556951199987</v>
      </c>
      <c r="AR1285" s="23" t="str">
        <f t="shared" si="347"/>
        <v>1-10</v>
      </c>
      <c r="AS1285" s="23" t="str">
        <f t="shared" si="348"/>
        <v>1-20</v>
      </c>
      <c r="AT1285" s="23" t="str">
        <f t="shared" si="349"/>
        <v>1-40</v>
      </c>
      <c r="AU1285" s="23" t="str">
        <f t="shared" si="350"/>
        <v>&lt;1-50 Mn</v>
      </c>
      <c r="AV1285" s="23">
        <f>Table2[[#This Row],[Amount]]</f>
        <v>6698518</v>
      </c>
      <c r="AW1285" s="23" t="str">
        <f t="shared" si="351"/>
        <v>Jun 2020</v>
      </c>
      <c r="AX1285" s="28">
        <f>IFERROR(VLOOKUP(Table2[[#This Row],[SAP Code]],[26]_16!A:B,2,FALSE),0)</f>
        <v>0</v>
      </c>
      <c r="AY1285" s="28">
        <f>IFERROR(VLOOKUP(Table2[[#This Row],[SAP Code]],[26]_16!D:E,2,FALSE)/ 1000000, 0)</f>
        <v>0</v>
      </c>
      <c r="AZ1285" s="28">
        <f>IFERROR(VLOOKUP(Table2[[#This Row],[SAP Code]],[26]_16!G:H,2,FALSE)/ 1000000, 0)</f>
        <v>0</v>
      </c>
      <c r="BA1285" s="28">
        <f>IFERROR(VLOOKUP(Table2[[#This Row],[SAP Code]],[26]_16!J:K,2,FALSE)/ 1000000, 0)</f>
        <v>0</v>
      </c>
      <c r="BB1285" s="28">
        <f>IFERROR(VLOOKUP(Table2[[#This Row],[SAP Code]],[26]_16!M:N,2,FALSE)/ 1000000, 0)</f>
        <v>0</v>
      </c>
      <c r="BC1285" s="28">
        <f>IFERROR(VLOOKUP(Table2[[#This Row],[SAP Code]],[26]_16!P:Q,2,FALSE),0)</f>
        <v>8</v>
      </c>
      <c r="BD1285" s="28">
        <f>IFERROR(VLOOKUP(Table2[[#This Row],[SAP Code]],[26]_16!S:T,2,FALSE),0)</f>
        <v>0</v>
      </c>
      <c r="BE1285" s="28">
        <f>IFERROR(VLOOKUP(Table2[[#This Row],[SAP Code]],[26]_16!V:W,2,FALSE)/ 1000000, 0)</f>
        <v>0</v>
      </c>
      <c r="BF1285" s="28">
        <f>IFERROR(VLOOKUP(Table2[[#This Row],[SAP Code]],[26]_16!Y:Z,2,FALSE)/ 1000000, 0)</f>
        <v>0</v>
      </c>
      <c r="BG1285" s="28" t="str">
        <f>IFERROR(VLOOKUP(Table2[[#This Row],[SAP Code]],[26]port!$A:$AD,30,FALSE),"unknown")</f>
        <v>COMP</v>
      </c>
      <c r="BH1285" s="29" t="str">
        <f t="shared" si="352"/>
        <v>Number of operations completed out of the net approved of that year</v>
      </c>
      <c r="BI1285" s="16"/>
    </row>
    <row r="1286" spans="1:61" ht="17.100000000000001" customHeight="1">
      <c r="A1286" s="16" t="s">
        <v>141</v>
      </c>
      <c r="B1286" s="16" t="s">
        <v>4412</v>
      </c>
      <c r="C1286" s="16" t="s">
        <v>4417</v>
      </c>
      <c r="D1286" s="16" t="s">
        <v>4414</v>
      </c>
      <c r="E1286" s="18">
        <v>43984</v>
      </c>
      <c r="F1286" s="16" t="s">
        <v>4415</v>
      </c>
      <c r="G1286" s="16" t="s">
        <v>115</v>
      </c>
      <c r="H1286" s="16" t="s">
        <v>66</v>
      </c>
      <c r="I1286" s="16" t="s">
        <v>67</v>
      </c>
      <c r="J1286" s="16" t="s">
        <v>83</v>
      </c>
      <c r="K1286" s="16" t="s">
        <v>69</v>
      </c>
      <c r="L1286" s="16" t="s">
        <v>85</v>
      </c>
      <c r="M1286" s="19">
        <v>1301482</v>
      </c>
      <c r="N1286" s="19">
        <v>1301482</v>
      </c>
      <c r="O1286" s="20" t="s">
        <v>4416</v>
      </c>
      <c r="P1286" s="21">
        <v>2100155040828</v>
      </c>
      <c r="Q1286" s="20" t="s">
        <v>72</v>
      </c>
      <c r="R1286" s="16" t="str">
        <f t="shared" si="342"/>
        <v>ADF Including TSF</v>
      </c>
      <c r="S1286" s="16" t="str">
        <f t="shared" si="341"/>
        <v>I</v>
      </c>
      <c r="T1286" s="16" t="str">
        <f t="shared" si="340"/>
        <v>Multinational</v>
      </c>
      <c r="U1286" s="16" t="str">
        <f t="shared" si="343"/>
        <v>Multinational</v>
      </c>
      <c r="V1286" s="22" t="str">
        <f>IF(ISNUMBER(MATCH(A1286, {"Gabon","Sudan","Niger","Mali","Burkina Faso","Guinea"}, 0)), "De Facto Countries", "Non-De Facto Countries")</f>
        <v>Non-De Facto Countries</v>
      </c>
      <c r="W1286" s="16" t="str">
        <f t="shared" si="354"/>
        <v>Multi</v>
      </c>
      <c r="X1286" s="16" t="str">
        <f t="shared" si="355"/>
        <v>Social</v>
      </c>
      <c r="Y1286" s="23"/>
      <c r="AC1286" s="23">
        <f>Table2[[#This Row],[Approved Amount_UA Equivalent]]</f>
        <v>1301482</v>
      </c>
      <c r="AD1286" s="23">
        <f>SUM(Table2[[#This Row],[Feed Africa ]:[Improve Quality Of Life ]])</f>
        <v>1301482</v>
      </c>
      <c r="AE1286" s="16" t="b">
        <f>Table2[[#This Row],[Total HI5]]=Table2[[#This Row],[Approved Amount_UA Equivalent]]</f>
        <v>1</v>
      </c>
      <c r="AF1286" s="24">
        <v>41</v>
      </c>
      <c r="AG1286" s="20" t="str">
        <f t="shared" si="344"/>
        <v>ISP and Investment Project</v>
      </c>
      <c r="AH1286" s="24" t="e">
        <f>VLOOKUP(Table2[[#This Row],[SAP Code]],[25]DATA!$A:$G,7,FALSE)</f>
        <v>#N/A</v>
      </c>
      <c r="AI1286" s="20" t="str">
        <f t="shared" si="345"/>
        <v>Other Investment</v>
      </c>
      <c r="AJ1286" s="25" t="s">
        <v>73</v>
      </c>
      <c r="AK1286" s="25" t="s">
        <v>115</v>
      </c>
      <c r="AL1286" s="23" t="str" cm="1">
        <f t="array" ref="AL1286">_xlfn.SWITCH(AK1286,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86" s="26">
        <v>1</v>
      </c>
      <c r="AN1286" s="25" t="str">
        <f t="shared" si="353"/>
        <v>Sovereign</v>
      </c>
      <c r="AO1286" s="27">
        <v>0.5</v>
      </c>
      <c r="AP1286" s="23">
        <f>Table2[[#This Row],[Approved Amount_UA Equivalent]]/1000000</f>
        <v>1.301482</v>
      </c>
      <c r="AQ1286" s="19">
        <f t="shared" si="346"/>
        <v>1.73206430488</v>
      </c>
      <c r="AR1286" s="23" t="str">
        <f t="shared" si="347"/>
        <v>1-10</v>
      </c>
      <c r="AS1286" s="23" t="str">
        <f t="shared" si="348"/>
        <v>1-20</v>
      </c>
      <c r="AT1286" s="23" t="str">
        <f t="shared" si="349"/>
        <v>1-40</v>
      </c>
      <c r="AU1286" s="23" t="str">
        <f t="shared" si="350"/>
        <v>&lt;1-50 Mn</v>
      </c>
      <c r="AV1286" s="23">
        <f>Table2[[#This Row],[Amount]]</f>
        <v>1301482</v>
      </c>
      <c r="AW1286" s="23" t="str">
        <f t="shared" si="351"/>
        <v>Jun 2020</v>
      </c>
      <c r="AX1286" s="28">
        <f>IFERROR(VLOOKUP(Table2[[#This Row],[SAP Code]],[26]_16!A:B,2,FALSE),0)</f>
        <v>0</v>
      </c>
      <c r="AY1286" s="28">
        <f>IFERROR(VLOOKUP(Table2[[#This Row],[SAP Code]],[26]_16!D:E,2,FALSE)/ 1000000, 0)</f>
        <v>0</v>
      </c>
      <c r="AZ1286" s="28">
        <f>IFERROR(VLOOKUP(Table2[[#This Row],[SAP Code]],[26]_16!G:H,2,FALSE)/ 1000000, 0)</f>
        <v>0</v>
      </c>
      <c r="BA1286" s="28">
        <f>IFERROR(VLOOKUP(Table2[[#This Row],[SAP Code]],[26]_16!J:K,2,FALSE)/ 1000000, 0)</f>
        <v>0</v>
      </c>
      <c r="BB1286" s="28">
        <f>IFERROR(VLOOKUP(Table2[[#This Row],[SAP Code]],[26]_16!M:N,2,FALSE)/ 1000000, 0)</f>
        <v>0</v>
      </c>
      <c r="BC1286" s="28">
        <f>IFERROR(VLOOKUP(Table2[[#This Row],[SAP Code]],[26]_16!P:Q,2,FALSE),0)</f>
        <v>8</v>
      </c>
      <c r="BD1286" s="28">
        <f>IFERROR(VLOOKUP(Table2[[#This Row],[SAP Code]],[26]_16!S:T,2,FALSE),0)</f>
        <v>0</v>
      </c>
      <c r="BE1286" s="28">
        <f>IFERROR(VLOOKUP(Table2[[#This Row],[SAP Code]],[26]_16!V:W,2,FALSE)/ 1000000, 0)</f>
        <v>0</v>
      </c>
      <c r="BF1286" s="28">
        <f>IFERROR(VLOOKUP(Table2[[#This Row],[SAP Code]],[26]_16!Y:Z,2,FALSE)/ 1000000, 0)</f>
        <v>0</v>
      </c>
      <c r="BG1286" s="28" t="str">
        <f>IFERROR(VLOOKUP(Table2[[#This Row],[SAP Code]],[26]port!$A:$AD,30,FALSE),"unknown")</f>
        <v>COMP</v>
      </c>
      <c r="BH1286" s="29" t="str">
        <f t="shared" si="352"/>
        <v>Number of operations completed out of the net approved of that year</v>
      </c>
      <c r="BI1286" s="16"/>
    </row>
    <row r="1287" spans="1:61" ht="17.100000000000001" customHeight="1">
      <c r="A1287" s="16" t="s">
        <v>270</v>
      </c>
      <c r="B1287" s="16" t="s">
        <v>4412</v>
      </c>
      <c r="C1287" s="16" t="s">
        <v>4418</v>
      </c>
      <c r="D1287" s="16" t="s">
        <v>4419</v>
      </c>
      <c r="E1287" s="18">
        <v>43984</v>
      </c>
      <c r="F1287" s="16" t="s">
        <v>274</v>
      </c>
      <c r="G1287" s="16" t="s">
        <v>115</v>
      </c>
      <c r="H1287" s="16" t="s">
        <v>66</v>
      </c>
      <c r="I1287" s="16" t="s">
        <v>67</v>
      </c>
      <c r="J1287" s="16" t="s">
        <v>83</v>
      </c>
      <c r="K1287" s="16" t="s">
        <v>69</v>
      </c>
      <c r="L1287" s="16" t="s">
        <v>85</v>
      </c>
      <c r="M1287" s="19">
        <v>900000</v>
      </c>
      <c r="N1287" s="19">
        <v>900000</v>
      </c>
      <c r="O1287" s="20" t="s">
        <v>4420</v>
      </c>
      <c r="P1287" s="21">
        <v>2100155040676</v>
      </c>
      <c r="Q1287" s="20" t="s">
        <v>72</v>
      </c>
      <c r="R1287" s="16" t="str">
        <f t="shared" si="342"/>
        <v>ADF Including TSF</v>
      </c>
      <c r="S1287" s="16" t="str">
        <f t="shared" si="341"/>
        <v>I</v>
      </c>
      <c r="T1287" s="16" t="str">
        <f t="shared" si="340"/>
        <v>ADF Countries</v>
      </c>
      <c r="U1287" s="16" t="str">
        <f t="shared" si="343"/>
        <v>Transition States</v>
      </c>
      <c r="V1287" s="22" t="str">
        <f>IF(ISNUMBER(MATCH(A1287, {"Gabon","Sudan","Niger","Mali","Burkina Faso","Guinea"}, 0)), "De Facto Countries", "Non-De Facto Countries")</f>
        <v>Non-De Facto Countries</v>
      </c>
      <c r="W1287" s="16" t="str">
        <f t="shared" si="354"/>
        <v>Central</v>
      </c>
      <c r="X1287" s="16" t="str">
        <f t="shared" si="355"/>
        <v>Social</v>
      </c>
      <c r="Y1287" s="23"/>
      <c r="AC1287" s="23">
        <f>Table2[[#This Row],[Approved Amount_UA Equivalent]]</f>
        <v>900000</v>
      </c>
      <c r="AD1287" s="23">
        <f>SUM(Table2[[#This Row],[Feed Africa ]:[Improve Quality Of Life ]])</f>
        <v>900000</v>
      </c>
      <c r="AE1287" s="16" t="b">
        <f>Table2[[#This Row],[Total HI5]]=Table2[[#This Row],[Approved Amount_UA Equivalent]]</f>
        <v>1</v>
      </c>
      <c r="AF1287" s="24">
        <v>41</v>
      </c>
      <c r="AG1287" s="20" t="str">
        <f t="shared" si="344"/>
        <v>ISP and Investment Project</v>
      </c>
      <c r="AH1287" s="24" t="e">
        <f>VLOOKUP(Table2[[#This Row],[SAP Code]],[25]DATA!$A:$G,7,FALSE)</f>
        <v>#N/A</v>
      </c>
      <c r="AI1287" s="20" t="str">
        <f t="shared" si="345"/>
        <v>Other Investment</v>
      </c>
      <c r="AJ1287" s="25" t="s">
        <v>73</v>
      </c>
      <c r="AK1287" s="25" t="s">
        <v>115</v>
      </c>
      <c r="AL1287" s="23" t="str" cm="1">
        <f t="array" ref="AL1287">_xlfn.SWITCH(AK1287,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87" s="26">
        <v>1</v>
      </c>
      <c r="AN1287" s="25" t="str">
        <f t="shared" si="353"/>
        <v>Sovereign</v>
      </c>
      <c r="AO1287" s="27">
        <v>1</v>
      </c>
      <c r="AP1287" s="23">
        <f>Table2[[#This Row],[Approved Amount_UA Equivalent]]/1000000</f>
        <v>0.9</v>
      </c>
      <c r="AQ1287" s="19">
        <f t="shared" si="346"/>
        <v>1.197756</v>
      </c>
      <c r="AR1287" s="23" t="str">
        <f t="shared" si="347"/>
        <v>1-10</v>
      </c>
      <c r="AS1287" s="23" t="str">
        <f t="shared" si="348"/>
        <v>1-20</v>
      </c>
      <c r="AT1287" s="23" t="str">
        <f t="shared" si="349"/>
        <v>1-40</v>
      </c>
      <c r="AU1287" s="23" t="str">
        <f t="shared" si="350"/>
        <v>&lt;1-50 Mn</v>
      </c>
      <c r="AV1287" s="23">
        <f>Table2[[#This Row],[Amount]]</f>
        <v>900000</v>
      </c>
      <c r="AW1287" s="23" t="str">
        <f t="shared" si="351"/>
        <v>Jun 2020</v>
      </c>
      <c r="AX1287" s="28">
        <f>IFERROR(VLOOKUP(Table2[[#This Row],[SAP Code]],[26]_16!A:B,2,FALSE),0)</f>
        <v>0</v>
      </c>
      <c r="AY1287" s="28">
        <f>IFERROR(VLOOKUP(Table2[[#This Row],[SAP Code]],[26]_16!D:E,2,FALSE)/ 1000000, 0)</f>
        <v>0</v>
      </c>
      <c r="AZ1287" s="28">
        <f>IFERROR(VLOOKUP(Table2[[#This Row],[SAP Code]],[26]_16!G:H,2,FALSE)/ 1000000, 0)</f>
        <v>0</v>
      </c>
      <c r="BA1287" s="28">
        <f>IFERROR(VLOOKUP(Table2[[#This Row],[SAP Code]],[26]_16!J:K,2,FALSE)/ 1000000, 0)</f>
        <v>0</v>
      </c>
      <c r="BB1287" s="28">
        <f>IFERROR(VLOOKUP(Table2[[#This Row],[SAP Code]],[26]_16!M:N,2,FALSE)/ 1000000, 0)</f>
        <v>0</v>
      </c>
      <c r="BC1287" s="28">
        <f>IFERROR(VLOOKUP(Table2[[#This Row],[SAP Code]],[26]_16!P:Q,2,FALSE),0)</f>
        <v>0</v>
      </c>
      <c r="BD1287" s="28">
        <f>IFERROR(VLOOKUP(Table2[[#This Row],[SAP Code]],[26]_16!S:T,2,FALSE),0)</f>
        <v>0.9</v>
      </c>
      <c r="BE1287" s="28">
        <f>IFERROR(VLOOKUP(Table2[[#This Row],[SAP Code]],[26]_16!V:W,2,FALSE)/ 1000000, 0)</f>
        <v>0</v>
      </c>
      <c r="BF1287" s="28">
        <f>IFERROR(VLOOKUP(Table2[[#This Row],[SAP Code]],[26]_16!Y:Z,2,FALSE)/ 1000000, 0)</f>
        <v>0</v>
      </c>
      <c r="BG1287" s="28" t="str">
        <f>IFERROR(VLOOKUP(Table2[[#This Row],[SAP Code]],[26]port!$A:$AD,30,FALSE),"unknown")</f>
        <v>COMP</v>
      </c>
      <c r="BH1287" s="29" t="str">
        <f t="shared" si="352"/>
        <v>Number of operations completed out of the net approved of that year</v>
      </c>
      <c r="BI1287" s="16"/>
    </row>
    <row r="1288" spans="1:61" ht="17.100000000000001" customHeight="1">
      <c r="A1288" s="38" t="s">
        <v>769</v>
      </c>
      <c r="B1288" s="16" t="s">
        <v>4412</v>
      </c>
      <c r="C1288" s="16" t="s">
        <v>4421</v>
      </c>
      <c r="D1288" s="16" t="s">
        <v>4419</v>
      </c>
      <c r="E1288" s="18">
        <v>43984</v>
      </c>
      <c r="F1288" s="16" t="s">
        <v>773</v>
      </c>
      <c r="G1288" s="16" t="s">
        <v>115</v>
      </c>
      <c r="H1288" s="16" t="s">
        <v>66</v>
      </c>
      <c r="I1288" s="16" t="s">
        <v>67</v>
      </c>
      <c r="J1288" s="16" t="s">
        <v>83</v>
      </c>
      <c r="K1288" s="16" t="s">
        <v>69</v>
      </c>
      <c r="L1288" s="16" t="s">
        <v>85</v>
      </c>
      <c r="M1288" s="19">
        <v>244000</v>
      </c>
      <c r="N1288" s="19">
        <v>244000</v>
      </c>
      <c r="O1288" s="20" t="s">
        <v>4422</v>
      </c>
      <c r="P1288" s="21">
        <v>2100155040677</v>
      </c>
      <c r="Q1288" s="20" t="s">
        <v>72</v>
      </c>
      <c r="R1288" s="16" t="str">
        <f t="shared" si="342"/>
        <v>ADF Including TSF</v>
      </c>
      <c r="S1288" s="16" t="str">
        <f t="shared" si="341"/>
        <v>I</v>
      </c>
      <c r="T1288" s="16" t="str">
        <f t="shared" si="340"/>
        <v>ADF Countries</v>
      </c>
      <c r="U1288" s="16" t="str">
        <f t="shared" si="343"/>
        <v>Transition States</v>
      </c>
      <c r="V1288" s="22" t="str">
        <f>IF(ISNUMBER(MATCH(A1288, {"Gabon","Sudan","Niger","Mali","Burkina Faso","Guinea"}, 0)), "De Facto Countries", "Non-De Facto Countries")</f>
        <v>Non-De Facto Countries</v>
      </c>
      <c r="W1288" s="16" t="str">
        <f t="shared" si="354"/>
        <v>Central</v>
      </c>
      <c r="X1288" s="16" t="str">
        <f t="shared" si="355"/>
        <v>Social</v>
      </c>
      <c r="Y1288" s="23"/>
      <c r="AC1288" s="23">
        <f>Table2[[#This Row],[Approved Amount_UA Equivalent]]</f>
        <v>244000</v>
      </c>
      <c r="AD1288" s="23">
        <f>SUM(Table2[[#This Row],[Feed Africa ]:[Improve Quality Of Life ]])</f>
        <v>244000</v>
      </c>
      <c r="AE1288" s="16" t="b">
        <f>Table2[[#This Row],[Total HI5]]=Table2[[#This Row],[Approved Amount_UA Equivalent]]</f>
        <v>1</v>
      </c>
      <c r="AF1288" s="24">
        <v>41</v>
      </c>
      <c r="AG1288" s="20" t="str">
        <f t="shared" si="344"/>
        <v>ISP and Investment Project</v>
      </c>
      <c r="AH1288" s="24" t="e">
        <f>VLOOKUP(Table2[[#This Row],[SAP Code]],[25]DATA!$A:$G,7,FALSE)</f>
        <v>#N/A</v>
      </c>
      <c r="AI1288" s="20" t="str">
        <f t="shared" si="345"/>
        <v>Other Investment</v>
      </c>
      <c r="AJ1288" s="25" t="s">
        <v>73</v>
      </c>
      <c r="AK1288" s="25" t="s">
        <v>115</v>
      </c>
      <c r="AL1288" s="23" t="str" cm="1">
        <f t="array" ref="AL1288">_xlfn.SWITCH(AK1288,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88" s="26">
        <v>1</v>
      </c>
      <c r="AN1288" s="25" t="str">
        <f t="shared" si="353"/>
        <v>Sovereign</v>
      </c>
      <c r="AO1288" s="27">
        <v>1</v>
      </c>
      <c r="AP1288" s="23">
        <f>Table2[[#This Row],[Approved Amount_UA Equivalent]]/1000000</f>
        <v>0.24399999999999999</v>
      </c>
      <c r="AQ1288" s="19">
        <f t="shared" si="346"/>
        <v>0.32472496000000001</v>
      </c>
      <c r="AR1288" s="23" t="str">
        <f t="shared" si="347"/>
        <v>1-10</v>
      </c>
      <c r="AS1288" s="23" t="str">
        <f t="shared" si="348"/>
        <v>1-20</v>
      </c>
      <c r="AT1288" s="23" t="str">
        <f t="shared" si="349"/>
        <v>1-40</v>
      </c>
      <c r="AU1288" s="23" t="str">
        <f t="shared" si="350"/>
        <v>&lt;1-50 Mn</v>
      </c>
      <c r="AV1288" s="23">
        <f>Table2[[#This Row],[Amount]]</f>
        <v>244000</v>
      </c>
      <c r="AW1288" s="23" t="str">
        <f t="shared" si="351"/>
        <v>Jun 2020</v>
      </c>
      <c r="AX1288" s="28">
        <f>IFERROR(VLOOKUP(Table2[[#This Row],[SAP Code]],[26]_16!A:B,2,FALSE),0)</f>
        <v>0</v>
      </c>
      <c r="AY1288" s="28">
        <f>IFERROR(VLOOKUP(Table2[[#This Row],[SAP Code]],[26]_16!D:E,2,FALSE)/ 1000000, 0)</f>
        <v>0</v>
      </c>
      <c r="AZ1288" s="28">
        <f>IFERROR(VLOOKUP(Table2[[#This Row],[SAP Code]],[26]_16!G:H,2,FALSE)/ 1000000, 0)</f>
        <v>0</v>
      </c>
      <c r="BA1288" s="28">
        <f>IFERROR(VLOOKUP(Table2[[#This Row],[SAP Code]],[26]_16!J:K,2,FALSE)/ 1000000, 0)</f>
        <v>0</v>
      </c>
      <c r="BB1288" s="28">
        <f>IFERROR(VLOOKUP(Table2[[#This Row],[SAP Code]],[26]_16!M:N,2,FALSE)/ 1000000, 0)</f>
        <v>0</v>
      </c>
      <c r="BC1288" s="28">
        <f>IFERROR(VLOOKUP(Table2[[#This Row],[SAP Code]],[26]_16!P:Q,2,FALSE),0)</f>
        <v>0</v>
      </c>
      <c r="BD1288" s="28">
        <f>IFERROR(VLOOKUP(Table2[[#This Row],[SAP Code]],[26]_16!S:T,2,FALSE),0)</f>
        <v>1.069</v>
      </c>
      <c r="BE1288" s="28">
        <f>IFERROR(VLOOKUP(Table2[[#This Row],[SAP Code]],[26]_16!V:W,2,FALSE)/ 1000000, 0)</f>
        <v>0</v>
      </c>
      <c r="BF1288" s="28">
        <f>IFERROR(VLOOKUP(Table2[[#This Row],[SAP Code]],[26]_16!Y:Z,2,FALSE)/ 1000000, 0)</f>
        <v>0</v>
      </c>
      <c r="BG1288" s="28" t="str">
        <f>IFERROR(VLOOKUP(Table2[[#This Row],[SAP Code]],[26]port!$A:$AD,30,FALSE),"unknown")</f>
        <v>COMP</v>
      </c>
      <c r="BH1288" s="29" t="str">
        <f t="shared" si="352"/>
        <v>Number of operations completed out of the net approved of that year</v>
      </c>
      <c r="BI1288" s="16"/>
    </row>
    <row r="1289" spans="1:61" ht="17.100000000000001" customHeight="1">
      <c r="A1289" s="16" t="s">
        <v>189</v>
      </c>
      <c r="B1289" s="16" t="s">
        <v>4423</v>
      </c>
      <c r="C1289" s="16" t="s">
        <v>4424</v>
      </c>
      <c r="D1289" s="16" t="s">
        <v>4425</v>
      </c>
      <c r="E1289" s="18">
        <v>43985</v>
      </c>
      <c r="F1289" s="16" t="s">
        <v>724</v>
      </c>
      <c r="G1289" s="16" t="s">
        <v>115</v>
      </c>
      <c r="H1289" s="37" t="s">
        <v>194</v>
      </c>
      <c r="I1289" s="16" t="s">
        <v>67</v>
      </c>
      <c r="J1289" s="16" t="s">
        <v>179</v>
      </c>
      <c r="K1289" s="16" t="s">
        <v>84</v>
      </c>
      <c r="L1289" s="16" t="s">
        <v>195</v>
      </c>
      <c r="M1289" s="19">
        <v>180000000</v>
      </c>
      <c r="N1289" s="19">
        <v>146096781.00092527</v>
      </c>
      <c r="O1289" s="20" t="s">
        <v>4426</v>
      </c>
      <c r="P1289" s="21">
        <v>2000200004696</v>
      </c>
      <c r="Q1289" s="20" t="s">
        <v>87</v>
      </c>
      <c r="R1289" s="16" t="str">
        <f t="shared" si="342"/>
        <v>ADB Public</v>
      </c>
      <c r="S1289" s="16" t="str">
        <f t="shared" si="341"/>
        <v>I</v>
      </c>
      <c r="T1289" s="16" t="str">
        <f t="shared" si="340"/>
        <v>ADB Countries</v>
      </c>
      <c r="U1289" s="16" t="str">
        <f t="shared" si="343"/>
        <v>Non-Transition States</v>
      </c>
      <c r="V1289" s="22" t="str">
        <f>IF(ISNUMBER(MATCH(A1289, {"Gabon","Sudan","Niger","Mali","Burkina Faso","Guinea"}, 0)), "De Facto Countries", "Non-De Facto Countries")</f>
        <v>Non-De Facto Countries</v>
      </c>
      <c r="W1289" s="16" t="str">
        <f t="shared" si="354"/>
        <v>North</v>
      </c>
      <c r="X1289" s="16" t="str">
        <f t="shared" si="355"/>
        <v>Social</v>
      </c>
      <c r="Y1289" s="23"/>
      <c r="AC1289" s="23">
        <f>Table2[[#This Row],[Approved Amount_UA Equivalent]]</f>
        <v>146096781.00092527</v>
      </c>
      <c r="AD1289" s="23">
        <f>SUM(Table2[[#This Row],[Feed Africa ]:[Improve Quality Of Life ]])</f>
        <v>146096781.00092527</v>
      </c>
      <c r="AE1289" s="16" t="b">
        <f>Table2[[#This Row],[Total HI5]]=Table2[[#This Row],[Approved Amount_UA Equivalent]]</f>
        <v>1</v>
      </c>
      <c r="AF1289" s="24">
        <v>20</v>
      </c>
      <c r="AG1289" s="20" t="str">
        <f t="shared" si="344"/>
        <v>Policy and Result Based Op</v>
      </c>
      <c r="AH1289" s="24" t="e">
        <f>VLOOKUP(Table2[[#This Row],[SAP Code]],[25]DATA!$A:$G,7,FALSE)</f>
        <v>#N/A</v>
      </c>
      <c r="AI1289" s="20" t="str">
        <f t="shared" si="345"/>
        <v>Policy-Based Lending</v>
      </c>
      <c r="AJ1289" s="25" t="s">
        <v>73</v>
      </c>
      <c r="AK1289" s="25" t="s">
        <v>115</v>
      </c>
      <c r="AL1289" s="23" t="str" cm="1">
        <f t="array" ref="AL1289">_xlfn.SWITCH(AK1289,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89" s="26">
        <v>1</v>
      </c>
      <c r="AN1289" s="25" t="str">
        <f t="shared" si="353"/>
        <v>Sovereign</v>
      </c>
      <c r="AO1289" s="27">
        <v>1</v>
      </c>
      <c r="AP1289" s="23">
        <f>Table2[[#This Row],[Approved Amount_UA Equivalent]]/1000000</f>
        <v>146.09678100092526</v>
      </c>
      <c r="AQ1289" s="19">
        <f t="shared" si="346"/>
        <v>194.43144002727138</v>
      </c>
      <c r="AR1289" s="23" t="str">
        <f t="shared" si="347"/>
        <v>141-150</v>
      </c>
      <c r="AS1289" s="23" t="str">
        <f t="shared" si="348"/>
        <v>141-160</v>
      </c>
      <c r="AT1289" s="23" t="str">
        <f t="shared" si="349"/>
        <v>121-160</v>
      </c>
      <c r="AU1289" s="23" t="str">
        <f t="shared" si="350"/>
        <v>100-200 Mn</v>
      </c>
      <c r="AV1289" s="23">
        <f>Table2[[#This Row],[Amount]]</f>
        <v>180000000</v>
      </c>
      <c r="AW1289" s="23" t="str">
        <f t="shared" si="351"/>
        <v>Jun 2020</v>
      </c>
      <c r="AX1289" s="28">
        <f>IFERROR(VLOOKUP(Table2[[#This Row],[SAP Code]],[26]_16!A:B,2,FALSE),0)</f>
        <v>0</v>
      </c>
      <c r="AY1289" s="28">
        <f>IFERROR(VLOOKUP(Table2[[#This Row],[SAP Code]],[26]_16!D:E,2,FALSE)/ 1000000, 0)</f>
        <v>0</v>
      </c>
      <c r="AZ1289" s="28">
        <f>IFERROR(VLOOKUP(Table2[[#This Row],[SAP Code]],[26]_16!G:H,2,FALSE)/ 1000000, 0)</f>
        <v>0</v>
      </c>
      <c r="BA1289" s="28">
        <f>IFERROR(VLOOKUP(Table2[[#This Row],[SAP Code]],[26]_16!J:K,2,FALSE)/ 1000000, 0)</f>
        <v>0</v>
      </c>
      <c r="BB1289" s="28">
        <f>IFERROR(VLOOKUP(Table2[[#This Row],[SAP Code]],[26]_16!M:N,2,FALSE)/ 1000000, 0)</f>
        <v>0</v>
      </c>
      <c r="BC1289" s="28">
        <f>IFERROR(VLOOKUP(Table2[[#This Row],[SAP Code]],[26]_16!P:Q,2,FALSE),0)</f>
        <v>149.79278665000001</v>
      </c>
      <c r="BD1289" s="28">
        <f>IFERROR(VLOOKUP(Table2[[#This Row],[SAP Code]],[26]_16!S:T,2,FALSE),0)</f>
        <v>0</v>
      </c>
      <c r="BE1289" s="28">
        <f>IFERROR(VLOOKUP(Table2[[#This Row],[SAP Code]],[26]_16!V:W,2,FALSE)/ 1000000, 0)</f>
        <v>0</v>
      </c>
      <c r="BF1289" s="28">
        <f>IFERROR(VLOOKUP(Table2[[#This Row],[SAP Code]],[26]_16!Y:Z,2,FALSE)/ 1000000, 0)</f>
        <v>0</v>
      </c>
      <c r="BG1289" s="28" t="str">
        <f>IFERROR(VLOOKUP(Table2[[#This Row],[SAP Code]],[26]port!$A:$AD,30,FALSE),"unknown")</f>
        <v>COMP</v>
      </c>
      <c r="BH1289" s="29" t="str">
        <f t="shared" si="352"/>
        <v>Number of operations completed out of the net approved of that year</v>
      </c>
      <c r="BI1289" s="16"/>
    </row>
    <row r="1290" spans="1:61" ht="17.100000000000001" customHeight="1">
      <c r="A1290" s="16" t="s">
        <v>343</v>
      </c>
      <c r="B1290" s="16" t="s">
        <v>4382</v>
      </c>
      <c r="C1290" s="16" t="s">
        <v>4427</v>
      </c>
      <c r="D1290" s="16" t="s">
        <v>4428</v>
      </c>
      <c r="E1290" s="18">
        <v>43987</v>
      </c>
      <c r="F1290" s="16" t="s">
        <v>1248</v>
      </c>
      <c r="G1290" s="16" t="s">
        <v>255</v>
      </c>
      <c r="H1290" s="16" t="s">
        <v>348</v>
      </c>
      <c r="I1290" s="16" t="s">
        <v>250</v>
      </c>
      <c r="J1290" s="16" t="s">
        <v>179</v>
      </c>
      <c r="K1290" s="16" t="s">
        <v>84</v>
      </c>
      <c r="L1290" s="16" t="s">
        <v>70</v>
      </c>
      <c r="M1290" s="19">
        <v>288500000</v>
      </c>
      <c r="N1290" s="19">
        <v>210273902.71278843</v>
      </c>
      <c r="O1290" s="20" t="s">
        <v>4429</v>
      </c>
      <c r="P1290" s="21">
        <v>2000200004697</v>
      </c>
      <c r="Q1290" s="20" t="s">
        <v>87</v>
      </c>
      <c r="R1290" s="16" t="str">
        <f t="shared" si="342"/>
        <v>ADB Public</v>
      </c>
      <c r="S1290" s="16" t="str">
        <f t="shared" si="341"/>
        <v>K</v>
      </c>
      <c r="T1290" s="16" t="str">
        <f t="shared" si="340"/>
        <v>ADB Countries</v>
      </c>
      <c r="U1290" s="16" t="str">
        <f t="shared" si="343"/>
        <v>Non-Transition States</v>
      </c>
      <c r="V1290" s="22" t="str">
        <f>IF(ISNUMBER(MATCH(A1290, {"Gabon","Sudan","Niger","Mali","Burkina Faso","Guinea"}, 0)), "De Facto Countries", "Non-De Facto Countries")</f>
        <v>Non-De Facto Countries</v>
      </c>
      <c r="W1290" s="16" t="str">
        <f t="shared" si="354"/>
        <v>Nigeria</v>
      </c>
      <c r="X1290" s="16" t="str">
        <f t="shared" si="355"/>
        <v>Multi-Sector</v>
      </c>
      <c r="Y1290" s="23">
        <f>Table2[[#This Row],[Approved Amount_UA Equivalent]]/5</f>
        <v>42054780.542557687</v>
      </c>
      <c r="Z1290" s="23">
        <f>Table2[[#This Row],[Approved Amount_UA Equivalent]]/5</f>
        <v>42054780.542557687</v>
      </c>
      <c r="AA1290" s="23">
        <f>Table2[[#This Row],[Approved Amount_UA Equivalent]]/5</f>
        <v>42054780.542557687</v>
      </c>
      <c r="AB1290" s="23">
        <f>Table2[[#This Row],[Approved Amount_UA Equivalent]]/5</f>
        <v>42054780.542557687</v>
      </c>
      <c r="AC1290" s="23">
        <f>Table2[[#This Row],[Approved Amount_UA Equivalent]]/5</f>
        <v>42054780.542557687</v>
      </c>
      <c r="AD1290" s="23">
        <f>SUM(Table2[[#This Row],[Feed Africa ]:[Improve Quality Of Life ]])</f>
        <v>210273902.71278843</v>
      </c>
      <c r="AE1290" s="16" t="b">
        <f>Table2[[#This Row],[Total HI5]]=Table2[[#This Row],[Approved Amount_UA Equivalent]]</f>
        <v>1</v>
      </c>
      <c r="AF1290" s="24">
        <v>20</v>
      </c>
      <c r="AG1290" s="20" t="str">
        <f t="shared" si="344"/>
        <v>Policy and Result Based Op</v>
      </c>
      <c r="AH1290" s="24" t="e">
        <f>VLOOKUP(Table2[[#This Row],[SAP Code]],[25]DATA!$A:$G,7,FALSE)</f>
        <v>#N/A</v>
      </c>
      <c r="AI1290" s="20" t="str">
        <f t="shared" si="345"/>
        <v>Policy-Based Lending</v>
      </c>
      <c r="AJ1290" s="25" t="s">
        <v>254</v>
      </c>
      <c r="AK1290" s="25" t="s">
        <v>255</v>
      </c>
      <c r="AL1290" s="23" t="str" cm="1">
        <f t="array" ref="AL1290">_xlfn.SWITCH(AK1290,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90" s="26">
        <v>1</v>
      </c>
      <c r="AN1290" s="25" t="str">
        <f t="shared" si="353"/>
        <v>Sovereign</v>
      </c>
      <c r="AO1290" s="27">
        <v>1</v>
      </c>
      <c r="AP1290" s="23">
        <f>Table2[[#This Row],[Approved Amount_UA Equivalent]]/1000000</f>
        <v>210.27390271278844</v>
      </c>
      <c r="AQ1290" s="19">
        <f t="shared" si="346"/>
        <v>279.84092068628735</v>
      </c>
      <c r="AR1290" s="23" t="str">
        <f t="shared" si="347"/>
        <v>211-220</v>
      </c>
      <c r="AS1290" s="23" t="str">
        <f t="shared" si="348"/>
        <v>201-220</v>
      </c>
      <c r="AT1290" s="23" t="str">
        <f t="shared" si="349"/>
        <v>201-240</v>
      </c>
      <c r="AU1290" s="23" t="str">
        <f t="shared" si="350"/>
        <v>100-300 Mn</v>
      </c>
      <c r="AV1290" s="23">
        <f>Table2[[#This Row],[Amount]]</f>
        <v>288500000</v>
      </c>
      <c r="AW1290" s="23" t="str">
        <f t="shared" si="351"/>
        <v>Jun 2020</v>
      </c>
      <c r="AX1290" s="28">
        <f>IFERROR(VLOOKUP(Table2[[#This Row],[SAP Code]],[26]_16!A:B,2,FALSE),0)</f>
        <v>0</v>
      </c>
      <c r="AY1290" s="28">
        <f>IFERROR(VLOOKUP(Table2[[#This Row],[SAP Code]],[26]_16!D:E,2,FALSE)/ 1000000, 0)</f>
        <v>0</v>
      </c>
      <c r="AZ1290" s="28">
        <f>IFERROR(VLOOKUP(Table2[[#This Row],[SAP Code]],[26]_16!G:H,2,FALSE)/ 1000000, 0)</f>
        <v>0</v>
      </c>
      <c r="BA1290" s="28">
        <f>IFERROR(VLOOKUP(Table2[[#This Row],[SAP Code]],[26]_16!J:K,2,FALSE)/ 1000000, 0)</f>
        <v>0</v>
      </c>
      <c r="BB1290" s="28">
        <f>IFERROR(VLOOKUP(Table2[[#This Row],[SAP Code]],[26]_16!M:N,2,FALSE)/ 1000000, 0)</f>
        <v>0</v>
      </c>
      <c r="BC1290" s="28">
        <f>IFERROR(VLOOKUP(Table2[[#This Row],[SAP Code]],[26]_16!P:Q,2,FALSE),0)</f>
        <v>200.06796069000001</v>
      </c>
      <c r="BD1290" s="28">
        <f>IFERROR(VLOOKUP(Table2[[#This Row],[SAP Code]],[26]_16!S:T,2,FALSE),0)</f>
        <v>0</v>
      </c>
      <c r="BE1290" s="28">
        <f>IFERROR(VLOOKUP(Table2[[#This Row],[SAP Code]],[26]_16!V:W,2,FALSE)/ 1000000, 0)</f>
        <v>0</v>
      </c>
      <c r="BF1290" s="28">
        <f>IFERROR(VLOOKUP(Table2[[#This Row],[SAP Code]],[26]_16!Y:Z,2,FALSE)/ 1000000, 0)</f>
        <v>0</v>
      </c>
      <c r="BG1290" s="28" t="str">
        <f>IFERROR(VLOOKUP(Table2[[#This Row],[SAP Code]],[26]port!$A:$AD,30,FALSE),"unknown")</f>
        <v>APVD</v>
      </c>
      <c r="BH1290" s="29" t="str">
        <f t="shared" si="352"/>
        <v>Ongoing</v>
      </c>
      <c r="BI1290" s="16"/>
    </row>
    <row r="1291" spans="1:61" ht="17.100000000000001" customHeight="1">
      <c r="A1291" s="16" t="s">
        <v>351</v>
      </c>
      <c r="B1291" s="16" t="s">
        <v>4430</v>
      </c>
      <c r="C1291" s="16" t="s">
        <v>4431</v>
      </c>
      <c r="D1291" s="16" t="s">
        <v>4432</v>
      </c>
      <c r="E1291" s="18">
        <v>43987</v>
      </c>
      <c r="F1291" s="16" t="s">
        <v>827</v>
      </c>
      <c r="G1291" s="16" t="s">
        <v>2293</v>
      </c>
      <c r="H1291" s="16" t="s">
        <v>81</v>
      </c>
      <c r="I1291" s="16" t="s">
        <v>250</v>
      </c>
      <c r="J1291" s="16" t="s">
        <v>4433</v>
      </c>
      <c r="K1291" s="16" t="s">
        <v>69</v>
      </c>
      <c r="L1291" s="16" t="s">
        <v>4434</v>
      </c>
      <c r="M1291" s="19">
        <v>1459727</v>
      </c>
      <c r="N1291" s="19">
        <v>771689.0463100021</v>
      </c>
      <c r="O1291" s="20" t="s">
        <v>4435</v>
      </c>
      <c r="P1291" s="21" t="s">
        <v>243</v>
      </c>
      <c r="Q1291" s="20" t="s">
        <v>72</v>
      </c>
      <c r="R1291" s="16" t="str">
        <f t="shared" si="342"/>
        <v>OTHERS</v>
      </c>
      <c r="S1291" s="16" t="str">
        <f t="shared" si="341"/>
        <v>K</v>
      </c>
      <c r="T1291" s="16" t="str">
        <f t="shared" si="340"/>
        <v>ADF Countries</v>
      </c>
      <c r="U1291" s="16" t="str">
        <f t="shared" si="343"/>
        <v>Non-Transition States</v>
      </c>
      <c r="V1291" s="22" t="str">
        <f>IF(ISNUMBER(MATCH(A1291, {"Gabon","Sudan","Niger","Mali","Burkina Faso","Guinea"}, 0)), "De Facto Countries", "Non-De Facto Countries")</f>
        <v>Non-De Facto Countries</v>
      </c>
      <c r="W1291" s="16" t="str">
        <f t="shared" si="354"/>
        <v>East</v>
      </c>
      <c r="X1291" s="16" t="str">
        <f t="shared" si="355"/>
        <v>Multi-Sector</v>
      </c>
      <c r="Y1291" s="23">
        <f>Table2[[#This Row],[Approved Amount_UA Equivalent]]/5</f>
        <v>154337.80926200043</v>
      </c>
      <c r="Z1291" s="23">
        <f>Table2[[#This Row],[Approved Amount_UA Equivalent]]/5</f>
        <v>154337.80926200043</v>
      </c>
      <c r="AA1291" s="23">
        <f>Table2[[#This Row],[Approved Amount_UA Equivalent]]/5</f>
        <v>154337.80926200043</v>
      </c>
      <c r="AB1291" s="23">
        <f>Table2[[#This Row],[Approved Amount_UA Equivalent]]/5</f>
        <v>154337.80926200043</v>
      </c>
      <c r="AC1291" s="23">
        <f>Table2[[#This Row],[Approved Amount_UA Equivalent]]/5</f>
        <v>154337.80926200043</v>
      </c>
      <c r="AD1291" s="23">
        <f>SUM(Table2[[#This Row],[Feed Africa ]:[Improve Quality Of Life ]])</f>
        <v>771689.04631000222</v>
      </c>
      <c r="AE1291" s="16" t="b">
        <f>Table2[[#This Row],[Total HI5]]=Table2[[#This Row],[Approved Amount_UA Equivalent]]</f>
        <v>1</v>
      </c>
      <c r="AF1291" s="24">
        <v>10</v>
      </c>
      <c r="AG1291" s="20" t="str">
        <f t="shared" si="344"/>
        <v>Investment Project</v>
      </c>
      <c r="AH1291" s="24" t="e">
        <f>VLOOKUP(Table2[[#This Row],[SAP Code]],[25]DATA!$A:$G,7,FALSE)</f>
        <v>#N/A</v>
      </c>
      <c r="AI1291" s="20" t="str">
        <f t="shared" si="345"/>
        <v>Other Investment</v>
      </c>
      <c r="AJ1291" s="25" t="s">
        <v>254</v>
      </c>
      <c r="AK1291" s="25" t="s">
        <v>2293</v>
      </c>
      <c r="AL1291" s="23" t="str" cm="1">
        <f t="array" ref="AL1291">_xlfn.SWITCH(AK1291,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291" s="26">
        <v>1</v>
      </c>
      <c r="AN1291" s="25" t="str">
        <f t="shared" si="353"/>
        <v>Sovereign</v>
      </c>
      <c r="AO1291" s="27">
        <v>1</v>
      </c>
      <c r="AP1291" s="23">
        <f>Table2[[#This Row],[Approved Amount_UA Equivalent]]/1000000</f>
        <v>0.77168904631000212</v>
      </c>
      <c r="AQ1291" s="19">
        <f t="shared" si="346"/>
        <v>1.0269946503912033</v>
      </c>
      <c r="AR1291" s="23" t="str">
        <f t="shared" si="347"/>
        <v>1-10</v>
      </c>
      <c r="AS1291" s="23" t="str">
        <f t="shared" si="348"/>
        <v>1-20</v>
      </c>
      <c r="AT1291" s="23" t="str">
        <f t="shared" si="349"/>
        <v>1-40</v>
      </c>
      <c r="AU1291" s="23" t="str">
        <f t="shared" si="350"/>
        <v>&lt;1-50 Mn</v>
      </c>
      <c r="AV1291" s="23">
        <f>Table2[[#This Row],[Amount]]</f>
        <v>1459727</v>
      </c>
      <c r="AW1291" s="23" t="str">
        <f t="shared" si="351"/>
        <v>Jun 2020</v>
      </c>
      <c r="AX1291" s="28">
        <f>IFERROR(VLOOKUP(Table2[[#This Row],[SAP Code]],[26]_16!A:B,2,FALSE),0)</f>
        <v>0</v>
      </c>
      <c r="AY1291" s="28">
        <f>IFERROR(VLOOKUP(Table2[[#This Row],[SAP Code]],[26]_16!D:E,2,FALSE)/ 1000000, 0)</f>
        <v>0</v>
      </c>
      <c r="AZ1291" s="28">
        <f>IFERROR(VLOOKUP(Table2[[#This Row],[SAP Code]],[26]_16!G:H,2,FALSE)/ 1000000, 0)</f>
        <v>0</v>
      </c>
      <c r="BA1291" s="28">
        <f>IFERROR(VLOOKUP(Table2[[#This Row],[SAP Code]],[26]_16!J:K,2,FALSE)/ 1000000, 0)</f>
        <v>0</v>
      </c>
      <c r="BB1291" s="28">
        <f>IFERROR(VLOOKUP(Table2[[#This Row],[SAP Code]],[26]_16!M:N,2,FALSE)/ 1000000, 0)</f>
        <v>0</v>
      </c>
      <c r="BC1291" s="28">
        <f>IFERROR(VLOOKUP(Table2[[#This Row],[SAP Code]],[26]_16!P:Q,2,FALSE),0)</f>
        <v>0</v>
      </c>
      <c r="BD1291" s="28">
        <f>IFERROR(VLOOKUP(Table2[[#This Row],[SAP Code]],[26]_16!S:T,2,FALSE),0)</f>
        <v>0</v>
      </c>
      <c r="BE1291" s="28">
        <f>IFERROR(VLOOKUP(Table2[[#This Row],[SAP Code]],[26]_16!V:W,2,FALSE)/ 1000000, 0)</f>
        <v>0</v>
      </c>
      <c r="BF1291" s="28">
        <f>IFERROR(VLOOKUP(Table2[[#This Row],[SAP Code]],[26]_16!Y:Z,2,FALSE)/ 1000000, 0)</f>
        <v>0</v>
      </c>
      <c r="BG1291" s="28" t="str">
        <f>IFERROR(VLOOKUP(Table2[[#This Row],[SAP Code]],[26]port!$A:$AD,30,FALSE),"unknown")</f>
        <v>unknown</v>
      </c>
      <c r="BH1291" s="29" t="str">
        <f t="shared" si="352"/>
        <v>Unknown</v>
      </c>
      <c r="BI1291" s="16"/>
    </row>
    <row r="1292" spans="1:61" ht="17.100000000000001" customHeight="1">
      <c r="A1292" s="16" t="s">
        <v>316</v>
      </c>
      <c r="B1292" s="16" t="s">
        <v>4436</v>
      </c>
      <c r="C1292" s="16" t="s">
        <v>4437</v>
      </c>
      <c r="D1292" s="16" t="s">
        <v>4438</v>
      </c>
      <c r="E1292" s="18">
        <v>43990</v>
      </c>
      <c r="F1292" s="16" t="s">
        <v>320</v>
      </c>
      <c r="G1292" s="16" t="s">
        <v>255</v>
      </c>
      <c r="H1292" s="16" t="s">
        <v>132</v>
      </c>
      <c r="I1292" s="16" t="s">
        <v>250</v>
      </c>
      <c r="J1292" s="16" t="s">
        <v>179</v>
      </c>
      <c r="K1292" s="16" t="s">
        <v>84</v>
      </c>
      <c r="L1292" s="16" t="s">
        <v>195</v>
      </c>
      <c r="M1292" s="19">
        <v>75000000</v>
      </c>
      <c r="N1292" s="19">
        <v>60873658.750385538</v>
      </c>
      <c r="O1292" s="20" t="s">
        <v>4439</v>
      </c>
      <c r="P1292" s="21">
        <v>2000200004699</v>
      </c>
      <c r="Q1292" s="20" t="s">
        <v>72</v>
      </c>
      <c r="R1292" s="16" t="str">
        <f t="shared" si="342"/>
        <v>ADB Public</v>
      </c>
      <c r="S1292" s="16" t="str">
        <f t="shared" si="341"/>
        <v>K</v>
      </c>
      <c r="T1292" s="16" t="str">
        <f t="shared" ref="T1292:T1355" si="356">IF(A1292="Algeria","ADB Countries",IF(A1292="Angola","ADB Countries",IF(A1292="Benin","ADF Countries",IF(A1292="Botswana","ADB Countries",IF(A1292="Burkina Faso","ADF Countries",IF(A1292="Burundi","ADF Countries",IF(A1292="Cameroon","Blend Countries",IF(A1292="Cape Verde","ADB Countries",IF(A1292="Central African Republic","ADF Countries",IF(A1292="Centrafrique","ADF Countries",IF(A1292="Chad","ADF Countries",IF(A1292="Comoros","ADF Countries",IF(A1292="Congo CG","ADB Countries",IF(A1292="Congo","ADB Countries",IF(A1292="Côte D'Ivoire","Blend Countries",IF(A1292="Dem Rep Congo","ADF Countries",IF(A1292="DEMOCRATIC REPUBLIC OF THE CONGO","ADF Countries",IF(A1292="Djibouti","ADF Countries",IF(A1292="Egypt","ADB Countries",IF(A1292="Eq Guinea","ADB Countries",IF(A1292="Equatorial Guinea","ADB Countries",IF(A1292="Eritrea","ADF Countries",IF(A1292="Swaziland","ADB Countries",IF(A1292="Eswatini","ADB Countries",IF(A1292="Ethiopia","ADF Countries",IF(A1292="Gabon","ADB Countries",IF(A1292="Gambia","ADF Countries",IF(A1292="Ghana","ADF Countries",IF(A1292="Guinea","ADF Countries",IF(A1292="Guinea-Bissau","ADF Countries",IF(A1292="Kenya","Blend Countries",IF(A1292="Lesotho","ADF Countries",IF(A1292="Liberia","ADF Countries",IF(A1292="Libya","ADB Countries",IF(A1292="Madagascar","ADF Countries",IF(A1292="Malawi","ADF Countries",IF(A1292="Mali","ADF Countries",IF(A1292="Mauritania","ADF Countries",IF(A1292="Mauritius","ADB Countries",IF(A1292="Morocco","ADB Countries",IF(A1292="Mozambique","ADF Countries",IF(OR(A1292="Multi",A1292="Multinational",A1292="Multi-Countries"),"Multinational",IF(A1292="Namibia","ADB Countries",IF(A1292="Niger","ADF Countries",IF(A1292="Nigeria","ADB Countries",IF(A1292="Rwanda","ADF Countries",IF(A1292="Sao Tome &amp; Principe","ADF Countries",IF(A1292="Sao Tome","ADF Countries",IF(A1292="Senegal","Blend Countries",IF(A1292="Seychelles","ADB Countries",IF(A1292="Sierra Leone","ADF Countries",IF(A1292="Somalia","ADF Countries",IF(A1292="South Africa","ADB Countries",IF(A1292="South Sudan","ADF Countries",IF(A1292="Sudan","ADF Countries",IF(A1292="Tanzania","Blend Countries",IF(A1292="Togo","ADF Countries",IF(A1292="Tunisia","ADB Countries",IF(A1292="Uganda","ADF Countries",IF(A1292="Zambia","Blend Countries",IF(A1292="Zimbabwe","ADF Countries","")))))))))))))))))))))))))))))))))))))))))))))))))))))))))))))</f>
        <v>Blend Countries</v>
      </c>
      <c r="U1292" s="16" t="str">
        <f t="shared" si="343"/>
        <v>Non-Transition States</v>
      </c>
      <c r="V1292" s="22" t="str">
        <f>IF(ISNUMBER(MATCH(A1292, {"Gabon","Sudan","Niger","Mali","Burkina Faso","Guinea"}, 0)), "De Facto Countries", "Non-De Facto Countries")</f>
        <v>Non-De Facto Countries</v>
      </c>
      <c r="W1292" s="16" t="str">
        <f t="shared" si="354"/>
        <v>West</v>
      </c>
      <c r="X1292" s="16" t="str">
        <f t="shared" si="355"/>
        <v>Multi-Sector</v>
      </c>
      <c r="Y1292" s="23">
        <f>Table2[[#This Row],[Approved Amount_UA Equivalent]]/5</f>
        <v>12174731.750077108</v>
      </c>
      <c r="Z1292" s="23">
        <f>Table2[[#This Row],[Approved Amount_UA Equivalent]]/5</f>
        <v>12174731.750077108</v>
      </c>
      <c r="AA1292" s="23">
        <f>Table2[[#This Row],[Approved Amount_UA Equivalent]]/5</f>
        <v>12174731.750077108</v>
      </c>
      <c r="AB1292" s="23">
        <f>Table2[[#This Row],[Approved Amount_UA Equivalent]]/5</f>
        <v>12174731.750077108</v>
      </c>
      <c r="AC1292" s="23">
        <f>Table2[[#This Row],[Approved Amount_UA Equivalent]]/5</f>
        <v>12174731.750077108</v>
      </c>
      <c r="AD1292" s="23">
        <f>SUM(Table2[[#This Row],[Feed Africa ]:[Improve Quality Of Life ]])</f>
        <v>60873658.750385538</v>
      </c>
      <c r="AE1292" s="16" t="b">
        <f>Table2[[#This Row],[Total HI5]]=Table2[[#This Row],[Approved Amount_UA Equivalent]]</f>
        <v>1</v>
      </c>
      <c r="AF1292" s="24">
        <v>20</v>
      </c>
      <c r="AG1292" s="20" t="str">
        <f t="shared" si="344"/>
        <v>Policy and Result Based Op</v>
      </c>
      <c r="AH1292" s="24" t="e">
        <f>VLOOKUP(Table2[[#This Row],[SAP Code]],[25]DATA!$A:$G,7,FALSE)</f>
        <v>#N/A</v>
      </c>
      <c r="AI1292" s="20" t="str">
        <f t="shared" si="345"/>
        <v>Policy-Based Lending</v>
      </c>
      <c r="AJ1292" s="25" t="s">
        <v>254</v>
      </c>
      <c r="AK1292" s="25" t="s">
        <v>255</v>
      </c>
      <c r="AL1292" s="23" t="str" cm="1">
        <f t="array" ref="AL1292">_xlfn.SWITCH(AK1292,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92" s="26">
        <v>1</v>
      </c>
      <c r="AN1292" s="25" t="str">
        <f t="shared" si="353"/>
        <v>Sovereign</v>
      </c>
      <c r="AO1292" s="27">
        <v>1</v>
      </c>
      <c r="AP1292" s="23">
        <f>Table2[[#This Row],[Approved Amount_UA Equivalent]]/1000000</f>
        <v>60.873658750385538</v>
      </c>
      <c r="AQ1292" s="19">
        <f t="shared" si="346"/>
        <v>81.013100011363093</v>
      </c>
      <c r="AR1292" s="23" t="str">
        <f t="shared" si="347"/>
        <v>61-70</v>
      </c>
      <c r="AS1292" s="23" t="str">
        <f t="shared" si="348"/>
        <v>61-80</v>
      </c>
      <c r="AT1292" s="23" t="str">
        <f t="shared" si="349"/>
        <v>41-80</v>
      </c>
      <c r="AU1292" s="23" t="str">
        <f t="shared" si="350"/>
        <v>50-100 Mn</v>
      </c>
      <c r="AV1292" s="23">
        <f>Table2[[#This Row],[Amount]]</f>
        <v>75000000</v>
      </c>
      <c r="AW1292" s="23" t="str">
        <f t="shared" si="351"/>
        <v>Jun 2020</v>
      </c>
      <c r="AX1292" s="28">
        <f>IFERROR(VLOOKUP(Table2[[#This Row],[SAP Code]],[26]_16!A:B,2,FALSE),0)</f>
        <v>0</v>
      </c>
      <c r="AY1292" s="28">
        <f>IFERROR(VLOOKUP(Table2[[#This Row],[SAP Code]],[26]_16!D:E,2,FALSE)/ 1000000, 0)</f>
        <v>0</v>
      </c>
      <c r="AZ1292" s="28">
        <f>IFERROR(VLOOKUP(Table2[[#This Row],[SAP Code]],[26]_16!G:H,2,FALSE)/ 1000000, 0)</f>
        <v>0</v>
      </c>
      <c r="BA1292" s="28">
        <f>IFERROR(VLOOKUP(Table2[[#This Row],[SAP Code]],[26]_16!J:K,2,FALSE)/ 1000000, 0)</f>
        <v>0</v>
      </c>
      <c r="BB1292" s="28">
        <f>IFERROR(VLOOKUP(Table2[[#This Row],[SAP Code]],[26]_16!M:N,2,FALSE)/ 1000000, 0)</f>
        <v>0</v>
      </c>
      <c r="BC1292" s="28">
        <f>IFERROR(VLOOKUP(Table2[[#This Row],[SAP Code]],[26]_16!P:Q,2,FALSE),0)</f>
        <v>62.849911089999999</v>
      </c>
      <c r="BD1292" s="28">
        <f>IFERROR(VLOOKUP(Table2[[#This Row],[SAP Code]],[26]_16!S:T,2,FALSE),0)</f>
        <v>0</v>
      </c>
      <c r="BE1292" s="28">
        <f>IFERROR(VLOOKUP(Table2[[#This Row],[SAP Code]],[26]_16!V:W,2,FALSE)/ 1000000, 0)</f>
        <v>0</v>
      </c>
      <c r="BF1292" s="28">
        <f>IFERROR(VLOOKUP(Table2[[#This Row],[SAP Code]],[26]_16!Y:Z,2,FALSE)/ 1000000, 0)</f>
        <v>0</v>
      </c>
      <c r="BG1292" s="28" t="str">
        <f>IFERROR(VLOOKUP(Table2[[#This Row],[SAP Code]],[26]port!$A:$AD,30,FALSE),"unknown")</f>
        <v>CLSD</v>
      </c>
      <c r="BH1292" s="29" t="str">
        <f t="shared" si="352"/>
        <v>Number of operations completed out of the net approved of that year</v>
      </c>
      <c r="BI1292" s="16"/>
    </row>
    <row r="1293" spans="1:61" ht="17.100000000000001" customHeight="1">
      <c r="A1293" s="16" t="s">
        <v>141</v>
      </c>
      <c r="B1293" s="16" t="s">
        <v>4440</v>
      </c>
      <c r="C1293" s="16" t="s">
        <v>4441</v>
      </c>
      <c r="D1293" s="16" t="s">
        <v>4442</v>
      </c>
      <c r="E1293" s="18">
        <v>43991</v>
      </c>
      <c r="F1293" s="16" t="s">
        <v>4443</v>
      </c>
      <c r="G1293" s="16" t="s">
        <v>115</v>
      </c>
      <c r="H1293" s="37" t="s">
        <v>213</v>
      </c>
      <c r="I1293" s="16" t="s">
        <v>67</v>
      </c>
      <c r="J1293" s="16" t="s">
        <v>83</v>
      </c>
      <c r="K1293" s="16" t="s">
        <v>69</v>
      </c>
      <c r="L1293" s="16" t="s">
        <v>85</v>
      </c>
      <c r="M1293" s="19">
        <v>15000000</v>
      </c>
      <c r="N1293" s="19">
        <v>15000000</v>
      </c>
      <c r="O1293" s="20" t="s">
        <v>4444</v>
      </c>
      <c r="P1293" s="21">
        <v>2100155040718</v>
      </c>
      <c r="Q1293" s="20" t="s">
        <v>72</v>
      </c>
      <c r="R1293" s="16" t="str">
        <f t="shared" si="342"/>
        <v>ADF Including TSF</v>
      </c>
      <c r="S1293" s="16" t="str">
        <f t="shared" si="341"/>
        <v>I</v>
      </c>
      <c r="T1293" s="16" t="str">
        <f t="shared" si="356"/>
        <v>Multinational</v>
      </c>
      <c r="U1293" s="16" t="str">
        <f t="shared" si="343"/>
        <v>Multinational</v>
      </c>
      <c r="V1293" s="22" t="str">
        <f>IF(ISNUMBER(MATCH(A1293, {"Gabon","Sudan","Niger","Mali","Burkina Faso","Guinea"}, 0)), "De Facto Countries", "Non-De Facto Countries")</f>
        <v>Non-De Facto Countries</v>
      </c>
      <c r="W1293" s="16" t="str">
        <f t="shared" si="354"/>
        <v>Multi</v>
      </c>
      <c r="X1293" s="16" t="str">
        <f t="shared" si="355"/>
        <v>Social</v>
      </c>
      <c r="Y1293" s="23"/>
      <c r="AC1293" s="23">
        <f>Table2[[#This Row],[Approved Amount_UA Equivalent]]</f>
        <v>15000000</v>
      </c>
      <c r="AD1293" s="23">
        <f>SUM(Table2[[#This Row],[Feed Africa ]:[Improve Quality Of Life ]])</f>
        <v>15000000</v>
      </c>
      <c r="AE1293" s="16" t="b">
        <f>Table2[[#This Row],[Total HI5]]=Table2[[#This Row],[Approved Amount_UA Equivalent]]</f>
        <v>1</v>
      </c>
      <c r="AF1293" s="24">
        <v>41</v>
      </c>
      <c r="AG1293" s="20" t="str">
        <f t="shared" si="344"/>
        <v>ISP and Investment Project</v>
      </c>
      <c r="AH1293" s="24" t="e">
        <f>VLOOKUP(Table2[[#This Row],[SAP Code]],[25]DATA!$A:$G,7,FALSE)</f>
        <v>#N/A</v>
      </c>
      <c r="AI1293" s="20" t="str">
        <f t="shared" si="345"/>
        <v>Other Investment</v>
      </c>
      <c r="AJ1293" s="25" t="s">
        <v>73</v>
      </c>
      <c r="AK1293" s="25" t="s">
        <v>115</v>
      </c>
      <c r="AL1293" s="23" t="str" cm="1">
        <f t="array" ref="AL1293">_xlfn.SWITCH(AK1293,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93" s="26">
        <v>1</v>
      </c>
      <c r="AN1293" s="25" t="str">
        <f t="shared" si="353"/>
        <v>Sovereign</v>
      </c>
      <c r="AO1293" s="27">
        <v>1</v>
      </c>
      <c r="AP1293" s="23">
        <f>Table2[[#This Row],[Approved Amount_UA Equivalent]]/1000000</f>
        <v>15</v>
      </c>
      <c r="AQ1293" s="19">
        <f t="shared" si="346"/>
        <v>19.962599999999998</v>
      </c>
      <c r="AR1293" s="23" t="str">
        <f t="shared" si="347"/>
        <v>11-20</v>
      </c>
      <c r="AS1293" s="23" t="str">
        <f t="shared" si="348"/>
        <v>1-20</v>
      </c>
      <c r="AT1293" s="23" t="str">
        <f t="shared" si="349"/>
        <v>1-40</v>
      </c>
      <c r="AU1293" s="23" t="str">
        <f t="shared" si="350"/>
        <v>&lt;1-50 Mn</v>
      </c>
      <c r="AV1293" s="23">
        <f>Table2[[#This Row],[Amount]]</f>
        <v>15000000</v>
      </c>
      <c r="AW1293" s="23" t="str">
        <f t="shared" si="351"/>
        <v>Jun 2020</v>
      </c>
      <c r="AX1293" s="28">
        <f>IFERROR(VLOOKUP(Table2[[#This Row],[SAP Code]],[26]_16!A:B,2,FALSE),0)</f>
        <v>0</v>
      </c>
      <c r="AY1293" s="28">
        <f>IFERROR(VLOOKUP(Table2[[#This Row],[SAP Code]],[26]_16!D:E,2,FALSE)/ 1000000, 0)</f>
        <v>0</v>
      </c>
      <c r="AZ1293" s="28">
        <f>IFERROR(VLOOKUP(Table2[[#This Row],[SAP Code]],[26]_16!G:H,2,FALSE)/ 1000000, 0)</f>
        <v>0</v>
      </c>
      <c r="BA1293" s="28">
        <f>IFERROR(VLOOKUP(Table2[[#This Row],[SAP Code]],[26]_16!J:K,2,FALSE)/ 1000000, 0)</f>
        <v>0</v>
      </c>
      <c r="BB1293" s="28">
        <f>IFERROR(VLOOKUP(Table2[[#This Row],[SAP Code]],[26]_16!M:N,2,FALSE)/ 1000000, 0)</f>
        <v>0</v>
      </c>
      <c r="BC1293" s="28">
        <f>IFERROR(VLOOKUP(Table2[[#This Row],[SAP Code]],[26]_16!P:Q,2,FALSE),0)</f>
        <v>15.211743999999999</v>
      </c>
      <c r="BD1293" s="28">
        <f>IFERROR(VLOOKUP(Table2[[#This Row],[SAP Code]],[26]_16!S:T,2,FALSE),0)</f>
        <v>0</v>
      </c>
      <c r="BE1293" s="28">
        <f>IFERROR(VLOOKUP(Table2[[#This Row],[SAP Code]],[26]_16!V:W,2,FALSE)/ 1000000, 0)</f>
        <v>0.78725699999999998</v>
      </c>
      <c r="BF1293" s="28">
        <f>IFERROR(VLOOKUP(Table2[[#This Row],[SAP Code]],[26]_16!Y:Z,2,FALSE)/ 1000000, 0)</f>
        <v>0</v>
      </c>
      <c r="BG1293" s="28" t="str">
        <f>IFERROR(VLOOKUP(Table2[[#This Row],[SAP Code]],[26]port!$A:$AD,30,FALSE),"unknown")</f>
        <v>OnGo</v>
      </c>
      <c r="BH1293" s="29" t="str">
        <f t="shared" si="352"/>
        <v>Ongoing</v>
      </c>
      <c r="BI1293" s="16"/>
    </row>
    <row r="1294" spans="1:61" ht="17.100000000000001" customHeight="1">
      <c r="A1294" s="16" t="s">
        <v>203</v>
      </c>
      <c r="B1294" s="16" t="s">
        <v>4445</v>
      </c>
      <c r="C1294" s="16" t="s">
        <v>4446</v>
      </c>
      <c r="D1294" s="16" t="s">
        <v>4447</v>
      </c>
      <c r="E1294" s="18">
        <v>43999</v>
      </c>
      <c r="F1294" s="16" t="s">
        <v>207</v>
      </c>
      <c r="G1294" s="16" t="s">
        <v>4448</v>
      </c>
      <c r="H1294" s="37" t="s">
        <v>194</v>
      </c>
      <c r="I1294" s="16" t="s">
        <v>82</v>
      </c>
      <c r="J1294" s="16" t="s">
        <v>179</v>
      </c>
      <c r="K1294" s="16" t="s">
        <v>84</v>
      </c>
      <c r="L1294" s="16" t="s">
        <v>195</v>
      </c>
      <c r="M1294" s="19">
        <v>225000000</v>
      </c>
      <c r="N1294" s="19">
        <v>182620976.2511566</v>
      </c>
      <c r="O1294" s="20" t="s">
        <v>4449</v>
      </c>
      <c r="P1294" s="21">
        <v>2000200004700</v>
      </c>
      <c r="Q1294" s="20" t="s">
        <v>87</v>
      </c>
      <c r="R1294" s="16" t="str">
        <f t="shared" si="342"/>
        <v>ADB Public</v>
      </c>
      <c r="S1294" s="16" t="str">
        <f t="shared" si="341"/>
        <v>F</v>
      </c>
      <c r="T1294" s="16" t="str">
        <f t="shared" si="356"/>
        <v>ADB Countries</v>
      </c>
      <c r="U1294" s="16" t="str">
        <f t="shared" si="343"/>
        <v>Non-Transition States</v>
      </c>
      <c r="V1294" s="22" t="str">
        <f>IF(ISNUMBER(MATCH(A1294, {"Gabon","Sudan","Niger","Mali","Burkina Faso","Guinea"}, 0)), "De Facto Countries", "Non-De Facto Countries")</f>
        <v>Non-De Facto Countries</v>
      </c>
      <c r="W1294" s="16" t="str">
        <f t="shared" si="354"/>
        <v>North</v>
      </c>
      <c r="X1294" s="16" t="str">
        <f t="shared" si="355"/>
        <v>Power</v>
      </c>
      <c r="Y1294" s="23"/>
      <c r="Z1294" s="23">
        <f>Table2[[#This Row],[Approved Amount_UA Equivalent]]</f>
        <v>182620976.2511566</v>
      </c>
      <c r="AD1294" s="23">
        <f>SUM(Table2[[#This Row],[Feed Africa ]:[Improve Quality Of Life ]])</f>
        <v>182620976.2511566</v>
      </c>
      <c r="AE1294" s="16" t="b">
        <f>Table2[[#This Row],[Total HI5]]=Table2[[#This Row],[Approved Amount_UA Equivalent]]</f>
        <v>1</v>
      </c>
      <c r="AF1294" s="24">
        <v>21</v>
      </c>
      <c r="AG1294" s="20" t="str">
        <f t="shared" si="344"/>
        <v>Policy and Result Based Op</v>
      </c>
      <c r="AH1294" s="24" t="e">
        <f>VLOOKUP(Table2[[#This Row],[SAP Code]],[25]DATA!$A:$G,7,FALSE)</f>
        <v>#N/A</v>
      </c>
      <c r="AI1294" s="20" t="str">
        <f t="shared" si="345"/>
        <v>Policy-Based Lending</v>
      </c>
      <c r="AJ1294" s="25" t="s">
        <v>89</v>
      </c>
      <c r="AK1294" s="25" t="s">
        <v>90</v>
      </c>
      <c r="AL1294" s="23" t="str" cm="1">
        <f t="array" ref="AL1294">_xlfn.SWITCH(AK1294,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94" s="26">
        <v>1</v>
      </c>
      <c r="AN1294" s="25" t="str">
        <f t="shared" si="353"/>
        <v>Sovereign</v>
      </c>
      <c r="AO1294" s="27">
        <v>1</v>
      </c>
      <c r="AP1294" s="23">
        <f>Table2[[#This Row],[Approved Amount_UA Equivalent]]/1000000</f>
        <v>182.62097625115661</v>
      </c>
      <c r="AQ1294" s="19">
        <f t="shared" si="346"/>
        <v>243.03930003408925</v>
      </c>
      <c r="AR1294" s="23" t="str">
        <f t="shared" si="347"/>
        <v>181-190</v>
      </c>
      <c r="AS1294" s="23" t="str">
        <f t="shared" si="348"/>
        <v>181-200</v>
      </c>
      <c r="AT1294" s="23" t="str">
        <f t="shared" si="349"/>
        <v>161-200</v>
      </c>
      <c r="AU1294" s="23" t="str">
        <f t="shared" si="350"/>
        <v>100-200 Mn</v>
      </c>
      <c r="AV1294" s="23">
        <f>Table2[[#This Row],[Amount]]</f>
        <v>225000000</v>
      </c>
      <c r="AW1294" s="23" t="str">
        <f t="shared" si="351"/>
        <v>Jun 2020</v>
      </c>
      <c r="AX1294" s="28">
        <f>IFERROR(VLOOKUP(Table2[[#This Row],[SAP Code]],[26]_16!A:B,2,FALSE),0)</f>
        <v>0</v>
      </c>
      <c r="AY1294" s="28">
        <f>IFERROR(VLOOKUP(Table2[[#This Row],[SAP Code]],[26]_16!D:E,2,FALSE)/ 1000000, 0)</f>
        <v>0</v>
      </c>
      <c r="AZ1294" s="28">
        <f>IFERROR(VLOOKUP(Table2[[#This Row],[SAP Code]],[26]_16!G:H,2,FALSE)/ 1000000, 0)</f>
        <v>0</v>
      </c>
      <c r="BA1294" s="28">
        <f>IFERROR(VLOOKUP(Table2[[#This Row],[SAP Code]],[26]_16!J:K,2,FALSE)/ 1000000, 0)</f>
        <v>0</v>
      </c>
      <c r="BB1294" s="28">
        <f>IFERROR(VLOOKUP(Table2[[#This Row],[SAP Code]],[26]_16!M:N,2,FALSE)/ 1000000, 0)</f>
        <v>0</v>
      </c>
      <c r="BC1294" s="28">
        <f>IFERROR(VLOOKUP(Table2[[#This Row],[SAP Code]],[26]_16!P:Q,2,FALSE),0)</f>
        <v>0</v>
      </c>
      <c r="BD1294" s="28">
        <f>IFERROR(VLOOKUP(Table2[[#This Row],[SAP Code]],[26]_16!S:T,2,FALSE),0)</f>
        <v>187.77383684</v>
      </c>
      <c r="BE1294" s="28">
        <f>IFERROR(VLOOKUP(Table2[[#This Row],[SAP Code]],[26]_16!V:W,2,FALSE)/ 1000000, 0)</f>
        <v>0</v>
      </c>
      <c r="BF1294" s="28">
        <f>IFERROR(VLOOKUP(Table2[[#This Row],[SAP Code]],[26]_16!Y:Z,2,FALSE)/ 1000000, 0)</f>
        <v>0</v>
      </c>
      <c r="BG1294" s="28" t="str">
        <f>IFERROR(VLOOKUP(Table2[[#This Row],[SAP Code]],[26]port!$A:$AD,30,FALSE),"unknown")</f>
        <v>COMP</v>
      </c>
      <c r="BH1294" s="29" t="str">
        <f t="shared" si="352"/>
        <v>Number of operations completed out of the net approved of that year</v>
      </c>
      <c r="BI1294" s="16"/>
    </row>
    <row r="1295" spans="1:61" ht="17.100000000000001" customHeight="1">
      <c r="A1295" s="16" t="s">
        <v>1171</v>
      </c>
      <c r="B1295" s="16" t="s">
        <v>4450</v>
      </c>
      <c r="C1295" s="16" t="s">
        <v>4451</v>
      </c>
      <c r="D1295" s="16" t="s">
        <v>4452</v>
      </c>
      <c r="E1295" s="18">
        <v>43999</v>
      </c>
      <c r="F1295" s="16" t="s">
        <v>1175</v>
      </c>
      <c r="G1295" s="16" t="s">
        <v>115</v>
      </c>
      <c r="H1295" s="16" t="s">
        <v>81</v>
      </c>
      <c r="I1295" s="16" t="s">
        <v>67</v>
      </c>
      <c r="J1295" s="16" t="s">
        <v>2463</v>
      </c>
      <c r="K1295" s="16" t="s">
        <v>69</v>
      </c>
      <c r="L1295" s="16" t="s">
        <v>85</v>
      </c>
      <c r="M1295" s="19">
        <v>3000000</v>
      </c>
      <c r="N1295" s="19">
        <v>3000000</v>
      </c>
      <c r="O1295" s="20" t="s">
        <v>4453</v>
      </c>
      <c r="P1295" s="21">
        <v>5900155016204</v>
      </c>
      <c r="Q1295" s="20" t="s">
        <v>87</v>
      </c>
      <c r="R1295" s="16" t="str">
        <f t="shared" si="342"/>
        <v>ADF Including TSF</v>
      </c>
      <c r="S1295" s="16" t="str">
        <f t="shared" si="341"/>
        <v>I</v>
      </c>
      <c r="T1295" s="16" t="str">
        <f t="shared" si="356"/>
        <v>ADF Countries</v>
      </c>
      <c r="U1295" s="16" t="str">
        <f t="shared" si="343"/>
        <v>Transition States</v>
      </c>
      <c r="V1295" s="22" t="str">
        <f>IF(ISNUMBER(MATCH(A1295, {"Gabon","Sudan","Niger","Mali","Burkina Faso","Guinea"}, 0)), "De Facto Countries", "Non-De Facto Countries")</f>
        <v>Non-De Facto Countries</v>
      </c>
      <c r="W1295" s="16" t="str">
        <f t="shared" si="354"/>
        <v>East</v>
      </c>
      <c r="X1295" s="16" t="str">
        <f t="shared" si="355"/>
        <v>Social</v>
      </c>
      <c r="Y1295" s="23"/>
      <c r="AC1295" s="23">
        <f>Table2[[#This Row],[Approved Amount_UA Equivalent]]</f>
        <v>3000000</v>
      </c>
      <c r="AD1295" s="23">
        <f>SUM(Table2[[#This Row],[Feed Africa ]:[Improve Quality Of Life ]])</f>
        <v>3000000</v>
      </c>
      <c r="AE1295" s="16" t="b">
        <f>Table2[[#This Row],[Total HI5]]=Table2[[#This Row],[Approved Amount_UA Equivalent]]</f>
        <v>1</v>
      </c>
      <c r="AF1295" s="24">
        <v>40</v>
      </c>
      <c r="AG1295" s="20" t="str">
        <f t="shared" si="344"/>
        <v>ISP and Investment Project</v>
      </c>
      <c r="AH1295" s="24" t="e">
        <f>VLOOKUP(Table2[[#This Row],[SAP Code]],[25]DATA!$A:$G,7,FALSE)</f>
        <v>#N/A</v>
      </c>
      <c r="AI1295" s="20" t="str">
        <f t="shared" si="345"/>
        <v>Other Investment</v>
      </c>
      <c r="AJ1295" s="25" t="s">
        <v>73</v>
      </c>
      <c r="AK1295" s="25" t="s">
        <v>115</v>
      </c>
      <c r="AL1295" s="23" t="str" cm="1">
        <f t="array" ref="AL1295">_xlfn.SWITCH(AK1295,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295" s="26">
        <v>1</v>
      </c>
      <c r="AN1295" s="25" t="str">
        <f t="shared" si="353"/>
        <v>Sovereign</v>
      </c>
      <c r="AO1295" s="27">
        <v>1</v>
      </c>
      <c r="AP1295" s="23">
        <f>Table2[[#This Row],[Approved Amount_UA Equivalent]]/1000000</f>
        <v>3</v>
      </c>
      <c r="AQ1295" s="19">
        <f t="shared" si="346"/>
        <v>3.9925199999999998</v>
      </c>
      <c r="AR1295" s="23" t="str">
        <f t="shared" si="347"/>
        <v>1-10</v>
      </c>
      <c r="AS1295" s="23" t="str">
        <f t="shared" si="348"/>
        <v>1-20</v>
      </c>
      <c r="AT1295" s="23" t="str">
        <f t="shared" si="349"/>
        <v>1-40</v>
      </c>
      <c r="AU1295" s="23" t="str">
        <f t="shared" si="350"/>
        <v>&lt;1-50 Mn</v>
      </c>
      <c r="AV1295" s="23">
        <f>Table2[[#This Row],[Amount]]</f>
        <v>3000000</v>
      </c>
      <c r="AW1295" s="23" t="str">
        <f t="shared" si="351"/>
        <v>Jun 2020</v>
      </c>
      <c r="AX1295" s="28">
        <f>IFERROR(VLOOKUP(Table2[[#This Row],[SAP Code]],[26]_16!A:B,2,FALSE),0)</f>
        <v>0</v>
      </c>
      <c r="AY1295" s="28">
        <f>IFERROR(VLOOKUP(Table2[[#This Row],[SAP Code]],[26]_16!D:E,2,FALSE)/ 1000000, 0)</f>
        <v>0</v>
      </c>
      <c r="AZ1295" s="28">
        <f>IFERROR(VLOOKUP(Table2[[#This Row],[SAP Code]],[26]_16!G:H,2,FALSE)/ 1000000, 0)</f>
        <v>0</v>
      </c>
      <c r="BA1295" s="28">
        <f>IFERROR(VLOOKUP(Table2[[#This Row],[SAP Code]],[26]_16!J:K,2,FALSE)/ 1000000, 0)</f>
        <v>0</v>
      </c>
      <c r="BB1295" s="28">
        <f>IFERROR(VLOOKUP(Table2[[#This Row],[SAP Code]],[26]_16!M:N,2,FALSE)/ 1000000, 0)</f>
        <v>0</v>
      </c>
      <c r="BC1295" s="28">
        <f>IFERROR(VLOOKUP(Table2[[#This Row],[SAP Code]],[26]_16!P:Q,2,FALSE),0)</f>
        <v>3</v>
      </c>
      <c r="BD1295" s="28">
        <f>IFERROR(VLOOKUP(Table2[[#This Row],[SAP Code]],[26]_16!S:T,2,FALSE),0)</f>
        <v>0</v>
      </c>
      <c r="BE1295" s="28">
        <f>IFERROR(VLOOKUP(Table2[[#This Row],[SAP Code]],[26]_16!V:W,2,FALSE)/ 1000000, 0)</f>
        <v>0</v>
      </c>
      <c r="BF1295" s="28">
        <f>IFERROR(VLOOKUP(Table2[[#This Row],[SAP Code]],[26]_16!Y:Z,2,FALSE)/ 1000000, 0)</f>
        <v>0</v>
      </c>
      <c r="BG1295" s="28" t="str">
        <f>IFERROR(VLOOKUP(Table2[[#This Row],[SAP Code]],[26]port!$A:$AD,30,FALSE),"unknown")</f>
        <v>COMP</v>
      </c>
      <c r="BH1295" s="29" t="str">
        <f t="shared" si="352"/>
        <v>Number of operations completed out of the net approved of that year</v>
      </c>
      <c r="BI1295" s="16"/>
    </row>
    <row r="1296" spans="1:61" ht="17.100000000000001" customHeight="1">
      <c r="A1296" s="16" t="s">
        <v>60</v>
      </c>
      <c r="B1296" s="16" t="s">
        <v>4454</v>
      </c>
      <c r="C1296" s="16" t="s">
        <v>4455</v>
      </c>
      <c r="D1296" s="16" t="s">
        <v>4456</v>
      </c>
      <c r="E1296" s="18">
        <v>44004</v>
      </c>
      <c r="F1296" s="16" t="s">
        <v>436</v>
      </c>
      <c r="G1296" s="16" t="s">
        <v>255</v>
      </c>
      <c r="H1296" s="16" t="s">
        <v>66</v>
      </c>
      <c r="I1296" s="16" t="s">
        <v>250</v>
      </c>
      <c r="J1296" s="16" t="s">
        <v>179</v>
      </c>
      <c r="K1296" s="16" t="s">
        <v>84</v>
      </c>
      <c r="L1296" s="16" t="s">
        <v>195</v>
      </c>
      <c r="M1296" s="19">
        <v>88000000</v>
      </c>
      <c r="N1296" s="19">
        <v>71425092.933785692</v>
      </c>
      <c r="O1296" s="20" t="s">
        <v>4457</v>
      </c>
      <c r="P1296" s="21">
        <v>2000200004706</v>
      </c>
      <c r="Q1296" s="20" t="s">
        <v>72</v>
      </c>
      <c r="R1296" s="16" t="str">
        <f t="shared" si="342"/>
        <v>ADB Public</v>
      </c>
      <c r="S1296" s="16" t="str">
        <f t="shared" si="341"/>
        <v>K</v>
      </c>
      <c r="T1296" s="16" t="str">
        <f t="shared" si="356"/>
        <v>Blend Countries</v>
      </c>
      <c r="U1296" s="16" t="str">
        <f t="shared" si="343"/>
        <v>Non-Transition States</v>
      </c>
      <c r="V1296" s="22" t="str">
        <f>IF(ISNUMBER(MATCH(A1296, {"Gabon","Sudan","Niger","Mali","Burkina Faso","Guinea"}, 0)), "De Facto Countries", "Non-De Facto Countries")</f>
        <v>Non-De Facto Countries</v>
      </c>
      <c r="W1296" s="16" t="str">
        <f t="shared" si="354"/>
        <v>Central</v>
      </c>
      <c r="X1296" s="16" t="str">
        <f t="shared" si="355"/>
        <v>Multi-Sector</v>
      </c>
      <c r="Y1296" s="23">
        <f>Table2[[#This Row],[Approved Amount_UA Equivalent]]/5</f>
        <v>14285018.586757138</v>
      </c>
      <c r="Z1296" s="23">
        <f>Table2[[#This Row],[Approved Amount_UA Equivalent]]/5</f>
        <v>14285018.586757138</v>
      </c>
      <c r="AA1296" s="23">
        <f>Table2[[#This Row],[Approved Amount_UA Equivalent]]/5</f>
        <v>14285018.586757138</v>
      </c>
      <c r="AB1296" s="23">
        <f>Table2[[#This Row],[Approved Amount_UA Equivalent]]/5</f>
        <v>14285018.586757138</v>
      </c>
      <c r="AC1296" s="23">
        <f>Table2[[#This Row],[Approved Amount_UA Equivalent]]/5</f>
        <v>14285018.586757138</v>
      </c>
      <c r="AD1296" s="23">
        <f>SUM(Table2[[#This Row],[Feed Africa ]:[Improve Quality Of Life ]])</f>
        <v>71425092.933785692</v>
      </c>
      <c r="AE1296" s="16" t="b">
        <f>Table2[[#This Row],[Total HI5]]=Table2[[#This Row],[Approved Amount_UA Equivalent]]</f>
        <v>1</v>
      </c>
      <c r="AF1296" s="24">
        <v>20</v>
      </c>
      <c r="AG1296" s="20" t="str">
        <f t="shared" si="344"/>
        <v>Policy and Result Based Op</v>
      </c>
      <c r="AH1296" s="24" t="e">
        <f>VLOOKUP(Table2[[#This Row],[SAP Code]],[25]DATA!$A:$G,7,FALSE)</f>
        <v>#N/A</v>
      </c>
      <c r="AI1296" s="20" t="str">
        <f t="shared" si="345"/>
        <v>Policy-Based Lending</v>
      </c>
      <c r="AJ1296" s="25" t="s">
        <v>254</v>
      </c>
      <c r="AK1296" s="25" t="s">
        <v>255</v>
      </c>
      <c r="AL1296" s="23" t="str" cm="1">
        <f t="array" ref="AL1296">_xlfn.SWITCH(AK1296,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96" s="26">
        <v>1</v>
      </c>
      <c r="AN1296" s="25" t="str">
        <f t="shared" si="353"/>
        <v>Sovereign</v>
      </c>
      <c r="AO1296" s="27">
        <v>1</v>
      </c>
      <c r="AP1296" s="23">
        <f>Table2[[#This Row],[Approved Amount_UA Equivalent]]/1000000</f>
        <v>71.425092933785692</v>
      </c>
      <c r="AQ1296" s="19">
        <f t="shared" si="346"/>
        <v>95.055370679999356</v>
      </c>
      <c r="AR1296" s="23" t="str">
        <f t="shared" si="347"/>
        <v>71-80</v>
      </c>
      <c r="AS1296" s="23" t="str">
        <f t="shared" si="348"/>
        <v>61-80</v>
      </c>
      <c r="AT1296" s="23" t="str">
        <f t="shared" si="349"/>
        <v>41-80</v>
      </c>
      <c r="AU1296" s="23" t="str">
        <f t="shared" si="350"/>
        <v>50-100 Mn</v>
      </c>
      <c r="AV1296" s="23">
        <f>Table2[[#This Row],[Amount]]</f>
        <v>88000000</v>
      </c>
      <c r="AW1296" s="23" t="str">
        <f t="shared" si="351"/>
        <v>Jun 2020</v>
      </c>
      <c r="AX1296" s="28">
        <f>IFERROR(VLOOKUP(Table2[[#This Row],[SAP Code]],[26]_16!A:B,2,FALSE),0)</f>
        <v>0</v>
      </c>
      <c r="AY1296" s="28">
        <f>IFERROR(VLOOKUP(Table2[[#This Row],[SAP Code]],[26]_16!D:E,2,FALSE)/ 1000000, 0)</f>
        <v>0</v>
      </c>
      <c r="AZ1296" s="28">
        <f>IFERROR(VLOOKUP(Table2[[#This Row],[SAP Code]],[26]_16!G:H,2,FALSE)/ 1000000, 0)</f>
        <v>0</v>
      </c>
      <c r="BA1296" s="28">
        <f>IFERROR(VLOOKUP(Table2[[#This Row],[SAP Code]],[26]_16!J:K,2,FALSE)/ 1000000, 0)</f>
        <v>0</v>
      </c>
      <c r="BB1296" s="28">
        <f>IFERROR(VLOOKUP(Table2[[#This Row],[SAP Code]],[26]_16!M:N,2,FALSE)/ 1000000, 0)</f>
        <v>0</v>
      </c>
      <c r="BC1296" s="28">
        <f>IFERROR(VLOOKUP(Table2[[#This Row],[SAP Code]],[26]_16!P:Q,2,FALSE),0)</f>
        <v>73.718512559999994</v>
      </c>
      <c r="BD1296" s="28">
        <f>IFERROR(VLOOKUP(Table2[[#This Row],[SAP Code]],[26]_16!S:T,2,FALSE),0)</f>
        <v>0</v>
      </c>
      <c r="BE1296" s="28">
        <f>IFERROR(VLOOKUP(Table2[[#This Row],[SAP Code]],[26]_16!V:W,2,FALSE)/ 1000000, 0)</f>
        <v>0</v>
      </c>
      <c r="BF1296" s="28">
        <f>IFERROR(VLOOKUP(Table2[[#This Row],[SAP Code]],[26]_16!Y:Z,2,FALSE)/ 1000000, 0)</f>
        <v>0</v>
      </c>
      <c r="BG1296" s="28" t="str">
        <f>IFERROR(VLOOKUP(Table2[[#This Row],[SAP Code]],[26]port!$A:$AD,30,FALSE),"unknown")</f>
        <v>COMP</v>
      </c>
      <c r="BH1296" s="29" t="str">
        <f t="shared" si="352"/>
        <v>Number of operations completed out of the net approved of that year</v>
      </c>
      <c r="BI1296" s="16"/>
    </row>
    <row r="1297" spans="1:61" ht="17.100000000000001" customHeight="1">
      <c r="A1297" s="16" t="s">
        <v>181</v>
      </c>
      <c r="B1297" s="16" t="s">
        <v>4458</v>
      </c>
      <c r="C1297" s="16" t="s">
        <v>4459</v>
      </c>
      <c r="D1297" s="16" t="s">
        <v>4460</v>
      </c>
      <c r="E1297" s="18">
        <v>44004</v>
      </c>
      <c r="F1297" s="16" t="s">
        <v>185</v>
      </c>
      <c r="G1297" s="16" t="s">
        <v>255</v>
      </c>
      <c r="H1297" s="16" t="s">
        <v>81</v>
      </c>
      <c r="I1297" s="16" t="s">
        <v>250</v>
      </c>
      <c r="J1297" s="16" t="s">
        <v>179</v>
      </c>
      <c r="K1297" s="16" t="s">
        <v>84</v>
      </c>
      <c r="L1297" s="16" t="s">
        <v>70</v>
      </c>
      <c r="M1297" s="19">
        <v>10000000</v>
      </c>
      <c r="N1297" s="19">
        <v>7288523.4909112109</v>
      </c>
      <c r="O1297" s="20" t="s">
        <v>4461</v>
      </c>
      <c r="P1297" s="21">
        <v>2000200004701</v>
      </c>
      <c r="Q1297" s="20" t="s">
        <v>72</v>
      </c>
      <c r="R1297" s="16" t="str">
        <f t="shared" si="342"/>
        <v>ADB Public</v>
      </c>
      <c r="S1297" s="16" t="str">
        <f t="shared" si="341"/>
        <v>K</v>
      </c>
      <c r="T1297" s="16" t="str">
        <f t="shared" si="356"/>
        <v>ADB Countries</v>
      </c>
      <c r="U1297" s="16" t="str">
        <f t="shared" si="343"/>
        <v>Non-Transition States</v>
      </c>
      <c r="V1297" s="22" t="str">
        <f>IF(ISNUMBER(MATCH(A1297, {"Gabon","Sudan","Niger","Mali","Burkina Faso","Guinea"}, 0)), "De Facto Countries", "Non-De Facto Countries")</f>
        <v>Non-De Facto Countries</v>
      </c>
      <c r="W1297" s="16" t="str">
        <f t="shared" si="354"/>
        <v>East</v>
      </c>
      <c r="X1297" s="16" t="str">
        <f t="shared" si="355"/>
        <v>Multi-Sector</v>
      </c>
      <c r="Y1297" s="23">
        <f>Table2[[#This Row],[Approved Amount_UA Equivalent]]/5</f>
        <v>1457704.6981822422</v>
      </c>
      <c r="Z1297" s="23">
        <f>Table2[[#This Row],[Approved Amount_UA Equivalent]]/5</f>
        <v>1457704.6981822422</v>
      </c>
      <c r="AA1297" s="23">
        <f>Table2[[#This Row],[Approved Amount_UA Equivalent]]/5</f>
        <v>1457704.6981822422</v>
      </c>
      <c r="AB1297" s="23">
        <f>Table2[[#This Row],[Approved Amount_UA Equivalent]]/5</f>
        <v>1457704.6981822422</v>
      </c>
      <c r="AC1297" s="23">
        <f>Table2[[#This Row],[Approved Amount_UA Equivalent]]/5</f>
        <v>1457704.6981822422</v>
      </c>
      <c r="AD1297" s="23">
        <f>SUM(Table2[[#This Row],[Feed Africa ]:[Improve Quality Of Life ]])</f>
        <v>7288523.4909112109</v>
      </c>
      <c r="AE1297" s="16" t="b">
        <f>Table2[[#This Row],[Total HI5]]=Table2[[#This Row],[Approved Amount_UA Equivalent]]</f>
        <v>1</v>
      </c>
      <c r="AF1297" s="24">
        <v>20</v>
      </c>
      <c r="AG1297" s="20" t="str">
        <f t="shared" si="344"/>
        <v>Policy and Result Based Op</v>
      </c>
      <c r="AH1297" s="24" t="e">
        <f>VLOOKUP(Table2[[#This Row],[SAP Code]],[25]DATA!$A:$G,7,FALSE)</f>
        <v>#N/A</v>
      </c>
      <c r="AI1297" s="20" t="str">
        <f t="shared" si="345"/>
        <v>Policy-Based Lending</v>
      </c>
      <c r="AJ1297" s="25" t="s">
        <v>254</v>
      </c>
      <c r="AK1297" s="25" t="s">
        <v>255</v>
      </c>
      <c r="AL1297" s="23" t="str" cm="1">
        <f t="array" ref="AL1297">_xlfn.SWITCH(AK1297,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97" s="26">
        <v>1</v>
      </c>
      <c r="AN1297" s="25" t="str">
        <f t="shared" si="353"/>
        <v>Sovereign</v>
      </c>
      <c r="AO1297" s="27">
        <v>1</v>
      </c>
      <c r="AP1297" s="23">
        <f>Table2[[#This Row],[Approved Amount_UA Equivalent]]/1000000</f>
        <v>7.2885234909112109</v>
      </c>
      <c r="AQ1297" s="19">
        <f t="shared" si="346"/>
        <v>9.6998586026442766</v>
      </c>
      <c r="AR1297" s="23" t="str">
        <f t="shared" si="347"/>
        <v>1-10</v>
      </c>
      <c r="AS1297" s="23" t="str">
        <f t="shared" si="348"/>
        <v>1-20</v>
      </c>
      <c r="AT1297" s="23" t="str">
        <f t="shared" si="349"/>
        <v>1-40</v>
      </c>
      <c r="AU1297" s="23" t="str">
        <f t="shared" si="350"/>
        <v>&lt;1-50 Mn</v>
      </c>
      <c r="AV1297" s="23">
        <f>Table2[[#This Row],[Amount]]</f>
        <v>10000000</v>
      </c>
      <c r="AW1297" s="23" t="str">
        <f t="shared" si="351"/>
        <v>Jun 2020</v>
      </c>
      <c r="AX1297" s="28">
        <f>IFERROR(VLOOKUP(Table2[[#This Row],[SAP Code]],[26]_16!A:B,2,FALSE),0)</f>
        <v>0</v>
      </c>
      <c r="AY1297" s="28">
        <f>IFERROR(VLOOKUP(Table2[[#This Row],[SAP Code]],[26]_16!D:E,2,FALSE)/ 1000000, 0)</f>
        <v>0</v>
      </c>
      <c r="AZ1297" s="28">
        <f>IFERROR(VLOOKUP(Table2[[#This Row],[SAP Code]],[26]_16!G:H,2,FALSE)/ 1000000, 0)</f>
        <v>0</v>
      </c>
      <c r="BA1297" s="28">
        <f>IFERROR(VLOOKUP(Table2[[#This Row],[SAP Code]],[26]_16!J:K,2,FALSE)/ 1000000, 0)</f>
        <v>0</v>
      </c>
      <c r="BB1297" s="28">
        <f>IFERROR(VLOOKUP(Table2[[#This Row],[SAP Code]],[26]_16!M:N,2,FALSE)/ 1000000, 0)</f>
        <v>0</v>
      </c>
      <c r="BC1297" s="28">
        <f>IFERROR(VLOOKUP(Table2[[#This Row],[SAP Code]],[26]_16!P:Q,2,FALSE),0)</f>
        <v>7.09179621</v>
      </c>
      <c r="BD1297" s="28">
        <f>IFERROR(VLOOKUP(Table2[[#This Row],[SAP Code]],[26]_16!S:T,2,FALSE),0)</f>
        <v>0</v>
      </c>
      <c r="BE1297" s="28">
        <f>IFERROR(VLOOKUP(Table2[[#This Row],[SAP Code]],[26]_16!V:W,2,FALSE)/ 1000000, 0)</f>
        <v>0</v>
      </c>
      <c r="BF1297" s="28">
        <f>IFERROR(VLOOKUP(Table2[[#This Row],[SAP Code]],[26]_16!Y:Z,2,FALSE)/ 1000000, 0)</f>
        <v>0</v>
      </c>
      <c r="BG1297" s="28" t="str">
        <f>IFERROR(VLOOKUP(Table2[[#This Row],[SAP Code]],[26]port!$A:$AD,30,FALSE),"unknown")</f>
        <v>CLSD</v>
      </c>
      <c r="BH1297" s="29" t="str">
        <f t="shared" si="352"/>
        <v>Number of operations completed out of the net approved of that year</v>
      </c>
      <c r="BI1297" s="16"/>
    </row>
    <row r="1298" spans="1:61" ht="17.100000000000001" customHeight="1">
      <c r="A1298" s="38" t="s">
        <v>769</v>
      </c>
      <c r="B1298" s="16" t="s">
        <v>4462</v>
      </c>
      <c r="C1298" s="16" t="s">
        <v>4463</v>
      </c>
      <c r="D1298" s="16" t="s">
        <v>4464</v>
      </c>
      <c r="E1298" s="18">
        <v>44004</v>
      </c>
      <c r="F1298" s="16" t="s">
        <v>773</v>
      </c>
      <c r="G1298" s="16" t="s">
        <v>90</v>
      </c>
      <c r="H1298" s="16" t="s">
        <v>66</v>
      </c>
      <c r="I1298" s="16" t="s">
        <v>82</v>
      </c>
      <c r="J1298" s="16" t="s">
        <v>3616</v>
      </c>
      <c r="K1298" s="16" t="s">
        <v>69</v>
      </c>
      <c r="L1298" s="16" t="s">
        <v>195</v>
      </c>
      <c r="M1298" s="19">
        <v>29410000</v>
      </c>
      <c r="N1298" s="19">
        <v>23870590.717984516</v>
      </c>
      <c r="O1298" s="20" t="s">
        <v>2448</v>
      </c>
      <c r="P1298" s="21">
        <v>5110155000801</v>
      </c>
      <c r="Q1298" s="20" t="s">
        <v>72</v>
      </c>
      <c r="R1298" s="16" t="str">
        <f t="shared" si="342"/>
        <v>OTHERS</v>
      </c>
      <c r="S1298" s="16" t="str">
        <f t="shared" si="341"/>
        <v>F</v>
      </c>
      <c r="T1298" s="16" t="str">
        <f t="shared" si="356"/>
        <v>ADF Countries</v>
      </c>
      <c r="U1298" s="16" t="str">
        <f t="shared" si="343"/>
        <v>Transition States</v>
      </c>
      <c r="V1298" s="22" t="str">
        <f>IF(ISNUMBER(MATCH(A1298, {"Gabon","Sudan","Niger","Mali","Burkina Faso","Guinea"}, 0)), "De Facto Countries", "Non-De Facto Countries")</f>
        <v>Non-De Facto Countries</v>
      </c>
      <c r="W1298" s="16" t="str">
        <f t="shared" si="354"/>
        <v>Central</v>
      </c>
      <c r="X1298" s="16" t="str">
        <f t="shared" si="355"/>
        <v>Power</v>
      </c>
      <c r="Y1298" s="23"/>
      <c r="Z1298" s="23">
        <f>Table2[[#This Row],[Approved Amount_UA Equivalent]]</f>
        <v>23870590.717984516</v>
      </c>
      <c r="AD1298" s="23">
        <f>SUM(Table2[[#This Row],[Feed Africa ]:[Improve Quality Of Life ]])</f>
        <v>23870590.717984516</v>
      </c>
      <c r="AE1298" s="16" t="b">
        <f>Table2[[#This Row],[Total HI5]]=Table2[[#This Row],[Approved Amount_UA Equivalent]]</f>
        <v>1</v>
      </c>
      <c r="AF1298" s="24">
        <v>41</v>
      </c>
      <c r="AG1298" s="20" t="str">
        <f t="shared" si="344"/>
        <v>ISP and Investment Project</v>
      </c>
      <c r="AH1298" s="24" t="e">
        <f>VLOOKUP(Table2[[#This Row],[SAP Code]],[25]DATA!$A:$G,7,FALSE)</f>
        <v>#N/A</v>
      </c>
      <c r="AI1298" s="20" t="str">
        <f t="shared" si="345"/>
        <v>Infrastructure</v>
      </c>
      <c r="AJ1298" s="25" t="s">
        <v>89</v>
      </c>
      <c r="AK1298" s="25" t="s">
        <v>90</v>
      </c>
      <c r="AL1298" s="23" t="str" cm="1">
        <f t="array" ref="AL1298">_xlfn.SWITCH(AK1298,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298" s="26">
        <v>1</v>
      </c>
      <c r="AN1298" s="25" t="str">
        <f t="shared" si="353"/>
        <v>Sovereign</v>
      </c>
      <c r="AO1298" s="27">
        <v>1</v>
      </c>
      <c r="AP1298" s="23">
        <f>Table2[[#This Row],[Approved Amount_UA Equivalent]]/1000000</f>
        <v>23.870590717984516</v>
      </c>
      <c r="AQ1298" s="19">
        <f t="shared" si="346"/>
        <v>31.767936951122515</v>
      </c>
      <c r="AR1298" s="23" t="str">
        <f t="shared" si="347"/>
        <v>21-30</v>
      </c>
      <c r="AS1298" s="23" t="str">
        <f t="shared" si="348"/>
        <v>21-40</v>
      </c>
      <c r="AT1298" s="23" t="str">
        <f t="shared" si="349"/>
        <v>1-40</v>
      </c>
      <c r="AU1298" s="23" t="str">
        <f t="shared" si="350"/>
        <v>&lt;1-50 Mn</v>
      </c>
      <c r="AV1298" s="23">
        <f>Table2[[#This Row],[Amount]]</f>
        <v>29410000</v>
      </c>
      <c r="AW1298" s="23" t="str">
        <f t="shared" si="351"/>
        <v>Jun 2020</v>
      </c>
      <c r="AX1298" s="28">
        <f>IFERROR(VLOOKUP(Table2[[#This Row],[SAP Code]],[26]_16!A:B,2,FALSE),0)</f>
        <v>0</v>
      </c>
      <c r="AY1298" s="28">
        <f>IFERROR(VLOOKUP(Table2[[#This Row],[SAP Code]],[26]_16!D:E,2,FALSE)/ 1000000, 0)</f>
        <v>0</v>
      </c>
      <c r="AZ1298" s="28">
        <f>IFERROR(VLOOKUP(Table2[[#This Row],[SAP Code]],[26]_16!G:H,2,FALSE)/ 1000000, 0)</f>
        <v>0</v>
      </c>
      <c r="BA1298" s="28">
        <f>IFERROR(VLOOKUP(Table2[[#This Row],[SAP Code]],[26]_16!J:K,2,FALSE)/ 1000000, 0)</f>
        <v>0</v>
      </c>
      <c r="BB1298" s="28">
        <f>IFERROR(VLOOKUP(Table2[[#This Row],[SAP Code]],[26]_16!M:N,2,FALSE)/ 1000000, 0)</f>
        <v>0</v>
      </c>
      <c r="BC1298" s="28">
        <f>IFERROR(VLOOKUP(Table2[[#This Row],[SAP Code]],[26]_16!P:Q,2,FALSE),0)</f>
        <v>0</v>
      </c>
      <c r="BD1298" s="28">
        <f>IFERROR(VLOOKUP(Table2[[#This Row],[SAP Code]],[26]_16!S:T,2,FALSE),0)</f>
        <v>0</v>
      </c>
      <c r="BE1298" s="28">
        <f>IFERROR(VLOOKUP(Table2[[#This Row],[SAP Code]],[26]_16!V:W,2,FALSE)/ 1000000, 0)</f>
        <v>0</v>
      </c>
      <c r="BF1298" s="28">
        <f>IFERROR(VLOOKUP(Table2[[#This Row],[SAP Code]],[26]_16!Y:Z,2,FALSE)/ 1000000, 0)</f>
        <v>5.8308329999999998E-2</v>
      </c>
      <c r="BG1298" s="28" t="str">
        <f>IFERROR(VLOOKUP(Table2[[#This Row],[SAP Code]],[26]port!$A:$AD,30,FALSE),"unknown")</f>
        <v>APVD</v>
      </c>
      <c r="BH1298" s="29" t="str">
        <f t="shared" si="352"/>
        <v>Ongoing</v>
      </c>
      <c r="BI1298" s="16"/>
    </row>
    <row r="1299" spans="1:61" ht="17.100000000000001" customHeight="1">
      <c r="A1299" s="16" t="s">
        <v>1106</v>
      </c>
      <c r="B1299" s="16" t="s">
        <v>4465</v>
      </c>
      <c r="C1299" s="16" t="s">
        <v>4466</v>
      </c>
      <c r="D1299" s="16" t="s">
        <v>4467</v>
      </c>
      <c r="E1299" s="18">
        <v>44005</v>
      </c>
      <c r="F1299" s="16" t="s">
        <v>1110</v>
      </c>
      <c r="G1299" s="16" t="s">
        <v>255</v>
      </c>
      <c r="H1299" s="16" t="s">
        <v>66</v>
      </c>
      <c r="I1299" s="16" t="s">
        <v>250</v>
      </c>
      <c r="J1299" s="16" t="s">
        <v>179</v>
      </c>
      <c r="K1299" s="16" t="s">
        <v>84</v>
      </c>
      <c r="L1299" s="16" t="s">
        <v>195</v>
      </c>
      <c r="M1299" s="19">
        <v>100500000</v>
      </c>
      <c r="N1299" s="19">
        <v>81570702.725516617</v>
      </c>
      <c r="O1299" s="20" t="s">
        <v>4468</v>
      </c>
      <c r="P1299" s="21">
        <v>2000200004707</v>
      </c>
      <c r="Q1299" s="20" t="s">
        <v>72</v>
      </c>
      <c r="R1299" s="16" t="str">
        <f t="shared" si="342"/>
        <v>ADB Public</v>
      </c>
      <c r="S1299" s="16" t="str">
        <f t="shared" si="341"/>
        <v>K</v>
      </c>
      <c r="T1299" s="16" t="str">
        <f t="shared" si="356"/>
        <v>ADB Countries</v>
      </c>
      <c r="U1299" s="16" t="str">
        <f t="shared" si="343"/>
        <v>Non-Transition States</v>
      </c>
      <c r="V1299" s="22" t="str">
        <f>IF(ISNUMBER(MATCH(A1299, {"Gabon","Sudan","Niger","Mali","Burkina Faso","Guinea"}, 0)), "De Facto Countries", "Non-De Facto Countries")</f>
        <v>De Facto Countries</v>
      </c>
      <c r="W1299" s="16" t="str">
        <f t="shared" si="354"/>
        <v>Central</v>
      </c>
      <c r="X1299" s="16" t="str">
        <f t="shared" si="355"/>
        <v>Multi-Sector</v>
      </c>
      <c r="Y1299" s="23">
        <f>Table2[[#This Row],[Approved Amount_UA Equivalent]]/5</f>
        <v>16314140.545103323</v>
      </c>
      <c r="Z1299" s="23">
        <f>Table2[[#This Row],[Approved Amount_UA Equivalent]]/5</f>
        <v>16314140.545103323</v>
      </c>
      <c r="AA1299" s="23">
        <f>Table2[[#This Row],[Approved Amount_UA Equivalent]]/5</f>
        <v>16314140.545103323</v>
      </c>
      <c r="AB1299" s="23">
        <f>Table2[[#This Row],[Approved Amount_UA Equivalent]]/5</f>
        <v>16314140.545103323</v>
      </c>
      <c r="AC1299" s="23">
        <f>Table2[[#This Row],[Approved Amount_UA Equivalent]]/5</f>
        <v>16314140.545103323</v>
      </c>
      <c r="AD1299" s="23">
        <f>SUM(Table2[[#This Row],[Feed Africa ]:[Improve Quality Of Life ]])</f>
        <v>81570702.725516617</v>
      </c>
      <c r="AE1299" s="16" t="b">
        <f>Table2[[#This Row],[Total HI5]]=Table2[[#This Row],[Approved Amount_UA Equivalent]]</f>
        <v>1</v>
      </c>
      <c r="AF1299" s="24">
        <v>20</v>
      </c>
      <c r="AG1299" s="20" t="str">
        <f t="shared" si="344"/>
        <v>Policy and Result Based Op</v>
      </c>
      <c r="AH1299" s="24" t="e">
        <f>VLOOKUP(Table2[[#This Row],[SAP Code]],[25]DATA!$A:$G,7,FALSE)</f>
        <v>#N/A</v>
      </c>
      <c r="AI1299" s="20" t="str">
        <f t="shared" si="345"/>
        <v>Policy-Based Lending</v>
      </c>
      <c r="AJ1299" s="25" t="s">
        <v>254</v>
      </c>
      <c r="AK1299" s="25" t="s">
        <v>255</v>
      </c>
      <c r="AL1299" s="23" t="str" cm="1">
        <f t="array" ref="AL1299">_xlfn.SWITCH(AK1299,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299" s="26">
        <v>1</v>
      </c>
      <c r="AN1299" s="25" t="str">
        <f t="shared" si="353"/>
        <v>Sovereign</v>
      </c>
      <c r="AO1299" s="27">
        <v>1</v>
      </c>
      <c r="AP1299" s="23">
        <f>Table2[[#This Row],[Approved Amount_UA Equivalent]]/1000000</f>
        <v>81.570702725516611</v>
      </c>
      <c r="AQ1299" s="19">
        <f t="shared" si="346"/>
        <v>108.55755401522654</v>
      </c>
      <c r="AR1299" s="23" t="str">
        <f t="shared" si="347"/>
        <v>81-90</v>
      </c>
      <c r="AS1299" s="23" t="str">
        <f t="shared" si="348"/>
        <v>81-100</v>
      </c>
      <c r="AT1299" s="23" t="str">
        <f t="shared" si="349"/>
        <v>81-120</v>
      </c>
      <c r="AU1299" s="23" t="str">
        <f t="shared" si="350"/>
        <v>50-100 Mn</v>
      </c>
      <c r="AV1299" s="23">
        <f>Table2[[#This Row],[Amount]]</f>
        <v>100500000</v>
      </c>
      <c r="AW1299" s="23" t="str">
        <f t="shared" si="351"/>
        <v>Jun 2020</v>
      </c>
      <c r="AX1299" s="28">
        <f>IFERROR(VLOOKUP(Table2[[#This Row],[SAP Code]],[26]_16!A:B,2,FALSE),0)</f>
        <v>0</v>
      </c>
      <c r="AY1299" s="28">
        <f>IFERROR(VLOOKUP(Table2[[#This Row],[SAP Code]],[26]_16!D:E,2,FALSE)/ 1000000, 0)</f>
        <v>0</v>
      </c>
      <c r="AZ1299" s="28">
        <f>IFERROR(VLOOKUP(Table2[[#This Row],[SAP Code]],[26]_16!G:H,2,FALSE)/ 1000000, 0)</f>
        <v>0</v>
      </c>
      <c r="BA1299" s="28">
        <f>IFERROR(VLOOKUP(Table2[[#This Row],[SAP Code]],[26]_16!J:K,2,FALSE)/ 1000000, 0)</f>
        <v>0</v>
      </c>
      <c r="BB1299" s="28">
        <f>IFERROR(VLOOKUP(Table2[[#This Row],[SAP Code]],[26]_16!M:N,2,FALSE)/ 1000000, 0)</f>
        <v>0</v>
      </c>
      <c r="BC1299" s="28">
        <f>IFERROR(VLOOKUP(Table2[[#This Row],[SAP Code]],[26]_16!P:Q,2,FALSE),0)</f>
        <v>83.34922911999999</v>
      </c>
      <c r="BD1299" s="28">
        <f>IFERROR(VLOOKUP(Table2[[#This Row],[SAP Code]],[26]_16!S:T,2,FALSE),0)</f>
        <v>0</v>
      </c>
      <c r="BE1299" s="28">
        <f>IFERROR(VLOOKUP(Table2[[#This Row],[SAP Code]],[26]_16!V:W,2,FALSE)/ 1000000, 0)</f>
        <v>0</v>
      </c>
      <c r="BF1299" s="28">
        <f>IFERROR(VLOOKUP(Table2[[#This Row],[SAP Code]],[26]_16!Y:Z,2,FALSE)/ 1000000, 0)</f>
        <v>0</v>
      </c>
      <c r="BG1299" s="28" t="str">
        <f>IFERROR(VLOOKUP(Table2[[#This Row],[SAP Code]],[26]port!$A:$AD,30,FALSE),"unknown")</f>
        <v>CLSD</v>
      </c>
      <c r="BH1299" s="29" t="str">
        <f t="shared" si="352"/>
        <v>Number of operations completed out of the net approved of that year</v>
      </c>
      <c r="BI1299" s="16"/>
    </row>
    <row r="1300" spans="1:61" ht="17.100000000000001" customHeight="1">
      <c r="A1300" s="16" t="s">
        <v>141</v>
      </c>
      <c r="B1300" s="16" t="s">
        <v>4469</v>
      </c>
      <c r="C1300" s="16" t="s">
        <v>4470</v>
      </c>
      <c r="D1300" s="16" t="s">
        <v>4471</v>
      </c>
      <c r="E1300" s="18">
        <v>44005</v>
      </c>
      <c r="F1300" s="16" t="s">
        <v>3530</v>
      </c>
      <c r="G1300" s="16" t="s">
        <v>115</v>
      </c>
      <c r="H1300" s="16" t="s">
        <v>101</v>
      </c>
      <c r="I1300" s="16" t="s">
        <v>67</v>
      </c>
      <c r="J1300" s="16" t="s">
        <v>83</v>
      </c>
      <c r="K1300" s="16" t="s">
        <v>69</v>
      </c>
      <c r="L1300" s="16" t="s">
        <v>85</v>
      </c>
      <c r="M1300" s="19">
        <v>500000</v>
      </c>
      <c r="N1300" s="19">
        <v>500000</v>
      </c>
      <c r="O1300" s="20" t="s">
        <v>4472</v>
      </c>
      <c r="P1300" s="21">
        <v>2100155040733</v>
      </c>
      <c r="Q1300" s="20" t="s">
        <v>72</v>
      </c>
      <c r="R1300" s="16" t="str">
        <f t="shared" si="342"/>
        <v>ADF Including TSF</v>
      </c>
      <c r="S1300" s="16" t="str">
        <f t="shared" si="341"/>
        <v>I</v>
      </c>
      <c r="T1300" s="16" t="str">
        <f t="shared" si="356"/>
        <v>Multinational</v>
      </c>
      <c r="U1300" s="16" t="str">
        <f t="shared" si="343"/>
        <v>Multinational</v>
      </c>
      <c r="V1300" s="22" t="str">
        <f>IF(ISNUMBER(MATCH(A1300, {"Gabon","Sudan","Niger","Mali","Burkina Faso","Guinea"}, 0)), "De Facto Countries", "Non-De Facto Countries")</f>
        <v>Non-De Facto Countries</v>
      </c>
      <c r="W1300" s="16" t="str">
        <f t="shared" si="354"/>
        <v>Multi</v>
      </c>
      <c r="X1300" s="16" t="str">
        <f t="shared" si="355"/>
        <v>Social</v>
      </c>
      <c r="Y1300" s="23"/>
      <c r="AC1300" s="23">
        <f>Table2[[#This Row],[Approved Amount_UA Equivalent]]</f>
        <v>500000</v>
      </c>
      <c r="AD1300" s="23">
        <f>SUM(Table2[[#This Row],[Feed Africa ]:[Improve Quality Of Life ]])</f>
        <v>500000</v>
      </c>
      <c r="AE1300" s="16" t="b">
        <f>Table2[[#This Row],[Total HI5]]=Table2[[#This Row],[Approved Amount_UA Equivalent]]</f>
        <v>1</v>
      </c>
      <c r="AF1300" s="24">
        <v>40</v>
      </c>
      <c r="AG1300" s="20" t="str">
        <f t="shared" si="344"/>
        <v>ISP and Investment Project</v>
      </c>
      <c r="AH1300" s="24" t="e">
        <f>VLOOKUP(Table2[[#This Row],[SAP Code]],[25]DATA!$A:$G,7,FALSE)</f>
        <v>#N/A</v>
      </c>
      <c r="AI1300" s="20" t="str">
        <f t="shared" si="345"/>
        <v>Other Investment</v>
      </c>
      <c r="AJ1300" s="25" t="s">
        <v>73</v>
      </c>
      <c r="AK1300" s="25" t="s">
        <v>115</v>
      </c>
      <c r="AL1300" s="23" t="str" cm="1">
        <f t="array" ref="AL1300">_xlfn.SWITCH(AK1300,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00" s="26">
        <v>1</v>
      </c>
      <c r="AN1300" s="25" t="str">
        <f t="shared" si="353"/>
        <v>Sovereign</v>
      </c>
      <c r="AO1300" s="27">
        <v>0.5</v>
      </c>
      <c r="AP1300" s="23">
        <f>Table2[[#This Row],[Approved Amount_UA Equivalent]]/1000000</f>
        <v>0.5</v>
      </c>
      <c r="AQ1300" s="19">
        <f t="shared" si="346"/>
        <v>0.66542000000000001</v>
      </c>
      <c r="AR1300" s="23" t="str">
        <f t="shared" si="347"/>
        <v>1-10</v>
      </c>
      <c r="AS1300" s="23" t="str">
        <f t="shared" si="348"/>
        <v>1-20</v>
      </c>
      <c r="AT1300" s="23" t="str">
        <f t="shared" si="349"/>
        <v>1-40</v>
      </c>
      <c r="AU1300" s="23" t="str">
        <f t="shared" si="350"/>
        <v>&lt;1-50 Mn</v>
      </c>
      <c r="AV1300" s="23">
        <f>Table2[[#This Row],[Amount]]</f>
        <v>500000</v>
      </c>
      <c r="AW1300" s="23" t="str">
        <f t="shared" si="351"/>
        <v>Jun 2020</v>
      </c>
      <c r="AX1300" s="28">
        <f>IFERROR(VLOOKUP(Table2[[#This Row],[SAP Code]],[26]_16!A:B,2,FALSE),0)</f>
        <v>0</v>
      </c>
      <c r="AY1300" s="28">
        <f>IFERROR(VLOOKUP(Table2[[#This Row],[SAP Code]],[26]_16!D:E,2,FALSE)/ 1000000, 0)</f>
        <v>0</v>
      </c>
      <c r="AZ1300" s="28">
        <f>IFERROR(VLOOKUP(Table2[[#This Row],[SAP Code]],[26]_16!G:H,2,FALSE)/ 1000000, 0)</f>
        <v>0</v>
      </c>
      <c r="BA1300" s="28">
        <f>IFERROR(VLOOKUP(Table2[[#This Row],[SAP Code]],[26]_16!J:K,2,FALSE)/ 1000000, 0)</f>
        <v>0</v>
      </c>
      <c r="BB1300" s="28">
        <f>IFERROR(VLOOKUP(Table2[[#This Row],[SAP Code]],[26]_16!M:N,2,FALSE)/ 1000000, 0)</f>
        <v>0</v>
      </c>
      <c r="BC1300" s="28">
        <f>IFERROR(VLOOKUP(Table2[[#This Row],[SAP Code]],[26]_16!P:Q,2,FALSE),0)</f>
        <v>6.5</v>
      </c>
      <c r="BD1300" s="28">
        <f>IFERROR(VLOOKUP(Table2[[#This Row],[SAP Code]],[26]_16!S:T,2,FALSE),0)</f>
        <v>0</v>
      </c>
      <c r="BE1300" s="28">
        <f>IFERROR(VLOOKUP(Table2[[#This Row],[SAP Code]],[26]_16!V:W,2,FALSE)/ 1000000, 0)</f>
        <v>0</v>
      </c>
      <c r="BF1300" s="28">
        <f>IFERROR(VLOOKUP(Table2[[#This Row],[SAP Code]],[26]_16!Y:Z,2,FALSE)/ 1000000, 0)</f>
        <v>0</v>
      </c>
      <c r="BG1300" s="28" t="str">
        <f>IFERROR(VLOOKUP(Table2[[#This Row],[SAP Code]],[26]port!$A:$AD,30,FALSE),"unknown")</f>
        <v>COMP</v>
      </c>
      <c r="BH1300" s="29" t="str">
        <f t="shared" si="352"/>
        <v>Number of operations completed out of the net approved of that year</v>
      </c>
      <c r="BI1300" s="16"/>
    </row>
    <row r="1301" spans="1:61" ht="17.100000000000001" customHeight="1">
      <c r="A1301" s="16" t="s">
        <v>141</v>
      </c>
      <c r="B1301" s="16" t="s">
        <v>4469</v>
      </c>
      <c r="C1301" s="16" t="s">
        <v>4473</v>
      </c>
      <c r="D1301" s="16" t="s">
        <v>4471</v>
      </c>
      <c r="E1301" s="18">
        <v>44005</v>
      </c>
      <c r="F1301" s="16" t="s">
        <v>3530</v>
      </c>
      <c r="G1301" s="16" t="s">
        <v>115</v>
      </c>
      <c r="H1301" s="16" t="s">
        <v>101</v>
      </c>
      <c r="I1301" s="16" t="s">
        <v>67</v>
      </c>
      <c r="J1301" s="16" t="s">
        <v>83</v>
      </c>
      <c r="K1301" s="16" t="s">
        <v>69</v>
      </c>
      <c r="L1301" s="16" t="s">
        <v>85</v>
      </c>
      <c r="M1301" s="19">
        <v>6000000</v>
      </c>
      <c r="N1301" s="19">
        <v>6000000</v>
      </c>
      <c r="O1301" s="20" t="s">
        <v>4472</v>
      </c>
      <c r="P1301" s="21">
        <v>2100155040734</v>
      </c>
      <c r="Q1301" s="20" t="s">
        <v>72</v>
      </c>
      <c r="R1301" s="16" t="str">
        <f t="shared" si="342"/>
        <v>ADF Including TSF</v>
      </c>
      <c r="S1301" s="16" t="str">
        <f t="shared" si="341"/>
        <v>I</v>
      </c>
      <c r="T1301" s="16" t="str">
        <f t="shared" si="356"/>
        <v>Multinational</v>
      </c>
      <c r="U1301" s="16" t="str">
        <f t="shared" si="343"/>
        <v>Multinational</v>
      </c>
      <c r="V1301" s="22" t="str">
        <f>IF(ISNUMBER(MATCH(A1301, {"Gabon","Sudan","Niger","Mali","Burkina Faso","Guinea"}, 0)), "De Facto Countries", "Non-De Facto Countries")</f>
        <v>Non-De Facto Countries</v>
      </c>
      <c r="W1301" s="16" t="str">
        <f t="shared" si="354"/>
        <v>Multi</v>
      </c>
      <c r="X1301" s="16" t="str">
        <f t="shared" si="355"/>
        <v>Social</v>
      </c>
      <c r="Y1301" s="23"/>
      <c r="AC1301" s="23">
        <f>Table2[[#This Row],[Approved Amount_UA Equivalent]]</f>
        <v>6000000</v>
      </c>
      <c r="AD1301" s="23">
        <f>SUM(Table2[[#This Row],[Feed Africa ]:[Improve Quality Of Life ]])</f>
        <v>6000000</v>
      </c>
      <c r="AE1301" s="16" t="b">
        <f>Table2[[#This Row],[Total HI5]]=Table2[[#This Row],[Approved Amount_UA Equivalent]]</f>
        <v>1</v>
      </c>
      <c r="AF1301" s="24">
        <v>40</v>
      </c>
      <c r="AG1301" s="20" t="str">
        <f t="shared" si="344"/>
        <v>ISP and Investment Project</v>
      </c>
      <c r="AH1301" s="24" t="e">
        <f>VLOOKUP(Table2[[#This Row],[SAP Code]],[25]DATA!$A:$G,7,FALSE)</f>
        <v>#N/A</v>
      </c>
      <c r="AI1301" s="20" t="str">
        <f t="shared" si="345"/>
        <v>Other Investment</v>
      </c>
      <c r="AJ1301" s="25" t="s">
        <v>73</v>
      </c>
      <c r="AK1301" s="25" t="s">
        <v>115</v>
      </c>
      <c r="AL1301" s="23" t="str" cm="1">
        <f t="array" ref="AL1301">_xlfn.SWITCH(AK1301,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01" s="26">
        <v>1</v>
      </c>
      <c r="AN1301" s="25" t="str">
        <f t="shared" si="353"/>
        <v>Sovereign</v>
      </c>
      <c r="AO1301" s="27">
        <v>0.5</v>
      </c>
      <c r="AP1301" s="23">
        <f>Table2[[#This Row],[Approved Amount_UA Equivalent]]/1000000</f>
        <v>6</v>
      </c>
      <c r="AQ1301" s="19">
        <f t="shared" si="346"/>
        <v>7.9850399999999997</v>
      </c>
      <c r="AR1301" s="23" t="str">
        <f t="shared" si="347"/>
        <v>1-10</v>
      </c>
      <c r="AS1301" s="23" t="str">
        <f t="shared" si="348"/>
        <v>1-20</v>
      </c>
      <c r="AT1301" s="23" t="str">
        <f t="shared" si="349"/>
        <v>1-40</v>
      </c>
      <c r="AU1301" s="23" t="str">
        <f t="shared" si="350"/>
        <v>&lt;1-50 Mn</v>
      </c>
      <c r="AV1301" s="23">
        <f>Table2[[#This Row],[Amount]]</f>
        <v>6000000</v>
      </c>
      <c r="AW1301" s="23" t="str">
        <f t="shared" si="351"/>
        <v>Jun 2020</v>
      </c>
      <c r="AX1301" s="28">
        <f>IFERROR(VLOOKUP(Table2[[#This Row],[SAP Code]],[26]_16!A:B,2,FALSE),0)</f>
        <v>0</v>
      </c>
      <c r="AY1301" s="28">
        <f>IFERROR(VLOOKUP(Table2[[#This Row],[SAP Code]],[26]_16!D:E,2,FALSE)/ 1000000, 0)</f>
        <v>0</v>
      </c>
      <c r="AZ1301" s="28">
        <f>IFERROR(VLOOKUP(Table2[[#This Row],[SAP Code]],[26]_16!G:H,2,FALSE)/ 1000000, 0)</f>
        <v>0</v>
      </c>
      <c r="BA1301" s="28">
        <f>IFERROR(VLOOKUP(Table2[[#This Row],[SAP Code]],[26]_16!J:K,2,FALSE)/ 1000000, 0)</f>
        <v>0</v>
      </c>
      <c r="BB1301" s="28">
        <f>IFERROR(VLOOKUP(Table2[[#This Row],[SAP Code]],[26]_16!M:N,2,FALSE)/ 1000000, 0)</f>
        <v>0</v>
      </c>
      <c r="BC1301" s="28">
        <f>IFERROR(VLOOKUP(Table2[[#This Row],[SAP Code]],[26]_16!P:Q,2,FALSE),0)</f>
        <v>6.5</v>
      </c>
      <c r="BD1301" s="28">
        <f>IFERROR(VLOOKUP(Table2[[#This Row],[SAP Code]],[26]_16!S:T,2,FALSE),0)</f>
        <v>0</v>
      </c>
      <c r="BE1301" s="28">
        <f>IFERROR(VLOOKUP(Table2[[#This Row],[SAP Code]],[26]_16!V:W,2,FALSE)/ 1000000, 0)</f>
        <v>0</v>
      </c>
      <c r="BF1301" s="28">
        <f>IFERROR(VLOOKUP(Table2[[#This Row],[SAP Code]],[26]_16!Y:Z,2,FALSE)/ 1000000, 0)</f>
        <v>0</v>
      </c>
      <c r="BG1301" s="28" t="str">
        <f>IFERROR(VLOOKUP(Table2[[#This Row],[SAP Code]],[26]port!$A:$AD,30,FALSE),"unknown")</f>
        <v>COMP</v>
      </c>
      <c r="BH1301" s="29" t="str">
        <f t="shared" si="352"/>
        <v>Number of operations completed out of the net approved of that year</v>
      </c>
      <c r="BI1301" s="16"/>
    </row>
    <row r="1302" spans="1:61" ht="17.100000000000001" customHeight="1">
      <c r="A1302" s="16" t="s">
        <v>330</v>
      </c>
      <c r="B1302" s="16" t="s">
        <v>4469</v>
      </c>
      <c r="C1302" s="16" t="s">
        <v>4474</v>
      </c>
      <c r="D1302" s="16" t="s">
        <v>4475</v>
      </c>
      <c r="E1302" s="18">
        <v>44005</v>
      </c>
      <c r="F1302" s="16" t="s">
        <v>881</v>
      </c>
      <c r="G1302" s="16" t="s">
        <v>115</v>
      </c>
      <c r="H1302" s="16" t="s">
        <v>101</v>
      </c>
      <c r="I1302" s="16" t="s">
        <v>67</v>
      </c>
      <c r="J1302" s="16" t="s">
        <v>83</v>
      </c>
      <c r="K1302" s="16" t="s">
        <v>69</v>
      </c>
      <c r="L1302" s="16" t="s">
        <v>85</v>
      </c>
      <c r="M1302" s="19">
        <v>500000</v>
      </c>
      <c r="N1302" s="19">
        <v>500000</v>
      </c>
      <c r="O1302" s="20" t="s">
        <v>4476</v>
      </c>
      <c r="P1302" s="21">
        <v>2100155040725</v>
      </c>
      <c r="Q1302" s="20" t="s">
        <v>72</v>
      </c>
      <c r="R1302" s="16" t="str">
        <f t="shared" si="342"/>
        <v>ADF Including TSF</v>
      </c>
      <c r="S1302" s="16" t="str">
        <f t="shared" si="341"/>
        <v>I</v>
      </c>
      <c r="T1302" s="16" t="str">
        <f t="shared" si="356"/>
        <v>ADF Countries</v>
      </c>
      <c r="U1302" s="16" t="str">
        <f t="shared" si="343"/>
        <v>Non-Transition States</v>
      </c>
      <c r="V1302" s="22" t="str">
        <f>IF(ISNUMBER(MATCH(A1302, {"Gabon","Sudan","Niger","Mali","Burkina Faso","Guinea"}, 0)), "De Facto Countries", "Non-De Facto Countries")</f>
        <v>Non-De Facto Countries</v>
      </c>
      <c r="W1302" s="16" t="str">
        <f t="shared" si="354"/>
        <v>South</v>
      </c>
      <c r="X1302" s="16" t="str">
        <f t="shared" si="355"/>
        <v>Social</v>
      </c>
      <c r="Y1302" s="23"/>
      <c r="AC1302" s="23">
        <f>Table2[[#This Row],[Approved Amount_UA Equivalent]]</f>
        <v>500000</v>
      </c>
      <c r="AD1302" s="23">
        <f>SUM(Table2[[#This Row],[Feed Africa ]:[Improve Quality Of Life ]])</f>
        <v>500000</v>
      </c>
      <c r="AE1302" s="16" t="b">
        <f>Table2[[#This Row],[Total HI5]]=Table2[[#This Row],[Approved Amount_UA Equivalent]]</f>
        <v>1</v>
      </c>
      <c r="AF1302" s="24">
        <v>41</v>
      </c>
      <c r="AG1302" s="20" t="str">
        <f t="shared" si="344"/>
        <v>ISP and Investment Project</v>
      </c>
      <c r="AH1302" s="24" t="e">
        <f>VLOOKUP(Table2[[#This Row],[SAP Code]],[25]DATA!$A:$G,7,FALSE)</f>
        <v>#N/A</v>
      </c>
      <c r="AI1302" s="20" t="str">
        <f t="shared" si="345"/>
        <v>Other Investment</v>
      </c>
      <c r="AJ1302" s="25" t="s">
        <v>73</v>
      </c>
      <c r="AK1302" s="25" t="s">
        <v>115</v>
      </c>
      <c r="AL1302" s="23" t="str" cm="1">
        <f t="array" ref="AL1302">_xlfn.SWITCH(AK1302,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02" s="26">
        <v>1</v>
      </c>
      <c r="AN1302" s="25" t="str">
        <f t="shared" si="353"/>
        <v>Sovereign</v>
      </c>
      <c r="AO1302" s="27">
        <v>1</v>
      </c>
      <c r="AP1302" s="23">
        <f>Table2[[#This Row],[Approved Amount_UA Equivalent]]/1000000</f>
        <v>0.5</v>
      </c>
      <c r="AQ1302" s="19">
        <f t="shared" si="346"/>
        <v>0.66542000000000001</v>
      </c>
      <c r="AR1302" s="23" t="str">
        <f t="shared" si="347"/>
        <v>1-10</v>
      </c>
      <c r="AS1302" s="23" t="str">
        <f t="shared" si="348"/>
        <v>1-20</v>
      </c>
      <c r="AT1302" s="23" t="str">
        <f t="shared" si="349"/>
        <v>1-40</v>
      </c>
      <c r="AU1302" s="23" t="str">
        <f t="shared" si="350"/>
        <v>&lt;1-50 Mn</v>
      </c>
      <c r="AV1302" s="23">
        <f>Table2[[#This Row],[Amount]]</f>
        <v>500000</v>
      </c>
      <c r="AW1302" s="23" t="str">
        <f t="shared" si="351"/>
        <v>Jun 2020</v>
      </c>
      <c r="AX1302" s="28">
        <f>IFERROR(VLOOKUP(Table2[[#This Row],[SAP Code]],[26]_16!A:B,2,FALSE),0)</f>
        <v>0</v>
      </c>
      <c r="AY1302" s="28">
        <f>IFERROR(VLOOKUP(Table2[[#This Row],[SAP Code]],[26]_16!D:E,2,FALSE)/ 1000000, 0)</f>
        <v>0</v>
      </c>
      <c r="AZ1302" s="28">
        <f>IFERROR(VLOOKUP(Table2[[#This Row],[SAP Code]],[26]_16!G:H,2,FALSE)/ 1000000, 0)</f>
        <v>0</v>
      </c>
      <c r="BA1302" s="28">
        <f>IFERROR(VLOOKUP(Table2[[#This Row],[SAP Code]],[26]_16!J:K,2,FALSE)/ 1000000, 0)</f>
        <v>0</v>
      </c>
      <c r="BB1302" s="28">
        <f>IFERROR(VLOOKUP(Table2[[#This Row],[SAP Code]],[26]_16!M:N,2,FALSE)/ 1000000, 0)</f>
        <v>0</v>
      </c>
      <c r="BC1302" s="28">
        <f>IFERROR(VLOOKUP(Table2[[#This Row],[SAP Code]],[26]_16!P:Q,2,FALSE),0)</f>
        <v>0.5</v>
      </c>
      <c r="BD1302" s="28">
        <f>IFERROR(VLOOKUP(Table2[[#This Row],[SAP Code]],[26]_16!S:T,2,FALSE),0)</f>
        <v>0</v>
      </c>
      <c r="BE1302" s="28">
        <f>IFERROR(VLOOKUP(Table2[[#This Row],[SAP Code]],[26]_16!V:W,2,FALSE)/ 1000000, 0)</f>
        <v>0</v>
      </c>
      <c r="BF1302" s="28">
        <f>IFERROR(VLOOKUP(Table2[[#This Row],[SAP Code]],[26]_16!Y:Z,2,FALSE)/ 1000000, 0)</f>
        <v>0</v>
      </c>
      <c r="BG1302" s="28" t="str">
        <f>IFERROR(VLOOKUP(Table2[[#This Row],[SAP Code]],[26]port!$A:$AD,30,FALSE),"unknown")</f>
        <v>COMP</v>
      </c>
      <c r="BH1302" s="29" t="str">
        <f t="shared" si="352"/>
        <v>Number of operations completed out of the net approved of that year</v>
      </c>
      <c r="BI1302" s="16"/>
    </row>
    <row r="1303" spans="1:61" ht="17.100000000000001" customHeight="1">
      <c r="A1303" s="16" t="s">
        <v>141</v>
      </c>
      <c r="B1303" s="16" t="s">
        <v>4477</v>
      </c>
      <c r="C1303" s="16" t="s">
        <v>4478</v>
      </c>
      <c r="D1303" s="16" t="s">
        <v>4479</v>
      </c>
      <c r="E1303" s="18">
        <v>44008</v>
      </c>
      <c r="F1303" s="16" t="s">
        <v>4480</v>
      </c>
      <c r="G1303" s="16" t="s">
        <v>115</v>
      </c>
      <c r="H1303" s="16" t="s">
        <v>81</v>
      </c>
      <c r="I1303" s="16" t="s">
        <v>67</v>
      </c>
      <c r="J1303" s="16" t="s">
        <v>83</v>
      </c>
      <c r="K1303" s="16" t="s">
        <v>69</v>
      </c>
      <c r="L1303" s="16" t="s">
        <v>85</v>
      </c>
      <c r="M1303" s="19">
        <v>6000616</v>
      </c>
      <c r="N1303" s="19">
        <v>6000616</v>
      </c>
      <c r="O1303" s="20" t="s">
        <v>4481</v>
      </c>
      <c r="P1303" s="21">
        <v>2100155040726</v>
      </c>
      <c r="Q1303" s="20" t="s">
        <v>72</v>
      </c>
      <c r="R1303" s="16" t="str">
        <f t="shared" si="342"/>
        <v>ADF Including TSF</v>
      </c>
      <c r="S1303" s="16" t="str">
        <f t="shared" si="341"/>
        <v>I</v>
      </c>
      <c r="T1303" s="16" t="str">
        <f t="shared" si="356"/>
        <v>Multinational</v>
      </c>
      <c r="U1303" s="16" t="str">
        <f t="shared" si="343"/>
        <v>Multinational</v>
      </c>
      <c r="V1303" s="22" t="str">
        <f>IF(ISNUMBER(MATCH(A1303, {"Gabon","Sudan","Niger","Mali","Burkina Faso","Guinea"}, 0)), "De Facto Countries", "Non-De Facto Countries")</f>
        <v>Non-De Facto Countries</v>
      </c>
      <c r="W1303" s="16" t="str">
        <f t="shared" si="354"/>
        <v>Multi</v>
      </c>
      <c r="X1303" s="16" t="str">
        <f t="shared" si="355"/>
        <v>Social</v>
      </c>
      <c r="Y1303" s="23"/>
      <c r="AC1303" s="23">
        <f>Table2[[#This Row],[Approved Amount_UA Equivalent]]</f>
        <v>6000616</v>
      </c>
      <c r="AD1303" s="23">
        <f>SUM(Table2[[#This Row],[Feed Africa ]:[Improve Quality Of Life ]])</f>
        <v>6000616</v>
      </c>
      <c r="AE1303" s="16" t="b">
        <f>Table2[[#This Row],[Total HI5]]=Table2[[#This Row],[Approved Amount_UA Equivalent]]</f>
        <v>1</v>
      </c>
      <c r="AF1303" s="24">
        <v>41</v>
      </c>
      <c r="AG1303" s="20" t="str">
        <f t="shared" si="344"/>
        <v>ISP and Investment Project</v>
      </c>
      <c r="AH1303" s="24" t="e">
        <f>VLOOKUP(Table2[[#This Row],[SAP Code]],[25]DATA!$A:$G,7,FALSE)</f>
        <v>#N/A</v>
      </c>
      <c r="AI1303" s="20" t="str">
        <f t="shared" si="345"/>
        <v>Other Investment</v>
      </c>
      <c r="AJ1303" s="25" t="s">
        <v>73</v>
      </c>
      <c r="AK1303" s="25" t="s">
        <v>115</v>
      </c>
      <c r="AL1303" s="23" t="str" cm="1">
        <f t="array" ref="AL1303">_xlfn.SWITCH(AK1303,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03" s="26">
        <v>1</v>
      </c>
      <c r="AN1303" s="25" t="str">
        <f t="shared" si="353"/>
        <v>Sovereign</v>
      </c>
      <c r="AO1303" s="27">
        <v>0.5</v>
      </c>
      <c r="AP1303" s="23">
        <f>Table2[[#This Row],[Approved Amount_UA Equivalent]]/1000000</f>
        <v>6.0006159999999999</v>
      </c>
      <c r="AQ1303" s="19">
        <f t="shared" si="346"/>
        <v>7.9858597974399999</v>
      </c>
      <c r="AR1303" s="23" t="str">
        <f t="shared" si="347"/>
        <v>1-10</v>
      </c>
      <c r="AS1303" s="23" t="str">
        <f t="shared" si="348"/>
        <v>1-20</v>
      </c>
      <c r="AT1303" s="23" t="str">
        <f t="shared" si="349"/>
        <v>1-40</v>
      </c>
      <c r="AU1303" s="23" t="str">
        <f t="shared" si="350"/>
        <v>&lt;1-50 Mn</v>
      </c>
      <c r="AV1303" s="23">
        <f>Table2[[#This Row],[Amount]]</f>
        <v>6000616</v>
      </c>
      <c r="AW1303" s="23" t="str">
        <f t="shared" si="351"/>
        <v>Jun 2020</v>
      </c>
      <c r="AX1303" s="28">
        <f>IFERROR(VLOOKUP(Table2[[#This Row],[SAP Code]],[26]_16!A:B,2,FALSE),0)</f>
        <v>0</v>
      </c>
      <c r="AY1303" s="28">
        <f>IFERROR(VLOOKUP(Table2[[#This Row],[SAP Code]],[26]_16!D:E,2,FALSE)/ 1000000, 0)</f>
        <v>0</v>
      </c>
      <c r="AZ1303" s="28">
        <f>IFERROR(VLOOKUP(Table2[[#This Row],[SAP Code]],[26]_16!G:H,2,FALSE)/ 1000000, 0)</f>
        <v>0</v>
      </c>
      <c r="BA1303" s="28">
        <f>IFERROR(VLOOKUP(Table2[[#This Row],[SAP Code]],[26]_16!J:K,2,FALSE)/ 1000000, 0)</f>
        <v>0</v>
      </c>
      <c r="BB1303" s="28">
        <f>IFERROR(VLOOKUP(Table2[[#This Row],[SAP Code]],[26]_16!M:N,2,FALSE)/ 1000000, 0)</f>
        <v>0</v>
      </c>
      <c r="BC1303" s="28">
        <f>IFERROR(VLOOKUP(Table2[[#This Row],[SAP Code]],[26]_16!P:Q,2,FALSE),0)</f>
        <v>6.3410019999999996</v>
      </c>
      <c r="BD1303" s="28">
        <f>IFERROR(VLOOKUP(Table2[[#This Row],[SAP Code]],[26]_16!S:T,2,FALSE),0)</f>
        <v>0</v>
      </c>
      <c r="BE1303" s="28">
        <f>IFERROR(VLOOKUP(Table2[[#This Row],[SAP Code]],[26]_16!V:W,2,FALSE)/ 1000000, 0)</f>
        <v>0.12254</v>
      </c>
      <c r="BF1303" s="28">
        <f>IFERROR(VLOOKUP(Table2[[#This Row],[SAP Code]],[26]_16!Y:Z,2,FALSE)/ 1000000, 0)</f>
        <v>0</v>
      </c>
      <c r="BG1303" s="28" t="str">
        <f>IFERROR(VLOOKUP(Table2[[#This Row],[SAP Code]],[26]port!$A:$AD,30,FALSE),"unknown")</f>
        <v>OnGo</v>
      </c>
      <c r="BH1303" s="29" t="str">
        <f t="shared" si="352"/>
        <v>Ongoing</v>
      </c>
      <c r="BI1303" s="16"/>
    </row>
    <row r="1304" spans="1:61" ht="17.100000000000001" customHeight="1">
      <c r="A1304" s="16" t="s">
        <v>141</v>
      </c>
      <c r="B1304" s="16" t="s">
        <v>4477</v>
      </c>
      <c r="C1304" s="16" t="s">
        <v>4482</v>
      </c>
      <c r="D1304" s="16" t="s">
        <v>4479</v>
      </c>
      <c r="E1304" s="18">
        <v>44008</v>
      </c>
      <c r="F1304" s="16" t="s">
        <v>4480</v>
      </c>
      <c r="G1304" s="16" t="s">
        <v>115</v>
      </c>
      <c r="H1304" s="16" t="s">
        <v>81</v>
      </c>
      <c r="I1304" s="16" t="s">
        <v>67</v>
      </c>
      <c r="J1304" s="16" t="s">
        <v>83</v>
      </c>
      <c r="K1304" s="16" t="s">
        <v>69</v>
      </c>
      <c r="L1304" s="16" t="s">
        <v>85</v>
      </c>
      <c r="M1304" s="19">
        <v>462928</v>
      </c>
      <c r="N1304" s="19">
        <v>462928</v>
      </c>
      <c r="O1304" s="20" t="s">
        <v>4481</v>
      </c>
      <c r="P1304" s="21">
        <v>2100155040727</v>
      </c>
      <c r="Q1304" s="20" t="s">
        <v>72</v>
      </c>
      <c r="R1304" s="16" t="str">
        <f t="shared" si="342"/>
        <v>ADF Including TSF</v>
      </c>
      <c r="S1304" s="16" t="str">
        <f t="shared" si="341"/>
        <v>I</v>
      </c>
      <c r="T1304" s="16" t="str">
        <f t="shared" si="356"/>
        <v>Multinational</v>
      </c>
      <c r="U1304" s="16" t="str">
        <f t="shared" si="343"/>
        <v>Multinational</v>
      </c>
      <c r="V1304" s="22" t="str">
        <f>IF(ISNUMBER(MATCH(A1304, {"Gabon","Sudan","Niger","Mali","Burkina Faso","Guinea"}, 0)), "De Facto Countries", "Non-De Facto Countries")</f>
        <v>Non-De Facto Countries</v>
      </c>
      <c r="W1304" s="16" t="str">
        <f t="shared" si="354"/>
        <v>Multi</v>
      </c>
      <c r="X1304" s="16" t="str">
        <f t="shared" si="355"/>
        <v>Social</v>
      </c>
      <c r="Y1304" s="23"/>
      <c r="AC1304" s="23">
        <f>Table2[[#This Row],[Approved Amount_UA Equivalent]]</f>
        <v>462928</v>
      </c>
      <c r="AD1304" s="23">
        <f>SUM(Table2[[#This Row],[Feed Africa ]:[Improve Quality Of Life ]])</f>
        <v>462928</v>
      </c>
      <c r="AE1304" s="16" t="b">
        <f>Table2[[#This Row],[Total HI5]]=Table2[[#This Row],[Approved Amount_UA Equivalent]]</f>
        <v>1</v>
      </c>
      <c r="AF1304" s="24">
        <v>41</v>
      </c>
      <c r="AG1304" s="20" t="str">
        <f t="shared" si="344"/>
        <v>ISP and Investment Project</v>
      </c>
      <c r="AH1304" s="24" t="e">
        <f>VLOOKUP(Table2[[#This Row],[SAP Code]],[25]DATA!$A:$G,7,FALSE)</f>
        <v>#N/A</v>
      </c>
      <c r="AI1304" s="20" t="str">
        <f t="shared" si="345"/>
        <v>Other Investment</v>
      </c>
      <c r="AJ1304" s="25" t="s">
        <v>73</v>
      </c>
      <c r="AK1304" s="25" t="s">
        <v>115</v>
      </c>
      <c r="AL1304" s="23" t="str" cm="1">
        <f t="array" ref="AL1304">_xlfn.SWITCH(AK1304,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04" s="26">
        <v>1</v>
      </c>
      <c r="AN1304" s="25" t="str">
        <f t="shared" si="353"/>
        <v>Sovereign</v>
      </c>
      <c r="AO1304" s="27">
        <v>0.5</v>
      </c>
      <c r="AP1304" s="23">
        <f>Table2[[#This Row],[Approved Amount_UA Equivalent]]/1000000</f>
        <v>0.46292800000000001</v>
      </c>
      <c r="AQ1304" s="19">
        <f t="shared" si="346"/>
        <v>0.61608309952000007</v>
      </c>
      <c r="AR1304" s="23" t="str">
        <f t="shared" si="347"/>
        <v>1-10</v>
      </c>
      <c r="AS1304" s="23" t="str">
        <f t="shared" si="348"/>
        <v>1-20</v>
      </c>
      <c r="AT1304" s="23" t="str">
        <f t="shared" si="349"/>
        <v>1-40</v>
      </c>
      <c r="AU1304" s="23" t="str">
        <f t="shared" si="350"/>
        <v>&lt;1-50 Mn</v>
      </c>
      <c r="AV1304" s="23">
        <f>Table2[[#This Row],[Amount]]</f>
        <v>462928</v>
      </c>
      <c r="AW1304" s="23" t="str">
        <f t="shared" si="351"/>
        <v>Jun 2020</v>
      </c>
      <c r="AX1304" s="28">
        <f>IFERROR(VLOOKUP(Table2[[#This Row],[SAP Code]],[26]_16!A:B,2,FALSE),0)</f>
        <v>0</v>
      </c>
      <c r="AY1304" s="28">
        <f>IFERROR(VLOOKUP(Table2[[#This Row],[SAP Code]],[26]_16!D:E,2,FALSE)/ 1000000, 0)</f>
        <v>0</v>
      </c>
      <c r="AZ1304" s="28">
        <f>IFERROR(VLOOKUP(Table2[[#This Row],[SAP Code]],[26]_16!G:H,2,FALSE)/ 1000000, 0)</f>
        <v>0</v>
      </c>
      <c r="BA1304" s="28">
        <f>IFERROR(VLOOKUP(Table2[[#This Row],[SAP Code]],[26]_16!J:K,2,FALSE)/ 1000000, 0)</f>
        <v>0</v>
      </c>
      <c r="BB1304" s="28">
        <f>IFERROR(VLOOKUP(Table2[[#This Row],[SAP Code]],[26]_16!M:N,2,FALSE)/ 1000000, 0)</f>
        <v>0</v>
      </c>
      <c r="BC1304" s="28">
        <f>IFERROR(VLOOKUP(Table2[[#This Row],[SAP Code]],[26]_16!P:Q,2,FALSE),0)</f>
        <v>6.3410019999999996</v>
      </c>
      <c r="BD1304" s="28">
        <f>IFERROR(VLOOKUP(Table2[[#This Row],[SAP Code]],[26]_16!S:T,2,FALSE),0)</f>
        <v>0</v>
      </c>
      <c r="BE1304" s="28">
        <f>IFERROR(VLOOKUP(Table2[[#This Row],[SAP Code]],[26]_16!V:W,2,FALSE)/ 1000000, 0)</f>
        <v>0.12254</v>
      </c>
      <c r="BF1304" s="28">
        <f>IFERROR(VLOOKUP(Table2[[#This Row],[SAP Code]],[26]_16!Y:Z,2,FALSE)/ 1000000, 0)</f>
        <v>0</v>
      </c>
      <c r="BG1304" s="28" t="str">
        <f>IFERROR(VLOOKUP(Table2[[#This Row],[SAP Code]],[26]port!$A:$AD,30,FALSE),"unknown")</f>
        <v>OnGo</v>
      </c>
      <c r="BH1304" s="29" t="str">
        <f t="shared" si="352"/>
        <v>Ongoing</v>
      </c>
      <c r="BI1304" s="16"/>
    </row>
    <row r="1305" spans="1:61" ht="17.100000000000001" customHeight="1">
      <c r="A1305" s="16" t="s">
        <v>141</v>
      </c>
      <c r="B1305" s="16" t="s">
        <v>4477</v>
      </c>
      <c r="C1305" s="16" t="s">
        <v>4483</v>
      </c>
      <c r="D1305" s="16" t="s">
        <v>4479</v>
      </c>
      <c r="E1305" s="18">
        <v>44008</v>
      </c>
      <c r="F1305" s="16" t="s">
        <v>4484</v>
      </c>
      <c r="G1305" s="16" t="s">
        <v>115</v>
      </c>
      <c r="H1305" s="16" t="s">
        <v>81</v>
      </c>
      <c r="I1305" s="16" t="s">
        <v>67</v>
      </c>
      <c r="J1305" s="16" t="s">
        <v>83</v>
      </c>
      <c r="K1305" s="16" t="s">
        <v>69</v>
      </c>
      <c r="L1305" s="16" t="s">
        <v>85</v>
      </c>
      <c r="M1305" s="19">
        <v>536457</v>
      </c>
      <c r="N1305" s="19">
        <v>536457</v>
      </c>
      <c r="O1305" s="20" t="s">
        <v>4485</v>
      </c>
      <c r="P1305" s="21">
        <v>2100155040728</v>
      </c>
      <c r="Q1305" s="20" t="s">
        <v>72</v>
      </c>
      <c r="R1305" s="16" t="str">
        <f t="shared" si="342"/>
        <v>ADF Including TSF</v>
      </c>
      <c r="S1305" s="16" t="str">
        <f t="shared" si="341"/>
        <v>I</v>
      </c>
      <c r="T1305" s="16" t="str">
        <f t="shared" si="356"/>
        <v>Multinational</v>
      </c>
      <c r="U1305" s="16" t="str">
        <f t="shared" si="343"/>
        <v>Multinational</v>
      </c>
      <c r="V1305" s="22" t="str">
        <f>IF(ISNUMBER(MATCH(A1305, {"Gabon","Sudan","Niger","Mali","Burkina Faso","Guinea"}, 0)), "De Facto Countries", "Non-De Facto Countries")</f>
        <v>Non-De Facto Countries</v>
      </c>
      <c r="W1305" s="16" t="str">
        <f t="shared" si="354"/>
        <v>Multi</v>
      </c>
      <c r="X1305" s="16" t="str">
        <f t="shared" si="355"/>
        <v>Social</v>
      </c>
      <c r="Y1305" s="23"/>
      <c r="AC1305" s="23">
        <f>Table2[[#This Row],[Approved Amount_UA Equivalent]]</f>
        <v>536457</v>
      </c>
      <c r="AD1305" s="23">
        <f>SUM(Table2[[#This Row],[Feed Africa ]:[Improve Quality Of Life ]])</f>
        <v>536457</v>
      </c>
      <c r="AE1305" s="16" t="b">
        <f>Table2[[#This Row],[Total HI5]]=Table2[[#This Row],[Approved Amount_UA Equivalent]]</f>
        <v>1</v>
      </c>
      <c r="AF1305" s="24">
        <v>41</v>
      </c>
      <c r="AG1305" s="20" t="str">
        <f t="shared" si="344"/>
        <v>ISP and Investment Project</v>
      </c>
      <c r="AH1305" s="24" t="e">
        <f>VLOOKUP(Table2[[#This Row],[SAP Code]],[25]DATA!$A:$G,7,FALSE)</f>
        <v>#N/A</v>
      </c>
      <c r="AI1305" s="20" t="str">
        <f t="shared" si="345"/>
        <v>Other Investment</v>
      </c>
      <c r="AJ1305" s="25" t="s">
        <v>73</v>
      </c>
      <c r="AK1305" s="25" t="s">
        <v>115</v>
      </c>
      <c r="AL1305" s="23" t="str" cm="1">
        <f t="array" ref="AL1305">_xlfn.SWITCH(AK1305,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05" s="26">
        <v>1</v>
      </c>
      <c r="AN1305" s="25" t="str">
        <f t="shared" si="353"/>
        <v>Sovereign</v>
      </c>
      <c r="AO1305" s="27">
        <v>1</v>
      </c>
      <c r="AP1305" s="23">
        <f>Table2[[#This Row],[Approved Amount_UA Equivalent]]/1000000</f>
        <v>0.53645699999999996</v>
      </c>
      <c r="AQ1305" s="19">
        <f t="shared" si="346"/>
        <v>0.71393843388</v>
      </c>
      <c r="AR1305" s="23" t="str">
        <f t="shared" si="347"/>
        <v>1-10</v>
      </c>
      <c r="AS1305" s="23" t="str">
        <f t="shared" si="348"/>
        <v>1-20</v>
      </c>
      <c r="AT1305" s="23" t="str">
        <f t="shared" si="349"/>
        <v>1-40</v>
      </c>
      <c r="AU1305" s="23" t="str">
        <f t="shared" si="350"/>
        <v>&lt;1-50 Mn</v>
      </c>
      <c r="AV1305" s="23">
        <f>Table2[[#This Row],[Amount]]</f>
        <v>536457</v>
      </c>
      <c r="AW1305" s="23" t="str">
        <f t="shared" si="351"/>
        <v>Jun 2020</v>
      </c>
      <c r="AX1305" s="28">
        <f>IFERROR(VLOOKUP(Table2[[#This Row],[SAP Code]],[26]_16!A:B,2,FALSE),0)</f>
        <v>0</v>
      </c>
      <c r="AY1305" s="28">
        <f>IFERROR(VLOOKUP(Table2[[#This Row],[SAP Code]],[26]_16!D:E,2,FALSE)/ 1000000, 0)</f>
        <v>0</v>
      </c>
      <c r="AZ1305" s="28">
        <f>IFERROR(VLOOKUP(Table2[[#This Row],[SAP Code]],[26]_16!G:H,2,FALSE)/ 1000000, 0)</f>
        <v>0</v>
      </c>
      <c r="BA1305" s="28">
        <f>IFERROR(VLOOKUP(Table2[[#This Row],[SAP Code]],[26]_16!J:K,2,FALSE)/ 1000000, 0)</f>
        <v>0</v>
      </c>
      <c r="BB1305" s="28">
        <f>IFERROR(VLOOKUP(Table2[[#This Row],[SAP Code]],[26]_16!M:N,2,FALSE)/ 1000000, 0)</f>
        <v>0</v>
      </c>
      <c r="BC1305" s="28">
        <f>IFERROR(VLOOKUP(Table2[[#This Row],[SAP Code]],[26]_16!P:Q,2,FALSE),0)</f>
        <v>0</v>
      </c>
      <c r="BD1305" s="28">
        <f>IFERROR(VLOOKUP(Table2[[#This Row],[SAP Code]],[26]_16!S:T,2,FALSE),0)</f>
        <v>0.53645699999999996</v>
      </c>
      <c r="BE1305" s="28">
        <f>IFERROR(VLOOKUP(Table2[[#This Row],[SAP Code]],[26]_16!V:W,2,FALSE)/ 1000000, 0)</f>
        <v>0</v>
      </c>
      <c r="BF1305" s="28">
        <f>IFERROR(VLOOKUP(Table2[[#This Row],[SAP Code]],[26]_16!Y:Z,2,FALSE)/ 1000000, 0)</f>
        <v>0</v>
      </c>
      <c r="BG1305" s="28" t="str">
        <f>IFERROR(VLOOKUP(Table2[[#This Row],[SAP Code]],[26]port!$A:$AD,30,FALSE),"unknown")</f>
        <v>OnGo</v>
      </c>
      <c r="BH1305" s="29" t="str">
        <f t="shared" si="352"/>
        <v>Ongoing</v>
      </c>
      <c r="BI1305" s="16"/>
    </row>
    <row r="1306" spans="1:61" ht="17.100000000000001" customHeight="1">
      <c r="A1306" s="16" t="s">
        <v>281</v>
      </c>
      <c r="B1306" s="16" t="s">
        <v>4486</v>
      </c>
      <c r="C1306" s="16" t="s">
        <v>4487</v>
      </c>
      <c r="D1306" s="16" t="s">
        <v>4488</v>
      </c>
      <c r="E1306" s="18">
        <v>44015</v>
      </c>
      <c r="F1306" s="16" t="s">
        <v>285</v>
      </c>
      <c r="G1306" s="16" t="s">
        <v>255</v>
      </c>
      <c r="H1306" s="16" t="s">
        <v>81</v>
      </c>
      <c r="I1306" s="16" t="s">
        <v>250</v>
      </c>
      <c r="J1306" s="16" t="s">
        <v>83</v>
      </c>
      <c r="K1306" s="16" t="s">
        <v>69</v>
      </c>
      <c r="L1306" s="16" t="s">
        <v>85</v>
      </c>
      <c r="M1306" s="19">
        <v>120000000</v>
      </c>
      <c r="N1306" s="19">
        <v>120000000</v>
      </c>
      <c r="O1306" s="20" t="s">
        <v>4489</v>
      </c>
      <c r="P1306" s="21">
        <v>2100155040729</v>
      </c>
      <c r="Q1306" s="20" t="s">
        <v>87</v>
      </c>
      <c r="R1306" s="16" t="str">
        <f t="shared" si="342"/>
        <v>ADF Including TSF</v>
      </c>
      <c r="S1306" s="16" t="str">
        <f t="shared" si="341"/>
        <v>K</v>
      </c>
      <c r="T1306" s="16" t="str">
        <f t="shared" si="356"/>
        <v>ADF Countries</v>
      </c>
      <c r="U1306" s="16" t="str">
        <f t="shared" si="343"/>
        <v>Non-Transition States</v>
      </c>
      <c r="V1306" s="22" t="str">
        <f>IF(ISNUMBER(MATCH(A1306, {"Gabon","Sudan","Niger","Mali","Burkina Faso","Guinea"}, 0)), "De Facto Countries", "Non-De Facto Countries")</f>
        <v>Non-De Facto Countries</v>
      </c>
      <c r="W1306" s="16" t="str">
        <f t="shared" si="354"/>
        <v>East</v>
      </c>
      <c r="X1306" s="16" t="str">
        <f t="shared" si="355"/>
        <v>Multi-Sector</v>
      </c>
      <c r="Y1306" s="23">
        <f>Table2[[#This Row],[Approved Amount_UA Equivalent]]/5</f>
        <v>24000000</v>
      </c>
      <c r="Z1306" s="23">
        <f>Table2[[#This Row],[Approved Amount_UA Equivalent]]/5</f>
        <v>24000000</v>
      </c>
      <c r="AA1306" s="23">
        <f>Table2[[#This Row],[Approved Amount_UA Equivalent]]/5</f>
        <v>24000000</v>
      </c>
      <c r="AB1306" s="23">
        <f>Table2[[#This Row],[Approved Amount_UA Equivalent]]/5</f>
        <v>24000000</v>
      </c>
      <c r="AC1306" s="23">
        <f>Table2[[#This Row],[Approved Amount_UA Equivalent]]/5</f>
        <v>24000000</v>
      </c>
      <c r="AD1306" s="23">
        <f>SUM(Table2[[#This Row],[Feed Africa ]:[Improve Quality Of Life ]])</f>
        <v>120000000</v>
      </c>
      <c r="AE1306" s="16" t="b">
        <f>Table2[[#This Row],[Total HI5]]=Table2[[#This Row],[Approved Amount_UA Equivalent]]</f>
        <v>1</v>
      </c>
      <c r="AF1306" s="24">
        <v>20</v>
      </c>
      <c r="AG1306" s="20" t="str">
        <f t="shared" si="344"/>
        <v>Policy and Result Based Op</v>
      </c>
      <c r="AH1306" s="24" t="e">
        <f>VLOOKUP(Table2[[#This Row],[SAP Code]],[25]DATA!$A:$G,7,FALSE)</f>
        <v>#N/A</v>
      </c>
      <c r="AI1306" s="20" t="str">
        <f t="shared" si="345"/>
        <v>Policy-Based Lending</v>
      </c>
      <c r="AJ1306" s="25" t="s">
        <v>254</v>
      </c>
      <c r="AK1306" s="25" t="s">
        <v>255</v>
      </c>
      <c r="AL1306" s="23" t="str" cm="1">
        <f t="array" ref="AL1306">_xlfn.SWITCH(AK1306,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06" s="26">
        <v>1</v>
      </c>
      <c r="AN1306" s="25" t="str">
        <f t="shared" si="353"/>
        <v>Sovereign</v>
      </c>
      <c r="AO1306" s="27">
        <v>1</v>
      </c>
      <c r="AP1306" s="23">
        <f>Table2[[#This Row],[Approved Amount_UA Equivalent]]/1000000</f>
        <v>120</v>
      </c>
      <c r="AQ1306" s="19">
        <f t="shared" si="346"/>
        <v>159.70079999999999</v>
      </c>
      <c r="AR1306" s="23" t="str">
        <f t="shared" si="347"/>
        <v>111-120</v>
      </c>
      <c r="AS1306" s="23" t="str">
        <f t="shared" si="348"/>
        <v>101-120</v>
      </c>
      <c r="AT1306" s="23" t="str">
        <f t="shared" si="349"/>
        <v>81-120</v>
      </c>
      <c r="AU1306" s="23" t="str">
        <f t="shared" si="350"/>
        <v>100-200 Mn</v>
      </c>
      <c r="AV1306" s="23">
        <f>Table2[[#This Row],[Amount]]</f>
        <v>120000000</v>
      </c>
      <c r="AW1306" s="23" t="str">
        <f t="shared" si="351"/>
        <v>Jul 2020</v>
      </c>
      <c r="AX1306" s="28">
        <f>IFERROR(VLOOKUP(Table2[[#This Row],[SAP Code]],[26]_16!A:B,2,FALSE),0)</f>
        <v>0</v>
      </c>
      <c r="AY1306" s="28">
        <f>IFERROR(VLOOKUP(Table2[[#This Row],[SAP Code]],[26]_16!D:E,2,FALSE)/ 1000000, 0)</f>
        <v>0</v>
      </c>
      <c r="AZ1306" s="28">
        <f>IFERROR(VLOOKUP(Table2[[#This Row],[SAP Code]],[26]_16!G:H,2,FALSE)/ 1000000, 0)</f>
        <v>0</v>
      </c>
      <c r="BA1306" s="28">
        <f>IFERROR(VLOOKUP(Table2[[#This Row],[SAP Code]],[26]_16!J:K,2,FALSE)/ 1000000, 0)</f>
        <v>0</v>
      </c>
      <c r="BB1306" s="28">
        <f>IFERROR(VLOOKUP(Table2[[#This Row],[SAP Code]],[26]_16!M:N,2,FALSE)/ 1000000, 0)</f>
        <v>0</v>
      </c>
      <c r="BC1306" s="28">
        <f>IFERROR(VLOOKUP(Table2[[#This Row],[SAP Code]],[26]_16!P:Q,2,FALSE),0)</f>
        <v>120</v>
      </c>
      <c r="BD1306" s="28">
        <f>IFERROR(VLOOKUP(Table2[[#This Row],[SAP Code]],[26]_16!S:T,2,FALSE),0)</f>
        <v>0</v>
      </c>
      <c r="BE1306" s="28">
        <f>IFERROR(VLOOKUP(Table2[[#This Row],[SAP Code]],[26]_16!V:W,2,FALSE)/ 1000000, 0)</f>
        <v>0</v>
      </c>
      <c r="BF1306" s="28">
        <f>IFERROR(VLOOKUP(Table2[[#This Row],[SAP Code]],[26]_16!Y:Z,2,FALSE)/ 1000000, 0)</f>
        <v>0</v>
      </c>
      <c r="BG1306" s="28" t="str">
        <f>IFERROR(VLOOKUP(Table2[[#This Row],[SAP Code]],[26]port!$A:$AD,30,FALSE),"unknown")</f>
        <v>CLSD</v>
      </c>
      <c r="BH1306" s="29" t="str">
        <f t="shared" si="352"/>
        <v>Number of operations completed out of the net approved of that year</v>
      </c>
      <c r="BI1306" s="16"/>
    </row>
    <row r="1307" spans="1:61" ht="17.100000000000001" customHeight="1">
      <c r="A1307" s="16" t="s">
        <v>4490</v>
      </c>
      <c r="B1307" s="16" t="s">
        <v>4491</v>
      </c>
      <c r="C1307" s="16" t="s">
        <v>4492</v>
      </c>
      <c r="D1307" s="16" t="s">
        <v>4493</v>
      </c>
      <c r="E1307" s="18">
        <v>44021</v>
      </c>
      <c r="F1307" s="16" t="s">
        <v>4494</v>
      </c>
      <c r="G1307" s="16" t="s">
        <v>115</v>
      </c>
      <c r="H1307" s="37" t="s">
        <v>194</v>
      </c>
      <c r="I1307" s="16" t="s">
        <v>67</v>
      </c>
      <c r="J1307" s="16" t="s">
        <v>68</v>
      </c>
      <c r="K1307" s="16" t="s">
        <v>69</v>
      </c>
      <c r="L1307" s="16" t="s">
        <v>70</v>
      </c>
      <c r="M1307" s="19">
        <v>480000</v>
      </c>
      <c r="N1307" s="19">
        <v>348913.28051173949</v>
      </c>
      <c r="O1307" s="20" t="s">
        <v>4495</v>
      </c>
      <c r="P1307" s="21">
        <v>5000199006168</v>
      </c>
      <c r="Q1307" s="20" t="s">
        <v>72</v>
      </c>
      <c r="R1307" s="16" t="str">
        <f t="shared" si="342"/>
        <v>OTHERS</v>
      </c>
      <c r="S1307" s="16" t="str">
        <f t="shared" si="341"/>
        <v>I</v>
      </c>
      <c r="T1307" s="16" t="str">
        <f t="shared" si="356"/>
        <v>ADB Countries</v>
      </c>
      <c r="U1307" s="16" t="str">
        <f t="shared" si="343"/>
        <v>Non-Transition States</v>
      </c>
      <c r="V1307" s="22" t="str">
        <f>IF(ISNUMBER(MATCH(A1307, {"Gabon","Sudan","Niger","Mali","Burkina Faso","Guinea"}, 0)), "De Facto Countries", "Non-De Facto Countries")</f>
        <v>Non-De Facto Countries</v>
      </c>
      <c r="W1307" s="16" t="str">
        <f t="shared" si="354"/>
        <v>North</v>
      </c>
      <c r="X1307" s="16" t="str">
        <f t="shared" si="355"/>
        <v>Social</v>
      </c>
      <c r="Y1307" s="23"/>
      <c r="AC1307" s="23">
        <f>Table2[[#This Row],[Approved Amount_UA Equivalent]]</f>
        <v>348913.28051173949</v>
      </c>
      <c r="AD1307" s="23">
        <f>SUM(Table2[[#This Row],[Feed Africa ]:[Improve Quality Of Life ]])</f>
        <v>348913.28051173949</v>
      </c>
      <c r="AE1307" s="16" t="b">
        <f>Table2[[#This Row],[Total HI5]]=Table2[[#This Row],[Approved Amount_UA Equivalent]]</f>
        <v>1</v>
      </c>
      <c r="AF1307" s="24">
        <v>50</v>
      </c>
      <c r="AG1307" s="20" t="str">
        <f t="shared" si="344"/>
        <v>Emergency Assistance</v>
      </c>
      <c r="AH1307" s="24" t="e">
        <f>VLOOKUP(Table2[[#This Row],[SAP Code]],[25]DATA!$A:$G,7,FALSE)</f>
        <v>#N/A</v>
      </c>
      <c r="AI1307" s="20" t="str">
        <f t="shared" si="345"/>
        <v>Other Investment</v>
      </c>
      <c r="AJ1307" s="25" t="s">
        <v>73</v>
      </c>
      <c r="AK1307" s="25" t="s">
        <v>115</v>
      </c>
      <c r="AL1307" s="23" t="str" cm="1">
        <f t="array" ref="AL1307">_xlfn.SWITCH(AK1307,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07" s="26">
        <v>1</v>
      </c>
      <c r="AN1307" s="25" t="str">
        <f t="shared" si="353"/>
        <v>Sovereign</v>
      </c>
      <c r="AO1307" s="27">
        <v>1</v>
      </c>
      <c r="AP1307" s="23">
        <f>Table2[[#This Row],[Approved Amount_UA Equivalent]]/1000000</f>
        <v>0.34891328051173948</v>
      </c>
      <c r="AQ1307" s="19">
        <f t="shared" si="346"/>
        <v>0.46434775023624342</v>
      </c>
      <c r="AR1307" s="23" t="str">
        <f t="shared" si="347"/>
        <v>1-10</v>
      </c>
      <c r="AS1307" s="23" t="str">
        <f t="shared" si="348"/>
        <v>1-20</v>
      </c>
      <c r="AT1307" s="23" t="str">
        <f t="shared" si="349"/>
        <v>1-40</v>
      </c>
      <c r="AU1307" s="23" t="str">
        <f t="shared" si="350"/>
        <v>&lt;1-50 Mn</v>
      </c>
      <c r="AV1307" s="23">
        <f>Table2[[#This Row],[Amount]]</f>
        <v>480000</v>
      </c>
      <c r="AW1307" s="23" t="str">
        <f t="shared" si="351"/>
        <v>Jul 2020</v>
      </c>
      <c r="AX1307" s="28">
        <f>IFERROR(VLOOKUP(Table2[[#This Row],[SAP Code]],[26]_16!A:B,2,FALSE),0)</f>
        <v>0</v>
      </c>
      <c r="AY1307" s="28">
        <f>IFERROR(VLOOKUP(Table2[[#This Row],[SAP Code]],[26]_16!D:E,2,FALSE)/ 1000000, 0)</f>
        <v>0</v>
      </c>
      <c r="AZ1307" s="28">
        <f>IFERROR(VLOOKUP(Table2[[#This Row],[SAP Code]],[26]_16!G:H,2,FALSE)/ 1000000, 0)</f>
        <v>0</v>
      </c>
      <c r="BA1307" s="28">
        <f>IFERROR(VLOOKUP(Table2[[#This Row],[SAP Code]],[26]_16!J:K,2,FALSE)/ 1000000, 0)</f>
        <v>0</v>
      </c>
      <c r="BB1307" s="28">
        <f>IFERROR(VLOOKUP(Table2[[#This Row],[SAP Code]],[26]_16!M:N,2,FALSE)/ 1000000, 0)</f>
        <v>0</v>
      </c>
      <c r="BC1307" s="28">
        <f>IFERROR(VLOOKUP(Table2[[#This Row],[SAP Code]],[26]_16!P:Q,2,FALSE),0)</f>
        <v>0</v>
      </c>
      <c r="BD1307" s="28">
        <f>IFERROR(VLOOKUP(Table2[[#This Row],[SAP Code]],[26]_16!S:T,2,FALSE),0)</f>
        <v>0</v>
      </c>
      <c r="BE1307" s="28">
        <f>IFERROR(VLOOKUP(Table2[[#This Row],[SAP Code]],[26]_16!V:W,2,FALSE)/ 1000000, 0)</f>
        <v>0</v>
      </c>
      <c r="BF1307" s="28">
        <f>IFERROR(VLOOKUP(Table2[[#This Row],[SAP Code]],[26]_16!Y:Z,2,FALSE)/ 1000000, 0)</f>
        <v>0</v>
      </c>
      <c r="BG1307" s="28" t="str">
        <f>IFERROR(VLOOKUP(Table2[[#This Row],[SAP Code]],[26]port!$A:$AD,30,FALSE),"unknown")</f>
        <v>COMP</v>
      </c>
      <c r="BH1307" s="29" t="str">
        <f t="shared" si="352"/>
        <v>Number of operations completed out of the net approved of that year</v>
      </c>
      <c r="BI1307" s="16"/>
    </row>
    <row r="1308" spans="1:61" ht="17.100000000000001" customHeight="1">
      <c r="A1308" s="16" t="s">
        <v>731</v>
      </c>
      <c r="B1308" s="16" t="s">
        <v>4072</v>
      </c>
      <c r="C1308" s="16" t="s">
        <v>4496</v>
      </c>
      <c r="D1308" s="16" t="s">
        <v>4497</v>
      </c>
      <c r="E1308" s="18">
        <v>44029</v>
      </c>
      <c r="F1308" s="16" t="s">
        <v>735</v>
      </c>
      <c r="G1308" s="16" t="s">
        <v>140</v>
      </c>
      <c r="H1308" s="16" t="s">
        <v>81</v>
      </c>
      <c r="I1308" s="16" t="s">
        <v>138</v>
      </c>
      <c r="J1308" s="16" t="s">
        <v>2463</v>
      </c>
      <c r="K1308" s="16" t="s">
        <v>84</v>
      </c>
      <c r="L1308" s="16" t="s">
        <v>85</v>
      </c>
      <c r="M1308" s="19">
        <v>8040000</v>
      </c>
      <c r="N1308" s="19">
        <v>8040000</v>
      </c>
      <c r="O1308" s="20" t="s">
        <v>4075</v>
      </c>
      <c r="P1308" s="21">
        <v>5900150002854</v>
      </c>
      <c r="Q1308" s="20" t="s">
        <v>72</v>
      </c>
      <c r="R1308" s="16" t="str">
        <f t="shared" si="342"/>
        <v>ADF Including TSF</v>
      </c>
      <c r="S1308" s="16" t="str">
        <f t="shared" si="341"/>
        <v>D</v>
      </c>
      <c r="T1308" s="16" t="str">
        <f t="shared" si="356"/>
        <v>ADF Countries</v>
      </c>
      <c r="U1308" s="16" t="str">
        <f t="shared" si="343"/>
        <v>Transition States</v>
      </c>
      <c r="V1308" s="22" t="str">
        <f>IF(ISNUMBER(MATCH(A1308, {"Gabon","Sudan","Niger","Mali","Burkina Faso","Guinea"}, 0)), "De Facto Countries", "Non-De Facto Countries")</f>
        <v>Non-De Facto Countries</v>
      </c>
      <c r="W1308" s="16" t="str">
        <f t="shared" si="354"/>
        <v>East</v>
      </c>
      <c r="X1308" s="16" t="str">
        <f t="shared" si="355"/>
        <v>Transport</v>
      </c>
      <c r="Y1308" s="23"/>
      <c r="AB1308" s="23">
        <f>Table2[[#This Row],[Approved Amount_UA Equivalent]]</f>
        <v>8040000</v>
      </c>
      <c r="AD1308" s="23">
        <f>SUM(Table2[[#This Row],[Feed Africa ]:[Improve Quality Of Life ]])</f>
        <v>8040000</v>
      </c>
      <c r="AE1308" s="16" t="b">
        <f>Table2[[#This Row],[Total HI5]]=Table2[[#This Row],[Approved Amount_UA Equivalent]]</f>
        <v>1</v>
      </c>
      <c r="AF1308" s="24">
        <v>10</v>
      </c>
      <c r="AG1308" s="20" t="str">
        <f t="shared" si="344"/>
        <v>Investment Project</v>
      </c>
      <c r="AH1308" s="24" t="e">
        <f>VLOOKUP(Table2[[#This Row],[SAP Code]],[25]DATA!$A:$G,7,FALSE)</f>
        <v>#N/A</v>
      </c>
      <c r="AI1308" s="20" t="str">
        <f t="shared" si="345"/>
        <v>Infrastructure</v>
      </c>
      <c r="AJ1308" s="25" t="s">
        <v>89</v>
      </c>
      <c r="AK1308" s="25" t="s">
        <v>140</v>
      </c>
      <c r="AL1308" s="23" t="str" cm="1">
        <f t="array" ref="AL1308">_xlfn.SWITCH(AK1308,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308" s="26">
        <v>1</v>
      </c>
      <c r="AN1308" s="25" t="str">
        <f t="shared" si="353"/>
        <v>Sovereign</v>
      </c>
      <c r="AO1308" s="27">
        <v>0.5</v>
      </c>
      <c r="AP1308" s="23">
        <f>Table2[[#This Row],[Approved Amount_UA Equivalent]]/1000000</f>
        <v>8.0399999999999991</v>
      </c>
      <c r="AQ1308" s="19">
        <f t="shared" si="346"/>
        <v>10.699953599999999</v>
      </c>
      <c r="AR1308" s="23" t="str">
        <f t="shared" si="347"/>
        <v>1-10</v>
      </c>
      <c r="AS1308" s="23" t="str">
        <f t="shared" si="348"/>
        <v>1-20</v>
      </c>
      <c r="AT1308" s="23" t="str">
        <f t="shared" si="349"/>
        <v>1-40</v>
      </c>
      <c r="AU1308" s="23" t="str">
        <f t="shared" si="350"/>
        <v>&lt;1-50 Mn</v>
      </c>
      <c r="AV1308" s="23">
        <f>Table2[[#This Row],[Amount]]</f>
        <v>8040000</v>
      </c>
      <c r="AW1308" s="23" t="str">
        <f t="shared" si="351"/>
        <v>Jul 2020</v>
      </c>
      <c r="AX1308" s="28">
        <f>IFERROR(VLOOKUP(Table2[[#This Row],[SAP Code]],[26]_16!A:B,2,FALSE),0)</f>
        <v>0</v>
      </c>
      <c r="AY1308" s="28">
        <f>IFERROR(VLOOKUP(Table2[[#This Row],[SAP Code]],[26]_16!D:E,2,FALSE)/ 1000000, 0)</f>
        <v>0</v>
      </c>
      <c r="AZ1308" s="28">
        <f>IFERROR(VLOOKUP(Table2[[#This Row],[SAP Code]],[26]_16!G:H,2,FALSE)/ 1000000, 0)</f>
        <v>0</v>
      </c>
      <c r="BA1308" s="28">
        <f>IFERROR(VLOOKUP(Table2[[#This Row],[SAP Code]],[26]_16!J:K,2,FALSE)/ 1000000, 0)</f>
        <v>0</v>
      </c>
      <c r="BB1308" s="28">
        <f>IFERROR(VLOOKUP(Table2[[#This Row],[SAP Code]],[26]_16!M:N,2,FALSE)/ 1000000, 0)</f>
        <v>0</v>
      </c>
      <c r="BC1308" s="28">
        <f>IFERROR(VLOOKUP(Table2[[#This Row],[SAP Code]],[26]_16!P:Q,2,FALSE),0)</f>
        <v>0</v>
      </c>
      <c r="BD1308" s="28">
        <f>IFERROR(VLOOKUP(Table2[[#This Row],[SAP Code]],[26]_16!S:T,2,FALSE),0)</f>
        <v>4.7291561900000003</v>
      </c>
      <c r="BE1308" s="28">
        <f>IFERROR(VLOOKUP(Table2[[#This Row],[SAP Code]],[26]_16!V:W,2,FALSE)/ 1000000, 0)</f>
        <v>4.4911164000000001</v>
      </c>
      <c r="BF1308" s="28">
        <f>IFERROR(VLOOKUP(Table2[[#This Row],[SAP Code]],[26]_16!Y:Z,2,FALSE)/ 1000000, 0)</f>
        <v>2.1183800500000007</v>
      </c>
      <c r="BG1308" s="28" t="str">
        <f>IFERROR(VLOOKUP(Table2[[#This Row],[SAP Code]],[26]port!$A:$AD,30,FALSE),"unknown")</f>
        <v>OnGo</v>
      </c>
      <c r="BH1308" s="29" t="str">
        <f t="shared" si="352"/>
        <v>Ongoing</v>
      </c>
      <c r="BI1308" s="16"/>
    </row>
    <row r="1309" spans="1:61" ht="17.100000000000001" customHeight="1">
      <c r="A1309" s="16" t="s">
        <v>731</v>
      </c>
      <c r="B1309" s="16" t="s">
        <v>4072</v>
      </c>
      <c r="C1309" s="16" t="s">
        <v>4498</v>
      </c>
      <c r="D1309" s="16" t="s">
        <v>4497</v>
      </c>
      <c r="E1309" s="18">
        <v>44029</v>
      </c>
      <c r="F1309" s="16" t="s">
        <v>735</v>
      </c>
      <c r="G1309" s="16" t="s">
        <v>140</v>
      </c>
      <c r="H1309" s="16" t="s">
        <v>81</v>
      </c>
      <c r="I1309" s="16" t="s">
        <v>138</v>
      </c>
      <c r="J1309" s="16" t="s">
        <v>2463</v>
      </c>
      <c r="K1309" s="16" t="s">
        <v>69</v>
      </c>
      <c r="L1309" s="16" t="s">
        <v>85</v>
      </c>
      <c r="M1309" s="19">
        <v>6960000</v>
      </c>
      <c r="N1309" s="19">
        <v>6960000</v>
      </c>
      <c r="O1309" s="20" t="s">
        <v>4075</v>
      </c>
      <c r="P1309" s="21">
        <v>5900155016270</v>
      </c>
      <c r="Q1309" s="20" t="s">
        <v>72</v>
      </c>
      <c r="R1309" s="16" t="str">
        <f t="shared" si="342"/>
        <v>ADF Including TSF</v>
      </c>
      <c r="S1309" s="16" t="str">
        <f t="shared" si="341"/>
        <v>D</v>
      </c>
      <c r="T1309" s="16" t="str">
        <f t="shared" si="356"/>
        <v>ADF Countries</v>
      </c>
      <c r="U1309" s="16" t="str">
        <f t="shared" si="343"/>
        <v>Transition States</v>
      </c>
      <c r="V1309" s="22" t="str">
        <f>IF(ISNUMBER(MATCH(A1309, {"Gabon","Sudan","Niger","Mali","Burkina Faso","Guinea"}, 0)), "De Facto Countries", "Non-De Facto Countries")</f>
        <v>Non-De Facto Countries</v>
      </c>
      <c r="W1309" s="16" t="str">
        <f t="shared" si="354"/>
        <v>East</v>
      </c>
      <c r="X1309" s="16" t="str">
        <f t="shared" si="355"/>
        <v>Transport</v>
      </c>
      <c r="Y1309" s="23"/>
      <c r="AB1309" s="23">
        <f>Table2[[#This Row],[Approved Amount_UA Equivalent]]</f>
        <v>6960000</v>
      </c>
      <c r="AD1309" s="23">
        <f>SUM(Table2[[#This Row],[Feed Africa ]:[Improve Quality Of Life ]])</f>
        <v>6960000</v>
      </c>
      <c r="AE1309" s="16" t="b">
        <f>Table2[[#This Row],[Total HI5]]=Table2[[#This Row],[Approved Amount_UA Equivalent]]</f>
        <v>1</v>
      </c>
      <c r="AF1309" s="24">
        <v>10</v>
      </c>
      <c r="AG1309" s="20" t="str">
        <f t="shared" si="344"/>
        <v>Investment Project</v>
      </c>
      <c r="AH1309" s="24" t="e">
        <f>VLOOKUP(Table2[[#This Row],[SAP Code]],[25]DATA!$A:$G,7,FALSE)</f>
        <v>#N/A</v>
      </c>
      <c r="AI1309" s="20" t="str">
        <f t="shared" si="345"/>
        <v>Infrastructure</v>
      </c>
      <c r="AJ1309" s="25" t="s">
        <v>89</v>
      </c>
      <c r="AK1309" s="25" t="s">
        <v>140</v>
      </c>
      <c r="AL1309" s="23" t="str" cm="1">
        <f t="array" ref="AL1309">_xlfn.SWITCH(AK1309,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309" s="26">
        <v>1</v>
      </c>
      <c r="AN1309" s="25" t="str">
        <f t="shared" si="353"/>
        <v>Sovereign</v>
      </c>
      <c r="AO1309" s="27">
        <v>0.5</v>
      </c>
      <c r="AP1309" s="23">
        <f>Table2[[#This Row],[Approved Amount_UA Equivalent]]/1000000</f>
        <v>6.96</v>
      </c>
      <c r="AQ1309" s="19">
        <f t="shared" si="346"/>
        <v>9.2626463999999995</v>
      </c>
      <c r="AR1309" s="23" t="str">
        <f t="shared" si="347"/>
        <v>1-10</v>
      </c>
      <c r="AS1309" s="23" t="str">
        <f t="shared" si="348"/>
        <v>1-20</v>
      </c>
      <c r="AT1309" s="23" t="str">
        <f t="shared" si="349"/>
        <v>1-40</v>
      </c>
      <c r="AU1309" s="23" t="str">
        <f t="shared" si="350"/>
        <v>&lt;1-50 Mn</v>
      </c>
      <c r="AV1309" s="23">
        <f>Table2[[#This Row],[Amount]]</f>
        <v>6960000</v>
      </c>
      <c r="AW1309" s="23" t="str">
        <f t="shared" si="351"/>
        <v>Jul 2020</v>
      </c>
      <c r="AX1309" s="28">
        <f>IFERROR(VLOOKUP(Table2[[#This Row],[SAP Code]],[26]_16!A:B,2,FALSE),0)</f>
        <v>0</v>
      </c>
      <c r="AY1309" s="28">
        <f>IFERROR(VLOOKUP(Table2[[#This Row],[SAP Code]],[26]_16!D:E,2,FALSE)/ 1000000, 0)</f>
        <v>0</v>
      </c>
      <c r="AZ1309" s="28">
        <f>IFERROR(VLOOKUP(Table2[[#This Row],[SAP Code]],[26]_16!G:H,2,FALSE)/ 1000000, 0)</f>
        <v>0</v>
      </c>
      <c r="BA1309" s="28">
        <f>IFERROR(VLOOKUP(Table2[[#This Row],[SAP Code]],[26]_16!J:K,2,FALSE)/ 1000000, 0)</f>
        <v>0</v>
      </c>
      <c r="BB1309" s="28">
        <f>IFERROR(VLOOKUP(Table2[[#This Row],[SAP Code]],[26]_16!M:N,2,FALSE)/ 1000000, 0)</f>
        <v>0</v>
      </c>
      <c r="BC1309" s="28">
        <f>IFERROR(VLOOKUP(Table2[[#This Row],[SAP Code]],[26]_16!P:Q,2,FALSE),0)</f>
        <v>0</v>
      </c>
      <c r="BD1309" s="28">
        <f>IFERROR(VLOOKUP(Table2[[#This Row],[SAP Code]],[26]_16!S:T,2,FALSE),0)</f>
        <v>4.7291561900000003</v>
      </c>
      <c r="BE1309" s="28">
        <f>IFERROR(VLOOKUP(Table2[[#This Row],[SAP Code]],[26]_16!V:W,2,FALSE)/ 1000000, 0)</f>
        <v>4.4911164000000001</v>
      </c>
      <c r="BF1309" s="28">
        <f>IFERROR(VLOOKUP(Table2[[#This Row],[SAP Code]],[26]_16!Y:Z,2,FALSE)/ 1000000, 0)</f>
        <v>2.1183800500000007</v>
      </c>
      <c r="BG1309" s="28" t="str">
        <f>IFERROR(VLOOKUP(Table2[[#This Row],[SAP Code]],[26]port!$A:$AD,30,FALSE),"unknown")</f>
        <v>OnGo</v>
      </c>
      <c r="BH1309" s="29" t="str">
        <f t="shared" si="352"/>
        <v>Ongoing</v>
      </c>
      <c r="BI1309" s="16"/>
    </row>
    <row r="1310" spans="1:61" ht="17.100000000000001" customHeight="1">
      <c r="A1310" s="16" t="s">
        <v>221</v>
      </c>
      <c r="B1310" s="16" t="s">
        <v>4499</v>
      </c>
      <c r="C1310" s="16" t="s">
        <v>4500</v>
      </c>
      <c r="D1310" s="16" t="s">
        <v>4501</v>
      </c>
      <c r="E1310" s="18">
        <v>44034</v>
      </c>
      <c r="F1310" s="16" t="s">
        <v>225</v>
      </c>
      <c r="G1310" s="16" t="s">
        <v>255</v>
      </c>
      <c r="H1310" s="16" t="s">
        <v>132</v>
      </c>
      <c r="I1310" s="16" t="s">
        <v>250</v>
      </c>
      <c r="J1310" s="16" t="s">
        <v>83</v>
      </c>
      <c r="K1310" s="16" t="s">
        <v>84</v>
      </c>
      <c r="L1310" s="16" t="s">
        <v>85</v>
      </c>
      <c r="M1310" s="19">
        <v>20000000</v>
      </c>
      <c r="N1310" s="19">
        <v>20000000</v>
      </c>
      <c r="O1310" s="20" t="s">
        <v>4502</v>
      </c>
      <c r="P1310" s="21">
        <v>2100150042393</v>
      </c>
      <c r="Q1310" s="20" t="s">
        <v>87</v>
      </c>
      <c r="R1310" s="16" t="str">
        <f t="shared" si="342"/>
        <v>ADF Including TSF</v>
      </c>
      <c r="S1310" s="16" t="str">
        <f t="shared" si="341"/>
        <v>K</v>
      </c>
      <c r="T1310" s="16" t="str">
        <f t="shared" si="356"/>
        <v>ADF Countries</v>
      </c>
      <c r="U1310" s="16" t="str">
        <f t="shared" si="343"/>
        <v>Transition States</v>
      </c>
      <c r="V1310" s="22" t="str">
        <f>IF(ISNUMBER(MATCH(A1310, {"Gabon","Sudan","Niger","Mali","Burkina Faso","Guinea"}, 0)), "De Facto Countries", "Non-De Facto Countries")</f>
        <v>De Facto Countries</v>
      </c>
      <c r="W1310" s="16" t="str">
        <f t="shared" si="354"/>
        <v>West</v>
      </c>
      <c r="X1310" s="16" t="str">
        <f t="shared" si="355"/>
        <v>Multi-Sector</v>
      </c>
      <c r="Y1310" s="23">
        <f>Table2[[#This Row],[Approved Amount_UA Equivalent]]/5</f>
        <v>4000000</v>
      </c>
      <c r="Z1310" s="23">
        <f>Table2[[#This Row],[Approved Amount_UA Equivalent]]/5</f>
        <v>4000000</v>
      </c>
      <c r="AA1310" s="23">
        <f>Table2[[#This Row],[Approved Amount_UA Equivalent]]/5</f>
        <v>4000000</v>
      </c>
      <c r="AB1310" s="23">
        <f>Table2[[#This Row],[Approved Amount_UA Equivalent]]/5</f>
        <v>4000000</v>
      </c>
      <c r="AC1310" s="23">
        <f>Table2[[#This Row],[Approved Amount_UA Equivalent]]/5</f>
        <v>4000000</v>
      </c>
      <c r="AD1310" s="23">
        <f>SUM(Table2[[#This Row],[Feed Africa ]:[Improve Quality Of Life ]])</f>
        <v>20000000</v>
      </c>
      <c r="AE1310" s="16" t="b">
        <f>Table2[[#This Row],[Total HI5]]=Table2[[#This Row],[Approved Amount_UA Equivalent]]</f>
        <v>1</v>
      </c>
      <c r="AF1310" s="24">
        <v>20</v>
      </c>
      <c r="AG1310" s="20" t="str">
        <f t="shared" si="344"/>
        <v>Policy and Result Based Op</v>
      </c>
      <c r="AH1310" s="24" t="e">
        <f>VLOOKUP(Table2[[#This Row],[SAP Code]],[25]DATA!$A:$G,7,FALSE)</f>
        <v>#N/A</v>
      </c>
      <c r="AI1310" s="20" t="str">
        <f t="shared" si="345"/>
        <v>Policy-Based Lending</v>
      </c>
      <c r="AJ1310" s="25" t="s">
        <v>254</v>
      </c>
      <c r="AK1310" s="25" t="s">
        <v>255</v>
      </c>
      <c r="AL1310" s="23" t="str" cm="1">
        <f t="array" ref="AL1310">_xlfn.SWITCH(AK1310,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10" s="26">
        <v>1</v>
      </c>
      <c r="AN1310" s="25" t="str">
        <f t="shared" si="353"/>
        <v>Sovereign</v>
      </c>
      <c r="AO1310" s="27">
        <v>0.5</v>
      </c>
      <c r="AP1310" s="23">
        <f>Table2[[#This Row],[Approved Amount_UA Equivalent]]/1000000</f>
        <v>20</v>
      </c>
      <c r="AQ1310" s="19">
        <f t="shared" si="346"/>
        <v>26.616800000000001</v>
      </c>
      <c r="AR1310" s="23" t="str">
        <f t="shared" si="347"/>
        <v>11-20</v>
      </c>
      <c r="AS1310" s="23" t="str">
        <f t="shared" si="348"/>
        <v>1-20</v>
      </c>
      <c r="AT1310" s="23" t="str">
        <f t="shared" si="349"/>
        <v>1-40</v>
      </c>
      <c r="AU1310" s="23" t="str">
        <f t="shared" si="350"/>
        <v>&lt;1-50 Mn</v>
      </c>
      <c r="AV1310" s="23">
        <f>Table2[[#This Row],[Amount]]</f>
        <v>20000000</v>
      </c>
      <c r="AW1310" s="23" t="str">
        <f t="shared" si="351"/>
        <v>Jul 2020</v>
      </c>
      <c r="AX1310" s="28">
        <f>IFERROR(VLOOKUP(Table2[[#This Row],[SAP Code]],[26]_16!A:B,2,FALSE),0)</f>
        <v>0</v>
      </c>
      <c r="AY1310" s="28">
        <f>IFERROR(VLOOKUP(Table2[[#This Row],[SAP Code]],[26]_16!D:E,2,FALSE)/ 1000000, 0)</f>
        <v>0</v>
      </c>
      <c r="AZ1310" s="28">
        <f>IFERROR(VLOOKUP(Table2[[#This Row],[SAP Code]],[26]_16!G:H,2,FALSE)/ 1000000, 0)</f>
        <v>0</v>
      </c>
      <c r="BA1310" s="28">
        <f>IFERROR(VLOOKUP(Table2[[#This Row],[SAP Code]],[26]_16!J:K,2,FALSE)/ 1000000, 0)</f>
        <v>0</v>
      </c>
      <c r="BB1310" s="28">
        <f>IFERROR(VLOOKUP(Table2[[#This Row],[SAP Code]],[26]_16!M:N,2,FALSE)/ 1000000, 0)</f>
        <v>0</v>
      </c>
      <c r="BC1310" s="28">
        <f>IFERROR(VLOOKUP(Table2[[#This Row],[SAP Code]],[26]_16!P:Q,2,FALSE),0)</f>
        <v>40</v>
      </c>
      <c r="BD1310" s="28">
        <f>IFERROR(VLOOKUP(Table2[[#This Row],[SAP Code]],[26]_16!S:T,2,FALSE),0)</f>
        <v>0</v>
      </c>
      <c r="BE1310" s="28">
        <f>IFERROR(VLOOKUP(Table2[[#This Row],[SAP Code]],[26]_16!V:W,2,FALSE)/ 1000000, 0)</f>
        <v>0</v>
      </c>
      <c r="BF1310" s="28">
        <f>IFERROR(VLOOKUP(Table2[[#This Row],[SAP Code]],[26]_16!Y:Z,2,FALSE)/ 1000000, 0)</f>
        <v>0</v>
      </c>
      <c r="BG1310" s="28" t="str">
        <f>IFERROR(VLOOKUP(Table2[[#This Row],[SAP Code]],[26]port!$A:$AD,30,FALSE),"unknown")</f>
        <v>COMP</v>
      </c>
      <c r="BH1310" s="29" t="str">
        <f t="shared" si="352"/>
        <v>Number of operations completed out of the net approved of that year</v>
      </c>
      <c r="BI1310" s="16"/>
    </row>
    <row r="1311" spans="1:61" ht="17.100000000000001" customHeight="1">
      <c r="A1311" s="16" t="s">
        <v>221</v>
      </c>
      <c r="B1311" s="16" t="s">
        <v>4499</v>
      </c>
      <c r="C1311" s="16" t="s">
        <v>4503</v>
      </c>
      <c r="D1311" s="16" t="s">
        <v>4501</v>
      </c>
      <c r="E1311" s="18">
        <v>44034</v>
      </c>
      <c r="F1311" s="16" t="s">
        <v>225</v>
      </c>
      <c r="G1311" s="16" t="s">
        <v>255</v>
      </c>
      <c r="H1311" s="16" t="s">
        <v>132</v>
      </c>
      <c r="I1311" s="16" t="s">
        <v>250</v>
      </c>
      <c r="J1311" s="16" t="s">
        <v>83</v>
      </c>
      <c r="K1311" s="16" t="s">
        <v>69</v>
      </c>
      <c r="L1311" s="16" t="s">
        <v>85</v>
      </c>
      <c r="M1311" s="19">
        <v>20000000</v>
      </c>
      <c r="N1311" s="19">
        <v>20000000</v>
      </c>
      <c r="O1311" s="20" t="s">
        <v>4502</v>
      </c>
      <c r="P1311" s="21">
        <v>2100155040766</v>
      </c>
      <c r="Q1311" s="20" t="s">
        <v>87</v>
      </c>
      <c r="R1311" s="16" t="str">
        <f t="shared" si="342"/>
        <v>ADF Including TSF</v>
      </c>
      <c r="S1311" s="16" t="str">
        <f t="shared" si="341"/>
        <v>K</v>
      </c>
      <c r="T1311" s="16" t="str">
        <f t="shared" si="356"/>
        <v>ADF Countries</v>
      </c>
      <c r="U1311" s="16" t="str">
        <f t="shared" si="343"/>
        <v>Transition States</v>
      </c>
      <c r="V1311" s="22" t="str">
        <f>IF(ISNUMBER(MATCH(A1311, {"Gabon","Sudan","Niger","Mali","Burkina Faso","Guinea"}, 0)), "De Facto Countries", "Non-De Facto Countries")</f>
        <v>De Facto Countries</v>
      </c>
      <c r="W1311" s="16" t="str">
        <f t="shared" si="354"/>
        <v>West</v>
      </c>
      <c r="X1311" s="16" t="str">
        <f t="shared" si="355"/>
        <v>Multi-Sector</v>
      </c>
      <c r="Y1311" s="23">
        <f>Table2[[#This Row],[Approved Amount_UA Equivalent]]/5</f>
        <v>4000000</v>
      </c>
      <c r="Z1311" s="23">
        <f>Table2[[#This Row],[Approved Amount_UA Equivalent]]/5</f>
        <v>4000000</v>
      </c>
      <c r="AA1311" s="23">
        <f>Table2[[#This Row],[Approved Amount_UA Equivalent]]/5</f>
        <v>4000000</v>
      </c>
      <c r="AB1311" s="23">
        <f>Table2[[#This Row],[Approved Amount_UA Equivalent]]/5</f>
        <v>4000000</v>
      </c>
      <c r="AC1311" s="23">
        <f>Table2[[#This Row],[Approved Amount_UA Equivalent]]/5</f>
        <v>4000000</v>
      </c>
      <c r="AD1311" s="23">
        <f>SUM(Table2[[#This Row],[Feed Africa ]:[Improve Quality Of Life ]])</f>
        <v>20000000</v>
      </c>
      <c r="AE1311" s="16" t="b">
        <f>Table2[[#This Row],[Total HI5]]=Table2[[#This Row],[Approved Amount_UA Equivalent]]</f>
        <v>1</v>
      </c>
      <c r="AF1311" s="24">
        <v>20</v>
      </c>
      <c r="AG1311" s="20" t="str">
        <f t="shared" si="344"/>
        <v>Policy and Result Based Op</v>
      </c>
      <c r="AH1311" s="24" t="e">
        <f>VLOOKUP(Table2[[#This Row],[SAP Code]],[25]DATA!$A:$G,7,FALSE)</f>
        <v>#N/A</v>
      </c>
      <c r="AI1311" s="20" t="str">
        <f t="shared" si="345"/>
        <v>Policy-Based Lending</v>
      </c>
      <c r="AJ1311" s="25" t="s">
        <v>254</v>
      </c>
      <c r="AK1311" s="25" t="s">
        <v>255</v>
      </c>
      <c r="AL1311" s="23" t="str" cm="1">
        <f t="array" ref="AL1311">_xlfn.SWITCH(AK1311,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11" s="26">
        <v>1</v>
      </c>
      <c r="AN1311" s="25" t="str">
        <f t="shared" si="353"/>
        <v>Sovereign</v>
      </c>
      <c r="AO1311" s="27">
        <v>0.5</v>
      </c>
      <c r="AP1311" s="23">
        <f>Table2[[#This Row],[Approved Amount_UA Equivalent]]/1000000</f>
        <v>20</v>
      </c>
      <c r="AQ1311" s="19">
        <f t="shared" si="346"/>
        <v>26.616800000000001</v>
      </c>
      <c r="AR1311" s="23" t="str">
        <f t="shared" si="347"/>
        <v>11-20</v>
      </c>
      <c r="AS1311" s="23" t="str">
        <f t="shared" si="348"/>
        <v>1-20</v>
      </c>
      <c r="AT1311" s="23" t="str">
        <f t="shared" si="349"/>
        <v>1-40</v>
      </c>
      <c r="AU1311" s="23" t="str">
        <f t="shared" si="350"/>
        <v>&lt;1-50 Mn</v>
      </c>
      <c r="AV1311" s="23">
        <f>Table2[[#This Row],[Amount]]</f>
        <v>20000000</v>
      </c>
      <c r="AW1311" s="23" t="str">
        <f t="shared" si="351"/>
        <v>Jul 2020</v>
      </c>
      <c r="AX1311" s="28">
        <f>IFERROR(VLOOKUP(Table2[[#This Row],[SAP Code]],[26]_16!A:B,2,FALSE),0)</f>
        <v>0</v>
      </c>
      <c r="AY1311" s="28">
        <f>IFERROR(VLOOKUP(Table2[[#This Row],[SAP Code]],[26]_16!D:E,2,FALSE)/ 1000000, 0)</f>
        <v>0</v>
      </c>
      <c r="AZ1311" s="28">
        <f>IFERROR(VLOOKUP(Table2[[#This Row],[SAP Code]],[26]_16!G:H,2,FALSE)/ 1000000, 0)</f>
        <v>0</v>
      </c>
      <c r="BA1311" s="28">
        <f>IFERROR(VLOOKUP(Table2[[#This Row],[SAP Code]],[26]_16!J:K,2,FALSE)/ 1000000, 0)</f>
        <v>0</v>
      </c>
      <c r="BB1311" s="28">
        <f>IFERROR(VLOOKUP(Table2[[#This Row],[SAP Code]],[26]_16!M:N,2,FALSE)/ 1000000, 0)</f>
        <v>0</v>
      </c>
      <c r="BC1311" s="28">
        <f>IFERROR(VLOOKUP(Table2[[#This Row],[SAP Code]],[26]_16!P:Q,2,FALSE),0)</f>
        <v>40</v>
      </c>
      <c r="BD1311" s="28">
        <f>IFERROR(VLOOKUP(Table2[[#This Row],[SAP Code]],[26]_16!S:T,2,FALSE),0)</f>
        <v>0</v>
      </c>
      <c r="BE1311" s="28">
        <f>IFERROR(VLOOKUP(Table2[[#This Row],[SAP Code]],[26]_16!V:W,2,FALSE)/ 1000000, 0)</f>
        <v>0</v>
      </c>
      <c r="BF1311" s="28">
        <f>IFERROR(VLOOKUP(Table2[[#This Row],[SAP Code]],[26]_16!Y:Z,2,FALSE)/ 1000000, 0)</f>
        <v>0</v>
      </c>
      <c r="BG1311" s="28" t="str">
        <f>IFERROR(VLOOKUP(Table2[[#This Row],[SAP Code]],[26]port!$A:$AD,30,FALSE),"unknown")</f>
        <v>COMP</v>
      </c>
      <c r="BH1311" s="29" t="str">
        <f t="shared" si="352"/>
        <v>Number of operations completed out of the net approved of that year</v>
      </c>
      <c r="BI1311" s="16"/>
    </row>
    <row r="1312" spans="1:61" ht="17.100000000000001" customHeight="1">
      <c r="A1312" s="16" t="s">
        <v>337</v>
      </c>
      <c r="B1312" s="16" t="s">
        <v>4504</v>
      </c>
      <c r="C1312" s="16" t="s">
        <v>4505</v>
      </c>
      <c r="D1312" s="16" t="s">
        <v>4506</v>
      </c>
      <c r="E1312" s="18">
        <v>44034</v>
      </c>
      <c r="F1312" s="16" t="s">
        <v>450</v>
      </c>
      <c r="G1312" s="16" t="s">
        <v>255</v>
      </c>
      <c r="H1312" s="16" t="s">
        <v>101</v>
      </c>
      <c r="I1312" s="16" t="s">
        <v>250</v>
      </c>
      <c r="J1312" s="16" t="s">
        <v>2463</v>
      </c>
      <c r="K1312" s="16" t="s">
        <v>84</v>
      </c>
      <c r="L1312" s="16" t="s">
        <v>85</v>
      </c>
      <c r="M1312" s="19">
        <v>30000000</v>
      </c>
      <c r="N1312" s="19">
        <v>30000000</v>
      </c>
      <c r="O1312" s="20" t="s">
        <v>4507</v>
      </c>
      <c r="P1312" s="21">
        <v>5900150002851</v>
      </c>
      <c r="Q1312" s="20" t="s">
        <v>87</v>
      </c>
      <c r="R1312" s="16" t="str">
        <f t="shared" si="342"/>
        <v>ADF Including TSF</v>
      </c>
      <c r="S1312" s="16" t="str">
        <f t="shared" si="341"/>
        <v>K</v>
      </c>
      <c r="T1312" s="16" t="str">
        <f t="shared" si="356"/>
        <v>ADF Countries</v>
      </c>
      <c r="U1312" s="16" t="str">
        <f t="shared" si="343"/>
        <v>Transition States</v>
      </c>
      <c r="V1312" s="22" t="str">
        <f>IF(ISNUMBER(MATCH(A1312, {"Gabon","Sudan","Niger","Mali","Burkina Faso","Guinea"}, 0)), "De Facto Countries", "Non-De Facto Countries")</f>
        <v>Non-De Facto Countries</v>
      </c>
      <c r="W1312" s="16" t="str">
        <f t="shared" si="354"/>
        <v>South</v>
      </c>
      <c r="X1312" s="16" t="str">
        <f t="shared" si="355"/>
        <v>Multi-Sector</v>
      </c>
      <c r="Y1312" s="23">
        <f>Table2[[#This Row],[Approved Amount_UA Equivalent]]/5</f>
        <v>6000000</v>
      </c>
      <c r="Z1312" s="23">
        <f>Table2[[#This Row],[Approved Amount_UA Equivalent]]/5</f>
        <v>6000000</v>
      </c>
      <c r="AA1312" s="23">
        <f>Table2[[#This Row],[Approved Amount_UA Equivalent]]/5</f>
        <v>6000000</v>
      </c>
      <c r="AB1312" s="23">
        <f>Table2[[#This Row],[Approved Amount_UA Equivalent]]/5</f>
        <v>6000000</v>
      </c>
      <c r="AC1312" s="23">
        <f>Table2[[#This Row],[Approved Amount_UA Equivalent]]/5</f>
        <v>6000000</v>
      </c>
      <c r="AD1312" s="23">
        <f>SUM(Table2[[#This Row],[Feed Africa ]:[Improve Quality Of Life ]])</f>
        <v>30000000</v>
      </c>
      <c r="AE1312" s="16" t="b">
        <f>Table2[[#This Row],[Total HI5]]=Table2[[#This Row],[Approved Amount_UA Equivalent]]</f>
        <v>1</v>
      </c>
      <c r="AF1312" s="24">
        <v>10</v>
      </c>
      <c r="AG1312" s="20" t="str">
        <f t="shared" si="344"/>
        <v>Investment Project</v>
      </c>
      <c r="AH1312" s="24" t="e">
        <f>VLOOKUP(Table2[[#This Row],[SAP Code]],[25]DATA!$A:$G,7,FALSE)</f>
        <v>#N/A</v>
      </c>
      <c r="AI1312" s="20" t="str">
        <f t="shared" si="345"/>
        <v>Other Investment</v>
      </c>
      <c r="AJ1312" s="25" t="s">
        <v>254</v>
      </c>
      <c r="AK1312" s="25" t="s">
        <v>255</v>
      </c>
      <c r="AL1312" s="23" t="str" cm="1">
        <f t="array" ref="AL1312">_xlfn.SWITCH(AK1312,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12" s="26">
        <v>1</v>
      </c>
      <c r="AN1312" s="25" t="str">
        <f t="shared" si="353"/>
        <v>Sovereign</v>
      </c>
      <c r="AO1312" s="27">
        <v>1</v>
      </c>
      <c r="AP1312" s="23">
        <f>Table2[[#This Row],[Approved Amount_UA Equivalent]]/1000000</f>
        <v>30</v>
      </c>
      <c r="AQ1312" s="19">
        <f t="shared" si="346"/>
        <v>39.925199999999997</v>
      </c>
      <c r="AR1312" s="23" t="str">
        <f t="shared" si="347"/>
        <v>21-30</v>
      </c>
      <c r="AS1312" s="23" t="str">
        <f t="shared" si="348"/>
        <v>21-40</v>
      </c>
      <c r="AT1312" s="23" t="str">
        <f t="shared" si="349"/>
        <v>1-40</v>
      </c>
      <c r="AU1312" s="23" t="str">
        <f t="shared" si="350"/>
        <v>&lt;1-50 Mn</v>
      </c>
      <c r="AV1312" s="23">
        <f>Table2[[#This Row],[Amount]]</f>
        <v>30000000</v>
      </c>
      <c r="AW1312" s="23" t="str">
        <f t="shared" si="351"/>
        <v>Jul 2020</v>
      </c>
      <c r="AX1312" s="28">
        <f>IFERROR(VLOOKUP(Table2[[#This Row],[SAP Code]],[26]_16!A:B,2,FALSE),0)</f>
        <v>0</v>
      </c>
      <c r="AY1312" s="28">
        <f>IFERROR(VLOOKUP(Table2[[#This Row],[SAP Code]],[26]_16!D:E,2,FALSE)/ 1000000, 0)</f>
        <v>0</v>
      </c>
      <c r="AZ1312" s="28">
        <f>IFERROR(VLOOKUP(Table2[[#This Row],[SAP Code]],[26]_16!G:H,2,FALSE)/ 1000000, 0)</f>
        <v>0</v>
      </c>
      <c r="BA1312" s="28">
        <f>IFERROR(VLOOKUP(Table2[[#This Row],[SAP Code]],[26]_16!J:K,2,FALSE)/ 1000000, 0)</f>
        <v>0</v>
      </c>
      <c r="BB1312" s="28">
        <f>IFERROR(VLOOKUP(Table2[[#This Row],[SAP Code]],[26]_16!M:N,2,FALSE)/ 1000000, 0)</f>
        <v>0</v>
      </c>
      <c r="BC1312" s="28">
        <f>IFERROR(VLOOKUP(Table2[[#This Row],[SAP Code]],[26]_16!P:Q,2,FALSE),0)</f>
        <v>0</v>
      </c>
      <c r="BD1312" s="28">
        <f>IFERROR(VLOOKUP(Table2[[#This Row],[SAP Code]],[26]_16!S:T,2,FALSE),0)</f>
        <v>30</v>
      </c>
      <c r="BE1312" s="28">
        <f>IFERROR(VLOOKUP(Table2[[#This Row],[SAP Code]],[26]_16!V:W,2,FALSE)/ 1000000, 0)</f>
        <v>0</v>
      </c>
      <c r="BF1312" s="28">
        <f>IFERROR(VLOOKUP(Table2[[#This Row],[SAP Code]],[26]_16!Y:Z,2,FALSE)/ 1000000, 0)</f>
        <v>0</v>
      </c>
      <c r="BG1312" s="28" t="str">
        <f>IFERROR(VLOOKUP(Table2[[#This Row],[SAP Code]],[26]port!$A:$AD,30,FALSE),"unknown")</f>
        <v>COMP</v>
      </c>
      <c r="BH1312" s="29" t="str">
        <f t="shared" si="352"/>
        <v>Number of operations completed out of the net approved of that year</v>
      </c>
      <c r="BI1312" s="16"/>
    </row>
    <row r="1313" spans="1:61" ht="17.100000000000001" customHeight="1">
      <c r="A1313" s="16" t="s">
        <v>690</v>
      </c>
      <c r="B1313" s="16" t="s">
        <v>4499</v>
      </c>
      <c r="C1313" s="16" t="s">
        <v>4508</v>
      </c>
      <c r="D1313" s="16" t="s">
        <v>4501</v>
      </c>
      <c r="E1313" s="18">
        <v>44034</v>
      </c>
      <c r="F1313" s="16" t="s">
        <v>4509</v>
      </c>
      <c r="G1313" s="16" t="s">
        <v>255</v>
      </c>
      <c r="H1313" s="16" t="s">
        <v>132</v>
      </c>
      <c r="I1313" s="16" t="s">
        <v>250</v>
      </c>
      <c r="J1313" s="16" t="s">
        <v>83</v>
      </c>
      <c r="K1313" s="16" t="s">
        <v>84</v>
      </c>
      <c r="L1313" s="16" t="s">
        <v>85</v>
      </c>
      <c r="M1313" s="19">
        <v>8600000</v>
      </c>
      <c r="N1313" s="19">
        <v>8600000</v>
      </c>
      <c r="O1313" s="20" t="s">
        <v>4510</v>
      </c>
      <c r="P1313" s="21">
        <v>2100150042394</v>
      </c>
      <c r="Q1313" s="20" t="s">
        <v>87</v>
      </c>
      <c r="R1313" s="16" t="str">
        <f t="shared" si="342"/>
        <v>ADF Including TSF</v>
      </c>
      <c r="S1313" s="16" t="str">
        <f t="shared" si="341"/>
        <v>K</v>
      </c>
      <c r="T1313" s="16" t="str">
        <f t="shared" si="356"/>
        <v>ADF Countries</v>
      </c>
      <c r="U1313" s="16" t="str">
        <f t="shared" si="343"/>
        <v>Transition States</v>
      </c>
      <c r="V1313" s="22" t="str">
        <f>IF(ISNUMBER(MATCH(A1313, {"Gabon","Sudan","Niger","Mali","Burkina Faso","Guinea"}, 0)), "De Facto Countries", "Non-De Facto Countries")</f>
        <v>De Facto Countries</v>
      </c>
      <c r="W1313" s="16" t="str">
        <f t="shared" si="354"/>
        <v>West</v>
      </c>
      <c r="X1313" s="16" t="str">
        <f t="shared" si="355"/>
        <v>Multi-Sector</v>
      </c>
      <c r="Y1313" s="23">
        <f>Table2[[#This Row],[Approved Amount_UA Equivalent]]/5</f>
        <v>1720000</v>
      </c>
      <c r="Z1313" s="23">
        <f>Table2[[#This Row],[Approved Amount_UA Equivalent]]/5</f>
        <v>1720000</v>
      </c>
      <c r="AA1313" s="23">
        <f>Table2[[#This Row],[Approved Amount_UA Equivalent]]/5</f>
        <v>1720000</v>
      </c>
      <c r="AB1313" s="23">
        <f>Table2[[#This Row],[Approved Amount_UA Equivalent]]/5</f>
        <v>1720000</v>
      </c>
      <c r="AC1313" s="23">
        <f>Table2[[#This Row],[Approved Amount_UA Equivalent]]/5</f>
        <v>1720000</v>
      </c>
      <c r="AD1313" s="23">
        <f>SUM(Table2[[#This Row],[Feed Africa ]:[Improve Quality Of Life ]])</f>
        <v>8600000</v>
      </c>
      <c r="AE1313" s="16" t="b">
        <f>Table2[[#This Row],[Total HI5]]=Table2[[#This Row],[Approved Amount_UA Equivalent]]</f>
        <v>1</v>
      </c>
      <c r="AF1313" s="24">
        <v>20</v>
      </c>
      <c r="AG1313" s="20" t="str">
        <f t="shared" si="344"/>
        <v>Policy and Result Based Op</v>
      </c>
      <c r="AH1313" s="24" t="e">
        <f>VLOOKUP(Table2[[#This Row],[SAP Code]],[25]DATA!$A:$G,7,FALSE)</f>
        <v>#N/A</v>
      </c>
      <c r="AI1313" s="20" t="str">
        <f t="shared" si="345"/>
        <v>Policy-Based Lending</v>
      </c>
      <c r="AJ1313" s="25" t="s">
        <v>254</v>
      </c>
      <c r="AK1313" s="25" t="s">
        <v>255</v>
      </c>
      <c r="AL1313" s="23" t="str" cm="1">
        <f t="array" ref="AL1313">_xlfn.SWITCH(AK1313,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13" s="26">
        <v>1</v>
      </c>
      <c r="AN1313" s="25" t="str">
        <f t="shared" si="353"/>
        <v>Sovereign</v>
      </c>
      <c r="AO1313" s="27">
        <v>0.33333333333333331</v>
      </c>
      <c r="AP1313" s="23">
        <f>Table2[[#This Row],[Approved Amount_UA Equivalent]]/1000000</f>
        <v>8.6</v>
      </c>
      <c r="AQ1313" s="19">
        <f t="shared" si="346"/>
        <v>11.445224</v>
      </c>
      <c r="AR1313" s="23" t="str">
        <f t="shared" si="347"/>
        <v>1-10</v>
      </c>
      <c r="AS1313" s="23" t="str">
        <f t="shared" si="348"/>
        <v>1-20</v>
      </c>
      <c r="AT1313" s="23" t="str">
        <f t="shared" si="349"/>
        <v>1-40</v>
      </c>
      <c r="AU1313" s="23" t="str">
        <f t="shared" si="350"/>
        <v>&lt;1-50 Mn</v>
      </c>
      <c r="AV1313" s="23">
        <f>Table2[[#This Row],[Amount]]</f>
        <v>8600000</v>
      </c>
      <c r="AW1313" s="23" t="str">
        <f t="shared" si="351"/>
        <v>Jul 2020</v>
      </c>
      <c r="AX1313" s="28">
        <f>IFERROR(VLOOKUP(Table2[[#This Row],[SAP Code]],[26]_16!A:B,2,FALSE),0)</f>
        <v>0</v>
      </c>
      <c r="AY1313" s="28">
        <f>IFERROR(VLOOKUP(Table2[[#This Row],[SAP Code]],[26]_16!D:E,2,FALSE)/ 1000000, 0)</f>
        <v>0</v>
      </c>
      <c r="AZ1313" s="28">
        <f>IFERROR(VLOOKUP(Table2[[#This Row],[SAP Code]],[26]_16!G:H,2,FALSE)/ 1000000, 0)</f>
        <v>0</v>
      </c>
      <c r="BA1313" s="28">
        <f>IFERROR(VLOOKUP(Table2[[#This Row],[SAP Code]],[26]_16!J:K,2,FALSE)/ 1000000, 0)</f>
        <v>0</v>
      </c>
      <c r="BB1313" s="28">
        <f>IFERROR(VLOOKUP(Table2[[#This Row],[SAP Code]],[26]_16!M:N,2,FALSE)/ 1000000, 0)</f>
        <v>0</v>
      </c>
      <c r="BC1313" s="28">
        <f>IFERROR(VLOOKUP(Table2[[#This Row],[SAP Code]],[26]_16!P:Q,2,FALSE),0)</f>
        <v>36</v>
      </c>
      <c r="BD1313" s="28">
        <f>IFERROR(VLOOKUP(Table2[[#This Row],[SAP Code]],[26]_16!S:T,2,FALSE),0)</f>
        <v>0</v>
      </c>
      <c r="BE1313" s="28">
        <f>IFERROR(VLOOKUP(Table2[[#This Row],[SAP Code]],[26]_16!V:W,2,FALSE)/ 1000000, 0)</f>
        <v>0</v>
      </c>
      <c r="BF1313" s="28">
        <f>IFERROR(VLOOKUP(Table2[[#This Row],[SAP Code]],[26]_16!Y:Z,2,FALSE)/ 1000000, 0)</f>
        <v>0</v>
      </c>
      <c r="BG1313" s="28" t="str">
        <f>IFERROR(VLOOKUP(Table2[[#This Row],[SAP Code]],[26]port!$A:$AD,30,FALSE),"unknown")</f>
        <v>CLSD</v>
      </c>
      <c r="BH1313" s="29" t="str">
        <f t="shared" si="352"/>
        <v>Number of operations completed out of the net approved of that year</v>
      </c>
      <c r="BI1313" s="16"/>
    </row>
    <row r="1314" spans="1:61" ht="17.100000000000001" customHeight="1">
      <c r="A1314" s="16" t="s">
        <v>690</v>
      </c>
      <c r="B1314" s="16" t="s">
        <v>4499</v>
      </c>
      <c r="C1314" s="16" t="s">
        <v>4511</v>
      </c>
      <c r="D1314" s="16" t="s">
        <v>4501</v>
      </c>
      <c r="E1314" s="18">
        <v>44034</v>
      </c>
      <c r="F1314" s="16" t="s">
        <v>694</v>
      </c>
      <c r="G1314" s="16" t="s">
        <v>255</v>
      </c>
      <c r="H1314" s="16" t="s">
        <v>132</v>
      </c>
      <c r="I1314" s="16" t="s">
        <v>250</v>
      </c>
      <c r="J1314" s="16" t="s">
        <v>83</v>
      </c>
      <c r="K1314" s="16" t="s">
        <v>69</v>
      </c>
      <c r="L1314" s="16" t="s">
        <v>85</v>
      </c>
      <c r="M1314" s="19">
        <v>6900000</v>
      </c>
      <c r="N1314" s="19">
        <v>6900000</v>
      </c>
      <c r="O1314" s="20" t="s">
        <v>4510</v>
      </c>
      <c r="P1314" s="21">
        <v>2100155040767</v>
      </c>
      <c r="Q1314" s="20" t="s">
        <v>87</v>
      </c>
      <c r="R1314" s="16" t="str">
        <f t="shared" si="342"/>
        <v>ADF Including TSF</v>
      </c>
      <c r="S1314" s="16" t="str">
        <f t="shared" si="341"/>
        <v>K</v>
      </c>
      <c r="T1314" s="16" t="str">
        <f t="shared" si="356"/>
        <v>ADF Countries</v>
      </c>
      <c r="U1314" s="16" t="str">
        <f t="shared" si="343"/>
        <v>Transition States</v>
      </c>
      <c r="V1314" s="22" t="str">
        <f>IF(ISNUMBER(MATCH(A1314, {"Gabon","Sudan","Niger","Mali","Burkina Faso","Guinea"}, 0)), "De Facto Countries", "Non-De Facto Countries")</f>
        <v>De Facto Countries</v>
      </c>
      <c r="W1314" s="16" t="str">
        <f t="shared" si="354"/>
        <v>West</v>
      </c>
      <c r="X1314" s="16" t="str">
        <f t="shared" si="355"/>
        <v>Multi-Sector</v>
      </c>
      <c r="Y1314" s="23">
        <f>Table2[[#This Row],[Approved Amount_UA Equivalent]]/5</f>
        <v>1380000</v>
      </c>
      <c r="Z1314" s="23">
        <f>Table2[[#This Row],[Approved Amount_UA Equivalent]]/5</f>
        <v>1380000</v>
      </c>
      <c r="AA1314" s="23">
        <f>Table2[[#This Row],[Approved Amount_UA Equivalent]]/5</f>
        <v>1380000</v>
      </c>
      <c r="AB1314" s="23">
        <f>Table2[[#This Row],[Approved Amount_UA Equivalent]]/5</f>
        <v>1380000</v>
      </c>
      <c r="AC1314" s="23">
        <f>Table2[[#This Row],[Approved Amount_UA Equivalent]]/5</f>
        <v>1380000</v>
      </c>
      <c r="AD1314" s="23">
        <f>SUM(Table2[[#This Row],[Feed Africa ]:[Improve Quality Of Life ]])</f>
        <v>6900000</v>
      </c>
      <c r="AE1314" s="16" t="b">
        <f>Table2[[#This Row],[Total HI5]]=Table2[[#This Row],[Approved Amount_UA Equivalent]]</f>
        <v>1</v>
      </c>
      <c r="AF1314" s="24">
        <v>20</v>
      </c>
      <c r="AG1314" s="20" t="str">
        <f t="shared" si="344"/>
        <v>Policy and Result Based Op</v>
      </c>
      <c r="AH1314" s="24" t="e">
        <f>VLOOKUP(Table2[[#This Row],[SAP Code]],[25]DATA!$A:$G,7,FALSE)</f>
        <v>#N/A</v>
      </c>
      <c r="AI1314" s="20" t="str">
        <f t="shared" si="345"/>
        <v>Policy-Based Lending</v>
      </c>
      <c r="AJ1314" s="25" t="s">
        <v>254</v>
      </c>
      <c r="AK1314" s="25" t="s">
        <v>255</v>
      </c>
      <c r="AL1314" s="23" t="str" cm="1">
        <f t="array" ref="AL1314">_xlfn.SWITCH(AK1314,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14" s="26">
        <v>1</v>
      </c>
      <c r="AN1314" s="25" t="str">
        <f t="shared" si="353"/>
        <v>Sovereign</v>
      </c>
      <c r="AO1314" s="27">
        <v>0.33333333333333331</v>
      </c>
      <c r="AP1314" s="23">
        <f>Table2[[#This Row],[Approved Amount_UA Equivalent]]/1000000</f>
        <v>6.9</v>
      </c>
      <c r="AQ1314" s="19">
        <f t="shared" si="346"/>
        <v>9.1827959999999997</v>
      </c>
      <c r="AR1314" s="23" t="str">
        <f t="shared" si="347"/>
        <v>1-10</v>
      </c>
      <c r="AS1314" s="23" t="str">
        <f t="shared" si="348"/>
        <v>1-20</v>
      </c>
      <c r="AT1314" s="23" t="str">
        <f t="shared" si="349"/>
        <v>1-40</v>
      </c>
      <c r="AU1314" s="23" t="str">
        <f t="shared" si="350"/>
        <v>&lt;1-50 Mn</v>
      </c>
      <c r="AV1314" s="23">
        <f>Table2[[#This Row],[Amount]]</f>
        <v>6900000</v>
      </c>
      <c r="AW1314" s="23" t="str">
        <f t="shared" si="351"/>
        <v>Jul 2020</v>
      </c>
      <c r="AX1314" s="28">
        <f>IFERROR(VLOOKUP(Table2[[#This Row],[SAP Code]],[26]_16!A:B,2,FALSE),0)</f>
        <v>0</v>
      </c>
      <c r="AY1314" s="28">
        <f>IFERROR(VLOOKUP(Table2[[#This Row],[SAP Code]],[26]_16!D:E,2,FALSE)/ 1000000, 0)</f>
        <v>0</v>
      </c>
      <c r="AZ1314" s="28">
        <f>IFERROR(VLOOKUP(Table2[[#This Row],[SAP Code]],[26]_16!G:H,2,FALSE)/ 1000000, 0)</f>
        <v>0</v>
      </c>
      <c r="BA1314" s="28">
        <f>IFERROR(VLOOKUP(Table2[[#This Row],[SAP Code]],[26]_16!J:K,2,FALSE)/ 1000000, 0)</f>
        <v>0</v>
      </c>
      <c r="BB1314" s="28">
        <f>IFERROR(VLOOKUP(Table2[[#This Row],[SAP Code]],[26]_16!M:N,2,FALSE)/ 1000000, 0)</f>
        <v>0</v>
      </c>
      <c r="BC1314" s="28">
        <f>IFERROR(VLOOKUP(Table2[[#This Row],[SAP Code]],[26]_16!P:Q,2,FALSE),0)</f>
        <v>36</v>
      </c>
      <c r="BD1314" s="28">
        <f>IFERROR(VLOOKUP(Table2[[#This Row],[SAP Code]],[26]_16!S:T,2,FALSE),0)</f>
        <v>0</v>
      </c>
      <c r="BE1314" s="28">
        <f>IFERROR(VLOOKUP(Table2[[#This Row],[SAP Code]],[26]_16!V:W,2,FALSE)/ 1000000, 0)</f>
        <v>0</v>
      </c>
      <c r="BF1314" s="28">
        <f>IFERROR(VLOOKUP(Table2[[#This Row],[SAP Code]],[26]_16!Y:Z,2,FALSE)/ 1000000, 0)</f>
        <v>0</v>
      </c>
      <c r="BG1314" s="28" t="str">
        <f>IFERROR(VLOOKUP(Table2[[#This Row],[SAP Code]],[26]port!$A:$AD,30,FALSE),"unknown")</f>
        <v>CLSD</v>
      </c>
      <c r="BH1314" s="29" t="str">
        <f t="shared" si="352"/>
        <v>Number of operations completed out of the net approved of that year</v>
      </c>
      <c r="BI1314" s="16"/>
    </row>
    <row r="1315" spans="1:61" ht="17.100000000000001" customHeight="1">
      <c r="A1315" s="16" t="s">
        <v>690</v>
      </c>
      <c r="B1315" s="16" t="s">
        <v>4499</v>
      </c>
      <c r="C1315" s="16" t="s">
        <v>4512</v>
      </c>
      <c r="D1315" s="16" t="s">
        <v>4501</v>
      </c>
      <c r="E1315" s="18">
        <v>44034</v>
      </c>
      <c r="F1315" s="16" t="s">
        <v>694</v>
      </c>
      <c r="G1315" s="16" t="s">
        <v>255</v>
      </c>
      <c r="H1315" s="16" t="s">
        <v>132</v>
      </c>
      <c r="I1315" s="16" t="s">
        <v>250</v>
      </c>
      <c r="J1315" s="16" t="s">
        <v>2463</v>
      </c>
      <c r="K1315" s="16" t="s">
        <v>84</v>
      </c>
      <c r="L1315" s="16" t="s">
        <v>85</v>
      </c>
      <c r="M1315" s="19">
        <v>20500000</v>
      </c>
      <c r="N1315" s="19">
        <v>20500000</v>
      </c>
      <c r="O1315" s="20" t="s">
        <v>4510</v>
      </c>
      <c r="P1315" s="21">
        <v>5900150002901</v>
      </c>
      <c r="Q1315" s="20" t="s">
        <v>87</v>
      </c>
      <c r="R1315" s="16" t="str">
        <f t="shared" si="342"/>
        <v>ADF Including TSF</v>
      </c>
      <c r="S1315" s="16" t="str">
        <f t="shared" si="341"/>
        <v>K</v>
      </c>
      <c r="T1315" s="16" t="str">
        <f t="shared" si="356"/>
        <v>ADF Countries</v>
      </c>
      <c r="U1315" s="16" t="str">
        <f t="shared" si="343"/>
        <v>Transition States</v>
      </c>
      <c r="V1315" s="22" t="str">
        <f>IF(ISNUMBER(MATCH(A1315, {"Gabon","Sudan","Niger","Mali","Burkina Faso","Guinea"}, 0)), "De Facto Countries", "Non-De Facto Countries")</f>
        <v>De Facto Countries</v>
      </c>
      <c r="W1315" s="16" t="str">
        <f t="shared" si="354"/>
        <v>West</v>
      </c>
      <c r="X1315" s="16" t="str">
        <f t="shared" si="355"/>
        <v>Multi-Sector</v>
      </c>
      <c r="Y1315" s="23">
        <f>Table2[[#This Row],[Approved Amount_UA Equivalent]]/5</f>
        <v>4100000</v>
      </c>
      <c r="Z1315" s="23">
        <f>Table2[[#This Row],[Approved Amount_UA Equivalent]]/5</f>
        <v>4100000</v>
      </c>
      <c r="AA1315" s="23">
        <f>Table2[[#This Row],[Approved Amount_UA Equivalent]]/5</f>
        <v>4100000</v>
      </c>
      <c r="AB1315" s="23">
        <f>Table2[[#This Row],[Approved Amount_UA Equivalent]]/5</f>
        <v>4100000</v>
      </c>
      <c r="AC1315" s="23">
        <f>Table2[[#This Row],[Approved Amount_UA Equivalent]]/5</f>
        <v>4100000</v>
      </c>
      <c r="AD1315" s="23">
        <f>SUM(Table2[[#This Row],[Feed Africa ]:[Improve Quality Of Life ]])</f>
        <v>20500000</v>
      </c>
      <c r="AE1315" s="16" t="b">
        <f>Table2[[#This Row],[Total HI5]]=Table2[[#This Row],[Approved Amount_UA Equivalent]]</f>
        <v>1</v>
      </c>
      <c r="AF1315" s="24">
        <v>20</v>
      </c>
      <c r="AG1315" s="20" t="str">
        <f t="shared" si="344"/>
        <v>Policy and Result Based Op</v>
      </c>
      <c r="AH1315" s="24" t="e">
        <f>VLOOKUP(Table2[[#This Row],[SAP Code]],[25]DATA!$A:$G,7,FALSE)</f>
        <v>#N/A</v>
      </c>
      <c r="AI1315" s="20" t="str">
        <f t="shared" si="345"/>
        <v>Policy-Based Lending</v>
      </c>
      <c r="AJ1315" s="25" t="s">
        <v>254</v>
      </c>
      <c r="AK1315" s="25" t="s">
        <v>255</v>
      </c>
      <c r="AL1315" s="23" t="str" cm="1">
        <f t="array" ref="AL1315">_xlfn.SWITCH(AK1315,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15" s="26">
        <v>1</v>
      </c>
      <c r="AN1315" s="25" t="str">
        <f t="shared" si="353"/>
        <v>Sovereign</v>
      </c>
      <c r="AO1315" s="27">
        <v>0.33333333333333331</v>
      </c>
      <c r="AP1315" s="23">
        <f>Table2[[#This Row],[Approved Amount_UA Equivalent]]/1000000</f>
        <v>20.5</v>
      </c>
      <c r="AQ1315" s="19">
        <f t="shared" si="346"/>
        <v>27.282219999999999</v>
      </c>
      <c r="AR1315" s="23" t="str">
        <f t="shared" si="347"/>
        <v>21-30</v>
      </c>
      <c r="AS1315" s="23" t="str">
        <f t="shared" si="348"/>
        <v>21-40</v>
      </c>
      <c r="AT1315" s="23" t="str">
        <f t="shared" si="349"/>
        <v>1-40</v>
      </c>
      <c r="AU1315" s="23" t="str">
        <f t="shared" si="350"/>
        <v>&lt;1-50 Mn</v>
      </c>
      <c r="AV1315" s="23">
        <f>Table2[[#This Row],[Amount]]</f>
        <v>20500000</v>
      </c>
      <c r="AW1315" s="23" t="str">
        <f t="shared" si="351"/>
        <v>Jul 2020</v>
      </c>
      <c r="AX1315" s="28">
        <f>IFERROR(VLOOKUP(Table2[[#This Row],[SAP Code]],[26]_16!A:B,2,FALSE),0)</f>
        <v>0</v>
      </c>
      <c r="AY1315" s="28">
        <f>IFERROR(VLOOKUP(Table2[[#This Row],[SAP Code]],[26]_16!D:E,2,FALSE)/ 1000000, 0)</f>
        <v>0</v>
      </c>
      <c r="AZ1315" s="28">
        <f>IFERROR(VLOOKUP(Table2[[#This Row],[SAP Code]],[26]_16!G:H,2,FALSE)/ 1000000, 0)</f>
        <v>0</v>
      </c>
      <c r="BA1315" s="28">
        <f>IFERROR(VLOOKUP(Table2[[#This Row],[SAP Code]],[26]_16!J:K,2,FALSE)/ 1000000, 0)</f>
        <v>0</v>
      </c>
      <c r="BB1315" s="28">
        <f>IFERROR(VLOOKUP(Table2[[#This Row],[SAP Code]],[26]_16!M:N,2,FALSE)/ 1000000, 0)</f>
        <v>0</v>
      </c>
      <c r="BC1315" s="28">
        <f>IFERROR(VLOOKUP(Table2[[#This Row],[SAP Code]],[26]_16!P:Q,2,FALSE),0)</f>
        <v>36</v>
      </c>
      <c r="BD1315" s="28">
        <f>IFERROR(VLOOKUP(Table2[[#This Row],[SAP Code]],[26]_16!S:T,2,FALSE),0)</f>
        <v>0</v>
      </c>
      <c r="BE1315" s="28">
        <f>IFERROR(VLOOKUP(Table2[[#This Row],[SAP Code]],[26]_16!V:W,2,FALSE)/ 1000000, 0)</f>
        <v>0</v>
      </c>
      <c r="BF1315" s="28">
        <f>IFERROR(VLOOKUP(Table2[[#This Row],[SAP Code]],[26]_16!Y:Z,2,FALSE)/ 1000000, 0)</f>
        <v>0</v>
      </c>
      <c r="BG1315" s="28" t="str">
        <f>IFERROR(VLOOKUP(Table2[[#This Row],[SAP Code]],[26]port!$A:$AD,30,FALSE),"unknown")</f>
        <v>CLSD</v>
      </c>
      <c r="BH1315" s="29" t="str">
        <f t="shared" si="352"/>
        <v>Number of operations completed out of the net approved of that year</v>
      </c>
      <c r="BI1315" s="16"/>
    </row>
    <row r="1316" spans="1:61" ht="17.100000000000001" customHeight="1">
      <c r="A1316" s="16" t="s">
        <v>1006</v>
      </c>
      <c r="B1316" s="16" t="s">
        <v>4499</v>
      </c>
      <c r="C1316" s="16" t="s">
        <v>4513</v>
      </c>
      <c r="D1316" s="16" t="s">
        <v>4501</v>
      </c>
      <c r="E1316" s="18">
        <v>44034</v>
      </c>
      <c r="F1316" s="16" t="s">
        <v>1130</v>
      </c>
      <c r="G1316" s="16" t="s">
        <v>255</v>
      </c>
      <c r="H1316" s="37" t="s">
        <v>194</v>
      </c>
      <c r="I1316" s="16" t="s">
        <v>250</v>
      </c>
      <c r="J1316" s="16" t="s">
        <v>83</v>
      </c>
      <c r="K1316" s="16" t="s">
        <v>69</v>
      </c>
      <c r="L1316" s="16" t="s">
        <v>85</v>
      </c>
      <c r="M1316" s="19">
        <v>7500000</v>
      </c>
      <c r="N1316" s="19">
        <v>7500000</v>
      </c>
      <c r="O1316" s="20" t="s">
        <v>4514</v>
      </c>
      <c r="P1316" s="21">
        <v>2100155040768</v>
      </c>
      <c r="Q1316" s="20" t="s">
        <v>87</v>
      </c>
      <c r="R1316" s="16" t="str">
        <f t="shared" si="342"/>
        <v>ADF Including TSF</v>
      </c>
      <c r="S1316" s="16" t="str">
        <f t="shared" si="341"/>
        <v>K</v>
      </c>
      <c r="T1316" s="16" t="str">
        <f t="shared" si="356"/>
        <v>ADF Countries</v>
      </c>
      <c r="U1316" s="16" t="str">
        <f t="shared" si="343"/>
        <v>Non-Transition States</v>
      </c>
      <c r="V1316" s="22" t="str">
        <f>IF(ISNUMBER(MATCH(A1316, {"Gabon","Sudan","Niger","Mali","Burkina Faso","Guinea"}, 0)), "De Facto Countries", "Non-De Facto Countries")</f>
        <v>Non-De Facto Countries</v>
      </c>
      <c r="W1316" s="16" t="str">
        <f t="shared" si="354"/>
        <v>North</v>
      </c>
      <c r="X1316" s="16" t="str">
        <f t="shared" si="355"/>
        <v>Multi-Sector</v>
      </c>
      <c r="Y1316" s="23">
        <f>Table2[[#This Row],[Approved Amount_UA Equivalent]]/5</f>
        <v>1500000</v>
      </c>
      <c r="Z1316" s="23">
        <f>Table2[[#This Row],[Approved Amount_UA Equivalent]]/5</f>
        <v>1500000</v>
      </c>
      <c r="AA1316" s="23">
        <f>Table2[[#This Row],[Approved Amount_UA Equivalent]]/5</f>
        <v>1500000</v>
      </c>
      <c r="AB1316" s="23">
        <f>Table2[[#This Row],[Approved Amount_UA Equivalent]]/5</f>
        <v>1500000</v>
      </c>
      <c r="AC1316" s="23">
        <f>Table2[[#This Row],[Approved Amount_UA Equivalent]]/5</f>
        <v>1500000</v>
      </c>
      <c r="AD1316" s="23">
        <f>SUM(Table2[[#This Row],[Feed Africa ]:[Improve Quality Of Life ]])</f>
        <v>7500000</v>
      </c>
      <c r="AE1316" s="16" t="b">
        <f>Table2[[#This Row],[Total HI5]]=Table2[[#This Row],[Approved Amount_UA Equivalent]]</f>
        <v>1</v>
      </c>
      <c r="AF1316" s="24">
        <v>20</v>
      </c>
      <c r="AG1316" s="20" t="str">
        <f t="shared" si="344"/>
        <v>Policy and Result Based Op</v>
      </c>
      <c r="AH1316" s="24" t="e">
        <f>VLOOKUP(Table2[[#This Row],[SAP Code]],[25]DATA!$A:$G,7,FALSE)</f>
        <v>#N/A</v>
      </c>
      <c r="AI1316" s="20" t="str">
        <f t="shared" si="345"/>
        <v>Policy-Based Lending</v>
      </c>
      <c r="AJ1316" s="25" t="s">
        <v>254</v>
      </c>
      <c r="AK1316" s="25" t="s">
        <v>255</v>
      </c>
      <c r="AL1316" s="23" t="str" cm="1">
        <f t="array" ref="AL1316">_xlfn.SWITCH(AK1316,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16" s="26">
        <v>1</v>
      </c>
      <c r="AN1316" s="25" t="str">
        <f t="shared" si="353"/>
        <v>Sovereign</v>
      </c>
      <c r="AO1316" s="27">
        <v>1</v>
      </c>
      <c r="AP1316" s="23">
        <f>Table2[[#This Row],[Approved Amount_UA Equivalent]]/1000000</f>
        <v>7.5</v>
      </c>
      <c r="AQ1316" s="19">
        <f t="shared" si="346"/>
        <v>9.9812999999999992</v>
      </c>
      <c r="AR1316" s="23" t="str">
        <f t="shared" si="347"/>
        <v>1-10</v>
      </c>
      <c r="AS1316" s="23" t="str">
        <f t="shared" si="348"/>
        <v>1-20</v>
      </c>
      <c r="AT1316" s="23" t="str">
        <f t="shared" si="349"/>
        <v>1-40</v>
      </c>
      <c r="AU1316" s="23" t="str">
        <f t="shared" si="350"/>
        <v>&lt;1-50 Mn</v>
      </c>
      <c r="AV1316" s="23">
        <f>Table2[[#This Row],[Amount]]</f>
        <v>7500000</v>
      </c>
      <c r="AW1316" s="23" t="str">
        <f t="shared" si="351"/>
        <v>Jul 2020</v>
      </c>
      <c r="AX1316" s="28">
        <f>IFERROR(VLOOKUP(Table2[[#This Row],[SAP Code]],[26]_16!A:B,2,FALSE),0)</f>
        <v>0</v>
      </c>
      <c r="AY1316" s="28">
        <f>IFERROR(VLOOKUP(Table2[[#This Row],[SAP Code]],[26]_16!D:E,2,FALSE)/ 1000000, 0)</f>
        <v>0</v>
      </c>
      <c r="AZ1316" s="28">
        <f>IFERROR(VLOOKUP(Table2[[#This Row],[SAP Code]],[26]_16!G:H,2,FALSE)/ 1000000, 0)</f>
        <v>0</v>
      </c>
      <c r="BA1316" s="28">
        <f>IFERROR(VLOOKUP(Table2[[#This Row],[SAP Code]],[26]_16!J:K,2,FALSE)/ 1000000, 0)</f>
        <v>0</v>
      </c>
      <c r="BB1316" s="28">
        <f>IFERROR(VLOOKUP(Table2[[#This Row],[SAP Code]],[26]_16!M:N,2,FALSE)/ 1000000, 0)</f>
        <v>0</v>
      </c>
      <c r="BC1316" s="28">
        <f>IFERROR(VLOOKUP(Table2[[#This Row],[SAP Code]],[26]_16!P:Q,2,FALSE),0)</f>
        <v>7.5</v>
      </c>
      <c r="BD1316" s="28">
        <f>IFERROR(VLOOKUP(Table2[[#This Row],[SAP Code]],[26]_16!S:T,2,FALSE),0)</f>
        <v>0</v>
      </c>
      <c r="BE1316" s="28">
        <f>IFERROR(VLOOKUP(Table2[[#This Row],[SAP Code]],[26]_16!V:W,2,FALSE)/ 1000000, 0)</f>
        <v>0</v>
      </c>
      <c r="BF1316" s="28">
        <f>IFERROR(VLOOKUP(Table2[[#This Row],[SAP Code]],[26]_16!Y:Z,2,FALSE)/ 1000000, 0)</f>
        <v>0</v>
      </c>
      <c r="BG1316" s="28" t="str">
        <f>IFERROR(VLOOKUP(Table2[[#This Row],[SAP Code]],[26]port!$A:$AD,30,FALSE),"unknown")</f>
        <v>COMP</v>
      </c>
      <c r="BH1316" s="29" t="str">
        <f t="shared" si="352"/>
        <v>Number of operations completed out of the net approved of that year</v>
      </c>
      <c r="BI1316" s="16"/>
    </row>
    <row r="1317" spans="1:61" ht="17.100000000000001" customHeight="1">
      <c r="A1317" s="16" t="s">
        <v>511</v>
      </c>
      <c r="B1317" s="16" t="s">
        <v>4504</v>
      </c>
      <c r="C1317" s="16" t="s">
        <v>4515</v>
      </c>
      <c r="D1317" s="16" t="s">
        <v>4506</v>
      </c>
      <c r="E1317" s="18">
        <v>44034</v>
      </c>
      <c r="F1317" s="16" t="s">
        <v>232</v>
      </c>
      <c r="G1317" s="16" t="s">
        <v>255</v>
      </c>
      <c r="H1317" s="16" t="s">
        <v>101</v>
      </c>
      <c r="I1317" s="16" t="s">
        <v>250</v>
      </c>
      <c r="J1317" s="16" t="s">
        <v>83</v>
      </c>
      <c r="K1317" s="16" t="s">
        <v>84</v>
      </c>
      <c r="L1317" s="16" t="s">
        <v>85</v>
      </c>
      <c r="M1317" s="19">
        <v>17870000</v>
      </c>
      <c r="N1317" s="19">
        <v>17870000</v>
      </c>
      <c r="O1317" s="20" t="s">
        <v>4516</v>
      </c>
      <c r="P1317" s="21">
        <v>2100150042347</v>
      </c>
      <c r="Q1317" s="20" t="s">
        <v>87</v>
      </c>
      <c r="R1317" s="16" t="str">
        <f t="shared" si="342"/>
        <v>ADF Including TSF</v>
      </c>
      <c r="S1317" s="16" t="str">
        <f t="shared" si="341"/>
        <v>K</v>
      </c>
      <c r="T1317" s="16" t="str">
        <f t="shared" si="356"/>
        <v>ADF Countries</v>
      </c>
      <c r="U1317" s="16" t="str">
        <f t="shared" si="343"/>
        <v>Non-Transition States</v>
      </c>
      <c r="V1317" s="22" t="str">
        <f>IF(ISNUMBER(MATCH(A1317, {"Gabon","Sudan","Niger","Mali","Burkina Faso","Guinea"}, 0)), "De Facto Countries", "Non-De Facto Countries")</f>
        <v>Non-De Facto Countries</v>
      </c>
      <c r="W1317" s="16" t="str">
        <f t="shared" si="354"/>
        <v>South</v>
      </c>
      <c r="X1317" s="16" t="str">
        <f t="shared" si="355"/>
        <v>Multi-Sector</v>
      </c>
      <c r="Y1317" s="23">
        <f>Table2[[#This Row],[Approved Amount_UA Equivalent]]/5</f>
        <v>3574000</v>
      </c>
      <c r="Z1317" s="23">
        <f>Table2[[#This Row],[Approved Amount_UA Equivalent]]/5</f>
        <v>3574000</v>
      </c>
      <c r="AA1317" s="23">
        <f>Table2[[#This Row],[Approved Amount_UA Equivalent]]/5</f>
        <v>3574000</v>
      </c>
      <c r="AB1317" s="23">
        <f>Table2[[#This Row],[Approved Amount_UA Equivalent]]/5</f>
        <v>3574000</v>
      </c>
      <c r="AC1317" s="23">
        <f>Table2[[#This Row],[Approved Amount_UA Equivalent]]/5</f>
        <v>3574000</v>
      </c>
      <c r="AD1317" s="23">
        <f>SUM(Table2[[#This Row],[Feed Africa ]:[Improve Quality Of Life ]])</f>
        <v>17870000</v>
      </c>
      <c r="AE1317" s="16" t="b">
        <f>Table2[[#This Row],[Total HI5]]=Table2[[#This Row],[Approved Amount_UA Equivalent]]</f>
        <v>1</v>
      </c>
      <c r="AF1317" s="24">
        <v>21</v>
      </c>
      <c r="AG1317" s="20" t="str">
        <f t="shared" si="344"/>
        <v>Policy and Result Based Op</v>
      </c>
      <c r="AH1317" s="24" t="e">
        <f>VLOOKUP(Table2[[#This Row],[SAP Code]],[25]DATA!$A:$G,7,FALSE)</f>
        <v>#N/A</v>
      </c>
      <c r="AI1317" s="20" t="str">
        <f t="shared" si="345"/>
        <v>Policy-Based Lending</v>
      </c>
      <c r="AJ1317" s="25" t="s">
        <v>254</v>
      </c>
      <c r="AK1317" s="25" t="s">
        <v>255</v>
      </c>
      <c r="AL1317" s="23" t="str" cm="1">
        <f t="array" ref="AL1317">_xlfn.SWITCH(AK1317,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17" s="26">
        <v>1</v>
      </c>
      <c r="AN1317" s="25" t="str">
        <f t="shared" si="353"/>
        <v>Sovereign</v>
      </c>
      <c r="AO1317" s="27">
        <v>0.5</v>
      </c>
      <c r="AP1317" s="23">
        <f>Table2[[#This Row],[Approved Amount_UA Equivalent]]/1000000</f>
        <v>17.87</v>
      </c>
      <c r="AQ1317" s="19">
        <f t="shared" si="346"/>
        <v>23.782110800000002</v>
      </c>
      <c r="AR1317" s="23" t="str">
        <f t="shared" si="347"/>
        <v>11-20</v>
      </c>
      <c r="AS1317" s="23" t="str">
        <f t="shared" si="348"/>
        <v>1-20</v>
      </c>
      <c r="AT1317" s="23" t="str">
        <f t="shared" si="349"/>
        <v>1-40</v>
      </c>
      <c r="AU1317" s="23" t="str">
        <f t="shared" si="350"/>
        <v>&lt;1-50 Mn</v>
      </c>
      <c r="AV1317" s="23">
        <f>Table2[[#This Row],[Amount]]</f>
        <v>17870000</v>
      </c>
      <c r="AW1317" s="23" t="str">
        <f t="shared" si="351"/>
        <v>Jul 2020</v>
      </c>
      <c r="AX1317" s="28">
        <f>IFERROR(VLOOKUP(Table2[[#This Row],[SAP Code]],[26]_16!A:B,2,FALSE),0)</f>
        <v>0</v>
      </c>
      <c r="AY1317" s="28">
        <f>IFERROR(VLOOKUP(Table2[[#This Row],[SAP Code]],[26]_16!D:E,2,FALSE)/ 1000000, 0)</f>
        <v>0</v>
      </c>
      <c r="AZ1317" s="28">
        <f>IFERROR(VLOOKUP(Table2[[#This Row],[SAP Code]],[26]_16!G:H,2,FALSE)/ 1000000, 0)</f>
        <v>0</v>
      </c>
      <c r="BA1317" s="28">
        <f>IFERROR(VLOOKUP(Table2[[#This Row],[SAP Code]],[26]_16!J:K,2,FALSE)/ 1000000, 0)</f>
        <v>0</v>
      </c>
      <c r="BB1317" s="28">
        <f>IFERROR(VLOOKUP(Table2[[#This Row],[SAP Code]],[26]_16!M:N,2,FALSE)/ 1000000, 0)</f>
        <v>0</v>
      </c>
      <c r="BC1317" s="28">
        <f>IFERROR(VLOOKUP(Table2[[#This Row],[SAP Code]],[26]_16!P:Q,2,FALSE),0)</f>
        <v>32.9</v>
      </c>
      <c r="BD1317" s="28">
        <f>IFERROR(VLOOKUP(Table2[[#This Row],[SAP Code]],[26]_16!S:T,2,FALSE),0)</f>
        <v>0</v>
      </c>
      <c r="BE1317" s="28">
        <f>IFERROR(VLOOKUP(Table2[[#This Row],[SAP Code]],[26]_16!V:W,2,FALSE)/ 1000000, 0)</f>
        <v>0</v>
      </c>
      <c r="BF1317" s="28">
        <f>IFERROR(VLOOKUP(Table2[[#This Row],[SAP Code]],[26]_16!Y:Z,2,FALSE)/ 1000000, 0)</f>
        <v>0</v>
      </c>
      <c r="BG1317" s="28" t="str">
        <f>IFERROR(VLOOKUP(Table2[[#This Row],[SAP Code]],[26]port!$A:$AD,30,FALSE),"unknown")</f>
        <v>CLSD</v>
      </c>
      <c r="BH1317" s="29" t="str">
        <f t="shared" si="352"/>
        <v>Number of operations completed out of the net approved of that year</v>
      </c>
      <c r="BI1317" s="16"/>
    </row>
    <row r="1318" spans="1:61" ht="17.100000000000001" customHeight="1">
      <c r="A1318" s="16" t="s">
        <v>511</v>
      </c>
      <c r="B1318" s="16" t="s">
        <v>4504</v>
      </c>
      <c r="C1318" s="16" t="s">
        <v>4517</v>
      </c>
      <c r="D1318" s="16" t="s">
        <v>4506</v>
      </c>
      <c r="E1318" s="18">
        <v>44034</v>
      </c>
      <c r="F1318" s="16" t="s">
        <v>232</v>
      </c>
      <c r="G1318" s="16" t="s">
        <v>255</v>
      </c>
      <c r="H1318" s="16" t="s">
        <v>101</v>
      </c>
      <c r="I1318" s="16" t="s">
        <v>250</v>
      </c>
      <c r="J1318" s="16" t="s">
        <v>83</v>
      </c>
      <c r="K1318" s="16" t="s">
        <v>69</v>
      </c>
      <c r="L1318" s="16" t="s">
        <v>85</v>
      </c>
      <c r="M1318" s="19">
        <v>15030000</v>
      </c>
      <c r="N1318" s="19">
        <v>15030000</v>
      </c>
      <c r="O1318" s="20" t="s">
        <v>4516</v>
      </c>
      <c r="P1318" s="21">
        <v>2100155040737</v>
      </c>
      <c r="Q1318" s="20" t="s">
        <v>87</v>
      </c>
      <c r="R1318" s="16" t="str">
        <f t="shared" si="342"/>
        <v>ADF Including TSF</v>
      </c>
      <c r="S1318" s="16" t="str">
        <f t="shared" si="341"/>
        <v>K</v>
      </c>
      <c r="T1318" s="16" t="str">
        <f t="shared" si="356"/>
        <v>ADF Countries</v>
      </c>
      <c r="U1318" s="16" t="str">
        <f t="shared" si="343"/>
        <v>Non-Transition States</v>
      </c>
      <c r="V1318" s="22" t="str">
        <f>IF(ISNUMBER(MATCH(A1318, {"Gabon","Sudan","Niger","Mali","Burkina Faso","Guinea"}, 0)), "De Facto Countries", "Non-De Facto Countries")</f>
        <v>Non-De Facto Countries</v>
      </c>
      <c r="W1318" s="16" t="str">
        <f t="shared" si="354"/>
        <v>South</v>
      </c>
      <c r="X1318" s="16" t="str">
        <f t="shared" si="355"/>
        <v>Multi-Sector</v>
      </c>
      <c r="Y1318" s="23">
        <f>Table2[[#This Row],[Approved Amount_UA Equivalent]]/5</f>
        <v>3006000</v>
      </c>
      <c r="Z1318" s="23">
        <f>Table2[[#This Row],[Approved Amount_UA Equivalent]]/5</f>
        <v>3006000</v>
      </c>
      <c r="AA1318" s="23">
        <f>Table2[[#This Row],[Approved Amount_UA Equivalent]]/5</f>
        <v>3006000</v>
      </c>
      <c r="AB1318" s="23">
        <f>Table2[[#This Row],[Approved Amount_UA Equivalent]]/5</f>
        <v>3006000</v>
      </c>
      <c r="AC1318" s="23">
        <f>Table2[[#This Row],[Approved Amount_UA Equivalent]]/5</f>
        <v>3006000</v>
      </c>
      <c r="AD1318" s="23">
        <f>SUM(Table2[[#This Row],[Feed Africa ]:[Improve Quality Of Life ]])</f>
        <v>15030000</v>
      </c>
      <c r="AE1318" s="16" t="b">
        <f>Table2[[#This Row],[Total HI5]]=Table2[[#This Row],[Approved Amount_UA Equivalent]]</f>
        <v>1</v>
      </c>
      <c r="AF1318" s="24">
        <v>21</v>
      </c>
      <c r="AG1318" s="20" t="str">
        <f t="shared" si="344"/>
        <v>Policy and Result Based Op</v>
      </c>
      <c r="AH1318" s="24" t="e">
        <f>VLOOKUP(Table2[[#This Row],[SAP Code]],[25]DATA!$A:$G,7,FALSE)</f>
        <v>#N/A</v>
      </c>
      <c r="AI1318" s="20" t="str">
        <f t="shared" si="345"/>
        <v>Policy-Based Lending</v>
      </c>
      <c r="AJ1318" s="25" t="s">
        <v>254</v>
      </c>
      <c r="AK1318" s="25" t="s">
        <v>255</v>
      </c>
      <c r="AL1318" s="23" t="str" cm="1">
        <f t="array" ref="AL1318">_xlfn.SWITCH(AK1318,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18" s="26">
        <v>1</v>
      </c>
      <c r="AN1318" s="25" t="str">
        <f t="shared" si="353"/>
        <v>Sovereign</v>
      </c>
      <c r="AO1318" s="27">
        <v>0.5</v>
      </c>
      <c r="AP1318" s="23">
        <f>Table2[[#This Row],[Approved Amount_UA Equivalent]]/1000000</f>
        <v>15.03</v>
      </c>
      <c r="AQ1318" s="19">
        <f t="shared" si="346"/>
        <v>20.002525200000001</v>
      </c>
      <c r="AR1318" s="23" t="str">
        <f t="shared" si="347"/>
        <v>11-20</v>
      </c>
      <c r="AS1318" s="23" t="str">
        <f t="shared" si="348"/>
        <v>1-20</v>
      </c>
      <c r="AT1318" s="23" t="str">
        <f t="shared" si="349"/>
        <v>1-40</v>
      </c>
      <c r="AU1318" s="23" t="str">
        <f t="shared" si="350"/>
        <v>&lt;1-50 Mn</v>
      </c>
      <c r="AV1318" s="23">
        <f>Table2[[#This Row],[Amount]]</f>
        <v>15030000</v>
      </c>
      <c r="AW1318" s="23" t="str">
        <f t="shared" si="351"/>
        <v>Jul 2020</v>
      </c>
      <c r="AX1318" s="28">
        <f>IFERROR(VLOOKUP(Table2[[#This Row],[SAP Code]],[26]_16!A:B,2,FALSE),0)</f>
        <v>0</v>
      </c>
      <c r="AY1318" s="28">
        <f>IFERROR(VLOOKUP(Table2[[#This Row],[SAP Code]],[26]_16!D:E,2,FALSE)/ 1000000, 0)</f>
        <v>0</v>
      </c>
      <c r="AZ1318" s="28">
        <f>IFERROR(VLOOKUP(Table2[[#This Row],[SAP Code]],[26]_16!G:H,2,FALSE)/ 1000000, 0)</f>
        <v>0</v>
      </c>
      <c r="BA1318" s="28">
        <f>IFERROR(VLOOKUP(Table2[[#This Row],[SAP Code]],[26]_16!J:K,2,FALSE)/ 1000000, 0)</f>
        <v>0</v>
      </c>
      <c r="BB1318" s="28">
        <f>IFERROR(VLOOKUP(Table2[[#This Row],[SAP Code]],[26]_16!M:N,2,FALSE)/ 1000000, 0)</f>
        <v>0</v>
      </c>
      <c r="BC1318" s="28">
        <f>IFERROR(VLOOKUP(Table2[[#This Row],[SAP Code]],[26]_16!P:Q,2,FALSE),0)</f>
        <v>32.9</v>
      </c>
      <c r="BD1318" s="28">
        <f>IFERROR(VLOOKUP(Table2[[#This Row],[SAP Code]],[26]_16!S:T,2,FALSE),0)</f>
        <v>0</v>
      </c>
      <c r="BE1318" s="28">
        <f>IFERROR(VLOOKUP(Table2[[#This Row],[SAP Code]],[26]_16!V:W,2,FALSE)/ 1000000, 0)</f>
        <v>0</v>
      </c>
      <c r="BF1318" s="28">
        <f>IFERROR(VLOOKUP(Table2[[#This Row],[SAP Code]],[26]_16!Y:Z,2,FALSE)/ 1000000, 0)</f>
        <v>0</v>
      </c>
      <c r="BG1318" s="28" t="str">
        <f>IFERROR(VLOOKUP(Table2[[#This Row],[SAP Code]],[26]port!$A:$AD,30,FALSE),"unknown")</f>
        <v>CLSD</v>
      </c>
      <c r="BH1318" s="29" t="str">
        <f t="shared" si="352"/>
        <v>Number of operations completed out of the net approved of that year</v>
      </c>
      <c r="BI1318" s="16"/>
    </row>
    <row r="1319" spans="1:61" ht="17.100000000000001" customHeight="1">
      <c r="A1319" s="16" t="s">
        <v>164</v>
      </c>
      <c r="B1319" s="16" t="s">
        <v>4504</v>
      </c>
      <c r="C1319" s="16" t="s">
        <v>4518</v>
      </c>
      <c r="D1319" s="16" t="s">
        <v>4506</v>
      </c>
      <c r="E1319" s="18">
        <v>44034</v>
      </c>
      <c r="F1319" s="16" t="s">
        <v>787</v>
      </c>
      <c r="G1319" s="16" t="s">
        <v>255</v>
      </c>
      <c r="H1319" s="16" t="s">
        <v>101</v>
      </c>
      <c r="I1319" s="16" t="s">
        <v>250</v>
      </c>
      <c r="J1319" s="16" t="s">
        <v>83</v>
      </c>
      <c r="K1319" s="16" t="s">
        <v>69</v>
      </c>
      <c r="L1319" s="16" t="s">
        <v>85</v>
      </c>
      <c r="M1319" s="19">
        <v>15000000</v>
      </c>
      <c r="N1319" s="19">
        <v>15000000</v>
      </c>
      <c r="O1319" s="20" t="s">
        <v>4519</v>
      </c>
      <c r="P1319" s="21">
        <v>2100155040738</v>
      </c>
      <c r="Q1319" s="20" t="s">
        <v>87</v>
      </c>
      <c r="R1319" s="16" t="str">
        <f t="shared" si="342"/>
        <v>ADF Including TSF</v>
      </c>
      <c r="S1319" s="16" t="str">
        <f t="shared" si="341"/>
        <v>K</v>
      </c>
      <c r="T1319" s="16" t="str">
        <f t="shared" si="356"/>
        <v>ADF Countries</v>
      </c>
      <c r="U1319" s="16" t="str">
        <f t="shared" si="343"/>
        <v>Transition States</v>
      </c>
      <c r="V1319" s="22" t="str">
        <f>IF(ISNUMBER(MATCH(A1319, {"Gabon","Sudan","Niger","Mali","Burkina Faso","Guinea"}, 0)), "De Facto Countries", "Non-De Facto Countries")</f>
        <v>Non-De Facto Countries</v>
      </c>
      <c r="W1319" s="16" t="str">
        <f t="shared" si="354"/>
        <v>South</v>
      </c>
      <c r="X1319" s="16" t="str">
        <f t="shared" si="355"/>
        <v>Multi-Sector</v>
      </c>
      <c r="Y1319" s="23">
        <f>Table2[[#This Row],[Approved Amount_UA Equivalent]]/5</f>
        <v>3000000</v>
      </c>
      <c r="Z1319" s="23">
        <f>Table2[[#This Row],[Approved Amount_UA Equivalent]]/5</f>
        <v>3000000</v>
      </c>
      <c r="AA1319" s="23">
        <f>Table2[[#This Row],[Approved Amount_UA Equivalent]]/5</f>
        <v>3000000</v>
      </c>
      <c r="AB1319" s="23">
        <f>Table2[[#This Row],[Approved Amount_UA Equivalent]]/5</f>
        <v>3000000</v>
      </c>
      <c r="AC1319" s="23">
        <f>Table2[[#This Row],[Approved Amount_UA Equivalent]]/5</f>
        <v>3000000</v>
      </c>
      <c r="AD1319" s="23">
        <f>SUM(Table2[[#This Row],[Feed Africa ]:[Improve Quality Of Life ]])</f>
        <v>15000000</v>
      </c>
      <c r="AE1319" s="16" t="b">
        <f>Table2[[#This Row],[Total HI5]]=Table2[[#This Row],[Approved Amount_UA Equivalent]]</f>
        <v>1</v>
      </c>
      <c r="AF1319" s="24">
        <v>20</v>
      </c>
      <c r="AG1319" s="20" t="str">
        <f t="shared" si="344"/>
        <v>Policy and Result Based Op</v>
      </c>
      <c r="AH1319" s="24" t="e">
        <f>VLOOKUP(Table2[[#This Row],[SAP Code]],[25]DATA!$A:$G,7,FALSE)</f>
        <v>#N/A</v>
      </c>
      <c r="AI1319" s="20" t="str">
        <f t="shared" si="345"/>
        <v>Policy-Based Lending</v>
      </c>
      <c r="AJ1319" s="25" t="s">
        <v>254</v>
      </c>
      <c r="AK1319" s="25" t="s">
        <v>255</v>
      </c>
      <c r="AL1319" s="23" t="str" cm="1">
        <f t="array" ref="AL1319">_xlfn.SWITCH(AK1319,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19" s="26">
        <v>1</v>
      </c>
      <c r="AN1319" s="25" t="str">
        <f t="shared" si="353"/>
        <v>Sovereign</v>
      </c>
      <c r="AO1319" s="27">
        <v>0.5</v>
      </c>
      <c r="AP1319" s="23">
        <f>Table2[[#This Row],[Approved Amount_UA Equivalent]]/1000000</f>
        <v>15</v>
      </c>
      <c r="AQ1319" s="19">
        <f t="shared" si="346"/>
        <v>19.962599999999998</v>
      </c>
      <c r="AR1319" s="23" t="str">
        <f t="shared" si="347"/>
        <v>11-20</v>
      </c>
      <c r="AS1319" s="23" t="str">
        <f t="shared" si="348"/>
        <v>1-20</v>
      </c>
      <c r="AT1319" s="23" t="str">
        <f t="shared" si="349"/>
        <v>1-40</v>
      </c>
      <c r="AU1319" s="23" t="str">
        <f t="shared" si="350"/>
        <v>&lt;1-50 Mn</v>
      </c>
      <c r="AV1319" s="23">
        <f>Table2[[#This Row],[Amount]]</f>
        <v>15000000</v>
      </c>
      <c r="AW1319" s="23" t="str">
        <f t="shared" si="351"/>
        <v>Jul 2020</v>
      </c>
      <c r="AX1319" s="28">
        <f>IFERROR(VLOOKUP(Table2[[#This Row],[SAP Code]],[26]_16!A:B,2,FALSE),0)</f>
        <v>0</v>
      </c>
      <c r="AY1319" s="28">
        <f>IFERROR(VLOOKUP(Table2[[#This Row],[SAP Code]],[26]_16!D:E,2,FALSE)/ 1000000, 0)</f>
        <v>0</v>
      </c>
      <c r="AZ1319" s="28">
        <f>IFERROR(VLOOKUP(Table2[[#This Row],[SAP Code]],[26]_16!G:H,2,FALSE)/ 1000000, 0)</f>
        <v>0</v>
      </c>
      <c r="BA1319" s="28">
        <f>IFERROR(VLOOKUP(Table2[[#This Row],[SAP Code]],[26]_16!J:K,2,FALSE)/ 1000000, 0)</f>
        <v>0</v>
      </c>
      <c r="BB1319" s="28">
        <f>IFERROR(VLOOKUP(Table2[[#This Row],[SAP Code]],[26]_16!M:N,2,FALSE)/ 1000000, 0)</f>
        <v>0</v>
      </c>
      <c r="BC1319" s="28">
        <f>IFERROR(VLOOKUP(Table2[[#This Row],[SAP Code]],[26]_16!P:Q,2,FALSE),0)</f>
        <v>30</v>
      </c>
      <c r="BD1319" s="28">
        <f>IFERROR(VLOOKUP(Table2[[#This Row],[SAP Code]],[26]_16!S:T,2,FALSE),0)</f>
        <v>0</v>
      </c>
      <c r="BE1319" s="28">
        <f>IFERROR(VLOOKUP(Table2[[#This Row],[SAP Code]],[26]_16!V:W,2,FALSE)/ 1000000, 0)</f>
        <v>0</v>
      </c>
      <c r="BF1319" s="28">
        <f>IFERROR(VLOOKUP(Table2[[#This Row],[SAP Code]],[26]_16!Y:Z,2,FALSE)/ 1000000, 0)</f>
        <v>0</v>
      </c>
      <c r="BG1319" s="28" t="str">
        <f>IFERROR(VLOOKUP(Table2[[#This Row],[SAP Code]],[26]port!$A:$AD,30,FALSE),"unknown")</f>
        <v>CLSD</v>
      </c>
      <c r="BH1319" s="29" t="str">
        <f t="shared" si="352"/>
        <v>Number of operations completed out of the net approved of that year</v>
      </c>
      <c r="BI1319" s="16"/>
    </row>
    <row r="1320" spans="1:61" ht="17.100000000000001" customHeight="1">
      <c r="A1320" s="16" t="s">
        <v>164</v>
      </c>
      <c r="B1320" s="16" t="s">
        <v>4504</v>
      </c>
      <c r="C1320" s="16" t="s">
        <v>4520</v>
      </c>
      <c r="D1320" s="16" t="s">
        <v>4506</v>
      </c>
      <c r="E1320" s="18">
        <v>44034</v>
      </c>
      <c r="F1320" s="16" t="s">
        <v>787</v>
      </c>
      <c r="G1320" s="16" t="s">
        <v>255</v>
      </c>
      <c r="H1320" s="16" t="s">
        <v>101</v>
      </c>
      <c r="I1320" s="16" t="s">
        <v>250</v>
      </c>
      <c r="J1320" s="16" t="s">
        <v>2463</v>
      </c>
      <c r="K1320" s="16" t="s">
        <v>69</v>
      </c>
      <c r="L1320" s="16" t="s">
        <v>85</v>
      </c>
      <c r="M1320" s="19">
        <v>15000000</v>
      </c>
      <c r="N1320" s="19">
        <v>15000000</v>
      </c>
      <c r="O1320" s="20" t="s">
        <v>4519</v>
      </c>
      <c r="P1320" s="21">
        <v>5900155016266</v>
      </c>
      <c r="Q1320" s="20" t="s">
        <v>87</v>
      </c>
      <c r="R1320" s="16" t="str">
        <f t="shared" si="342"/>
        <v>ADF Including TSF</v>
      </c>
      <c r="S1320" s="16" t="str">
        <f t="shared" si="341"/>
        <v>K</v>
      </c>
      <c r="T1320" s="16" t="str">
        <f t="shared" si="356"/>
        <v>ADF Countries</v>
      </c>
      <c r="U1320" s="16" t="str">
        <f t="shared" si="343"/>
        <v>Transition States</v>
      </c>
      <c r="V1320" s="22" t="str">
        <f>IF(ISNUMBER(MATCH(A1320, {"Gabon","Sudan","Niger","Mali","Burkina Faso","Guinea"}, 0)), "De Facto Countries", "Non-De Facto Countries")</f>
        <v>Non-De Facto Countries</v>
      </c>
      <c r="W1320" s="16" t="str">
        <f t="shared" si="354"/>
        <v>South</v>
      </c>
      <c r="X1320" s="16" t="str">
        <f t="shared" si="355"/>
        <v>Multi-Sector</v>
      </c>
      <c r="Y1320" s="23">
        <f>Table2[[#This Row],[Approved Amount_UA Equivalent]]/5</f>
        <v>3000000</v>
      </c>
      <c r="Z1320" s="23">
        <f>Table2[[#This Row],[Approved Amount_UA Equivalent]]/5</f>
        <v>3000000</v>
      </c>
      <c r="AA1320" s="23">
        <f>Table2[[#This Row],[Approved Amount_UA Equivalent]]/5</f>
        <v>3000000</v>
      </c>
      <c r="AB1320" s="23">
        <f>Table2[[#This Row],[Approved Amount_UA Equivalent]]/5</f>
        <v>3000000</v>
      </c>
      <c r="AC1320" s="23">
        <f>Table2[[#This Row],[Approved Amount_UA Equivalent]]/5</f>
        <v>3000000</v>
      </c>
      <c r="AD1320" s="23">
        <f>SUM(Table2[[#This Row],[Feed Africa ]:[Improve Quality Of Life ]])</f>
        <v>15000000</v>
      </c>
      <c r="AE1320" s="16" t="b">
        <f>Table2[[#This Row],[Total HI5]]=Table2[[#This Row],[Approved Amount_UA Equivalent]]</f>
        <v>1</v>
      </c>
      <c r="AF1320" s="24">
        <v>20</v>
      </c>
      <c r="AG1320" s="20" t="str">
        <f t="shared" si="344"/>
        <v>Policy and Result Based Op</v>
      </c>
      <c r="AH1320" s="24" t="e">
        <f>VLOOKUP(Table2[[#This Row],[SAP Code]],[25]DATA!$A:$G,7,FALSE)</f>
        <v>#N/A</v>
      </c>
      <c r="AI1320" s="20" t="str">
        <f t="shared" si="345"/>
        <v>Policy-Based Lending</v>
      </c>
      <c r="AJ1320" s="25" t="s">
        <v>254</v>
      </c>
      <c r="AK1320" s="25" t="s">
        <v>255</v>
      </c>
      <c r="AL1320" s="23" t="str" cm="1">
        <f t="array" ref="AL1320">_xlfn.SWITCH(AK1320,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20" s="26">
        <v>1</v>
      </c>
      <c r="AN1320" s="25" t="str">
        <f t="shared" si="353"/>
        <v>Sovereign</v>
      </c>
      <c r="AO1320" s="27">
        <v>0.5</v>
      </c>
      <c r="AP1320" s="23">
        <f>Table2[[#This Row],[Approved Amount_UA Equivalent]]/1000000</f>
        <v>15</v>
      </c>
      <c r="AQ1320" s="19">
        <f t="shared" si="346"/>
        <v>19.962599999999998</v>
      </c>
      <c r="AR1320" s="23" t="str">
        <f t="shared" si="347"/>
        <v>11-20</v>
      </c>
      <c r="AS1320" s="23" t="str">
        <f t="shared" si="348"/>
        <v>1-20</v>
      </c>
      <c r="AT1320" s="23" t="str">
        <f t="shared" si="349"/>
        <v>1-40</v>
      </c>
      <c r="AU1320" s="23" t="str">
        <f t="shared" si="350"/>
        <v>&lt;1-50 Mn</v>
      </c>
      <c r="AV1320" s="23">
        <f>Table2[[#This Row],[Amount]]</f>
        <v>15000000</v>
      </c>
      <c r="AW1320" s="23" t="str">
        <f t="shared" si="351"/>
        <v>Jul 2020</v>
      </c>
      <c r="AX1320" s="28">
        <f>IFERROR(VLOOKUP(Table2[[#This Row],[SAP Code]],[26]_16!A:B,2,FALSE),0)</f>
        <v>0</v>
      </c>
      <c r="AY1320" s="28">
        <f>IFERROR(VLOOKUP(Table2[[#This Row],[SAP Code]],[26]_16!D:E,2,FALSE)/ 1000000, 0)</f>
        <v>0</v>
      </c>
      <c r="AZ1320" s="28">
        <f>IFERROR(VLOOKUP(Table2[[#This Row],[SAP Code]],[26]_16!G:H,2,FALSE)/ 1000000, 0)</f>
        <v>0</v>
      </c>
      <c r="BA1320" s="28">
        <f>IFERROR(VLOOKUP(Table2[[#This Row],[SAP Code]],[26]_16!J:K,2,FALSE)/ 1000000, 0)</f>
        <v>0</v>
      </c>
      <c r="BB1320" s="28">
        <f>IFERROR(VLOOKUP(Table2[[#This Row],[SAP Code]],[26]_16!M:N,2,FALSE)/ 1000000, 0)</f>
        <v>0</v>
      </c>
      <c r="BC1320" s="28">
        <f>IFERROR(VLOOKUP(Table2[[#This Row],[SAP Code]],[26]_16!P:Q,2,FALSE),0)</f>
        <v>30</v>
      </c>
      <c r="BD1320" s="28">
        <f>IFERROR(VLOOKUP(Table2[[#This Row],[SAP Code]],[26]_16!S:T,2,FALSE),0)</f>
        <v>0</v>
      </c>
      <c r="BE1320" s="28">
        <f>IFERROR(VLOOKUP(Table2[[#This Row],[SAP Code]],[26]_16!V:W,2,FALSE)/ 1000000, 0)</f>
        <v>0</v>
      </c>
      <c r="BF1320" s="28">
        <f>IFERROR(VLOOKUP(Table2[[#This Row],[SAP Code]],[26]_16!Y:Z,2,FALSE)/ 1000000, 0)</f>
        <v>0</v>
      </c>
      <c r="BG1320" s="28" t="str">
        <f>IFERROR(VLOOKUP(Table2[[#This Row],[SAP Code]],[26]port!$A:$AD,30,FALSE),"unknown")</f>
        <v>CLSD</v>
      </c>
      <c r="BH1320" s="29" t="str">
        <f t="shared" si="352"/>
        <v>Number of operations completed out of the net approved of that year</v>
      </c>
      <c r="BI1320" s="16"/>
    </row>
    <row r="1321" spans="1:61" ht="17.100000000000001" customHeight="1">
      <c r="A1321" s="16" t="s">
        <v>696</v>
      </c>
      <c r="B1321" s="16" t="s">
        <v>4499</v>
      </c>
      <c r="C1321" s="16" t="s">
        <v>4521</v>
      </c>
      <c r="D1321" s="16" t="s">
        <v>4501</v>
      </c>
      <c r="E1321" s="18">
        <v>44034</v>
      </c>
      <c r="F1321" s="16" t="s">
        <v>700</v>
      </c>
      <c r="G1321" s="16" t="s">
        <v>255</v>
      </c>
      <c r="H1321" s="16" t="s">
        <v>132</v>
      </c>
      <c r="I1321" s="16" t="s">
        <v>250</v>
      </c>
      <c r="J1321" s="16" t="s">
        <v>83</v>
      </c>
      <c r="K1321" s="16" t="s">
        <v>84</v>
      </c>
      <c r="L1321" s="16" t="s">
        <v>85</v>
      </c>
      <c r="M1321" s="19">
        <v>40500000</v>
      </c>
      <c r="N1321" s="19">
        <v>40500000</v>
      </c>
      <c r="O1321" s="20" t="s">
        <v>4522</v>
      </c>
      <c r="P1321" s="21">
        <v>2100150042395</v>
      </c>
      <c r="Q1321" s="20" t="s">
        <v>87</v>
      </c>
      <c r="R1321" s="16" t="str">
        <f t="shared" si="342"/>
        <v>ADF Including TSF</v>
      </c>
      <c r="S1321" s="16" t="str">
        <f t="shared" si="341"/>
        <v>K</v>
      </c>
      <c r="T1321" s="16" t="str">
        <f t="shared" si="356"/>
        <v>ADF Countries</v>
      </c>
      <c r="U1321" s="16" t="str">
        <f t="shared" si="343"/>
        <v>Transition States</v>
      </c>
      <c r="V1321" s="22" t="str">
        <f>IF(ISNUMBER(MATCH(A1321, {"Gabon","Sudan","Niger","Mali","Burkina Faso","Guinea"}, 0)), "De Facto Countries", "Non-De Facto Countries")</f>
        <v>De Facto Countries</v>
      </c>
      <c r="W1321" s="16" t="str">
        <f t="shared" si="354"/>
        <v>West</v>
      </c>
      <c r="X1321" s="16" t="str">
        <f t="shared" si="355"/>
        <v>Multi-Sector</v>
      </c>
      <c r="Y1321" s="23">
        <f>Table2[[#This Row],[Approved Amount_UA Equivalent]]/5</f>
        <v>8100000</v>
      </c>
      <c r="Z1321" s="23">
        <f>Table2[[#This Row],[Approved Amount_UA Equivalent]]/5</f>
        <v>8100000</v>
      </c>
      <c r="AA1321" s="23">
        <f>Table2[[#This Row],[Approved Amount_UA Equivalent]]/5</f>
        <v>8100000</v>
      </c>
      <c r="AB1321" s="23">
        <f>Table2[[#This Row],[Approved Amount_UA Equivalent]]/5</f>
        <v>8100000</v>
      </c>
      <c r="AC1321" s="23">
        <f>Table2[[#This Row],[Approved Amount_UA Equivalent]]/5</f>
        <v>8100000</v>
      </c>
      <c r="AD1321" s="23">
        <f>SUM(Table2[[#This Row],[Feed Africa ]:[Improve Quality Of Life ]])</f>
        <v>40500000</v>
      </c>
      <c r="AE1321" s="16" t="b">
        <f>Table2[[#This Row],[Total HI5]]=Table2[[#This Row],[Approved Amount_UA Equivalent]]</f>
        <v>1</v>
      </c>
      <c r="AF1321" s="24">
        <v>20</v>
      </c>
      <c r="AG1321" s="20" t="str">
        <f t="shared" si="344"/>
        <v>Policy and Result Based Op</v>
      </c>
      <c r="AH1321" s="24" t="e">
        <f>VLOOKUP(Table2[[#This Row],[SAP Code]],[25]DATA!$A:$G,7,FALSE)</f>
        <v>#N/A</v>
      </c>
      <c r="AI1321" s="20" t="str">
        <f t="shared" si="345"/>
        <v>Policy-Based Lending</v>
      </c>
      <c r="AJ1321" s="25" t="s">
        <v>254</v>
      </c>
      <c r="AK1321" s="25" t="s">
        <v>255</v>
      </c>
      <c r="AL1321" s="23" t="str" cm="1">
        <f t="array" ref="AL1321">_xlfn.SWITCH(AK1321,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21" s="26">
        <v>1</v>
      </c>
      <c r="AN1321" s="25" t="str">
        <f t="shared" si="353"/>
        <v>Sovereign</v>
      </c>
      <c r="AO1321" s="27">
        <v>0.5</v>
      </c>
      <c r="AP1321" s="23">
        <f>Table2[[#This Row],[Approved Amount_UA Equivalent]]/1000000</f>
        <v>40.5</v>
      </c>
      <c r="AQ1321" s="19">
        <f t="shared" si="346"/>
        <v>53.89902</v>
      </c>
      <c r="AR1321" s="23" t="str">
        <f t="shared" si="347"/>
        <v>41-50</v>
      </c>
      <c r="AS1321" s="23" t="str">
        <f t="shared" si="348"/>
        <v>41-60</v>
      </c>
      <c r="AT1321" s="23" t="str">
        <f t="shared" si="349"/>
        <v>41-80</v>
      </c>
      <c r="AU1321" s="23" t="str">
        <f t="shared" si="350"/>
        <v>&lt;1-50 Mn</v>
      </c>
      <c r="AV1321" s="23">
        <f>Table2[[#This Row],[Amount]]</f>
        <v>40500000</v>
      </c>
      <c r="AW1321" s="23" t="str">
        <f t="shared" si="351"/>
        <v>Jul 2020</v>
      </c>
      <c r="AX1321" s="28">
        <f>IFERROR(VLOOKUP(Table2[[#This Row],[SAP Code]],[26]_16!A:B,2,FALSE),0)</f>
        <v>0</v>
      </c>
      <c r="AY1321" s="28">
        <f>IFERROR(VLOOKUP(Table2[[#This Row],[SAP Code]],[26]_16!D:E,2,FALSE)/ 1000000, 0)</f>
        <v>0</v>
      </c>
      <c r="AZ1321" s="28">
        <f>IFERROR(VLOOKUP(Table2[[#This Row],[SAP Code]],[26]_16!G:H,2,FALSE)/ 1000000, 0)</f>
        <v>0</v>
      </c>
      <c r="BA1321" s="28">
        <f>IFERROR(VLOOKUP(Table2[[#This Row],[SAP Code]],[26]_16!J:K,2,FALSE)/ 1000000, 0)</f>
        <v>0</v>
      </c>
      <c r="BB1321" s="28">
        <f>IFERROR(VLOOKUP(Table2[[#This Row],[SAP Code]],[26]_16!M:N,2,FALSE)/ 1000000, 0)</f>
        <v>0</v>
      </c>
      <c r="BC1321" s="28">
        <f>IFERROR(VLOOKUP(Table2[[#This Row],[SAP Code]],[26]_16!P:Q,2,FALSE),0)</f>
        <v>65</v>
      </c>
      <c r="BD1321" s="28">
        <f>IFERROR(VLOOKUP(Table2[[#This Row],[SAP Code]],[26]_16!S:T,2,FALSE),0)</f>
        <v>15</v>
      </c>
      <c r="BE1321" s="28">
        <f>IFERROR(VLOOKUP(Table2[[#This Row],[SAP Code]],[26]_16!V:W,2,FALSE)/ 1000000, 0)</f>
        <v>0</v>
      </c>
      <c r="BF1321" s="28">
        <f>IFERROR(VLOOKUP(Table2[[#This Row],[SAP Code]],[26]_16!Y:Z,2,FALSE)/ 1000000, 0)</f>
        <v>0</v>
      </c>
      <c r="BG1321" s="28" t="str">
        <f>IFERROR(VLOOKUP(Table2[[#This Row],[SAP Code]],[26]port!$A:$AD,30,FALSE),"unknown")</f>
        <v>COMP</v>
      </c>
      <c r="BH1321" s="29" t="str">
        <f t="shared" si="352"/>
        <v>Number of operations completed out of the net approved of that year</v>
      </c>
      <c r="BI1321" s="16"/>
    </row>
    <row r="1322" spans="1:61" s="32" customFormat="1" ht="17.100000000000001" customHeight="1">
      <c r="A1322" s="16" t="s">
        <v>696</v>
      </c>
      <c r="B1322" s="16" t="s">
        <v>4499</v>
      </c>
      <c r="C1322" s="16" t="s">
        <v>4523</v>
      </c>
      <c r="D1322" s="16" t="s">
        <v>4501</v>
      </c>
      <c r="E1322" s="18">
        <v>44034</v>
      </c>
      <c r="F1322" s="16" t="s">
        <v>700</v>
      </c>
      <c r="G1322" s="16" t="s">
        <v>255</v>
      </c>
      <c r="H1322" s="16" t="s">
        <v>132</v>
      </c>
      <c r="I1322" s="16" t="s">
        <v>250</v>
      </c>
      <c r="J1322" s="16" t="s">
        <v>83</v>
      </c>
      <c r="K1322" s="16" t="s">
        <v>69</v>
      </c>
      <c r="L1322" s="16" t="s">
        <v>85</v>
      </c>
      <c r="M1322" s="19">
        <v>39500000</v>
      </c>
      <c r="N1322" s="19">
        <v>39500000</v>
      </c>
      <c r="O1322" s="20" t="s">
        <v>4522</v>
      </c>
      <c r="P1322" s="21">
        <v>2100155040769</v>
      </c>
      <c r="Q1322" s="20" t="s">
        <v>87</v>
      </c>
      <c r="R1322" s="16" t="str">
        <f t="shared" si="342"/>
        <v>ADF Including TSF</v>
      </c>
      <c r="S1322" s="16" t="str">
        <f t="shared" si="341"/>
        <v>K</v>
      </c>
      <c r="T1322" s="16" t="str">
        <f t="shared" si="356"/>
        <v>ADF Countries</v>
      </c>
      <c r="U1322" s="16" t="str">
        <f t="shared" si="343"/>
        <v>Transition States</v>
      </c>
      <c r="V1322" s="66" t="str">
        <f>IF(ISNUMBER(MATCH(A1322, {"Gabon","Sudan","Niger","Mali","Burkina Faso","Guinea"}, 0)), "De Facto Countries", "Non-De Facto Countries")</f>
        <v>De Facto Countries</v>
      </c>
      <c r="W1322" s="16" t="str">
        <f t="shared" si="354"/>
        <v>West</v>
      </c>
      <c r="X1322" s="16" t="str">
        <f t="shared" si="355"/>
        <v>Multi-Sector</v>
      </c>
      <c r="Y1322" s="23">
        <f>Table2[[#This Row],[Approved Amount_UA Equivalent]]/5</f>
        <v>7900000</v>
      </c>
      <c r="Z1322" s="23">
        <f>Table2[[#This Row],[Approved Amount_UA Equivalent]]/5</f>
        <v>7900000</v>
      </c>
      <c r="AA1322" s="23">
        <f>Table2[[#This Row],[Approved Amount_UA Equivalent]]/5</f>
        <v>7900000</v>
      </c>
      <c r="AB1322" s="23">
        <f>Table2[[#This Row],[Approved Amount_UA Equivalent]]/5</f>
        <v>7900000</v>
      </c>
      <c r="AC1322" s="23">
        <f>Table2[[#This Row],[Approved Amount_UA Equivalent]]/5</f>
        <v>7900000</v>
      </c>
      <c r="AD1322" s="23">
        <f>SUM(Table2[[#This Row],[Feed Africa ]:[Improve Quality Of Life ]])</f>
        <v>39500000</v>
      </c>
      <c r="AE1322" s="16" t="b">
        <f>Table2[[#This Row],[Total HI5]]=Table2[[#This Row],[Approved Amount_UA Equivalent]]</f>
        <v>1</v>
      </c>
      <c r="AF1322" s="24">
        <v>20</v>
      </c>
      <c r="AG1322" s="20" t="str">
        <f t="shared" si="344"/>
        <v>Policy and Result Based Op</v>
      </c>
      <c r="AH1322" s="24" t="e">
        <f>VLOOKUP(Table2[[#This Row],[SAP Code]],[25]DATA!$A:$G,7,FALSE)</f>
        <v>#N/A</v>
      </c>
      <c r="AI1322" s="20" t="str">
        <f t="shared" si="345"/>
        <v>Policy-Based Lending</v>
      </c>
      <c r="AJ1322" s="25" t="s">
        <v>254</v>
      </c>
      <c r="AK1322" s="25" t="s">
        <v>255</v>
      </c>
      <c r="AL1322" s="23" t="str" cm="1">
        <f t="array" ref="AL1322">_xlfn.SWITCH(AK1322,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22" s="26">
        <v>1</v>
      </c>
      <c r="AN1322" s="25" t="str">
        <f t="shared" si="353"/>
        <v>Sovereign</v>
      </c>
      <c r="AO1322" s="27">
        <v>0.5</v>
      </c>
      <c r="AP1322" s="52">
        <f>Table2[[#This Row],[Approved Amount_UA Equivalent]]/1000000</f>
        <v>39.5</v>
      </c>
      <c r="AQ1322" s="19">
        <f t="shared" si="346"/>
        <v>52.568179999999998</v>
      </c>
      <c r="AR1322" s="52" t="str">
        <f t="shared" si="347"/>
        <v>31-40</v>
      </c>
      <c r="AS1322" s="52" t="str">
        <f t="shared" si="348"/>
        <v>21-40</v>
      </c>
      <c r="AT1322" s="52" t="str">
        <f t="shared" si="349"/>
        <v>1-40</v>
      </c>
      <c r="AU1322" s="52" t="str">
        <f t="shared" si="350"/>
        <v>&lt;1-50 Mn</v>
      </c>
      <c r="AV1322" s="52">
        <f>Table2[[#This Row],[Amount]]</f>
        <v>39500000</v>
      </c>
      <c r="AW1322" s="52" t="str">
        <f t="shared" si="351"/>
        <v>Jul 2020</v>
      </c>
      <c r="AX1322" s="28">
        <f>IFERROR(VLOOKUP(Table2[[#This Row],[SAP Code]],[26]_16!A:B,2,FALSE),0)</f>
        <v>0</v>
      </c>
      <c r="AY1322" s="67">
        <f>IFERROR(VLOOKUP(Table2[[#This Row],[SAP Code]],[26]_16!D:E,2,FALSE)/ 1000000, 0)</f>
        <v>0</v>
      </c>
      <c r="AZ1322" s="67">
        <f>IFERROR(VLOOKUP(Table2[[#This Row],[SAP Code]],[26]_16!G:H,2,FALSE)/ 1000000, 0)</f>
        <v>0</v>
      </c>
      <c r="BA1322" s="67">
        <f>IFERROR(VLOOKUP(Table2[[#This Row],[SAP Code]],[26]_16!J:K,2,FALSE)/ 1000000, 0)</f>
        <v>0</v>
      </c>
      <c r="BB1322" s="67">
        <f>IFERROR(VLOOKUP(Table2[[#This Row],[SAP Code]],[26]_16!M:N,2,FALSE)/ 1000000, 0)</f>
        <v>0</v>
      </c>
      <c r="BC1322" s="67">
        <f>IFERROR(VLOOKUP(Table2[[#This Row],[SAP Code]],[26]_16!P:Q,2,FALSE),0)</f>
        <v>65</v>
      </c>
      <c r="BD1322" s="67">
        <f>IFERROR(VLOOKUP(Table2[[#This Row],[SAP Code]],[26]_16!S:T,2,FALSE),0)</f>
        <v>15</v>
      </c>
      <c r="BE1322" s="67">
        <f>IFERROR(VLOOKUP(Table2[[#This Row],[SAP Code]],[26]_16!V:W,2,FALSE)/ 1000000, 0)</f>
        <v>0</v>
      </c>
      <c r="BF1322" s="67">
        <f>IFERROR(VLOOKUP(Table2[[#This Row],[SAP Code]],[26]_16!Y:Z,2,FALSE)/ 1000000, 0)</f>
        <v>0</v>
      </c>
      <c r="BG1322" s="67" t="str">
        <f>IFERROR(VLOOKUP(Table2[[#This Row],[SAP Code]],[26]port!$A:$AD,30,FALSE),"unknown")</f>
        <v>COMP</v>
      </c>
      <c r="BH1322" s="29" t="str">
        <f t="shared" si="352"/>
        <v>Number of operations completed out of the net approved of that year</v>
      </c>
    </row>
    <row r="1323" spans="1:61" s="32" customFormat="1" ht="17.100000000000001" customHeight="1">
      <c r="A1323" s="16" t="s">
        <v>330</v>
      </c>
      <c r="B1323" s="16" t="s">
        <v>4504</v>
      </c>
      <c r="C1323" s="16" t="s">
        <v>4524</v>
      </c>
      <c r="D1323" s="16" t="s">
        <v>4506</v>
      </c>
      <c r="E1323" s="18">
        <v>44034</v>
      </c>
      <c r="F1323" s="16" t="s">
        <v>881</v>
      </c>
      <c r="G1323" s="16" t="s">
        <v>255</v>
      </c>
      <c r="H1323" s="16" t="s">
        <v>101</v>
      </c>
      <c r="I1323" s="16" t="s">
        <v>250</v>
      </c>
      <c r="J1323" s="16" t="s">
        <v>83</v>
      </c>
      <c r="K1323" s="16" t="s">
        <v>69</v>
      </c>
      <c r="L1323" s="16" t="s">
        <v>85</v>
      </c>
      <c r="M1323" s="19">
        <v>7500000</v>
      </c>
      <c r="N1323" s="19">
        <v>7500000</v>
      </c>
      <c r="O1323" s="20" t="s">
        <v>4525</v>
      </c>
      <c r="P1323" s="21">
        <v>2100155040739</v>
      </c>
      <c r="Q1323" s="20" t="s">
        <v>87</v>
      </c>
      <c r="R1323" s="16" t="str">
        <f t="shared" si="342"/>
        <v>ADF Including TSF</v>
      </c>
      <c r="S1323" s="16" t="str">
        <f t="shared" si="341"/>
        <v>K</v>
      </c>
      <c r="T1323" s="16" t="str">
        <f t="shared" si="356"/>
        <v>ADF Countries</v>
      </c>
      <c r="U1323" s="16" t="str">
        <f t="shared" si="343"/>
        <v>Non-Transition States</v>
      </c>
      <c r="V1323" s="66" t="str">
        <f>IF(ISNUMBER(MATCH(A1323, {"Gabon","Sudan","Niger","Mali","Burkina Faso","Guinea"}, 0)), "De Facto Countries", "Non-De Facto Countries")</f>
        <v>Non-De Facto Countries</v>
      </c>
      <c r="W1323" s="16" t="str">
        <f t="shared" si="354"/>
        <v>South</v>
      </c>
      <c r="X1323" s="16" t="str">
        <f t="shared" si="355"/>
        <v>Multi-Sector</v>
      </c>
      <c r="Y1323" s="23">
        <f>Table2[[#This Row],[Approved Amount_UA Equivalent]]/5</f>
        <v>1500000</v>
      </c>
      <c r="Z1323" s="23">
        <f>Table2[[#This Row],[Approved Amount_UA Equivalent]]/5</f>
        <v>1500000</v>
      </c>
      <c r="AA1323" s="23">
        <f>Table2[[#This Row],[Approved Amount_UA Equivalent]]/5</f>
        <v>1500000</v>
      </c>
      <c r="AB1323" s="23">
        <f>Table2[[#This Row],[Approved Amount_UA Equivalent]]/5</f>
        <v>1500000</v>
      </c>
      <c r="AC1323" s="23">
        <f>Table2[[#This Row],[Approved Amount_UA Equivalent]]/5</f>
        <v>1500000</v>
      </c>
      <c r="AD1323" s="23">
        <f>SUM(Table2[[#This Row],[Feed Africa ]:[Improve Quality Of Life ]])</f>
        <v>7500000</v>
      </c>
      <c r="AE1323" s="16" t="b">
        <f>Table2[[#This Row],[Total HI5]]=Table2[[#This Row],[Approved Amount_UA Equivalent]]</f>
        <v>1</v>
      </c>
      <c r="AF1323" s="24">
        <v>20</v>
      </c>
      <c r="AG1323" s="20" t="str">
        <f t="shared" si="344"/>
        <v>Policy and Result Based Op</v>
      </c>
      <c r="AH1323" s="24" t="e">
        <f>VLOOKUP(Table2[[#This Row],[SAP Code]],[25]DATA!$A:$G,7,FALSE)</f>
        <v>#N/A</v>
      </c>
      <c r="AI1323" s="20" t="str">
        <f t="shared" si="345"/>
        <v>Policy-Based Lending</v>
      </c>
      <c r="AJ1323" s="25" t="s">
        <v>254</v>
      </c>
      <c r="AK1323" s="25" t="s">
        <v>255</v>
      </c>
      <c r="AL1323" s="23" t="str" cm="1">
        <f t="array" ref="AL1323">_xlfn.SWITCH(AK1323,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23" s="26">
        <v>1</v>
      </c>
      <c r="AN1323" s="25" t="str">
        <f t="shared" si="353"/>
        <v>Sovereign</v>
      </c>
      <c r="AO1323" s="27">
        <v>1</v>
      </c>
      <c r="AP1323" s="52">
        <f>Table2[[#This Row],[Approved Amount_UA Equivalent]]/1000000</f>
        <v>7.5</v>
      </c>
      <c r="AQ1323" s="19">
        <f t="shared" si="346"/>
        <v>9.9812999999999992</v>
      </c>
      <c r="AR1323" s="52" t="str">
        <f t="shared" si="347"/>
        <v>1-10</v>
      </c>
      <c r="AS1323" s="52" t="str">
        <f t="shared" si="348"/>
        <v>1-20</v>
      </c>
      <c r="AT1323" s="52" t="str">
        <f t="shared" si="349"/>
        <v>1-40</v>
      </c>
      <c r="AU1323" s="52" t="str">
        <f t="shared" si="350"/>
        <v>&lt;1-50 Mn</v>
      </c>
      <c r="AV1323" s="52">
        <f>Table2[[#This Row],[Amount]]</f>
        <v>7500000</v>
      </c>
      <c r="AW1323" s="52" t="str">
        <f t="shared" si="351"/>
        <v>Jul 2020</v>
      </c>
      <c r="AX1323" s="28">
        <f>IFERROR(VLOOKUP(Table2[[#This Row],[SAP Code]],[26]_16!A:B,2,FALSE),0)</f>
        <v>0</v>
      </c>
      <c r="AY1323" s="67">
        <f>IFERROR(VLOOKUP(Table2[[#This Row],[SAP Code]],[26]_16!D:E,2,FALSE)/ 1000000, 0)</f>
        <v>0</v>
      </c>
      <c r="AZ1323" s="67">
        <f>IFERROR(VLOOKUP(Table2[[#This Row],[SAP Code]],[26]_16!G:H,2,FALSE)/ 1000000, 0)</f>
        <v>0</v>
      </c>
      <c r="BA1323" s="67">
        <f>IFERROR(VLOOKUP(Table2[[#This Row],[SAP Code]],[26]_16!J:K,2,FALSE)/ 1000000, 0)</f>
        <v>0</v>
      </c>
      <c r="BB1323" s="67">
        <f>IFERROR(VLOOKUP(Table2[[#This Row],[SAP Code]],[26]_16!M:N,2,FALSE)/ 1000000, 0)</f>
        <v>0</v>
      </c>
      <c r="BC1323" s="67">
        <f>IFERROR(VLOOKUP(Table2[[#This Row],[SAP Code]],[26]_16!P:Q,2,FALSE),0)</f>
        <v>7.5</v>
      </c>
      <c r="BD1323" s="67">
        <f>IFERROR(VLOOKUP(Table2[[#This Row],[SAP Code]],[26]_16!S:T,2,FALSE),0)</f>
        <v>0</v>
      </c>
      <c r="BE1323" s="67">
        <f>IFERROR(VLOOKUP(Table2[[#This Row],[SAP Code]],[26]_16!V:W,2,FALSE)/ 1000000, 0)</f>
        <v>0</v>
      </c>
      <c r="BF1323" s="67">
        <f>IFERROR(VLOOKUP(Table2[[#This Row],[SAP Code]],[26]_16!Y:Z,2,FALSE)/ 1000000, 0)</f>
        <v>0</v>
      </c>
      <c r="BG1323" s="67" t="str">
        <f>IFERROR(VLOOKUP(Table2[[#This Row],[SAP Code]],[26]port!$A:$AD,30,FALSE),"unknown")</f>
        <v>CLSD</v>
      </c>
      <c r="BH1323" s="29" t="str">
        <f t="shared" si="352"/>
        <v>Number of operations completed out of the net approved of that year</v>
      </c>
    </row>
    <row r="1324" spans="1:61" s="32" customFormat="1" ht="17.100000000000001" customHeight="1">
      <c r="A1324" s="16" t="s">
        <v>769</v>
      </c>
      <c r="B1324" s="16" t="s">
        <v>4499</v>
      </c>
      <c r="C1324" s="16" t="s">
        <v>4526</v>
      </c>
      <c r="D1324" s="16" t="s">
        <v>4501</v>
      </c>
      <c r="E1324" s="18">
        <v>44034</v>
      </c>
      <c r="F1324" s="16" t="s">
        <v>773</v>
      </c>
      <c r="G1324" s="16" t="s">
        <v>255</v>
      </c>
      <c r="H1324" s="16" t="s">
        <v>66</v>
      </c>
      <c r="I1324" s="16" t="s">
        <v>250</v>
      </c>
      <c r="J1324" s="16" t="s">
        <v>83</v>
      </c>
      <c r="K1324" s="16" t="s">
        <v>69</v>
      </c>
      <c r="L1324" s="16" t="s">
        <v>85</v>
      </c>
      <c r="M1324" s="19">
        <v>17700000</v>
      </c>
      <c r="N1324" s="19">
        <v>17700000</v>
      </c>
      <c r="O1324" s="20" t="s">
        <v>4527</v>
      </c>
      <c r="P1324" s="21">
        <v>2100155040770</v>
      </c>
      <c r="Q1324" s="20" t="s">
        <v>87</v>
      </c>
      <c r="R1324" s="16" t="str">
        <f t="shared" si="342"/>
        <v>ADF Including TSF</v>
      </c>
      <c r="S1324" s="16" t="str">
        <f t="shared" si="341"/>
        <v>K</v>
      </c>
      <c r="T1324" s="16" t="str">
        <f t="shared" si="356"/>
        <v>ADF Countries</v>
      </c>
      <c r="U1324" s="16" t="str">
        <f t="shared" si="343"/>
        <v>Transition States</v>
      </c>
      <c r="V1324" s="66" t="str">
        <f>IF(ISNUMBER(MATCH(A1324, {"Gabon","Sudan","Niger","Mali","Burkina Faso","Guinea"}, 0)), "De Facto Countries", "Non-De Facto Countries")</f>
        <v>Non-De Facto Countries</v>
      </c>
      <c r="W1324" s="16" t="str">
        <f t="shared" si="354"/>
        <v>Central</v>
      </c>
      <c r="X1324" s="16" t="str">
        <f t="shared" si="355"/>
        <v>Multi-Sector</v>
      </c>
      <c r="Y1324" s="23">
        <f>Table2[[#This Row],[Approved Amount_UA Equivalent]]/5</f>
        <v>3540000</v>
      </c>
      <c r="Z1324" s="23">
        <f>Table2[[#This Row],[Approved Amount_UA Equivalent]]/5</f>
        <v>3540000</v>
      </c>
      <c r="AA1324" s="23">
        <f>Table2[[#This Row],[Approved Amount_UA Equivalent]]/5</f>
        <v>3540000</v>
      </c>
      <c r="AB1324" s="23">
        <f>Table2[[#This Row],[Approved Amount_UA Equivalent]]/5</f>
        <v>3540000</v>
      </c>
      <c r="AC1324" s="23">
        <f>Table2[[#This Row],[Approved Amount_UA Equivalent]]/5</f>
        <v>3540000</v>
      </c>
      <c r="AD1324" s="23">
        <f>SUM(Table2[[#This Row],[Feed Africa ]:[Improve Quality Of Life ]])</f>
        <v>17700000</v>
      </c>
      <c r="AE1324" s="16" t="b">
        <f>Table2[[#This Row],[Total HI5]]=Table2[[#This Row],[Approved Amount_UA Equivalent]]</f>
        <v>1</v>
      </c>
      <c r="AF1324" s="24">
        <v>20</v>
      </c>
      <c r="AG1324" s="20" t="str">
        <f t="shared" si="344"/>
        <v>Policy and Result Based Op</v>
      </c>
      <c r="AH1324" s="24" t="e">
        <f>VLOOKUP(Table2[[#This Row],[SAP Code]],[25]DATA!$A:$G,7,FALSE)</f>
        <v>#N/A</v>
      </c>
      <c r="AI1324" s="20" t="str">
        <f t="shared" si="345"/>
        <v>Policy-Based Lending</v>
      </c>
      <c r="AJ1324" s="25" t="s">
        <v>254</v>
      </c>
      <c r="AK1324" s="25" t="s">
        <v>255</v>
      </c>
      <c r="AL1324" s="23" t="str" cm="1">
        <f t="array" ref="AL1324">_xlfn.SWITCH(AK1324,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24" s="26">
        <v>1</v>
      </c>
      <c r="AN1324" s="25" t="str">
        <f t="shared" si="353"/>
        <v>Sovereign</v>
      </c>
      <c r="AO1324" s="27">
        <v>0.5</v>
      </c>
      <c r="AP1324" s="52">
        <f>Table2[[#This Row],[Approved Amount_UA Equivalent]]/1000000</f>
        <v>17.7</v>
      </c>
      <c r="AQ1324" s="19">
        <f t="shared" si="346"/>
        <v>23.555868</v>
      </c>
      <c r="AR1324" s="52" t="str">
        <f t="shared" si="347"/>
        <v>11-20</v>
      </c>
      <c r="AS1324" s="52" t="str">
        <f t="shared" si="348"/>
        <v>1-20</v>
      </c>
      <c r="AT1324" s="52" t="str">
        <f t="shared" si="349"/>
        <v>1-40</v>
      </c>
      <c r="AU1324" s="52" t="str">
        <f t="shared" si="350"/>
        <v>&lt;1-50 Mn</v>
      </c>
      <c r="AV1324" s="52">
        <f>Table2[[#This Row],[Amount]]</f>
        <v>17700000</v>
      </c>
      <c r="AW1324" s="52" t="str">
        <f t="shared" si="351"/>
        <v>Jul 2020</v>
      </c>
      <c r="AX1324" s="28">
        <f>IFERROR(VLOOKUP(Table2[[#This Row],[SAP Code]],[26]_16!A:B,2,FALSE),0)</f>
        <v>0</v>
      </c>
      <c r="AY1324" s="67">
        <f>IFERROR(VLOOKUP(Table2[[#This Row],[SAP Code]],[26]_16!D:E,2,FALSE)/ 1000000, 0)</f>
        <v>0</v>
      </c>
      <c r="AZ1324" s="67">
        <f>IFERROR(VLOOKUP(Table2[[#This Row],[SAP Code]],[26]_16!G:H,2,FALSE)/ 1000000, 0)</f>
        <v>0</v>
      </c>
      <c r="BA1324" s="67">
        <f>IFERROR(VLOOKUP(Table2[[#This Row],[SAP Code]],[26]_16!J:K,2,FALSE)/ 1000000, 0)</f>
        <v>0</v>
      </c>
      <c r="BB1324" s="67">
        <f>IFERROR(VLOOKUP(Table2[[#This Row],[SAP Code]],[26]_16!M:N,2,FALSE)/ 1000000, 0)</f>
        <v>0</v>
      </c>
      <c r="BC1324" s="67">
        <f>IFERROR(VLOOKUP(Table2[[#This Row],[SAP Code]],[26]_16!P:Q,2,FALSE),0)</f>
        <v>45</v>
      </c>
      <c r="BD1324" s="67">
        <f>IFERROR(VLOOKUP(Table2[[#This Row],[SAP Code]],[26]_16!S:T,2,FALSE),0)</f>
        <v>0</v>
      </c>
      <c r="BE1324" s="67">
        <f>IFERROR(VLOOKUP(Table2[[#This Row],[SAP Code]],[26]_16!V:W,2,FALSE)/ 1000000, 0)</f>
        <v>0</v>
      </c>
      <c r="BF1324" s="67">
        <f>IFERROR(VLOOKUP(Table2[[#This Row],[SAP Code]],[26]_16!Y:Z,2,FALSE)/ 1000000, 0)</f>
        <v>0</v>
      </c>
      <c r="BG1324" s="67" t="str">
        <f>IFERROR(VLOOKUP(Table2[[#This Row],[SAP Code]],[26]port!$A:$AD,30,FALSE),"unknown")</f>
        <v>CLSD</v>
      </c>
      <c r="BH1324" s="29" t="str">
        <f t="shared" si="352"/>
        <v>Number of operations completed out of the net approved of that year</v>
      </c>
    </row>
    <row r="1325" spans="1:61" s="32" customFormat="1" ht="17.100000000000001" customHeight="1">
      <c r="A1325" s="16" t="s">
        <v>769</v>
      </c>
      <c r="B1325" s="16" t="s">
        <v>4499</v>
      </c>
      <c r="C1325" s="16" t="s">
        <v>4528</v>
      </c>
      <c r="D1325" s="16" t="s">
        <v>4501</v>
      </c>
      <c r="E1325" s="18">
        <v>44034</v>
      </c>
      <c r="F1325" s="16" t="s">
        <v>773</v>
      </c>
      <c r="G1325" s="16" t="s">
        <v>255</v>
      </c>
      <c r="H1325" s="16" t="s">
        <v>66</v>
      </c>
      <c r="I1325" s="16" t="s">
        <v>250</v>
      </c>
      <c r="J1325" s="16" t="s">
        <v>2463</v>
      </c>
      <c r="K1325" s="16" t="s">
        <v>69</v>
      </c>
      <c r="L1325" s="16" t="s">
        <v>85</v>
      </c>
      <c r="M1325" s="19">
        <v>27300000</v>
      </c>
      <c r="N1325" s="19">
        <v>27300000</v>
      </c>
      <c r="O1325" s="20" t="s">
        <v>4527</v>
      </c>
      <c r="P1325" s="21">
        <v>5900155016303</v>
      </c>
      <c r="Q1325" s="20" t="s">
        <v>87</v>
      </c>
      <c r="R1325" s="16" t="str">
        <f t="shared" si="342"/>
        <v>ADF Including TSF</v>
      </c>
      <c r="S1325" s="16" t="str">
        <f t="shared" si="341"/>
        <v>K</v>
      </c>
      <c r="T1325" s="16" t="str">
        <f t="shared" si="356"/>
        <v>ADF Countries</v>
      </c>
      <c r="U1325" s="16" t="str">
        <f t="shared" si="343"/>
        <v>Transition States</v>
      </c>
      <c r="V1325" s="66" t="str">
        <f>IF(ISNUMBER(MATCH(A1325, {"Gabon","Sudan","Niger","Mali","Burkina Faso","Guinea"}, 0)), "De Facto Countries", "Non-De Facto Countries")</f>
        <v>Non-De Facto Countries</v>
      </c>
      <c r="W1325" s="16" t="str">
        <f t="shared" si="354"/>
        <v>Central</v>
      </c>
      <c r="X1325" s="16" t="str">
        <f t="shared" si="355"/>
        <v>Multi-Sector</v>
      </c>
      <c r="Y1325" s="23">
        <f>Table2[[#This Row],[Approved Amount_UA Equivalent]]/5</f>
        <v>5460000</v>
      </c>
      <c r="Z1325" s="23">
        <f>Table2[[#This Row],[Approved Amount_UA Equivalent]]/5</f>
        <v>5460000</v>
      </c>
      <c r="AA1325" s="23">
        <f>Table2[[#This Row],[Approved Amount_UA Equivalent]]/5</f>
        <v>5460000</v>
      </c>
      <c r="AB1325" s="23">
        <f>Table2[[#This Row],[Approved Amount_UA Equivalent]]/5</f>
        <v>5460000</v>
      </c>
      <c r="AC1325" s="23">
        <f>Table2[[#This Row],[Approved Amount_UA Equivalent]]/5</f>
        <v>5460000</v>
      </c>
      <c r="AD1325" s="23">
        <f>SUM(Table2[[#This Row],[Feed Africa ]:[Improve Quality Of Life ]])</f>
        <v>27300000</v>
      </c>
      <c r="AE1325" s="16" t="b">
        <f>Table2[[#This Row],[Total HI5]]=Table2[[#This Row],[Approved Amount_UA Equivalent]]</f>
        <v>1</v>
      </c>
      <c r="AF1325" s="24">
        <v>20</v>
      </c>
      <c r="AG1325" s="20" t="str">
        <f t="shared" si="344"/>
        <v>Policy and Result Based Op</v>
      </c>
      <c r="AH1325" s="24" t="e">
        <f>VLOOKUP(Table2[[#This Row],[SAP Code]],[25]DATA!$A:$G,7,FALSE)</f>
        <v>#N/A</v>
      </c>
      <c r="AI1325" s="20" t="str">
        <f t="shared" si="345"/>
        <v>Policy-Based Lending</v>
      </c>
      <c r="AJ1325" s="25" t="s">
        <v>254</v>
      </c>
      <c r="AK1325" s="25" t="s">
        <v>255</v>
      </c>
      <c r="AL1325" s="23" t="str" cm="1">
        <f t="array" ref="AL1325">_xlfn.SWITCH(AK1325,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25" s="26">
        <v>1</v>
      </c>
      <c r="AN1325" s="25" t="str">
        <f t="shared" si="353"/>
        <v>Sovereign</v>
      </c>
      <c r="AO1325" s="27">
        <v>0.5</v>
      </c>
      <c r="AP1325" s="52">
        <f>Table2[[#This Row],[Approved Amount_UA Equivalent]]/1000000</f>
        <v>27.3</v>
      </c>
      <c r="AQ1325" s="19">
        <f t="shared" si="346"/>
        <v>36.331932000000002</v>
      </c>
      <c r="AR1325" s="52" t="str">
        <f t="shared" si="347"/>
        <v>21-30</v>
      </c>
      <c r="AS1325" s="52" t="str">
        <f t="shared" si="348"/>
        <v>21-40</v>
      </c>
      <c r="AT1325" s="52" t="str">
        <f t="shared" si="349"/>
        <v>1-40</v>
      </c>
      <c r="AU1325" s="52" t="str">
        <f t="shared" si="350"/>
        <v>&lt;1-50 Mn</v>
      </c>
      <c r="AV1325" s="52">
        <f>Table2[[#This Row],[Amount]]</f>
        <v>27300000</v>
      </c>
      <c r="AW1325" s="52" t="str">
        <f t="shared" si="351"/>
        <v>Jul 2020</v>
      </c>
      <c r="AX1325" s="28">
        <f>IFERROR(VLOOKUP(Table2[[#This Row],[SAP Code]],[26]_16!A:B,2,FALSE),0)</f>
        <v>0</v>
      </c>
      <c r="AY1325" s="67">
        <f>IFERROR(VLOOKUP(Table2[[#This Row],[SAP Code]],[26]_16!D:E,2,FALSE)/ 1000000, 0)</f>
        <v>0</v>
      </c>
      <c r="AZ1325" s="67">
        <f>IFERROR(VLOOKUP(Table2[[#This Row],[SAP Code]],[26]_16!G:H,2,FALSE)/ 1000000, 0)</f>
        <v>0</v>
      </c>
      <c r="BA1325" s="67">
        <f>IFERROR(VLOOKUP(Table2[[#This Row],[SAP Code]],[26]_16!J:K,2,FALSE)/ 1000000, 0)</f>
        <v>0</v>
      </c>
      <c r="BB1325" s="67">
        <f>IFERROR(VLOOKUP(Table2[[#This Row],[SAP Code]],[26]_16!M:N,2,FALSE)/ 1000000, 0)</f>
        <v>0</v>
      </c>
      <c r="BC1325" s="67">
        <f>IFERROR(VLOOKUP(Table2[[#This Row],[SAP Code]],[26]_16!P:Q,2,FALSE),0)</f>
        <v>45</v>
      </c>
      <c r="BD1325" s="67">
        <f>IFERROR(VLOOKUP(Table2[[#This Row],[SAP Code]],[26]_16!S:T,2,FALSE),0)</f>
        <v>0</v>
      </c>
      <c r="BE1325" s="67">
        <f>IFERROR(VLOOKUP(Table2[[#This Row],[SAP Code]],[26]_16!V:W,2,FALSE)/ 1000000, 0)</f>
        <v>0</v>
      </c>
      <c r="BF1325" s="67">
        <f>IFERROR(VLOOKUP(Table2[[#This Row],[SAP Code]],[26]_16!Y:Z,2,FALSE)/ 1000000, 0)</f>
        <v>0</v>
      </c>
      <c r="BG1325" s="67" t="str">
        <f>IFERROR(VLOOKUP(Table2[[#This Row],[SAP Code]],[26]port!$A:$AD,30,FALSE),"unknown")</f>
        <v>CLSD</v>
      </c>
      <c r="BH1325" s="29" t="str">
        <f t="shared" si="352"/>
        <v>Number of operations completed out of the net approved of that year</v>
      </c>
    </row>
    <row r="1326" spans="1:61" ht="17.100000000000001" customHeight="1">
      <c r="A1326" s="16" t="s">
        <v>215</v>
      </c>
      <c r="B1326" s="16" t="s">
        <v>4529</v>
      </c>
      <c r="C1326" s="16" t="s">
        <v>4530</v>
      </c>
      <c r="D1326" s="16" t="s">
        <v>4531</v>
      </c>
      <c r="E1326" s="18">
        <v>44034</v>
      </c>
      <c r="F1326" s="16" t="s">
        <v>219</v>
      </c>
      <c r="G1326" s="16" t="s">
        <v>255</v>
      </c>
      <c r="H1326" s="16" t="s">
        <v>101</v>
      </c>
      <c r="I1326" s="16" t="s">
        <v>250</v>
      </c>
      <c r="J1326" s="16" t="s">
        <v>179</v>
      </c>
      <c r="K1326" s="16" t="s">
        <v>84</v>
      </c>
      <c r="L1326" s="16" t="s">
        <v>458</v>
      </c>
      <c r="M1326" s="19">
        <v>5008164000</v>
      </c>
      <c r="N1326" s="19">
        <v>210000000</v>
      </c>
      <c r="O1326" s="20" t="s">
        <v>4532</v>
      </c>
      <c r="P1326" s="21">
        <v>2000200004714</v>
      </c>
      <c r="Q1326" s="20" t="s">
        <v>87</v>
      </c>
      <c r="R1326" s="16" t="str">
        <f t="shared" si="342"/>
        <v>ADB Public</v>
      </c>
      <c r="S1326" s="16" t="str">
        <f t="shared" si="341"/>
        <v>K</v>
      </c>
      <c r="T1326" s="16" t="str">
        <f t="shared" si="356"/>
        <v>ADB Countries</v>
      </c>
      <c r="U1326" s="16" t="str">
        <f t="shared" si="343"/>
        <v>Non-Transition States</v>
      </c>
      <c r="V1326" s="22" t="str">
        <f>IF(ISNUMBER(MATCH(A1326, {"Gabon","Sudan","Niger","Mali","Burkina Faso","Guinea"}, 0)), "De Facto Countries", "Non-De Facto Countries")</f>
        <v>Non-De Facto Countries</v>
      </c>
      <c r="W1326" s="16" t="str">
        <f t="shared" si="354"/>
        <v>South</v>
      </c>
      <c r="X1326" s="16" t="str">
        <f t="shared" si="355"/>
        <v>Multi-Sector</v>
      </c>
      <c r="Y1326" s="23">
        <f>Table2[[#This Row],[Approved Amount_UA Equivalent]]/5</f>
        <v>42000000</v>
      </c>
      <c r="Z1326" s="23">
        <f>Table2[[#This Row],[Approved Amount_UA Equivalent]]/5</f>
        <v>42000000</v>
      </c>
      <c r="AA1326" s="23">
        <f>Table2[[#This Row],[Approved Amount_UA Equivalent]]/5</f>
        <v>42000000</v>
      </c>
      <c r="AB1326" s="23">
        <f>Table2[[#This Row],[Approved Amount_UA Equivalent]]/5</f>
        <v>42000000</v>
      </c>
      <c r="AC1326" s="23">
        <f>Table2[[#This Row],[Approved Amount_UA Equivalent]]/5</f>
        <v>42000000</v>
      </c>
      <c r="AD1326" s="23">
        <f>SUM(Table2[[#This Row],[Feed Africa ]:[Improve Quality Of Life ]])</f>
        <v>210000000</v>
      </c>
      <c r="AE1326" s="16" t="b">
        <f>Table2[[#This Row],[Total HI5]]=Table2[[#This Row],[Approved Amount_UA Equivalent]]</f>
        <v>1</v>
      </c>
      <c r="AF1326" s="24">
        <v>20</v>
      </c>
      <c r="AG1326" s="20" t="str">
        <f t="shared" si="344"/>
        <v>Policy and Result Based Op</v>
      </c>
      <c r="AH1326" s="24" t="e">
        <f>VLOOKUP(Table2[[#This Row],[SAP Code]],[25]DATA!$A:$G,7,FALSE)</f>
        <v>#N/A</v>
      </c>
      <c r="AI1326" s="20" t="str">
        <f t="shared" si="345"/>
        <v>Policy-Based Lending</v>
      </c>
      <c r="AJ1326" s="25" t="s">
        <v>254</v>
      </c>
      <c r="AK1326" s="25" t="s">
        <v>255</v>
      </c>
      <c r="AL1326" s="23" t="str" cm="1">
        <f t="array" ref="AL1326">_xlfn.SWITCH(AK1326,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26" s="26">
        <v>1</v>
      </c>
      <c r="AN1326" s="25" t="str">
        <f t="shared" si="353"/>
        <v>Sovereign</v>
      </c>
      <c r="AO1326" s="27">
        <v>1</v>
      </c>
      <c r="AP1326" s="23">
        <f>Table2[[#This Row],[Approved Amount_UA Equivalent]]/1000000</f>
        <v>210</v>
      </c>
      <c r="AQ1326" s="19">
        <f t="shared" si="346"/>
        <v>279.47640000000001</v>
      </c>
      <c r="AR1326" s="23" t="str">
        <f t="shared" si="347"/>
        <v>201-210</v>
      </c>
      <c r="AS1326" s="23" t="str">
        <f t="shared" si="348"/>
        <v>201-220</v>
      </c>
      <c r="AT1326" s="23" t="str">
        <f t="shared" si="349"/>
        <v>201-240</v>
      </c>
      <c r="AU1326" s="23" t="str">
        <f t="shared" si="350"/>
        <v>100-300 Mn</v>
      </c>
      <c r="AV1326" s="23">
        <f>Table2[[#This Row],[Amount]]</f>
        <v>5008164000</v>
      </c>
      <c r="AW1326" s="23" t="str">
        <f t="shared" si="351"/>
        <v>Jul 2020</v>
      </c>
      <c r="AX1326" s="28">
        <f>IFERROR(VLOOKUP(Table2[[#This Row],[SAP Code]],[26]_16!A:B,2,FALSE),0)</f>
        <v>0</v>
      </c>
      <c r="AY1326" s="28">
        <f>IFERROR(VLOOKUP(Table2[[#This Row],[SAP Code]],[26]_16!D:E,2,FALSE)/ 1000000, 0)</f>
        <v>0</v>
      </c>
      <c r="AZ1326" s="28">
        <f>IFERROR(VLOOKUP(Table2[[#This Row],[SAP Code]],[26]_16!G:H,2,FALSE)/ 1000000, 0)</f>
        <v>0</v>
      </c>
      <c r="BA1326" s="28">
        <f>IFERROR(VLOOKUP(Table2[[#This Row],[SAP Code]],[26]_16!J:K,2,FALSE)/ 1000000, 0)</f>
        <v>0</v>
      </c>
      <c r="BB1326" s="28">
        <f>IFERROR(VLOOKUP(Table2[[#This Row],[SAP Code]],[26]_16!M:N,2,FALSE)/ 1000000, 0)</f>
        <v>0</v>
      </c>
      <c r="BC1326" s="28">
        <f>IFERROR(VLOOKUP(Table2[[#This Row],[SAP Code]],[26]_16!P:Q,2,FALSE),0)</f>
        <v>214.94173844999997</v>
      </c>
      <c r="BD1326" s="28">
        <f>IFERROR(VLOOKUP(Table2[[#This Row],[SAP Code]],[26]_16!S:T,2,FALSE),0)</f>
        <v>0</v>
      </c>
      <c r="BE1326" s="28">
        <f>IFERROR(VLOOKUP(Table2[[#This Row],[SAP Code]],[26]_16!V:W,2,FALSE)/ 1000000, 0)</f>
        <v>0</v>
      </c>
      <c r="BF1326" s="28">
        <f>IFERROR(VLOOKUP(Table2[[#This Row],[SAP Code]],[26]_16!Y:Z,2,FALSE)/ 1000000, 0)</f>
        <v>0</v>
      </c>
      <c r="BG1326" s="28" t="str">
        <f>IFERROR(VLOOKUP(Table2[[#This Row],[SAP Code]],[26]port!$A:$AD,30,FALSE),"unknown")</f>
        <v>COMP</v>
      </c>
      <c r="BH1326" s="29" t="str">
        <f t="shared" si="352"/>
        <v>Number of operations completed out of the net approved of that year</v>
      </c>
      <c r="BI1326" s="16"/>
    </row>
    <row r="1327" spans="1:61" ht="17.100000000000001" customHeight="1">
      <c r="A1327" s="16" t="s">
        <v>351</v>
      </c>
      <c r="B1327" s="16" t="s">
        <v>4533</v>
      </c>
      <c r="C1327" s="16" t="s">
        <v>4534</v>
      </c>
      <c r="D1327" s="16" t="s">
        <v>4535</v>
      </c>
      <c r="E1327" s="18">
        <v>44035</v>
      </c>
      <c r="F1327" s="16" t="s">
        <v>827</v>
      </c>
      <c r="G1327" s="16" t="s">
        <v>255</v>
      </c>
      <c r="H1327" s="16" t="s">
        <v>81</v>
      </c>
      <c r="I1327" s="16" t="s">
        <v>250</v>
      </c>
      <c r="J1327" s="16" t="s">
        <v>83</v>
      </c>
      <c r="K1327" s="16" t="s">
        <v>84</v>
      </c>
      <c r="L1327" s="16" t="s">
        <v>85</v>
      </c>
      <c r="M1327" s="19">
        <v>71000000</v>
      </c>
      <c r="N1327" s="19">
        <v>71000000</v>
      </c>
      <c r="O1327" s="20" t="s">
        <v>4536</v>
      </c>
      <c r="P1327" s="21">
        <v>2100150042351</v>
      </c>
      <c r="Q1327" s="20" t="s">
        <v>72</v>
      </c>
      <c r="R1327" s="16" t="str">
        <f t="shared" si="342"/>
        <v>ADF Including TSF</v>
      </c>
      <c r="S1327" s="16" t="str">
        <f t="shared" ref="S1327:S1390" si="357">MID(O1327, 6,1)</f>
        <v>K</v>
      </c>
      <c r="T1327" s="16" t="str">
        <f t="shared" si="356"/>
        <v>ADF Countries</v>
      </c>
      <c r="U1327" s="16" t="str">
        <f t="shared" si="343"/>
        <v>Non-Transition States</v>
      </c>
      <c r="V1327" s="22" t="str">
        <f>IF(ISNUMBER(MATCH(A1327, {"Gabon","Sudan","Niger","Mali","Burkina Faso","Guinea"}, 0)), "De Facto Countries", "Non-De Facto Countries")</f>
        <v>Non-De Facto Countries</v>
      </c>
      <c r="W1327" s="16" t="str">
        <f t="shared" si="354"/>
        <v>East</v>
      </c>
      <c r="X1327" s="16" t="str">
        <f t="shared" si="355"/>
        <v>Multi-Sector</v>
      </c>
      <c r="Y1327" s="23">
        <f>Table2[[#This Row],[Approved Amount_UA Equivalent]]/5</f>
        <v>14200000</v>
      </c>
      <c r="Z1327" s="23">
        <f>Table2[[#This Row],[Approved Amount_UA Equivalent]]/5</f>
        <v>14200000</v>
      </c>
      <c r="AA1327" s="23">
        <f>Table2[[#This Row],[Approved Amount_UA Equivalent]]/5</f>
        <v>14200000</v>
      </c>
      <c r="AB1327" s="23">
        <f>Table2[[#This Row],[Approved Amount_UA Equivalent]]/5</f>
        <v>14200000</v>
      </c>
      <c r="AC1327" s="23">
        <f>Table2[[#This Row],[Approved Amount_UA Equivalent]]/5</f>
        <v>14200000</v>
      </c>
      <c r="AD1327" s="23">
        <f>SUM(Table2[[#This Row],[Feed Africa ]:[Improve Quality Of Life ]])</f>
        <v>71000000</v>
      </c>
      <c r="AE1327" s="16" t="b">
        <f>Table2[[#This Row],[Total HI5]]=Table2[[#This Row],[Approved Amount_UA Equivalent]]</f>
        <v>1</v>
      </c>
      <c r="AF1327" s="24">
        <v>20</v>
      </c>
      <c r="AG1327" s="20" t="str">
        <f t="shared" si="344"/>
        <v>Policy and Result Based Op</v>
      </c>
      <c r="AH1327" s="24" t="e">
        <f>VLOOKUP(Table2[[#This Row],[SAP Code]],[25]DATA!$A:$G,7,FALSE)</f>
        <v>#N/A</v>
      </c>
      <c r="AI1327" s="20" t="str">
        <f t="shared" si="345"/>
        <v>Policy-Based Lending</v>
      </c>
      <c r="AJ1327" s="25" t="s">
        <v>254</v>
      </c>
      <c r="AK1327" s="25" t="s">
        <v>255</v>
      </c>
      <c r="AL1327" s="23" t="str" cm="1">
        <f t="array" ref="AL1327">_xlfn.SWITCH(AK1327,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27" s="26">
        <v>1</v>
      </c>
      <c r="AN1327" s="25" t="str">
        <f t="shared" si="353"/>
        <v>Sovereign</v>
      </c>
      <c r="AO1327" s="27">
        <v>1</v>
      </c>
      <c r="AP1327" s="23">
        <f>Table2[[#This Row],[Approved Amount_UA Equivalent]]/1000000</f>
        <v>71</v>
      </c>
      <c r="AQ1327" s="19">
        <f t="shared" si="346"/>
        <v>94.489639999999994</v>
      </c>
      <c r="AR1327" s="23" t="str">
        <f t="shared" si="347"/>
        <v>71-80</v>
      </c>
      <c r="AS1327" s="23" t="str">
        <f t="shared" si="348"/>
        <v>61-80</v>
      </c>
      <c r="AT1327" s="23" t="str">
        <f t="shared" si="349"/>
        <v>41-80</v>
      </c>
      <c r="AU1327" s="23" t="str">
        <f t="shared" si="350"/>
        <v>50-100 Mn</v>
      </c>
      <c r="AV1327" s="23">
        <f>Table2[[#This Row],[Amount]]</f>
        <v>71000000</v>
      </c>
      <c r="AW1327" s="23" t="str">
        <f t="shared" si="351"/>
        <v>Jul 2020</v>
      </c>
      <c r="AX1327" s="28">
        <f>IFERROR(VLOOKUP(Table2[[#This Row],[SAP Code]],[26]_16!A:B,2,FALSE),0)</f>
        <v>0</v>
      </c>
      <c r="AY1327" s="28">
        <f>IFERROR(VLOOKUP(Table2[[#This Row],[SAP Code]],[26]_16!D:E,2,FALSE)/ 1000000, 0)</f>
        <v>0</v>
      </c>
      <c r="AZ1327" s="28">
        <f>IFERROR(VLOOKUP(Table2[[#This Row],[SAP Code]],[26]_16!G:H,2,FALSE)/ 1000000, 0)</f>
        <v>0</v>
      </c>
      <c r="BA1327" s="28">
        <f>IFERROR(VLOOKUP(Table2[[#This Row],[SAP Code]],[26]_16!J:K,2,FALSE)/ 1000000, 0)</f>
        <v>0</v>
      </c>
      <c r="BB1327" s="28">
        <f>IFERROR(VLOOKUP(Table2[[#This Row],[SAP Code]],[26]_16!M:N,2,FALSE)/ 1000000, 0)</f>
        <v>0</v>
      </c>
      <c r="BC1327" s="28">
        <f>IFERROR(VLOOKUP(Table2[[#This Row],[SAP Code]],[26]_16!P:Q,2,FALSE),0)</f>
        <v>55.88</v>
      </c>
      <c r="BD1327" s="28">
        <f>IFERROR(VLOOKUP(Table2[[#This Row],[SAP Code]],[26]_16!S:T,2,FALSE),0)</f>
        <v>15.12</v>
      </c>
      <c r="BE1327" s="28">
        <f>IFERROR(VLOOKUP(Table2[[#This Row],[SAP Code]],[26]_16!V:W,2,FALSE)/ 1000000, 0)</f>
        <v>0</v>
      </c>
      <c r="BF1327" s="28">
        <f>IFERROR(VLOOKUP(Table2[[#This Row],[SAP Code]],[26]_16!Y:Z,2,FALSE)/ 1000000, 0)</f>
        <v>0</v>
      </c>
      <c r="BG1327" s="28" t="str">
        <f>IFERROR(VLOOKUP(Table2[[#This Row],[SAP Code]],[26]port!$A:$AD,30,FALSE),"unknown")</f>
        <v>CLSD</v>
      </c>
      <c r="BH1327" s="29" t="str">
        <f t="shared" si="352"/>
        <v>Number of operations completed out of the net approved of that year</v>
      </c>
      <c r="BI1327" s="16"/>
    </row>
    <row r="1328" spans="1:61" ht="17.100000000000001" customHeight="1">
      <c r="A1328" s="16" t="s">
        <v>299</v>
      </c>
      <c r="B1328" s="16" t="s">
        <v>4537</v>
      </c>
      <c r="C1328" s="16" t="s">
        <v>4538</v>
      </c>
      <c r="D1328" s="16" t="s">
        <v>4539</v>
      </c>
      <c r="E1328" s="18">
        <v>44036</v>
      </c>
      <c r="F1328" s="16" t="s">
        <v>303</v>
      </c>
      <c r="G1328" s="16" t="s">
        <v>255</v>
      </c>
      <c r="H1328" s="16" t="s">
        <v>132</v>
      </c>
      <c r="I1328" s="16" t="s">
        <v>250</v>
      </c>
      <c r="J1328" s="16" t="s">
        <v>83</v>
      </c>
      <c r="K1328" s="16" t="s">
        <v>84</v>
      </c>
      <c r="L1328" s="16" t="s">
        <v>85</v>
      </c>
      <c r="M1328" s="19">
        <v>5100000</v>
      </c>
      <c r="N1328" s="19">
        <v>5100000</v>
      </c>
      <c r="O1328" s="20" t="s">
        <v>4540</v>
      </c>
      <c r="P1328" s="21">
        <v>2100150042357</v>
      </c>
      <c r="Q1328" s="20" t="s">
        <v>72</v>
      </c>
      <c r="R1328" s="16" t="str">
        <f t="shared" si="342"/>
        <v>ADF Including TSF</v>
      </c>
      <c r="S1328" s="16" t="str">
        <f t="shared" si="357"/>
        <v>K</v>
      </c>
      <c r="T1328" s="16" t="str">
        <f t="shared" si="356"/>
        <v>ADF Countries</v>
      </c>
      <c r="U1328" s="16" t="str">
        <f t="shared" si="343"/>
        <v>Non-Transition States</v>
      </c>
      <c r="V1328" s="22" t="str">
        <f>IF(ISNUMBER(MATCH(A1328, {"Gabon","Sudan","Niger","Mali","Burkina Faso","Guinea"}, 0)), "De Facto Countries", "Non-De Facto Countries")</f>
        <v>Non-De Facto Countries</v>
      </c>
      <c r="W1328" s="16" t="str">
        <f t="shared" si="354"/>
        <v>West</v>
      </c>
      <c r="X1328" s="16" t="str">
        <f t="shared" si="355"/>
        <v>Multi-Sector</v>
      </c>
      <c r="Y1328" s="23">
        <f>Table2[[#This Row],[Approved Amount_UA Equivalent]]/5</f>
        <v>1020000</v>
      </c>
      <c r="Z1328" s="23">
        <f>Table2[[#This Row],[Approved Amount_UA Equivalent]]/5</f>
        <v>1020000</v>
      </c>
      <c r="AA1328" s="23">
        <f>Table2[[#This Row],[Approved Amount_UA Equivalent]]/5</f>
        <v>1020000</v>
      </c>
      <c r="AB1328" s="23">
        <f>Table2[[#This Row],[Approved Amount_UA Equivalent]]/5</f>
        <v>1020000</v>
      </c>
      <c r="AC1328" s="23">
        <f>Table2[[#This Row],[Approved Amount_UA Equivalent]]/5</f>
        <v>1020000</v>
      </c>
      <c r="AD1328" s="23">
        <f>SUM(Table2[[#This Row],[Feed Africa ]:[Improve Quality Of Life ]])</f>
        <v>5100000</v>
      </c>
      <c r="AE1328" s="16" t="b">
        <f>Table2[[#This Row],[Total HI5]]=Table2[[#This Row],[Approved Amount_UA Equivalent]]</f>
        <v>1</v>
      </c>
      <c r="AF1328" s="24">
        <v>20</v>
      </c>
      <c r="AG1328" s="20" t="str">
        <f t="shared" si="344"/>
        <v>Policy and Result Based Op</v>
      </c>
      <c r="AH1328" s="24" t="e">
        <f>VLOOKUP(Table2[[#This Row],[SAP Code]],[25]DATA!$A:$G,7,FALSE)</f>
        <v>#N/A</v>
      </c>
      <c r="AI1328" s="20" t="str">
        <f t="shared" si="345"/>
        <v>Policy-Based Lending</v>
      </c>
      <c r="AJ1328" s="25" t="s">
        <v>254</v>
      </c>
      <c r="AK1328" s="25" t="s">
        <v>255</v>
      </c>
      <c r="AL1328" s="23" t="str" cm="1">
        <f t="array" ref="AL1328">_xlfn.SWITCH(AK1328,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28" s="26">
        <v>1</v>
      </c>
      <c r="AN1328" s="25" t="str">
        <f t="shared" si="353"/>
        <v>Sovereign</v>
      </c>
      <c r="AO1328" s="27">
        <v>1</v>
      </c>
      <c r="AP1328" s="23">
        <f>Table2[[#This Row],[Approved Amount_UA Equivalent]]/1000000</f>
        <v>5.0999999999999996</v>
      </c>
      <c r="AQ1328" s="19">
        <f t="shared" si="346"/>
        <v>6.7872839999999997</v>
      </c>
      <c r="AR1328" s="23" t="str">
        <f t="shared" si="347"/>
        <v>1-10</v>
      </c>
      <c r="AS1328" s="23" t="str">
        <f t="shared" si="348"/>
        <v>1-20</v>
      </c>
      <c r="AT1328" s="23" t="str">
        <f t="shared" si="349"/>
        <v>1-40</v>
      </c>
      <c r="AU1328" s="23" t="str">
        <f t="shared" si="350"/>
        <v>&lt;1-50 Mn</v>
      </c>
      <c r="AV1328" s="23">
        <f>Table2[[#This Row],[Amount]]</f>
        <v>5100000</v>
      </c>
      <c r="AW1328" s="23" t="str">
        <f t="shared" si="351"/>
        <v>Jul 2020</v>
      </c>
      <c r="AX1328" s="28">
        <f>IFERROR(VLOOKUP(Table2[[#This Row],[SAP Code]],[26]_16!A:B,2,FALSE),0)</f>
        <v>0</v>
      </c>
      <c r="AY1328" s="28">
        <f>IFERROR(VLOOKUP(Table2[[#This Row],[SAP Code]],[26]_16!D:E,2,FALSE)/ 1000000, 0)</f>
        <v>0</v>
      </c>
      <c r="AZ1328" s="28">
        <f>IFERROR(VLOOKUP(Table2[[#This Row],[SAP Code]],[26]_16!G:H,2,FALSE)/ 1000000, 0)</f>
        <v>0</v>
      </c>
      <c r="BA1328" s="28">
        <f>IFERROR(VLOOKUP(Table2[[#This Row],[SAP Code]],[26]_16!J:K,2,FALSE)/ 1000000, 0)</f>
        <v>0</v>
      </c>
      <c r="BB1328" s="28">
        <f>IFERROR(VLOOKUP(Table2[[#This Row],[SAP Code]],[26]_16!M:N,2,FALSE)/ 1000000, 0)</f>
        <v>0</v>
      </c>
      <c r="BC1328" s="28">
        <f>IFERROR(VLOOKUP(Table2[[#This Row],[SAP Code]],[26]_16!P:Q,2,FALSE),0)</f>
        <v>5.0999999999999996</v>
      </c>
      <c r="BD1328" s="28">
        <f>IFERROR(VLOOKUP(Table2[[#This Row],[SAP Code]],[26]_16!S:T,2,FALSE),0)</f>
        <v>0</v>
      </c>
      <c r="BE1328" s="28">
        <f>IFERROR(VLOOKUP(Table2[[#This Row],[SAP Code]],[26]_16!V:W,2,FALSE)/ 1000000, 0)</f>
        <v>0</v>
      </c>
      <c r="BF1328" s="28">
        <f>IFERROR(VLOOKUP(Table2[[#This Row],[SAP Code]],[26]_16!Y:Z,2,FALSE)/ 1000000, 0)</f>
        <v>0</v>
      </c>
      <c r="BG1328" s="28" t="str">
        <f>IFERROR(VLOOKUP(Table2[[#This Row],[SAP Code]],[26]port!$A:$AD,30,FALSE),"unknown")</f>
        <v>COMP</v>
      </c>
      <c r="BH1328" s="29" t="str">
        <f t="shared" si="352"/>
        <v>Number of operations completed out of the net approved of that year</v>
      </c>
      <c r="BI1328" s="16"/>
    </row>
    <row r="1329" spans="1:61" ht="17.100000000000001" customHeight="1">
      <c r="A1329" s="16" t="s">
        <v>369</v>
      </c>
      <c r="B1329" s="16" t="s">
        <v>4541</v>
      </c>
      <c r="C1329" s="16" t="s">
        <v>4542</v>
      </c>
      <c r="D1329" s="16" t="s">
        <v>4543</v>
      </c>
      <c r="E1329" s="18">
        <v>44036</v>
      </c>
      <c r="F1329" s="16" t="s">
        <v>373</v>
      </c>
      <c r="G1329" s="16" t="s">
        <v>255</v>
      </c>
      <c r="H1329" s="16" t="s">
        <v>66</v>
      </c>
      <c r="I1329" s="16" t="s">
        <v>250</v>
      </c>
      <c r="J1329" s="16" t="s">
        <v>83</v>
      </c>
      <c r="K1329" s="16" t="s">
        <v>69</v>
      </c>
      <c r="L1329" s="16" t="s">
        <v>85</v>
      </c>
      <c r="M1329" s="19">
        <v>4500000</v>
      </c>
      <c r="N1329" s="19">
        <v>4500000</v>
      </c>
      <c r="O1329" s="20" t="s">
        <v>4544</v>
      </c>
      <c r="P1329" s="21">
        <v>2100155040749</v>
      </c>
      <c r="Q1329" s="20" t="s">
        <v>72</v>
      </c>
      <c r="R1329" s="16" t="str">
        <f t="shared" si="342"/>
        <v>ADF Including TSF</v>
      </c>
      <c r="S1329" s="16" t="str">
        <f t="shared" si="357"/>
        <v>K</v>
      </c>
      <c r="T1329" s="16" t="str">
        <f t="shared" si="356"/>
        <v>ADF Countries</v>
      </c>
      <c r="U1329" s="16" t="str">
        <f t="shared" si="343"/>
        <v>Transition States</v>
      </c>
      <c r="V1329" s="22" t="str">
        <f>IF(ISNUMBER(MATCH(A1329, {"Gabon","Sudan","Niger","Mali","Burkina Faso","Guinea"}, 0)), "De Facto Countries", "Non-De Facto Countries")</f>
        <v>Non-De Facto Countries</v>
      </c>
      <c r="W1329" s="16" t="str">
        <f t="shared" si="354"/>
        <v>Central</v>
      </c>
      <c r="X1329" s="16" t="str">
        <f t="shared" si="355"/>
        <v>Multi-Sector</v>
      </c>
      <c r="Y1329" s="23">
        <f>Table2[[#This Row],[Approved Amount_UA Equivalent]]/5</f>
        <v>900000</v>
      </c>
      <c r="Z1329" s="23">
        <f>Table2[[#This Row],[Approved Amount_UA Equivalent]]/5</f>
        <v>900000</v>
      </c>
      <c r="AA1329" s="23">
        <f>Table2[[#This Row],[Approved Amount_UA Equivalent]]/5</f>
        <v>900000</v>
      </c>
      <c r="AB1329" s="23">
        <f>Table2[[#This Row],[Approved Amount_UA Equivalent]]/5</f>
        <v>900000</v>
      </c>
      <c r="AC1329" s="23">
        <f>Table2[[#This Row],[Approved Amount_UA Equivalent]]/5</f>
        <v>900000</v>
      </c>
      <c r="AD1329" s="23">
        <f>SUM(Table2[[#This Row],[Feed Africa ]:[Improve Quality Of Life ]])</f>
        <v>4500000</v>
      </c>
      <c r="AE1329" s="16" t="b">
        <f>Table2[[#This Row],[Total HI5]]=Table2[[#This Row],[Approved Amount_UA Equivalent]]</f>
        <v>1</v>
      </c>
      <c r="AF1329" s="24">
        <v>10</v>
      </c>
      <c r="AG1329" s="20" t="str">
        <f t="shared" si="344"/>
        <v>Investment Project</v>
      </c>
      <c r="AH1329" s="24" t="e">
        <f>VLOOKUP(Table2[[#This Row],[SAP Code]],[25]DATA!$A:$G,7,FALSE)</f>
        <v>#N/A</v>
      </c>
      <c r="AI1329" s="20" t="str">
        <f t="shared" si="345"/>
        <v>Other Investment</v>
      </c>
      <c r="AJ1329" s="25" t="s">
        <v>254</v>
      </c>
      <c r="AK1329" s="25" t="s">
        <v>255</v>
      </c>
      <c r="AL1329" s="23" t="str" cm="1">
        <f t="array" ref="AL1329">_xlfn.SWITCH(AK1329,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29" s="26">
        <v>1</v>
      </c>
      <c r="AN1329" s="25" t="str">
        <f t="shared" si="353"/>
        <v>Sovereign</v>
      </c>
      <c r="AO1329" s="27">
        <v>0.5</v>
      </c>
      <c r="AP1329" s="23">
        <f>Table2[[#This Row],[Approved Amount_UA Equivalent]]/1000000</f>
        <v>4.5</v>
      </c>
      <c r="AQ1329" s="19">
        <f t="shared" si="346"/>
        <v>5.9887800000000002</v>
      </c>
      <c r="AR1329" s="23" t="str">
        <f t="shared" si="347"/>
        <v>1-10</v>
      </c>
      <c r="AS1329" s="23" t="str">
        <f t="shared" si="348"/>
        <v>1-20</v>
      </c>
      <c r="AT1329" s="23" t="str">
        <f t="shared" si="349"/>
        <v>1-40</v>
      </c>
      <c r="AU1329" s="23" t="str">
        <f t="shared" si="350"/>
        <v>&lt;1-50 Mn</v>
      </c>
      <c r="AV1329" s="23">
        <f>Table2[[#This Row],[Amount]]</f>
        <v>4500000</v>
      </c>
      <c r="AW1329" s="23" t="str">
        <f t="shared" si="351"/>
        <v>Jul 2020</v>
      </c>
      <c r="AX1329" s="28">
        <f>IFERROR(VLOOKUP(Table2[[#This Row],[SAP Code]],[26]_16!A:B,2,FALSE),0)</f>
        <v>0</v>
      </c>
      <c r="AY1329" s="28">
        <f>IFERROR(VLOOKUP(Table2[[#This Row],[SAP Code]],[26]_16!D:E,2,FALSE)/ 1000000, 0)</f>
        <v>0</v>
      </c>
      <c r="AZ1329" s="28">
        <f>IFERROR(VLOOKUP(Table2[[#This Row],[SAP Code]],[26]_16!G:H,2,FALSE)/ 1000000, 0)</f>
        <v>0</v>
      </c>
      <c r="BA1329" s="28">
        <f>IFERROR(VLOOKUP(Table2[[#This Row],[SAP Code]],[26]_16!J:K,2,FALSE)/ 1000000, 0)</f>
        <v>0</v>
      </c>
      <c r="BB1329" s="28">
        <f>IFERROR(VLOOKUP(Table2[[#This Row],[SAP Code]],[26]_16!M:N,2,FALSE)/ 1000000, 0)</f>
        <v>0</v>
      </c>
      <c r="BC1329" s="28">
        <f>IFERROR(VLOOKUP(Table2[[#This Row],[SAP Code]],[26]_16!P:Q,2,FALSE),0)</f>
        <v>10.5</v>
      </c>
      <c r="BD1329" s="28">
        <f>IFERROR(VLOOKUP(Table2[[#This Row],[SAP Code]],[26]_16!S:T,2,FALSE),0)</f>
        <v>0</v>
      </c>
      <c r="BE1329" s="28">
        <f>IFERROR(VLOOKUP(Table2[[#This Row],[SAP Code]],[26]_16!V:W,2,FALSE)/ 1000000, 0)</f>
        <v>0</v>
      </c>
      <c r="BF1329" s="28">
        <f>IFERROR(VLOOKUP(Table2[[#This Row],[SAP Code]],[26]_16!Y:Z,2,FALSE)/ 1000000, 0)</f>
        <v>0</v>
      </c>
      <c r="BG1329" s="28" t="str">
        <f>IFERROR(VLOOKUP(Table2[[#This Row],[SAP Code]],[26]port!$A:$AD,30,FALSE),"unknown")</f>
        <v>COMP</v>
      </c>
      <c r="BH1329" s="29" t="str">
        <f t="shared" si="352"/>
        <v>Number of operations completed out of the net approved of that year</v>
      </c>
      <c r="BI1329" s="16"/>
    </row>
    <row r="1330" spans="1:61" ht="17.100000000000001" customHeight="1">
      <c r="A1330" s="16" t="s">
        <v>369</v>
      </c>
      <c r="B1330" s="16" t="s">
        <v>4541</v>
      </c>
      <c r="C1330" s="16" t="s">
        <v>4545</v>
      </c>
      <c r="D1330" s="16" t="s">
        <v>4543</v>
      </c>
      <c r="E1330" s="18">
        <v>44036</v>
      </c>
      <c r="F1330" s="16" t="s">
        <v>373</v>
      </c>
      <c r="G1330" s="16" t="s">
        <v>255</v>
      </c>
      <c r="H1330" s="16" t="s">
        <v>66</v>
      </c>
      <c r="I1330" s="16" t="s">
        <v>250</v>
      </c>
      <c r="J1330" s="16" t="s">
        <v>2463</v>
      </c>
      <c r="K1330" s="16" t="s">
        <v>69</v>
      </c>
      <c r="L1330" s="16" t="s">
        <v>85</v>
      </c>
      <c r="M1330" s="19">
        <v>6000000</v>
      </c>
      <c r="N1330" s="19">
        <v>6000000</v>
      </c>
      <c r="O1330" s="20" t="s">
        <v>4544</v>
      </c>
      <c r="P1330" s="21">
        <v>5900155016271</v>
      </c>
      <c r="Q1330" s="20" t="s">
        <v>72</v>
      </c>
      <c r="R1330" s="16" t="str">
        <f t="shared" si="342"/>
        <v>ADF Including TSF</v>
      </c>
      <c r="S1330" s="16" t="str">
        <f t="shared" si="357"/>
        <v>K</v>
      </c>
      <c r="T1330" s="16" t="str">
        <f t="shared" si="356"/>
        <v>ADF Countries</v>
      </c>
      <c r="U1330" s="16" t="str">
        <f t="shared" si="343"/>
        <v>Transition States</v>
      </c>
      <c r="V1330" s="22" t="str">
        <f>IF(ISNUMBER(MATCH(A1330, {"Gabon","Sudan","Niger","Mali","Burkina Faso","Guinea"}, 0)), "De Facto Countries", "Non-De Facto Countries")</f>
        <v>Non-De Facto Countries</v>
      </c>
      <c r="W1330" s="16" t="str">
        <f t="shared" si="354"/>
        <v>Central</v>
      </c>
      <c r="X1330" s="16" t="str">
        <f t="shared" si="355"/>
        <v>Multi-Sector</v>
      </c>
      <c r="Y1330" s="23">
        <f>Table2[[#This Row],[Approved Amount_UA Equivalent]]/5</f>
        <v>1200000</v>
      </c>
      <c r="Z1330" s="23">
        <f>Table2[[#This Row],[Approved Amount_UA Equivalent]]/5</f>
        <v>1200000</v>
      </c>
      <c r="AA1330" s="23">
        <f>Table2[[#This Row],[Approved Amount_UA Equivalent]]/5</f>
        <v>1200000</v>
      </c>
      <c r="AB1330" s="23">
        <f>Table2[[#This Row],[Approved Amount_UA Equivalent]]/5</f>
        <v>1200000</v>
      </c>
      <c r="AC1330" s="23">
        <f>Table2[[#This Row],[Approved Amount_UA Equivalent]]/5</f>
        <v>1200000</v>
      </c>
      <c r="AD1330" s="23">
        <f>SUM(Table2[[#This Row],[Feed Africa ]:[Improve Quality Of Life ]])</f>
        <v>6000000</v>
      </c>
      <c r="AE1330" s="16" t="b">
        <f>Table2[[#This Row],[Total HI5]]=Table2[[#This Row],[Approved Amount_UA Equivalent]]</f>
        <v>1</v>
      </c>
      <c r="AF1330" s="24">
        <v>10</v>
      </c>
      <c r="AG1330" s="20" t="str">
        <f t="shared" si="344"/>
        <v>Investment Project</v>
      </c>
      <c r="AH1330" s="24" t="e">
        <f>VLOOKUP(Table2[[#This Row],[SAP Code]],[25]DATA!$A:$G,7,FALSE)</f>
        <v>#N/A</v>
      </c>
      <c r="AI1330" s="20" t="str">
        <f t="shared" si="345"/>
        <v>Other Investment</v>
      </c>
      <c r="AJ1330" s="25" t="s">
        <v>254</v>
      </c>
      <c r="AK1330" s="25" t="s">
        <v>255</v>
      </c>
      <c r="AL1330" s="23" t="str" cm="1">
        <f t="array" ref="AL1330">_xlfn.SWITCH(AK1330,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30" s="26">
        <v>1</v>
      </c>
      <c r="AN1330" s="25" t="str">
        <f t="shared" si="353"/>
        <v>Sovereign</v>
      </c>
      <c r="AO1330" s="27">
        <v>0.5</v>
      </c>
      <c r="AP1330" s="23">
        <f>Table2[[#This Row],[Approved Amount_UA Equivalent]]/1000000</f>
        <v>6</v>
      </c>
      <c r="AQ1330" s="19">
        <f t="shared" si="346"/>
        <v>7.9850399999999997</v>
      </c>
      <c r="AR1330" s="23" t="str">
        <f t="shared" si="347"/>
        <v>1-10</v>
      </c>
      <c r="AS1330" s="23" t="str">
        <f t="shared" si="348"/>
        <v>1-20</v>
      </c>
      <c r="AT1330" s="23" t="str">
        <f t="shared" si="349"/>
        <v>1-40</v>
      </c>
      <c r="AU1330" s="23" t="str">
        <f t="shared" si="350"/>
        <v>&lt;1-50 Mn</v>
      </c>
      <c r="AV1330" s="23">
        <f>Table2[[#This Row],[Amount]]</f>
        <v>6000000</v>
      </c>
      <c r="AW1330" s="23" t="str">
        <f t="shared" si="351"/>
        <v>Jul 2020</v>
      </c>
      <c r="AX1330" s="28">
        <f>IFERROR(VLOOKUP(Table2[[#This Row],[SAP Code]],[26]_16!A:B,2,FALSE),0)</f>
        <v>0</v>
      </c>
      <c r="AY1330" s="28">
        <f>IFERROR(VLOOKUP(Table2[[#This Row],[SAP Code]],[26]_16!D:E,2,FALSE)/ 1000000, 0)</f>
        <v>0</v>
      </c>
      <c r="AZ1330" s="28">
        <f>IFERROR(VLOOKUP(Table2[[#This Row],[SAP Code]],[26]_16!G:H,2,FALSE)/ 1000000, 0)</f>
        <v>0</v>
      </c>
      <c r="BA1330" s="28">
        <f>IFERROR(VLOOKUP(Table2[[#This Row],[SAP Code]],[26]_16!J:K,2,FALSE)/ 1000000, 0)</f>
        <v>0</v>
      </c>
      <c r="BB1330" s="28">
        <f>IFERROR(VLOOKUP(Table2[[#This Row],[SAP Code]],[26]_16!M:N,2,FALSE)/ 1000000, 0)</f>
        <v>0</v>
      </c>
      <c r="BC1330" s="28">
        <f>IFERROR(VLOOKUP(Table2[[#This Row],[SAP Code]],[26]_16!P:Q,2,FALSE),0)</f>
        <v>10.5</v>
      </c>
      <c r="BD1330" s="28">
        <f>IFERROR(VLOOKUP(Table2[[#This Row],[SAP Code]],[26]_16!S:T,2,FALSE),0)</f>
        <v>0</v>
      </c>
      <c r="BE1330" s="28">
        <f>IFERROR(VLOOKUP(Table2[[#This Row],[SAP Code]],[26]_16!V:W,2,FALSE)/ 1000000, 0)</f>
        <v>0</v>
      </c>
      <c r="BF1330" s="28">
        <f>IFERROR(VLOOKUP(Table2[[#This Row],[SAP Code]],[26]_16!Y:Z,2,FALSE)/ 1000000, 0)</f>
        <v>0</v>
      </c>
      <c r="BG1330" s="28" t="str">
        <f>IFERROR(VLOOKUP(Table2[[#This Row],[SAP Code]],[26]port!$A:$AD,30,FALSE),"unknown")</f>
        <v>COMP</v>
      </c>
      <c r="BH1330" s="29" t="str">
        <f t="shared" si="352"/>
        <v>Number of operations completed out of the net approved of that year</v>
      </c>
      <c r="BI1330" s="16"/>
    </row>
    <row r="1331" spans="1:61" ht="17.100000000000001" customHeight="1">
      <c r="A1331" s="16" t="s">
        <v>310</v>
      </c>
      <c r="B1331" s="16" t="s">
        <v>4436</v>
      </c>
      <c r="C1331" s="16" t="s">
        <v>4546</v>
      </c>
      <c r="D1331" s="16" t="s">
        <v>4547</v>
      </c>
      <c r="E1331" s="18">
        <v>44036</v>
      </c>
      <c r="F1331" s="16" t="s">
        <v>714</v>
      </c>
      <c r="G1331" s="16" t="s">
        <v>255</v>
      </c>
      <c r="H1331" s="16" t="s">
        <v>132</v>
      </c>
      <c r="I1331" s="16" t="s">
        <v>250</v>
      </c>
      <c r="J1331" s="16" t="s">
        <v>83</v>
      </c>
      <c r="K1331" s="16" t="s">
        <v>69</v>
      </c>
      <c r="L1331" s="16" t="s">
        <v>85</v>
      </c>
      <c r="M1331" s="19">
        <v>49500000</v>
      </c>
      <c r="N1331" s="19">
        <v>49500000</v>
      </c>
      <c r="O1331" s="20" t="s">
        <v>4548</v>
      </c>
      <c r="P1331" s="21">
        <v>2100155040752</v>
      </c>
      <c r="Q1331" s="20" t="s">
        <v>72</v>
      </c>
      <c r="R1331" s="16" t="str">
        <f t="shared" si="342"/>
        <v>ADF Including TSF</v>
      </c>
      <c r="S1331" s="16" t="str">
        <f t="shared" si="357"/>
        <v>K</v>
      </c>
      <c r="T1331" s="16" t="str">
        <f t="shared" si="356"/>
        <v>ADF Countries</v>
      </c>
      <c r="U1331" s="16" t="str">
        <f t="shared" si="343"/>
        <v>Non-Transition States</v>
      </c>
      <c r="V1331" s="22" t="str">
        <f>IF(ISNUMBER(MATCH(A1331, {"Gabon","Sudan","Niger","Mali","Burkina Faso","Guinea"}, 0)), "De Facto Countries", "Non-De Facto Countries")</f>
        <v>Non-De Facto Countries</v>
      </c>
      <c r="W1331" s="16" t="str">
        <f t="shared" si="354"/>
        <v>West</v>
      </c>
      <c r="X1331" s="16" t="str">
        <f t="shared" si="355"/>
        <v>Multi-Sector</v>
      </c>
      <c r="Y1331" s="23">
        <f>Table2[[#This Row],[Approved Amount_UA Equivalent]]/5</f>
        <v>9900000</v>
      </c>
      <c r="Z1331" s="23">
        <f>Table2[[#This Row],[Approved Amount_UA Equivalent]]/5</f>
        <v>9900000</v>
      </c>
      <c r="AA1331" s="23">
        <f>Table2[[#This Row],[Approved Amount_UA Equivalent]]/5</f>
        <v>9900000</v>
      </c>
      <c r="AB1331" s="23">
        <f>Table2[[#This Row],[Approved Amount_UA Equivalent]]/5</f>
        <v>9900000</v>
      </c>
      <c r="AC1331" s="23">
        <f>Table2[[#This Row],[Approved Amount_UA Equivalent]]/5</f>
        <v>9900000</v>
      </c>
      <c r="AD1331" s="23">
        <f>SUM(Table2[[#This Row],[Feed Africa ]:[Improve Quality Of Life ]])</f>
        <v>49500000</v>
      </c>
      <c r="AE1331" s="16" t="b">
        <f>Table2[[#This Row],[Total HI5]]=Table2[[#This Row],[Approved Amount_UA Equivalent]]</f>
        <v>1</v>
      </c>
      <c r="AF1331" s="24">
        <v>20</v>
      </c>
      <c r="AG1331" s="20" t="str">
        <f t="shared" si="344"/>
        <v>Policy and Result Based Op</v>
      </c>
      <c r="AH1331" s="24" t="e">
        <f>VLOOKUP(Table2[[#This Row],[SAP Code]],[25]DATA!$A:$G,7,FALSE)</f>
        <v>#N/A</v>
      </c>
      <c r="AI1331" s="20" t="str">
        <f t="shared" si="345"/>
        <v>Policy-Based Lending</v>
      </c>
      <c r="AJ1331" s="25" t="s">
        <v>254</v>
      </c>
      <c r="AK1331" s="25" t="s">
        <v>255</v>
      </c>
      <c r="AL1331" s="23" t="str" cm="1">
        <f t="array" ref="AL1331">_xlfn.SWITCH(AK1331,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31" s="26">
        <v>1</v>
      </c>
      <c r="AN1331" s="25" t="str">
        <f t="shared" si="353"/>
        <v>Sovereign</v>
      </c>
      <c r="AO1331" s="27">
        <v>1</v>
      </c>
      <c r="AP1331" s="23">
        <f>Table2[[#This Row],[Approved Amount_UA Equivalent]]/1000000</f>
        <v>49.5</v>
      </c>
      <c r="AQ1331" s="19">
        <f t="shared" si="346"/>
        <v>65.876580000000004</v>
      </c>
      <c r="AR1331" s="23" t="str">
        <f t="shared" si="347"/>
        <v>41-50</v>
      </c>
      <c r="AS1331" s="23" t="str">
        <f t="shared" si="348"/>
        <v>41-60</v>
      </c>
      <c r="AT1331" s="23" t="str">
        <f t="shared" si="349"/>
        <v>41-80</v>
      </c>
      <c r="AU1331" s="23" t="str">
        <f t="shared" si="350"/>
        <v>&lt;1-50 Mn</v>
      </c>
      <c r="AV1331" s="23">
        <f>Table2[[#This Row],[Amount]]</f>
        <v>49500000</v>
      </c>
      <c r="AW1331" s="23" t="str">
        <f t="shared" si="351"/>
        <v>Jul 2020</v>
      </c>
      <c r="AX1331" s="28">
        <f>IFERROR(VLOOKUP(Table2[[#This Row],[SAP Code]],[26]_16!A:B,2,FALSE),0)</f>
        <v>0</v>
      </c>
      <c r="AY1331" s="28">
        <f>IFERROR(VLOOKUP(Table2[[#This Row],[SAP Code]],[26]_16!D:E,2,FALSE)/ 1000000, 0)</f>
        <v>0</v>
      </c>
      <c r="AZ1331" s="28">
        <f>IFERROR(VLOOKUP(Table2[[#This Row],[SAP Code]],[26]_16!G:H,2,FALSE)/ 1000000, 0)</f>
        <v>0</v>
      </c>
      <c r="BA1331" s="28">
        <f>IFERROR(VLOOKUP(Table2[[#This Row],[SAP Code]],[26]_16!J:K,2,FALSE)/ 1000000, 0)</f>
        <v>0</v>
      </c>
      <c r="BB1331" s="28">
        <f>IFERROR(VLOOKUP(Table2[[#This Row],[SAP Code]],[26]_16!M:N,2,FALSE)/ 1000000, 0)</f>
        <v>0</v>
      </c>
      <c r="BC1331" s="28">
        <f>IFERROR(VLOOKUP(Table2[[#This Row],[SAP Code]],[26]_16!P:Q,2,FALSE),0)</f>
        <v>49.5</v>
      </c>
      <c r="BD1331" s="28">
        <f>IFERROR(VLOOKUP(Table2[[#This Row],[SAP Code]],[26]_16!S:T,2,FALSE),0)</f>
        <v>0</v>
      </c>
      <c r="BE1331" s="28">
        <f>IFERROR(VLOOKUP(Table2[[#This Row],[SAP Code]],[26]_16!V:W,2,FALSE)/ 1000000, 0)</f>
        <v>0</v>
      </c>
      <c r="BF1331" s="28">
        <f>IFERROR(VLOOKUP(Table2[[#This Row],[SAP Code]],[26]_16!Y:Z,2,FALSE)/ 1000000, 0)</f>
        <v>0</v>
      </c>
      <c r="BG1331" s="28" t="str">
        <f>IFERROR(VLOOKUP(Table2[[#This Row],[SAP Code]],[26]port!$A:$AD,30,FALSE),"unknown")</f>
        <v>CLSD</v>
      </c>
      <c r="BH1331" s="29" t="str">
        <f t="shared" si="352"/>
        <v>Number of operations completed out of the net approved of that year</v>
      </c>
      <c r="BI1331" s="16"/>
    </row>
    <row r="1332" spans="1:61" ht="17.100000000000001" customHeight="1">
      <c r="A1332" s="16" t="s">
        <v>543</v>
      </c>
      <c r="B1332" s="16" t="s">
        <v>4549</v>
      </c>
      <c r="C1332" s="16" t="s">
        <v>4550</v>
      </c>
      <c r="D1332" s="16" t="s">
        <v>4551</v>
      </c>
      <c r="E1332" s="18">
        <v>44036</v>
      </c>
      <c r="F1332" s="16" t="s">
        <v>584</v>
      </c>
      <c r="G1332" s="16" t="s">
        <v>255</v>
      </c>
      <c r="H1332" s="16" t="s">
        <v>132</v>
      </c>
      <c r="I1332" s="16" t="s">
        <v>250</v>
      </c>
      <c r="J1332" s="16" t="s">
        <v>83</v>
      </c>
      <c r="K1332" s="16" t="s">
        <v>69</v>
      </c>
      <c r="L1332" s="16" t="s">
        <v>85</v>
      </c>
      <c r="M1332" s="19">
        <v>5000000</v>
      </c>
      <c r="N1332" s="19">
        <v>5000000</v>
      </c>
      <c r="O1332" s="20" t="s">
        <v>4552</v>
      </c>
      <c r="P1332" s="21">
        <v>2100155040753</v>
      </c>
      <c r="Q1332" s="20" t="s">
        <v>72</v>
      </c>
      <c r="R1332" s="16" t="str">
        <f t="shared" si="342"/>
        <v>ADF Including TSF</v>
      </c>
      <c r="S1332" s="16" t="str">
        <f t="shared" si="357"/>
        <v>K</v>
      </c>
      <c r="T1332" s="16" t="str">
        <f t="shared" si="356"/>
        <v>ADF Countries</v>
      </c>
      <c r="U1332" s="16" t="str">
        <f t="shared" si="343"/>
        <v>Transition States</v>
      </c>
      <c r="V1332" s="22" t="str">
        <f>IF(ISNUMBER(MATCH(A1332, {"Gabon","Sudan","Niger","Mali","Burkina Faso","Guinea"}, 0)), "De Facto Countries", "Non-De Facto Countries")</f>
        <v>Non-De Facto Countries</v>
      </c>
      <c r="W1332" s="16" t="str">
        <f t="shared" si="354"/>
        <v>West</v>
      </c>
      <c r="X1332" s="16" t="str">
        <f t="shared" si="355"/>
        <v>Multi-Sector</v>
      </c>
      <c r="Y1332" s="23">
        <f>Table2[[#This Row],[Approved Amount_UA Equivalent]]/5</f>
        <v>1000000</v>
      </c>
      <c r="Z1332" s="23">
        <f>Table2[[#This Row],[Approved Amount_UA Equivalent]]/5</f>
        <v>1000000</v>
      </c>
      <c r="AA1332" s="23">
        <f>Table2[[#This Row],[Approved Amount_UA Equivalent]]/5</f>
        <v>1000000</v>
      </c>
      <c r="AB1332" s="23">
        <f>Table2[[#This Row],[Approved Amount_UA Equivalent]]/5</f>
        <v>1000000</v>
      </c>
      <c r="AC1332" s="23">
        <f>Table2[[#This Row],[Approved Amount_UA Equivalent]]/5</f>
        <v>1000000</v>
      </c>
      <c r="AD1332" s="23">
        <f>SUM(Table2[[#This Row],[Feed Africa ]:[Improve Quality Of Life ]])</f>
        <v>5000000</v>
      </c>
      <c r="AE1332" s="16" t="b">
        <f>Table2[[#This Row],[Total HI5]]=Table2[[#This Row],[Approved Amount_UA Equivalent]]</f>
        <v>1</v>
      </c>
      <c r="AF1332" s="24">
        <v>20</v>
      </c>
      <c r="AG1332" s="20" t="str">
        <f t="shared" si="344"/>
        <v>Policy and Result Based Op</v>
      </c>
      <c r="AH1332" s="24" t="e">
        <f>VLOOKUP(Table2[[#This Row],[SAP Code]],[25]DATA!$A:$G,7,FALSE)</f>
        <v>#N/A</v>
      </c>
      <c r="AI1332" s="20" t="str">
        <f t="shared" si="345"/>
        <v>Policy-Based Lending</v>
      </c>
      <c r="AJ1332" s="25" t="s">
        <v>254</v>
      </c>
      <c r="AK1332" s="25" t="s">
        <v>255</v>
      </c>
      <c r="AL1332" s="23" t="str" cm="1">
        <f t="array" ref="AL1332">_xlfn.SWITCH(AK1332,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32" s="26">
        <v>1</v>
      </c>
      <c r="AN1332" s="25" t="str">
        <f t="shared" si="353"/>
        <v>Sovereign</v>
      </c>
      <c r="AO1332" s="27">
        <v>0.5</v>
      </c>
      <c r="AP1332" s="23">
        <f>Table2[[#This Row],[Approved Amount_UA Equivalent]]/1000000</f>
        <v>5</v>
      </c>
      <c r="AQ1332" s="19">
        <f t="shared" si="346"/>
        <v>6.6542000000000003</v>
      </c>
      <c r="AR1332" s="23" t="str">
        <f t="shared" si="347"/>
        <v>1-10</v>
      </c>
      <c r="AS1332" s="23" t="str">
        <f t="shared" si="348"/>
        <v>1-20</v>
      </c>
      <c r="AT1332" s="23" t="str">
        <f t="shared" si="349"/>
        <v>1-40</v>
      </c>
      <c r="AU1332" s="23" t="str">
        <f t="shared" si="350"/>
        <v>&lt;1-50 Mn</v>
      </c>
      <c r="AV1332" s="23">
        <f>Table2[[#This Row],[Amount]]</f>
        <v>5000000</v>
      </c>
      <c r="AW1332" s="23" t="str">
        <f t="shared" si="351"/>
        <v>Jul 2020</v>
      </c>
      <c r="AX1332" s="28">
        <f>IFERROR(VLOOKUP(Table2[[#This Row],[SAP Code]],[26]_16!A:B,2,FALSE),0)</f>
        <v>0</v>
      </c>
      <c r="AY1332" s="28">
        <f>IFERROR(VLOOKUP(Table2[[#This Row],[SAP Code]],[26]_16!D:E,2,FALSE)/ 1000000, 0)</f>
        <v>0</v>
      </c>
      <c r="AZ1332" s="28">
        <f>IFERROR(VLOOKUP(Table2[[#This Row],[SAP Code]],[26]_16!G:H,2,FALSE)/ 1000000, 0)</f>
        <v>0</v>
      </c>
      <c r="BA1332" s="28">
        <f>IFERROR(VLOOKUP(Table2[[#This Row],[SAP Code]],[26]_16!J:K,2,FALSE)/ 1000000, 0)</f>
        <v>0</v>
      </c>
      <c r="BB1332" s="28">
        <f>IFERROR(VLOOKUP(Table2[[#This Row],[SAP Code]],[26]_16!M:N,2,FALSE)/ 1000000, 0)</f>
        <v>0</v>
      </c>
      <c r="BC1332" s="28">
        <f>IFERROR(VLOOKUP(Table2[[#This Row],[SAP Code]],[26]_16!P:Q,2,FALSE),0)</f>
        <v>10</v>
      </c>
      <c r="BD1332" s="28">
        <f>IFERROR(VLOOKUP(Table2[[#This Row],[SAP Code]],[26]_16!S:T,2,FALSE),0)</f>
        <v>0</v>
      </c>
      <c r="BE1332" s="28">
        <f>IFERROR(VLOOKUP(Table2[[#This Row],[SAP Code]],[26]_16!V:W,2,FALSE)/ 1000000, 0)</f>
        <v>0</v>
      </c>
      <c r="BF1332" s="28">
        <f>IFERROR(VLOOKUP(Table2[[#This Row],[SAP Code]],[26]_16!Y:Z,2,FALSE)/ 1000000, 0)</f>
        <v>0</v>
      </c>
      <c r="BG1332" s="28" t="str">
        <f>IFERROR(VLOOKUP(Table2[[#This Row],[SAP Code]],[26]port!$A:$AD,30,FALSE),"unknown")</f>
        <v>COMP</v>
      </c>
      <c r="BH1332" s="29" t="str">
        <f t="shared" si="352"/>
        <v>Number of operations completed out of the net approved of that year</v>
      </c>
      <c r="BI1332" s="16"/>
    </row>
    <row r="1333" spans="1:61" ht="17.100000000000001" customHeight="1">
      <c r="A1333" s="16" t="s">
        <v>543</v>
      </c>
      <c r="B1333" s="16" t="s">
        <v>4549</v>
      </c>
      <c r="C1333" s="16" t="s">
        <v>4553</v>
      </c>
      <c r="D1333" s="16" t="s">
        <v>4551</v>
      </c>
      <c r="E1333" s="18">
        <v>44036</v>
      </c>
      <c r="F1333" s="16" t="s">
        <v>584</v>
      </c>
      <c r="G1333" s="16" t="s">
        <v>255</v>
      </c>
      <c r="H1333" s="16" t="s">
        <v>132</v>
      </c>
      <c r="I1333" s="16" t="s">
        <v>250</v>
      </c>
      <c r="J1333" s="16" t="s">
        <v>2463</v>
      </c>
      <c r="K1333" s="16" t="s">
        <v>69</v>
      </c>
      <c r="L1333" s="16" t="s">
        <v>85</v>
      </c>
      <c r="M1333" s="19">
        <v>5000000</v>
      </c>
      <c r="N1333" s="19">
        <v>5000000</v>
      </c>
      <c r="O1333" s="20" t="s">
        <v>4552</v>
      </c>
      <c r="P1333" s="21">
        <v>5900155016273</v>
      </c>
      <c r="Q1333" s="20" t="s">
        <v>72</v>
      </c>
      <c r="R1333" s="16" t="str">
        <f t="shared" si="342"/>
        <v>ADF Including TSF</v>
      </c>
      <c r="S1333" s="16" t="str">
        <f t="shared" si="357"/>
        <v>K</v>
      </c>
      <c r="T1333" s="16" t="str">
        <f t="shared" si="356"/>
        <v>ADF Countries</v>
      </c>
      <c r="U1333" s="16" t="str">
        <f t="shared" si="343"/>
        <v>Transition States</v>
      </c>
      <c r="V1333" s="22" t="str">
        <f>IF(ISNUMBER(MATCH(A1333, {"Gabon","Sudan","Niger","Mali","Burkina Faso","Guinea"}, 0)), "De Facto Countries", "Non-De Facto Countries")</f>
        <v>Non-De Facto Countries</v>
      </c>
      <c r="W1333" s="16" t="str">
        <f t="shared" si="354"/>
        <v>West</v>
      </c>
      <c r="X1333" s="16" t="str">
        <f t="shared" si="355"/>
        <v>Multi-Sector</v>
      </c>
      <c r="Y1333" s="23">
        <f>Table2[[#This Row],[Approved Amount_UA Equivalent]]/5</f>
        <v>1000000</v>
      </c>
      <c r="Z1333" s="23">
        <f>Table2[[#This Row],[Approved Amount_UA Equivalent]]/5</f>
        <v>1000000</v>
      </c>
      <c r="AA1333" s="23">
        <f>Table2[[#This Row],[Approved Amount_UA Equivalent]]/5</f>
        <v>1000000</v>
      </c>
      <c r="AB1333" s="23">
        <f>Table2[[#This Row],[Approved Amount_UA Equivalent]]/5</f>
        <v>1000000</v>
      </c>
      <c r="AC1333" s="23">
        <f>Table2[[#This Row],[Approved Amount_UA Equivalent]]/5</f>
        <v>1000000</v>
      </c>
      <c r="AD1333" s="23">
        <f>SUM(Table2[[#This Row],[Feed Africa ]:[Improve Quality Of Life ]])</f>
        <v>5000000</v>
      </c>
      <c r="AE1333" s="16" t="b">
        <f>Table2[[#This Row],[Total HI5]]=Table2[[#This Row],[Approved Amount_UA Equivalent]]</f>
        <v>1</v>
      </c>
      <c r="AF1333" s="24">
        <v>20</v>
      </c>
      <c r="AG1333" s="20" t="str">
        <f t="shared" si="344"/>
        <v>Policy and Result Based Op</v>
      </c>
      <c r="AH1333" s="24" t="e">
        <f>VLOOKUP(Table2[[#This Row],[SAP Code]],[25]DATA!$A:$G,7,FALSE)</f>
        <v>#N/A</v>
      </c>
      <c r="AI1333" s="20" t="str">
        <f t="shared" si="345"/>
        <v>Policy-Based Lending</v>
      </c>
      <c r="AJ1333" s="25" t="s">
        <v>254</v>
      </c>
      <c r="AK1333" s="25" t="s">
        <v>255</v>
      </c>
      <c r="AL1333" s="23" t="str" cm="1">
        <f t="array" ref="AL1333">_xlfn.SWITCH(AK1333,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33" s="26">
        <v>1</v>
      </c>
      <c r="AN1333" s="25" t="str">
        <f t="shared" si="353"/>
        <v>Sovereign</v>
      </c>
      <c r="AO1333" s="27">
        <v>0.5</v>
      </c>
      <c r="AP1333" s="23">
        <f>Table2[[#This Row],[Approved Amount_UA Equivalent]]/1000000</f>
        <v>5</v>
      </c>
      <c r="AQ1333" s="19">
        <f t="shared" si="346"/>
        <v>6.6542000000000003</v>
      </c>
      <c r="AR1333" s="23" t="str">
        <f t="shared" si="347"/>
        <v>1-10</v>
      </c>
      <c r="AS1333" s="23" t="str">
        <f t="shared" si="348"/>
        <v>1-20</v>
      </c>
      <c r="AT1333" s="23" t="str">
        <f t="shared" si="349"/>
        <v>1-40</v>
      </c>
      <c r="AU1333" s="23" t="str">
        <f t="shared" si="350"/>
        <v>&lt;1-50 Mn</v>
      </c>
      <c r="AV1333" s="23">
        <f>Table2[[#This Row],[Amount]]</f>
        <v>5000000</v>
      </c>
      <c r="AW1333" s="23" t="str">
        <f t="shared" si="351"/>
        <v>Jul 2020</v>
      </c>
      <c r="AX1333" s="28">
        <f>IFERROR(VLOOKUP(Table2[[#This Row],[SAP Code]],[26]_16!A:B,2,FALSE),0)</f>
        <v>0</v>
      </c>
      <c r="AY1333" s="28">
        <f>IFERROR(VLOOKUP(Table2[[#This Row],[SAP Code]],[26]_16!D:E,2,FALSE)/ 1000000, 0)</f>
        <v>0</v>
      </c>
      <c r="AZ1333" s="28">
        <f>IFERROR(VLOOKUP(Table2[[#This Row],[SAP Code]],[26]_16!G:H,2,FALSE)/ 1000000, 0)</f>
        <v>0</v>
      </c>
      <c r="BA1333" s="28">
        <f>IFERROR(VLOOKUP(Table2[[#This Row],[SAP Code]],[26]_16!J:K,2,FALSE)/ 1000000, 0)</f>
        <v>0</v>
      </c>
      <c r="BB1333" s="28">
        <f>IFERROR(VLOOKUP(Table2[[#This Row],[SAP Code]],[26]_16!M:N,2,FALSE)/ 1000000, 0)</f>
        <v>0</v>
      </c>
      <c r="BC1333" s="28">
        <f>IFERROR(VLOOKUP(Table2[[#This Row],[SAP Code]],[26]_16!P:Q,2,FALSE),0)</f>
        <v>10</v>
      </c>
      <c r="BD1333" s="28">
        <f>IFERROR(VLOOKUP(Table2[[#This Row],[SAP Code]],[26]_16!S:T,2,FALSE),0)</f>
        <v>0</v>
      </c>
      <c r="BE1333" s="28">
        <f>IFERROR(VLOOKUP(Table2[[#This Row],[SAP Code]],[26]_16!V:W,2,FALSE)/ 1000000, 0)</f>
        <v>0</v>
      </c>
      <c r="BF1333" s="28">
        <f>IFERROR(VLOOKUP(Table2[[#This Row],[SAP Code]],[26]_16!Y:Z,2,FALSE)/ 1000000, 0)</f>
        <v>0</v>
      </c>
      <c r="BG1333" s="28" t="str">
        <f>IFERROR(VLOOKUP(Table2[[#This Row],[SAP Code]],[26]port!$A:$AD,30,FALSE),"unknown")</f>
        <v>COMP</v>
      </c>
      <c r="BH1333" s="29" t="str">
        <f t="shared" si="352"/>
        <v>Number of operations completed out of the net approved of that year</v>
      </c>
      <c r="BI1333" s="16"/>
    </row>
    <row r="1334" spans="1:61" ht="17.100000000000001" customHeight="1">
      <c r="A1334" s="16" t="s">
        <v>1137</v>
      </c>
      <c r="B1334" s="16" t="s">
        <v>4537</v>
      </c>
      <c r="C1334" s="16" t="s">
        <v>4554</v>
      </c>
      <c r="D1334" s="16" t="s">
        <v>4539</v>
      </c>
      <c r="E1334" s="18">
        <v>44036</v>
      </c>
      <c r="F1334" s="16" t="s">
        <v>328</v>
      </c>
      <c r="G1334" s="16" t="s">
        <v>255</v>
      </c>
      <c r="H1334" s="16" t="s">
        <v>132</v>
      </c>
      <c r="I1334" s="16" t="s">
        <v>250</v>
      </c>
      <c r="J1334" s="16" t="s">
        <v>83</v>
      </c>
      <c r="K1334" s="16" t="s">
        <v>84</v>
      </c>
      <c r="L1334" s="16" t="s">
        <v>85</v>
      </c>
      <c r="M1334" s="19">
        <v>9300000</v>
      </c>
      <c r="N1334" s="19">
        <v>9300000</v>
      </c>
      <c r="O1334" s="20" t="s">
        <v>4555</v>
      </c>
      <c r="P1334" s="21">
        <v>2100150042355</v>
      </c>
      <c r="Q1334" s="20" t="s">
        <v>72</v>
      </c>
      <c r="R1334" s="16" t="str">
        <f t="shared" si="342"/>
        <v>ADF Including TSF</v>
      </c>
      <c r="S1334" s="16" t="str">
        <f t="shared" si="357"/>
        <v>K</v>
      </c>
      <c r="T1334" s="16" t="str">
        <f t="shared" si="356"/>
        <v>ADF Countries</v>
      </c>
      <c r="U1334" s="16" t="str">
        <f t="shared" si="343"/>
        <v>Transition States</v>
      </c>
      <c r="V1334" s="22" t="str">
        <f>IF(ISNUMBER(MATCH(A1334, {"Gabon","Sudan","Niger","Mali","Burkina Faso","Guinea"}, 0)), "De Facto Countries", "Non-De Facto Countries")</f>
        <v>De Facto Countries</v>
      </c>
      <c r="W1334" s="16" t="str">
        <f t="shared" si="354"/>
        <v>West</v>
      </c>
      <c r="X1334" s="16" t="str">
        <f t="shared" si="355"/>
        <v>Multi-Sector</v>
      </c>
      <c r="Y1334" s="23">
        <f>Table2[[#This Row],[Approved Amount_UA Equivalent]]/5</f>
        <v>1860000</v>
      </c>
      <c r="Z1334" s="23">
        <f>Table2[[#This Row],[Approved Amount_UA Equivalent]]/5</f>
        <v>1860000</v>
      </c>
      <c r="AA1334" s="23">
        <f>Table2[[#This Row],[Approved Amount_UA Equivalent]]/5</f>
        <v>1860000</v>
      </c>
      <c r="AB1334" s="23">
        <f>Table2[[#This Row],[Approved Amount_UA Equivalent]]/5</f>
        <v>1860000</v>
      </c>
      <c r="AC1334" s="23">
        <f>Table2[[#This Row],[Approved Amount_UA Equivalent]]/5</f>
        <v>1860000</v>
      </c>
      <c r="AD1334" s="23">
        <f>SUM(Table2[[#This Row],[Feed Africa ]:[Improve Quality Of Life ]])</f>
        <v>9300000</v>
      </c>
      <c r="AE1334" s="16" t="b">
        <f>Table2[[#This Row],[Total HI5]]=Table2[[#This Row],[Approved Amount_UA Equivalent]]</f>
        <v>1</v>
      </c>
      <c r="AF1334" s="24">
        <v>20</v>
      </c>
      <c r="AG1334" s="20" t="str">
        <f t="shared" si="344"/>
        <v>Policy and Result Based Op</v>
      </c>
      <c r="AH1334" s="24" t="e">
        <f>VLOOKUP(Table2[[#This Row],[SAP Code]],[25]DATA!$A:$G,7,FALSE)</f>
        <v>#N/A</v>
      </c>
      <c r="AI1334" s="20" t="str">
        <f t="shared" si="345"/>
        <v>Policy-Based Lending</v>
      </c>
      <c r="AJ1334" s="25" t="s">
        <v>254</v>
      </c>
      <c r="AK1334" s="25" t="s">
        <v>255</v>
      </c>
      <c r="AL1334" s="23" t="str" cm="1">
        <f t="array" ref="AL1334">_xlfn.SWITCH(AK1334,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34" s="26">
        <v>1</v>
      </c>
      <c r="AN1334" s="25" t="str">
        <f t="shared" si="353"/>
        <v>Sovereign</v>
      </c>
      <c r="AO1334" s="27">
        <v>0.33333333333333331</v>
      </c>
      <c r="AP1334" s="23">
        <f>Table2[[#This Row],[Approved Amount_UA Equivalent]]/1000000</f>
        <v>9.3000000000000007</v>
      </c>
      <c r="AQ1334" s="19">
        <f t="shared" si="346"/>
        <v>12.376811999999999</v>
      </c>
      <c r="AR1334" s="23" t="str">
        <f t="shared" si="347"/>
        <v>1-10</v>
      </c>
      <c r="AS1334" s="23" t="str">
        <f t="shared" si="348"/>
        <v>1-20</v>
      </c>
      <c r="AT1334" s="23" t="str">
        <f t="shared" si="349"/>
        <v>1-40</v>
      </c>
      <c r="AU1334" s="23" t="str">
        <f t="shared" si="350"/>
        <v>&lt;1-50 Mn</v>
      </c>
      <c r="AV1334" s="23">
        <f>Table2[[#This Row],[Amount]]</f>
        <v>9300000</v>
      </c>
      <c r="AW1334" s="23" t="str">
        <f t="shared" si="351"/>
        <v>Jul 2020</v>
      </c>
      <c r="AX1334" s="28">
        <f>IFERROR(VLOOKUP(Table2[[#This Row],[SAP Code]],[26]_16!A:B,2,FALSE),0)</f>
        <v>0</v>
      </c>
      <c r="AY1334" s="28">
        <f>IFERROR(VLOOKUP(Table2[[#This Row],[SAP Code]],[26]_16!D:E,2,FALSE)/ 1000000, 0)</f>
        <v>0</v>
      </c>
      <c r="AZ1334" s="28">
        <f>IFERROR(VLOOKUP(Table2[[#This Row],[SAP Code]],[26]_16!G:H,2,FALSE)/ 1000000, 0)</f>
        <v>0</v>
      </c>
      <c r="BA1334" s="28">
        <f>IFERROR(VLOOKUP(Table2[[#This Row],[SAP Code]],[26]_16!J:K,2,FALSE)/ 1000000, 0)</f>
        <v>0</v>
      </c>
      <c r="BB1334" s="28">
        <f>IFERROR(VLOOKUP(Table2[[#This Row],[SAP Code]],[26]_16!M:N,2,FALSE)/ 1000000, 0)</f>
        <v>0</v>
      </c>
      <c r="BC1334" s="28">
        <f>IFERROR(VLOOKUP(Table2[[#This Row],[SAP Code]],[26]_16!P:Q,2,FALSE),0)</f>
        <v>24</v>
      </c>
      <c r="BD1334" s="28">
        <f>IFERROR(VLOOKUP(Table2[[#This Row],[SAP Code]],[26]_16!S:T,2,FALSE),0)</f>
        <v>0</v>
      </c>
      <c r="BE1334" s="28">
        <f>IFERROR(VLOOKUP(Table2[[#This Row],[SAP Code]],[26]_16!V:W,2,FALSE)/ 1000000, 0)</f>
        <v>0</v>
      </c>
      <c r="BF1334" s="28">
        <f>IFERROR(VLOOKUP(Table2[[#This Row],[SAP Code]],[26]_16!Y:Z,2,FALSE)/ 1000000, 0)</f>
        <v>0</v>
      </c>
      <c r="BG1334" s="28" t="str">
        <f>IFERROR(VLOOKUP(Table2[[#This Row],[SAP Code]],[26]port!$A:$AD,30,FALSE),"unknown")</f>
        <v>CLSD</v>
      </c>
      <c r="BH1334" s="29" t="str">
        <f t="shared" si="352"/>
        <v>Number of operations completed out of the net approved of that year</v>
      </c>
      <c r="BI1334" s="16"/>
    </row>
    <row r="1335" spans="1:61" ht="17.100000000000001" customHeight="1">
      <c r="A1335" s="16" t="s">
        <v>1137</v>
      </c>
      <c r="B1335" s="16" t="s">
        <v>4537</v>
      </c>
      <c r="C1335" s="16" t="s">
        <v>4556</v>
      </c>
      <c r="D1335" s="16" t="s">
        <v>4539</v>
      </c>
      <c r="E1335" s="18">
        <v>44036</v>
      </c>
      <c r="F1335" s="16" t="s">
        <v>328</v>
      </c>
      <c r="G1335" s="16" t="s">
        <v>255</v>
      </c>
      <c r="H1335" s="16" t="s">
        <v>132</v>
      </c>
      <c r="I1335" s="16" t="s">
        <v>250</v>
      </c>
      <c r="J1335" s="16" t="s">
        <v>83</v>
      </c>
      <c r="K1335" s="16" t="s">
        <v>69</v>
      </c>
      <c r="L1335" s="16" t="s">
        <v>85</v>
      </c>
      <c r="M1335" s="19">
        <v>3000000</v>
      </c>
      <c r="N1335" s="19">
        <v>3000000</v>
      </c>
      <c r="O1335" s="20" t="s">
        <v>4555</v>
      </c>
      <c r="P1335" s="21">
        <v>2100155040751</v>
      </c>
      <c r="Q1335" s="20" t="s">
        <v>72</v>
      </c>
      <c r="R1335" s="16" t="str">
        <f t="shared" si="342"/>
        <v>ADF Including TSF</v>
      </c>
      <c r="S1335" s="16" t="str">
        <f t="shared" si="357"/>
        <v>K</v>
      </c>
      <c r="T1335" s="16" t="str">
        <f t="shared" si="356"/>
        <v>ADF Countries</v>
      </c>
      <c r="U1335" s="16" t="str">
        <f t="shared" si="343"/>
        <v>Transition States</v>
      </c>
      <c r="V1335" s="22" t="str">
        <f>IF(ISNUMBER(MATCH(A1335, {"Gabon","Sudan","Niger","Mali","Burkina Faso","Guinea"}, 0)), "De Facto Countries", "Non-De Facto Countries")</f>
        <v>De Facto Countries</v>
      </c>
      <c r="W1335" s="16" t="str">
        <f t="shared" si="354"/>
        <v>West</v>
      </c>
      <c r="X1335" s="16" t="str">
        <f t="shared" si="355"/>
        <v>Multi-Sector</v>
      </c>
      <c r="Y1335" s="23">
        <f>Table2[[#This Row],[Approved Amount_UA Equivalent]]/5</f>
        <v>600000</v>
      </c>
      <c r="Z1335" s="23">
        <f>Table2[[#This Row],[Approved Amount_UA Equivalent]]/5</f>
        <v>600000</v>
      </c>
      <c r="AA1335" s="23">
        <f>Table2[[#This Row],[Approved Amount_UA Equivalent]]/5</f>
        <v>600000</v>
      </c>
      <c r="AB1335" s="23">
        <f>Table2[[#This Row],[Approved Amount_UA Equivalent]]/5</f>
        <v>600000</v>
      </c>
      <c r="AC1335" s="23">
        <f>Table2[[#This Row],[Approved Amount_UA Equivalent]]/5</f>
        <v>600000</v>
      </c>
      <c r="AD1335" s="23">
        <f>SUM(Table2[[#This Row],[Feed Africa ]:[Improve Quality Of Life ]])</f>
        <v>3000000</v>
      </c>
      <c r="AE1335" s="16" t="b">
        <f>Table2[[#This Row],[Total HI5]]=Table2[[#This Row],[Approved Amount_UA Equivalent]]</f>
        <v>1</v>
      </c>
      <c r="AF1335" s="24">
        <v>20</v>
      </c>
      <c r="AG1335" s="20" t="str">
        <f t="shared" si="344"/>
        <v>Policy and Result Based Op</v>
      </c>
      <c r="AH1335" s="24" t="e">
        <f>VLOOKUP(Table2[[#This Row],[SAP Code]],[25]DATA!$A:$G,7,FALSE)</f>
        <v>#N/A</v>
      </c>
      <c r="AI1335" s="20" t="str">
        <f t="shared" si="345"/>
        <v>Policy-Based Lending</v>
      </c>
      <c r="AJ1335" s="25" t="s">
        <v>254</v>
      </c>
      <c r="AK1335" s="25" t="s">
        <v>255</v>
      </c>
      <c r="AL1335" s="23" t="str" cm="1">
        <f t="array" ref="AL1335">_xlfn.SWITCH(AK1335,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35" s="26">
        <v>1</v>
      </c>
      <c r="AN1335" s="25" t="str">
        <f t="shared" si="353"/>
        <v>Sovereign</v>
      </c>
      <c r="AO1335" s="27">
        <v>0.33333333333333331</v>
      </c>
      <c r="AP1335" s="23">
        <f>Table2[[#This Row],[Approved Amount_UA Equivalent]]/1000000</f>
        <v>3</v>
      </c>
      <c r="AQ1335" s="19">
        <f t="shared" si="346"/>
        <v>3.9925199999999998</v>
      </c>
      <c r="AR1335" s="23" t="str">
        <f t="shared" si="347"/>
        <v>1-10</v>
      </c>
      <c r="AS1335" s="23" t="str">
        <f t="shared" si="348"/>
        <v>1-20</v>
      </c>
      <c r="AT1335" s="23" t="str">
        <f t="shared" si="349"/>
        <v>1-40</v>
      </c>
      <c r="AU1335" s="23" t="str">
        <f t="shared" si="350"/>
        <v>&lt;1-50 Mn</v>
      </c>
      <c r="AV1335" s="23">
        <f>Table2[[#This Row],[Amount]]</f>
        <v>3000000</v>
      </c>
      <c r="AW1335" s="23" t="str">
        <f t="shared" si="351"/>
        <v>Jul 2020</v>
      </c>
      <c r="AX1335" s="28">
        <f>IFERROR(VLOOKUP(Table2[[#This Row],[SAP Code]],[26]_16!A:B,2,FALSE),0)</f>
        <v>0</v>
      </c>
      <c r="AY1335" s="28">
        <f>IFERROR(VLOOKUP(Table2[[#This Row],[SAP Code]],[26]_16!D:E,2,FALSE)/ 1000000, 0)</f>
        <v>0</v>
      </c>
      <c r="AZ1335" s="28">
        <f>IFERROR(VLOOKUP(Table2[[#This Row],[SAP Code]],[26]_16!G:H,2,FALSE)/ 1000000, 0)</f>
        <v>0</v>
      </c>
      <c r="BA1335" s="28">
        <f>IFERROR(VLOOKUP(Table2[[#This Row],[SAP Code]],[26]_16!J:K,2,FALSE)/ 1000000, 0)</f>
        <v>0</v>
      </c>
      <c r="BB1335" s="28">
        <f>IFERROR(VLOOKUP(Table2[[#This Row],[SAP Code]],[26]_16!M:N,2,FALSE)/ 1000000, 0)</f>
        <v>0</v>
      </c>
      <c r="BC1335" s="28">
        <f>IFERROR(VLOOKUP(Table2[[#This Row],[SAP Code]],[26]_16!P:Q,2,FALSE),0)</f>
        <v>24</v>
      </c>
      <c r="BD1335" s="28">
        <f>IFERROR(VLOOKUP(Table2[[#This Row],[SAP Code]],[26]_16!S:T,2,FALSE),0)</f>
        <v>0</v>
      </c>
      <c r="BE1335" s="28">
        <f>IFERROR(VLOOKUP(Table2[[#This Row],[SAP Code]],[26]_16!V:W,2,FALSE)/ 1000000, 0)</f>
        <v>0</v>
      </c>
      <c r="BF1335" s="28">
        <f>IFERROR(VLOOKUP(Table2[[#This Row],[SAP Code]],[26]_16!Y:Z,2,FALSE)/ 1000000, 0)</f>
        <v>0</v>
      </c>
      <c r="BG1335" s="28" t="str">
        <f>IFERROR(VLOOKUP(Table2[[#This Row],[SAP Code]],[26]port!$A:$AD,30,FALSE),"unknown")</f>
        <v>CLSD</v>
      </c>
      <c r="BH1335" s="29" t="str">
        <f t="shared" si="352"/>
        <v>Number of operations completed out of the net approved of that year</v>
      </c>
      <c r="BI1335" s="16"/>
    </row>
    <row r="1336" spans="1:61" ht="17.100000000000001" customHeight="1">
      <c r="A1336" s="16" t="s">
        <v>1137</v>
      </c>
      <c r="B1336" s="16" t="s">
        <v>4537</v>
      </c>
      <c r="C1336" s="16" t="s">
        <v>4557</v>
      </c>
      <c r="D1336" s="16" t="s">
        <v>4539</v>
      </c>
      <c r="E1336" s="18">
        <v>44036</v>
      </c>
      <c r="F1336" s="16" t="s">
        <v>328</v>
      </c>
      <c r="G1336" s="16" t="s">
        <v>255</v>
      </c>
      <c r="H1336" s="16" t="s">
        <v>132</v>
      </c>
      <c r="I1336" s="16" t="s">
        <v>250</v>
      </c>
      <c r="J1336" s="16" t="s">
        <v>2463</v>
      </c>
      <c r="K1336" s="16" t="s">
        <v>84</v>
      </c>
      <c r="L1336" s="16" t="s">
        <v>85</v>
      </c>
      <c r="M1336" s="19">
        <v>11700000</v>
      </c>
      <c r="N1336" s="19">
        <v>11700000</v>
      </c>
      <c r="O1336" s="20" t="s">
        <v>4555</v>
      </c>
      <c r="P1336" s="21">
        <v>5900150002855</v>
      </c>
      <c r="Q1336" s="20" t="s">
        <v>72</v>
      </c>
      <c r="R1336" s="16" t="str">
        <f t="shared" si="342"/>
        <v>ADF Including TSF</v>
      </c>
      <c r="S1336" s="16" t="str">
        <f t="shared" si="357"/>
        <v>K</v>
      </c>
      <c r="T1336" s="16" t="str">
        <f t="shared" si="356"/>
        <v>ADF Countries</v>
      </c>
      <c r="U1336" s="16" t="str">
        <f t="shared" si="343"/>
        <v>Transition States</v>
      </c>
      <c r="V1336" s="22" t="str">
        <f>IF(ISNUMBER(MATCH(A1336, {"Gabon","Sudan","Niger","Mali","Burkina Faso","Guinea"}, 0)), "De Facto Countries", "Non-De Facto Countries")</f>
        <v>De Facto Countries</v>
      </c>
      <c r="W1336" s="16" t="str">
        <f t="shared" si="354"/>
        <v>West</v>
      </c>
      <c r="X1336" s="16" t="str">
        <f t="shared" si="355"/>
        <v>Multi-Sector</v>
      </c>
      <c r="Y1336" s="23">
        <f>Table2[[#This Row],[Approved Amount_UA Equivalent]]/5</f>
        <v>2340000</v>
      </c>
      <c r="Z1336" s="23">
        <f>Table2[[#This Row],[Approved Amount_UA Equivalent]]/5</f>
        <v>2340000</v>
      </c>
      <c r="AA1336" s="23">
        <f>Table2[[#This Row],[Approved Amount_UA Equivalent]]/5</f>
        <v>2340000</v>
      </c>
      <c r="AB1336" s="23">
        <f>Table2[[#This Row],[Approved Amount_UA Equivalent]]/5</f>
        <v>2340000</v>
      </c>
      <c r="AC1336" s="23">
        <f>Table2[[#This Row],[Approved Amount_UA Equivalent]]/5</f>
        <v>2340000</v>
      </c>
      <c r="AD1336" s="23">
        <f>SUM(Table2[[#This Row],[Feed Africa ]:[Improve Quality Of Life ]])</f>
        <v>11700000</v>
      </c>
      <c r="AE1336" s="16" t="b">
        <f>Table2[[#This Row],[Total HI5]]=Table2[[#This Row],[Approved Amount_UA Equivalent]]</f>
        <v>1</v>
      </c>
      <c r="AF1336" s="24">
        <v>20</v>
      </c>
      <c r="AG1336" s="20" t="str">
        <f t="shared" si="344"/>
        <v>Policy and Result Based Op</v>
      </c>
      <c r="AH1336" s="24" t="e">
        <f>VLOOKUP(Table2[[#This Row],[SAP Code]],[25]DATA!$A:$G,7,FALSE)</f>
        <v>#N/A</v>
      </c>
      <c r="AI1336" s="20" t="str">
        <f t="shared" si="345"/>
        <v>Policy-Based Lending</v>
      </c>
      <c r="AJ1336" s="25" t="s">
        <v>254</v>
      </c>
      <c r="AK1336" s="25" t="s">
        <v>255</v>
      </c>
      <c r="AL1336" s="23" t="str" cm="1">
        <f t="array" ref="AL1336">_xlfn.SWITCH(AK1336,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36" s="26">
        <v>1</v>
      </c>
      <c r="AN1336" s="25" t="str">
        <f t="shared" si="353"/>
        <v>Sovereign</v>
      </c>
      <c r="AO1336" s="27">
        <v>0.33333333333333331</v>
      </c>
      <c r="AP1336" s="23">
        <f>Table2[[#This Row],[Approved Amount_UA Equivalent]]/1000000</f>
        <v>11.7</v>
      </c>
      <c r="AQ1336" s="19">
        <f t="shared" si="346"/>
        <v>15.570828000000001</v>
      </c>
      <c r="AR1336" s="23" t="str">
        <f t="shared" si="347"/>
        <v>11-20</v>
      </c>
      <c r="AS1336" s="23" t="str">
        <f t="shared" si="348"/>
        <v>1-20</v>
      </c>
      <c r="AT1336" s="23" t="str">
        <f t="shared" si="349"/>
        <v>1-40</v>
      </c>
      <c r="AU1336" s="23" t="str">
        <f t="shared" si="350"/>
        <v>&lt;1-50 Mn</v>
      </c>
      <c r="AV1336" s="23">
        <f>Table2[[#This Row],[Amount]]</f>
        <v>11700000</v>
      </c>
      <c r="AW1336" s="23" t="str">
        <f t="shared" si="351"/>
        <v>Jul 2020</v>
      </c>
      <c r="AX1336" s="28">
        <f>IFERROR(VLOOKUP(Table2[[#This Row],[SAP Code]],[26]_16!A:B,2,FALSE),0)</f>
        <v>0</v>
      </c>
      <c r="AY1336" s="28">
        <f>IFERROR(VLOOKUP(Table2[[#This Row],[SAP Code]],[26]_16!D:E,2,FALSE)/ 1000000, 0)</f>
        <v>0</v>
      </c>
      <c r="AZ1336" s="28">
        <f>IFERROR(VLOOKUP(Table2[[#This Row],[SAP Code]],[26]_16!G:H,2,FALSE)/ 1000000, 0)</f>
        <v>0</v>
      </c>
      <c r="BA1336" s="28">
        <f>IFERROR(VLOOKUP(Table2[[#This Row],[SAP Code]],[26]_16!J:K,2,FALSE)/ 1000000, 0)</f>
        <v>0</v>
      </c>
      <c r="BB1336" s="28">
        <f>IFERROR(VLOOKUP(Table2[[#This Row],[SAP Code]],[26]_16!M:N,2,FALSE)/ 1000000, 0)</f>
        <v>0</v>
      </c>
      <c r="BC1336" s="28">
        <f>IFERROR(VLOOKUP(Table2[[#This Row],[SAP Code]],[26]_16!P:Q,2,FALSE),0)</f>
        <v>24</v>
      </c>
      <c r="BD1336" s="28">
        <f>IFERROR(VLOOKUP(Table2[[#This Row],[SAP Code]],[26]_16!S:T,2,FALSE),0)</f>
        <v>0</v>
      </c>
      <c r="BE1336" s="28">
        <f>IFERROR(VLOOKUP(Table2[[#This Row],[SAP Code]],[26]_16!V:W,2,FALSE)/ 1000000, 0)</f>
        <v>0</v>
      </c>
      <c r="BF1336" s="28">
        <f>IFERROR(VLOOKUP(Table2[[#This Row],[SAP Code]],[26]_16!Y:Z,2,FALSE)/ 1000000, 0)</f>
        <v>0</v>
      </c>
      <c r="BG1336" s="28" t="str">
        <f>IFERROR(VLOOKUP(Table2[[#This Row],[SAP Code]],[26]port!$A:$AD,30,FALSE),"unknown")</f>
        <v>CLSD</v>
      </c>
      <c r="BH1336" s="29" t="str">
        <f t="shared" si="352"/>
        <v>Number of operations completed out of the net approved of that year</v>
      </c>
      <c r="BI1336" s="16"/>
    </row>
    <row r="1337" spans="1:61" ht="17.100000000000001" customHeight="1">
      <c r="A1337" s="16" t="s">
        <v>322</v>
      </c>
      <c r="B1337" s="16" t="s">
        <v>4549</v>
      </c>
      <c r="C1337" s="16" t="s">
        <v>4558</v>
      </c>
      <c r="D1337" s="16" t="s">
        <v>4551</v>
      </c>
      <c r="E1337" s="18">
        <v>44036</v>
      </c>
      <c r="F1337" s="16" t="s">
        <v>324</v>
      </c>
      <c r="G1337" s="16" t="s">
        <v>255</v>
      </c>
      <c r="H1337" s="16" t="s">
        <v>132</v>
      </c>
      <c r="I1337" s="16" t="s">
        <v>250</v>
      </c>
      <c r="J1337" s="16" t="s">
        <v>83</v>
      </c>
      <c r="K1337" s="16" t="s">
        <v>69</v>
      </c>
      <c r="L1337" s="16" t="s">
        <v>85</v>
      </c>
      <c r="M1337" s="19">
        <v>3140000</v>
      </c>
      <c r="N1337" s="19">
        <v>3140000</v>
      </c>
      <c r="O1337" s="20" t="s">
        <v>4559</v>
      </c>
      <c r="P1337" s="21">
        <v>2100155040755</v>
      </c>
      <c r="Q1337" s="20" t="s">
        <v>72</v>
      </c>
      <c r="R1337" s="16" t="str">
        <f t="shared" si="342"/>
        <v>ADF Including TSF</v>
      </c>
      <c r="S1337" s="16" t="str">
        <f t="shared" si="357"/>
        <v>K</v>
      </c>
      <c r="T1337" s="16" t="str">
        <f t="shared" si="356"/>
        <v>ADF Countries</v>
      </c>
      <c r="U1337" s="16" t="str">
        <f t="shared" si="343"/>
        <v>Transition States</v>
      </c>
      <c r="V1337" s="22" t="str">
        <f>IF(ISNUMBER(MATCH(A1337, {"Gabon","Sudan","Niger","Mali","Burkina Faso","Guinea"}, 0)), "De Facto Countries", "Non-De Facto Countries")</f>
        <v>Non-De Facto Countries</v>
      </c>
      <c r="W1337" s="16" t="str">
        <f t="shared" si="354"/>
        <v>West</v>
      </c>
      <c r="X1337" s="16" t="str">
        <f t="shared" si="355"/>
        <v>Multi-Sector</v>
      </c>
      <c r="Y1337" s="23">
        <f>Table2[[#This Row],[Approved Amount_UA Equivalent]]/5</f>
        <v>628000</v>
      </c>
      <c r="Z1337" s="23">
        <f>Table2[[#This Row],[Approved Amount_UA Equivalent]]/5</f>
        <v>628000</v>
      </c>
      <c r="AA1337" s="23">
        <f>Table2[[#This Row],[Approved Amount_UA Equivalent]]/5</f>
        <v>628000</v>
      </c>
      <c r="AB1337" s="23">
        <f>Table2[[#This Row],[Approved Amount_UA Equivalent]]/5</f>
        <v>628000</v>
      </c>
      <c r="AC1337" s="23">
        <f>Table2[[#This Row],[Approved Amount_UA Equivalent]]/5</f>
        <v>628000</v>
      </c>
      <c r="AD1337" s="23">
        <f>SUM(Table2[[#This Row],[Feed Africa ]:[Improve Quality Of Life ]])</f>
        <v>3140000</v>
      </c>
      <c r="AE1337" s="16" t="b">
        <f>Table2[[#This Row],[Total HI5]]=Table2[[#This Row],[Approved Amount_UA Equivalent]]</f>
        <v>1</v>
      </c>
      <c r="AF1337" s="24">
        <v>20</v>
      </c>
      <c r="AG1337" s="20" t="str">
        <f t="shared" si="344"/>
        <v>Policy and Result Based Op</v>
      </c>
      <c r="AH1337" s="24" t="e">
        <f>VLOOKUP(Table2[[#This Row],[SAP Code]],[25]DATA!$A:$G,7,FALSE)</f>
        <v>#N/A</v>
      </c>
      <c r="AI1337" s="20" t="str">
        <f t="shared" si="345"/>
        <v>Policy-Based Lending</v>
      </c>
      <c r="AJ1337" s="25" t="s">
        <v>254</v>
      </c>
      <c r="AK1337" s="25" t="s">
        <v>255</v>
      </c>
      <c r="AL1337" s="23" t="str" cm="1">
        <f t="array" ref="AL1337">_xlfn.SWITCH(AK1337,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37" s="26">
        <v>1</v>
      </c>
      <c r="AN1337" s="25" t="str">
        <f t="shared" si="353"/>
        <v>Sovereign</v>
      </c>
      <c r="AO1337" s="27">
        <v>0.5</v>
      </c>
      <c r="AP1337" s="23">
        <f>Table2[[#This Row],[Approved Amount_UA Equivalent]]/1000000</f>
        <v>3.14</v>
      </c>
      <c r="AQ1337" s="19">
        <f t="shared" si="346"/>
        <v>4.1788376000000005</v>
      </c>
      <c r="AR1337" s="23" t="str">
        <f t="shared" si="347"/>
        <v>1-10</v>
      </c>
      <c r="AS1337" s="23" t="str">
        <f t="shared" si="348"/>
        <v>1-20</v>
      </c>
      <c r="AT1337" s="23" t="str">
        <f t="shared" si="349"/>
        <v>1-40</v>
      </c>
      <c r="AU1337" s="23" t="str">
        <f t="shared" si="350"/>
        <v>&lt;1-50 Mn</v>
      </c>
      <c r="AV1337" s="23">
        <f>Table2[[#This Row],[Amount]]</f>
        <v>3140000</v>
      </c>
      <c r="AW1337" s="23" t="str">
        <f t="shared" si="351"/>
        <v>Jul 2020</v>
      </c>
      <c r="AX1337" s="28">
        <f>IFERROR(VLOOKUP(Table2[[#This Row],[SAP Code]],[26]_16!A:B,2,FALSE),0)</f>
        <v>0</v>
      </c>
      <c r="AY1337" s="28">
        <f>IFERROR(VLOOKUP(Table2[[#This Row],[SAP Code]],[26]_16!D:E,2,FALSE)/ 1000000, 0)</f>
        <v>0</v>
      </c>
      <c r="AZ1337" s="28">
        <f>IFERROR(VLOOKUP(Table2[[#This Row],[SAP Code]],[26]_16!G:H,2,FALSE)/ 1000000, 0)</f>
        <v>0</v>
      </c>
      <c r="BA1337" s="28">
        <f>IFERROR(VLOOKUP(Table2[[#This Row],[SAP Code]],[26]_16!J:K,2,FALSE)/ 1000000, 0)</f>
        <v>0</v>
      </c>
      <c r="BB1337" s="28">
        <f>IFERROR(VLOOKUP(Table2[[#This Row],[SAP Code]],[26]_16!M:N,2,FALSE)/ 1000000, 0)</f>
        <v>0</v>
      </c>
      <c r="BC1337" s="28">
        <f>IFERROR(VLOOKUP(Table2[[#This Row],[SAP Code]],[26]_16!P:Q,2,FALSE),0)</f>
        <v>10.15</v>
      </c>
      <c r="BD1337" s="28">
        <f>IFERROR(VLOOKUP(Table2[[#This Row],[SAP Code]],[26]_16!S:T,2,FALSE),0)</f>
        <v>0</v>
      </c>
      <c r="BE1337" s="28">
        <f>IFERROR(VLOOKUP(Table2[[#This Row],[SAP Code]],[26]_16!V:W,2,FALSE)/ 1000000, 0)</f>
        <v>0</v>
      </c>
      <c r="BF1337" s="28">
        <f>IFERROR(VLOOKUP(Table2[[#This Row],[SAP Code]],[26]_16!Y:Z,2,FALSE)/ 1000000, 0)</f>
        <v>0</v>
      </c>
      <c r="BG1337" s="28" t="str">
        <f>IFERROR(VLOOKUP(Table2[[#This Row],[SAP Code]],[26]port!$A:$AD,30,FALSE),"unknown")</f>
        <v>CLSD</v>
      </c>
      <c r="BH1337" s="29" t="str">
        <f t="shared" si="352"/>
        <v>Number of operations completed out of the net approved of that year</v>
      </c>
      <c r="BI1337" s="16"/>
    </row>
    <row r="1338" spans="1:61" ht="17.100000000000001" customHeight="1">
      <c r="A1338" s="16" t="s">
        <v>322</v>
      </c>
      <c r="B1338" s="16" t="s">
        <v>4549</v>
      </c>
      <c r="C1338" s="16" t="s">
        <v>4560</v>
      </c>
      <c r="D1338" s="16" t="s">
        <v>4551</v>
      </c>
      <c r="E1338" s="18">
        <v>44036</v>
      </c>
      <c r="F1338" s="16" t="s">
        <v>324</v>
      </c>
      <c r="G1338" s="16" t="s">
        <v>255</v>
      </c>
      <c r="H1338" s="16" t="s">
        <v>132</v>
      </c>
      <c r="I1338" s="16" t="s">
        <v>250</v>
      </c>
      <c r="J1338" s="16" t="s">
        <v>2463</v>
      </c>
      <c r="K1338" s="16" t="s">
        <v>69</v>
      </c>
      <c r="L1338" s="16" t="s">
        <v>85</v>
      </c>
      <c r="M1338" s="19">
        <v>7010000</v>
      </c>
      <c r="N1338" s="19">
        <v>7010000</v>
      </c>
      <c r="O1338" s="20" t="s">
        <v>4559</v>
      </c>
      <c r="P1338" s="21">
        <v>5900155016274</v>
      </c>
      <c r="Q1338" s="20" t="s">
        <v>72</v>
      </c>
      <c r="R1338" s="16" t="str">
        <f t="shared" si="342"/>
        <v>ADF Including TSF</v>
      </c>
      <c r="S1338" s="16" t="str">
        <f t="shared" si="357"/>
        <v>K</v>
      </c>
      <c r="T1338" s="16" t="str">
        <f t="shared" si="356"/>
        <v>ADF Countries</v>
      </c>
      <c r="U1338" s="16" t="str">
        <f t="shared" si="343"/>
        <v>Transition States</v>
      </c>
      <c r="V1338" s="22" t="str">
        <f>IF(ISNUMBER(MATCH(A1338, {"Gabon","Sudan","Niger","Mali","Burkina Faso","Guinea"}, 0)), "De Facto Countries", "Non-De Facto Countries")</f>
        <v>Non-De Facto Countries</v>
      </c>
      <c r="W1338" s="16" t="str">
        <f t="shared" si="354"/>
        <v>West</v>
      </c>
      <c r="X1338" s="16" t="str">
        <f t="shared" si="355"/>
        <v>Multi-Sector</v>
      </c>
      <c r="Y1338" s="23">
        <f>Table2[[#This Row],[Approved Amount_UA Equivalent]]/5</f>
        <v>1402000</v>
      </c>
      <c r="Z1338" s="23">
        <f>Table2[[#This Row],[Approved Amount_UA Equivalent]]/5</f>
        <v>1402000</v>
      </c>
      <c r="AA1338" s="23">
        <f>Table2[[#This Row],[Approved Amount_UA Equivalent]]/5</f>
        <v>1402000</v>
      </c>
      <c r="AB1338" s="23">
        <f>Table2[[#This Row],[Approved Amount_UA Equivalent]]/5</f>
        <v>1402000</v>
      </c>
      <c r="AC1338" s="23">
        <f>Table2[[#This Row],[Approved Amount_UA Equivalent]]/5</f>
        <v>1402000</v>
      </c>
      <c r="AD1338" s="23">
        <f>SUM(Table2[[#This Row],[Feed Africa ]:[Improve Quality Of Life ]])</f>
        <v>7010000</v>
      </c>
      <c r="AE1338" s="16" t="b">
        <f>Table2[[#This Row],[Total HI5]]=Table2[[#This Row],[Approved Amount_UA Equivalent]]</f>
        <v>1</v>
      </c>
      <c r="AF1338" s="24">
        <v>20</v>
      </c>
      <c r="AG1338" s="20" t="str">
        <f t="shared" si="344"/>
        <v>Policy and Result Based Op</v>
      </c>
      <c r="AH1338" s="24" t="e">
        <f>VLOOKUP(Table2[[#This Row],[SAP Code]],[25]DATA!$A:$G,7,FALSE)</f>
        <v>#N/A</v>
      </c>
      <c r="AI1338" s="20" t="str">
        <f t="shared" si="345"/>
        <v>Policy-Based Lending</v>
      </c>
      <c r="AJ1338" s="25" t="s">
        <v>254</v>
      </c>
      <c r="AK1338" s="25" t="s">
        <v>255</v>
      </c>
      <c r="AL1338" s="23" t="str" cm="1">
        <f t="array" ref="AL1338">_xlfn.SWITCH(AK1338,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38" s="26">
        <v>1</v>
      </c>
      <c r="AN1338" s="25" t="str">
        <f t="shared" si="353"/>
        <v>Sovereign</v>
      </c>
      <c r="AO1338" s="27">
        <v>0.5</v>
      </c>
      <c r="AP1338" s="23">
        <f>Table2[[#This Row],[Approved Amount_UA Equivalent]]/1000000</f>
        <v>7.01</v>
      </c>
      <c r="AQ1338" s="19">
        <f t="shared" si="346"/>
        <v>9.3291883999999996</v>
      </c>
      <c r="AR1338" s="23" t="str">
        <f t="shared" si="347"/>
        <v>1-10</v>
      </c>
      <c r="AS1338" s="23" t="str">
        <f t="shared" si="348"/>
        <v>1-20</v>
      </c>
      <c r="AT1338" s="23" t="str">
        <f t="shared" si="349"/>
        <v>1-40</v>
      </c>
      <c r="AU1338" s="23" t="str">
        <f t="shared" si="350"/>
        <v>&lt;1-50 Mn</v>
      </c>
      <c r="AV1338" s="23">
        <f>Table2[[#This Row],[Amount]]</f>
        <v>7010000</v>
      </c>
      <c r="AW1338" s="23" t="str">
        <f t="shared" si="351"/>
        <v>Jul 2020</v>
      </c>
      <c r="AX1338" s="28">
        <f>IFERROR(VLOOKUP(Table2[[#This Row],[SAP Code]],[26]_16!A:B,2,FALSE),0)</f>
        <v>0</v>
      </c>
      <c r="AY1338" s="28">
        <f>IFERROR(VLOOKUP(Table2[[#This Row],[SAP Code]],[26]_16!D:E,2,FALSE)/ 1000000, 0)</f>
        <v>0</v>
      </c>
      <c r="AZ1338" s="28">
        <f>IFERROR(VLOOKUP(Table2[[#This Row],[SAP Code]],[26]_16!G:H,2,FALSE)/ 1000000, 0)</f>
        <v>0</v>
      </c>
      <c r="BA1338" s="28">
        <f>IFERROR(VLOOKUP(Table2[[#This Row],[SAP Code]],[26]_16!J:K,2,FALSE)/ 1000000, 0)</f>
        <v>0</v>
      </c>
      <c r="BB1338" s="28">
        <f>IFERROR(VLOOKUP(Table2[[#This Row],[SAP Code]],[26]_16!M:N,2,FALSE)/ 1000000, 0)</f>
        <v>0</v>
      </c>
      <c r="BC1338" s="28">
        <f>IFERROR(VLOOKUP(Table2[[#This Row],[SAP Code]],[26]_16!P:Q,2,FALSE),0)</f>
        <v>10.15</v>
      </c>
      <c r="BD1338" s="28">
        <f>IFERROR(VLOOKUP(Table2[[#This Row],[SAP Code]],[26]_16!S:T,2,FALSE),0)</f>
        <v>0</v>
      </c>
      <c r="BE1338" s="28">
        <f>IFERROR(VLOOKUP(Table2[[#This Row],[SAP Code]],[26]_16!V:W,2,FALSE)/ 1000000, 0)</f>
        <v>0</v>
      </c>
      <c r="BF1338" s="28">
        <f>IFERROR(VLOOKUP(Table2[[#This Row],[SAP Code]],[26]_16!Y:Z,2,FALSE)/ 1000000, 0)</f>
        <v>0</v>
      </c>
      <c r="BG1338" s="28" t="str">
        <f>IFERROR(VLOOKUP(Table2[[#This Row],[SAP Code]],[26]port!$A:$AD,30,FALSE),"unknown")</f>
        <v>CLSD</v>
      </c>
      <c r="BH1338" s="29" t="str">
        <f t="shared" si="352"/>
        <v>Number of operations completed out of the net approved of that year</v>
      </c>
      <c r="BI1338" s="16"/>
    </row>
    <row r="1339" spans="1:61" ht="17.100000000000001" customHeight="1">
      <c r="A1339" s="16" t="s">
        <v>706</v>
      </c>
      <c r="B1339" s="16" t="s">
        <v>4549</v>
      </c>
      <c r="C1339" s="16" t="s">
        <v>4561</v>
      </c>
      <c r="D1339" s="16" t="s">
        <v>4551</v>
      </c>
      <c r="E1339" s="18">
        <v>44036</v>
      </c>
      <c r="F1339" s="16" t="s">
        <v>657</v>
      </c>
      <c r="G1339" s="16" t="s">
        <v>255</v>
      </c>
      <c r="H1339" s="16" t="s">
        <v>132</v>
      </c>
      <c r="I1339" s="16" t="s">
        <v>250</v>
      </c>
      <c r="J1339" s="16" t="s">
        <v>83</v>
      </c>
      <c r="K1339" s="16" t="s">
        <v>69</v>
      </c>
      <c r="L1339" s="16" t="s">
        <v>85</v>
      </c>
      <c r="M1339" s="19">
        <v>9000000</v>
      </c>
      <c r="N1339" s="19">
        <v>9000000</v>
      </c>
      <c r="O1339" s="20" t="s">
        <v>4562</v>
      </c>
      <c r="P1339" s="21">
        <v>2100155040750</v>
      </c>
      <c r="Q1339" s="20" t="s">
        <v>72</v>
      </c>
      <c r="R1339" s="16" t="str">
        <f t="shared" si="342"/>
        <v>ADF Including TSF</v>
      </c>
      <c r="S1339" s="16" t="str">
        <f t="shared" si="357"/>
        <v>K</v>
      </c>
      <c r="T1339" s="16" t="str">
        <f t="shared" si="356"/>
        <v>ADF Countries</v>
      </c>
      <c r="U1339" s="16" t="str">
        <f t="shared" si="343"/>
        <v>Transition States</v>
      </c>
      <c r="V1339" s="22" t="str">
        <f>IF(ISNUMBER(MATCH(A1339, {"Gabon","Sudan","Niger","Mali","Burkina Faso","Guinea"}, 0)), "De Facto Countries", "Non-De Facto Countries")</f>
        <v>Non-De Facto Countries</v>
      </c>
      <c r="W1339" s="16" t="str">
        <f t="shared" si="354"/>
        <v>West</v>
      </c>
      <c r="X1339" s="16" t="str">
        <f t="shared" si="355"/>
        <v>Multi-Sector</v>
      </c>
      <c r="Y1339" s="23">
        <f>Table2[[#This Row],[Approved Amount_UA Equivalent]]/5</f>
        <v>1800000</v>
      </c>
      <c r="Z1339" s="23">
        <f>Table2[[#This Row],[Approved Amount_UA Equivalent]]/5</f>
        <v>1800000</v>
      </c>
      <c r="AA1339" s="23">
        <f>Table2[[#This Row],[Approved Amount_UA Equivalent]]/5</f>
        <v>1800000</v>
      </c>
      <c r="AB1339" s="23">
        <f>Table2[[#This Row],[Approved Amount_UA Equivalent]]/5</f>
        <v>1800000</v>
      </c>
      <c r="AC1339" s="23">
        <f>Table2[[#This Row],[Approved Amount_UA Equivalent]]/5</f>
        <v>1800000</v>
      </c>
      <c r="AD1339" s="23">
        <f>SUM(Table2[[#This Row],[Feed Africa ]:[Improve Quality Of Life ]])</f>
        <v>9000000</v>
      </c>
      <c r="AE1339" s="16" t="b">
        <f>Table2[[#This Row],[Total HI5]]=Table2[[#This Row],[Approved Amount_UA Equivalent]]</f>
        <v>1</v>
      </c>
      <c r="AF1339" s="24">
        <v>20</v>
      </c>
      <c r="AG1339" s="20" t="str">
        <f t="shared" si="344"/>
        <v>Policy and Result Based Op</v>
      </c>
      <c r="AH1339" s="24" t="e">
        <f>VLOOKUP(Table2[[#This Row],[SAP Code]],[25]DATA!$A:$G,7,FALSE)</f>
        <v>#N/A</v>
      </c>
      <c r="AI1339" s="20" t="str">
        <f t="shared" si="345"/>
        <v>Policy-Based Lending</v>
      </c>
      <c r="AJ1339" s="25" t="s">
        <v>254</v>
      </c>
      <c r="AK1339" s="25" t="s">
        <v>255</v>
      </c>
      <c r="AL1339" s="23" t="str" cm="1">
        <f t="array" ref="AL1339">_xlfn.SWITCH(AK1339,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39" s="26">
        <v>1</v>
      </c>
      <c r="AN1339" s="25" t="str">
        <f t="shared" si="353"/>
        <v>Sovereign</v>
      </c>
      <c r="AO1339" s="27">
        <v>0.5</v>
      </c>
      <c r="AP1339" s="23">
        <f>Table2[[#This Row],[Approved Amount_UA Equivalent]]/1000000</f>
        <v>9</v>
      </c>
      <c r="AQ1339" s="19">
        <f t="shared" si="346"/>
        <v>11.97756</v>
      </c>
      <c r="AR1339" s="23" t="str">
        <f t="shared" si="347"/>
        <v>1-10</v>
      </c>
      <c r="AS1339" s="23" t="str">
        <f t="shared" si="348"/>
        <v>1-20</v>
      </c>
      <c r="AT1339" s="23" t="str">
        <f t="shared" si="349"/>
        <v>1-40</v>
      </c>
      <c r="AU1339" s="23" t="str">
        <f t="shared" si="350"/>
        <v>&lt;1-50 Mn</v>
      </c>
      <c r="AV1339" s="23">
        <f>Table2[[#This Row],[Amount]]</f>
        <v>9000000</v>
      </c>
      <c r="AW1339" s="23" t="str">
        <f t="shared" si="351"/>
        <v>Jul 2020</v>
      </c>
      <c r="AX1339" s="28">
        <f>IFERROR(VLOOKUP(Table2[[#This Row],[SAP Code]],[26]_16!A:B,2,FALSE),0)</f>
        <v>0</v>
      </c>
      <c r="AY1339" s="28">
        <f>IFERROR(VLOOKUP(Table2[[#This Row],[SAP Code]],[26]_16!D:E,2,FALSE)/ 1000000, 0)</f>
        <v>0</v>
      </c>
      <c r="AZ1339" s="28">
        <f>IFERROR(VLOOKUP(Table2[[#This Row],[SAP Code]],[26]_16!G:H,2,FALSE)/ 1000000, 0)</f>
        <v>0</v>
      </c>
      <c r="BA1339" s="28">
        <f>IFERROR(VLOOKUP(Table2[[#This Row],[SAP Code]],[26]_16!J:K,2,FALSE)/ 1000000, 0)</f>
        <v>0</v>
      </c>
      <c r="BB1339" s="28">
        <f>IFERROR(VLOOKUP(Table2[[#This Row],[SAP Code]],[26]_16!M:N,2,FALSE)/ 1000000, 0)</f>
        <v>0</v>
      </c>
      <c r="BC1339" s="28">
        <f>IFERROR(VLOOKUP(Table2[[#This Row],[SAP Code]],[26]_16!P:Q,2,FALSE),0)</f>
        <v>18</v>
      </c>
      <c r="BD1339" s="28">
        <f>IFERROR(VLOOKUP(Table2[[#This Row],[SAP Code]],[26]_16!S:T,2,FALSE),0)</f>
        <v>0</v>
      </c>
      <c r="BE1339" s="28">
        <f>IFERROR(VLOOKUP(Table2[[#This Row],[SAP Code]],[26]_16!V:W,2,FALSE)/ 1000000, 0)</f>
        <v>0</v>
      </c>
      <c r="BF1339" s="28">
        <f>IFERROR(VLOOKUP(Table2[[#This Row],[SAP Code]],[26]_16!Y:Z,2,FALSE)/ 1000000, 0)</f>
        <v>0</v>
      </c>
      <c r="BG1339" s="28" t="str">
        <f>IFERROR(VLOOKUP(Table2[[#This Row],[SAP Code]],[26]port!$A:$AD,30,FALSE),"unknown")</f>
        <v>CLSD</v>
      </c>
      <c r="BH1339" s="29" t="str">
        <f t="shared" si="352"/>
        <v>Number of operations completed out of the net approved of that year</v>
      </c>
      <c r="BI1339" s="16"/>
    </row>
    <row r="1340" spans="1:61" ht="17.100000000000001" customHeight="1">
      <c r="A1340" s="16" t="s">
        <v>706</v>
      </c>
      <c r="B1340" s="16" t="s">
        <v>4549</v>
      </c>
      <c r="C1340" s="16" t="s">
        <v>4563</v>
      </c>
      <c r="D1340" s="16" t="s">
        <v>4551</v>
      </c>
      <c r="E1340" s="18">
        <v>44036</v>
      </c>
      <c r="F1340" s="16" t="s">
        <v>657</v>
      </c>
      <c r="G1340" s="16" t="s">
        <v>255</v>
      </c>
      <c r="H1340" s="16" t="s">
        <v>132</v>
      </c>
      <c r="I1340" s="16" t="s">
        <v>250</v>
      </c>
      <c r="J1340" s="16" t="s">
        <v>2463</v>
      </c>
      <c r="K1340" s="16" t="s">
        <v>69</v>
      </c>
      <c r="L1340" s="16" t="s">
        <v>85</v>
      </c>
      <c r="M1340" s="19">
        <v>9000000</v>
      </c>
      <c r="N1340" s="19">
        <v>9000000</v>
      </c>
      <c r="O1340" s="20" t="s">
        <v>4562</v>
      </c>
      <c r="P1340" s="21">
        <v>5900155016272</v>
      </c>
      <c r="Q1340" s="20" t="s">
        <v>72</v>
      </c>
      <c r="R1340" s="16" t="str">
        <f t="shared" si="342"/>
        <v>ADF Including TSF</v>
      </c>
      <c r="S1340" s="16" t="str">
        <f t="shared" si="357"/>
        <v>K</v>
      </c>
      <c r="T1340" s="16" t="str">
        <f t="shared" si="356"/>
        <v>ADF Countries</v>
      </c>
      <c r="U1340" s="16" t="str">
        <f t="shared" si="343"/>
        <v>Transition States</v>
      </c>
      <c r="V1340" s="22" t="str">
        <f>IF(ISNUMBER(MATCH(A1340, {"Gabon","Sudan","Niger","Mali","Burkina Faso","Guinea"}, 0)), "De Facto Countries", "Non-De Facto Countries")</f>
        <v>Non-De Facto Countries</v>
      </c>
      <c r="W1340" s="16" t="str">
        <f t="shared" si="354"/>
        <v>West</v>
      </c>
      <c r="X1340" s="16" t="str">
        <f t="shared" si="355"/>
        <v>Multi-Sector</v>
      </c>
      <c r="Y1340" s="23">
        <f>Table2[[#This Row],[Approved Amount_UA Equivalent]]/5</f>
        <v>1800000</v>
      </c>
      <c r="Z1340" s="23">
        <f>Table2[[#This Row],[Approved Amount_UA Equivalent]]/5</f>
        <v>1800000</v>
      </c>
      <c r="AA1340" s="23">
        <f>Table2[[#This Row],[Approved Amount_UA Equivalent]]/5</f>
        <v>1800000</v>
      </c>
      <c r="AB1340" s="23">
        <f>Table2[[#This Row],[Approved Amount_UA Equivalent]]/5</f>
        <v>1800000</v>
      </c>
      <c r="AC1340" s="23">
        <f>Table2[[#This Row],[Approved Amount_UA Equivalent]]/5</f>
        <v>1800000</v>
      </c>
      <c r="AD1340" s="23">
        <f>SUM(Table2[[#This Row],[Feed Africa ]:[Improve Quality Of Life ]])</f>
        <v>9000000</v>
      </c>
      <c r="AE1340" s="16" t="b">
        <f>Table2[[#This Row],[Total HI5]]=Table2[[#This Row],[Approved Amount_UA Equivalent]]</f>
        <v>1</v>
      </c>
      <c r="AF1340" s="24">
        <v>20</v>
      </c>
      <c r="AG1340" s="20" t="str">
        <f t="shared" si="344"/>
        <v>Policy and Result Based Op</v>
      </c>
      <c r="AH1340" s="24" t="e">
        <f>VLOOKUP(Table2[[#This Row],[SAP Code]],[25]DATA!$A:$G,7,FALSE)</f>
        <v>#N/A</v>
      </c>
      <c r="AI1340" s="20" t="str">
        <f t="shared" si="345"/>
        <v>Policy-Based Lending</v>
      </c>
      <c r="AJ1340" s="25" t="s">
        <v>254</v>
      </c>
      <c r="AK1340" s="25" t="s">
        <v>255</v>
      </c>
      <c r="AL1340" s="23" t="str" cm="1">
        <f t="array" ref="AL1340">_xlfn.SWITCH(AK1340,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40" s="26">
        <v>1</v>
      </c>
      <c r="AN1340" s="25" t="str">
        <f t="shared" si="353"/>
        <v>Sovereign</v>
      </c>
      <c r="AO1340" s="27">
        <v>0.5</v>
      </c>
      <c r="AP1340" s="23">
        <f>Table2[[#This Row],[Approved Amount_UA Equivalent]]/1000000</f>
        <v>9</v>
      </c>
      <c r="AQ1340" s="19">
        <f t="shared" si="346"/>
        <v>11.97756</v>
      </c>
      <c r="AR1340" s="23" t="str">
        <f t="shared" si="347"/>
        <v>1-10</v>
      </c>
      <c r="AS1340" s="23" t="str">
        <f t="shared" si="348"/>
        <v>1-20</v>
      </c>
      <c r="AT1340" s="23" t="str">
        <f t="shared" si="349"/>
        <v>1-40</v>
      </c>
      <c r="AU1340" s="23" t="str">
        <f t="shared" si="350"/>
        <v>&lt;1-50 Mn</v>
      </c>
      <c r="AV1340" s="23">
        <f>Table2[[#This Row],[Amount]]</f>
        <v>9000000</v>
      </c>
      <c r="AW1340" s="23" t="str">
        <f t="shared" si="351"/>
        <v>Jul 2020</v>
      </c>
      <c r="AX1340" s="28">
        <f>IFERROR(VLOOKUP(Table2[[#This Row],[SAP Code]],[26]_16!A:B,2,FALSE),0)</f>
        <v>0</v>
      </c>
      <c r="AY1340" s="28">
        <f>IFERROR(VLOOKUP(Table2[[#This Row],[SAP Code]],[26]_16!D:E,2,FALSE)/ 1000000, 0)</f>
        <v>0</v>
      </c>
      <c r="AZ1340" s="28">
        <f>IFERROR(VLOOKUP(Table2[[#This Row],[SAP Code]],[26]_16!G:H,2,FALSE)/ 1000000, 0)</f>
        <v>0</v>
      </c>
      <c r="BA1340" s="28">
        <f>IFERROR(VLOOKUP(Table2[[#This Row],[SAP Code]],[26]_16!J:K,2,FALSE)/ 1000000, 0)</f>
        <v>0</v>
      </c>
      <c r="BB1340" s="28">
        <f>IFERROR(VLOOKUP(Table2[[#This Row],[SAP Code]],[26]_16!M:N,2,FALSE)/ 1000000, 0)</f>
        <v>0</v>
      </c>
      <c r="BC1340" s="28">
        <f>IFERROR(VLOOKUP(Table2[[#This Row],[SAP Code]],[26]_16!P:Q,2,FALSE),0)</f>
        <v>18</v>
      </c>
      <c r="BD1340" s="28">
        <f>IFERROR(VLOOKUP(Table2[[#This Row],[SAP Code]],[26]_16!S:T,2,FALSE),0)</f>
        <v>0</v>
      </c>
      <c r="BE1340" s="28">
        <f>IFERROR(VLOOKUP(Table2[[#This Row],[SAP Code]],[26]_16!V:W,2,FALSE)/ 1000000, 0)</f>
        <v>0</v>
      </c>
      <c r="BF1340" s="28">
        <f>IFERROR(VLOOKUP(Table2[[#This Row],[SAP Code]],[26]_16!Y:Z,2,FALSE)/ 1000000, 0)</f>
        <v>0</v>
      </c>
      <c r="BG1340" s="28" t="str">
        <f>IFERROR(VLOOKUP(Table2[[#This Row],[SAP Code]],[26]port!$A:$AD,30,FALSE),"unknown")</f>
        <v>CLSD</v>
      </c>
      <c r="BH1340" s="29" t="str">
        <f t="shared" si="352"/>
        <v>Number of operations completed out of the net approved of that year</v>
      </c>
      <c r="BI1340" s="16"/>
    </row>
    <row r="1341" spans="1:61" ht="17.100000000000001" customHeight="1">
      <c r="A1341" s="16" t="s">
        <v>669</v>
      </c>
      <c r="B1341" s="16" t="s">
        <v>4537</v>
      </c>
      <c r="C1341" s="16" t="s">
        <v>4564</v>
      </c>
      <c r="D1341" s="16" t="s">
        <v>4539</v>
      </c>
      <c r="E1341" s="18">
        <v>44036</v>
      </c>
      <c r="F1341" s="16" t="s">
        <v>673</v>
      </c>
      <c r="G1341" s="16" t="s">
        <v>255</v>
      </c>
      <c r="H1341" s="16" t="s">
        <v>132</v>
      </c>
      <c r="I1341" s="16" t="s">
        <v>250</v>
      </c>
      <c r="J1341" s="16" t="s">
        <v>83</v>
      </c>
      <c r="K1341" s="16" t="s">
        <v>84</v>
      </c>
      <c r="L1341" s="16" t="s">
        <v>85</v>
      </c>
      <c r="M1341" s="19">
        <v>5960000</v>
      </c>
      <c r="N1341" s="19">
        <v>5960000</v>
      </c>
      <c r="O1341" s="20" t="s">
        <v>4565</v>
      </c>
      <c r="P1341" s="21">
        <v>2100150042358</v>
      </c>
      <c r="Q1341" s="20" t="s">
        <v>72</v>
      </c>
      <c r="R1341" s="16" t="str">
        <f t="shared" si="342"/>
        <v>ADF Including TSF</v>
      </c>
      <c r="S1341" s="16" t="str">
        <f t="shared" si="357"/>
        <v>K</v>
      </c>
      <c r="T1341" s="16" t="str">
        <f t="shared" si="356"/>
        <v>ADF Countries</v>
      </c>
      <c r="U1341" s="16" t="str">
        <f t="shared" si="343"/>
        <v>Transition States</v>
      </c>
      <c r="V1341" s="22" t="str">
        <f>IF(ISNUMBER(MATCH(A1341, {"Gabon","Sudan","Niger","Mali","Burkina Faso","Guinea"}, 0)), "De Facto Countries", "Non-De Facto Countries")</f>
        <v>Non-De Facto Countries</v>
      </c>
      <c r="W1341" s="16" t="str">
        <f t="shared" si="354"/>
        <v>West</v>
      </c>
      <c r="X1341" s="16" t="str">
        <f t="shared" si="355"/>
        <v>Multi-Sector</v>
      </c>
      <c r="Y1341" s="23">
        <f>Table2[[#This Row],[Approved Amount_UA Equivalent]]/5</f>
        <v>1192000</v>
      </c>
      <c r="Z1341" s="23">
        <f>Table2[[#This Row],[Approved Amount_UA Equivalent]]/5</f>
        <v>1192000</v>
      </c>
      <c r="AA1341" s="23">
        <f>Table2[[#This Row],[Approved Amount_UA Equivalent]]/5</f>
        <v>1192000</v>
      </c>
      <c r="AB1341" s="23">
        <f>Table2[[#This Row],[Approved Amount_UA Equivalent]]/5</f>
        <v>1192000</v>
      </c>
      <c r="AC1341" s="23">
        <f>Table2[[#This Row],[Approved Amount_UA Equivalent]]/5</f>
        <v>1192000</v>
      </c>
      <c r="AD1341" s="23">
        <f>SUM(Table2[[#This Row],[Feed Africa ]:[Improve Quality Of Life ]])</f>
        <v>5960000</v>
      </c>
      <c r="AE1341" s="16" t="b">
        <f>Table2[[#This Row],[Total HI5]]=Table2[[#This Row],[Approved Amount_UA Equivalent]]</f>
        <v>1</v>
      </c>
      <c r="AF1341" s="24">
        <v>20</v>
      </c>
      <c r="AG1341" s="20" t="str">
        <f t="shared" si="344"/>
        <v>Policy and Result Based Op</v>
      </c>
      <c r="AH1341" s="24" t="e">
        <f>VLOOKUP(Table2[[#This Row],[SAP Code]],[25]DATA!$A:$G,7,FALSE)</f>
        <v>#N/A</v>
      </c>
      <c r="AI1341" s="20" t="str">
        <f t="shared" si="345"/>
        <v>Policy-Based Lending</v>
      </c>
      <c r="AJ1341" s="25" t="s">
        <v>254</v>
      </c>
      <c r="AK1341" s="25" t="s">
        <v>255</v>
      </c>
      <c r="AL1341" s="23" t="str" cm="1">
        <f t="array" ref="AL1341">_xlfn.SWITCH(AK1341,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41" s="26">
        <v>1</v>
      </c>
      <c r="AN1341" s="25" t="str">
        <f t="shared" si="353"/>
        <v>Sovereign</v>
      </c>
      <c r="AO1341" s="27">
        <v>0.33333333333333331</v>
      </c>
      <c r="AP1341" s="23">
        <f>Table2[[#This Row],[Approved Amount_UA Equivalent]]/1000000</f>
        <v>5.96</v>
      </c>
      <c r="AQ1341" s="19">
        <f t="shared" si="346"/>
        <v>7.9318064000000001</v>
      </c>
      <c r="AR1341" s="23" t="str">
        <f t="shared" si="347"/>
        <v>1-10</v>
      </c>
      <c r="AS1341" s="23" t="str">
        <f t="shared" si="348"/>
        <v>1-20</v>
      </c>
      <c r="AT1341" s="23" t="str">
        <f t="shared" si="349"/>
        <v>1-40</v>
      </c>
      <c r="AU1341" s="23" t="str">
        <f t="shared" si="350"/>
        <v>&lt;1-50 Mn</v>
      </c>
      <c r="AV1341" s="23">
        <f>Table2[[#This Row],[Amount]]</f>
        <v>5960000</v>
      </c>
      <c r="AW1341" s="23" t="str">
        <f t="shared" si="351"/>
        <v>Jul 2020</v>
      </c>
      <c r="AX1341" s="28">
        <f>IFERROR(VLOOKUP(Table2[[#This Row],[SAP Code]],[26]_16!A:B,2,FALSE),0)</f>
        <v>0</v>
      </c>
      <c r="AY1341" s="28">
        <f>IFERROR(VLOOKUP(Table2[[#This Row],[SAP Code]],[26]_16!D:E,2,FALSE)/ 1000000, 0)</f>
        <v>0</v>
      </c>
      <c r="AZ1341" s="28">
        <f>IFERROR(VLOOKUP(Table2[[#This Row],[SAP Code]],[26]_16!G:H,2,FALSE)/ 1000000, 0)</f>
        <v>0</v>
      </c>
      <c r="BA1341" s="28">
        <f>IFERROR(VLOOKUP(Table2[[#This Row],[SAP Code]],[26]_16!J:K,2,FALSE)/ 1000000, 0)</f>
        <v>0</v>
      </c>
      <c r="BB1341" s="28">
        <f>IFERROR(VLOOKUP(Table2[[#This Row],[SAP Code]],[26]_16!M:N,2,FALSE)/ 1000000, 0)</f>
        <v>0</v>
      </c>
      <c r="BC1341" s="28">
        <f>IFERROR(VLOOKUP(Table2[[#This Row],[SAP Code]],[26]_16!P:Q,2,FALSE),0)</f>
        <v>20</v>
      </c>
      <c r="BD1341" s="28">
        <f>IFERROR(VLOOKUP(Table2[[#This Row],[SAP Code]],[26]_16!S:T,2,FALSE),0)</f>
        <v>0</v>
      </c>
      <c r="BE1341" s="28">
        <f>IFERROR(VLOOKUP(Table2[[#This Row],[SAP Code]],[26]_16!V:W,2,FALSE)/ 1000000, 0)</f>
        <v>0</v>
      </c>
      <c r="BF1341" s="28">
        <f>IFERROR(VLOOKUP(Table2[[#This Row],[SAP Code]],[26]_16!Y:Z,2,FALSE)/ 1000000, 0)</f>
        <v>0</v>
      </c>
      <c r="BG1341" s="28" t="str">
        <f>IFERROR(VLOOKUP(Table2[[#This Row],[SAP Code]],[26]port!$A:$AD,30,FALSE),"unknown")</f>
        <v>COMP</v>
      </c>
      <c r="BH1341" s="29" t="str">
        <f t="shared" si="352"/>
        <v>Number of operations completed out of the net approved of that year</v>
      </c>
      <c r="BI1341" s="16"/>
    </row>
    <row r="1342" spans="1:61" ht="17.100000000000001" customHeight="1">
      <c r="A1342" s="16" t="s">
        <v>669</v>
      </c>
      <c r="B1342" s="16" t="s">
        <v>4537</v>
      </c>
      <c r="C1342" s="16" t="s">
        <v>4566</v>
      </c>
      <c r="D1342" s="16" t="s">
        <v>4539</v>
      </c>
      <c r="E1342" s="18">
        <v>44036</v>
      </c>
      <c r="F1342" s="16" t="s">
        <v>673</v>
      </c>
      <c r="G1342" s="16" t="s">
        <v>255</v>
      </c>
      <c r="H1342" s="16" t="s">
        <v>132</v>
      </c>
      <c r="I1342" s="16" t="s">
        <v>250</v>
      </c>
      <c r="J1342" s="16" t="s">
        <v>83</v>
      </c>
      <c r="K1342" s="16" t="s">
        <v>69</v>
      </c>
      <c r="L1342" s="16" t="s">
        <v>85</v>
      </c>
      <c r="M1342" s="19">
        <v>5010000</v>
      </c>
      <c r="N1342" s="19">
        <v>5010000</v>
      </c>
      <c r="O1342" s="20" t="s">
        <v>4565</v>
      </c>
      <c r="P1342" s="21">
        <v>2100155040754</v>
      </c>
      <c r="Q1342" s="20" t="s">
        <v>72</v>
      </c>
      <c r="R1342" s="16" t="str">
        <f t="shared" si="342"/>
        <v>ADF Including TSF</v>
      </c>
      <c r="S1342" s="16" t="str">
        <f t="shared" si="357"/>
        <v>K</v>
      </c>
      <c r="T1342" s="16" t="str">
        <f t="shared" si="356"/>
        <v>ADF Countries</v>
      </c>
      <c r="U1342" s="16" t="str">
        <f t="shared" si="343"/>
        <v>Transition States</v>
      </c>
      <c r="V1342" s="22" t="str">
        <f>IF(ISNUMBER(MATCH(A1342, {"Gabon","Sudan","Niger","Mali","Burkina Faso","Guinea"}, 0)), "De Facto Countries", "Non-De Facto Countries")</f>
        <v>Non-De Facto Countries</v>
      </c>
      <c r="W1342" s="16" t="str">
        <f t="shared" si="354"/>
        <v>West</v>
      </c>
      <c r="X1342" s="16" t="str">
        <f t="shared" si="355"/>
        <v>Multi-Sector</v>
      </c>
      <c r="Y1342" s="23">
        <f>Table2[[#This Row],[Approved Amount_UA Equivalent]]/5</f>
        <v>1002000</v>
      </c>
      <c r="Z1342" s="23">
        <f>Table2[[#This Row],[Approved Amount_UA Equivalent]]/5</f>
        <v>1002000</v>
      </c>
      <c r="AA1342" s="23">
        <f>Table2[[#This Row],[Approved Amount_UA Equivalent]]/5</f>
        <v>1002000</v>
      </c>
      <c r="AB1342" s="23">
        <f>Table2[[#This Row],[Approved Amount_UA Equivalent]]/5</f>
        <v>1002000</v>
      </c>
      <c r="AC1342" s="23">
        <f>Table2[[#This Row],[Approved Amount_UA Equivalent]]/5</f>
        <v>1002000</v>
      </c>
      <c r="AD1342" s="23">
        <f>SUM(Table2[[#This Row],[Feed Africa ]:[Improve Quality Of Life ]])</f>
        <v>5010000</v>
      </c>
      <c r="AE1342" s="16" t="b">
        <f>Table2[[#This Row],[Total HI5]]=Table2[[#This Row],[Approved Amount_UA Equivalent]]</f>
        <v>1</v>
      </c>
      <c r="AF1342" s="24">
        <v>20</v>
      </c>
      <c r="AG1342" s="20" t="str">
        <f t="shared" si="344"/>
        <v>Policy and Result Based Op</v>
      </c>
      <c r="AH1342" s="24" t="e">
        <f>VLOOKUP(Table2[[#This Row],[SAP Code]],[25]DATA!$A:$G,7,FALSE)</f>
        <v>#N/A</v>
      </c>
      <c r="AI1342" s="20" t="str">
        <f t="shared" si="345"/>
        <v>Policy-Based Lending</v>
      </c>
      <c r="AJ1342" s="25" t="s">
        <v>254</v>
      </c>
      <c r="AK1342" s="25" t="s">
        <v>255</v>
      </c>
      <c r="AL1342" s="23" t="str" cm="1">
        <f t="array" ref="AL1342">_xlfn.SWITCH(AK1342,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42" s="26">
        <v>1</v>
      </c>
      <c r="AN1342" s="25" t="str">
        <f t="shared" si="353"/>
        <v>Sovereign</v>
      </c>
      <c r="AO1342" s="27">
        <v>0.33333333333333331</v>
      </c>
      <c r="AP1342" s="23">
        <f>Table2[[#This Row],[Approved Amount_UA Equivalent]]/1000000</f>
        <v>5.01</v>
      </c>
      <c r="AQ1342" s="19">
        <f t="shared" si="346"/>
        <v>6.6675084</v>
      </c>
      <c r="AR1342" s="23" t="str">
        <f t="shared" si="347"/>
        <v>1-10</v>
      </c>
      <c r="AS1342" s="23" t="str">
        <f t="shared" si="348"/>
        <v>1-20</v>
      </c>
      <c r="AT1342" s="23" t="str">
        <f t="shared" si="349"/>
        <v>1-40</v>
      </c>
      <c r="AU1342" s="23" t="str">
        <f t="shared" si="350"/>
        <v>&lt;1-50 Mn</v>
      </c>
      <c r="AV1342" s="23">
        <f>Table2[[#This Row],[Amount]]</f>
        <v>5010000</v>
      </c>
      <c r="AW1342" s="23" t="str">
        <f t="shared" si="351"/>
        <v>Jul 2020</v>
      </c>
      <c r="AX1342" s="28">
        <f>IFERROR(VLOOKUP(Table2[[#This Row],[SAP Code]],[26]_16!A:B,2,FALSE),0)</f>
        <v>0</v>
      </c>
      <c r="AY1342" s="28">
        <f>IFERROR(VLOOKUP(Table2[[#This Row],[SAP Code]],[26]_16!D:E,2,FALSE)/ 1000000, 0)</f>
        <v>0</v>
      </c>
      <c r="AZ1342" s="28">
        <f>IFERROR(VLOOKUP(Table2[[#This Row],[SAP Code]],[26]_16!G:H,2,FALSE)/ 1000000, 0)</f>
        <v>0</v>
      </c>
      <c r="BA1342" s="28">
        <f>IFERROR(VLOOKUP(Table2[[#This Row],[SAP Code]],[26]_16!J:K,2,FALSE)/ 1000000, 0)</f>
        <v>0</v>
      </c>
      <c r="BB1342" s="28">
        <f>IFERROR(VLOOKUP(Table2[[#This Row],[SAP Code]],[26]_16!M:N,2,FALSE)/ 1000000, 0)</f>
        <v>0</v>
      </c>
      <c r="BC1342" s="28">
        <f>IFERROR(VLOOKUP(Table2[[#This Row],[SAP Code]],[26]_16!P:Q,2,FALSE),0)</f>
        <v>20</v>
      </c>
      <c r="BD1342" s="28">
        <f>IFERROR(VLOOKUP(Table2[[#This Row],[SAP Code]],[26]_16!S:T,2,FALSE),0)</f>
        <v>0</v>
      </c>
      <c r="BE1342" s="28">
        <f>IFERROR(VLOOKUP(Table2[[#This Row],[SAP Code]],[26]_16!V:W,2,FALSE)/ 1000000, 0)</f>
        <v>0</v>
      </c>
      <c r="BF1342" s="28">
        <f>IFERROR(VLOOKUP(Table2[[#This Row],[SAP Code]],[26]_16!Y:Z,2,FALSE)/ 1000000, 0)</f>
        <v>0</v>
      </c>
      <c r="BG1342" s="28" t="str">
        <f>IFERROR(VLOOKUP(Table2[[#This Row],[SAP Code]],[26]port!$A:$AD,30,FALSE),"unknown")</f>
        <v>COMP</v>
      </c>
      <c r="BH1342" s="29" t="str">
        <f t="shared" si="352"/>
        <v>Number of operations completed out of the net approved of that year</v>
      </c>
      <c r="BI1342" s="16"/>
    </row>
    <row r="1343" spans="1:61" ht="17.100000000000001" customHeight="1">
      <c r="A1343" s="16" t="s">
        <v>669</v>
      </c>
      <c r="B1343" s="16" t="s">
        <v>4537</v>
      </c>
      <c r="C1343" s="16" t="s">
        <v>4567</v>
      </c>
      <c r="D1343" s="16" t="s">
        <v>4539</v>
      </c>
      <c r="E1343" s="18">
        <v>44036</v>
      </c>
      <c r="F1343" s="16" t="s">
        <v>673</v>
      </c>
      <c r="G1343" s="16" t="s">
        <v>255</v>
      </c>
      <c r="H1343" s="16" t="s">
        <v>132</v>
      </c>
      <c r="I1343" s="16" t="s">
        <v>250</v>
      </c>
      <c r="J1343" s="16" t="s">
        <v>2463</v>
      </c>
      <c r="K1343" s="16" t="s">
        <v>84</v>
      </c>
      <c r="L1343" s="16" t="s">
        <v>85</v>
      </c>
      <c r="M1343" s="19">
        <v>9030000</v>
      </c>
      <c r="N1343" s="19">
        <v>9030000</v>
      </c>
      <c r="O1343" s="20" t="s">
        <v>4565</v>
      </c>
      <c r="P1343" s="21">
        <v>5900150002856</v>
      </c>
      <c r="Q1343" s="20" t="s">
        <v>72</v>
      </c>
      <c r="R1343" s="16" t="str">
        <f t="shared" si="342"/>
        <v>ADF Including TSF</v>
      </c>
      <c r="S1343" s="16" t="str">
        <f t="shared" si="357"/>
        <v>K</v>
      </c>
      <c r="T1343" s="16" t="str">
        <f t="shared" si="356"/>
        <v>ADF Countries</v>
      </c>
      <c r="U1343" s="16" t="str">
        <f t="shared" si="343"/>
        <v>Transition States</v>
      </c>
      <c r="V1343" s="22" t="str">
        <f>IF(ISNUMBER(MATCH(A1343, {"Gabon","Sudan","Niger","Mali","Burkina Faso","Guinea"}, 0)), "De Facto Countries", "Non-De Facto Countries")</f>
        <v>Non-De Facto Countries</v>
      </c>
      <c r="W1343" s="16" t="str">
        <f t="shared" si="354"/>
        <v>West</v>
      </c>
      <c r="X1343" s="16" t="str">
        <f t="shared" si="355"/>
        <v>Multi-Sector</v>
      </c>
      <c r="Y1343" s="23">
        <f>Table2[[#This Row],[Approved Amount_UA Equivalent]]/5</f>
        <v>1806000</v>
      </c>
      <c r="Z1343" s="23">
        <f>Table2[[#This Row],[Approved Amount_UA Equivalent]]/5</f>
        <v>1806000</v>
      </c>
      <c r="AA1343" s="23">
        <f>Table2[[#This Row],[Approved Amount_UA Equivalent]]/5</f>
        <v>1806000</v>
      </c>
      <c r="AB1343" s="23">
        <f>Table2[[#This Row],[Approved Amount_UA Equivalent]]/5</f>
        <v>1806000</v>
      </c>
      <c r="AC1343" s="23">
        <f>Table2[[#This Row],[Approved Amount_UA Equivalent]]/5</f>
        <v>1806000</v>
      </c>
      <c r="AD1343" s="23">
        <f>SUM(Table2[[#This Row],[Feed Africa ]:[Improve Quality Of Life ]])</f>
        <v>9030000</v>
      </c>
      <c r="AE1343" s="16" t="b">
        <f>Table2[[#This Row],[Total HI5]]=Table2[[#This Row],[Approved Amount_UA Equivalent]]</f>
        <v>1</v>
      </c>
      <c r="AF1343" s="24">
        <v>20</v>
      </c>
      <c r="AG1343" s="20" t="str">
        <f t="shared" si="344"/>
        <v>Policy and Result Based Op</v>
      </c>
      <c r="AH1343" s="24" t="e">
        <f>VLOOKUP(Table2[[#This Row],[SAP Code]],[25]DATA!$A:$G,7,FALSE)</f>
        <v>#N/A</v>
      </c>
      <c r="AI1343" s="20" t="str">
        <f t="shared" si="345"/>
        <v>Policy-Based Lending</v>
      </c>
      <c r="AJ1343" s="25" t="s">
        <v>254</v>
      </c>
      <c r="AK1343" s="25" t="s">
        <v>255</v>
      </c>
      <c r="AL1343" s="23" t="str" cm="1">
        <f t="array" ref="AL1343">_xlfn.SWITCH(AK1343,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43" s="26">
        <v>1</v>
      </c>
      <c r="AN1343" s="25" t="str">
        <f t="shared" si="353"/>
        <v>Sovereign</v>
      </c>
      <c r="AO1343" s="27">
        <v>0.33333333333333331</v>
      </c>
      <c r="AP1343" s="23">
        <f>Table2[[#This Row],[Approved Amount_UA Equivalent]]/1000000</f>
        <v>9.0299999999999994</v>
      </c>
      <c r="AQ1343" s="19">
        <f t="shared" si="346"/>
        <v>12.017485200000001</v>
      </c>
      <c r="AR1343" s="23" t="str">
        <f t="shared" si="347"/>
        <v>1-10</v>
      </c>
      <c r="AS1343" s="23" t="str">
        <f t="shared" si="348"/>
        <v>1-20</v>
      </c>
      <c r="AT1343" s="23" t="str">
        <f t="shared" si="349"/>
        <v>1-40</v>
      </c>
      <c r="AU1343" s="23" t="str">
        <f t="shared" si="350"/>
        <v>&lt;1-50 Mn</v>
      </c>
      <c r="AV1343" s="23">
        <f>Table2[[#This Row],[Amount]]</f>
        <v>9030000</v>
      </c>
      <c r="AW1343" s="23" t="str">
        <f t="shared" si="351"/>
        <v>Jul 2020</v>
      </c>
      <c r="AX1343" s="28">
        <f>IFERROR(VLOOKUP(Table2[[#This Row],[SAP Code]],[26]_16!A:B,2,FALSE),0)</f>
        <v>0</v>
      </c>
      <c r="AY1343" s="28">
        <f>IFERROR(VLOOKUP(Table2[[#This Row],[SAP Code]],[26]_16!D:E,2,FALSE)/ 1000000, 0)</f>
        <v>0</v>
      </c>
      <c r="AZ1343" s="28">
        <f>IFERROR(VLOOKUP(Table2[[#This Row],[SAP Code]],[26]_16!G:H,2,FALSE)/ 1000000, 0)</f>
        <v>0</v>
      </c>
      <c r="BA1343" s="28">
        <f>IFERROR(VLOOKUP(Table2[[#This Row],[SAP Code]],[26]_16!J:K,2,FALSE)/ 1000000, 0)</f>
        <v>0</v>
      </c>
      <c r="BB1343" s="28">
        <f>IFERROR(VLOOKUP(Table2[[#This Row],[SAP Code]],[26]_16!M:N,2,FALSE)/ 1000000, 0)</f>
        <v>0</v>
      </c>
      <c r="BC1343" s="28">
        <f>IFERROR(VLOOKUP(Table2[[#This Row],[SAP Code]],[26]_16!P:Q,2,FALSE),0)</f>
        <v>20</v>
      </c>
      <c r="BD1343" s="28">
        <f>IFERROR(VLOOKUP(Table2[[#This Row],[SAP Code]],[26]_16!S:T,2,FALSE),0)</f>
        <v>0</v>
      </c>
      <c r="BE1343" s="28">
        <f>IFERROR(VLOOKUP(Table2[[#This Row],[SAP Code]],[26]_16!V:W,2,FALSE)/ 1000000, 0)</f>
        <v>0</v>
      </c>
      <c r="BF1343" s="28">
        <f>IFERROR(VLOOKUP(Table2[[#This Row],[SAP Code]],[26]_16!Y:Z,2,FALSE)/ 1000000, 0)</f>
        <v>0</v>
      </c>
      <c r="BG1343" s="28" t="str">
        <f>IFERROR(VLOOKUP(Table2[[#This Row],[SAP Code]],[26]port!$A:$AD,30,FALSE),"unknown")</f>
        <v>COMP</v>
      </c>
      <c r="BH1343" s="29" t="str">
        <f t="shared" si="352"/>
        <v>Number of operations completed out of the net approved of that year</v>
      </c>
      <c r="BI1343" s="16"/>
    </row>
    <row r="1344" spans="1:61" ht="17.100000000000001" customHeight="1">
      <c r="A1344" s="16" t="s">
        <v>117</v>
      </c>
      <c r="B1344" s="16" t="s">
        <v>4568</v>
      </c>
      <c r="C1344" s="16" t="s">
        <v>4569</v>
      </c>
      <c r="D1344" s="16" t="s">
        <v>4570</v>
      </c>
      <c r="E1344" s="18">
        <v>44036</v>
      </c>
      <c r="F1344" s="16" t="s">
        <v>121</v>
      </c>
      <c r="G1344" s="16" t="s">
        <v>255</v>
      </c>
      <c r="H1344" s="16" t="s">
        <v>81</v>
      </c>
      <c r="I1344" s="16" t="s">
        <v>250</v>
      </c>
      <c r="J1344" s="16" t="s">
        <v>83</v>
      </c>
      <c r="K1344" s="16" t="s">
        <v>84</v>
      </c>
      <c r="L1344" s="16" t="s">
        <v>85</v>
      </c>
      <c r="M1344" s="19">
        <v>23000000</v>
      </c>
      <c r="N1344" s="19">
        <v>23000000</v>
      </c>
      <c r="O1344" s="20" t="s">
        <v>4571</v>
      </c>
      <c r="P1344" s="21">
        <v>2100150042352</v>
      </c>
      <c r="Q1344" s="20" t="s">
        <v>72</v>
      </c>
      <c r="R1344" s="16" t="str">
        <f t="shared" si="342"/>
        <v>ADF Including TSF</v>
      </c>
      <c r="S1344" s="16" t="str">
        <f t="shared" si="357"/>
        <v>K</v>
      </c>
      <c r="T1344" s="16" t="str">
        <f t="shared" si="356"/>
        <v>ADF Countries</v>
      </c>
      <c r="U1344" s="16" t="str">
        <f t="shared" si="343"/>
        <v>Non-Transition States</v>
      </c>
      <c r="V1344" s="22" t="str">
        <f>IF(ISNUMBER(MATCH(A1344, {"Gabon","Sudan","Niger","Mali","Burkina Faso","Guinea"}, 0)), "De Facto Countries", "Non-De Facto Countries")</f>
        <v>Non-De Facto Countries</v>
      </c>
      <c r="W1344" s="16" t="str">
        <f t="shared" si="354"/>
        <v>East</v>
      </c>
      <c r="X1344" s="16" t="str">
        <f t="shared" si="355"/>
        <v>Multi-Sector</v>
      </c>
      <c r="Y1344" s="23">
        <f>Table2[[#This Row],[Approved Amount_UA Equivalent]]/5</f>
        <v>4600000</v>
      </c>
      <c r="Z1344" s="23">
        <f>Table2[[#This Row],[Approved Amount_UA Equivalent]]/5</f>
        <v>4600000</v>
      </c>
      <c r="AA1344" s="23">
        <f>Table2[[#This Row],[Approved Amount_UA Equivalent]]/5</f>
        <v>4600000</v>
      </c>
      <c r="AB1344" s="23">
        <f>Table2[[#This Row],[Approved Amount_UA Equivalent]]/5</f>
        <v>4600000</v>
      </c>
      <c r="AC1344" s="23">
        <f>Table2[[#This Row],[Approved Amount_UA Equivalent]]/5</f>
        <v>4600000</v>
      </c>
      <c r="AD1344" s="23">
        <f>SUM(Table2[[#This Row],[Feed Africa ]:[Improve Quality Of Life ]])</f>
        <v>23000000</v>
      </c>
      <c r="AE1344" s="16" t="b">
        <f>Table2[[#This Row],[Total HI5]]=Table2[[#This Row],[Approved Amount_UA Equivalent]]</f>
        <v>1</v>
      </c>
      <c r="AF1344" s="24">
        <v>20</v>
      </c>
      <c r="AG1344" s="20" t="str">
        <f t="shared" si="344"/>
        <v>Policy and Result Based Op</v>
      </c>
      <c r="AH1344" s="24" t="e">
        <f>VLOOKUP(Table2[[#This Row],[SAP Code]],[25]DATA!$A:$G,7,FALSE)</f>
        <v>#N/A</v>
      </c>
      <c r="AI1344" s="20" t="str">
        <f t="shared" si="345"/>
        <v>Policy-Based Lending</v>
      </c>
      <c r="AJ1344" s="25" t="s">
        <v>254</v>
      </c>
      <c r="AK1344" s="25" t="s">
        <v>255</v>
      </c>
      <c r="AL1344" s="23" t="str" cm="1">
        <f t="array" ref="AL1344">_xlfn.SWITCH(AK1344,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44" s="26">
        <v>1</v>
      </c>
      <c r="AN1344" s="25" t="str">
        <f t="shared" si="353"/>
        <v>Sovereign</v>
      </c>
      <c r="AO1344" s="27">
        <v>1</v>
      </c>
      <c r="AP1344" s="23">
        <f>Table2[[#This Row],[Approved Amount_UA Equivalent]]/1000000</f>
        <v>23</v>
      </c>
      <c r="AQ1344" s="19">
        <f t="shared" si="346"/>
        <v>30.60932</v>
      </c>
      <c r="AR1344" s="23" t="str">
        <f t="shared" si="347"/>
        <v>21-30</v>
      </c>
      <c r="AS1344" s="23" t="str">
        <f t="shared" si="348"/>
        <v>21-40</v>
      </c>
      <c r="AT1344" s="23" t="str">
        <f t="shared" si="349"/>
        <v>1-40</v>
      </c>
      <c r="AU1344" s="23" t="str">
        <f t="shared" si="350"/>
        <v>&lt;1-50 Mn</v>
      </c>
      <c r="AV1344" s="23">
        <f>Table2[[#This Row],[Amount]]</f>
        <v>23000000</v>
      </c>
      <c r="AW1344" s="23" t="str">
        <f t="shared" si="351"/>
        <v>Jul 2020</v>
      </c>
      <c r="AX1344" s="28">
        <f>IFERROR(VLOOKUP(Table2[[#This Row],[SAP Code]],[26]_16!A:B,2,FALSE),0)</f>
        <v>0</v>
      </c>
      <c r="AY1344" s="28">
        <f>IFERROR(VLOOKUP(Table2[[#This Row],[SAP Code]],[26]_16!D:E,2,FALSE)/ 1000000, 0)</f>
        <v>0</v>
      </c>
      <c r="AZ1344" s="28">
        <f>IFERROR(VLOOKUP(Table2[[#This Row],[SAP Code]],[26]_16!G:H,2,FALSE)/ 1000000, 0)</f>
        <v>0</v>
      </c>
      <c r="BA1344" s="28">
        <f>IFERROR(VLOOKUP(Table2[[#This Row],[SAP Code]],[26]_16!J:K,2,FALSE)/ 1000000, 0)</f>
        <v>0</v>
      </c>
      <c r="BB1344" s="28">
        <f>IFERROR(VLOOKUP(Table2[[#This Row],[SAP Code]],[26]_16!M:N,2,FALSE)/ 1000000, 0)</f>
        <v>0</v>
      </c>
      <c r="BC1344" s="28">
        <f>IFERROR(VLOOKUP(Table2[[#This Row],[SAP Code]],[26]_16!P:Q,2,FALSE),0)</f>
        <v>0</v>
      </c>
      <c r="BD1344" s="28">
        <f>IFERROR(VLOOKUP(Table2[[#This Row],[SAP Code]],[26]_16!S:T,2,FALSE),0)</f>
        <v>23</v>
      </c>
      <c r="BE1344" s="28">
        <f>IFERROR(VLOOKUP(Table2[[#This Row],[SAP Code]],[26]_16!V:W,2,FALSE)/ 1000000, 0)</f>
        <v>0</v>
      </c>
      <c r="BF1344" s="28">
        <f>IFERROR(VLOOKUP(Table2[[#This Row],[SAP Code]],[26]_16!Y:Z,2,FALSE)/ 1000000, 0)</f>
        <v>0</v>
      </c>
      <c r="BG1344" s="28" t="str">
        <f>IFERROR(VLOOKUP(Table2[[#This Row],[SAP Code]],[26]port!$A:$AD,30,FALSE),"unknown")</f>
        <v>CLSD</v>
      </c>
      <c r="BH1344" s="29" t="str">
        <f t="shared" si="352"/>
        <v>Number of operations completed out of the net approved of that year</v>
      </c>
      <c r="BI1344" s="16"/>
    </row>
    <row r="1345" spans="1:61" ht="17.100000000000001" customHeight="1">
      <c r="A1345" s="38" t="s">
        <v>872</v>
      </c>
      <c r="B1345" s="16" t="s">
        <v>4572</v>
      </c>
      <c r="C1345" s="16" t="s">
        <v>4573</v>
      </c>
      <c r="D1345" s="16" t="s">
        <v>4574</v>
      </c>
      <c r="E1345" s="18">
        <v>44036</v>
      </c>
      <c r="F1345" s="16" t="s">
        <v>876</v>
      </c>
      <c r="G1345" s="16" t="s">
        <v>255</v>
      </c>
      <c r="H1345" s="16" t="s">
        <v>81</v>
      </c>
      <c r="I1345" s="16" t="s">
        <v>250</v>
      </c>
      <c r="J1345" s="16" t="s">
        <v>83</v>
      </c>
      <c r="K1345" s="16" t="s">
        <v>69</v>
      </c>
      <c r="L1345" s="16" t="s">
        <v>85</v>
      </c>
      <c r="M1345" s="19">
        <v>10980000</v>
      </c>
      <c r="N1345" s="19">
        <v>10980000</v>
      </c>
      <c r="O1345" s="20" t="s">
        <v>4575</v>
      </c>
      <c r="P1345" s="21">
        <v>2100155040747</v>
      </c>
      <c r="Q1345" s="20" t="s">
        <v>72</v>
      </c>
      <c r="R1345" s="16" t="str">
        <f t="shared" si="342"/>
        <v>ADF Including TSF</v>
      </c>
      <c r="S1345" s="16" t="str">
        <f t="shared" si="357"/>
        <v>K</v>
      </c>
      <c r="T1345" s="16" t="str">
        <f t="shared" si="356"/>
        <v>ADF Countries</v>
      </c>
      <c r="U1345" s="16" t="str">
        <f t="shared" si="343"/>
        <v>Transition States</v>
      </c>
      <c r="V1345" s="22" t="str">
        <f>IF(ISNUMBER(MATCH(A1345, {"Gabon","Sudan","Niger","Mali","Burkina Faso","Guinea"}, 0)), "De Facto Countries", "Non-De Facto Countries")</f>
        <v>Non-De Facto Countries</v>
      </c>
      <c r="W1345" s="16" t="str">
        <f t="shared" si="354"/>
        <v>East</v>
      </c>
      <c r="X1345" s="16" t="str">
        <f t="shared" si="355"/>
        <v>Multi-Sector</v>
      </c>
      <c r="Y1345" s="23">
        <f>Table2[[#This Row],[Approved Amount_UA Equivalent]]/5</f>
        <v>2196000</v>
      </c>
      <c r="Z1345" s="23">
        <f>Table2[[#This Row],[Approved Amount_UA Equivalent]]/5</f>
        <v>2196000</v>
      </c>
      <c r="AA1345" s="23">
        <f>Table2[[#This Row],[Approved Amount_UA Equivalent]]/5</f>
        <v>2196000</v>
      </c>
      <c r="AB1345" s="23">
        <f>Table2[[#This Row],[Approved Amount_UA Equivalent]]/5</f>
        <v>2196000</v>
      </c>
      <c r="AC1345" s="23">
        <f>Table2[[#This Row],[Approved Amount_UA Equivalent]]/5</f>
        <v>2196000</v>
      </c>
      <c r="AD1345" s="23">
        <f>SUM(Table2[[#This Row],[Feed Africa ]:[Improve Quality Of Life ]])</f>
        <v>10980000</v>
      </c>
      <c r="AE1345" s="16" t="b">
        <f>Table2[[#This Row],[Total HI5]]=Table2[[#This Row],[Approved Amount_UA Equivalent]]</f>
        <v>1</v>
      </c>
      <c r="AF1345" s="24">
        <v>21</v>
      </c>
      <c r="AG1345" s="20" t="str">
        <f t="shared" si="344"/>
        <v>Policy and Result Based Op</v>
      </c>
      <c r="AH1345" s="24" t="e">
        <f>VLOOKUP(Table2[[#This Row],[SAP Code]],[25]DATA!$A:$G,7,FALSE)</f>
        <v>#N/A</v>
      </c>
      <c r="AI1345" s="20" t="str">
        <f t="shared" si="345"/>
        <v>Policy-Based Lending</v>
      </c>
      <c r="AJ1345" s="25" t="s">
        <v>254</v>
      </c>
      <c r="AK1345" s="25" t="s">
        <v>255</v>
      </c>
      <c r="AL1345" s="23" t="str" cm="1">
        <f t="array" ref="AL1345">_xlfn.SWITCH(AK1345,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45" s="26">
        <v>1</v>
      </c>
      <c r="AN1345" s="25" t="str">
        <f t="shared" si="353"/>
        <v>Sovereign</v>
      </c>
      <c r="AO1345" s="27">
        <v>0.5</v>
      </c>
      <c r="AP1345" s="23">
        <f>Table2[[#This Row],[Approved Amount_UA Equivalent]]/1000000</f>
        <v>10.98</v>
      </c>
      <c r="AQ1345" s="19">
        <f t="shared" si="346"/>
        <v>14.612623200000002</v>
      </c>
      <c r="AR1345" s="23" t="str">
        <f t="shared" si="347"/>
        <v>11-20</v>
      </c>
      <c r="AS1345" s="23" t="str">
        <f t="shared" si="348"/>
        <v>1-20</v>
      </c>
      <c r="AT1345" s="23" t="str">
        <f t="shared" si="349"/>
        <v>1-40</v>
      </c>
      <c r="AU1345" s="23" t="str">
        <f t="shared" si="350"/>
        <v>&lt;1-50 Mn</v>
      </c>
      <c r="AV1345" s="23">
        <f>Table2[[#This Row],[Amount]]</f>
        <v>10980000</v>
      </c>
      <c r="AW1345" s="23" t="str">
        <f t="shared" si="351"/>
        <v>Jul 2020</v>
      </c>
      <c r="AX1345" s="28">
        <f>IFERROR(VLOOKUP(Table2[[#This Row],[SAP Code]],[26]_16!A:B,2,FALSE),0)</f>
        <v>0</v>
      </c>
      <c r="AY1345" s="28">
        <f>IFERROR(VLOOKUP(Table2[[#This Row],[SAP Code]],[26]_16!D:E,2,FALSE)/ 1000000, 0)</f>
        <v>0</v>
      </c>
      <c r="AZ1345" s="28">
        <f>IFERROR(VLOOKUP(Table2[[#This Row],[SAP Code]],[26]_16!G:H,2,FALSE)/ 1000000, 0)</f>
        <v>0</v>
      </c>
      <c r="BA1345" s="28">
        <f>IFERROR(VLOOKUP(Table2[[#This Row],[SAP Code]],[26]_16!J:K,2,FALSE)/ 1000000, 0)</f>
        <v>0</v>
      </c>
      <c r="BB1345" s="28">
        <f>IFERROR(VLOOKUP(Table2[[#This Row],[SAP Code]],[26]_16!M:N,2,FALSE)/ 1000000, 0)</f>
        <v>0</v>
      </c>
      <c r="BC1345" s="28">
        <f>IFERROR(VLOOKUP(Table2[[#This Row],[SAP Code]],[26]_16!P:Q,2,FALSE),0)</f>
        <v>18.3</v>
      </c>
      <c r="BD1345" s="28">
        <f>IFERROR(VLOOKUP(Table2[[#This Row],[SAP Code]],[26]_16!S:T,2,FALSE),0)</f>
        <v>0</v>
      </c>
      <c r="BE1345" s="28">
        <f>IFERROR(VLOOKUP(Table2[[#This Row],[SAP Code]],[26]_16!V:W,2,FALSE)/ 1000000, 0)</f>
        <v>0</v>
      </c>
      <c r="BF1345" s="28">
        <f>IFERROR(VLOOKUP(Table2[[#This Row],[SAP Code]],[26]_16!Y:Z,2,FALSE)/ 1000000, 0)</f>
        <v>0</v>
      </c>
      <c r="BG1345" s="28" t="str">
        <f>IFERROR(VLOOKUP(Table2[[#This Row],[SAP Code]],[26]port!$A:$AD,30,FALSE),"unknown")</f>
        <v>COMP</v>
      </c>
      <c r="BH1345" s="29" t="str">
        <f t="shared" si="352"/>
        <v>Number of operations completed out of the net approved of that year</v>
      </c>
      <c r="BI1345" s="16"/>
    </row>
    <row r="1346" spans="1:61" ht="17.100000000000001" customHeight="1">
      <c r="A1346" s="38" t="s">
        <v>872</v>
      </c>
      <c r="B1346" s="16" t="s">
        <v>4572</v>
      </c>
      <c r="C1346" s="16" t="s">
        <v>4576</v>
      </c>
      <c r="D1346" s="16" t="s">
        <v>4574</v>
      </c>
      <c r="E1346" s="18">
        <v>44036</v>
      </c>
      <c r="F1346" s="16" t="s">
        <v>876</v>
      </c>
      <c r="G1346" s="16" t="s">
        <v>255</v>
      </c>
      <c r="H1346" s="16" t="s">
        <v>81</v>
      </c>
      <c r="I1346" s="16" t="s">
        <v>250</v>
      </c>
      <c r="J1346" s="16" t="s">
        <v>2463</v>
      </c>
      <c r="K1346" s="16" t="s">
        <v>69</v>
      </c>
      <c r="L1346" s="16" t="s">
        <v>85</v>
      </c>
      <c r="M1346" s="19">
        <v>7320000</v>
      </c>
      <c r="N1346" s="19">
        <v>7320000</v>
      </c>
      <c r="O1346" s="20" t="s">
        <v>4575</v>
      </c>
      <c r="P1346" s="21">
        <v>5900155016269</v>
      </c>
      <c r="Q1346" s="20" t="s">
        <v>72</v>
      </c>
      <c r="R1346" s="16" t="str">
        <f t="shared" ref="R1346:R1409" si="358">IF(J1346="ADB","ADB Public",IF(J1346="ADB Private Sector","ADB Private",IF(J1346="ADF","ADF Including TSF",IF(J1346="Africa Growing Together Fund (AGTF)","AGTF",IF(J1346="Climate Investment Funds (CIF)","CIF",IF(J1346="Climate Investment Funds (CIF) - CTF","CIF",IF(J1346="Climate Investment Funds (CIF) - SCF - FIP","CIF",IF(J1346="Climate Investment Funds (CIF) - SCF - SREP","CIF",IF(J1346="ClimDev-Africa Special Fund (CDSF)","ClimDev",IF(J1346="Global Environment Facility (GEF)","GEF",IF(J1346="Multi-Donor Trust Fund for Zimbabwe (ZIM-FUND)","ZimFund",IF(J1346="NTF","NTF",IF(J1346="Sustainable Energy Fund for Africa (SEFA)","SEFA",IF(J1346="Technical Assistance Fund for Middle Income Countries (MIC-TAF)","MICTAF",IF(J1346="Transition Support Facility (TSF)","ADF Including TSF",IF(J1346="Transition Support Facility (TSF) - ACW (Pillar II)","ADF Including TSF",IF(J1346="Transition Support Facility (TSF) - SSW","ADF Including TSF",IF(J1346="Transition Support Facility (TSF) - SSW (Pillar I)","ADF Including TSF",IF(J1346="Transition Support Facility (TSF) - SSW (Pillar I) - SIF","ADF Including TSF",IF(J1346="Transition Support Facility (TSF) - SSW (Pillar I) - Unallocated Reserve","ADF Including TSF",IF(J1346="Transition Support Facility (TSF) - SSW (Pillar I) - Unallocated Reserves","ADF Including TSF",IF(J1346="Transition Support Facility (TSF) - TSW (Pillar III)","ADF Including TSF",IF(J1346="Transition Support Facility (TSF) - Unallocated Reserves","ADF Including TSF","OTHERS")))))))))))))))))))))))</f>
        <v>ADF Including TSF</v>
      </c>
      <c r="S1346" s="16" t="str">
        <f t="shared" si="357"/>
        <v>K</v>
      </c>
      <c r="T1346" s="16" t="str">
        <f t="shared" si="356"/>
        <v>ADF Countries</v>
      </c>
      <c r="U1346" s="16" t="str">
        <f t="shared" ref="U1346:U1409" si="359">IF(A1346="Algeria","Non-Transition States",
IF(A1346="Angola","Non-Transition States",
IF(A1346="Benin","Non-Transition States",
IF(A1346="Botswana","Non-Transition States",
IF(A1346="Burkina Faso","Transition States",
IF(A1346="Burundi","Transition States",
IF(A1346="Cameroon","Non-Transition States",
IF(A1346="Cape Verde","Non-Transition States",
IF(A1346="Central African Republic","Transition States",
IF(A1346="Centrafrique","Transition States",
IF(A1346="Chad","Transition States",
IF(A1346="Comoros","Transition States",
IF(A1346="Congo CG","Non-Transition States",
IF(A1346="Congo","Non-Transition States",
IF(A1346="Côte D'Ivoire","Non-Transition States",
IF(A1346="Dem Rep Congo","Transition States",
IF(A1346="DEMOCRATIC REPUBLIC OF THE CONGO","Transition States",
IF(A1346="Djibouti","Transition States",
IF(A1346="Egypt","Non-Transition States",
IF(A1346="Eq Guinea","Non-Transition States",
IF(A1346="Equatorial Guinea","Non-Transition States",
IF(A1346="Eritrea","Transition States",
IF(A1346="Swaziland","Non-Transition States",
IF(A1346="Eswatini","Non-Transition States",
IF(A1346="Ethiopia","Non-Transition States",
IF(A1346="Gabon","Non-Transition States",
IF(A1346="Gambia","Transition States",
IF(A1346="Ghana","Non-Transition States",
IF(A1346="Guinea","Transition States",
IF(A1346="Guinea-Bissau","Transition States",
IF(A1346="Kenya","Non-Transition States",
IF(A1346="Lesotho","Non-Transition States",
IF(A1346="Liberia","Transition States",
IF(A1346="Libya","Non-Transition States",
IF(A1346="Madagascar","Transition States",
IF(A1346="Malawi","Non-Transition States",
IF(A1346="Mali","Transition States",
IF(A1346="Mauritania","Non-Transition States",
IF(A1346="Mauritius","Non-Transition States",
IF(A1346="Morocco","Non-Transition States",
IF(A1346="Mozambique","Transition States",
IF(A1346="Multi","Multinational",
IF(A1346="Multinational","Multinational",
IF(A1346="Namibia","Non-Transition States",
IF(A1346="Niger","Transition States",
IF(A1346="Nigeria","Non-Transition States",
IF(A1346="Rwanda","Non-Transition States",
IF(A1346="Sao Tome &amp; Principe","Non-Transition States",
IF(A1346="Sao Tome","Non-Transition States",
IF(A1346="Senegal","Non-Transition States",
IF(A1346="Seychelles","Non-Transition States",
IF(A1346="Sierra Leone","Transition States",
IF(A1346="Somalia","Transition States",
IF(A1346="South Africa","Non-Transition States",
IF(A1346="South Sudan","Transition States",
IF(A1346="Sudan","Transition States",
IF(A1346="Tanzania","Non-Transition States",
IF(A1346="Togo","Transition States",
IF(A1346="Tunisia","Non-Transition States",
IF(A1346="Uganda","Non-Transition States",
IF(A1346="Zambia","Non-Transition States",
IF(A1346="Zimbabwe","Transition States",
IF(A1346="Multi-Countries","Multinational","")))))))))))))))))))))))))))))))))))))))))))))))))))))))))))))))</f>
        <v>Transition States</v>
      </c>
      <c r="V1346" s="22" t="str">
        <f>IF(ISNUMBER(MATCH(A1346, {"Gabon","Sudan","Niger","Mali","Burkina Faso","Guinea"}, 0)), "De Facto Countries", "Non-De Facto Countries")</f>
        <v>Non-De Facto Countries</v>
      </c>
      <c r="W1346" s="16" t="str">
        <f t="shared" si="354"/>
        <v>East</v>
      </c>
      <c r="X1346" s="16" t="str">
        <f t="shared" si="355"/>
        <v>Multi-Sector</v>
      </c>
      <c r="Y1346" s="23">
        <f>Table2[[#This Row],[Approved Amount_UA Equivalent]]/5</f>
        <v>1464000</v>
      </c>
      <c r="Z1346" s="23">
        <f>Table2[[#This Row],[Approved Amount_UA Equivalent]]/5</f>
        <v>1464000</v>
      </c>
      <c r="AA1346" s="23">
        <f>Table2[[#This Row],[Approved Amount_UA Equivalent]]/5</f>
        <v>1464000</v>
      </c>
      <c r="AB1346" s="23">
        <f>Table2[[#This Row],[Approved Amount_UA Equivalent]]/5</f>
        <v>1464000</v>
      </c>
      <c r="AC1346" s="23">
        <f>Table2[[#This Row],[Approved Amount_UA Equivalent]]/5</f>
        <v>1464000</v>
      </c>
      <c r="AD1346" s="23">
        <f>SUM(Table2[[#This Row],[Feed Africa ]:[Improve Quality Of Life ]])</f>
        <v>7320000</v>
      </c>
      <c r="AE1346" s="16" t="b">
        <f>Table2[[#This Row],[Total HI5]]=Table2[[#This Row],[Approved Amount_UA Equivalent]]</f>
        <v>1</v>
      </c>
      <c r="AF1346" s="24">
        <v>21</v>
      </c>
      <c r="AG1346" s="20" t="str">
        <f t="shared" ref="AG1346:AG1409" si="360">IF(AF1346=10,"Investment Project",IF(AF1346=11,"Line of Credit",IF(AF1346=12,"Investment Project",IF(AF1346=13,"Investment Project",IF(AF1346=20,"Policy and Result Based Op",IF(AF1346=21,"Policy and Result Based Op",IF(AF1346=22,"Restructuring",IF(AF1346=23,"Policy and Result Based Op",IF(AF1346=32,"Technical Assistance &amp; Study",IF(AF1346=40,"ISP and Investment Project",IF(AF1346=41,"ISP and Investment Project",IF(AF1346=42,"Investment Project",IF(AF1346=43,"Technical Assistance &amp; Study",IF(AF1346=44,"Institutional Support",IF(AF1346=46,"Institutional Support",IF(AF1346=50,"Emergency Assistance",IF(AF1346=51,"Emergency Assistance",IF(AF1346=70,"Equity and Guarantee",IF(AF1346=75,"Equity and Guarantee",IF(AF1346=82,"Micro Financing",IF(AF1346=83,"Policy and Result Based Op",IF(AF1346=84,"ISP and Investment Project",IF(AF1346=85,"ISP and Investment Project",IF(AF1346=86,"Technical Assistance &amp; Study",IF(AF1346=90,"Investment Project",IF(AF1346=30,"Investment Project",""))))))))))))))))))))))))))</f>
        <v>Policy and Result Based Op</v>
      </c>
      <c r="AH1346" s="24" t="e">
        <f>VLOOKUP(Table2[[#This Row],[SAP Code]],[25]DATA!$A:$G,7,FALSE)</f>
        <v>#N/A</v>
      </c>
      <c r="AI1346" s="20" t="str">
        <f t="shared" ref="AI1346:AI1409" si="361">IF(AG1346="Policy and Result Based Op","Policy-Based Lending",
IF(AND(X1346="Agriculture",OR(AG1346="ISP and Investment Project",AG1346="Investment Project")),"Infrastructure",
IF(AND(X1346="Environment",OR(AG1346="ISP and Investment Project",AG1346="Investment Project")),"Infrastructure",
IF(AND(X1346="ICT",OR(AG1346="ISP and Investment Project",AG1346="Investment Project")),"Infrastructure",
IF(AND(X1346="Power",OR(AG1346="ISP and Investment Project",AG1346="Investment Project")),"Infrastructure",
IF(AND(X1346="Transport",OR(AG1346="ISP and Investment Project",AG1346="Investment Project")),"Infrastructure",
IF(AND(X1346="Urban Developm.",OR(AG1346="ISP and Investment Project",AG1346="Investment Project")),"Infrastructure",
IF(AND(X1346="WASH Sector",OR(AG1346="ISP and Investment Project",AG1346="Investment Project")),"Infrastructure","Other Investment"))))))))</f>
        <v>Policy-Based Lending</v>
      </c>
      <c r="AJ1346" s="25" t="s">
        <v>254</v>
      </c>
      <c r="AK1346" s="25" t="s">
        <v>255</v>
      </c>
      <c r="AL1346" s="23" t="str" cm="1">
        <f t="array" ref="AL1346">_xlfn.SWITCH(AK1346,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46" s="26">
        <v>1</v>
      </c>
      <c r="AN1346" s="25" t="str">
        <f t="shared" si="353"/>
        <v>Sovereign</v>
      </c>
      <c r="AO1346" s="27">
        <v>0.5</v>
      </c>
      <c r="AP1346" s="23">
        <f>Table2[[#This Row],[Approved Amount_UA Equivalent]]/1000000</f>
        <v>7.32</v>
      </c>
      <c r="AQ1346" s="19">
        <f t="shared" ref="AQ1346:AQ1409" si="362">(N1346*1.33084)/1000000</f>
        <v>9.7417487999999999</v>
      </c>
      <c r="AR1346" s="23" t="str">
        <f t="shared" ref="AR1346:AR1409" si="363">ROUNDUP(AP1346/10,0)*10-9&amp;"-"&amp;ROUNDUP(AP1346/10,0)*10</f>
        <v>1-10</v>
      </c>
      <c r="AS1346" s="23" t="str">
        <f t="shared" ref="AS1346:AS1409" si="364">ROUNDUP(AP1346/20,0)*20-19&amp;"-"&amp;ROUNDUP(AP1346/20,0)*20</f>
        <v>1-20</v>
      </c>
      <c r="AT1346" s="23" t="str">
        <f t="shared" ref="AT1346:AT1409" si="365">ROUNDUP(AP1346/40,0)*40-39&amp;"-"&amp;ROUNDUP(AP1346/40,0)*40</f>
        <v>1-40</v>
      </c>
      <c r="AU1346" s="23" t="str">
        <f t="shared" ref="AU1346:AU1409" si="366">IF(AP1346&lt;=50,"&lt;1-50 Mn",IF(AP1346&lt;=100,"50-100 Mn",IF(AP1346&lt;=200,"100-200 Mn",IF(AP1346&lt;=300,"100-300 Mn","&gt;300 Mn"))))</f>
        <v>&lt;1-50 Mn</v>
      </c>
      <c r="AV1346" s="23">
        <f>Table2[[#This Row],[Amount]]</f>
        <v>7320000</v>
      </c>
      <c r="AW1346" s="23" t="str">
        <f t="shared" ref="AW1346:AW1409" si="367">TEXT(E1346, "mmm yyyy")</f>
        <v>Jul 2020</v>
      </c>
      <c r="AX1346" s="28">
        <f>IFERROR(VLOOKUP(Table2[[#This Row],[SAP Code]],[26]_16!A:B,2,FALSE),0)</f>
        <v>0</v>
      </c>
      <c r="AY1346" s="28">
        <f>IFERROR(VLOOKUP(Table2[[#This Row],[SAP Code]],[26]_16!D:E,2,FALSE)/ 1000000, 0)</f>
        <v>0</v>
      </c>
      <c r="AZ1346" s="28">
        <f>IFERROR(VLOOKUP(Table2[[#This Row],[SAP Code]],[26]_16!G:H,2,FALSE)/ 1000000, 0)</f>
        <v>0</v>
      </c>
      <c r="BA1346" s="28">
        <f>IFERROR(VLOOKUP(Table2[[#This Row],[SAP Code]],[26]_16!J:K,2,FALSE)/ 1000000, 0)</f>
        <v>0</v>
      </c>
      <c r="BB1346" s="28">
        <f>IFERROR(VLOOKUP(Table2[[#This Row],[SAP Code]],[26]_16!M:N,2,FALSE)/ 1000000, 0)</f>
        <v>0</v>
      </c>
      <c r="BC1346" s="28">
        <f>IFERROR(VLOOKUP(Table2[[#This Row],[SAP Code]],[26]_16!P:Q,2,FALSE),0)</f>
        <v>18.3</v>
      </c>
      <c r="BD1346" s="28">
        <f>IFERROR(VLOOKUP(Table2[[#This Row],[SAP Code]],[26]_16!S:T,2,FALSE),0)</f>
        <v>0</v>
      </c>
      <c r="BE1346" s="28">
        <f>IFERROR(VLOOKUP(Table2[[#This Row],[SAP Code]],[26]_16!V:W,2,FALSE)/ 1000000, 0)</f>
        <v>0</v>
      </c>
      <c r="BF1346" s="28">
        <f>IFERROR(VLOOKUP(Table2[[#This Row],[SAP Code]],[26]_16!Y:Z,2,FALSE)/ 1000000, 0)</f>
        <v>0</v>
      </c>
      <c r="BG1346" s="28" t="str">
        <f>IFERROR(VLOOKUP(Table2[[#This Row],[SAP Code]],[26]port!$A:$AD,30,FALSE),"unknown")</f>
        <v>COMP</v>
      </c>
      <c r="BH1346" s="29" t="str">
        <f t="shared" ref="BH1346:BH1409" si="368">IF(BG1346="ABAN", "Number of operations Cancelled before completion",
IF(OR(BG1346="APVD", BG1346="OnGo"), "Ongoing",
IF(OR(BG1346="CLSD", BG1346="COMP"), "Number of operations completed out of the net approved of that year",
IF(BG1346="TERM", "Number of operations Cancelled before completion",
IF(BG1346="unknown", "Unknown", "Not Defined")))))</f>
        <v>Number of operations completed out of the net approved of that year</v>
      </c>
      <c r="BI1346" s="16"/>
    </row>
    <row r="1347" spans="1:61" ht="17.100000000000001" customHeight="1">
      <c r="A1347" s="16" t="s">
        <v>365</v>
      </c>
      <c r="B1347" s="16" t="s">
        <v>4572</v>
      </c>
      <c r="C1347" s="16" t="s">
        <v>4577</v>
      </c>
      <c r="D1347" s="16" t="s">
        <v>4574</v>
      </c>
      <c r="E1347" s="18">
        <v>44036</v>
      </c>
      <c r="F1347" s="16" t="s">
        <v>367</v>
      </c>
      <c r="G1347" s="16" t="s">
        <v>255</v>
      </c>
      <c r="H1347" s="16" t="s">
        <v>81</v>
      </c>
      <c r="I1347" s="16" t="s">
        <v>250</v>
      </c>
      <c r="J1347" s="16" t="s">
        <v>83</v>
      </c>
      <c r="K1347" s="16" t="s">
        <v>69</v>
      </c>
      <c r="L1347" s="16" t="s">
        <v>85</v>
      </c>
      <c r="M1347" s="19">
        <v>30000000</v>
      </c>
      <c r="N1347" s="19">
        <v>30000000</v>
      </c>
      <c r="O1347" s="20" t="s">
        <v>4578</v>
      </c>
      <c r="P1347" s="21">
        <v>2100155040746</v>
      </c>
      <c r="Q1347" s="20" t="s">
        <v>72</v>
      </c>
      <c r="R1347" s="16" t="str">
        <f t="shared" si="358"/>
        <v>ADF Including TSF</v>
      </c>
      <c r="S1347" s="16" t="str">
        <f t="shared" si="357"/>
        <v>K</v>
      </c>
      <c r="T1347" s="16" t="str">
        <f t="shared" si="356"/>
        <v>ADF Countries</v>
      </c>
      <c r="U1347" s="16" t="str">
        <f t="shared" si="359"/>
        <v>Transition States</v>
      </c>
      <c r="V1347" s="22" t="str">
        <f>IF(ISNUMBER(MATCH(A1347, {"Gabon","Sudan","Niger","Mali","Burkina Faso","Guinea"}, 0)), "De Facto Countries", "Non-De Facto Countries")</f>
        <v>Non-De Facto Countries</v>
      </c>
      <c r="W1347" s="16" t="str">
        <f t="shared" si="354"/>
        <v>East</v>
      </c>
      <c r="X1347" s="16" t="str">
        <f t="shared" si="355"/>
        <v>Multi-Sector</v>
      </c>
      <c r="Y1347" s="23">
        <f>Table2[[#This Row],[Approved Amount_UA Equivalent]]/5</f>
        <v>6000000</v>
      </c>
      <c r="Z1347" s="23">
        <f>Table2[[#This Row],[Approved Amount_UA Equivalent]]/5</f>
        <v>6000000</v>
      </c>
      <c r="AA1347" s="23">
        <f>Table2[[#This Row],[Approved Amount_UA Equivalent]]/5</f>
        <v>6000000</v>
      </c>
      <c r="AB1347" s="23">
        <f>Table2[[#This Row],[Approved Amount_UA Equivalent]]/5</f>
        <v>6000000</v>
      </c>
      <c r="AC1347" s="23">
        <f>Table2[[#This Row],[Approved Amount_UA Equivalent]]/5</f>
        <v>6000000</v>
      </c>
      <c r="AD1347" s="23">
        <f>SUM(Table2[[#This Row],[Feed Africa ]:[Improve Quality Of Life ]])</f>
        <v>30000000</v>
      </c>
      <c r="AE1347" s="16" t="b">
        <f>Table2[[#This Row],[Total HI5]]=Table2[[#This Row],[Approved Amount_UA Equivalent]]</f>
        <v>1</v>
      </c>
      <c r="AF1347" s="24">
        <v>20</v>
      </c>
      <c r="AG1347" s="20" t="str">
        <f t="shared" si="360"/>
        <v>Policy and Result Based Op</v>
      </c>
      <c r="AH1347" s="24" t="e">
        <f>VLOOKUP(Table2[[#This Row],[SAP Code]],[25]DATA!$A:$G,7,FALSE)</f>
        <v>#N/A</v>
      </c>
      <c r="AI1347" s="20" t="str">
        <f t="shared" si="361"/>
        <v>Policy-Based Lending</v>
      </c>
      <c r="AJ1347" s="25" t="s">
        <v>254</v>
      </c>
      <c r="AK1347" s="25" t="s">
        <v>255</v>
      </c>
      <c r="AL1347" s="23" t="str" cm="1">
        <f t="array" ref="AL1347">_xlfn.SWITCH(AK1347,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47" s="26">
        <v>1</v>
      </c>
      <c r="AN1347" s="25" t="str">
        <f t="shared" ref="AN1347:AN1410" si="369">IF(AM1347=1,"Sovereign",IF(AM1347&gt;=2,"Non-Sovereign",""))</f>
        <v>Sovereign</v>
      </c>
      <c r="AO1347" s="27">
        <v>1</v>
      </c>
      <c r="AP1347" s="23">
        <f>Table2[[#This Row],[Approved Amount_UA Equivalent]]/1000000</f>
        <v>30</v>
      </c>
      <c r="AQ1347" s="19">
        <f t="shared" si="362"/>
        <v>39.925199999999997</v>
      </c>
      <c r="AR1347" s="23" t="str">
        <f t="shared" si="363"/>
        <v>21-30</v>
      </c>
      <c r="AS1347" s="23" t="str">
        <f t="shared" si="364"/>
        <v>21-40</v>
      </c>
      <c r="AT1347" s="23" t="str">
        <f t="shared" si="365"/>
        <v>1-40</v>
      </c>
      <c r="AU1347" s="23" t="str">
        <f t="shared" si="366"/>
        <v>&lt;1-50 Mn</v>
      </c>
      <c r="AV1347" s="23">
        <f>Table2[[#This Row],[Amount]]</f>
        <v>30000000</v>
      </c>
      <c r="AW1347" s="23" t="str">
        <f t="shared" si="367"/>
        <v>Jul 2020</v>
      </c>
      <c r="AX1347" s="28">
        <f>IFERROR(VLOOKUP(Table2[[#This Row],[SAP Code]],[26]_16!A:B,2,FALSE),0)</f>
        <v>0</v>
      </c>
      <c r="AY1347" s="28">
        <f>IFERROR(VLOOKUP(Table2[[#This Row],[SAP Code]],[26]_16!D:E,2,FALSE)/ 1000000, 0)</f>
        <v>0</v>
      </c>
      <c r="AZ1347" s="28">
        <f>IFERROR(VLOOKUP(Table2[[#This Row],[SAP Code]],[26]_16!G:H,2,FALSE)/ 1000000, 0)</f>
        <v>0</v>
      </c>
      <c r="BA1347" s="28">
        <f>IFERROR(VLOOKUP(Table2[[#This Row],[SAP Code]],[26]_16!J:K,2,FALSE)/ 1000000, 0)</f>
        <v>0</v>
      </c>
      <c r="BB1347" s="28">
        <f>IFERROR(VLOOKUP(Table2[[#This Row],[SAP Code]],[26]_16!M:N,2,FALSE)/ 1000000, 0)</f>
        <v>0</v>
      </c>
      <c r="BC1347" s="28">
        <f>IFERROR(VLOOKUP(Table2[[#This Row],[SAP Code]],[26]_16!P:Q,2,FALSE),0)</f>
        <v>30</v>
      </c>
      <c r="BD1347" s="28">
        <f>IFERROR(VLOOKUP(Table2[[#This Row],[SAP Code]],[26]_16!S:T,2,FALSE),0)</f>
        <v>0</v>
      </c>
      <c r="BE1347" s="28">
        <f>IFERROR(VLOOKUP(Table2[[#This Row],[SAP Code]],[26]_16!V:W,2,FALSE)/ 1000000, 0)</f>
        <v>0</v>
      </c>
      <c r="BF1347" s="28">
        <f>IFERROR(VLOOKUP(Table2[[#This Row],[SAP Code]],[26]_16!Y:Z,2,FALSE)/ 1000000, 0)</f>
        <v>0</v>
      </c>
      <c r="BG1347" s="28" t="str">
        <f>IFERROR(VLOOKUP(Table2[[#This Row],[SAP Code]],[26]port!$A:$AD,30,FALSE),"unknown")</f>
        <v>CLSD</v>
      </c>
      <c r="BH1347" s="29" t="str">
        <f t="shared" si="368"/>
        <v>Number of operations completed out of the net approved of that year</v>
      </c>
      <c r="BI1347" s="16"/>
    </row>
    <row r="1348" spans="1:61" ht="17.100000000000001" customHeight="1">
      <c r="A1348" s="16" t="s">
        <v>299</v>
      </c>
      <c r="B1348" s="16" t="s">
        <v>4579</v>
      </c>
      <c r="C1348" s="16" t="s">
        <v>4580</v>
      </c>
      <c r="D1348" s="16" t="s">
        <v>4581</v>
      </c>
      <c r="E1348" s="18">
        <v>44074</v>
      </c>
      <c r="F1348" s="16" t="s">
        <v>303</v>
      </c>
      <c r="G1348" s="16" t="s">
        <v>126</v>
      </c>
      <c r="H1348" s="16" t="s">
        <v>132</v>
      </c>
      <c r="I1348" s="16" t="s">
        <v>123</v>
      </c>
      <c r="J1348" s="16" t="s">
        <v>261</v>
      </c>
      <c r="K1348" s="16" t="s">
        <v>84</v>
      </c>
      <c r="L1348" s="16" t="s">
        <v>195</v>
      </c>
      <c r="M1348" s="19">
        <v>11000000</v>
      </c>
      <c r="N1348" s="19">
        <v>9223081.1798836216</v>
      </c>
      <c r="O1348" s="20" t="s">
        <v>3811</v>
      </c>
      <c r="P1348" s="21">
        <v>5050200001102</v>
      </c>
      <c r="Q1348" s="20" t="s">
        <v>72</v>
      </c>
      <c r="R1348" s="16" t="str">
        <f t="shared" si="358"/>
        <v>AGTF</v>
      </c>
      <c r="S1348" s="16" t="str">
        <f t="shared" si="357"/>
        <v>E</v>
      </c>
      <c r="T1348" s="16" t="str">
        <f t="shared" si="356"/>
        <v>ADF Countries</v>
      </c>
      <c r="U1348" s="16" t="str">
        <f t="shared" si="359"/>
        <v>Non-Transition States</v>
      </c>
      <c r="V1348" s="22" t="str">
        <f>IF(ISNUMBER(MATCH(A1348, {"Gabon","Sudan","Niger","Mali","Burkina Faso","Guinea"}, 0)), "De Facto Countries", "Non-De Facto Countries")</f>
        <v>Non-De Facto Countries</v>
      </c>
      <c r="W1348" s="16" t="str">
        <f t="shared" ref="W1348:W1411" si="370">IF(A1348="Algeria","North",IF(A1348="Angola","South",IF(A1348="Benin","West",IF(A1348="Botswana","South",IF(A1348="Burkina Faso","West",IF(A1348="Burundi","East",IF(A1348="Cameroon","Central",IF(A1348="Cape Verde","West",IF(A1348="Central African Republic","Central",IF(A1348="Chad","Central",IF(A1348="Comoros","East",IF(A1348="Congo CG","Central",IF(A1348="Côte D'Ivoire","West",IF(A1348="Dem Rep Congo","Central",IF(A1348="Djibouti","East",IF(A1348="Egypt","North",IF(A1348="Equatorial Guinea","Central",IF(A1348="Eritrea","East",IF(A1348="Eswatini","South",IF(A1348="Ethiopia","East",IF(A1348="Gabon","Central",IF(A1348="Gambia","West",IF(A1348="Ghana","West",IF(A1348="Guinea","West",IF(A1348="Guinea-Bissau","West",IF(A1348="Kenya","East",IF(A1348="Lesotho","South",IF(A1348="Liberia","West",IF(A1348="Libya","North",IF(A1348="Madagascar","South",IF(A1348="Malawi","South",IF(A1348="Mali","West",IF(A1348="Mauritania","North",IF(A1348="Mauritius","South",IF(A1348="Morocco","North",IF(A1348="Mozambique","South",IF(A1348="Multinational","Multi",IF(A1348="Namibia","South",IF(A1348="Niger","West",IF(A1348="Nigeria","Nigeria",IF(A1348="Rwanda","East",IF(A1348="Sao Tome &amp; Principe","South",IF(A1348="Senegal","West",IF(A1348="Seychelles","East",IF(A1348="Sierra Leone","West",IF(A1348="Somalia","East",IF(A1348="South Africa","South",IF(A1348="South Sudan","East",IF(A1348="Sudan","East",IF(A1348="Tanzania","East",IF(A1348="Togo","West",IF(A1348="Tunisia","North",IF(A1348="Uganda","East",IF(A1348="Zambia","South",IF(A1348="Zimbabwe","South","Not Listed")))))))))))))))))))))))))))))))))))))))))))))))))))))))</f>
        <v>West</v>
      </c>
      <c r="X1348" s="16" t="str">
        <f t="shared" ref="X1348:X1411" si="371">IF(MID(O1348,6,1)="A","Agriculture",IF(MID(O1348,6,1)="B","Industry",IF(MID(O1348,6,1)="C","Environment",IF(MID(O1348,6,1)="D","Transport",IF(MID(O1348,6,1)="E","WASH Sector",IF(MID(O1348,6,1)="F","Power",IF(MID(O1348,6,1)="G","ICT",IF(MID(O1348,6,1)="H","Finance",IF(MID(O1348,6,1)="I","Social",IF(MID(O1348,6,1)="J","Urban Developm.",IF(MID(O1348,6,1)="K","Multi-Sector","")))))))))))</f>
        <v>WASH Sector</v>
      </c>
      <c r="Y1348" s="23">
        <f>Table2[[#This Row],[Approved Amount_UA Equivalent]]*0.03</f>
        <v>276692.43539650866</v>
      </c>
      <c r="Z1348" s="23">
        <f>Table2[[#This Row],[Approved Amount_UA Equivalent]]*0.01</f>
        <v>92230.811798836221</v>
      </c>
      <c r="AC1348" s="23">
        <f>Table2[[#This Row],[Approved Amount_UA Equivalent]]*0.96</f>
        <v>8854157.9326882772</v>
      </c>
      <c r="AD1348" s="23">
        <f>SUM(Table2[[#This Row],[Feed Africa ]:[Improve Quality Of Life ]])</f>
        <v>9223081.1798836216</v>
      </c>
      <c r="AE1348" s="16" t="b">
        <f>Table2[[#This Row],[Total HI5]]=Table2[[#This Row],[Approved Amount_UA Equivalent]]</f>
        <v>1</v>
      </c>
      <c r="AF1348" s="24">
        <v>10</v>
      </c>
      <c r="AG1348" s="20" t="str">
        <f t="shared" si="360"/>
        <v>Investment Project</v>
      </c>
      <c r="AH1348" s="24" t="e">
        <f>VLOOKUP(Table2[[#This Row],[SAP Code]],[25]DATA!$A:$G,7,FALSE)</f>
        <v>#N/A</v>
      </c>
      <c r="AI1348" s="20" t="str">
        <f t="shared" si="361"/>
        <v>Infrastructure</v>
      </c>
      <c r="AJ1348" s="25" t="s">
        <v>89</v>
      </c>
      <c r="AK1348" s="25" t="s">
        <v>126</v>
      </c>
      <c r="AL1348" s="23" t="str" cm="1">
        <f t="array" ref="AL1348">_xlfn.SWITCH(AK1348,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48" s="26">
        <v>1</v>
      </c>
      <c r="AN1348" s="25" t="str">
        <f t="shared" si="369"/>
        <v>Sovereign</v>
      </c>
      <c r="AO1348" s="27">
        <v>1</v>
      </c>
      <c r="AP1348" s="23">
        <f>Table2[[#This Row],[Approved Amount_UA Equivalent]]/1000000</f>
        <v>9.2230811798836214</v>
      </c>
      <c r="AQ1348" s="19">
        <f t="shared" si="362"/>
        <v>12.274445357436321</v>
      </c>
      <c r="AR1348" s="23" t="str">
        <f t="shared" si="363"/>
        <v>1-10</v>
      </c>
      <c r="AS1348" s="23" t="str">
        <f t="shared" si="364"/>
        <v>1-20</v>
      </c>
      <c r="AT1348" s="23" t="str">
        <f t="shared" si="365"/>
        <v>1-40</v>
      </c>
      <c r="AU1348" s="23" t="str">
        <f t="shared" si="366"/>
        <v>&lt;1-50 Mn</v>
      </c>
      <c r="AV1348" s="23">
        <f>Table2[[#This Row],[Amount]]</f>
        <v>11000000</v>
      </c>
      <c r="AW1348" s="23" t="str">
        <f t="shared" si="367"/>
        <v>Aug 2020</v>
      </c>
      <c r="AX1348" s="28">
        <f>IFERROR(VLOOKUP(Table2[[#This Row],[SAP Code]],[26]_16!A:B,2,FALSE),0)</f>
        <v>0</v>
      </c>
      <c r="AY1348" s="28">
        <f>IFERROR(VLOOKUP(Table2[[#This Row],[SAP Code]],[26]_16!D:E,2,FALSE)/ 1000000, 0)</f>
        <v>0</v>
      </c>
      <c r="AZ1348" s="28">
        <f>IFERROR(VLOOKUP(Table2[[#This Row],[SAP Code]],[26]_16!G:H,2,FALSE)/ 1000000, 0)</f>
        <v>0</v>
      </c>
      <c r="BA1348" s="28">
        <f>IFERROR(VLOOKUP(Table2[[#This Row],[SAP Code]],[26]_16!J:K,2,FALSE)/ 1000000, 0)</f>
        <v>0</v>
      </c>
      <c r="BB1348" s="28">
        <f>IFERROR(VLOOKUP(Table2[[#This Row],[SAP Code]],[26]_16!M:N,2,FALSE)/ 1000000, 0)</f>
        <v>0</v>
      </c>
      <c r="BC1348" s="28">
        <f>IFERROR(VLOOKUP(Table2[[#This Row],[SAP Code]],[26]_16!P:Q,2,FALSE),0)</f>
        <v>0</v>
      </c>
      <c r="BD1348" s="28">
        <f>IFERROR(VLOOKUP(Table2[[#This Row],[SAP Code]],[26]_16!S:T,2,FALSE),0)</f>
        <v>9.6243379999999989E-2</v>
      </c>
      <c r="BE1348" s="28">
        <f>IFERROR(VLOOKUP(Table2[[#This Row],[SAP Code]],[26]_16!V:W,2,FALSE)/ 1000000, 0)</f>
        <v>7.1066052599999985</v>
      </c>
      <c r="BF1348" s="28">
        <f>IFERROR(VLOOKUP(Table2[[#This Row],[SAP Code]],[26]_16!Y:Z,2,FALSE)/ 1000000, 0)</f>
        <v>3.071519E-2</v>
      </c>
      <c r="BG1348" s="28" t="str">
        <f>IFERROR(VLOOKUP(Table2[[#This Row],[SAP Code]],[26]port!$A:$AD,30,FALSE),"unknown")</f>
        <v>OnGo</v>
      </c>
      <c r="BH1348" s="29" t="str">
        <f t="shared" si="368"/>
        <v>Ongoing</v>
      </c>
      <c r="BI1348" s="16"/>
    </row>
    <row r="1349" spans="1:61" ht="17.100000000000001" customHeight="1">
      <c r="A1349" s="16" t="s">
        <v>141</v>
      </c>
      <c r="B1349" s="16" t="s">
        <v>4582</v>
      </c>
      <c r="C1349" s="16" t="s">
        <v>4583</v>
      </c>
      <c r="D1349" s="16" t="s">
        <v>4584</v>
      </c>
      <c r="E1349" s="18">
        <v>44083</v>
      </c>
      <c r="F1349" s="16" t="s">
        <v>3450</v>
      </c>
      <c r="G1349" s="16" t="s">
        <v>115</v>
      </c>
      <c r="H1349" s="37" t="s">
        <v>213</v>
      </c>
      <c r="I1349" s="16" t="s">
        <v>67</v>
      </c>
      <c r="J1349" s="16" t="s">
        <v>83</v>
      </c>
      <c r="K1349" s="16" t="s">
        <v>69</v>
      </c>
      <c r="L1349" s="16" t="s">
        <v>85</v>
      </c>
      <c r="M1349" s="19">
        <v>10000000</v>
      </c>
      <c r="N1349" s="19">
        <v>10000000</v>
      </c>
      <c r="O1349" s="20" t="s">
        <v>4585</v>
      </c>
      <c r="P1349" s="21">
        <v>2100155040836</v>
      </c>
      <c r="Q1349" s="20" t="s">
        <v>87</v>
      </c>
      <c r="R1349" s="16" t="str">
        <f t="shared" si="358"/>
        <v>ADF Including TSF</v>
      </c>
      <c r="S1349" s="16" t="str">
        <f t="shared" si="357"/>
        <v>I</v>
      </c>
      <c r="T1349" s="16" t="str">
        <f t="shared" si="356"/>
        <v>Multinational</v>
      </c>
      <c r="U1349" s="16" t="str">
        <f t="shared" si="359"/>
        <v>Multinational</v>
      </c>
      <c r="V1349" s="22" t="str">
        <f>IF(ISNUMBER(MATCH(A1349, {"Gabon","Sudan","Niger","Mali","Burkina Faso","Guinea"}, 0)), "De Facto Countries", "Non-De Facto Countries")</f>
        <v>Non-De Facto Countries</v>
      </c>
      <c r="W1349" s="16" t="str">
        <f t="shared" si="370"/>
        <v>Multi</v>
      </c>
      <c r="X1349" s="16" t="str">
        <f t="shared" si="371"/>
        <v>Social</v>
      </c>
      <c r="Y1349" s="23"/>
      <c r="AC1349" s="23">
        <f>Table2[[#This Row],[Approved Amount_UA Equivalent]]</f>
        <v>10000000</v>
      </c>
      <c r="AD1349" s="23">
        <f>SUM(Table2[[#This Row],[Feed Africa ]:[Improve Quality Of Life ]])</f>
        <v>10000000</v>
      </c>
      <c r="AE1349" s="16" t="b">
        <f>Table2[[#This Row],[Total HI5]]=Table2[[#This Row],[Approved Amount_UA Equivalent]]</f>
        <v>1</v>
      </c>
      <c r="AF1349" s="24">
        <v>40</v>
      </c>
      <c r="AG1349" s="20" t="str">
        <f t="shared" si="360"/>
        <v>ISP and Investment Project</v>
      </c>
      <c r="AH1349" s="24" t="e">
        <f>VLOOKUP(Table2[[#This Row],[SAP Code]],[25]DATA!$A:$G,7,FALSE)</f>
        <v>#N/A</v>
      </c>
      <c r="AI1349" s="20" t="str">
        <f t="shared" si="361"/>
        <v>Other Investment</v>
      </c>
      <c r="AJ1349" s="25" t="s">
        <v>73</v>
      </c>
      <c r="AK1349" s="25" t="s">
        <v>115</v>
      </c>
      <c r="AL1349" s="23" t="str" cm="1">
        <f t="array" ref="AL1349">_xlfn.SWITCH(AK1349,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49" s="26">
        <v>1</v>
      </c>
      <c r="AN1349" s="25" t="str">
        <f t="shared" si="369"/>
        <v>Sovereign</v>
      </c>
      <c r="AO1349" s="27">
        <v>0.5</v>
      </c>
      <c r="AP1349" s="23">
        <f>Table2[[#This Row],[Approved Amount_UA Equivalent]]/1000000</f>
        <v>10</v>
      </c>
      <c r="AQ1349" s="19">
        <f t="shared" si="362"/>
        <v>13.308400000000001</v>
      </c>
      <c r="AR1349" s="23" t="str">
        <f t="shared" si="363"/>
        <v>1-10</v>
      </c>
      <c r="AS1349" s="23" t="str">
        <f t="shared" si="364"/>
        <v>1-20</v>
      </c>
      <c r="AT1349" s="23" t="str">
        <f t="shared" si="365"/>
        <v>1-40</v>
      </c>
      <c r="AU1349" s="23" t="str">
        <f t="shared" si="366"/>
        <v>&lt;1-50 Mn</v>
      </c>
      <c r="AV1349" s="23">
        <f>Table2[[#This Row],[Amount]]</f>
        <v>10000000</v>
      </c>
      <c r="AW1349" s="23" t="str">
        <f t="shared" si="367"/>
        <v>Sep 2020</v>
      </c>
      <c r="AX1349" s="28">
        <f>IFERROR(VLOOKUP(Table2[[#This Row],[SAP Code]],[26]_16!A:B,2,FALSE),0)</f>
        <v>0</v>
      </c>
      <c r="AY1349" s="28">
        <f>IFERROR(VLOOKUP(Table2[[#This Row],[SAP Code]],[26]_16!D:E,2,FALSE)/ 1000000, 0)</f>
        <v>0</v>
      </c>
      <c r="AZ1349" s="28">
        <f>IFERROR(VLOOKUP(Table2[[#This Row],[SAP Code]],[26]_16!G:H,2,FALSE)/ 1000000, 0)</f>
        <v>0</v>
      </c>
      <c r="BA1349" s="28">
        <f>IFERROR(VLOOKUP(Table2[[#This Row],[SAP Code]],[26]_16!J:K,2,FALSE)/ 1000000, 0)</f>
        <v>0</v>
      </c>
      <c r="BB1349" s="28">
        <f>IFERROR(VLOOKUP(Table2[[#This Row],[SAP Code]],[26]_16!M:N,2,FALSE)/ 1000000, 0)</f>
        <v>0</v>
      </c>
      <c r="BC1349" s="28">
        <f>IFERROR(VLOOKUP(Table2[[#This Row],[SAP Code]],[26]_16!P:Q,2,FALSE),0)</f>
        <v>0</v>
      </c>
      <c r="BD1349" s="28">
        <f>IFERROR(VLOOKUP(Table2[[#This Row],[SAP Code]],[26]_16!S:T,2,FALSE),0)</f>
        <v>4.3802629500000005</v>
      </c>
      <c r="BE1349" s="28">
        <f>IFERROR(VLOOKUP(Table2[[#This Row],[SAP Code]],[26]_16!V:W,2,FALSE)/ 1000000, 0)</f>
        <v>2.7578547000000002</v>
      </c>
      <c r="BF1349" s="28">
        <f>IFERROR(VLOOKUP(Table2[[#This Row],[SAP Code]],[26]_16!Y:Z,2,FALSE)/ 1000000, 0)</f>
        <v>0.10160994999999999</v>
      </c>
      <c r="BG1349" s="28" t="str">
        <f>IFERROR(VLOOKUP(Table2[[#This Row],[SAP Code]],[26]port!$A:$AD,30,FALSE),"unknown")</f>
        <v>OnGo</v>
      </c>
      <c r="BH1349" s="29" t="str">
        <f t="shared" si="368"/>
        <v>Ongoing</v>
      </c>
      <c r="BI1349" s="16"/>
    </row>
    <row r="1350" spans="1:61" ht="17.100000000000001" customHeight="1">
      <c r="A1350" s="16" t="s">
        <v>141</v>
      </c>
      <c r="B1350" s="16" t="s">
        <v>4582</v>
      </c>
      <c r="C1350" s="16" t="s">
        <v>4586</v>
      </c>
      <c r="D1350" s="16" t="s">
        <v>4584</v>
      </c>
      <c r="E1350" s="18">
        <v>44083</v>
      </c>
      <c r="F1350" s="16" t="s">
        <v>3450</v>
      </c>
      <c r="G1350" s="16" t="s">
        <v>115</v>
      </c>
      <c r="H1350" s="37" t="s">
        <v>213</v>
      </c>
      <c r="I1350" s="16" t="s">
        <v>67</v>
      </c>
      <c r="J1350" s="16" t="s">
        <v>1747</v>
      </c>
      <c r="K1350" s="16" t="s">
        <v>69</v>
      </c>
      <c r="L1350" s="16" t="s">
        <v>85</v>
      </c>
      <c r="M1350" s="19">
        <v>10000000</v>
      </c>
      <c r="N1350" s="19">
        <v>10000000</v>
      </c>
      <c r="O1350" s="20" t="s">
        <v>4585</v>
      </c>
      <c r="P1350" s="21">
        <v>5900155016362</v>
      </c>
      <c r="Q1350" s="20" t="s">
        <v>87</v>
      </c>
      <c r="R1350" s="16" t="str">
        <f t="shared" si="358"/>
        <v>ADF Including TSF</v>
      </c>
      <c r="S1350" s="16" t="str">
        <f t="shared" si="357"/>
        <v>I</v>
      </c>
      <c r="T1350" s="16" t="str">
        <f t="shared" si="356"/>
        <v>Multinational</v>
      </c>
      <c r="U1350" s="16" t="str">
        <f t="shared" si="359"/>
        <v>Multinational</v>
      </c>
      <c r="V1350" s="22" t="str">
        <f>IF(ISNUMBER(MATCH(A1350, {"Gabon","Sudan","Niger","Mali","Burkina Faso","Guinea"}, 0)), "De Facto Countries", "Non-De Facto Countries")</f>
        <v>Non-De Facto Countries</v>
      </c>
      <c r="W1350" s="16" t="str">
        <f t="shared" si="370"/>
        <v>Multi</v>
      </c>
      <c r="X1350" s="16" t="str">
        <f t="shared" si="371"/>
        <v>Social</v>
      </c>
      <c r="Y1350" s="23"/>
      <c r="AC1350" s="23">
        <f>Table2[[#This Row],[Approved Amount_UA Equivalent]]</f>
        <v>10000000</v>
      </c>
      <c r="AD1350" s="23">
        <f>SUM(Table2[[#This Row],[Feed Africa ]:[Improve Quality Of Life ]])</f>
        <v>10000000</v>
      </c>
      <c r="AE1350" s="16" t="b">
        <f>Table2[[#This Row],[Total HI5]]=Table2[[#This Row],[Approved Amount_UA Equivalent]]</f>
        <v>1</v>
      </c>
      <c r="AF1350" s="24">
        <v>40</v>
      </c>
      <c r="AG1350" s="20" t="str">
        <f t="shared" si="360"/>
        <v>ISP and Investment Project</v>
      </c>
      <c r="AH1350" s="24" t="e">
        <f>VLOOKUP(Table2[[#This Row],[SAP Code]],[25]DATA!$A:$G,7,FALSE)</f>
        <v>#N/A</v>
      </c>
      <c r="AI1350" s="20" t="str">
        <f t="shared" si="361"/>
        <v>Other Investment</v>
      </c>
      <c r="AJ1350" s="25" t="s">
        <v>73</v>
      </c>
      <c r="AK1350" s="25" t="s">
        <v>115</v>
      </c>
      <c r="AL1350" s="23" t="str" cm="1">
        <f t="array" ref="AL1350">_xlfn.SWITCH(AK1350,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50" s="26">
        <v>1</v>
      </c>
      <c r="AN1350" s="25" t="str">
        <f t="shared" si="369"/>
        <v>Sovereign</v>
      </c>
      <c r="AO1350" s="27">
        <v>0.5</v>
      </c>
      <c r="AP1350" s="23">
        <f>Table2[[#This Row],[Approved Amount_UA Equivalent]]/1000000</f>
        <v>10</v>
      </c>
      <c r="AQ1350" s="19">
        <f t="shared" si="362"/>
        <v>13.308400000000001</v>
      </c>
      <c r="AR1350" s="23" t="str">
        <f t="shared" si="363"/>
        <v>1-10</v>
      </c>
      <c r="AS1350" s="23" t="str">
        <f t="shared" si="364"/>
        <v>1-20</v>
      </c>
      <c r="AT1350" s="23" t="str">
        <f t="shared" si="365"/>
        <v>1-40</v>
      </c>
      <c r="AU1350" s="23" t="str">
        <f t="shared" si="366"/>
        <v>&lt;1-50 Mn</v>
      </c>
      <c r="AV1350" s="23">
        <f>Table2[[#This Row],[Amount]]</f>
        <v>10000000</v>
      </c>
      <c r="AW1350" s="23" t="str">
        <f t="shared" si="367"/>
        <v>Sep 2020</v>
      </c>
      <c r="AX1350" s="28">
        <f>IFERROR(VLOOKUP(Table2[[#This Row],[SAP Code]],[26]_16!A:B,2,FALSE),0)</f>
        <v>0</v>
      </c>
      <c r="AY1350" s="28">
        <f>IFERROR(VLOOKUP(Table2[[#This Row],[SAP Code]],[26]_16!D:E,2,FALSE)/ 1000000, 0)</f>
        <v>0</v>
      </c>
      <c r="AZ1350" s="28">
        <f>IFERROR(VLOOKUP(Table2[[#This Row],[SAP Code]],[26]_16!G:H,2,FALSE)/ 1000000, 0)</f>
        <v>0</v>
      </c>
      <c r="BA1350" s="28">
        <f>IFERROR(VLOOKUP(Table2[[#This Row],[SAP Code]],[26]_16!J:K,2,FALSE)/ 1000000, 0)</f>
        <v>0</v>
      </c>
      <c r="BB1350" s="28">
        <f>IFERROR(VLOOKUP(Table2[[#This Row],[SAP Code]],[26]_16!M:N,2,FALSE)/ 1000000, 0)</f>
        <v>0</v>
      </c>
      <c r="BC1350" s="28">
        <f>IFERROR(VLOOKUP(Table2[[#This Row],[SAP Code]],[26]_16!P:Q,2,FALSE),0)</f>
        <v>0</v>
      </c>
      <c r="BD1350" s="28">
        <f>IFERROR(VLOOKUP(Table2[[#This Row],[SAP Code]],[26]_16!S:T,2,FALSE),0)</f>
        <v>4.3802629500000005</v>
      </c>
      <c r="BE1350" s="28">
        <f>IFERROR(VLOOKUP(Table2[[#This Row],[SAP Code]],[26]_16!V:W,2,FALSE)/ 1000000, 0)</f>
        <v>2.7578547000000002</v>
      </c>
      <c r="BF1350" s="28">
        <f>IFERROR(VLOOKUP(Table2[[#This Row],[SAP Code]],[26]_16!Y:Z,2,FALSE)/ 1000000, 0)</f>
        <v>0.10160994999999999</v>
      </c>
      <c r="BG1350" s="28" t="str">
        <f>IFERROR(VLOOKUP(Table2[[#This Row],[SAP Code]],[26]port!$A:$AD,30,FALSE),"unknown")</f>
        <v>OnGo</v>
      </c>
      <c r="BH1350" s="29" t="str">
        <f t="shared" si="368"/>
        <v>Ongoing</v>
      </c>
      <c r="BI1350" s="16"/>
    </row>
    <row r="1351" spans="1:61" ht="17.100000000000001" customHeight="1">
      <c r="A1351" s="16" t="s">
        <v>1006</v>
      </c>
      <c r="B1351" s="16" t="s">
        <v>4587</v>
      </c>
      <c r="C1351" s="16" t="s">
        <v>4588</v>
      </c>
      <c r="D1351" s="16" t="s">
        <v>4589</v>
      </c>
      <c r="E1351" s="18">
        <v>44090</v>
      </c>
      <c r="F1351" s="16" t="s">
        <v>1130</v>
      </c>
      <c r="G1351" s="16" t="s">
        <v>2220</v>
      </c>
      <c r="H1351" s="37" t="s">
        <v>194</v>
      </c>
      <c r="I1351" s="16" t="s">
        <v>155</v>
      </c>
      <c r="J1351" s="16" t="s">
        <v>83</v>
      </c>
      <c r="K1351" s="16" t="s">
        <v>69</v>
      </c>
      <c r="L1351" s="16" t="s">
        <v>85</v>
      </c>
      <c r="M1351" s="19">
        <v>1500000</v>
      </c>
      <c r="N1351" s="19">
        <v>1500000</v>
      </c>
      <c r="O1351" s="20" t="s">
        <v>4590</v>
      </c>
      <c r="P1351" s="21">
        <v>2100155040826</v>
      </c>
      <c r="Q1351" s="20" t="s">
        <v>72</v>
      </c>
      <c r="R1351" s="16" t="str">
        <f t="shared" si="358"/>
        <v>ADF Including TSF</v>
      </c>
      <c r="S1351" s="16" t="str">
        <f t="shared" si="357"/>
        <v>A</v>
      </c>
      <c r="T1351" s="16" t="str">
        <f t="shared" si="356"/>
        <v>ADF Countries</v>
      </c>
      <c r="U1351" s="16" t="str">
        <f t="shared" si="359"/>
        <v>Non-Transition States</v>
      </c>
      <c r="V1351" s="22" t="str">
        <f>IF(ISNUMBER(MATCH(A1351, {"Gabon","Sudan","Niger","Mali","Burkina Faso","Guinea"}, 0)), "De Facto Countries", "Non-De Facto Countries")</f>
        <v>Non-De Facto Countries</v>
      </c>
      <c r="W1351" s="16" t="str">
        <f t="shared" si="370"/>
        <v>North</v>
      </c>
      <c r="X1351" s="16" t="str">
        <f t="shared" si="371"/>
        <v>Agriculture</v>
      </c>
      <c r="Y1351" s="23">
        <f>Table2[[#This Row],[Approved Amount_UA Equivalent]]</f>
        <v>1500000</v>
      </c>
      <c r="AD1351" s="23">
        <f>SUM(Table2[[#This Row],[Feed Africa ]:[Improve Quality Of Life ]])</f>
        <v>1500000</v>
      </c>
      <c r="AE1351" s="16" t="b">
        <f>Table2[[#This Row],[Total HI5]]=Table2[[#This Row],[Approved Amount_UA Equivalent]]</f>
        <v>1</v>
      </c>
      <c r="AF1351" s="24">
        <v>10</v>
      </c>
      <c r="AG1351" s="20" t="str">
        <f t="shared" si="360"/>
        <v>Investment Project</v>
      </c>
      <c r="AH1351" s="24" t="e">
        <f>VLOOKUP(Table2[[#This Row],[SAP Code]],[25]DATA!$A:$G,7,FALSE)</f>
        <v>#N/A</v>
      </c>
      <c r="AI1351" s="20" t="str">
        <f t="shared" si="361"/>
        <v>Infrastructure</v>
      </c>
      <c r="AJ1351" s="25" t="s">
        <v>157</v>
      </c>
      <c r="AK1351" s="25" t="s">
        <v>2220</v>
      </c>
      <c r="AL1351" s="23" t="str" cm="1">
        <f t="array" ref="AL1351">_xlfn.SWITCH(AK1351,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51" s="26">
        <v>1</v>
      </c>
      <c r="AN1351" s="25" t="str">
        <f t="shared" si="369"/>
        <v>Sovereign</v>
      </c>
      <c r="AO1351" s="27">
        <v>1</v>
      </c>
      <c r="AP1351" s="23">
        <f>Table2[[#This Row],[Approved Amount_UA Equivalent]]/1000000</f>
        <v>1.5</v>
      </c>
      <c r="AQ1351" s="19">
        <f t="shared" si="362"/>
        <v>1.9962599999999999</v>
      </c>
      <c r="AR1351" s="23" t="str">
        <f t="shared" si="363"/>
        <v>1-10</v>
      </c>
      <c r="AS1351" s="23" t="str">
        <f t="shared" si="364"/>
        <v>1-20</v>
      </c>
      <c r="AT1351" s="23" t="str">
        <f t="shared" si="365"/>
        <v>1-40</v>
      </c>
      <c r="AU1351" s="23" t="str">
        <f t="shared" si="366"/>
        <v>&lt;1-50 Mn</v>
      </c>
      <c r="AV1351" s="23">
        <f>Table2[[#This Row],[Amount]]</f>
        <v>1500000</v>
      </c>
      <c r="AW1351" s="23" t="str">
        <f t="shared" si="367"/>
        <v>Sep 2020</v>
      </c>
      <c r="AX1351" s="28">
        <f>IFERROR(VLOOKUP(Table2[[#This Row],[SAP Code]],[26]_16!A:B,2,FALSE),0)</f>
        <v>0</v>
      </c>
      <c r="AY1351" s="28">
        <f>IFERROR(VLOOKUP(Table2[[#This Row],[SAP Code]],[26]_16!D:E,2,FALSE)/ 1000000, 0)</f>
        <v>0</v>
      </c>
      <c r="AZ1351" s="28">
        <f>IFERROR(VLOOKUP(Table2[[#This Row],[SAP Code]],[26]_16!G:H,2,FALSE)/ 1000000, 0)</f>
        <v>0</v>
      </c>
      <c r="BA1351" s="28">
        <f>IFERROR(VLOOKUP(Table2[[#This Row],[SAP Code]],[26]_16!J:K,2,FALSE)/ 1000000, 0)</f>
        <v>0</v>
      </c>
      <c r="BB1351" s="28">
        <f>IFERROR(VLOOKUP(Table2[[#This Row],[SAP Code]],[26]_16!M:N,2,FALSE)/ 1000000, 0)</f>
        <v>0</v>
      </c>
      <c r="BC1351" s="28">
        <f>IFERROR(VLOOKUP(Table2[[#This Row],[SAP Code]],[26]_16!P:Q,2,FALSE),0)</f>
        <v>0</v>
      </c>
      <c r="BD1351" s="28">
        <f>IFERROR(VLOOKUP(Table2[[#This Row],[SAP Code]],[26]_16!S:T,2,FALSE),0)</f>
        <v>1.1347597</v>
      </c>
      <c r="BE1351" s="28">
        <f>IFERROR(VLOOKUP(Table2[[#This Row],[SAP Code]],[26]_16!V:W,2,FALSE)/ 1000000, 0)</f>
        <v>0.19023324</v>
      </c>
      <c r="BF1351" s="28">
        <f>IFERROR(VLOOKUP(Table2[[#This Row],[SAP Code]],[26]_16!Y:Z,2,FALSE)/ 1000000, 0)</f>
        <v>0</v>
      </c>
      <c r="BG1351" s="28" t="str">
        <f>IFERROR(VLOOKUP(Table2[[#This Row],[SAP Code]],[26]port!$A:$AD,30,FALSE),"unknown")</f>
        <v>OnGo</v>
      </c>
      <c r="BH1351" s="29" t="str">
        <f t="shared" si="368"/>
        <v>Ongoing</v>
      </c>
      <c r="BI1351" s="16"/>
    </row>
    <row r="1352" spans="1:61" ht="17.100000000000001" customHeight="1">
      <c r="A1352" s="16" t="s">
        <v>228</v>
      </c>
      <c r="B1352" s="16" t="s">
        <v>4591</v>
      </c>
      <c r="C1352" s="16" t="s">
        <v>4592</v>
      </c>
      <c r="D1352" s="16" t="s">
        <v>4593</v>
      </c>
      <c r="E1352" s="18">
        <v>44090</v>
      </c>
      <c r="F1352" s="16" t="s">
        <v>297</v>
      </c>
      <c r="G1352" s="16" t="s">
        <v>74</v>
      </c>
      <c r="H1352" s="16" t="s">
        <v>101</v>
      </c>
      <c r="I1352" s="16" t="s">
        <v>155</v>
      </c>
      <c r="J1352" s="16" t="s">
        <v>68</v>
      </c>
      <c r="K1352" s="16" t="s">
        <v>69</v>
      </c>
      <c r="L1352" s="16" t="s">
        <v>70</v>
      </c>
      <c r="M1352" s="19">
        <v>500000</v>
      </c>
      <c r="N1352" s="19">
        <v>352383.16736086155</v>
      </c>
      <c r="O1352" s="20" t="s">
        <v>4594</v>
      </c>
      <c r="P1352" s="21">
        <v>5000199006218</v>
      </c>
      <c r="Q1352" s="20" t="s">
        <v>72</v>
      </c>
      <c r="R1352" s="16" t="str">
        <f t="shared" si="358"/>
        <v>OTHERS</v>
      </c>
      <c r="S1352" s="16" t="str">
        <f t="shared" si="357"/>
        <v>A</v>
      </c>
      <c r="T1352" s="16" t="str">
        <f t="shared" si="356"/>
        <v>ADB Countries</v>
      </c>
      <c r="U1352" s="16" t="str">
        <f t="shared" si="359"/>
        <v>Non-Transition States</v>
      </c>
      <c r="V1352" s="22" t="str">
        <f>IF(ISNUMBER(MATCH(A1352, {"Gabon","Sudan","Niger","Mali","Burkina Faso","Guinea"}, 0)), "De Facto Countries", "Non-De Facto Countries")</f>
        <v>Non-De Facto Countries</v>
      </c>
      <c r="W1352" s="16" t="str">
        <f t="shared" si="370"/>
        <v>South</v>
      </c>
      <c r="X1352" s="16" t="str">
        <f t="shared" si="371"/>
        <v>Agriculture</v>
      </c>
      <c r="Y1352" s="23">
        <f>Table2[[#This Row],[Approved Amount_UA Equivalent]]</f>
        <v>352383.16736086155</v>
      </c>
      <c r="AD1352" s="23">
        <f>SUM(Table2[[#This Row],[Feed Africa ]:[Improve Quality Of Life ]])</f>
        <v>352383.16736086155</v>
      </c>
      <c r="AE1352" s="16" t="b">
        <f>Table2[[#This Row],[Total HI5]]=Table2[[#This Row],[Approved Amount_UA Equivalent]]</f>
        <v>1</v>
      </c>
      <c r="AF1352" s="24">
        <v>50</v>
      </c>
      <c r="AG1352" s="20" t="str">
        <f t="shared" si="360"/>
        <v>Emergency Assistance</v>
      </c>
      <c r="AH1352" s="24" t="e">
        <f>VLOOKUP(Table2[[#This Row],[SAP Code]],[25]DATA!$A:$G,7,FALSE)</f>
        <v>#N/A</v>
      </c>
      <c r="AI1352" s="20" t="str">
        <f t="shared" si="361"/>
        <v>Other Investment</v>
      </c>
      <c r="AJ1352" s="25" t="s">
        <v>157</v>
      </c>
      <c r="AK1352" s="25" t="s">
        <v>74</v>
      </c>
      <c r="AL1352" s="23" t="str" cm="1">
        <f t="array" ref="AL1352">_xlfn.SWITCH(AK1352,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52" s="26">
        <v>1</v>
      </c>
      <c r="AN1352" s="25" t="str">
        <f t="shared" si="369"/>
        <v>Sovereign</v>
      </c>
      <c r="AO1352" s="27">
        <v>1</v>
      </c>
      <c r="AP1352" s="23">
        <f>Table2[[#This Row],[Approved Amount_UA Equivalent]]/1000000</f>
        <v>0.35238316736086156</v>
      </c>
      <c r="AQ1352" s="19">
        <f t="shared" si="362"/>
        <v>0.46896561445052898</v>
      </c>
      <c r="AR1352" s="23" t="str">
        <f t="shared" si="363"/>
        <v>1-10</v>
      </c>
      <c r="AS1352" s="23" t="str">
        <f t="shared" si="364"/>
        <v>1-20</v>
      </c>
      <c r="AT1352" s="23" t="str">
        <f t="shared" si="365"/>
        <v>1-40</v>
      </c>
      <c r="AU1352" s="23" t="str">
        <f t="shared" si="366"/>
        <v>&lt;1-50 Mn</v>
      </c>
      <c r="AV1352" s="23">
        <f>Table2[[#This Row],[Amount]]</f>
        <v>500000</v>
      </c>
      <c r="AW1352" s="23" t="str">
        <f t="shared" si="367"/>
        <v>Sep 2020</v>
      </c>
      <c r="AX1352" s="28">
        <f>IFERROR(VLOOKUP(Table2[[#This Row],[SAP Code]],[26]_16!A:B,2,FALSE),0)</f>
        <v>0</v>
      </c>
      <c r="AY1352" s="28">
        <f>IFERROR(VLOOKUP(Table2[[#This Row],[SAP Code]],[26]_16!D:E,2,FALSE)/ 1000000, 0)</f>
        <v>0</v>
      </c>
      <c r="AZ1352" s="28">
        <f>IFERROR(VLOOKUP(Table2[[#This Row],[SAP Code]],[26]_16!G:H,2,FALSE)/ 1000000, 0)</f>
        <v>0</v>
      </c>
      <c r="BA1352" s="28">
        <f>IFERROR(VLOOKUP(Table2[[#This Row],[SAP Code]],[26]_16!J:K,2,FALSE)/ 1000000, 0)</f>
        <v>0</v>
      </c>
      <c r="BB1352" s="28">
        <f>IFERROR(VLOOKUP(Table2[[#This Row],[SAP Code]],[26]_16!M:N,2,FALSE)/ 1000000, 0)</f>
        <v>0</v>
      </c>
      <c r="BC1352" s="28">
        <f>IFERROR(VLOOKUP(Table2[[#This Row],[SAP Code]],[26]_16!P:Q,2,FALSE),0)</f>
        <v>0</v>
      </c>
      <c r="BD1352" s="28">
        <f>IFERROR(VLOOKUP(Table2[[#This Row],[SAP Code]],[26]_16!S:T,2,FALSE),0)</f>
        <v>0</v>
      </c>
      <c r="BE1352" s="28">
        <f>IFERROR(VLOOKUP(Table2[[#This Row],[SAP Code]],[26]_16!V:W,2,FALSE)/ 1000000, 0)</f>
        <v>0</v>
      </c>
      <c r="BF1352" s="28">
        <f>IFERROR(VLOOKUP(Table2[[#This Row],[SAP Code]],[26]_16!Y:Z,2,FALSE)/ 1000000, 0)</f>
        <v>0</v>
      </c>
      <c r="BG1352" s="28" t="str">
        <f>IFERROR(VLOOKUP(Table2[[#This Row],[SAP Code]],[26]port!$A:$AD,30,FALSE),"unknown")</f>
        <v>COMP</v>
      </c>
      <c r="BH1352" s="29" t="str">
        <f t="shared" si="368"/>
        <v>Number of operations completed out of the net approved of that year</v>
      </c>
      <c r="BI1352" s="16"/>
    </row>
    <row r="1353" spans="1:61" ht="17.100000000000001" customHeight="1">
      <c r="A1353" s="16" t="s">
        <v>270</v>
      </c>
      <c r="B1353" s="16" t="s">
        <v>4595</v>
      </c>
      <c r="C1353" s="16" t="s">
        <v>4596</v>
      </c>
      <c r="D1353" s="16" t="s">
        <v>4597</v>
      </c>
      <c r="E1353" s="18">
        <v>44097</v>
      </c>
      <c r="F1353" s="16" t="s">
        <v>274</v>
      </c>
      <c r="G1353" s="16" t="s">
        <v>255</v>
      </c>
      <c r="H1353" s="16" t="s">
        <v>66</v>
      </c>
      <c r="I1353" s="16" t="s">
        <v>250</v>
      </c>
      <c r="J1353" s="16" t="s">
        <v>83</v>
      </c>
      <c r="K1353" s="16" t="s">
        <v>84</v>
      </c>
      <c r="L1353" s="16" t="s">
        <v>85</v>
      </c>
      <c r="M1353" s="19">
        <v>30720000</v>
      </c>
      <c r="N1353" s="19">
        <v>30720000</v>
      </c>
      <c r="O1353" s="20" t="s">
        <v>4598</v>
      </c>
      <c r="P1353" s="21">
        <v>2100150042445</v>
      </c>
      <c r="Q1353" s="20" t="s">
        <v>87</v>
      </c>
      <c r="R1353" s="16" t="str">
        <f t="shared" si="358"/>
        <v>ADF Including TSF</v>
      </c>
      <c r="S1353" s="16" t="str">
        <f t="shared" si="357"/>
        <v>K</v>
      </c>
      <c r="T1353" s="16" t="str">
        <f t="shared" si="356"/>
        <v>ADF Countries</v>
      </c>
      <c r="U1353" s="16" t="str">
        <f t="shared" si="359"/>
        <v>Transition States</v>
      </c>
      <c r="V1353" s="22" t="str">
        <f>IF(ISNUMBER(MATCH(A1353, {"Gabon","Sudan","Niger","Mali","Burkina Faso","Guinea"}, 0)), "De Facto Countries", "Non-De Facto Countries")</f>
        <v>Non-De Facto Countries</v>
      </c>
      <c r="W1353" s="16" t="str">
        <f t="shared" si="370"/>
        <v>Central</v>
      </c>
      <c r="X1353" s="16" t="str">
        <f t="shared" si="371"/>
        <v>Multi-Sector</v>
      </c>
      <c r="Y1353" s="23">
        <f>Table2[[#This Row],[Approved Amount_UA Equivalent]]/5</f>
        <v>6144000</v>
      </c>
      <c r="Z1353" s="23">
        <f>Table2[[#This Row],[Approved Amount_UA Equivalent]]/5</f>
        <v>6144000</v>
      </c>
      <c r="AA1353" s="23">
        <f>Table2[[#This Row],[Approved Amount_UA Equivalent]]/5</f>
        <v>6144000</v>
      </c>
      <c r="AB1353" s="23">
        <f>Table2[[#This Row],[Approved Amount_UA Equivalent]]/5</f>
        <v>6144000</v>
      </c>
      <c r="AC1353" s="23">
        <f>Table2[[#This Row],[Approved Amount_UA Equivalent]]/5</f>
        <v>6144000</v>
      </c>
      <c r="AD1353" s="23">
        <f>SUM(Table2[[#This Row],[Feed Africa ]:[Improve Quality Of Life ]])</f>
        <v>30720000</v>
      </c>
      <c r="AE1353" s="16" t="b">
        <f>Table2[[#This Row],[Total HI5]]=Table2[[#This Row],[Approved Amount_UA Equivalent]]</f>
        <v>1</v>
      </c>
      <c r="AF1353" s="24">
        <v>20</v>
      </c>
      <c r="AG1353" s="20" t="str">
        <f t="shared" si="360"/>
        <v>Policy and Result Based Op</v>
      </c>
      <c r="AH1353" s="24" t="e">
        <f>VLOOKUP(Table2[[#This Row],[SAP Code]],[25]DATA!$A:$G,7,FALSE)</f>
        <v>#N/A</v>
      </c>
      <c r="AI1353" s="20" t="str">
        <f t="shared" si="361"/>
        <v>Policy-Based Lending</v>
      </c>
      <c r="AJ1353" s="25" t="s">
        <v>254</v>
      </c>
      <c r="AK1353" s="25" t="s">
        <v>255</v>
      </c>
      <c r="AL1353" s="23" t="str" cm="1">
        <f t="array" ref="AL1353">_xlfn.SWITCH(AK1353,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53" s="26">
        <v>1</v>
      </c>
      <c r="AN1353" s="25" t="str">
        <f t="shared" si="369"/>
        <v>Sovereign</v>
      </c>
      <c r="AO1353" s="27">
        <v>0.33333333333333331</v>
      </c>
      <c r="AP1353" s="23">
        <f>Table2[[#This Row],[Approved Amount_UA Equivalent]]/1000000</f>
        <v>30.72</v>
      </c>
      <c r="AQ1353" s="19">
        <f t="shared" si="362"/>
        <v>40.883404799999994</v>
      </c>
      <c r="AR1353" s="23" t="str">
        <f t="shared" si="363"/>
        <v>31-40</v>
      </c>
      <c r="AS1353" s="23" t="str">
        <f t="shared" si="364"/>
        <v>21-40</v>
      </c>
      <c r="AT1353" s="23" t="str">
        <f t="shared" si="365"/>
        <v>1-40</v>
      </c>
      <c r="AU1353" s="23" t="str">
        <f t="shared" si="366"/>
        <v>&lt;1-50 Mn</v>
      </c>
      <c r="AV1353" s="23">
        <f>Table2[[#This Row],[Amount]]</f>
        <v>30720000</v>
      </c>
      <c r="AW1353" s="23" t="str">
        <f t="shared" si="367"/>
        <v>Sep 2020</v>
      </c>
      <c r="AX1353" s="28">
        <f>IFERROR(VLOOKUP(Table2[[#This Row],[SAP Code]],[26]_16!A:B,2,FALSE),0)</f>
        <v>0</v>
      </c>
      <c r="AY1353" s="28">
        <f>IFERROR(VLOOKUP(Table2[[#This Row],[SAP Code]],[26]_16!D:E,2,FALSE)/ 1000000, 0)</f>
        <v>0</v>
      </c>
      <c r="AZ1353" s="28">
        <f>IFERROR(VLOOKUP(Table2[[#This Row],[SAP Code]],[26]_16!G:H,2,FALSE)/ 1000000, 0)</f>
        <v>0</v>
      </c>
      <c r="BA1353" s="28">
        <f>IFERROR(VLOOKUP(Table2[[#This Row],[SAP Code]],[26]_16!J:K,2,FALSE)/ 1000000, 0)</f>
        <v>0</v>
      </c>
      <c r="BB1353" s="28">
        <f>IFERROR(VLOOKUP(Table2[[#This Row],[SAP Code]],[26]_16!M:N,2,FALSE)/ 1000000, 0)</f>
        <v>0</v>
      </c>
      <c r="BC1353" s="28">
        <f>IFERROR(VLOOKUP(Table2[[#This Row],[SAP Code]],[26]_16!P:Q,2,FALSE),0)</f>
        <v>50</v>
      </c>
      <c r="BD1353" s="28">
        <f>IFERROR(VLOOKUP(Table2[[#This Row],[SAP Code]],[26]_16!S:T,2,FALSE),0)</f>
        <v>50</v>
      </c>
      <c r="BE1353" s="28">
        <f>IFERROR(VLOOKUP(Table2[[#This Row],[SAP Code]],[26]_16!V:W,2,FALSE)/ 1000000, 0)</f>
        <v>0</v>
      </c>
      <c r="BF1353" s="28">
        <f>IFERROR(VLOOKUP(Table2[[#This Row],[SAP Code]],[26]_16!Y:Z,2,FALSE)/ 1000000, 0)</f>
        <v>0</v>
      </c>
      <c r="BG1353" s="28" t="str">
        <f>IFERROR(VLOOKUP(Table2[[#This Row],[SAP Code]],[26]port!$A:$AD,30,FALSE),"unknown")</f>
        <v>CLSD</v>
      </c>
      <c r="BH1353" s="29" t="str">
        <f t="shared" si="368"/>
        <v>Number of operations completed out of the net approved of that year</v>
      </c>
      <c r="BI1353" s="16"/>
    </row>
    <row r="1354" spans="1:61" ht="17.100000000000001" customHeight="1">
      <c r="A1354" s="16" t="s">
        <v>270</v>
      </c>
      <c r="B1354" s="16" t="s">
        <v>4595</v>
      </c>
      <c r="C1354" s="16" t="s">
        <v>4599</v>
      </c>
      <c r="D1354" s="16" t="s">
        <v>4597</v>
      </c>
      <c r="E1354" s="18">
        <v>44097</v>
      </c>
      <c r="F1354" s="16" t="s">
        <v>274</v>
      </c>
      <c r="G1354" s="16" t="s">
        <v>255</v>
      </c>
      <c r="H1354" s="16" t="s">
        <v>66</v>
      </c>
      <c r="I1354" s="16" t="s">
        <v>250</v>
      </c>
      <c r="J1354" s="16" t="s">
        <v>83</v>
      </c>
      <c r="K1354" s="16" t="s">
        <v>69</v>
      </c>
      <c r="L1354" s="16" t="s">
        <v>85</v>
      </c>
      <c r="M1354" s="19">
        <v>42610000</v>
      </c>
      <c r="N1354" s="19">
        <v>42610000</v>
      </c>
      <c r="O1354" s="20" t="s">
        <v>4598</v>
      </c>
      <c r="P1354" s="21">
        <v>2100155040838</v>
      </c>
      <c r="Q1354" s="20" t="s">
        <v>87</v>
      </c>
      <c r="R1354" s="16" t="str">
        <f t="shared" si="358"/>
        <v>ADF Including TSF</v>
      </c>
      <c r="S1354" s="16" t="str">
        <f t="shared" si="357"/>
        <v>K</v>
      </c>
      <c r="T1354" s="16" t="str">
        <f t="shared" si="356"/>
        <v>ADF Countries</v>
      </c>
      <c r="U1354" s="16" t="str">
        <f t="shared" si="359"/>
        <v>Transition States</v>
      </c>
      <c r="V1354" s="22" t="str">
        <f>IF(ISNUMBER(MATCH(A1354, {"Gabon","Sudan","Niger","Mali","Burkina Faso","Guinea"}, 0)), "De Facto Countries", "Non-De Facto Countries")</f>
        <v>Non-De Facto Countries</v>
      </c>
      <c r="W1354" s="16" t="str">
        <f t="shared" si="370"/>
        <v>Central</v>
      </c>
      <c r="X1354" s="16" t="str">
        <f t="shared" si="371"/>
        <v>Multi-Sector</v>
      </c>
      <c r="Y1354" s="23">
        <f>Table2[[#This Row],[Approved Amount_UA Equivalent]]/5</f>
        <v>8522000</v>
      </c>
      <c r="Z1354" s="23">
        <f>Table2[[#This Row],[Approved Amount_UA Equivalent]]/5</f>
        <v>8522000</v>
      </c>
      <c r="AA1354" s="23">
        <f>Table2[[#This Row],[Approved Amount_UA Equivalent]]/5</f>
        <v>8522000</v>
      </c>
      <c r="AB1354" s="23">
        <f>Table2[[#This Row],[Approved Amount_UA Equivalent]]/5</f>
        <v>8522000</v>
      </c>
      <c r="AC1354" s="23">
        <f>Table2[[#This Row],[Approved Amount_UA Equivalent]]/5</f>
        <v>8522000</v>
      </c>
      <c r="AD1354" s="23">
        <f>SUM(Table2[[#This Row],[Feed Africa ]:[Improve Quality Of Life ]])</f>
        <v>42610000</v>
      </c>
      <c r="AE1354" s="16" t="b">
        <f>Table2[[#This Row],[Total HI5]]=Table2[[#This Row],[Approved Amount_UA Equivalent]]</f>
        <v>1</v>
      </c>
      <c r="AF1354" s="24">
        <v>20</v>
      </c>
      <c r="AG1354" s="20" t="str">
        <f t="shared" si="360"/>
        <v>Policy and Result Based Op</v>
      </c>
      <c r="AH1354" s="24" t="e">
        <f>VLOOKUP(Table2[[#This Row],[SAP Code]],[25]DATA!$A:$G,7,FALSE)</f>
        <v>#N/A</v>
      </c>
      <c r="AI1354" s="20" t="str">
        <f t="shared" si="361"/>
        <v>Policy-Based Lending</v>
      </c>
      <c r="AJ1354" s="25" t="s">
        <v>254</v>
      </c>
      <c r="AK1354" s="25" t="s">
        <v>255</v>
      </c>
      <c r="AL1354" s="23" t="str" cm="1">
        <f t="array" ref="AL1354">_xlfn.SWITCH(AK1354,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54" s="26">
        <v>1</v>
      </c>
      <c r="AN1354" s="25" t="str">
        <f t="shared" si="369"/>
        <v>Sovereign</v>
      </c>
      <c r="AO1354" s="27">
        <v>0.33333333333333331</v>
      </c>
      <c r="AP1354" s="23">
        <f>Table2[[#This Row],[Approved Amount_UA Equivalent]]/1000000</f>
        <v>42.61</v>
      </c>
      <c r="AQ1354" s="19">
        <f t="shared" si="362"/>
        <v>56.707092400000001</v>
      </c>
      <c r="AR1354" s="23" t="str">
        <f t="shared" si="363"/>
        <v>41-50</v>
      </c>
      <c r="AS1354" s="23" t="str">
        <f t="shared" si="364"/>
        <v>41-60</v>
      </c>
      <c r="AT1354" s="23" t="str">
        <f t="shared" si="365"/>
        <v>41-80</v>
      </c>
      <c r="AU1354" s="23" t="str">
        <f t="shared" si="366"/>
        <v>&lt;1-50 Mn</v>
      </c>
      <c r="AV1354" s="23">
        <f>Table2[[#This Row],[Amount]]</f>
        <v>42610000</v>
      </c>
      <c r="AW1354" s="23" t="str">
        <f t="shared" si="367"/>
        <v>Sep 2020</v>
      </c>
      <c r="AX1354" s="28">
        <f>IFERROR(VLOOKUP(Table2[[#This Row],[SAP Code]],[26]_16!A:B,2,FALSE),0)</f>
        <v>0</v>
      </c>
      <c r="AY1354" s="28">
        <f>IFERROR(VLOOKUP(Table2[[#This Row],[SAP Code]],[26]_16!D:E,2,FALSE)/ 1000000, 0)</f>
        <v>0</v>
      </c>
      <c r="AZ1354" s="28">
        <f>IFERROR(VLOOKUP(Table2[[#This Row],[SAP Code]],[26]_16!G:H,2,FALSE)/ 1000000, 0)</f>
        <v>0</v>
      </c>
      <c r="BA1354" s="28">
        <f>IFERROR(VLOOKUP(Table2[[#This Row],[SAP Code]],[26]_16!J:K,2,FALSE)/ 1000000, 0)</f>
        <v>0</v>
      </c>
      <c r="BB1354" s="28">
        <f>IFERROR(VLOOKUP(Table2[[#This Row],[SAP Code]],[26]_16!M:N,2,FALSE)/ 1000000, 0)</f>
        <v>0</v>
      </c>
      <c r="BC1354" s="28">
        <f>IFERROR(VLOOKUP(Table2[[#This Row],[SAP Code]],[26]_16!P:Q,2,FALSE),0)</f>
        <v>50</v>
      </c>
      <c r="BD1354" s="28">
        <f>IFERROR(VLOOKUP(Table2[[#This Row],[SAP Code]],[26]_16!S:T,2,FALSE),0)</f>
        <v>50</v>
      </c>
      <c r="BE1354" s="28">
        <f>IFERROR(VLOOKUP(Table2[[#This Row],[SAP Code]],[26]_16!V:W,2,FALSE)/ 1000000, 0)</f>
        <v>0</v>
      </c>
      <c r="BF1354" s="28">
        <f>IFERROR(VLOOKUP(Table2[[#This Row],[SAP Code]],[26]_16!Y:Z,2,FALSE)/ 1000000, 0)</f>
        <v>0</v>
      </c>
      <c r="BG1354" s="28" t="str">
        <f>IFERROR(VLOOKUP(Table2[[#This Row],[SAP Code]],[26]port!$A:$AD,30,FALSE),"unknown")</f>
        <v>CLSD</v>
      </c>
      <c r="BH1354" s="29" t="str">
        <f t="shared" si="368"/>
        <v>Number of operations completed out of the net approved of that year</v>
      </c>
      <c r="BI1354" s="16"/>
    </row>
    <row r="1355" spans="1:61" ht="17.100000000000001" customHeight="1">
      <c r="A1355" s="16" t="s">
        <v>270</v>
      </c>
      <c r="B1355" s="16" t="s">
        <v>4595</v>
      </c>
      <c r="C1355" s="16" t="s">
        <v>4600</v>
      </c>
      <c r="D1355" s="16" t="s">
        <v>4597</v>
      </c>
      <c r="E1355" s="18">
        <v>44097</v>
      </c>
      <c r="F1355" s="16" t="s">
        <v>274</v>
      </c>
      <c r="G1355" s="16" t="s">
        <v>255</v>
      </c>
      <c r="H1355" s="16" t="s">
        <v>66</v>
      </c>
      <c r="I1355" s="16" t="s">
        <v>250</v>
      </c>
      <c r="J1355" s="16" t="s">
        <v>2463</v>
      </c>
      <c r="K1355" s="16" t="s">
        <v>69</v>
      </c>
      <c r="L1355" s="16" t="s">
        <v>85</v>
      </c>
      <c r="M1355" s="19">
        <v>26670000</v>
      </c>
      <c r="N1355" s="19">
        <v>26670000</v>
      </c>
      <c r="O1355" s="20" t="s">
        <v>4598</v>
      </c>
      <c r="P1355" s="21">
        <v>5900155016363</v>
      </c>
      <c r="Q1355" s="20" t="s">
        <v>87</v>
      </c>
      <c r="R1355" s="16" t="str">
        <f t="shared" si="358"/>
        <v>ADF Including TSF</v>
      </c>
      <c r="S1355" s="16" t="str">
        <f t="shared" si="357"/>
        <v>K</v>
      </c>
      <c r="T1355" s="16" t="str">
        <f t="shared" si="356"/>
        <v>ADF Countries</v>
      </c>
      <c r="U1355" s="16" t="str">
        <f t="shared" si="359"/>
        <v>Transition States</v>
      </c>
      <c r="V1355" s="22" t="str">
        <f>IF(ISNUMBER(MATCH(A1355, {"Gabon","Sudan","Niger","Mali","Burkina Faso","Guinea"}, 0)), "De Facto Countries", "Non-De Facto Countries")</f>
        <v>Non-De Facto Countries</v>
      </c>
      <c r="W1355" s="16" t="str">
        <f t="shared" si="370"/>
        <v>Central</v>
      </c>
      <c r="X1355" s="16" t="str">
        <f t="shared" si="371"/>
        <v>Multi-Sector</v>
      </c>
      <c r="Y1355" s="23">
        <f>Table2[[#This Row],[Approved Amount_UA Equivalent]]/5</f>
        <v>5334000</v>
      </c>
      <c r="Z1355" s="23">
        <f>Table2[[#This Row],[Approved Amount_UA Equivalent]]/5</f>
        <v>5334000</v>
      </c>
      <c r="AA1355" s="23">
        <f>Table2[[#This Row],[Approved Amount_UA Equivalent]]/5</f>
        <v>5334000</v>
      </c>
      <c r="AB1355" s="23">
        <f>Table2[[#This Row],[Approved Amount_UA Equivalent]]/5</f>
        <v>5334000</v>
      </c>
      <c r="AC1355" s="23">
        <f>Table2[[#This Row],[Approved Amount_UA Equivalent]]/5</f>
        <v>5334000</v>
      </c>
      <c r="AD1355" s="23">
        <f>SUM(Table2[[#This Row],[Feed Africa ]:[Improve Quality Of Life ]])</f>
        <v>26670000</v>
      </c>
      <c r="AE1355" s="16" t="b">
        <f>Table2[[#This Row],[Total HI5]]=Table2[[#This Row],[Approved Amount_UA Equivalent]]</f>
        <v>1</v>
      </c>
      <c r="AF1355" s="24">
        <v>20</v>
      </c>
      <c r="AG1355" s="20" t="str">
        <f t="shared" si="360"/>
        <v>Policy and Result Based Op</v>
      </c>
      <c r="AH1355" s="24" t="e">
        <f>VLOOKUP(Table2[[#This Row],[SAP Code]],[25]DATA!$A:$G,7,FALSE)</f>
        <v>#N/A</v>
      </c>
      <c r="AI1355" s="20" t="str">
        <f t="shared" si="361"/>
        <v>Policy-Based Lending</v>
      </c>
      <c r="AJ1355" s="25" t="s">
        <v>254</v>
      </c>
      <c r="AK1355" s="25" t="s">
        <v>255</v>
      </c>
      <c r="AL1355" s="23" t="str" cm="1">
        <f t="array" ref="AL1355">_xlfn.SWITCH(AK1355,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55" s="26">
        <v>1</v>
      </c>
      <c r="AN1355" s="25" t="str">
        <f t="shared" si="369"/>
        <v>Sovereign</v>
      </c>
      <c r="AO1355" s="27">
        <v>0.33333333333333331</v>
      </c>
      <c r="AP1355" s="23">
        <f>Table2[[#This Row],[Approved Amount_UA Equivalent]]/1000000</f>
        <v>26.67</v>
      </c>
      <c r="AQ1355" s="19">
        <f t="shared" si="362"/>
        <v>35.493502799999995</v>
      </c>
      <c r="AR1355" s="23" t="str">
        <f t="shared" si="363"/>
        <v>21-30</v>
      </c>
      <c r="AS1355" s="23" t="str">
        <f t="shared" si="364"/>
        <v>21-40</v>
      </c>
      <c r="AT1355" s="23" t="str">
        <f t="shared" si="365"/>
        <v>1-40</v>
      </c>
      <c r="AU1355" s="23" t="str">
        <f t="shared" si="366"/>
        <v>&lt;1-50 Mn</v>
      </c>
      <c r="AV1355" s="23">
        <f>Table2[[#This Row],[Amount]]</f>
        <v>26670000</v>
      </c>
      <c r="AW1355" s="23" t="str">
        <f t="shared" si="367"/>
        <v>Sep 2020</v>
      </c>
      <c r="AX1355" s="28">
        <f>IFERROR(VLOOKUP(Table2[[#This Row],[SAP Code]],[26]_16!A:B,2,FALSE),0)</f>
        <v>0</v>
      </c>
      <c r="AY1355" s="28">
        <f>IFERROR(VLOOKUP(Table2[[#This Row],[SAP Code]],[26]_16!D:E,2,FALSE)/ 1000000, 0)</f>
        <v>0</v>
      </c>
      <c r="AZ1355" s="28">
        <f>IFERROR(VLOOKUP(Table2[[#This Row],[SAP Code]],[26]_16!G:H,2,FALSE)/ 1000000, 0)</f>
        <v>0</v>
      </c>
      <c r="BA1355" s="28">
        <f>IFERROR(VLOOKUP(Table2[[#This Row],[SAP Code]],[26]_16!J:K,2,FALSE)/ 1000000, 0)</f>
        <v>0</v>
      </c>
      <c r="BB1355" s="28">
        <f>IFERROR(VLOOKUP(Table2[[#This Row],[SAP Code]],[26]_16!M:N,2,FALSE)/ 1000000, 0)</f>
        <v>0</v>
      </c>
      <c r="BC1355" s="28">
        <f>IFERROR(VLOOKUP(Table2[[#This Row],[SAP Code]],[26]_16!P:Q,2,FALSE),0)</f>
        <v>50</v>
      </c>
      <c r="BD1355" s="28">
        <f>IFERROR(VLOOKUP(Table2[[#This Row],[SAP Code]],[26]_16!S:T,2,FALSE),0)</f>
        <v>50</v>
      </c>
      <c r="BE1355" s="28">
        <f>IFERROR(VLOOKUP(Table2[[#This Row],[SAP Code]],[26]_16!V:W,2,FALSE)/ 1000000, 0)</f>
        <v>0</v>
      </c>
      <c r="BF1355" s="28">
        <f>IFERROR(VLOOKUP(Table2[[#This Row],[SAP Code]],[26]_16!Y:Z,2,FALSE)/ 1000000, 0)</f>
        <v>0</v>
      </c>
      <c r="BG1355" s="28" t="str">
        <f>IFERROR(VLOOKUP(Table2[[#This Row],[SAP Code]],[26]port!$A:$AD,30,FALSE),"unknown")</f>
        <v>CLSD</v>
      </c>
      <c r="BH1355" s="29" t="str">
        <f t="shared" si="368"/>
        <v>Number of operations completed out of the net approved of that year</v>
      </c>
      <c r="BI1355" s="16"/>
    </row>
    <row r="1356" spans="1:61" ht="17.100000000000001" customHeight="1">
      <c r="A1356" s="16" t="s">
        <v>696</v>
      </c>
      <c r="B1356" s="16" t="s">
        <v>4601</v>
      </c>
      <c r="C1356" s="16" t="s">
        <v>4602</v>
      </c>
      <c r="D1356" s="16" t="s">
        <v>4603</v>
      </c>
      <c r="E1356" s="18">
        <v>44097</v>
      </c>
      <c r="F1356" s="16" t="s">
        <v>700</v>
      </c>
      <c r="G1356" s="16" t="s">
        <v>2220</v>
      </c>
      <c r="H1356" s="16" t="s">
        <v>132</v>
      </c>
      <c r="I1356" s="16" t="s">
        <v>155</v>
      </c>
      <c r="J1356" s="16" t="s">
        <v>83</v>
      </c>
      <c r="K1356" s="16" t="s">
        <v>69</v>
      </c>
      <c r="L1356" s="16" t="s">
        <v>85</v>
      </c>
      <c r="M1356" s="19">
        <v>4000000</v>
      </c>
      <c r="N1356" s="19">
        <v>4000000</v>
      </c>
      <c r="O1356" s="20" t="s">
        <v>4604</v>
      </c>
      <c r="P1356" s="21">
        <v>2100155040831</v>
      </c>
      <c r="Q1356" s="20" t="s">
        <v>87</v>
      </c>
      <c r="R1356" s="16" t="str">
        <f t="shared" si="358"/>
        <v>ADF Including TSF</v>
      </c>
      <c r="S1356" s="16" t="str">
        <f t="shared" si="357"/>
        <v>A</v>
      </c>
      <c r="T1356" s="16" t="str">
        <f t="shared" ref="T1356:T1391" si="372">IF(A1356="Algeria","ADB Countries",IF(A1356="Angola","ADB Countries",IF(A1356="Benin","ADF Countries",IF(A1356="Botswana","ADB Countries",IF(A1356="Burkina Faso","ADF Countries",IF(A1356="Burundi","ADF Countries",IF(A1356="Cameroon","Blend Countries",IF(A1356="Cape Verde","ADB Countries",IF(A1356="Central African Republic","ADF Countries",IF(A1356="Centrafrique","ADF Countries",IF(A1356="Chad","ADF Countries",IF(A1356="Comoros","ADF Countries",IF(A1356="Congo CG","ADB Countries",IF(A1356="Congo","ADB Countries",IF(A1356="Côte D'Ivoire","Blend Countries",IF(A1356="Dem Rep Congo","ADF Countries",IF(A1356="DEMOCRATIC REPUBLIC OF THE CONGO","ADF Countries",IF(A1356="Djibouti","ADF Countries",IF(A1356="Egypt","ADB Countries",IF(A1356="Eq Guinea","ADB Countries",IF(A1356="Equatorial Guinea","ADB Countries",IF(A1356="Eritrea","ADF Countries",IF(A1356="Swaziland","ADB Countries",IF(A1356="Eswatini","ADB Countries",IF(A1356="Ethiopia","ADF Countries",IF(A1356="Gabon","ADB Countries",IF(A1356="Gambia","ADF Countries",IF(A1356="Ghana","ADF Countries",IF(A1356="Guinea","ADF Countries",IF(A1356="Guinea-Bissau","ADF Countries",IF(A1356="Kenya","Blend Countries",IF(A1356="Lesotho","ADF Countries",IF(A1356="Liberia","ADF Countries",IF(A1356="Libya","ADB Countries",IF(A1356="Madagascar","ADF Countries",IF(A1356="Malawi","ADF Countries",IF(A1356="Mali","ADF Countries",IF(A1356="Mauritania","ADF Countries",IF(A1356="Mauritius","ADB Countries",IF(A1356="Morocco","ADB Countries",IF(A1356="Mozambique","ADF Countries",IF(OR(A1356="Multi",A1356="Multinational",A1356="Multi-Countries"),"Multinational",IF(A1356="Namibia","ADB Countries",IF(A1356="Niger","ADF Countries",IF(A1356="Nigeria","ADB Countries",IF(A1356="Rwanda","ADF Countries",IF(A1356="Sao Tome &amp; Principe","ADF Countries",IF(A1356="Sao Tome","ADF Countries",IF(A1356="Senegal","Blend Countries",IF(A1356="Seychelles","ADB Countries",IF(A1356="Sierra Leone","ADF Countries",IF(A1356="Somalia","ADF Countries",IF(A1356="South Africa","ADB Countries",IF(A1356="South Sudan","ADF Countries",IF(A1356="Sudan","ADF Countries",IF(A1356="Tanzania","Blend Countries",IF(A1356="Togo","ADF Countries",IF(A1356="Tunisia","ADB Countries",IF(A1356="Uganda","ADF Countries",IF(A1356="Zambia","Blend Countries",IF(A1356="Zimbabwe","ADF Countries","")))))))))))))))))))))))))))))))))))))))))))))))))))))))))))))</f>
        <v>ADF Countries</v>
      </c>
      <c r="U1356" s="16" t="str">
        <f t="shared" si="359"/>
        <v>Transition States</v>
      </c>
      <c r="V1356" s="22" t="str">
        <f>IF(ISNUMBER(MATCH(A1356, {"Gabon","Sudan","Niger","Mali","Burkina Faso","Guinea"}, 0)), "De Facto Countries", "Non-De Facto Countries")</f>
        <v>De Facto Countries</v>
      </c>
      <c r="W1356" s="16" t="str">
        <f t="shared" si="370"/>
        <v>West</v>
      </c>
      <c r="X1356" s="16" t="str">
        <f t="shared" si="371"/>
        <v>Agriculture</v>
      </c>
      <c r="Y1356" s="23">
        <f>Table2[[#This Row],[Approved Amount_UA Equivalent]]</f>
        <v>4000000</v>
      </c>
      <c r="AD1356" s="23">
        <f>SUM(Table2[[#This Row],[Feed Africa ]:[Improve Quality Of Life ]])</f>
        <v>4000000</v>
      </c>
      <c r="AE1356" s="16" t="b">
        <f>Table2[[#This Row],[Total HI5]]=Table2[[#This Row],[Approved Amount_UA Equivalent]]</f>
        <v>1</v>
      </c>
      <c r="AF1356" s="24">
        <v>41</v>
      </c>
      <c r="AG1356" s="20" t="str">
        <f t="shared" si="360"/>
        <v>ISP and Investment Project</v>
      </c>
      <c r="AH1356" s="24" t="e">
        <f>VLOOKUP(Table2[[#This Row],[SAP Code]],[25]DATA!$A:$G,7,FALSE)</f>
        <v>#N/A</v>
      </c>
      <c r="AI1356" s="20" t="str">
        <f t="shared" si="361"/>
        <v>Infrastructure</v>
      </c>
      <c r="AJ1356" s="25" t="s">
        <v>157</v>
      </c>
      <c r="AK1356" s="25" t="s">
        <v>2220</v>
      </c>
      <c r="AL1356" s="23" t="str" cm="1">
        <f t="array" ref="AL1356">_xlfn.SWITCH(AK1356,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56" s="26">
        <v>1</v>
      </c>
      <c r="AN1356" s="25" t="str">
        <f t="shared" si="369"/>
        <v>Sovereign</v>
      </c>
      <c r="AO1356" s="27">
        <v>1</v>
      </c>
      <c r="AP1356" s="23">
        <f>Table2[[#This Row],[Approved Amount_UA Equivalent]]/1000000</f>
        <v>4</v>
      </c>
      <c r="AQ1356" s="19">
        <f t="shared" si="362"/>
        <v>5.3233600000000001</v>
      </c>
      <c r="AR1356" s="23" t="str">
        <f t="shared" si="363"/>
        <v>1-10</v>
      </c>
      <c r="AS1356" s="23" t="str">
        <f t="shared" si="364"/>
        <v>1-20</v>
      </c>
      <c r="AT1356" s="23" t="str">
        <f t="shared" si="365"/>
        <v>1-40</v>
      </c>
      <c r="AU1356" s="23" t="str">
        <f t="shared" si="366"/>
        <v>&lt;1-50 Mn</v>
      </c>
      <c r="AV1356" s="23">
        <f>Table2[[#This Row],[Amount]]</f>
        <v>4000000</v>
      </c>
      <c r="AW1356" s="23" t="str">
        <f t="shared" si="367"/>
        <v>Sep 2020</v>
      </c>
      <c r="AX1356" s="28">
        <f>IFERROR(VLOOKUP(Table2[[#This Row],[SAP Code]],[26]_16!A:B,2,FALSE),0)</f>
        <v>0</v>
      </c>
      <c r="AY1356" s="28">
        <f>IFERROR(VLOOKUP(Table2[[#This Row],[SAP Code]],[26]_16!D:E,2,FALSE)/ 1000000, 0)</f>
        <v>0</v>
      </c>
      <c r="AZ1356" s="28">
        <f>IFERROR(VLOOKUP(Table2[[#This Row],[SAP Code]],[26]_16!G:H,2,FALSE)/ 1000000, 0)</f>
        <v>0</v>
      </c>
      <c r="BA1356" s="28">
        <f>IFERROR(VLOOKUP(Table2[[#This Row],[SAP Code]],[26]_16!J:K,2,FALSE)/ 1000000, 0)</f>
        <v>0</v>
      </c>
      <c r="BB1356" s="28">
        <f>IFERROR(VLOOKUP(Table2[[#This Row],[SAP Code]],[26]_16!M:N,2,FALSE)/ 1000000, 0)</f>
        <v>0</v>
      </c>
      <c r="BC1356" s="28">
        <f>IFERROR(VLOOKUP(Table2[[#This Row],[SAP Code]],[26]_16!P:Q,2,FALSE),0)</f>
        <v>0</v>
      </c>
      <c r="BD1356" s="28">
        <f>IFERROR(VLOOKUP(Table2[[#This Row],[SAP Code]],[26]_16!S:T,2,FALSE),0)</f>
        <v>2.0830391800000001</v>
      </c>
      <c r="BE1356" s="28">
        <f>IFERROR(VLOOKUP(Table2[[#This Row],[SAP Code]],[26]_16!V:W,2,FALSE)/ 1000000, 0)</f>
        <v>0.53748580000000001</v>
      </c>
      <c r="BF1356" s="28">
        <f>IFERROR(VLOOKUP(Table2[[#This Row],[SAP Code]],[26]_16!Y:Z,2,FALSE)/ 1000000, 0)</f>
        <v>0</v>
      </c>
      <c r="BG1356" s="28" t="str">
        <f>IFERROR(VLOOKUP(Table2[[#This Row],[SAP Code]],[26]port!$A:$AD,30,FALSE),"unknown")</f>
        <v>OnGo</v>
      </c>
      <c r="BH1356" s="29" t="str">
        <f t="shared" si="368"/>
        <v>Ongoing</v>
      </c>
      <c r="BI1356" s="16"/>
    </row>
    <row r="1357" spans="1:61" ht="17.100000000000001" customHeight="1">
      <c r="A1357" s="16" t="s">
        <v>337</v>
      </c>
      <c r="B1357" s="16" t="s">
        <v>4605</v>
      </c>
      <c r="C1357" s="16" t="s">
        <v>4606</v>
      </c>
      <c r="D1357" s="16" t="s">
        <v>4607</v>
      </c>
      <c r="E1357" s="18">
        <v>44103</v>
      </c>
      <c r="F1357" s="16" t="s">
        <v>450</v>
      </c>
      <c r="G1357" s="16" t="s">
        <v>2220</v>
      </c>
      <c r="H1357" s="16" t="s">
        <v>101</v>
      </c>
      <c r="I1357" s="16" t="s">
        <v>155</v>
      </c>
      <c r="J1357" s="16" t="s">
        <v>2463</v>
      </c>
      <c r="K1357" s="16" t="s">
        <v>84</v>
      </c>
      <c r="L1357" s="16" t="s">
        <v>85</v>
      </c>
      <c r="M1357" s="19">
        <v>20000000</v>
      </c>
      <c r="N1357" s="19">
        <v>20000000</v>
      </c>
      <c r="O1357" s="20" t="s">
        <v>4608</v>
      </c>
      <c r="P1357" s="21">
        <v>5900150002953</v>
      </c>
      <c r="Q1357" s="20" t="s">
        <v>72</v>
      </c>
      <c r="R1357" s="16" t="str">
        <f t="shared" si="358"/>
        <v>ADF Including TSF</v>
      </c>
      <c r="S1357" s="16" t="str">
        <f t="shared" si="357"/>
        <v>A</v>
      </c>
      <c r="T1357" s="16" t="str">
        <f t="shared" si="372"/>
        <v>ADF Countries</v>
      </c>
      <c r="U1357" s="16" t="str">
        <f t="shared" si="359"/>
        <v>Transition States</v>
      </c>
      <c r="V1357" s="22" t="str">
        <f>IF(ISNUMBER(MATCH(A1357, {"Gabon","Sudan","Niger","Mali","Burkina Faso","Guinea"}, 0)), "De Facto Countries", "Non-De Facto Countries")</f>
        <v>Non-De Facto Countries</v>
      </c>
      <c r="W1357" s="16" t="str">
        <f t="shared" si="370"/>
        <v>South</v>
      </c>
      <c r="X1357" s="16" t="str">
        <f t="shared" si="371"/>
        <v>Agriculture</v>
      </c>
      <c r="Y1357" s="23">
        <f>Table2[[#This Row],[Approved Amount_UA Equivalent]]</f>
        <v>20000000</v>
      </c>
      <c r="AD1357" s="23">
        <f>SUM(Table2[[#This Row],[Feed Africa ]:[Improve Quality Of Life ]])</f>
        <v>20000000</v>
      </c>
      <c r="AE1357" s="16" t="b">
        <f>Table2[[#This Row],[Total HI5]]=Table2[[#This Row],[Approved Amount_UA Equivalent]]</f>
        <v>1</v>
      </c>
      <c r="AF1357" s="24">
        <v>10</v>
      </c>
      <c r="AG1357" s="20" t="str">
        <f t="shared" si="360"/>
        <v>Investment Project</v>
      </c>
      <c r="AH1357" s="24" t="e">
        <f>VLOOKUP(Table2[[#This Row],[SAP Code]],[25]DATA!$A:$G,7,FALSE)</f>
        <v>#N/A</v>
      </c>
      <c r="AI1357" s="20" t="str">
        <f t="shared" si="361"/>
        <v>Infrastructure</v>
      </c>
      <c r="AJ1357" s="25" t="s">
        <v>157</v>
      </c>
      <c r="AK1357" s="25" t="s">
        <v>2220</v>
      </c>
      <c r="AL1357" s="23" t="str" cm="1">
        <f t="array" ref="AL1357">_xlfn.SWITCH(AK1357,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57" s="26">
        <v>1</v>
      </c>
      <c r="AN1357" s="25" t="str">
        <f t="shared" si="369"/>
        <v>Sovereign</v>
      </c>
      <c r="AO1357" s="27">
        <v>1</v>
      </c>
      <c r="AP1357" s="23">
        <f>Table2[[#This Row],[Approved Amount_UA Equivalent]]/1000000</f>
        <v>20</v>
      </c>
      <c r="AQ1357" s="19">
        <f t="shared" si="362"/>
        <v>26.616800000000001</v>
      </c>
      <c r="AR1357" s="23" t="str">
        <f t="shared" si="363"/>
        <v>11-20</v>
      </c>
      <c r="AS1357" s="23" t="str">
        <f t="shared" si="364"/>
        <v>1-20</v>
      </c>
      <c r="AT1357" s="23" t="str">
        <f t="shared" si="365"/>
        <v>1-40</v>
      </c>
      <c r="AU1357" s="23" t="str">
        <f t="shared" si="366"/>
        <v>&lt;1-50 Mn</v>
      </c>
      <c r="AV1357" s="23">
        <f>Table2[[#This Row],[Amount]]</f>
        <v>20000000</v>
      </c>
      <c r="AW1357" s="23" t="str">
        <f t="shared" si="367"/>
        <v>Sep 2020</v>
      </c>
      <c r="AX1357" s="28">
        <f>IFERROR(VLOOKUP(Table2[[#This Row],[SAP Code]],[26]_16!A:B,2,FALSE),0)</f>
        <v>0</v>
      </c>
      <c r="AY1357" s="28">
        <f>IFERROR(VLOOKUP(Table2[[#This Row],[SAP Code]],[26]_16!D:E,2,FALSE)/ 1000000, 0)</f>
        <v>0</v>
      </c>
      <c r="AZ1357" s="28">
        <f>IFERROR(VLOOKUP(Table2[[#This Row],[SAP Code]],[26]_16!G:H,2,FALSE)/ 1000000, 0)</f>
        <v>0</v>
      </c>
      <c r="BA1357" s="28">
        <f>IFERROR(VLOOKUP(Table2[[#This Row],[SAP Code]],[26]_16!J:K,2,FALSE)/ 1000000, 0)</f>
        <v>0</v>
      </c>
      <c r="BB1357" s="28">
        <f>IFERROR(VLOOKUP(Table2[[#This Row],[SAP Code]],[26]_16!M:N,2,FALSE)/ 1000000, 0)</f>
        <v>0</v>
      </c>
      <c r="BC1357" s="28">
        <f>IFERROR(VLOOKUP(Table2[[#This Row],[SAP Code]],[26]_16!P:Q,2,FALSE),0)</f>
        <v>0</v>
      </c>
      <c r="BD1357" s="28">
        <f>IFERROR(VLOOKUP(Table2[[#This Row],[SAP Code]],[26]_16!S:T,2,FALSE),0)</f>
        <v>0.23072857999999999</v>
      </c>
      <c r="BE1357" s="28">
        <f>IFERROR(VLOOKUP(Table2[[#This Row],[SAP Code]],[26]_16!V:W,2,FALSE)/ 1000000, 0)</f>
        <v>8.1439259999999999E-2</v>
      </c>
      <c r="BF1357" s="28">
        <f>IFERROR(VLOOKUP(Table2[[#This Row],[SAP Code]],[26]_16!Y:Z,2,FALSE)/ 1000000, 0)</f>
        <v>0.19124706</v>
      </c>
      <c r="BG1357" s="28" t="str">
        <f>IFERROR(VLOOKUP(Table2[[#This Row],[SAP Code]],[26]port!$A:$AD,30,FALSE),"unknown")</f>
        <v>OnGo</v>
      </c>
      <c r="BH1357" s="29" t="str">
        <f t="shared" si="368"/>
        <v>Ongoing</v>
      </c>
      <c r="BI1357" s="16"/>
    </row>
    <row r="1358" spans="1:61" ht="17.100000000000001" customHeight="1">
      <c r="A1358" s="16" t="s">
        <v>369</v>
      </c>
      <c r="B1358" s="16" t="s">
        <v>4609</v>
      </c>
      <c r="C1358" s="16" t="s">
        <v>4610</v>
      </c>
      <c r="D1358" s="16" t="s">
        <v>4611</v>
      </c>
      <c r="E1358" s="18">
        <v>44109</v>
      </c>
      <c r="F1358" s="16" t="s">
        <v>373</v>
      </c>
      <c r="G1358" s="16" t="s">
        <v>140</v>
      </c>
      <c r="H1358" s="16" t="s">
        <v>66</v>
      </c>
      <c r="I1358" s="16" t="s">
        <v>138</v>
      </c>
      <c r="J1358" s="16" t="s">
        <v>2463</v>
      </c>
      <c r="K1358" s="16" t="s">
        <v>69</v>
      </c>
      <c r="L1358" s="16" t="s">
        <v>85</v>
      </c>
      <c r="M1358" s="19">
        <v>8000000</v>
      </c>
      <c r="N1358" s="19">
        <v>8000000</v>
      </c>
      <c r="O1358" s="20" t="s">
        <v>4612</v>
      </c>
      <c r="P1358" s="21">
        <v>5900155016401</v>
      </c>
      <c r="Q1358" s="20" t="s">
        <v>72</v>
      </c>
      <c r="R1358" s="16" t="str">
        <f t="shared" si="358"/>
        <v>ADF Including TSF</v>
      </c>
      <c r="S1358" s="16" t="str">
        <f t="shared" si="357"/>
        <v>D</v>
      </c>
      <c r="T1358" s="16" t="str">
        <f t="shared" si="372"/>
        <v>ADF Countries</v>
      </c>
      <c r="U1358" s="16" t="str">
        <f t="shared" si="359"/>
        <v>Transition States</v>
      </c>
      <c r="V1358" s="22" t="str">
        <f>IF(ISNUMBER(MATCH(A1358, {"Gabon","Sudan","Niger","Mali","Burkina Faso","Guinea"}, 0)), "De Facto Countries", "Non-De Facto Countries")</f>
        <v>Non-De Facto Countries</v>
      </c>
      <c r="W1358" s="16" t="str">
        <f t="shared" si="370"/>
        <v>Central</v>
      </c>
      <c r="X1358" s="16" t="str">
        <f t="shared" si="371"/>
        <v>Transport</v>
      </c>
      <c r="Y1358" s="23"/>
      <c r="AB1358" s="23">
        <f>Table2[[#This Row],[Approved Amount_UA Equivalent]]</f>
        <v>8000000</v>
      </c>
      <c r="AD1358" s="23">
        <f>SUM(Table2[[#This Row],[Feed Africa ]:[Improve Quality Of Life ]])</f>
        <v>8000000</v>
      </c>
      <c r="AE1358" s="16" t="b">
        <f>Table2[[#This Row],[Total HI5]]=Table2[[#This Row],[Approved Amount_UA Equivalent]]</f>
        <v>1</v>
      </c>
      <c r="AF1358" s="24">
        <v>41</v>
      </c>
      <c r="AG1358" s="20" t="str">
        <f t="shared" si="360"/>
        <v>ISP and Investment Project</v>
      </c>
      <c r="AH1358" s="24" t="e">
        <f>VLOOKUP(Table2[[#This Row],[SAP Code]],[25]DATA!$A:$G,7,FALSE)</f>
        <v>#N/A</v>
      </c>
      <c r="AI1358" s="20" t="str">
        <f t="shared" si="361"/>
        <v>Infrastructure</v>
      </c>
      <c r="AJ1358" s="25" t="s">
        <v>89</v>
      </c>
      <c r="AK1358" s="25" t="s">
        <v>140</v>
      </c>
      <c r="AL1358" s="23" t="str" cm="1">
        <f t="array" ref="AL1358">_xlfn.SWITCH(AK1358,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358" s="26">
        <v>1</v>
      </c>
      <c r="AN1358" s="25" t="str">
        <f t="shared" si="369"/>
        <v>Sovereign</v>
      </c>
      <c r="AO1358" s="27">
        <v>1</v>
      </c>
      <c r="AP1358" s="23">
        <f>Table2[[#This Row],[Approved Amount_UA Equivalent]]/1000000</f>
        <v>8</v>
      </c>
      <c r="AQ1358" s="19">
        <f t="shared" si="362"/>
        <v>10.64672</v>
      </c>
      <c r="AR1358" s="23" t="str">
        <f t="shared" si="363"/>
        <v>1-10</v>
      </c>
      <c r="AS1358" s="23" t="str">
        <f t="shared" si="364"/>
        <v>1-20</v>
      </c>
      <c r="AT1358" s="23" t="str">
        <f t="shared" si="365"/>
        <v>1-40</v>
      </c>
      <c r="AU1358" s="23" t="str">
        <f t="shared" si="366"/>
        <v>&lt;1-50 Mn</v>
      </c>
      <c r="AV1358" s="23">
        <f>Table2[[#This Row],[Amount]]</f>
        <v>8000000</v>
      </c>
      <c r="AW1358" s="23" t="str">
        <f t="shared" si="367"/>
        <v>Oct 2020</v>
      </c>
      <c r="AX1358" s="28">
        <f>IFERROR(VLOOKUP(Table2[[#This Row],[SAP Code]],[26]_16!A:B,2,FALSE),0)</f>
        <v>0</v>
      </c>
      <c r="AY1358" s="28">
        <f>IFERROR(VLOOKUP(Table2[[#This Row],[SAP Code]],[26]_16!D:E,2,FALSE)/ 1000000, 0)</f>
        <v>0</v>
      </c>
      <c r="AZ1358" s="28">
        <f>IFERROR(VLOOKUP(Table2[[#This Row],[SAP Code]],[26]_16!G:H,2,FALSE)/ 1000000, 0)</f>
        <v>0</v>
      </c>
      <c r="BA1358" s="28">
        <f>IFERROR(VLOOKUP(Table2[[#This Row],[SAP Code]],[26]_16!J:K,2,FALSE)/ 1000000, 0)</f>
        <v>0</v>
      </c>
      <c r="BB1358" s="28">
        <f>IFERROR(VLOOKUP(Table2[[#This Row],[SAP Code]],[26]_16!M:N,2,FALSE)/ 1000000, 0)</f>
        <v>0</v>
      </c>
      <c r="BC1358" s="28">
        <f>IFERROR(VLOOKUP(Table2[[#This Row],[SAP Code]],[26]_16!P:Q,2,FALSE),0)</f>
        <v>0</v>
      </c>
      <c r="BD1358" s="28">
        <f>IFERROR(VLOOKUP(Table2[[#This Row],[SAP Code]],[26]_16!S:T,2,FALSE),0)</f>
        <v>0.21915368999999998</v>
      </c>
      <c r="BE1358" s="28">
        <f>IFERROR(VLOOKUP(Table2[[#This Row],[SAP Code]],[26]_16!V:W,2,FALSE)/ 1000000, 0)</f>
        <v>9.9981299999999995E-2</v>
      </c>
      <c r="BF1358" s="28">
        <f>IFERROR(VLOOKUP(Table2[[#This Row],[SAP Code]],[26]_16!Y:Z,2,FALSE)/ 1000000, 0)</f>
        <v>0</v>
      </c>
      <c r="BG1358" s="28" t="str">
        <f>IFERROR(VLOOKUP(Table2[[#This Row],[SAP Code]],[26]port!$A:$AD,30,FALSE),"unknown")</f>
        <v>OnGo</v>
      </c>
      <c r="BH1358" s="29" t="str">
        <f t="shared" si="368"/>
        <v>Ongoing</v>
      </c>
      <c r="BI1358" s="16"/>
    </row>
    <row r="1359" spans="1:61" ht="17.100000000000001" customHeight="1">
      <c r="A1359" s="16" t="s">
        <v>351</v>
      </c>
      <c r="B1359" s="16" t="s">
        <v>4613</v>
      </c>
      <c r="C1359" s="16" t="s">
        <v>4614</v>
      </c>
      <c r="D1359" s="16" t="s">
        <v>4615</v>
      </c>
      <c r="E1359" s="18">
        <v>44118</v>
      </c>
      <c r="F1359" s="16" t="s">
        <v>827</v>
      </c>
      <c r="G1359" s="16" t="s">
        <v>126</v>
      </c>
      <c r="H1359" s="16" t="s">
        <v>81</v>
      </c>
      <c r="I1359" s="16" t="s">
        <v>123</v>
      </c>
      <c r="J1359" s="16" t="s">
        <v>179</v>
      </c>
      <c r="K1359" s="16" t="s">
        <v>84</v>
      </c>
      <c r="L1359" s="16" t="s">
        <v>195</v>
      </c>
      <c r="M1359" s="19">
        <v>121502000</v>
      </c>
      <c r="N1359" s="19">
        <v>101063856.33364664</v>
      </c>
      <c r="O1359" s="20" t="s">
        <v>4616</v>
      </c>
      <c r="P1359" s="21">
        <v>2000200004810</v>
      </c>
      <c r="Q1359" s="20" t="s">
        <v>87</v>
      </c>
      <c r="R1359" s="16" t="str">
        <f t="shared" si="358"/>
        <v>ADB Public</v>
      </c>
      <c r="S1359" s="16" t="str">
        <f t="shared" si="357"/>
        <v>E</v>
      </c>
      <c r="T1359" s="16" t="str">
        <f t="shared" si="372"/>
        <v>ADF Countries</v>
      </c>
      <c r="U1359" s="16" t="str">
        <f t="shared" si="359"/>
        <v>Non-Transition States</v>
      </c>
      <c r="V1359" s="22" t="str">
        <f>IF(ISNUMBER(MATCH(A1359, {"Gabon","Sudan","Niger","Mali","Burkina Faso","Guinea"}, 0)), "De Facto Countries", "Non-De Facto Countries")</f>
        <v>Non-De Facto Countries</v>
      </c>
      <c r="W1359" s="16" t="str">
        <f t="shared" si="370"/>
        <v>East</v>
      </c>
      <c r="X1359" s="16" t="str">
        <f t="shared" si="371"/>
        <v>WASH Sector</v>
      </c>
      <c r="Y1359" s="23">
        <f>Table2[[#This Row],[Approved Amount_UA Equivalent]]*0.03</f>
        <v>3031915.6900093993</v>
      </c>
      <c r="Z1359" s="23">
        <f>Table2[[#This Row],[Approved Amount_UA Equivalent]]*0.01</f>
        <v>1010638.5633364664</v>
      </c>
      <c r="AC1359" s="23">
        <f>Table2[[#This Row],[Approved Amount_UA Equivalent]]*0.96</f>
        <v>97021302.080300778</v>
      </c>
      <c r="AD1359" s="23">
        <f>SUM(Table2[[#This Row],[Feed Africa ]:[Improve Quality Of Life ]])</f>
        <v>101063856.33364664</v>
      </c>
      <c r="AE1359" s="16" t="b">
        <f>Table2[[#This Row],[Total HI5]]=Table2[[#This Row],[Approved Amount_UA Equivalent]]</f>
        <v>1</v>
      </c>
      <c r="AF1359" s="24">
        <v>10</v>
      </c>
      <c r="AG1359" s="20" t="str">
        <f t="shared" si="360"/>
        <v>Investment Project</v>
      </c>
      <c r="AH1359" s="24" t="e">
        <f>VLOOKUP(Table2[[#This Row],[SAP Code]],[25]DATA!$A:$G,7,FALSE)</f>
        <v>#N/A</v>
      </c>
      <c r="AI1359" s="20" t="str">
        <f t="shared" si="361"/>
        <v>Infrastructure</v>
      </c>
      <c r="AJ1359" s="25" t="s">
        <v>89</v>
      </c>
      <c r="AK1359" s="25" t="s">
        <v>126</v>
      </c>
      <c r="AL1359" s="23" t="str" cm="1">
        <f t="array" ref="AL1359">_xlfn.SWITCH(AK1359,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59" s="26">
        <v>1</v>
      </c>
      <c r="AN1359" s="25" t="str">
        <f t="shared" si="369"/>
        <v>Sovereign</v>
      </c>
      <c r="AO1359" s="27">
        <v>1</v>
      </c>
      <c r="AP1359" s="23">
        <f>Table2[[#This Row],[Approved Amount_UA Equivalent]]/1000000</f>
        <v>101.06385633364664</v>
      </c>
      <c r="AQ1359" s="19">
        <f t="shared" si="362"/>
        <v>134.4998225630703</v>
      </c>
      <c r="AR1359" s="23" t="str">
        <f t="shared" si="363"/>
        <v>101-110</v>
      </c>
      <c r="AS1359" s="23" t="str">
        <f t="shared" si="364"/>
        <v>101-120</v>
      </c>
      <c r="AT1359" s="23" t="str">
        <f t="shared" si="365"/>
        <v>81-120</v>
      </c>
      <c r="AU1359" s="23" t="str">
        <f t="shared" si="366"/>
        <v>100-200 Mn</v>
      </c>
      <c r="AV1359" s="23">
        <f>Table2[[#This Row],[Amount]]</f>
        <v>121502000</v>
      </c>
      <c r="AW1359" s="23" t="str">
        <f t="shared" si="367"/>
        <v>Oct 2020</v>
      </c>
      <c r="AX1359" s="28">
        <f>IFERROR(VLOOKUP(Table2[[#This Row],[SAP Code]],[26]_16!A:B,2,FALSE),0)</f>
        <v>0</v>
      </c>
      <c r="AY1359" s="28">
        <f>IFERROR(VLOOKUP(Table2[[#This Row],[SAP Code]],[26]_16!D:E,2,FALSE)/ 1000000, 0)</f>
        <v>0</v>
      </c>
      <c r="AZ1359" s="28">
        <f>IFERROR(VLOOKUP(Table2[[#This Row],[SAP Code]],[26]_16!G:H,2,FALSE)/ 1000000, 0)</f>
        <v>0</v>
      </c>
      <c r="BA1359" s="28">
        <f>IFERROR(VLOOKUP(Table2[[#This Row],[SAP Code]],[26]_16!J:K,2,FALSE)/ 1000000, 0)</f>
        <v>0</v>
      </c>
      <c r="BB1359" s="28">
        <f>IFERROR(VLOOKUP(Table2[[#This Row],[SAP Code]],[26]_16!M:N,2,FALSE)/ 1000000, 0)</f>
        <v>0</v>
      </c>
      <c r="BC1359" s="28">
        <f>IFERROR(VLOOKUP(Table2[[#This Row],[SAP Code]],[26]_16!P:Q,2,FALSE),0)</f>
        <v>0</v>
      </c>
      <c r="BD1359" s="28">
        <f>IFERROR(VLOOKUP(Table2[[#This Row],[SAP Code]],[26]_16!S:T,2,FALSE),0)</f>
        <v>1.0945400699999999</v>
      </c>
      <c r="BE1359" s="28">
        <f>IFERROR(VLOOKUP(Table2[[#This Row],[SAP Code]],[26]_16!V:W,2,FALSE)/ 1000000, 0)</f>
        <v>0.6122192500000001</v>
      </c>
      <c r="BF1359" s="28">
        <f>IFERROR(VLOOKUP(Table2[[#This Row],[SAP Code]],[26]_16!Y:Z,2,FALSE)/ 1000000, 0)</f>
        <v>0.19372300000000001</v>
      </c>
      <c r="BG1359" s="28" t="str">
        <f>IFERROR(VLOOKUP(Table2[[#This Row],[SAP Code]],[26]port!$A:$AD,30,FALSE),"unknown")</f>
        <v>OnGo</v>
      </c>
      <c r="BH1359" s="29" t="str">
        <f t="shared" si="368"/>
        <v>Ongoing</v>
      </c>
      <c r="BI1359" s="16"/>
    </row>
    <row r="1360" spans="1:61" ht="17.100000000000001" customHeight="1">
      <c r="A1360" s="16" t="s">
        <v>75</v>
      </c>
      <c r="B1360" s="16" t="s">
        <v>4617</v>
      </c>
      <c r="C1360" s="16" t="s">
        <v>4618</v>
      </c>
      <c r="D1360" s="16" t="s">
        <v>4619</v>
      </c>
      <c r="E1360" s="18">
        <v>44118</v>
      </c>
      <c r="F1360" s="16" t="s">
        <v>79</v>
      </c>
      <c r="G1360" s="16" t="s">
        <v>255</v>
      </c>
      <c r="H1360" s="16" t="s">
        <v>81</v>
      </c>
      <c r="I1360" s="16" t="s">
        <v>250</v>
      </c>
      <c r="J1360" s="16" t="s">
        <v>83</v>
      </c>
      <c r="K1360" s="16" t="s">
        <v>84</v>
      </c>
      <c r="L1360" s="16" t="s">
        <v>85</v>
      </c>
      <c r="M1360" s="19">
        <v>36000000</v>
      </c>
      <c r="N1360" s="19">
        <v>36000000</v>
      </c>
      <c r="O1360" s="20" t="s">
        <v>4620</v>
      </c>
      <c r="P1360" s="21">
        <v>2100150042449</v>
      </c>
      <c r="Q1360" s="20" t="s">
        <v>72</v>
      </c>
      <c r="R1360" s="16" t="str">
        <f t="shared" si="358"/>
        <v>ADF Including TSF</v>
      </c>
      <c r="S1360" s="16" t="str">
        <f t="shared" si="357"/>
        <v>K</v>
      </c>
      <c r="T1360" s="16" t="s">
        <v>88</v>
      </c>
      <c r="U1360" s="16" t="str">
        <f t="shared" si="359"/>
        <v>Non-Transition States</v>
      </c>
      <c r="V1360" s="22" t="str">
        <f>IF(ISNUMBER(MATCH(A1360, {"Gabon","Sudan","Niger","Mali","Burkina Faso","Guinea"}, 0)), "De Facto Countries", "Non-De Facto Countries")</f>
        <v>Non-De Facto Countries</v>
      </c>
      <c r="W1360" s="16" t="str">
        <f t="shared" si="370"/>
        <v>East</v>
      </c>
      <c r="X1360" s="16" t="str">
        <f t="shared" si="371"/>
        <v>Multi-Sector</v>
      </c>
      <c r="Y1360" s="23">
        <f>Table2[[#This Row],[Approved Amount_UA Equivalent]]/5</f>
        <v>7200000</v>
      </c>
      <c r="Z1360" s="23">
        <f>Table2[[#This Row],[Approved Amount_UA Equivalent]]/5</f>
        <v>7200000</v>
      </c>
      <c r="AA1360" s="23">
        <f>Table2[[#This Row],[Approved Amount_UA Equivalent]]/5</f>
        <v>7200000</v>
      </c>
      <c r="AB1360" s="23">
        <f>Table2[[#This Row],[Approved Amount_UA Equivalent]]/5</f>
        <v>7200000</v>
      </c>
      <c r="AC1360" s="23">
        <f>Table2[[#This Row],[Approved Amount_UA Equivalent]]/5</f>
        <v>7200000</v>
      </c>
      <c r="AD1360" s="23">
        <f>SUM(Table2[[#This Row],[Feed Africa ]:[Improve Quality Of Life ]])</f>
        <v>36000000</v>
      </c>
      <c r="AE1360" s="16" t="b">
        <f>Table2[[#This Row],[Total HI5]]=Table2[[#This Row],[Approved Amount_UA Equivalent]]</f>
        <v>1</v>
      </c>
      <c r="AF1360" s="24">
        <v>20</v>
      </c>
      <c r="AG1360" s="20" t="str">
        <f t="shared" si="360"/>
        <v>Policy and Result Based Op</v>
      </c>
      <c r="AH1360" s="24" t="e">
        <f>VLOOKUP(Table2[[#This Row],[SAP Code]],[25]DATA!$A:$G,7,FALSE)</f>
        <v>#N/A</v>
      </c>
      <c r="AI1360" s="20" t="str">
        <f t="shared" si="361"/>
        <v>Policy-Based Lending</v>
      </c>
      <c r="AJ1360" s="25" t="s">
        <v>254</v>
      </c>
      <c r="AK1360" s="25" t="s">
        <v>255</v>
      </c>
      <c r="AL1360" s="23" t="str" cm="1">
        <f t="array" ref="AL1360">_xlfn.SWITCH(AK1360,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60" s="26">
        <v>1</v>
      </c>
      <c r="AN1360" s="25" t="str">
        <f t="shared" si="369"/>
        <v>Sovereign</v>
      </c>
      <c r="AO1360" s="27">
        <v>1</v>
      </c>
      <c r="AP1360" s="23">
        <f>Table2[[#This Row],[Approved Amount_UA Equivalent]]/1000000</f>
        <v>36</v>
      </c>
      <c r="AQ1360" s="19">
        <f t="shared" si="362"/>
        <v>47.910240000000002</v>
      </c>
      <c r="AR1360" s="23" t="str">
        <f t="shared" si="363"/>
        <v>31-40</v>
      </c>
      <c r="AS1360" s="23" t="str">
        <f t="shared" si="364"/>
        <v>21-40</v>
      </c>
      <c r="AT1360" s="23" t="str">
        <f t="shared" si="365"/>
        <v>1-40</v>
      </c>
      <c r="AU1360" s="23" t="str">
        <f t="shared" si="366"/>
        <v>&lt;1-50 Mn</v>
      </c>
      <c r="AV1360" s="23">
        <f>Table2[[#This Row],[Amount]]</f>
        <v>36000000</v>
      </c>
      <c r="AW1360" s="23" t="str">
        <f t="shared" si="367"/>
        <v>Oct 2020</v>
      </c>
      <c r="AX1360" s="28">
        <f>IFERROR(VLOOKUP(Table2[[#This Row],[SAP Code]],[26]_16!A:B,2,FALSE),0)</f>
        <v>0</v>
      </c>
      <c r="AY1360" s="28">
        <f>IFERROR(VLOOKUP(Table2[[#This Row],[SAP Code]],[26]_16!D:E,2,FALSE)/ 1000000, 0)</f>
        <v>0</v>
      </c>
      <c r="AZ1360" s="28">
        <f>IFERROR(VLOOKUP(Table2[[#This Row],[SAP Code]],[26]_16!G:H,2,FALSE)/ 1000000, 0)</f>
        <v>0</v>
      </c>
      <c r="BA1360" s="28">
        <f>IFERROR(VLOOKUP(Table2[[#This Row],[SAP Code]],[26]_16!J:K,2,FALSE)/ 1000000, 0)</f>
        <v>0</v>
      </c>
      <c r="BB1360" s="28">
        <f>IFERROR(VLOOKUP(Table2[[#This Row],[SAP Code]],[26]_16!M:N,2,FALSE)/ 1000000, 0)</f>
        <v>0</v>
      </c>
      <c r="BC1360" s="28">
        <f>IFERROR(VLOOKUP(Table2[[#This Row],[SAP Code]],[26]_16!P:Q,2,FALSE),0)</f>
        <v>18</v>
      </c>
      <c r="BD1360" s="28">
        <f>IFERROR(VLOOKUP(Table2[[#This Row],[SAP Code]],[26]_16!S:T,2,FALSE),0)</f>
        <v>18</v>
      </c>
      <c r="BE1360" s="28">
        <f>IFERROR(VLOOKUP(Table2[[#This Row],[SAP Code]],[26]_16!V:W,2,FALSE)/ 1000000, 0)</f>
        <v>0</v>
      </c>
      <c r="BF1360" s="28">
        <f>IFERROR(VLOOKUP(Table2[[#This Row],[SAP Code]],[26]_16!Y:Z,2,FALSE)/ 1000000, 0)</f>
        <v>0</v>
      </c>
      <c r="BG1360" s="28" t="str">
        <f>IFERROR(VLOOKUP(Table2[[#This Row],[SAP Code]],[26]port!$A:$AD,30,FALSE),"unknown")</f>
        <v>COMP</v>
      </c>
      <c r="BH1360" s="29" t="str">
        <f t="shared" si="368"/>
        <v>Number of operations completed out of the net approved of that year</v>
      </c>
      <c r="BI1360" s="16"/>
    </row>
    <row r="1361" spans="1:61" ht="17.100000000000001" customHeight="1">
      <c r="A1361" s="16" t="s">
        <v>706</v>
      </c>
      <c r="B1361" s="16" t="s">
        <v>4621</v>
      </c>
      <c r="C1361" s="16" t="s">
        <v>4622</v>
      </c>
      <c r="D1361" s="16" t="s">
        <v>4623</v>
      </c>
      <c r="E1361" s="18">
        <v>44131</v>
      </c>
      <c r="F1361" s="16" t="s">
        <v>4624</v>
      </c>
      <c r="G1361" s="16" t="s">
        <v>126</v>
      </c>
      <c r="H1361" s="16" t="s">
        <v>132</v>
      </c>
      <c r="I1361" s="16" t="s">
        <v>123</v>
      </c>
      <c r="J1361" s="16" t="s">
        <v>68</v>
      </c>
      <c r="K1361" s="16" t="s">
        <v>69</v>
      </c>
      <c r="L1361" s="16" t="s">
        <v>70</v>
      </c>
      <c r="M1361" s="19">
        <v>234074</v>
      </c>
      <c r="N1361" s="19">
        <v>166296.52521721832</v>
      </c>
      <c r="O1361" s="20" t="s">
        <v>4625</v>
      </c>
      <c r="P1361" s="21">
        <v>5000199006269</v>
      </c>
      <c r="Q1361" s="20" t="s">
        <v>72</v>
      </c>
      <c r="R1361" s="16" t="str">
        <f t="shared" si="358"/>
        <v>OTHERS</v>
      </c>
      <c r="S1361" s="16" t="str">
        <f t="shared" si="357"/>
        <v>E</v>
      </c>
      <c r="T1361" s="16" t="str">
        <f t="shared" ref="T1361:T1378" si="373">IF(A1361="Algeria","ADB Countries",IF(A1361="Angola","ADB Countries",IF(A1361="Benin","ADF Countries",IF(A1361="Botswana","ADB Countries",IF(A1361="Burkina Faso","ADF Countries",IF(A1361="Burundi","ADF Countries",IF(A1361="Cameroon","Blend Countries",IF(A1361="Cape Verde","ADB Countries",IF(A1361="Central African Republic","ADF Countries",IF(A1361="Centrafrique","ADF Countries",IF(A1361="Chad","ADF Countries",IF(A1361="Comoros","ADF Countries",IF(A1361="Congo CG","ADB Countries",IF(A1361="Congo","ADB Countries",IF(A1361="Côte D'Ivoire","Blend Countries",IF(A1361="Dem Rep Congo","ADF Countries",IF(A1361="DEMOCRATIC REPUBLIC OF THE CONGO","ADF Countries",IF(A1361="Djibouti","ADF Countries",IF(A1361="Egypt","ADB Countries",IF(A1361="Eq Guinea","ADB Countries",IF(A1361="Equatorial Guinea","ADB Countries",IF(A1361="Eritrea","ADF Countries",IF(A1361="Swaziland","ADB Countries",IF(A1361="Eswatini","ADB Countries",IF(A1361="Ethiopia","ADF Countries",IF(A1361="Gabon","ADB Countries",IF(A1361="Gambia","ADF Countries",IF(A1361="Ghana","ADF Countries",IF(A1361="Guinea","ADF Countries",IF(A1361="Guinea-Bissau","ADF Countries",IF(A1361="Kenya","Blend Countries",IF(A1361="Lesotho","ADF Countries",IF(A1361="Liberia","ADF Countries",IF(A1361="Libya","ADB Countries",IF(A1361="Madagascar","ADF Countries",IF(A1361="Malawi","ADF Countries",IF(A1361="Mali","ADF Countries",IF(A1361="Mauritania","ADF Countries",IF(A1361="Mauritius","ADB Countries",IF(A1361="Morocco","ADB Countries",IF(A1361="Mozambique","ADF Countries",IF(OR(A1361="Multi",A1361="Multinational",A1361="Multi-Countries"),"Multinational",IF(A1361="Namibia","ADB Countries",IF(A1361="Niger","ADF Countries",IF(A1361="Nigeria","ADB Countries",IF(A1361="Rwanda","ADF Countries",IF(A1361="Sao Tome &amp; Principe","ADF Countries",IF(A1361="Sao Tome","ADF Countries",IF(A1361="Senegal","Blend Countries",IF(A1361="Seychelles","ADB Countries",IF(A1361="Sierra Leone","ADF Countries",IF(A1361="Somalia","ADF Countries",IF(A1361="South Africa","ADB Countries",IF(A1361="South Sudan","ADF Countries",IF(A1361="Sudan","ADF Countries",IF(A1361="Tanzania","Blend Countries",IF(A1361="Togo","ADF Countries",IF(A1361="Tunisia","ADB Countries",IF(A1361="Uganda","ADF Countries",IF(A1361="Zambia","Blend Countries",IF(A1361="Zimbabwe","ADF Countries","")))))))))))))))))))))))))))))))))))))))))))))))))))))))))))))</f>
        <v>ADF Countries</v>
      </c>
      <c r="U1361" s="16" t="str">
        <f t="shared" si="359"/>
        <v>Transition States</v>
      </c>
      <c r="V1361" s="22" t="str">
        <f>IF(ISNUMBER(MATCH(A1361, {"Gabon","Sudan","Niger","Mali","Burkina Faso","Guinea"}, 0)), "De Facto Countries", "Non-De Facto Countries")</f>
        <v>Non-De Facto Countries</v>
      </c>
      <c r="W1361" s="16" t="str">
        <f t="shared" si="370"/>
        <v>West</v>
      </c>
      <c r="X1361" s="16" t="str">
        <f t="shared" si="371"/>
        <v>WASH Sector</v>
      </c>
      <c r="Y1361" s="23">
        <f>Table2[[#This Row],[Approved Amount_UA Equivalent]]*0.03</f>
        <v>4988.8957565165492</v>
      </c>
      <c r="Z1361" s="23">
        <f>Table2[[#This Row],[Approved Amount_UA Equivalent]]*0.01</f>
        <v>1662.9652521721832</v>
      </c>
      <c r="AC1361" s="23">
        <f>Table2[[#This Row],[Approved Amount_UA Equivalent]]*0.96</f>
        <v>159644.66420852958</v>
      </c>
      <c r="AD1361" s="23">
        <f>SUM(Table2[[#This Row],[Feed Africa ]:[Improve Quality Of Life ]])</f>
        <v>166296.5252172183</v>
      </c>
      <c r="AE1361" s="16" t="b">
        <f>Table2[[#This Row],[Total HI5]]=Table2[[#This Row],[Approved Amount_UA Equivalent]]</f>
        <v>1</v>
      </c>
      <c r="AF1361" s="24">
        <v>50</v>
      </c>
      <c r="AG1361" s="20" t="str">
        <f t="shared" si="360"/>
        <v>Emergency Assistance</v>
      </c>
      <c r="AH1361" s="24" t="e">
        <f>VLOOKUP(Table2[[#This Row],[SAP Code]],[25]DATA!$A:$G,7,FALSE)</f>
        <v>#N/A</v>
      </c>
      <c r="AI1361" s="20" t="str">
        <f t="shared" si="361"/>
        <v>Other Investment</v>
      </c>
      <c r="AJ1361" s="25" t="s">
        <v>89</v>
      </c>
      <c r="AK1361" s="25" t="s">
        <v>126</v>
      </c>
      <c r="AL1361" s="23" t="str" cm="1">
        <f t="array" ref="AL1361">_xlfn.SWITCH(AK1361,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61" s="26">
        <v>1</v>
      </c>
      <c r="AN1361" s="25" t="str">
        <f t="shared" si="369"/>
        <v>Sovereign</v>
      </c>
      <c r="AO1361" s="27">
        <v>1</v>
      </c>
      <c r="AP1361" s="23">
        <f>Table2[[#This Row],[Approved Amount_UA Equivalent]]/1000000</f>
        <v>0.16629652521721833</v>
      </c>
      <c r="AQ1361" s="19">
        <f t="shared" si="362"/>
        <v>0.22131406762008285</v>
      </c>
      <c r="AR1361" s="23" t="str">
        <f t="shared" si="363"/>
        <v>1-10</v>
      </c>
      <c r="AS1361" s="23" t="str">
        <f t="shared" si="364"/>
        <v>1-20</v>
      </c>
      <c r="AT1361" s="23" t="str">
        <f t="shared" si="365"/>
        <v>1-40</v>
      </c>
      <c r="AU1361" s="23" t="str">
        <f t="shared" si="366"/>
        <v>&lt;1-50 Mn</v>
      </c>
      <c r="AV1361" s="23">
        <f>Table2[[#This Row],[Amount]]</f>
        <v>234074</v>
      </c>
      <c r="AW1361" s="23" t="str">
        <f t="shared" si="367"/>
        <v>Oct 2020</v>
      </c>
      <c r="AX1361" s="28">
        <f>IFERROR(VLOOKUP(Table2[[#This Row],[SAP Code]],[26]_16!A:B,2,FALSE),0)</f>
        <v>0</v>
      </c>
      <c r="AY1361" s="28">
        <f>IFERROR(VLOOKUP(Table2[[#This Row],[SAP Code]],[26]_16!D:E,2,FALSE)/ 1000000, 0)</f>
        <v>0</v>
      </c>
      <c r="AZ1361" s="28">
        <f>IFERROR(VLOOKUP(Table2[[#This Row],[SAP Code]],[26]_16!G:H,2,FALSE)/ 1000000, 0)</f>
        <v>0</v>
      </c>
      <c r="BA1361" s="28">
        <f>IFERROR(VLOOKUP(Table2[[#This Row],[SAP Code]],[26]_16!J:K,2,FALSE)/ 1000000, 0)</f>
        <v>0</v>
      </c>
      <c r="BB1361" s="28">
        <f>IFERROR(VLOOKUP(Table2[[#This Row],[SAP Code]],[26]_16!M:N,2,FALSE)/ 1000000, 0)</f>
        <v>0</v>
      </c>
      <c r="BC1361" s="28">
        <f>IFERROR(VLOOKUP(Table2[[#This Row],[SAP Code]],[26]_16!P:Q,2,FALSE),0)</f>
        <v>0</v>
      </c>
      <c r="BD1361" s="28">
        <f>IFERROR(VLOOKUP(Table2[[#This Row],[SAP Code]],[26]_16!S:T,2,FALSE),0)</f>
        <v>0</v>
      </c>
      <c r="BE1361" s="28">
        <f>IFERROR(VLOOKUP(Table2[[#This Row],[SAP Code]],[26]_16!V:W,2,FALSE)/ 1000000, 0)</f>
        <v>0</v>
      </c>
      <c r="BF1361" s="28">
        <f>IFERROR(VLOOKUP(Table2[[#This Row],[SAP Code]],[26]_16!Y:Z,2,FALSE)/ 1000000, 0)</f>
        <v>0</v>
      </c>
      <c r="BG1361" s="28" t="str">
        <f>IFERROR(VLOOKUP(Table2[[#This Row],[SAP Code]],[26]port!$A:$AD,30,FALSE),"unknown")</f>
        <v>CLSD</v>
      </c>
      <c r="BH1361" s="29" t="str">
        <f t="shared" si="368"/>
        <v>Number of operations completed out of the net approved of that year</v>
      </c>
      <c r="BI1361" s="16"/>
    </row>
    <row r="1362" spans="1:61" ht="17.100000000000001" customHeight="1">
      <c r="A1362" s="16" t="s">
        <v>337</v>
      </c>
      <c r="B1362" s="16" t="s">
        <v>4626</v>
      </c>
      <c r="C1362" s="16" t="s">
        <v>4627</v>
      </c>
      <c r="D1362" s="16" t="s">
        <v>4628</v>
      </c>
      <c r="E1362" s="18">
        <v>44132</v>
      </c>
      <c r="F1362" s="16" t="s">
        <v>450</v>
      </c>
      <c r="G1362" s="16" t="s">
        <v>2293</v>
      </c>
      <c r="H1362" s="16" t="s">
        <v>101</v>
      </c>
      <c r="I1362" s="16" t="s">
        <v>102</v>
      </c>
      <c r="J1362" s="16" t="s">
        <v>83</v>
      </c>
      <c r="K1362" s="16" t="s">
        <v>84</v>
      </c>
      <c r="L1362" s="16" t="s">
        <v>85</v>
      </c>
      <c r="M1362" s="19">
        <v>12080000</v>
      </c>
      <c r="N1362" s="19">
        <v>12080000</v>
      </c>
      <c r="O1362" s="20" t="s">
        <v>4629</v>
      </c>
      <c r="P1362" s="21">
        <v>2100150042450</v>
      </c>
      <c r="Q1362" s="20" t="s">
        <v>72</v>
      </c>
      <c r="R1362" s="16" t="str">
        <f t="shared" si="358"/>
        <v>ADF Including TSF</v>
      </c>
      <c r="S1362" s="16" t="str">
        <f t="shared" si="357"/>
        <v>H</v>
      </c>
      <c r="T1362" s="16" t="str">
        <f t="shared" si="373"/>
        <v>ADF Countries</v>
      </c>
      <c r="U1362" s="16" t="str">
        <f t="shared" si="359"/>
        <v>Transition States</v>
      </c>
      <c r="V1362" s="22" t="str">
        <f>IF(ISNUMBER(MATCH(A1362, {"Gabon","Sudan","Niger","Mali","Burkina Faso","Guinea"}, 0)), "De Facto Countries", "Non-De Facto Countries")</f>
        <v>Non-De Facto Countries</v>
      </c>
      <c r="W1362" s="16" t="str">
        <f t="shared" si="370"/>
        <v>South</v>
      </c>
      <c r="X1362" s="16" t="str">
        <f t="shared" si="371"/>
        <v>Finance</v>
      </c>
      <c r="Y1362" s="23"/>
      <c r="AA1362" s="23">
        <f>Table2[[#This Row],[Approved Amount_UA Equivalent]]</f>
        <v>12080000</v>
      </c>
      <c r="AD1362" s="23">
        <f>SUM(Table2[[#This Row],[Feed Africa ]:[Improve Quality Of Life ]])</f>
        <v>12080000</v>
      </c>
      <c r="AE1362" s="16" t="b">
        <f>Table2[[#This Row],[Total HI5]]=Table2[[#This Row],[Approved Amount_UA Equivalent]]</f>
        <v>1</v>
      </c>
      <c r="AF1362" s="24">
        <v>10</v>
      </c>
      <c r="AG1362" s="20" t="str">
        <f t="shared" si="360"/>
        <v>Investment Project</v>
      </c>
      <c r="AH1362" s="24" t="e">
        <f>VLOOKUP(Table2[[#This Row],[SAP Code]],[25]DATA!$A:$G,7,FALSE)</f>
        <v>#N/A</v>
      </c>
      <c r="AI1362" s="20" t="str">
        <f t="shared" si="361"/>
        <v>Other Investment</v>
      </c>
      <c r="AJ1362" s="25" t="s">
        <v>106</v>
      </c>
      <c r="AK1362" s="25" t="s">
        <v>2293</v>
      </c>
      <c r="AL1362" s="23" t="str" cm="1">
        <f t="array" ref="AL1362">_xlfn.SWITCH(AK1362,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362" s="26">
        <v>1</v>
      </c>
      <c r="AN1362" s="25" t="str">
        <f t="shared" si="369"/>
        <v>Sovereign</v>
      </c>
      <c r="AO1362" s="27">
        <v>1</v>
      </c>
      <c r="AP1362" s="23">
        <f>Table2[[#This Row],[Approved Amount_UA Equivalent]]/1000000</f>
        <v>12.08</v>
      </c>
      <c r="AQ1362" s="19">
        <f t="shared" si="362"/>
        <v>16.0765472</v>
      </c>
      <c r="AR1362" s="23" t="str">
        <f t="shared" si="363"/>
        <v>11-20</v>
      </c>
      <c r="AS1362" s="23" t="str">
        <f t="shared" si="364"/>
        <v>1-20</v>
      </c>
      <c r="AT1362" s="23" t="str">
        <f t="shared" si="365"/>
        <v>1-40</v>
      </c>
      <c r="AU1362" s="23" t="str">
        <f t="shared" si="366"/>
        <v>&lt;1-50 Mn</v>
      </c>
      <c r="AV1362" s="23">
        <f>Table2[[#This Row],[Amount]]</f>
        <v>12080000</v>
      </c>
      <c r="AW1362" s="23" t="str">
        <f t="shared" si="367"/>
        <v>Oct 2020</v>
      </c>
      <c r="AX1362" s="28">
        <f>IFERROR(VLOOKUP(Table2[[#This Row],[SAP Code]],[26]_16!A:B,2,FALSE),0)</f>
        <v>0</v>
      </c>
      <c r="AY1362" s="28">
        <f>IFERROR(VLOOKUP(Table2[[#This Row],[SAP Code]],[26]_16!D:E,2,FALSE)/ 1000000, 0)</f>
        <v>0</v>
      </c>
      <c r="AZ1362" s="28">
        <f>IFERROR(VLOOKUP(Table2[[#This Row],[SAP Code]],[26]_16!G:H,2,FALSE)/ 1000000, 0)</f>
        <v>0</v>
      </c>
      <c r="BA1362" s="28">
        <f>IFERROR(VLOOKUP(Table2[[#This Row],[SAP Code]],[26]_16!J:K,2,FALSE)/ 1000000, 0)</f>
        <v>0</v>
      </c>
      <c r="BB1362" s="28">
        <f>IFERROR(VLOOKUP(Table2[[#This Row],[SAP Code]],[26]_16!M:N,2,FALSE)/ 1000000, 0)</f>
        <v>0</v>
      </c>
      <c r="BC1362" s="28">
        <f>IFERROR(VLOOKUP(Table2[[#This Row],[SAP Code]],[26]_16!P:Q,2,FALSE),0)</f>
        <v>0</v>
      </c>
      <c r="BD1362" s="28">
        <f>IFERROR(VLOOKUP(Table2[[#This Row],[SAP Code]],[26]_16!S:T,2,FALSE),0)</f>
        <v>0</v>
      </c>
      <c r="BE1362" s="28">
        <f>IFERROR(VLOOKUP(Table2[[#This Row],[SAP Code]],[26]_16!V:W,2,FALSE)/ 1000000, 0)</f>
        <v>0.21820589000000001</v>
      </c>
      <c r="BF1362" s="28">
        <f>IFERROR(VLOOKUP(Table2[[#This Row],[SAP Code]],[26]_16!Y:Z,2,FALSE)/ 1000000, 0)</f>
        <v>4.9849459999999998E-2</v>
      </c>
      <c r="BG1362" s="28" t="str">
        <f>IFERROR(VLOOKUP(Table2[[#This Row],[SAP Code]],[26]port!$A:$AD,30,FALSE),"unknown")</f>
        <v>OnGo</v>
      </c>
      <c r="BH1362" s="29" t="str">
        <f t="shared" si="368"/>
        <v>Ongoing</v>
      </c>
      <c r="BI1362" s="16"/>
    </row>
    <row r="1363" spans="1:61" ht="17.100000000000001" customHeight="1">
      <c r="A1363" s="38" t="s">
        <v>2047</v>
      </c>
      <c r="B1363" s="16" t="s">
        <v>4630</v>
      </c>
      <c r="C1363" s="16" t="s">
        <v>4631</v>
      </c>
      <c r="D1363" s="16" t="s">
        <v>4632</v>
      </c>
      <c r="E1363" s="18">
        <v>44132</v>
      </c>
      <c r="F1363" s="16" t="s">
        <v>1175</v>
      </c>
      <c r="G1363" s="16" t="s">
        <v>74</v>
      </c>
      <c r="H1363" s="16" t="s">
        <v>81</v>
      </c>
      <c r="I1363" s="16" t="s">
        <v>155</v>
      </c>
      <c r="J1363" s="16" t="s">
        <v>68</v>
      </c>
      <c r="K1363" s="16" t="s">
        <v>69</v>
      </c>
      <c r="L1363" s="16" t="s">
        <v>70</v>
      </c>
      <c r="M1363" s="19">
        <v>200000</v>
      </c>
      <c r="N1363" s="19">
        <v>142088.84815675241</v>
      </c>
      <c r="O1363" s="20" t="s">
        <v>4633</v>
      </c>
      <c r="P1363" s="21">
        <v>5000199006219</v>
      </c>
      <c r="Q1363" s="20" t="s">
        <v>72</v>
      </c>
      <c r="R1363" s="16" t="str">
        <f t="shared" si="358"/>
        <v>OTHERS</v>
      </c>
      <c r="S1363" s="16" t="str">
        <f t="shared" si="357"/>
        <v>A</v>
      </c>
      <c r="T1363" s="16" t="str">
        <f t="shared" si="373"/>
        <v>ADF Countries</v>
      </c>
      <c r="U1363" s="16" t="str">
        <f t="shared" si="359"/>
        <v>Transition States</v>
      </c>
      <c r="V1363" s="22" t="str">
        <f>IF(ISNUMBER(MATCH(A1363, {"Gabon","Sudan","Niger","Mali","Burkina Faso","Guinea"}, 0)), "De Facto Countries", "Non-De Facto Countries")</f>
        <v>Non-De Facto Countries</v>
      </c>
      <c r="W1363" s="16" t="str">
        <f t="shared" si="370"/>
        <v>East</v>
      </c>
      <c r="X1363" s="16" t="str">
        <f t="shared" si="371"/>
        <v>Agriculture</v>
      </c>
      <c r="Y1363" s="23">
        <f>Table2[[#This Row],[Approved Amount_UA Equivalent]]</f>
        <v>142088.84815675241</v>
      </c>
      <c r="AD1363" s="23">
        <f>SUM(Table2[[#This Row],[Feed Africa ]:[Improve Quality Of Life ]])</f>
        <v>142088.84815675241</v>
      </c>
      <c r="AE1363" s="16" t="b">
        <f>Table2[[#This Row],[Total HI5]]=Table2[[#This Row],[Approved Amount_UA Equivalent]]</f>
        <v>1</v>
      </c>
      <c r="AF1363" s="24">
        <v>50</v>
      </c>
      <c r="AG1363" s="20" t="str">
        <f t="shared" si="360"/>
        <v>Emergency Assistance</v>
      </c>
      <c r="AH1363" s="24" t="e">
        <f>VLOOKUP(Table2[[#This Row],[SAP Code]],[25]DATA!$A:$G,7,FALSE)</f>
        <v>#N/A</v>
      </c>
      <c r="AI1363" s="20" t="str">
        <f t="shared" si="361"/>
        <v>Other Investment</v>
      </c>
      <c r="AJ1363" s="25" t="s">
        <v>157</v>
      </c>
      <c r="AK1363" s="25" t="s">
        <v>74</v>
      </c>
      <c r="AL1363" s="23" t="str" cm="1">
        <f t="array" ref="AL1363">_xlfn.SWITCH(AK1363,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63" s="26">
        <v>1</v>
      </c>
      <c r="AN1363" s="25" t="str">
        <f t="shared" si="369"/>
        <v>Sovereign</v>
      </c>
      <c r="AO1363" s="27">
        <v>1</v>
      </c>
      <c r="AP1363" s="23">
        <f>Table2[[#This Row],[Approved Amount_UA Equivalent]]/1000000</f>
        <v>0.14208884815675241</v>
      </c>
      <c r="AQ1363" s="19">
        <f t="shared" si="362"/>
        <v>0.18909752268093238</v>
      </c>
      <c r="AR1363" s="23" t="str">
        <f t="shared" si="363"/>
        <v>1-10</v>
      </c>
      <c r="AS1363" s="23" t="str">
        <f t="shared" si="364"/>
        <v>1-20</v>
      </c>
      <c r="AT1363" s="23" t="str">
        <f t="shared" si="365"/>
        <v>1-40</v>
      </c>
      <c r="AU1363" s="23" t="str">
        <f t="shared" si="366"/>
        <v>&lt;1-50 Mn</v>
      </c>
      <c r="AV1363" s="23">
        <f>Table2[[#This Row],[Amount]]</f>
        <v>200000</v>
      </c>
      <c r="AW1363" s="23" t="str">
        <f t="shared" si="367"/>
        <v>Oct 2020</v>
      </c>
      <c r="AX1363" s="28">
        <f>IFERROR(VLOOKUP(Table2[[#This Row],[SAP Code]],[26]_16!A:B,2,FALSE),0)</f>
        <v>0</v>
      </c>
      <c r="AY1363" s="28">
        <f>IFERROR(VLOOKUP(Table2[[#This Row],[SAP Code]],[26]_16!D:E,2,FALSE)/ 1000000, 0)</f>
        <v>0</v>
      </c>
      <c r="AZ1363" s="28">
        <f>IFERROR(VLOOKUP(Table2[[#This Row],[SAP Code]],[26]_16!G:H,2,FALSE)/ 1000000, 0)</f>
        <v>0</v>
      </c>
      <c r="BA1363" s="28">
        <f>IFERROR(VLOOKUP(Table2[[#This Row],[SAP Code]],[26]_16!J:K,2,FALSE)/ 1000000, 0)</f>
        <v>0</v>
      </c>
      <c r="BB1363" s="28">
        <f>IFERROR(VLOOKUP(Table2[[#This Row],[SAP Code]],[26]_16!M:N,2,FALSE)/ 1000000, 0)</f>
        <v>0</v>
      </c>
      <c r="BC1363" s="28">
        <f>IFERROR(VLOOKUP(Table2[[#This Row],[SAP Code]],[26]_16!P:Q,2,FALSE),0)</f>
        <v>0</v>
      </c>
      <c r="BD1363" s="28">
        <f>IFERROR(VLOOKUP(Table2[[#This Row],[SAP Code]],[26]_16!S:T,2,FALSE),0)</f>
        <v>0</v>
      </c>
      <c r="BE1363" s="28">
        <f>IFERROR(VLOOKUP(Table2[[#This Row],[SAP Code]],[26]_16!V:W,2,FALSE)/ 1000000, 0)</f>
        <v>0</v>
      </c>
      <c r="BF1363" s="28">
        <f>IFERROR(VLOOKUP(Table2[[#This Row],[SAP Code]],[26]_16!Y:Z,2,FALSE)/ 1000000, 0)</f>
        <v>0</v>
      </c>
      <c r="BG1363" s="28" t="str">
        <f>IFERROR(VLOOKUP(Table2[[#This Row],[SAP Code]],[26]port!$A:$AD,30,FALSE),"unknown")</f>
        <v>COMP</v>
      </c>
      <c r="BH1363" s="29" t="str">
        <f t="shared" si="368"/>
        <v>Number of operations completed out of the net approved of that year</v>
      </c>
      <c r="BI1363" s="16"/>
    </row>
    <row r="1364" spans="1:61" ht="17.100000000000001" customHeight="1">
      <c r="A1364" s="38" t="s">
        <v>158</v>
      </c>
      <c r="B1364" s="16" t="s">
        <v>4630</v>
      </c>
      <c r="C1364" s="16" t="s">
        <v>4634</v>
      </c>
      <c r="D1364" s="16" t="s">
        <v>4632</v>
      </c>
      <c r="E1364" s="18">
        <v>44132</v>
      </c>
      <c r="F1364" s="16" t="s">
        <v>2480</v>
      </c>
      <c r="G1364" s="16" t="s">
        <v>74</v>
      </c>
      <c r="H1364" s="16" t="s">
        <v>81</v>
      </c>
      <c r="I1364" s="16" t="s">
        <v>155</v>
      </c>
      <c r="J1364" s="16" t="s">
        <v>68</v>
      </c>
      <c r="K1364" s="16" t="s">
        <v>69</v>
      </c>
      <c r="L1364" s="16" t="s">
        <v>70</v>
      </c>
      <c r="M1364" s="19">
        <v>240000</v>
      </c>
      <c r="N1364" s="19">
        <v>170506.61778810291</v>
      </c>
      <c r="O1364" s="20" t="s">
        <v>4635</v>
      </c>
      <c r="P1364" s="21">
        <v>5000199006220</v>
      </c>
      <c r="Q1364" s="20" t="s">
        <v>72</v>
      </c>
      <c r="R1364" s="16" t="str">
        <f t="shared" si="358"/>
        <v>OTHERS</v>
      </c>
      <c r="S1364" s="16" t="str">
        <f t="shared" si="357"/>
        <v>A</v>
      </c>
      <c r="T1364" s="16" t="str">
        <f t="shared" si="373"/>
        <v>ADF Countries</v>
      </c>
      <c r="U1364" s="16" t="str">
        <f t="shared" si="359"/>
        <v>Transition States</v>
      </c>
      <c r="V1364" s="22" t="str">
        <f>IF(ISNUMBER(MATCH(A1364, {"Gabon","Sudan","Niger","Mali","Burkina Faso","Guinea"}, 0)), "De Facto Countries", "Non-De Facto Countries")</f>
        <v>De Facto Countries</v>
      </c>
      <c r="W1364" s="16" t="str">
        <f t="shared" si="370"/>
        <v>East</v>
      </c>
      <c r="X1364" s="16" t="str">
        <f t="shared" si="371"/>
        <v>Agriculture</v>
      </c>
      <c r="Y1364" s="23">
        <f>Table2[[#This Row],[Approved Amount_UA Equivalent]]</f>
        <v>170506.61778810291</v>
      </c>
      <c r="AD1364" s="23">
        <f>SUM(Table2[[#This Row],[Feed Africa ]:[Improve Quality Of Life ]])</f>
        <v>170506.61778810291</v>
      </c>
      <c r="AE1364" s="16" t="b">
        <f>Table2[[#This Row],[Total HI5]]=Table2[[#This Row],[Approved Amount_UA Equivalent]]</f>
        <v>1</v>
      </c>
      <c r="AF1364" s="24">
        <v>50</v>
      </c>
      <c r="AG1364" s="20" t="str">
        <f t="shared" si="360"/>
        <v>Emergency Assistance</v>
      </c>
      <c r="AH1364" s="24" t="e">
        <f>VLOOKUP(Table2[[#This Row],[SAP Code]],[25]DATA!$A:$G,7,FALSE)</f>
        <v>#N/A</v>
      </c>
      <c r="AI1364" s="20" t="str">
        <f t="shared" si="361"/>
        <v>Other Investment</v>
      </c>
      <c r="AJ1364" s="25" t="s">
        <v>157</v>
      </c>
      <c r="AK1364" s="25" t="s">
        <v>74</v>
      </c>
      <c r="AL1364" s="23" t="str" cm="1">
        <f t="array" ref="AL1364">_xlfn.SWITCH(AK1364,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64" s="26">
        <v>1</v>
      </c>
      <c r="AN1364" s="25" t="str">
        <f t="shared" si="369"/>
        <v>Sovereign</v>
      </c>
      <c r="AO1364" s="27">
        <v>1</v>
      </c>
      <c r="AP1364" s="23">
        <f>Table2[[#This Row],[Approved Amount_UA Equivalent]]/1000000</f>
        <v>0.17050661778810292</v>
      </c>
      <c r="AQ1364" s="19">
        <f t="shared" si="362"/>
        <v>0.22691702721711887</v>
      </c>
      <c r="AR1364" s="23" t="str">
        <f t="shared" si="363"/>
        <v>1-10</v>
      </c>
      <c r="AS1364" s="23" t="str">
        <f t="shared" si="364"/>
        <v>1-20</v>
      </c>
      <c r="AT1364" s="23" t="str">
        <f t="shared" si="365"/>
        <v>1-40</v>
      </c>
      <c r="AU1364" s="23" t="str">
        <f t="shared" si="366"/>
        <v>&lt;1-50 Mn</v>
      </c>
      <c r="AV1364" s="23">
        <f>Table2[[#This Row],[Amount]]</f>
        <v>240000</v>
      </c>
      <c r="AW1364" s="23" t="str">
        <f t="shared" si="367"/>
        <v>Oct 2020</v>
      </c>
      <c r="AX1364" s="28">
        <f>IFERROR(VLOOKUP(Table2[[#This Row],[SAP Code]],[26]_16!A:B,2,FALSE),0)</f>
        <v>0</v>
      </c>
      <c r="AY1364" s="28">
        <f>IFERROR(VLOOKUP(Table2[[#This Row],[SAP Code]],[26]_16!D:E,2,FALSE)/ 1000000, 0)</f>
        <v>0</v>
      </c>
      <c r="AZ1364" s="28">
        <f>IFERROR(VLOOKUP(Table2[[#This Row],[SAP Code]],[26]_16!G:H,2,FALSE)/ 1000000, 0)</f>
        <v>0</v>
      </c>
      <c r="BA1364" s="28">
        <f>IFERROR(VLOOKUP(Table2[[#This Row],[SAP Code]],[26]_16!J:K,2,FALSE)/ 1000000, 0)</f>
        <v>0</v>
      </c>
      <c r="BB1364" s="28">
        <f>IFERROR(VLOOKUP(Table2[[#This Row],[SAP Code]],[26]_16!M:N,2,FALSE)/ 1000000, 0)</f>
        <v>0</v>
      </c>
      <c r="BC1364" s="28">
        <f>IFERROR(VLOOKUP(Table2[[#This Row],[SAP Code]],[26]_16!P:Q,2,FALSE),0)</f>
        <v>0</v>
      </c>
      <c r="BD1364" s="28">
        <f>IFERROR(VLOOKUP(Table2[[#This Row],[SAP Code]],[26]_16!S:T,2,FALSE),0)</f>
        <v>0</v>
      </c>
      <c r="BE1364" s="28">
        <f>IFERROR(VLOOKUP(Table2[[#This Row],[SAP Code]],[26]_16!V:W,2,FALSE)/ 1000000, 0)</f>
        <v>0</v>
      </c>
      <c r="BF1364" s="28">
        <f>IFERROR(VLOOKUP(Table2[[#This Row],[SAP Code]],[26]_16!Y:Z,2,FALSE)/ 1000000, 0)</f>
        <v>0</v>
      </c>
      <c r="BG1364" s="28" t="str">
        <f>IFERROR(VLOOKUP(Table2[[#This Row],[SAP Code]],[26]port!$A:$AD,30,FALSE),"unknown")</f>
        <v>COMP</v>
      </c>
      <c r="BH1364" s="29" t="str">
        <f t="shared" si="368"/>
        <v>Number of operations completed out of the net approved of that year</v>
      </c>
      <c r="BI1364" s="16"/>
    </row>
    <row r="1365" spans="1:61" ht="17.100000000000001" customHeight="1">
      <c r="A1365" s="16" t="s">
        <v>696</v>
      </c>
      <c r="B1365" s="16" t="s">
        <v>4636</v>
      </c>
      <c r="C1365" s="16" t="s">
        <v>4637</v>
      </c>
      <c r="D1365" s="16" t="s">
        <v>4638</v>
      </c>
      <c r="E1365" s="18">
        <v>44134</v>
      </c>
      <c r="F1365" s="16" t="s">
        <v>700</v>
      </c>
      <c r="G1365" s="16" t="s">
        <v>74</v>
      </c>
      <c r="H1365" s="16" t="s">
        <v>132</v>
      </c>
      <c r="I1365" s="16" t="s">
        <v>155</v>
      </c>
      <c r="J1365" s="16" t="s">
        <v>2463</v>
      </c>
      <c r="K1365" s="16" t="s">
        <v>69</v>
      </c>
      <c r="L1365" s="16" t="s">
        <v>85</v>
      </c>
      <c r="M1365" s="19">
        <v>25859000</v>
      </c>
      <c r="N1365" s="19">
        <v>25859000</v>
      </c>
      <c r="O1365" s="20" t="s">
        <v>4639</v>
      </c>
      <c r="P1365" s="21">
        <v>5900155016370</v>
      </c>
      <c r="Q1365" s="20" t="s">
        <v>72</v>
      </c>
      <c r="R1365" s="16" t="str">
        <f t="shared" si="358"/>
        <v>ADF Including TSF</v>
      </c>
      <c r="S1365" s="16" t="str">
        <f t="shared" si="357"/>
        <v>A</v>
      </c>
      <c r="T1365" s="16" t="str">
        <f t="shared" si="373"/>
        <v>ADF Countries</v>
      </c>
      <c r="U1365" s="16" t="str">
        <f t="shared" si="359"/>
        <v>Transition States</v>
      </c>
      <c r="V1365" s="22" t="str">
        <f>IF(ISNUMBER(MATCH(A1365, {"Gabon","Sudan","Niger","Mali","Burkina Faso","Guinea"}, 0)), "De Facto Countries", "Non-De Facto Countries")</f>
        <v>De Facto Countries</v>
      </c>
      <c r="W1365" s="16" t="str">
        <f t="shared" si="370"/>
        <v>West</v>
      </c>
      <c r="X1365" s="16" t="str">
        <f t="shared" si="371"/>
        <v>Agriculture</v>
      </c>
      <c r="Y1365" s="23">
        <f>Table2[[#This Row],[Approved Amount_UA Equivalent]]</f>
        <v>25859000</v>
      </c>
      <c r="AD1365" s="23">
        <f>SUM(Table2[[#This Row],[Feed Africa ]:[Improve Quality Of Life ]])</f>
        <v>25859000</v>
      </c>
      <c r="AE1365" s="16" t="b">
        <f>Table2[[#This Row],[Total HI5]]=Table2[[#This Row],[Approved Amount_UA Equivalent]]</f>
        <v>1</v>
      </c>
      <c r="AF1365" s="24">
        <v>41</v>
      </c>
      <c r="AG1365" s="20" t="str">
        <f t="shared" si="360"/>
        <v>ISP and Investment Project</v>
      </c>
      <c r="AH1365" s="24" t="e">
        <f>VLOOKUP(Table2[[#This Row],[SAP Code]],[25]DATA!$A:$G,7,FALSE)</f>
        <v>#N/A</v>
      </c>
      <c r="AI1365" s="20" t="str">
        <f t="shared" si="361"/>
        <v>Infrastructure</v>
      </c>
      <c r="AJ1365" s="25" t="s">
        <v>157</v>
      </c>
      <c r="AK1365" s="25" t="s">
        <v>74</v>
      </c>
      <c r="AL1365" s="23" t="str" cm="1">
        <f t="array" ref="AL1365">_xlfn.SWITCH(AK1365,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65" s="26">
        <v>1</v>
      </c>
      <c r="AN1365" s="25" t="str">
        <f t="shared" si="369"/>
        <v>Sovereign</v>
      </c>
      <c r="AO1365" s="27">
        <v>1</v>
      </c>
      <c r="AP1365" s="23">
        <f>Table2[[#This Row],[Approved Amount_UA Equivalent]]/1000000</f>
        <v>25.859000000000002</v>
      </c>
      <c r="AQ1365" s="19">
        <f t="shared" si="362"/>
        <v>34.414191559999999</v>
      </c>
      <c r="AR1365" s="23" t="str">
        <f t="shared" si="363"/>
        <v>21-30</v>
      </c>
      <c r="AS1365" s="23" t="str">
        <f t="shared" si="364"/>
        <v>21-40</v>
      </c>
      <c r="AT1365" s="23" t="str">
        <f t="shared" si="365"/>
        <v>1-40</v>
      </c>
      <c r="AU1365" s="23" t="str">
        <f t="shared" si="366"/>
        <v>&lt;1-50 Mn</v>
      </c>
      <c r="AV1365" s="23">
        <f>Table2[[#This Row],[Amount]]</f>
        <v>25859000</v>
      </c>
      <c r="AW1365" s="23" t="str">
        <f t="shared" si="367"/>
        <v>Oct 2020</v>
      </c>
      <c r="AX1365" s="28">
        <f>IFERROR(VLOOKUP(Table2[[#This Row],[SAP Code]],[26]_16!A:B,2,FALSE),0)</f>
        <v>0</v>
      </c>
      <c r="AY1365" s="28">
        <f>IFERROR(VLOOKUP(Table2[[#This Row],[SAP Code]],[26]_16!D:E,2,FALSE)/ 1000000, 0)</f>
        <v>0</v>
      </c>
      <c r="AZ1365" s="28">
        <f>IFERROR(VLOOKUP(Table2[[#This Row],[SAP Code]],[26]_16!G:H,2,FALSE)/ 1000000, 0)</f>
        <v>0</v>
      </c>
      <c r="BA1365" s="28">
        <f>IFERROR(VLOOKUP(Table2[[#This Row],[SAP Code]],[26]_16!J:K,2,FALSE)/ 1000000, 0)</f>
        <v>0</v>
      </c>
      <c r="BB1365" s="28">
        <f>IFERROR(VLOOKUP(Table2[[#This Row],[SAP Code]],[26]_16!M:N,2,FALSE)/ 1000000, 0)</f>
        <v>0</v>
      </c>
      <c r="BC1365" s="28">
        <f>IFERROR(VLOOKUP(Table2[[#This Row],[SAP Code]],[26]_16!P:Q,2,FALSE),0)</f>
        <v>0</v>
      </c>
      <c r="BD1365" s="28">
        <f>IFERROR(VLOOKUP(Table2[[#This Row],[SAP Code]],[26]_16!S:T,2,FALSE),0)</f>
        <v>0.30449953000000002</v>
      </c>
      <c r="BE1365" s="28">
        <f>IFERROR(VLOOKUP(Table2[[#This Row],[SAP Code]],[26]_16!V:W,2,FALSE)/ 1000000, 0)</f>
        <v>0.92933487999999997</v>
      </c>
      <c r="BF1365" s="28">
        <f>IFERROR(VLOOKUP(Table2[[#This Row],[SAP Code]],[26]_16!Y:Z,2,FALSE)/ 1000000, 0)</f>
        <v>0.96061114999999997</v>
      </c>
      <c r="BG1365" s="28" t="str">
        <f>IFERROR(VLOOKUP(Table2[[#This Row],[SAP Code]],[26]port!$A:$AD,30,FALSE),"unknown")</f>
        <v>OnGo</v>
      </c>
      <c r="BH1365" s="29" t="str">
        <f t="shared" si="368"/>
        <v>Ongoing</v>
      </c>
      <c r="BI1365" s="16"/>
    </row>
    <row r="1366" spans="1:61" ht="17.100000000000001" customHeight="1">
      <c r="A1366" s="16" t="s">
        <v>417</v>
      </c>
      <c r="B1366" s="16" t="s">
        <v>4640</v>
      </c>
      <c r="C1366" s="16" t="s">
        <v>4641</v>
      </c>
      <c r="D1366" s="16" t="s">
        <v>4642</v>
      </c>
      <c r="E1366" s="18">
        <v>44137</v>
      </c>
      <c r="F1366" s="16" t="s">
        <v>421</v>
      </c>
      <c r="G1366" s="16" t="s">
        <v>115</v>
      </c>
      <c r="H1366" s="37" t="s">
        <v>194</v>
      </c>
      <c r="I1366" s="16" t="s">
        <v>67</v>
      </c>
      <c r="J1366" s="16" t="s">
        <v>179</v>
      </c>
      <c r="K1366" s="16" t="s">
        <v>304</v>
      </c>
      <c r="L1366" s="16" t="s">
        <v>195</v>
      </c>
      <c r="M1366" s="19">
        <v>117820000</v>
      </c>
      <c r="N1366" s="19">
        <v>97634950.362132698</v>
      </c>
      <c r="O1366" s="20" t="s">
        <v>4643</v>
      </c>
      <c r="P1366" s="21">
        <v>2000200004809</v>
      </c>
      <c r="Q1366" s="20" t="s">
        <v>72</v>
      </c>
      <c r="R1366" s="16" t="str">
        <f t="shared" si="358"/>
        <v>ADB Public</v>
      </c>
      <c r="S1366" s="16" t="str">
        <f t="shared" si="357"/>
        <v>I</v>
      </c>
      <c r="T1366" s="16" t="str">
        <f t="shared" si="373"/>
        <v>ADB Countries</v>
      </c>
      <c r="U1366" s="16" t="str">
        <f t="shared" si="359"/>
        <v>Non-Transition States</v>
      </c>
      <c r="V1366" s="22" t="str">
        <f>IF(ISNUMBER(MATCH(A1366, {"Gabon","Sudan","Niger","Mali","Burkina Faso","Guinea"}, 0)), "De Facto Countries", "Non-De Facto Countries")</f>
        <v>Non-De Facto Countries</v>
      </c>
      <c r="W1366" s="16" t="str">
        <f t="shared" si="370"/>
        <v>North</v>
      </c>
      <c r="X1366" s="16" t="str">
        <f t="shared" si="371"/>
        <v>Social</v>
      </c>
      <c r="Y1366" s="23"/>
      <c r="AC1366" s="23">
        <f>Table2[[#This Row],[Approved Amount_UA Equivalent]]</f>
        <v>97634950.362132698</v>
      </c>
      <c r="AD1366" s="23">
        <f>SUM(Table2[[#This Row],[Feed Africa ]:[Improve Quality Of Life ]])</f>
        <v>97634950.362132698</v>
      </c>
      <c r="AE1366" s="16" t="b">
        <f>Table2[[#This Row],[Total HI5]]=Table2[[#This Row],[Approved Amount_UA Equivalent]]</f>
        <v>1</v>
      </c>
      <c r="AF1366" s="24">
        <v>23</v>
      </c>
      <c r="AG1366" s="20" t="str">
        <f t="shared" si="360"/>
        <v>Policy and Result Based Op</v>
      </c>
      <c r="AH1366" s="24" t="e">
        <f>VLOOKUP(Table2[[#This Row],[SAP Code]],[25]DATA!$A:$G,7,FALSE)</f>
        <v>#N/A</v>
      </c>
      <c r="AI1366" s="20" t="str">
        <f t="shared" si="361"/>
        <v>Policy-Based Lending</v>
      </c>
      <c r="AJ1366" s="25" t="s">
        <v>73</v>
      </c>
      <c r="AK1366" s="25" t="s">
        <v>115</v>
      </c>
      <c r="AL1366" s="23" t="str" cm="1">
        <f t="array" ref="AL1366">_xlfn.SWITCH(AK1366,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66" s="26">
        <v>1</v>
      </c>
      <c r="AN1366" s="25" t="str">
        <f t="shared" si="369"/>
        <v>Sovereign</v>
      </c>
      <c r="AO1366" s="27">
        <v>1</v>
      </c>
      <c r="AP1366" s="23">
        <f>Table2[[#This Row],[Approved Amount_UA Equivalent]]/1000000</f>
        <v>97.634950362132699</v>
      </c>
      <c r="AQ1366" s="19">
        <f t="shared" si="362"/>
        <v>129.93649733994067</v>
      </c>
      <c r="AR1366" s="23" t="str">
        <f t="shared" si="363"/>
        <v>91-100</v>
      </c>
      <c r="AS1366" s="23" t="str">
        <f t="shared" si="364"/>
        <v>81-100</v>
      </c>
      <c r="AT1366" s="23" t="str">
        <f t="shared" si="365"/>
        <v>81-120</v>
      </c>
      <c r="AU1366" s="23" t="str">
        <f t="shared" si="366"/>
        <v>50-100 Mn</v>
      </c>
      <c r="AV1366" s="23">
        <f>Table2[[#This Row],[Amount]]</f>
        <v>117820000</v>
      </c>
      <c r="AW1366" s="23" t="str">
        <f t="shared" si="367"/>
        <v>Nov 2020</v>
      </c>
      <c r="AX1366" s="28">
        <f>IFERROR(VLOOKUP(Table2[[#This Row],[SAP Code]],[26]_16!A:B,2,FALSE),0)</f>
        <v>0</v>
      </c>
      <c r="AY1366" s="28">
        <f>IFERROR(VLOOKUP(Table2[[#This Row],[SAP Code]],[26]_16!D:E,2,FALSE)/ 1000000, 0)</f>
        <v>0</v>
      </c>
      <c r="AZ1366" s="28">
        <f>IFERROR(VLOOKUP(Table2[[#This Row],[SAP Code]],[26]_16!G:H,2,FALSE)/ 1000000, 0)</f>
        <v>0</v>
      </c>
      <c r="BA1366" s="28">
        <f>IFERROR(VLOOKUP(Table2[[#This Row],[SAP Code]],[26]_16!J:K,2,FALSE)/ 1000000, 0)</f>
        <v>0</v>
      </c>
      <c r="BB1366" s="28">
        <f>IFERROR(VLOOKUP(Table2[[#This Row],[SAP Code]],[26]_16!M:N,2,FALSE)/ 1000000, 0)</f>
        <v>0</v>
      </c>
      <c r="BC1366" s="28">
        <f>IFERROR(VLOOKUP(Table2[[#This Row],[SAP Code]],[26]_16!P:Q,2,FALSE),0)</f>
        <v>0</v>
      </c>
      <c r="BD1366" s="28">
        <f>IFERROR(VLOOKUP(Table2[[#This Row],[SAP Code]],[26]_16!S:T,2,FALSE),0)</f>
        <v>24.5424261</v>
      </c>
      <c r="BE1366" s="28">
        <f>IFERROR(VLOOKUP(Table2[[#This Row],[SAP Code]],[26]_16!V:W,2,FALSE)/ 1000000, 0)</f>
        <v>17.18029293</v>
      </c>
      <c r="BF1366" s="28">
        <f>IFERROR(VLOOKUP(Table2[[#This Row],[SAP Code]],[26]_16!Y:Z,2,FALSE)/ 1000000, 0)</f>
        <v>0</v>
      </c>
      <c r="BG1366" s="28" t="str">
        <f>IFERROR(VLOOKUP(Table2[[#This Row],[SAP Code]],[26]port!$A:$AD,30,FALSE),"unknown")</f>
        <v>OnGo</v>
      </c>
      <c r="BH1366" s="29" t="str">
        <f t="shared" si="368"/>
        <v>Ongoing</v>
      </c>
      <c r="BI1366" s="16"/>
    </row>
    <row r="1367" spans="1:61" ht="17.100000000000001" customHeight="1">
      <c r="A1367" s="16" t="s">
        <v>731</v>
      </c>
      <c r="B1367" s="16" t="s">
        <v>4644</v>
      </c>
      <c r="C1367" s="16" t="s">
        <v>4645</v>
      </c>
      <c r="D1367" s="16" t="s">
        <v>4646</v>
      </c>
      <c r="E1367" s="18">
        <v>44141</v>
      </c>
      <c r="F1367" s="16" t="s">
        <v>735</v>
      </c>
      <c r="G1367" s="16" t="s">
        <v>255</v>
      </c>
      <c r="H1367" s="16" t="s">
        <v>81</v>
      </c>
      <c r="I1367" s="16" t="s">
        <v>250</v>
      </c>
      <c r="J1367" s="16" t="s">
        <v>83</v>
      </c>
      <c r="K1367" s="16" t="s">
        <v>69</v>
      </c>
      <c r="L1367" s="16" t="s">
        <v>85</v>
      </c>
      <c r="M1367" s="19">
        <v>5000000</v>
      </c>
      <c r="N1367" s="19">
        <v>5000000</v>
      </c>
      <c r="O1367" s="20" t="s">
        <v>4647</v>
      </c>
      <c r="P1367" s="21">
        <v>2100155040855</v>
      </c>
      <c r="Q1367" s="20" t="s">
        <v>72</v>
      </c>
      <c r="R1367" s="16" t="str">
        <f t="shared" si="358"/>
        <v>ADF Including TSF</v>
      </c>
      <c r="S1367" s="16" t="str">
        <f t="shared" si="357"/>
        <v>K</v>
      </c>
      <c r="T1367" s="16" t="str">
        <f t="shared" si="373"/>
        <v>ADF Countries</v>
      </c>
      <c r="U1367" s="16" t="str">
        <f t="shared" si="359"/>
        <v>Transition States</v>
      </c>
      <c r="V1367" s="22" t="str">
        <f>IF(ISNUMBER(MATCH(A1367, {"Gabon","Sudan","Niger","Mali","Burkina Faso","Guinea"}, 0)), "De Facto Countries", "Non-De Facto Countries")</f>
        <v>Non-De Facto Countries</v>
      </c>
      <c r="W1367" s="16" t="str">
        <f t="shared" si="370"/>
        <v>East</v>
      </c>
      <c r="X1367" s="16" t="str">
        <f t="shared" si="371"/>
        <v>Multi-Sector</v>
      </c>
      <c r="Y1367" s="23">
        <f>Table2[[#This Row],[Approved Amount_UA Equivalent]]/5</f>
        <v>1000000</v>
      </c>
      <c r="Z1367" s="23">
        <f>Table2[[#This Row],[Approved Amount_UA Equivalent]]/5</f>
        <v>1000000</v>
      </c>
      <c r="AA1367" s="23">
        <f>Table2[[#This Row],[Approved Amount_UA Equivalent]]/5</f>
        <v>1000000</v>
      </c>
      <c r="AB1367" s="23">
        <f>Table2[[#This Row],[Approved Amount_UA Equivalent]]/5</f>
        <v>1000000</v>
      </c>
      <c r="AC1367" s="23">
        <f>Table2[[#This Row],[Approved Amount_UA Equivalent]]/5</f>
        <v>1000000</v>
      </c>
      <c r="AD1367" s="23">
        <f>SUM(Table2[[#This Row],[Feed Africa ]:[Improve Quality Of Life ]])</f>
        <v>5000000</v>
      </c>
      <c r="AE1367" s="16" t="b">
        <f>Table2[[#This Row],[Total HI5]]=Table2[[#This Row],[Approved Amount_UA Equivalent]]</f>
        <v>1</v>
      </c>
      <c r="AF1367" s="24">
        <v>20</v>
      </c>
      <c r="AG1367" s="20" t="str">
        <f t="shared" si="360"/>
        <v>Policy and Result Based Op</v>
      </c>
      <c r="AH1367" s="24" t="e">
        <f>VLOOKUP(Table2[[#This Row],[SAP Code]],[25]DATA!$A:$G,7,FALSE)</f>
        <v>#N/A</v>
      </c>
      <c r="AI1367" s="20" t="str">
        <f t="shared" si="361"/>
        <v>Policy-Based Lending</v>
      </c>
      <c r="AJ1367" s="25" t="s">
        <v>254</v>
      </c>
      <c r="AK1367" s="25" t="s">
        <v>255</v>
      </c>
      <c r="AL1367" s="23" t="str" cm="1">
        <f t="array" ref="AL1367">_xlfn.SWITCH(AK1367,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67" s="26">
        <v>1</v>
      </c>
      <c r="AN1367" s="25" t="str">
        <f t="shared" si="369"/>
        <v>Sovereign</v>
      </c>
      <c r="AO1367" s="27">
        <v>0.33333333333333331</v>
      </c>
      <c r="AP1367" s="23">
        <f>Table2[[#This Row],[Approved Amount_UA Equivalent]]/1000000</f>
        <v>5</v>
      </c>
      <c r="AQ1367" s="19">
        <f t="shared" si="362"/>
        <v>6.6542000000000003</v>
      </c>
      <c r="AR1367" s="23" t="str">
        <f t="shared" si="363"/>
        <v>1-10</v>
      </c>
      <c r="AS1367" s="23" t="str">
        <f t="shared" si="364"/>
        <v>1-20</v>
      </c>
      <c r="AT1367" s="23" t="str">
        <f t="shared" si="365"/>
        <v>1-40</v>
      </c>
      <c r="AU1367" s="23" t="str">
        <f t="shared" si="366"/>
        <v>&lt;1-50 Mn</v>
      </c>
      <c r="AV1367" s="23">
        <f>Table2[[#This Row],[Amount]]</f>
        <v>5000000</v>
      </c>
      <c r="AW1367" s="23" t="str">
        <f t="shared" si="367"/>
        <v>Nov 2020</v>
      </c>
      <c r="AX1367" s="28">
        <f>IFERROR(VLOOKUP(Table2[[#This Row],[SAP Code]],[26]_16!A:B,2,FALSE),0)</f>
        <v>0</v>
      </c>
      <c r="AY1367" s="28">
        <f>IFERROR(VLOOKUP(Table2[[#This Row],[SAP Code]],[26]_16!D:E,2,FALSE)/ 1000000, 0)</f>
        <v>0</v>
      </c>
      <c r="AZ1367" s="28">
        <f>IFERROR(VLOOKUP(Table2[[#This Row],[SAP Code]],[26]_16!G:H,2,FALSE)/ 1000000, 0)</f>
        <v>0</v>
      </c>
      <c r="BA1367" s="28">
        <f>IFERROR(VLOOKUP(Table2[[#This Row],[SAP Code]],[26]_16!J:K,2,FALSE)/ 1000000, 0)</f>
        <v>0</v>
      </c>
      <c r="BB1367" s="28">
        <f>IFERROR(VLOOKUP(Table2[[#This Row],[SAP Code]],[26]_16!M:N,2,FALSE)/ 1000000, 0)</f>
        <v>0</v>
      </c>
      <c r="BC1367" s="28">
        <f>IFERROR(VLOOKUP(Table2[[#This Row],[SAP Code]],[26]_16!P:Q,2,FALSE),0)</f>
        <v>7.5</v>
      </c>
      <c r="BD1367" s="28">
        <f>IFERROR(VLOOKUP(Table2[[#This Row],[SAP Code]],[26]_16!S:T,2,FALSE),0)</f>
        <v>7.5</v>
      </c>
      <c r="BE1367" s="28">
        <f>IFERROR(VLOOKUP(Table2[[#This Row],[SAP Code]],[26]_16!V:W,2,FALSE)/ 1000000, 0)</f>
        <v>0</v>
      </c>
      <c r="BF1367" s="28">
        <f>IFERROR(VLOOKUP(Table2[[#This Row],[SAP Code]],[26]_16!Y:Z,2,FALSE)/ 1000000, 0)</f>
        <v>0</v>
      </c>
      <c r="BG1367" s="28" t="str">
        <f>IFERROR(VLOOKUP(Table2[[#This Row],[SAP Code]],[26]port!$A:$AD,30,FALSE),"unknown")</f>
        <v>CLSD</v>
      </c>
      <c r="BH1367" s="29" t="str">
        <f t="shared" si="368"/>
        <v>Number of operations completed out of the net approved of that year</v>
      </c>
      <c r="BI1367" s="16"/>
    </row>
    <row r="1368" spans="1:61" ht="17.100000000000001" customHeight="1">
      <c r="A1368" s="16" t="s">
        <v>731</v>
      </c>
      <c r="B1368" s="16" t="s">
        <v>4644</v>
      </c>
      <c r="C1368" s="16" t="s">
        <v>4648</v>
      </c>
      <c r="D1368" s="16" t="s">
        <v>4646</v>
      </c>
      <c r="E1368" s="18">
        <v>44141</v>
      </c>
      <c r="F1368" s="16" t="s">
        <v>735</v>
      </c>
      <c r="G1368" s="16" t="s">
        <v>255</v>
      </c>
      <c r="H1368" s="16" t="s">
        <v>81</v>
      </c>
      <c r="I1368" s="16" t="s">
        <v>250</v>
      </c>
      <c r="J1368" s="16" t="s">
        <v>2463</v>
      </c>
      <c r="K1368" s="16" t="s">
        <v>84</v>
      </c>
      <c r="L1368" s="16" t="s">
        <v>85</v>
      </c>
      <c r="M1368" s="19">
        <v>3150000</v>
      </c>
      <c r="N1368" s="19">
        <v>3150000</v>
      </c>
      <c r="O1368" s="20" t="s">
        <v>4647</v>
      </c>
      <c r="P1368" s="21">
        <v>5900150002955</v>
      </c>
      <c r="Q1368" s="20" t="s">
        <v>72</v>
      </c>
      <c r="R1368" s="16" t="str">
        <f t="shared" si="358"/>
        <v>ADF Including TSF</v>
      </c>
      <c r="S1368" s="16" t="str">
        <f t="shared" si="357"/>
        <v>K</v>
      </c>
      <c r="T1368" s="16" t="str">
        <f t="shared" si="373"/>
        <v>ADF Countries</v>
      </c>
      <c r="U1368" s="16" t="str">
        <f t="shared" si="359"/>
        <v>Transition States</v>
      </c>
      <c r="V1368" s="22" t="str">
        <f>IF(ISNUMBER(MATCH(A1368, {"Gabon","Sudan","Niger","Mali","Burkina Faso","Guinea"}, 0)), "De Facto Countries", "Non-De Facto Countries")</f>
        <v>Non-De Facto Countries</v>
      </c>
      <c r="W1368" s="16" t="str">
        <f t="shared" si="370"/>
        <v>East</v>
      </c>
      <c r="X1368" s="16" t="str">
        <f t="shared" si="371"/>
        <v>Multi-Sector</v>
      </c>
      <c r="Y1368" s="23">
        <f>Table2[[#This Row],[Approved Amount_UA Equivalent]]/5</f>
        <v>630000</v>
      </c>
      <c r="Z1368" s="23">
        <f>Table2[[#This Row],[Approved Amount_UA Equivalent]]/5</f>
        <v>630000</v>
      </c>
      <c r="AA1368" s="23">
        <f>Table2[[#This Row],[Approved Amount_UA Equivalent]]/5</f>
        <v>630000</v>
      </c>
      <c r="AB1368" s="23">
        <f>Table2[[#This Row],[Approved Amount_UA Equivalent]]/5</f>
        <v>630000</v>
      </c>
      <c r="AC1368" s="23">
        <f>Table2[[#This Row],[Approved Amount_UA Equivalent]]/5</f>
        <v>630000</v>
      </c>
      <c r="AD1368" s="23">
        <f>SUM(Table2[[#This Row],[Feed Africa ]:[Improve Quality Of Life ]])</f>
        <v>3150000</v>
      </c>
      <c r="AE1368" s="16" t="b">
        <f>Table2[[#This Row],[Total HI5]]=Table2[[#This Row],[Approved Amount_UA Equivalent]]</f>
        <v>1</v>
      </c>
      <c r="AF1368" s="24">
        <v>20</v>
      </c>
      <c r="AG1368" s="20" t="str">
        <f t="shared" si="360"/>
        <v>Policy and Result Based Op</v>
      </c>
      <c r="AH1368" s="24" t="e">
        <f>VLOOKUP(Table2[[#This Row],[SAP Code]],[25]DATA!$A:$G,7,FALSE)</f>
        <v>#N/A</v>
      </c>
      <c r="AI1368" s="20" t="str">
        <f t="shared" si="361"/>
        <v>Policy-Based Lending</v>
      </c>
      <c r="AJ1368" s="25" t="s">
        <v>254</v>
      </c>
      <c r="AK1368" s="25" t="s">
        <v>255</v>
      </c>
      <c r="AL1368" s="23" t="str" cm="1">
        <f t="array" ref="AL1368">_xlfn.SWITCH(AK1368,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68" s="26">
        <v>1</v>
      </c>
      <c r="AN1368" s="25" t="str">
        <f t="shared" si="369"/>
        <v>Sovereign</v>
      </c>
      <c r="AO1368" s="27">
        <v>0.33333333333333331</v>
      </c>
      <c r="AP1368" s="23">
        <f>Table2[[#This Row],[Approved Amount_UA Equivalent]]/1000000</f>
        <v>3.15</v>
      </c>
      <c r="AQ1368" s="19">
        <f t="shared" si="362"/>
        <v>4.1921460000000002</v>
      </c>
      <c r="AR1368" s="23" t="str">
        <f t="shared" si="363"/>
        <v>1-10</v>
      </c>
      <c r="AS1368" s="23" t="str">
        <f t="shared" si="364"/>
        <v>1-20</v>
      </c>
      <c r="AT1368" s="23" t="str">
        <f t="shared" si="365"/>
        <v>1-40</v>
      </c>
      <c r="AU1368" s="23" t="str">
        <f t="shared" si="366"/>
        <v>&lt;1-50 Mn</v>
      </c>
      <c r="AV1368" s="23">
        <f>Table2[[#This Row],[Amount]]</f>
        <v>3150000</v>
      </c>
      <c r="AW1368" s="23" t="str">
        <f t="shared" si="367"/>
        <v>Nov 2020</v>
      </c>
      <c r="AX1368" s="28">
        <f>IFERROR(VLOOKUP(Table2[[#This Row],[SAP Code]],[26]_16!A:B,2,FALSE),0)</f>
        <v>0</v>
      </c>
      <c r="AY1368" s="28">
        <f>IFERROR(VLOOKUP(Table2[[#This Row],[SAP Code]],[26]_16!D:E,2,FALSE)/ 1000000, 0)</f>
        <v>0</v>
      </c>
      <c r="AZ1368" s="28">
        <f>IFERROR(VLOOKUP(Table2[[#This Row],[SAP Code]],[26]_16!G:H,2,FALSE)/ 1000000, 0)</f>
        <v>0</v>
      </c>
      <c r="BA1368" s="28">
        <f>IFERROR(VLOOKUP(Table2[[#This Row],[SAP Code]],[26]_16!J:K,2,FALSE)/ 1000000, 0)</f>
        <v>0</v>
      </c>
      <c r="BB1368" s="28">
        <f>IFERROR(VLOOKUP(Table2[[#This Row],[SAP Code]],[26]_16!M:N,2,FALSE)/ 1000000, 0)</f>
        <v>0</v>
      </c>
      <c r="BC1368" s="28">
        <f>IFERROR(VLOOKUP(Table2[[#This Row],[SAP Code]],[26]_16!P:Q,2,FALSE),0)</f>
        <v>7.5</v>
      </c>
      <c r="BD1368" s="28">
        <f>IFERROR(VLOOKUP(Table2[[#This Row],[SAP Code]],[26]_16!S:T,2,FALSE),0)</f>
        <v>7.5</v>
      </c>
      <c r="BE1368" s="28">
        <f>IFERROR(VLOOKUP(Table2[[#This Row],[SAP Code]],[26]_16!V:W,2,FALSE)/ 1000000, 0)</f>
        <v>0</v>
      </c>
      <c r="BF1368" s="28">
        <f>IFERROR(VLOOKUP(Table2[[#This Row],[SAP Code]],[26]_16!Y:Z,2,FALSE)/ 1000000, 0)</f>
        <v>0</v>
      </c>
      <c r="BG1368" s="28" t="str">
        <f>IFERROR(VLOOKUP(Table2[[#This Row],[SAP Code]],[26]port!$A:$AD,30,FALSE),"unknown")</f>
        <v>CLSD</v>
      </c>
      <c r="BH1368" s="29" t="str">
        <f t="shared" si="368"/>
        <v>Number of operations completed out of the net approved of that year</v>
      </c>
      <c r="BI1368" s="16"/>
    </row>
    <row r="1369" spans="1:61" ht="17.100000000000001" customHeight="1">
      <c r="A1369" s="16" t="s">
        <v>731</v>
      </c>
      <c r="B1369" s="16" t="s">
        <v>4644</v>
      </c>
      <c r="C1369" s="16" t="s">
        <v>4649</v>
      </c>
      <c r="D1369" s="16" t="s">
        <v>4646</v>
      </c>
      <c r="E1369" s="18">
        <v>44141</v>
      </c>
      <c r="F1369" s="16" t="s">
        <v>735</v>
      </c>
      <c r="G1369" s="16" t="s">
        <v>255</v>
      </c>
      <c r="H1369" s="16" t="s">
        <v>81</v>
      </c>
      <c r="I1369" s="16" t="s">
        <v>250</v>
      </c>
      <c r="J1369" s="16" t="s">
        <v>2463</v>
      </c>
      <c r="K1369" s="16" t="s">
        <v>69</v>
      </c>
      <c r="L1369" s="16" t="s">
        <v>85</v>
      </c>
      <c r="M1369" s="19">
        <v>6850000</v>
      </c>
      <c r="N1369" s="19">
        <v>6850000</v>
      </c>
      <c r="O1369" s="20" t="s">
        <v>4647</v>
      </c>
      <c r="P1369" s="21">
        <v>5900155016374</v>
      </c>
      <c r="Q1369" s="20" t="s">
        <v>72</v>
      </c>
      <c r="R1369" s="16" t="str">
        <f t="shared" si="358"/>
        <v>ADF Including TSF</v>
      </c>
      <c r="S1369" s="16" t="str">
        <f t="shared" si="357"/>
        <v>K</v>
      </c>
      <c r="T1369" s="16" t="str">
        <f t="shared" si="373"/>
        <v>ADF Countries</v>
      </c>
      <c r="U1369" s="16" t="str">
        <f t="shared" si="359"/>
        <v>Transition States</v>
      </c>
      <c r="V1369" s="22" t="str">
        <f>IF(ISNUMBER(MATCH(A1369, {"Gabon","Sudan","Niger","Mali","Burkina Faso","Guinea"}, 0)), "De Facto Countries", "Non-De Facto Countries")</f>
        <v>Non-De Facto Countries</v>
      </c>
      <c r="W1369" s="16" t="str">
        <f t="shared" si="370"/>
        <v>East</v>
      </c>
      <c r="X1369" s="16" t="str">
        <f t="shared" si="371"/>
        <v>Multi-Sector</v>
      </c>
      <c r="Y1369" s="23">
        <f>Table2[[#This Row],[Approved Amount_UA Equivalent]]/5</f>
        <v>1370000</v>
      </c>
      <c r="Z1369" s="23">
        <f>Table2[[#This Row],[Approved Amount_UA Equivalent]]/5</f>
        <v>1370000</v>
      </c>
      <c r="AA1369" s="23">
        <f>Table2[[#This Row],[Approved Amount_UA Equivalent]]/5</f>
        <v>1370000</v>
      </c>
      <c r="AB1369" s="23">
        <f>Table2[[#This Row],[Approved Amount_UA Equivalent]]/5</f>
        <v>1370000</v>
      </c>
      <c r="AC1369" s="23">
        <f>Table2[[#This Row],[Approved Amount_UA Equivalent]]/5</f>
        <v>1370000</v>
      </c>
      <c r="AD1369" s="23">
        <f>SUM(Table2[[#This Row],[Feed Africa ]:[Improve Quality Of Life ]])</f>
        <v>6850000</v>
      </c>
      <c r="AE1369" s="16" t="b">
        <f>Table2[[#This Row],[Total HI5]]=Table2[[#This Row],[Approved Amount_UA Equivalent]]</f>
        <v>1</v>
      </c>
      <c r="AF1369" s="24">
        <v>20</v>
      </c>
      <c r="AG1369" s="20" t="str">
        <f t="shared" si="360"/>
        <v>Policy and Result Based Op</v>
      </c>
      <c r="AH1369" s="24" t="e">
        <f>VLOOKUP(Table2[[#This Row],[SAP Code]],[25]DATA!$A:$G,7,FALSE)</f>
        <v>#N/A</v>
      </c>
      <c r="AI1369" s="20" t="str">
        <f t="shared" si="361"/>
        <v>Policy-Based Lending</v>
      </c>
      <c r="AJ1369" s="25" t="s">
        <v>254</v>
      </c>
      <c r="AK1369" s="25" t="s">
        <v>255</v>
      </c>
      <c r="AL1369" s="23" t="str" cm="1">
        <f t="array" ref="AL1369">_xlfn.SWITCH(AK1369,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69" s="26">
        <v>1</v>
      </c>
      <c r="AN1369" s="25" t="str">
        <f t="shared" si="369"/>
        <v>Sovereign</v>
      </c>
      <c r="AO1369" s="27">
        <v>0.33333333333333331</v>
      </c>
      <c r="AP1369" s="23">
        <f>Table2[[#This Row],[Approved Amount_UA Equivalent]]/1000000</f>
        <v>6.85</v>
      </c>
      <c r="AQ1369" s="19">
        <f t="shared" si="362"/>
        <v>9.1162539999999996</v>
      </c>
      <c r="AR1369" s="23" t="str">
        <f t="shared" si="363"/>
        <v>1-10</v>
      </c>
      <c r="AS1369" s="23" t="str">
        <f t="shared" si="364"/>
        <v>1-20</v>
      </c>
      <c r="AT1369" s="23" t="str">
        <f t="shared" si="365"/>
        <v>1-40</v>
      </c>
      <c r="AU1369" s="23" t="str">
        <f t="shared" si="366"/>
        <v>&lt;1-50 Mn</v>
      </c>
      <c r="AV1369" s="23">
        <f>Table2[[#This Row],[Amount]]</f>
        <v>6850000</v>
      </c>
      <c r="AW1369" s="23" t="str">
        <f t="shared" si="367"/>
        <v>Nov 2020</v>
      </c>
      <c r="AX1369" s="28">
        <f>IFERROR(VLOOKUP(Table2[[#This Row],[SAP Code]],[26]_16!A:B,2,FALSE),0)</f>
        <v>0</v>
      </c>
      <c r="AY1369" s="28">
        <f>IFERROR(VLOOKUP(Table2[[#This Row],[SAP Code]],[26]_16!D:E,2,FALSE)/ 1000000, 0)</f>
        <v>0</v>
      </c>
      <c r="AZ1369" s="28">
        <f>IFERROR(VLOOKUP(Table2[[#This Row],[SAP Code]],[26]_16!G:H,2,FALSE)/ 1000000, 0)</f>
        <v>0</v>
      </c>
      <c r="BA1369" s="28">
        <f>IFERROR(VLOOKUP(Table2[[#This Row],[SAP Code]],[26]_16!J:K,2,FALSE)/ 1000000, 0)</f>
        <v>0</v>
      </c>
      <c r="BB1369" s="28">
        <f>IFERROR(VLOOKUP(Table2[[#This Row],[SAP Code]],[26]_16!M:N,2,FALSE)/ 1000000, 0)</f>
        <v>0</v>
      </c>
      <c r="BC1369" s="28">
        <f>IFERROR(VLOOKUP(Table2[[#This Row],[SAP Code]],[26]_16!P:Q,2,FALSE),0)</f>
        <v>7.5</v>
      </c>
      <c r="BD1369" s="28">
        <f>IFERROR(VLOOKUP(Table2[[#This Row],[SAP Code]],[26]_16!S:T,2,FALSE),0)</f>
        <v>7.5</v>
      </c>
      <c r="BE1369" s="28">
        <f>IFERROR(VLOOKUP(Table2[[#This Row],[SAP Code]],[26]_16!V:W,2,FALSE)/ 1000000, 0)</f>
        <v>0</v>
      </c>
      <c r="BF1369" s="28">
        <f>IFERROR(VLOOKUP(Table2[[#This Row],[SAP Code]],[26]_16!Y:Z,2,FALSE)/ 1000000, 0)</f>
        <v>0</v>
      </c>
      <c r="BG1369" s="28" t="str">
        <f>IFERROR(VLOOKUP(Table2[[#This Row],[SAP Code]],[26]port!$A:$AD,30,FALSE),"unknown")</f>
        <v>CLSD</v>
      </c>
      <c r="BH1369" s="29" t="str">
        <f t="shared" si="368"/>
        <v>Number of operations completed out of the net approved of that year</v>
      </c>
      <c r="BI1369" s="16"/>
    </row>
    <row r="1370" spans="1:61" ht="17.100000000000001" customHeight="1">
      <c r="A1370" s="16" t="s">
        <v>316</v>
      </c>
      <c r="B1370" s="16" t="s">
        <v>4650</v>
      </c>
      <c r="C1370" s="16" t="s">
        <v>4651</v>
      </c>
      <c r="D1370" s="16" t="s">
        <v>4652</v>
      </c>
      <c r="E1370" s="18">
        <v>44145</v>
      </c>
      <c r="F1370" s="16" t="s">
        <v>320</v>
      </c>
      <c r="G1370" s="16" t="s">
        <v>74</v>
      </c>
      <c r="H1370" s="16" t="s">
        <v>132</v>
      </c>
      <c r="I1370" s="16" t="s">
        <v>155</v>
      </c>
      <c r="J1370" s="16" t="s">
        <v>83</v>
      </c>
      <c r="K1370" s="16" t="s">
        <v>84</v>
      </c>
      <c r="L1370" s="16" t="s">
        <v>85</v>
      </c>
      <c r="M1370" s="19">
        <v>2000000</v>
      </c>
      <c r="N1370" s="19">
        <v>2000000</v>
      </c>
      <c r="O1370" s="20" t="s">
        <v>4653</v>
      </c>
      <c r="P1370" s="21">
        <v>2100150042452</v>
      </c>
      <c r="Q1370" s="20" t="s">
        <v>72</v>
      </c>
      <c r="R1370" s="16" t="str">
        <f t="shared" si="358"/>
        <v>ADF Including TSF</v>
      </c>
      <c r="S1370" s="16" t="str">
        <f t="shared" si="357"/>
        <v>A</v>
      </c>
      <c r="T1370" s="16" t="str">
        <f t="shared" si="373"/>
        <v>Blend Countries</v>
      </c>
      <c r="U1370" s="16" t="str">
        <f t="shared" si="359"/>
        <v>Non-Transition States</v>
      </c>
      <c r="V1370" s="22" t="str">
        <f>IF(ISNUMBER(MATCH(A1370, {"Gabon","Sudan","Niger","Mali","Burkina Faso","Guinea"}, 0)), "De Facto Countries", "Non-De Facto Countries")</f>
        <v>Non-De Facto Countries</v>
      </c>
      <c r="W1370" s="16" t="str">
        <f t="shared" si="370"/>
        <v>West</v>
      </c>
      <c r="X1370" s="16" t="str">
        <f t="shared" si="371"/>
        <v>Agriculture</v>
      </c>
      <c r="Y1370" s="23">
        <f>Table2[[#This Row],[Approved Amount_UA Equivalent]]</f>
        <v>2000000</v>
      </c>
      <c r="AD1370" s="23">
        <f>SUM(Table2[[#This Row],[Feed Africa ]:[Improve Quality Of Life ]])</f>
        <v>2000000</v>
      </c>
      <c r="AE1370" s="16" t="b">
        <f>Table2[[#This Row],[Total HI5]]=Table2[[#This Row],[Approved Amount_UA Equivalent]]</f>
        <v>1</v>
      </c>
      <c r="AF1370" s="24">
        <v>10</v>
      </c>
      <c r="AG1370" s="20" t="str">
        <f t="shared" si="360"/>
        <v>Investment Project</v>
      </c>
      <c r="AH1370" s="24" t="e">
        <f>VLOOKUP(Table2[[#This Row],[SAP Code]],[25]DATA!$A:$G,7,FALSE)</f>
        <v>#N/A</v>
      </c>
      <c r="AI1370" s="20" t="str">
        <f t="shared" si="361"/>
        <v>Infrastructure</v>
      </c>
      <c r="AJ1370" s="25" t="s">
        <v>157</v>
      </c>
      <c r="AK1370" s="25" t="s">
        <v>74</v>
      </c>
      <c r="AL1370" s="23" t="str" cm="1">
        <f t="array" ref="AL1370">_xlfn.SWITCH(AK1370,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70" s="26">
        <v>1</v>
      </c>
      <c r="AN1370" s="25" t="str">
        <f t="shared" si="369"/>
        <v>Sovereign</v>
      </c>
      <c r="AO1370" s="27">
        <v>0.5</v>
      </c>
      <c r="AP1370" s="23">
        <f>Table2[[#This Row],[Approved Amount_UA Equivalent]]/1000000</f>
        <v>2</v>
      </c>
      <c r="AQ1370" s="19">
        <f t="shared" si="362"/>
        <v>2.66168</v>
      </c>
      <c r="AR1370" s="23" t="str">
        <f t="shared" si="363"/>
        <v>1-10</v>
      </c>
      <c r="AS1370" s="23" t="str">
        <f t="shared" si="364"/>
        <v>1-20</v>
      </c>
      <c r="AT1370" s="23" t="str">
        <f t="shared" si="365"/>
        <v>1-40</v>
      </c>
      <c r="AU1370" s="23" t="str">
        <f t="shared" si="366"/>
        <v>&lt;1-50 Mn</v>
      </c>
      <c r="AV1370" s="23">
        <f>Table2[[#This Row],[Amount]]</f>
        <v>2000000</v>
      </c>
      <c r="AW1370" s="23" t="str">
        <f t="shared" si="367"/>
        <v>Nov 2020</v>
      </c>
      <c r="AX1370" s="28">
        <f>IFERROR(VLOOKUP(Table2[[#This Row],[SAP Code]],[26]_16!A:B,2,FALSE),0)</f>
        <v>0</v>
      </c>
      <c r="AY1370" s="28">
        <f>IFERROR(VLOOKUP(Table2[[#This Row],[SAP Code]],[26]_16!D:E,2,FALSE)/ 1000000, 0)</f>
        <v>0</v>
      </c>
      <c r="AZ1370" s="28">
        <f>IFERROR(VLOOKUP(Table2[[#This Row],[SAP Code]],[26]_16!G:H,2,FALSE)/ 1000000, 0)</f>
        <v>0</v>
      </c>
      <c r="BA1370" s="28">
        <f>IFERROR(VLOOKUP(Table2[[#This Row],[SAP Code]],[26]_16!J:K,2,FALSE)/ 1000000, 0)</f>
        <v>0</v>
      </c>
      <c r="BB1370" s="28">
        <f>IFERROR(VLOOKUP(Table2[[#This Row],[SAP Code]],[26]_16!M:N,2,FALSE)/ 1000000, 0)</f>
        <v>0</v>
      </c>
      <c r="BC1370" s="28">
        <f>IFERROR(VLOOKUP(Table2[[#This Row],[SAP Code]],[26]_16!P:Q,2,FALSE),0)</f>
        <v>0</v>
      </c>
      <c r="BD1370" s="28">
        <f>IFERROR(VLOOKUP(Table2[[#This Row],[SAP Code]],[26]_16!S:T,2,FALSE),0)</f>
        <v>0</v>
      </c>
      <c r="BE1370" s="28">
        <f>IFERROR(VLOOKUP(Table2[[#This Row],[SAP Code]],[26]_16!V:W,2,FALSE)/ 1000000, 0)</f>
        <v>0.14924509</v>
      </c>
      <c r="BF1370" s="28">
        <f>IFERROR(VLOOKUP(Table2[[#This Row],[SAP Code]],[26]_16!Y:Z,2,FALSE)/ 1000000, 0)</f>
        <v>0.15215841999999999</v>
      </c>
      <c r="BG1370" s="28" t="str">
        <f>IFERROR(VLOOKUP(Table2[[#This Row],[SAP Code]],[26]port!$A:$AD,30,FALSE),"unknown")</f>
        <v>OnGo</v>
      </c>
      <c r="BH1370" s="29" t="str">
        <f t="shared" si="368"/>
        <v>Ongoing</v>
      </c>
      <c r="BI1370" s="16"/>
    </row>
    <row r="1371" spans="1:61" ht="17.100000000000001" customHeight="1">
      <c r="A1371" s="16" t="s">
        <v>316</v>
      </c>
      <c r="B1371" s="16" t="s">
        <v>4650</v>
      </c>
      <c r="C1371" s="16" t="s">
        <v>4654</v>
      </c>
      <c r="D1371" s="16" t="s">
        <v>4652</v>
      </c>
      <c r="E1371" s="18">
        <v>44145</v>
      </c>
      <c r="F1371" s="16" t="s">
        <v>320</v>
      </c>
      <c r="G1371" s="16" t="s">
        <v>74</v>
      </c>
      <c r="H1371" s="16" t="s">
        <v>132</v>
      </c>
      <c r="I1371" s="16" t="s">
        <v>155</v>
      </c>
      <c r="J1371" s="16" t="s">
        <v>602</v>
      </c>
      <c r="K1371" s="16" t="s">
        <v>69</v>
      </c>
      <c r="L1371" s="16" t="s">
        <v>70</v>
      </c>
      <c r="M1371" s="19">
        <v>12000000</v>
      </c>
      <c r="N1371" s="19">
        <v>8500750.8996628039</v>
      </c>
      <c r="O1371" s="20" t="s">
        <v>4653</v>
      </c>
      <c r="P1371" s="21">
        <v>5570155000851</v>
      </c>
      <c r="Q1371" s="20" t="s">
        <v>72</v>
      </c>
      <c r="R1371" s="16" t="str">
        <f t="shared" si="358"/>
        <v>OTHERS</v>
      </c>
      <c r="S1371" s="16" t="str">
        <f t="shared" si="357"/>
        <v>A</v>
      </c>
      <c r="T1371" s="16" t="str">
        <f t="shared" si="373"/>
        <v>Blend Countries</v>
      </c>
      <c r="U1371" s="16" t="str">
        <f t="shared" si="359"/>
        <v>Non-Transition States</v>
      </c>
      <c r="V1371" s="22" t="str">
        <f>IF(ISNUMBER(MATCH(A1371, {"Gabon","Sudan","Niger","Mali","Burkina Faso","Guinea"}, 0)), "De Facto Countries", "Non-De Facto Countries")</f>
        <v>Non-De Facto Countries</v>
      </c>
      <c r="W1371" s="16" t="str">
        <f t="shared" si="370"/>
        <v>West</v>
      </c>
      <c r="X1371" s="16" t="str">
        <f t="shared" si="371"/>
        <v>Agriculture</v>
      </c>
      <c r="Y1371" s="23">
        <f>Table2[[#This Row],[Approved Amount_UA Equivalent]]</f>
        <v>8500750.8996628039</v>
      </c>
      <c r="AD1371" s="23">
        <f>SUM(Table2[[#This Row],[Feed Africa ]:[Improve Quality Of Life ]])</f>
        <v>8500750.8996628039</v>
      </c>
      <c r="AE1371" s="16" t="b">
        <f>Table2[[#This Row],[Total HI5]]=Table2[[#This Row],[Approved Amount_UA Equivalent]]</f>
        <v>1</v>
      </c>
      <c r="AF1371" s="24">
        <v>10</v>
      </c>
      <c r="AG1371" s="20" t="str">
        <f t="shared" si="360"/>
        <v>Investment Project</v>
      </c>
      <c r="AH1371" s="24" t="e">
        <f>VLOOKUP(Table2[[#This Row],[SAP Code]],[25]DATA!$A:$G,7,FALSE)</f>
        <v>#N/A</v>
      </c>
      <c r="AI1371" s="20" t="str">
        <f t="shared" si="361"/>
        <v>Infrastructure</v>
      </c>
      <c r="AJ1371" s="25" t="s">
        <v>157</v>
      </c>
      <c r="AK1371" s="25" t="s">
        <v>74</v>
      </c>
      <c r="AL1371" s="23" t="str" cm="1">
        <f t="array" ref="AL1371">_xlfn.SWITCH(AK1371,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71" s="26">
        <v>1</v>
      </c>
      <c r="AN1371" s="25" t="str">
        <f t="shared" si="369"/>
        <v>Sovereign</v>
      </c>
      <c r="AO1371" s="27">
        <v>0.5</v>
      </c>
      <c r="AP1371" s="23">
        <f>Table2[[#This Row],[Approved Amount_UA Equivalent]]/1000000</f>
        <v>8.5007508996628047</v>
      </c>
      <c r="AQ1371" s="19">
        <f t="shared" si="362"/>
        <v>11.313139327307246</v>
      </c>
      <c r="AR1371" s="23" t="str">
        <f t="shared" si="363"/>
        <v>1-10</v>
      </c>
      <c r="AS1371" s="23" t="str">
        <f t="shared" si="364"/>
        <v>1-20</v>
      </c>
      <c r="AT1371" s="23" t="str">
        <f t="shared" si="365"/>
        <v>1-40</v>
      </c>
      <c r="AU1371" s="23" t="str">
        <f t="shared" si="366"/>
        <v>&lt;1-50 Mn</v>
      </c>
      <c r="AV1371" s="23">
        <f>Table2[[#This Row],[Amount]]</f>
        <v>12000000</v>
      </c>
      <c r="AW1371" s="23" t="str">
        <f t="shared" si="367"/>
        <v>Nov 2020</v>
      </c>
      <c r="AX1371" s="28">
        <f>IFERROR(VLOOKUP(Table2[[#This Row],[SAP Code]],[26]_16!A:B,2,FALSE),0)</f>
        <v>0</v>
      </c>
      <c r="AY1371" s="28">
        <f>IFERROR(VLOOKUP(Table2[[#This Row],[SAP Code]],[26]_16!D:E,2,FALSE)/ 1000000, 0)</f>
        <v>0</v>
      </c>
      <c r="AZ1371" s="28">
        <f>IFERROR(VLOOKUP(Table2[[#This Row],[SAP Code]],[26]_16!G:H,2,FALSE)/ 1000000, 0)</f>
        <v>0</v>
      </c>
      <c r="BA1371" s="28">
        <f>IFERROR(VLOOKUP(Table2[[#This Row],[SAP Code]],[26]_16!J:K,2,FALSE)/ 1000000, 0)</f>
        <v>0</v>
      </c>
      <c r="BB1371" s="28">
        <f>IFERROR(VLOOKUP(Table2[[#This Row],[SAP Code]],[26]_16!M:N,2,FALSE)/ 1000000, 0)</f>
        <v>0</v>
      </c>
      <c r="BC1371" s="28">
        <f>IFERROR(VLOOKUP(Table2[[#This Row],[SAP Code]],[26]_16!P:Q,2,FALSE),0)</f>
        <v>0</v>
      </c>
      <c r="BD1371" s="28">
        <f>IFERROR(VLOOKUP(Table2[[#This Row],[SAP Code]],[26]_16!S:T,2,FALSE),0)</f>
        <v>0</v>
      </c>
      <c r="BE1371" s="28">
        <f>IFERROR(VLOOKUP(Table2[[#This Row],[SAP Code]],[26]_16!V:W,2,FALSE)/ 1000000, 0)</f>
        <v>0.14924509</v>
      </c>
      <c r="BF1371" s="28">
        <f>IFERROR(VLOOKUP(Table2[[#This Row],[SAP Code]],[26]_16!Y:Z,2,FALSE)/ 1000000, 0)</f>
        <v>0.15215841999999999</v>
      </c>
      <c r="BG1371" s="28" t="str">
        <f>IFERROR(VLOOKUP(Table2[[#This Row],[SAP Code]],[26]port!$A:$AD,30,FALSE),"unknown")</f>
        <v>OnGo</v>
      </c>
      <c r="BH1371" s="29" t="str">
        <f t="shared" si="368"/>
        <v>Ongoing</v>
      </c>
      <c r="BI1371" s="16"/>
    </row>
    <row r="1372" spans="1:61" ht="17.100000000000001" customHeight="1">
      <c r="A1372" s="16" t="s">
        <v>221</v>
      </c>
      <c r="B1372" s="16" t="s">
        <v>4655</v>
      </c>
      <c r="C1372" s="16" t="s">
        <v>4656</v>
      </c>
      <c r="D1372" s="16" t="s">
        <v>4657</v>
      </c>
      <c r="E1372" s="18">
        <v>44148</v>
      </c>
      <c r="F1372" s="16" t="s">
        <v>225</v>
      </c>
      <c r="G1372" s="16" t="s">
        <v>115</v>
      </c>
      <c r="H1372" s="16" t="s">
        <v>132</v>
      </c>
      <c r="I1372" s="16" t="s">
        <v>67</v>
      </c>
      <c r="J1372" s="16" t="s">
        <v>68</v>
      </c>
      <c r="K1372" s="16" t="s">
        <v>69</v>
      </c>
      <c r="L1372" s="16" t="s">
        <v>70</v>
      </c>
      <c r="M1372" s="19">
        <v>500000</v>
      </c>
      <c r="N1372" s="19">
        <v>354197.95415261679</v>
      </c>
      <c r="O1372" s="20" t="s">
        <v>4658</v>
      </c>
      <c r="P1372" s="21">
        <v>5000199006268</v>
      </c>
      <c r="Q1372" s="20" t="s">
        <v>72</v>
      </c>
      <c r="R1372" s="16" t="str">
        <f t="shared" si="358"/>
        <v>OTHERS</v>
      </c>
      <c r="S1372" s="16" t="str">
        <f t="shared" si="357"/>
        <v>I</v>
      </c>
      <c r="T1372" s="16" t="str">
        <f t="shared" si="373"/>
        <v>ADF Countries</v>
      </c>
      <c r="U1372" s="16" t="str">
        <f t="shared" si="359"/>
        <v>Transition States</v>
      </c>
      <c r="V1372" s="22" t="str">
        <f>IF(ISNUMBER(MATCH(A1372, {"Gabon","Sudan","Niger","Mali","Burkina Faso","Guinea"}, 0)), "De Facto Countries", "Non-De Facto Countries")</f>
        <v>De Facto Countries</v>
      </c>
      <c r="W1372" s="16" t="str">
        <f t="shared" si="370"/>
        <v>West</v>
      </c>
      <c r="X1372" s="16" t="str">
        <f t="shared" si="371"/>
        <v>Social</v>
      </c>
      <c r="Y1372" s="23"/>
      <c r="AC1372" s="23">
        <f>Table2[[#This Row],[Approved Amount_UA Equivalent]]</f>
        <v>354197.95415261679</v>
      </c>
      <c r="AD1372" s="23">
        <f>SUM(Table2[[#This Row],[Feed Africa ]:[Improve Quality Of Life ]])</f>
        <v>354197.95415261679</v>
      </c>
      <c r="AE1372" s="16" t="b">
        <f>Table2[[#This Row],[Total HI5]]=Table2[[#This Row],[Approved Amount_UA Equivalent]]</f>
        <v>1</v>
      </c>
      <c r="AF1372" s="24">
        <v>50</v>
      </c>
      <c r="AG1372" s="20" t="str">
        <f t="shared" si="360"/>
        <v>Emergency Assistance</v>
      </c>
      <c r="AH1372" s="24" t="e">
        <f>VLOOKUP(Table2[[#This Row],[SAP Code]],[25]DATA!$A:$G,7,FALSE)</f>
        <v>#N/A</v>
      </c>
      <c r="AI1372" s="20" t="str">
        <f t="shared" si="361"/>
        <v>Other Investment</v>
      </c>
      <c r="AJ1372" s="25" t="s">
        <v>73</v>
      </c>
      <c r="AK1372" s="25" t="s">
        <v>115</v>
      </c>
      <c r="AL1372" s="23" t="str" cm="1">
        <f t="array" ref="AL1372">_xlfn.SWITCH(AK1372,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72" s="26">
        <v>1</v>
      </c>
      <c r="AN1372" s="25" t="str">
        <f t="shared" si="369"/>
        <v>Sovereign</v>
      </c>
      <c r="AO1372" s="27">
        <v>1</v>
      </c>
      <c r="AP1372" s="23">
        <f>Table2[[#This Row],[Approved Amount_UA Equivalent]]/1000000</f>
        <v>0.35419795415261679</v>
      </c>
      <c r="AQ1372" s="19">
        <f t="shared" si="362"/>
        <v>0.47138080530446858</v>
      </c>
      <c r="AR1372" s="23" t="str">
        <f t="shared" si="363"/>
        <v>1-10</v>
      </c>
      <c r="AS1372" s="23" t="str">
        <f t="shared" si="364"/>
        <v>1-20</v>
      </c>
      <c r="AT1372" s="23" t="str">
        <f t="shared" si="365"/>
        <v>1-40</v>
      </c>
      <c r="AU1372" s="23" t="str">
        <f t="shared" si="366"/>
        <v>&lt;1-50 Mn</v>
      </c>
      <c r="AV1372" s="23">
        <f>Table2[[#This Row],[Amount]]</f>
        <v>500000</v>
      </c>
      <c r="AW1372" s="23" t="str">
        <f t="shared" si="367"/>
        <v>Nov 2020</v>
      </c>
      <c r="AX1372" s="28">
        <f>IFERROR(VLOOKUP(Table2[[#This Row],[SAP Code]],[26]_16!A:B,2,FALSE),0)</f>
        <v>0</v>
      </c>
      <c r="AY1372" s="28">
        <f>IFERROR(VLOOKUP(Table2[[#This Row],[SAP Code]],[26]_16!D:E,2,FALSE)/ 1000000, 0)</f>
        <v>0</v>
      </c>
      <c r="AZ1372" s="28">
        <f>IFERROR(VLOOKUP(Table2[[#This Row],[SAP Code]],[26]_16!G:H,2,FALSE)/ 1000000, 0)</f>
        <v>0</v>
      </c>
      <c r="BA1372" s="28">
        <f>IFERROR(VLOOKUP(Table2[[#This Row],[SAP Code]],[26]_16!J:K,2,FALSE)/ 1000000, 0)</f>
        <v>0</v>
      </c>
      <c r="BB1372" s="28">
        <f>IFERROR(VLOOKUP(Table2[[#This Row],[SAP Code]],[26]_16!M:N,2,FALSE)/ 1000000, 0)</f>
        <v>0</v>
      </c>
      <c r="BC1372" s="28">
        <f>IFERROR(VLOOKUP(Table2[[#This Row],[SAP Code]],[26]_16!P:Q,2,FALSE),0)</f>
        <v>0</v>
      </c>
      <c r="BD1372" s="28">
        <f>IFERROR(VLOOKUP(Table2[[#This Row],[SAP Code]],[26]_16!S:T,2,FALSE),0)</f>
        <v>0</v>
      </c>
      <c r="BE1372" s="28">
        <f>IFERROR(VLOOKUP(Table2[[#This Row],[SAP Code]],[26]_16!V:W,2,FALSE)/ 1000000, 0)</f>
        <v>0</v>
      </c>
      <c r="BF1372" s="28">
        <f>IFERROR(VLOOKUP(Table2[[#This Row],[SAP Code]],[26]_16!Y:Z,2,FALSE)/ 1000000, 0)</f>
        <v>0</v>
      </c>
      <c r="BG1372" s="28" t="str">
        <f>IFERROR(VLOOKUP(Table2[[#This Row],[SAP Code]],[26]port!$A:$AD,30,FALSE),"unknown")</f>
        <v>OnGo</v>
      </c>
      <c r="BH1372" s="29" t="str">
        <f t="shared" si="368"/>
        <v>Ongoing</v>
      </c>
      <c r="BI1372" s="16"/>
    </row>
    <row r="1373" spans="1:61" ht="17.100000000000001" customHeight="1">
      <c r="A1373" s="16" t="s">
        <v>696</v>
      </c>
      <c r="B1373" s="16" t="s">
        <v>4659</v>
      </c>
      <c r="C1373" s="16" t="s">
        <v>4660</v>
      </c>
      <c r="D1373" s="16" t="s">
        <v>4661</v>
      </c>
      <c r="E1373" s="18">
        <v>44152</v>
      </c>
      <c r="F1373" s="16" t="s">
        <v>700</v>
      </c>
      <c r="G1373" s="16" t="s">
        <v>115</v>
      </c>
      <c r="H1373" s="16" t="s">
        <v>132</v>
      </c>
      <c r="I1373" s="16" t="s">
        <v>67</v>
      </c>
      <c r="J1373" s="16" t="s">
        <v>83</v>
      </c>
      <c r="K1373" s="16" t="s">
        <v>688</v>
      </c>
      <c r="L1373" s="16" t="s">
        <v>85</v>
      </c>
      <c r="M1373" s="19">
        <v>4640000</v>
      </c>
      <c r="N1373" s="19">
        <v>4640000</v>
      </c>
      <c r="O1373" s="20" t="s">
        <v>4662</v>
      </c>
      <c r="P1373" s="21">
        <v>2100150042493</v>
      </c>
      <c r="Q1373" s="20" t="s">
        <v>72</v>
      </c>
      <c r="R1373" s="16" t="str">
        <f t="shared" si="358"/>
        <v>ADF Including TSF</v>
      </c>
      <c r="S1373" s="16" t="str">
        <f t="shared" si="357"/>
        <v>I</v>
      </c>
      <c r="T1373" s="16" t="str">
        <f t="shared" si="373"/>
        <v>ADF Countries</v>
      </c>
      <c r="U1373" s="16" t="str">
        <f t="shared" si="359"/>
        <v>Transition States</v>
      </c>
      <c r="V1373" s="22" t="str">
        <f>IF(ISNUMBER(MATCH(A1373, {"Gabon","Sudan","Niger","Mali","Burkina Faso","Guinea"}, 0)), "De Facto Countries", "Non-De Facto Countries")</f>
        <v>De Facto Countries</v>
      </c>
      <c r="W1373" s="16" t="str">
        <f t="shared" si="370"/>
        <v>West</v>
      </c>
      <c r="X1373" s="16" t="str">
        <f t="shared" si="371"/>
        <v>Social</v>
      </c>
      <c r="Y1373" s="23"/>
      <c r="AC1373" s="23">
        <f>Table2[[#This Row],[Approved Amount_UA Equivalent]]</f>
        <v>4640000</v>
      </c>
      <c r="AD1373" s="23">
        <f>SUM(Table2[[#This Row],[Feed Africa ]:[Improve Quality Of Life ]])</f>
        <v>4640000</v>
      </c>
      <c r="AE1373" s="16" t="b">
        <f>Table2[[#This Row],[Total HI5]]=Table2[[#This Row],[Approved Amount_UA Equivalent]]</f>
        <v>1</v>
      </c>
      <c r="AF1373" s="24">
        <v>10</v>
      </c>
      <c r="AG1373" s="20" t="str">
        <f t="shared" si="360"/>
        <v>Investment Project</v>
      </c>
      <c r="AH1373" s="24" t="e">
        <f>VLOOKUP(Table2[[#This Row],[SAP Code]],[25]DATA!$A:$G,7,FALSE)</f>
        <v>#N/A</v>
      </c>
      <c r="AI1373" s="20" t="str">
        <f t="shared" si="361"/>
        <v>Other Investment</v>
      </c>
      <c r="AJ1373" s="25" t="s">
        <v>73</v>
      </c>
      <c r="AK1373" s="25" t="s">
        <v>115</v>
      </c>
      <c r="AL1373" s="23" t="str" cm="1">
        <f t="array" ref="AL1373">_xlfn.SWITCH(AK1373,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73" s="26">
        <v>1</v>
      </c>
      <c r="AN1373" s="25" t="str">
        <f t="shared" si="369"/>
        <v>Sovereign</v>
      </c>
      <c r="AO1373" s="27">
        <v>1</v>
      </c>
      <c r="AP1373" s="23">
        <f>Table2[[#This Row],[Approved Amount_UA Equivalent]]/1000000</f>
        <v>4.6399999999999997</v>
      </c>
      <c r="AQ1373" s="19">
        <f t="shared" si="362"/>
        <v>6.1750976000000009</v>
      </c>
      <c r="AR1373" s="23" t="str">
        <f t="shared" si="363"/>
        <v>1-10</v>
      </c>
      <c r="AS1373" s="23" t="str">
        <f t="shared" si="364"/>
        <v>1-20</v>
      </c>
      <c r="AT1373" s="23" t="str">
        <f t="shared" si="365"/>
        <v>1-40</v>
      </c>
      <c r="AU1373" s="23" t="str">
        <f t="shared" si="366"/>
        <v>&lt;1-50 Mn</v>
      </c>
      <c r="AV1373" s="23">
        <f>Table2[[#This Row],[Amount]]</f>
        <v>4640000</v>
      </c>
      <c r="AW1373" s="23" t="str">
        <f t="shared" si="367"/>
        <v>Nov 2020</v>
      </c>
      <c r="AX1373" s="28">
        <f>IFERROR(VLOOKUP(Table2[[#This Row],[SAP Code]],[26]_16!A:B,2,FALSE),0)</f>
        <v>0</v>
      </c>
      <c r="AY1373" s="28">
        <f>IFERROR(VLOOKUP(Table2[[#This Row],[SAP Code]],[26]_16!D:E,2,FALSE)/ 1000000, 0)</f>
        <v>0</v>
      </c>
      <c r="AZ1373" s="28">
        <f>IFERROR(VLOOKUP(Table2[[#This Row],[SAP Code]],[26]_16!G:H,2,FALSE)/ 1000000, 0)</f>
        <v>0</v>
      </c>
      <c r="BA1373" s="28">
        <f>IFERROR(VLOOKUP(Table2[[#This Row],[SAP Code]],[26]_16!J:K,2,FALSE)/ 1000000, 0)</f>
        <v>0</v>
      </c>
      <c r="BB1373" s="28">
        <f>IFERROR(VLOOKUP(Table2[[#This Row],[SAP Code]],[26]_16!M:N,2,FALSE)/ 1000000, 0)</f>
        <v>0</v>
      </c>
      <c r="BC1373" s="28">
        <f>IFERROR(VLOOKUP(Table2[[#This Row],[SAP Code]],[26]_16!P:Q,2,FALSE),0)</f>
        <v>0</v>
      </c>
      <c r="BD1373" s="28">
        <f>IFERROR(VLOOKUP(Table2[[#This Row],[SAP Code]],[26]_16!S:T,2,FALSE),0)</f>
        <v>0</v>
      </c>
      <c r="BE1373" s="28">
        <f>IFERROR(VLOOKUP(Table2[[#This Row],[SAP Code]],[26]_16!V:W,2,FALSE)/ 1000000, 0)</f>
        <v>3.4162203199999999</v>
      </c>
      <c r="BF1373" s="28">
        <f>IFERROR(VLOOKUP(Table2[[#This Row],[SAP Code]],[26]_16!Y:Z,2,FALSE)/ 1000000, 0)</f>
        <v>0</v>
      </c>
      <c r="BG1373" s="28" t="str">
        <f>IFERROR(VLOOKUP(Table2[[#This Row],[SAP Code]],[26]port!$A:$AD,30,FALSE),"unknown")</f>
        <v>OnGo</v>
      </c>
      <c r="BH1373" s="29" t="str">
        <f t="shared" si="368"/>
        <v>Ongoing</v>
      </c>
      <c r="BI1373" s="16"/>
    </row>
    <row r="1374" spans="1:61" ht="17.100000000000001" customHeight="1">
      <c r="A1374" s="16" t="s">
        <v>158</v>
      </c>
      <c r="B1374" s="16" t="s">
        <v>4663</v>
      </c>
      <c r="C1374" s="16" t="s">
        <v>4664</v>
      </c>
      <c r="D1374" s="16" t="s">
        <v>4665</v>
      </c>
      <c r="E1374" s="18">
        <v>44153</v>
      </c>
      <c r="F1374" s="16" t="s">
        <v>2480</v>
      </c>
      <c r="G1374" s="16" t="s">
        <v>115</v>
      </c>
      <c r="H1374" s="16" t="s">
        <v>81</v>
      </c>
      <c r="I1374" s="16" t="s">
        <v>250</v>
      </c>
      <c r="J1374" s="16" t="s">
        <v>83</v>
      </c>
      <c r="K1374" s="16" t="s">
        <v>69</v>
      </c>
      <c r="L1374" s="16" t="s">
        <v>85</v>
      </c>
      <c r="M1374" s="19">
        <v>18750000</v>
      </c>
      <c r="N1374" s="19">
        <v>18750000</v>
      </c>
      <c r="O1374" s="20" t="s">
        <v>4666</v>
      </c>
      <c r="P1374" s="21">
        <v>2100155040866</v>
      </c>
      <c r="Q1374" s="20" t="s">
        <v>87</v>
      </c>
      <c r="R1374" s="16" t="str">
        <f t="shared" si="358"/>
        <v>ADF Including TSF</v>
      </c>
      <c r="S1374" s="16" t="str">
        <f t="shared" si="357"/>
        <v>K</v>
      </c>
      <c r="T1374" s="16" t="str">
        <f t="shared" si="373"/>
        <v>ADF Countries</v>
      </c>
      <c r="U1374" s="16" t="str">
        <f t="shared" si="359"/>
        <v>Transition States</v>
      </c>
      <c r="V1374" s="22" t="str">
        <f>IF(ISNUMBER(MATCH(A1374, {"Gabon","Sudan","Niger","Mali","Burkina Faso","Guinea"}, 0)), "De Facto Countries", "Non-De Facto Countries")</f>
        <v>De Facto Countries</v>
      </c>
      <c r="W1374" s="16" t="str">
        <f t="shared" si="370"/>
        <v>East</v>
      </c>
      <c r="X1374" s="16" t="str">
        <f t="shared" si="371"/>
        <v>Multi-Sector</v>
      </c>
      <c r="Y1374" s="23">
        <f>Table2[[#This Row],[Approved Amount_UA Equivalent]]/5</f>
        <v>3750000</v>
      </c>
      <c r="Z1374" s="23">
        <f>Table2[[#This Row],[Approved Amount_UA Equivalent]]/5</f>
        <v>3750000</v>
      </c>
      <c r="AA1374" s="23">
        <f>Table2[[#This Row],[Approved Amount_UA Equivalent]]/5</f>
        <v>3750000</v>
      </c>
      <c r="AB1374" s="23">
        <f>Table2[[#This Row],[Approved Amount_UA Equivalent]]/5</f>
        <v>3750000</v>
      </c>
      <c r="AC1374" s="23">
        <f>Table2[[#This Row],[Approved Amount_UA Equivalent]]/5</f>
        <v>3750000</v>
      </c>
      <c r="AD1374" s="23">
        <f>SUM(Table2[[#This Row],[Feed Africa ]:[Improve Quality Of Life ]])</f>
        <v>18750000</v>
      </c>
      <c r="AE1374" s="16" t="b">
        <f>Table2[[#This Row],[Total HI5]]=Table2[[#This Row],[Approved Amount_UA Equivalent]]</f>
        <v>1</v>
      </c>
      <c r="AF1374" s="24">
        <v>41</v>
      </c>
      <c r="AG1374" s="20" t="str">
        <f t="shared" si="360"/>
        <v>ISP and Investment Project</v>
      </c>
      <c r="AH1374" s="24" t="e">
        <f>VLOOKUP(Table2[[#This Row],[SAP Code]],[25]DATA!$A:$G,7,FALSE)</f>
        <v>#N/A</v>
      </c>
      <c r="AI1374" s="20" t="str">
        <f t="shared" si="361"/>
        <v>Other Investment</v>
      </c>
      <c r="AJ1374" s="25" t="s">
        <v>254</v>
      </c>
      <c r="AK1374" s="25" t="s">
        <v>115</v>
      </c>
      <c r="AL1374" s="23" t="str" cm="1">
        <f t="array" ref="AL1374">_xlfn.SWITCH(AK1374,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74" s="26">
        <v>1</v>
      </c>
      <c r="AN1374" s="25" t="str">
        <f t="shared" si="369"/>
        <v>Sovereign</v>
      </c>
      <c r="AO1374" s="27">
        <v>0.5</v>
      </c>
      <c r="AP1374" s="23">
        <f>Table2[[#This Row],[Approved Amount_UA Equivalent]]/1000000</f>
        <v>18.75</v>
      </c>
      <c r="AQ1374" s="19">
        <f t="shared" si="362"/>
        <v>24.953250000000001</v>
      </c>
      <c r="AR1374" s="23" t="str">
        <f t="shared" si="363"/>
        <v>11-20</v>
      </c>
      <c r="AS1374" s="23" t="str">
        <f t="shared" si="364"/>
        <v>1-20</v>
      </c>
      <c r="AT1374" s="23" t="str">
        <f t="shared" si="365"/>
        <v>1-40</v>
      </c>
      <c r="AU1374" s="23" t="str">
        <f t="shared" si="366"/>
        <v>&lt;1-50 Mn</v>
      </c>
      <c r="AV1374" s="23">
        <f>Table2[[#This Row],[Amount]]</f>
        <v>18750000</v>
      </c>
      <c r="AW1374" s="23" t="str">
        <f t="shared" si="367"/>
        <v>Nov 2020</v>
      </c>
      <c r="AX1374" s="28">
        <f>IFERROR(VLOOKUP(Table2[[#This Row],[SAP Code]],[26]_16!A:B,2,FALSE),0)</f>
        <v>0</v>
      </c>
      <c r="AY1374" s="28">
        <f>IFERROR(VLOOKUP(Table2[[#This Row],[SAP Code]],[26]_16!D:E,2,FALSE)/ 1000000, 0)</f>
        <v>0</v>
      </c>
      <c r="AZ1374" s="28">
        <f>IFERROR(VLOOKUP(Table2[[#This Row],[SAP Code]],[26]_16!G:H,2,FALSE)/ 1000000, 0)</f>
        <v>0</v>
      </c>
      <c r="BA1374" s="28">
        <f>IFERROR(VLOOKUP(Table2[[#This Row],[SAP Code]],[26]_16!J:K,2,FALSE)/ 1000000, 0)</f>
        <v>0</v>
      </c>
      <c r="BB1374" s="28">
        <f>IFERROR(VLOOKUP(Table2[[#This Row],[SAP Code]],[26]_16!M:N,2,FALSE)/ 1000000, 0)</f>
        <v>0</v>
      </c>
      <c r="BC1374" s="28">
        <f>IFERROR(VLOOKUP(Table2[[#This Row],[SAP Code]],[26]_16!P:Q,2,FALSE),0)</f>
        <v>0</v>
      </c>
      <c r="BD1374" s="28">
        <f>IFERROR(VLOOKUP(Table2[[#This Row],[SAP Code]],[26]_16!S:T,2,FALSE),0)</f>
        <v>0.74126124000000004</v>
      </c>
      <c r="BE1374" s="28">
        <f>IFERROR(VLOOKUP(Table2[[#This Row],[SAP Code]],[26]_16!V:W,2,FALSE)/ 1000000, 0)</f>
        <v>0</v>
      </c>
      <c r="BF1374" s="28">
        <f>IFERROR(VLOOKUP(Table2[[#This Row],[SAP Code]],[26]_16!Y:Z,2,FALSE)/ 1000000, 0)</f>
        <v>0</v>
      </c>
      <c r="BG1374" s="28" t="str">
        <f>IFERROR(VLOOKUP(Table2[[#This Row],[SAP Code]],[26]port!$A:$AD,30,FALSE),"unknown")</f>
        <v>OnGo</v>
      </c>
      <c r="BH1374" s="29" t="str">
        <f t="shared" si="368"/>
        <v>Ongoing</v>
      </c>
      <c r="BI1374" s="16"/>
    </row>
    <row r="1375" spans="1:61" ht="17.100000000000001" customHeight="1">
      <c r="A1375" s="16" t="s">
        <v>158</v>
      </c>
      <c r="B1375" s="16" t="s">
        <v>4663</v>
      </c>
      <c r="C1375" s="16" t="s">
        <v>4667</v>
      </c>
      <c r="D1375" s="16" t="s">
        <v>4665</v>
      </c>
      <c r="E1375" s="18">
        <v>44153</v>
      </c>
      <c r="F1375" s="16" t="s">
        <v>2480</v>
      </c>
      <c r="G1375" s="16" t="s">
        <v>115</v>
      </c>
      <c r="H1375" s="16" t="s">
        <v>81</v>
      </c>
      <c r="I1375" s="16" t="s">
        <v>250</v>
      </c>
      <c r="J1375" s="16" t="s">
        <v>2463</v>
      </c>
      <c r="K1375" s="16" t="s">
        <v>69</v>
      </c>
      <c r="L1375" s="16" t="s">
        <v>85</v>
      </c>
      <c r="M1375" s="19">
        <v>1250000</v>
      </c>
      <c r="N1375" s="19">
        <v>1250000</v>
      </c>
      <c r="O1375" s="20" t="s">
        <v>4666</v>
      </c>
      <c r="P1375" s="21">
        <v>5900155016402</v>
      </c>
      <c r="Q1375" s="20" t="s">
        <v>87</v>
      </c>
      <c r="R1375" s="16" t="str">
        <f t="shared" si="358"/>
        <v>ADF Including TSF</v>
      </c>
      <c r="S1375" s="16" t="str">
        <f t="shared" si="357"/>
        <v>K</v>
      </c>
      <c r="T1375" s="16" t="str">
        <f t="shared" si="373"/>
        <v>ADF Countries</v>
      </c>
      <c r="U1375" s="16" t="str">
        <f t="shared" si="359"/>
        <v>Transition States</v>
      </c>
      <c r="V1375" s="22" t="str">
        <f>IF(ISNUMBER(MATCH(A1375, {"Gabon","Sudan","Niger","Mali","Burkina Faso","Guinea"}, 0)), "De Facto Countries", "Non-De Facto Countries")</f>
        <v>De Facto Countries</v>
      </c>
      <c r="W1375" s="16" t="str">
        <f t="shared" si="370"/>
        <v>East</v>
      </c>
      <c r="X1375" s="16" t="str">
        <f t="shared" si="371"/>
        <v>Multi-Sector</v>
      </c>
      <c r="Y1375" s="23">
        <f>Table2[[#This Row],[Approved Amount_UA Equivalent]]/5</f>
        <v>250000</v>
      </c>
      <c r="Z1375" s="23">
        <f>Table2[[#This Row],[Approved Amount_UA Equivalent]]/5</f>
        <v>250000</v>
      </c>
      <c r="AA1375" s="23">
        <f>Table2[[#This Row],[Approved Amount_UA Equivalent]]/5</f>
        <v>250000</v>
      </c>
      <c r="AB1375" s="23">
        <f>Table2[[#This Row],[Approved Amount_UA Equivalent]]/5</f>
        <v>250000</v>
      </c>
      <c r="AC1375" s="23">
        <f>Table2[[#This Row],[Approved Amount_UA Equivalent]]/5</f>
        <v>250000</v>
      </c>
      <c r="AD1375" s="23">
        <f>SUM(Table2[[#This Row],[Feed Africa ]:[Improve Quality Of Life ]])</f>
        <v>1250000</v>
      </c>
      <c r="AE1375" s="16" t="b">
        <f>Table2[[#This Row],[Total HI5]]=Table2[[#This Row],[Approved Amount_UA Equivalent]]</f>
        <v>1</v>
      </c>
      <c r="AF1375" s="24">
        <v>41</v>
      </c>
      <c r="AG1375" s="20" t="str">
        <f t="shared" si="360"/>
        <v>ISP and Investment Project</v>
      </c>
      <c r="AH1375" s="24" t="e">
        <f>VLOOKUP(Table2[[#This Row],[SAP Code]],[25]DATA!$A:$G,7,FALSE)</f>
        <v>#N/A</v>
      </c>
      <c r="AI1375" s="20" t="str">
        <f t="shared" si="361"/>
        <v>Other Investment</v>
      </c>
      <c r="AJ1375" s="25" t="s">
        <v>254</v>
      </c>
      <c r="AK1375" s="25" t="s">
        <v>115</v>
      </c>
      <c r="AL1375" s="23" t="str" cm="1">
        <f t="array" ref="AL1375">_xlfn.SWITCH(AK1375,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75" s="26">
        <v>1</v>
      </c>
      <c r="AN1375" s="25" t="str">
        <f t="shared" si="369"/>
        <v>Sovereign</v>
      </c>
      <c r="AO1375" s="27">
        <v>0.5</v>
      </c>
      <c r="AP1375" s="23">
        <f>Table2[[#This Row],[Approved Amount_UA Equivalent]]/1000000</f>
        <v>1.25</v>
      </c>
      <c r="AQ1375" s="19">
        <f t="shared" si="362"/>
        <v>1.6635500000000001</v>
      </c>
      <c r="AR1375" s="23" t="str">
        <f t="shared" si="363"/>
        <v>1-10</v>
      </c>
      <c r="AS1375" s="23" t="str">
        <f t="shared" si="364"/>
        <v>1-20</v>
      </c>
      <c r="AT1375" s="23" t="str">
        <f t="shared" si="365"/>
        <v>1-40</v>
      </c>
      <c r="AU1375" s="23" t="str">
        <f t="shared" si="366"/>
        <v>&lt;1-50 Mn</v>
      </c>
      <c r="AV1375" s="23">
        <f>Table2[[#This Row],[Amount]]</f>
        <v>1250000</v>
      </c>
      <c r="AW1375" s="23" t="str">
        <f t="shared" si="367"/>
        <v>Nov 2020</v>
      </c>
      <c r="AX1375" s="28">
        <f>IFERROR(VLOOKUP(Table2[[#This Row],[SAP Code]],[26]_16!A:B,2,FALSE),0)</f>
        <v>0</v>
      </c>
      <c r="AY1375" s="28">
        <f>IFERROR(VLOOKUP(Table2[[#This Row],[SAP Code]],[26]_16!D:E,2,FALSE)/ 1000000, 0)</f>
        <v>0</v>
      </c>
      <c r="AZ1375" s="28">
        <f>IFERROR(VLOOKUP(Table2[[#This Row],[SAP Code]],[26]_16!G:H,2,FALSE)/ 1000000, 0)</f>
        <v>0</v>
      </c>
      <c r="BA1375" s="28">
        <f>IFERROR(VLOOKUP(Table2[[#This Row],[SAP Code]],[26]_16!J:K,2,FALSE)/ 1000000, 0)</f>
        <v>0</v>
      </c>
      <c r="BB1375" s="28">
        <f>IFERROR(VLOOKUP(Table2[[#This Row],[SAP Code]],[26]_16!M:N,2,FALSE)/ 1000000, 0)</f>
        <v>0</v>
      </c>
      <c r="BC1375" s="28">
        <f>IFERROR(VLOOKUP(Table2[[#This Row],[SAP Code]],[26]_16!P:Q,2,FALSE),0)</f>
        <v>0</v>
      </c>
      <c r="BD1375" s="28">
        <f>IFERROR(VLOOKUP(Table2[[#This Row],[SAP Code]],[26]_16!S:T,2,FALSE),0)</f>
        <v>0.74126124000000004</v>
      </c>
      <c r="BE1375" s="28">
        <f>IFERROR(VLOOKUP(Table2[[#This Row],[SAP Code]],[26]_16!V:W,2,FALSE)/ 1000000, 0)</f>
        <v>0</v>
      </c>
      <c r="BF1375" s="28">
        <f>IFERROR(VLOOKUP(Table2[[#This Row],[SAP Code]],[26]_16!Y:Z,2,FALSE)/ 1000000, 0)</f>
        <v>0</v>
      </c>
      <c r="BG1375" s="28" t="str">
        <f>IFERROR(VLOOKUP(Table2[[#This Row],[SAP Code]],[26]port!$A:$AD,30,FALSE),"unknown")</f>
        <v>OnGo</v>
      </c>
      <c r="BH1375" s="29" t="str">
        <f t="shared" si="368"/>
        <v>Ongoing</v>
      </c>
      <c r="BI1375" s="16"/>
    </row>
    <row r="1376" spans="1:61" ht="17.100000000000001" customHeight="1">
      <c r="A1376" s="16" t="s">
        <v>369</v>
      </c>
      <c r="B1376" s="16" t="s">
        <v>4668</v>
      </c>
      <c r="C1376" s="16" t="s">
        <v>4669</v>
      </c>
      <c r="D1376" s="16" t="s">
        <v>4670</v>
      </c>
      <c r="E1376" s="18">
        <v>44159</v>
      </c>
      <c r="F1376" s="16" t="s">
        <v>373</v>
      </c>
      <c r="G1376" s="16" t="s">
        <v>90</v>
      </c>
      <c r="H1376" s="16" t="s">
        <v>66</v>
      </c>
      <c r="I1376" s="16" t="s">
        <v>82</v>
      </c>
      <c r="J1376" s="16" t="s">
        <v>83</v>
      </c>
      <c r="K1376" s="16" t="s">
        <v>1115</v>
      </c>
      <c r="L1376" s="16" t="s">
        <v>85</v>
      </c>
      <c r="M1376" s="19">
        <v>2500000</v>
      </c>
      <c r="N1376" s="19">
        <v>2500000</v>
      </c>
      <c r="O1376" s="20" t="s">
        <v>4671</v>
      </c>
      <c r="P1376" s="21">
        <v>2100155040869</v>
      </c>
      <c r="Q1376" s="20" t="s">
        <v>72</v>
      </c>
      <c r="R1376" s="16" t="str">
        <f t="shared" si="358"/>
        <v>ADF Including TSF</v>
      </c>
      <c r="S1376" s="16" t="str">
        <f t="shared" si="357"/>
        <v>F</v>
      </c>
      <c r="T1376" s="16" t="str">
        <f t="shared" si="373"/>
        <v>ADF Countries</v>
      </c>
      <c r="U1376" s="16" t="str">
        <f t="shared" si="359"/>
        <v>Transition States</v>
      </c>
      <c r="V1376" s="22" t="str">
        <f>IF(ISNUMBER(MATCH(A1376, {"Gabon","Sudan","Niger","Mali","Burkina Faso","Guinea"}, 0)), "De Facto Countries", "Non-De Facto Countries")</f>
        <v>Non-De Facto Countries</v>
      </c>
      <c r="W1376" s="16" t="str">
        <f t="shared" si="370"/>
        <v>Central</v>
      </c>
      <c r="X1376" s="16" t="str">
        <f t="shared" si="371"/>
        <v>Power</v>
      </c>
      <c r="Y1376" s="23"/>
      <c r="Z1376" s="23">
        <f>Table2[[#This Row],[Approved Amount_UA Equivalent]]</f>
        <v>2500000</v>
      </c>
      <c r="AD1376" s="23">
        <f>SUM(Table2[[#This Row],[Feed Africa ]:[Improve Quality Of Life ]])</f>
        <v>2500000</v>
      </c>
      <c r="AE1376" s="16" t="b">
        <f>Table2[[#This Row],[Total HI5]]=Table2[[#This Row],[Approved Amount_UA Equivalent]]</f>
        <v>1</v>
      </c>
      <c r="AF1376" s="24">
        <v>41</v>
      </c>
      <c r="AG1376" s="20" t="str">
        <f t="shared" si="360"/>
        <v>ISP and Investment Project</v>
      </c>
      <c r="AH1376" s="24" t="e">
        <f>VLOOKUP(Table2[[#This Row],[SAP Code]],[25]DATA!$A:$G,7,FALSE)</f>
        <v>#N/A</v>
      </c>
      <c r="AI1376" s="20" t="str">
        <f t="shared" si="361"/>
        <v>Infrastructure</v>
      </c>
      <c r="AJ1376" s="25" t="s">
        <v>89</v>
      </c>
      <c r="AK1376" s="25" t="s">
        <v>90</v>
      </c>
      <c r="AL1376" s="23" t="str" cm="1">
        <f t="array" ref="AL1376">_xlfn.SWITCH(AK1376,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76" s="26">
        <v>1</v>
      </c>
      <c r="AN1376" s="25" t="str">
        <f t="shared" si="369"/>
        <v>Sovereign</v>
      </c>
      <c r="AO1376" s="27">
        <v>1</v>
      </c>
      <c r="AP1376" s="23">
        <f>Table2[[#This Row],[Approved Amount_UA Equivalent]]/1000000</f>
        <v>2.5</v>
      </c>
      <c r="AQ1376" s="19">
        <f t="shared" si="362"/>
        <v>3.3271000000000002</v>
      </c>
      <c r="AR1376" s="23" t="str">
        <f t="shared" si="363"/>
        <v>1-10</v>
      </c>
      <c r="AS1376" s="23" t="str">
        <f t="shared" si="364"/>
        <v>1-20</v>
      </c>
      <c r="AT1376" s="23" t="str">
        <f t="shared" si="365"/>
        <v>1-40</v>
      </c>
      <c r="AU1376" s="23" t="str">
        <f t="shared" si="366"/>
        <v>&lt;1-50 Mn</v>
      </c>
      <c r="AV1376" s="23">
        <f>Table2[[#This Row],[Amount]]</f>
        <v>2500000</v>
      </c>
      <c r="AW1376" s="23" t="str">
        <f t="shared" si="367"/>
        <v>Nov 2020</v>
      </c>
      <c r="AX1376" s="28">
        <f>IFERROR(VLOOKUP(Table2[[#This Row],[SAP Code]],[26]_16!A:B,2,FALSE),0)</f>
        <v>0</v>
      </c>
      <c r="AY1376" s="28">
        <f>IFERROR(VLOOKUP(Table2[[#This Row],[SAP Code]],[26]_16!D:E,2,FALSE)/ 1000000, 0)</f>
        <v>0</v>
      </c>
      <c r="AZ1376" s="28">
        <f>IFERROR(VLOOKUP(Table2[[#This Row],[SAP Code]],[26]_16!G:H,2,FALSE)/ 1000000, 0)</f>
        <v>0</v>
      </c>
      <c r="BA1376" s="28">
        <f>IFERROR(VLOOKUP(Table2[[#This Row],[SAP Code]],[26]_16!J:K,2,FALSE)/ 1000000, 0)</f>
        <v>0</v>
      </c>
      <c r="BB1376" s="28">
        <f>IFERROR(VLOOKUP(Table2[[#This Row],[SAP Code]],[26]_16!M:N,2,FALSE)/ 1000000, 0)</f>
        <v>0</v>
      </c>
      <c r="BC1376" s="28">
        <f>IFERROR(VLOOKUP(Table2[[#This Row],[SAP Code]],[26]_16!P:Q,2,FALSE),0)</f>
        <v>0</v>
      </c>
      <c r="BD1376" s="28">
        <f>IFERROR(VLOOKUP(Table2[[#This Row],[SAP Code]],[26]_16!S:T,2,FALSE),0)</f>
        <v>0</v>
      </c>
      <c r="BE1376" s="28">
        <f>IFERROR(VLOOKUP(Table2[[#This Row],[SAP Code]],[26]_16!V:W,2,FALSE)/ 1000000, 0)</f>
        <v>0.57531805000000003</v>
      </c>
      <c r="BF1376" s="28">
        <f>IFERROR(VLOOKUP(Table2[[#This Row],[SAP Code]],[26]_16!Y:Z,2,FALSE)/ 1000000, 0)</f>
        <v>0</v>
      </c>
      <c r="BG1376" s="28" t="str">
        <f>IFERROR(VLOOKUP(Table2[[#This Row],[SAP Code]],[26]port!$A:$AD,30,FALSE),"unknown")</f>
        <v>OnGo</v>
      </c>
      <c r="BH1376" s="29" t="str">
        <f t="shared" si="368"/>
        <v>Ongoing</v>
      </c>
      <c r="BI1376" s="16"/>
    </row>
    <row r="1377" spans="1:61" ht="17.100000000000001" customHeight="1">
      <c r="A1377" s="16" t="s">
        <v>819</v>
      </c>
      <c r="B1377" s="16" t="s">
        <v>4672</v>
      </c>
      <c r="C1377" s="16" t="s">
        <v>4673</v>
      </c>
      <c r="D1377" s="16" t="s">
        <v>4674</v>
      </c>
      <c r="E1377" s="18">
        <v>44160</v>
      </c>
      <c r="F1377" s="16" t="s">
        <v>1751</v>
      </c>
      <c r="G1377" s="16" t="s">
        <v>74</v>
      </c>
      <c r="H1377" s="16" t="s">
        <v>81</v>
      </c>
      <c r="I1377" s="16" t="s">
        <v>155</v>
      </c>
      <c r="J1377" s="16" t="s">
        <v>83</v>
      </c>
      <c r="K1377" s="16" t="s">
        <v>69</v>
      </c>
      <c r="L1377" s="16" t="s">
        <v>85</v>
      </c>
      <c r="M1377" s="19">
        <v>9370000</v>
      </c>
      <c r="N1377" s="19">
        <v>9370000</v>
      </c>
      <c r="O1377" s="20" t="s">
        <v>4675</v>
      </c>
      <c r="P1377" s="21">
        <v>2100155040872</v>
      </c>
      <c r="Q1377" s="20" t="s">
        <v>72</v>
      </c>
      <c r="R1377" s="16" t="str">
        <f t="shared" si="358"/>
        <v>ADF Including TSF</v>
      </c>
      <c r="S1377" s="16" t="str">
        <f t="shared" si="357"/>
        <v>A</v>
      </c>
      <c r="T1377" s="16" t="str">
        <f t="shared" si="373"/>
        <v>ADF Countries</v>
      </c>
      <c r="U1377" s="16" t="str">
        <f t="shared" si="359"/>
        <v>Transition States</v>
      </c>
      <c r="V1377" s="22" t="str">
        <f>IF(ISNUMBER(MATCH(A1377, {"Gabon","Sudan","Niger","Mali","Burkina Faso","Guinea"}, 0)), "De Facto Countries", "Non-De Facto Countries")</f>
        <v>Non-De Facto Countries</v>
      </c>
      <c r="W1377" s="16" t="str">
        <f t="shared" si="370"/>
        <v>East</v>
      </c>
      <c r="X1377" s="16" t="str">
        <f t="shared" si="371"/>
        <v>Agriculture</v>
      </c>
      <c r="Y1377" s="23">
        <f>Table2[[#This Row],[Approved Amount_UA Equivalent]]</f>
        <v>9370000</v>
      </c>
      <c r="AD1377" s="23">
        <f>SUM(Table2[[#This Row],[Feed Africa ]:[Improve Quality Of Life ]])</f>
        <v>9370000</v>
      </c>
      <c r="AE1377" s="16" t="b">
        <f>Table2[[#This Row],[Total HI5]]=Table2[[#This Row],[Approved Amount_UA Equivalent]]</f>
        <v>1</v>
      </c>
      <c r="AF1377" s="24">
        <v>41</v>
      </c>
      <c r="AG1377" s="20" t="str">
        <f t="shared" si="360"/>
        <v>ISP and Investment Project</v>
      </c>
      <c r="AH1377" s="24" t="e">
        <f>VLOOKUP(Table2[[#This Row],[SAP Code]],[25]DATA!$A:$G,7,FALSE)</f>
        <v>#N/A</v>
      </c>
      <c r="AI1377" s="20" t="str">
        <f t="shared" si="361"/>
        <v>Infrastructure</v>
      </c>
      <c r="AJ1377" s="25" t="s">
        <v>157</v>
      </c>
      <c r="AK1377" s="25" t="s">
        <v>74</v>
      </c>
      <c r="AL1377" s="23" t="str" cm="1">
        <f t="array" ref="AL1377">_xlfn.SWITCH(AK1377,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77" s="26">
        <v>1</v>
      </c>
      <c r="AN1377" s="25" t="str">
        <f t="shared" si="369"/>
        <v>Sovereign</v>
      </c>
      <c r="AO1377" s="27">
        <v>0.5</v>
      </c>
      <c r="AP1377" s="23">
        <f>Table2[[#This Row],[Approved Amount_UA Equivalent]]/1000000</f>
        <v>9.3699999999999992</v>
      </c>
      <c r="AQ1377" s="19">
        <f t="shared" si="362"/>
        <v>12.4699708</v>
      </c>
      <c r="AR1377" s="23" t="str">
        <f t="shared" si="363"/>
        <v>1-10</v>
      </c>
      <c r="AS1377" s="23" t="str">
        <f t="shared" si="364"/>
        <v>1-20</v>
      </c>
      <c r="AT1377" s="23" t="str">
        <f t="shared" si="365"/>
        <v>1-40</v>
      </c>
      <c r="AU1377" s="23" t="str">
        <f t="shared" si="366"/>
        <v>&lt;1-50 Mn</v>
      </c>
      <c r="AV1377" s="23">
        <f>Table2[[#This Row],[Amount]]</f>
        <v>9370000</v>
      </c>
      <c r="AW1377" s="23" t="str">
        <f t="shared" si="367"/>
        <v>Nov 2020</v>
      </c>
      <c r="AX1377" s="28">
        <f>IFERROR(VLOOKUP(Table2[[#This Row],[SAP Code]],[26]_16!A:B,2,FALSE),0)</f>
        <v>0</v>
      </c>
      <c r="AY1377" s="28">
        <f>IFERROR(VLOOKUP(Table2[[#This Row],[SAP Code]],[26]_16!D:E,2,FALSE)/ 1000000, 0)</f>
        <v>0</v>
      </c>
      <c r="AZ1377" s="28">
        <f>IFERROR(VLOOKUP(Table2[[#This Row],[SAP Code]],[26]_16!G:H,2,FALSE)/ 1000000, 0)</f>
        <v>0</v>
      </c>
      <c r="BA1377" s="28">
        <f>IFERROR(VLOOKUP(Table2[[#This Row],[SAP Code]],[26]_16!J:K,2,FALSE)/ 1000000, 0)</f>
        <v>0</v>
      </c>
      <c r="BB1377" s="28">
        <f>IFERROR(VLOOKUP(Table2[[#This Row],[SAP Code]],[26]_16!M:N,2,FALSE)/ 1000000, 0)</f>
        <v>0</v>
      </c>
      <c r="BC1377" s="28">
        <f>IFERROR(VLOOKUP(Table2[[#This Row],[SAP Code]],[26]_16!P:Q,2,FALSE),0)</f>
        <v>0</v>
      </c>
      <c r="BD1377" s="28">
        <f>IFERROR(VLOOKUP(Table2[[#This Row],[SAP Code]],[26]_16!S:T,2,FALSE),0)</f>
        <v>0.11883291999999999</v>
      </c>
      <c r="BE1377" s="28">
        <f>IFERROR(VLOOKUP(Table2[[#This Row],[SAP Code]],[26]_16!V:W,2,FALSE)/ 1000000, 0)</f>
        <v>0.19680949</v>
      </c>
      <c r="BF1377" s="28">
        <f>IFERROR(VLOOKUP(Table2[[#This Row],[SAP Code]],[26]_16!Y:Z,2,FALSE)/ 1000000, 0)</f>
        <v>0.46788278000000005</v>
      </c>
      <c r="BG1377" s="28" t="str">
        <f>IFERROR(VLOOKUP(Table2[[#This Row],[SAP Code]],[26]port!$A:$AD,30,FALSE),"unknown")</f>
        <v>OnGo</v>
      </c>
      <c r="BH1377" s="29" t="str">
        <f t="shared" si="368"/>
        <v>Ongoing</v>
      </c>
      <c r="BI1377" s="16"/>
    </row>
    <row r="1378" spans="1:61" ht="17.100000000000001" customHeight="1">
      <c r="A1378" s="16" t="s">
        <v>819</v>
      </c>
      <c r="B1378" s="16" t="s">
        <v>4672</v>
      </c>
      <c r="C1378" s="16" t="s">
        <v>4676</v>
      </c>
      <c r="D1378" s="16" t="s">
        <v>4674</v>
      </c>
      <c r="E1378" s="18">
        <v>44160</v>
      </c>
      <c r="F1378" s="16" t="s">
        <v>1751</v>
      </c>
      <c r="G1378" s="16" t="s">
        <v>74</v>
      </c>
      <c r="H1378" s="16" t="s">
        <v>81</v>
      </c>
      <c r="I1378" s="16" t="s">
        <v>155</v>
      </c>
      <c r="J1378" s="16" t="s">
        <v>2463</v>
      </c>
      <c r="K1378" s="16" t="s">
        <v>69</v>
      </c>
      <c r="L1378" s="16" t="s">
        <v>85</v>
      </c>
      <c r="M1378" s="19">
        <v>5630000</v>
      </c>
      <c r="N1378" s="19">
        <v>5630000</v>
      </c>
      <c r="O1378" s="20" t="s">
        <v>4675</v>
      </c>
      <c r="P1378" s="21">
        <v>5900155016407</v>
      </c>
      <c r="Q1378" s="20" t="s">
        <v>72</v>
      </c>
      <c r="R1378" s="16" t="str">
        <f t="shared" si="358"/>
        <v>ADF Including TSF</v>
      </c>
      <c r="S1378" s="16" t="str">
        <f t="shared" si="357"/>
        <v>A</v>
      </c>
      <c r="T1378" s="16" t="str">
        <f t="shared" si="373"/>
        <v>ADF Countries</v>
      </c>
      <c r="U1378" s="16" t="str">
        <f t="shared" si="359"/>
        <v>Transition States</v>
      </c>
      <c r="V1378" s="22" t="str">
        <f>IF(ISNUMBER(MATCH(A1378, {"Gabon","Sudan","Niger","Mali","Burkina Faso","Guinea"}, 0)), "De Facto Countries", "Non-De Facto Countries")</f>
        <v>Non-De Facto Countries</v>
      </c>
      <c r="W1378" s="16" t="str">
        <f t="shared" si="370"/>
        <v>East</v>
      </c>
      <c r="X1378" s="16" t="str">
        <f t="shared" si="371"/>
        <v>Agriculture</v>
      </c>
      <c r="Y1378" s="23">
        <f>Table2[[#This Row],[Approved Amount_UA Equivalent]]</f>
        <v>5630000</v>
      </c>
      <c r="AD1378" s="23">
        <f>SUM(Table2[[#This Row],[Feed Africa ]:[Improve Quality Of Life ]])</f>
        <v>5630000</v>
      </c>
      <c r="AE1378" s="16" t="b">
        <f>Table2[[#This Row],[Total HI5]]=Table2[[#This Row],[Approved Amount_UA Equivalent]]</f>
        <v>1</v>
      </c>
      <c r="AF1378" s="24">
        <v>41</v>
      </c>
      <c r="AG1378" s="20" t="str">
        <f t="shared" si="360"/>
        <v>ISP and Investment Project</v>
      </c>
      <c r="AH1378" s="24" t="e">
        <f>VLOOKUP(Table2[[#This Row],[SAP Code]],[25]DATA!$A:$G,7,FALSE)</f>
        <v>#N/A</v>
      </c>
      <c r="AI1378" s="20" t="str">
        <f t="shared" si="361"/>
        <v>Infrastructure</v>
      </c>
      <c r="AJ1378" s="25" t="s">
        <v>157</v>
      </c>
      <c r="AK1378" s="25" t="s">
        <v>74</v>
      </c>
      <c r="AL1378" s="23" t="str" cm="1">
        <f t="array" ref="AL1378">_xlfn.SWITCH(AK1378,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78" s="26">
        <v>1</v>
      </c>
      <c r="AN1378" s="25" t="str">
        <f t="shared" si="369"/>
        <v>Sovereign</v>
      </c>
      <c r="AO1378" s="27">
        <v>0.5</v>
      </c>
      <c r="AP1378" s="23">
        <f>Table2[[#This Row],[Approved Amount_UA Equivalent]]/1000000</f>
        <v>5.63</v>
      </c>
      <c r="AQ1378" s="19">
        <f t="shared" si="362"/>
        <v>7.4926292000000005</v>
      </c>
      <c r="AR1378" s="23" t="str">
        <f t="shared" si="363"/>
        <v>1-10</v>
      </c>
      <c r="AS1378" s="23" t="str">
        <f t="shared" si="364"/>
        <v>1-20</v>
      </c>
      <c r="AT1378" s="23" t="str">
        <f t="shared" si="365"/>
        <v>1-40</v>
      </c>
      <c r="AU1378" s="23" t="str">
        <f t="shared" si="366"/>
        <v>&lt;1-50 Mn</v>
      </c>
      <c r="AV1378" s="23">
        <f>Table2[[#This Row],[Amount]]</f>
        <v>5630000</v>
      </c>
      <c r="AW1378" s="23" t="str">
        <f t="shared" si="367"/>
        <v>Nov 2020</v>
      </c>
      <c r="AX1378" s="28">
        <f>IFERROR(VLOOKUP(Table2[[#This Row],[SAP Code]],[26]_16!A:B,2,FALSE),0)</f>
        <v>0</v>
      </c>
      <c r="AY1378" s="28">
        <f>IFERROR(VLOOKUP(Table2[[#This Row],[SAP Code]],[26]_16!D:E,2,FALSE)/ 1000000, 0)</f>
        <v>0</v>
      </c>
      <c r="AZ1378" s="28">
        <f>IFERROR(VLOOKUP(Table2[[#This Row],[SAP Code]],[26]_16!G:H,2,FALSE)/ 1000000, 0)</f>
        <v>0</v>
      </c>
      <c r="BA1378" s="28">
        <f>IFERROR(VLOOKUP(Table2[[#This Row],[SAP Code]],[26]_16!J:K,2,FALSE)/ 1000000, 0)</f>
        <v>0</v>
      </c>
      <c r="BB1378" s="28">
        <f>IFERROR(VLOOKUP(Table2[[#This Row],[SAP Code]],[26]_16!M:N,2,FALSE)/ 1000000, 0)</f>
        <v>0</v>
      </c>
      <c r="BC1378" s="28">
        <f>IFERROR(VLOOKUP(Table2[[#This Row],[SAP Code]],[26]_16!P:Q,2,FALSE),0)</f>
        <v>0</v>
      </c>
      <c r="BD1378" s="28">
        <f>IFERROR(VLOOKUP(Table2[[#This Row],[SAP Code]],[26]_16!S:T,2,FALSE),0)</f>
        <v>0.11883291999999999</v>
      </c>
      <c r="BE1378" s="28">
        <f>IFERROR(VLOOKUP(Table2[[#This Row],[SAP Code]],[26]_16!V:W,2,FALSE)/ 1000000, 0)</f>
        <v>0.19680949</v>
      </c>
      <c r="BF1378" s="28">
        <f>IFERROR(VLOOKUP(Table2[[#This Row],[SAP Code]],[26]_16!Y:Z,2,FALSE)/ 1000000, 0)</f>
        <v>0.46788278000000005</v>
      </c>
      <c r="BG1378" s="28" t="str">
        <f>IFERROR(VLOOKUP(Table2[[#This Row],[SAP Code]],[26]port!$A:$AD,30,FALSE),"unknown")</f>
        <v>OnGo</v>
      </c>
      <c r="BH1378" s="29" t="str">
        <f t="shared" si="368"/>
        <v>Ongoing</v>
      </c>
      <c r="BI1378" s="16"/>
    </row>
    <row r="1379" spans="1:61" ht="17.100000000000001" customHeight="1">
      <c r="A1379" s="16" t="s">
        <v>75</v>
      </c>
      <c r="B1379" s="16" t="s">
        <v>4677</v>
      </c>
      <c r="C1379" s="16" t="s">
        <v>4678</v>
      </c>
      <c r="D1379" s="16" t="s">
        <v>4679</v>
      </c>
      <c r="E1379" s="18">
        <v>44160</v>
      </c>
      <c r="F1379" s="16" t="s">
        <v>79</v>
      </c>
      <c r="G1379" s="16" t="s">
        <v>90</v>
      </c>
      <c r="H1379" s="16" t="s">
        <v>81</v>
      </c>
      <c r="I1379" s="16" t="s">
        <v>82</v>
      </c>
      <c r="J1379" s="16" t="s">
        <v>179</v>
      </c>
      <c r="K1379" s="16" t="s">
        <v>84</v>
      </c>
      <c r="L1379" s="16" t="s">
        <v>70</v>
      </c>
      <c r="M1379" s="19">
        <v>120000000</v>
      </c>
      <c r="N1379" s="19">
        <v>85007508.996628031</v>
      </c>
      <c r="O1379" s="20" t="s">
        <v>4680</v>
      </c>
      <c r="P1379" s="21">
        <v>2000200004853</v>
      </c>
      <c r="Q1379" s="20" t="s">
        <v>87</v>
      </c>
      <c r="R1379" s="16" t="str">
        <f t="shared" si="358"/>
        <v>ADB Public</v>
      </c>
      <c r="S1379" s="16" t="str">
        <f t="shared" si="357"/>
        <v>F</v>
      </c>
      <c r="T1379" s="16" t="s">
        <v>88</v>
      </c>
      <c r="U1379" s="16" t="str">
        <f t="shared" si="359"/>
        <v>Non-Transition States</v>
      </c>
      <c r="V1379" s="22" t="str">
        <f>IF(ISNUMBER(MATCH(A1379, {"Gabon","Sudan","Niger","Mali","Burkina Faso","Guinea"}, 0)), "De Facto Countries", "Non-De Facto Countries")</f>
        <v>Non-De Facto Countries</v>
      </c>
      <c r="W1379" s="16" t="str">
        <f t="shared" si="370"/>
        <v>East</v>
      </c>
      <c r="X1379" s="16" t="str">
        <f t="shared" si="371"/>
        <v>Power</v>
      </c>
      <c r="Y1379" s="23"/>
      <c r="Z1379" s="23">
        <f>Table2[[#This Row],[Approved Amount_UA Equivalent]]</f>
        <v>85007508.996628031</v>
      </c>
      <c r="AD1379" s="23">
        <f>SUM(Table2[[#This Row],[Feed Africa ]:[Improve Quality Of Life ]])</f>
        <v>85007508.996628031</v>
      </c>
      <c r="AE1379" s="16" t="b">
        <f>Table2[[#This Row],[Total HI5]]=Table2[[#This Row],[Approved Amount_UA Equivalent]]</f>
        <v>1</v>
      </c>
      <c r="AF1379" s="24">
        <v>10</v>
      </c>
      <c r="AG1379" s="20" t="str">
        <f t="shared" si="360"/>
        <v>Investment Project</v>
      </c>
      <c r="AH1379" s="24" t="e">
        <f>VLOOKUP(Table2[[#This Row],[SAP Code]],[25]DATA!$A:$G,7,FALSE)</f>
        <v>#N/A</v>
      </c>
      <c r="AI1379" s="20" t="str">
        <f t="shared" si="361"/>
        <v>Infrastructure</v>
      </c>
      <c r="AJ1379" s="25" t="s">
        <v>89</v>
      </c>
      <c r="AK1379" s="25" t="s">
        <v>90</v>
      </c>
      <c r="AL1379" s="23" t="str" cm="1">
        <f t="array" ref="AL1379">_xlfn.SWITCH(AK1379,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79" s="26">
        <v>1</v>
      </c>
      <c r="AN1379" s="25" t="str">
        <f t="shared" si="369"/>
        <v>Sovereign</v>
      </c>
      <c r="AO1379" s="27">
        <v>0.5</v>
      </c>
      <c r="AP1379" s="23">
        <f>Table2[[#This Row],[Approved Amount_UA Equivalent]]/1000000</f>
        <v>85.007508996628033</v>
      </c>
      <c r="AQ1379" s="19">
        <f t="shared" si="362"/>
        <v>113.13139327307245</v>
      </c>
      <c r="AR1379" s="23" t="str">
        <f t="shared" si="363"/>
        <v>81-90</v>
      </c>
      <c r="AS1379" s="23" t="str">
        <f t="shared" si="364"/>
        <v>81-100</v>
      </c>
      <c r="AT1379" s="23" t="str">
        <f t="shared" si="365"/>
        <v>81-120</v>
      </c>
      <c r="AU1379" s="23" t="str">
        <f t="shared" si="366"/>
        <v>50-100 Mn</v>
      </c>
      <c r="AV1379" s="23">
        <f>Table2[[#This Row],[Amount]]</f>
        <v>120000000</v>
      </c>
      <c r="AW1379" s="23" t="str">
        <f t="shared" si="367"/>
        <v>Nov 2020</v>
      </c>
      <c r="AX1379" s="28">
        <f>IFERROR(VLOOKUP(Table2[[#This Row],[SAP Code]],[26]_16!A:B,2,FALSE),0)</f>
        <v>0</v>
      </c>
      <c r="AY1379" s="28">
        <f>IFERROR(VLOOKUP(Table2[[#This Row],[SAP Code]],[26]_16!D:E,2,FALSE)/ 1000000, 0)</f>
        <v>0</v>
      </c>
      <c r="AZ1379" s="28">
        <f>IFERROR(VLOOKUP(Table2[[#This Row],[SAP Code]],[26]_16!G:H,2,FALSE)/ 1000000, 0)</f>
        <v>0</v>
      </c>
      <c r="BA1379" s="28">
        <f>IFERROR(VLOOKUP(Table2[[#This Row],[SAP Code]],[26]_16!J:K,2,FALSE)/ 1000000, 0)</f>
        <v>0</v>
      </c>
      <c r="BB1379" s="28">
        <f>IFERROR(VLOOKUP(Table2[[#This Row],[SAP Code]],[26]_16!M:N,2,FALSE)/ 1000000, 0)</f>
        <v>0</v>
      </c>
      <c r="BC1379" s="28">
        <f>IFERROR(VLOOKUP(Table2[[#This Row],[SAP Code]],[26]_16!P:Q,2,FALSE),0)</f>
        <v>0</v>
      </c>
      <c r="BD1379" s="28">
        <f>IFERROR(VLOOKUP(Table2[[#This Row],[SAP Code]],[26]_16!S:T,2,FALSE),0)</f>
        <v>0</v>
      </c>
      <c r="BE1379" s="28">
        <f>IFERROR(VLOOKUP(Table2[[#This Row],[SAP Code]],[26]_16!V:W,2,FALSE)/ 1000000, 0)</f>
        <v>0.25293852</v>
      </c>
      <c r="BF1379" s="28">
        <f>IFERROR(VLOOKUP(Table2[[#This Row],[SAP Code]],[26]_16!Y:Z,2,FALSE)/ 1000000, 0)</f>
        <v>1.40336796</v>
      </c>
      <c r="BG1379" s="28" t="str">
        <f>IFERROR(VLOOKUP(Table2[[#This Row],[SAP Code]],[26]port!$A:$AD,30,FALSE),"unknown")</f>
        <v>OnGo</v>
      </c>
      <c r="BH1379" s="29" t="str">
        <f t="shared" si="368"/>
        <v>Ongoing</v>
      </c>
      <c r="BI1379" s="16"/>
    </row>
    <row r="1380" spans="1:61" ht="17.100000000000001" customHeight="1">
      <c r="A1380" s="16" t="s">
        <v>75</v>
      </c>
      <c r="B1380" s="16" t="s">
        <v>4677</v>
      </c>
      <c r="C1380" s="16" t="s">
        <v>4681</v>
      </c>
      <c r="D1380" s="16" t="s">
        <v>4679</v>
      </c>
      <c r="E1380" s="18">
        <v>44160</v>
      </c>
      <c r="F1380" s="16" t="s">
        <v>79</v>
      </c>
      <c r="G1380" s="16" t="s">
        <v>90</v>
      </c>
      <c r="H1380" s="16" t="s">
        <v>81</v>
      </c>
      <c r="I1380" s="16" t="s">
        <v>82</v>
      </c>
      <c r="J1380" s="16" t="s">
        <v>261</v>
      </c>
      <c r="K1380" s="16" t="s">
        <v>84</v>
      </c>
      <c r="L1380" s="16" t="s">
        <v>70</v>
      </c>
      <c r="M1380" s="19">
        <v>20000000</v>
      </c>
      <c r="N1380" s="19">
        <v>14167918.166104672</v>
      </c>
      <c r="O1380" s="20" t="s">
        <v>4680</v>
      </c>
      <c r="P1380" s="21">
        <v>5050200001151</v>
      </c>
      <c r="Q1380" s="20" t="s">
        <v>87</v>
      </c>
      <c r="R1380" s="16" t="str">
        <f t="shared" si="358"/>
        <v>AGTF</v>
      </c>
      <c r="S1380" s="16" t="str">
        <f t="shared" si="357"/>
        <v>F</v>
      </c>
      <c r="T1380" s="16" t="s">
        <v>88</v>
      </c>
      <c r="U1380" s="16" t="str">
        <f t="shared" si="359"/>
        <v>Non-Transition States</v>
      </c>
      <c r="V1380" s="22" t="str">
        <f>IF(ISNUMBER(MATCH(A1380, {"Gabon","Sudan","Niger","Mali","Burkina Faso","Guinea"}, 0)), "De Facto Countries", "Non-De Facto Countries")</f>
        <v>Non-De Facto Countries</v>
      </c>
      <c r="W1380" s="16" t="str">
        <f t="shared" si="370"/>
        <v>East</v>
      </c>
      <c r="X1380" s="16" t="str">
        <f t="shared" si="371"/>
        <v>Power</v>
      </c>
      <c r="Y1380" s="23"/>
      <c r="Z1380" s="23">
        <f>Table2[[#This Row],[Approved Amount_UA Equivalent]]</f>
        <v>14167918.166104672</v>
      </c>
      <c r="AD1380" s="23">
        <f>SUM(Table2[[#This Row],[Feed Africa ]:[Improve Quality Of Life ]])</f>
        <v>14167918.166104672</v>
      </c>
      <c r="AE1380" s="16" t="b">
        <f>Table2[[#This Row],[Total HI5]]=Table2[[#This Row],[Approved Amount_UA Equivalent]]</f>
        <v>1</v>
      </c>
      <c r="AF1380" s="24">
        <v>10</v>
      </c>
      <c r="AG1380" s="20" t="str">
        <f t="shared" si="360"/>
        <v>Investment Project</v>
      </c>
      <c r="AH1380" s="24" t="e">
        <f>VLOOKUP(Table2[[#This Row],[SAP Code]],[25]DATA!$A:$G,7,FALSE)</f>
        <v>#N/A</v>
      </c>
      <c r="AI1380" s="20" t="str">
        <f t="shared" si="361"/>
        <v>Infrastructure</v>
      </c>
      <c r="AJ1380" s="25" t="s">
        <v>89</v>
      </c>
      <c r="AK1380" s="25" t="s">
        <v>90</v>
      </c>
      <c r="AL1380" s="23" t="str" cm="1">
        <f t="array" ref="AL1380">_xlfn.SWITCH(AK1380,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80" s="26">
        <v>1</v>
      </c>
      <c r="AN1380" s="25" t="str">
        <f t="shared" si="369"/>
        <v>Sovereign</v>
      </c>
      <c r="AO1380" s="27">
        <v>0.5</v>
      </c>
      <c r="AP1380" s="23">
        <f>Table2[[#This Row],[Approved Amount_UA Equivalent]]/1000000</f>
        <v>14.167918166104673</v>
      </c>
      <c r="AQ1380" s="19">
        <f t="shared" si="362"/>
        <v>18.855232212178745</v>
      </c>
      <c r="AR1380" s="23" t="str">
        <f t="shared" si="363"/>
        <v>11-20</v>
      </c>
      <c r="AS1380" s="23" t="str">
        <f t="shared" si="364"/>
        <v>1-20</v>
      </c>
      <c r="AT1380" s="23" t="str">
        <f t="shared" si="365"/>
        <v>1-40</v>
      </c>
      <c r="AU1380" s="23" t="str">
        <f t="shared" si="366"/>
        <v>&lt;1-50 Mn</v>
      </c>
      <c r="AV1380" s="23">
        <f>Table2[[#This Row],[Amount]]</f>
        <v>20000000</v>
      </c>
      <c r="AW1380" s="23" t="str">
        <f t="shared" si="367"/>
        <v>Nov 2020</v>
      </c>
      <c r="AX1380" s="28">
        <f>IFERROR(VLOOKUP(Table2[[#This Row],[SAP Code]],[26]_16!A:B,2,FALSE),0)</f>
        <v>0</v>
      </c>
      <c r="AY1380" s="28">
        <f>IFERROR(VLOOKUP(Table2[[#This Row],[SAP Code]],[26]_16!D:E,2,FALSE)/ 1000000, 0)</f>
        <v>0</v>
      </c>
      <c r="AZ1380" s="28">
        <f>IFERROR(VLOOKUP(Table2[[#This Row],[SAP Code]],[26]_16!G:H,2,FALSE)/ 1000000, 0)</f>
        <v>0</v>
      </c>
      <c r="BA1380" s="28">
        <f>IFERROR(VLOOKUP(Table2[[#This Row],[SAP Code]],[26]_16!J:K,2,FALSE)/ 1000000, 0)</f>
        <v>0</v>
      </c>
      <c r="BB1380" s="28">
        <f>IFERROR(VLOOKUP(Table2[[#This Row],[SAP Code]],[26]_16!M:N,2,FALSE)/ 1000000, 0)</f>
        <v>0</v>
      </c>
      <c r="BC1380" s="28">
        <f>IFERROR(VLOOKUP(Table2[[#This Row],[SAP Code]],[26]_16!P:Q,2,FALSE),0)</f>
        <v>0</v>
      </c>
      <c r="BD1380" s="28">
        <f>IFERROR(VLOOKUP(Table2[[#This Row],[SAP Code]],[26]_16!S:T,2,FALSE),0)</f>
        <v>0</v>
      </c>
      <c r="BE1380" s="28">
        <f>IFERROR(VLOOKUP(Table2[[#This Row],[SAP Code]],[26]_16!V:W,2,FALSE)/ 1000000, 0)</f>
        <v>0.25293852</v>
      </c>
      <c r="BF1380" s="28">
        <f>IFERROR(VLOOKUP(Table2[[#This Row],[SAP Code]],[26]_16!Y:Z,2,FALSE)/ 1000000, 0)</f>
        <v>1.40336796</v>
      </c>
      <c r="BG1380" s="28" t="str">
        <f>IFERROR(VLOOKUP(Table2[[#This Row],[SAP Code]],[26]port!$A:$AD,30,FALSE),"unknown")</f>
        <v>OnGo</v>
      </c>
      <c r="BH1380" s="29" t="str">
        <f t="shared" si="368"/>
        <v>Ongoing</v>
      </c>
      <c r="BI1380" s="16"/>
    </row>
    <row r="1381" spans="1:61" ht="17.100000000000001" customHeight="1">
      <c r="A1381" s="16" t="s">
        <v>141</v>
      </c>
      <c r="B1381" s="16" t="s">
        <v>4682</v>
      </c>
      <c r="C1381" s="16" t="s">
        <v>4683</v>
      </c>
      <c r="D1381" s="16" t="s">
        <v>4684</v>
      </c>
      <c r="E1381" s="18">
        <v>44161</v>
      </c>
      <c r="F1381" s="16" t="s">
        <v>4685</v>
      </c>
      <c r="G1381" s="16" t="s">
        <v>1997</v>
      </c>
      <c r="H1381" s="37" t="s">
        <v>213</v>
      </c>
      <c r="I1381" s="16" t="s">
        <v>82</v>
      </c>
      <c r="J1381" s="16" t="s">
        <v>4686</v>
      </c>
      <c r="K1381" s="16" t="s">
        <v>69</v>
      </c>
      <c r="L1381" s="16" t="s">
        <v>195</v>
      </c>
      <c r="M1381" s="19">
        <v>10000000</v>
      </c>
      <c r="N1381" s="19">
        <v>8286789.2006563144</v>
      </c>
      <c r="O1381" s="20" t="s">
        <v>4687</v>
      </c>
      <c r="P1381" s="21">
        <v>5110155000851</v>
      </c>
      <c r="Q1381" s="20" t="s">
        <v>72</v>
      </c>
      <c r="R1381" s="16" t="str">
        <f t="shared" si="358"/>
        <v>OTHERS</v>
      </c>
      <c r="S1381" s="16" t="str">
        <f t="shared" si="357"/>
        <v>F</v>
      </c>
      <c r="T1381" s="16" t="str">
        <f t="shared" ref="T1381:T1444" si="374">IF(A1381="Algeria","ADB Countries",IF(A1381="Angola","ADB Countries",IF(A1381="Benin","ADF Countries",IF(A1381="Botswana","ADB Countries",IF(A1381="Burkina Faso","ADF Countries",IF(A1381="Burundi","ADF Countries",IF(A1381="Cameroon","Blend Countries",IF(A1381="Cape Verde","ADB Countries",IF(A1381="Central African Republic","ADF Countries",IF(A1381="Centrafrique","ADF Countries",IF(A1381="Chad","ADF Countries",IF(A1381="Comoros","ADF Countries",IF(A1381="Congo CG","ADB Countries",IF(A1381="Congo","ADB Countries",IF(A1381="Côte D'Ivoire","Blend Countries",IF(A1381="Dem Rep Congo","ADF Countries",IF(A1381="DEMOCRATIC REPUBLIC OF THE CONGO","ADF Countries",IF(A1381="Djibouti","ADF Countries",IF(A1381="Egypt","ADB Countries",IF(A1381="Eq Guinea","ADB Countries",IF(A1381="Equatorial Guinea","ADB Countries",IF(A1381="Eritrea","ADF Countries",IF(A1381="Swaziland","ADB Countries",IF(A1381="Eswatini","ADB Countries",IF(A1381="Ethiopia","ADF Countries",IF(A1381="Gabon","ADB Countries",IF(A1381="Gambia","ADF Countries",IF(A1381="Ghana","ADF Countries",IF(A1381="Guinea","ADF Countries",IF(A1381="Guinea-Bissau","ADF Countries",IF(A1381="Kenya","Blend Countries",IF(A1381="Lesotho","ADF Countries",IF(A1381="Liberia","ADF Countries",IF(A1381="Libya","ADB Countries",IF(A1381="Madagascar","ADF Countries",IF(A1381="Malawi","ADF Countries",IF(A1381="Mali","ADF Countries",IF(A1381="Mauritania","ADF Countries",IF(A1381="Mauritius","ADB Countries",IF(A1381="Morocco","ADB Countries",IF(A1381="Mozambique","ADF Countries",IF(OR(A1381="Multi",A1381="Multinational",A1381="Multi-Countries"),"Multinational",IF(A1381="Namibia","ADB Countries",IF(A1381="Niger","ADF Countries",IF(A1381="Nigeria","ADB Countries",IF(A1381="Rwanda","ADF Countries",IF(A1381="Sao Tome &amp; Principe","ADF Countries",IF(A1381="Sao Tome","ADF Countries",IF(A1381="Senegal","Blend Countries",IF(A1381="Seychelles","ADB Countries",IF(A1381="Sierra Leone","ADF Countries",IF(A1381="Somalia","ADF Countries",IF(A1381="South Africa","ADB Countries",IF(A1381="South Sudan","ADF Countries",IF(A1381="Sudan","ADF Countries",IF(A1381="Tanzania","Blend Countries",IF(A1381="Togo","ADF Countries",IF(A1381="Tunisia","ADB Countries",IF(A1381="Uganda","ADF Countries",IF(A1381="Zambia","Blend Countries",IF(A1381="Zimbabwe","ADF Countries","")))))))))))))))))))))))))))))))))))))))))))))))))))))))))))))</f>
        <v>Multinational</v>
      </c>
      <c r="U1381" s="16" t="str">
        <f t="shared" si="359"/>
        <v>Multinational</v>
      </c>
      <c r="V1381" s="22" t="str">
        <f>IF(ISNUMBER(MATCH(A1381, {"Gabon","Sudan","Niger","Mali","Burkina Faso","Guinea"}, 0)), "De Facto Countries", "Non-De Facto Countries")</f>
        <v>Non-De Facto Countries</v>
      </c>
      <c r="W1381" s="16" t="str">
        <f t="shared" si="370"/>
        <v>Multi</v>
      </c>
      <c r="X1381" s="16" t="str">
        <f t="shared" si="371"/>
        <v>Power</v>
      </c>
      <c r="Y1381" s="23"/>
      <c r="Z1381" s="23">
        <f>Table2[[#This Row],[Approved Amount_UA Equivalent]]</f>
        <v>8286789.2006563144</v>
      </c>
      <c r="AD1381" s="23">
        <f>SUM(Table2[[#This Row],[Feed Africa ]:[Improve Quality Of Life ]])</f>
        <v>8286789.2006563144</v>
      </c>
      <c r="AE1381" s="16" t="b">
        <f>Table2[[#This Row],[Total HI5]]=Table2[[#This Row],[Approved Amount_UA Equivalent]]</f>
        <v>1</v>
      </c>
      <c r="AF1381" s="24">
        <v>41</v>
      </c>
      <c r="AG1381" s="20" t="str">
        <f t="shared" si="360"/>
        <v>ISP and Investment Project</v>
      </c>
      <c r="AH1381" s="24" t="e">
        <f>VLOOKUP(Table2[[#This Row],[SAP Code]],[25]DATA!$A:$G,7,FALSE)</f>
        <v>#N/A</v>
      </c>
      <c r="AI1381" s="20" t="str">
        <f t="shared" si="361"/>
        <v>Infrastructure</v>
      </c>
      <c r="AJ1381" s="25" t="s">
        <v>89</v>
      </c>
      <c r="AK1381" s="25" t="s">
        <v>1997</v>
      </c>
      <c r="AL1381" s="23" t="str" cm="1">
        <f t="array" ref="AL1381">_xlfn.SWITCH(AK1381,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81" s="26">
        <v>1</v>
      </c>
      <c r="AN1381" s="25" t="str">
        <f t="shared" si="369"/>
        <v>Sovereign</v>
      </c>
      <c r="AO1381" s="27">
        <v>0.5</v>
      </c>
      <c r="AP1381" s="23">
        <f>Table2[[#This Row],[Approved Amount_UA Equivalent]]/1000000</f>
        <v>8.2867892006563135</v>
      </c>
      <c r="AQ1381" s="19">
        <f t="shared" si="362"/>
        <v>11.02839053980145</v>
      </c>
      <c r="AR1381" s="23" t="str">
        <f t="shared" si="363"/>
        <v>1-10</v>
      </c>
      <c r="AS1381" s="23" t="str">
        <f t="shared" si="364"/>
        <v>1-20</v>
      </c>
      <c r="AT1381" s="23" t="str">
        <f t="shared" si="365"/>
        <v>1-40</v>
      </c>
      <c r="AU1381" s="23" t="str">
        <f t="shared" si="366"/>
        <v>&lt;1-50 Mn</v>
      </c>
      <c r="AV1381" s="23">
        <f>Table2[[#This Row],[Amount]]</f>
        <v>10000000</v>
      </c>
      <c r="AW1381" s="23" t="str">
        <f t="shared" si="367"/>
        <v>Nov 2020</v>
      </c>
      <c r="AX1381" s="28">
        <f>IFERROR(VLOOKUP(Table2[[#This Row],[SAP Code]],[26]_16!A:B,2,FALSE),0)</f>
        <v>0</v>
      </c>
      <c r="AY1381" s="28">
        <f>IFERROR(VLOOKUP(Table2[[#This Row],[SAP Code]],[26]_16!D:E,2,FALSE)/ 1000000, 0)</f>
        <v>0</v>
      </c>
      <c r="AZ1381" s="28">
        <f>IFERROR(VLOOKUP(Table2[[#This Row],[SAP Code]],[26]_16!G:H,2,FALSE)/ 1000000, 0)</f>
        <v>0</v>
      </c>
      <c r="BA1381" s="28">
        <f>IFERROR(VLOOKUP(Table2[[#This Row],[SAP Code]],[26]_16!J:K,2,FALSE)/ 1000000, 0)</f>
        <v>0</v>
      </c>
      <c r="BB1381" s="28">
        <f>IFERROR(VLOOKUP(Table2[[#This Row],[SAP Code]],[26]_16!M:N,2,FALSE)/ 1000000, 0)</f>
        <v>0</v>
      </c>
      <c r="BC1381" s="28">
        <f>IFERROR(VLOOKUP(Table2[[#This Row],[SAP Code]],[26]_16!P:Q,2,FALSE),0)</f>
        <v>0</v>
      </c>
      <c r="BD1381" s="28">
        <f>IFERROR(VLOOKUP(Table2[[#This Row],[SAP Code]],[26]_16!S:T,2,FALSE),0)</f>
        <v>0</v>
      </c>
      <c r="BE1381" s="28">
        <f>IFERROR(VLOOKUP(Table2[[#This Row],[SAP Code]],[26]_16!V:W,2,FALSE)/ 1000000, 0)</f>
        <v>0</v>
      </c>
      <c r="BF1381" s="28">
        <f>IFERROR(VLOOKUP(Table2[[#This Row],[SAP Code]],[26]_16!Y:Z,2,FALSE)/ 1000000, 0)</f>
        <v>0</v>
      </c>
      <c r="BG1381" s="28" t="str">
        <f>IFERROR(VLOOKUP(Table2[[#This Row],[SAP Code]],[26]port!$A:$AD,30,FALSE),"unknown")</f>
        <v>TERM</v>
      </c>
      <c r="BH1381" s="29" t="str">
        <f t="shared" si="368"/>
        <v>Number of operations Cancelled before completion</v>
      </c>
      <c r="BI1381" s="16"/>
    </row>
    <row r="1382" spans="1:61" ht="17.100000000000001" customHeight="1">
      <c r="A1382" s="16" t="s">
        <v>141</v>
      </c>
      <c r="B1382" s="16" t="s">
        <v>4682</v>
      </c>
      <c r="C1382" s="16" t="s">
        <v>4688</v>
      </c>
      <c r="D1382" s="16" t="s">
        <v>4684</v>
      </c>
      <c r="E1382" s="18">
        <v>44161</v>
      </c>
      <c r="F1382" s="16" t="s">
        <v>4685</v>
      </c>
      <c r="G1382" s="16" t="s">
        <v>1997</v>
      </c>
      <c r="H1382" s="37" t="s">
        <v>213</v>
      </c>
      <c r="I1382" s="16" t="s">
        <v>82</v>
      </c>
      <c r="J1382" s="16" t="s">
        <v>1998</v>
      </c>
      <c r="K1382" s="16" t="s">
        <v>4689</v>
      </c>
      <c r="L1382" s="16" t="s">
        <v>70</v>
      </c>
      <c r="M1382" s="19">
        <v>5000000</v>
      </c>
      <c r="N1382" s="19">
        <v>3541979.5415261681</v>
      </c>
      <c r="O1382" s="20" t="s">
        <v>4687</v>
      </c>
      <c r="P1382" s="21" t="s">
        <v>243</v>
      </c>
      <c r="Q1382" s="20" t="s">
        <v>72</v>
      </c>
      <c r="R1382" s="16" t="str">
        <f t="shared" si="358"/>
        <v>SEFA</v>
      </c>
      <c r="S1382" s="16" t="str">
        <f t="shared" si="357"/>
        <v>F</v>
      </c>
      <c r="T1382" s="16" t="str">
        <f t="shared" si="374"/>
        <v>Multinational</v>
      </c>
      <c r="U1382" s="16" t="str">
        <f t="shared" si="359"/>
        <v>Multinational</v>
      </c>
      <c r="V1382" s="22" t="str">
        <f>IF(ISNUMBER(MATCH(A1382, {"Gabon","Sudan","Niger","Mali","Burkina Faso","Guinea"}, 0)), "De Facto Countries", "Non-De Facto Countries")</f>
        <v>Non-De Facto Countries</v>
      </c>
      <c r="W1382" s="16" t="str">
        <f t="shared" si="370"/>
        <v>Multi</v>
      </c>
      <c r="X1382" s="16" t="str">
        <f t="shared" si="371"/>
        <v>Power</v>
      </c>
      <c r="Y1382" s="23"/>
      <c r="Z1382" s="23">
        <f>Table2[[#This Row],[Approved Amount_UA Equivalent]]</f>
        <v>3541979.5415261681</v>
      </c>
      <c r="AD1382" s="23">
        <f>SUM(Table2[[#This Row],[Feed Africa ]:[Improve Quality Of Life ]])</f>
        <v>3541979.5415261681</v>
      </c>
      <c r="AE1382" s="16" t="b">
        <f>Table2[[#This Row],[Total HI5]]=Table2[[#This Row],[Approved Amount_UA Equivalent]]</f>
        <v>1</v>
      </c>
      <c r="AF1382" s="24">
        <v>41</v>
      </c>
      <c r="AG1382" s="20" t="str">
        <f t="shared" si="360"/>
        <v>ISP and Investment Project</v>
      </c>
      <c r="AH1382" s="24" t="e">
        <f>VLOOKUP(Table2[[#This Row],[SAP Code]],[25]DATA!$A:$G,7,FALSE)</f>
        <v>#N/A</v>
      </c>
      <c r="AI1382" s="20" t="str">
        <f t="shared" si="361"/>
        <v>Infrastructure</v>
      </c>
      <c r="AJ1382" s="25" t="s">
        <v>89</v>
      </c>
      <c r="AK1382" s="25" t="s">
        <v>1997</v>
      </c>
      <c r="AL1382" s="23" t="str" cm="1">
        <f t="array" ref="AL1382">_xlfn.SWITCH(AK1382,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82" s="26">
        <v>1</v>
      </c>
      <c r="AN1382" s="25" t="str">
        <f t="shared" si="369"/>
        <v>Sovereign</v>
      </c>
      <c r="AO1382" s="27">
        <v>0.5</v>
      </c>
      <c r="AP1382" s="23">
        <f>Table2[[#This Row],[Approved Amount_UA Equivalent]]/1000000</f>
        <v>3.5419795415261683</v>
      </c>
      <c r="AQ1382" s="19">
        <f t="shared" si="362"/>
        <v>4.7138080530446862</v>
      </c>
      <c r="AR1382" s="23" t="str">
        <f t="shared" si="363"/>
        <v>1-10</v>
      </c>
      <c r="AS1382" s="23" t="str">
        <f t="shared" si="364"/>
        <v>1-20</v>
      </c>
      <c r="AT1382" s="23" t="str">
        <f t="shared" si="365"/>
        <v>1-40</v>
      </c>
      <c r="AU1382" s="23" t="str">
        <f t="shared" si="366"/>
        <v>&lt;1-50 Mn</v>
      </c>
      <c r="AV1382" s="23">
        <f>Table2[[#This Row],[Amount]]</f>
        <v>5000000</v>
      </c>
      <c r="AW1382" s="23" t="str">
        <f t="shared" si="367"/>
        <v>Nov 2020</v>
      </c>
      <c r="AX1382" s="28">
        <f>IFERROR(VLOOKUP(Table2[[#This Row],[SAP Code]],[26]_16!A:B,2,FALSE),0)</f>
        <v>0</v>
      </c>
      <c r="AY1382" s="28">
        <f>IFERROR(VLOOKUP(Table2[[#This Row],[SAP Code]],[26]_16!D:E,2,FALSE)/ 1000000, 0)</f>
        <v>0</v>
      </c>
      <c r="AZ1382" s="28">
        <f>IFERROR(VLOOKUP(Table2[[#This Row],[SAP Code]],[26]_16!G:H,2,FALSE)/ 1000000, 0)</f>
        <v>0</v>
      </c>
      <c r="BA1382" s="28">
        <f>IFERROR(VLOOKUP(Table2[[#This Row],[SAP Code]],[26]_16!J:K,2,FALSE)/ 1000000, 0)</f>
        <v>0</v>
      </c>
      <c r="BB1382" s="28">
        <f>IFERROR(VLOOKUP(Table2[[#This Row],[SAP Code]],[26]_16!M:N,2,FALSE)/ 1000000, 0)</f>
        <v>0</v>
      </c>
      <c r="BC1382" s="28">
        <f>IFERROR(VLOOKUP(Table2[[#This Row],[SAP Code]],[26]_16!P:Q,2,FALSE),0)</f>
        <v>0</v>
      </c>
      <c r="BD1382" s="28">
        <f>IFERROR(VLOOKUP(Table2[[#This Row],[SAP Code]],[26]_16!S:T,2,FALSE),0)</f>
        <v>0</v>
      </c>
      <c r="BE1382" s="28">
        <f>IFERROR(VLOOKUP(Table2[[#This Row],[SAP Code]],[26]_16!V:W,2,FALSE)/ 1000000, 0)</f>
        <v>0</v>
      </c>
      <c r="BF1382" s="28">
        <f>IFERROR(VLOOKUP(Table2[[#This Row],[SAP Code]],[26]_16!Y:Z,2,FALSE)/ 1000000, 0)</f>
        <v>0</v>
      </c>
      <c r="BG1382" s="28" t="str">
        <f>IFERROR(VLOOKUP(Table2[[#This Row],[SAP Code]],[26]port!$A:$AD,30,FALSE),"unknown")</f>
        <v>TERM</v>
      </c>
      <c r="BH1382" s="29" t="str">
        <f t="shared" si="368"/>
        <v>Number of operations Cancelled before completion</v>
      </c>
      <c r="BI1382" s="16"/>
    </row>
    <row r="1383" spans="1:61" ht="17.100000000000001" customHeight="1">
      <c r="A1383" s="16" t="s">
        <v>141</v>
      </c>
      <c r="B1383" s="16" t="s">
        <v>4690</v>
      </c>
      <c r="C1383" s="16" t="s">
        <v>4691</v>
      </c>
      <c r="D1383" s="16" t="s">
        <v>4692</v>
      </c>
      <c r="E1383" s="18">
        <v>44166</v>
      </c>
      <c r="F1383" s="16" t="s">
        <v>4693</v>
      </c>
      <c r="G1383" s="16" t="s">
        <v>1997</v>
      </c>
      <c r="H1383" s="37" t="s">
        <v>213</v>
      </c>
      <c r="I1383" s="16" t="s">
        <v>82</v>
      </c>
      <c r="J1383" s="16" t="s">
        <v>1998</v>
      </c>
      <c r="K1383" s="16" t="s">
        <v>3319</v>
      </c>
      <c r="L1383" s="16" t="s">
        <v>70</v>
      </c>
      <c r="M1383" s="19">
        <v>6600000</v>
      </c>
      <c r="N1383" s="19">
        <v>4615094.1549133267</v>
      </c>
      <c r="O1383" s="20" t="s">
        <v>4694</v>
      </c>
      <c r="P1383" s="21" t="s">
        <v>243</v>
      </c>
      <c r="Q1383" s="20" t="s">
        <v>72</v>
      </c>
      <c r="R1383" s="16" t="str">
        <f t="shared" si="358"/>
        <v>SEFA</v>
      </c>
      <c r="S1383" s="16" t="str">
        <f t="shared" si="357"/>
        <v>F</v>
      </c>
      <c r="T1383" s="16" t="str">
        <f t="shared" si="374"/>
        <v>Multinational</v>
      </c>
      <c r="U1383" s="16" t="str">
        <f t="shared" si="359"/>
        <v>Multinational</v>
      </c>
      <c r="V1383" s="22" t="str">
        <f>IF(ISNUMBER(MATCH(A1383, {"Gabon","Sudan","Niger","Mali","Burkina Faso","Guinea"}, 0)), "De Facto Countries", "Non-De Facto Countries")</f>
        <v>Non-De Facto Countries</v>
      </c>
      <c r="W1383" s="16" t="str">
        <f t="shared" si="370"/>
        <v>Multi</v>
      </c>
      <c r="X1383" s="16" t="str">
        <f t="shared" si="371"/>
        <v>Power</v>
      </c>
      <c r="Y1383" s="23"/>
      <c r="Z1383" s="23">
        <f>Table2[[#This Row],[Approved Amount_UA Equivalent]]</f>
        <v>4615094.1549133267</v>
      </c>
      <c r="AD1383" s="23">
        <f>SUM(Table2[[#This Row],[Feed Africa ]:[Improve Quality Of Life ]])</f>
        <v>4615094.1549133267</v>
      </c>
      <c r="AE1383" s="16" t="b">
        <f>Table2[[#This Row],[Total HI5]]=Table2[[#This Row],[Approved Amount_UA Equivalent]]</f>
        <v>1</v>
      </c>
      <c r="AF1383" s="24">
        <v>10</v>
      </c>
      <c r="AG1383" s="20" t="str">
        <f t="shared" si="360"/>
        <v>Investment Project</v>
      </c>
      <c r="AH1383" s="24" t="e">
        <f>VLOOKUP(Table2[[#This Row],[SAP Code]],[25]DATA!$A:$G,7,FALSE)</f>
        <v>#N/A</v>
      </c>
      <c r="AI1383" s="20" t="str">
        <f t="shared" si="361"/>
        <v>Infrastructure</v>
      </c>
      <c r="AJ1383" s="25" t="s">
        <v>89</v>
      </c>
      <c r="AK1383" s="25" t="s">
        <v>1997</v>
      </c>
      <c r="AL1383" s="23" t="str" cm="1">
        <f t="array" ref="AL1383">_xlfn.SWITCH(AK1383,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83" s="26">
        <v>1</v>
      </c>
      <c r="AN1383" s="25" t="str">
        <f t="shared" si="369"/>
        <v>Sovereign</v>
      </c>
      <c r="AO1383" s="27">
        <v>0.25</v>
      </c>
      <c r="AP1383" s="23">
        <f>Table2[[#This Row],[Approved Amount_UA Equivalent]]/1000000</f>
        <v>4.6150941549133266</v>
      </c>
      <c r="AQ1383" s="19">
        <f t="shared" si="362"/>
        <v>6.1419519051248512</v>
      </c>
      <c r="AR1383" s="23" t="str">
        <f t="shared" si="363"/>
        <v>1-10</v>
      </c>
      <c r="AS1383" s="23" t="str">
        <f t="shared" si="364"/>
        <v>1-20</v>
      </c>
      <c r="AT1383" s="23" t="str">
        <f t="shared" si="365"/>
        <v>1-40</v>
      </c>
      <c r="AU1383" s="23" t="str">
        <f t="shared" si="366"/>
        <v>&lt;1-50 Mn</v>
      </c>
      <c r="AV1383" s="23">
        <f>Table2[[#This Row],[Amount]]</f>
        <v>6600000</v>
      </c>
      <c r="AW1383" s="23" t="str">
        <f t="shared" si="367"/>
        <v>Dec 2020</v>
      </c>
      <c r="AX1383" s="28">
        <f>IFERROR(VLOOKUP(Table2[[#This Row],[SAP Code]],[26]_16!A:B,2,FALSE),0)</f>
        <v>0</v>
      </c>
      <c r="AY1383" s="28">
        <f>IFERROR(VLOOKUP(Table2[[#This Row],[SAP Code]],[26]_16!D:E,2,FALSE)/ 1000000, 0)</f>
        <v>0</v>
      </c>
      <c r="AZ1383" s="28">
        <f>IFERROR(VLOOKUP(Table2[[#This Row],[SAP Code]],[26]_16!G:H,2,FALSE)/ 1000000, 0)</f>
        <v>0</v>
      </c>
      <c r="BA1383" s="28">
        <f>IFERROR(VLOOKUP(Table2[[#This Row],[SAP Code]],[26]_16!J:K,2,FALSE)/ 1000000, 0)</f>
        <v>0</v>
      </c>
      <c r="BB1383" s="28">
        <f>IFERROR(VLOOKUP(Table2[[#This Row],[SAP Code]],[26]_16!M:N,2,FALSE)/ 1000000, 0)</f>
        <v>0</v>
      </c>
      <c r="BC1383" s="28">
        <f>IFERROR(VLOOKUP(Table2[[#This Row],[SAP Code]],[26]_16!P:Q,2,FALSE),0)</f>
        <v>0</v>
      </c>
      <c r="BD1383" s="28">
        <f>IFERROR(VLOOKUP(Table2[[#This Row],[SAP Code]],[26]_16!S:T,2,FALSE),0)</f>
        <v>0</v>
      </c>
      <c r="BE1383" s="28">
        <f>IFERROR(VLOOKUP(Table2[[#This Row],[SAP Code]],[26]_16!V:W,2,FALSE)/ 1000000, 0)</f>
        <v>0</v>
      </c>
      <c r="BF1383" s="28">
        <f>IFERROR(VLOOKUP(Table2[[#This Row],[SAP Code]],[26]_16!Y:Z,2,FALSE)/ 1000000, 0)</f>
        <v>0</v>
      </c>
      <c r="BG1383" s="28" t="str">
        <f>IFERROR(VLOOKUP(Table2[[#This Row],[SAP Code]],[26]port!$A:$AD,30,FALSE),"unknown")</f>
        <v>unknown</v>
      </c>
      <c r="BH1383" s="29" t="str">
        <f t="shared" si="368"/>
        <v>Unknown</v>
      </c>
      <c r="BI1383" s="16"/>
    </row>
    <row r="1384" spans="1:61" ht="17.100000000000001" customHeight="1">
      <c r="A1384" s="16" t="s">
        <v>141</v>
      </c>
      <c r="B1384" s="16" t="s">
        <v>4690</v>
      </c>
      <c r="C1384" s="16" t="s">
        <v>4695</v>
      </c>
      <c r="D1384" s="16" t="s">
        <v>4692</v>
      </c>
      <c r="E1384" s="18">
        <v>44166</v>
      </c>
      <c r="F1384" s="16" t="s">
        <v>4696</v>
      </c>
      <c r="G1384" s="16" t="s">
        <v>1997</v>
      </c>
      <c r="H1384" s="37" t="s">
        <v>213</v>
      </c>
      <c r="I1384" s="16" t="s">
        <v>82</v>
      </c>
      <c r="J1384" s="16" t="s">
        <v>1998</v>
      </c>
      <c r="K1384" s="16" t="s">
        <v>3319</v>
      </c>
      <c r="L1384" s="16" t="s">
        <v>70</v>
      </c>
      <c r="M1384" s="19">
        <v>6600000</v>
      </c>
      <c r="N1384" s="19">
        <v>4615094.1549133267</v>
      </c>
      <c r="O1384" s="20" t="s">
        <v>4694</v>
      </c>
      <c r="P1384" s="21" t="s">
        <v>243</v>
      </c>
      <c r="Q1384" s="20" t="s">
        <v>72</v>
      </c>
      <c r="R1384" s="16" t="str">
        <f t="shared" si="358"/>
        <v>SEFA</v>
      </c>
      <c r="S1384" s="16" t="str">
        <f t="shared" si="357"/>
        <v>F</v>
      </c>
      <c r="T1384" s="16" t="str">
        <f t="shared" si="374"/>
        <v>Multinational</v>
      </c>
      <c r="U1384" s="16" t="str">
        <f t="shared" si="359"/>
        <v>Multinational</v>
      </c>
      <c r="V1384" s="22" t="str">
        <f>IF(ISNUMBER(MATCH(A1384, {"Gabon","Sudan","Niger","Mali","Burkina Faso","Guinea"}, 0)), "De Facto Countries", "Non-De Facto Countries")</f>
        <v>Non-De Facto Countries</v>
      </c>
      <c r="W1384" s="16" t="str">
        <f t="shared" si="370"/>
        <v>Multi</v>
      </c>
      <c r="X1384" s="16" t="str">
        <f t="shared" si="371"/>
        <v>Power</v>
      </c>
      <c r="Y1384" s="23"/>
      <c r="Z1384" s="23">
        <f>Table2[[#This Row],[Approved Amount_UA Equivalent]]</f>
        <v>4615094.1549133267</v>
      </c>
      <c r="AD1384" s="23">
        <f>SUM(Table2[[#This Row],[Feed Africa ]:[Improve Quality Of Life ]])</f>
        <v>4615094.1549133267</v>
      </c>
      <c r="AE1384" s="16" t="b">
        <f>Table2[[#This Row],[Total HI5]]=Table2[[#This Row],[Approved Amount_UA Equivalent]]</f>
        <v>1</v>
      </c>
      <c r="AF1384" s="24">
        <v>10</v>
      </c>
      <c r="AG1384" s="20" t="str">
        <f t="shared" si="360"/>
        <v>Investment Project</v>
      </c>
      <c r="AH1384" s="24" t="e">
        <f>VLOOKUP(Table2[[#This Row],[SAP Code]],[25]DATA!$A:$G,7,FALSE)</f>
        <v>#N/A</v>
      </c>
      <c r="AI1384" s="20" t="str">
        <f t="shared" si="361"/>
        <v>Infrastructure</v>
      </c>
      <c r="AJ1384" s="25" t="s">
        <v>89</v>
      </c>
      <c r="AK1384" s="25" t="s">
        <v>1997</v>
      </c>
      <c r="AL1384" s="23" t="str" cm="1">
        <f t="array" ref="AL1384">_xlfn.SWITCH(AK1384,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84" s="26">
        <v>1</v>
      </c>
      <c r="AN1384" s="25" t="str">
        <f t="shared" si="369"/>
        <v>Sovereign</v>
      </c>
      <c r="AO1384" s="27">
        <v>0.25</v>
      </c>
      <c r="AP1384" s="23">
        <f>Table2[[#This Row],[Approved Amount_UA Equivalent]]/1000000</f>
        <v>4.6150941549133266</v>
      </c>
      <c r="AQ1384" s="19">
        <f t="shared" si="362"/>
        <v>6.1419519051248512</v>
      </c>
      <c r="AR1384" s="23" t="str">
        <f t="shared" si="363"/>
        <v>1-10</v>
      </c>
      <c r="AS1384" s="23" t="str">
        <f t="shared" si="364"/>
        <v>1-20</v>
      </c>
      <c r="AT1384" s="23" t="str">
        <f t="shared" si="365"/>
        <v>1-40</v>
      </c>
      <c r="AU1384" s="23" t="str">
        <f t="shared" si="366"/>
        <v>&lt;1-50 Mn</v>
      </c>
      <c r="AV1384" s="23">
        <f>Table2[[#This Row],[Amount]]</f>
        <v>6600000</v>
      </c>
      <c r="AW1384" s="23" t="str">
        <f t="shared" si="367"/>
        <v>Dec 2020</v>
      </c>
      <c r="AX1384" s="28">
        <f>IFERROR(VLOOKUP(Table2[[#This Row],[SAP Code]],[26]_16!A:B,2,FALSE),0)</f>
        <v>0</v>
      </c>
      <c r="AY1384" s="28">
        <f>IFERROR(VLOOKUP(Table2[[#This Row],[SAP Code]],[26]_16!D:E,2,FALSE)/ 1000000, 0)</f>
        <v>0</v>
      </c>
      <c r="AZ1384" s="28">
        <f>IFERROR(VLOOKUP(Table2[[#This Row],[SAP Code]],[26]_16!G:H,2,FALSE)/ 1000000, 0)</f>
        <v>0</v>
      </c>
      <c r="BA1384" s="28">
        <f>IFERROR(VLOOKUP(Table2[[#This Row],[SAP Code]],[26]_16!J:K,2,FALSE)/ 1000000, 0)</f>
        <v>0</v>
      </c>
      <c r="BB1384" s="28">
        <f>IFERROR(VLOOKUP(Table2[[#This Row],[SAP Code]],[26]_16!M:N,2,FALSE)/ 1000000, 0)</f>
        <v>0</v>
      </c>
      <c r="BC1384" s="28">
        <f>IFERROR(VLOOKUP(Table2[[#This Row],[SAP Code]],[26]_16!P:Q,2,FALSE),0)</f>
        <v>0</v>
      </c>
      <c r="BD1384" s="28">
        <f>IFERROR(VLOOKUP(Table2[[#This Row],[SAP Code]],[26]_16!S:T,2,FALSE),0)</f>
        <v>0</v>
      </c>
      <c r="BE1384" s="28">
        <f>IFERROR(VLOOKUP(Table2[[#This Row],[SAP Code]],[26]_16!V:W,2,FALSE)/ 1000000, 0)</f>
        <v>0</v>
      </c>
      <c r="BF1384" s="28">
        <f>IFERROR(VLOOKUP(Table2[[#This Row],[SAP Code]],[26]_16!Y:Z,2,FALSE)/ 1000000, 0)</f>
        <v>0</v>
      </c>
      <c r="BG1384" s="28" t="str">
        <f>IFERROR(VLOOKUP(Table2[[#This Row],[SAP Code]],[26]port!$A:$AD,30,FALSE),"unknown")</f>
        <v>unknown</v>
      </c>
      <c r="BH1384" s="29" t="str">
        <f t="shared" si="368"/>
        <v>Unknown</v>
      </c>
      <c r="BI1384" s="16"/>
    </row>
    <row r="1385" spans="1:61" s="84" customFormat="1" ht="17.100000000000001" customHeight="1">
      <c r="A1385" s="84" t="s">
        <v>141</v>
      </c>
      <c r="B1385" s="84" t="s">
        <v>4690</v>
      </c>
      <c r="C1385" s="84" t="s">
        <v>4697</v>
      </c>
      <c r="D1385" s="84" t="s">
        <v>4692</v>
      </c>
      <c r="E1385" s="86">
        <v>44166</v>
      </c>
      <c r="F1385" s="84" t="s">
        <v>4698</v>
      </c>
      <c r="G1385" s="84" t="s">
        <v>1997</v>
      </c>
      <c r="H1385" s="84" t="s">
        <v>213</v>
      </c>
      <c r="I1385" s="84" t="s">
        <v>82</v>
      </c>
      <c r="J1385" s="84" t="s">
        <v>1998</v>
      </c>
      <c r="K1385" s="84" t="s">
        <v>3319</v>
      </c>
      <c r="L1385" s="84" t="s">
        <v>70</v>
      </c>
      <c r="M1385" s="87">
        <v>1000000</v>
      </c>
      <c r="N1385" s="87">
        <v>699256.69013838284</v>
      </c>
      <c r="O1385" s="88" t="s">
        <v>4694</v>
      </c>
      <c r="P1385" s="93" t="s">
        <v>243</v>
      </c>
      <c r="Q1385" s="88" t="s">
        <v>72</v>
      </c>
      <c r="R1385" s="16" t="str">
        <f t="shared" si="358"/>
        <v>SEFA</v>
      </c>
      <c r="S1385" s="84" t="str">
        <f t="shared" si="357"/>
        <v>F</v>
      </c>
      <c r="T1385" s="84" t="str">
        <f t="shared" si="374"/>
        <v>Multinational</v>
      </c>
      <c r="U1385" s="16" t="str">
        <f t="shared" si="359"/>
        <v>Multinational</v>
      </c>
      <c r="V1385" s="66" t="str">
        <f>IF(ISNUMBER(MATCH(A1385, {"Gabon","Sudan","Niger","Mali","Burkina Faso","Guinea"}, 0)), "De Facto Countries", "Non-De Facto Countries")</f>
        <v>Non-De Facto Countries</v>
      </c>
      <c r="W1385" s="84" t="str">
        <f t="shared" si="370"/>
        <v>Multi</v>
      </c>
      <c r="X1385" s="84" t="str">
        <f t="shared" si="371"/>
        <v>Power</v>
      </c>
      <c r="Y1385" s="90"/>
      <c r="Z1385" s="90">
        <f>Table2[[#This Row],[Approved Amount_UA Equivalent]]</f>
        <v>699256.69013838284</v>
      </c>
      <c r="AA1385" s="90"/>
      <c r="AB1385" s="90"/>
      <c r="AC1385" s="90"/>
      <c r="AD1385" s="90">
        <f>SUM(Table2[[#This Row],[Feed Africa ]:[Improve Quality Of Life ]])</f>
        <v>699256.69013838284</v>
      </c>
      <c r="AE1385" s="84" t="b">
        <f>Table2[[#This Row],[Total HI5]]=Table2[[#This Row],[Approved Amount_UA Equivalent]]</f>
        <v>1</v>
      </c>
      <c r="AF1385" s="89">
        <v>10</v>
      </c>
      <c r="AG1385" s="88" t="str">
        <f t="shared" si="360"/>
        <v>Investment Project</v>
      </c>
      <c r="AH1385" s="89" t="e">
        <f>VLOOKUP(Table2[[#This Row],[SAP Code]],[25]DATA!$A:$G,7,FALSE)</f>
        <v>#N/A</v>
      </c>
      <c r="AI1385" s="88" t="str">
        <f t="shared" si="361"/>
        <v>Infrastructure</v>
      </c>
      <c r="AJ1385" s="91" t="s">
        <v>89</v>
      </c>
      <c r="AK1385" s="25" t="s">
        <v>1997</v>
      </c>
      <c r="AL1385" s="23" t="str" cm="1">
        <f t="array" ref="AL1385">_xlfn.SWITCH(AK1385,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85" s="26">
        <v>1</v>
      </c>
      <c r="AN1385" s="25" t="str">
        <f t="shared" si="369"/>
        <v>Sovereign</v>
      </c>
      <c r="AO1385" s="27">
        <v>0.25</v>
      </c>
      <c r="AP1385" s="52">
        <f>Table2[[#This Row],[Approved Amount_UA Equivalent]]/1000000</f>
        <v>0.69925669013838287</v>
      </c>
      <c r="AQ1385" s="87">
        <f t="shared" si="362"/>
        <v>0.93059877350376541</v>
      </c>
      <c r="AR1385" s="52" t="str">
        <f t="shared" si="363"/>
        <v>1-10</v>
      </c>
      <c r="AS1385" s="52" t="str">
        <f t="shared" si="364"/>
        <v>1-20</v>
      </c>
      <c r="AT1385" s="52" t="str">
        <f t="shared" si="365"/>
        <v>1-40</v>
      </c>
      <c r="AU1385" s="52" t="str">
        <f t="shared" si="366"/>
        <v>&lt;1-50 Mn</v>
      </c>
      <c r="AV1385" s="52">
        <f>Table2[[#This Row],[Amount]]</f>
        <v>1000000</v>
      </c>
      <c r="AW1385" s="52" t="str">
        <f t="shared" si="367"/>
        <v>Dec 2020</v>
      </c>
      <c r="AX1385" s="28">
        <f>IFERROR(VLOOKUP(Table2[[#This Row],[SAP Code]],[26]_16!A:B,2,FALSE),0)</f>
        <v>0</v>
      </c>
      <c r="AY1385" s="67">
        <f>IFERROR(VLOOKUP(Table2[[#This Row],[SAP Code]],[26]_16!D:E,2,FALSE)/ 1000000, 0)</f>
        <v>0</v>
      </c>
      <c r="AZ1385" s="67">
        <f>IFERROR(VLOOKUP(Table2[[#This Row],[SAP Code]],[26]_16!G:H,2,FALSE)/ 1000000, 0)</f>
        <v>0</v>
      </c>
      <c r="BA1385" s="67">
        <f>IFERROR(VLOOKUP(Table2[[#This Row],[SAP Code]],[26]_16!J:K,2,FALSE)/ 1000000, 0)</f>
        <v>0</v>
      </c>
      <c r="BB1385" s="67">
        <f>IFERROR(VLOOKUP(Table2[[#This Row],[SAP Code]],[26]_16!M:N,2,FALSE)/ 1000000, 0)</f>
        <v>0</v>
      </c>
      <c r="BC1385" s="67">
        <f>IFERROR(VLOOKUP(Table2[[#This Row],[SAP Code]],[26]_16!P:Q,2,FALSE),0)</f>
        <v>0</v>
      </c>
      <c r="BD1385" s="67">
        <f>IFERROR(VLOOKUP(Table2[[#This Row],[SAP Code]],[26]_16!S:T,2,FALSE),0)</f>
        <v>0</v>
      </c>
      <c r="BE1385" s="67">
        <f>IFERROR(VLOOKUP(Table2[[#This Row],[SAP Code]],[26]_16!V:W,2,FALSE)/ 1000000, 0)</f>
        <v>0</v>
      </c>
      <c r="BF1385" s="67">
        <f>IFERROR(VLOOKUP(Table2[[#This Row],[SAP Code]],[26]_16!Y:Z,2,FALSE)/ 1000000, 0)</f>
        <v>0</v>
      </c>
      <c r="BG1385" s="67" t="str">
        <f>IFERROR(VLOOKUP(Table2[[#This Row],[SAP Code]],[26]port!$A:$AD,30,FALSE),"unknown")</f>
        <v>unknown</v>
      </c>
      <c r="BH1385" s="29" t="str">
        <f t="shared" si="368"/>
        <v>Unknown</v>
      </c>
    </row>
    <row r="1386" spans="1:61" s="84" customFormat="1" ht="17.100000000000001" customHeight="1">
      <c r="A1386" s="84" t="s">
        <v>141</v>
      </c>
      <c r="B1386" s="84" t="s">
        <v>4690</v>
      </c>
      <c r="C1386" s="84" t="s">
        <v>4699</v>
      </c>
      <c r="D1386" s="84" t="s">
        <v>4692</v>
      </c>
      <c r="E1386" s="86">
        <v>44166</v>
      </c>
      <c r="F1386" s="84" t="s">
        <v>4700</v>
      </c>
      <c r="G1386" s="84" t="s">
        <v>1997</v>
      </c>
      <c r="H1386" s="84" t="s">
        <v>213</v>
      </c>
      <c r="I1386" s="84" t="s">
        <v>82</v>
      </c>
      <c r="J1386" s="84" t="s">
        <v>1998</v>
      </c>
      <c r="K1386" s="84" t="s">
        <v>3319</v>
      </c>
      <c r="L1386" s="84" t="s">
        <v>70</v>
      </c>
      <c r="M1386" s="87">
        <v>5600000</v>
      </c>
      <c r="N1386" s="87">
        <v>3915837.4647749439</v>
      </c>
      <c r="O1386" s="88" t="s">
        <v>4694</v>
      </c>
      <c r="P1386" s="93" t="s">
        <v>243</v>
      </c>
      <c r="Q1386" s="88" t="s">
        <v>72</v>
      </c>
      <c r="R1386" s="16" t="str">
        <f t="shared" si="358"/>
        <v>SEFA</v>
      </c>
      <c r="S1386" s="84" t="str">
        <f t="shared" si="357"/>
        <v>F</v>
      </c>
      <c r="T1386" s="84" t="str">
        <f t="shared" si="374"/>
        <v>Multinational</v>
      </c>
      <c r="U1386" s="16" t="str">
        <f t="shared" si="359"/>
        <v>Multinational</v>
      </c>
      <c r="V1386" s="66" t="str">
        <f>IF(ISNUMBER(MATCH(A1386, {"Gabon","Sudan","Niger","Mali","Burkina Faso","Guinea"}, 0)), "De Facto Countries", "Non-De Facto Countries")</f>
        <v>Non-De Facto Countries</v>
      </c>
      <c r="W1386" s="84" t="str">
        <f t="shared" si="370"/>
        <v>Multi</v>
      </c>
      <c r="X1386" s="84" t="str">
        <f t="shared" si="371"/>
        <v>Power</v>
      </c>
      <c r="Y1386" s="90"/>
      <c r="Z1386" s="90">
        <f>Table2[[#This Row],[Approved Amount_UA Equivalent]]</f>
        <v>3915837.4647749439</v>
      </c>
      <c r="AA1386" s="90"/>
      <c r="AB1386" s="90"/>
      <c r="AC1386" s="90"/>
      <c r="AD1386" s="90">
        <f>SUM(Table2[[#This Row],[Feed Africa ]:[Improve Quality Of Life ]])</f>
        <v>3915837.4647749439</v>
      </c>
      <c r="AE1386" s="84" t="b">
        <f>Table2[[#This Row],[Total HI5]]=Table2[[#This Row],[Approved Amount_UA Equivalent]]</f>
        <v>1</v>
      </c>
      <c r="AF1386" s="89">
        <v>10</v>
      </c>
      <c r="AG1386" s="88" t="str">
        <f t="shared" si="360"/>
        <v>Investment Project</v>
      </c>
      <c r="AH1386" s="89" t="e">
        <f>VLOOKUP(Table2[[#This Row],[SAP Code]],[25]DATA!$A:$G,7,FALSE)</f>
        <v>#N/A</v>
      </c>
      <c r="AI1386" s="88" t="str">
        <f t="shared" si="361"/>
        <v>Infrastructure</v>
      </c>
      <c r="AJ1386" s="91" t="s">
        <v>89</v>
      </c>
      <c r="AK1386" s="25" t="s">
        <v>1997</v>
      </c>
      <c r="AL1386" s="23" t="str" cm="1">
        <f t="array" ref="AL1386">_xlfn.SWITCH(AK1386,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86" s="26">
        <v>1</v>
      </c>
      <c r="AN1386" s="25" t="str">
        <f t="shared" si="369"/>
        <v>Sovereign</v>
      </c>
      <c r="AO1386" s="27">
        <v>0.25</v>
      </c>
      <c r="AP1386" s="52">
        <f>Table2[[#This Row],[Approved Amount_UA Equivalent]]/1000000</f>
        <v>3.9158374647749441</v>
      </c>
      <c r="AQ1386" s="87">
        <f t="shared" si="362"/>
        <v>5.2113531316210864</v>
      </c>
      <c r="AR1386" s="52" t="str">
        <f t="shared" si="363"/>
        <v>1-10</v>
      </c>
      <c r="AS1386" s="52" t="str">
        <f t="shared" si="364"/>
        <v>1-20</v>
      </c>
      <c r="AT1386" s="52" t="str">
        <f t="shared" si="365"/>
        <v>1-40</v>
      </c>
      <c r="AU1386" s="52" t="str">
        <f t="shared" si="366"/>
        <v>&lt;1-50 Mn</v>
      </c>
      <c r="AV1386" s="52">
        <f>Table2[[#This Row],[Amount]]</f>
        <v>5600000</v>
      </c>
      <c r="AW1386" s="52" t="str">
        <f t="shared" si="367"/>
        <v>Dec 2020</v>
      </c>
      <c r="AX1386" s="28">
        <f>IFERROR(VLOOKUP(Table2[[#This Row],[SAP Code]],[26]_16!A:B,2,FALSE),0)</f>
        <v>0</v>
      </c>
      <c r="AY1386" s="67">
        <f>IFERROR(VLOOKUP(Table2[[#This Row],[SAP Code]],[26]_16!D:E,2,FALSE)/ 1000000, 0)</f>
        <v>0</v>
      </c>
      <c r="AZ1386" s="67">
        <f>IFERROR(VLOOKUP(Table2[[#This Row],[SAP Code]],[26]_16!G:H,2,FALSE)/ 1000000, 0)</f>
        <v>0</v>
      </c>
      <c r="BA1386" s="67">
        <f>IFERROR(VLOOKUP(Table2[[#This Row],[SAP Code]],[26]_16!J:K,2,FALSE)/ 1000000, 0)</f>
        <v>0</v>
      </c>
      <c r="BB1386" s="67">
        <f>IFERROR(VLOOKUP(Table2[[#This Row],[SAP Code]],[26]_16!M:N,2,FALSE)/ 1000000, 0)</f>
        <v>0</v>
      </c>
      <c r="BC1386" s="67">
        <f>IFERROR(VLOOKUP(Table2[[#This Row],[SAP Code]],[26]_16!P:Q,2,FALSE),0)</f>
        <v>0</v>
      </c>
      <c r="BD1386" s="67">
        <f>IFERROR(VLOOKUP(Table2[[#This Row],[SAP Code]],[26]_16!S:T,2,FALSE),0)</f>
        <v>0</v>
      </c>
      <c r="BE1386" s="67">
        <f>IFERROR(VLOOKUP(Table2[[#This Row],[SAP Code]],[26]_16!V:W,2,FALSE)/ 1000000, 0)</f>
        <v>0</v>
      </c>
      <c r="BF1386" s="67">
        <f>IFERROR(VLOOKUP(Table2[[#This Row],[SAP Code]],[26]_16!Y:Z,2,FALSE)/ 1000000, 0)</f>
        <v>0</v>
      </c>
      <c r="BG1386" s="67" t="str">
        <f>IFERROR(VLOOKUP(Table2[[#This Row],[SAP Code]],[26]port!$A:$AD,30,FALSE),"unknown")</f>
        <v>unknown</v>
      </c>
      <c r="BH1386" s="29" t="str">
        <f t="shared" si="368"/>
        <v>Unknown</v>
      </c>
    </row>
    <row r="1387" spans="1:61" ht="17.100000000000001" customHeight="1">
      <c r="A1387" s="16" t="s">
        <v>117</v>
      </c>
      <c r="B1387" s="16" t="s">
        <v>4701</v>
      </c>
      <c r="C1387" s="16" t="s">
        <v>4702</v>
      </c>
      <c r="D1387" s="16" t="s">
        <v>4703</v>
      </c>
      <c r="E1387" s="18">
        <v>44167</v>
      </c>
      <c r="F1387" s="16" t="s">
        <v>121</v>
      </c>
      <c r="G1387" s="16" t="s">
        <v>140</v>
      </c>
      <c r="H1387" s="16" t="s">
        <v>81</v>
      </c>
      <c r="I1387" s="16" t="s">
        <v>138</v>
      </c>
      <c r="J1387" s="16" t="s">
        <v>83</v>
      </c>
      <c r="K1387" s="16" t="s">
        <v>84</v>
      </c>
      <c r="L1387" s="16" t="s">
        <v>85</v>
      </c>
      <c r="M1387" s="19">
        <v>50000000</v>
      </c>
      <c r="N1387" s="19">
        <v>50000000</v>
      </c>
      <c r="O1387" s="20" t="s">
        <v>4704</v>
      </c>
      <c r="P1387" s="21">
        <v>2100150042497</v>
      </c>
      <c r="Q1387" s="20" t="s">
        <v>87</v>
      </c>
      <c r="R1387" s="16" t="str">
        <f t="shared" si="358"/>
        <v>ADF Including TSF</v>
      </c>
      <c r="S1387" s="16" t="str">
        <f t="shared" si="357"/>
        <v>D</v>
      </c>
      <c r="T1387" s="16" t="str">
        <f t="shared" si="374"/>
        <v>ADF Countries</v>
      </c>
      <c r="U1387" s="16" t="str">
        <f t="shared" si="359"/>
        <v>Non-Transition States</v>
      </c>
      <c r="V1387" s="22" t="str">
        <f>IF(ISNUMBER(MATCH(A1387, {"Gabon","Sudan","Niger","Mali","Burkina Faso","Guinea"}, 0)), "De Facto Countries", "Non-De Facto Countries")</f>
        <v>Non-De Facto Countries</v>
      </c>
      <c r="W1387" s="16" t="str">
        <f t="shared" si="370"/>
        <v>East</v>
      </c>
      <c r="X1387" s="16" t="str">
        <f t="shared" si="371"/>
        <v>Transport</v>
      </c>
      <c r="Y1387" s="23"/>
      <c r="AB1387" s="23">
        <f>Table2[[#This Row],[Approved Amount_UA Equivalent]]</f>
        <v>50000000</v>
      </c>
      <c r="AD1387" s="23">
        <f>SUM(Table2[[#This Row],[Feed Africa ]:[Improve Quality Of Life ]])</f>
        <v>50000000</v>
      </c>
      <c r="AE1387" s="16" t="b">
        <f>Table2[[#This Row],[Total HI5]]=Table2[[#This Row],[Approved Amount_UA Equivalent]]</f>
        <v>1</v>
      </c>
      <c r="AF1387" s="24">
        <v>10</v>
      </c>
      <c r="AG1387" s="20" t="str">
        <f t="shared" si="360"/>
        <v>Investment Project</v>
      </c>
      <c r="AH1387" s="24" t="e">
        <f>VLOOKUP(Table2[[#This Row],[SAP Code]],[25]DATA!$A:$G,7,FALSE)</f>
        <v>#N/A</v>
      </c>
      <c r="AI1387" s="20" t="str">
        <f t="shared" si="361"/>
        <v>Infrastructure</v>
      </c>
      <c r="AJ1387" s="25" t="s">
        <v>89</v>
      </c>
      <c r="AK1387" s="25" t="s">
        <v>140</v>
      </c>
      <c r="AL1387" s="23" t="str" cm="1">
        <f t="array" ref="AL1387">_xlfn.SWITCH(AK1387,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387" s="26">
        <v>1</v>
      </c>
      <c r="AN1387" s="25" t="str">
        <f t="shared" si="369"/>
        <v>Sovereign</v>
      </c>
      <c r="AO1387" s="27">
        <v>1</v>
      </c>
      <c r="AP1387" s="23">
        <f>Table2[[#This Row],[Approved Amount_UA Equivalent]]/1000000</f>
        <v>50</v>
      </c>
      <c r="AQ1387" s="19">
        <f t="shared" si="362"/>
        <v>66.542000000000002</v>
      </c>
      <c r="AR1387" s="23" t="str">
        <f t="shared" si="363"/>
        <v>41-50</v>
      </c>
      <c r="AS1387" s="23" t="str">
        <f t="shared" si="364"/>
        <v>41-60</v>
      </c>
      <c r="AT1387" s="23" t="str">
        <f t="shared" si="365"/>
        <v>41-80</v>
      </c>
      <c r="AU1387" s="23" t="str">
        <f t="shared" si="366"/>
        <v>&lt;1-50 Mn</v>
      </c>
      <c r="AV1387" s="23">
        <f>Table2[[#This Row],[Amount]]</f>
        <v>50000000</v>
      </c>
      <c r="AW1387" s="23" t="str">
        <f t="shared" si="367"/>
        <v>Dec 2020</v>
      </c>
      <c r="AX1387" s="28">
        <f>IFERROR(VLOOKUP(Table2[[#This Row],[SAP Code]],[26]_16!A:B,2,FALSE),0)</f>
        <v>0</v>
      </c>
      <c r="AY1387" s="28">
        <f>IFERROR(VLOOKUP(Table2[[#This Row],[SAP Code]],[26]_16!D:E,2,FALSE)/ 1000000, 0)</f>
        <v>0</v>
      </c>
      <c r="AZ1387" s="28">
        <f>IFERROR(VLOOKUP(Table2[[#This Row],[SAP Code]],[26]_16!G:H,2,FALSE)/ 1000000, 0)</f>
        <v>0</v>
      </c>
      <c r="BA1387" s="28">
        <f>IFERROR(VLOOKUP(Table2[[#This Row],[SAP Code]],[26]_16!J:K,2,FALSE)/ 1000000, 0)</f>
        <v>0</v>
      </c>
      <c r="BB1387" s="28">
        <f>IFERROR(VLOOKUP(Table2[[#This Row],[SAP Code]],[26]_16!M:N,2,FALSE)/ 1000000, 0)</f>
        <v>0</v>
      </c>
      <c r="BC1387" s="28">
        <f>IFERROR(VLOOKUP(Table2[[#This Row],[SAP Code]],[26]_16!P:Q,2,FALSE),0)</f>
        <v>0</v>
      </c>
      <c r="BD1387" s="28">
        <f>IFERROR(VLOOKUP(Table2[[#This Row],[SAP Code]],[26]_16!S:T,2,FALSE),0)</f>
        <v>0</v>
      </c>
      <c r="BE1387" s="28">
        <f>IFERROR(VLOOKUP(Table2[[#This Row],[SAP Code]],[26]_16!V:W,2,FALSE)/ 1000000, 0)</f>
        <v>1.08770159</v>
      </c>
      <c r="BF1387" s="28">
        <f>IFERROR(VLOOKUP(Table2[[#This Row],[SAP Code]],[26]_16!Y:Z,2,FALSE)/ 1000000, 0)</f>
        <v>0</v>
      </c>
      <c r="BG1387" s="28" t="str">
        <f>IFERROR(VLOOKUP(Table2[[#This Row],[SAP Code]],[26]port!$A:$AD,30,FALSE),"unknown")</f>
        <v>OnGo</v>
      </c>
      <c r="BH1387" s="29" t="str">
        <f t="shared" si="368"/>
        <v>Ongoing</v>
      </c>
      <c r="BI1387" s="16"/>
    </row>
    <row r="1388" spans="1:61" ht="17.100000000000001" customHeight="1">
      <c r="A1388" s="16" t="s">
        <v>769</v>
      </c>
      <c r="B1388" s="16" t="s">
        <v>4705</v>
      </c>
      <c r="C1388" s="16" t="s">
        <v>4706</v>
      </c>
      <c r="D1388" s="16" t="s">
        <v>4707</v>
      </c>
      <c r="E1388" s="18">
        <v>44174</v>
      </c>
      <c r="F1388" s="16" t="s">
        <v>773</v>
      </c>
      <c r="G1388" s="16" t="s">
        <v>115</v>
      </c>
      <c r="H1388" s="16" t="s">
        <v>66</v>
      </c>
      <c r="I1388" s="16" t="s">
        <v>67</v>
      </c>
      <c r="J1388" s="16" t="s">
        <v>2463</v>
      </c>
      <c r="K1388" s="16" t="s">
        <v>69</v>
      </c>
      <c r="L1388" s="16" t="s">
        <v>85</v>
      </c>
      <c r="M1388" s="19">
        <v>8000000</v>
      </c>
      <c r="N1388" s="19">
        <v>8000000</v>
      </c>
      <c r="O1388" s="20" t="s">
        <v>4708</v>
      </c>
      <c r="P1388" s="21">
        <v>5900155016453</v>
      </c>
      <c r="Q1388" s="20" t="s">
        <v>72</v>
      </c>
      <c r="R1388" s="16" t="str">
        <f t="shared" si="358"/>
        <v>ADF Including TSF</v>
      </c>
      <c r="S1388" s="16" t="str">
        <f t="shared" si="357"/>
        <v>I</v>
      </c>
      <c r="T1388" s="16" t="str">
        <f t="shared" si="374"/>
        <v>ADF Countries</v>
      </c>
      <c r="U1388" s="16" t="str">
        <f t="shared" si="359"/>
        <v>Transition States</v>
      </c>
      <c r="V1388" s="22" t="str">
        <f>IF(ISNUMBER(MATCH(A1388, {"Gabon","Sudan","Niger","Mali","Burkina Faso","Guinea"}, 0)), "De Facto Countries", "Non-De Facto Countries")</f>
        <v>Non-De Facto Countries</v>
      </c>
      <c r="W1388" s="16" t="str">
        <f t="shared" si="370"/>
        <v>Central</v>
      </c>
      <c r="X1388" s="16" t="str">
        <f t="shared" si="371"/>
        <v>Social</v>
      </c>
      <c r="Y1388" s="23"/>
      <c r="AC1388" s="23">
        <f>Table2[[#This Row],[Approved Amount_UA Equivalent]]</f>
        <v>8000000</v>
      </c>
      <c r="AD1388" s="23">
        <f>SUM(Table2[[#This Row],[Feed Africa ]:[Improve Quality Of Life ]])</f>
        <v>8000000</v>
      </c>
      <c r="AE1388" s="16" t="b">
        <f>Table2[[#This Row],[Total HI5]]=Table2[[#This Row],[Approved Amount_UA Equivalent]]</f>
        <v>1</v>
      </c>
      <c r="AF1388" s="24">
        <v>41</v>
      </c>
      <c r="AG1388" s="20" t="str">
        <f t="shared" si="360"/>
        <v>ISP and Investment Project</v>
      </c>
      <c r="AH1388" s="24" t="e">
        <f>VLOOKUP(Table2[[#This Row],[SAP Code]],[25]DATA!$A:$G,7,FALSE)</f>
        <v>#N/A</v>
      </c>
      <c r="AI1388" s="20" t="str">
        <f t="shared" si="361"/>
        <v>Other Investment</v>
      </c>
      <c r="AJ1388" s="25" t="s">
        <v>73</v>
      </c>
      <c r="AK1388" s="25" t="s">
        <v>115</v>
      </c>
      <c r="AL1388" s="23" t="str" cm="1">
        <f t="array" ref="AL1388">_xlfn.SWITCH(AK1388,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88" s="26">
        <v>1</v>
      </c>
      <c r="AN1388" s="25" t="str">
        <f t="shared" si="369"/>
        <v>Sovereign</v>
      </c>
      <c r="AO1388" s="27">
        <v>1</v>
      </c>
      <c r="AP1388" s="23">
        <f>Table2[[#This Row],[Approved Amount_UA Equivalent]]/1000000</f>
        <v>8</v>
      </c>
      <c r="AQ1388" s="19">
        <f t="shared" si="362"/>
        <v>10.64672</v>
      </c>
      <c r="AR1388" s="23" t="str">
        <f t="shared" si="363"/>
        <v>1-10</v>
      </c>
      <c r="AS1388" s="23" t="str">
        <f t="shared" si="364"/>
        <v>1-20</v>
      </c>
      <c r="AT1388" s="23" t="str">
        <f t="shared" si="365"/>
        <v>1-40</v>
      </c>
      <c r="AU1388" s="23" t="str">
        <f t="shared" si="366"/>
        <v>&lt;1-50 Mn</v>
      </c>
      <c r="AV1388" s="23">
        <f>Table2[[#This Row],[Amount]]</f>
        <v>8000000</v>
      </c>
      <c r="AW1388" s="23" t="str">
        <f t="shared" si="367"/>
        <v>Dec 2020</v>
      </c>
      <c r="AX1388" s="28">
        <f>IFERROR(VLOOKUP(Table2[[#This Row],[SAP Code]],[26]_16!A:B,2,FALSE),0)</f>
        <v>0</v>
      </c>
      <c r="AY1388" s="28">
        <f>IFERROR(VLOOKUP(Table2[[#This Row],[SAP Code]],[26]_16!D:E,2,FALSE)/ 1000000, 0)</f>
        <v>0</v>
      </c>
      <c r="AZ1388" s="28">
        <f>IFERROR(VLOOKUP(Table2[[#This Row],[SAP Code]],[26]_16!G:H,2,FALSE)/ 1000000, 0)</f>
        <v>0</v>
      </c>
      <c r="BA1388" s="28">
        <f>IFERROR(VLOOKUP(Table2[[#This Row],[SAP Code]],[26]_16!J:K,2,FALSE)/ 1000000, 0)</f>
        <v>0</v>
      </c>
      <c r="BB1388" s="28">
        <f>IFERROR(VLOOKUP(Table2[[#This Row],[SAP Code]],[26]_16!M:N,2,FALSE)/ 1000000, 0)</f>
        <v>0</v>
      </c>
      <c r="BC1388" s="28">
        <f>IFERROR(VLOOKUP(Table2[[#This Row],[SAP Code]],[26]_16!P:Q,2,FALSE),0)</f>
        <v>0</v>
      </c>
      <c r="BD1388" s="28">
        <f>IFERROR(VLOOKUP(Table2[[#This Row],[SAP Code]],[26]_16!S:T,2,FALSE),0)</f>
        <v>0</v>
      </c>
      <c r="BE1388" s="28">
        <f>IFERROR(VLOOKUP(Table2[[#This Row],[SAP Code]],[26]_16!V:W,2,FALSE)/ 1000000, 0)</f>
        <v>0.13324007000000002</v>
      </c>
      <c r="BF1388" s="28">
        <f>IFERROR(VLOOKUP(Table2[[#This Row],[SAP Code]],[26]_16!Y:Z,2,FALSE)/ 1000000, 0)</f>
        <v>0.20832061000000004</v>
      </c>
      <c r="BG1388" s="28" t="str">
        <f>IFERROR(VLOOKUP(Table2[[#This Row],[SAP Code]],[26]port!$A:$AD,30,FALSE),"unknown")</f>
        <v>OnGo</v>
      </c>
      <c r="BH1388" s="29" t="str">
        <f t="shared" si="368"/>
        <v>Ongoing</v>
      </c>
      <c r="BI1388" s="16"/>
    </row>
    <row r="1389" spans="1:61" ht="17.100000000000001" customHeight="1">
      <c r="A1389" s="16" t="s">
        <v>337</v>
      </c>
      <c r="B1389" s="16" t="s">
        <v>4709</v>
      </c>
      <c r="C1389" s="16" t="s">
        <v>4710</v>
      </c>
      <c r="D1389" s="16" t="s">
        <v>4711</v>
      </c>
      <c r="E1389" s="18">
        <v>44176</v>
      </c>
      <c r="F1389" s="16" t="s">
        <v>450</v>
      </c>
      <c r="G1389" s="16" t="s">
        <v>90</v>
      </c>
      <c r="H1389" s="16" t="s">
        <v>101</v>
      </c>
      <c r="I1389" s="16" t="s">
        <v>82</v>
      </c>
      <c r="J1389" s="16" t="s">
        <v>83</v>
      </c>
      <c r="K1389" s="16" t="s">
        <v>84</v>
      </c>
      <c r="L1389" s="16" t="s">
        <v>85</v>
      </c>
      <c r="M1389" s="19">
        <v>20000000</v>
      </c>
      <c r="N1389" s="19">
        <v>20000000</v>
      </c>
      <c r="O1389" s="20" t="s">
        <v>4712</v>
      </c>
      <c r="P1389" s="21">
        <v>2100150042547</v>
      </c>
      <c r="Q1389" s="20" t="s">
        <v>72</v>
      </c>
      <c r="R1389" s="16" t="str">
        <f t="shared" si="358"/>
        <v>ADF Including TSF</v>
      </c>
      <c r="S1389" s="16" t="str">
        <f t="shared" si="357"/>
        <v>F</v>
      </c>
      <c r="T1389" s="16" t="str">
        <f t="shared" si="374"/>
        <v>ADF Countries</v>
      </c>
      <c r="U1389" s="16" t="str">
        <f t="shared" si="359"/>
        <v>Transition States</v>
      </c>
      <c r="V1389" s="22" t="str">
        <f>IF(ISNUMBER(MATCH(A1389, {"Gabon","Sudan","Niger","Mali","Burkina Faso","Guinea"}, 0)), "De Facto Countries", "Non-De Facto Countries")</f>
        <v>Non-De Facto Countries</v>
      </c>
      <c r="W1389" s="16" t="str">
        <f t="shared" si="370"/>
        <v>South</v>
      </c>
      <c r="X1389" s="16" t="str">
        <f t="shared" si="371"/>
        <v>Power</v>
      </c>
      <c r="Y1389" s="23"/>
      <c r="Z1389" s="23">
        <f>Table2[[#This Row],[Approved Amount_UA Equivalent]]</f>
        <v>20000000</v>
      </c>
      <c r="AD1389" s="23">
        <f>SUM(Table2[[#This Row],[Feed Africa ]:[Improve Quality Of Life ]])</f>
        <v>20000000</v>
      </c>
      <c r="AE1389" s="16" t="b">
        <f>Table2[[#This Row],[Total HI5]]=Table2[[#This Row],[Approved Amount_UA Equivalent]]</f>
        <v>1</v>
      </c>
      <c r="AF1389" s="24">
        <v>10</v>
      </c>
      <c r="AG1389" s="20" t="str">
        <f t="shared" si="360"/>
        <v>Investment Project</v>
      </c>
      <c r="AH1389" s="24" t="e">
        <f>VLOOKUP(Table2[[#This Row],[SAP Code]],[25]DATA!$A:$G,7,FALSE)</f>
        <v>#N/A</v>
      </c>
      <c r="AI1389" s="20" t="str">
        <f t="shared" si="361"/>
        <v>Infrastructure</v>
      </c>
      <c r="AJ1389" s="25" t="s">
        <v>89</v>
      </c>
      <c r="AK1389" s="25" t="s">
        <v>90</v>
      </c>
      <c r="AL1389" s="23" t="str" cm="1">
        <f t="array" ref="AL1389">_xlfn.SWITCH(AK1389,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89" s="26">
        <v>1</v>
      </c>
      <c r="AN1389" s="25" t="str">
        <f t="shared" si="369"/>
        <v>Sovereign</v>
      </c>
      <c r="AO1389" s="27">
        <v>0.5</v>
      </c>
      <c r="AP1389" s="23">
        <f>Table2[[#This Row],[Approved Amount_UA Equivalent]]/1000000</f>
        <v>20</v>
      </c>
      <c r="AQ1389" s="19">
        <f t="shared" si="362"/>
        <v>26.616800000000001</v>
      </c>
      <c r="AR1389" s="23" t="str">
        <f t="shared" si="363"/>
        <v>11-20</v>
      </c>
      <c r="AS1389" s="23" t="str">
        <f t="shared" si="364"/>
        <v>1-20</v>
      </c>
      <c r="AT1389" s="23" t="str">
        <f t="shared" si="365"/>
        <v>1-40</v>
      </c>
      <c r="AU1389" s="23" t="str">
        <f t="shared" si="366"/>
        <v>&lt;1-50 Mn</v>
      </c>
      <c r="AV1389" s="23">
        <f>Table2[[#This Row],[Amount]]</f>
        <v>20000000</v>
      </c>
      <c r="AW1389" s="23" t="str">
        <f t="shared" si="367"/>
        <v>Dec 2020</v>
      </c>
      <c r="AX1389" s="28">
        <f>IFERROR(VLOOKUP(Table2[[#This Row],[SAP Code]],[26]_16!A:B,2,FALSE),0)</f>
        <v>0</v>
      </c>
      <c r="AY1389" s="28">
        <f>IFERROR(VLOOKUP(Table2[[#This Row],[SAP Code]],[26]_16!D:E,2,FALSE)/ 1000000, 0)</f>
        <v>0</v>
      </c>
      <c r="AZ1389" s="28">
        <f>IFERROR(VLOOKUP(Table2[[#This Row],[SAP Code]],[26]_16!G:H,2,FALSE)/ 1000000, 0)</f>
        <v>0</v>
      </c>
      <c r="BA1389" s="28">
        <f>IFERROR(VLOOKUP(Table2[[#This Row],[SAP Code]],[26]_16!J:K,2,FALSE)/ 1000000, 0)</f>
        <v>0</v>
      </c>
      <c r="BB1389" s="28">
        <f>IFERROR(VLOOKUP(Table2[[#This Row],[SAP Code]],[26]_16!M:N,2,FALSE)/ 1000000, 0)</f>
        <v>0</v>
      </c>
      <c r="BC1389" s="28">
        <f>IFERROR(VLOOKUP(Table2[[#This Row],[SAP Code]],[26]_16!P:Q,2,FALSE),0)</f>
        <v>0</v>
      </c>
      <c r="BD1389" s="28">
        <f>IFERROR(VLOOKUP(Table2[[#This Row],[SAP Code]],[26]_16!S:T,2,FALSE),0)</f>
        <v>0</v>
      </c>
      <c r="BE1389" s="28">
        <f>IFERROR(VLOOKUP(Table2[[#This Row],[SAP Code]],[26]_16!V:W,2,FALSE)/ 1000000, 0)</f>
        <v>0.36642234000000001</v>
      </c>
      <c r="BF1389" s="28">
        <f>IFERROR(VLOOKUP(Table2[[#This Row],[SAP Code]],[26]_16!Y:Z,2,FALSE)/ 1000000, 0)</f>
        <v>7.3411879999999999E-2</v>
      </c>
      <c r="BG1389" s="28" t="str">
        <f>IFERROR(VLOOKUP(Table2[[#This Row],[SAP Code]],[26]port!$A:$AD,30,FALSE),"unknown")</f>
        <v>OnGo</v>
      </c>
      <c r="BH1389" s="29" t="str">
        <f t="shared" si="368"/>
        <v>Ongoing</v>
      </c>
      <c r="BI1389" s="16"/>
    </row>
    <row r="1390" spans="1:61" ht="17.100000000000001" customHeight="1">
      <c r="A1390" s="16" t="s">
        <v>337</v>
      </c>
      <c r="B1390" s="16" t="s">
        <v>4709</v>
      </c>
      <c r="C1390" s="16" t="s">
        <v>4713</v>
      </c>
      <c r="D1390" s="16" t="s">
        <v>4711</v>
      </c>
      <c r="E1390" s="18">
        <v>44176</v>
      </c>
      <c r="F1390" s="16" t="s">
        <v>450</v>
      </c>
      <c r="G1390" s="16" t="s">
        <v>90</v>
      </c>
      <c r="H1390" s="16" t="s">
        <v>101</v>
      </c>
      <c r="I1390" s="16" t="s">
        <v>82</v>
      </c>
      <c r="J1390" s="16" t="s">
        <v>2463</v>
      </c>
      <c r="K1390" s="16" t="s">
        <v>84</v>
      </c>
      <c r="L1390" s="16" t="s">
        <v>85</v>
      </c>
      <c r="M1390" s="19">
        <v>10000000</v>
      </c>
      <c r="N1390" s="19">
        <v>10000000</v>
      </c>
      <c r="O1390" s="20" t="s">
        <v>4712</v>
      </c>
      <c r="P1390" s="21">
        <v>5900150003051</v>
      </c>
      <c r="Q1390" s="20" t="s">
        <v>72</v>
      </c>
      <c r="R1390" s="16" t="str">
        <f t="shared" si="358"/>
        <v>ADF Including TSF</v>
      </c>
      <c r="S1390" s="16" t="str">
        <f t="shared" si="357"/>
        <v>F</v>
      </c>
      <c r="T1390" s="16" t="str">
        <f t="shared" si="374"/>
        <v>ADF Countries</v>
      </c>
      <c r="U1390" s="16" t="str">
        <f t="shared" si="359"/>
        <v>Transition States</v>
      </c>
      <c r="V1390" s="22" t="str">
        <f>IF(ISNUMBER(MATCH(A1390, {"Gabon","Sudan","Niger","Mali","Burkina Faso","Guinea"}, 0)), "De Facto Countries", "Non-De Facto Countries")</f>
        <v>Non-De Facto Countries</v>
      </c>
      <c r="W1390" s="16" t="str">
        <f t="shared" si="370"/>
        <v>South</v>
      </c>
      <c r="X1390" s="16" t="str">
        <f t="shared" si="371"/>
        <v>Power</v>
      </c>
      <c r="Y1390" s="23"/>
      <c r="Z1390" s="23">
        <f>Table2[[#This Row],[Approved Amount_UA Equivalent]]</f>
        <v>10000000</v>
      </c>
      <c r="AD1390" s="23">
        <f>SUM(Table2[[#This Row],[Feed Africa ]:[Improve Quality Of Life ]])</f>
        <v>10000000</v>
      </c>
      <c r="AE1390" s="16" t="b">
        <f>Table2[[#This Row],[Total HI5]]=Table2[[#This Row],[Approved Amount_UA Equivalent]]</f>
        <v>1</v>
      </c>
      <c r="AF1390" s="24">
        <v>10</v>
      </c>
      <c r="AG1390" s="20" t="str">
        <f t="shared" si="360"/>
        <v>Investment Project</v>
      </c>
      <c r="AH1390" s="24" t="e">
        <f>VLOOKUP(Table2[[#This Row],[SAP Code]],[25]DATA!$A:$G,7,FALSE)</f>
        <v>#N/A</v>
      </c>
      <c r="AI1390" s="20" t="str">
        <f t="shared" si="361"/>
        <v>Infrastructure</v>
      </c>
      <c r="AJ1390" s="25" t="s">
        <v>89</v>
      </c>
      <c r="AK1390" s="25" t="s">
        <v>90</v>
      </c>
      <c r="AL1390" s="23" t="str" cm="1">
        <f t="array" ref="AL1390">_xlfn.SWITCH(AK1390,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90" s="26">
        <v>1</v>
      </c>
      <c r="AN1390" s="25" t="str">
        <f t="shared" si="369"/>
        <v>Sovereign</v>
      </c>
      <c r="AO1390" s="27">
        <v>0.5</v>
      </c>
      <c r="AP1390" s="23">
        <f>Table2[[#This Row],[Approved Amount_UA Equivalent]]/1000000</f>
        <v>10</v>
      </c>
      <c r="AQ1390" s="19">
        <f t="shared" si="362"/>
        <v>13.308400000000001</v>
      </c>
      <c r="AR1390" s="23" t="str">
        <f t="shared" si="363"/>
        <v>1-10</v>
      </c>
      <c r="AS1390" s="23" t="str">
        <f t="shared" si="364"/>
        <v>1-20</v>
      </c>
      <c r="AT1390" s="23" t="str">
        <f t="shared" si="365"/>
        <v>1-40</v>
      </c>
      <c r="AU1390" s="23" t="str">
        <f t="shared" si="366"/>
        <v>&lt;1-50 Mn</v>
      </c>
      <c r="AV1390" s="23">
        <f>Table2[[#This Row],[Amount]]</f>
        <v>10000000</v>
      </c>
      <c r="AW1390" s="23" t="str">
        <f t="shared" si="367"/>
        <v>Dec 2020</v>
      </c>
      <c r="AX1390" s="28">
        <f>IFERROR(VLOOKUP(Table2[[#This Row],[SAP Code]],[26]_16!A:B,2,FALSE),0)</f>
        <v>0</v>
      </c>
      <c r="AY1390" s="28">
        <f>IFERROR(VLOOKUP(Table2[[#This Row],[SAP Code]],[26]_16!D:E,2,FALSE)/ 1000000, 0)</f>
        <v>0</v>
      </c>
      <c r="AZ1390" s="28">
        <f>IFERROR(VLOOKUP(Table2[[#This Row],[SAP Code]],[26]_16!G:H,2,FALSE)/ 1000000, 0)</f>
        <v>0</v>
      </c>
      <c r="BA1390" s="28">
        <f>IFERROR(VLOOKUP(Table2[[#This Row],[SAP Code]],[26]_16!J:K,2,FALSE)/ 1000000, 0)</f>
        <v>0</v>
      </c>
      <c r="BB1390" s="28">
        <f>IFERROR(VLOOKUP(Table2[[#This Row],[SAP Code]],[26]_16!M:N,2,FALSE)/ 1000000, 0)</f>
        <v>0</v>
      </c>
      <c r="BC1390" s="28">
        <f>IFERROR(VLOOKUP(Table2[[#This Row],[SAP Code]],[26]_16!P:Q,2,FALSE),0)</f>
        <v>0</v>
      </c>
      <c r="BD1390" s="28">
        <f>IFERROR(VLOOKUP(Table2[[#This Row],[SAP Code]],[26]_16!S:T,2,FALSE),0)</f>
        <v>0</v>
      </c>
      <c r="BE1390" s="28">
        <f>IFERROR(VLOOKUP(Table2[[#This Row],[SAP Code]],[26]_16!V:W,2,FALSE)/ 1000000, 0)</f>
        <v>0.36642234000000001</v>
      </c>
      <c r="BF1390" s="28">
        <f>IFERROR(VLOOKUP(Table2[[#This Row],[SAP Code]],[26]_16!Y:Z,2,FALSE)/ 1000000, 0)</f>
        <v>7.3411879999999999E-2</v>
      </c>
      <c r="BG1390" s="28" t="str">
        <f>IFERROR(VLOOKUP(Table2[[#This Row],[SAP Code]],[26]port!$A:$AD,30,FALSE),"unknown")</f>
        <v>OnGo</v>
      </c>
      <c r="BH1390" s="29" t="str">
        <f t="shared" si="368"/>
        <v>Ongoing</v>
      </c>
      <c r="BI1390" s="16"/>
    </row>
    <row r="1391" spans="1:61" ht="17.100000000000001" customHeight="1">
      <c r="A1391" s="16" t="s">
        <v>158</v>
      </c>
      <c r="B1391" s="16" t="s">
        <v>4714</v>
      </c>
      <c r="C1391" s="16" t="s">
        <v>4715</v>
      </c>
      <c r="D1391" s="16" t="s">
        <v>4716</v>
      </c>
      <c r="E1391" s="18">
        <v>44176</v>
      </c>
      <c r="F1391" s="16" t="s">
        <v>2480</v>
      </c>
      <c r="G1391" s="16" t="s">
        <v>115</v>
      </c>
      <c r="H1391" s="16" t="s">
        <v>81</v>
      </c>
      <c r="I1391" s="16" t="s">
        <v>67</v>
      </c>
      <c r="J1391" s="16" t="s">
        <v>2463</v>
      </c>
      <c r="K1391" s="16" t="s">
        <v>69</v>
      </c>
      <c r="L1391" s="16" t="s">
        <v>85</v>
      </c>
      <c r="M1391" s="19">
        <v>9970000</v>
      </c>
      <c r="N1391" s="19">
        <v>9970000</v>
      </c>
      <c r="O1391" s="20" t="s">
        <v>4717</v>
      </c>
      <c r="P1391" s="21">
        <v>5900155016454</v>
      </c>
      <c r="Q1391" s="20" t="s">
        <v>87</v>
      </c>
      <c r="R1391" s="16" t="str">
        <f t="shared" si="358"/>
        <v>ADF Including TSF</v>
      </c>
      <c r="S1391" s="16" t="str">
        <f t="shared" ref="S1391:S1398" si="375">MID(O1391, 6,1)</f>
        <v>I</v>
      </c>
      <c r="T1391" s="16" t="str">
        <f t="shared" si="374"/>
        <v>ADF Countries</v>
      </c>
      <c r="U1391" s="16" t="str">
        <f t="shared" si="359"/>
        <v>Transition States</v>
      </c>
      <c r="V1391" s="22" t="str">
        <f>IF(ISNUMBER(MATCH(A1391, {"Gabon","Sudan","Niger","Mali","Burkina Faso","Guinea"}, 0)), "De Facto Countries", "Non-De Facto Countries")</f>
        <v>De Facto Countries</v>
      </c>
      <c r="W1391" s="16" t="str">
        <f t="shared" si="370"/>
        <v>East</v>
      </c>
      <c r="X1391" s="16" t="str">
        <f t="shared" si="371"/>
        <v>Social</v>
      </c>
      <c r="Y1391" s="23"/>
      <c r="AC1391" s="23">
        <f>Table2[[#This Row],[Approved Amount_UA Equivalent]]</f>
        <v>9970000</v>
      </c>
      <c r="AD1391" s="23">
        <f>SUM(Table2[[#This Row],[Feed Africa ]:[Improve Quality Of Life ]])</f>
        <v>9970000</v>
      </c>
      <c r="AE1391" s="16" t="b">
        <f>Table2[[#This Row],[Total HI5]]=Table2[[#This Row],[Approved Amount_UA Equivalent]]</f>
        <v>1</v>
      </c>
      <c r="AF1391" s="24">
        <v>41</v>
      </c>
      <c r="AG1391" s="20" t="str">
        <f t="shared" si="360"/>
        <v>ISP and Investment Project</v>
      </c>
      <c r="AH1391" s="24" t="e">
        <f>VLOOKUP(Table2[[#This Row],[SAP Code]],[25]DATA!$A:$G,7,FALSE)</f>
        <v>#N/A</v>
      </c>
      <c r="AI1391" s="20" t="str">
        <f t="shared" si="361"/>
        <v>Other Investment</v>
      </c>
      <c r="AJ1391" s="25" t="s">
        <v>73</v>
      </c>
      <c r="AK1391" s="25" t="s">
        <v>115</v>
      </c>
      <c r="AL1391" s="23" t="str" cm="1">
        <f t="array" ref="AL1391">_xlfn.SWITCH(AK1391,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391" s="26">
        <v>1</v>
      </c>
      <c r="AN1391" s="25" t="str">
        <f t="shared" si="369"/>
        <v>Sovereign</v>
      </c>
      <c r="AO1391" s="27">
        <v>1</v>
      </c>
      <c r="AP1391" s="23">
        <f>Table2[[#This Row],[Approved Amount_UA Equivalent]]/1000000</f>
        <v>9.9700000000000006</v>
      </c>
      <c r="AQ1391" s="19">
        <f t="shared" si="362"/>
        <v>13.2684748</v>
      </c>
      <c r="AR1391" s="23" t="str">
        <f t="shared" si="363"/>
        <v>1-10</v>
      </c>
      <c r="AS1391" s="23" t="str">
        <f t="shared" si="364"/>
        <v>1-20</v>
      </c>
      <c r="AT1391" s="23" t="str">
        <f t="shared" si="365"/>
        <v>1-40</v>
      </c>
      <c r="AU1391" s="23" t="str">
        <f t="shared" si="366"/>
        <v>&lt;1-50 Mn</v>
      </c>
      <c r="AV1391" s="23">
        <f>Table2[[#This Row],[Amount]]</f>
        <v>9970000</v>
      </c>
      <c r="AW1391" s="23" t="str">
        <f t="shared" si="367"/>
        <v>Dec 2020</v>
      </c>
      <c r="AX1391" s="28">
        <f>IFERROR(VLOOKUP(Table2[[#This Row],[SAP Code]],[26]_16!A:B,2,FALSE),0)</f>
        <v>0</v>
      </c>
      <c r="AY1391" s="28">
        <f>IFERROR(VLOOKUP(Table2[[#This Row],[SAP Code]],[26]_16!D:E,2,FALSE)/ 1000000, 0)</f>
        <v>0</v>
      </c>
      <c r="AZ1391" s="28">
        <f>IFERROR(VLOOKUP(Table2[[#This Row],[SAP Code]],[26]_16!G:H,2,FALSE)/ 1000000, 0)</f>
        <v>0</v>
      </c>
      <c r="BA1391" s="28">
        <f>IFERROR(VLOOKUP(Table2[[#This Row],[SAP Code]],[26]_16!J:K,2,FALSE)/ 1000000, 0)</f>
        <v>0</v>
      </c>
      <c r="BB1391" s="28">
        <f>IFERROR(VLOOKUP(Table2[[#This Row],[SAP Code]],[26]_16!M:N,2,FALSE)/ 1000000, 0)</f>
        <v>0</v>
      </c>
      <c r="BC1391" s="28">
        <f>IFERROR(VLOOKUP(Table2[[#This Row],[SAP Code]],[26]_16!P:Q,2,FALSE),0)</f>
        <v>0</v>
      </c>
      <c r="BD1391" s="28">
        <f>IFERROR(VLOOKUP(Table2[[#This Row],[SAP Code]],[26]_16!S:T,2,FALSE),0)</f>
        <v>0</v>
      </c>
      <c r="BE1391" s="28">
        <f>IFERROR(VLOOKUP(Table2[[#This Row],[SAP Code]],[26]_16!V:W,2,FALSE)/ 1000000, 0)</f>
        <v>0</v>
      </c>
      <c r="BF1391" s="28">
        <f>IFERROR(VLOOKUP(Table2[[#This Row],[SAP Code]],[26]_16!Y:Z,2,FALSE)/ 1000000, 0)</f>
        <v>0</v>
      </c>
      <c r="BG1391" s="28" t="str">
        <f>IFERROR(VLOOKUP(Table2[[#This Row],[SAP Code]],[26]port!$A:$AD,30,FALSE),"unknown")</f>
        <v>OnGo</v>
      </c>
      <c r="BH1391" s="29" t="str">
        <f t="shared" si="368"/>
        <v>Ongoing</v>
      </c>
      <c r="BI1391" s="16"/>
    </row>
    <row r="1392" spans="1:61" ht="17.100000000000001" customHeight="1">
      <c r="A1392" s="16" t="s">
        <v>141</v>
      </c>
      <c r="B1392" s="16" t="s">
        <v>4718</v>
      </c>
      <c r="C1392" s="16" t="s">
        <v>4719</v>
      </c>
      <c r="D1392" s="16" t="s">
        <v>4720</v>
      </c>
      <c r="E1392" s="18">
        <v>44179</v>
      </c>
      <c r="F1392" s="16" t="s">
        <v>4721</v>
      </c>
      <c r="G1392" s="16" t="s">
        <v>1997</v>
      </c>
      <c r="H1392" s="37" t="s">
        <v>213</v>
      </c>
      <c r="I1392" s="16" t="s">
        <v>82</v>
      </c>
      <c r="J1392" s="16" t="s">
        <v>2321</v>
      </c>
      <c r="K1392" s="16" t="s">
        <v>2610</v>
      </c>
      <c r="L1392" s="16" t="s">
        <v>70</v>
      </c>
      <c r="M1392" s="19">
        <v>10000000</v>
      </c>
      <c r="N1392" s="19">
        <v>6992566.9013838284</v>
      </c>
      <c r="O1392" s="20" t="s">
        <v>4722</v>
      </c>
      <c r="P1392" s="21" t="s">
        <v>243</v>
      </c>
      <c r="Q1392" s="20" t="s">
        <v>72</v>
      </c>
      <c r="R1392" s="16" t="str">
        <f t="shared" si="358"/>
        <v>CIF</v>
      </c>
      <c r="S1392" s="16" t="str">
        <f t="shared" si="375"/>
        <v>F</v>
      </c>
      <c r="T1392" s="16" t="str">
        <f t="shared" si="374"/>
        <v>Multinational</v>
      </c>
      <c r="U1392" s="16" t="str">
        <f t="shared" si="359"/>
        <v>Multinational</v>
      </c>
      <c r="V1392" s="22" t="str">
        <f>IF(ISNUMBER(MATCH(A1392, {"Gabon","Sudan","Niger","Mali","Burkina Faso","Guinea"}, 0)), "De Facto Countries", "Non-De Facto Countries")</f>
        <v>Non-De Facto Countries</v>
      </c>
      <c r="W1392" s="16" t="str">
        <f t="shared" si="370"/>
        <v>Multi</v>
      </c>
      <c r="X1392" s="16" t="str">
        <f t="shared" si="371"/>
        <v>Power</v>
      </c>
      <c r="Y1392" s="23"/>
      <c r="Z1392" s="23">
        <f>Table2[[#This Row],[Approved Amount_UA Equivalent]]</f>
        <v>6992566.9013838284</v>
      </c>
      <c r="AD1392" s="23">
        <f>SUM(Table2[[#This Row],[Feed Africa ]:[Improve Quality Of Life ]])</f>
        <v>6992566.9013838284</v>
      </c>
      <c r="AE1392" s="16" t="b">
        <f>Table2[[#This Row],[Total HI5]]=Table2[[#This Row],[Approved Amount_UA Equivalent]]</f>
        <v>1</v>
      </c>
      <c r="AF1392" s="24">
        <v>10</v>
      </c>
      <c r="AG1392" s="20" t="str">
        <f t="shared" si="360"/>
        <v>Investment Project</v>
      </c>
      <c r="AH1392" s="24" t="e">
        <f>VLOOKUP(Table2[[#This Row],[SAP Code]],[25]DATA!$A:$G,7,FALSE)</f>
        <v>#N/A</v>
      </c>
      <c r="AI1392" s="20" t="str">
        <f t="shared" si="361"/>
        <v>Infrastructure</v>
      </c>
      <c r="AJ1392" s="25" t="s">
        <v>89</v>
      </c>
      <c r="AK1392" s="25" t="s">
        <v>1997</v>
      </c>
      <c r="AL1392" s="23" t="str" cm="1">
        <f t="array" ref="AL1392">_xlfn.SWITCH(AK1392,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92" s="26">
        <v>1</v>
      </c>
      <c r="AN1392" s="25" t="str">
        <f t="shared" si="369"/>
        <v>Sovereign</v>
      </c>
      <c r="AO1392" s="27">
        <v>0.33333333333333331</v>
      </c>
      <c r="AP1392" s="23">
        <f>Table2[[#This Row],[Approved Amount_UA Equivalent]]/1000000</f>
        <v>6.9925669013838281</v>
      </c>
      <c r="AQ1392" s="19">
        <f t="shared" si="362"/>
        <v>9.3059877350376539</v>
      </c>
      <c r="AR1392" s="23" t="str">
        <f t="shared" si="363"/>
        <v>1-10</v>
      </c>
      <c r="AS1392" s="23" t="str">
        <f t="shared" si="364"/>
        <v>1-20</v>
      </c>
      <c r="AT1392" s="23" t="str">
        <f t="shared" si="365"/>
        <v>1-40</v>
      </c>
      <c r="AU1392" s="23" t="str">
        <f t="shared" si="366"/>
        <v>&lt;1-50 Mn</v>
      </c>
      <c r="AV1392" s="23">
        <f>Table2[[#This Row],[Amount]]</f>
        <v>10000000</v>
      </c>
      <c r="AW1392" s="23" t="str">
        <f t="shared" si="367"/>
        <v>Dec 2020</v>
      </c>
      <c r="AX1392" s="28">
        <f>IFERROR(VLOOKUP(Table2[[#This Row],[SAP Code]],[26]_16!A:B,2,FALSE),0)</f>
        <v>0</v>
      </c>
      <c r="AY1392" s="28">
        <f>IFERROR(VLOOKUP(Table2[[#This Row],[SAP Code]],[26]_16!D:E,2,FALSE)/ 1000000, 0)</f>
        <v>0</v>
      </c>
      <c r="AZ1392" s="28">
        <f>IFERROR(VLOOKUP(Table2[[#This Row],[SAP Code]],[26]_16!G:H,2,FALSE)/ 1000000, 0)</f>
        <v>0</v>
      </c>
      <c r="BA1392" s="28">
        <f>IFERROR(VLOOKUP(Table2[[#This Row],[SAP Code]],[26]_16!J:K,2,FALSE)/ 1000000, 0)</f>
        <v>0</v>
      </c>
      <c r="BB1392" s="28">
        <f>IFERROR(VLOOKUP(Table2[[#This Row],[SAP Code]],[26]_16!M:N,2,FALSE)/ 1000000, 0)</f>
        <v>0</v>
      </c>
      <c r="BC1392" s="28">
        <f>IFERROR(VLOOKUP(Table2[[#This Row],[SAP Code]],[26]_16!P:Q,2,FALSE),0)</f>
        <v>0</v>
      </c>
      <c r="BD1392" s="28">
        <f>IFERROR(VLOOKUP(Table2[[#This Row],[SAP Code]],[26]_16!S:T,2,FALSE),0)</f>
        <v>0</v>
      </c>
      <c r="BE1392" s="28">
        <f>IFERROR(VLOOKUP(Table2[[#This Row],[SAP Code]],[26]_16!V:W,2,FALSE)/ 1000000, 0)</f>
        <v>0</v>
      </c>
      <c r="BF1392" s="28">
        <f>IFERROR(VLOOKUP(Table2[[#This Row],[SAP Code]],[26]_16!Y:Z,2,FALSE)/ 1000000, 0)</f>
        <v>0</v>
      </c>
      <c r="BG1392" s="28" t="str">
        <f>IFERROR(VLOOKUP(Table2[[#This Row],[SAP Code]],[26]port!$A:$AD,30,FALSE),"unknown")</f>
        <v>unknown</v>
      </c>
      <c r="BH1392" s="29" t="str">
        <f t="shared" si="368"/>
        <v>Unknown</v>
      </c>
      <c r="BI1392" s="16"/>
    </row>
    <row r="1393" spans="1:61" ht="17.100000000000001" customHeight="1">
      <c r="A1393" s="16" t="s">
        <v>141</v>
      </c>
      <c r="B1393" s="16" t="s">
        <v>4718</v>
      </c>
      <c r="C1393" s="16" t="s">
        <v>4723</v>
      </c>
      <c r="D1393" s="16" t="s">
        <v>4720</v>
      </c>
      <c r="E1393" s="18">
        <v>44179</v>
      </c>
      <c r="F1393" s="16" t="s">
        <v>4721</v>
      </c>
      <c r="G1393" s="16" t="s">
        <v>1997</v>
      </c>
      <c r="H1393" s="37" t="s">
        <v>213</v>
      </c>
      <c r="I1393" s="16" t="s">
        <v>82</v>
      </c>
      <c r="J1393" s="16" t="s">
        <v>1998</v>
      </c>
      <c r="K1393" s="16" t="s">
        <v>3319</v>
      </c>
      <c r="L1393" s="16" t="s">
        <v>70</v>
      </c>
      <c r="M1393" s="19">
        <v>5000000</v>
      </c>
      <c r="N1393" s="19">
        <v>3496283.4506919142</v>
      </c>
      <c r="O1393" s="20" t="s">
        <v>4722</v>
      </c>
      <c r="P1393" s="21" t="s">
        <v>243</v>
      </c>
      <c r="Q1393" s="20" t="s">
        <v>72</v>
      </c>
      <c r="R1393" s="16" t="str">
        <f t="shared" si="358"/>
        <v>SEFA</v>
      </c>
      <c r="S1393" s="16" t="str">
        <f t="shared" si="375"/>
        <v>F</v>
      </c>
      <c r="T1393" s="16" t="str">
        <f t="shared" si="374"/>
        <v>Multinational</v>
      </c>
      <c r="U1393" s="16" t="str">
        <f t="shared" si="359"/>
        <v>Multinational</v>
      </c>
      <c r="V1393" s="22" t="str">
        <f>IF(ISNUMBER(MATCH(A1393, {"Gabon","Sudan","Niger","Mali","Burkina Faso","Guinea"}, 0)), "De Facto Countries", "Non-De Facto Countries")</f>
        <v>Non-De Facto Countries</v>
      </c>
      <c r="W1393" s="16" t="str">
        <f t="shared" si="370"/>
        <v>Multi</v>
      </c>
      <c r="X1393" s="16" t="str">
        <f t="shared" si="371"/>
        <v>Power</v>
      </c>
      <c r="Y1393" s="23"/>
      <c r="Z1393" s="23">
        <f>Table2[[#This Row],[Approved Amount_UA Equivalent]]</f>
        <v>3496283.4506919142</v>
      </c>
      <c r="AD1393" s="23">
        <f>SUM(Table2[[#This Row],[Feed Africa ]:[Improve Quality Of Life ]])</f>
        <v>3496283.4506919142</v>
      </c>
      <c r="AE1393" s="16" t="b">
        <f>Table2[[#This Row],[Total HI5]]=Table2[[#This Row],[Approved Amount_UA Equivalent]]</f>
        <v>1</v>
      </c>
      <c r="AF1393" s="24">
        <v>10</v>
      </c>
      <c r="AG1393" s="20" t="str">
        <f t="shared" si="360"/>
        <v>Investment Project</v>
      </c>
      <c r="AH1393" s="24" t="e">
        <f>VLOOKUP(Table2[[#This Row],[SAP Code]],[25]DATA!$A:$G,7,FALSE)</f>
        <v>#N/A</v>
      </c>
      <c r="AI1393" s="20" t="str">
        <f t="shared" si="361"/>
        <v>Infrastructure</v>
      </c>
      <c r="AJ1393" s="25" t="s">
        <v>89</v>
      </c>
      <c r="AK1393" s="25" t="s">
        <v>1997</v>
      </c>
      <c r="AL1393" s="23" t="str" cm="1">
        <f t="array" ref="AL1393">_xlfn.SWITCH(AK1393,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93" s="26">
        <v>1</v>
      </c>
      <c r="AN1393" s="25" t="str">
        <f t="shared" si="369"/>
        <v>Sovereign</v>
      </c>
      <c r="AO1393" s="27">
        <v>0.33333333333333331</v>
      </c>
      <c r="AP1393" s="23">
        <f>Table2[[#This Row],[Approved Amount_UA Equivalent]]/1000000</f>
        <v>3.496283450691914</v>
      </c>
      <c r="AQ1393" s="19">
        <f t="shared" si="362"/>
        <v>4.6529938675188269</v>
      </c>
      <c r="AR1393" s="23" t="str">
        <f t="shared" si="363"/>
        <v>1-10</v>
      </c>
      <c r="AS1393" s="23" t="str">
        <f t="shared" si="364"/>
        <v>1-20</v>
      </c>
      <c r="AT1393" s="23" t="str">
        <f t="shared" si="365"/>
        <v>1-40</v>
      </c>
      <c r="AU1393" s="23" t="str">
        <f t="shared" si="366"/>
        <v>&lt;1-50 Mn</v>
      </c>
      <c r="AV1393" s="23">
        <f>Table2[[#This Row],[Amount]]</f>
        <v>5000000</v>
      </c>
      <c r="AW1393" s="23" t="str">
        <f t="shared" si="367"/>
        <v>Dec 2020</v>
      </c>
      <c r="AX1393" s="28">
        <f>IFERROR(VLOOKUP(Table2[[#This Row],[SAP Code]],[26]_16!A:B,2,FALSE),0)</f>
        <v>0</v>
      </c>
      <c r="AY1393" s="28">
        <f>IFERROR(VLOOKUP(Table2[[#This Row],[SAP Code]],[26]_16!D:E,2,FALSE)/ 1000000, 0)</f>
        <v>0</v>
      </c>
      <c r="AZ1393" s="28">
        <f>IFERROR(VLOOKUP(Table2[[#This Row],[SAP Code]],[26]_16!G:H,2,FALSE)/ 1000000, 0)</f>
        <v>0</v>
      </c>
      <c r="BA1393" s="28">
        <f>IFERROR(VLOOKUP(Table2[[#This Row],[SAP Code]],[26]_16!J:K,2,FALSE)/ 1000000, 0)</f>
        <v>0</v>
      </c>
      <c r="BB1393" s="28">
        <f>IFERROR(VLOOKUP(Table2[[#This Row],[SAP Code]],[26]_16!M:N,2,FALSE)/ 1000000, 0)</f>
        <v>0</v>
      </c>
      <c r="BC1393" s="28">
        <f>IFERROR(VLOOKUP(Table2[[#This Row],[SAP Code]],[26]_16!P:Q,2,FALSE),0)</f>
        <v>0</v>
      </c>
      <c r="BD1393" s="28">
        <f>IFERROR(VLOOKUP(Table2[[#This Row],[SAP Code]],[26]_16!S:T,2,FALSE),0)</f>
        <v>0</v>
      </c>
      <c r="BE1393" s="28">
        <f>IFERROR(VLOOKUP(Table2[[#This Row],[SAP Code]],[26]_16!V:W,2,FALSE)/ 1000000, 0)</f>
        <v>0</v>
      </c>
      <c r="BF1393" s="28">
        <f>IFERROR(VLOOKUP(Table2[[#This Row],[SAP Code]],[26]_16!Y:Z,2,FALSE)/ 1000000, 0)</f>
        <v>0</v>
      </c>
      <c r="BG1393" s="28" t="str">
        <f>IFERROR(VLOOKUP(Table2[[#This Row],[SAP Code]],[26]port!$A:$AD,30,FALSE),"unknown")</f>
        <v>unknown</v>
      </c>
      <c r="BH1393" s="29" t="str">
        <f t="shared" si="368"/>
        <v>Unknown</v>
      </c>
      <c r="BI1393" s="16"/>
    </row>
    <row r="1394" spans="1:61" ht="17.100000000000001" customHeight="1">
      <c r="A1394" s="16" t="s">
        <v>141</v>
      </c>
      <c r="B1394" s="16" t="s">
        <v>4718</v>
      </c>
      <c r="C1394" s="16" t="s">
        <v>4724</v>
      </c>
      <c r="D1394" s="16" t="s">
        <v>4720</v>
      </c>
      <c r="E1394" s="18">
        <v>44179</v>
      </c>
      <c r="F1394" s="16" t="s">
        <v>4721</v>
      </c>
      <c r="G1394" s="16" t="s">
        <v>1997</v>
      </c>
      <c r="H1394" s="37" t="s">
        <v>213</v>
      </c>
      <c r="I1394" s="16" t="s">
        <v>82</v>
      </c>
      <c r="J1394" s="16" t="s">
        <v>1998</v>
      </c>
      <c r="K1394" s="16" t="s">
        <v>2610</v>
      </c>
      <c r="L1394" s="16" t="s">
        <v>70</v>
      </c>
      <c r="M1394" s="19">
        <v>10000000</v>
      </c>
      <c r="N1394" s="19">
        <v>6992566.9013838284</v>
      </c>
      <c r="O1394" s="20" t="s">
        <v>4722</v>
      </c>
      <c r="P1394" s="21" t="s">
        <v>243</v>
      </c>
      <c r="Q1394" s="20" t="s">
        <v>72</v>
      </c>
      <c r="R1394" s="16" t="str">
        <f t="shared" si="358"/>
        <v>SEFA</v>
      </c>
      <c r="S1394" s="16" t="str">
        <f t="shared" si="375"/>
        <v>F</v>
      </c>
      <c r="T1394" s="16" t="str">
        <f t="shared" si="374"/>
        <v>Multinational</v>
      </c>
      <c r="U1394" s="16" t="str">
        <f t="shared" si="359"/>
        <v>Multinational</v>
      </c>
      <c r="V1394" s="22" t="str">
        <f>IF(ISNUMBER(MATCH(A1394, {"Gabon","Sudan","Niger","Mali","Burkina Faso","Guinea"}, 0)), "De Facto Countries", "Non-De Facto Countries")</f>
        <v>Non-De Facto Countries</v>
      </c>
      <c r="W1394" s="16" t="str">
        <f t="shared" si="370"/>
        <v>Multi</v>
      </c>
      <c r="X1394" s="16" t="str">
        <f t="shared" si="371"/>
        <v>Power</v>
      </c>
      <c r="Y1394" s="23"/>
      <c r="Z1394" s="23">
        <f>Table2[[#This Row],[Approved Amount_UA Equivalent]]</f>
        <v>6992566.9013838284</v>
      </c>
      <c r="AD1394" s="23">
        <f>SUM(Table2[[#This Row],[Feed Africa ]:[Improve Quality Of Life ]])</f>
        <v>6992566.9013838284</v>
      </c>
      <c r="AE1394" s="16" t="b">
        <f>Table2[[#This Row],[Total HI5]]=Table2[[#This Row],[Approved Amount_UA Equivalent]]</f>
        <v>1</v>
      </c>
      <c r="AF1394" s="24">
        <v>10</v>
      </c>
      <c r="AG1394" s="20" t="str">
        <f t="shared" si="360"/>
        <v>Investment Project</v>
      </c>
      <c r="AH1394" s="24" t="e">
        <f>VLOOKUP(Table2[[#This Row],[SAP Code]],[25]DATA!$A:$G,7,FALSE)</f>
        <v>#N/A</v>
      </c>
      <c r="AI1394" s="20" t="str">
        <f t="shared" si="361"/>
        <v>Infrastructure</v>
      </c>
      <c r="AJ1394" s="25" t="s">
        <v>89</v>
      </c>
      <c r="AK1394" s="25" t="s">
        <v>1997</v>
      </c>
      <c r="AL1394" s="23" t="str" cm="1">
        <f t="array" ref="AL1394">_xlfn.SWITCH(AK1394,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94" s="26">
        <v>1</v>
      </c>
      <c r="AN1394" s="25" t="str">
        <f t="shared" si="369"/>
        <v>Sovereign</v>
      </c>
      <c r="AO1394" s="27">
        <v>0.33333333333333331</v>
      </c>
      <c r="AP1394" s="23">
        <f>Table2[[#This Row],[Approved Amount_UA Equivalent]]/1000000</f>
        <v>6.9925669013838281</v>
      </c>
      <c r="AQ1394" s="19">
        <f t="shared" si="362"/>
        <v>9.3059877350376539</v>
      </c>
      <c r="AR1394" s="23" t="str">
        <f t="shared" si="363"/>
        <v>1-10</v>
      </c>
      <c r="AS1394" s="23" t="str">
        <f t="shared" si="364"/>
        <v>1-20</v>
      </c>
      <c r="AT1394" s="23" t="str">
        <f t="shared" si="365"/>
        <v>1-40</v>
      </c>
      <c r="AU1394" s="23" t="str">
        <f t="shared" si="366"/>
        <v>&lt;1-50 Mn</v>
      </c>
      <c r="AV1394" s="23">
        <f>Table2[[#This Row],[Amount]]</f>
        <v>10000000</v>
      </c>
      <c r="AW1394" s="23" t="str">
        <f t="shared" si="367"/>
        <v>Dec 2020</v>
      </c>
      <c r="AX1394" s="28">
        <f>IFERROR(VLOOKUP(Table2[[#This Row],[SAP Code]],[26]_16!A:B,2,FALSE),0)</f>
        <v>0</v>
      </c>
      <c r="AY1394" s="28">
        <f>IFERROR(VLOOKUP(Table2[[#This Row],[SAP Code]],[26]_16!D:E,2,FALSE)/ 1000000, 0)</f>
        <v>0</v>
      </c>
      <c r="AZ1394" s="28">
        <f>IFERROR(VLOOKUP(Table2[[#This Row],[SAP Code]],[26]_16!G:H,2,FALSE)/ 1000000, 0)</f>
        <v>0</v>
      </c>
      <c r="BA1394" s="28">
        <f>IFERROR(VLOOKUP(Table2[[#This Row],[SAP Code]],[26]_16!J:K,2,FALSE)/ 1000000, 0)</f>
        <v>0</v>
      </c>
      <c r="BB1394" s="28">
        <f>IFERROR(VLOOKUP(Table2[[#This Row],[SAP Code]],[26]_16!M:N,2,FALSE)/ 1000000, 0)</f>
        <v>0</v>
      </c>
      <c r="BC1394" s="28">
        <f>IFERROR(VLOOKUP(Table2[[#This Row],[SAP Code]],[26]_16!P:Q,2,FALSE),0)</f>
        <v>0</v>
      </c>
      <c r="BD1394" s="28">
        <f>IFERROR(VLOOKUP(Table2[[#This Row],[SAP Code]],[26]_16!S:T,2,FALSE),0)</f>
        <v>0</v>
      </c>
      <c r="BE1394" s="28">
        <f>IFERROR(VLOOKUP(Table2[[#This Row],[SAP Code]],[26]_16!V:W,2,FALSE)/ 1000000, 0)</f>
        <v>0</v>
      </c>
      <c r="BF1394" s="28">
        <f>IFERROR(VLOOKUP(Table2[[#This Row],[SAP Code]],[26]_16!Y:Z,2,FALSE)/ 1000000, 0)</f>
        <v>0</v>
      </c>
      <c r="BG1394" s="28" t="str">
        <f>IFERROR(VLOOKUP(Table2[[#This Row],[SAP Code]],[26]port!$A:$AD,30,FALSE),"unknown")</f>
        <v>unknown</v>
      </c>
      <c r="BH1394" s="29" t="str">
        <f t="shared" si="368"/>
        <v>Unknown</v>
      </c>
      <c r="BI1394" s="16"/>
    </row>
    <row r="1395" spans="1:61" ht="17.100000000000001" customHeight="1">
      <c r="A1395" s="16" t="s">
        <v>141</v>
      </c>
      <c r="B1395" s="16" t="s">
        <v>4725</v>
      </c>
      <c r="C1395" s="16" t="s">
        <v>4726</v>
      </c>
      <c r="D1395" s="16" t="s">
        <v>4727</v>
      </c>
      <c r="E1395" s="18">
        <v>44179</v>
      </c>
      <c r="F1395" s="16" t="s">
        <v>3158</v>
      </c>
      <c r="G1395" s="16" t="s">
        <v>4728</v>
      </c>
      <c r="H1395" s="37" t="s">
        <v>213</v>
      </c>
      <c r="I1395" s="16" t="s">
        <v>250</v>
      </c>
      <c r="J1395" s="16" t="s">
        <v>1747</v>
      </c>
      <c r="K1395" s="16" t="s">
        <v>69</v>
      </c>
      <c r="L1395" s="16" t="s">
        <v>85</v>
      </c>
      <c r="M1395" s="19">
        <v>16000000</v>
      </c>
      <c r="N1395" s="19">
        <v>16000000</v>
      </c>
      <c r="O1395" s="20" t="s">
        <v>4729</v>
      </c>
      <c r="P1395" s="21">
        <v>5900155016456</v>
      </c>
      <c r="Q1395" s="20" t="s">
        <v>72</v>
      </c>
      <c r="R1395" s="16" t="str">
        <f t="shared" si="358"/>
        <v>ADF Including TSF</v>
      </c>
      <c r="S1395" s="16" t="str">
        <f t="shared" si="375"/>
        <v>K</v>
      </c>
      <c r="T1395" s="16" t="str">
        <f t="shared" si="374"/>
        <v>Multinational</v>
      </c>
      <c r="U1395" s="16" t="str">
        <f t="shared" si="359"/>
        <v>Multinational</v>
      </c>
      <c r="V1395" s="22" t="str">
        <f>IF(ISNUMBER(MATCH(A1395, {"Gabon","Sudan","Niger","Mali","Burkina Faso","Guinea"}, 0)), "De Facto Countries", "Non-De Facto Countries")</f>
        <v>Non-De Facto Countries</v>
      </c>
      <c r="W1395" s="16" t="str">
        <f t="shared" si="370"/>
        <v>Multi</v>
      </c>
      <c r="X1395" s="16" t="str">
        <f t="shared" si="371"/>
        <v>Multi-Sector</v>
      </c>
      <c r="Y1395" s="23">
        <f>Table2[[#This Row],[Approved Amount_UA Equivalent]]/5</f>
        <v>3200000</v>
      </c>
      <c r="Z1395" s="23">
        <f>Table2[[#This Row],[Approved Amount_UA Equivalent]]/5</f>
        <v>3200000</v>
      </c>
      <c r="AA1395" s="23">
        <f>Table2[[#This Row],[Approved Amount_UA Equivalent]]/5</f>
        <v>3200000</v>
      </c>
      <c r="AB1395" s="23">
        <f>Table2[[#This Row],[Approved Amount_UA Equivalent]]/5</f>
        <v>3200000</v>
      </c>
      <c r="AC1395" s="23">
        <f>Table2[[#This Row],[Approved Amount_UA Equivalent]]/5</f>
        <v>3200000</v>
      </c>
      <c r="AD1395" s="23">
        <f>SUM(Table2[[#This Row],[Feed Africa ]:[Improve Quality Of Life ]])</f>
        <v>16000000</v>
      </c>
      <c r="AE1395" s="16" t="b">
        <f>Table2[[#This Row],[Total HI5]]=Table2[[#This Row],[Approved Amount_UA Equivalent]]</f>
        <v>1</v>
      </c>
      <c r="AF1395" s="24">
        <v>84</v>
      </c>
      <c r="AG1395" s="20" t="str">
        <f t="shared" si="360"/>
        <v>ISP and Investment Project</v>
      </c>
      <c r="AH1395" s="24" t="e">
        <f>VLOOKUP(Table2[[#This Row],[SAP Code]],[25]DATA!$A:$G,7,FALSE)</f>
        <v>#N/A</v>
      </c>
      <c r="AI1395" s="20" t="str">
        <f t="shared" si="361"/>
        <v>Other Investment</v>
      </c>
      <c r="AJ1395" s="25" t="s">
        <v>254</v>
      </c>
      <c r="AK1395" s="25" t="s">
        <v>1019</v>
      </c>
      <c r="AL1395" s="23" t="str" cm="1">
        <f t="array" ref="AL1395">_xlfn.SWITCH(AK1395,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1395" s="26">
        <v>1</v>
      </c>
      <c r="AN1395" s="25" t="str">
        <f t="shared" si="369"/>
        <v>Sovereign</v>
      </c>
      <c r="AO1395" s="27">
        <v>1</v>
      </c>
      <c r="AP1395" s="23">
        <f>Table2[[#This Row],[Approved Amount_UA Equivalent]]/1000000</f>
        <v>16</v>
      </c>
      <c r="AQ1395" s="19">
        <f t="shared" si="362"/>
        <v>21.29344</v>
      </c>
      <c r="AR1395" s="23" t="str">
        <f t="shared" si="363"/>
        <v>11-20</v>
      </c>
      <c r="AS1395" s="23" t="str">
        <f t="shared" si="364"/>
        <v>1-20</v>
      </c>
      <c r="AT1395" s="23" t="str">
        <f t="shared" si="365"/>
        <v>1-40</v>
      </c>
      <c r="AU1395" s="23" t="str">
        <f t="shared" si="366"/>
        <v>&lt;1-50 Mn</v>
      </c>
      <c r="AV1395" s="23">
        <f>Table2[[#This Row],[Amount]]</f>
        <v>16000000</v>
      </c>
      <c r="AW1395" s="23" t="str">
        <f t="shared" si="367"/>
        <v>Dec 2020</v>
      </c>
      <c r="AX1395" s="28">
        <f>IFERROR(VLOOKUP(Table2[[#This Row],[SAP Code]],[26]_16!A:B,2,FALSE),0)</f>
        <v>0</v>
      </c>
      <c r="AY1395" s="28">
        <f>IFERROR(VLOOKUP(Table2[[#This Row],[SAP Code]],[26]_16!D:E,2,FALSE)/ 1000000, 0)</f>
        <v>0</v>
      </c>
      <c r="AZ1395" s="28">
        <f>IFERROR(VLOOKUP(Table2[[#This Row],[SAP Code]],[26]_16!G:H,2,FALSE)/ 1000000, 0)</f>
        <v>0</v>
      </c>
      <c r="BA1395" s="28">
        <f>IFERROR(VLOOKUP(Table2[[#This Row],[SAP Code]],[26]_16!J:K,2,FALSE)/ 1000000, 0)</f>
        <v>0</v>
      </c>
      <c r="BB1395" s="28">
        <f>IFERROR(VLOOKUP(Table2[[#This Row],[SAP Code]],[26]_16!M:N,2,FALSE)/ 1000000, 0)</f>
        <v>0</v>
      </c>
      <c r="BC1395" s="28">
        <f>IFERROR(VLOOKUP(Table2[[#This Row],[SAP Code]],[26]_16!P:Q,2,FALSE),0)</f>
        <v>0</v>
      </c>
      <c r="BD1395" s="28">
        <f>IFERROR(VLOOKUP(Table2[[#This Row],[SAP Code]],[26]_16!S:T,2,FALSE),0)</f>
        <v>7.6697654200000001</v>
      </c>
      <c r="BE1395" s="28">
        <f>IFERROR(VLOOKUP(Table2[[#This Row],[SAP Code]],[26]_16!V:W,2,FALSE)/ 1000000, 0)</f>
        <v>8.3302345800000008</v>
      </c>
      <c r="BF1395" s="28">
        <f>IFERROR(VLOOKUP(Table2[[#This Row],[SAP Code]],[26]_16!Y:Z,2,FALSE)/ 1000000, 0)</f>
        <v>0</v>
      </c>
      <c r="BG1395" s="28" t="str">
        <f>IFERROR(VLOOKUP(Table2[[#This Row],[SAP Code]],[26]port!$A:$AD,30,FALSE),"unknown")</f>
        <v>OnGo</v>
      </c>
      <c r="BH1395" s="29" t="str">
        <f t="shared" si="368"/>
        <v>Ongoing</v>
      </c>
      <c r="BI1395" s="16"/>
    </row>
    <row r="1396" spans="1:61" ht="17.100000000000001" customHeight="1">
      <c r="A1396" s="16" t="s">
        <v>141</v>
      </c>
      <c r="B1396" s="16" t="s">
        <v>4730</v>
      </c>
      <c r="C1396" s="16" t="s">
        <v>4731</v>
      </c>
      <c r="D1396" s="16" t="s">
        <v>4732</v>
      </c>
      <c r="E1396" s="18">
        <v>44180</v>
      </c>
      <c r="F1396" s="16" t="s">
        <v>4733</v>
      </c>
      <c r="G1396" s="16" t="s">
        <v>4734</v>
      </c>
      <c r="H1396" s="37" t="s">
        <v>213</v>
      </c>
      <c r="I1396" s="16" t="s">
        <v>82</v>
      </c>
      <c r="J1396" s="16" t="s">
        <v>1998</v>
      </c>
      <c r="K1396" s="16" t="s">
        <v>69</v>
      </c>
      <c r="L1396" s="16" t="s">
        <v>70</v>
      </c>
      <c r="M1396" s="19">
        <v>5050000</v>
      </c>
      <c r="N1396" s="19">
        <v>3531246.2851988333</v>
      </c>
      <c r="O1396" s="20" t="s">
        <v>4735</v>
      </c>
      <c r="P1396" s="21" t="s">
        <v>243</v>
      </c>
      <c r="Q1396" s="20" t="s">
        <v>72</v>
      </c>
      <c r="R1396" s="16" t="str">
        <f t="shared" si="358"/>
        <v>SEFA</v>
      </c>
      <c r="S1396" s="16" t="str">
        <f t="shared" si="375"/>
        <v>F</v>
      </c>
      <c r="T1396" s="16" t="str">
        <f t="shared" si="374"/>
        <v>Multinational</v>
      </c>
      <c r="U1396" s="16" t="str">
        <f t="shared" si="359"/>
        <v>Multinational</v>
      </c>
      <c r="V1396" s="22" t="str">
        <f>IF(ISNUMBER(MATCH(A1396, {"Gabon","Sudan","Niger","Mali","Burkina Faso","Guinea"}, 0)), "De Facto Countries", "Non-De Facto Countries")</f>
        <v>Non-De Facto Countries</v>
      </c>
      <c r="W1396" s="16" t="str">
        <f t="shared" si="370"/>
        <v>Multi</v>
      </c>
      <c r="X1396" s="16" t="str">
        <f t="shared" si="371"/>
        <v>Power</v>
      </c>
      <c r="Y1396" s="23"/>
      <c r="Z1396" s="23">
        <f>Table2[[#This Row],[Approved Amount_UA Equivalent]]</f>
        <v>3531246.2851988333</v>
      </c>
      <c r="AD1396" s="23">
        <f>SUM(Table2[[#This Row],[Feed Africa ]:[Improve Quality Of Life ]])</f>
        <v>3531246.2851988333</v>
      </c>
      <c r="AE1396" s="16" t="b">
        <f>Table2[[#This Row],[Total HI5]]=Table2[[#This Row],[Approved Amount_UA Equivalent]]</f>
        <v>1</v>
      </c>
      <c r="AF1396" s="24">
        <v>10</v>
      </c>
      <c r="AG1396" s="20" t="str">
        <f t="shared" si="360"/>
        <v>Investment Project</v>
      </c>
      <c r="AH1396" s="24" t="e">
        <f>VLOOKUP(Table2[[#This Row],[SAP Code]],[25]DATA!$A:$G,7,FALSE)</f>
        <v>#N/A</v>
      </c>
      <c r="AI1396" s="20" t="str">
        <f t="shared" si="361"/>
        <v>Infrastructure</v>
      </c>
      <c r="AJ1396" s="25" t="s">
        <v>89</v>
      </c>
      <c r="AK1396" s="25" t="s">
        <v>90</v>
      </c>
      <c r="AL1396" s="23" t="str" cm="1">
        <f t="array" ref="AL1396">_xlfn.SWITCH(AK1396,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96" s="26">
        <v>1</v>
      </c>
      <c r="AN1396" s="25" t="str">
        <f t="shared" si="369"/>
        <v>Sovereign</v>
      </c>
      <c r="AO1396" s="27">
        <v>1</v>
      </c>
      <c r="AP1396" s="23">
        <f>Table2[[#This Row],[Approved Amount_UA Equivalent]]/1000000</f>
        <v>3.5312462851988333</v>
      </c>
      <c r="AQ1396" s="19">
        <f t="shared" si="362"/>
        <v>4.6995238061940157</v>
      </c>
      <c r="AR1396" s="23" t="str">
        <f t="shared" si="363"/>
        <v>1-10</v>
      </c>
      <c r="AS1396" s="23" t="str">
        <f t="shared" si="364"/>
        <v>1-20</v>
      </c>
      <c r="AT1396" s="23" t="str">
        <f t="shared" si="365"/>
        <v>1-40</v>
      </c>
      <c r="AU1396" s="23" t="str">
        <f t="shared" si="366"/>
        <v>&lt;1-50 Mn</v>
      </c>
      <c r="AV1396" s="23">
        <f>Table2[[#This Row],[Amount]]</f>
        <v>5050000</v>
      </c>
      <c r="AW1396" s="23" t="str">
        <f t="shared" si="367"/>
        <v>Dec 2020</v>
      </c>
      <c r="AX1396" s="28">
        <f>IFERROR(VLOOKUP(Table2[[#This Row],[SAP Code]],[26]_16!A:B,2,FALSE),0)</f>
        <v>0</v>
      </c>
      <c r="AY1396" s="28">
        <f>IFERROR(VLOOKUP(Table2[[#This Row],[SAP Code]],[26]_16!D:E,2,FALSE)/ 1000000, 0)</f>
        <v>0</v>
      </c>
      <c r="AZ1396" s="28">
        <f>IFERROR(VLOOKUP(Table2[[#This Row],[SAP Code]],[26]_16!G:H,2,FALSE)/ 1000000, 0)</f>
        <v>0</v>
      </c>
      <c r="BA1396" s="28">
        <f>IFERROR(VLOOKUP(Table2[[#This Row],[SAP Code]],[26]_16!J:K,2,FALSE)/ 1000000, 0)</f>
        <v>0</v>
      </c>
      <c r="BB1396" s="28">
        <f>IFERROR(VLOOKUP(Table2[[#This Row],[SAP Code]],[26]_16!M:N,2,FALSE)/ 1000000, 0)</f>
        <v>0</v>
      </c>
      <c r="BC1396" s="28">
        <f>IFERROR(VLOOKUP(Table2[[#This Row],[SAP Code]],[26]_16!P:Q,2,FALSE),0)</f>
        <v>0</v>
      </c>
      <c r="BD1396" s="28">
        <f>IFERROR(VLOOKUP(Table2[[#This Row],[SAP Code]],[26]_16!S:T,2,FALSE),0)</f>
        <v>0</v>
      </c>
      <c r="BE1396" s="28">
        <f>IFERROR(VLOOKUP(Table2[[#This Row],[SAP Code]],[26]_16!V:W,2,FALSE)/ 1000000, 0)</f>
        <v>0</v>
      </c>
      <c r="BF1396" s="28">
        <f>IFERROR(VLOOKUP(Table2[[#This Row],[SAP Code]],[26]_16!Y:Z,2,FALSE)/ 1000000, 0)</f>
        <v>0</v>
      </c>
      <c r="BG1396" s="28" t="str">
        <f>IFERROR(VLOOKUP(Table2[[#This Row],[SAP Code]],[26]port!$A:$AD,30,FALSE),"unknown")</f>
        <v>unknown</v>
      </c>
      <c r="BH1396" s="29" t="str">
        <f t="shared" si="368"/>
        <v>Unknown</v>
      </c>
      <c r="BI1396" s="16"/>
    </row>
    <row r="1397" spans="1:61" ht="17.100000000000001" customHeight="1">
      <c r="A1397" s="16" t="s">
        <v>141</v>
      </c>
      <c r="B1397" s="16" t="s">
        <v>4736</v>
      </c>
      <c r="C1397" s="16" t="s">
        <v>4737</v>
      </c>
      <c r="D1397" s="16" t="s">
        <v>4738</v>
      </c>
      <c r="E1397" s="18">
        <v>44180</v>
      </c>
      <c r="F1397" s="16" t="s">
        <v>4739</v>
      </c>
      <c r="G1397" s="16" t="s">
        <v>1997</v>
      </c>
      <c r="H1397" s="37" t="s">
        <v>213</v>
      </c>
      <c r="I1397" s="16" t="s">
        <v>82</v>
      </c>
      <c r="J1397" s="16" t="s">
        <v>1998</v>
      </c>
      <c r="K1397" s="16" t="s">
        <v>69</v>
      </c>
      <c r="L1397" s="16" t="s">
        <v>70</v>
      </c>
      <c r="M1397" s="19">
        <v>7000000</v>
      </c>
      <c r="N1397" s="19">
        <v>4894796.8309686799</v>
      </c>
      <c r="O1397" s="20" t="s">
        <v>4740</v>
      </c>
      <c r="P1397" s="21" t="s">
        <v>243</v>
      </c>
      <c r="Q1397" s="20" t="s">
        <v>72</v>
      </c>
      <c r="R1397" s="16" t="str">
        <f t="shared" si="358"/>
        <v>SEFA</v>
      </c>
      <c r="S1397" s="16" t="str">
        <f t="shared" si="375"/>
        <v>F</v>
      </c>
      <c r="T1397" s="16" t="str">
        <f t="shared" si="374"/>
        <v>Multinational</v>
      </c>
      <c r="U1397" s="16" t="str">
        <f t="shared" si="359"/>
        <v>Multinational</v>
      </c>
      <c r="V1397" s="22" t="str">
        <f>IF(ISNUMBER(MATCH(A1397, {"Gabon","Sudan","Niger","Mali","Burkina Faso","Guinea"}, 0)), "De Facto Countries", "Non-De Facto Countries")</f>
        <v>Non-De Facto Countries</v>
      </c>
      <c r="W1397" s="16" t="str">
        <f t="shared" si="370"/>
        <v>Multi</v>
      </c>
      <c r="X1397" s="16" t="str">
        <f t="shared" si="371"/>
        <v>Power</v>
      </c>
      <c r="Y1397" s="23"/>
      <c r="Z1397" s="23">
        <f>Table2[[#This Row],[Approved Amount_UA Equivalent]]</f>
        <v>4894796.8309686799</v>
      </c>
      <c r="AD1397" s="23">
        <f>SUM(Table2[[#This Row],[Feed Africa ]:[Improve Quality Of Life ]])</f>
        <v>4894796.8309686799</v>
      </c>
      <c r="AE1397" s="16" t="b">
        <f>Table2[[#This Row],[Total HI5]]=Table2[[#This Row],[Approved Amount_UA Equivalent]]</f>
        <v>1</v>
      </c>
      <c r="AF1397" s="24">
        <v>10</v>
      </c>
      <c r="AG1397" s="20" t="str">
        <f t="shared" si="360"/>
        <v>Investment Project</v>
      </c>
      <c r="AH1397" s="24" t="e">
        <f>VLOOKUP(Table2[[#This Row],[SAP Code]],[25]DATA!$A:$G,7,FALSE)</f>
        <v>#N/A</v>
      </c>
      <c r="AI1397" s="20" t="str">
        <f t="shared" si="361"/>
        <v>Infrastructure</v>
      </c>
      <c r="AJ1397" s="25" t="s">
        <v>89</v>
      </c>
      <c r="AK1397" s="25" t="s">
        <v>1997</v>
      </c>
      <c r="AL1397" s="23" t="str" cm="1">
        <f t="array" ref="AL1397">_xlfn.SWITCH(AK1397,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397" s="26">
        <v>1</v>
      </c>
      <c r="AN1397" s="25" t="str">
        <f t="shared" si="369"/>
        <v>Sovereign</v>
      </c>
      <c r="AO1397" s="27">
        <v>1</v>
      </c>
      <c r="AP1397" s="23">
        <f>Table2[[#This Row],[Approved Amount_UA Equivalent]]/1000000</f>
        <v>4.89479683096868</v>
      </c>
      <c r="AQ1397" s="19">
        <f t="shared" si="362"/>
        <v>6.5141914145263584</v>
      </c>
      <c r="AR1397" s="23" t="str">
        <f t="shared" si="363"/>
        <v>1-10</v>
      </c>
      <c r="AS1397" s="23" t="str">
        <f t="shared" si="364"/>
        <v>1-20</v>
      </c>
      <c r="AT1397" s="23" t="str">
        <f t="shared" si="365"/>
        <v>1-40</v>
      </c>
      <c r="AU1397" s="23" t="str">
        <f t="shared" si="366"/>
        <v>&lt;1-50 Mn</v>
      </c>
      <c r="AV1397" s="23">
        <f>Table2[[#This Row],[Amount]]</f>
        <v>7000000</v>
      </c>
      <c r="AW1397" s="23" t="str">
        <f t="shared" si="367"/>
        <v>Dec 2020</v>
      </c>
      <c r="AX1397" s="28">
        <f>IFERROR(VLOOKUP(Table2[[#This Row],[SAP Code]],[26]_16!A:B,2,FALSE),0)</f>
        <v>0</v>
      </c>
      <c r="AY1397" s="28">
        <f>IFERROR(VLOOKUP(Table2[[#This Row],[SAP Code]],[26]_16!D:E,2,FALSE)/ 1000000, 0)</f>
        <v>0</v>
      </c>
      <c r="AZ1397" s="28">
        <f>IFERROR(VLOOKUP(Table2[[#This Row],[SAP Code]],[26]_16!G:H,2,FALSE)/ 1000000, 0)</f>
        <v>0</v>
      </c>
      <c r="BA1397" s="28">
        <f>IFERROR(VLOOKUP(Table2[[#This Row],[SAP Code]],[26]_16!J:K,2,FALSE)/ 1000000, 0)</f>
        <v>0</v>
      </c>
      <c r="BB1397" s="28">
        <f>IFERROR(VLOOKUP(Table2[[#This Row],[SAP Code]],[26]_16!M:N,2,FALSE)/ 1000000, 0)</f>
        <v>0</v>
      </c>
      <c r="BC1397" s="28">
        <f>IFERROR(VLOOKUP(Table2[[#This Row],[SAP Code]],[26]_16!P:Q,2,FALSE),0)</f>
        <v>0</v>
      </c>
      <c r="BD1397" s="28">
        <f>IFERROR(VLOOKUP(Table2[[#This Row],[SAP Code]],[26]_16!S:T,2,FALSE),0)</f>
        <v>0</v>
      </c>
      <c r="BE1397" s="28">
        <f>IFERROR(VLOOKUP(Table2[[#This Row],[SAP Code]],[26]_16!V:W,2,FALSE)/ 1000000, 0)</f>
        <v>0</v>
      </c>
      <c r="BF1397" s="28">
        <f>IFERROR(VLOOKUP(Table2[[#This Row],[SAP Code]],[26]_16!Y:Z,2,FALSE)/ 1000000, 0)</f>
        <v>0</v>
      </c>
      <c r="BG1397" s="28" t="str">
        <f>IFERROR(VLOOKUP(Table2[[#This Row],[SAP Code]],[26]port!$A:$AD,30,FALSE),"unknown")</f>
        <v>unknown</v>
      </c>
      <c r="BH1397" s="29" t="str">
        <f t="shared" si="368"/>
        <v>Unknown</v>
      </c>
      <c r="BI1397" s="16"/>
    </row>
    <row r="1398" spans="1:61" ht="17.100000000000001" customHeight="1">
      <c r="A1398" s="16" t="s">
        <v>1137</v>
      </c>
      <c r="B1398" s="16" t="s">
        <v>4741</v>
      </c>
      <c r="C1398" s="16" t="s">
        <v>4742</v>
      </c>
      <c r="D1398" s="16" t="s">
        <v>4743</v>
      </c>
      <c r="E1398" s="18">
        <v>44181</v>
      </c>
      <c r="F1398" s="16" t="s">
        <v>328</v>
      </c>
      <c r="G1398" s="16" t="s">
        <v>255</v>
      </c>
      <c r="H1398" s="16" t="s">
        <v>132</v>
      </c>
      <c r="I1398" s="16" t="s">
        <v>250</v>
      </c>
      <c r="J1398" s="16" t="s">
        <v>2463</v>
      </c>
      <c r="K1398" s="16" t="s">
        <v>69</v>
      </c>
      <c r="L1398" s="16" t="s">
        <v>85</v>
      </c>
      <c r="M1398" s="19">
        <v>8500000</v>
      </c>
      <c r="N1398" s="19">
        <v>8500000</v>
      </c>
      <c r="O1398" s="20" t="s">
        <v>4744</v>
      </c>
      <c r="P1398" s="21" t="s">
        <v>147</v>
      </c>
      <c r="Q1398" s="20" t="s">
        <v>72</v>
      </c>
      <c r="R1398" s="16" t="str">
        <f t="shared" si="358"/>
        <v>ADF Including TSF</v>
      </c>
      <c r="S1398" s="16" t="str">
        <f t="shared" si="375"/>
        <v>K</v>
      </c>
      <c r="T1398" s="16" t="str">
        <f t="shared" si="374"/>
        <v>ADF Countries</v>
      </c>
      <c r="U1398" s="16" t="str">
        <f t="shared" si="359"/>
        <v>Transition States</v>
      </c>
      <c r="V1398" s="22" t="str">
        <f>IF(ISNUMBER(MATCH(A1398, {"Gabon","Sudan","Niger","Mali","Burkina Faso","Guinea"}, 0)), "De Facto Countries", "Non-De Facto Countries")</f>
        <v>De Facto Countries</v>
      </c>
      <c r="W1398" s="16" t="str">
        <f t="shared" si="370"/>
        <v>West</v>
      </c>
      <c r="X1398" s="16" t="str">
        <f t="shared" si="371"/>
        <v>Multi-Sector</v>
      </c>
      <c r="Y1398" s="23">
        <f>Table2[[#This Row],[Approved Amount_UA Equivalent]]/5</f>
        <v>1700000</v>
      </c>
      <c r="Z1398" s="23">
        <f>Table2[[#This Row],[Approved Amount_UA Equivalent]]/5</f>
        <v>1700000</v>
      </c>
      <c r="AA1398" s="23">
        <f>Table2[[#This Row],[Approved Amount_UA Equivalent]]/5</f>
        <v>1700000</v>
      </c>
      <c r="AB1398" s="23">
        <f>Table2[[#This Row],[Approved Amount_UA Equivalent]]/5</f>
        <v>1700000</v>
      </c>
      <c r="AC1398" s="23">
        <f>Table2[[#This Row],[Approved Amount_UA Equivalent]]/5</f>
        <v>1700000</v>
      </c>
      <c r="AD1398" s="23">
        <f>SUM(Table2[[#This Row],[Feed Africa ]:[Improve Quality Of Life ]])</f>
        <v>8500000</v>
      </c>
      <c r="AE1398" s="16" t="b">
        <f>Table2[[#This Row],[Total HI5]]=Table2[[#This Row],[Approved Amount_UA Equivalent]]</f>
        <v>1</v>
      </c>
      <c r="AF1398" s="24">
        <v>41</v>
      </c>
      <c r="AG1398" s="20" t="str">
        <f t="shared" si="360"/>
        <v>ISP and Investment Project</v>
      </c>
      <c r="AH1398" s="24" t="e">
        <f>VLOOKUP(Table2[[#This Row],[SAP Code]],[25]DATA!$A:$G,7,FALSE)</f>
        <v>#N/A</v>
      </c>
      <c r="AI1398" s="20" t="str">
        <f t="shared" si="361"/>
        <v>Other Investment</v>
      </c>
      <c r="AJ1398" s="25" t="s">
        <v>254</v>
      </c>
      <c r="AK1398" s="25" t="s">
        <v>255</v>
      </c>
      <c r="AL1398" s="23" t="str" cm="1">
        <f t="array" ref="AL1398">_xlfn.SWITCH(AK1398,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398" s="26">
        <v>1</v>
      </c>
      <c r="AN1398" s="25" t="str">
        <f t="shared" si="369"/>
        <v>Sovereign</v>
      </c>
      <c r="AO1398" s="27">
        <v>1</v>
      </c>
      <c r="AP1398" s="23">
        <f>Table2[[#This Row],[Approved Amount_UA Equivalent]]/1000000</f>
        <v>8.5</v>
      </c>
      <c r="AQ1398" s="19">
        <f t="shared" si="362"/>
        <v>11.312139999999999</v>
      </c>
      <c r="AR1398" s="23" t="str">
        <f t="shared" si="363"/>
        <v>1-10</v>
      </c>
      <c r="AS1398" s="23" t="str">
        <f t="shared" si="364"/>
        <v>1-20</v>
      </c>
      <c r="AT1398" s="23" t="str">
        <f t="shared" si="365"/>
        <v>1-40</v>
      </c>
      <c r="AU1398" s="23" t="str">
        <f t="shared" si="366"/>
        <v>&lt;1-50 Mn</v>
      </c>
      <c r="AV1398" s="23">
        <f>Table2[[#This Row],[Amount]]</f>
        <v>8500000</v>
      </c>
      <c r="AW1398" s="23" t="str">
        <f t="shared" si="367"/>
        <v>Dec 2020</v>
      </c>
      <c r="AX1398" s="28">
        <f>IFERROR(VLOOKUP(Table2[[#This Row],[SAP Code]],[26]_16!A:B,2,FALSE),0)</f>
        <v>0</v>
      </c>
      <c r="AY1398" s="28">
        <f>IFERROR(VLOOKUP(Table2[[#This Row],[SAP Code]],[26]_16!D:E,2,FALSE)/ 1000000, 0)</f>
        <v>0</v>
      </c>
      <c r="AZ1398" s="28">
        <f>IFERROR(VLOOKUP(Table2[[#This Row],[SAP Code]],[26]_16!G:H,2,FALSE)/ 1000000, 0)</f>
        <v>0</v>
      </c>
      <c r="BA1398" s="28">
        <f>IFERROR(VLOOKUP(Table2[[#This Row],[SAP Code]],[26]_16!J:K,2,FALSE)/ 1000000, 0)</f>
        <v>0</v>
      </c>
      <c r="BB1398" s="28">
        <f>IFERROR(VLOOKUP(Table2[[#This Row],[SAP Code]],[26]_16!M:N,2,FALSE)/ 1000000, 0)</f>
        <v>0</v>
      </c>
      <c r="BC1398" s="28">
        <f>IFERROR(VLOOKUP(Table2[[#This Row],[SAP Code]],[26]_16!P:Q,2,FALSE),0)</f>
        <v>0</v>
      </c>
      <c r="BD1398" s="28">
        <f>IFERROR(VLOOKUP(Table2[[#This Row],[SAP Code]],[26]_16!S:T,2,FALSE),0)</f>
        <v>0.38835428999999999</v>
      </c>
      <c r="BE1398" s="28">
        <f>IFERROR(VLOOKUP(Table2[[#This Row],[SAP Code]],[26]_16!V:W,2,FALSE)/ 1000000, 0)</f>
        <v>1.2304279499999999</v>
      </c>
      <c r="BF1398" s="28">
        <f>IFERROR(VLOOKUP(Table2[[#This Row],[SAP Code]],[26]_16!Y:Z,2,FALSE)/ 1000000, 0)</f>
        <v>0.58383715999999997</v>
      </c>
      <c r="BG1398" s="28" t="str">
        <f>IFERROR(VLOOKUP(Table2[[#This Row],[SAP Code]],[26]port!$A:$AD,30,FALSE),"unknown")</f>
        <v>OnGo</v>
      </c>
      <c r="BH1398" s="29" t="str">
        <f t="shared" si="368"/>
        <v>Ongoing</v>
      </c>
      <c r="BI1398" s="16"/>
    </row>
    <row r="1399" spans="1:61" ht="17.100000000000001" customHeight="1">
      <c r="A1399" s="16" t="s">
        <v>141</v>
      </c>
      <c r="B1399" s="16" t="s">
        <v>4745</v>
      </c>
      <c r="C1399" s="16" t="s">
        <v>4746</v>
      </c>
      <c r="D1399" s="16" t="s">
        <v>4747</v>
      </c>
      <c r="E1399" s="18">
        <v>44181</v>
      </c>
      <c r="F1399" s="16" t="s">
        <v>4748</v>
      </c>
      <c r="G1399" s="16" t="s">
        <v>4749</v>
      </c>
      <c r="H1399" s="37" t="s">
        <v>213</v>
      </c>
      <c r="I1399" s="16" t="s">
        <v>102</v>
      </c>
      <c r="J1399" s="16" t="s">
        <v>4750</v>
      </c>
      <c r="K1399" s="16" t="s">
        <v>443</v>
      </c>
      <c r="L1399" s="16" t="s">
        <v>195</v>
      </c>
      <c r="M1399" s="19">
        <v>400000000</v>
      </c>
      <c r="N1399" s="92">
        <v>494672000</v>
      </c>
      <c r="O1399" s="20" t="s">
        <v>4751</v>
      </c>
      <c r="P1399" s="24" t="s">
        <v>4752</v>
      </c>
      <c r="Q1399" s="20" t="s">
        <v>72</v>
      </c>
      <c r="R1399" s="16" t="str">
        <f t="shared" si="358"/>
        <v>OTHERS</v>
      </c>
      <c r="S1399" s="16" t="s">
        <v>2328</v>
      </c>
      <c r="T1399" s="16" t="str">
        <f t="shared" si="374"/>
        <v>Multinational</v>
      </c>
      <c r="U1399" s="16" t="str">
        <f t="shared" si="359"/>
        <v>Multinational</v>
      </c>
      <c r="V1399" s="22" t="str">
        <f>IF(ISNUMBER(MATCH(A1399, {"Gabon","Sudan","Niger","Mali","Burkina Faso","Guinea"}, 0)), "De Facto Countries", "Non-De Facto Countries")</f>
        <v>Non-De Facto Countries</v>
      </c>
      <c r="W1399" s="16" t="str">
        <f t="shared" si="370"/>
        <v>Multi</v>
      </c>
      <c r="X1399" s="16" t="str">
        <f t="shared" si="371"/>
        <v>Transport</v>
      </c>
      <c r="Y1399" s="23"/>
      <c r="AA1399" s="23">
        <f>Table2[[#This Row],[Approved Amount_UA Equivalent]]</f>
        <v>494672000</v>
      </c>
      <c r="AD1399" s="23">
        <f>SUM(Table2[[#This Row],[Feed Africa ]:[Improve Quality Of Life ]])</f>
        <v>494672000</v>
      </c>
      <c r="AE1399" s="16" t="b">
        <f>Table2[[#This Row],[Total HI5]]=Table2[[#This Row],[Approved Amount_UA Equivalent]]</f>
        <v>1</v>
      </c>
      <c r="AF1399" s="24">
        <v>70</v>
      </c>
      <c r="AG1399" s="20" t="str">
        <f t="shared" si="360"/>
        <v>Equity and Guarantee</v>
      </c>
      <c r="AH1399" s="24" t="e">
        <f>VLOOKUP(Table2[[#This Row],[SAP Code]],[25]DATA!$A:$G,7,FALSE)</f>
        <v>#N/A</v>
      </c>
      <c r="AI1399" s="20" t="str">
        <f t="shared" si="361"/>
        <v>Other Investment</v>
      </c>
      <c r="AJ1399" s="25" t="s">
        <v>106</v>
      </c>
      <c r="AK1399" s="25" t="s">
        <v>4753</v>
      </c>
      <c r="AL1399" s="23" t="str" cm="1">
        <f t="array" ref="AL1399">_xlfn.SWITCH(AK1399,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FIVP</v>
      </c>
      <c r="AM1399" s="26">
        <v>2</v>
      </c>
      <c r="AN1399" s="25" t="str">
        <f t="shared" si="369"/>
        <v>Non-Sovereign</v>
      </c>
      <c r="AO1399" s="27">
        <v>1</v>
      </c>
      <c r="AP1399" s="23">
        <f>Table2[[#This Row],[Approved Amount_UA Equivalent]]/1000000</f>
        <v>494.67200000000003</v>
      </c>
      <c r="AQ1399" s="92">
        <f t="shared" si="362"/>
        <v>658.32928448000007</v>
      </c>
      <c r="AR1399" s="23" t="str">
        <f t="shared" si="363"/>
        <v>491-500</v>
      </c>
      <c r="AS1399" s="23" t="str">
        <f t="shared" si="364"/>
        <v>481-500</v>
      </c>
      <c r="AT1399" s="23" t="str">
        <f t="shared" si="365"/>
        <v>481-520</v>
      </c>
      <c r="AU1399" s="23" t="str">
        <f t="shared" si="366"/>
        <v>&gt;300 Mn</v>
      </c>
      <c r="AV1399" s="23">
        <f>Table2[[#This Row],[Amount]]</f>
        <v>400000000</v>
      </c>
      <c r="AW1399" s="23" t="str">
        <f t="shared" si="367"/>
        <v>Dec 2020</v>
      </c>
      <c r="AX1399" s="28">
        <f>IFERROR(VLOOKUP(Table2[[#This Row],[SAP Code]],[26]_16!A:B,2,FALSE),0)</f>
        <v>0</v>
      </c>
      <c r="AY1399" s="28">
        <f>IFERROR(VLOOKUP(Table2[[#This Row],[SAP Code]],[26]_16!D:E,2,FALSE)/ 1000000, 0)</f>
        <v>0</v>
      </c>
      <c r="AZ1399" s="28">
        <f>IFERROR(VLOOKUP(Table2[[#This Row],[SAP Code]],[26]_16!G:H,2,FALSE)/ 1000000, 0)</f>
        <v>0</v>
      </c>
      <c r="BA1399" s="28">
        <f>IFERROR(VLOOKUP(Table2[[#This Row],[SAP Code]],[26]_16!J:K,2,FALSE)/ 1000000, 0)</f>
        <v>0</v>
      </c>
      <c r="BB1399" s="28">
        <f>IFERROR(VLOOKUP(Table2[[#This Row],[SAP Code]],[26]_16!M:N,2,FALSE)/ 1000000, 0)</f>
        <v>0</v>
      </c>
      <c r="BC1399" s="28">
        <f>IFERROR(VLOOKUP(Table2[[#This Row],[SAP Code]],[26]_16!P:Q,2,FALSE),0)</f>
        <v>0</v>
      </c>
      <c r="BD1399" s="28">
        <f>IFERROR(VLOOKUP(Table2[[#This Row],[SAP Code]],[26]_16!S:T,2,FALSE),0)</f>
        <v>0</v>
      </c>
      <c r="BE1399" s="28">
        <f>IFERROR(VLOOKUP(Table2[[#This Row],[SAP Code]],[26]_16!V:W,2,FALSE)/ 1000000, 0)</f>
        <v>0</v>
      </c>
      <c r="BF1399" s="28">
        <f>IFERROR(VLOOKUP(Table2[[#This Row],[SAP Code]],[26]_16!Y:Z,2,FALSE)/ 1000000, 0)</f>
        <v>0</v>
      </c>
      <c r="BG1399" s="28" t="str">
        <f>IFERROR(VLOOKUP(Table2[[#This Row],[SAP Code]],[26]port!$A:$AD,30,FALSE),"unknown")</f>
        <v>unknown</v>
      </c>
      <c r="BH1399" s="29" t="str">
        <f t="shared" si="368"/>
        <v>Unknown</v>
      </c>
      <c r="BI1399" s="16"/>
    </row>
    <row r="1400" spans="1:61" ht="17.100000000000001" customHeight="1">
      <c r="A1400" s="16" t="s">
        <v>310</v>
      </c>
      <c r="B1400" s="16" t="s">
        <v>4754</v>
      </c>
      <c r="C1400" s="16" t="s">
        <v>4755</v>
      </c>
      <c r="D1400" s="16" t="s">
        <v>4756</v>
      </c>
      <c r="E1400" s="18">
        <v>44182</v>
      </c>
      <c r="F1400" s="16" t="s">
        <v>4757</v>
      </c>
      <c r="G1400" s="16" t="s">
        <v>107</v>
      </c>
      <c r="H1400" s="16" t="s">
        <v>132</v>
      </c>
      <c r="I1400" s="16" t="s">
        <v>102</v>
      </c>
      <c r="J1400" s="16" t="s">
        <v>3056</v>
      </c>
      <c r="K1400" s="16" t="s">
        <v>104</v>
      </c>
      <c r="L1400" s="16" t="s">
        <v>70</v>
      </c>
      <c r="M1400" s="19">
        <v>13250000</v>
      </c>
      <c r="N1400" s="19">
        <v>9265151.1443335731</v>
      </c>
      <c r="O1400" s="20" t="s">
        <v>4758</v>
      </c>
      <c r="P1400" s="21" t="s">
        <v>243</v>
      </c>
      <c r="Q1400" s="20" t="s">
        <v>72</v>
      </c>
      <c r="R1400" s="16" t="str">
        <f t="shared" si="358"/>
        <v>OTHERS</v>
      </c>
      <c r="S1400" s="16" t="str">
        <f t="shared" ref="S1400:S1463" si="376">MID(O1400, 6,1)</f>
        <v>H</v>
      </c>
      <c r="T1400" s="16" t="str">
        <f t="shared" si="374"/>
        <v>ADF Countries</v>
      </c>
      <c r="U1400" s="16" t="str">
        <f t="shared" si="359"/>
        <v>Non-Transition States</v>
      </c>
      <c r="V1400" s="22" t="str">
        <f>IF(ISNUMBER(MATCH(A1400, {"Gabon","Sudan","Niger","Mali","Burkina Faso","Guinea"}, 0)), "De Facto Countries", "Non-De Facto Countries")</f>
        <v>Non-De Facto Countries</v>
      </c>
      <c r="W1400" s="16" t="str">
        <f t="shared" si="370"/>
        <v>West</v>
      </c>
      <c r="X1400" s="16" t="str">
        <f t="shared" si="371"/>
        <v>Finance</v>
      </c>
      <c r="Y1400" s="23"/>
      <c r="AA1400" s="23">
        <f>Table2[[#This Row],[Approved Amount_UA Equivalent]]</f>
        <v>9265151.1443335731</v>
      </c>
      <c r="AD1400" s="23">
        <f>SUM(Table2[[#This Row],[Feed Africa ]:[Improve Quality Of Life ]])</f>
        <v>9265151.1443335731</v>
      </c>
      <c r="AE1400" s="16" t="b">
        <f>Table2[[#This Row],[Total HI5]]=Table2[[#This Row],[Approved Amount_UA Equivalent]]</f>
        <v>1</v>
      </c>
      <c r="AF1400" s="24">
        <v>10</v>
      </c>
      <c r="AG1400" s="20" t="str">
        <f t="shared" si="360"/>
        <v>Investment Project</v>
      </c>
      <c r="AH1400" s="24" t="e">
        <f>VLOOKUP(Table2[[#This Row],[SAP Code]],[25]DATA!$A:$G,7,FALSE)</f>
        <v>#N/A</v>
      </c>
      <c r="AI1400" s="20" t="str">
        <f t="shared" si="361"/>
        <v>Other Investment</v>
      </c>
      <c r="AJ1400" s="25" t="s">
        <v>106</v>
      </c>
      <c r="AK1400" s="25" t="s">
        <v>107</v>
      </c>
      <c r="AL1400" s="23" t="str" cm="1">
        <f t="array" ref="AL1400">_xlfn.SWITCH(AK1400,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00" s="26">
        <v>2</v>
      </c>
      <c r="AN1400" s="25" t="str">
        <f t="shared" si="369"/>
        <v>Non-Sovereign</v>
      </c>
      <c r="AO1400" s="27">
        <v>0.33333333333333331</v>
      </c>
      <c r="AP1400" s="23">
        <f>Table2[[#This Row],[Approved Amount_UA Equivalent]]/1000000</f>
        <v>9.2651511443335739</v>
      </c>
      <c r="AQ1400" s="19">
        <f t="shared" si="362"/>
        <v>12.330433748924893</v>
      </c>
      <c r="AR1400" s="23" t="str">
        <f t="shared" si="363"/>
        <v>1-10</v>
      </c>
      <c r="AS1400" s="23" t="str">
        <f t="shared" si="364"/>
        <v>1-20</v>
      </c>
      <c r="AT1400" s="23" t="str">
        <f t="shared" si="365"/>
        <v>1-40</v>
      </c>
      <c r="AU1400" s="23" t="str">
        <f t="shared" si="366"/>
        <v>&lt;1-50 Mn</v>
      </c>
      <c r="AV1400" s="23">
        <f>Table2[[#This Row],[Amount]]</f>
        <v>13250000</v>
      </c>
      <c r="AW1400" s="23" t="str">
        <f t="shared" si="367"/>
        <v>Dec 2020</v>
      </c>
      <c r="AX1400" s="28">
        <f>IFERROR(VLOOKUP(Table2[[#This Row],[SAP Code]],[26]_16!A:B,2,FALSE),0)</f>
        <v>0</v>
      </c>
      <c r="AY1400" s="28">
        <f>IFERROR(VLOOKUP(Table2[[#This Row],[SAP Code]],[26]_16!D:E,2,FALSE)/ 1000000, 0)</f>
        <v>0</v>
      </c>
      <c r="AZ1400" s="28">
        <f>IFERROR(VLOOKUP(Table2[[#This Row],[SAP Code]],[26]_16!G:H,2,FALSE)/ 1000000, 0)</f>
        <v>0</v>
      </c>
      <c r="BA1400" s="28">
        <f>IFERROR(VLOOKUP(Table2[[#This Row],[SAP Code]],[26]_16!J:K,2,FALSE)/ 1000000, 0)</f>
        <v>0</v>
      </c>
      <c r="BB1400" s="28">
        <f>IFERROR(VLOOKUP(Table2[[#This Row],[SAP Code]],[26]_16!M:N,2,FALSE)/ 1000000, 0)</f>
        <v>0</v>
      </c>
      <c r="BC1400" s="28">
        <f>IFERROR(VLOOKUP(Table2[[#This Row],[SAP Code]],[26]_16!P:Q,2,FALSE),0)</f>
        <v>0</v>
      </c>
      <c r="BD1400" s="28">
        <f>IFERROR(VLOOKUP(Table2[[#This Row],[SAP Code]],[26]_16!S:T,2,FALSE),0)</f>
        <v>0</v>
      </c>
      <c r="BE1400" s="28">
        <f>IFERROR(VLOOKUP(Table2[[#This Row],[SAP Code]],[26]_16!V:W,2,FALSE)/ 1000000, 0)</f>
        <v>0</v>
      </c>
      <c r="BF1400" s="28">
        <f>IFERROR(VLOOKUP(Table2[[#This Row],[SAP Code]],[26]_16!Y:Z,2,FALSE)/ 1000000, 0)</f>
        <v>0</v>
      </c>
      <c r="BG1400" s="28" t="str">
        <f>IFERROR(VLOOKUP(Table2[[#This Row],[SAP Code]],[26]port!$A:$AD,30,FALSE),"unknown")</f>
        <v>unknown</v>
      </c>
      <c r="BH1400" s="29" t="str">
        <f t="shared" si="368"/>
        <v>Unknown</v>
      </c>
      <c r="BI1400" s="16"/>
    </row>
    <row r="1401" spans="1:61" ht="17.100000000000001" customHeight="1">
      <c r="A1401" s="16" t="s">
        <v>310</v>
      </c>
      <c r="B1401" s="16" t="s">
        <v>4754</v>
      </c>
      <c r="C1401" s="16" t="s">
        <v>4755</v>
      </c>
      <c r="D1401" s="16" t="s">
        <v>4756</v>
      </c>
      <c r="E1401" s="18">
        <v>44182</v>
      </c>
      <c r="F1401" s="16" t="s">
        <v>4757</v>
      </c>
      <c r="G1401" s="16" t="s">
        <v>107</v>
      </c>
      <c r="H1401" s="16" t="s">
        <v>132</v>
      </c>
      <c r="I1401" s="16" t="s">
        <v>102</v>
      </c>
      <c r="J1401" s="16" t="s">
        <v>3056</v>
      </c>
      <c r="K1401" s="16" t="s">
        <v>69</v>
      </c>
      <c r="L1401" s="16" t="s">
        <v>70</v>
      </c>
      <c r="M1401" s="19">
        <v>5250000</v>
      </c>
      <c r="N1401" s="19">
        <v>3671097.6232265099</v>
      </c>
      <c r="O1401" s="20" t="s">
        <v>4758</v>
      </c>
      <c r="P1401" s="21" t="s">
        <v>243</v>
      </c>
      <c r="Q1401" s="20" t="s">
        <v>72</v>
      </c>
      <c r="R1401" s="16" t="str">
        <f t="shared" si="358"/>
        <v>OTHERS</v>
      </c>
      <c r="S1401" s="16" t="str">
        <f t="shared" si="376"/>
        <v>H</v>
      </c>
      <c r="T1401" s="16" t="str">
        <f t="shared" si="374"/>
        <v>ADF Countries</v>
      </c>
      <c r="U1401" s="16" t="str">
        <f t="shared" si="359"/>
        <v>Non-Transition States</v>
      </c>
      <c r="V1401" s="22" t="str">
        <f>IF(ISNUMBER(MATCH(A1401, {"Gabon","Sudan","Niger","Mali","Burkina Faso","Guinea"}, 0)), "De Facto Countries", "Non-De Facto Countries")</f>
        <v>Non-De Facto Countries</v>
      </c>
      <c r="W1401" s="16" t="str">
        <f t="shared" si="370"/>
        <v>West</v>
      </c>
      <c r="X1401" s="16" t="str">
        <f t="shared" si="371"/>
        <v>Finance</v>
      </c>
      <c r="Y1401" s="23"/>
      <c r="AA1401" s="23">
        <f>Table2[[#This Row],[Approved Amount_UA Equivalent]]</f>
        <v>3671097.6232265099</v>
      </c>
      <c r="AD1401" s="23">
        <f>SUM(Table2[[#This Row],[Feed Africa ]:[Improve Quality Of Life ]])</f>
        <v>3671097.6232265099</v>
      </c>
      <c r="AE1401" s="16" t="b">
        <f>Table2[[#This Row],[Total HI5]]=Table2[[#This Row],[Approved Amount_UA Equivalent]]</f>
        <v>1</v>
      </c>
      <c r="AF1401" s="24">
        <v>10</v>
      </c>
      <c r="AG1401" s="20" t="str">
        <f t="shared" si="360"/>
        <v>Investment Project</v>
      </c>
      <c r="AH1401" s="24" t="e">
        <f>VLOOKUP(Table2[[#This Row],[SAP Code]],[25]DATA!$A:$G,7,FALSE)</f>
        <v>#N/A</v>
      </c>
      <c r="AI1401" s="20" t="str">
        <f t="shared" si="361"/>
        <v>Other Investment</v>
      </c>
      <c r="AJ1401" s="25" t="s">
        <v>106</v>
      </c>
      <c r="AK1401" s="25" t="s">
        <v>107</v>
      </c>
      <c r="AL1401" s="23" t="str" cm="1">
        <f t="array" ref="AL1401">_xlfn.SWITCH(AK1401,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01" s="26">
        <v>2</v>
      </c>
      <c r="AN1401" s="25" t="str">
        <f t="shared" si="369"/>
        <v>Non-Sovereign</v>
      </c>
      <c r="AO1401" s="27">
        <v>0.33333333333333331</v>
      </c>
      <c r="AP1401" s="23">
        <f>Table2[[#This Row],[Approved Amount_UA Equivalent]]/1000000</f>
        <v>3.67109762322651</v>
      </c>
      <c r="AQ1401" s="19">
        <f t="shared" si="362"/>
        <v>4.8856435608947688</v>
      </c>
      <c r="AR1401" s="23" t="str">
        <f t="shared" si="363"/>
        <v>1-10</v>
      </c>
      <c r="AS1401" s="23" t="str">
        <f t="shared" si="364"/>
        <v>1-20</v>
      </c>
      <c r="AT1401" s="23" t="str">
        <f t="shared" si="365"/>
        <v>1-40</v>
      </c>
      <c r="AU1401" s="23" t="str">
        <f t="shared" si="366"/>
        <v>&lt;1-50 Mn</v>
      </c>
      <c r="AV1401" s="23">
        <f>Table2[[#This Row],[Amount]]</f>
        <v>5250000</v>
      </c>
      <c r="AW1401" s="23" t="str">
        <f t="shared" si="367"/>
        <v>Dec 2020</v>
      </c>
      <c r="AX1401" s="28">
        <f>IFERROR(VLOOKUP(Table2[[#This Row],[SAP Code]],[26]_16!A:B,2,FALSE),0)</f>
        <v>0</v>
      </c>
      <c r="AY1401" s="28">
        <f>IFERROR(VLOOKUP(Table2[[#This Row],[SAP Code]],[26]_16!D:E,2,FALSE)/ 1000000, 0)</f>
        <v>0</v>
      </c>
      <c r="AZ1401" s="28">
        <f>IFERROR(VLOOKUP(Table2[[#This Row],[SAP Code]],[26]_16!G:H,2,FALSE)/ 1000000, 0)</f>
        <v>0</v>
      </c>
      <c r="BA1401" s="28">
        <f>IFERROR(VLOOKUP(Table2[[#This Row],[SAP Code]],[26]_16!J:K,2,FALSE)/ 1000000, 0)</f>
        <v>0</v>
      </c>
      <c r="BB1401" s="28">
        <f>IFERROR(VLOOKUP(Table2[[#This Row],[SAP Code]],[26]_16!M:N,2,FALSE)/ 1000000, 0)</f>
        <v>0</v>
      </c>
      <c r="BC1401" s="28">
        <f>IFERROR(VLOOKUP(Table2[[#This Row],[SAP Code]],[26]_16!P:Q,2,FALSE),0)</f>
        <v>0</v>
      </c>
      <c r="BD1401" s="28">
        <f>IFERROR(VLOOKUP(Table2[[#This Row],[SAP Code]],[26]_16!S:T,2,FALSE),0)</f>
        <v>0</v>
      </c>
      <c r="BE1401" s="28">
        <f>IFERROR(VLOOKUP(Table2[[#This Row],[SAP Code]],[26]_16!V:W,2,FALSE)/ 1000000, 0)</f>
        <v>0</v>
      </c>
      <c r="BF1401" s="28">
        <f>IFERROR(VLOOKUP(Table2[[#This Row],[SAP Code]],[26]_16!Y:Z,2,FALSE)/ 1000000, 0)</f>
        <v>0</v>
      </c>
      <c r="BG1401" s="28" t="str">
        <f>IFERROR(VLOOKUP(Table2[[#This Row],[SAP Code]],[26]port!$A:$AD,30,FALSE),"unknown")</f>
        <v>unknown</v>
      </c>
      <c r="BH1401" s="29" t="str">
        <f t="shared" si="368"/>
        <v>Unknown</v>
      </c>
      <c r="BI1401" s="16"/>
    </row>
    <row r="1402" spans="1:61" ht="17.100000000000001" customHeight="1">
      <c r="A1402" s="16" t="s">
        <v>310</v>
      </c>
      <c r="B1402" s="16" t="s">
        <v>4754</v>
      </c>
      <c r="C1402" s="16" t="s">
        <v>4755</v>
      </c>
      <c r="D1402" s="16" t="s">
        <v>4756</v>
      </c>
      <c r="E1402" s="18">
        <v>44182</v>
      </c>
      <c r="F1402" s="16" t="s">
        <v>4757</v>
      </c>
      <c r="G1402" s="16" t="s">
        <v>107</v>
      </c>
      <c r="H1402" s="16" t="s">
        <v>132</v>
      </c>
      <c r="I1402" s="16" t="s">
        <v>102</v>
      </c>
      <c r="J1402" s="16" t="s">
        <v>3056</v>
      </c>
      <c r="K1402" s="16" t="s">
        <v>4759</v>
      </c>
      <c r="L1402" s="16" t="s">
        <v>70</v>
      </c>
      <c r="M1402" s="19">
        <v>1500000</v>
      </c>
      <c r="N1402" s="19">
        <v>1048885.0352075743</v>
      </c>
      <c r="O1402" s="20" t="s">
        <v>4758</v>
      </c>
      <c r="P1402" s="21" t="s">
        <v>243</v>
      </c>
      <c r="Q1402" s="20" t="s">
        <v>72</v>
      </c>
      <c r="R1402" s="16" t="str">
        <f t="shared" si="358"/>
        <v>OTHERS</v>
      </c>
      <c r="S1402" s="16" t="str">
        <f t="shared" si="376"/>
        <v>H</v>
      </c>
      <c r="T1402" s="16" t="str">
        <f t="shared" si="374"/>
        <v>ADF Countries</v>
      </c>
      <c r="U1402" s="16" t="str">
        <f t="shared" si="359"/>
        <v>Non-Transition States</v>
      </c>
      <c r="V1402" s="22" t="str">
        <f>IF(ISNUMBER(MATCH(A1402, {"Gabon","Sudan","Niger","Mali","Burkina Faso","Guinea"}, 0)), "De Facto Countries", "Non-De Facto Countries")</f>
        <v>Non-De Facto Countries</v>
      </c>
      <c r="W1402" s="16" t="str">
        <f t="shared" si="370"/>
        <v>West</v>
      </c>
      <c r="X1402" s="16" t="str">
        <f t="shared" si="371"/>
        <v>Finance</v>
      </c>
      <c r="Y1402" s="23"/>
      <c r="AA1402" s="23">
        <f>Table2[[#This Row],[Approved Amount_UA Equivalent]]</f>
        <v>1048885.0352075743</v>
      </c>
      <c r="AD1402" s="23">
        <f>SUM(Table2[[#This Row],[Feed Africa ]:[Improve Quality Of Life ]])</f>
        <v>1048885.0352075743</v>
      </c>
      <c r="AE1402" s="16" t="b">
        <f>Table2[[#This Row],[Total HI5]]=Table2[[#This Row],[Approved Amount_UA Equivalent]]</f>
        <v>1</v>
      </c>
      <c r="AF1402" s="24">
        <v>43</v>
      </c>
      <c r="AG1402" s="20" t="str">
        <f t="shared" si="360"/>
        <v>Technical Assistance &amp; Study</v>
      </c>
      <c r="AH1402" s="24" t="e">
        <f>VLOOKUP(Table2[[#This Row],[SAP Code]],[25]DATA!$A:$G,7,FALSE)</f>
        <v>#N/A</v>
      </c>
      <c r="AI1402" s="20" t="str">
        <f t="shared" si="361"/>
        <v>Other Investment</v>
      </c>
      <c r="AJ1402" s="25" t="s">
        <v>106</v>
      </c>
      <c r="AK1402" s="25" t="s">
        <v>107</v>
      </c>
      <c r="AL1402" s="23" t="str" cm="1">
        <f t="array" ref="AL1402">_xlfn.SWITCH(AK1402,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02" s="26">
        <v>2</v>
      </c>
      <c r="AN1402" s="25" t="str">
        <f t="shared" si="369"/>
        <v>Non-Sovereign</v>
      </c>
      <c r="AO1402" s="27">
        <v>0.33333333333333331</v>
      </c>
      <c r="AP1402" s="23">
        <f>Table2[[#This Row],[Approved Amount_UA Equivalent]]/1000000</f>
        <v>1.0488850352075743</v>
      </c>
      <c r="AQ1402" s="19">
        <f t="shared" si="362"/>
        <v>1.3958981602556482</v>
      </c>
      <c r="AR1402" s="23" t="str">
        <f t="shared" si="363"/>
        <v>1-10</v>
      </c>
      <c r="AS1402" s="23" t="str">
        <f t="shared" si="364"/>
        <v>1-20</v>
      </c>
      <c r="AT1402" s="23" t="str">
        <f t="shared" si="365"/>
        <v>1-40</v>
      </c>
      <c r="AU1402" s="23" t="str">
        <f t="shared" si="366"/>
        <v>&lt;1-50 Mn</v>
      </c>
      <c r="AV1402" s="23">
        <f>Table2[[#This Row],[Amount]]</f>
        <v>1500000</v>
      </c>
      <c r="AW1402" s="23" t="str">
        <f t="shared" si="367"/>
        <v>Dec 2020</v>
      </c>
      <c r="AX1402" s="28">
        <f>IFERROR(VLOOKUP(Table2[[#This Row],[SAP Code]],[26]_16!A:B,2,FALSE),0)</f>
        <v>0</v>
      </c>
      <c r="AY1402" s="28">
        <f>IFERROR(VLOOKUP(Table2[[#This Row],[SAP Code]],[26]_16!D:E,2,FALSE)/ 1000000, 0)</f>
        <v>0</v>
      </c>
      <c r="AZ1402" s="28">
        <f>IFERROR(VLOOKUP(Table2[[#This Row],[SAP Code]],[26]_16!G:H,2,FALSE)/ 1000000, 0)</f>
        <v>0</v>
      </c>
      <c r="BA1402" s="28">
        <f>IFERROR(VLOOKUP(Table2[[#This Row],[SAP Code]],[26]_16!J:K,2,FALSE)/ 1000000, 0)</f>
        <v>0</v>
      </c>
      <c r="BB1402" s="28">
        <f>IFERROR(VLOOKUP(Table2[[#This Row],[SAP Code]],[26]_16!M:N,2,FALSE)/ 1000000, 0)</f>
        <v>0</v>
      </c>
      <c r="BC1402" s="28">
        <f>IFERROR(VLOOKUP(Table2[[#This Row],[SAP Code]],[26]_16!P:Q,2,FALSE),0)</f>
        <v>0</v>
      </c>
      <c r="BD1402" s="28">
        <f>IFERROR(VLOOKUP(Table2[[#This Row],[SAP Code]],[26]_16!S:T,2,FALSE),0)</f>
        <v>0</v>
      </c>
      <c r="BE1402" s="28">
        <f>IFERROR(VLOOKUP(Table2[[#This Row],[SAP Code]],[26]_16!V:W,2,FALSE)/ 1000000, 0)</f>
        <v>0</v>
      </c>
      <c r="BF1402" s="28">
        <f>IFERROR(VLOOKUP(Table2[[#This Row],[SAP Code]],[26]_16!Y:Z,2,FALSE)/ 1000000, 0)</f>
        <v>0</v>
      </c>
      <c r="BG1402" s="28" t="str">
        <f>IFERROR(VLOOKUP(Table2[[#This Row],[SAP Code]],[26]port!$A:$AD,30,FALSE),"unknown")</f>
        <v>unknown</v>
      </c>
      <c r="BH1402" s="29" t="str">
        <f t="shared" si="368"/>
        <v>Unknown</v>
      </c>
      <c r="BI1402" s="16"/>
    </row>
    <row r="1403" spans="1:61" ht="17.100000000000001" customHeight="1">
      <c r="A1403" s="16" t="s">
        <v>244</v>
      </c>
      <c r="B1403" s="16" t="s">
        <v>4760</v>
      </c>
      <c r="C1403" s="16" t="s">
        <v>4761</v>
      </c>
      <c r="D1403" s="16" t="s">
        <v>4762</v>
      </c>
      <c r="E1403" s="18">
        <v>44182</v>
      </c>
      <c r="F1403" s="16" t="s">
        <v>248</v>
      </c>
      <c r="G1403" s="16" t="s">
        <v>115</v>
      </c>
      <c r="H1403" s="16" t="s">
        <v>132</v>
      </c>
      <c r="I1403" s="16" t="s">
        <v>67</v>
      </c>
      <c r="J1403" s="16" t="s">
        <v>2463</v>
      </c>
      <c r="K1403" s="16" t="s">
        <v>69</v>
      </c>
      <c r="L1403" s="16" t="s">
        <v>85</v>
      </c>
      <c r="M1403" s="19">
        <v>890000</v>
      </c>
      <c r="N1403" s="19">
        <v>890000</v>
      </c>
      <c r="O1403" s="20" t="s">
        <v>4763</v>
      </c>
      <c r="P1403" s="21" t="s">
        <v>147</v>
      </c>
      <c r="Q1403" s="20" t="s">
        <v>72</v>
      </c>
      <c r="R1403" s="16" t="str">
        <f t="shared" si="358"/>
        <v>ADF Including TSF</v>
      </c>
      <c r="S1403" s="16" t="str">
        <f t="shared" si="376"/>
        <v>I</v>
      </c>
      <c r="T1403" s="16" t="str">
        <f t="shared" si="374"/>
        <v>ADF Countries</v>
      </c>
      <c r="U1403" s="16" t="str">
        <f t="shared" si="359"/>
        <v>Transition States</v>
      </c>
      <c r="V1403" s="22" t="str">
        <f>IF(ISNUMBER(MATCH(A1403, {"Gabon","Sudan","Niger","Mali","Burkina Faso","Guinea"}, 0)), "De Facto Countries", "Non-De Facto Countries")</f>
        <v>Non-De Facto Countries</v>
      </c>
      <c r="W1403" s="16" t="str">
        <f t="shared" si="370"/>
        <v>West</v>
      </c>
      <c r="X1403" s="16" t="str">
        <f t="shared" si="371"/>
        <v>Social</v>
      </c>
      <c r="Y1403" s="23"/>
      <c r="AC1403" s="23">
        <f>Table2[[#This Row],[Approved Amount_UA Equivalent]]</f>
        <v>890000</v>
      </c>
      <c r="AD1403" s="23">
        <f>SUM(Table2[[#This Row],[Feed Africa ]:[Improve Quality Of Life ]])</f>
        <v>890000</v>
      </c>
      <c r="AE1403" s="16" t="b">
        <f>Table2[[#This Row],[Total HI5]]=Table2[[#This Row],[Approved Amount_UA Equivalent]]</f>
        <v>1</v>
      </c>
      <c r="AF1403" s="24">
        <v>40</v>
      </c>
      <c r="AG1403" s="20" t="str">
        <f t="shared" si="360"/>
        <v>ISP and Investment Project</v>
      </c>
      <c r="AH1403" s="24" t="e">
        <f>VLOOKUP(Table2[[#This Row],[SAP Code]],[25]DATA!$A:$G,7,FALSE)</f>
        <v>#N/A</v>
      </c>
      <c r="AI1403" s="20" t="str">
        <f t="shared" si="361"/>
        <v>Other Investment</v>
      </c>
      <c r="AJ1403" s="25" t="s">
        <v>73</v>
      </c>
      <c r="AK1403" s="25" t="s">
        <v>115</v>
      </c>
      <c r="AL1403" s="23" t="str" cm="1">
        <f t="array" ref="AL1403">_xlfn.SWITCH(AK1403,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03" s="26">
        <v>1</v>
      </c>
      <c r="AN1403" s="25" t="str">
        <f t="shared" si="369"/>
        <v>Sovereign</v>
      </c>
      <c r="AO1403" s="27">
        <v>0.5</v>
      </c>
      <c r="AP1403" s="23">
        <f>Table2[[#This Row],[Approved Amount_UA Equivalent]]/1000000</f>
        <v>0.89</v>
      </c>
      <c r="AQ1403" s="19">
        <f t="shared" si="362"/>
        <v>1.1844476000000002</v>
      </c>
      <c r="AR1403" s="23" t="str">
        <f t="shared" si="363"/>
        <v>1-10</v>
      </c>
      <c r="AS1403" s="23" t="str">
        <f t="shared" si="364"/>
        <v>1-20</v>
      </c>
      <c r="AT1403" s="23" t="str">
        <f t="shared" si="365"/>
        <v>1-40</v>
      </c>
      <c r="AU1403" s="23" t="str">
        <f t="shared" si="366"/>
        <v>&lt;1-50 Mn</v>
      </c>
      <c r="AV1403" s="23">
        <f>Table2[[#This Row],[Amount]]</f>
        <v>890000</v>
      </c>
      <c r="AW1403" s="23" t="str">
        <f t="shared" si="367"/>
        <v>Dec 2020</v>
      </c>
      <c r="AX1403" s="28">
        <f>IFERROR(VLOOKUP(Table2[[#This Row],[SAP Code]],[26]_16!A:B,2,FALSE),0)</f>
        <v>0</v>
      </c>
      <c r="AY1403" s="28">
        <f>IFERROR(VLOOKUP(Table2[[#This Row],[SAP Code]],[26]_16!D:E,2,FALSE)/ 1000000, 0)</f>
        <v>0</v>
      </c>
      <c r="AZ1403" s="28">
        <f>IFERROR(VLOOKUP(Table2[[#This Row],[SAP Code]],[26]_16!G:H,2,FALSE)/ 1000000, 0)</f>
        <v>0</v>
      </c>
      <c r="BA1403" s="28">
        <f>IFERROR(VLOOKUP(Table2[[#This Row],[SAP Code]],[26]_16!J:K,2,FALSE)/ 1000000, 0)</f>
        <v>0</v>
      </c>
      <c r="BB1403" s="28">
        <f>IFERROR(VLOOKUP(Table2[[#This Row],[SAP Code]],[26]_16!M:N,2,FALSE)/ 1000000, 0)</f>
        <v>0</v>
      </c>
      <c r="BC1403" s="28">
        <f>IFERROR(VLOOKUP(Table2[[#This Row],[SAP Code]],[26]_16!P:Q,2,FALSE),0)</f>
        <v>0</v>
      </c>
      <c r="BD1403" s="28">
        <f>IFERROR(VLOOKUP(Table2[[#This Row],[SAP Code]],[26]_16!S:T,2,FALSE),0)</f>
        <v>0</v>
      </c>
      <c r="BE1403" s="28">
        <f>IFERROR(VLOOKUP(Table2[[#This Row],[SAP Code]],[26]_16!V:W,2,FALSE)/ 1000000, 0)</f>
        <v>5.9191846300000002</v>
      </c>
      <c r="BF1403" s="28">
        <f>IFERROR(VLOOKUP(Table2[[#This Row],[SAP Code]],[26]_16!Y:Z,2,FALSE)/ 1000000, 0)</f>
        <v>0</v>
      </c>
      <c r="BG1403" s="28" t="str">
        <f>IFERROR(VLOOKUP(Table2[[#This Row],[SAP Code]],[26]port!$A:$AD,30,FALSE),"unknown")</f>
        <v>OnGo</v>
      </c>
      <c r="BH1403" s="29" t="str">
        <f t="shared" si="368"/>
        <v>Ongoing</v>
      </c>
      <c r="BI1403" s="16"/>
    </row>
    <row r="1404" spans="1:61" ht="17.100000000000001" customHeight="1">
      <c r="A1404" s="16" t="s">
        <v>244</v>
      </c>
      <c r="B1404" s="16" t="s">
        <v>4760</v>
      </c>
      <c r="C1404" s="16" t="s">
        <v>4764</v>
      </c>
      <c r="D1404" s="16" t="s">
        <v>4762</v>
      </c>
      <c r="E1404" s="18">
        <v>44182</v>
      </c>
      <c r="F1404" s="16" t="s">
        <v>248</v>
      </c>
      <c r="G1404" s="16" t="s">
        <v>115</v>
      </c>
      <c r="H1404" s="16" t="s">
        <v>132</v>
      </c>
      <c r="I1404" s="16" t="s">
        <v>67</v>
      </c>
      <c r="J1404" s="16" t="s">
        <v>2463</v>
      </c>
      <c r="K1404" s="16" t="s">
        <v>69</v>
      </c>
      <c r="L1404" s="16" t="s">
        <v>85</v>
      </c>
      <c r="M1404" s="19">
        <v>5960000</v>
      </c>
      <c r="N1404" s="19">
        <v>5960000</v>
      </c>
      <c r="O1404" s="20" t="s">
        <v>4763</v>
      </c>
      <c r="P1404" s="21" t="s">
        <v>147</v>
      </c>
      <c r="Q1404" s="20" t="s">
        <v>72</v>
      </c>
      <c r="R1404" s="16" t="str">
        <f t="shared" si="358"/>
        <v>ADF Including TSF</v>
      </c>
      <c r="S1404" s="16" t="str">
        <f t="shared" si="376"/>
        <v>I</v>
      </c>
      <c r="T1404" s="16" t="str">
        <f t="shared" si="374"/>
        <v>ADF Countries</v>
      </c>
      <c r="U1404" s="16" t="str">
        <f t="shared" si="359"/>
        <v>Transition States</v>
      </c>
      <c r="V1404" s="22" t="str">
        <f>IF(ISNUMBER(MATCH(A1404, {"Gabon","Sudan","Niger","Mali","Burkina Faso","Guinea"}, 0)), "De Facto Countries", "Non-De Facto Countries")</f>
        <v>Non-De Facto Countries</v>
      </c>
      <c r="W1404" s="16" t="str">
        <f t="shared" si="370"/>
        <v>West</v>
      </c>
      <c r="X1404" s="16" t="str">
        <f t="shared" si="371"/>
        <v>Social</v>
      </c>
      <c r="Y1404" s="23"/>
      <c r="AC1404" s="23">
        <f>Table2[[#This Row],[Approved Amount_UA Equivalent]]</f>
        <v>5960000</v>
      </c>
      <c r="AD1404" s="23">
        <f>SUM(Table2[[#This Row],[Feed Africa ]:[Improve Quality Of Life ]])</f>
        <v>5960000</v>
      </c>
      <c r="AE1404" s="16" t="b">
        <f>Table2[[#This Row],[Total HI5]]=Table2[[#This Row],[Approved Amount_UA Equivalent]]</f>
        <v>1</v>
      </c>
      <c r="AF1404" s="24">
        <v>40</v>
      </c>
      <c r="AG1404" s="20" t="str">
        <f t="shared" si="360"/>
        <v>ISP and Investment Project</v>
      </c>
      <c r="AH1404" s="24" t="e">
        <f>VLOOKUP(Table2[[#This Row],[SAP Code]],[25]DATA!$A:$G,7,FALSE)</f>
        <v>#N/A</v>
      </c>
      <c r="AI1404" s="20" t="str">
        <f t="shared" si="361"/>
        <v>Other Investment</v>
      </c>
      <c r="AJ1404" s="25" t="s">
        <v>73</v>
      </c>
      <c r="AK1404" s="25" t="s">
        <v>115</v>
      </c>
      <c r="AL1404" s="23" t="str" cm="1">
        <f t="array" ref="AL1404">_xlfn.SWITCH(AK1404,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04" s="26">
        <v>1</v>
      </c>
      <c r="AN1404" s="25" t="str">
        <f t="shared" si="369"/>
        <v>Sovereign</v>
      </c>
      <c r="AO1404" s="27">
        <v>0.5</v>
      </c>
      <c r="AP1404" s="23">
        <f>Table2[[#This Row],[Approved Amount_UA Equivalent]]/1000000</f>
        <v>5.96</v>
      </c>
      <c r="AQ1404" s="19">
        <f t="shared" si="362"/>
        <v>7.9318064000000001</v>
      </c>
      <c r="AR1404" s="23" t="str">
        <f t="shared" si="363"/>
        <v>1-10</v>
      </c>
      <c r="AS1404" s="23" t="str">
        <f t="shared" si="364"/>
        <v>1-20</v>
      </c>
      <c r="AT1404" s="23" t="str">
        <f t="shared" si="365"/>
        <v>1-40</v>
      </c>
      <c r="AU1404" s="23" t="str">
        <f t="shared" si="366"/>
        <v>&lt;1-50 Mn</v>
      </c>
      <c r="AV1404" s="23">
        <f>Table2[[#This Row],[Amount]]</f>
        <v>5960000</v>
      </c>
      <c r="AW1404" s="23" t="str">
        <f t="shared" si="367"/>
        <v>Dec 2020</v>
      </c>
      <c r="AX1404" s="28">
        <f>IFERROR(VLOOKUP(Table2[[#This Row],[SAP Code]],[26]_16!A:B,2,FALSE),0)</f>
        <v>0</v>
      </c>
      <c r="AY1404" s="28">
        <f>IFERROR(VLOOKUP(Table2[[#This Row],[SAP Code]],[26]_16!D:E,2,FALSE)/ 1000000, 0)</f>
        <v>0</v>
      </c>
      <c r="AZ1404" s="28">
        <f>IFERROR(VLOOKUP(Table2[[#This Row],[SAP Code]],[26]_16!G:H,2,FALSE)/ 1000000, 0)</f>
        <v>0</v>
      </c>
      <c r="BA1404" s="28">
        <f>IFERROR(VLOOKUP(Table2[[#This Row],[SAP Code]],[26]_16!J:K,2,FALSE)/ 1000000, 0)</f>
        <v>0</v>
      </c>
      <c r="BB1404" s="28">
        <f>IFERROR(VLOOKUP(Table2[[#This Row],[SAP Code]],[26]_16!M:N,2,FALSE)/ 1000000, 0)</f>
        <v>0</v>
      </c>
      <c r="BC1404" s="28">
        <f>IFERROR(VLOOKUP(Table2[[#This Row],[SAP Code]],[26]_16!P:Q,2,FALSE),0)</f>
        <v>0</v>
      </c>
      <c r="BD1404" s="28">
        <f>IFERROR(VLOOKUP(Table2[[#This Row],[SAP Code]],[26]_16!S:T,2,FALSE),0)</f>
        <v>0</v>
      </c>
      <c r="BE1404" s="28">
        <f>IFERROR(VLOOKUP(Table2[[#This Row],[SAP Code]],[26]_16!V:W,2,FALSE)/ 1000000, 0)</f>
        <v>5.9191846300000002</v>
      </c>
      <c r="BF1404" s="28">
        <f>IFERROR(VLOOKUP(Table2[[#This Row],[SAP Code]],[26]_16!Y:Z,2,FALSE)/ 1000000, 0)</f>
        <v>0</v>
      </c>
      <c r="BG1404" s="28" t="str">
        <f>IFERROR(VLOOKUP(Table2[[#This Row],[SAP Code]],[26]port!$A:$AD,30,FALSE),"unknown")</f>
        <v>OnGo</v>
      </c>
      <c r="BH1404" s="29" t="str">
        <f t="shared" si="368"/>
        <v>Ongoing</v>
      </c>
      <c r="BI1404" s="16"/>
    </row>
    <row r="1405" spans="1:61" ht="17.100000000000001" customHeight="1">
      <c r="A1405" s="16" t="s">
        <v>696</v>
      </c>
      <c r="B1405" s="16" t="s">
        <v>4765</v>
      </c>
      <c r="C1405" s="16" t="s">
        <v>4766</v>
      </c>
      <c r="D1405" s="16" t="s">
        <v>4767</v>
      </c>
      <c r="E1405" s="18">
        <v>44182</v>
      </c>
      <c r="F1405" s="16" t="s">
        <v>1213</v>
      </c>
      <c r="G1405" s="16" t="s">
        <v>74</v>
      </c>
      <c r="H1405" s="16" t="s">
        <v>132</v>
      </c>
      <c r="I1405" s="16" t="s">
        <v>155</v>
      </c>
      <c r="J1405" s="16" t="s">
        <v>68</v>
      </c>
      <c r="K1405" s="16" t="s">
        <v>69</v>
      </c>
      <c r="L1405" s="16" t="s">
        <v>70</v>
      </c>
      <c r="M1405" s="19">
        <v>500000</v>
      </c>
      <c r="N1405" s="19">
        <v>349628.34506919142</v>
      </c>
      <c r="O1405" s="20" t="s">
        <v>4768</v>
      </c>
      <c r="P1405" s="21" t="s">
        <v>147</v>
      </c>
      <c r="Q1405" s="20" t="s">
        <v>72</v>
      </c>
      <c r="R1405" s="16" t="str">
        <f t="shared" si="358"/>
        <v>OTHERS</v>
      </c>
      <c r="S1405" s="16" t="str">
        <f t="shared" si="376"/>
        <v>A</v>
      </c>
      <c r="T1405" s="16" t="str">
        <f t="shared" si="374"/>
        <v>ADF Countries</v>
      </c>
      <c r="U1405" s="16" t="str">
        <f t="shared" si="359"/>
        <v>Transition States</v>
      </c>
      <c r="V1405" s="22" t="str">
        <f>IF(ISNUMBER(MATCH(A1405, {"Gabon","Sudan","Niger","Mali","Burkina Faso","Guinea"}, 0)), "De Facto Countries", "Non-De Facto Countries")</f>
        <v>De Facto Countries</v>
      </c>
      <c r="W1405" s="16" t="str">
        <f t="shared" si="370"/>
        <v>West</v>
      </c>
      <c r="X1405" s="16" t="str">
        <f t="shared" si="371"/>
        <v>Agriculture</v>
      </c>
      <c r="Y1405" s="23">
        <f>Table2[[#This Row],[Approved Amount_UA Equivalent]]</f>
        <v>349628.34506919142</v>
      </c>
      <c r="AD1405" s="23">
        <f>SUM(Table2[[#This Row],[Feed Africa ]:[Improve Quality Of Life ]])</f>
        <v>349628.34506919142</v>
      </c>
      <c r="AE1405" s="16" t="b">
        <f>Table2[[#This Row],[Total HI5]]=Table2[[#This Row],[Approved Amount_UA Equivalent]]</f>
        <v>1</v>
      </c>
      <c r="AF1405" s="24">
        <v>50</v>
      </c>
      <c r="AG1405" s="20" t="str">
        <f t="shared" si="360"/>
        <v>Emergency Assistance</v>
      </c>
      <c r="AH1405" s="24" t="e">
        <f>VLOOKUP(Table2[[#This Row],[SAP Code]],[25]DATA!$A:$G,7,FALSE)</f>
        <v>#N/A</v>
      </c>
      <c r="AI1405" s="20" t="str">
        <f t="shared" si="361"/>
        <v>Other Investment</v>
      </c>
      <c r="AJ1405" s="25" t="s">
        <v>157</v>
      </c>
      <c r="AK1405" s="25" t="s">
        <v>74</v>
      </c>
      <c r="AL1405" s="23" t="str" cm="1">
        <f t="array" ref="AL1405">_xlfn.SWITCH(AK1405,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05" s="26">
        <v>1</v>
      </c>
      <c r="AN1405" s="25" t="str">
        <f t="shared" si="369"/>
        <v>Sovereign</v>
      </c>
      <c r="AO1405" s="27">
        <v>1</v>
      </c>
      <c r="AP1405" s="23">
        <f>Table2[[#This Row],[Approved Amount_UA Equivalent]]/1000000</f>
        <v>0.34962834506919144</v>
      </c>
      <c r="AQ1405" s="19">
        <f t="shared" si="362"/>
        <v>0.4652993867518827</v>
      </c>
      <c r="AR1405" s="23" t="str">
        <f t="shared" si="363"/>
        <v>1-10</v>
      </c>
      <c r="AS1405" s="23" t="str">
        <f t="shared" si="364"/>
        <v>1-20</v>
      </c>
      <c r="AT1405" s="23" t="str">
        <f t="shared" si="365"/>
        <v>1-40</v>
      </c>
      <c r="AU1405" s="23" t="str">
        <f t="shared" si="366"/>
        <v>&lt;1-50 Mn</v>
      </c>
      <c r="AV1405" s="23">
        <f>Table2[[#This Row],[Amount]]</f>
        <v>500000</v>
      </c>
      <c r="AW1405" s="23" t="str">
        <f t="shared" si="367"/>
        <v>Dec 2020</v>
      </c>
      <c r="AX1405" s="28">
        <f>IFERROR(VLOOKUP(Table2[[#This Row],[SAP Code]],[26]_16!A:B,2,FALSE),0)</f>
        <v>0</v>
      </c>
      <c r="AY1405" s="28">
        <f>IFERROR(VLOOKUP(Table2[[#This Row],[SAP Code]],[26]_16!D:E,2,FALSE)/ 1000000, 0)</f>
        <v>0</v>
      </c>
      <c r="AZ1405" s="28">
        <f>IFERROR(VLOOKUP(Table2[[#This Row],[SAP Code]],[26]_16!G:H,2,FALSE)/ 1000000, 0)</f>
        <v>0</v>
      </c>
      <c r="BA1405" s="28">
        <f>IFERROR(VLOOKUP(Table2[[#This Row],[SAP Code]],[26]_16!J:K,2,FALSE)/ 1000000, 0)</f>
        <v>0</v>
      </c>
      <c r="BB1405" s="28">
        <f>IFERROR(VLOOKUP(Table2[[#This Row],[SAP Code]],[26]_16!M:N,2,FALSE)/ 1000000, 0)</f>
        <v>0</v>
      </c>
      <c r="BC1405" s="28">
        <f>IFERROR(VLOOKUP(Table2[[#This Row],[SAP Code]],[26]_16!P:Q,2,FALSE),0)</f>
        <v>0</v>
      </c>
      <c r="BD1405" s="28">
        <f>IFERROR(VLOOKUP(Table2[[#This Row],[SAP Code]],[26]_16!S:T,2,FALSE),0)</f>
        <v>0</v>
      </c>
      <c r="BE1405" s="28">
        <f>IFERROR(VLOOKUP(Table2[[#This Row],[SAP Code]],[26]_16!V:W,2,FALSE)/ 1000000, 0)</f>
        <v>0</v>
      </c>
      <c r="BF1405" s="28">
        <f>IFERROR(VLOOKUP(Table2[[#This Row],[SAP Code]],[26]_16!Y:Z,2,FALSE)/ 1000000, 0)</f>
        <v>0</v>
      </c>
      <c r="BG1405" s="28" t="str">
        <f>IFERROR(VLOOKUP(Table2[[#This Row],[SAP Code]],[26]port!$A:$AD,30,FALSE),"unknown")</f>
        <v>COMP</v>
      </c>
      <c r="BH1405" s="29" t="str">
        <f t="shared" si="368"/>
        <v>Number of operations completed out of the net approved of that year</v>
      </c>
      <c r="BI1405" s="16"/>
    </row>
    <row r="1406" spans="1:61" ht="17.100000000000001" customHeight="1">
      <c r="A1406" s="16" t="s">
        <v>281</v>
      </c>
      <c r="B1406" s="16" t="s">
        <v>4769</v>
      </c>
      <c r="C1406" s="16" t="s">
        <v>4770</v>
      </c>
      <c r="D1406" s="16" t="s">
        <v>4771</v>
      </c>
      <c r="E1406" s="18">
        <v>44183</v>
      </c>
      <c r="F1406" s="16" t="s">
        <v>4772</v>
      </c>
      <c r="G1406" s="16" t="s">
        <v>107</v>
      </c>
      <c r="H1406" s="16" t="s">
        <v>81</v>
      </c>
      <c r="I1406" s="16" t="s">
        <v>102</v>
      </c>
      <c r="J1406" s="16" t="s">
        <v>4773</v>
      </c>
      <c r="K1406" s="16" t="s">
        <v>69</v>
      </c>
      <c r="L1406" s="16" t="s">
        <v>70</v>
      </c>
      <c r="M1406" s="19">
        <v>2330000</v>
      </c>
      <c r="N1406" s="19">
        <v>1629268.0880224321</v>
      </c>
      <c r="O1406" s="20" t="s">
        <v>4774</v>
      </c>
      <c r="P1406" s="21" t="s">
        <v>147</v>
      </c>
      <c r="Q1406" s="20" t="s">
        <v>72</v>
      </c>
      <c r="R1406" s="16" t="str">
        <f t="shared" si="358"/>
        <v>OTHERS</v>
      </c>
      <c r="S1406" s="16" t="str">
        <f t="shared" si="376"/>
        <v>H</v>
      </c>
      <c r="T1406" s="16" t="str">
        <f t="shared" si="374"/>
        <v>ADF Countries</v>
      </c>
      <c r="U1406" s="16" t="str">
        <f t="shared" si="359"/>
        <v>Non-Transition States</v>
      </c>
      <c r="V1406" s="22" t="str">
        <f>IF(ISNUMBER(MATCH(A1406, {"Gabon","Sudan","Niger","Mali","Burkina Faso","Guinea"}, 0)), "De Facto Countries", "Non-De Facto Countries")</f>
        <v>Non-De Facto Countries</v>
      </c>
      <c r="W1406" s="16" t="str">
        <f t="shared" si="370"/>
        <v>East</v>
      </c>
      <c r="X1406" s="16" t="str">
        <f t="shared" si="371"/>
        <v>Finance</v>
      </c>
      <c r="Y1406" s="23"/>
      <c r="AA1406" s="23">
        <f>Table2[[#This Row],[Approved Amount_UA Equivalent]]</f>
        <v>1629268.0880224321</v>
      </c>
      <c r="AD1406" s="23">
        <f>SUM(Table2[[#This Row],[Feed Africa ]:[Improve Quality Of Life ]])</f>
        <v>1629268.0880224321</v>
      </c>
      <c r="AE1406" s="16" t="b">
        <f>Table2[[#This Row],[Total HI5]]=Table2[[#This Row],[Approved Amount_UA Equivalent]]</f>
        <v>1</v>
      </c>
      <c r="AF1406" s="24">
        <v>40</v>
      </c>
      <c r="AG1406" s="20" t="str">
        <f t="shared" si="360"/>
        <v>ISP and Investment Project</v>
      </c>
      <c r="AH1406" s="24" t="e">
        <f>VLOOKUP(Table2[[#This Row],[SAP Code]],[25]DATA!$A:$G,7,FALSE)</f>
        <v>#N/A</v>
      </c>
      <c r="AI1406" s="20" t="str">
        <f t="shared" si="361"/>
        <v>Other Investment</v>
      </c>
      <c r="AJ1406" s="25" t="s">
        <v>106</v>
      </c>
      <c r="AK1406" s="25" t="s">
        <v>107</v>
      </c>
      <c r="AL1406" s="23" t="str" cm="1">
        <f t="array" ref="AL1406">_xlfn.SWITCH(AK1406,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06" s="26">
        <v>1</v>
      </c>
      <c r="AN1406" s="25" t="str">
        <f t="shared" si="369"/>
        <v>Sovereign</v>
      </c>
      <c r="AO1406" s="27">
        <v>1</v>
      </c>
      <c r="AP1406" s="23">
        <f>Table2[[#This Row],[Approved Amount_UA Equivalent]]/1000000</f>
        <v>1.6292680880224319</v>
      </c>
      <c r="AQ1406" s="19">
        <f t="shared" si="362"/>
        <v>2.1682951422637733</v>
      </c>
      <c r="AR1406" s="23" t="str">
        <f t="shared" si="363"/>
        <v>1-10</v>
      </c>
      <c r="AS1406" s="23" t="str">
        <f t="shared" si="364"/>
        <v>1-20</v>
      </c>
      <c r="AT1406" s="23" t="str">
        <f t="shared" si="365"/>
        <v>1-40</v>
      </c>
      <c r="AU1406" s="23" t="str">
        <f t="shared" si="366"/>
        <v>&lt;1-50 Mn</v>
      </c>
      <c r="AV1406" s="23">
        <f>Table2[[#This Row],[Amount]]</f>
        <v>2330000</v>
      </c>
      <c r="AW1406" s="23" t="str">
        <f t="shared" si="367"/>
        <v>Dec 2020</v>
      </c>
      <c r="AX1406" s="28">
        <f>IFERROR(VLOOKUP(Table2[[#This Row],[SAP Code]],[26]_16!A:B,2,FALSE),0)</f>
        <v>0</v>
      </c>
      <c r="AY1406" s="28">
        <f>IFERROR(VLOOKUP(Table2[[#This Row],[SAP Code]],[26]_16!D:E,2,FALSE)/ 1000000, 0)</f>
        <v>0</v>
      </c>
      <c r="AZ1406" s="28">
        <f>IFERROR(VLOOKUP(Table2[[#This Row],[SAP Code]],[26]_16!G:H,2,FALSE)/ 1000000, 0)</f>
        <v>0</v>
      </c>
      <c r="BA1406" s="28">
        <f>IFERROR(VLOOKUP(Table2[[#This Row],[SAP Code]],[26]_16!J:K,2,FALSE)/ 1000000, 0)</f>
        <v>0</v>
      </c>
      <c r="BB1406" s="28">
        <f>IFERROR(VLOOKUP(Table2[[#This Row],[SAP Code]],[26]_16!M:N,2,FALSE)/ 1000000, 0)</f>
        <v>0</v>
      </c>
      <c r="BC1406" s="28">
        <f>IFERROR(VLOOKUP(Table2[[#This Row],[SAP Code]],[26]_16!P:Q,2,FALSE),0)</f>
        <v>0</v>
      </c>
      <c r="BD1406" s="28">
        <f>IFERROR(VLOOKUP(Table2[[#This Row],[SAP Code]],[26]_16!S:T,2,FALSE),0)</f>
        <v>0.16852078000000001</v>
      </c>
      <c r="BE1406" s="28">
        <f>IFERROR(VLOOKUP(Table2[[#This Row],[SAP Code]],[26]_16!V:W,2,FALSE)/ 1000000, 0)</f>
        <v>0</v>
      </c>
      <c r="BF1406" s="28">
        <f>IFERROR(VLOOKUP(Table2[[#This Row],[SAP Code]],[26]_16!Y:Z,2,FALSE)/ 1000000, 0)</f>
        <v>0.26730466000000003</v>
      </c>
      <c r="BG1406" s="28" t="str">
        <f>IFERROR(VLOOKUP(Table2[[#This Row],[SAP Code]],[26]port!$A:$AD,30,FALSE),"unknown")</f>
        <v>OnGo</v>
      </c>
      <c r="BH1406" s="29" t="str">
        <f t="shared" si="368"/>
        <v>Ongoing</v>
      </c>
      <c r="BI1406" s="16"/>
    </row>
    <row r="1407" spans="1:61" ht="17.100000000000001" customHeight="1">
      <c r="A1407" s="16" t="s">
        <v>1171</v>
      </c>
      <c r="B1407" s="16" t="s">
        <v>4775</v>
      </c>
      <c r="C1407" s="16" t="s">
        <v>4776</v>
      </c>
      <c r="D1407" s="16" t="s">
        <v>4777</v>
      </c>
      <c r="E1407" s="18">
        <v>44183</v>
      </c>
      <c r="F1407" s="16" t="s">
        <v>1175</v>
      </c>
      <c r="G1407" s="16" t="s">
        <v>74</v>
      </c>
      <c r="H1407" s="16" t="s">
        <v>81</v>
      </c>
      <c r="I1407" s="16" t="s">
        <v>155</v>
      </c>
      <c r="J1407" s="16" t="s">
        <v>83</v>
      </c>
      <c r="K1407" s="16" t="s">
        <v>69</v>
      </c>
      <c r="L1407" s="16" t="s">
        <v>85</v>
      </c>
      <c r="M1407" s="19">
        <v>5530000</v>
      </c>
      <c r="N1407" s="19">
        <v>5530000</v>
      </c>
      <c r="O1407" s="20" t="s">
        <v>4778</v>
      </c>
      <c r="P1407" s="21">
        <v>2100155040919</v>
      </c>
      <c r="Q1407" s="20" t="s">
        <v>72</v>
      </c>
      <c r="R1407" s="16" t="str">
        <f t="shared" si="358"/>
        <v>ADF Including TSF</v>
      </c>
      <c r="S1407" s="16" t="str">
        <f t="shared" si="376"/>
        <v>A</v>
      </c>
      <c r="T1407" s="16" t="str">
        <f t="shared" si="374"/>
        <v>ADF Countries</v>
      </c>
      <c r="U1407" s="16" t="str">
        <f t="shared" si="359"/>
        <v>Transition States</v>
      </c>
      <c r="V1407" s="22" t="str">
        <f>IF(ISNUMBER(MATCH(A1407, {"Gabon","Sudan","Niger","Mali","Burkina Faso","Guinea"}, 0)), "De Facto Countries", "Non-De Facto Countries")</f>
        <v>Non-De Facto Countries</v>
      </c>
      <c r="W1407" s="16" t="str">
        <f t="shared" si="370"/>
        <v>East</v>
      </c>
      <c r="X1407" s="16" t="str">
        <f t="shared" si="371"/>
        <v>Agriculture</v>
      </c>
      <c r="Y1407" s="23">
        <f>Table2[[#This Row],[Approved Amount_UA Equivalent]]</f>
        <v>5530000</v>
      </c>
      <c r="AD1407" s="23">
        <f>SUM(Table2[[#This Row],[Feed Africa ]:[Improve Quality Of Life ]])</f>
        <v>5530000</v>
      </c>
      <c r="AE1407" s="16" t="b">
        <f>Table2[[#This Row],[Total HI5]]=Table2[[#This Row],[Approved Amount_UA Equivalent]]</f>
        <v>1</v>
      </c>
      <c r="AF1407" s="24">
        <v>40</v>
      </c>
      <c r="AG1407" s="20" t="str">
        <f t="shared" si="360"/>
        <v>ISP and Investment Project</v>
      </c>
      <c r="AH1407" s="24" t="e">
        <f>VLOOKUP(Table2[[#This Row],[SAP Code]],[25]DATA!$A:$G,7,FALSE)</f>
        <v>#N/A</v>
      </c>
      <c r="AI1407" s="20" t="str">
        <f t="shared" si="361"/>
        <v>Infrastructure</v>
      </c>
      <c r="AJ1407" s="25" t="s">
        <v>157</v>
      </c>
      <c r="AK1407" s="25" t="s">
        <v>74</v>
      </c>
      <c r="AL1407" s="23" t="str" cm="1">
        <f t="array" ref="AL1407">_xlfn.SWITCH(AK1407,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07" s="26">
        <v>1</v>
      </c>
      <c r="AN1407" s="25" t="str">
        <f t="shared" si="369"/>
        <v>Sovereign</v>
      </c>
      <c r="AO1407" s="27">
        <v>0.5</v>
      </c>
      <c r="AP1407" s="23">
        <f>Table2[[#This Row],[Approved Amount_UA Equivalent]]/1000000</f>
        <v>5.53</v>
      </c>
      <c r="AQ1407" s="19">
        <f t="shared" si="362"/>
        <v>7.3595452000000003</v>
      </c>
      <c r="AR1407" s="23" t="str">
        <f t="shared" si="363"/>
        <v>1-10</v>
      </c>
      <c r="AS1407" s="23" t="str">
        <f t="shared" si="364"/>
        <v>1-20</v>
      </c>
      <c r="AT1407" s="23" t="str">
        <f t="shared" si="365"/>
        <v>1-40</v>
      </c>
      <c r="AU1407" s="23" t="str">
        <f t="shared" si="366"/>
        <v>&lt;1-50 Mn</v>
      </c>
      <c r="AV1407" s="23">
        <f>Table2[[#This Row],[Amount]]</f>
        <v>5530000</v>
      </c>
      <c r="AW1407" s="23" t="str">
        <f t="shared" si="367"/>
        <v>Dec 2020</v>
      </c>
      <c r="AX1407" s="28">
        <f>IFERROR(VLOOKUP(Table2[[#This Row],[SAP Code]],[26]_16!A:B,2,FALSE),0)</f>
        <v>0</v>
      </c>
      <c r="AY1407" s="28">
        <f>IFERROR(VLOOKUP(Table2[[#This Row],[SAP Code]],[26]_16!D:E,2,FALSE)/ 1000000, 0)</f>
        <v>0</v>
      </c>
      <c r="AZ1407" s="28">
        <f>IFERROR(VLOOKUP(Table2[[#This Row],[SAP Code]],[26]_16!G:H,2,FALSE)/ 1000000, 0)</f>
        <v>0</v>
      </c>
      <c r="BA1407" s="28">
        <f>IFERROR(VLOOKUP(Table2[[#This Row],[SAP Code]],[26]_16!J:K,2,FALSE)/ 1000000, 0)</f>
        <v>0</v>
      </c>
      <c r="BB1407" s="28">
        <f>IFERROR(VLOOKUP(Table2[[#This Row],[SAP Code]],[26]_16!M:N,2,FALSE)/ 1000000, 0)</f>
        <v>0</v>
      </c>
      <c r="BC1407" s="28">
        <f>IFERROR(VLOOKUP(Table2[[#This Row],[SAP Code]],[26]_16!P:Q,2,FALSE),0)</f>
        <v>0</v>
      </c>
      <c r="BD1407" s="28">
        <f>IFERROR(VLOOKUP(Table2[[#This Row],[SAP Code]],[26]_16!S:T,2,FALSE),0)</f>
        <v>3</v>
      </c>
      <c r="BE1407" s="28">
        <f>IFERROR(VLOOKUP(Table2[[#This Row],[SAP Code]],[26]_16!V:W,2,FALSE)/ 1000000, 0)</f>
        <v>0</v>
      </c>
      <c r="BF1407" s="28">
        <f>IFERROR(VLOOKUP(Table2[[#This Row],[SAP Code]],[26]_16!Y:Z,2,FALSE)/ 1000000, 0)</f>
        <v>0</v>
      </c>
      <c r="BG1407" s="28" t="str">
        <f>IFERROR(VLOOKUP(Table2[[#This Row],[SAP Code]],[26]port!$A:$AD,30,FALSE),"unknown")</f>
        <v>OnGo</v>
      </c>
      <c r="BH1407" s="29" t="str">
        <f t="shared" si="368"/>
        <v>Ongoing</v>
      </c>
      <c r="BI1407" s="16"/>
    </row>
    <row r="1408" spans="1:61" ht="17.100000000000001" customHeight="1">
      <c r="A1408" s="16" t="s">
        <v>1171</v>
      </c>
      <c r="B1408" s="16" t="s">
        <v>4775</v>
      </c>
      <c r="C1408" s="16" t="s">
        <v>4779</v>
      </c>
      <c r="D1408" s="16" t="s">
        <v>4777</v>
      </c>
      <c r="E1408" s="18">
        <v>44183</v>
      </c>
      <c r="F1408" s="16" t="s">
        <v>1175</v>
      </c>
      <c r="G1408" s="16" t="s">
        <v>74</v>
      </c>
      <c r="H1408" s="16" t="s">
        <v>81</v>
      </c>
      <c r="I1408" s="16" t="s">
        <v>155</v>
      </c>
      <c r="J1408" s="16" t="s">
        <v>2463</v>
      </c>
      <c r="K1408" s="16" t="s">
        <v>69</v>
      </c>
      <c r="L1408" s="16" t="s">
        <v>85</v>
      </c>
      <c r="M1408" s="19">
        <v>4470000</v>
      </c>
      <c r="N1408" s="19">
        <v>4470000</v>
      </c>
      <c r="O1408" s="20" t="s">
        <v>4778</v>
      </c>
      <c r="P1408" s="21">
        <v>5900155016460</v>
      </c>
      <c r="Q1408" s="20" t="s">
        <v>72</v>
      </c>
      <c r="R1408" s="16" t="str">
        <f t="shared" si="358"/>
        <v>ADF Including TSF</v>
      </c>
      <c r="S1408" s="16" t="str">
        <f t="shared" si="376"/>
        <v>A</v>
      </c>
      <c r="T1408" s="16" t="str">
        <f t="shared" si="374"/>
        <v>ADF Countries</v>
      </c>
      <c r="U1408" s="16" t="str">
        <f t="shared" si="359"/>
        <v>Transition States</v>
      </c>
      <c r="V1408" s="22" t="str">
        <f>IF(ISNUMBER(MATCH(A1408, {"Gabon","Sudan","Niger","Mali","Burkina Faso","Guinea"}, 0)), "De Facto Countries", "Non-De Facto Countries")</f>
        <v>Non-De Facto Countries</v>
      </c>
      <c r="W1408" s="16" t="str">
        <f t="shared" si="370"/>
        <v>East</v>
      </c>
      <c r="X1408" s="16" t="str">
        <f t="shared" si="371"/>
        <v>Agriculture</v>
      </c>
      <c r="Y1408" s="23">
        <f>Table2[[#This Row],[Approved Amount_UA Equivalent]]</f>
        <v>4470000</v>
      </c>
      <c r="AD1408" s="23">
        <f>SUM(Table2[[#This Row],[Feed Africa ]:[Improve Quality Of Life ]])</f>
        <v>4470000</v>
      </c>
      <c r="AE1408" s="16" t="b">
        <f>Table2[[#This Row],[Total HI5]]=Table2[[#This Row],[Approved Amount_UA Equivalent]]</f>
        <v>1</v>
      </c>
      <c r="AF1408" s="24">
        <v>40</v>
      </c>
      <c r="AG1408" s="20" t="str">
        <f t="shared" si="360"/>
        <v>ISP and Investment Project</v>
      </c>
      <c r="AH1408" s="24" t="e">
        <f>VLOOKUP(Table2[[#This Row],[SAP Code]],[25]DATA!$A:$G,7,FALSE)</f>
        <v>#N/A</v>
      </c>
      <c r="AI1408" s="20" t="str">
        <f t="shared" si="361"/>
        <v>Infrastructure</v>
      </c>
      <c r="AJ1408" s="25" t="s">
        <v>157</v>
      </c>
      <c r="AK1408" s="25" t="s">
        <v>74</v>
      </c>
      <c r="AL1408" s="23" t="str" cm="1">
        <f t="array" ref="AL1408">_xlfn.SWITCH(AK1408,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08" s="26">
        <v>1</v>
      </c>
      <c r="AN1408" s="25" t="str">
        <f t="shared" si="369"/>
        <v>Sovereign</v>
      </c>
      <c r="AO1408" s="27">
        <v>0.5</v>
      </c>
      <c r="AP1408" s="23">
        <f>Table2[[#This Row],[Approved Amount_UA Equivalent]]/1000000</f>
        <v>4.47</v>
      </c>
      <c r="AQ1408" s="19">
        <f t="shared" si="362"/>
        <v>5.9488547999999994</v>
      </c>
      <c r="AR1408" s="23" t="str">
        <f t="shared" si="363"/>
        <v>1-10</v>
      </c>
      <c r="AS1408" s="23" t="str">
        <f t="shared" si="364"/>
        <v>1-20</v>
      </c>
      <c r="AT1408" s="23" t="str">
        <f t="shared" si="365"/>
        <v>1-40</v>
      </c>
      <c r="AU1408" s="23" t="str">
        <f t="shared" si="366"/>
        <v>&lt;1-50 Mn</v>
      </c>
      <c r="AV1408" s="23">
        <f>Table2[[#This Row],[Amount]]</f>
        <v>4470000</v>
      </c>
      <c r="AW1408" s="23" t="str">
        <f t="shared" si="367"/>
        <v>Dec 2020</v>
      </c>
      <c r="AX1408" s="28">
        <f>IFERROR(VLOOKUP(Table2[[#This Row],[SAP Code]],[26]_16!A:B,2,FALSE),0)</f>
        <v>0</v>
      </c>
      <c r="AY1408" s="28">
        <f>IFERROR(VLOOKUP(Table2[[#This Row],[SAP Code]],[26]_16!D:E,2,FALSE)/ 1000000, 0)</f>
        <v>0</v>
      </c>
      <c r="AZ1408" s="28">
        <f>IFERROR(VLOOKUP(Table2[[#This Row],[SAP Code]],[26]_16!G:H,2,FALSE)/ 1000000, 0)</f>
        <v>0</v>
      </c>
      <c r="BA1408" s="28">
        <f>IFERROR(VLOOKUP(Table2[[#This Row],[SAP Code]],[26]_16!J:K,2,FALSE)/ 1000000, 0)</f>
        <v>0</v>
      </c>
      <c r="BB1408" s="28">
        <f>IFERROR(VLOOKUP(Table2[[#This Row],[SAP Code]],[26]_16!M:N,2,FALSE)/ 1000000, 0)</f>
        <v>0</v>
      </c>
      <c r="BC1408" s="28">
        <f>IFERROR(VLOOKUP(Table2[[#This Row],[SAP Code]],[26]_16!P:Q,2,FALSE),0)</f>
        <v>0</v>
      </c>
      <c r="BD1408" s="28">
        <f>IFERROR(VLOOKUP(Table2[[#This Row],[SAP Code]],[26]_16!S:T,2,FALSE),0)</f>
        <v>3</v>
      </c>
      <c r="BE1408" s="28">
        <f>IFERROR(VLOOKUP(Table2[[#This Row],[SAP Code]],[26]_16!V:W,2,FALSE)/ 1000000, 0)</f>
        <v>0</v>
      </c>
      <c r="BF1408" s="28">
        <f>IFERROR(VLOOKUP(Table2[[#This Row],[SAP Code]],[26]_16!Y:Z,2,FALSE)/ 1000000, 0)</f>
        <v>0</v>
      </c>
      <c r="BG1408" s="28" t="str">
        <f>IFERROR(VLOOKUP(Table2[[#This Row],[SAP Code]],[26]port!$A:$AD,30,FALSE),"unknown")</f>
        <v>OnGo</v>
      </c>
      <c r="BH1408" s="29" t="str">
        <f t="shared" si="368"/>
        <v>Ongoing</v>
      </c>
      <c r="BI1408" s="16"/>
    </row>
    <row r="1409" spans="1:61" ht="17.100000000000001" customHeight="1">
      <c r="A1409" s="16" t="s">
        <v>141</v>
      </c>
      <c r="B1409" s="16" t="s">
        <v>4780</v>
      </c>
      <c r="C1409" s="16" t="s">
        <v>4781</v>
      </c>
      <c r="D1409" s="16" t="s">
        <v>4782</v>
      </c>
      <c r="E1409" s="18">
        <v>44183</v>
      </c>
      <c r="F1409" s="16" t="s">
        <v>4783</v>
      </c>
      <c r="G1409" s="16" t="s">
        <v>107</v>
      </c>
      <c r="H1409" s="37" t="s">
        <v>213</v>
      </c>
      <c r="I1409" s="16" t="s">
        <v>102</v>
      </c>
      <c r="J1409" s="16" t="s">
        <v>4773</v>
      </c>
      <c r="K1409" s="16" t="s">
        <v>69</v>
      </c>
      <c r="L1409" s="16" t="s">
        <v>70</v>
      </c>
      <c r="M1409" s="19">
        <v>1024000</v>
      </c>
      <c r="N1409" s="19">
        <v>716038.85070170404</v>
      </c>
      <c r="O1409" s="20" t="s">
        <v>4784</v>
      </c>
      <c r="P1409" s="21" t="s">
        <v>147</v>
      </c>
      <c r="Q1409" s="20" t="s">
        <v>72</v>
      </c>
      <c r="R1409" s="16" t="str">
        <f t="shared" si="358"/>
        <v>OTHERS</v>
      </c>
      <c r="S1409" s="16" t="str">
        <f t="shared" si="376"/>
        <v>H</v>
      </c>
      <c r="T1409" s="16" t="str">
        <f t="shared" si="374"/>
        <v>Multinational</v>
      </c>
      <c r="U1409" s="16" t="str">
        <f t="shared" si="359"/>
        <v>Multinational</v>
      </c>
      <c r="V1409" s="22" t="str">
        <f>IF(ISNUMBER(MATCH(A1409, {"Gabon","Sudan","Niger","Mali","Burkina Faso","Guinea"}, 0)), "De Facto Countries", "Non-De Facto Countries")</f>
        <v>Non-De Facto Countries</v>
      </c>
      <c r="W1409" s="16" t="str">
        <f t="shared" si="370"/>
        <v>Multi</v>
      </c>
      <c r="X1409" s="16" t="str">
        <f t="shared" si="371"/>
        <v>Finance</v>
      </c>
      <c r="Y1409" s="23"/>
      <c r="AA1409" s="23">
        <f>Table2[[#This Row],[Approved Amount_UA Equivalent]]</f>
        <v>716038.85070170404</v>
      </c>
      <c r="AD1409" s="23">
        <f>SUM(Table2[[#This Row],[Feed Africa ]:[Improve Quality Of Life ]])</f>
        <v>716038.85070170404</v>
      </c>
      <c r="AE1409" s="16" t="b">
        <f>Table2[[#This Row],[Total HI5]]=Table2[[#This Row],[Approved Amount_UA Equivalent]]</f>
        <v>1</v>
      </c>
      <c r="AF1409" s="24">
        <v>40</v>
      </c>
      <c r="AG1409" s="20" t="str">
        <f t="shared" si="360"/>
        <v>ISP and Investment Project</v>
      </c>
      <c r="AH1409" s="24" t="e">
        <f>VLOOKUP(Table2[[#This Row],[SAP Code]],[25]DATA!$A:$G,7,FALSE)</f>
        <v>#N/A</v>
      </c>
      <c r="AI1409" s="20" t="str">
        <f t="shared" si="361"/>
        <v>Other Investment</v>
      </c>
      <c r="AJ1409" s="25" t="s">
        <v>106</v>
      </c>
      <c r="AK1409" s="25" t="s">
        <v>107</v>
      </c>
      <c r="AL1409" s="23" t="str" cm="1">
        <f t="array" ref="AL1409">_xlfn.SWITCH(AK1409,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09" s="26">
        <v>1</v>
      </c>
      <c r="AN1409" s="25" t="str">
        <f t="shared" si="369"/>
        <v>Sovereign</v>
      </c>
      <c r="AO1409" s="27">
        <v>1</v>
      </c>
      <c r="AP1409" s="23">
        <f>Table2[[#This Row],[Approved Amount_UA Equivalent]]/1000000</f>
        <v>0.71603885070170403</v>
      </c>
      <c r="AQ1409" s="19">
        <f t="shared" si="362"/>
        <v>0.95293314406785579</v>
      </c>
      <c r="AR1409" s="23" t="str">
        <f t="shared" si="363"/>
        <v>1-10</v>
      </c>
      <c r="AS1409" s="23" t="str">
        <f t="shared" si="364"/>
        <v>1-20</v>
      </c>
      <c r="AT1409" s="23" t="str">
        <f t="shared" si="365"/>
        <v>1-40</v>
      </c>
      <c r="AU1409" s="23" t="str">
        <f t="shared" si="366"/>
        <v>&lt;1-50 Mn</v>
      </c>
      <c r="AV1409" s="23">
        <f>Table2[[#This Row],[Amount]]</f>
        <v>1024000</v>
      </c>
      <c r="AW1409" s="23" t="str">
        <f t="shared" si="367"/>
        <v>Dec 2020</v>
      </c>
      <c r="AX1409" s="28">
        <f>IFERROR(VLOOKUP(Table2[[#This Row],[SAP Code]],[26]_16!A:B,2,FALSE),0)</f>
        <v>0</v>
      </c>
      <c r="AY1409" s="28">
        <f>IFERROR(VLOOKUP(Table2[[#This Row],[SAP Code]],[26]_16!D:E,2,FALSE)/ 1000000, 0)</f>
        <v>0</v>
      </c>
      <c r="AZ1409" s="28">
        <f>IFERROR(VLOOKUP(Table2[[#This Row],[SAP Code]],[26]_16!G:H,2,FALSE)/ 1000000, 0)</f>
        <v>0</v>
      </c>
      <c r="BA1409" s="28">
        <f>IFERROR(VLOOKUP(Table2[[#This Row],[SAP Code]],[26]_16!J:K,2,FALSE)/ 1000000, 0)</f>
        <v>0</v>
      </c>
      <c r="BB1409" s="28">
        <f>IFERROR(VLOOKUP(Table2[[#This Row],[SAP Code]],[26]_16!M:N,2,FALSE)/ 1000000, 0)</f>
        <v>0</v>
      </c>
      <c r="BC1409" s="28">
        <f>IFERROR(VLOOKUP(Table2[[#This Row],[SAP Code]],[26]_16!P:Q,2,FALSE),0)</f>
        <v>0</v>
      </c>
      <c r="BD1409" s="28">
        <f>IFERROR(VLOOKUP(Table2[[#This Row],[SAP Code]],[26]_16!S:T,2,FALSE),0)</f>
        <v>0.23892711</v>
      </c>
      <c r="BE1409" s="28">
        <f>IFERROR(VLOOKUP(Table2[[#This Row],[SAP Code]],[26]_16!V:W,2,FALSE)/ 1000000, 0)</f>
        <v>0.37119413000000001</v>
      </c>
      <c r="BF1409" s="28">
        <f>IFERROR(VLOOKUP(Table2[[#This Row],[SAP Code]],[26]_16!Y:Z,2,FALSE)/ 1000000, 0)</f>
        <v>0</v>
      </c>
      <c r="BG1409" s="28" t="str">
        <f>IFERROR(VLOOKUP(Table2[[#This Row],[SAP Code]],[26]port!$A:$AD,30,FALSE),"unknown")</f>
        <v>OnGo</v>
      </c>
      <c r="BH1409" s="29" t="str">
        <f t="shared" si="368"/>
        <v>Ongoing</v>
      </c>
      <c r="BI1409" s="16"/>
    </row>
    <row r="1410" spans="1:61" ht="17.100000000000001" customHeight="1">
      <c r="A1410" s="16" t="s">
        <v>141</v>
      </c>
      <c r="B1410" s="16" t="s">
        <v>4785</v>
      </c>
      <c r="C1410" s="16" t="s">
        <v>4786</v>
      </c>
      <c r="D1410" s="16" t="s">
        <v>4787</v>
      </c>
      <c r="E1410" s="18">
        <v>44183</v>
      </c>
      <c r="F1410" s="16" t="s">
        <v>4788</v>
      </c>
      <c r="G1410" s="16" t="s">
        <v>4789</v>
      </c>
      <c r="H1410" s="37" t="s">
        <v>213</v>
      </c>
      <c r="I1410" s="16" t="s">
        <v>102</v>
      </c>
      <c r="J1410" s="16" t="s">
        <v>4790</v>
      </c>
      <c r="K1410" s="16" t="s">
        <v>69</v>
      </c>
      <c r="L1410" s="16" t="s">
        <v>70</v>
      </c>
      <c r="M1410" s="19">
        <v>25000000</v>
      </c>
      <c r="N1410" s="19">
        <v>17481417.253459573</v>
      </c>
      <c r="O1410" s="20" t="s">
        <v>4791</v>
      </c>
      <c r="P1410" s="21" t="s">
        <v>243</v>
      </c>
      <c r="Q1410" s="20" t="s">
        <v>72</v>
      </c>
      <c r="R1410" s="16" t="str">
        <f t="shared" ref="R1410:R1473" si="377">IF(J1410="ADB","ADB Public",IF(J1410="ADB Private Sector","ADB Private",IF(J1410="ADF","ADF Including TSF",IF(J1410="Africa Growing Together Fund (AGTF)","AGTF",IF(J1410="Climate Investment Funds (CIF)","CIF",IF(J1410="Climate Investment Funds (CIF) - CTF","CIF",IF(J1410="Climate Investment Funds (CIF) - SCF - FIP","CIF",IF(J1410="Climate Investment Funds (CIF) - SCF - SREP","CIF",IF(J1410="ClimDev-Africa Special Fund (CDSF)","ClimDev",IF(J1410="Global Environment Facility (GEF)","GEF",IF(J1410="Multi-Donor Trust Fund for Zimbabwe (ZIM-FUND)","ZimFund",IF(J1410="NTF","NTF",IF(J1410="Sustainable Energy Fund for Africa (SEFA)","SEFA",IF(J1410="Technical Assistance Fund for Middle Income Countries (MIC-TAF)","MICTAF",IF(J1410="Transition Support Facility (TSF)","ADF Including TSF",IF(J1410="Transition Support Facility (TSF) - ACW (Pillar II)","ADF Including TSF",IF(J1410="Transition Support Facility (TSF) - SSW","ADF Including TSF",IF(J1410="Transition Support Facility (TSF) - SSW (Pillar I)","ADF Including TSF",IF(J1410="Transition Support Facility (TSF) - SSW (Pillar I) - SIF","ADF Including TSF",IF(J1410="Transition Support Facility (TSF) - SSW (Pillar I) - Unallocated Reserve","ADF Including TSF",IF(J1410="Transition Support Facility (TSF) - SSW (Pillar I) - Unallocated Reserves","ADF Including TSF",IF(J1410="Transition Support Facility (TSF) - TSW (Pillar III)","ADF Including TSF",IF(J1410="Transition Support Facility (TSF) - Unallocated Reserves","ADF Including TSF","OTHERS")))))))))))))))))))))))</f>
        <v>OTHERS</v>
      </c>
      <c r="S1410" s="16" t="str">
        <f t="shared" si="376"/>
        <v>H</v>
      </c>
      <c r="T1410" s="16" t="str">
        <f t="shared" si="374"/>
        <v>Multinational</v>
      </c>
      <c r="U1410" s="16" t="str">
        <f t="shared" ref="U1410:U1473" si="378">IF(A1410="Algeria","Non-Transition States",
IF(A1410="Angola","Non-Transition States",
IF(A1410="Benin","Non-Transition States",
IF(A1410="Botswana","Non-Transition States",
IF(A1410="Burkina Faso","Transition States",
IF(A1410="Burundi","Transition States",
IF(A1410="Cameroon","Non-Transition States",
IF(A1410="Cape Verde","Non-Transition States",
IF(A1410="Central African Republic","Transition States",
IF(A1410="Centrafrique","Transition States",
IF(A1410="Chad","Transition States",
IF(A1410="Comoros","Transition States",
IF(A1410="Congo CG","Non-Transition States",
IF(A1410="Congo","Non-Transition States",
IF(A1410="Côte D'Ivoire","Non-Transition States",
IF(A1410="Dem Rep Congo","Transition States",
IF(A1410="DEMOCRATIC REPUBLIC OF THE CONGO","Transition States",
IF(A1410="Djibouti","Transition States",
IF(A1410="Egypt","Non-Transition States",
IF(A1410="Eq Guinea","Non-Transition States",
IF(A1410="Equatorial Guinea","Non-Transition States",
IF(A1410="Eritrea","Transition States",
IF(A1410="Swaziland","Non-Transition States",
IF(A1410="Eswatini","Non-Transition States",
IF(A1410="Ethiopia","Non-Transition States",
IF(A1410="Gabon","Non-Transition States",
IF(A1410="Gambia","Transition States",
IF(A1410="Ghana","Non-Transition States",
IF(A1410="Guinea","Transition States",
IF(A1410="Guinea-Bissau","Transition States",
IF(A1410="Kenya","Non-Transition States",
IF(A1410="Lesotho","Non-Transition States",
IF(A1410="Liberia","Transition States",
IF(A1410="Libya","Non-Transition States",
IF(A1410="Madagascar","Transition States",
IF(A1410="Malawi","Non-Transition States",
IF(A1410="Mali","Transition States",
IF(A1410="Mauritania","Non-Transition States",
IF(A1410="Mauritius","Non-Transition States",
IF(A1410="Morocco","Non-Transition States",
IF(A1410="Mozambique","Transition States",
IF(A1410="Multi","Multinational",
IF(A1410="Multinational","Multinational",
IF(A1410="Namibia","Non-Transition States",
IF(A1410="Niger","Transition States",
IF(A1410="Nigeria","Non-Transition States",
IF(A1410="Rwanda","Non-Transition States",
IF(A1410="Sao Tome &amp; Principe","Non-Transition States",
IF(A1410="Sao Tome","Non-Transition States",
IF(A1410="Senegal","Non-Transition States",
IF(A1410="Seychelles","Non-Transition States",
IF(A1410="Sierra Leone","Transition States",
IF(A1410="Somalia","Transition States",
IF(A1410="South Africa","Non-Transition States",
IF(A1410="South Sudan","Transition States",
IF(A1410="Sudan","Transition States",
IF(A1410="Tanzania","Non-Transition States",
IF(A1410="Togo","Transition States",
IF(A1410="Tunisia","Non-Transition States",
IF(A1410="Uganda","Non-Transition States",
IF(A1410="Zambia","Non-Transition States",
IF(A1410="Zimbabwe","Transition States",
IF(A1410="Multi-Countries","Multinational","")))))))))))))))))))))))))))))))))))))))))))))))))))))))))))))))</f>
        <v>Multinational</v>
      </c>
      <c r="V1410" s="22" t="str">
        <f>IF(ISNUMBER(MATCH(A1410, {"Gabon","Sudan","Niger","Mali","Burkina Faso","Guinea"}, 0)), "De Facto Countries", "Non-De Facto Countries")</f>
        <v>Non-De Facto Countries</v>
      </c>
      <c r="W1410" s="16" t="str">
        <f t="shared" si="370"/>
        <v>Multi</v>
      </c>
      <c r="X1410" s="16" t="str">
        <f t="shared" si="371"/>
        <v>Finance</v>
      </c>
      <c r="Y1410" s="23"/>
      <c r="AA1410" s="23">
        <f>Table2[[#This Row],[Approved Amount_UA Equivalent]]</f>
        <v>17481417.253459573</v>
      </c>
      <c r="AD1410" s="23">
        <f>SUM(Table2[[#This Row],[Feed Africa ]:[Improve Quality Of Life ]])</f>
        <v>17481417.253459573</v>
      </c>
      <c r="AE1410" s="16" t="b">
        <f>Table2[[#This Row],[Total HI5]]=Table2[[#This Row],[Approved Amount_UA Equivalent]]</f>
        <v>1</v>
      </c>
      <c r="AF1410" s="24">
        <v>10</v>
      </c>
      <c r="AG1410" s="20" t="str">
        <f t="shared" ref="AG1410:AG1473" si="379">IF(AF1410=10,"Investment Project",IF(AF1410=11,"Line of Credit",IF(AF1410=12,"Investment Project",IF(AF1410=13,"Investment Project",IF(AF1410=20,"Policy and Result Based Op",IF(AF1410=21,"Policy and Result Based Op",IF(AF1410=22,"Restructuring",IF(AF1410=23,"Policy and Result Based Op",IF(AF1410=32,"Technical Assistance &amp; Study",IF(AF1410=40,"ISP and Investment Project",IF(AF1410=41,"ISP and Investment Project",IF(AF1410=42,"Investment Project",IF(AF1410=43,"Technical Assistance &amp; Study",IF(AF1410=44,"Institutional Support",IF(AF1410=46,"Institutional Support",IF(AF1410=50,"Emergency Assistance",IF(AF1410=51,"Emergency Assistance",IF(AF1410=70,"Equity and Guarantee",IF(AF1410=75,"Equity and Guarantee",IF(AF1410=82,"Micro Financing",IF(AF1410=83,"Policy and Result Based Op",IF(AF1410=84,"ISP and Investment Project",IF(AF1410=85,"ISP and Investment Project",IF(AF1410=86,"Technical Assistance &amp; Study",IF(AF1410=90,"Investment Project",IF(AF1410=30,"Investment Project",""))))))))))))))))))))))))))</f>
        <v>Investment Project</v>
      </c>
      <c r="AH1410" s="24" t="e">
        <f>VLOOKUP(Table2[[#This Row],[SAP Code]],[25]DATA!$A:$G,7,FALSE)</f>
        <v>#N/A</v>
      </c>
      <c r="AI1410" s="20" t="str">
        <f t="shared" ref="AI1410:AI1473" si="380">IF(AG1410="Policy and Result Based Op","Policy-Based Lending",
IF(AND(X1410="Agriculture",OR(AG1410="ISP and Investment Project",AG1410="Investment Project")),"Infrastructure",
IF(AND(X1410="Environment",OR(AG1410="ISP and Investment Project",AG1410="Investment Project")),"Infrastructure",
IF(AND(X1410="ICT",OR(AG1410="ISP and Investment Project",AG1410="Investment Project")),"Infrastructure",
IF(AND(X1410="Power",OR(AG1410="ISP and Investment Project",AG1410="Investment Project")),"Infrastructure",
IF(AND(X1410="Transport",OR(AG1410="ISP and Investment Project",AG1410="Investment Project")),"Infrastructure",
IF(AND(X1410="Urban Developm.",OR(AG1410="ISP and Investment Project",AG1410="Investment Project")),"Infrastructure",
IF(AND(X1410="WASH Sector",OR(AG1410="ISP and Investment Project",AG1410="Investment Project")),"Infrastructure","Other Investment"))))))))</f>
        <v>Other Investment</v>
      </c>
      <c r="AJ1410" s="25" t="s">
        <v>106</v>
      </c>
      <c r="AK1410" s="25" t="s">
        <v>4789</v>
      </c>
      <c r="AL1410" s="23" t="str" cm="1">
        <f t="array" ref="AL1410">_xlfn.SWITCH(AK1410,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10" s="26">
        <v>2</v>
      </c>
      <c r="AN1410" s="25" t="str">
        <f t="shared" si="369"/>
        <v>Non-Sovereign</v>
      </c>
      <c r="AO1410" s="27">
        <v>1</v>
      </c>
      <c r="AP1410" s="23">
        <f>Table2[[#This Row],[Approved Amount_UA Equivalent]]/1000000</f>
        <v>17.481417253459572</v>
      </c>
      <c r="AQ1410" s="19">
        <f t="shared" ref="AQ1410:AQ1473" si="381">(N1410*1.33084)/1000000</f>
        <v>23.264969337594138</v>
      </c>
      <c r="AR1410" s="23" t="str">
        <f t="shared" ref="AR1410:AR1473" si="382">ROUNDUP(AP1410/10,0)*10-9&amp;"-"&amp;ROUNDUP(AP1410/10,0)*10</f>
        <v>11-20</v>
      </c>
      <c r="AS1410" s="23" t="str">
        <f t="shared" ref="AS1410:AS1473" si="383">ROUNDUP(AP1410/20,0)*20-19&amp;"-"&amp;ROUNDUP(AP1410/20,0)*20</f>
        <v>1-20</v>
      </c>
      <c r="AT1410" s="23" t="str">
        <f t="shared" ref="AT1410:AT1473" si="384">ROUNDUP(AP1410/40,0)*40-39&amp;"-"&amp;ROUNDUP(AP1410/40,0)*40</f>
        <v>1-40</v>
      </c>
      <c r="AU1410" s="23" t="str">
        <f t="shared" ref="AU1410:AU1473" si="385">IF(AP1410&lt;=50,"&lt;1-50 Mn",IF(AP1410&lt;=100,"50-100 Mn",IF(AP1410&lt;=200,"100-200 Mn",IF(AP1410&lt;=300,"100-300 Mn","&gt;300 Mn"))))</f>
        <v>&lt;1-50 Mn</v>
      </c>
      <c r="AV1410" s="23">
        <f>Table2[[#This Row],[Amount]]</f>
        <v>25000000</v>
      </c>
      <c r="AW1410" s="23" t="str">
        <f t="shared" ref="AW1410:AW1473" si="386">TEXT(E1410, "mmm yyyy")</f>
        <v>Dec 2020</v>
      </c>
      <c r="AX1410" s="28">
        <f>IFERROR(VLOOKUP(Table2[[#This Row],[SAP Code]],[26]_16!A:B,2,FALSE),0)</f>
        <v>0</v>
      </c>
      <c r="AY1410" s="28">
        <f>IFERROR(VLOOKUP(Table2[[#This Row],[SAP Code]],[26]_16!D:E,2,FALSE)/ 1000000, 0)</f>
        <v>0</v>
      </c>
      <c r="AZ1410" s="28">
        <f>IFERROR(VLOOKUP(Table2[[#This Row],[SAP Code]],[26]_16!G:H,2,FALSE)/ 1000000, 0)</f>
        <v>0</v>
      </c>
      <c r="BA1410" s="28">
        <f>IFERROR(VLOOKUP(Table2[[#This Row],[SAP Code]],[26]_16!J:K,2,FALSE)/ 1000000, 0)</f>
        <v>0</v>
      </c>
      <c r="BB1410" s="28">
        <f>IFERROR(VLOOKUP(Table2[[#This Row],[SAP Code]],[26]_16!M:N,2,FALSE)/ 1000000, 0)</f>
        <v>0</v>
      </c>
      <c r="BC1410" s="28">
        <f>IFERROR(VLOOKUP(Table2[[#This Row],[SAP Code]],[26]_16!P:Q,2,FALSE),0)</f>
        <v>0</v>
      </c>
      <c r="BD1410" s="28">
        <f>IFERROR(VLOOKUP(Table2[[#This Row],[SAP Code]],[26]_16!S:T,2,FALSE),0)</f>
        <v>0</v>
      </c>
      <c r="BE1410" s="28">
        <f>IFERROR(VLOOKUP(Table2[[#This Row],[SAP Code]],[26]_16!V:W,2,FALSE)/ 1000000, 0)</f>
        <v>0</v>
      </c>
      <c r="BF1410" s="28">
        <f>IFERROR(VLOOKUP(Table2[[#This Row],[SAP Code]],[26]_16!Y:Z,2,FALSE)/ 1000000, 0)</f>
        <v>0</v>
      </c>
      <c r="BG1410" s="28" t="str">
        <f>IFERROR(VLOOKUP(Table2[[#This Row],[SAP Code]],[26]port!$A:$AD,30,FALSE),"unknown")</f>
        <v>unknown</v>
      </c>
      <c r="BH1410" s="29" t="str">
        <f t="shared" ref="BH1410:BH1473" si="387">IF(BG1410="ABAN", "Number of operations Cancelled before completion",
IF(OR(BG1410="APVD", BG1410="OnGo"), "Ongoing",
IF(OR(BG1410="CLSD", BG1410="COMP"), "Number of operations completed out of the net approved of that year",
IF(BG1410="TERM", "Number of operations Cancelled before completion",
IF(BG1410="unknown", "Unknown", "Not Defined")))))</f>
        <v>Unknown</v>
      </c>
      <c r="BI1410" s="16"/>
    </row>
    <row r="1411" spans="1:61" ht="17.100000000000001" customHeight="1">
      <c r="A1411" s="16" t="s">
        <v>95</v>
      </c>
      <c r="B1411" s="16" t="s">
        <v>4792</v>
      </c>
      <c r="C1411" s="16" t="s">
        <v>4793</v>
      </c>
      <c r="D1411" s="16" t="s">
        <v>4794</v>
      </c>
      <c r="E1411" s="18">
        <v>44183</v>
      </c>
      <c r="F1411" s="16" t="s">
        <v>383</v>
      </c>
      <c r="G1411" s="16" t="s">
        <v>1997</v>
      </c>
      <c r="H1411" s="16" t="s">
        <v>101</v>
      </c>
      <c r="I1411" s="16" t="s">
        <v>82</v>
      </c>
      <c r="J1411" s="16" t="s">
        <v>3056</v>
      </c>
      <c r="K1411" s="16" t="s">
        <v>69</v>
      </c>
      <c r="L1411" s="16" t="s">
        <v>70</v>
      </c>
      <c r="M1411" s="19">
        <v>2500000</v>
      </c>
      <c r="N1411" s="19">
        <v>1748141.7253459571</v>
      </c>
      <c r="O1411" s="20" t="s">
        <v>2814</v>
      </c>
      <c r="P1411" s="21" t="s">
        <v>243</v>
      </c>
      <c r="Q1411" s="20" t="s">
        <v>72</v>
      </c>
      <c r="R1411" s="16" t="str">
        <f t="shared" si="377"/>
        <v>OTHERS</v>
      </c>
      <c r="S1411" s="16" t="str">
        <f t="shared" si="376"/>
        <v>F</v>
      </c>
      <c r="T1411" s="16" t="str">
        <f t="shared" si="374"/>
        <v>Blend Countries</v>
      </c>
      <c r="U1411" s="16" t="str">
        <f t="shared" si="378"/>
        <v>Non-Transition States</v>
      </c>
      <c r="V1411" s="22" t="str">
        <f>IF(ISNUMBER(MATCH(A1411, {"Gabon","Sudan","Niger","Mali","Burkina Faso","Guinea"}, 0)), "De Facto Countries", "Non-De Facto Countries")</f>
        <v>Non-De Facto Countries</v>
      </c>
      <c r="W1411" s="16" t="str">
        <f t="shared" si="370"/>
        <v>South</v>
      </c>
      <c r="X1411" s="16" t="str">
        <f t="shared" si="371"/>
        <v>Power</v>
      </c>
      <c r="Y1411" s="23"/>
      <c r="Z1411" s="23">
        <f>Table2[[#This Row],[Approved Amount_UA Equivalent]]</f>
        <v>1748141.7253459571</v>
      </c>
      <c r="AD1411" s="23">
        <f>SUM(Table2[[#This Row],[Feed Africa ]:[Improve Quality Of Life ]])</f>
        <v>1748141.7253459571</v>
      </c>
      <c r="AE1411" s="16" t="b">
        <f>Table2[[#This Row],[Total HI5]]=Table2[[#This Row],[Approved Amount_UA Equivalent]]</f>
        <v>1</v>
      </c>
      <c r="AF1411" s="24">
        <v>10</v>
      </c>
      <c r="AG1411" s="20" t="str">
        <f t="shared" si="379"/>
        <v>Investment Project</v>
      </c>
      <c r="AH1411" s="24" t="e">
        <f>VLOOKUP(Table2[[#This Row],[SAP Code]],[25]DATA!$A:$G,7,FALSE)</f>
        <v>#N/A</v>
      </c>
      <c r="AI1411" s="20" t="str">
        <f t="shared" si="380"/>
        <v>Infrastructure</v>
      </c>
      <c r="AJ1411" s="25" t="s">
        <v>89</v>
      </c>
      <c r="AK1411" s="25" t="s">
        <v>1997</v>
      </c>
      <c r="AL1411" s="23" t="str" cm="1">
        <f t="array" ref="AL1411">_xlfn.SWITCH(AK1411,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11" s="26">
        <v>1</v>
      </c>
      <c r="AN1411" s="25" t="str">
        <f t="shared" ref="AN1411:AN1474" si="388">IF(AM1411=1,"Sovereign",IF(AM1411&gt;=2,"Non-Sovereign",""))</f>
        <v>Sovereign</v>
      </c>
      <c r="AO1411" s="27">
        <v>1</v>
      </c>
      <c r="AP1411" s="23">
        <f>Table2[[#This Row],[Approved Amount_UA Equivalent]]/1000000</f>
        <v>1.748141725345957</v>
      </c>
      <c r="AQ1411" s="19">
        <f t="shared" si="381"/>
        <v>2.3264969337594135</v>
      </c>
      <c r="AR1411" s="23" t="str">
        <f t="shared" si="382"/>
        <v>1-10</v>
      </c>
      <c r="AS1411" s="23" t="str">
        <f t="shared" si="383"/>
        <v>1-20</v>
      </c>
      <c r="AT1411" s="23" t="str">
        <f t="shared" si="384"/>
        <v>1-40</v>
      </c>
      <c r="AU1411" s="23" t="str">
        <f t="shared" si="385"/>
        <v>&lt;1-50 Mn</v>
      </c>
      <c r="AV1411" s="23">
        <f>Table2[[#This Row],[Amount]]</f>
        <v>2500000</v>
      </c>
      <c r="AW1411" s="23" t="str">
        <f t="shared" si="386"/>
        <v>Dec 2020</v>
      </c>
      <c r="AX1411" s="28">
        <f>IFERROR(VLOOKUP(Table2[[#This Row],[SAP Code]],[26]_16!A:B,2,FALSE),0)</f>
        <v>0</v>
      </c>
      <c r="AY1411" s="28">
        <f>IFERROR(VLOOKUP(Table2[[#This Row],[SAP Code]],[26]_16!D:E,2,FALSE)/ 1000000, 0)</f>
        <v>0</v>
      </c>
      <c r="AZ1411" s="28">
        <f>IFERROR(VLOOKUP(Table2[[#This Row],[SAP Code]],[26]_16!G:H,2,FALSE)/ 1000000, 0)</f>
        <v>0</v>
      </c>
      <c r="BA1411" s="28">
        <f>IFERROR(VLOOKUP(Table2[[#This Row],[SAP Code]],[26]_16!J:K,2,FALSE)/ 1000000, 0)</f>
        <v>0</v>
      </c>
      <c r="BB1411" s="28">
        <f>IFERROR(VLOOKUP(Table2[[#This Row],[SAP Code]],[26]_16!M:N,2,FALSE)/ 1000000, 0)</f>
        <v>0</v>
      </c>
      <c r="BC1411" s="28">
        <f>IFERROR(VLOOKUP(Table2[[#This Row],[SAP Code]],[26]_16!P:Q,2,FALSE),0)</f>
        <v>0</v>
      </c>
      <c r="BD1411" s="28">
        <f>IFERROR(VLOOKUP(Table2[[#This Row],[SAP Code]],[26]_16!S:T,2,FALSE),0)</f>
        <v>0</v>
      </c>
      <c r="BE1411" s="28">
        <f>IFERROR(VLOOKUP(Table2[[#This Row],[SAP Code]],[26]_16!V:W,2,FALSE)/ 1000000, 0)</f>
        <v>0</v>
      </c>
      <c r="BF1411" s="28">
        <f>IFERROR(VLOOKUP(Table2[[#This Row],[SAP Code]],[26]_16!Y:Z,2,FALSE)/ 1000000, 0)</f>
        <v>0</v>
      </c>
      <c r="BG1411" s="28" t="str">
        <f>IFERROR(VLOOKUP(Table2[[#This Row],[SAP Code]],[26]port!$A:$AD,30,FALSE),"unknown")</f>
        <v>unknown</v>
      </c>
      <c r="BH1411" s="29" t="str">
        <f t="shared" si="387"/>
        <v>Unknown</v>
      </c>
      <c r="BI1411" s="16"/>
    </row>
    <row r="1412" spans="1:61" ht="17.100000000000001" customHeight="1">
      <c r="A1412" s="16" t="s">
        <v>337</v>
      </c>
      <c r="B1412" s="16" t="s">
        <v>4795</v>
      </c>
      <c r="C1412" s="16" t="s">
        <v>4796</v>
      </c>
      <c r="D1412" s="16" t="s">
        <v>4797</v>
      </c>
      <c r="E1412" s="18">
        <v>44186</v>
      </c>
      <c r="F1412" s="16" t="s">
        <v>341</v>
      </c>
      <c r="G1412" s="16" t="s">
        <v>74</v>
      </c>
      <c r="H1412" s="16" t="s">
        <v>101</v>
      </c>
      <c r="I1412" s="16" t="s">
        <v>155</v>
      </c>
      <c r="J1412" s="16" t="s">
        <v>68</v>
      </c>
      <c r="K1412" s="16" t="s">
        <v>69</v>
      </c>
      <c r="L1412" s="16" t="s">
        <v>70</v>
      </c>
      <c r="M1412" s="19">
        <v>686000</v>
      </c>
      <c r="N1412" s="19">
        <v>479690.08943493065</v>
      </c>
      <c r="O1412" s="20" t="s">
        <v>4798</v>
      </c>
      <c r="P1412" s="21" t="s">
        <v>147</v>
      </c>
      <c r="Q1412" s="20" t="s">
        <v>72</v>
      </c>
      <c r="R1412" s="16" t="str">
        <f t="shared" si="377"/>
        <v>OTHERS</v>
      </c>
      <c r="S1412" s="16" t="str">
        <f t="shared" si="376"/>
        <v>A</v>
      </c>
      <c r="T1412" s="16" t="str">
        <f t="shared" si="374"/>
        <v>ADF Countries</v>
      </c>
      <c r="U1412" s="16" t="str">
        <f t="shared" si="378"/>
        <v>Transition States</v>
      </c>
      <c r="V1412" s="22" t="str">
        <f>IF(ISNUMBER(MATCH(A1412, {"Gabon","Sudan","Niger","Mali","Burkina Faso","Guinea"}, 0)), "De Facto Countries", "Non-De Facto Countries")</f>
        <v>Non-De Facto Countries</v>
      </c>
      <c r="W1412" s="16" t="str">
        <f t="shared" ref="W1412:W1475" si="389">IF(A1412="Algeria","North",IF(A1412="Angola","South",IF(A1412="Benin","West",IF(A1412="Botswana","South",IF(A1412="Burkina Faso","West",IF(A1412="Burundi","East",IF(A1412="Cameroon","Central",IF(A1412="Cape Verde","West",IF(A1412="Central African Republic","Central",IF(A1412="Chad","Central",IF(A1412="Comoros","East",IF(A1412="Congo CG","Central",IF(A1412="Côte D'Ivoire","West",IF(A1412="Dem Rep Congo","Central",IF(A1412="Djibouti","East",IF(A1412="Egypt","North",IF(A1412="Equatorial Guinea","Central",IF(A1412="Eritrea","East",IF(A1412="Eswatini","South",IF(A1412="Ethiopia","East",IF(A1412="Gabon","Central",IF(A1412="Gambia","West",IF(A1412="Ghana","West",IF(A1412="Guinea","West",IF(A1412="Guinea-Bissau","West",IF(A1412="Kenya","East",IF(A1412="Lesotho","South",IF(A1412="Liberia","West",IF(A1412="Libya","North",IF(A1412="Madagascar","South",IF(A1412="Malawi","South",IF(A1412="Mali","West",IF(A1412="Mauritania","North",IF(A1412="Mauritius","South",IF(A1412="Morocco","North",IF(A1412="Mozambique","South",IF(A1412="Multinational","Multi",IF(A1412="Namibia","South",IF(A1412="Niger","West",IF(A1412="Nigeria","Nigeria",IF(A1412="Rwanda","East",IF(A1412="Sao Tome &amp; Principe","South",IF(A1412="Senegal","West",IF(A1412="Seychelles","East",IF(A1412="Sierra Leone","West",IF(A1412="Somalia","East",IF(A1412="South Africa","South",IF(A1412="South Sudan","East",IF(A1412="Sudan","East",IF(A1412="Tanzania","East",IF(A1412="Togo","West",IF(A1412="Tunisia","North",IF(A1412="Uganda","East",IF(A1412="Zambia","South",IF(A1412="Zimbabwe","South","Not Listed")))))))))))))))))))))))))))))))))))))))))))))))))))))))</f>
        <v>South</v>
      </c>
      <c r="X1412" s="16" t="str">
        <f t="shared" ref="X1412:X1475" si="390">IF(MID(O1412,6,1)="A","Agriculture",IF(MID(O1412,6,1)="B","Industry",IF(MID(O1412,6,1)="C","Environment",IF(MID(O1412,6,1)="D","Transport",IF(MID(O1412,6,1)="E","WASH Sector",IF(MID(O1412,6,1)="F","Power",IF(MID(O1412,6,1)="G","ICT",IF(MID(O1412,6,1)="H","Finance",IF(MID(O1412,6,1)="I","Social",IF(MID(O1412,6,1)="J","Urban Developm.",IF(MID(O1412,6,1)="K","Multi-Sector","")))))))))))</f>
        <v>Agriculture</v>
      </c>
      <c r="Y1412" s="23">
        <f>Table2[[#This Row],[Approved Amount_UA Equivalent]]</f>
        <v>479690.08943493065</v>
      </c>
      <c r="AD1412" s="23">
        <f>SUM(Table2[[#This Row],[Feed Africa ]:[Improve Quality Of Life ]])</f>
        <v>479690.08943493065</v>
      </c>
      <c r="AE1412" s="16" t="b">
        <f>Table2[[#This Row],[Total HI5]]=Table2[[#This Row],[Approved Amount_UA Equivalent]]</f>
        <v>1</v>
      </c>
      <c r="AF1412" s="24">
        <v>50</v>
      </c>
      <c r="AG1412" s="20" t="str">
        <f t="shared" si="379"/>
        <v>Emergency Assistance</v>
      </c>
      <c r="AH1412" s="24" t="e">
        <f>VLOOKUP(Table2[[#This Row],[SAP Code]],[25]DATA!$A:$G,7,FALSE)</f>
        <v>#N/A</v>
      </c>
      <c r="AI1412" s="20" t="str">
        <f t="shared" si="380"/>
        <v>Other Investment</v>
      </c>
      <c r="AJ1412" s="25" t="s">
        <v>157</v>
      </c>
      <c r="AK1412" s="25" t="s">
        <v>74</v>
      </c>
      <c r="AL1412" s="23" t="str" cm="1">
        <f t="array" ref="AL1412">_xlfn.SWITCH(AK1412,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12" s="26">
        <v>1</v>
      </c>
      <c r="AN1412" s="25" t="str">
        <f t="shared" si="388"/>
        <v>Sovereign</v>
      </c>
      <c r="AO1412" s="27">
        <v>1</v>
      </c>
      <c r="AP1412" s="23">
        <f>Table2[[#This Row],[Approved Amount_UA Equivalent]]/1000000</f>
        <v>0.47969008943493063</v>
      </c>
      <c r="AQ1412" s="19">
        <f t="shared" si="381"/>
        <v>0.63839075862358308</v>
      </c>
      <c r="AR1412" s="23" t="str">
        <f t="shared" si="382"/>
        <v>1-10</v>
      </c>
      <c r="AS1412" s="23" t="str">
        <f t="shared" si="383"/>
        <v>1-20</v>
      </c>
      <c r="AT1412" s="23" t="str">
        <f t="shared" si="384"/>
        <v>1-40</v>
      </c>
      <c r="AU1412" s="23" t="str">
        <f t="shared" si="385"/>
        <v>&lt;1-50 Mn</v>
      </c>
      <c r="AV1412" s="23">
        <f>Table2[[#This Row],[Amount]]</f>
        <v>686000</v>
      </c>
      <c r="AW1412" s="23" t="str">
        <f t="shared" si="386"/>
        <v>Dec 2020</v>
      </c>
      <c r="AX1412" s="28">
        <f>IFERROR(VLOOKUP(Table2[[#This Row],[SAP Code]],[26]_16!A:B,2,FALSE),0)</f>
        <v>0</v>
      </c>
      <c r="AY1412" s="28">
        <f>IFERROR(VLOOKUP(Table2[[#This Row],[SAP Code]],[26]_16!D:E,2,FALSE)/ 1000000, 0)</f>
        <v>0</v>
      </c>
      <c r="AZ1412" s="28">
        <f>IFERROR(VLOOKUP(Table2[[#This Row],[SAP Code]],[26]_16!G:H,2,FALSE)/ 1000000, 0)</f>
        <v>0</v>
      </c>
      <c r="BA1412" s="28">
        <f>IFERROR(VLOOKUP(Table2[[#This Row],[SAP Code]],[26]_16!J:K,2,FALSE)/ 1000000, 0)</f>
        <v>0</v>
      </c>
      <c r="BB1412" s="28">
        <f>IFERROR(VLOOKUP(Table2[[#This Row],[SAP Code]],[26]_16!M:N,2,FALSE)/ 1000000, 0)</f>
        <v>0</v>
      </c>
      <c r="BC1412" s="28">
        <f>IFERROR(VLOOKUP(Table2[[#This Row],[SAP Code]],[26]_16!P:Q,2,FALSE),0)</f>
        <v>0</v>
      </c>
      <c r="BD1412" s="28">
        <f>IFERROR(VLOOKUP(Table2[[#This Row],[SAP Code]],[26]_16!S:T,2,FALSE),0)</f>
        <v>0</v>
      </c>
      <c r="BE1412" s="28">
        <f>IFERROR(VLOOKUP(Table2[[#This Row],[SAP Code]],[26]_16!V:W,2,FALSE)/ 1000000, 0)</f>
        <v>0</v>
      </c>
      <c r="BF1412" s="28">
        <f>IFERROR(VLOOKUP(Table2[[#This Row],[SAP Code]],[26]_16!Y:Z,2,FALSE)/ 1000000, 0)</f>
        <v>0</v>
      </c>
      <c r="BG1412" s="28" t="str">
        <f>IFERROR(VLOOKUP(Table2[[#This Row],[SAP Code]],[26]port!$A:$AD,30,FALSE),"unknown")</f>
        <v>COMP</v>
      </c>
      <c r="BH1412" s="29" t="str">
        <f t="shared" si="387"/>
        <v>Number of operations completed out of the net approved of that year</v>
      </c>
      <c r="BI1412" s="16"/>
    </row>
    <row r="1413" spans="1:61" ht="17.100000000000001" customHeight="1">
      <c r="A1413" s="16" t="s">
        <v>369</v>
      </c>
      <c r="B1413" s="16" t="s">
        <v>4799</v>
      </c>
      <c r="C1413" s="16" t="s">
        <v>4800</v>
      </c>
      <c r="D1413" s="16" t="s">
        <v>4801</v>
      </c>
      <c r="E1413" s="18">
        <v>44221</v>
      </c>
      <c r="F1413" s="16" t="s">
        <v>373</v>
      </c>
      <c r="G1413" s="16" t="s">
        <v>74</v>
      </c>
      <c r="H1413" s="16" t="s">
        <v>66</v>
      </c>
      <c r="I1413" s="16" t="s">
        <v>155</v>
      </c>
      <c r="J1413" s="16" t="s">
        <v>83</v>
      </c>
      <c r="K1413" s="16" t="s">
        <v>69</v>
      </c>
      <c r="L1413" s="16" t="s">
        <v>85</v>
      </c>
      <c r="M1413" s="19">
        <v>8000000</v>
      </c>
      <c r="N1413" s="19">
        <v>8000000</v>
      </c>
      <c r="O1413" s="20" t="s">
        <v>4802</v>
      </c>
      <c r="P1413" s="21">
        <v>2100155040926</v>
      </c>
      <c r="Q1413" s="20" t="s">
        <v>72</v>
      </c>
      <c r="R1413" s="16" t="str">
        <f t="shared" si="377"/>
        <v>ADF Including TSF</v>
      </c>
      <c r="S1413" s="16" t="str">
        <f t="shared" si="376"/>
        <v>A</v>
      </c>
      <c r="T1413" s="16" t="str">
        <f t="shared" si="374"/>
        <v>ADF Countries</v>
      </c>
      <c r="U1413" s="16" t="str">
        <f t="shared" si="378"/>
        <v>Transition States</v>
      </c>
      <c r="V1413" s="22" t="str">
        <f>IF(ISNUMBER(MATCH(A1413, {"Gabon","Sudan","Niger","Mali","Burkina Faso","Guinea"}, 0)), "De Facto Countries", "Non-De Facto Countries")</f>
        <v>Non-De Facto Countries</v>
      </c>
      <c r="W1413" s="16" t="str">
        <f t="shared" si="389"/>
        <v>Central</v>
      </c>
      <c r="X1413" s="16" t="str">
        <f t="shared" si="390"/>
        <v>Agriculture</v>
      </c>
      <c r="Y1413" s="23">
        <f>Table2[[#This Row],[Approved Amount_UA Equivalent]]</f>
        <v>8000000</v>
      </c>
      <c r="AD1413" s="23">
        <f>SUM(Table2[[#This Row],[Feed Africa ]:[Improve Quality Of Life ]])</f>
        <v>8000000</v>
      </c>
      <c r="AE1413" s="16" t="b">
        <f>Table2[[#This Row],[Total HI5]]=Table2[[#This Row],[Approved Amount_UA Equivalent]]</f>
        <v>1</v>
      </c>
      <c r="AF1413" s="24">
        <v>40</v>
      </c>
      <c r="AG1413" s="20" t="str">
        <f t="shared" si="379"/>
        <v>ISP and Investment Project</v>
      </c>
      <c r="AH1413" s="24" t="str">
        <f>VLOOKUP(Table2[[#This Row],[SAP Code]],[25]DATA!$A:$G,7,FALSE)</f>
        <v xml:space="preserve">Investment Lending </v>
      </c>
      <c r="AI1413" s="20" t="str">
        <f t="shared" si="380"/>
        <v>Infrastructure</v>
      </c>
      <c r="AJ1413" s="25" t="s">
        <v>157</v>
      </c>
      <c r="AK1413" s="25" t="s">
        <v>74</v>
      </c>
      <c r="AL1413" s="23" t="str" cm="1">
        <f t="array" ref="AL1413">_xlfn.SWITCH(AK1413,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13" s="26">
        <v>1</v>
      </c>
      <c r="AN1413" s="25" t="str">
        <f t="shared" si="388"/>
        <v>Sovereign</v>
      </c>
      <c r="AO1413" s="27">
        <v>0.5</v>
      </c>
      <c r="AP1413" s="23">
        <f>Table2[[#This Row],[Approved Amount_UA Equivalent]]/1000000</f>
        <v>8</v>
      </c>
      <c r="AQ1413" s="19">
        <f t="shared" si="381"/>
        <v>10.64672</v>
      </c>
      <c r="AR1413" s="23" t="str">
        <f t="shared" si="382"/>
        <v>1-10</v>
      </c>
      <c r="AS1413" s="23" t="str">
        <f t="shared" si="383"/>
        <v>1-20</v>
      </c>
      <c r="AT1413" s="23" t="str">
        <f t="shared" si="384"/>
        <v>1-40</v>
      </c>
      <c r="AU1413" s="23" t="str">
        <f t="shared" si="385"/>
        <v>&lt;1-50 Mn</v>
      </c>
      <c r="AV1413" s="23">
        <f>Table2[[#This Row],[Amount]]</f>
        <v>8000000</v>
      </c>
      <c r="AW1413" s="23" t="str">
        <f t="shared" si="386"/>
        <v>Jan 2021</v>
      </c>
      <c r="AX1413" s="28">
        <f>IFERROR(VLOOKUP(Table2[[#This Row],[SAP Code]],[26]_16!A:B,2,FALSE),0)</f>
        <v>0</v>
      </c>
      <c r="AY1413" s="28">
        <f>IFERROR(VLOOKUP(Table2[[#This Row],[SAP Code]],[26]_16!D:E,2,FALSE)/ 1000000, 0)</f>
        <v>0</v>
      </c>
      <c r="AZ1413" s="28">
        <f>IFERROR(VLOOKUP(Table2[[#This Row],[SAP Code]],[26]_16!G:H,2,FALSE)/ 1000000, 0)</f>
        <v>0</v>
      </c>
      <c r="BA1413" s="28">
        <f>IFERROR(VLOOKUP(Table2[[#This Row],[SAP Code]],[26]_16!J:K,2,FALSE)/ 1000000, 0)</f>
        <v>0</v>
      </c>
      <c r="BB1413" s="28">
        <f>IFERROR(VLOOKUP(Table2[[#This Row],[SAP Code]],[26]_16!M:N,2,FALSE)/ 1000000, 0)</f>
        <v>0</v>
      </c>
      <c r="BC1413" s="28">
        <f>IFERROR(VLOOKUP(Table2[[#This Row],[SAP Code]],[26]_16!P:Q,2,FALSE),0)</f>
        <v>0</v>
      </c>
      <c r="BD1413" s="28">
        <f>IFERROR(VLOOKUP(Table2[[#This Row],[SAP Code]],[26]_16!S:T,2,FALSE),0)</f>
        <v>0.14865742000000001</v>
      </c>
      <c r="BE1413" s="28">
        <f>IFERROR(VLOOKUP(Table2[[#This Row],[SAP Code]],[26]_16!V:W,2,FALSE)/ 1000000, 0)</f>
        <v>0.19470156999999999</v>
      </c>
      <c r="BF1413" s="28">
        <f>IFERROR(VLOOKUP(Table2[[#This Row],[SAP Code]],[26]_16!Y:Z,2,FALSE)/ 1000000, 0)</f>
        <v>0.7351079399999999</v>
      </c>
      <c r="BG1413" s="28" t="str">
        <f>IFERROR(VLOOKUP(Table2[[#This Row],[SAP Code]],[26]port!$A:$AD,30,FALSE),"unknown")</f>
        <v>OnGo</v>
      </c>
      <c r="BH1413" s="29" t="str">
        <f t="shared" si="387"/>
        <v>Ongoing</v>
      </c>
      <c r="BI1413" s="16"/>
    </row>
    <row r="1414" spans="1:61" ht="17.100000000000001" customHeight="1">
      <c r="A1414" s="16" t="s">
        <v>369</v>
      </c>
      <c r="B1414" s="16" t="s">
        <v>4799</v>
      </c>
      <c r="C1414" s="16" t="s">
        <v>4803</v>
      </c>
      <c r="D1414" s="16" t="s">
        <v>4801</v>
      </c>
      <c r="E1414" s="18">
        <v>44221</v>
      </c>
      <c r="F1414" s="16" t="s">
        <v>373</v>
      </c>
      <c r="G1414" s="16" t="s">
        <v>74</v>
      </c>
      <c r="H1414" s="16" t="s">
        <v>66</v>
      </c>
      <c r="I1414" s="16" t="s">
        <v>155</v>
      </c>
      <c r="J1414" s="16" t="s">
        <v>602</v>
      </c>
      <c r="K1414" s="16" t="s">
        <v>69</v>
      </c>
      <c r="L1414" s="16" t="s">
        <v>70</v>
      </c>
      <c r="M1414" s="19">
        <v>13900000</v>
      </c>
      <c r="N1414" s="19">
        <v>9650968.221236296</v>
      </c>
      <c r="O1414" s="20" t="s">
        <v>4802</v>
      </c>
      <c r="P1414" s="21">
        <v>5570155000901</v>
      </c>
      <c r="Q1414" s="20" t="s">
        <v>72</v>
      </c>
      <c r="R1414" s="16" t="str">
        <f t="shared" si="377"/>
        <v>OTHERS</v>
      </c>
      <c r="S1414" s="16" t="str">
        <f t="shared" si="376"/>
        <v>A</v>
      </c>
      <c r="T1414" s="16" t="str">
        <f t="shared" si="374"/>
        <v>ADF Countries</v>
      </c>
      <c r="U1414" s="16" t="str">
        <f t="shared" si="378"/>
        <v>Transition States</v>
      </c>
      <c r="V1414" s="22" t="str">
        <f>IF(ISNUMBER(MATCH(A1414, {"Gabon","Sudan","Niger","Mali","Burkina Faso","Guinea"}, 0)), "De Facto Countries", "Non-De Facto Countries")</f>
        <v>Non-De Facto Countries</v>
      </c>
      <c r="W1414" s="16" t="str">
        <f t="shared" si="389"/>
        <v>Central</v>
      </c>
      <c r="X1414" s="16" t="str">
        <f t="shared" si="390"/>
        <v>Agriculture</v>
      </c>
      <c r="Y1414" s="23">
        <f>Table2[[#This Row],[Approved Amount_UA Equivalent]]</f>
        <v>9650968.221236296</v>
      </c>
      <c r="AD1414" s="23">
        <f>SUM(Table2[[#This Row],[Feed Africa ]:[Improve Quality Of Life ]])</f>
        <v>9650968.221236296</v>
      </c>
      <c r="AE1414" s="16" t="b">
        <f>Table2[[#This Row],[Total HI5]]=Table2[[#This Row],[Approved Amount_UA Equivalent]]</f>
        <v>1</v>
      </c>
      <c r="AF1414" s="24">
        <v>40</v>
      </c>
      <c r="AG1414" s="20" t="str">
        <f t="shared" si="379"/>
        <v>ISP and Investment Project</v>
      </c>
      <c r="AH1414" s="24" t="str">
        <f>VLOOKUP(Table2[[#This Row],[SAP Code]],[25]DATA!$A:$G,7,FALSE)</f>
        <v xml:space="preserve">Investment Lending </v>
      </c>
      <c r="AI1414" s="20" t="str">
        <f t="shared" si="380"/>
        <v>Infrastructure</v>
      </c>
      <c r="AJ1414" s="25" t="s">
        <v>157</v>
      </c>
      <c r="AK1414" s="25" t="s">
        <v>74</v>
      </c>
      <c r="AL1414" s="23" t="str" cm="1">
        <f t="array" ref="AL1414">_xlfn.SWITCH(AK1414,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14" s="26">
        <v>1</v>
      </c>
      <c r="AN1414" s="25" t="str">
        <f t="shared" si="388"/>
        <v>Sovereign</v>
      </c>
      <c r="AO1414" s="27">
        <v>0.5</v>
      </c>
      <c r="AP1414" s="23">
        <f>Table2[[#This Row],[Approved Amount_UA Equivalent]]/1000000</f>
        <v>9.6509682212362957</v>
      </c>
      <c r="AQ1414" s="19">
        <f t="shared" si="381"/>
        <v>12.843894547550113</v>
      </c>
      <c r="AR1414" s="23" t="str">
        <f t="shared" si="382"/>
        <v>1-10</v>
      </c>
      <c r="AS1414" s="23" t="str">
        <f t="shared" si="383"/>
        <v>1-20</v>
      </c>
      <c r="AT1414" s="23" t="str">
        <f t="shared" si="384"/>
        <v>1-40</v>
      </c>
      <c r="AU1414" s="23" t="str">
        <f t="shared" si="385"/>
        <v>&lt;1-50 Mn</v>
      </c>
      <c r="AV1414" s="23">
        <f>Table2[[#This Row],[Amount]]</f>
        <v>13900000</v>
      </c>
      <c r="AW1414" s="23" t="str">
        <f t="shared" si="386"/>
        <v>Jan 2021</v>
      </c>
      <c r="AX1414" s="28">
        <f>IFERROR(VLOOKUP(Table2[[#This Row],[SAP Code]],[26]_16!A:B,2,FALSE),0)</f>
        <v>0</v>
      </c>
      <c r="AY1414" s="28">
        <f>IFERROR(VLOOKUP(Table2[[#This Row],[SAP Code]],[26]_16!D:E,2,FALSE)/ 1000000, 0)</f>
        <v>0</v>
      </c>
      <c r="AZ1414" s="28">
        <f>IFERROR(VLOOKUP(Table2[[#This Row],[SAP Code]],[26]_16!G:H,2,FALSE)/ 1000000, 0)</f>
        <v>0</v>
      </c>
      <c r="BA1414" s="28">
        <f>IFERROR(VLOOKUP(Table2[[#This Row],[SAP Code]],[26]_16!J:K,2,FALSE)/ 1000000, 0)</f>
        <v>0</v>
      </c>
      <c r="BB1414" s="28">
        <f>IFERROR(VLOOKUP(Table2[[#This Row],[SAP Code]],[26]_16!M:N,2,FALSE)/ 1000000, 0)</f>
        <v>0</v>
      </c>
      <c r="BC1414" s="28">
        <f>IFERROR(VLOOKUP(Table2[[#This Row],[SAP Code]],[26]_16!P:Q,2,FALSE),0)</f>
        <v>0</v>
      </c>
      <c r="BD1414" s="28">
        <f>IFERROR(VLOOKUP(Table2[[#This Row],[SAP Code]],[26]_16!S:T,2,FALSE),0)</f>
        <v>0.14865742000000001</v>
      </c>
      <c r="BE1414" s="28">
        <f>IFERROR(VLOOKUP(Table2[[#This Row],[SAP Code]],[26]_16!V:W,2,FALSE)/ 1000000, 0)</f>
        <v>0.19470156999999999</v>
      </c>
      <c r="BF1414" s="28">
        <f>IFERROR(VLOOKUP(Table2[[#This Row],[SAP Code]],[26]_16!Y:Z,2,FALSE)/ 1000000, 0)</f>
        <v>0.7351079399999999</v>
      </c>
      <c r="BG1414" s="28" t="str">
        <f>IFERROR(VLOOKUP(Table2[[#This Row],[SAP Code]],[26]port!$A:$AD,30,FALSE),"unknown")</f>
        <v>OnGo</v>
      </c>
      <c r="BH1414" s="29" t="str">
        <f t="shared" si="387"/>
        <v>Ongoing</v>
      </c>
      <c r="BI1414" s="16"/>
    </row>
    <row r="1415" spans="1:61" ht="17.100000000000001" customHeight="1">
      <c r="A1415" s="16" t="s">
        <v>141</v>
      </c>
      <c r="B1415" s="16" t="s">
        <v>4804</v>
      </c>
      <c r="C1415" s="16" t="s">
        <v>4805</v>
      </c>
      <c r="D1415" s="16" t="s">
        <v>4806</v>
      </c>
      <c r="E1415" s="18">
        <v>44244</v>
      </c>
      <c r="F1415" s="16" t="s">
        <v>4807</v>
      </c>
      <c r="G1415" s="16" t="s">
        <v>107</v>
      </c>
      <c r="H1415" s="37" t="s">
        <v>213</v>
      </c>
      <c r="I1415" s="16" t="s">
        <v>102</v>
      </c>
      <c r="J1415" s="16" t="s">
        <v>4773</v>
      </c>
      <c r="K1415" s="16" t="s">
        <v>69</v>
      </c>
      <c r="L1415" s="16" t="s">
        <v>70</v>
      </c>
      <c r="M1415" s="19">
        <v>2000000</v>
      </c>
      <c r="N1415" s="19">
        <v>1388117.71238201</v>
      </c>
      <c r="O1415" s="20" t="s">
        <v>4808</v>
      </c>
      <c r="P1415" s="21">
        <v>5120155000006</v>
      </c>
      <c r="Q1415" s="20" t="s">
        <v>72</v>
      </c>
      <c r="R1415" s="16" t="str">
        <f t="shared" si="377"/>
        <v>OTHERS</v>
      </c>
      <c r="S1415" s="16" t="str">
        <f t="shared" si="376"/>
        <v>H</v>
      </c>
      <c r="T1415" s="16" t="str">
        <f t="shared" si="374"/>
        <v>Multinational</v>
      </c>
      <c r="U1415" s="16" t="str">
        <f t="shared" si="378"/>
        <v>Multinational</v>
      </c>
      <c r="V1415" s="22" t="str">
        <f>IF(ISNUMBER(MATCH(A1415, {"Gabon","Sudan","Niger","Mali","Burkina Faso","Guinea"}, 0)), "De Facto Countries", "Non-De Facto Countries")</f>
        <v>Non-De Facto Countries</v>
      </c>
      <c r="W1415" s="16" t="str">
        <f t="shared" si="389"/>
        <v>Multi</v>
      </c>
      <c r="X1415" s="16" t="str">
        <f t="shared" si="390"/>
        <v>Finance</v>
      </c>
      <c r="Y1415" s="23"/>
      <c r="AA1415" s="23">
        <f>Table2[[#This Row],[Approved Amount_UA Equivalent]]</f>
        <v>1388117.71238201</v>
      </c>
      <c r="AD1415" s="23">
        <f>SUM(Table2[[#This Row],[Feed Africa ]:[Improve Quality Of Life ]])</f>
        <v>1388117.71238201</v>
      </c>
      <c r="AE1415" s="16" t="b">
        <f>Table2[[#This Row],[Total HI5]]=Table2[[#This Row],[Approved Amount_UA Equivalent]]</f>
        <v>1</v>
      </c>
      <c r="AF1415" s="24">
        <v>41</v>
      </c>
      <c r="AG1415" s="20" t="str">
        <f t="shared" si="379"/>
        <v>ISP and Investment Project</v>
      </c>
      <c r="AH1415" s="24" t="e">
        <f>VLOOKUP(Table2[[#This Row],[SAP Code]],[25]DATA!$A:$G,7,FALSE)</f>
        <v>#N/A</v>
      </c>
      <c r="AI1415" s="20" t="str">
        <f t="shared" si="380"/>
        <v>Other Investment</v>
      </c>
      <c r="AJ1415" s="25" t="s">
        <v>106</v>
      </c>
      <c r="AK1415" s="25" t="s">
        <v>107</v>
      </c>
      <c r="AL1415" s="23" t="str" cm="1">
        <f t="array" ref="AL1415">_xlfn.SWITCH(AK1415,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15" s="26">
        <v>1</v>
      </c>
      <c r="AN1415" s="25" t="str">
        <f t="shared" si="388"/>
        <v>Sovereign</v>
      </c>
      <c r="AO1415" s="27">
        <v>1</v>
      </c>
      <c r="AP1415" s="23">
        <f>Table2[[#This Row],[Approved Amount_UA Equivalent]]/1000000</f>
        <v>1.3881177123820099</v>
      </c>
      <c r="AQ1415" s="19">
        <f t="shared" si="381"/>
        <v>1.8473625763464743</v>
      </c>
      <c r="AR1415" s="23" t="str">
        <f t="shared" si="382"/>
        <v>1-10</v>
      </c>
      <c r="AS1415" s="23" t="str">
        <f t="shared" si="383"/>
        <v>1-20</v>
      </c>
      <c r="AT1415" s="23" t="str">
        <f t="shared" si="384"/>
        <v>1-40</v>
      </c>
      <c r="AU1415" s="23" t="str">
        <f t="shared" si="385"/>
        <v>&lt;1-50 Mn</v>
      </c>
      <c r="AV1415" s="23">
        <f>Table2[[#This Row],[Amount]]</f>
        <v>2000000</v>
      </c>
      <c r="AW1415" s="23" t="str">
        <f t="shared" si="386"/>
        <v>Feb 2021</v>
      </c>
      <c r="AX1415" s="28">
        <f>IFERROR(VLOOKUP(Table2[[#This Row],[SAP Code]],[26]_16!A:B,2,FALSE),0)</f>
        <v>0</v>
      </c>
      <c r="AY1415" s="28">
        <f>IFERROR(VLOOKUP(Table2[[#This Row],[SAP Code]],[26]_16!D:E,2,FALSE)/ 1000000, 0)</f>
        <v>0</v>
      </c>
      <c r="AZ1415" s="28">
        <f>IFERROR(VLOOKUP(Table2[[#This Row],[SAP Code]],[26]_16!G:H,2,FALSE)/ 1000000, 0)</f>
        <v>0</v>
      </c>
      <c r="BA1415" s="28">
        <f>IFERROR(VLOOKUP(Table2[[#This Row],[SAP Code]],[26]_16!J:K,2,FALSE)/ 1000000, 0)</f>
        <v>0</v>
      </c>
      <c r="BB1415" s="28">
        <f>IFERROR(VLOOKUP(Table2[[#This Row],[SAP Code]],[26]_16!M:N,2,FALSE)/ 1000000, 0)</f>
        <v>0</v>
      </c>
      <c r="BC1415" s="28">
        <f>IFERROR(VLOOKUP(Table2[[#This Row],[SAP Code]],[26]_16!P:Q,2,FALSE),0)</f>
        <v>0</v>
      </c>
      <c r="BD1415" s="28">
        <f>IFERROR(VLOOKUP(Table2[[#This Row],[SAP Code]],[26]_16!S:T,2,FALSE),0)</f>
        <v>0</v>
      </c>
      <c r="BE1415" s="28">
        <f>IFERROR(VLOOKUP(Table2[[#This Row],[SAP Code]],[26]_16!V:W,2,FALSE)/ 1000000, 0)</f>
        <v>0.22722491</v>
      </c>
      <c r="BF1415" s="28">
        <f>IFERROR(VLOOKUP(Table2[[#This Row],[SAP Code]],[26]_16!Y:Z,2,FALSE)/ 1000000, 0)</f>
        <v>0</v>
      </c>
      <c r="BG1415" s="28" t="str">
        <f>IFERROR(VLOOKUP(Table2[[#This Row],[SAP Code]],[26]port!$A:$AD,30,FALSE),"unknown")</f>
        <v>APVD</v>
      </c>
      <c r="BH1415" s="29" t="str">
        <f t="shared" si="387"/>
        <v>Ongoing</v>
      </c>
      <c r="BI1415" s="16"/>
    </row>
    <row r="1416" spans="1:61" ht="17.100000000000001" customHeight="1">
      <c r="A1416" s="16" t="s">
        <v>316</v>
      </c>
      <c r="B1416" s="16" t="s">
        <v>4809</v>
      </c>
      <c r="C1416" s="16" t="s">
        <v>4810</v>
      </c>
      <c r="D1416" s="16" t="s">
        <v>4811</v>
      </c>
      <c r="E1416" s="18">
        <v>44251</v>
      </c>
      <c r="F1416" s="16" t="s">
        <v>4812</v>
      </c>
      <c r="G1416" s="16" t="s">
        <v>2055</v>
      </c>
      <c r="H1416" s="16" t="s">
        <v>132</v>
      </c>
      <c r="I1416" s="16" t="s">
        <v>82</v>
      </c>
      <c r="J1416" s="16" t="s">
        <v>1030</v>
      </c>
      <c r="K1416" s="16" t="s">
        <v>1031</v>
      </c>
      <c r="L1416" s="16" t="s">
        <v>195</v>
      </c>
      <c r="M1416" s="19">
        <v>15000000</v>
      </c>
      <c r="N1416" s="19">
        <v>12634664.465427345</v>
      </c>
      <c r="O1416" s="20" t="s">
        <v>2304</v>
      </c>
      <c r="P1416" s="21">
        <v>5060140000701</v>
      </c>
      <c r="Q1416" s="20" t="s">
        <v>87</v>
      </c>
      <c r="R1416" s="16" t="str">
        <f t="shared" si="377"/>
        <v>OTHERS</v>
      </c>
      <c r="S1416" s="16" t="str">
        <f t="shared" si="376"/>
        <v>F</v>
      </c>
      <c r="T1416" s="16" t="str">
        <f t="shared" si="374"/>
        <v>Blend Countries</v>
      </c>
      <c r="U1416" s="16" t="str">
        <f t="shared" si="378"/>
        <v>Non-Transition States</v>
      </c>
      <c r="V1416" s="22" t="str">
        <f>IF(ISNUMBER(MATCH(A1416, {"Gabon","Sudan","Niger","Mali","Burkina Faso","Guinea"}, 0)), "De Facto Countries", "Non-De Facto Countries")</f>
        <v>Non-De Facto Countries</v>
      </c>
      <c r="W1416" s="16" t="str">
        <f t="shared" si="389"/>
        <v>West</v>
      </c>
      <c r="X1416" s="16" t="str">
        <f t="shared" si="390"/>
        <v>Power</v>
      </c>
      <c r="Y1416" s="23"/>
      <c r="Z1416" s="23">
        <f>Table2[[#This Row],[Approved Amount_UA Equivalent]]</f>
        <v>12634664.465427345</v>
      </c>
      <c r="AD1416" s="23">
        <f>SUM(Table2[[#This Row],[Feed Africa ]:[Improve Quality Of Life ]])</f>
        <v>12634664.465427345</v>
      </c>
      <c r="AE1416" s="16" t="b">
        <f>Table2[[#This Row],[Total HI5]]=Table2[[#This Row],[Approved Amount_UA Equivalent]]</f>
        <v>1</v>
      </c>
      <c r="AF1416" s="24">
        <v>10</v>
      </c>
      <c r="AG1416" s="20" t="str">
        <f t="shared" si="379"/>
        <v>Investment Project</v>
      </c>
      <c r="AH1416" s="24" t="e">
        <f>VLOOKUP(Table2[[#This Row],[SAP Code]],[25]DATA!$A:$G,7,FALSE)</f>
        <v>#N/A</v>
      </c>
      <c r="AI1416" s="20" t="str">
        <f t="shared" si="380"/>
        <v>Infrastructure</v>
      </c>
      <c r="AJ1416" s="25" t="s">
        <v>89</v>
      </c>
      <c r="AK1416" s="25" t="s">
        <v>2055</v>
      </c>
      <c r="AL1416" s="23" t="str" cm="1">
        <f t="array" ref="AL1416">_xlfn.SWITCH(AK1416,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16" s="26">
        <v>2</v>
      </c>
      <c r="AN1416" s="25" t="str">
        <f t="shared" si="388"/>
        <v>Non-Sovereign</v>
      </c>
      <c r="AO1416" s="27">
        <v>1</v>
      </c>
      <c r="AP1416" s="23">
        <f>Table2[[#This Row],[Approved Amount_UA Equivalent]]/1000000</f>
        <v>12.634664465427345</v>
      </c>
      <c r="AQ1416" s="19">
        <f t="shared" si="381"/>
        <v>16.814716857169326</v>
      </c>
      <c r="AR1416" s="23" t="str">
        <f t="shared" si="382"/>
        <v>11-20</v>
      </c>
      <c r="AS1416" s="23" t="str">
        <f t="shared" si="383"/>
        <v>1-20</v>
      </c>
      <c r="AT1416" s="23" t="str">
        <f t="shared" si="384"/>
        <v>1-40</v>
      </c>
      <c r="AU1416" s="23" t="str">
        <f t="shared" si="385"/>
        <v>&lt;1-50 Mn</v>
      </c>
      <c r="AV1416" s="23">
        <f>Table2[[#This Row],[Amount]]</f>
        <v>15000000</v>
      </c>
      <c r="AW1416" s="23" t="str">
        <f t="shared" si="386"/>
        <v>Feb 2021</v>
      </c>
      <c r="AX1416" s="28">
        <f>IFERROR(VLOOKUP(Table2[[#This Row],[SAP Code]],[26]_16!A:B,2,FALSE),0)</f>
        <v>0</v>
      </c>
      <c r="AY1416" s="28">
        <f>IFERROR(VLOOKUP(Table2[[#This Row],[SAP Code]],[26]_16!D:E,2,FALSE)/ 1000000, 0)</f>
        <v>0</v>
      </c>
      <c r="AZ1416" s="28">
        <f>IFERROR(VLOOKUP(Table2[[#This Row],[SAP Code]],[26]_16!G:H,2,FALSE)/ 1000000, 0)</f>
        <v>0</v>
      </c>
      <c r="BA1416" s="28">
        <f>IFERROR(VLOOKUP(Table2[[#This Row],[SAP Code]],[26]_16!J:K,2,FALSE)/ 1000000, 0)</f>
        <v>0</v>
      </c>
      <c r="BB1416" s="28">
        <f>IFERROR(VLOOKUP(Table2[[#This Row],[SAP Code]],[26]_16!M:N,2,FALSE)/ 1000000, 0)</f>
        <v>0</v>
      </c>
      <c r="BC1416" s="28">
        <f>IFERROR(VLOOKUP(Table2[[#This Row],[SAP Code]],[26]_16!P:Q,2,FALSE),0)</f>
        <v>0</v>
      </c>
      <c r="BD1416" s="28">
        <f>IFERROR(VLOOKUP(Table2[[#This Row],[SAP Code]],[26]_16!S:T,2,FALSE),0)</f>
        <v>0</v>
      </c>
      <c r="BE1416" s="28">
        <f>IFERROR(VLOOKUP(Table2[[#This Row],[SAP Code]],[26]_16!V:W,2,FALSE)/ 1000000, 0)</f>
        <v>30.139377539999998</v>
      </c>
      <c r="BF1416" s="28">
        <f>IFERROR(VLOOKUP(Table2[[#This Row],[SAP Code]],[26]_16!Y:Z,2,FALSE)/ 1000000, 0)</f>
        <v>1.76596401</v>
      </c>
      <c r="BG1416" s="28" t="str">
        <f>IFERROR(VLOOKUP(Table2[[#This Row],[SAP Code]],[26]port!$A:$AD,30,FALSE),"unknown")</f>
        <v>OnGo</v>
      </c>
      <c r="BH1416" s="29" t="str">
        <f t="shared" si="387"/>
        <v>Ongoing</v>
      </c>
      <c r="BI1416" s="16"/>
    </row>
    <row r="1417" spans="1:61" ht="17.100000000000001" customHeight="1">
      <c r="A1417" s="16" t="s">
        <v>60</v>
      </c>
      <c r="B1417" s="16" t="s">
        <v>4813</v>
      </c>
      <c r="C1417" s="16" t="s">
        <v>4814</v>
      </c>
      <c r="D1417" s="16" t="s">
        <v>4811</v>
      </c>
      <c r="E1417" s="18">
        <v>44251</v>
      </c>
      <c r="F1417" s="16" t="s">
        <v>4815</v>
      </c>
      <c r="G1417" s="16" t="s">
        <v>90</v>
      </c>
      <c r="H1417" s="16" t="s">
        <v>66</v>
      </c>
      <c r="I1417" s="16" t="s">
        <v>82</v>
      </c>
      <c r="J1417" s="16" t="s">
        <v>1030</v>
      </c>
      <c r="K1417" s="16" t="s">
        <v>4816</v>
      </c>
      <c r="L1417" s="16" t="s">
        <v>195</v>
      </c>
      <c r="M1417" s="19">
        <v>8000000</v>
      </c>
      <c r="N1417" s="19">
        <v>6738487.7148945844</v>
      </c>
      <c r="O1417" s="20" t="s">
        <v>4817</v>
      </c>
      <c r="P1417" s="21">
        <v>5060140000652</v>
      </c>
      <c r="Q1417" s="20" t="s">
        <v>87</v>
      </c>
      <c r="R1417" s="16" t="str">
        <f t="shared" si="377"/>
        <v>OTHERS</v>
      </c>
      <c r="S1417" s="16" t="str">
        <f t="shared" si="376"/>
        <v>F</v>
      </c>
      <c r="T1417" s="16" t="str">
        <f t="shared" si="374"/>
        <v>Blend Countries</v>
      </c>
      <c r="U1417" s="16" t="str">
        <f t="shared" si="378"/>
        <v>Non-Transition States</v>
      </c>
      <c r="V1417" s="22" t="str">
        <f>IF(ISNUMBER(MATCH(A1417, {"Gabon","Sudan","Niger","Mali","Burkina Faso","Guinea"}, 0)), "De Facto Countries", "Non-De Facto Countries")</f>
        <v>Non-De Facto Countries</v>
      </c>
      <c r="W1417" s="16" t="str">
        <f t="shared" si="389"/>
        <v>Central</v>
      </c>
      <c r="X1417" s="16" t="str">
        <f t="shared" si="390"/>
        <v>Power</v>
      </c>
      <c r="Y1417" s="23"/>
      <c r="Z1417" s="23">
        <f>Table2[[#This Row],[Approved Amount_UA Equivalent]]</f>
        <v>6738487.7148945844</v>
      </c>
      <c r="AD1417" s="23">
        <f>SUM(Table2[[#This Row],[Feed Africa ]:[Improve Quality Of Life ]])</f>
        <v>6738487.7148945844</v>
      </c>
      <c r="AE1417" s="16" t="b">
        <f>Table2[[#This Row],[Total HI5]]=Table2[[#This Row],[Approved Amount_UA Equivalent]]</f>
        <v>1</v>
      </c>
      <c r="AF1417" s="24">
        <v>70</v>
      </c>
      <c r="AG1417" s="20" t="str">
        <f t="shared" si="379"/>
        <v>Equity and Guarantee</v>
      </c>
      <c r="AH1417" s="24" t="e">
        <f>VLOOKUP(Table2[[#This Row],[SAP Code]],[25]DATA!$A:$G,7,FALSE)</f>
        <v>#N/A</v>
      </c>
      <c r="AI1417" s="20" t="str">
        <f t="shared" si="380"/>
        <v>Other Investment</v>
      </c>
      <c r="AJ1417" s="25" t="s">
        <v>89</v>
      </c>
      <c r="AK1417" s="25" t="s">
        <v>90</v>
      </c>
      <c r="AL1417" s="23" t="str" cm="1">
        <f t="array" ref="AL1417">_xlfn.SWITCH(AK1417,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17" s="26">
        <v>2</v>
      </c>
      <c r="AN1417" s="25" t="str">
        <f t="shared" si="388"/>
        <v>Non-Sovereign</v>
      </c>
      <c r="AO1417" s="27">
        <v>1</v>
      </c>
      <c r="AP1417" s="23">
        <f>Table2[[#This Row],[Approved Amount_UA Equivalent]]/1000000</f>
        <v>6.7384877148945845</v>
      </c>
      <c r="AQ1417" s="19">
        <f t="shared" si="381"/>
        <v>8.9678489904903085</v>
      </c>
      <c r="AR1417" s="23" t="str">
        <f t="shared" si="382"/>
        <v>1-10</v>
      </c>
      <c r="AS1417" s="23" t="str">
        <f t="shared" si="383"/>
        <v>1-20</v>
      </c>
      <c r="AT1417" s="23" t="str">
        <f t="shared" si="384"/>
        <v>1-40</v>
      </c>
      <c r="AU1417" s="23" t="str">
        <f t="shared" si="385"/>
        <v>&lt;1-50 Mn</v>
      </c>
      <c r="AV1417" s="23">
        <f>Table2[[#This Row],[Amount]]</f>
        <v>8000000</v>
      </c>
      <c r="AW1417" s="23" t="str">
        <f t="shared" si="386"/>
        <v>Feb 2021</v>
      </c>
      <c r="AX1417" s="28">
        <f>IFERROR(VLOOKUP(Table2[[#This Row],[SAP Code]],[26]_16!A:B,2,FALSE),0)</f>
        <v>0</v>
      </c>
      <c r="AY1417" s="28">
        <f>IFERROR(VLOOKUP(Table2[[#This Row],[SAP Code]],[26]_16!D:E,2,FALSE)/ 1000000, 0)</f>
        <v>0</v>
      </c>
      <c r="AZ1417" s="28">
        <f>IFERROR(VLOOKUP(Table2[[#This Row],[SAP Code]],[26]_16!G:H,2,FALSE)/ 1000000, 0)</f>
        <v>0</v>
      </c>
      <c r="BA1417" s="28">
        <f>IFERROR(VLOOKUP(Table2[[#This Row],[SAP Code]],[26]_16!J:K,2,FALSE)/ 1000000, 0)</f>
        <v>0</v>
      </c>
      <c r="BB1417" s="28">
        <f>IFERROR(VLOOKUP(Table2[[#This Row],[SAP Code]],[26]_16!M:N,2,FALSE)/ 1000000, 0)</f>
        <v>0</v>
      </c>
      <c r="BC1417" s="28">
        <f>IFERROR(VLOOKUP(Table2[[#This Row],[SAP Code]],[26]_16!P:Q,2,FALSE),0)</f>
        <v>0</v>
      </c>
      <c r="BD1417" s="28">
        <f>IFERROR(VLOOKUP(Table2[[#This Row],[SAP Code]],[26]_16!S:T,2,FALSE),0)</f>
        <v>0</v>
      </c>
      <c r="BE1417" s="28">
        <f>IFERROR(VLOOKUP(Table2[[#This Row],[SAP Code]],[26]_16!V:W,2,FALSE)/ 1000000, 0)</f>
        <v>0</v>
      </c>
      <c r="BF1417" s="28">
        <f>IFERROR(VLOOKUP(Table2[[#This Row],[SAP Code]],[26]_16!Y:Z,2,FALSE)/ 1000000, 0)</f>
        <v>0</v>
      </c>
      <c r="BG1417" s="28" t="str">
        <f>IFERROR(VLOOKUP(Table2[[#This Row],[SAP Code]],[26]port!$A:$AD,30,FALSE),"unknown")</f>
        <v>OnGo</v>
      </c>
      <c r="BH1417" s="29" t="str">
        <f t="shared" si="387"/>
        <v>Ongoing</v>
      </c>
      <c r="BI1417" s="16"/>
    </row>
    <row r="1418" spans="1:61" ht="17.100000000000001" customHeight="1">
      <c r="A1418" s="16" t="s">
        <v>91</v>
      </c>
      <c r="B1418" s="16" t="s">
        <v>4818</v>
      </c>
      <c r="C1418" s="16" t="s">
        <v>4819</v>
      </c>
      <c r="D1418" s="16" t="s">
        <v>4811</v>
      </c>
      <c r="E1418" s="18">
        <v>44251</v>
      </c>
      <c r="F1418" s="16" t="s">
        <v>4020</v>
      </c>
      <c r="G1418" s="16" t="s">
        <v>107</v>
      </c>
      <c r="H1418" s="16" t="s">
        <v>81</v>
      </c>
      <c r="I1418" s="16" t="s">
        <v>102</v>
      </c>
      <c r="J1418" s="16" t="s">
        <v>1030</v>
      </c>
      <c r="K1418" s="16" t="s">
        <v>1031</v>
      </c>
      <c r="L1418" s="16" t="s">
        <v>70</v>
      </c>
      <c r="M1418" s="19">
        <v>35000000</v>
      </c>
      <c r="N1418" s="19">
        <v>24292059.966685172</v>
      </c>
      <c r="O1418" s="20" t="s">
        <v>4021</v>
      </c>
      <c r="P1418" s="21">
        <v>5060140000651</v>
      </c>
      <c r="Q1418" s="20" t="s">
        <v>87</v>
      </c>
      <c r="R1418" s="16" t="str">
        <f t="shared" si="377"/>
        <v>OTHERS</v>
      </c>
      <c r="S1418" s="16" t="str">
        <f t="shared" si="376"/>
        <v>H</v>
      </c>
      <c r="T1418" s="16" t="str">
        <f t="shared" si="374"/>
        <v>Blend Countries</v>
      </c>
      <c r="U1418" s="16" t="str">
        <f t="shared" si="378"/>
        <v>Non-Transition States</v>
      </c>
      <c r="V1418" s="22" t="str">
        <f>IF(ISNUMBER(MATCH(A1418, {"Gabon","Sudan","Niger","Mali","Burkina Faso","Guinea"}, 0)), "De Facto Countries", "Non-De Facto Countries")</f>
        <v>Non-De Facto Countries</v>
      </c>
      <c r="W1418" s="16" t="str">
        <f t="shared" si="389"/>
        <v>East</v>
      </c>
      <c r="X1418" s="16" t="str">
        <f t="shared" si="390"/>
        <v>Finance</v>
      </c>
      <c r="Y1418" s="23"/>
      <c r="AA1418" s="23">
        <f>Table2[[#This Row],[Approved Amount_UA Equivalent]]</f>
        <v>24292059.966685172</v>
      </c>
      <c r="AD1418" s="23">
        <f>SUM(Table2[[#This Row],[Feed Africa ]:[Improve Quality Of Life ]])</f>
        <v>24292059.966685172</v>
      </c>
      <c r="AE1418" s="16" t="b">
        <f>Table2[[#This Row],[Total HI5]]=Table2[[#This Row],[Approved Amount_UA Equivalent]]</f>
        <v>1</v>
      </c>
      <c r="AF1418" s="24">
        <v>10</v>
      </c>
      <c r="AG1418" s="20" t="str">
        <f t="shared" si="379"/>
        <v>Investment Project</v>
      </c>
      <c r="AH1418" s="24" t="e">
        <f>VLOOKUP(Table2[[#This Row],[SAP Code]],[25]DATA!$A:$G,7,FALSE)</f>
        <v>#N/A</v>
      </c>
      <c r="AI1418" s="20" t="str">
        <f t="shared" si="380"/>
        <v>Other Investment</v>
      </c>
      <c r="AJ1418" s="25" t="s">
        <v>106</v>
      </c>
      <c r="AK1418" s="25" t="s">
        <v>107</v>
      </c>
      <c r="AL1418" s="23" t="str" cm="1">
        <f t="array" ref="AL1418">_xlfn.SWITCH(AK1418,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18" s="26">
        <v>2</v>
      </c>
      <c r="AN1418" s="25" t="str">
        <f t="shared" si="388"/>
        <v>Non-Sovereign</v>
      </c>
      <c r="AO1418" s="27">
        <v>1</v>
      </c>
      <c r="AP1418" s="23">
        <f>Table2[[#This Row],[Approved Amount_UA Equivalent]]/1000000</f>
        <v>24.292059966685173</v>
      </c>
      <c r="AQ1418" s="19">
        <f t="shared" si="381"/>
        <v>32.328845086063296</v>
      </c>
      <c r="AR1418" s="23" t="str">
        <f t="shared" si="382"/>
        <v>21-30</v>
      </c>
      <c r="AS1418" s="23" t="str">
        <f t="shared" si="383"/>
        <v>21-40</v>
      </c>
      <c r="AT1418" s="23" t="str">
        <f t="shared" si="384"/>
        <v>1-40</v>
      </c>
      <c r="AU1418" s="23" t="str">
        <f t="shared" si="385"/>
        <v>&lt;1-50 Mn</v>
      </c>
      <c r="AV1418" s="23">
        <f>Table2[[#This Row],[Amount]]</f>
        <v>35000000</v>
      </c>
      <c r="AW1418" s="23" t="str">
        <f t="shared" si="386"/>
        <v>Feb 2021</v>
      </c>
      <c r="AX1418" s="28">
        <f>IFERROR(VLOOKUP(Table2[[#This Row],[SAP Code]],[26]_16!A:B,2,FALSE),0)</f>
        <v>0</v>
      </c>
      <c r="AY1418" s="28">
        <f>IFERROR(VLOOKUP(Table2[[#This Row],[SAP Code]],[26]_16!D:E,2,FALSE)/ 1000000, 0)</f>
        <v>0</v>
      </c>
      <c r="AZ1418" s="28">
        <f>IFERROR(VLOOKUP(Table2[[#This Row],[SAP Code]],[26]_16!G:H,2,FALSE)/ 1000000, 0)</f>
        <v>0</v>
      </c>
      <c r="BA1418" s="28">
        <f>IFERROR(VLOOKUP(Table2[[#This Row],[SAP Code]],[26]_16!J:K,2,FALSE)/ 1000000, 0)</f>
        <v>0</v>
      </c>
      <c r="BB1418" s="28">
        <f>IFERROR(VLOOKUP(Table2[[#This Row],[SAP Code]],[26]_16!M:N,2,FALSE)/ 1000000, 0)</f>
        <v>0</v>
      </c>
      <c r="BC1418" s="28">
        <f>IFERROR(VLOOKUP(Table2[[#This Row],[SAP Code]],[26]_16!P:Q,2,FALSE),0)</f>
        <v>69.253516349999998</v>
      </c>
      <c r="BD1418" s="28">
        <f>IFERROR(VLOOKUP(Table2[[#This Row],[SAP Code]],[26]_16!S:T,2,FALSE),0)</f>
        <v>0</v>
      </c>
      <c r="BE1418" s="28">
        <f>IFERROR(VLOOKUP(Table2[[#This Row],[SAP Code]],[26]_16!V:W,2,FALSE)/ 1000000, 0)</f>
        <v>0</v>
      </c>
      <c r="BF1418" s="28">
        <f>IFERROR(VLOOKUP(Table2[[#This Row],[SAP Code]],[26]_16!Y:Z,2,FALSE)/ 1000000, 0)</f>
        <v>0</v>
      </c>
      <c r="BG1418" s="28" t="str">
        <f>IFERROR(VLOOKUP(Table2[[#This Row],[SAP Code]],[26]port!$A:$AD,30,FALSE),"unknown")</f>
        <v>OnGo</v>
      </c>
      <c r="BH1418" s="29" t="str">
        <f t="shared" si="387"/>
        <v>Ongoing</v>
      </c>
      <c r="BI1418" s="16"/>
    </row>
    <row r="1419" spans="1:61" ht="17.100000000000001" customHeight="1">
      <c r="A1419" s="16" t="s">
        <v>203</v>
      </c>
      <c r="B1419" s="16" t="s">
        <v>4820</v>
      </c>
      <c r="C1419" s="16" t="s">
        <v>4821</v>
      </c>
      <c r="D1419" s="16" t="s">
        <v>4822</v>
      </c>
      <c r="E1419" s="18">
        <v>44258</v>
      </c>
      <c r="F1419" s="16" t="s">
        <v>4823</v>
      </c>
      <c r="G1419" s="16" t="s">
        <v>2055</v>
      </c>
      <c r="H1419" s="37" t="s">
        <v>194</v>
      </c>
      <c r="I1419" s="16" t="s">
        <v>82</v>
      </c>
      <c r="J1419" s="16" t="s">
        <v>103</v>
      </c>
      <c r="K1419" s="16" t="s">
        <v>84</v>
      </c>
      <c r="L1419" s="16" t="s">
        <v>70</v>
      </c>
      <c r="M1419" s="19">
        <v>27220000</v>
      </c>
      <c r="N1419" s="19">
        <v>18912365.296296038</v>
      </c>
      <c r="O1419" s="20" t="s">
        <v>4824</v>
      </c>
      <c r="P1419" s="21">
        <v>2000130021235</v>
      </c>
      <c r="Q1419" s="20" t="s">
        <v>87</v>
      </c>
      <c r="R1419" s="16" t="str">
        <f t="shared" si="377"/>
        <v>ADB Private</v>
      </c>
      <c r="S1419" s="16" t="str">
        <f t="shared" si="376"/>
        <v>F</v>
      </c>
      <c r="T1419" s="16" t="str">
        <f t="shared" si="374"/>
        <v>ADB Countries</v>
      </c>
      <c r="U1419" s="16" t="str">
        <f t="shared" si="378"/>
        <v>Non-Transition States</v>
      </c>
      <c r="V1419" s="22" t="str">
        <f>IF(ISNUMBER(MATCH(A1419, {"Gabon","Sudan","Niger","Mali","Burkina Faso","Guinea"}, 0)), "De Facto Countries", "Non-De Facto Countries")</f>
        <v>Non-De Facto Countries</v>
      </c>
      <c r="W1419" s="16" t="str">
        <f t="shared" si="389"/>
        <v>North</v>
      </c>
      <c r="X1419" s="16" t="str">
        <f t="shared" si="390"/>
        <v>Power</v>
      </c>
      <c r="Y1419" s="23"/>
      <c r="Z1419" s="23">
        <f>Table2[[#This Row],[Approved Amount_UA Equivalent]]</f>
        <v>18912365.296296038</v>
      </c>
      <c r="AD1419" s="23">
        <f>SUM(Table2[[#This Row],[Feed Africa ]:[Improve Quality Of Life ]])</f>
        <v>18912365.296296038</v>
      </c>
      <c r="AE1419" s="16" t="b">
        <f>Table2[[#This Row],[Total HI5]]=Table2[[#This Row],[Approved Amount_UA Equivalent]]</f>
        <v>1</v>
      </c>
      <c r="AF1419" s="24">
        <v>10</v>
      </c>
      <c r="AG1419" s="20" t="str">
        <f t="shared" si="379"/>
        <v>Investment Project</v>
      </c>
      <c r="AH1419" s="24" t="str">
        <f>VLOOKUP(Table2[[#This Row],[SAP Code]],[25]DATA!$A:$G,7,FALSE)</f>
        <v xml:space="preserve">Investment Lending </v>
      </c>
      <c r="AI1419" s="20" t="str">
        <f t="shared" si="380"/>
        <v>Infrastructure</v>
      </c>
      <c r="AJ1419" s="25" t="s">
        <v>89</v>
      </c>
      <c r="AK1419" s="25" t="s">
        <v>2055</v>
      </c>
      <c r="AL1419" s="23" t="str" cm="1">
        <f t="array" ref="AL1419">_xlfn.SWITCH(AK1419,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19" s="26">
        <v>2</v>
      </c>
      <c r="AN1419" s="25" t="str">
        <f t="shared" si="388"/>
        <v>Non-Sovereign</v>
      </c>
      <c r="AO1419" s="27">
        <v>1</v>
      </c>
      <c r="AP1419" s="23">
        <f>Table2[[#This Row],[Approved Amount_UA Equivalent]]/1000000</f>
        <v>18.912365296296038</v>
      </c>
      <c r="AQ1419" s="19">
        <f t="shared" si="381"/>
        <v>25.16933223092262</v>
      </c>
      <c r="AR1419" s="23" t="str">
        <f t="shared" si="382"/>
        <v>11-20</v>
      </c>
      <c r="AS1419" s="23" t="str">
        <f t="shared" si="383"/>
        <v>1-20</v>
      </c>
      <c r="AT1419" s="23" t="str">
        <f t="shared" si="384"/>
        <v>1-40</v>
      </c>
      <c r="AU1419" s="23" t="str">
        <f t="shared" si="385"/>
        <v>&lt;1-50 Mn</v>
      </c>
      <c r="AV1419" s="23">
        <f>Table2[[#This Row],[Amount]]</f>
        <v>27220000</v>
      </c>
      <c r="AW1419" s="23" t="str">
        <f t="shared" si="386"/>
        <v>Mar 2021</v>
      </c>
      <c r="AX1419" s="28">
        <f>IFERROR(VLOOKUP(Table2[[#This Row],[SAP Code]],[26]_16!A:B,2,FALSE),0)</f>
        <v>0</v>
      </c>
      <c r="AY1419" s="28">
        <f>IFERROR(VLOOKUP(Table2[[#This Row],[SAP Code]],[26]_16!D:E,2,FALSE)/ 1000000, 0)</f>
        <v>0</v>
      </c>
      <c r="AZ1419" s="28">
        <f>IFERROR(VLOOKUP(Table2[[#This Row],[SAP Code]],[26]_16!G:H,2,FALSE)/ 1000000, 0)</f>
        <v>0</v>
      </c>
      <c r="BA1419" s="28">
        <f>IFERROR(VLOOKUP(Table2[[#This Row],[SAP Code]],[26]_16!J:K,2,FALSE)/ 1000000, 0)</f>
        <v>0</v>
      </c>
      <c r="BB1419" s="28">
        <f>IFERROR(VLOOKUP(Table2[[#This Row],[SAP Code]],[26]_16!M:N,2,FALSE)/ 1000000, 0)</f>
        <v>0</v>
      </c>
      <c r="BC1419" s="28">
        <f>IFERROR(VLOOKUP(Table2[[#This Row],[SAP Code]],[26]_16!P:Q,2,FALSE),0)</f>
        <v>0</v>
      </c>
      <c r="BD1419" s="28">
        <f>IFERROR(VLOOKUP(Table2[[#This Row],[SAP Code]],[26]_16!S:T,2,FALSE),0)</f>
        <v>0</v>
      </c>
      <c r="BE1419" s="28">
        <f>IFERROR(VLOOKUP(Table2[[#This Row],[SAP Code]],[26]_16!V:W,2,FALSE)/ 1000000, 0)</f>
        <v>0</v>
      </c>
      <c r="BF1419" s="28">
        <f>IFERROR(VLOOKUP(Table2[[#This Row],[SAP Code]],[26]_16!Y:Z,2,FALSE)/ 1000000, 0)</f>
        <v>0</v>
      </c>
      <c r="BG1419" s="28" t="str">
        <f>IFERROR(VLOOKUP(Table2[[#This Row],[SAP Code]],[26]port!$A:$AD,30,FALSE),"unknown")</f>
        <v>APVD</v>
      </c>
      <c r="BH1419" s="29" t="str">
        <f t="shared" si="387"/>
        <v>Ongoing</v>
      </c>
      <c r="BI1419" s="16"/>
    </row>
    <row r="1420" spans="1:61" ht="17.100000000000001" customHeight="1">
      <c r="A1420" s="16" t="s">
        <v>690</v>
      </c>
      <c r="B1420" s="16" t="s">
        <v>4825</v>
      </c>
      <c r="C1420" s="16" t="s">
        <v>4826</v>
      </c>
      <c r="D1420" s="16" t="s">
        <v>4827</v>
      </c>
      <c r="E1420" s="18">
        <v>44264</v>
      </c>
      <c r="F1420" s="16" t="s">
        <v>4828</v>
      </c>
      <c r="G1420" s="16" t="s">
        <v>115</v>
      </c>
      <c r="H1420" s="16" t="s">
        <v>132</v>
      </c>
      <c r="I1420" s="16" t="s">
        <v>67</v>
      </c>
      <c r="J1420" s="16" t="s">
        <v>68</v>
      </c>
      <c r="K1420" s="16" t="s">
        <v>69</v>
      </c>
      <c r="L1420" s="16" t="s">
        <v>70</v>
      </c>
      <c r="M1420" s="19">
        <v>150000</v>
      </c>
      <c r="N1420" s="19">
        <v>104219.50016327722</v>
      </c>
      <c r="O1420" s="20" t="s">
        <v>4829</v>
      </c>
      <c r="P1420" s="21">
        <v>5000199006320</v>
      </c>
      <c r="Q1420" s="20" t="s">
        <v>72</v>
      </c>
      <c r="R1420" s="16" t="str">
        <f t="shared" si="377"/>
        <v>OTHERS</v>
      </c>
      <c r="S1420" s="16" t="str">
        <f t="shared" si="376"/>
        <v>I</v>
      </c>
      <c r="T1420" s="16" t="str">
        <f t="shared" si="374"/>
        <v>ADF Countries</v>
      </c>
      <c r="U1420" s="16" t="str">
        <f t="shared" si="378"/>
        <v>Transition States</v>
      </c>
      <c r="V1420" s="22" t="str">
        <f>IF(ISNUMBER(MATCH(A1420, {"Gabon","Sudan","Niger","Mali","Burkina Faso","Guinea"}, 0)), "De Facto Countries", "Non-De Facto Countries")</f>
        <v>De Facto Countries</v>
      </c>
      <c r="W1420" s="16" t="str">
        <f t="shared" si="389"/>
        <v>West</v>
      </c>
      <c r="X1420" s="16" t="str">
        <f t="shared" si="390"/>
        <v>Social</v>
      </c>
      <c r="Y1420" s="23"/>
      <c r="AC1420" s="23">
        <f>Table2[[#This Row],[Approved Amount_UA Equivalent]]</f>
        <v>104219.50016327722</v>
      </c>
      <c r="AD1420" s="23">
        <f>SUM(Table2[[#This Row],[Feed Africa ]:[Improve Quality Of Life ]])</f>
        <v>104219.50016327722</v>
      </c>
      <c r="AE1420" s="16" t="b">
        <f>Table2[[#This Row],[Total HI5]]=Table2[[#This Row],[Approved Amount_UA Equivalent]]</f>
        <v>1</v>
      </c>
      <c r="AF1420" s="24">
        <v>50</v>
      </c>
      <c r="AG1420" s="20" t="str">
        <f t="shared" si="379"/>
        <v>Emergency Assistance</v>
      </c>
      <c r="AH1420" s="24" t="e">
        <f>VLOOKUP(Table2[[#This Row],[SAP Code]],[25]DATA!$A:$G,7,FALSE)</f>
        <v>#N/A</v>
      </c>
      <c r="AI1420" s="20" t="str">
        <f t="shared" si="380"/>
        <v>Other Investment</v>
      </c>
      <c r="AJ1420" s="25" t="s">
        <v>73</v>
      </c>
      <c r="AK1420" s="25" t="s">
        <v>115</v>
      </c>
      <c r="AL1420" s="23" t="str" cm="1">
        <f t="array" ref="AL1420">_xlfn.SWITCH(AK1420,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20" s="26">
        <v>1</v>
      </c>
      <c r="AN1420" s="25" t="str">
        <f t="shared" si="388"/>
        <v>Sovereign</v>
      </c>
      <c r="AO1420" s="27">
        <v>1</v>
      </c>
      <c r="AP1420" s="23">
        <f>Table2[[#This Row],[Approved Amount_UA Equivalent]]/1000000</f>
        <v>0.10421950016327722</v>
      </c>
      <c r="AQ1420" s="19">
        <f t="shared" si="381"/>
        <v>0.13869947959729587</v>
      </c>
      <c r="AR1420" s="23" t="str">
        <f t="shared" si="382"/>
        <v>1-10</v>
      </c>
      <c r="AS1420" s="23" t="str">
        <f t="shared" si="383"/>
        <v>1-20</v>
      </c>
      <c r="AT1420" s="23" t="str">
        <f t="shared" si="384"/>
        <v>1-40</v>
      </c>
      <c r="AU1420" s="23" t="str">
        <f t="shared" si="385"/>
        <v>&lt;1-50 Mn</v>
      </c>
      <c r="AV1420" s="23">
        <f>Table2[[#This Row],[Amount]]</f>
        <v>150000</v>
      </c>
      <c r="AW1420" s="23" t="str">
        <f t="shared" si="386"/>
        <v>Mar 2021</v>
      </c>
      <c r="AX1420" s="28">
        <f>IFERROR(VLOOKUP(Table2[[#This Row],[SAP Code]],[26]_16!A:B,2,FALSE),0)</f>
        <v>0</v>
      </c>
      <c r="AY1420" s="28">
        <f>IFERROR(VLOOKUP(Table2[[#This Row],[SAP Code]],[26]_16!D:E,2,FALSE)/ 1000000, 0)</f>
        <v>0</v>
      </c>
      <c r="AZ1420" s="28">
        <f>IFERROR(VLOOKUP(Table2[[#This Row],[SAP Code]],[26]_16!G:H,2,FALSE)/ 1000000, 0)</f>
        <v>0</v>
      </c>
      <c r="BA1420" s="28">
        <f>IFERROR(VLOOKUP(Table2[[#This Row],[SAP Code]],[26]_16!J:K,2,FALSE)/ 1000000, 0)</f>
        <v>0</v>
      </c>
      <c r="BB1420" s="28">
        <f>IFERROR(VLOOKUP(Table2[[#This Row],[SAP Code]],[26]_16!M:N,2,FALSE)/ 1000000, 0)</f>
        <v>0</v>
      </c>
      <c r="BC1420" s="28">
        <f>IFERROR(VLOOKUP(Table2[[#This Row],[SAP Code]],[26]_16!P:Q,2,FALSE),0)</f>
        <v>0</v>
      </c>
      <c r="BD1420" s="28">
        <f>IFERROR(VLOOKUP(Table2[[#This Row],[SAP Code]],[26]_16!S:T,2,FALSE),0)</f>
        <v>0</v>
      </c>
      <c r="BE1420" s="28">
        <f>IFERROR(VLOOKUP(Table2[[#This Row],[SAP Code]],[26]_16!V:W,2,FALSE)/ 1000000, 0)</f>
        <v>0</v>
      </c>
      <c r="BF1420" s="28">
        <f>IFERROR(VLOOKUP(Table2[[#This Row],[SAP Code]],[26]_16!Y:Z,2,FALSE)/ 1000000, 0)</f>
        <v>0</v>
      </c>
      <c r="BG1420" s="28" t="str">
        <f>IFERROR(VLOOKUP(Table2[[#This Row],[SAP Code]],[26]port!$A:$AD,30,FALSE),"unknown")</f>
        <v>COMP</v>
      </c>
      <c r="BH1420" s="29" t="str">
        <f t="shared" si="387"/>
        <v>Number of operations completed out of the net approved of that year</v>
      </c>
      <c r="BI1420" s="16"/>
    </row>
    <row r="1421" spans="1:61" s="37" customFormat="1" ht="17.100000000000001" customHeight="1">
      <c r="A1421" s="16" t="s">
        <v>141</v>
      </c>
      <c r="B1421" s="16" t="s">
        <v>4830</v>
      </c>
      <c r="C1421" s="16" t="s">
        <v>4831</v>
      </c>
      <c r="D1421" s="16" t="s">
        <v>4832</v>
      </c>
      <c r="E1421" s="18">
        <v>44265</v>
      </c>
      <c r="F1421" s="16" t="s">
        <v>4833</v>
      </c>
      <c r="G1421" s="16" t="s">
        <v>2293</v>
      </c>
      <c r="H1421" s="16" t="s">
        <v>132</v>
      </c>
      <c r="I1421" s="16" t="s">
        <v>170</v>
      </c>
      <c r="J1421" s="16" t="s">
        <v>103</v>
      </c>
      <c r="K1421" s="16" t="s">
        <v>84</v>
      </c>
      <c r="L1421" s="16" t="s">
        <v>195</v>
      </c>
      <c r="M1421" s="19">
        <v>12500000</v>
      </c>
      <c r="N1421" s="19">
        <v>10527024.978524869</v>
      </c>
      <c r="O1421" s="20" t="s">
        <v>4834</v>
      </c>
      <c r="P1421" s="21">
        <v>2000130021236</v>
      </c>
      <c r="Q1421" s="20" t="s">
        <v>87</v>
      </c>
      <c r="R1421" s="16" t="str">
        <f t="shared" si="377"/>
        <v>ADB Private</v>
      </c>
      <c r="S1421" s="16" t="str">
        <f t="shared" si="376"/>
        <v>B</v>
      </c>
      <c r="T1421" s="16" t="str">
        <f t="shared" si="374"/>
        <v>Multinational</v>
      </c>
      <c r="U1421" s="16" t="str">
        <f t="shared" si="378"/>
        <v>Multinational</v>
      </c>
      <c r="V1421" s="22" t="str">
        <f>IF(ISNUMBER(MATCH(A1421, {"Gabon","Sudan","Niger","Mali","Burkina Faso","Guinea"}, 0)), "De Facto Countries", "Non-De Facto Countries")</f>
        <v>Non-De Facto Countries</v>
      </c>
      <c r="W1421" s="16" t="str">
        <f t="shared" si="389"/>
        <v>Multi</v>
      </c>
      <c r="X1421" s="16" t="str">
        <f t="shared" si="390"/>
        <v>Industry</v>
      </c>
      <c r="Y1421" s="23"/>
      <c r="Z1421" s="23"/>
      <c r="AA1421" s="23">
        <f>Table2[[#This Row],[Approved Amount_UA Equivalent]]</f>
        <v>10527024.978524869</v>
      </c>
      <c r="AB1421" s="23"/>
      <c r="AC1421" s="23"/>
      <c r="AD1421" s="23">
        <f>SUM(Table2[[#This Row],[Feed Africa ]:[Improve Quality Of Life ]])</f>
        <v>10527024.978524869</v>
      </c>
      <c r="AE1421" s="16" t="b">
        <f>Table2[[#This Row],[Total HI5]]=Table2[[#This Row],[Approved Amount_UA Equivalent]]</f>
        <v>1</v>
      </c>
      <c r="AF1421" s="24">
        <v>10</v>
      </c>
      <c r="AG1421" s="20" t="str">
        <f t="shared" si="379"/>
        <v>Investment Project</v>
      </c>
      <c r="AH1421" s="24" t="e">
        <f>VLOOKUP(Table2[[#This Row],[SAP Code]],[25]DATA!$A:$G,7,FALSE)</f>
        <v>#N/A</v>
      </c>
      <c r="AI1421" s="20" t="str">
        <f t="shared" si="380"/>
        <v>Other Investment</v>
      </c>
      <c r="AJ1421" s="25" t="s">
        <v>173</v>
      </c>
      <c r="AK1421" s="25" t="s">
        <v>2293</v>
      </c>
      <c r="AL1421" s="23" t="str" cm="1">
        <f t="array" ref="AL1421">_xlfn.SWITCH(AK1421,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21" s="26">
        <v>2</v>
      </c>
      <c r="AN1421" s="25" t="str">
        <f t="shared" si="388"/>
        <v>Non-Sovereign</v>
      </c>
      <c r="AO1421" s="27">
        <v>1</v>
      </c>
      <c r="AP1421" s="23">
        <f>Table2[[#This Row],[Approved Amount_UA Equivalent]]/1000000</f>
        <v>10.527024978524869</v>
      </c>
      <c r="AQ1421" s="19">
        <f t="shared" si="381"/>
        <v>14.009785922420038</v>
      </c>
      <c r="AR1421" s="23" t="str">
        <f t="shared" si="382"/>
        <v>11-20</v>
      </c>
      <c r="AS1421" s="23" t="str">
        <f t="shared" si="383"/>
        <v>1-20</v>
      </c>
      <c r="AT1421" s="23" t="str">
        <f t="shared" si="384"/>
        <v>1-40</v>
      </c>
      <c r="AU1421" s="23" t="str">
        <f t="shared" si="385"/>
        <v>&lt;1-50 Mn</v>
      </c>
      <c r="AV1421" s="23">
        <f>Table2[[#This Row],[Amount]]</f>
        <v>12500000</v>
      </c>
      <c r="AW1421" s="23" t="str">
        <f t="shared" si="386"/>
        <v>Mar 2021</v>
      </c>
      <c r="AX1421" s="28">
        <f>IFERROR(VLOOKUP(Table2[[#This Row],[SAP Code]],[26]_16!A:B,2,FALSE),0)</f>
        <v>0</v>
      </c>
      <c r="AY1421" s="28">
        <f>IFERROR(VLOOKUP(Table2[[#This Row],[SAP Code]],[26]_16!D:E,2,FALSE)/ 1000000, 0)</f>
        <v>0</v>
      </c>
      <c r="AZ1421" s="28">
        <f>IFERROR(VLOOKUP(Table2[[#This Row],[SAP Code]],[26]_16!G:H,2,FALSE)/ 1000000, 0)</f>
        <v>0</v>
      </c>
      <c r="BA1421" s="28">
        <f>IFERROR(VLOOKUP(Table2[[#This Row],[SAP Code]],[26]_16!J:K,2,FALSE)/ 1000000, 0)</f>
        <v>0</v>
      </c>
      <c r="BB1421" s="28">
        <f>IFERROR(VLOOKUP(Table2[[#This Row],[SAP Code]],[26]_16!M:N,2,FALSE)/ 1000000, 0)</f>
        <v>0</v>
      </c>
      <c r="BC1421" s="28">
        <f>IFERROR(VLOOKUP(Table2[[#This Row],[SAP Code]],[26]_16!P:Q,2,FALSE),0)</f>
        <v>0</v>
      </c>
      <c r="BD1421" s="28">
        <f>IFERROR(VLOOKUP(Table2[[#This Row],[SAP Code]],[26]_16!S:T,2,FALSE),0)</f>
        <v>0</v>
      </c>
      <c r="BE1421" s="28">
        <f>IFERROR(VLOOKUP(Table2[[#This Row],[SAP Code]],[26]_16!V:W,2,FALSE)/ 1000000, 0)</f>
        <v>10.184875869999999</v>
      </c>
      <c r="BF1421" s="28">
        <f>IFERROR(VLOOKUP(Table2[[#This Row],[SAP Code]],[26]_16!Y:Z,2,FALSE)/ 1000000, 0)</f>
        <v>0</v>
      </c>
      <c r="BG1421" s="28" t="str">
        <f>IFERROR(VLOOKUP(Table2[[#This Row],[SAP Code]],[26]port!$A:$AD,30,FALSE),"unknown")</f>
        <v>OnGo</v>
      </c>
      <c r="BH1421" s="29" t="str">
        <f t="shared" si="387"/>
        <v>Ongoing</v>
      </c>
    </row>
    <row r="1422" spans="1:61" s="84" customFormat="1" ht="17.100000000000001" customHeight="1">
      <c r="A1422" s="84" t="s">
        <v>141</v>
      </c>
      <c r="B1422" s="84" t="s">
        <v>4835</v>
      </c>
      <c r="C1422" s="84" t="s">
        <v>4836</v>
      </c>
      <c r="D1422" s="84" t="s">
        <v>4837</v>
      </c>
      <c r="E1422" s="86">
        <v>44270</v>
      </c>
      <c r="F1422" s="84" t="s">
        <v>4838</v>
      </c>
      <c r="G1422" s="84" t="s">
        <v>115</v>
      </c>
      <c r="H1422" s="84" t="s">
        <v>213</v>
      </c>
      <c r="I1422" s="84" t="s">
        <v>67</v>
      </c>
      <c r="J1422" s="84" t="s">
        <v>3737</v>
      </c>
      <c r="K1422" s="84" t="s">
        <v>69</v>
      </c>
      <c r="L1422" s="84" t="s">
        <v>70</v>
      </c>
      <c r="M1422" s="87">
        <v>4000000</v>
      </c>
      <c r="N1422" s="87">
        <v>2779186.6710207257</v>
      </c>
      <c r="O1422" s="88" t="s">
        <v>4839</v>
      </c>
      <c r="P1422" s="93" t="s">
        <v>243</v>
      </c>
      <c r="Q1422" s="88" t="s">
        <v>72</v>
      </c>
      <c r="R1422" s="16" t="str">
        <f t="shared" si="377"/>
        <v>OTHERS</v>
      </c>
      <c r="S1422" s="84" t="str">
        <f t="shared" si="376"/>
        <v>I</v>
      </c>
      <c r="T1422" s="84" t="str">
        <f t="shared" si="374"/>
        <v>Multinational</v>
      </c>
      <c r="U1422" s="16" t="str">
        <f t="shared" si="378"/>
        <v>Multinational</v>
      </c>
      <c r="V1422" s="66" t="str">
        <f>IF(ISNUMBER(MATCH(A1422, {"Gabon","Sudan","Niger","Mali","Burkina Faso","Guinea"}, 0)), "De Facto Countries", "Non-De Facto Countries")</f>
        <v>Non-De Facto Countries</v>
      </c>
      <c r="W1422" s="84" t="str">
        <f t="shared" si="389"/>
        <v>Multi</v>
      </c>
      <c r="X1422" s="84" t="str">
        <f t="shared" si="390"/>
        <v>Social</v>
      </c>
      <c r="Y1422" s="90"/>
      <c r="Z1422" s="90"/>
      <c r="AA1422" s="90"/>
      <c r="AB1422" s="90"/>
      <c r="AC1422" s="90">
        <f>Table2[[#This Row],[Approved Amount_UA Equivalent]]</f>
        <v>2779186.6710207257</v>
      </c>
      <c r="AD1422" s="90">
        <f>SUM(Table2[[#This Row],[Feed Africa ]:[Improve Quality Of Life ]])</f>
        <v>2779186.6710207257</v>
      </c>
      <c r="AE1422" s="84" t="b">
        <f>Table2[[#This Row],[Total HI5]]=Table2[[#This Row],[Approved Amount_UA Equivalent]]</f>
        <v>1</v>
      </c>
      <c r="AF1422" s="89">
        <v>43</v>
      </c>
      <c r="AG1422" s="88" t="str">
        <f t="shared" si="379"/>
        <v>Technical Assistance &amp; Study</v>
      </c>
      <c r="AH1422" s="89" t="e">
        <f>VLOOKUP(Table2[[#This Row],[SAP Code]],[25]DATA!$A:$G,7,FALSE)</f>
        <v>#N/A</v>
      </c>
      <c r="AI1422" s="88" t="str">
        <f t="shared" si="380"/>
        <v>Other Investment</v>
      </c>
      <c r="AJ1422" s="91" t="s">
        <v>73</v>
      </c>
      <c r="AK1422" s="91" t="s">
        <v>115</v>
      </c>
      <c r="AL1422" s="23" t="str" cm="1">
        <f t="array" ref="AL1422">_xlfn.SWITCH(AK1422,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22" s="26">
        <v>1</v>
      </c>
      <c r="AN1422" s="25" t="str">
        <f t="shared" si="388"/>
        <v>Sovereign</v>
      </c>
      <c r="AO1422" s="27">
        <v>1</v>
      </c>
      <c r="AP1422" s="52">
        <f>Table2[[#This Row],[Approved Amount_UA Equivalent]]/1000000</f>
        <v>2.7791866710207258</v>
      </c>
      <c r="AQ1422" s="87">
        <f t="shared" si="381"/>
        <v>3.6986527892612227</v>
      </c>
      <c r="AR1422" s="52" t="str">
        <f t="shared" si="382"/>
        <v>1-10</v>
      </c>
      <c r="AS1422" s="52" t="str">
        <f t="shared" si="383"/>
        <v>1-20</v>
      </c>
      <c r="AT1422" s="52" t="str">
        <f t="shared" si="384"/>
        <v>1-40</v>
      </c>
      <c r="AU1422" s="52" t="str">
        <f t="shared" si="385"/>
        <v>&lt;1-50 Mn</v>
      </c>
      <c r="AV1422" s="52">
        <f>Table2[[#This Row],[Amount]]</f>
        <v>4000000</v>
      </c>
      <c r="AW1422" s="52" t="str">
        <f t="shared" si="386"/>
        <v>Mar 2021</v>
      </c>
      <c r="AX1422" s="28">
        <f>IFERROR(VLOOKUP(Table2[[#This Row],[SAP Code]],[26]_16!A:B,2,FALSE),0)</f>
        <v>0</v>
      </c>
      <c r="AY1422" s="67">
        <f>IFERROR(VLOOKUP(Table2[[#This Row],[SAP Code]],[26]_16!D:E,2,FALSE)/ 1000000, 0)</f>
        <v>0</v>
      </c>
      <c r="AZ1422" s="67">
        <f>IFERROR(VLOOKUP(Table2[[#This Row],[SAP Code]],[26]_16!G:H,2,FALSE)/ 1000000, 0)</f>
        <v>0</v>
      </c>
      <c r="BA1422" s="67">
        <f>IFERROR(VLOOKUP(Table2[[#This Row],[SAP Code]],[26]_16!J:K,2,FALSE)/ 1000000, 0)</f>
        <v>0</v>
      </c>
      <c r="BB1422" s="67">
        <f>IFERROR(VLOOKUP(Table2[[#This Row],[SAP Code]],[26]_16!M:N,2,FALSE)/ 1000000, 0)</f>
        <v>0</v>
      </c>
      <c r="BC1422" s="67">
        <f>IFERROR(VLOOKUP(Table2[[#This Row],[SAP Code]],[26]_16!P:Q,2,FALSE),0)</f>
        <v>0</v>
      </c>
      <c r="BD1422" s="67">
        <f>IFERROR(VLOOKUP(Table2[[#This Row],[SAP Code]],[26]_16!S:T,2,FALSE),0)</f>
        <v>0</v>
      </c>
      <c r="BE1422" s="67">
        <f>IFERROR(VLOOKUP(Table2[[#This Row],[SAP Code]],[26]_16!V:W,2,FALSE)/ 1000000, 0)</f>
        <v>0</v>
      </c>
      <c r="BF1422" s="67">
        <f>IFERROR(VLOOKUP(Table2[[#This Row],[SAP Code]],[26]_16!Y:Z,2,FALSE)/ 1000000, 0)</f>
        <v>0</v>
      </c>
      <c r="BG1422" s="67" t="str">
        <f>IFERROR(VLOOKUP(Table2[[#This Row],[SAP Code]],[26]port!$A:$AD,30,FALSE),"unknown")</f>
        <v>unknown</v>
      </c>
      <c r="BH1422" s="29" t="str">
        <f t="shared" si="387"/>
        <v>Unknown</v>
      </c>
    </row>
    <row r="1423" spans="1:61" ht="17.100000000000001" customHeight="1">
      <c r="A1423" s="16" t="s">
        <v>453</v>
      </c>
      <c r="B1423" s="16" t="s">
        <v>4840</v>
      </c>
      <c r="C1423" s="16" t="s">
        <v>4841</v>
      </c>
      <c r="D1423" s="16" t="s">
        <v>4842</v>
      </c>
      <c r="E1423" s="18">
        <v>44272</v>
      </c>
      <c r="F1423" s="16" t="s">
        <v>1935</v>
      </c>
      <c r="G1423" s="16" t="s">
        <v>255</v>
      </c>
      <c r="H1423" s="16" t="s">
        <v>101</v>
      </c>
      <c r="I1423" s="16" t="s">
        <v>250</v>
      </c>
      <c r="J1423" s="16" t="s">
        <v>179</v>
      </c>
      <c r="K1423" s="16" t="s">
        <v>84</v>
      </c>
      <c r="L1423" s="16" t="s">
        <v>458</v>
      </c>
      <c r="M1423" s="19">
        <v>1500000000</v>
      </c>
      <c r="N1423" s="19">
        <v>69665050.437496513</v>
      </c>
      <c r="O1423" s="20" t="s">
        <v>4843</v>
      </c>
      <c r="P1423" s="21">
        <v>2000200004909</v>
      </c>
      <c r="Q1423" s="20" t="s">
        <v>87</v>
      </c>
      <c r="R1423" s="16" t="str">
        <f t="shared" si="377"/>
        <v>ADB Public</v>
      </c>
      <c r="S1423" s="16" t="str">
        <f t="shared" si="376"/>
        <v>K</v>
      </c>
      <c r="T1423" s="16" t="str">
        <f t="shared" si="374"/>
        <v>ADB Countries</v>
      </c>
      <c r="U1423" s="16" t="str">
        <f t="shared" si="378"/>
        <v>Non-Transition States</v>
      </c>
      <c r="V1423" s="22" t="str">
        <f>IF(ISNUMBER(MATCH(A1423, {"Gabon","Sudan","Niger","Mali","Burkina Faso","Guinea"}, 0)), "De Facto Countries", "Non-De Facto Countries")</f>
        <v>Non-De Facto Countries</v>
      </c>
      <c r="W1423" s="16" t="str">
        <f t="shared" si="389"/>
        <v>South</v>
      </c>
      <c r="X1423" s="16" t="str">
        <f t="shared" si="390"/>
        <v>Multi-Sector</v>
      </c>
      <c r="Y1423" s="23">
        <f>Table2[[#This Row],[Approved Amount_UA Equivalent]]/5</f>
        <v>13933010.087499302</v>
      </c>
      <c r="Z1423" s="23">
        <f>Table2[[#This Row],[Approved Amount_UA Equivalent]]/5</f>
        <v>13933010.087499302</v>
      </c>
      <c r="AA1423" s="23">
        <f>Table2[[#This Row],[Approved Amount_UA Equivalent]]/5</f>
        <v>13933010.087499302</v>
      </c>
      <c r="AB1423" s="23">
        <f>Table2[[#This Row],[Approved Amount_UA Equivalent]]/5</f>
        <v>13933010.087499302</v>
      </c>
      <c r="AC1423" s="23">
        <f>Table2[[#This Row],[Approved Amount_UA Equivalent]]/5</f>
        <v>13933010.087499302</v>
      </c>
      <c r="AD1423" s="23">
        <f>SUM(Table2[[#This Row],[Feed Africa ]:[Improve Quality Of Life ]])</f>
        <v>69665050.437496513</v>
      </c>
      <c r="AE1423" s="16" t="b">
        <f>Table2[[#This Row],[Total HI5]]=Table2[[#This Row],[Approved Amount_UA Equivalent]]</f>
        <v>1</v>
      </c>
      <c r="AF1423" s="24">
        <v>20</v>
      </c>
      <c r="AG1423" s="20" t="str">
        <f t="shared" si="379"/>
        <v>Policy and Result Based Op</v>
      </c>
      <c r="AH1423" s="24" t="str">
        <f>VLOOKUP(Table2[[#This Row],[SAP Code]],[25]DATA!$A:$G,7,FALSE)</f>
        <v>PBO</v>
      </c>
      <c r="AI1423" s="20" t="str">
        <f t="shared" si="380"/>
        <v>Policy-Based Lending</v>
      </c>
      <c r="AJ1423" s="25" t="s">
        <v>254</v>
      </c>
      <c r="AK1423" s="25" t="s">
        <v>255</v>
      </c>
      <c r="AL1423" s="23" t="str" cm="1">
        <f t="array" ref="AL1423">_xlfn.SWITCH(AK1423,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23" s="26">
        <v>1</v>
      </c>
      <c r="AN1423" s="25" t="str">
        <f t="shared" si="388"/>
        <v>Sovereign</v>
      </c>
      <c r="AO1423" s="27">
        <v>1</v>
      </c>
      <c r="AP1423" s="23">
        <f>Table2[[#This Row],[Approved Amount_UA Equivalent]]/1000000</f>
        <v>69.665050437496518</v>
      </c>
      <c r="AQ1423" s="19">
        <f t="shared" si="381"/>
        <v>92.713035724237855</v>
      </c>
      <c r="AR1423" s="23" t="str">
        <f t="shared" si="382"/>
        <v>61-70</v>
      </c>
      <c r="AS1423" s="23" t="str">
        <f t="shared" si="383"/>
        <v>61-80</v>
      </c>
      <c r="AT1423" s="23" t="str">
        <f t="shared" si="384"/>
        <v>41-80</v>
      </c>
      <c r="AU1423" s="23" t="str">
        <f t="shared" si="385"/>
        <v>50-100 Mn</v>
      </c>
      <c r="AV1423" s="23">
        <f>Table2[[#This Row],[Amount]]</f>
        <v>1500000000</v>
      </c>
      <c r="AW1423" s="23" t="str">
        <f t="shared" si="386"/>
        <v>Mar 2021</v>
      </c>
      <c r="AX1423" s="28">
        <f>IFERROR(VLOOKUP(Table2[[#This Row],[SAP Code]],[26]_16!A:B,2,FALSE),0)</f>
        <v>0</v>
      </c>
      <c r="AY1423" s="28">
        <f>IFERROR(VLOOKUP(Table2[[#This Row],[SAP Code]],[26]_16!D:E,2,FALSE)/ 1000000, 0)</f>
        <v>0</v>
      </c>
      <c r="AZ1423" s="28">
        <f>IFERROR(VLOOKUP(Table2[[#This Row],[SAP Code]],[26]_16!G:H,2,FALSE)/ 1000000, 0)</f>
        <v>0</v>
      </c>
      <c r="BA1423" s="28">
        <f>IFERROR(VLOOKUP(Table2[[#This Row],[SAP Code]],[26]_16!J:K,2,FALSE)/ 1000000, 0)</f>
        <v>0</v>
      </c>
      <c r="BB1423" s="28">
        <f>IFERROR(VLOOKUP(Table2[[#This Row],[SAP Code]],[26]_16!M:N,2,FALSE)/ 1000000, 0)</f>
        <v>0</v>
      </c>
      <c r="BC1423" s="28">
        <f>IFERROR(VLOOKUP(Table2[[#This Row],[SAP Code]],[26]_16!P:Q,2,FALSE),0)</f>
        <v>0</v>
      </c>
      <c r="BD1423" s="28">
        <f>IFERROR(VLOOKUP(Table2[[#This Row],[SAP Code]],[26]_16!S:T,2,FALSE),0)</f>
        <v>76.207507959999987</v>
      </c>
      <c r="BE1423" s="28">
        <f>IFERROR(VLOOKUP(Table2[[#This Row],[SAP Code]],[26]_16!V:W,2,FALSE)/ 1000000, 0)</f>
        <v>0</v>
      </c>
      <c r="BF1423" s="28">
        <f>IFERROR(VLOOKUP(Table2[[#This Row],[SAP Code]],[26]_16!Y:Z,2,FALSE)/ 1000000, 0)</f>
        <v>0</v>
      </c>
      <c r="BG1423" s="28" t="str">
        <f>IFERROR(VLOOKUP(Table2[[#This Row],[SAP Code]],[26]port!$A:$AD,30,FALSE),"unknown")</f>
        <v>COMP</v>
      </c>
      <c r="BH1423" s="29" t="str">
        <f t="shared" si="387"/>
        <v>Number of operations completed out of the net approved of that year</v>
      </c>
      <c r="BI1423" s="16"/>
    </row>
    <row r="1424" spans="1:61" ht="17.100000000000001" customHeight="1">
      <c r="A1424" s="16" t="s">
        <v>385</v>
      </c>
      <c r="B1424" s="16" t="s">
        <v>3958</v>
      </c>
      <c r="C1424" s="16" t="s">
        <v>4844</v>
      </c>
      <c r="D1424" s="16" t="s">
        <v>4845</v>
      </c>
      <c r="E1424" s="18">
        <v>44279</v>
      </c>
      <c r="F1424" s="16" t="s">
        <v>389</v>
      </c>
      <c r="G1424" s="16" t="s">
        <v>74</v>
      </c>
      <c r="H1424" s="16" t="s">
        <v>66</v>
      </c>
      <c r="I1424" s="16" t="s">
        <v>155</v>
      </c>
      <c r="J1424" s="16" t="s">
        <v>1796</v>
      </c>
      <c r="K1424" s="16" t="s">
        <v>84</v>
      </c>
      <c r="L1424" s="16" t="s">
        <v>70</v>
      </c>
      <c r="M1424" s="19">
        <v>6000000</v>
      </c>
      <c r="N1424" s="19">
        <v>4168780.0065310886</v>
      </c>
      <c r="O1424" s="20" t="s">
        <v>4846</v>
      </c>
      <c r="P1424" s="21">
        <v>5565130000801</v>
      </c>
      <c r="Q1424" s="20" t="s">
        <v>72</v>
      </c>
      <c r="R1424" s="16" t="str">
        <f t="shared" si="377"/>
        <v>CIF</v>
      </c>
      <c r="S1424" s="16" t="str">
        <f t="shared" si="376"/>
        <v>A</v>
      </c>
      <c r="T1424" s="16" t="str">
        <f t="shared" si="374"/>
        <v>ADB Countries</v>
      </c>
      <c r="U1424" s="16" t="str">
        <f t="shared" si="378"/>
        <v>Non-Transition States</v>
      </c>
      <c r="V1424" s="22" t="str">
        <f>IF(ISNUMBER(MATCH(A1424, {"Gabon","Sudan","Niger","Mali","Burkina Faso","Guinea"}, 0)), "De Facto Countries", "Non-De Facto Countries")</f>
        <v>Non-De Facto Countries</v>
      </c>
      <c r="W1424" s="16" t="str">
        <f t="shared" si="389"/>
        <v>Central</v>
      </c>
      <c r="X1424" s="16" t="str">
        <f t="shared" si="390"/>
        <v>Agriculture</v>
      </c>
      <c r="Y1424" s="23">
        <f>Table2[[#This Row],[Approved Amount_UA Equivalent]]</f>
        <v>4168780.0065310886</v>
      </c>
      <c r="AD1424" s="23">
        <f>SUM(Table2[[#This Row],[Feed Africa ]:[Improve Quality Of Life ]])</f>
        <v>4168780.0065310886</v>
      </c>
      <c r="AE1424" s="16" t="b">
        <f>Table2[[#This Row],[Total HI5]]=Table2[[#This Row],[Approved Amount_UA Equivalent]]</f>
        <v>1</v>
      </c>
      <c r="AF1424" s="24">
        <v>10</v>
      </c>
      <c r="AG1424" s="20" t="str">
        <f t="shared" si="379"/>
        <v>Investment Project</v>
      </c>
      <c r="AH1424" s="24" t="e">
        <f>VLOOKUP(Table2[[#This Row],[SAP Code]],[25]DATA!$A:$G,7,FALSE)</f>
        <v>#N/A</v>
      </c>
      <c r="AI1424" s="20" t="str">
        <f t="shared" si="380"/>
        <v>Infrastructure</v>
      </c>
      <c r="AJ1424" s="25" t="s">
        <v>157</v>
      </c>
      <c r="AK1424" s="25" t="s">
        <v>74</v>
      </c>
      <c r="AL1424" s="23" t="str" cm="1">
        <f t="array" ref="AL1424">_xlfn.SWITCH(AK1424,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24" s="26">
        <v>1</v>
      </c>
      <c r="AN1424" s="25" t="str">
        <f t="shared" si="388"/>
        <v>Sovereign</v>
      </c>
      <c r="AO1424" s="27">
        <v>0.5</v>
      </c>
      <c r="AP1424" s="23">
        <f>Table2[[#This Row],[Approved Amount_UA Equivalent]]/1000000</f>
        <v>4.1687800065310885</v>
      </c>
      <c r="AQ1424" s="19">
        <f t="shared" si="381"/>
        <v>5.547979183891834</v>
      </c>
      <c r="AR1424" s="23" t="str">
        <f t="shared" si="382"/>
        <v>1-10</v>
      </c>
      <c r="AS1424" s="23" t="str">
        <f t="shared" si="383"/>
        <v>1-20</v>
      </c>
      <c r="AT1424" s="23" t="str">
        <f t="shared" si="384"/>
        <v>1-40</v>
      </c>
      <c r="AU1424" s="23" t="str">
        <f t="shared" si="385"/>
        <v>&lt;1-50 Mn</v>
      </c>
      <c r="AV1424" s="23">
        <f>Table2[[#This Row],[Amount]]</f>
        <v>6000000</v>
      </c>
      <c r="AW1424" s="23" t="str">
        <f t="shared" si="386"/>
        <v>Mar 2021</v>
      </c>
      <c r="AX1424" s="28">
        <f>IFERROR(VLOOKUP(Table2[[#This Row],[SAP Code]],[26]_16!A:B,2,FALSE),0)</f>
        <v>0</v>
      </c>
      <c r="AY1424" s="28">
        <f>IFERROR(VLOOKUP(Table2[[#This Row],[SAP Code]],[26]_16!D:E,2,FALSE)/ 1000000, 0)</f>
        <v>0</v>
      </c>
      <c r="AZ1424" s="28">
        <f>IFERROR(VLOOKUP(Table2[[#This Row],[SAP Code]],[26]_16!G:H,2,FALSE)/ 1000000, 0)</f>
        <v>0</v>
      </c>
      <c r="BA1424" s="28">
        <f>IFERROR(VLOOKUP(Table2[[#This Row],[SAP Code]],[26]_16!J:K,2,FALSE)/ 1000000, 0)</f>
        <v>0</v>
      </c>
      <c r="BB1424" s="28">
        <f>IFERROR(VLOOKUP(Table2[[#This Row],[SAP Code]],[26]_16!M:N,2,FALSE)/ 1000000, 0)</f>
        <v>0</v>
      </c>
      <c r="BC1424" s="28">
        <f>IFERROR(VLOOKUP(Table2[[#This Row],[SAP Code]],[26]_16!P:Q,2,FALSE),0)</f>
        <v>0</v>
      </c>
      <c r="BD1424" s="28">
        <f>IFERROR(VLOOKUP(Table2[[#This Row],[SAP Code]],[26]_16!S:T,2,FALSE),0)</f>
        <v>0</v>
      </c>
      <c r="BE1424" s="28">
        <f>IFERROR(VLOOKUP(Table2[[#This Row],[SAP Code]],[26]_16!V:W,2,FALSE)/ 1000000, 0)</f>
        <v>0.26725893000000001</v>
      </c>
      <c r="BF1424" s="28">
        <f>IFERROR(VLOOKUP(Table2[[#This Row],[SAP Code]],[26]_16!Y:Z,2,FALSE)/ 1000000, 0)</f>
        <v>0</v>
      </c>
      <c r="BG1424" s="28" t="str">
        <f>IFERROR(VLOOKUP(Table2[[#This Row],[SAP Code]],[26]port!$A:$AD,30,FALSE),"unknown")</f>
        <v>OnGo</v>
      </c>
      <c r="BH1424" s="29" t="str">
        <f t="shared" si="387"/>
        <v>Ongoing</v>
      </c>
      <c r="BI1424" s="16"/>
    </row>
    <row r="1425" spans="1:61" ht="17.100000000000001" customHeight="1">
      <c r="A1425" s="16" t="s">
        <v>385</v>
      </c>
      <c r="B1425" s="16" t="s">
        <v>3958</v>
      </c>
      <c r="C1425" s="16" t="s">
        <v>4847</v>
      </c>
      <c r="D1425" s="16" t="s">
        <v>4845</v>
      </c>
      <c r="E1425" s="18">
        <v>44279</v>
      </c>
      <c r="F1425" s="16" t="s">
        <v>389</v>
      </c>
      <c r="G1425" s="16" t="s">
        <v>74</v>
      </c>
      <c r="H1425" s="16" t="s">
        <v>66</v>
      </c>
      <c r="I1425" s="16" t="s">
        <v>155</v>
      </c>
      <c r="J1425" s="16" t="s">
        <v>1796</v>
      </c>
      <c r="K1425" s="16" t="s">
        <v>69</v>
      </c>
      <c r="L1425" s="16" t="s">
        <v>70</v>
      </c>
      <c r="M1425" s="19">
        <v>2000000</v>
      </c>
      <c r="N1425" s="19">
        <v>1389593.3355103629</v>
      </c>
      <c r="O1425" s="20" t="s">
        <v>4846</v>
      </c>
      <c r="P1425" s="21">
        <v>5565155001851</v>
      </c>
      <c r="Q1425" s="20" t="s">
        <v>72</v>
      </c>
      <c r="R1425" s="16" t="str">
        <f t="shared" si="377"/>
        <v>CIF</v>
      </c>
      <c r="S1425" s="16" t="str">
        <f t="shared" si="376"/>
        <v>A</v>
      </c>
      <c r="T1425" s="16" t="str">
        <f t="shared" si="374"/>
        <v>ADB Countries</v>
      </c>
      <c r="U1425" s="16" t="str">
        <f t="shared" si="378"/>
        <v>Non-Transition States</v>
      </c>
      <c r="V1425" s="22" t="str">
        <f>IF(ISNUMBER(MATCH(A1425, {"Gabon","Sudan","Niger","Mali","Burkina Faso","Guinea"}, 0)), "De Facto Countries", "Non-De Facto Countries")</f>
        <v>Non-De Facto Countries</v>
      </c>
      <c r="W1425" s="16" t="str">
        <f t="shared" si="389"/>
        <v>Central</v>
      </c>
      <c r="X1425" s="16" t="str">
        <f t="shared" si="390"/>
        <v>Agriculture</v>
      </c>
      <c r="Y1425" s="23">
        <f>Table2[[#This Row],[Approved Amount_UA Equivalent]]</f>
        <v>1389593.3355103629</v>
      </c>
      <c r="AD1425" s="23">
        <f>SUM(Table2[[#This Row],[Feed Africa ]:[Improve Quality Of Life ]])</f>
        <v>1389593.3355103629</v>
      </c>
      <c r="AE1425" s="16" t="b">
        <f>Table2[[#This Row],[Total HI5]]=Table2[[#This Row],[Approved Amount_UA Equivalent]]</f>
        <v>1</v>
      </c>
      <c r="AF1425" s="24">
        <v>10</v>
      </c>
      <c r="AG1425" s="20" t="str">
        <f t="shared" si="379"/>
        <v>Investment Project</v>
      </c>
      <c r="AH1425" s="24" t="e">
        <f>VLOOKUP(Table2[[#This Row],[SAP Code]],[25]DATA!$A:$G,7,FALSE)</f>
        <v>#N/A</v>
      </c>
      <c r="AI1425" s="20" t="str">
        <f t="shared" si="380"/>
        <v>Infrastructure</v>
      </c>
      <c r="AJ1425" s="25" t="s">
        <v>157</v>
      </c>
      <c r="AK1425" s="25" t="s">
        <v>74</v>
      </c>
      <c r="AL1425" s="23" t="str" cm="1">
        <f t="array" ref="AL1425">_xlfn.SWITCH(AK1425,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25" s="26">
        <v>1</v>
      </c>
      <c r="AN1425" s="25" t="str">
        <f t="shared" si="388"/>
        <v>Sovereign</v>
      </c>
      <c r="AO1425" s="27">
        <v>0.5</v>
      </c>
      <c r="AP1425" s="23">
        <f>Table2[[#This Row],[Approved Amount_UA Equivalent]]/1000000</f>
        <v>1.3895933355103629</v>
      </c>
      <c r="AQ1425" s="19">
        <f t="shared" si="381"/>
        <v>1.8493263946306113</v>
      </c>
      <c r="AR1425" s="23" t="str">
        <f t="shared" si="382"/>
        <v>1-10</v>
      </c>
      <c r="AS1425" s="23" t="str">
        <f t="shared" si="383"/>
        <v>1-20</v>
      </c>
      <c r="AT1425" s="23" t="str">
        <f t="shared" si="384"/>
        <v>1-40</v>
      </c>
      <c r="AU1425" s="23" t="str">
        <f t="shared" si="385"/>
        <v>&lt;1-50 Mn</v>
      </c>
      <c r="AV1425" s="23">
        <f>Table2[[#This Row],[Amount]]</f>
        <v>2000000</v>
      </c>
      <c r="AW1425" s="23" t="str">
        <f t="shared" si="386"/>
        <v>Mar 2021</v>
      </c>
      <c r="AX1425" s="28">
        <f>IFERROR(VLOOKUP(Table2[[#This Row],[SAP Code]],[26]_16!A:B,2,FALSE),0)</f>
        <v>0</v>
      </c>
      <c r="AY1425" s="28">
        <f>IFERROR(VLOOKUP(Table2[[#This Row],[SAP Code]],[26]_16!D:E,2,FALSE)/ 1000000, 0)</f>
        <v>0</v>
      </c>
      <c r="AZ1425" s="28">
        <f>IFERROR(VLOOKUP(Table2[[#This Row],[SAP Code]],[26]_16!G:H,2,FALSE)/ 1000000, 0)</f>
        <v>0</v>
      </c>
      <c r="BA1425" s="28">
        <f>IFERROR(VLOOKUP(Table2[[#This Row],[SAP Code]],[26]_16!J:K,2,FALSE)/ 1000000, 0)</f>
        <v>0</v>
      </c>
      <c r="BB1425" s="28">
        <f>IFERROR(VLOOKUP(Table2[[#This Row],[SAP Code]],[26]_16!M:N,2,FALSE)/ 1000000, 0)</f>
        <v>0</v>
      </c>
      <c r="BC1425" s="28">
        <f>IFERROR(VLOOKUP(Table2[[#This Row],[SAP Code]],[26]_16!P:Q,2,FALSE),0)</f>
        <v>0</v>
      </c>
      <c r="BD1425" s="28">
        <f>IFERROR(VLOOKUP(Table2[[#This Row],[SAP Code]],[26]_16!S:T,2,FALSE),0)</f>
        <v>0</v>
      </c>
      <c r="BE1425" s="28">
        <f>IFERROR(VLOOKUP(Table2[[#This Row],[SAP Code]],[26]_16!V:W,2,FALSE)/ 1000000, 0)</f>
        <v>0.26725893000000001</v>
      </c>
      <c r="BF1425" s="28">
        <f>IFERROR(VLOOKUP(Table2[[#This Row],[SAP Code]],[26]_16!Y:Z,2,FALSE)/ 1000000, 0)</f>
        <v>0</v>
      </c>
      <c r="BG1425" s="28" t="str">
        <f>IFERROR(VLOOKUP(Table2[[#This Row],[SAP Code]],[26]port!$A:$AD,30,FALSE),"unknown")</f>
        <v>OnGo</v>
      </c>
      <c r="BH1425" s="29" t="str">
        <f t="shared" si="387"/>
        <v>Ongoing</v>
      </c>
      <c r="BI1425" s="16"/>
    </row>
    <row r="1426" spans="1:61" ht="17.100000000000001" customHeight="1">
      <c r="A1426" s="16" t="s">
        <v>203</v>
      </c>
      <c r="B1426" s="16" t="s">
        <v>4848</v>
      </c>
      <c r="C1426" s="16" t="s">
        <v>4849</v>
      </c>
      <c r="D1426" s="16" t="s">
        <v>4850</v>
      </c>
      <c r="E1426" s="18">
        <v>44286</v>
      </c>
      <c r="F1426" s="16" t="s">
        <v>207</v>
      </c>
      <c r="G1426" s="16" t="s">
        <v>140</v>
      </c>
      <c r="H1426" s="37" t="s">
        <v>194</v>
      </c>
      <c r="I1426" s="16" t="s">
        <v>138</v>
      </c>
      <c r="J1426" s="16" t="s">
        <v>179</v>
      </c>
      <c r="K1426" s="16" t="s">
        <v>84</v>
      </c>
      <c r="L1426" s="16" t="s">
        <v>195</v>
      </c>
      <c r="M1426" s="19">
        <v>145000000</v>
      </c>
      <c r="N1426" s="19">
        <v>122113489.75088848</v>
      </c>
      <c r="O1426" s="20" t="s">
        <v>4851</v>
      </c>
      <c r="P1426" s="21">
        <v>2000200004952</v>
      </c>
      <c r="Q1426" s="20" t="s">
        <v>87</v>
      </c>
      <c r="R1426" s="16" t="str">
        <f t="shared" si="377"/>
        <v>ADB Public</v>
      </c>
      <c r="S1426" s="16" t="str">
        <f t="shared" si="376"/>
        <v>D</v>
      </c>
      <c r="T1426" s="16" t="str">
        <f t="shared" si="374"/>
        <v>ADB Countries</v>
      </c>
      <c r="U1426" s="16" t="str">
        <f t="shared" si="378"/>
        <v>Non-Transition States</v>
      </c>
      <c r="V1426" s="22" t="str">
        <f>IF(ISNUMBER(MATCH(A1426, {"Gabon","Sudan","Niger","Mali","Burkina Faso","Guinea"}, 0)), "De Facto Countries", "Non-De Facto Countries")</f>
        <v>Non-De Facto Countries</v>
      </c>
      <c r="W1426" s="16" t="str">
        <f t="shared" si="389"/>
        <v>North</v>
      </c>
      <c r="X1426" s="16" t="str">
        <f t="shared" si="390"/>
        <v>Transport</v>
      </c>
      <c r="Y1426" s="23"/>
      <c r="AB1426" s="23">
        <f>Table2[[#This Row],[Approved Amount_UA Equivalent]]</f>
        <v>122113489.75088848</v>
      </c>
      <c r="AD1426" s="23">
        <f>SUM(Table2[[#This Row],[Feed Africa ]:[Improve Quality Of Life ]])</f>
        <v>122113489.75088848</v>
      </c>
      <c r="AE1426" s="16" t="b">
        <f>Table2[[#This Row],[Total HI5]]=Table2[[#This Row],[Approved Amount_UA Equivalent]]</f>
        <v>1</v>
      </c>
      <c r="AF1426" s="24">
        <v>10</v>
      </c>
      <c r="AG1426" s="20" t="str">
        <f t="shared" si="379"/>
        <v>Investment Project</v>
      </c>
      <c r="AH1426" s="24" t="str">
        <f>VLOOKUP(Table2[[#This Row],[SAP Code]],[25]DATA!$A:$G,7,FALSE)</f>
        <v xml:space="preserve">Investment Lending </v>
      </c>
      <c r="AI1426" s="20" t="str">
        <f t="shared" si="380"/>
        <v>Infrastructure</v>
      </c>
      <c r="AJ1426" s="25" t="s">
        <v>89</v>
      </c>
      <c r="AK1426" s="25" t="s">
        <v>140</v>
      </c>
      <c r="AL1426" s="23" t="str" cm="1">
        <f t="array" ref="AL1426">_xlfn.SWITCH(AK1426,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26" s="26">
        <v>1</v>
      </c>
      <c r="AN1426" s="25" t="str">
        <f t="shared" si="388"/>
        <v>Sovereign</v>
      </c>
      <c r="AO1426" s="27">
        <v>1</v>
      </c>
      <c r="AP1426" s="23">
        <f>Table2[[#This Row],[Approved Amount_UA Equivalent]]/1000000</f>
        <v>122.11348975088848</v>
      </c>
      <c r="AQ1426" s="19">
        <f t="shared" si="381"/>
        <v>162.51351670007244</v>
      </c>
      <c r="AR1426" s="23" t="str">
        <f t="shared" si="382"/>
        <v>121-130</v>
      </c>
      <c r="AS1426" s="23" t="str">
        <f t="shared" si="383"/>
        <v>121-140</v>
      </c>
      <c r="AT1426" s="23" t="str">
        <f t="shared" si="384"/>
        <v>121-160</v>
      </c>
      <c r="AU1426" s="23" t="str">
        <f t="shared" si="385"/>
        <v>100-200 Mn</v>
      </c>
      <c r="AV1426" s="23">
        <f>Table2[[#This Row],[Amount]]</f>
        <v>145000000</v>
      </c>
      <c r="AW1426" s="23" t="str">
        <f t="shared" si="386"/>
        <v>Mar 2021</v>
      </c>
      <c r="AX1426" s="28">
        <f>IFERROR(VLOOKUP(Table2[[#This Row],[SAP Code]],[26]_16!A:B,2,FALSE),0)</f>
        <v>0</v>
      </c>
      <c r="AY1426" s="28">
        <f>IFERROR(VLOOKUP(Table2[[#This Row],[SAP Code]],[26]_16!D:E,2,FALSE)/ 1000000, 0)</f>
        <v>0</v>
      </c>
      <c r="AZ1426" s="28">
        <f>IFERROR(VLOOKUP(Table2[[#This Row],[SAP Code]],[26]_16!G:H,2,FALSE)/ 1000000, 0)</f>
        <v>0</v>
      </c>
      <c r="BA1426" s="28">
        <f>IFERROR(VLOOKUP(Table2[[#This Row],[SAP Code]],[26]_16!J:K,2,FALSE)/ 1000000, 0)</f>
        <v>0</v>
      </c>
      <c r="BB1426" s="28">
        <f>IFERROR(VLOOKUP(Table2[[#This Row],[SAP Code]],[26]_16!M:N,2,FALSE)/ 1000000, 0)</f>
        <v>0</v>
      </c>
      <c r="BC1426" s="28">
        <f>IFERROR(VLOOKUP(Table2[[#This Row],[SAP Code]],[26]_16!P:Q,2,FALSE),0)</f>
        <v>0</v>
      </c>
      <c r="BD1426" s="28">
        <f>IFERROR(VLOOKUP(Table2[[#This Row],[SAP Code]],[26]_16!S:T,2,FALSE),0)</f>
        <v>0</v>
      </c>
      <c r="BE1426" s="28">
        <f>IFERROR(VLOOKUP(Table2[[#This Row],[SAP Code]],[26]_16!V:W,2,FALSE)/ 1000000, 0)</f>
        <v>0</v>
      </c>
      <c r="BF1426" s="28">
        <f>IFERROR(VLOOKUP(Table2[[#This Row],[SAP Code]],[26]_16!Y:Z,2,FALSE)/ 1000000, 0)</f>
        <v>0</v>
      </c>
      <c r="BG1426" s="28" t="str">
        <f>IFERROR(VLOOKUP(Table2[[#This Row],[SAP Code]],[26]port!$A:$AD,30,FALSE),"unknown")</f>
        <v>OnGo</v>
      </c>
      <c r="BH1426" s="29" t="str">
        <f t="shared" si="387"/>
        <v>Ongoing</v>
      </c>
      <c r="BI1426" s="16"/>
    </row>
    <row r="1427" spans="1:61" ht="17.100000000000001" customHeight="1">
      <c r="A1427" s="16" t="s">
        <v>141</v>
      </c>
      <c r="B1427" s="16" t="s">
        <v>4852</v>
      </c>
      <c r="C1427" s="16" t="s">
        <v>4853</v>
      </c>
      <c r="D1427" s="16" t="s">
        <v>4854</v>
      </c>
      <c r="E1427" s="18">
        <v>44292</v>
      </c>
      <c r="F1427" s="16" t="s">
        <v>1195</v>
      </c>
      <c r="G1427" s="16" t="s">
        <v>2012</v>
      </c>
      <c r="H1427" s="37" t="s">
        <v>213</v>
      </c>
      <c r="I1427" s="16" t="s">
        <v>250</v>
      </c>
      <c r="J1427" s="16" t="s">
        <v>83</v>
      </c>
      <c r="K1427" s="16" t="s">
        <v>69</v>
      </c>
      <c r="L1427" s="16" t="s">
        <v>85</v>
      </c>
      <c r="M1427" s="19">
        <v>10000000</v>
      </c>
      <c r="N1427" s="19">
        <v>10000000</v>
      </c>
      <c r="O1427" s="20" t="s">
        <v>4855</v>
      </c>
      <c r="P1427" s="21">
        <v>2100155040967</v>
      </c>
      <c r="Q1427" s="20" t="s">
        <v>72</v>
      </c>
      <c r="R1427" s="16" t="str">
        <f t="shared" si="377"/>
        <v>ADF Including TSF</v>
      </c>
      <c r="S1427" s="16" t="str">
        <f t="shared" si="376"/>
        <v>K</v>
      </c>
      <c r="T1427" s="16" t="str">
        <f t="shared" si="374"/>
        <v>Multinational</v>
      </c>
      <c r="U1427" s="16" t="str">
        <f t="shared" si="378"/>
        <v>Multinational</v>
      </c>
      <c r="V1427" s="22" t="str">
        <f>IF(ISNUMBER(MATCH(A1427, {"Gabon","Sudan","Niger","Mali","Burkina Faso","Guinea"}, 0)), "De Facto Countries", "Non-De Facto Countries")</f>
        <v>Non-De Facto Countries</v>
      </c>
      <c r="W1427" s="16" t="str">
        <f t="shared" si="389"/>
        <v>Multi</v>
      </c>
      <c r="X1427" s="16" t="str">
        <f t="shared" si="390"/>
        <v>Multi-Sector</v>
      </c>
      <c r="Y1427" s="23">
        <f>Table2[[#This Row],[Approved Amount_UA Equivalent]]/5</f>
        <v>2000000</v>
      </c>
      <c r="Z1427" s="23">
        <f>Table2[[#This Row],[Approved Amount_UA Equivalent]]/5</f>
        <v>2000000</v>
      </c>
      <c r="AA1427" s="23">
        <f>Table2[[#This Row],[Approved Amount_UA Equivalent]]/5</f>
        <v>2000000</v>
      </c>
      <c r="AB1427" s="23">
        <f>Table2[[#This Row],[Approved Amount_UA Equivalent]]/5</f>
        <v>2000000</v>
      </c>
      <c r="AC1427" s="23">
        <f>Table2[[#This Row],[Approved Amount_UA Equivalent]]/5</f>
        <v>2000000</v>
      </c>
      <c r="AD1427" s="23">
        <f>SUM(Table2[[#This Row],[Feed Africa ]:[Improve Quality Of Life ]])</f>
        <v>10000000</v>
      </c>
      <c r="AE1427" s="16" t="b">
        <f>Table2[[#This Row],[Total HI5]]=Table2[[#This Row],[Approved Amount_UA Equivalent]]</f>
        <v>1</v>
      </c>
      <c r="AF1427" s="24">
        <v>40</v>
      </c>
      <c r="AG1427" s="20" t="str">
        <f t="shared" si="379"/>
        <v>ISP and Investment Project</v>
      </c>
      <c r="AH1427" s="24" t="e">
        <f>VLOOKUP(Table2[[#This Row],[SAP Code]],[25]DATA!$A:$G,7,FALSE)</f>
        <v>#N/A</v>
      </c>
      <c r="AI1427" s="20" t="str">
        <f t="shared" si="380"/>
        <v>Other Investment</v>
      </c>
      <c r="AJ1427" s="25" t="s">
        <v>254</v>
      </c>
      <c r="AK1427" s="25" t="s">
        <v>2012</v>
      </c>
      <c r="AL1427" s="23" t="str" cm="1">
        <f t="array" ref="AL1427">_xlfn.SWITCH(AK1427,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27" s="26">
        <v>1</v>
      </c>
      <c r="AN1427" s="25" t="str">
        <f t="shared" si="388"/>
        <v>Sovereign</v>
      </c>
      <c r="AO1427" s="27">
        <v>1</v>
      </c>
      <c r="AP1427" s="23">
        <f>Table2[[#This Row],[Approved Amount_UA Equivalent]]/1000000</f>
        <v>10</v>
      </c>
      <c r="AQ1427" s="19">
        <f t="shared" si="381"/>
        <v>13.308400000000001</v>
      </c>
      <c r="AR1427" s="23" t="str">
        <f t="shared" si="382"/>
        <v>1-10</v>
      </c>
      <c r="AS1427" s="23" t="str">
        <f t="shared" si="383"/>
        <v>1-20</v>
      </c>
      <c r="AT1427" s="23" t="str">
        <f t="shared" si="384"/>
        <v>1-40</v>
      </c>
      <c r="AU1427" s="23" t="str">
        <f t="shared" si="385"/>
        <v>&lt;1-50 Mn</v>
      </c>
      <c r="AV1427" s="23">
        <f>Table2[[#This Row],[Amount]]</f>
        <v>10000000</v>
      </c>
      <c r="AW1427" s="23" t="str">
        <f t="shared" si="386"/>
        <v>Apr 2021</v>
      </c>
      <c r="AX1427" s="28">
        <f>IFERROR(VLOOKUP(Table2[[#This Row],[SAP Code]],[26]_16!A:B,2,FALSE),0)</f>
        <v>0</v>
      </c>
      <c r="AY1427" s="28">
        <f>IFERROR(VLOOKUP(Table2[[#This Row],[SAP Code]],[26]_16!D:E,2,FALSE)/ 1000000, 0)</f>
        <v>0</v>
      </c>
      <c r="AZ1427" s="28">
        <f>IFERROR(VLOOKUP(Table2[[#This Row],[SAP Code]],[26]_16!G:H,2,FALSE)/ 1000000, 0)</f>
        <v>0</v>
      </c>
      <c r="BA1427" s="28">
        <f>IFERROR(VLOOKUP(Table2[[#This Row],[SAP Code]],[26]_16!J:K,2,FALSE)/ 1000000, 0)</f>
        <v>0</v>
      </c>
      <c r="BB1427" s="28">
        <f>IFERROR(VLOOKUP(Table2[[#This Row],[SAP Code]],[26]_16!M:N,2,FALSE)/ 1000000, 0)</f>
        <v>0</v>
      </c>
      <c r="BC1427" s="28">
        <f>IFERROR(VLOOKUP(Table2[[#This Row],[SAP Code]],[26]_16!P:Q,2,FALSE),0)</f>
        <v>0</v>
      </c>
      <c r="BD1427" s="28">
        <f>IFERROR(VLOOKUP(Table2[[#This Row],[SAP Code]],[26]_16!S:T,2,FALSE),0)</f>
        <v>1.2323395500000001</v>
      </c>
      <c r="BE1427" s="28">
        <f>IFERROR(VLOOKUP(Table2[[#This Row],[SAP Code]],[26]_16!V:W,2,FALSE)/ 1000000, 0)</f>
        <v>3.8883578399999998</v>
      </c>
      <c r="BF1427" s="28">
        <f>IFERROR(VLOOKUP(Table2[[#This Row],[SAP Code]],[26]_16!Y:Z,2,FALSE)/ 1000000, 0)</f>
        <v>3.4022265899999997</v>
      </c>
      <c r="BG1427" s="28" t="str">
        <f>IFERROR(VLOOKUP(Table2[[#This Row],[SAP Code]],[26]port!$A:$AD,30,FALSE),"unknown")</f>
        <v>OnGo</v>
      </c>
      <c r="BH1427" s="29" t="str">
        <f t="shared" si="387"/>
        <v>Ongoing</v>
      </c>
      <c r="BI1427" s="16"/>
    </row>
    <row r="1428" spans="1:61" ht="17.100000000000001" customHeight="1">
      <c r="A1428" s="16" t="s">
        <v>158</v>
      </c>
      <c r="B1428" s="16" t="s">
        <v>4856</v>
      </c>
      <c r="C1428" s="16" t="s">
        <v>4857</v>
      </c>
      <c r="D1428" s="16" t="s">
        <v>4858</v>
      </c>
      <c r="E1428" s="18">
        <v>44309</v>
      </c>
      <c r="F1428" s="16" t="s">
        <v>2480</v>
      </c>
      <c r="G1428" s="16" t="s">
        <v>255</v>
      </c>
      <c r="H1428" s="16" t="s">
        <v>81</v>
      </c>
      <c r="I1428" s="16" t="s">
        <v>250</v>
      </c>
      <c r="J1428" s="16" t="s">
        <v>2463</v>
      </c>
      <c r="K1428" s="16" t="s">
        <v>69</v>
      </c>
      <c r="L1428" s="16" t="s">
        <v>85</v>
      </c>
      <c r="M1428" s="19">
        <v>144000000</v>
      </c>
      <c r="N1428" s="19">
        <v>144000000</v>
      </c>
      <c r="O1428" s="20" t="s">
        <v>4859</v>
      </c>
      <c r="P1428" s="21">
        <v>5900155016506</v>
      </c>
      <c r="Q1428" s="20" t="s">
        <v>87</v>
      </c>
      <c r="R1428" s="16" t="str">
        <f t="shared" si="377"/>
        <v>ADF Including TSF</v>
      </c>
      <c r="S1428" s="16" t="str">
        <f t="shared" si="376"/>
        <v>K</v>
      </c>
      <c r="T1428" s="16" t="str">
        <f t="shared" si="374"/>
        <v>ADF Countries</v>
      </c>
      <c r="U1428" s="16" t="str">
        <f t="shared" si="378"/>
        <v>Transition States</v>
      </c>
      <c r="V1428" s="22" t="str">
        <f>IF(ISNUMBER(MATCH(A1428, {"Gabon","Sudan","Niger","Mali","Burkina Faso","Guinea"}, 0)), "De Facto Countries", "Non-De Facto Countries")</f>
        <v>De Facto Countries</v>
      </c>
      <c r="W1428" s="16" t="str">
        <f t="shared" si="389"/>
        <v>East</v>
      </c>
      <c r="X1428" s="16" t="str">
        <f t="shared" si="390"/>
        <v>Multi-Sector</v>
      </c>
      <c r="Y1428" s="23">
        <f>Table2[[#This Row],[Approved Amount_UA Equivalent]]/5</f>
        <v>28800000</v>
      </c>
      <c r="Z1428" s="23">
        <f>Table2[[#This Row],[Approved Amount_UA Equivalent]]/5</f>
        <v>28800000</v>
      </c>
      <c r="AA1428" s="23">
        <f>Table2[[#This Row],[Approved Amount_UA Equivalent]]/5</f>
        <v>28800000</v>
      </c>
      <c r="AB1428" s="23">
        <f>Table2[[#This Row],[Approved Amount_UA Equivalent]]/5</f>
        <v>28800000</v>
      </c>
      <c r="AC1428" s="23">
        <f>Table2[[#This Row],[Approved Amount_UA Equivalent]]/5</f>
        <v>28800000</v>
      </c>
      <c r="AD1428" s="23">
        <f>SUM(Table2[[#This Row],[Feed Africa ]:[Improve Quality Of Life ]])</f>
        <v>144000000</v>
      </c>
      <c r="AE1428" s="16" t="b">
        <f>Table2[[#This Row],[Total HI5]]=Table2[[#This Row],[Approved Amount_UA Equivalent]]</f>
        <v>1</v>
      </c>
      <c r="AF1428" s="24">
        <v>20</v>
      </c>
      <c r="AG1428" s="20" t="str">
        <f t="shared" si="379"/>
        <v>Policy and Result Based Op</v>
      </c>
      <c r="AH1428" s="24" t="e">
        <f>VLOOKUP(Table2[[#This Row],[SAP Code]],[25]DATA!$A:$G,7,FALSE)</f>
        <v>#N/A</v>
      </c>
      <c r="AI1428" s="20" t="str">
        <f t="shared" si="380"/>
        <v>Policy-Based Lending</v>
      </c>
      <c r="AJ1428" s="25" t="s">
        <v>254</v>
      </c>
      <c r="AK1428" s="25" t="s">
        <v>255</v>
      </c>
      <c r="AL1428" s="23" t="str" cm="1">
        <f t="array" ref="AL1428">_xlfn.SWITCH(AK1428,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28" s="26">
        <v>1</v>
      </c>
      <c r="AN1428" s="25" t="str">
        <f t="shared" si="388"/>
        <v>Sovereign</v>
      </c>
      <c r="AO1428" s="27">
        <v>1</v>
      </c>
      <c r="AP1428" s="23">
        <f>Table2[[#This Row],[Approved Amount_UA Equivalent]]/1000000</f>
        <v>144</v>
      </c>
      <c r="AQ1428" s="19">
        <f t="shared" si="381"/>
        <v>191.64096000000001</v>
      </c>
      <c r="AR1428" s="23" t="str">
        <f t="shared" si="382"/>
        <v>141-150</v>
      </c>
      <c r="AS1428" s="23" t="str">
        <f t="shared" si="383"/>
        <v>141-160</v>
      </c>
      <c r="AT1428" s="23" t="str">
        <f t="shared" si="384"/>
        <v>121-160</v>
      </c>
      <c r="AU1428" s="23" t="str">
        <f t="shared" si="385"/>
        <v>100-200 Mn</v>
      </c>
      <c r="AV1428" s="23">
        <f>Table2[[#This Row],[Amount]]</f>
        <v>144000000</v>
      </c>
      <c r="AW1428" s="23" t="str">
        <f t="shared" si="386"/>
        <v>Apr 2021</v>
      </c>
      <c r="AX1428" s="28">
        <f>IFERROR(VLOOKUP(Table2[[#This Row],[SAP Code]],[26]_16!A:B,2,FALSE),0)</f>
        <v>0</v>
      </c>
      <c r="AY1428" s="28">
        <f>IFERROR(VLOOKUP(Table2[[#This Row],[SAP Code]],[26]_16!D:E,2,FALSE)/ 1000000, 0)</f>
        <v>0</v>
      </c>
      <c r="AZ1428" s="28">
        <f>IFERROR(VLOOKUP(Table2[[#This Row],[SAP Code]],[26]_16!G:H,2,FALSE)/ 1000000, 0)</f>
        <v>0</v>
      </c>
      <c r="BA1428" s="28">
        <f>IFERROR(VLOOKUP(Table2[[#This Row],[SAP Code]],[26]_16!J:K,2,FALSE)/ 1000000, 0)</f>
        <v>0</v>
      </c>
      <c r="BB1428" s="28">
        <f>IFERROR(VLOOKUP(Table2[[#This Row],[SAP Code]],[26]_16!M:N,2,FALSE)/ 1000000, 0)</f>
        <v>0</v>
      </c>
      <c r="BC1428" s="28">
        <f>IFERROR(VLOOKUP(Table2[[#This Row],[SAP Code]],[26]_16!P:Q,2,FALSE),0)</f>
        <v>0</v>
      </c>
      <c r="BD1428" s="28">
        <f>IFERROR(VLOOKUP(Table2[[#This Row],[SAP Code]],[26]_16!S:T,2,FALSE),0)</f>
        <v>144</v>
      </c>
      <c r="BE1428" s="28">
        <f>IFERROR(VLOOKUP(Table2[[#This Row],[SAP Code]],[26]_16!V:W,2,FALSE)/ 1000000, 0)</f>
        <v>0</v>
      </c>
      <c r="BF1428" s="28">
        <f>IFERROR(VLOOKUP(Table2[[#This Row],[SAP Code]],[26]_16!Y:Z,2,FALSE)/ 1000000, 0)</f>
        <v>0</v>
      </c>
      <c r="BG1428" s="28" t="str">
        <f>IFERROR(VLOOKUP(Table2[[#This Row],[SAP Code]],[26]port!$A:$AD,30,FALSE),"unknown")</f>
        <v>COMP</v>
      </c>
      <c r="BH1428" s="29" t="str">
        <f t="shared" si="387"/>
        <v>Number of operations completed out of the net approved of that year</v>
      </c>
      <c r="BI1428" s="16"/>
    </row>
    <row r="1429" spans="1:61" ht="17.100000000000001" customHeight="1">
      <c r="A1429" s="16" t="s">
        <v>158</v>
      </c>
      <c r="B1429" s="16" t="s">
        <v>4860</v>
      </c>
      <c r="C1429" s="16" t="s">
        <v>4861</v>
      </c>
      <c r="D1429" s="16" t="s">
        <v>4862</v>
      </c>
      <c r="E1429" s="18">
        <v>44309</v>
      </c>
      <c r="F1429" s="16" t="s">
        <v>2480</v>
      </c>
      <c r="G1429" s="16" t="s">
        <v>243</v>
      </c>
      <c r="H1429" s="16" t="s">
        <v>81</v>
      </c>
      <c r="I1429" s="16" t="s">
        <v>250</v>
      </c>
      <c r="J1429" s="16" t="s">
        <v>4863</v>
      </c>
      <c r="K1429" s="16" t="s">
        <v>4864</v>
      </c>
      <c r="L1429" s="16" t="s">
        <v>85</v>
      </c>
      <c r="M1429" s="19">
        <v>151400000</v>
      </c>
      <c r="N1429" s="19">
        <v>151400000</v>
      </c>
      <c r="O1429" s="20" t="s">
        <v>4865</v>
      </c>
      <c r="P1429" s="21">
        <v>5900155016508</v>
      </c>
      <c r="Q1429" s="20" t="s">
        <v>87</v>
      </c>
      <c r="R1429" s="16" t="str">
        <f t="shared" si="377"/>
        <v>ADF Including TSF</v>
      </c>
      <c r="S1429" s="16" t="str">
        <f t="shared" si="376"/>
        <v>K</v>
      </c>
      <c r="T1429" s="16" t="str">
        <f t="shared" si="374"/>
        <v>ADF Countries</v>
      </c>
      <c r="U1429" s="16" t="str">
        <f t="shared" si="378"/>
        <v>Transition States</v>
      </c>
      <c r="V1429" s="22" t="str">
        <f>IF(ISNUMBER(MATCH(A1429, {"Gabon","Sudan","Niger","Mali","Burkina Faso","Guinea"}, 0)), "De Facto Countries", "Non-De Facto Countries")</f>
        <v>De Facto Countries</v>
      </c>
      <c r="W1429" s="16" t="str">
        <f t="shared" si="389"/>
        <v>East</v>
      </c>
      <c r="X1429" s="16" t="str">
        <f t="shared" si="390"/>
        <v>Multi-Sector</v>
      </c>
      <c r="Y1429" s="23">
        <f>Table2[[#This Row],[Approved Amount_UA Equivalent]]/5</f>
        <v>30280000</v>
      </c>
      <c r="Z1429" s="23">
        <f>Table2[[#This Row],[Approved Amount_UA Equivalent]]/5</f>
        <v>30280000</v>
      </c>
      <c r="AA1429" s="23">
        <f>Table2[[#This Row],[Approved Amount_UA Equivalent]]/5</f>
        <v>30280000</v>
      </c>
      <c r="AB1429" s="23">
        <f>Table2[[#This Row],[Approved Amount_UA Equivalent]]/5</f>
        <v>30280000</v>
      </c>
      <c r="AC1429" s="23">
        <f>Table2[[#This Row],[Approved Amount_UA Equivalent]]/5</f>
        <v>30280000</v>
      </c>
      <c r="AD1429" s="23">
        <f>SUM(Table2[[#This Row],[Feed Africa ]:[Improve Quality Of Life ]])</f>
        <v>151400000</v>
      </c>
      <c r="AE1429" s="16" t="b">
        <f>Table2[[#This Row],[Total HI5]]=Table2[[#This Row],[Approved Amount_UA Equivalent]]</f>
        <v>1</v>
      </c>
      <c r="AF1429" s="24">
        <v>85</v>
      </c>
      <c r="AG1429" s="20" t="str">
        <f t="shared" si="379"/>
        <v>ISP and Investment Project</v>
      </c>
      <c r="AH1429" s="24" t="str">
        <f>VLOOKUP(Table2[[#This Row],[SAP Code]],[25]DATA!$A:$G,7,FALSE)</f>
        <v>PBO</v>
      </c>
      <c r="AI1429" s="20" t="str">
        <f t="shared" si="380"/>
        <v>Other Investment</v>
      </c>
      <c r="AJ1429" s="25" t="s">
        <v>254</v>
      </c>
      <c r="AK1429" s="25" t="s">
        <v>4753</v>
      </c>
      <c r="AL1429" s="23" t="str" cm="1">
        <f t="array" ref="AL1429">_xlfn.SWITCH(AK1429,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FIVP</v>
      </c>
      <c r="AM1429" s="26">
        <v>1</v>
      </c>
      <c r="AN1429" s="25" t="str">
        <f t="shared" si="388"/>
        <v>Sovereign</v>
      </c>
      <c r="AO1429" s="27">
        <v>1</v>
      </c>
      <c r="AP1429" s="23">
        <f>Table2[[#This Row],[Approved Amount_UA Equivalent]]/1000000</f>
        <v>151.4</v>
      </c>
      <c r="AQ1429" s="19">
        <f t="shared" si="381"/>
        <v>201.48917599999999</v>
      </c>
      <c r="AR1429" s="23" t="str">
        <f t="shared" si="382"/>
        <v>151-160</v>
      </c>
      <c r="AS1429" s="23" t="str">
        <f t="shared" si="383"/>
        <v>141-160</v>
      </c>
      <c r="AT1429" s="23" t="str">
        <f t="shared" si="384"/>
        <v>121-160</v>
      </c>
      <c r="AU1429" s="23" t="str">
        <f t="shared" si="385"/>
        <v>100-200 Mn</v>
      </c>
      <c r="AV1429" s="23">
        <f>Table2[[#This Row],[Amount]]</f>
        <v>151400000</v>
      </c>
      <c r="AW1429" s="23" t="str">
        <f t="shared" si="386"/>
        <v>Apr 2021</v>
      </c>
      <c r="AX1429" s="28">
        <f>IFERROR(VLOOKUP(Table2[[#This Row],[SAP Code]],[26]_16!A:B,2,FALSE),0)</f>
        <v>0</v>
      </c>
      <c r="AY1429" s="28">
        <f>IFERROR(VLOOKUP(Table2[[#This Row],[SAP Code]],[26]_16!D:E,2,FALSE)/ 1000000, 0)</f>
        <v>0</v>
      </c>
      <c r="AZ1429" s="28">
        <f>IFERROR(VLOOKUP(Table2[[#This Row],[SAP Code]],[26]_16!G:H,2,FALSE)/ 1000000, 0)</f>
        <v>0</v>
      </c>
      <c r="BA1429" s="28">
        <f>IFERROR(VLOOKUP(Table2[[#This Row],[SAP Code]],[26]_16!J:K,2,FALSE)/ 1000000, 0)</f>
        <v>0</v>
      </c>
      <c r="BB1429" s="28">
        <f>IFERROR(VLOOKUP(Table2[[#This Row],[SAP Code]],[26]_16!M:N,2,FALSE)/ 1000000, 0)</f>
        <v>0</v>
      </c>
      <c r="BC1429" s="28">
        <f>IFERROR(VLOOKUP(Table2[[#This Row],[SAP Code]],[26]_16!P:Q,2,FALSE),0)</f>
        <v>0</v>
      </c>
      <c r="BD1429" s="28">
        <f>IFERROR(VLOOKUP(Table2[[#This Row],[SAP Code]],[26]_16!S:T,2,FALSE),0)</f>
        <v>144.34535234000001</v>
      </c>
      <c r="BE1429" s="28">
        <f>IFERROR(VLOOKUP(Table2[[#This Row],[SAP Code]],[26]_16!V:W,2,FALSE)/ 1000000, 0)</f>
        <v>0</v>
      </c>
      <c r="BF1429" s="28">
        <f>IFERROR(VLOOKUP(Table2[[#This Row],[SAP Code]],[26]_16!Y:Z,2,FALSE)/ 1000000, 0)</f>
        <v>0</v>
      </c>
      <c r="BG1429" s="28" t="str">
        <f>IFERROR(VLOOKUP(Table2[[#This Row],[SAP Code]],[26]port!$A:$AD,30,FALSE),"unknown")</f>
        <v>CLSD</v>
      </c>
      <c r="BH1429" s="29" t="str">
        <f t="shared" si="387"/>
        <v>Number of operations completed out of the net approved of that year</v>
      </c>
      <c r="BI1429" s="16"/>
    </row>
    <row r="1430" spans="1:61" ht="17.100000000000001" customHeight="1">
      <c r="A1430" s="16" t="s">
        <v>281</v>
      </c>
      <c r="B1430" s="16" t="s">
        <v>4866</v>
      </c>
      <c r="C1430" s="16" t="s">
        <v>4867</v>
      </c>
      <c r="D1430" s="16" t="s">
        <v>4868</v>
      </c>
      <c r="E1430" s="18">
        <v>44312</v>
      </c>
      <c r="F1430" s="16" t="s">
        <v>285</v>
      </c>
      <c r="G1430" s="16" t="s">
        <v>115</v>
      </c>
      <c r="H1430" s="16" t="s">
        <v>81</v>
      </c>
      <c r="I1430" s="16" t="s">
        <v>67</v>
      </c>
      <c r="J1430" s="16" t="s">
        <v>83</v>
      </c>
      <c r="K1430" s="16" t="s">
        <v>69</v>
      </c>
      <c r="L1430" s="16" t="s">
        <v>85</v>
      </c>
      <c r="M1430" s="19">
        <v>22000000</v>
      </c>
      <c r="N1430" s="19">
        <v>22000000</v>
      </c>
      <c r="O1430" s="20" t="s">
        <v>4869</v>
      </c>
      <c r="P1430" s="21">
        <v>2100155040973</v>
      </c>
      <c r="Q1430" s="20" t="s">
        <v>72</v>
      </c>
      <c r="R1430" s="16" t="str">
        <f t="shared" si="377"/>
        <v>ADF Including TSF</v>
      </c>
      <c r="S1430" s="16" t="str">
        <f t="shared" si="376"/>
        <v>I</v>
      </c>
      <c r="T1430" s="16" t="str">
        <f t="shared" si="374"/>
        <v>ADF Countries</v>
      </c>
      <c r="U1430" s="16" t="str">
        <f t="shared" si="378"/>
        <v>Non-Transition States</v>
      </c>
      <c r="V1430" s="22" t="str">
        <f>IF(ISNUMBER(MATCH(A1430, {"Gabon","Sudan","Niger","Mali","Burkina Faso","Guinea"}, 0)), "De Facto Countries", "Non-De Facto Countries")</f>
        <v>Non-De Facto Countries</v>
      </c>
      <c r="W1430" s="16" t="str">
        <f t="shared" si="389"/>
        <v>East</v>
      </c>
      <c r="X1430" s="16" t="str">
        <f t="shared" si="390"/>
        <v>Social</v>
      </c>
      <c r="Y1430" s="23"/>
      <c r="AC1430" s="23">
        <f>Table2[[#This Row],[Approved Amount_UA Equivalent]]</f>
        <v>22000000</v>
      </c>
      <c r="AD1430" s="23">
        <f>SUM(Table2[[#This Row],[Feed Africa ]:[Improve Quality Of Life ]])</f>
        <v>22000000</v>
      </c>
      <c r="AE1430" s="16" t="b">
        <f>Table2[[#This Row],[Total HI5]]=Table2[[#This Row],[Approved Amount_UA Equivalent]]</f>
        <v>1</v>
      </c>
      <c r="AF1430" s="24">
        <v>40</v>
      </c>
      <c r="AG1430" s="20" t="str">
        <f t="shared" si="379"/>
        <v>ISP and Investment Project</v>
      </c>
      <c r="AH1430" s="24" t="str">
        <f>VLOOKUP(Table2[[#This Row],[SAP Code]],[25]DATA!$A:$G,7,FALSE)</f>
        <v xml:space="preserve">Investment Lending </v>
      </c>
      <c r="AI1430" s="20" t="str">
        <f t="shared" si="380"/>
        <v>Other Investment</v>
      </c>
      <c r="AJ1430" s="25" t="s">
        <v>73</v>
      </c>
      <c r="AK1430" s="25" t="s">
        <v>115</v>
      </c>
      <c r="AL1430" s="23" t="str" cm="1">
        <f t="array" ref="AL1430">_xlfn.SWITCH(AK1430,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30" s="26">
        <v>1</v>
      </c>
      <c r="AN1430" s="25" t="str">
        <f t="shared" si="388"/>
        <v>Sovereign</v>
      </c>
      <c r="AO1430" s="27">
        <v>1</v>
      </c>
      <c r="AP1430" s="23">
        <f>Table2[[#This Row],[Approved Amount_UA Equivalent]]/1000000</f>
        <v>22</v>
      </c>
      <c r="AQ1430" s="19">
        <f t="shared" si="381"/>
        <v>29.278479999999998</v>
      </c>
      <c r="AR1430" s="23" t="str">
        <f t="shared" si="382"/>
        <v>21-30</v>
      </c>
      <c r="AS1430" s="23" t="str">
        <f t="shared" si="383"/>
        <v>21-40</v>
      </c>
      <c r="AT1430" s="23" t="str">
        <f t="shared" si="384"/>
        <v>1-40</v>
      </c>
      <c r="AU1430" s="23" t="str">
        <f t="shared" si="385"/>
        <v>&lt;1-50 Mn</v>
      </c>
      <c r="AV1430" s="23">
        <f>Table2[[#This Row],[Amount]]</f>
        <v>22000000</v>
      </c>
      <c r="AW1430" s="23" t="str">
        <f t="shared" si="386"/>
        <v>Apr 2021</v>
      </c>
      <c r="AX1430" s="28">
        <f>IFERROR(VLOOKUP(Table2[[#This Row],[SAP Code]],[26]_16!A:B,2,FALSE),0)</f>
        <v>0</v>
      </c>
      <c r="AY1430" s="28">
        <f>IFERROR(VLOOKUP(Table2[[#This Row],[SAP Code]],[26]_16!D:E,2,FALSE)/ 1000000, 0)</f>
        <v>0</v>
      </c>
      <c r="AZ1430" s="28">
        <f>IFERROR(VLOOKUP(Table2[[#This Row],[SAP Code]],[26]_16!G:H,2,FALSE)/ 1000000, 0)</f>
        <v>0</v>
      </c>
      <c r="BA1430" s="28">
        <f>IFERROR(VLOOKUP(Table2[[#This Row],[SAP Code]],[26]_16!J:K,2,FALSE)/ 1000000, 0)</f>
        <v>0</v>
      </c>
      <c r="BB1430" s="28">
        <f>IFERROR(VLOOKUP(Table2[[#This Row],[SAP Code]],[26]_16!M:N,2,FALSE)/ 1000000, 0)</f>
        <v>0</v>
      </c>
      <c r="BC1430" s="28">
        <f>IFERROR(VLOOKUP(Table2[[#This Row],[SAP Code]],[26]_16!P:Q,2,FALSE),0)</f>
        <v>0</v>
      </c>
      <c r="BD1430" s="28">
        <f>IFERROR(VLOOKUP(Table2[[#This Row],[SAP Code]],[26]_16!S:T,2,FALSE),0)</f>
        <v>0.42717820000000001</v>
      </c>
      <c r="BE1430" s="28">
        <f>IFERROR(VLOOKUP(Table2[[#This Row],[SAP Code]],[26]_16!V:W,2,FALSE)/ 1000000, 0)</f>
        <v>1.47512186</v>
      </c>
      <c r="BF1430" s="28">
        <f>IFERROR(VLOOKUP(Table2[[#This Row],[SAP Code]],[26]_16!Y:Z,2,FALSE)/ 1000000, 0)</f>
        <v>1.6591981600000001</v>
      </c>
      <c r="BG1430" s="28" t="str">
        <f>IFERROR(VLOOKUP(Table2[[#This Row],[SAP Code]],[26]port!$A:$AD,30,FALSE),"unknown")</f>
        <v>OnGo</v>
      </c>
      <c r="BH1430" s="29" t="str">
        <f t="shared" si="387"/>
        <v>Ongoing</v>
      </c>
      <c r="BI1430" s="16"/>
    </row>
    <row r="1431" spans="1:61" ht="17.100000000000001" customHeight="1">
      <c r="A1431" s="16" t="s">
        <v>95</v>
      </c>
      <c r="B1431" s="16" t="s">
        <v>4870</v>
      </c>
      <c r="C1431" s="16" t="s">
        <v>4871</v>
      </c>
      <c r="D1431" s="16" t="s">
        <v>4872</v>
      </c>
      <c r="E1431" s="18">
        <v>44321</v>
      </c>
      <c r="F1431" s="16" t="s">
        <v>383</v>
      </c>
      <c r="G1431" s="16" t="s">
        <v>74</v>
      </c>
      <c r="H1431" s="16" t="s">
        <v>101</v>
      </c>
      <c r="I1431" s="16" t="s">
        <v>155</v>
      </c>
      <c r="J1431" s="16" t="s">
        <v>602</v>
      </c>
      <c r="K1431" s="16" t="s">
        <v>69</v>
      </c>
      <c r="L1431" s="16" t="s">
        <v>70</v>
      </c>
      <c r="M1431" s="19">
        <v>1400000</v>
      </c>
      <c r="N1431" s="19">
        <v>974937.15137292037</v>
      </c>
      <c r="O1431" s="20" t="s">
        <v>4873</v>
      </c>
      <c r="P1431" s="21">
        <v>5570155000951</v>
      </c>
      <c r="Q1431" s="20" t="s">
        <v>72</v>
      </c>
      <c r="R1431" s="16" t="str">
        <f t="shared" si="377"/>
        <v>OTHERS</v>
      </c>
      <c r="S1431" s="16" t="str">
        <f t="shared" si="376"/>
        <v>A</v>
      </c>
      <c r="T1431" s="16" t="str">
        <f t="shared" si="374"/>
        <v>Blend Countries</v>
      </c>
      <c r="U1431" s="16" t="str">
        <f t="shared" si="378"/>
        <v>Non-Transition States</v>
      </c>
      <c r="V1431" s="22" t="str">
        <f>IF(ISNUMBER(MATCH(A1431, {"Gabon","Sudan","Niger","Mali","Burkina Faso","Guinea"}, 0)), "De Facto Countries", "Non-De Facto Countries")</f>
        <v>Non-De Facto Countries</v>
      </c>
      <c r="W1431" s="16" t="str">
        <f t="shared" si="389"/>
        <v>South</v>
      </c>
      <c r="X1431" s="16" t="str">
        <f t="shared" si="390"/>
        <v>Agriculture</v>
      </c>
      <c r="Y1431" s="23">
        <f>Table2[[#This Row],[Approved Amount_UA Equivalent]]</f>
        <v>974937.15137292037</v>
      </c>
      <c r="AD1431" s="23">
        <f>SUM(Table2[[#This Row],[Feed Africa ]:[Improve Quality Of Life ]])</f>
        <v>974937.15137292037</v>
      </c>
      <c r="AE1431" s="16" t="b">
        <f>Table2[[#This Row],[Total HI5]]=Table2[[#This Row],[Approved Amount_UA Equivalent]]</f>
        <v>1</v>
      </c>
      <c r="AF1431" s="24">
        <v>41</v>
      </c>
      <c r="AG1431" s="20" t="str">
        <f t="shared" si="379"/>
        <v>ISP and Investment Project</v>
      </c>
      <c r="AH1431" s="24" t="e">
        <f>VLOOKUP(Table2[[#This Row],[SAP Code]],[25]DATA!$A:$G,7,FALSE)</f>
        <v>#N/A</v>
      </c>
      <c r="AI1431" s="20" t="str">
        <f t="shared" si="380"/>
        <v>Infrastructure</v>
      </c>
      <c r="AJ1431" s="25" t="s">
        <v>157</v>
      </c>
      <c r="AK1431" s="25" t="s">
        <v>74</v>
      </c>
      <c r="AL1431" s="23" t="str" cm="1">
        <f t="array" ref="AL1431">_xlfn.SWITCH(AK1431,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31" s="26">
        <v>1</v>
      </c>
      <c r="AN1431" s="25" t="str">
        <f t="shared" si="388"/>
        <v>Sovereign</v>
      </c>
      <c r="AO1431" s="27">
        <v>1</v>
      </c>
      <c r="AP1431" s="23">
        <f>Table2[[#This Row],[Approved Amount_UA Equivalent]]/1000000</f>
        <v>0.97493715137292036</v>
      </c>
      <c r="AQ1431" s="19">
        <f t="shared" si="381"/>
        <v>1.2974853585331374</v>
      </c>
      <c r="AR1431" s="23" t="str">
        <f t="shared" si="382"/>
        <v>1-10</v>
      </c>
      <c r="AS1431" s="23" t="str">
        <f t="shared" si="383"/>
        <v>1-20</v>
      </c>
      <c r="AT1431" s="23" t="str">
        <f t="shared" si="384"/>
        <v>1-40</v>
      </c>
      <c r="AU1431" s="23" t="str">
        <f t="shared" si="385"/>
        <v>&lt;1-50 Mn</v>
      </c>
      <c r="AV1431" s="23">
        <f>Table2[[#This Row],[Amount]]</f>
        <v>1400000</v>
      </c>
      <c r="AW1431" s="23" t="str">
        <f t="shared" si="386"/>
        <v>May 2021</v>
      </c>
      <c r="AX1431" s="28">
        <f>IFERROR(VLOOKUP(Table2[[#This Row],[SAP Code]],[26]_16!A:B,2,FALSE),0)</f>
        <v>0</v>
      </c>
      <c r="AY1431" s="28">
        <f>IFERROR(VLOOKUP(Table2[[#This Row],[SAP Code]],[26]_16!D:E,2,FALSE)/ 1000000, 0)</f>
        <v>0</v>
      </c>
      <c r="AZ1431" s="28">
        <f>IFERROR(VLOOKUP(Table2[[#This Row],[SAP Code]],[26]_16!G:H,2,FALSE)/ 1000000, 0)</f>
        <v>0</v>
      </c>
      <c r="BA1431" s="28">
        <f>IFERROR(VLOOKUP(Table2[[#This Row],[SAP Code]],[26]_16!J:K,2,FALSE)/ 1000000, 0)</f>
        <v>0</v>
      </c>
      <c r="BB1431" s="28">
        <f>IFERROR(VLOOKUP(Table2[[#This Row],[SAP Code]],[26]_16!M:N,2,FALSE)/ 1000000, 0)</f>
        <v>0</v>
      </c>
      <c r="BC1431" s="28">
        <f>IFERROR(VLOOKUP(Table2[[#This Row],[SAP Code]],[26]_16!P:Q,2,FALSE),0)</f>
        <v>0</v>
      </c>
      <c r="BD1431" s="28">
        <f>IFERROR(VLOOKUP(Table2[[#This Row],[SAP Code]],[26]_16!S:T,2,FALSE),0)</f>
        <v>0</v>
      </c>
      <c r="BE1431" s="28">
        <f>IFERROR(VLOOKUP(Table2[[#This Row],[SAP Code]],[26]_16!V:W,2,FALSE)/ 1000000, 0)</f>
        <v>0.19735655999999999</v>
      </c>
      <c r="BF1431" s="28">
        <f>IFERROR(VLOOKUP(Table2[[#This Row],[SAP Code]],[26]_16!Y:Z,2,FALSE)/ 1000000, 0)</f>
        <v>6.9107699999999994E-2</v>
      </c>
      <c r="BG1431" s="28" t="str">
        <f>IFERROR(VLOOKUP(Table2[[#This Row],[SAP Code]],[26]port!$A:$AD,30,FALSE),"unknown")</f>
        <v>OnGo</v>
      </c>
      <c r="BH1431" s="29" t="str">
        <f t="shared" si="387"/>
        <v>Ongoing</v>
      </c>
      <c r="BI1431" s="16"/>
    </row>
    <row r="1432" spans="1:61" ht="17.100000000000001" customHeight="1">
      <c r="A1432" s="16" t="s">
        <v>1006</v>
      </c>
      <c r="B1432" s="16" t="s">
        <v>4874</v>
      </c>
      <c r="C1432" s="16" t="s">
        <v>4875</v>
      </c>
      <c r="D1432" s="16" t="s">
        <v>4876</v>
      </c>
      <c r="E1432" s="18">
        <v>44328</v>
      </c>
      <c r="F1432" s="16" t="s">
        <v>1130</v>
      </c>
      <c r="G1432" s="16" t="s">
        <v>255</v>
      </c>
      <c r="H1432" s="37" t="s">
        <v>194</v>
      </c>
      <c r="I1432" s="16" t="s">
        <v>250</v>
      </c>
      <c r="J1432" s="16" t="s">
        <v>83</v>
      </c>
      <c r="K1432" s="16" t="s">
        <v>69</v>
      </c>
      <c r="L1432" s="16" t="s">
        <v>85</v>
      </c>
      <c r="M1432" s="19">
        <v>3000000</v>
      </c>
      <c r="N1432" s="19">
        <v>3000000</v>
      </c>
      <c r="O1432" s="20" t="s">
        <v>4877</v>
      </c>
      <c r="P1432" s="21">
        <v>2100155041017</v>
      </c>
      <c r="Q1432" s="20" t="s">
        <v>72</v>
      </c>
      <c r="R1432" s="16" t="str">
        <f t="shared" si="377"/>
        <v>ADF Including TSF</v>
      </c>
      <c r="S1432" s="16" t="str">
        <f t="shared" si="376"/>
        <v>K</v>
      </c>
      <c r="T1432" s="16" t="str">
        <f t="shared" si="374"/>
        <v>ADF Countries</v>
      </c>
      <c r="U1432" s="16" t="str">
        <f t="shared" si="378"/>
        <v>Non-Transition States</v>
      </c>
      <c r="V1432" s="22" t="str">
        <f>IF(ISNUMBER(MATCH(A1432, {"Gabon","Sudan","Niger","Mali","Burkina Faso","Guinea"}, 0)), "De Facto Countries", "Non-De Facto Countries")</f>
        <v>Non-De Facto Countries</v>
      </c>
      <c r="W1432" s="16" t="str">
        <f t="shared" si="389"/>
        <v>North</v>
      </c>
      <c r="X1432" s="16" t="str">
        <f t="shared" si="390"/>
        <v>Multi-Sector</v>
      </c>
      <c r="Y1432" s="23">
        <f>Table2[[#This Row],[Approved Amount_UA Equivalent]]/5</f>
        <v>600000</v>
      </c>
      <c r="Z1432" s="23">
        <f>Table2[[#This Row],[Approved Amount_UA Equivalent]]/5</f>
        <v>600000</v>
      </c>
      <c r="AA1432" s="23">
        <f>Table2[[#This Row],[Approved Amount_UA Equivalent]]/5</f>
        <v>600000</v>
      </c>
      <c r="AB1432" s="23">
        <f>Table2[[#This Row],[Approved Amount_UA Equivalent]]/5</f>
        <v>600000</v>
      </c>
      <c r="AC1432" s="23">
        <f>Table2[[#This Row],[Approved Amount_UA Equivalent]]/5</f>
        <v>600000</v>
      </c>
      <c r="AD1432" s="23">
        <f>SUM(Table2[[#This Row],[Feed Africa ]:[Improve Quality Of Life ]])</f>
        <v>3000000</v>
      </c>
      <c r="AE1432" s="16" t="b">
        <f>Table2[[#This Row],[Total HI5]]=Table2[[#This Row],[Approved Amount_UA Equivalent]]</f>
        <v>1</v>
      </c>
      <c r="AF1432" s="24">
        <v>40</v>
      </c>
      <c r="AG1432" s="20" t="str">
        <f t="shared" si="379"/>
        <v>ISP and Investment Project</v>
      </c>
      <c r="AH1432" s="24" t="str">
        <f>VLOOKUP(Table2[[#This Row],[SAP Code]],[25]DATA!$A:$G,7,FALSE)</f>
        <v xml:space="preserve">Investment Lending </v>
      </c>
      <c r="AI1432" s="20" t="str">
        <f t="shared" si="380"/>
        <v>Other Investment</v>
      </c>
      <c r="AJ1432" s="25" t="s">
        <v>254</v>
      </c>
      <c r="AK1432" s="25" t="s">
        <v>255</v>
      </c>
      <c r="AL1432" s="23" t="str" cm="1">
        <f t="array" ref="AL1432">_xlfn.SWITCH(AK1432,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32" s="26">
        <v>1</v>
      </c>
      <c r="AN1432" s="25" t="str">
        <f t="shared" si="388"/>
        <v>Sovereign</v>
      </c>
      <c r="AO1432" s="27">
        <v>1</v>
      </c>
      <c r="AP1432" s="23">
        <f>Table2[[#This Row],[Approved Amount_UA Equivalent]]/1000000</f>
        <v>3</v>
      </c>
      <c r="AQ1432" s="19">
        <f t="shared" si="381"/>
        <v>3.9925199999999998</v>
      </c>
      <c r="AR1432" s="23" t="str">
        <f t="shared" si="382"/>
        <v>1-10</v>
      </c>
      <c r="AS1432" s="23" t="str">
        <f t="shared" si="383"/>
        <v>1-20</v>
      </c>
      <c r="AT1432" s="23" t="str">
        <f t="shared" si="384"/>
        <v>1-40</v>
      </c>
      <c r="AU1432" s="23" t="str">
        <f t="shared" si="385"/>
        <v>&lt;1-50 Mn</v>
      </c>
      <c r="AV1432" s="23">
        <f>Table2[[#This Row],[Amount]]</f>
        <v>3000000</v>
      </c>
      <c r="AW1432" s="23" t="str">
        <f t="shared" si="386"/>
        <v>May 2021</v>
      </c>
      <c r="AX1432" s="28">
        <f>IFERROR(VLOOKUP(Table2[[#This Row],[SAP Code]],[26]_16!A:B,2,FALSE),0)</f>
        <v>0</v>
      </c>
      <c r="AY1432" s="28">
        <f>IFERROR(VLOOKUP(Table2[[#This Row],[SAP Code]],[26]_16!D:E,2,FALSE)/ 1000000, 0)</f>
        <v>0</v>
      </c>
      <c r="AZ1432" s="28">
        <f>IFERROR(VLOOKUP(Table2[[#This Row],[SAP Code]],[26]_16!G:H,2,FALSE)/ 1000000, 0)</f>
        <v>0</v>
      </c>
      <c r="BA1432" s="28">
        <f>IFERROR(VLOOKUP(Table2[[#This Row],[SAP Code]],[26]_16!J:K,2,FALSE)/ 1000000, 0)</f>
        <v>0</v>
      </c>
      <c r="BB1432" s="28">
        <f>IFERROR(VLOOKUP(Table2[[#This Row],[SAP Code]],[26]_16!M:N,2,FALSE)/ 1000000, 0)</f>
        <v>0</v>
      </c>
      <c r="BC1432" s="28">
        <f>IFERROR(VLOOKUP(Table2[[#This Row],[SAP Code]],[26]_16!P:Q,2,FALSE),0)</f>
        <v>0</v>
      </c>
      <c r="BD1432" s="28">
        <f>IFERROR(VLOOKUP(Table2[[#This Row],[SAP Code]],[26]_16!S:T,2,FALSE),0)</f>
        <v>0</v>
      </c>
      <c r="BE1432" s="28">
        <f>IFERROR(VLOOKUP(Table2[[#This Row],[SAP Code]],[26]_16!V:W,2,FALSE)/ 1000000, 0)</f>
        <v>9.7789159999999972E-2</v>
      </c>
      <c r="BF1432" s="28">
        <f>IFERROR(VLOOKUP(Table2[[#This Row],[SAP Code]],[26]_16!Y:Z,2,FALSE)/ 1000000, 0)</f>
        <v>0.14946699000000002</v>
      </c>
      <c r="BG1432" s="28" t="str">
        <f>IFERROR(VLOOKUP(Table2[[#This Row],[SAP Code]],[26]port!$A:$AD,30,FALSE),"unknown")</f>
        <v>OnGo</v>
      </c>
      <c r="BH1432" s="29" t="str">
        <f t="shared" si="387"/>
        <v>Ongoing</v>
      </c>
      <c r="BI1432" s="16"/>
    </row>
    <row r="1433" spans="1:61" ht="17.100000000000001" customHeight="1">
      <c r="A1433" s="16" t="s">
        <v>495</v>
      </c>
      <c r="B1433" s="16" t="s">
        <v>4878</v>
      </c>
      <c r="C1433" s="16" t="s">
        <v>4879</v>
      </c>
      <c r="D1433" s="16" t="s">
        <v>4880</v>
      </c>
      <c r="E1433" s="18">
        <v>44330</v>
      </c>
      <c r="F1433" s="16" t="s">
        <v>499</v>
      </c>
      <c r="G1433" s="16" t="s">
        <v>126</v>
      </c>
      <c r="H1433" s="16" t="s">
        <v>101</v>
      </c>
      <c r="I1433" s="16" t="s">
        <v>123</v>
      </c>
      <c r="J1433" s="16" t="s">
        <v>597</v>
      </c>
      <c r="K1433" s="16" t="s">
        <v>69</v>
      </c>
      <c r="L1433" s="16" t="s">
        <v>70</v>
      </c>
      <c r="M1433" s="19">
        <v>1787096</v>
      </c>
      <c r="N1433" s="19">
        <v>1244504.4881928146</v>
      </c>
      <c r="O1433" s="20" t="s">
        <v>4881</v>
      </c>
      <c r="P1433" s="21">
        <v>5850155000751</v>
      </c>
      <c r="Q1433" s="20" t="s">
        <v>72</v>
      </c>
      <c r="R1433" s="16" t="str">
        <f t="shared" si="377"/>
        <v>ZimFund</v>
      </c>
      <c r="S1433" s="16" t="str">
        <f t="shared" si="376"/>
        <v>E</v>
      </c>
      <c r="T1433" s="16" t="str">
        <f t="shared" si="374"/>
        <v>ADF Countries</v>
      </c>
      <c r="U1433" s="16" t="str">
        <f t="shared" si="378"/>
        <v>Transition States</v>
      </c>
      <c r="V1433" s="22" t="str">
        <f>IF(ISNUMBER(MATCH(A1433, {"Gabon","Sudan","Niger","Mali","Burkina Faso","Guinea"}, 0)), "De Facto Countries", "Non-De Facto Countries")</f>
        <v>Non-De Facto Countries</v>
      </c>
      <c r="W1433" s="16" t="str">
        <f t="shared" si="389"/>
        <v>South</v>
      </c>
      <c r="X1433" s="16" t="str">
        <f t="shared" si="390"/>
        <v>WASH Sector</v>
      </c>
      <c r="Y1433" s="23">
        <f>Table2[[#This Row],[Approved Amount_UA Equivalent]]*0.03</f>
        <v>37335.134645784441</v>
      </c>
      <c r="Z1433" s="23">
        <f>Table2[[#This Row],[Approved Amount_UA Equivalent]]*0.01</f>
        <v>12445.044881928146</v>
      </c>
      <c r="AC1433" s="23">
        <f>Table2[[#This Row],[Approved Amount_UA Equivalent]]*0.96</f>
        <v>1194724.3086651021</v>
      </c>
      <c r="AD1433" s="23">
        <f>SUM(Table2[[#This Row],[Feed Africa ]:[Improve Quality Of Life ]])</f>
        <v>1244504.4881928146</v>
      </c>
      <c r="AE1433" s="16" t="b">
        <f>Table2[[#This Row],[Total HI5]]=Table2[[#This Row],[Approved Amount_UA Equivalent]]</f>
        <v>1</v>
      </c>
      <c r="AF1433" s="24">
        <v>41</v>
      </c>
      <c r="AG1433" s="20" t="str">
        <f t="shared" si="379"/>
        <v>ISP and Investment Project</v>
      </c>
      <c r="AH1433" s="24" t="e">
        <f>VLOOKUP(Table2[[#This Row],[SAP Code]],[25]DATA!$A:$G,7,FALSE)</f>
        <v>#N/A</v>
      </c>
      <c r="AI1433" s="20" t="str">
        <f t="shared" si="380"/>
        <v>Infrastructure</v>
      </c>
      <c r="AJ1433" s="25" t="s">
        <v>89</v>
      </c>
      <c r="AK1433" s="25" t="s">
        <v>126</v>
      </c>
      <c r="AL1433" s="23" t="str" cm="1">
        <f t="array" ref="AL1433">_xlfn.SWITCH(AK1433,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33" s="26">
        <v>1</v>
      </c>
      <c r="AN1433" s="25" t="str">
        <f t="shared" si="388"/>
        <v>Sovereign</v>
      </c>
      <c r="AO1433" s="27">
        <v>1</v>
      </c>
      <c r="AP1433" s="23">
        <f>Table2[[#This Row],[Approved Amount_UA Equivalent]]/1000000</f>
        <v>1.2445044881928147</v>
      </c>
      <c r="AQ1433" s="19">
        <f t="shared" si="381"/>
        <v>1.6562363530665254</v>
      </c>
      <c r="AR1433" s="23" t="str">
        <f t="shared" si="382"/>
        <v>1-10</v>
      </c>
      <c r="AS1433" s="23" t="str">
        <f t="shared" si="383"/>
        <v>1-20</v>
      </c>
      <c r="AT1433" s="23" t="str">
        <f t="shared" si="384"/>
        <v>1-40</v>
      </c>
      <c r="AU1433" s="23" t="str">
        <f t="shared" si="385"/>
        <v>&lt;1-50 Mn</v>
      </c>
      <c r="AV1433" s="23">
        <f>Table2[[#This Row],[Amount]]</f>
        <v>1787096</v>
      </c>
      <c r="AW1433" s="23" t="str">
        <f t="shared" si="386"/>
        <v>May 2021</v>
      </c>
      <c r="AX1433" s="28">
        <f>IFERROR(VLOOKUP(Table2[[#This Row],[SAP Code]],[26]_16!A:B,2,FALSE),0)</f>
        <v>0</v>
      </c>
      <c r="AY1433" s="28">
        <f>IFERROR(VLOOKUP(Table2[[#This Row],[SAP Code]],[26]_16!D:E,2,FALSE)/ 1000000, 0)</f>
        <v>0</v>
      </c>
      <c r="AZ1433" s="28">
        <f>IFERROR(VLOOKUP(Table2[[#This Row],[SAP Code]],[26]_16!G:H,2,FALSE)/ 1000000, 0)</f>
        <v>0</v>
      </c>
      <c r="BA1433" s="28">
        <f>IFERROR(VLOOKUP(Table2[[#This Row],[SAP Code]],[26]_16!J:K,2,FALSE)/ 1000000, 0)</f>
        <v>0</v>
      </c>
      <c r="BB1433" s="28">
        <f>IFERROR(VLOOKUP(Table2[[#This Row],[SAP Code]],[26]_16!M:N,2,FALSE)/ 1000000, 0)</f>
        <v>0</v>
      </c>
      <c r="BC1433" s="28">
        <f>IFERROR(VLOOKUP(Table2[[#This Row],[SAP Code]],[26]_16!P:Q,2,FALSE),0)</f>
        <v>0</v>
      </c>
      <c r="BD1433" s="28">
        <f>IFERROR(VLOOKUP(Table2[[#This Row],[SAP Code]],[26]_16!S:T,2,FALSE),0)</f>
        <v>0.39932814</v>
      </c>
      <c r="BE1433" s="28">
        <f>IFERROR(VLOOKUP(Table2[[#This Row],[SAP Code]],[26]_16!V:W,2,FALSE)/ 1000000, 0)</f>
        <v>0.88470292000000006</v>
      </c>
      <c r="BF1433" s="28">
        <f>IFERROR(VLOOKUP(Table2[[#This Row],[SAP Code]],[26]_16!Y:Z,2,FALSE)/ 1000000, 0)</f>
        <v>8.213754999999999E-2</v>
      </c>
      <c r="BG1433" s="28" t="str">
        <f>IFERROR(VLOOKUP(Table2[[#This Row],[SAP Code]],[26]port!$A:$AD,30,FALSE),"unknown")</f>
        <v>COMP</v>
      </c>
      <c r="BH1433" s="29" t="str">
        <f t="shared" si="387"/>
        <v>Number of operations completed out of the net approved of that year</v>
      </c>
      <c r="BI1433" s="16"/>
    </row>
    <row r="1434" spans="1:61" ht="17.100000000000001" customHeight="1">
      <c r="A1434" s="16" t="s">
        <v>244</v>
      </c>
      <c r="B1434" s="16" t="s">
        <v>4882</v>
      </c>
      <c r="C1434" s="16" t="s">
        <v>4883</v>
      </c>
      <c r="D1434" s="16" t="s">
        <v>4884</v>
      </c>
      <c r="E1434" s="18">
        <v>44333</v>
      </c>
      <c r="F1434" s="16" t="s">
        <v>394</v>
      </c>
      <c r="G1434" s="16" t="s">
        <v>115</v>
      </c>
      <c r="H1434" s="16" t="s">
        <v>132</v>
      </c>
      <c r="I1434" s="16" t="s">
        <v>67</v>
      </c>
      <c r="J1434" s="16" t="s">
        <v>83</v>
      </c>
      <c r="K1434" s="16" t="s">
        <v>84</v>
      </c>
      <c r="L1434" s="16" t="s">
        <v>85</v>
      </c>
      <c r="M1434" s="19">
        <v>5000000</v>
      </c>
      <c r="N1434" s="19">
        <v>5000000</v>
      </c>
      <c r="O1434" s="20" t="s">
        <v>4885</v>
      </c>
      <c r="P1434" s="21">
        <v>2100150042643</v>
      </c>
      <c r="Q1434" s="20" t="s">
        <v>72</v>
      </c>
      <c r="R1434" s="16" t="str">
        <f t="shared" si="377"/>
        <v>ADF Including TSF</v>
      </c>
      <c r="S1434" s="16" t="str">
        <f t="shared" si="376"/>
        <v>I</v>
      </c>
      <c r="T1434" s="16" t="str">
        <f t="shared" si="374"/>
        <v>ADF Countries</v>
      </c>
      <c r="U1434" s="16" t="str">
        <f t="shared" si="378"/>
        <v>Transition States</v>
      </c>
      <c r="V1434" s="22" t="str">
        <f>IF(ISNUMBER(MATCH(A1434, {"Gabon","Sudan","Niger","Mali","Burkina Faso","Guinea"}, 0)), "De Facto Countries", "Non-De Facto Countries")</f>
        <v>Non-De Facto Countries</v>
      </c>
      <c r="W1434" s="16" t="str">
        <f t="shared" si="389"/>
        <v>West</v>
      </c>
      <c r="X1434" s="16" t="str">
        <f t="shared" si="390"/>
        <v>Social</v>
      </c>
      <c r="Y1434" s="23"/>
      <c r="AC1434" s="23">
        <f>Table2[[#This Row],[Approved Amount_UA Equivalent]]</f>
        <v>5000000</v>
      </c>
      <c r="AD1434" s="23">
        <f>SUM(Table2[[#This Row],[Feed Africa ]:[Improve Quality Of Life ]])</f>
        <v>5000000</v>
      </c>
      <c r="AE1434" s="16" t="b">
        <f>Table2[[#This Row],[Total HI5]]=Table2[[#This Row],[Approved Amount_UA Equivalent]]</f>
        <v>1</v>
      </c>
      <c r="AF1434" s="24">
        <v>10</v>
      </c>
      <c r="AG1434" s="20" t="str">
        <f t="shared" si="379"/>
        <v>Investment Project</v>
      </c>
      <c r="AH1434" s="24" t="str">
        <f>VLOOKUP(Table2[[#This Row],[SAP Code]],[25]DATA!$A:$G,7,FALSE)</f>
        <v xml:space="preserve">Investment Lending </v>
      </c>
      <c r="AI1434" s="20" t="str">
        <f t="shared" si="380"/>
        <v>Other Investment</v>
      </c>
      <c r="AJ1434" s="25" t="s">
        <v>73</v>
      </c>
      <c r="AK1434" s="25" t="s">
        <v>115</v>
      </c>
      <c r="AL1434" s="23" t="str" cm="1">
        <f t="array" ref="AL1434">_xlfn.SWITCH(AK1434,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34" s="26">
        <v>1</v>
      </c>
      <c r="AN1434" s="25" t="str">
        <f t="shared" si="388"/>
        <v>Sovereign</v>
      </c>
      <c r="AO1434" s="27">
        <v>1</v>
      </c>
      <c r="AP1434" s="23">
        <f>Table2[[#This Row],[Approved Amount_UA Equivalent]]/1000000</f>
        <v>5</v>
      </c>
      <c r="AQ1434" s="19">
        <f t="shared" si="381"/>
        <v>6.6542000000000003</v>
      </c>
      <c r="AR1434" s="23" t="str">
        <f t="shared" si="382"/>
        <v>1-10</v>
      </c>
      <c r="AS1434" s="23" t="str">
        <f t="shared" si="383"/>
        <v>1-20</v>
      </c>
      <c r="AT1434" s="23" t="str">
        <f t="shared" si="384"/>
        <v>1-40</v>
      </c>
      <c r="AU1434" s="23" t="str">
        <f t="shared" si="385"/>
        <v>&lt;1-50 Mn</v>
      </c>
      <c r="AV1434" s="23">
        <f>Table2[[#This Row],[Amount]]</f>
        <v>5000000</v>
      </c>
      <c r="AW1434" s="23" t="str">
        <f t="shared" si="386"/>
        <v>May 2021</v>
      </c>
      <c r="AX1434" s="28">
        <f>IFERROR(VLOOKUP(Table2[[#This Row],[SAP Code]],[26]_16!A:B,2,FALSE),0)</f>
        <v>0</v>
      </c>
      <c r="AY1434" s="28">
        <f>IFERROR(VLOOKUP(Table2[[#This Row],[SAP Code]],[26]_16!D:E,2,FALSE)/ 1000000, 0)</f>
        <v>0</v>
      </c>
      <c r="AZ1434" s="28">
        <f>IFERROR(VLOOKUP(Table2[[#This Row],[SAP Code]],[26]_16!G:H,2,FALSE)/ 1000000, 0)</f>
        <v>0</v>
      </c>
      <c r="BA1434" s="28">
        <f>IFERROR(VLOOKUP(Table2[[#This Row],[SAP Code]],[26]_16!J:K,2,FALSE)/ 1000000, 0)</f>
        <v>0</v>
      </c>
      <c r="BB1434" s="28">
        <f>IFERROR(VLOOKUP(Table2[[#This Row],[SAP Code]],[26]_16!M:N,2,FALSE)/ 1000000, 0)</f>
        <v>0</v>
      </c>
      <c r="BC1434" s="28">
        <f>IFERROR(VLOOKUP(Table2[[#This Row],[SAP Code]],[26]_16!P:Q,2,FALSE),0)</f>
        <v>0</v>
      </c>
      <c r="BD1434" s="28">
        <f>IFERROR(VLOOKUP(Table2[[#This Row],[SAP Code]],[26]_16!S:T,2,FALSE),0)</f>
        <v>0</v>
      </c>
      <c r="BE1434" s="28">
        <f>IFERROR(VLOOKUP(Table2[[#This Row],[SAP Code]],[26]_16!V:W,2,FALSE)/ 1000000, 0)</f>
        <v>0.31415513999999994</v>
      </c>
      <c r="BF1434" s="28">
        <f>IFERROR(VLOOKUP(Table2[[#This Row],[SAP Code]],[26]_16!Y:Z,2,FALSE)/ 1000000, 0)</f>
        <v>0.41591216000000003</v>
      </c>
      <c r="BG1434" s="28" t="str">
        <f>IFERROR(VLOOKUP(Table2[[#This Row],[SAP Code]],[26]port!$A:$AD,30,FALSE),"unknown")</f>
        <v>OnGo</v>
      </c>
      <c r="BH1434" s="29" t="str">
        <f t="shared" si="387"/>
        <v>Ongoing</v>
      </c>
      <c r="BI1434" s="16"/>
    </row>
    <row r="1435" spans="1:61" ht="17.100000000000001" customHeight="1">
      <c r="A1435" s="16" t="s">
        <v>351</v>
      </c>
      <c r="B1435" s="16" t="s">
        <v>4886</v>
      </c>
      <c r="C1435" s="16" t="s">
        <v>4887</v>
      </c>
      <c r="D1435" s="16" t="s">
        <v>4888</v>
      </c>
      <c r="E1435" s="18">
        <v>44342</v>
      </c>
      <c r="F1435" s="16" t="s">
        <v>827</v>
      </c>
      <c r="G1435" s="16" t="s">
        <v>90</v>
      </c>
      <c r="H1435" s="16" t="s">
        <v>81</v>
      </c>
      <c r="I1435" s="16" t="s">
        <v>82</v>
      </c>
      <c r="J1435" s="16" t="s">
        <v>83</v>
      </c>
      <c r="K1435" s="16" t="s">
        <v>84</v>
      </c>
      <c r="L1435" s="16" t="s">
        <v>85</v>
      </c>
      <c r="M1435" s="19">
        <v>26080000</v>
      </c>
      <c r="N1435" s="19">
        <v>26080000</v>
      </c>
      <c r="O1435" s="20" t="s">
        <v>4889</v>
      </c>
      <c r="P1435" s="21">
        <v>2100150042645</v>
      </c>
      <c r="Q1435" s="20" t="s">
        <v>87</v>
      </c>
      <c r="R1435" s="16" t="str">
        <f t="shared" si="377"/>
        <v>ADF Including TSF</v>
      </c>
      <c r="S1435" s="16" t="str">
        <f t="shared" si="376"/>
        <v>F</v>
      </c>
      <c r="T1435" s="16" t="str">
        <f t="shared" si="374"/>
        <v>ADF Countries</v>
      </c>
      <c r="U1435" s="16" t="str">
        <f t="shared" si="378"/>
        <v>Non-Transition States</v>
      </c>
      <c r="V1435" s="22" t="str">
        <f>IF(ISNUMBER(MATCH(A1435, {"Gabon","Sudan","Niger","Mali","Burkina Faso","Guinea"}, 0)), "De Facto Countries", "Non-De Facto Countries")</f>
        <v>Non-De Facto Countries</v>
      </c>
      <c r="W1435" s="16" t="str">
        <f t="shared" si="389"/>
        <v>East</v>
      </c>
      <c r="X1435" s="16" t="str">
        <f t="shared" si="390"/>
        <v>Power</v>
      </c>
      <c r="Y1435" s="23"/>
      <c r="Z1435" s="23">
        <f>Table2[[#This Row],[Approved Amount_UA Equivalent]]</f>
        <v>26080000</v>
      </c>
      <c r="AD1435" s="23">
        <f>SUM(Table2[[#This Row],[Feed Africa ]:[Improve Quality Of Life ]])</f>
        <v>26080000</v>
      </c>
      <c r="AE1435" s="16" t="b">
        <f>Table2[[#This Row],[Total HI5]]=Table2[[#This Row],[Approved Amount_UA Equivalent]]</f>
        <v>1</v>
      </c>
      <c r="AF1435" s="24">
        <v>10</v>
      </c>
      <c r="AG1435" s="20" t="str">
        <f t="shared" si="379"/>
        <v>Investment Project</v>
      </c>
      <c r="AH1435" s="24" t="str">
        <f>VLOOKUP(Table2[[#This Row],[SAP Code]],[25]DATA!$A:$G,7,FALSE)</f>
        <v xml:space="preserve">Investment Lending </v>
      </c>
      <c r="AI1435" s="20" t="str">
        <f t="shared" si="380"/>
        <v>Infrastructure</v>
      </c>
      <c r="AJ1435" s="25" t="s">
        <v>89</v>
      </c>
      <c r="AK1435" s="25" t="s">
        <v>90</v>
      </c>
      <c r="AL1435" s="23" t="str" cm="1">
        <f t="array" ref="AL1435">_xlfn.SWITCH(AK1435,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35" s="26">
        <v>1</v>
      </c>
      <c r="AN1435" s="25" t="str">
        <f t="shared" si="388"/>
        <v>Sovereign</v>
      </c>
      <c r="AO1435" s="27">
        <v>0.5</v>
      </c>
      <c r="AP1435" s="23">
        <f>Table2[[#This Row],[Approved Amount_UA Equivalent]]/1000000</f>
        <v>26.08</v>
      </c>
      <c r="AQ1435" s="19">
        <f t="shared" si="381"/>
        <v>34.7083072</v>
      </c>
      <c r="AR1435" s="23" t="str">
        <f t="shared" si="382"/>
        <v>21-30</v>
      </c>
      <c r="AS1435" s="23" t="str">
        <f t="shared" si="383"/>
        <v>21-40</v>
      </c>
      <c r="AT1435" s="23" t="str">
        <f t="shared" si="384"/>
        <v>1-40</v>
      </c>
      <c r="AU1435" s="23" t="str">
        <f t="shared" si="385"/>
        <v>&lt;1-50 Mn</v>
      </c>
      <c r="AV1435" s="23">
        <f>Table2[[#This Row],[Amount]]</f>
        <v>26080000</v>
      </c>
      <c r="AW1435" s="23" t="str">
        <f t="shared" si="386"/>
        <v>May 2021</v>
      </c>
      <c r="AX1435" s="28">
        <f>IFERROR(VLOOKUP(Table2[[#This Row],[SAP Code]],[26]_16!A:B,2,FALSE),0)</f>
        <v>0</v>
      </c>
      <c r="AY1435" s="28">
        <f>IFERROR(VLOOKUP(Table2[[#This Row],[SAP Code]],[26]_16!D:E,2,FALSE)/ 1000000, 0)</f>
        <v>0</v>
      </c>
      <c r="AZ1435" s="28">
        <f>IFERROR(VLOOKUP(Table2[[#This Row],[SAP Code]],[26]_16!G:H,2,FALSE)/ 1000000, 0)</f>
        <v>0</v>
      </c>
      <c r="BA1435" s="28">
        <f>IFERROR(VLOOKUP(Table2[[#This Row],[SAP Code]],[26]_16!J:K,2,FALSE)/ 1000000, 0)</f>
        <v>0</v>
      </c>
      <c r="BB1435" s="28">
        <f>IFERROR(VLOOKUP(Table2[[#This Row],[SAP Code]],[26]_16!M:N,2,FALSE)/ 1000000, 0)</f>
        <v>0</v>
      </c>
      <c r="BC1435" s="28">
        <f>IFERROR(VLOOKUP(Table2[[#This Row],[SAP Code]],[26]_16!P:Q,2,FALSE),0)</f>
        <v>0</v>
      </c>
      <c r="BD1435" s="28">
        <f>IFERROR(VLOOKUP(Table2[[#This Row],[SAP Code]],[26]_16!S:T,2,FALSE),0)</f>
        <v>0.15189321</v>
      </c>
      <c r="BE1435" s="28">
        <f>IFERROR(VLOOKUP(Table2[[#This Row],[SAP Code]],[26]_16!V:W,2,FALSE)/ 1000000, 0)</f>
        <v>0</v>
      </c>
      <c r="BF1435" s="28">
        <f>IFERROR(VLOOKUP(Table2[[#This Row],[SAP Code]],[26]_16!Y:Z,2,FALSE)/ 1000000, 0)</f>
        <v>1.3366141499999999</v>
      </c>
      <c r="BG1435" s="28" t="str">
        <f>IFERROR(VLOOKUP(Table2[[#This Row],[SAP Code]],[26]port!$A:$AD,30,FALSE),"unknown")</f>
        <v>OnGo</v>
      </c>
      <c r="BH1435" s="29" t="str">
        <f t="shared" si="387"/>
        <v>Ongoing</v>
      </c>
      <c r="BI1435" s="16"/>
    </row>
    <row r="1436" spans="1:61" ht="17.100000000000001" customHeight="1">
      <c r="A1436" s="16" t="s">
        <v>351</v>
      </c>
      <c r="B1436" s="16" t="s">
        <v>4886</v>
      </c>
      <c r="C1436" s="16" t="s">
        <v>4890</v>
      </c>
      <c r="D1436" s="16" t="s">
        <v>4888</v>
      </c>
      <c r="E1436" s="18">
        <v>44342</v>
      </c>
      <c r="F1436" s="16" t="s">
        <v>827</v>
      </c>
      <c r="G1436" s="16" t="s">
        <v>90</v>
      </c>
      <c r="H1436" s="16" t="s">
        <v>81</v>
      </c>
      <c r="I1436" s="16" t="s">
        <v>82</v>
      </c>
      <c r="J1436" s="16" t="s">
        <v>83</v>
      </c>
      <c r="K1436" s="16" t="s">
        <v>69</v>
      </c>
      <c r="L1436" s="16" t="s">
        <v>85</v>
      </c>
      <c r="M1436" s="19">
        <v>33650000</v>
      </c>
      <c r="N1436" s="19">
        <v>33650000</v>
      </c>
      <c r="O1436" s="20" t="s">
        <v>4889</v>
      </c>
      <c r="P1436" s="21">
        <v>2100155041016</v>
      </c>
      <c r="Q1436" s="20" t="s">
        <v>87</v>
      </c>
      <c r="R1436" s="16" t="str">
        <f t="shared" si="377"/>
        <v>ADF Including TSF</v>
      </c>
      <c r="S1436" s="16" t="str">
        <f t="shared" si="376"/>
        <v>F</v>
      </c>
      <c r="T1436" s="16" t="str">
        <f t="shared" si="374"/>
        <v>ADF Countries</v>
      </c>
      <c r="U1436" s="16" t="str">
        <f t="shared" si="378"/>
        <v>Non-Transition States</v>
      </c>
      <c r="V1436" s="22" t="str">
        <f>IF(ISNUMBER(MATCH(A1436, {"Gabon","Sudan","Niger","Mali","Burkina Faso","Guinea"}, 0)), "De Facto Countries", "Non-De Facto Countries")</f>
        <v>Non-De Facto Countries</v>
      </c>
      <c r="W1436" s="16" t="str">
        <f t="shared" si="389"/>
        <v>East</v>
      </c>
      <c r="X1436" s="16" t="str">
        <f t="shared" si="390"/>
        <v>Power</v>
      </c>
      <c r="Y1436" s="23"/>
      <c r="Z1436" s="23">
        <f>Table2[[#This Row],[Approved Amount_UA Equivalent]]</f>
        <v>33650000</v>
      </c>
      <c r="AD1436" s="23">
        <f>SUM(Table2[[#This Row],[Feed Africa ]:[Improve Quality Of Life ]])</f>
        <v>33650000</v>
      </c>
      <c r="AE1436" s="16" t="b">
        <f>Table2[[#This Row],[Total HI5]]=Table2[[#This Row],[Approved Amount_UA Equivalent]]</f>
        <v>1</v>
      </c>
      <c r="AF1436" s="24">
        <v>10</v>
      </c>
      <c r="AG1436" s="20" t="str">
        <f t="shared" si="379"/>
        <v>Investment Project</v>
      </c>
      <c r="AH1436" s="24" t="str">
        <f>VLOOKUP(Table2[[#This Row],[SAP Code]],[25]DATA!$A:$G,7,FALSE)</f>
        <v xml:space="preserve">Investment Lending </v>
      </c>
      <c r="AI1436" s="20" t="str">
        <f t="shared" si="380"/>
        <v>Infrastructure</v>
      </c>
      <c r="AJ1436" s="25" t="s">
        <v>89</v>
      </c>
      <c r="AK1436" s="25" t="s">
        <v>90</v>
      </c>
      <c r="AL1436" s="23" t="str" cm="1">
        <f t="array" ref="AL1436">_xlfn.SWITCH(AK1436,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36" s="26">
        <v>1</v>
      </c>
      <c r="AN1436" s="25" t="str">
        <f t="shared" si="388"/>
        <v>Sovereign</v>
      </c>
      <c r="AO1436" s="27">
        <v>0.5</v>
      </c>
      <c r="AP1436" s="23">
        <f>Table2[[#This Row],[Approved Amount_UA Equivalent]]/1000000</f>
        <v>33.65</v>
      </c>
      <c r="AQ1436" s="19">
        <f t="shared" si="381"/>
        <v>44.782766000000002</v>
      </c>
      <c r="AR1436" s="23" t="str">
        <f t="shared" si="382"/>
        <v>31-40</v>
      </c>
      <c r="AS1436" s="23" t="str">
        <f t="shared" si="383"/>
        <v>21-40</v>
      </c>
      <c r="AT1436" s="23" t="str">
        <f t="shared" si="384"/>
        <v>1-40</v>
      </c>
      <c r="AU1436" s="23" t="str">
        <f t="shared" si="385"/>
        <v>&lt;1-50 Mn</v>
      </c>
      <c r="AV1436" s="23">
        <f>Table2[[#This Row],[Amount]]</f>
        <v>33650000</v>
      </c>
      <c r="AW1436" s="23" t="str">
        <f t="shared" si="386"/>
        <v>May 2021</v>
      </c>
      <c r="AX1436" s="28">
        <f>IFERROR(VLOOKUP(Table2[[#This Row],[SAP Code]],[26]_16!A:B,2,FALSE),0)</f>
        <v>0</v>
      </c>
      <c r="AY1436" s="28">
        <f>IFERROR(VLOOKUP(Table2[[#This Row],[SAP Code]],[26]_16!D:E,2,FALSE)/ 1000000, 0)</f>
        <v>0</v>
      </c>
      <c r="AZ1436" s="28">
        <f>IFERROR(VLOOKUP(Table2[[#This Row],[SAP Code]],[26]_16!G:H,2,FALSE)/ 1000000, 0)</f>
        <v>0</v>
      </c>
      <c r="BA1436" s="28">
        <f>IFERROR(VLOOKUP(Table2[[#This Row],[SAP Code]],[26]_16!J:K,2,FALSE)/ 1000000, 0)</f>
        <v>0</v>
      </c>
      <c r="BB1436" s="28">
        <f>IFERROR(VLOOKUP(Table2[[#This Row],[SAP Code]],[26]_16!M:N,2,FALSE)/ 1000000, 0)</f>
        <v>0</v>
      </c>
      <c r="BC1436" s="28">
        <f>IFERROR(VLOOKUP(Table2[[#This Row],[SAP Code]],[26]_16!P:Q,2,FALSE),0)</f>
        <v>0</v>
      </c>
      <c r="BD1436" s="28">
        <f>IFERROR(VLOOKUP(Table2[[#This Row],[SAP Code]],[26]_16!S:T,2,FALSE),0)</f>
        <v>0.15189321</v>
      </c>
      <c r="BE1436" s="28">
        <f>IFERROR(VLOOKUP(Table2[[#This Row],[SAP Code]],[26]_16!V:W,2,FALSE)/ 1000000, 0)</f>
        <v>0</v>
      </c>
      <c r="BF1436" s="28">
        <f>IFERROR(VLOOKUP(Table2[[#This Row],[SAP Code]],[26]_16!Y:Z,2,FALSE)/ 1000000, 0)</f>
        <v>1.3366141499999999</v>
      </c>
      <c r="BG1436" s="28" t="str">
        <f>IFERROR(VLOOKUP(Table2[[#This Row],[SAP Code]],[26]port!$A:$AD,30,FALSE),"unknown")</f>
        <v>OnGo</v>
      </c>
      <c r="BH1436" s="29" t="str">
        <f t="shared" si="387"/>
        <v>Ongoing</v>
      </c>
      <c r="BI1436" s="16"/>
    </row>
    <row r="1437" spans="1:61" ht="17.100000000000001" customHeight="1">
      <c r="A1437" s="16" t="s">
        <v>1137</v>
      </c>
      <c r="B1437" s="16" t="s">
        <v>4891</v>
      </c>
      <c r="C1437" s="16" t="s">
        <v>4892</v>
      </c>
      <c r="D1437" s="16" t="s">
        <v>4893</v>
      </c>
      <c r="E1437" s="18">
        <v>44350</v>
      </c>
      <c r="F1437" s="16" t="s">
        <v>3402</v>
      </c>
      <c r="G1437" s="16" t="s">
        <v>115</v>
      </c>
      <c r="H1437" s="16" t="s">
        <v>132</v>
      </c>
      <c r="I1437" s="16" t="s">
        <v>67</v>
      </c>
      <c r="J1437" s="16" t="s">
        <v>68</v>
      </c>
      <c r="K1437" s="16" t="s">
        <v>69</v>
      </c>
      <c r="L1437" s="16" t="s">
        <v>70</v>
      </c>
      <c r="M1437" s="19">
        <v>430000</v>
      </c>
      <c r="N1437" s="19">
        <v>297645.82915129408</v>
      </c>
      <c r="O1437" s="20" t="s">
        <v>4894</v>
      </c>
      <c r="P1437" s="21">
        <v>5000199006368</v>
      </c>
      <c r="Q1437" s="20" t="s">
        <v>72</v>
      </c>
      <c r="R1437" s="16" t="str">
        <f t="shared" si="377"/>
        <v>OTHERS</v>
      </c>
      <c r="S1437" s="16" t="str">
        <f t="shared" si="376"/>
        <v>I</v>
      </c>
      <c r="T1437" s="16" t="str">
        <f t="shared" si="374"/>
        <v>ADF Countries</v>
      </c>
      <c r="U1437" s="16" t="str">
        <f t="shared" si="378"/>
        <v>Transition States</v>
      </c>
      <c r="V1437" s="22" t="str">
        <f>IF(ISNUMBER(MATCH(A1437, {"Gabon","Sudan","Niger","Mali","Burkina Faso","Guinea"}, 0)), "De Facto Countries", "Non-De Facto Countries")</f>
        <v>De Facto Countries</v>
      </c>
      <c r="W1437" s="16" t="str">
        <f t="shared" si="389"/>
        <v>West</v>
      </c>
      <c r="X1437" s="16" t="str">
        <f t="shared" si="390"/>
        <v>Social</v>
      </c>
      <c r="Y1437" s="23"/>
      <c r="AC1437" s="23">
        <f>Table2[[#This Row],[Approved Amount_UA Equivalent]]</f>
        <v>297645.82915129408</v>
      </c>
      <c r="AD1437" s="23">
        <f>SUM(Table2[[#This Row],[Feed Africa ]:[Improve Quality Of Life ]])</f>
        <v>297645.82915129408</v>
      </c>
      <c r="AE1437" s="16" t="b">
        <f>Table2[[#This Row],[Total HI5]]=Table2[[#This Row],[Approved Amount_UA Equivalent]]</f>
        <v>1</v>
      </c>
      <c r="AF1437" s="24">
        <v>50</v>
      </c>
      <c r="AG1437" s="20" t="str">
        <f t="shared" si="379"/>
        <v>Emergency Assistance</v>
      </c>
      <c r="AH1437" s="24" t="e">
        <f>VLOOKUP(Table2[[#This Row],[SAP Code]],[25]DATA!$A:$G,7,FALSE)</f>
        <v>#N/A</v>
      </c>
      <c r="AI1437" s="20" t="str">
        <f t="shared" si="380"/>
        <v>Other Investment</v>
      </c>
      <c r="AJ1437" s="25" t="s">
        <v>73</v>
      </c>
      <c r="AK1437" s="25" t="s">
        <v>115</v>
      </c>
      <c r="AL1437" s="23" t="str" cm="1">
        <f t="array" ref="AL1437">_xlfn.SWITCH(AK1437,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37" s="26">
        <v>1</v>
      </c>
      <c r="AN1437" s="25" t="str">
        <f t="shared" si="388"/>
        <v>Sovereign</v>
      </c>
      <c r="AO1437" s="27">
        <v>1</v>
      </c>
      <c r="AP1437" s="23">
        <f>Table2[[#This Row],[Approved Amount_UA Equivalent]]/1000000</f>
        <v>0.29764582915129406</v>
      </c>
      <c r="AQ1437" s="19">
        <f t="shared" si="381"/>
        <v>0.39611897526770823</v>
      </c>
      <c r="AR1437" s="23" t="str">
        <f t="shared" si="382"/>
        <v>1-10</v>
      </c>
      <c r="AS1437" s="23" t="str">
        <f t="shared" si="383"/>
        <v>1-20</v>
      </c>
      <c r="AT1437" s="23" t="str">
        <f t="shared" si="384"/>
        <v>1-40</v>
      </c>
      <c r="AU1437" s="23" t="str">
        <f t="shared" si="385"/>
        <v>&lt;1-50 Mn</v>
      </c>
      <c r="AV1437" s="23">
        <f>Table2[[#This Row],[Amount]]</f>
        <v>430000</v>
      </c>
      <c r="AW1437" s="23" t="str">
        <f t="shared" si="386"/>
        <v>Jun 2021</v>
      </c>
      <c r="AX1437" s="28">
        <f>IFERROR(VLOOKUP(Table2[[#This Row],[SAP Code]],[26]_16!A:B,2,FALSE),0)</f>
        <v>0</v>
      </c>
      <c r="AY1437" s="28">
        <f>IFERROR(VLOOKUP(Table2[[#This Row],[SAP Code]],[26]_16!D:E,2,FALSE)/ 1000000, 0)</f>
        <v>0</v>
      </c>
      <c r="AZ1437" s="28">
        <f>IFERROR(VLOOKUP(Table2[[#This Row],[SAP Code]],[26]_16!G:H,2,FALSE)/ 1000000, 0)</f>
        <v>0</v>
      </c>
      <c r="BA1437" s="28">
        <f>IFERROR(VLOOKUP(Table2[[#This Row],[SAP Code]],[26]_16!J:K,2,FALSE)/ 1000000, 0)</f>
        <v>0</v>
      </c>
      <c r="BB1437" s="28">
        <f>IFERROR(VLOOKUP(Table2[[#This Row],[SAP Code]],[26]_16!M:N,2,FALSE)/ 1000000, 0)</f>
        <v>0</v>
      </c>
      <c r="BC1437" s="28">
        <f>IFERROR(VLOOKUP(Table2[[#This Row],[SAP Code]],[26]_16!P:Q,2,FALSE),0)</f>
        <v>0</v>
      </c>
      <c r="BD1437" s="28">
        <f>IFERROR(VLOOKUP(Table2[[#This Row],[SAP Code]],[26]_16!S:T,2,FALSE),0)</f>
        <v>0</v>
      </c>
      <c r="BE1437" s="28">
        <f>IFERROR(VLOOKUP(Table2[[#This Row],[SAP Code]],[26]_16!V:W,2,FALSE)/ 1000000, 0)</f>
        <v>0</v>
      </c>
      <c r="BF1437" s="28">
        <f>IFERROR(VLOOKUP(Table2[[#This Row],[SAP Code]],[26]_16!Y:Z,2,FALSE)/ 1000000, 0)</f>
        <v>0</v>
      </c>
      <c r="BG1437" s="28" t="str">
        <f>IFERROR(VLOOKUP(Table2[[#This Row],[SAP Code]],[26]port!$A:$AD,30,FALSE),"unknown")</f>
        <v>OnGo</v>
      </c>
      <c r="BH1437" s="29" t="str">
        <f t="shared" si="387"/>
        <v>Ongoing</v>
      </c>
      <c r="BI1437" s="16"/>
    </row>
    <row r="1438" spans="1:61" ht="17.100000000000001" customHeight="1">
      <c r="A1438" s="16" t="s">
        <v>322</v>
      </c>
      <c r="B1438" s="16" t="s">
        <v>4895</v>
      </c>
      <c r="C1438" s="16" t="s">
        <v>4896</v>
      </c>
      <c r="D1438" s="16" t="s">
        <v>4897</v>
      </c>
      <c r="E1438" s="18">
        <v>44354</v>
      </c>
      <c r="F1438" s="16" t="s">
        <v>324</v>
      </c>
      <c r="G1438" s="16" t="s">
        <v>74</v>
      </c>
      <c r="H1438" s="16" t="s">
        <v>132</v>
      </c>
      <c r="I1438" s="16" t="s">
        <v>155</v>
      </c>
      <c r="J1438" s="16" t="s">
        <v>83</v>
      </c>
      <c r="K1438" s="16" t="s">
        <v>69</v>
      </c>
      <c r="L1438" s="16" t="s">
        <v>85</v>
      </c>
      <c r="M1438" s="19">
        <v>300000</v>
      </c>
      <c r="N1438" s="19">
        <v>300000</v>
      </c>
      <c r="O1438" s="20" t="s">
        <v>4898</v>
      </c>
      <c r="P1438" s="21">
        <v>2100155041020</v>
      </c>
      <c r="Q1438" s="20" t="s">
        <v>72</v>
      </c>
      <c r="R1438" s="16" t="str">
        <f t="shared" si="377"/>
        <v>ADF Including TSF</v>
      </c>
      <c r="S1438" s="16" t="str">
        <f t="shared" si="376"/>
        <v>A</v>
      </c>
      <c r="T1438" s="16" t="str">
        <f t="shared" si="374"/>
        <v>ADF Countries</v>
      </c>
      <c r="U1438" s="16" t="str">
        <f t="shared" si="378"/>
        <v>Transition States</v>
      </c>
      <c r="V1438" s="22" t="str">
        <f>IF(ISNUMBER(MATCH(A1438, {"Gabon","Sudan","Niger","Mali","Burkina Faso","Guinea"}, 0)), "De Facto Countries", "Non-De Facto Countries")</f>
        <v>Non-De Facto Countries</v>
      </c>
      <c r="W1438" s="16" t="str">
        <f t="shared" si="389"/>
        <v>West</v>
      </c>
      <c r="X1438" s="16" t="str">
        <f t="shared" si="390"/>
        <v>Agriculture</v>
      </c>
      <c r="Y1438" s="23">
        <f>Table2[[#This Row],[Approved Amount_UA Equivalent]]</f>
        <v>300000</v>
      </c>
      <c r="AD1438" s="23">
        <f>SUM(Table2[[#This Row],[Feed Africa ]:[Improve Quality Of Life ]])</f>
        <v>300000</v>
      </c>
      <c r="AE1438" s="16" t="b">
        <f>Table2[[#This Row],[Total HI5]]=Table2[[#This Row],[Approved Amount_UA Equivalent]]</f>
        <v>1</v>
      </c>
      <c r="AF1438" s="24">
        <v>41</v>
      </c>
      <c r="AG1438" s="20" t="str">
        <f t="shared" si="379"/>
        <v>ISP and Investment Project</v>
      </c>
      <c r="AH1438" s="24" t="str">
        <f>VLOOKUP(Table2[[#This Row],[SAP Code]],[25]DATA!$A:$G,7,FALSE)</f>
        <v xml:space="preserve">Investment Lending </v>
      </c>
      <c r="AI1438" s="20" t="str">
        <f t="shared" si="380"/>
        <v>Infrastructure</v>
      </c>
      <c r="AJ1438" s="25" t="s">
        <v>157</v>
      </c>
      <c r="AK1438" s="25" t="s">
        <v>74</v>
      </c>
      <c r="AL1438" s="23" t="str" cm="1">
        <f t="array" ref="AL1438">_xlfn.SWITCH(AK1438,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38" s="26">
        <v>1</v>
      </c>
      <c r="AN1438" s="25" t="str">
        <f t="shared" si="388"/>
        <v>Sovereign</v>
      </c>
      <c r="AO1438" s="27">
        <v>0.5</v>
      </c>
      <c r="AP1438" s="23">
        <f>Table2[[#This Row],[Approved Amount_UA Equivalent]]/1000000</f>
        <v>0.3</v>
      </c>
      <c r="AQ1438" s="19">
        <f t="shared" si="381"/>
        <v>0.399252</v>
      </c>
      <c r="AR1438" s="23" t="str">
        <f t="shared" si="382"/>
        <v>1-10</v>
      </c>
      <c r="AS1438" s="23" t="str">
        <f t="shared" si="383"/>
        <v>1-20</v>
      </c>
      <c r="AT1438" s="23" t="str">
        <f t="shared" si="384"/>
        <v>1-40</v>
      </c>
      <c r="AU1438" s="23" t="str">
        <f t="shared" si="385"/>
        <v>&lt;1-50 Mn</v>
      </c>
      <c r="AV1438" s="23">
        <f>Table2[[#This Row],[Amount]]</f>
        <v>300000</v>
      </c>
      <c r="AW1438" s="23" t="str">
        <f t="shared" si="386"/>
        <v>Jun 2021</v>
      </c>
      <c r="AX1438" s="28">
        <f>IFERROR(VLOOKUP(Table2[[#This Row],[SAP Code]],[26]_16!A:B,2,FALSE),0)</f>
        <v>0</v>
      </c>
      <c r="AY1438" s="28">
        <f>IFERROR(VLOOKUP(Table2[[#This Row],[SAP Code]],[26]_16!D:E,2,FALSE)/ 1000000, 0)</f>
        <v>0</v>
      </c>
      <c r="AZ1438" s="28">
        <f>IFERROR(VLOOKUP(Table2[[#This Row],[SAP Code]],[26]_16!G:H,2,FALSE)/ 1000000, 0)</f>
        <v>0</v>
      </c>
      <c r="BA1438" s="28">
        <f>IFERROR(VLOOKUP(Table2[[#This Row],[SAP Code]],[26]_16!J:K,2,FALSE)/ 1000000, 0)</f>
        <v>0</v>
      </c>
      <c r="BB1438" s="28">
        <f>IFERROR(VLOOKUP(Table2[[#This Row],[SAP Code]],[26]_16!M:N,2,FALSE)/ 1000000, 0)</f>
        <v>0</v>
      </c>
      <c r="BC1438" s="28">
        <f>IFERROR(VLOOKUP(Table2[[#This Row],[SAP Code]],[26]_16!P:Q,2,FALSE),0)</f>
        <v>0</v>
      </c>
      <c r="BD1438" s="28">
        <f>IFERROR(VLOOKUP(Table2[[#This Row],[SAP Code]],[26]_16!S:T,2,FALSE),0)</f>
        <v>9.6456820000000013E-2</v>
      </c>
      <c r="BE1438" s="28">
        <f>IFERROR(VLOOKUP(Table2[[#This Row],[SAP Code]],[26]_16!V:W,2,FALSE)/ 1000000, 0)</f>
        <v>0.79374536999999989</v>
      </c>
      <c r="BF1438" s="28">
        <f>IFERROR(VLOOKUP(Table2[[#This Row],[SAP Code]],[26]_16!Y:Z,2,FALSE)/ 1000000, 0)</f>
        <v>0.93039213000000009</v>
      </c>
      <c r="BG1438" s="28" t="str">
        <f>IFERROR(VLOOKUP(Table2[[#This Row],[SAP Code]],[26]port!$A:$AD,30,FALSE),"unknown")</f>
        <v>OnGo</v>
      </c>
      <c r="BH1438" s="29" t="str">
        <f t="shared" si="387"/>
        <v>Ongoing</v>
      </c>
      <c r="BI1438" s="16"/>
    </row>
    <row r="1439" spans="1:61" ht="17.100000000000001" customHeight="1">
      <c r="A1439" s="16" t="s">
        <v>322</v>
      </c>
      <c r="B1439" s="16" t="s">
        <v>4895</v>
      </c>
      <c r="C1439" s="16" t="s">
        <v>4899</v>
      </c>
      <c r="D1439" s="16" t="s">
        <v>4897</v>
      </c>
      <c r="E1439" s="18">
        <v>44354</v>
      </c>
      <c r="F1439" s="16" t="s">
        <v>324</v>
      </c>
      <c r="G1439" s="16" t="s">
        <v>74</v>
      </c>
      <c r="H1439" s="16" t="s">
        <v>132</v>
      </c>
      <c r="I1439" s="16" t="s">
        <v>155</v>
      </c>
      <c r="J1439" s="16" t="s">
        <v>602</v>
      </c>
      <c r="K1439" s="16" t="s">
        <v>69</v>
      </c>
      <c r="L1439" s="16" t="s">
        <v>70</v>
      </c>
      <c r="M1439" s="19">
        <v>8200000</v>
      </c>
      <c r="N1439" s="19">
        <v>5676036.7419549106</v>
      </c>
      <c r="O1439" s="20" t="s">
        <v>4898</v>
      </c>
      <c r="P1439" s="21">
        <v>5570155001001</v>
      </c>
      <c r="Q1439" s="20" t="s">
        <v>72</v>
      </c>
      <c r="R1439" s="16" t="str">
        <f t="shared" si="377"/>
        <v>OTHERS</v>
      </c>
      <c r="S1439" s="16" t="str">
        <f t="shared" si="376"/>
        <v>A</v>
      </c>
      <c r="T1439" s="16" t="str">
        <f t="shared" si="374"/>
        <v>ADF Countries</v>
      </c>
      <c r="U1439" s="16" t="str">
        <f t="shared" si="378"/>
        <v>Transition States</v>
      </c>
      <c r="V1439" s="22" t="str">
        <f>IF(ISNUMBER(MATCH(A1439, {"Gabon","Sudan","Niger","Mali","Burkina Faso","Guinea"}, 0)), "De Facto Countries", "Non-De Facto Countries")</f>
        <v>Non-De Facto Countries</v>
      </c>
      <c r="W1439" s="16" t="str">
        <f t="shared" si="389"/>
        <v>West</v>
      </c>
      <c r="X1439" s="16" t="str">
        <f t="shared" si="390"/>
        <v>Agriculture</v>
      </c>
      <c r="Y1439" s="23">
        <f>Table2[[#This Row],[Approved Amount_UA Equivalent]]</f>
        <v>5676036.7419549106</v>
      </c>
      <c r="AD1439" s="23">
        <f>SUM(Table2[[#This Row],[Feed Africa ]:[Improve Quality Of Life ]])</f>
        <v>5676036.7419549106</v>
      </c>
      <c r="AE1439" s="16" t="b">
        <f>Table2[[#This Row],[Total HI5]]=Table2[[#This Row],[Approved Amount_UA Equivalent]]</f>
        <v>1</v>
      </c>
      <c r="AF1439" s="24">
        <v>41</v>
      </c>
      <c r="AG1439" s="20" t="str">
        <f t="shared" si="379"/>
        <v>ISP and Investment Project</v>
      </c>
      <c r="AH1439" s="24" t="str">
        <f>VLOOKUP(Table2[[#This Row],[SAP Code]],[25]DATA!$A:$G,7,FALSE)</f>
        <v xml:space="preserve">Investment Lending </v>
      </c>
      <c r="AI1439" s="20" t="str">
        <f t="shared" si="380"/>
        <v>Infrastructure</v>
      </c>
      <c r="AJ1439" s="25" t="s">
        <v>157</v>
      </c>
      <c r="AK1439" s="25" t="s">
        <v>74</v>
      </c>
      <c r="AL1439" s="23" t="str" cm="1">
        <f t="array" ref="AL1439">_xlfn.SWITCH(AK1439,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39" s="26">
        <v>1</v>
      </c>
      <c r="AN1439" s="25" t="str">
        <f t="shared" si="388"/>
        <v>Sovereign</v>
      </c>
      <c r="AO1439" s="27">
        <v>0.5</v>
      </c>
      <c r="AP1439" s="23">
        <f>Table2[[#This Row],[Approved Amount_UA Equivalent]]/1000000</f>
        <v>5.6760367419549107</v>
      </c>
      <c r="AQ1439" s="19">
        <f t="shared" si="381"/>
        <v>7.5538967376632735</v>
      </c>
      <c r="AR1439" s="23" t="str">
        <f t="shared" si="382"/>
        <v>1-10</v>
      </c>
      <c r="AS1439" s="23" t="str">
        <f t="shared" si="383"/>
        <v>1-20</v>
      </c>
      <c r="AT1439" s="23" t="str">
        <f t="shared" si="384"/>
        <v>1-40</v>
      </c>
      <c r="AU1439" s="23" t="str">
        <f t="shared" si="385"/>
        <v>&lt;1-50 Mn</v>
      </c>
      <c r="AV1439" s="23">
        <f>Table2[[#This Row],[Amount]]</f>
        <v>8200000</v>
      </c>
      <c r="AW1439" s="23" t="str">
        <f t="shared" si="386"/>
        <v>Jun 2021</v>
      </c>
      <c r="AX1439" s="28">
        <f>IFERROR(VLOOKUP(Table2[[#This Row],[SAP Code]],[26]_16!A:B,2,FALSE),0)</f>
        <v>0</v>
      </c>
      <c r="AY1439" s="28">
        <f>IFERROR(VLOOKUP(Table2[[#This Row],[SAP Code]],[26]_16!D:E,2,FALSE)/ 1000000, 0)</f>
        <v>0</v>
      </c>
      <c r="AZ1439" s="28">
        <f>IFERROR(VLOOKUP(Table2[[#This Row],[SAP Code]],[26]_16!G:H,2,FALSE)/ 1000000, 0)</f>
        <v>0</v>
      </c>
      <c r="BA1439" s="28">
        <f>IFERROR(VLOOKUP(Table2[[#This Row],[SAP Code]],[26]_16!J:K,2,FALSE)/ 1000000, 0)</f>
        <v>0</v>
      </c>
      <c r="BB1439" s="28">
        <f>IFERROR(VLOOKUP(Table2[[#This Row],[SAP Code]],[26]_16!M:N,2,FALSE)/ 1000000, 0)</f>
        <v>0</v>
      </c>
      <c r="BC1439" s="28">
        <f>IFERROR(VLOOKUP(Table2[[#This Row],[SAP Code]],[26]_16!P:Q,2,FALSE),0)</f>
        <v>0</v>
      </c>
      <c r="BD1439" s="28">
        <f>IFERROR(VLOOKUP(Table2[[#This Row],[SAP Code]],[26]_16!S:T,2,FALSE),0)</f>
        <v>9.6456820000000013E-2</v>
      </c>
      <c r="BE1439" s="28">
        <f>IFERROR(VLOOKUP(Table2[[#This Row],[SAP Code]],[26]_16!V:W,2,FALSE)/ 1000000, 0)</f>
        <v>0.79374536999999989</v>
      </c>
      <c r="BF1439" s="28">
        <f>IFERROR(VLOOKUP(Table2[[#This Row],[SAP Code]],[26]_16!Y:Z,2,FALSE)/ 1000000, 0)</f>
        <v>0.93039213000000009</v>
      </c>
      <c r="BG1439" s="28" t="str">
        <f>IFERROR(VLOOKUP(Table2[[#This Row],[SAP Code]],[26]port!$A:$AD,30,FALSE),"unknown")</f>
        <v>OnGo</v>
      </c>
      <c r="BH1439" s="29" t="str">
        <f t="shared" si="387"/>
        <v>Ongoing</v>
      </c>
      <c r="BI1439" s="16"/>
    </row>
    <row r="1440" spans="1:61" ht="17.100000000000001" customHeight="1">
      <c r="A1440" s="38" t="s">
        <v>1006</v>
      </c>
      <c r="B1440" s="16" t="s">
        <v>4900</v>
      </c>
      <c r="C1440" s="16" t="s">
        <v>4901</v>
      </c>
      <c r="D1440" s="16" t="s">
        <v>4902</v>
      </c>
      <c r="E1440" s="18">
        <v>44362</v>
      </c>
      <c r="F1440" s="16" t="s">
        <v>1130</v>
      </c>
      <c r="G1440" s="16" t="s">
        <v>115</v>
      </c>
      <c r="H1440" s="37" t="s">
        <v>194</v>
      </c>
      <c r="I1440" s="16" t="s">
        <v>67</v>
      </c>
      <c r="J1440" s="16" t="s">
        <v>83</v>
      </c>
      <c r="K1440" s="16" t="s">
        <v>69</v>
      </c>
      <c r="L1440" s="16" t="s">
        <v>85</v>
      </c>
      <c r="M1440" s="19">
        <v>3000000</v>
      </c>
      <c r="N1440" s="19">
        <v>3000000</v>
      </c>
      <c r="O1440" s="20" t="s">
        <v>4903</v>
      </c>
      <c r="P1440" s="21">
        <v>2100155041027</v>
      </c>
      <c r="Q1440" s="20" t="s">
        <v>72</v>
      </c>
      <c r="R1440" s="16" t="str">
        <f t="shared" si="377"/>
        <v>ADF Including TSF</v>
      </c>
      <c r="S1440" s="16" t="str">
        <f t="shared" si="376"/>
        <v>I</v>
      </c>
      <c r="T1440" s="16" t="str">
        <f t="shared" si="374"/>
        <v>ADF Countries</v>
      </c>
      <c r="U1440" s="16" t="str">
        <f t="shared" si="378"/>
        <v>Non-Transition States</v>
      </c>
      <c r="V1440" s="22" t="str">
        <f>IF(ISNUMBER(MATCH(A1440, {"Gabon","Sudan","Niger","Mali","Burkina Faso","Guinea"}, 0)), "De Facto Countries", "Non-De Facto Countries")</f>
        <v>Non-De Facto Countries</v>
      </c>
      <c r="W1440" s="16" t="str">
        <f t="shared" si="389"/>
        <v>North</v>
      </c>
      <c r="X1440" s="16" t="str">
        <f t="shared" si="390"/>
        <v>Social</v>
      </c>
      <c r="Y1440" s="23"/>
      <c r="AC1440" s="23">
        <f>Table2[[#This Row],[Approved Amount_UA Equivalent]]</f>
        <v>3000000</v>
      </c>
      <c r="AD1440" s="23">
        <f>SUM(Table2[[#This Row],[Feed Africa ]:[Improve Quality Of Life ]])</f>
        <v>3000000</v>
      </c>
      <c r="AE1440" s="16" t="b">
        <f>Table2[[#This Row],[Total HI5]]=Table2[[#This Row],[Approved Amount_UA Equivalent]]</f>
        <v>1</v>
      </c>
      <c r="AF1440" s="24">
        <v>41</v>
      </c>
      <c r="AG1440" s="20" t="str">
        <f t="shared" si="379"/>
        <v>ISP and Investment Project</v>
      </c>
      <c r="AH1440" s="24" t="str">
        <f>VLOOKUP(Table2[[#This Row],[SAP Code]],[25]DATA!$A:$G,7,FALSE)</f>
        <v xml:space="preserve">Investment Lending </v>
      </c>
      <c r="AI1440" s="20" t="str">
        <f t="shared" si="380"/>
        <v>Other Investment</v>
      </c>
      <c r="AJ1440" s="25" t="s">
        <v>73</v>
      </c>
      <c r="AK1440" s="25" t="s">
        <v>115</v>
      </c>
      <c r="AL1440" s="23" t="str" cm="1">
        <f t="array" ref="AL1440">_xlfn.SWITCH(AK1440,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40" s="26">
        <v>1</v>
      </c>
      <c r="AN1440" s="25" t="str">
        <f t="shared" si="388"/>
        <v>Sovereign</v>
      </c>
      <c r="AO1440" s="27">
        <v>1</v>
      </c>
      <c r="AP1440" s="23">
        <f>Table2[[#This Row],[Approved Amount_UA Equivalent]]/1000000</f>
        <v>3</v>
      </c>
      <c r="AQ1440" s="19">
        <f t="shared" si="381"/>
        <v>3.9925199999999998</v>
      </c>
      <c r="AR1440" s="23" t="str">
        <f t="shared" si="382"/>
        <v>1-10</v>
      </c>
      <c r="AS1440" s="23" t="str">
        <f t="shared" si="383"/>
        <v>1-20</v>
      </c>
      <c r="AT1440" s="23" t="str">
        <f t="shared" si="384"/>
        <v>1-40</v>
      </c>
      <c r="AU1440" s="23" t="str">
        <f t="shared" si="385"/>
        <v>&lt;1-50 Mn</v>
      </c>
      <c r="AV1440" s="23">
        <f>Table2[[#This Row],[Amount]]</f>
        <v>3000000</v>
      </c>
      <c r="AW1440" s="23" t="str">
        <f t="shared" si="386"/>
        <v>Jun 2021</v>
      </c>
      <c r="AX1440" s="28">
        <f>IFERROR(VLOOKUP(Table2[[#This Row],[SAP Code]],[26]_16!A:B,2,FALSE),0)</f>
        <v>0</v>
      </c>
      <c r="AY1440" s="28">
        <f>IFERROR(VLOOKUP(Table2[[#This Row],[SAP Code]],[26]_16!D:E,2,FALSE)/ 1000000, 0)</f>
        <v>0</v>
      </c>
      <c r="AZ1440" s="28">
        <f>IFERROR(VLOOKUP(Table2[[#This Row],[SAP Code]],[26]_16!G:H,2,FALSE)/ 1000000, 0)</f>
        <v>0</v>
      </c>
      <c r="BA1440" s="28">
        <f>IFERROR(VLOOKUP(Table2[[#This Row],[SAP Code]],[26]_16!J:K,2,FALSE)/ 1000000, 0)</f>
        <v>0</v>
      </c>
      <c r="BB1440" s="28">
        <f>IFERROR(VLOOKUP(Table2[[#This Row],[SAP Code]],[26]_16!M:N,2,FALSE)/ 1000000, 0)</f>
        <v>0</v>
      </c>
      <c r="BC1440" s="28">
        <f>IFERROR(VLOOKUP(Table2[[#This Row],[SAP Code]],[26]_16!P:Q,2,FALSE),0)</f>
        <v>0</v>
      </c>
      <c r="BD1440" s="28">
        <f>IFERROR(VLOOKUP(Table2[[#This Row],[SAP Code]],[26]_16!S:T,2,FALSE),0)</f>
        <v>0</v>
      </c>
      <c r="BE1440" s="28">
        <f>IFERROR(VLOOKUP(Table2[[#This Row],[SAP Code]],[26]_16!V:W,2,FALSE)/ 1000000, 0)</f>
        <v>0.12492110000000001</v>
      </c>
      <c r="BF1440" s="28">
        <f>IFERROR(VLOOKUP(Table2[[#This Row],[SAP Code]],[26]_16!Y:Z,2,FALSE)/ 1000000, 0)</f>
        <v>0.28740447000000002</v>
      </c>
      <c r="BG1440" s="28" t="str">
        <f>IFERROR(VLOOKUP(Table2[[#This Row],[SAP Code]],[26]port!$A:$AD,30,FALSE),"unknown")</f>
        <v>OnGo</v>
      </c>
      <c r="BH1440" s="29" t="str">
        <f t="shared" si="387"/>
        <v>Ongoing</v>
      </c>
      <c r="BI1440" s="16"/>
    </row>
    <row r="1441" spans="1:61" ht="17.100000000000001" customHeight="1">
      <c r="A1441" s="16" t="s">
        <v>203</v>
      </c>
      <c r="B1441" s="16" t="s">
        <v>4904</v>
      </c>
      <c r="C1441" s="16" t="s">
        <v>4905</v>
      </c>
      <c r="D1441" s="16" t="s">
        <v>4906</v>
      </c>
      <c r="E1441" s="18">
        <v>44363</v>
      </c>
      <c r="F1441" s="16" t="s">
        <v>207</v>
      </c>
      <c r="G1441" s="16" t="s">
        <v>90</v>
      </c>
      <c r="H1441" s="37" t="s">
        <v>194</v>
      </c>
      <c r="I1441" s="16" t="s">
        <v>82</v>
      </c>
      <c r="J1441" s="16" t="s">
        <v>179</v>
      </c>
      <c r="K1441" s="16" t="s">
        <v>84</v>
      </c>
      <c r="L1441" s="16" t="s">
        <v>195</v>
      </c>
      <c r="M1441" s="19">
        <v>83000000</v>
      </c>
      <c r="N1441" s="19">
        <v>70080634.947439522</v>
      </c>
      <c r="O1441" s="20" t="s">
        <v>4907</v>
      </c>
      <c r="P1441" s="21">
        <v>2000200005006</v>
      </c>
      <c r="Q1441" s="20" t="s">
        <v>87</v>
      </c>
      <c r="R1441" s="16" t="str">
        <f t="shared" si="377"/>
        <v>ADB Public</v>
      </c>
      <c r="S1441" s="16" t="str">
        <f t="shared" si="376"/>
        <v>F</v>
      </c>
      <c r="T1441" s="16" t="str">
        <f t="shared" si="374"/>
        <v>ADB Countries</v>
      </c>
      <c r="U1441" s="16" t="str">
        <f t="shared" si="378"/>
        <v>Non-Transition States</v>
      </c>
      <c r="V1441" s="22" t="str">
        <f>IF(ISNUMBER(MATCH(A1441, {"Gabon","Sudan","Niger","Mali","Burkina Faso","Guinea"}, 0)), "De Facto Countries", "Non-De Facto Countries")</f>
        <v>Non-De Facto Countries</v>
      </c>
      <c r="W1441" s="16" t="str">
        <f t="shared" si="389"/>
        <v>North</v>
      </c>
      <c r="X1441" s="16" t="str">
        <f t="shared" si="390"/>
        <v>Power</v>
      </c>
      <c r="Y1441" s="23"/>
      <c r="Z1441" s="23">
        <f>Table2[[#This Row],[Approved Amount_UA Equivalent]]</f>
        <v>70080634.947439522</v>
      </c>
      <c r="AD1441" s="23">
        <f>SUM(Table2[[#This Row],[Feed Africa ]:[Improve Quality Of Life ]])</f>
        <v>70080634.947439522</v>
      </c>
      <c r="AE1441" s="16" t="b">
        <f>Table2[[#This Row],[Total HI5]]=Table2[[#This Row],[Approved Amount_UA Equivalent]]</f>
        <v>1</v>
      </c>
      <c r="AF1441" s="24">
        <v>21</v>
      </c>
      <c r="AG1441" s="20" t="str">
        <f t="shared" si="379"/>
        <v>Policy and Result Based Op</v>
      </c>
      <c r="AH1441" s="24" t="str">
        <f>VLOOKUP(Table2[[#This Row],[SAP Code]],[25]DATA!$A:$G,7,FALSE)</f>
        <v>PBO</v>
      </c>
      <c r="AI1441" s="20" t="str">
        <f t="shared" si="380"/>
        <v>Policy-Based Lending</v>
      </c>
      <c r="AJ1441" s="25" t="s">
        <v>89</v>
      </c>
      <c r="AK1441" s="25" t="s">
        <v>90</v>
      </c>
      <c r="AL1441" s="23" t="str" cm="1">
        <f t="array" ref="AL1441">_xlfn.SWITCH(AK1441,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41" s="26">
        <v>1</v>
      </c>
      <c r="AN1441" s="25" t="str">
        <f t="shared" si="388"/>
        <v>Sovereign</v>
      </c>
      <c r="AO1441" s="27">
        <v>1</v>
      </c>
      <c r="AP1441" s="23">
        <f>Table2[[#This Row],[Approved Amount_UA Equivalent]]/1000000</f>
        <v>70.08063494743952</v>
      </c>
      <c r="AQ1441" s="19">
        <f t="shared" si="381"/>
        <v>93.266112213450413</v>
      </c>
      <c r="AR1441" s="23" t="str">
        <f t="shared" si="382"/>
        <v>71-80</v>
      </c>
      <c r="AS1441" s="23" t="str">
        <f t="shared" si="383"/>
        <v>61-80</v>
      </c>
      <c r="AT1441" s="23" t="str">
        <f t="shared" si="384"/>
        <v>41-80</v>
      </c>
      <c r="AU1441" s="23" t="str">
        <f t="shared" si="385"/>
        <v>50-100 Mn</v>
      </c>
      <c r="AV1441" s="23">
        <f>Table2[[#This Row],[Amount]]</f>
        <v>83000000</v>
      </c>
      <c r="AW1441" s="23" t="str">
        <f t="shared" si="386"/>
        <v>Jun 2021</v>
      </c>
      <c r="AX1441" s="28">
        <f>IFERROR(VLOOKUP(Table2[[#This Row],[SAP Code]],[26]_16!A:B,2,FALSE),0)</f>
        <v>0</v>
      </c>
      <c r="AY1441" s="28">
        <f>IFERROR(VLOOKUP(Table2[[#This Row],[SAP Code]],[26]_16!D:E,2,FALSE)/ 1000000, 0)</f>
        <v>0</v>
      </c>
      <c r="AZ1441" s="28">
        <f>IFERROR(VLOOKUP(Table2[[#This Row],[SAP Code]],[26]_16!G:H,2,FALSE)/ 1000000, 0)</f>
        <v>0</v>
      </c>
      <c r="BA1441" s="28">
        <f>IFERROR(VLOOKUP(Table2[[#This Row],[SAP Code]],[26]_16!J:K,2,FALSE)/ 1000000, 0)</f>
        <v>0</v>
      </c>
      <c r="BB1441" s="28">
        <f>IFERROR(VLOOKUP(Table2[[#This Row],[SAP Code]],[26]_16!M:N,2,FALSE)/ 1000000, 0)</f>
        <v>0</v>
      </c>
      <c r="BC1441" s="28">
        <f>IFERROR(VLOOKUP(Table2[[#This Row],[SAP Code]],[26]_16!P:Q,2,FALSE),0)</f>
        <v>0</v>
      </c>
      <c r="BD1441" s="28">
        <f>IFERROR(VLOOKUP(Table2[[#This Row],[SAP Code]],[26]_16!S:T,2,FALSE),0)</f>
        <v>0</v>
      </c>
      <c r="BE1441" s="28">
        <f>IFERROR(VLOOKUP(Table2[[#This Row],[SAP Code]],[26]_16!V:W,2,FALSE)/ 1000000, 0)</f>
        <v>0</v>
      </c>
      <c r="BF1441" s="28">
        <f>IFERROR(VLOOKUP(Table2[[#This Row],[SAP Code]],[26]_16!Y:Z,2,FALSE)/ 1000000, 0)</f>
        <v>66.901493590000001</v>
      </c>
      <c r="BG1441" s="28" t="str">
        <f>IFERROR(VLOOKUP(Table2[[#This Row],[SAP Code]],[26]port!$A:$AD,30,FALSE),"unknown")</f>
        <v>COMP</v>
      </c>
      <c r="BH1441" s="29" t="str">
        <f t="shared" si="387"/>
        <v>Number of operations completed out of the net approved of that year</v>
      </c>
      <c r="BI1441" s="16"/>
    </row>
    <row r="1442" spans="1:61" ht="17.100000000000001" customHeight="1">
      <c r="A1442" s="16" t="s">
        <v>91</v>
      </c>
      <c r="B1442" s="16" t="s">
        <v>4908</v>
      </c>
      <c r="C1442" s="16" t="s">
        <v>4909</v>
      </c>
      <c r="D1442" s="16" t="s">
        <v>4910</v>
      </c>
      <c r="E1442" s="18">
        <v>44363</v>
      </c>
      <c r="F1442" s="16" t="s">
        <v>93</v>
      </c>
      <c r="G1442" s="16" t="s">
        <v>255</v>
      </c>
      <c r="H1442" s="16" t="s">
        <v>81</v>
      </c>
      <c r="I1442" s="16" t="s">
        <v>250</v>
      </c>
      <c r="J1442" s="16" t="s">
        <v>179</v>
      </c>
      <c r="K1442" s="16" t="s">
        <v>84</v>
      </c>
      <c r="L1442" s="16" t="s">
        <v>195</v>
      </c>
      <c r="M1442" s="19">
        <v>90000000</v>
      </c>
      <c r="N1442" s="19">
        <v>75991049.943006709</v>
      </c>
      <c r="O1442" s="20" t="s">
        <v>4911</v>
      </c>
      <c r="P1442" s="21">
        <v>2000200005005</v>
      </c>
      <c r="Q1442" s="20" t="s">
        <v>87</v>
      </c>
      <c r="R1442" s="16" t="str">
        <f t="shared" si="377"/>
        <v>ADB Public</v>
      </c>
      <c r="S1442" s="16" t="str">
        <f t="shared" si="376"/>
        <v>K</v>
      </c>
      <c r="T1442" s="16" t="str">
        <f t="shared" si="374"/>
        <v>Blend Countries</v>
      </c>
      <c r="U1442" s="16" t="str">
        <f t="shared" si="378"/>
        <v>Non-Transition States</v>
      </c>
      <c r="V1442" s="22" t="str">
        <f>IF(ISNUMBER(MATCH(A1442, {"Gabon","Sudan","Niger","Mali","Burkina Faso","Guinea"}, 0)), "De Facto Countries", "Non-De Facto Countries")</f>
        <v>Non-De Facto Countries</v>
      </c>
      <c r="W1442" s="16" t="str">
        <f t="shared" si="389"/>
        <v>East</v>
      </c>
      <c r="X1442" s="16" t="str">
        <f t="shared" si="390"/>
        <v>Multi-Sector</v>
      </c>
      <c r="Y1442" s="23">
        <f>Table2[[#This Row],[Approved Amount_UA Equivalent]]/5</f>
        <v>15198209.988601342</v>
      </c>
      <c r="Z1442" s="23">
        <f>Table2[[#This Row],[Approved Amount_UA Equivalent]]/5</f>
        <v>15198209.988601342</v>
      </c>
      <c r="AA1442" s="23">
        <f>Table2[[#This Row],[Approved Amount_UA Equivalent]]/5</f>
        <v>15198209.988601342</v>
      </c>
      <c r="AB1442" s="23">
        <f>Table2[[#This Row],[Approved Amount_UA Equivalent]]/5</f>
        <v>15198209.988601342</v>
      </c>
      <c r="AC1442" s="23">
        <f>Table2[[#This Row],[Approved Amount_UA Equivalent]]/5</f>
        <v>15198209.988601342</v>
      </c>
      <c r="AD1442" s="23">
        <f>SUM(Table2[[#This Row],[Feed Africa ]:[Improve Quality Of Life ]])</f>
        <v>75991049.943006709</v>
      </c>
      <c r="AE1442" s="16" t="b">
        <f>Table2[[#This Row],[Total HI5]]=Table2[[#This Row],[Approved Amount_UA Equivalent]]</f>
        <v>1</v>
      </c>
      <c r="AF1442" s="24">
        <v>20</v>
      </c>
      <c r="AG1442" s="20" t="str">
        <f t="shared" si="379"/>
        <v>Policy and Result Based Op</v>
      </c>
      <c r="AH1442" s="24" t="str">
        <f>VLOOKUP(Table2[[#This Row],[SAP Code]],[25]DATA!$A:$G,7,FALSE)</f>
        <v>PBO</v>
      </c>
      <c r="AI1442" s="20" t="str">
        <f t="shared" si="380"/>
        <v>Policy-Based Lending</v>
      </c>
      <c r="AJ1442" s="25" t="s">
        <v>254</v>
      </c>
      <c r="AK1442" s="25" t="s">
        <v>255</v>
      </c>
      <c r="AL1442" s="23" t="str" cm="1">
        <f t="array" ref="AL1442">_xlfn.SWITCH(AK1442,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42" s="26">
        <v>1</v>
      </c>
      <c r="AN1442" s="25" t="str">
        <f t="shared" si="388"/>
        <v>Sovereign</v>
      </c>
      <c r="AO1442" s="27">
        <v>1</v>
      </c>
      <c r="AP1442" s="23">
        <f>Table2[[#This Row],[Approved Amount_UA Equivalent]]/1000000</f>
        <v>75.991049943006715</v>
      </c>
      <c r="AQ1442" s="19">
        <f t="shared" si="381"/>
        <v>101.13192890615106</v>
      </c>
      <c r="AR1442" s="23" t="str">
        <f t="shared" si="382"/>
        <v>71-80</v>
      </c>
      <c r="AS1442" s="23" t="str">
        <f t="shared" si="383"/>
        <v>61-80</v>
      </c>
      <c r="AT1442" s="23" t="str">
        <f t="shared" si="384"/>
        <v>41-80</v>
      </c>
      <c r="AU1442" s="23" t="str">
        <f t="shared" si="385"/>
        <v>50-100 Mn</v>
      </c>
      <c r="AV1442" s="23">
        <f>Table2[[#This Row],[Amount]]</f>
        <v>90000000</v>
      </c>
      <c r="AW1442" s="23" t="str">
        <f t="shared" si="386"/>
        <v>Jun 2021</v>
      </c>
      <c r="AX1442" s="28">
        <f>IFERROR(VLOOKUP(Table2[[#This Row],[SAP Code]],[26]_16!A:B,2,FALSE),0)</f>
        <v>0</v>
      </c>
      <c r="AY1442" s="28">
        <f>IFERROR(VLOOKUP(Table2[[#This Row],[SAP Code]],[26]_16!D:E,2,FALSE)/ 1000000, 0)</f>
        <v>0</v>
      </c>
      <c r="AZ1442" s="28">
        <f>IFERROR(VLOOKUP(Table2[[#This Row],[SAP Code]],[26]_16!G:H,2,FALSE)/ 1000000, 0)</f>
        <v>0</v>
      </c>
      <c r="BA1442" s="28">
        <f>IFERROR(VLOOKUP(Table2[[#This Row],[SAP Code]],[26]_16!J:K,2,FALSE)/ 1000000, 0)</f>
        <v>0</v>
      </c>
      <c r="BB1442" s="28">
        <f>IFERROR(VLOOKUP(Table2[[#This Row],[SAP Code]],[26]_16!M:N,2,FALSE)/ 1000000, 0)</f>
        <v>0</v>
      </c>
      <c r="BC1442" s="28">
        <f>IFERROR(VLOOKUP(Table2[[#This Row],[SAP Code]],[26]_16!P:Q,2,FALSE),0)</f>
        <v>0</v>
      </c>
      <c r="BD1442" s="28">
        <f>IFERROR(VLOOKUP(Table2[[#This Row],[SAP Code]],[26]_16!S:T,2,FALSE),0)</f>
        <v>72.751237180000004</v>
      </c>
      <c r="BE1442" s="28">
        <f>IFERROR(VLOOKUP(Table2[[#This Row],[SAP Code]],[26]_16!V:W,2,FALSE)/ 1000000, 0)</f>
        <v>2.4133599999999998E-2</v>
      </c>
      <c r="BF1442" s="28">
        <f>IFERROR(VLOOKUP(Table2[[#This Row],[SAP Code]],[26]_16!Y:Z,2,FALSE)/ 1000000, 0)</f>
        <v>0</v>
      </c>
      <c r="BG1442" s="28" t="str">
        <f>IFERROR(VLOOKUP(Table2[[#This Row],[SAP Code]],[26]port!$A:$AD,30,FALSE),"unknown")</f>
        <v>COMP</v>
      </c>
      <c r="BH1442" s="29" t="str">
        <f t="shared" si="387"/>
        <v>Number of operations completed out of the net approved of that year</v>
      </c>
      <c r="BI1442" s="16"/>
    </row>
    <row r="1443" spans="1:61" ht="17.100000000000001" customHeight="1">
      <c r="A1443" s="16" t="s">
        <v>141</v>
      </c>
      <c r="B1443" s="16" t="s">
        <v>4912</v>
      </c>
      <c r="C1443" s="16" t="s">
        <v>4913</v>
      </c>
      <c r="D1443" s="16" t="s">
        <v>4914</v>
      </c>
      <c r="E1443" s="18">
        <v>44376</v>
      </c>
      <c r="F1443" s="16" t="s">
        <v>4915</v>
      </c>
      <c r="G1443" s="16" t="s">
        <v>107</v>
      </c>
      <c r="H1443" s="16" t="s">
        <v>66</v>
      </c>
      <c r="I1443" s="16" t="s">
        <v>102</v>
      </c>
      <c r="J1443" s="16" t="s">
        <v>83</v>
      </c>
      <c r="K1443" s="16" t="s">
        <v>69</v>
      </c>
      <c r="L1443" s="16" t="s">
        <v>85</v>
      </c>
      <c r="M1443" s="19">
        <v>2500000</v>
      </c>
      <c r="N1443" s="19">
        <v>2500000</v>
      </c>
      <c r="O1443" s="20" t="s">
        <v>4916</v>
      </c>
      <c r="P1443" s="21">
        <v>2100155041046</v>
      </c>
      <c r="Q1443" s="20" t="s">
        <v>72</v>
      </c>
      <c r="R1443" s="16" t="str">
        <f t="shared" si="377"/>
        <v>ADF Including TSF</v>
      </c>
      <c r="S1443" s="16" t="str">
        <f t="shared" si="376"/>
        <v>H</v>
      </c>
      <c r="T1443" s="16" t="str">
        <f t="shared" si="374"/>
        <v>Multinational</v>
      </c>
      <c r="U1443" s="16" t="str">
        <f t="shared" si="378"/>
        <v>Multinational</v>
      </c>
      <c r="V1443" s="22" t="str">
        <f>IF(ISNUMBER(MATCH(A1443, {"Gabon","Sudan","Niger","Mali","Burkina Faso","Guinea"}, 0)), "De Facto Countries", "Non-De Facto Countries")</f>
        <v>Non-De Facto Countries</v>
      </c>
      <c r="W1443" s="16" t="str">
        <f t="shared" si="389"/>
        <v>Multi</v>
      </c>
      <c r="X1443" s="16" t="str">
        <f t="shared" si="390"/>
        <v>Finance</v>
      </c>
      <c r="Y1443" s="23"/>
      <c r="AA1443" s="23">
        <f>Table2[[#This Row],[Approved Amount_UA Equivalent]]</f>
        <v>2500000</v>
      </c>
      <c r="AD1443" s="23">
        <f>SUM(Table2[[#This Row],[Feed Africa ]:[Improve Quality Of Life ]])</f>
        <v>2500000</v>
      </c>
      <c r="AE1443" s="16" t="b">
        <f>Table2[[#This Row],[Total HI5]]=Table2[[#This Row],[Approved Amount_UA Equivalent]]</f>
        <v>1</v>
      </c>
      <c r="AF1443" s="24">
        <v>41</v>
      </c>
      <c r="AG1443" s="20" t="str">
        <f t="shared" si="379"/>
        <v>ISP and Investment Project</v>
      </c>
      <c r="AH1443" s="24" t="str">
        <f>VLOOKUP(Table2[[#This Row],[SAP Code]],[25]DATA!$A:$G,7,FALSE)</f>
        <v xml:space="preserve">Investment Lending </v>
      </c>
      <c r="AI1443" s="20" t="str">
        <f t="shared" si="380"/>
        <v>Other Investment</v>
      </c>
      <c r="AJ1443" s="25" t="s">
        <v>106</v>
      </c>
      <c r="AK1443" s="25" t="s">
        <v>107</v>
      </c>
      <c r="AL1443" s="23" t="str" cm="1">
        <f t="array" ref="AL1443">_xlfn.SWITCH(AK1443,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43" s="26">
        <v>1</v>
      </c>
      <c r="AN1443" s="25" t="str">
        <f t="shared" si="388"/>
        <v>Sovereign</v>
      </c>
      <c r="AO1443" s="27">
        <v>1</v>
      </c>
      <c r="AP1443" s="23">
        <f>Table2[[#This Row],[Approved Amount_UA Equivalent]]/1000000</f>
        <v>2.5</v>
      </c>
      <c r="AQ1443" s="19">
        <f t="shared" si="381"/>
        <v>3.3271000000000002</v>
      </c>
      <c r="AR1443" s="23" t="str">
        <f t="shared" si="382"/>
        <v>1-10</v>
      </c>
      <c r="AS1443" s="23" t="str">
        <f t="shared" si="383"/>
        <v>1-20</v>
      </c>
      <c r="AT1443" s="23" t="str">
        <f t="shared" si="384"/>
        <v>1-40</v>
      </c>
      <c r="AU1443" s="23" t="str">
        <f t="shared" si="385"/>
        <v>&lt;1-50 Mn</v>
      </c>
      <c r="AV1443" s="23">
        <f>Table2[[#This Row],[Amount]]</f>
        <v>2500000</v>
      </c>
      <c r="AW1443" s="23" t="str">
        <f t="shared" si="386"/>
        <v>Jun 2021</v>
      </c>
      <c r="AX1443" s="28">
        <f>IFERROR(VLOOKUP(Table2[[#This Row],[SAP Code]],[26]_16!A:B,2,FALSE),0)</f>
        <v>0</v>
      </c>
      <c r="AY1443" s="28">
        <f>IFERROR(VLOOKUP(Table2[[#This Row],[SAP Code]],[26]_16!D:E,2,FALSE)/ 1000000, 0)</f>
        <v>0</v>
      </c>
      <c r="AZ1443" s="28">
        <f>IFERROR(VLOOKUP(Table2[[#This Row],[SAP Code]],[26]_16!G:H,2,FALSE)/ 1000000, 0)</f>
        <v>0</v>
      </c>
      <c r="BA1443" s="28">
        <f>IFERROR(VLOOKUP(Table2[[#This Row],[SAP Code]],[26]_16!J:K,2,FALSE)/ 1000000, 0)</f>
        <v>0</v>
      </c>
      <c r="BB1443" s="28">
        <f>IFERROR(VLOOKUP(Table2[[#This Row],[SAP Code]],[26]_16!M:N,2,FALSE)/ 1000000, 0)</f>
        <v>0</v>
      </c>
      <c r="BC1443" s="28">
        <f>IFERROR(VLOOKUP(Table2[[#This Row],[SAP Code]],[26]_16!P:Q,2,FALSE),0)</f>
        <v>0</v>
      </c>
      <c r="BD1443" s="28">
        <f>IFERROR(VLOOKUP(Table2[[#This Row],[SAP Code]],[26]_16!S:T,2,FALSE),0)</f>
        <v>0</v>
      </c>
      <c r="BE1443" s="28">
        <f>IFERROR(VLOOKUP(Table2[[#This Row],[SAP Code]],[26]_16!V:W,2,FALSE)/ 1000000, 0)</f>
        <v>0</v>
      </c>
      <c r="BF1443" s="28">
        <f>IFERROR(VLOOKUP(Table2[[#This Row],[SAP Code]],[26]_16!Y:Z,2,FALSE)/ 1000000, 0)</f>
        <v>0</v>
      </c>
      <c r="BG1443" s="28" t="str">
        <f>IFERROR(VLOOKUP(Table2[[#This Row],[SAP Code]],[26]port!$A:$AD,30,FALSE),"unknown")</f>
        <v>OnGo</v>
      </c>
      <c r="BH1443" s="29" t="str">
        <f t="shared" si="387"/>
        <v>Ongoing</v>
      </c>
      <c r="BI1443" s="16"/>
    </row>
    <row r="1444" spans="1:61" ht="17.100000000000001" customHeight="1">
      <c r="A1444" s="16" t="s">
        <v>1106</v>
      </c>
      <c r="B1444" s="16" t="s">
        <v>4917</v>
      </c>
      <c r="C1444" s="16" t="s">
        <v>4918</v>
      </c>
      <c r="D1444" s="16" t="s">
        <v>4919</v>
      </c>
      <c r="E1444" s="18">
        <v>44377</v>
      </c>
      <c r="F1444" s="16" t="s">
        <v>4920</v>
      </c>
      <c r="G1444" s="16" t="s">
        <v>2055</v>
      </c>
      <c r="H1444" s="16" t="s">
        <v>66</v>
      </c>
      <c r="I1444" s="16" t="s">
        <v>82</v>
      </c>
      <c r="J1444" s="16" t="s">
        <v>103</v>
      </c>
      <c r="K1444" s="16" t="s">
        <v>84</v>
      </c>
      <c r="L1444" s="16" t="s">
        <v>195</v>
      </c>
      <c r="M1444" s="19">
        <v>20000000</v>
      </c>
      <c r="N1444" s="19">
        <v>16886899.987334825</v>
      </c>
      <c r="O1444" s="20" t="s">
        <v>4921</v>
      </c>
      <c r="P1444" s="21">
        <v>2000130021330</v>
      </c>
      <c r="Q1444" s="20" t="s">
        <v>87</v>
      </c>
      <c r="R1444" s="16" t="str">
        <f t="shared" si="377"/>
        <v>ADB Private</v>
      </c>
      <c r="S1444" s="16" t="str">
        <f t="shared" si="376"/>
        <v>F</v>
      </c>
      <c r="T1444" s="16" t="str">
        <f t="shared" si="374"/>
        <v>ADB Countries</v>
      </c>
      <c r="U1444" s="16" t="str">
        <f t="shared" si="378"/>
        <v>Non-Transition States</v>
      </c>
      <c r="V1444" s="22" t="str">
        <f>IF(ISNUMBER(MATCH(A1444, {"Gabon","Sudan","Niger","Mali","Burkina Faso","Guinea"}, 0)), "De Facto Countries", "Non-De Facto Countries")</f>
        <v>De Facto Countries</v>
      </c>
      <c r="W1444" s="16" t="str">
        <f t="shared" si="389"/>
        <v>Central</v>
      </c>
      <c r="X1444" s="16" t="str">
        <f t="shared" si="390"/>
        <v>Power</v>
      </c>
      <c r="Y1444" s="23"/>
      <c r="Z1444" s="23">
        <f>Table2[[#This Row],[Approved Amount_UA Equivalent]]</f>
        <v>16886899.987334825</v>
      </c>
      <c r="AD1444" s="23">
        <f>SUM(Table2[[#This Row],[Feed Africa ]:[Improve Quality Of Life ]])</f>
        <v>16886899.987334825</v>
      </c>
      <c r="AE1444" s="16" t="b">
        <f>Table2[[#This Row],[Total HI5]]=Table2[[#This Row],[Approved Amount_UA Equivalent]]</f>
        <v>1</v>
      </c>
      <c r="AF1444" s="24">
        <v>10</v>
      </c>
      <c r="AG1444" s="20" t="str">
        <f t="shared" si="379"/>
        <v>Investment Project</v>
      </c>
      <c r="AH1444" s="24" t="str">
        <f>VLOOKUP(Table2[[#This Row],[SAP Code]],[25]DATA!$A:$G,7,FALSE)</f>
        <v xml:space="preserve">Investment Lending </v>
      </c>
      <c r="AI1444" s="20" t="str">
        <f t="shared" si="380"/>
        <v>Infrastructure</v>
      </c>
      <c r="AJ1444" s="25" t="s">
        <v>89</v>
      </c>
      <c r="AK1444" s="25" t="s">
        <v>2055</v>
      </c>
      <c r="AL1444" s="23" t="str" cm="1">
        <f t="array" ref="AL1444">_xlfn.SWITCH(AK1444,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44" s="26">
        <v>2</v>
      </c>
      <c r="AN1444" s="25" t="str">
        <f t="shared" si="388"/>
        <v>Non-Sovereign</v>
      </c>
      <c r="AO1444" s="27">
        <v>0.33333333333333331</v>
      </c>
      <c r="AP1444" s="23">
        <f>Table2[[#This Row],[Approved Amount_UA Equivalent]]/1000000</f>
        <v>16.886899987334825</v>
      </c>
      <c r="AQ1444" s="19">
        <f t="shared" si="381"/>
        <v>22.473761979144676</v>
      </c>
      <c r="AR1444" s="23" t="str">
        <f t="shared" si="382"/>
        <v>11-20</v>
      </c>
      <c r="AS1444" s="23" t="str">
        <f t="shared" si="383"/>
        <v>1-20</v>
      </c>
      <c r="AT1444" s="23" t="str">
        <f t="shared" si="384"/>
        <v>1-40</v>
      </c>
      <c r="AU1444" s="23" t="str">
        <f t="shared" si="385"/>
        <v>&lt;1-50 Mn</v>
      </c>
      <c r="AV1444" s="23">
        <f>Table2[[#This Row],[Amount]]</f>
        <v>20000000</v>
      </c>
      <c r="AW1444" s="23" t="str">
        <f t="shared" si="386"/>
        <v>Jun 2021</v>
      </c>
      <c r="AX1444" s="28">
        <f>IFERROR(VLOOKUP(Table2[[#This Row],[SAP Code]],[26]_16!A:B,2,FALSE),0)</f>
        <v>0</v>
      </c>
      <c r="AY1444" s="28">
        <f>IFERROR(VLOOKUP(Table2[[#This Row],[SAP Code]],[26]_16!D:E,2,FALSE)/ 1000000, 0)</f>
        <v>0</v>
      </c>
      <c r="AZ1444" s="28">
        <f>IFERROR(VLOOKUP(Table2[[#This Row],[SAP Code]],[26]_16!G:H,2,FALSE)/ 1000000, 0)</f>
        <v>0</v>
      </c>
      <c r="BA1444" s="28">
        <f>IFERROR(VLOOKUP(Table2[[#This Row],[SAP Code]],[26]_16!J:K,2,FALSE)/ 1000000, 0)</f>
        <v>0</v>
      </c>
      <c r="BB1444" s="28">
        <f>IFERROR(VLOOKUP(Table2[[#This Row],[SAP Code]],[26]_16!M:N,2,FALSE)/ 1000000, 0)</f>
        <v>0</v>
      </c>
      <c r="BC1444" s="28">
        <f>IFERROR(VLOOKUP(Table2[[#This Row],[SAP Code]],[26]_16!P:Q,2,FALSE),0)</f>
        <v>0</v>
      </c>
      <c r="BD1444" s="28">
        <f>IFERROR(VLOOKUP(Table2[[#This Row],[SAP Code]],[26]_16!S:T,2,FALSE),0)</f>
        <v>0</v>
      </c>
      <c r="BE1444" s="28">
        <f>IFERROR(VLOOKUP(Table2[[#This Row],[SAP Code]],[26]_16!V:W,2,FALSE)/ 1000000, 0)</f>
        <v>0</v>
      </c>
      <c r="BF1444" s="28">
        <f>IFERROR(VLOOKUP(Table2[[#This Row],[SAP Code]],[26]_16!Y:Z,2,FALSE)/ 1000000, 0)</f>
        <v>0</v>
      </c>
      <c r="BG1444" s="28" t="str">
        <f>IFERROR(VLOOKUP(Table2[[#This Row],[SAP Code]],[26]port!$A:$AD,30,FALSE),"unknown")</f>
        <v>APVD</v>
      </c>
      <c r="BH1444" s="29" t="str">
        <f t="shared" si="387"/>
        <v>Ongoing</v>
      </c>
      <c r="BI1444" s="16"/>
    </row>
    <row r="1445" spans="1:61" ht="17.100000000000001" customHeight="1">
      <c r="A1445" s="16" t="s">
        <v>1106</v>
      </c>
      <c r="B1445" s="16" t="s">
        <v>4917</v>
      </c>
      <c r="C1445" s="16" t="s">
        <v>4922</v>
      </c>
      <c r="D1445" s="16" t="s">
        <v>4919</v>
      </c>
      <c r="E1445" s="18">
        <v>44377</v>
      </c>
      <c r="F1445" s="16" t="s">
        <v>4920</v>
      </c>
      <c r="G1445" s="16" t="s">
        <v>2055</v>
      </c>
      <c r="H1445" s="16" t="s">
        <v>66</v>
      </c>
      <c r="I1445" s="16" t="s">
        <v>82</v>
      </c>
      <c r="J1445" s="16" t="s">
        <v>261</v>
      </c>
      <c r="K1445" s="16" t="s">
        <v>84</v>
      </c>
      <c r="L1445" s="16" t="s">
        <v>195</v>
      </c>
      <c r="M1445" s="19">
        <v>10000000</v>
      </c>
      <c r="N1445" s="19">
        <v>8443449.9936674125</v>
      </c>
      <c r="O1445" s="20" t="s">
        <v>4921</v>
      </c>
      <c r="P1445" s="21">
        <v>5050130000501</v>
      </c>
      <c r="Q1445" s="20" t="s">
        <v>87</v>
      </c>
      <c r="R1445" s="16" t="str">
        <f t="shared" si="377"/>
        <v>AGTF</v>
      </c>
      <c r="S1445" s="16" t="str">
        <f t="shared" si="376"/>
        <v>F</v>
      </c>
      <c r="T1445" s="16" t="str">
        <f t="shared" ref="T1445:T1465" si="391">IF(A1445="Algeria","ADB Countries",IF(A1445="Angola","ADB Countries",IF(A1445="Benin","ADF Countries",IF(A1445="Botswana","ADB Countries",IF(A1445="Burkina Faso","ADF Countries",IF(A1445="Burundi","ADF Countries",IF(A1445="Cameroon","Blend Countries",IF(A1445="Cape Verde","ADB Countries",IF(A1445="Central African Republic","ADF Countries",IF(A1445="Centrafrique","ADF Countries",IF(A1445="Chad","ADF Countries",IF(A1445="Comoros","ADF Countries",IF(A1445="Congo CG","ADB Countries",IF(A1445="Congo","ADB Countries",IF(A1445="Côte D'Ivoire","Blend Countries",IF(A1445="Dem Rep Congo","ADF Countries",IF(A1445="DEMOCRATIC REPUBLIC OF THE CONGO","ADF Countries",IF(A1445="Djibouti","ADF Countries",IF(A1445="Egypt","ADB Countries",IF(A1445="Eq Guinea","ADB Countries",IF(A1445="Equatorial Guinea","ADB Countries",IF(A1445="Eritrea","ADF Countries",IF(A1445="Swaziland","ADB Countries",IF(A1445="Eswatini","ADB Countries",IF(A1445="Ethiopia","ADF Countries",IF(A1445="Gabon","ADB Countries",IF(A1445="Gambia","ADF Countries",IF(A1445="Ghana","ADF Countries",IF(A1445="Guinea","ADF Countries",IF(A1445="Guinea-Bissau","ADF Countries",IF(A1445="Kenya","Blend Countries",IF(A1445="Lesotho","ADF Countries",IF(A1445="Liberia","ADF Countries",IF(A1445="Libya","ADB Countries",IF(A1445="Madagascar","ADF Countries",IF(A1445="Malawi","ADF Countries",IF(A1445="Mali","ADF Countries",IF(A1445="Mauritania","ADF Countries",IF(A1445="Mauritius","ADB Countries",IF(A1445="Morocco","ADB Countries",IF(A1445="Mozambique","ADF Countries",IF(OR(A1445="Multi",A1445="Multinational",A1445="Multi-Countries"),"Multinational",IF(A1445="Namibia","ADB Countries",IF(A1445="Niger","ADF Countries",IF(A1445="Nigeria","ADB Countries",IF(A1445="Rwanda","ADF Countries",IF(A1445="Sao Tome &amp; Principe","ADF Countries",IF(A1445="Sao Tome","ADF Countries",IF(A1445="Senegal","Blend Countries",IF(A1445="Seychelles","ADB Countries",IF(A1445="Sierra Leone","ADF Countries",IF(A1445="Somalia","ADF Countries",IF(A1445="South Africa","ADB Countries",IF(A1445="South Sudan","ADF Countries",IF(A1445="Sudan","ADF Countries",IF(A1445="Tanzania","Blend Countries",IF(A1445="Togo","ADF Countries",IF(A1445="Tunisia","ADB Countries",IF(A1445="Uganda","ADF Countries",IF(A1445="Zambia","Blend Countries",IF(A1445="Zimbabwe","ADF Countries","")))))))))))))))))))))))))))))))))))))))))))))))))))))))))))))</f>
        <v>ADB Countries</v>
      </c>
      <c r="U1445" s="16" t="str">
        <f t="shared" si="378"/>
        <v>Non-Transition States</v>
      </c>
      <c r="V1445" s="22" t="str">
        <f>IF(ISNUMBER(MATCH(A1445, {"Gabon","Sudan","Niger","Mali","Burkina Faso","Guinea"}, 0)), "De Facto Countries", "Non-De Facto Countries")</f>
        <v>De Facto Countries</v>
      </c>
      <c r="W1445" s="16" t="str">
        <f t="shared" si="389"/>
        <v>Central</v>
      </c>
      <c r="X1445" s="16" t="str">
        <f t="shared" si="390"/>
        <v>Power</v>
      </c>
      <c r="Y1445" s="23"/>
      <c r="Z1445" s="23">
        <f>Table2[[#This Row],[Approved Amount_UA Equivalent]]</f>
        <v>8443449.9936674125</v>
      </c>
      <c r="AD1445" s="23">
        <f>SUM(Table2[[#This Row],[Feed Africa ]:[Improve Quality Of Life ]])</f>
        <v>8443449.9936674125</v>
      </c>
      <c r="AE1445" s="16" t="b">
        <f>Table2[[#This Row],[Total HI5]]=Table2[[#This Row],[Approved Amount_UA Equivalent]]</f>
        <v>1</v>
      </c>
      <c r="AF1445" s="24">
        <v>10</v>
      </c>
      <c r="AG1445" s="20" t="str">
        <f t="shared" si="379"/>
        <v>Investment Project</v>
      </c>
      <c r="AH1445" s="24" t="str">
        <f>VLOOKUP(Table2[[#This Row],[SAP Code]],[25]DATA!$A:$G,7,FALSE)</f>
        <v xml:space="preserve">Investment Lending </v>
      </c>
      <c r="AI1445" s="20" t="str">
        <f t="shared" si="380"/>
        <v>Infrastructure</v>
      </c>
      <c r="AJ1445" s="25" t="s">
        <v>89</v>
      </c>
      <c r="AK1445" s="25" t="s">
        <v>2055</v>
      </c>
      <c r="AL1445" s="23" t="str" cm="1">
        <f t="array" ref="AL1445">_xlfn.SWITCH(AK1445,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45" s="26">
        <v>2</v>
      </c>
      <c r="AN1445" s="25" t="str">
        <f t="shared" si="388"/>
        <v>Non-Sovereign</v>
      </c>
      <c r="AO1445" s="27">
        <v>0.33333333333333331</v>
      </c>
      <c r="AP1445" s="23">
        <f>Table2[[#This Row],[Approved Amount_UA Equivalent]]/1000000</f>
        <v>8.4434499936674126</v>
      </c>
      <c r="AQ1445" s="19">
        <f t="shared" si="381"/>
        <v>11.236880989572338</v>
      </c>
      <c r="AR1445" s="23" t="str">
        <f t="shared" si="382"/>
        <v>1-10</v>
      </c>
      <c r="AS1445" s="23" t="str">
        <f t="shared" si="383"/>
        <v>1-20</v>
      </c>
      <c r="AT1445" s="23" t="str">
        <f t="shared" si="384"/>
        <v>1-40</v>
      </c>
      <c r="AU1445" s="23" t="str">
        <f t="shared" si="385"/>
        <v>&lt;1-50 Mn</v>
      </c>
      <c r="AV1445" s="23">
        <f>Table2[[#This Row],[Amount]]</f>
        <v>10000000</v>
      </c>
      <c r="AW1445" s="23" t="str">
        <f t="shared" si="386"/>
        <v>Jun 2021</v>
      </c>
      <c r="AX1445" s="28">
        <f>IFERROR(VLOOKUP(Table2[[#This Row],[SAP Code]],[26]_16!A:B,2,FALSE),0)</f>
        <v>0</v>
      </c>
      <c r="AY1445" s="28">
        <f>IFERROR(VLOOKUP(Table2[[#This Row],[SAP Code]],[26]_16!D:E,2,FALSE)/ 1000000, 0)</f>
        <v>0</v>
      </c>
      <c r="AZ1445" s="28">
        <f>IFERROR(VLOOKUP(Table2[[#This Row],[SAP Code]],[26]_16!G:H,2,FALSE)/ 1000000, 0)</f>
        <v>0</v>
      </c>
      <c r="BA1445" s="28">
        <f>IFERROR(VLOOKUP(Table2[[#This Row],[SAP Code]],[26]_16!J:K,2,FALSE)/ 1000000, 0)</f>
        <v>0</v>
      </c>
      <c r="BB1445" s="28">
        <f>IFERROR(VLOOKUP(Table2[[#This Row],[SAP Code]],[26]_16!M:N,2,FALSE)/ 1000000, 0)</f>
        <v>0</v>
      </c>
      <c r="BC1445" s="28">
        <f>IFERROR(VLOOKUP(Table2[[#This Row],[SAP Code]],[26]_16!P:Q,2,FALSE),0)</f>
        <v>0</v>
      </c>
      <c r="BD1445" s="28">
        <f>IFERROR(VLOOKUP(Table2[[#This Row],[SAP Code]],[26]_16!S:T,2,FALSE),0)</f>
        <v>0</v>
      </c>
      <c r="BE1445" s="28">
        <f>IFERROR(VLOOKUP(Table2[[#This Row],[SAP Code]],[26]_16!V:W,2,FALSE)/ 1000000, 0)</f>
        <v>0</v>
      </c>
      <c r="BF1445" s="28">
        <f>IFERROR(VLOOKUP(Table2[[#This Row],[SAP Code]],[26]_16!Y:Z,2,FALSE)/ 1000000, 0)</f>
        <v>0</v>
      </c>
      <c r="BG1445" s="28" t="str">
        <f>IFERROR(VLOOKUP(Table2[[#This Row],[SAP Code]],[26]port!$A:$AD,30,FALSE),"unknown")</f>
        <v>APVD</v>
      </c>
      <c r="BH1445" s="29" t="str">
        <f t="shared" si="387"/>
        <v>Ongoing</v>
      </c>
      <c r="BI1445" s="16"/>
    </row>
    <row r="1446" spans="1:61" ht="17.100000000000001" customHeight="1">
      <c r="A1446" s="16" t="s">
        <v>1106</v>
      </c>
      <c r="B1446" s="16" t="s">
        <v>4917</v>
      </c>
      <c r="C1446" s="16" t="s">
        <v>4923</v>
      </c>
      <c r="D1446" s="16" t="s">
        <v>4919</v>
      </c>
      <c r="E1446" s="18">
        <v>44377</v>
      </c>
      <c r="F1446" s="16" t="s">
        <v>4920</v>
      </c>
      <c r="G1446" s="16" t="s">
        <v>2055</v>
      </c>
      <c r="H1446" s="16" t="s">
        <v>66</v>
      </c>
      <c r="I1446" s="16" t="s">
        <v>82</v>
      </c>
      <c r="J1446" s="16" t="s">
        <v>1998</v>
      </c>
      <c r="K1446" s="16" t="s">
        <v>84</v>
      </c>
      <c r="L1446" s="16" t="s">
        <v>195</v>
      </c>
      <c r="M1446" s="19">
        <v>9000000</v>
      </c>
      <c r="N1446" s="19">
        <v>7599104.9943006709</v>
      </c>
      <c r="O1446" s="20" t="s">
        <v>4921</v>
      </c>
      <c r="P1446" s="21">
        <v>5590120000001</v>
      </c>
      <c r="Q1446" s="20" t="s">
        <v>87</v>
      </c>
      <c r="R1446" s="16" t="str">
        <f t="shared" si="377"/>
        <v>SEFA</v>
      </c>
      <c r="S1446" s="16" t="str">
        <f t="shared" si="376"/>
        <v>F</v>
      </c>
      <c r="T1446" s="16" t="str">
        <f t="shared" si="391"/>
        <v>ADB Countries</v>
      </c>
      <c r="U1446" s="16" t="str">
        <f t="shared" si="378"/>
        <v>Non-Transition States</v>
      </c>
      <c r="V1446" s="22" t="str">
        <f>IF(ISNUMBER(MATCH(A1446, {"Gabon","Sudan","Niger","Mali","Burkina Faso","Guinea"}, 0)), "De Facto Countries", "Non-De Facto Countries")</f>
        <v>De Facto Countries</v>
      </c>
      <c r="W1446" s="16" t="str">
        <f t="shared" si="389"/>
        <v>Central</v>
      </c>
      <c r="X1446" s="16" t="str">
        <f t="shared" si="390"/>
        <v>Power</v>
      </c>
      <c r="Y1446" s="23"/>
      <c r="Z1446" s="23">
        <f>Table2[[#This Row],[Approved Amount_UA Equivalent]]</f>
        <v>7599104.9943006709</v>
      </c>
      <c r="AD1446" s="23">
        <f>SUM(Table2[[#This Row],[Feed Africa ]:[Improve Quality Of Life ]])</f>
        <v>7599104.9943006709</v>
      </c>
      <c r="AE1446" s="16" t="b">
        <f>Table2[[#This Row],[Total HI5]]=Table2[[#This Row],[Approved Amount_UA Equivalent]]</f>
        <v>1</v>
      </c>
      <c r="AF1446" s="24">
        <v>10</v>
      </c>
      <c r="AG1446" s="20" t="str">
        <f t="shared" si="379"/>
        <v>Investment Project</v>
      </c>
      <c r="AH1446" s="24" t="str">
        <f>VLOOKUP(Table2[[#This Row],[SAP Code]],[25]DATA!$A:$G,7,FALSE)</f>
        <v xml:space="preserve">Investment Lending </v>
      </c>
      <c r="AI1446" s="20" t="str">
        <f t="shared" si="380"/>
        <v>Infrastructure</v>
      </c>
      <c r="AJ1446" s="25" t="s">
        <v>89</v>
      </c>
      <c r="AK1446" s="25" t="s">
        <v>2055</v>
      </c>
      <c r="AL1446" s="23" t="str" cm="1">
        <f t="array" ref="AL1446">_xlfn.SWITCH(AK1446,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46" s="26">
        <v>2</v>
      </c>
      <c r="AN1446" s="25" t="str">
        <f t="shared" si="388"/>
        <v>Non-Sovereign</v>
      </c>
      <c r="AO1446" s="27">
        <v>0.33333333333333331</v>
      </c>
      <c r="AP1446" s="23">
        <f>Table2[[#This Row],[Approved Amount_UA Equivalent]]/1000000</f>
        <v>7.5991049943006708</v>
      </c>
      <c r="AQ1446" s="19">
        <f t="shared" si="381"/>
        <v>10.113192890615105</v>
      </c>
      <c r="AR1446" s="23" t="str">
        <f t="shared" si="382"/>
        <v>1-10</v>
      </c>
      <c r="AS1446" s="23" t="str">
        <f t="shared" si="383"/>
        <v>1-20</v>
      </c>
      <c r="AT1446" s="23" t="str">
        <f t="shared" si="384"/>
        <v>1-40</v>
      </c>
      <c r="AU1446" s="23" t="str">
        <f t="shared" si="385"/>
        <v>&lt;1-50 Mn</v>
      </c>
      <c r="AV1446" s="23">
        <f>Table2[[#This Row],[Amount]]</f>
        <v>9000000</v>
      </c>
      <c r="AW1446" s="23" t="str">
        <f t="shared" si="386"/>
        <v>Jun 2021</v>
      </c>
      <c r="AX1446" s="28">
        <f>IFERROR(VLOOKUP(Table2[[#This Row],[SAP Code]],[26]_16!A:B,2,FALSE),0)</f>
        <v>0</v>
      </c>
      <c r="AY1446" s="28">
        <f>IFERROR(VLOOKUP(Table2[[#This Row],[SAP Code]],[26]_16!D:E,2,FALSE)/ 1000000, 0)</f>
        <v>0</v>
      </c>
      <c r="AZ1446" s="28">
        <f>IFERROR(VLOOKUP(Table2[[#This Row],[SAP Code]],[26]_16!G:H,2,FALSE)/ 1000000, 0)</f>
        <v>0</v>
      </c>
      <c r="BA1446" s="28">
        <f>IFERROR(VLOOKUP(Table2[[#This Row],[SAP Code]],[26]_16!J:K,2,FALSE)/ 1000000, 0)</f>
        <v>0</v>
      </c>
      <c r="BB1446" s="28">
        <f>IFERROR(VLOOKUP(Table2[[#This Row],[SAP Code]],[26]_16!M:N,2,FALSE)/ 1000000, 0)</f>
        <v>0</v>
      </c>
      <c r="BC1446" s="28">
        <f>IFERROR(VLOOKUP(Table2[[#This Row],[SAP Code]],[26]_16!P:Q,2,FALSE),0)</f>
        <v>0</v>
      </c>
      <c r="BD1446" s="28">
        <f>IFERROR(VLOOKUP(Table2[[#This Row],[SAP Code]],[26]_16!S:T,2,FALSE),0)</f>
        <v>0</v>
      </c>
      <c r="BE1446" s="28">
        <f>IFERROR(VLOOKUP(Table2[[#This Row],[SAP Code]],[26]_16!V:W,2,FALSE)/ 1000000, 0)</f>
        <v>0</v>
      </c>
      <c r="BF1446" s="28">
        <f>IFERROR(VLOOKUP(Table2[[#This Row],[SAP Code]],[26]_16!Y:Z,2,FALSE)/ 1000000, 0)</f>
        <v>0</v>
      </c>
      <c r="BG1446" s="28" t="str">
        <f>IFERROR(VLOOKUP(Table2[[#This Row],[SAP Code]],[26]port!$A:$AD,30,FALSE),"unknown")</f>
        <v>APVD</v>
      </c>
      <c r="BH1446" s="29" t="str">
        <f t="shared" si="387"/>
        <v>Ongoing</v>
      </c>
      <c r="BI1446" s="16"/>
    </row>
    <row r="1447" spans="1:61" ht="17.100000000000001" customHeight="1">
      <c r="A1447" s="16" t="s">
        <v>322</v>
      </c>
      <c r="B1447" s="16" t="s">
        <v>4924</v>
      </c>
      <c r="C1447" s="16" t="s">
        <v>4925</v>
      </c>
      <c r="D1447" s="16" t="s">
        <v>4926</v>
      </c>
      <c r="E1447" s="18">
        <v>44377</v>
      </c>
      <c r="F1447" s="16" t="s">
        <v>1190</v>
      </c>
      <c r="G1447" s="16" t="s">
        <v>255</v>
      </c>
      <c r="H1447" s="16" t="s">
        <v>101</v>
      </c>
      <c r="I1447" s="16" t="s">
        <v>250</v>
      </c>
      <c r="J1447" s="16" t="s">
        <v>83</v>
      </c>
      <c r="K1447" s="16" t="s">
        <v>688</v>
      </c>
      <c r="L1447" s="16" t="s">
        <v>85</v>
      </c>
      <c r="M1447" s="19">
        <v>3000000</v>
      </c>
      <c r="N1447" s="19">
        <v>3000000</v>
      </c>
      <c r="O1447" s="20" t="s">
        <v>4927</v>
      </c>
      <c r="P1447" s="21">
        <v>2100150042649</v>
      </c>
      <c r="Q1447" s="20" t="s">
        <v>72</v>
      </c>
      <c r="R1447" s="16" t="str">
        <f t="shared" si="377"/>
        <v>ADF Including TSF</v>
      </c>
      <c r="S1447" s="16" t="str">
        <f t="shared" si="376"/>
        <v>K</v>
      </c>
      <c r="T1447" s="16" t="str">
        <f t="shared" si="391"/>
        <v>ADF Countries</v>
      </c>
      <c r="U1447" s="16" t="str">
        <f t="shared" si="378"/>
        <v>Transition States</v>
      </c>
      <c r="V1447" s="22" t="str">
        <f>IF(ISNUMBER(MATCH(A1447, {"Gabon","Sudan","Niger","Mali","Burkina Faso","Guinea"}, 0)), "De Facto Countries", "Non-De Facto Countries")</f>
        <v>Non-De Facto Countries</v>
      </c>
      <c r="W1447" s="16" t="str">
        <f t="shared" si="389"/>
        <v>West</v>
      </c>
      <c r="X1447" s="16" t="str">
        <f t="shared" si="390"/>
        <v>Multi-Sector</v>
      </c>
      <c r="Y1447" s="23">
        <f>Table2[[#This Row],[Approved Amount_UA Equivalent]]/5</f>
        <v>600000</v>
      </c>
      <c r="Z1447" s="23">
        <f>Table2[[#This Row],[Approved Amount_UA Equivalent]]/5</f>
        <v>600000</v>
      </c>
      <c r="AA1447" s="23">
        <f>Table2[[#This Row],[Approved Amount_UA Equivalent]]/5</f>
        <v>600000</v>
      </c>
      <c r="AB1447" s="23">
        <f>Table2[[#This Row],[Approved Amount_UA Equivalent]]/5</f>
        <v>600000</v>
      </c>
      <c r="AC1447" s="23">
        <f>Table2[[#This Row],[Approved Amount_UA Equivalent]]/5</f>
        <v>600000</v>
      </c>
      <c r="AD1447" s="23">
        <f>SUM(Table2[[#This Row],[Feed Africa ]:[Improve Quality Of Life ]])</f>
        <v>3000000</v>
      </c>
      <c r="AE1447" s="16" t="b">
        <f>Table2[[#This Row],[Total HI5]]=Table2[[#This Row],[Approved Amount_UA Equivalent]]</f>
        <v>1</v>
      </c>
      <c r="AF1447" s="24">
        <v>10</v>
      </c>
      <c r="AG1447" s="20" t="str">
        <f t="shared" si="379"/>
        <v>Investment Project</v>
      </c>
      <c r="AH1447" s="24" t="str">
        <f>VLOOKUP(Table2[[#This Row],[SAP Code]],[25]DATA!$A:$G,7,FALSE)</f>
        <v>Institutional support</v>
      </c>
      <c r="AI1447" s="20" t="str">
        <f t="shared" si="380"/>
        <v>Other Investment</v>
      </c>
      <c r="AJ1447" s="25" t="s">
        <v>254</v>
      </c>
      <c r="AK1447" s="25" t="s">
        <v>255</v>
      </c>
      <c r="AL1447" s="23" t="str" cm="1">
        <f t="array" ref="AL1447">_xlfn.SWITCH(AK1447,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47" s="26">
        <v>1</v>
      </c>
      <c r="AN1447" s="25" t="str">
        <f t="shared" si="388"/>
        <v>Sovereign</v>
      </c>
      <c r="AO1447" s="27">
        <v>1</v>
      </c>
      <c r="AP1447" s="23">
        <f>Table2[[#This Row],[Approved Amount_UA Equivalent]]/1000000</f>
        <v>3</v>
      </c>
      <c r="AQ1447" s="19">
        <f t="shared" si="381"/>
        <v>3.9925199999999998</v>
      </c>
      <c r="AR1447" s="23" t="str">
        <f t="shared" si="382"/>
        <v>1-10</v>
      </c>
      <c r="AS1447" s="23" t="str">
        <f t="shared" si="383"/>
        <v>1-20</v>
      </c>
      <c r="AT1447" s="23" t="str">
        <f t="shared" si="384"/>
        <v>1-40</v>
      </c>
      <c r="AU1447" s="23" t="str">
        <f t="shared" si="385"/>
        <v>&lt;1-50 Mn</v>
      </c>
      <c r="AV1447" s="23">
        <f>Table2[[#This Row],[Amount]]</f>
        <v>3000000</v>
      </c>
      <c r="AW1447" s="23" t="str">
        <f t="shared" si="386"/>
        <v>Jun 2021</v>
      </c>
      <c r="AX1447" s="28">
        <f>IFERROR(VLOOKUP(Table2[[#This Row],[SAP Code]],[26]_16!A:B,2,FALSE),0)</f>
        <v>0</v>
      </c>
      <c r="AY1447" s="28">
        <f>IFERROR(VLOOKUP(Table2[[#This Row],[SAP Code]],[26]_16!D:E,2,FALSE)/ 1000000, 0)</f>
        <v>0</v>
      </c>
      <c r="AZ1447" s="28">
        <f>IFERROR(VLOOKUP(Table2[[#This Row],[SAP Code]],[26]_16!G:H,2,FALSE)/ 1000000, 0)</f>
        <v>0</v>
      </c>
      <c r="BA1447" s="28">
        <f>IFERROR(VLOOKUP(Table2[[#This Row],[SAP Code]],[26]_16!J:K,2,FALSE)/ 1000000, 0)</f>
        <v>0</v>
      </c>
      <c r="BB1447" s="28">
        <f>IFERROR(VLOOKUP(Table2[[#This Row],[SAP Code]],[26]_16!M:N,2,FALSE)/ 1000000, 0)</f>
        <v>0</v>
      </c>
      <c r="BC1447" s="28">
        <f>IFERROR(VLOOKUP(Table2[[#This Row],[SAP Code]],[26]_16!P:Q,2,FALSE),0)</f>
        <v>0</v>
      </c>
      <c r="BD1447" s="28">
        <f>IFERROR(VLOOKUP(Table2[[#This Row],[SAP Code]],[26]_16!S:T,2,FALSE),0)</f>
        <v>0</v>
      </c>
      <c r="BE1447" s="28">
        <f>IFERROR(VLOOKUP(Table2[[#This Row],[SAP Code]],[26]_16!V:W,2,FALSE)/ 1000000, 0)</f>
        <v>0.76174434000000013</v>
      </c>
      <c r="BF1447" s="28">
        <f>IFERROR(VLOOKUP(Table2[[#This Row],[SAP Code]],[26]_16!Y:Z,2,FALSE)/ 1000000, 0)</f>
        <v>0</v>
      </c>
      <c r="BG1447" s="28" t="str">
        <f>IFERROR(VLOOKUP(Table2[[#This Row],[SAP Code]],[26]port!$A:$AD,30,FALSE),"unknown")</f>
        <v>OnGo</v>
      </c>
      <c r="BH1447" s="29" t="str">
        <f t="shared" si="387"/>
        <v>Ongoing</v>
      </c>
      <c r="BI1447" s="16"/>
    </row>
    <row r="1448" spans="1:61" ht="17.100000000000001" customHeight="1">
      <c r="A1448" s="16" t="s">
        <v>343</v>
      </c>
      <c r="B1448" s="16" t="s">
        <v>4928</v>
      </c>
      <c r="C1448" s="16" t="s">
        <v>4929</v>
      </c>
      <c r="D1448" s="16" t="s">
        <v>4930</v>
      </c>
      <c r="E1448" s="18">
        <v>44377</v>
      </c>
      <c r="F1448" s="16" t="s">
        <v>4931</v>
      </c>
      <c r="G1448" s="16" t="s">
        <v>107</v>
      </c>
      <c r="H1448" s="16" t="s">
        <v>348</v>
      </c>
      <c r="I1448" s="16" t="s">
        <v>102</v>
      </c>
      <c r="J1448" s="16" t="s">
        <v>103</v>
      </c>
      <c r="K1448" s="16" t="s">
        <v>104</v>
      </c>
      <c r="L1448" s="16" t="s">
        <v>70</v>
      </c>
      <c r="M1448" s="19">
        <v>50000000</v>
      </c>
      <c r="N1448" s="19">
        <v>34609980.133871406</v>
      </c>
      <c r="O1448" s="20" t="s">
        <v>4932</v>
      </c>
      <c r="P1448" s="21">
        <v>2000130021380</v>
      </c>
      <c r="Q1448" s="20" t="s">
        <v>87</v>
      </c>
      <c r="R1448" s="16" t="str">
        <f t="shared" si="377"/>
        <v>ADB Private</v>
      </c>
      <c r="S1448" s="16" t="str">
        <f t="shared" si="376"/>
        <v>H</v>
      </c>
      <c r="T1448" s="16" t="str">
        <f t="shared" si="391"/>
        <v>ADB Countries</v>
      </c>
      <c r="U1448" s="16" t="str">
        <f t="shared" si="378"/>
        <v>Non-Transition States</v>
      </c>
      <c r="V1448" s="22" t="str">
        <f>IF(ISNUMBER(MATCH(A1448, {"Gabon","Sudan","Niger","Mali","Burkina Faso","Guinea"}, 0)), "De Facto Countries", "Non-De Facto Countries")</f>
        <v>Non-De Facto Countries</v>
      </c>
      <c r="W1448" s="16" t="str">
        <f t="shared" si="389"/>
        <v>Nigeria</v>
      </c>
      <c r="X1448" s="16" t="str">
        <f t="shared" si="390"/>
        <v>Finance</v>
      </c>
      <c r="Y1448" s="23"/>
      <c r="AA1448" s="23">
        <f>Table2[[#This Row],[Approved Amount_UA Equivalent]]</f>
        <v>34609980.133871406</v>
      </c>
      <c r="AD1448" s="23">
        <f>SUM(Table2[[#This Row],[Feed Africa ]:[Improve Quality Of Life ]])</f>
        <v>34609980.133871406</v>
      </c>
      <c r="AE1448" s="16" t="b">
        <f>Table2[[#This Row],[Total HI5]]=Table2[[#This Row],[Approved Amount_UA Equivalent]]</f>
        <v>1</v>
      </c>
      <c r="AF1448" s="24">
        <v>11</v>
      </c>
      <c r="AG1448" s="20" t="str">
        <f t="shared" si="379"/>
        <v>Line of Credit</v>
      </c>
      <c r="AH1448" s="24" t="str">
        <f>VLOOKUP(Table2[[#This Row],[SAP Code]],[25]DATA!$A:$G,7,FALSE)</f>
        <v>Line of Credit</v>
      </c>
      <c r="AI1448" s="20" t="str">
        <f t="shared" si="380"/>
        <v>Other Investment</v>
      </c>
      <c r="AJ1448" s="25" t="s">
        <v>106</v>
      </c>
      <c r="AK1448" s="25" t="s">
        <v>107</v>
      </c>
      <c r="AL1448" s="23" t="str" cm="1">
        <f t="array" ref="AL1448">_xlfn.SWITCH(AK1448,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48" s="26">
        <v>2</v>
      </c>
      <c r="AN1448" s="25" t="str">
        <f t="shared" si="388"/>
        <v>Non-Sovereign</v>
      </c>
      <c r="AO1448" s="27">
        <v>1</v>
      </c>
      <c r="AP1448" s="23">
        <f>Table2[[#This Row],[Approved Amount_UA Equivalent]]/1000000</f>
        <v>34.609980133871403</v>
      </c>
      <c r="AQ1448" s="19">
        <f t="shared" si="381"/>
        <v>46.060345961361421</v>
      </c>
      <c r="AR1448" s="23" t="str">
        <f t="shared" si="382"/>
        <v>31-40</v>
      </c>
      <c r="AS1448" s="23" t="str">
        <f t="shared" si="383"/>
        <v>21-40</v>
      </c>
      <c r="AT1448" s="23" t="str">
        <f t="shared" si="384"/>
        <v>1-40</v>
      </c>
      <c r="AU1448" s="23" t="str">
        <f t="shared" si="385"/>
        <v>&lt;1-50 Mn</v>
      </c>
      <c r="AV1448" s="23">
        <f>Table2[[#This Row],[Amount]]</f>
        <v>50000000</v>
      </c>
      <c r="AW1448" s="23" t="str">
        <f t="shared" si="386"/>
        <v>Jun 2021</v>
      </c>
      <c r="AX1448" s="28">
        <f>IFERROR(VLOOKUP(Table2[[#This Row],[SAP Code]],[26]_16!A:B,2,FALSE),0)</f>
        <v>0</v>
      </c>
      <c r="AY1448" s="28">
        <f>IFERROR(VLOOKUP(Table2[[#This Row],[SAP Code]],[26]_16!D:E,2,FALSE)/ 1000000, 0)</f>
        <v>0</v>
      </c>
      <c r="AZ1448" s="28">
        <f>IFERROR(VLOOKUP(Table2[[#This Row],[SAP Code]],[26]_16!G:H,2,FALSE)/ 1000000, 0)</f>
        <v>0</v>
      </c>
      <c r="BA1448" s="28">
        <f>IFERROR(VLOOKUP(Table2[[#This Row],[SAP Code]],[26]_16!J:K,2,FALSE)/ 1000000, 0)</f>
        <v>0</v>
      </c>
      <c r="BB1448" s="28">
        <f>IFERROR(VLOOKUP(Table2[[#This Row],[SAP Code]],[26]_16!M:N,2,FALSE)/ 1000000, 0)</f>
        <v>0</v>
      </c>
      <c r="BC1448" s="28">
        <f>IFERROR(VLOOKUP(Table2[[#This Row],[SAP Code]],[26]_16!P:Q,2,FALSE),0)</f>
        <v>0</v>
      </c>
      <c r="BD1448" s="28">
        <f>IFERROR(VLOOKUP(Table2[[#This Row],[SAP Code]],[26]_16!S:T,2,FALSE),0)</f>
        <v>0</v>
      </c>
      <c r="BE1448" s="28">
        <f>IFERROR(VLOOKUP(Table2[[#This Row],[SAP Code]],[26]_16!V:W,2,FALSE)/ 1000000, 0)</f>
        <v>25.098110800000001</v>
      </c>
      <c r="BF1448" s="28">
        <f>IFERROR(VLOOKUP(Table2[[#This Row],[SAP Code]],[26]_16!Y:Z,2,FALSE)/ 1000000, 0)</f>
        <v>0</v>
      </c>
      <c r="BG1448" s="28" t="str">
        <f>IFERROR(VLOOKUP(Table2[[#This Row],[SAP Code]],[26]port!$A:$AD,30,FALSE),"unknown")</f>
        <v>OnGo</v>
      </c>
      <c r="BH1448" s="29" t="str">
        <f t="shared" si="387"/>
        <v>Ongoing</v>
      </c>
      <c r="BI1448" s="16"/>
    </row>
    <row r="1449" spans="1:61" ht="17.100000000000001" customHeight="1">
      <c r="A1449" s="16" t="s">
        <v>158</v>
      </c>
      <c r="B1449" s="16" t="s">
        <v>4933</v>
      </c>
      <c r="C1449" s="16" t="s">
        <v>4934</v>
      </c>
      <c r="D1449" s="16" t="s">
        <v>4935</v>
      </c>
      <c r="E1449" s="18">
        <v>44377</v>
      </c>
      <c r="F1449" s="16" t="s">
        <v>2480</v>
      </c>
      <c r="G1449" s="16" t="s">
        <v>74</v>
      </c>
      <c r="H1449" s="16" t="s">
        <v>81</v>
      </c>
      <c r="I1449" s="16" t="s">
        <v>155</v>
      </c>
      <c r="J1449" s="16" t="s">
        <v>2463</v>
      </c>
      <c r="K1449" s="16" t="s">
        <v>69</v>
      </c>
      <c r="L1449" s="16" t="s">
        <v>85</v>
      </c>
      <c r="M1449" s="19">
        <v>20000000</v>
      </c>
      <c r="N1449" s="19">
        <v>20000000</v>
      </c>
      <c r="O1449" s="20" t="s">
        <v>4936</v>
      </c>
      <c r="P1449" s="21">
        <v>5900155016560</v>
      </c>
      <c r="Q1449" s="20" t="s">
        <v>72</v>
      </c>
      <c r="R1449" s="16" t="str">
        <f t="shared" si="377"/>
        <v>ADF Including TSF</v>
      </c>
      <c r="S1449" s="16" t="str">
        <f t="shared" si="376"/>
        <v>A</v>
      </c>
      <c r="T1449" s="16" t="str">
        <f t="shared" si="391"/>
        <v>ADF Countries</v>
      </c>
      <c r="U1449" s="16" t="str">
        <f t="shared" si="378"/>
        <v>Transition States</v>
      </c>
      <c r="V1449" s="22" t="str">
        <f>IF(ISNUMBER(MATCH(A1449, {"Gabon","Sudan","Niger","Mali","Burkina Faso","Guinea"}, 0)), "De Facto Countries", "Non-De Facto Countries")</f>
        <v>De Facto Countries</v>
      </c>
      <c r="W1449" s="16" t="str">
        <f t="shared" si="389"/>
        <v>East</v>
      </c>
      <c r="X1449" s="16" t="str">
        <f t="shared" si="390"/>
        <v>Agriculture</v>
      </c>
      <c r="Y1449" s="23">
        <f>Table2[[#This Row],[Approved Amount_UA Equivalent]]</f>
        <v>20000000</v>
      </c>
      <c r="AD1449" s="23">
        <f>SUM(Table2[[#This Row],[Feed Africa ]:[Improve Quality Of Life ]])</f>
        <v>20000000</v>
      </c>
      <c r="AE1449" s="16" t="b">
        <f>Table2[[#This Row],[Total HI5]]=Table2[[#This Row],[Approved Amount_UA Equivalent]]</f>
        <v>1</v>
      </c>
      <c r="AF1449" s="24">
        <v>41</v>
      </c>
      <c r="AG1449" s="20" t="str">
        <f t="shared" si="379"/>
        <v>ISP and Investment Project</v>
      </c>
      <c r="AH1449" s="24" t="str">
        <f>VLOOKUP(Table2[[#This Row],[SAP Code]],[25]DATA!$A:$G,7,FALSE)</f>
        <v xml:space="preserve">Investment Lending </v>
      </c>
      <c r="AI1449" s="20" t="str">
        <f t="shared" si="380"/>
        <v>Infrastructure</v>
      </c>
      <c r="AJ1449" s="25" t="s">
        <v>157</v>
      </c>
      <c r="AK1449" s="25" t="s">
        <v>74</v>
      </c>
      <c r="AL1449" s="23" t="str" cm="1">
        <f t="array" ref="AL1449">_xlfn.SWITCH(AK1449,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49" s="26">
        <v>1</v>
      </c>
      <c r="AN1449" s="25" t="str">
        <f t="shared" si="388"/>
        <v>Sovereign</v>
      </c>
      <c r="AO1449" s="27">
        <v>1</v>
      </c>
      <c r="AP1449" s="23">
        <f>Table2[[#This Row],[Approved Amount_UA Equivalent]]/1000000</f>
        <v>20</v>
      </c>
      <c r="AQ1449" s="19">
        <f t="shared" si="381"/>
        <v>26.616800000000001</v>
      </c>
      <c r="AR1449" s="23" t="str">
        <f t="shared" si="382"/>
        <v>11-20</v>
      </c>
      <c r="AS1449" s="23" t="str">
        <f t="shared" si="383"/>
        <v>1-20</v>
      </c>
      <c r="AT1449" s="23" t="str">
        <f t="shared" si="384"/>
        <v>1-40</v>
      </c>
      <c r="AU1449" s="23" t="str">
        <f t="shared" si="385"/>
        <v>&lt;1-50 Mn</v>
      </c>
      <c r="AV1449" s="23">
        <f>Table2[[#This Row],[Amount]]</f>
        <v>20000000</v>
      </c>
      <c r="AW1449" s="23" t="str">
        <f t="shared" si="386"/>
        <v>Jun 2021</v>
      </c>
      <c r="AX1449" s="28">
        <f>IFERROR(VLOOKUP(Table2[[#This Row],[SAP Code]],[26]_16!A:B,2,FALSE),0)</f>
        <v>0</v>
      </c>
      <c r="AY1449" s="28">
        <f>IFERROR(VLOOKUP(Table2[[#This Row],[SAP Code]],[26]_16!D:E,2,FALSE)/ 1000000, 0)</f>
        <v>0</v>
      </c>
      <c r="AZ1449" s="28">
        <f>IFERROR(VLOOKUP(Table2[[#This Row],[SAP Code]],[26]_16!G:H,2,FALSE)/ 1000000, 0)</f>
        <v>0</v>
      </c>
      <c r="BA1449" s="28">
        <f>IFERROR(VLOOKUP(Table2[[#This Row],[SAP Code]],[26]_16!J:K,2,FALSE)/ 1000000, 0)</f>
        <v>0</v>
      </c>
      <c r="BB1449" s="28">
        <f>IFERROR(VLOOKUP(Table2[[#This Row],[SAP Code]],[26]_16!M:N,2,FALSE)/ 1000000, 0)</f>
        <v>0</v>
      </c>
      <c r="BC1449" s="28">
        <f>IFERROR(VLOOKUP(Table2[[#This Row],[SAP Code]],[26]_16!P:Q,2,FALSE),0)</f>
        <v>0</v>
      </c>
      <c r="BD1449" s="28">
        <f>IFERROR(VLOOKUP(Table2[[#This Row],[SAP Code]],[26]_16!S:T,2,FALSE),0)</f>
        <v>0</v>
      </c>
      <c r="BE1449" s="28">
        <f>IFERROR(VLOOKUP(Table2[[#This Row],[SAP Code]],[26]_16!V:W,2,FALSE)/ 1000000, 0)</f>
        <v>0.17731272999999997</v>
      </c>
      <c r="BF1449" s="28">
        <f>IFERROR(VLOOKUP(Table2[[#This Row],[SAP Code]],[26]_16!Y:Z,2,FALSE)/ 1000000, 0)</f>
        <v>3.5289210000000001E-2</v>
      </c>
      <c r="BG1449" s="28" t="str">
        <f>IFERROR(VLOOKUP(Table2[[#This Row],[SAP Code]],[26]port!$A:$AD,30,FALSE),"unknown")</f>
        <v>OnGo</v>
      </c>
      <c r="BH1449" s="29" t="str">
        <f t="shared" si="387"/>
        <v>Ongoing</v>
      </c>
      <c r="BI1449" s="16"/>
    </row>
    <row r="1450" spans="1:61" ht="17.100000000000001" customHeight="1">
      <c r="A1450" s="16" t="s">
        <v>150</v>
      </c>
      <c r="B1450" s="16" t="s">
        <v>4937</v>
      </c>
      <c r="C1450" s="16" t="s">
        <v>4938</v>
      </c>
      <c r="D1450" s="16" t="s">
        <v>4939</v>
      </c>
      <c r="E1450" s="18">
        <v>44377</v>
      </c>
      <c r="F1450" s="16" t="s">
        <v>154</v>
      </c>
      <c r="G1450" s="16" t="s">
        <v>255</v>
      </c>
      <c r="H1450" s="16" t="s">
        <v>132</v>
      </c>
      <c r="I1450" s="16" t="s">
        <v>250</v>
      </c>
      <c r="J1450" s="16" t="s">
        <v>179</v>
      </c>
      <c r="K1450" s="16" t="s">
        <v>84</v>
      </c>
      <c r="L1450" s="16" t="s">
        <v>195</v>
      </c>
      <c r="M1450" s="19">
        <v>65000000</v>
      </c>
      <c r="N1450" s="19">
        <v>54882424.95883818</v>
      </c>
      <c r="O1450" s="20" t="s">
        <v>4940</v>
      </c>
      <c r="P1450" s="21">
        <v>2000200005008</v>
      </c>
      <c r="Q1450" s="20" t="s">
        <v>87</v>
      </c>
      <c r="R1450" s="16" t="str">
        <f t="shared" si="377"/>
        <v>ADB Public</v>
      </c>
      <c r="S1450" s="16" t="str">
        <f t="shared" si="376"/>
        <v>K</v>
      </c>
      <c r="T1450" s="16" t="str">
        <f t="shared" si="391"/>
        <v>Blend Countries</v>
      </c>
      <c r="U1450" s="16" t="str">
        <f t="shared" si="378"/>
        <v>Non-Transition States</v>
      </c>
      <c r="V1450" s="22" t="str">
        <f>IF(ISNUMBER(MATCH(A1450, {"Gabon","Sudan","Niger","Mali","Burkina Faso","Guinea"}, 0)), "De Facto Countries", "Non-De Facto Countries")</f>
        <v>Non-De Facto Countries</v>
      </c>
      <c r="W1450" s="16" t="str">
        <f t="shared" si="389"/>
        <v>West</v>
      </c>
      <c r="X1450" s="16" t="str">
        <f t="shared" si="390"/>
        <v>Multi-Sector</v>
      </c>
      <c r="Y1450" s="23">
        <f>Table2[[#This Row],[Approved Amount_UA Equivalent]]/5</f>
        <v>10976484.991767636</v>
      </c>
      <c r="Z1450" s="23">
        <f>Table2[[#This Row],[Approved Amount_UA Equivalent]]/5</f>
        <v>10976484.991767636</v>
      </c>
      <c r="AA1450" s="23">
        <f>Table2[[#This Row],[Approved Amount_UA Equivalent]]/5</f>
        <v>10976484.991767636</v>
      </c>
      <c r="AB1450" s="23">
        <f>Table2[[#This Row],[Approved Amount_UA Equivalent]]/5</f>
        <v>10976484.991767636</v>
      </c>
      <c r="AC1450" s="23">
        <f>Table2[[#This Row],[Approved Amount_UA Equivalent]]/5</f>
        <v>10976484.991767636</v>
      </c>
      <c r="AD1450" s="23">
        <f>SUM(Table2[[#This Row],[Feed Africa ]:[Improve Quality Of Life ]])</f>
        <v>54882424.95883818</v>
      </c>
      <c r="AE1450" s="16" t="b">
        <f>Table2[[#This Row],[Total HI5]]=Table2[[#This Row],[Approved Amount_UA Equivalent]]</f>
        <v>1</v>
      </c>
      <c r="AF1450" s="24">
        <v>20</v>
      </c>
      <c r="AG1450" s="20" t="str">
        <f t="shared" si="379"/>
        <v>Policy and Result Based Op</v>
      </c>
      <c r="AH1450" s="24" t="str">
        <f>VLOOKUP(Table2[[#This Row],[SAP Code]],[25]DATA!$A:$G,7,FALSE)</f>
        <v>PBO</v>
      </c>
      <c r="AI1450" s="20" t="str">
        <f t="shared" si="380"/>
        <v>Policy-Based Lending</v>
      </c>
      <c r="AJ1450" s="25" t="s">
        <v>254</v>
      </c>
      <c r="AK1450" s="25" t="s">
        <v>255</v>
      </c>
      <c r="AL1450" s="23" t="str" cm="1">
        <f t="array" ref="AL1450">_xlfn.SWITCH(AK1450,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50" s="26">
        <v>1</v>
      </c>
      <c r="AN1450" s="25" t="str">
        <f t="shared" si="388"/>
        <v>Sovereign</v>
      </c>
      <c r="AO1450" s="27">
        <v>1</v>
      </c>
      <c r="AP1450" s="23">
        <f>Table2[[#This Row],[Approved Amount_UA Equivalent]]/1000000</f>
        <v>54.882424958838179</v>
      </c>
      <c r="AQ1450" s="19">
        <f t="shared" si="381"/>
        <v>73.039726432220206</v>
      </c>
      <c r="AR1450" s="23" t="str">
        <f t="shared" si="382"/>
        <v>51-60</v>
      </c>
      <c r="AS1450" s="23" t="str">
        <f t="shared" si="383"/>
        <v>41-60</v>
      </c>
      <c r="AT1450" s="23" t="str">
        <f t="shared" si="384"/>
        <v>41-80</v>
      </c>
      <c r="AU1450" s="23" t="str">
        <f t="shared" si="385"/>
        <v>50-100 Mn</v>
      </c>
      <c r="AV1450" s="23">
        <f>Table2[[#This Row],[Amount]]</f>
        <v>65000000</v>
      </c>
      <c r="AW1450" s="23" t="str">
        <f t="shared" si="386"/>
        <v>Jun 2021</v>
      </c>
      <c r="AX1450" s="28">
        <f>IFERROR(VLOOKUP(Table2[[#This Row],[SAP Code]],[26]_16!A:B,2,FALSE),0)</f>
        <v>0</v>
      </c>
      <c r="AY1450" s="28">
        <f>IFERROR(VLOOKUP(Table2[[#This Row],[SAP Code]],[26]_16!D:E,2,FALSE)/ 1000000, 0)</f>
        <v>0</v>
      </c>
      <c r="AZ1450" s="28">
        <f>IFERROR(VLOOKUP(Table2[[#This Row],[SAP Code]],[26]_16!G:H,2,FALSE)/ 1000000, 0)</f>
        <v>0</v>
      </c>
      <c r="BA1450" s="28">
        <f>IFERROR(VLOOKUP(Table2[[#This Row],[SAP Code]],[26]_16!J:K,2,FALSE)/ 1000000, 0)</f>
        <v>0</v>
      </c>
      <c r="BB1450" s="28">
        <f>IFERROR(VLOOKUP(Table2[[#This Row],[SAP Code]],[26]_16!M:N,2,FALSE)/ 1000000, 0)</f>
        <v>0</v>
      </c>
      <c r="BC1450" s="28">
        <f>IFERROR(VLOOKUP(Table2[[#This Row],[SAP Code]],[26]_16!P:Q,2,FALSE),0)</f>
        <v>0</v>
      </c>
      <c r="BD1450" s="28">
        <f>IFERROR(VLOOKUP(Table2[[#This Row],[SAP Code]],[26]_16!S:T,2,FALSE),0)</f>
        <v>53.13797421000001</v>
      </c>
      <c r="BE1450" s="28">
        <f>IFERROR(VLOOKUP(Table2[[#This Row],[SAP Code]],[26]_16!V:W,2,FALSE)/ 1000000, 0)</f>
        <v>0</v>
      </c>
      <c r="BF1450" s="28">
        <f>IFERROR(VLOOKUP(Table2[[#This Row],[SAP Code]],[26]_16!Y:Z,2,FALSE)/ 1000000, 0)</f>
        <v>0</v>
      </c>
      <c r="BG1450" s="28" t="str">
        <f>IFERROR(VLOOKUP(Table2[[#This Row],[SAP Code]],[26]port!$A:$AD,30,FALSE),"unknown")</f>
        <v>COMP</v>
      </c>
      <c r="BH1450" s="29" t="str">
        <f t="shared" si="387"/>
        <v>Number of operations completed out of the net approved of that year</v>
      </c>
      <c r="BI1450" s="16"/>
    </row>
    <row r="1451" spans="1:61" ht="17.100000000000001" customHeight="1">
      <c r="A1451" s="16" t="s">
        <v>141</v>
      </c>
      <c r="B1451" s="16" t="s">
        <v>4941</v>
      </c>
      <c r="C1451" s="16" t="s">
        <v>4942</v>
      </c>
      <c r="D1451" s="16" t="s">
        <v>4943</v>
      </c>
      <c r="E1451" s="18">
        <v>44378</v>
      </c>
      <c r="F1451" s="16" t="s">
        <v>4944</v>
      </c>
      <c r="G1451" s="16" t="s">
        <v>1997</v>
      </c>
      <c r="H1451" s="16" t="s">
        <v>132</v>
      </c>
      <c r="I1451" s="16" t="s">
        <v>82</v>
      </c>
      <c r="J1451" s="16" t="s">
        <v>83</v>
      </c>
      <c r="K1451" s="16" t="s">
        <v>69</v>
      </c>
      <c r="L1451" s="16" t="s">
        <v>85</v>
      </c>
      <c r="M1451" s="19">
        <v>2790000</v>
      </c>
      <c r="N1451" s="19">
        <v>2790000</v>
      </c>
      <c r="O1451" s="20" t="s">
        <v>4945</v>
      </c>
      <c r="P1451" s="21">
        <v>2100155041052</v>
      </c>
      <c r="Q1451" s="20" t="s">
        <v>72</v>
      </c>
      <c r="R1451" s="16" t="str">
        <f t="shared" si="377"/>
        <v>ADF Including TSF</v>
      </c>
      <c r="S1451" s="16" t="str">
        <f t="shared" si="376"/>
        <v>F</v>
      </c>
      <c r="T1451" s="16" t="str">
        <f t="shared" si="391"/>
        <v>Multinational</v>
      </c>
      <c r="U1451" s="16" t="str">
        <f t="shared" si="378"/>
        <v>Multinational</v>
      </c>
      <c r="V1451" s="22" t="str">
        <f>IF(ISNUMBER(MATCH(A1451, {"Gabon","Sudan","Niger","Mali","Burkina Faso","Guinea"}, 0)), "De Facto Countries", "Non-De Facto Countries")</f>
        <v>Non-De Facto Countries</v>
      </c>
      <c r="W1451" s="16" t="str">
        <f t="shared" si="389"/>
        <v>Multi</v>
      </c>
      <c r="X1451" s="16" t="str">
        <f t="shared" si="390"/>
        <v>Power</v>
      </c>
      <c r="Y1451" s="23"/>
      <c r="Z1451" s="23">
        <f>Table2[[#This Row],[Approved Amount_UA Equivalent]]</f>
        <v>2790000</v>
      </c>
      <c r="AD1451" s="23">
        <f>SUM(Table2[[#This Row],[Feed Africa ]:[Improve Quality Of Life ]])</f>
        <v>2790000</v>
      </c>
      <c r="AE1451" s="16" t="b">
        <f>Table2[[#This Row],[Total HI5]]=Table2[[#This Row],[Approved Amount_UA Equivalent]]</f>
        <v>1</v>
      </c>
      <c r="AF1451" s="24">
        <v>41</v>
      </c>
      <c r="AG1451" s="20" t="str">
        <f t="shared" si="379"/>
        <v>ISP and Investment Project</v>
      </c>
      <c r="AH1451" s="24" t="e">
        <f>VLOOKUP(Table2[[#This Row],[SAP Code]],[25]DATA!$A:$G,7,FALSE)</f>
        <v>#N/A</v>
      </c>
      <c r="AI1451" s="20" t="str">
        <f t="shared" si="380"/>
        <v>Infrastructure</v>
      </c>
      <c r="AJ1451" s="25" t="s">
        <v>89</v>
      </c>
      <c r="AK1451" s="25" t="s">
        <v>1997</v>
      </c>
      <c r="AL1451" s="23" t="str" cm="1">
        <f t="array" ref="AL1451">_xlfn.SWITCH(AK1451,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51" s="26">
        <v>1</v>
      </c>
      <c r="AN1451" s="25" t="str">
        <f t="shared" si="388"/>
        <v>Sovereign</v>
      </c>
      <c r="AO1451" s="27">
        <v>1</v>
      </c>
      <c r="AP1451" s="23">
        <f>Table2[[#This Row],[Approved Amount_UA Equivalent]]/1000000</f>
        <v>2.79</v>
      </c>
      <c r="AQ1451" s="19">
        <f t="shared" si="381"/>
        <v>3.7130436000000002</v>
      </c>
      <c r="AR1451" s="23" t="str">
        <f t="shared" si="382"/>
        <v>1-10</v>
      </c>
      <c r="AS1451" s="23" t="str">
        <f t="shared" si="383"/>
        <v>1-20</v>
      </c>
      <c r="AT1451" s="23" t="str">
        <f t="shared" si="384"/>
        <v>1-40</v>
      </c>
      <c r="AU1451" s="23" t="str">
        <f t="shared" si="385"/>
        <v>&lt;1-50 Mn</v>
      </c>
      <c r="AV1451" s="23">
        <f>Table2[[#This Row],[Amount]]</f>
        <v>2790000</v>
      </c>
      <c r="AW1451" s="23" t="str">
        <f t="shared" si="386"/>
        <v>Jul 2021</v>
      </c>
      <c r="AX1451" s="28">
        <f>IFERROR(VLOOKUP(Table2[[#This Row],[SAP Code]],[26]_16!A:B,2,FALSE),0)</f>
        <v>0</v>
      </c>
      <c r="AY1451" s="28">
        <f>IFERROR(VLOOKUP(Table2[[#This Row],[SAP Code]],[26]_16!D:E,2,FALSE)/ 1000000, 0)</f>
        <v>0</v>
      </c>
      <c r="AZ1451" s="28">
        <f>IFERROR(VLOOKUP(Table2[[#This Row],[SAP Code]],[26]_16!G:H,2,FALSE)/ 1000000, 0)</f>
        <v>0</v>
      </c>
      <c r="BA1451" s="28">
        <f>IFERROR(VLOOKUP(Table2[[#This Row],[SAP Code]],[26]_16!J:K,2,FALSE)/ 1000000, 0)</f>
        <v>0</v>
      </c>
      <c r="BB1451" s="28">
        <f>IFERROR(VLOOKUP(Table2[[#This Row],[SAP Code]],[26]_16!M:N,2,FALSE)/ 1000000, 0)</f>
        <v>0</v>
      </c>
      <c r="BC1451" s="28">
        <f>IFERROR(VLOOKUP(Table2[[#This Row],[SAP Code]],[26]_16!P:Q,2,FALSE),0)</f>
        <v>0</v>
      </c>
      <c r="BD1451" s="28">
        <f>IFERROR(VLOOKUP(Table2[[#This Row],[SAP Code]],[26]_16!S:T,2,FALSE),0)</f>
        <v>0</v>
      </c>
      <c r="BE1451" s="28">
        <f>IFERROR(VLOOKUP(Table2[[#This Row],[SAP Code]],[26]_16!V:W,2,FALSE)/ 1000000, 0)</f>
        <v>6.4493969999999998E-2</v>
      </c>
      <c r="BF1451" s="28">
        <f>IFERROR(VLOOKUP(Table2[[#This Row],[SAP Code]],[26]_16!Y:Z,2,FALSE)/ 1000000, 0)</f>
        <v>0</v>
      </c>
      <c r="BG1451" s="28" t="str">
        <f>IFERROR(VLOOKUP(Table2[[#This Row],[SAP Code]],[26]port!$A:$AD,30,FALSE),"unknown")</f>
        <v>OnGo</v>
      </c>
      <c r="BH1451" s="29" t="str">
        <f t="shared" si="387"/>
        <v>Ongoing</v>
      </c>
      <c r="BI1451" s="16"/>
    </row>
    <row r="1452" spans="1:61" ht="17.100000000000001" customHeight="1">
      <c r="A1452" s="16" t="s">
        <v>141</v>
      </c>
      <c r="B1452" s="16" t="s">
        <v>4941</v>
      </c>
      <c r="C1452" s="16" t="s">
        <v>4946</v>
      </c>
      <c r="D1452" s="16" t="s">
        <v>4943</v>
      </c>
      <c r="E1452" s="18">
        <v>44378</v>
      </c>
      <c r="F1452" s="16" t="s">
        <v>4947</v>
      </c>
      <c r="G1452" s="16" t="s">
        <v>1997</v>
      </c>
      <c r="H1452" s="16" t="s">
        <v>132</v>
      </c>
      <c r="I1452" s="16" t="s">
        <v>82</v>
      </c>
      <c r="J1452" s="16" t="s">
        <v>83</v>
      </c>
      <c r="K1452" s="16" t="s">
        <v>69</v>
      </c>
      <c r="L1452" s="16" t="s">
        <v>85</v>
      </c>
      <c r="M1452" s="19">
        <v>1390000</v>
      </c>
      <c r="N1452" s="19">
        <v>1390000</v>
      </c>
      <c r="O1452" s="20" t="s">
        <v>4948</v>
      </c>
      <c r="P1452" s="21">
        <v>2100155041051</v>
      </c>
      <c r="Q1452" s="20" t="s">
        <v>72</v>
      </c>
      <c r="R1452" s="16" t="str">
        <f t="shared" si="377"/>
        <v>ADF Including TSF</v>
      </c>
      <c r="S1452" s="16" t="str">
        <f t="shared" si="376"/>
        <v>F</v>
      </c>
      <c r="T1452" s="16" t="str">
        <f t="shared" si="391"/>
        <v>Multinational</v>
      </c>
      <c r="U1452" s="16" t="str">
        <f t="shared" si="378"/>
        <v>Multinational</v>
      </c>
      <c r="V1452" s="22" t="str">
        <f>IF(ISNUMBER(MATCH(A1452, {"Gabon","Sudan","Niger","Mali","Burkina Faso","Guinea"}, 0)), "De Facto Countries", "Non-De Facto Countries")</f>
        <v>Non-De Facto Countries</v>
      </c>
      <c r="W1452" s="16" t="str">
        <f t="shared" si="389"/>
        <v>Multi</v>
      </c>
      <c r="X1452" s="16" t="str">
        <f t="shared" si="390"/>
        <v>Power</v>
      </c>
      <c r="Y1452" s="23"/>
      <c r="Z1452" s="23">
        <f>Table2[[#This Row],[Approved Amount_UA Equivalent]]</f>
        <v>1390000</v>
      </c>
      <c r="AD1452" s="23">
        <f>SUM(Table2[[#This Row],[Feed Africa ]:[Improve Quality Of Life ]])</f>
        <v>1390000</v>
      </c>
      <c r="AE1452" s="16" t="b">
        <f>Table2[[#This Row],[Total HI5]]=Table2[[#This Row],[Approved Amount_UA Equivalent]]</f>
        <v>1</v>
      </c>
      <c r="AF1452" s="24">
        <v>41</v>
      </c>
      <c r="AG1452" s="20" t="str">
        <f t="shared" si="379"/>
        <v>ISP and Investment Project</v>
      </c>
      <c r="AH1452" s="24" t="e">
        <f>VLOOKUP(Table2[[#This Row],[SAP Code]],[25]DATA!$A:$G,7,FALSE)</f>
        <v>#N/A</v>
      </c>
      <c r="AI1452" s="20" t="str">
        <f t="shared" si="380"/>
        <v>Infrastructure</v>
      </c>
      <c r="AJ1452" s="25" t="s">
        <v>89</v>
      </c>
      <c r="AK1452" s="25" t="s">
        <v>1997</v>
      </c>
      <c r="AL1452" s="23" t="str" cm="1">
        <f t="array" ref="AL1452">_xlfn.SWITCH(AK1452,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52" s="26">
        <v>1</v>
      </c>
      <c r="AN1452" s="25" t="str">
        <f t="shared" si="388"/>
        <v>Sovereign</v>
      </c>
      <c r="AO1452" s="27">
        <v>1</v>
      </c>
      <c r="AP1452" s="23">
        <f>Table2[[#This Row],[Approved Amount_UA Equivalent]]/1000000</f>
        <v>1.39</v>
      </c>
      <c r="AQ1452" s="19">
        <f t="shared" si="381"/>
        <v>1.8498676000000001</v>
      </c>
      <c r="AR1452" s="23" t="str">
        <f t="shared" si="382"/>
        <v>1-10</v>
      </c>
      <c r="AS1452" s="23" t="str">
        <f t="shared" si="383"/>
        <v>1-20</v>
      </c>
      <c r="AT1452" s="23" t="str">
        <f t="shared" si="384"/>
        <v>1-40</v>
      </c>
      <c r="AU1452" s="23" t="str">
        <f t="shared" si="385"/>
        <v>&lt;1-50 Mn</v>
      </c>
      <c r="AV1452" s="23">
        <f>Table2[[#This Row],[Amount]]</f>
        <v>1390000</v>
      </c>
      <c r="AW1452" s="23" t="str">
        <f t="shared" si="386"/>
        <v>Jul 2021</v>
      </c>
      <c r="AX1452" s="28">
        <f>IFERROR(VLOOKUP(Table2[[#This Row],[SAP Code]],[26]_16!A:B,2,FALSE),0)</f>
        <v>0</v>
      </c>
      <c r="AY1452" s="28">
        <f>IFERROR(VLOOKUP(Table2[[#This Row],[SAP Code]],[26]_16!D:E,2,FALSE)/ 1000000, 0)</f>
        <v>0</v>
      </c>
      <c r="AZ1452" s="28">
        <f>IFERROR(VLOOKUP(Table2[[#This Row],[SAP Code]],[26]_16!G:H,2,FALSE)/ 1000000, 0)</f>
        <v>0</v>
      </c>
      <c r="BA1452" s="28">
        <f>IFERROR(VLOOKUP(Table2[[#This Row],[SAP Code]],[26]_16!J:K,2,FALSE)/ 1000000, 0)</f>
        <v>0</v>
      </c>
      <c r="BB1452" s="28">
        <f>IFERROR(VLOOKUP(Table2[[#This Row],[SAP Code]],[26]_16!M:N,2,FALSE)/ 1000000, 0)</f>
        <v>0</v>
      </c>
      <c r="BC1452" s="28">
        <f>IFERROR(VLOOKUP(Table2[[#This Row],[SAP Code]],[26]_16!P:Q,2,FALSE),0)</f>
        <v>0</v>
      </c>
      <c r="BD1452" s="28">
        <f>IFERROR(VLOOKUP(Table2[[#This Row],[SAP Code]],[26]_16!S:T,2,FALSE),0)</f>
        <v>0</v>
      </c>
      <c r="BE1452" s="28">
        <f>IFERROR(VLOOKUP(Table2[[#This Row],[SAP Code]],[26]_16!V:W,2,FALSE)/ 1000000, 0)</f>
        <v>5.5311110000000004E-2</v>
      </c>
      <c r="BF1452" s="28">
        <f>IFERROR(VLOOKUP(Table2[[#This Row],[SAP Code]],[26]_16!Y:Z,2,FALSE)/ 1000000, 0)</f>
        <v>4.6955709999999998E-2</v>
      </c>
      <c r="BG1452" s="28" t="str">
        <f>IFERROR(VLOOKUP(Table2[[#This Row],[SAP Code]],[26]port!$A:$AD,30,FALSE),"unknown")</f>
        <v>OnGo</v>
      </c>
      <c r="BH1452" s="29" t="str">
        <f t="shared" si="387"/>
        <v>Ongoing</v>
      </c>
      <c r="BI1452" s="16"/>
    </row>
    <row r="1453" spans="1:61" ht="17.100000000000001" customHeight="1">
      <c r="A1453" s="16" t="s">
        <v>158</v>
      </c>
      <c r="B1453" s="16" t="s">
        <v>4949</v>
      </c>
      <c r="C1453" s="16" t="s">
        <v>4950</v>
      </c>
      <c r="D1453" s="16" t="s">
        <v>4951</v>
      </c>
      <c r="E1453" s="18">
        <v>44382</v>
      </c>
      <c r="F1453" s="16" t="s">
        <v>2480</v>
      </c>
      <c r="G1453" s="16" t="s">
        <v>2220</v>
      </c>
      <c r="H1453" s="16" t="s">
        <v>81</v>
      </c>
      <c r="I1453" s="16" t="s">
        <v>155</v>
      </c>
      <c r="J1453" s="16" t="s">
        <v>83</v>
      </c>
      <c r="K1453" s="16" t="s">
        <v>69</v>
      </c>
      <c r="L1453" s="16" t="s">
        <v>85</v>
      </c>
      <c r="M1453" s="19">
        <v>3660000</v>
      </c>
      <c r="N1453" s="19">
        <v>3660000</v>
      </c>
      <c r="O1453" s="20" t="s">
        <v>4952</v>
      </c>
      <c r="P1453" s="21">
        <v>2100155041049</v>
      </c>
      <c r="Q1453" s="20" t="s">
        <v>72</v>
      </c>
      <c r="R1453" s="16" t="str">
        <f t="shared" si="377"/>
        <v>ADF Including TSF</v>
      </c>
      <c r="S1453" s="16" t="str">
        <f t="shared" si="376"/>
        <v>A</v>
      </c>
      <c r="T1453" s="16" t="str">
        <f t="shared" si="391"/>
        <v>ADF Countries</v>
      </c>
      <c r="U1453" s="16" t="str">
        <f t="shared" si="378"/>
        <v>Transition States</v>
      </c>
      <c r="V1453" s="22" t="str">
        <f>IF(ISNUMBER(MATCH(A1453, {"Gabon","Sudan","Niger","Mali","Burkina Faso","Guinea"}, 0)), "De Facto Countries", "Non-De Facto Countries")</f>
        <v>De Facto Countries</v>
      </c>
      <c r="W1453" s="16" t="str">
        <f t="shared" si="389"/>
        <v>East</v>
      </c>
      <c r="X1453" s="16" t="str">
        <f t="shared" si="390"/>
        <v>Agriculture</v>
      </c>
      <c r="Y1453" s="23">
        <f>Table2[[#This Row],[Approved Amount_UA Equivalent]]</f>
        <v>3660000</v>
      </c>
      <c r="AD1453" s="23">
        <f>SUM(Table2[[#This Row],[Feed Africa ]:[Improve Quality Of Life ]])</f>
        <v>3660000</v>
      </c>
      <c r="AE1453" s="16" t="b">
        <f>Table2[[#This Row],[Total HI5]]=Table2[[#This Row],[Approved Amount_UA Equivalent]]</f>
        <v>1</v>
      </c>
      <c r="AF1453" s="24">
        <v>41</v>
      </c>
      <c r="AG1453" s="20" t="str">
        <f t="shared" si="379"/>
        <v>ISP and Investment Project</v>
      </c>
      <c r="AH1453" s="24" t="str">
        <f>VLOOKUP(Table2[[#This Row],[SAP Code]],[25]DATA!$A:$G,7,FALSE)</f>
        <v xml:space="preserve">Investment Lending </v>
      </c>
      <c r="AI1453" s="20" t="str">
        <f t="shared" si="380"/>
        <v>Infrastructure</v>
      </c>
      <c r="AJ1453" s="25" t="s">
        <v>157</v>
      </c>
      <c r="AK1453" s="25" t="s">
        <v>2220</v>
      </c>
      <c r="AL1453" s="23" t="str" cm="1">
        <f t="array" ref="AL1453">_xlfn.SWITCH(AK1453,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53" s="26">
        <v>1</v>
      </c>
      <c r="AN1453" s="25" t="str">
        <f t="shared" si="388"/>
        <v>Sovereign</v>
      </c>
      <c r="AO1453" s="27">
        <v>0.33333333333333331</v>
      </c>
      <c r="AP1453" s="23">
        <f>Table2[[#This Row],[Approved Amount_UA Equivalent]]/1000000</f>
        <v>3.66</v>
      </c>
      <c r="AQ1453" s="19">
        <f t="shared" si="381"/>
        <v>4.8708743999999999</v>
      </c>
      <c r="AR1453" s="23" t="str">
        <f t="shared" si="382"/>
        <v>1-10</v>
      </c>
      <c r="AS1453" s="23" t="str">
        <f t="shared" si="383"/>
        <v>1-20</v>
      </c>
      <c r="AT1453" s="23" t="str">
        <f t="shared" si="384"/>
        <v>1-40</v>
      </c>
      <c r="AU1453" s="23" t="str">
        <f t="shared" si="385"/>
        <v>&lt;1-50 Mn</v>
      </c>
      <c r="AV1453" s="23">
        <f>Table2[[#This Row],[Amount]]</f>
        <v>3660000</v>
      </c>
      <c r="AW1453" s="23" t="str">
        <f t="shared" si="386"/>
        <v>Jul 2021</v>
      </c>
      <c r="AX1453" s="28">
        <f>IFERROR(VLOOKUP(Table2[[#This Row],[SAP Code]],[26]_16!A:B,2,FALSE),0)</f>
        <v>0</v>
      </c>
      <c r="AY1453" s="28">
        <f>IFERROR(VLOOKUP(Table2[[#This Row],[SAP Code]],[26]_16!D:E,2,FALSE)/ 1000000, 0)</f>
        <v>0</v>
      </c>
      <c r="AZ1453" s="28">
        <f>IFERROR(VLOOKUP(Table2[[#This Row],[SAP Code]],[26]_16!G:H,2,FALSE)/ 1000000, 0)</f>
        <v>0</v>
      </c>
      <c r="BA1453" s="28">
        <f>IFERROR(VLOOKUP(Table2[[#This Row],[SAP Code]],[26]_16!J:K,2,FALSE)/ 1000000, 0)</f>
        <v>0</v>
      </c>
      <c r="BB1453" s="28">
        <f>IFERROR(VLOOKUP(Table2[[#This Row],[SAP Code]],[26]_16!M:N,2,FALSE)/ 1000000, 0)</f>
        <v>0</v>
      </c>
      <c r="BC1453" s="28">
        <f>IFERROR(VLOOKUP(Table2[[#This Row],[SAP Code]],[26]_16!P:Q,2,FALSE),0)</f>
        <v>0</v>
      </c>
      <c r="BD1453" s="28">
        <f>IFERROR(VLOOKUP(Table2[[#This Row],[SAP Code]],[26]_16!S:T,2,FALSE),0)</f>
        <v>0</v>
      </c>
      <c r="BE1453" s="28">
        <f>IFERROR(VLOOKUP(Table2[[#This Row],[SAP Code]],[26]_16!V:W,2,FALSE)/ 1000000, 0)</f>
        <v>0</v>
      </c>
      <c r="BF1453" s="28">
        <f>IFERROR(VLOOKUP(Table2[[#This Row],[SAP Code]],[26]_16!Y:Z,2,FALSE)/ 1000000, 0)</f>
        <v>0</v>
      </c>
      <c r="BG1453" s="28" t="str">
        <f>IFERROR(VLOOKUP(Table2[[#This Row],[SAP Code]],[26]port!$A:$AD,30,FALSE),"unknown")</f>
        <v>OnGo</v>
      </c>
      <c r="BH1453" s="29" t="str">
        <f t="shared" si="387"/>
        <v>Ongoing</v>
      </c>
      <c r="BI1453" s="16"/>
    </row>
    <row r="1454" spans="1:61" ht="17.100000000000001" customHeight="1">
      <c r="A1454" s="16" t="s">
        <v>158</v>
      </c>
      <c r="B1454" s="16" t="s">
        <v>4949</v>
      </c>
      <c r="C1454" s="16" t="s">
        <v>4953</v>
      </c>
      <c r="D1454" s="16" t="s">
        <v>4951</v>
      </c>
      <c r="E1454" s="18">
        <v>44382</v>
      </c>
      <c r="F1454" s="16" t="s">
        <v>2480</v>
      </c>
      <c r="G1454" s="16" t="s">
        <v>2220</v>
      </c>
      <c r="H1454" s="16" t="s">
        <v>81</v>
      </c>
      <c r="I1454" s="16" t="s">
        <v>155</v>
      </c>
      <c r="J1454" s="16" t="s">
        <v>4954</v>
      </c>
      <c r="K1454" s="16" t="s">
        <v>69</v>
      </c>
      <c r="L1454" s="16" t="s">
        <v>70</v>
      </c>
      <c r="M1454" s="19">
        <v>750000</v>
      </c>
      <c r="N1454" s="19">
        <v>525791.84251482727</v>
      </c>
      <c r="O1454" s="20" t="s">
        <v>4952</v>
      </c>
      <c r="P1454" s="21" t="s">
        <v>243</v>
      </c>
      <c r="Q1454" s="20" t="s">
        <v>72</v>
      </c>
      <c r="R1454" s="16" t="str">
        <f t="shared" si="377"/>
        <v>OTHERS</v>
      </c>
      <c r="S1454" s="16" t="str">
        <f t="shared" si="376"/>
        <v>A</v>
      </c>
      <c r="T1454" s="16" t="str">
        <f t="shared" si="391"/>
        <v>ADF Countries</v>
      </c>
      <c r="U1454" s="16" t="str">
        <f t="shared" si="378"/>
        <v>Transition States</v>
      </c>
      <c r="V1454" s="22" t="str">
        <f>IF(ISNUMBER(MATCH(A1454, {"Gabon","Sudan","Niger","Mali","Burkina Faso","Guinea"}, 0)), "De Facto Countries", "Non-De Facto Countries")</f>
        <v>De Facto Countries</v>
      </c>
      <c r="W1454" s="16" t="str">
        <f t="shared" si="389"/>
        <v>East</v>
      </c>
      <c r="X1454" s="16" t="str">
        <f t="shared" si="390"/>
        <v>Agriculture</v>
      </c>
      <c r="Y1454" s="23">
        <f>Table2[[#This Row],[Approved Amount_UA Equivalent]]</f>
        <v>525791.84251482727</v>
      </c>
      <c r="AD1454" s="23">
        <f>SUM(Table2[[#This Row],[Feed Africa ]:[Improve Quality Of Life ]])</f>
        <v>525791.84251482727</v>
      </c>
      <c r="AE1454" s="16" t="b">
        <f>Table2[[#This Row],[Total HI5]]=Table2[[#This Row],[Approved Amount_UA Equivalent]]</f>
        <v>1</v>
      </c>
      <c r="AF1454" s="24">
        <v>41</v>
      </c>
      <c r="AG1454" s="20" t="str">
        <f t="shared" si="379"/>
        <v>ISP and Investment Project</v>
      </c>
      <c r="AH1454" s="24" t="str">
        <f>VLOOKUP(Table2[[#This Row],[SAP Code]],[25]DATA!$A:$G,7,FALSE)</f>
        <v xml:space="preserve">Investment Lending </v>
      </c>
      <c r="AI1454" s="20" t="str">
        <f t="shared" si="380"/>
        <v>Infrastructure</v>
      </c>
      <c r="AJ1454" s="25" t="s">
        <v>157</v>
      </c>
      <c r="AK1454" s="25" t="s">
        <v>2220</v>
      </c>
      <c r="AL1454" s="23" t="str" cm="1">
        <f t="array" ref="AL1454">_xlfn.SWITCH(AK1454,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54" s="26">
        <v>1</v>
      </c>
      <c r="AN1454" s="25" t="str">
        <f t="shared" si="388"/>
        <v>Sovereign</v>
      </c>
      <c r="AO1454" s="27">
        <v>0.33333333333333331</v>
      </c>
      <c r="AP1454" s="23">
        <f>Table2[[#This Row],[Approved Amount_UA Equivalent]]/1000000</f>
        <v>0.52579184251482725</v>
      </c>
      <c r="AQ1454" s="19">
        <f t="shared" si="381"/>
        <v>0.69974481569243274</v>
      </c>
      <c r="AR1454" s="23" t="str">
        <f t="shared" si="382"/>
        <v>1-10</v>
      </c>
      <c r="AS1454" s="23" t="str">
        <f t="shared" si="383"/>
        <v>1-20</v>
      </c>
      <c r="AT1454" s="23" t="str">
        <f t="shared" si="384"/>
        <v>1-40</v>
      </c>
      <c r="AU1454" s="23" t="str">
        <f t="shared" si="385"/>
        <v>&lt;1-50 Mn</v>
      </c>
      <c r="AV1454" s="23">
        <f>Table2[[#This Row],[Amount]]</f>
        <v>750000</v>
      </c>
      <c r="AW1454" s="23" t="str">
        <f t="shared" si="386"/>
        <v>Jul 2021</v>
      </c>
      <c r="AX1454" s="28">
        <f>IFERROR(VLOOKUP(Table2[[#This Row],[SAP Code]],[26]_16!A:B,2,FALSE),0)</f>
        <v>0</v>
      </c>
      <c r="AY1454" s="28">
        <f>IFERROR(VLOOKUP(Table2[[#This Row],[SAP Code]],[26]_16!D:E,2,FALSE)/ 1000000, 0)</f>
        <v>0</v>
      </c>
      <c r="AZ1454" s="28">
        <f>IFERROR(VLOOKUP(Table2[[#This Row],[SAP Code]],[26]_16!G:H,2,FALSE)/ 1000000, 0)</f>
        <v>0</v>
      </c>
      <c r="BA1454" s="28">
        <f>IFERROR(VLOOKUP(Table2[[#This Row],[SAP Code]],[26]_16!J:K,2,FALSE)/ 1000000, 0)</f>
        <v>0</v>
      </c>
      <c r="BB1454" s="28">
        <f>IFERROR(VLOOKUP(Table2[[#This Row],[SAP Code]],[26]_16!M:N,2,FALSE)/ 1000000, 0)</f>
        <v>0</v>
      </c>
      <c r="BC1454" s="28">
        <f>IFERROR(VLOOKUP(Table2[[#This Row],[SAP Code]],[26]_16!P:Q,2,FALSE),0)</f>
        <v>0</v>
      </c>
      <c r="BD1454" s="28">
        <f>IFERROR(VLOOKUP(Table2[[#This Row],[SAP Code]],[26]_16!S:T,2,FALSE),0)</f>
        <v>0</v>
      </c>
      <c r="BE1454" s="28">
        <f>IFERROR(VLOOKUP(Table2[[#This Row],[SAP Code]],[26]_16!V:W,2,FALSE)/ 1000000, 0)</f>
        <v>0</v>
      </c>
      <c r="BF1454" s="28">
        <f>IFERROR(VLOOKUP(Table2[[#This Row],[SAP Code]],[26]_16!Y:Z,2,FALSE)/ 1000000, 0)</f>
        <v>0</v>
      </c>
      <c r="BG1454" s="28" t="str">
        <f>IFERROR(VLOOKUP(Table2[[#This Row],[SAP Code]],[26]port!$A:$AD,30,FALSE),"unknown")</f>
        <v>OnGo</v>
      </c>
      <c r="BH1454" s="29" t="str">
        <f t="shared" si="387"/>
        <v>Ongoing</v>
      </c>
      <c r="BI1454" s="16"/>
    </row>
    <row r="1455" spans="1:61" ht="17.100000000000001" customHeight="1">
      <c r="A1455" s="16" t="s">
        <v>158</v>
      </c>
      <c r="B1455" s="16" t="s">
        <v>4949</v>
      </c>
      <c r="C1455" s="16" t="s">
        <v>4955</v>
      </c>
      <c r="D1455" s="16" t="s">
        <v>4951</v>
      </c>
      <c r="E1455" s="18">
        <v>44382</v>
      </c>
      <c r="F1455" s="16" t="s">
        <v>2480</v>
      </c>
      <c r="G1455" s="16" t="s">
        <v>2220</v>
      </c>
      <c r="H1455" s="16" t="s">
        <v>81</v>
      </c>
      <c r="I1455" s="16" t="s">
        <v>155</v>
      </c>
      <c r="J1455" s="16" t="s">
        <v>2463</v>
      </c>
      <c r="K1455" s="16" t="s">
        <v>69</v>
      </c>
      <c r="L1455" s="16" t="s">
        <v>85</v>
      </c>
      <c r="M1455" s="19">
        <v>2340000</v>
      </c>
      <c r="N1455" s="19">
        <v>2340000</v>
      </c>
      <c r="O1455" s="20" t="s">
        <v>4952</v>
      </c>
      <c r="P1455" s="21">
        <v>5900155016561</v>
      </c>
      <c r="Q1455" s="20" t="s">
        <v>72</v>
      </c>
      <c r="R1455" s="16" t="str">
        <f t="shared" si="377"/>
        <v>ADF Including TSF</v>
      </c>
      <c r="S1455" s="16" t="str">
        <f t="shared" si="376"/>
        <v>A</v>
      </c>
      <c r="T1455" s="16" t="str">
        <f t="shared" si="391"/>
        <v>ADF Countries</v>
      </c>
      <c r="U1455" s="16" t="str">
        <f t="shared" si="378"/>
        <v>Transition States</v>
      </c>
      <c r="V1455" s="22" t="str">
        <f>IF(ISNUMBER(MATCH(A1455, {"Gabon","Sudan","Niger","Mali","Burkina Faso","Guinea"}, 0)), "De Facto Countries", "Non-De Facto Countries")</f>
        <v>De Facto Countries</v>
      </c>
      <c r="W1455" s="16" t="str">
        <f t="shared" si="389"/>
        <v>East</v>
      </c>
      <c r="X1455" s="16" t="str">
        <f t="shared" si="390"/>
        <v>Agriculture</v>
      </c>
      <c r="Y1455" s="23">
        <f>Table2[[#This Row],[Approved Amount_UA Equivalent]]</f>
        <v>2340000</v>
      </c>
      <c r="AD1455" s="23">
        <f>SUM(Table2[[#This Row],[Feed Africa ]:[Improve Quality Of Life ]])</f>
        <v>2340000</v>
      </c>
      <c r="AE1455" s="16" t="b">
        <f>Table2[[#This Row],[Total HI5]]=Table2[[#This Row],[Approved Amount_UA Equivalent]]</f>
        <v>1</v>
      </c>
      <c r="AF1455" s="24">
        <v>41</v>
      </c>
      <c r="AG1455" s="20" t="str">
        <f t="shared" si="379"/>
        <v>ISP and Investment Project</v>
      </c>
      <c r="AH1455" s="24" t="str">
        <f>VLOOKUP(Table2[[#This Row],[SAP Code]],[25]DATA!$A:$G,7,FALSE)</f>
        <v xml:space="preserve">Investment Lending </v>
      </c>
      <c r="AI1455" s="20" t="str">
        <f t="shared" si="380"/>
        <v>Infrastructure</v>
      </c>
      <c r="AJ1455" s="25" t="s">
        <v>157</v>
      </c>
      <c r="AK1455" s="25" t="s">
        <v>2220</v>
      </c>
      <c r="AL1455" s="23" t="str" cm="1">
        <f t="array" ref="AL1455">_xlfn.SWITCH(AK1455,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55" s="26">
        <v>1</v>
      </c>
      <c r="AN1455" s="25" t="str">
        <f t="shared" si="388"/>
        <v>Sovereign</v>
      </c>
      <c r="AO1455" s="27">
        <v>0.33333333333333331</v>
      </c>
      <c r="AP1455" s="23">
        <f>Table2[[#This Row],[Approved Amount_UA Equivalent]]/1000000</f>
        <v>2.34</v>
      </c>
      <c r="AQ1455" s="19">
        <f t="shared" si="381"/>
        <v>3.1141656000000002</v>
      </c>
      <c r="AR1455" s="23" t="str">
        <f t="shared" si="382"/>
        <v>1-10</v>
      </c>
      <c r="AS1455" s="23" t="str">
        <f t="shared" si="383"/>
        <v>1-20</v>
      </c>
      <c r="AT1455" s="23" t="str">
        <f t="shared" si="384"/>
        <v>1-40</v>
      </c>
      <c r="AU1455" s="23" t="str">
        <f t="shared" si="385"/>
        <v>&lt;1-50 Mn</v>
      </c>
      <c r="AV1455" s="23">
        <f>Table2[[#This Row],[Amount]]</f>
        <v>2340000</v>
      </c>
      <c r="AW1455" s="23" t="str">
        <f t="shared" si="386"/>
        <v>Jul 2021</v>
      </c>
      <c r="AX1455" s="28">
        <f>IFERROR(VLOOKUP(Table2[[#This Row],[SAP Code]],[26]_16!A:B,2,FALSE),0)</f>
        <v>0</v>
      </c>
      <c r="AY1455" s="28">
        <f>IFERROR(VLOOKUP(Table2[[#This Row],[SAP Code]],[26]_16!D:E,2,FALSE)/ 1000000, 0)</f>
        <v>0</v>
      </c>
      <c r="AZ1455" s="28">
        <f>IFERROR(VLOOKUP(Table2[[#This Row],[SAP Code]],[26]_16!G:H,2,FALSE)/ 1000000, 0)</f>
        <v>0</v>
      </c>
      <c r="BA1455" s="28">
        <f>IFERROR(VLOOKUP(Table2[[#This Row],[SAP Code]],[26]_16!J:K,2,FALSE)/ 1000000, 0)</f>
        <v>0</v>
      </c>
      <c r="BB1455" s="28">
        <f>IFERROR(VLOOKUP(Table2[[#This Row],[SAP Code]],[26]_16!M:N,2,FALSE)/ 1000000, 0)</f>
        <v>0</v>
      </c>
      <c r="BC1455" s="28">
        <f>IFERROR(VLOOKUP(Table2[[#This Row],[SAP Code]],[26]_16!P:Q,2,FALSE),0)</f>
        <v>0</v>
      </c>
      <c r="BD1455" s="28">
        <f>IFERROR(VLOOKUP(Table2[[#This Row],[SAP Code]],[26]_16!S:T,2,FALSE),0)</f>
        <v>0</v>
      </c>
      <c r="BE1455" s="28">
        <f>IFERROR(VLOOKUP(Table2[[#This Row],[SAP Code]],[26]_16!V:W,2,FALSE)/ 1000000, 0)</f>
        <v>0</v>
      </c>
      <c r="BF1455" s="28">
        <f>IFERROR(VLOOKUP(Table2[[#This Row],[SAP Code]],[26]_16!Y:Z,2,FALSE)/ 1000000, 0)</f>
        <v>0</v>
      </c>
      <c r="BG1455" s="28" t="str">
        <f>IFERROR(VLOOKUP(Table2[[#This Row],[SAP Code]],[26]port!$A:$AD,30,FALSE),"unknown")</f>
        <v>OnGo</v>
      </c>
      <c r="BH1455" s="29" t="str">
        <f t="shared" si="387"/>
        <v>Ongoing</v>
      </c>
      <c r="BI1455" s="16"/>
    </row>
    <row r="1456" spans="1:61" ht="17.100000000000001" customHeight="1">
      <c r="A1456" s="16" t="s">
        <v>281</v>
      </c>
      <c r="B1456" s="16" t="s">
        <v>4956</v>
      </c>
      <c r="C1456" s="16" t="s">
        <v>4957</v>
      </c>
      <c r="D1456" s="16" t="s">
        <v>4958</v>
      </c>
      <c r="E1456" s="18">
        <v>44384</v>
      </c>
      <c r="F1456" s="16" t="s">
        <v>285</v>
      </c>
      <c r="G1456" s="16" t="s">
        <v>2220</v>
      </c>
      <c r="H1456" s="16" t="s">
        <v>81</v>
      </c>
      <c r="I1456" s="16" t="s">
        <v>155</v>
      </c>
      <c r="J1456" s="16" t="s">
        <v>83</v>
      </c>
      <c r="K1456" s="16" t="s">
        <v>69</v>
      </c>
      <c r="L1456" s="16" t="s">
        <v>85</v>
      </c>
      <c r="M1456" s="19">
        <v>33250000</v>
      </c>
      <c r="N1456" s="19">
        <v>33250000</v>
      </c>
      <c r="O1456" s="20" t="s">
        <v>4959</v>
      </c>
      <c r="P1456" s="21">
        <v>2100155041055</v>
      </c>
      <c r="Q1456" s="20" t="s">
        <v>87</v>
      </c>
      <c r="R1456" s="16" t="str">
        <f t="shared" si="377"/>
        <v>ADF Including TSF</v>
      </c>
      <c r="S1456" s="16" t="str">
        <f t="shared" si="376"/>
        <v>A</v>
      </c>
      <c r="T1456" s="16" t="str">
        <f t="shared" si="391"/>
        <v>ADF Countries</v>
      </c>
      <c r="U1456" s="16" t="str">
        <f t="shared" si="378"/>
        <v>Non-Transition States</v>
      </c>
      <c r="V1456" s="22" t="str">
        <f>IF(ISNUMBER(MATCH(A1456, {"Gabon","Sudan","Niger","Mali","Burkina Faso","Guinea"}, 0)), "De Facto Countries", "Non-De Facto Countries")</f>
        <v>Non-De Facto Countries</v>
      </c>
      <c r="W1456" s="16" t="str">
        <f t="shared" si="389"/>
        <v>East</v>
      </c>
      <c r="X1456" s="16" t="str">
        <f t="shared" si="390"/>
        <v>Agriculture</v>
      </c>
      <c r="Y1456" s="23">
        <f>Table2[[#This Row],[Approved Amount_UA Equivalent]]</f>
        <v>33250000</v>
      </c>
      <c r="AD1456" s="23">
        <f>SUM(Table2[[#This Row],[Feed Africa ]:[Improve Quality Of Life ]])</f>
        <v>33250000</v>
      </c>
      <c r="AE1456" s="16" t="b">
        <f>Table2[[#This Row],[Total HI5]]=Table2[[#This Row],[Approved Amount_UA Equivalent]]</f>
        <v>1</v>
      </c>
      <c r="AF1456" s="24">
        <v>41</v>
      </c>
      <c r="AG1456" s="20" t="str">
        <f t="shared" si="379"/>
        <v>ISP and Investment Project</v>
      </c>
      <c r="AH1456" s="24" t="str">
        <f>VLOOKUP(Table2[[#This Row],[SAP Code]],[25]DATA!$A:$G,7,FALSE)</f>
        <v xml:space="preserve">Investment Lending </v>
      </c>
      <c r="AI1456" s="20" t="str">
        <f t="shared" si="380"/>
        <v>Infrastructure</v>
      </c>
      <c r="AJ1456" s="25" t="s">
        <v>157</v>
      </c>
      <c r="AK1456" s="25" t="s">
        <v>2220</v>
      </c>
      <c r="AL1456" s="23" t="str" cm="1">
        <f t="array" ref="AL1456">_xlfn.SWITCH(AK1456,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56" s="26">
        <v>1</v>
      </c>
      <c r="AN1456" s="25" t="str">
        <f t="shared" si="388"/>
        <v>Sovereign</v>
      </c>
      <c r="AO1456" s="27">
        <v>1</v>
      </c>
      <c r="AP1456" s="23">
        <f>Table2[[#This Row],[Approved Amount_UA Equivalent]]/1000000</f>
        <v>33.25</v>
      </c>
      <c r="AQ1456" s="19">
        <f t="shared" si="381"/>
        <v>44.250430000000001</v>
      </c>
      <c r="AR1456" s="23" t="str">
        <f t="shared" si="382"/>
        <v>31-40</v>
      </c>
      <c r="AS1456" s="23" t="str">
        <f t="shared" si="383"/>
        <v>21-40</v>
      </c>
      <c r="AT1456" s="23" t="str">
        <f t="shared" si="384"/>
        <v>1-40</v>
      </c>
      <c r="AU1456" s="23" t="str">
        <f t="shared" si="385"/>
        <v>&lt;1-50 Mn</v>
      </c>
      <c r="AV1456" s="23">
        <f>Table2[[#This Row],[Amount]]</f>
        <v>33250000</v>
      </c>
      <c r="AW1456" s="23" t="str">
        <f t="shared" si="386"/>
        <v>Jul 2021</v>
      </c>
      <c r="AX1456" s="28">
        <f>IFERROR(VLOOKUP(Table2[[#This Row],[SAP Code]],[26]_16!A:B,2,FALSE),0)</f>
        <v>0</v>
      </c>
      <c r="AY1456" s="28">
        <f>IFERROR(VLOOKUP(Table2[[#This Row],[SAP Code]],[26]_16!D:E,2,FALSE)/ 1000000, 0)</f>
        <v>0</v>
      </c>
      <c r="AZ1456" s="28">
        <f>IFERROR(VLOOKUP(Table2[[#This Row],[SAP Code]],[26]_16!G:H,2,FALSE)/ 1000000, 0)</f>
        <v>0</v>
      </c>
      <c r="BA1456" s="28">
        <f>IFERROR(VLOOKUP(Table2[[#This Row],[SAP Code]],[26]_16!J:K,2,FALSE)/ 1000000, 0)</f>
        <v>0</v>
      </c>
      <c r="BB1456" s="28">
        <f>IFERROR(VLOOKUP(Table2[[#This Row],[SAP Code]],[26]_16!M:N,2,FALSE)/ 1000000, 0)</f>
        <v>0</v>
      </c>
      <c r="BC1456" s="28">
        <f>IFERROR(VLOOKUP(Table2[[#This Row],[SAP Code]],[26]_16!P:Q,2,FALSE),0)</f>
        <v>0</v>
      </c>
      <c r="BD1456" s="28">
        <f>IFERROR(VLOOKUP(Table2[[#This Row],[SAP Code]],[26]_16!S:T,2,FALSE),0)</f>
        <v>0</v>
      </c>
      <c r="BE1456" s="28">
        <f>IFERROR(VLOOKUP(Table2[[#This Row],[SAP Code]],[26]_16!V:W,2,FALSE)/ 1000000, 0)</f>
        <v>0.70478584</v>
      </c>
      <c r="BF1456" s="28">
        <f>IFERROR(VLOOKUP(Table2[[#This Row],[SAP Code]],[26]_16!Y:Z,2,FALSE)/ 1000000, 0)</f>
        <v>0</v>
      </c>
      <c r="BG1456" s="28" t="str">
        <f>IFERROR(VLOOKUP(Table2[[#This Row],[SAP Code]],[26]port!$A:$AD,30,FALSE),"unknown")</f>
        <v>OnGo</v>
      </c>
      <c r="BH1456" s="29" t="str">
        <f t="shared" si="387"/>
        <v>Ongoing</v>
      </c>
      <c r="BI1456" s="16"/>
    </row>
    <row r="1457" spans="1:61" ht="17.100000000000001" customHeight="1">
      <c r="A1457" s="16" t="s">
        <v>181</v>
      </c>
      <c r="B1457" s="16" t="s">
        <v>4960</v>
      </c>
      <c r="C1457" s="16" t="s">
        <v>4961</v>
      </c>
      <c r="D1457" s="16" t="s">
        <v>4962</v>
      </c>
      <c r="E1457" s="18">
        <v>44384</v>
      </c>
      <c r="F1457" s="16" t="s">
        <v>185</v>
      </c>
      <c r="G1457" s="16" t="s">
        <v>255</v>
      </c>
      <c r="H1457" s="16" t="s">
        <v>81</v>
      </c>
      <c r="I1457" s="16" t="s">
        <v>250</v>
      </c>
      <c r="J1457" s="16" t="s">
        <v>179</v>
      </c>
      <c r="K1457" s="16" t="s">
        <v>84</v>
      </c>
      <c r="L1457" s="16" t="s">
        <v>70</v>
      </c>
      <c r="M1457" s="19">
        <v>20000000</v>
      </c>
      <c r="N1457" s="19">
        <v>14021115.800395396</v>
      </c>
      <c r="O1457" s="20" t="s">
        <v>4963</v>
      </c>
      <c r="P1457" s="21">
        <v>2000200005010</v>
      </c>
      <c r="Q1457" s="20" t="s">
        <v>87</v>
      </c>
      <c r="R1457" s="16" t="str">
        <f t="shared" si="377"/>
        <v>ADB Public</v>
      </c>
      <c r="S1457" s="16" t="str">
        <f t="shared" si="376"/>
        <v>K</v>
      </c>
      <c r="T1457" s="16" t="str">
        <f t="shared" si="391"/>
        <v>ADB Countries</v>
      </c>
      <c r="U1457" s="16" t="str">
        <f t="shared" si="378"/>
        <v>Non-Transition States</v>
      </c>
      <c r="V1457" s="22" t="str">
        <f>IF(ISNUMBER(MATCH(A1457, {"Gabon","Sudan","Niger","Mali","Burkina Faso","Guinea"}, 0)), "De Facto Countries", "Non-De Facto Countries")</f>
        <v>Non-De Facto Countries</v>
      </c>
      <c r="W1457" s="16" t="str">
        <f t="shared" si="389"/>
        <v>East</v>
      </c>
      <c r="X1457" s="16" t="str">
        <f t="shared" si="390"/>
        <v>Multi-Sector</v>
      </c>
      <c r="Y1457" s="23">
        <f>Table2[[#This Row],[Approved Amount_UA Equivalent]]/5</f>
        <v>2804223.1600790792</v>
      </c>
      <c r="Z1457" s="23">
        <f>Table2[[#This Row],[Approved Amount_UA Equivalent]]/5</f>
        <v>2804223.1600790792</v>
      </c>
      <c r="AA1457" s="23">
        <f>Table2[[#This Row],[Approved Amount_UA Equivalent]]/5</f>
        <v>2804223.1600790792</v>
      </c>
      <c r="AB1457" s="23">
        <f>Table2[[#This Row],[Approved Amount_UA Equivalent]]/5</f>
        <v>2804223.1600790792</v>
      </c>
      <c r="AC1457" s="23">
        <f>Table2[[#This Row],[Approved Amount_UA Equivalent]]/5</f>
        <v>2804223.1600790792</v>
      </c>
      <c r="AD1457" s="23">
        <f>SUM(Table2[[#This Row],[Feed Africa ]:[Improve Quality Of Life ]])</f>
        <v>14021115.800395396</v>
      </c>
      <c r="AE1457" s="16" t="b">
        <f>Table2[[#This Row],[Total HI5]]=Table2[[#This Row],[Approved Amount_UA Equivalent]]</f>
        <v>1</v>
      </c>
      <c r="AF1457" s="24">
        <v>20</v>
      </c>
      <c r="AG1457" s="20" t="str">
        <f t="shared" si="379"/>
        <v>Policy and Result Based Op</v>
      </c>
      <c r="AH1457" s="24" t="str">
        <f>VLOOKUP(Table2[[#This Row],[SAP Code]],[25]DATA!$A:$G,7,FALSE)</f>
        <v>PBO</v>
      </c>
      <c r="AI1457" s="20" t="str">
        <f t="shared" si="380"/>
        <v>Policy-Based Lending</v>
      </c>
      <c r="AJ1457" s="25" t="s">
        <v>254</v>
      </c>
      <c r="AK1457" s="25" t="s">
        <v>255</v>
      </c>
      <c r="AL1457" s="23" t="str" cm="1">
        <f t="array" ref="AL1457">_xlfn.SWITCH(AK1457,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57" s="26">
        <v>1</v>
      </c>
      <c r="AN1457" s="25" t="str">
        <f t="shared" si="388"/>
        <v>Sovereign</v>
      </c>
      <c r="AO1457" s="27">
        <v>1</v>
      </c>
      <c r="AP1457" s="23">
        <f>Table2[[#This Row],[Approved Amount_UA Equivalent]]/1000000</f>
        <v>14.021115800395396</v>
      </c>
      <c r="AQ1457" s="19">
        <f t="shared" si="381"/>
        <v>18.659861751798207</v>
      </c>
      <c r="AR1457" s="23" t="str">
        <f t="shared" si="382"/>
        <v>11-20</v>
      </c>
      <c r="AS1457" s="23" t="str">
        <f t="shared" si="383"/>
        <v>1-20</v>
      </c>
      <c r="AT1457" s="23" t="str">
        <f t="shared" si="384"/>
        <v>1-40</v>
      </c>
      <c r="AU1457" s="23" t="str">
        <f t="shared" si="385"/>
        <v>&lt;1-50 Mn</v>
      </c>
      <c r="AV1457" s="23">
        <f>Table2[[#This Row],[Amount]]</f>
        <v>20000000</v>
      </c>
      <c r="AW1457" s="23" t="str">
        <f t="shared" si="386"/>
        <v>Jul 2021</v>
      </c>
      <c r="AX1457" s="28">
        <f>IFERROR(VLOOKUP(Table2[[#This Row],[SAP Code]],[26]_16!A:B,2,FALSE),0)</f>
        <v>0</v>
      </c>
      <c r="AY1457" s="28">
        <f>IFERROR(VLOOKUP(Table2[[#This Row],[SAP Code]],[26]_16!D:E,2,FALSE)/ 1000000, 0)</f>
        <v>0</v>
      </c>
      <c r="AZ1457" s="28">
        <f>IFERROR(VLOOKUP(Table2[[#This Row],[SAP Code]],[26]_16!G:H,2,FALSE)/ 1000000, 0)</f>
        <v>0</v>
      </c>
      <c r="BA1457" s="28">
        <f>IFERROR(VLOOKUP(Table2[[#This Row],[SAP Code]],[26]_16!J:K,2,FALSE)/ 1000000, 0)</f>
        <v>0</v>
      </c>
      <c r="BB1457" s="28">
        <f>IFERROR(VLOOKUP(Table2[[#This Row],[SAP Code]],[26]_16!M:N,2,FALSE)/ 1000000, 0)</f>
        <v>0</v>
      </c>
      <c r="BC1457" s="28">
        <f>IFERROR(VLOOKUP(Table2[[#This Row],[SAP Code]],[26]_16!P:Q,2,FALSE),0)</f>
        <v>0</v>
      </c>
      <c r="BD1457" s="28">
        <f>IFERROR(VLOOKUP(Table2[[#This Row],[SAP Code]],[26]_16!S:T,2,FALSE),0)</f>
        <v>14.139657940000001</v>
      </c>
      <c r="BE1457" s="28">
        <f>IFERROR(VLOOKUP(Table2[[#This Row],[SAP Code]],[26]_16!V:W,2,FALSE)/ 1000000, 0)</f>
        <v>0</v>
      </c>
      <c r="BF1457" s="28">
        <f>IFERROR(VLOOKUP(Table2[[#This Row],[SAP Code]],[26]_16!Y:Z,2,FALSE)/ 1000000, 0)</f>
        <v>0</v>
      </c>
      <c r="BG1457" s="28" t="str">
        <f>IFERROR(VLOOKUP(Table2[[#This Row],[SAP Code]],[26]port!$A:$AD,30,FALSE),"unknown")</f>
        <v>COMP</v>
      </c>
      <c r="BH1457" s="29" t="str">
        <f t="shared" si="387"/>
        <v>Number of operations completed out of the net approved of that year</v>
      </c>
      <c r="BI1457" s="16"/>
    </row>
    <row r="1458" spans="1:61" ht="17.100000000000001" customHeight="1">
      <c r="A1458" s="16" t="s">
        <v>281</v>
      </c>
      <c r="B1458" s="16" t="s">
        <v>4964</v>
      </c>
      <c r="C1458" s="16" t="s">
        <v>4965</v>
      </c>
      <c r="D1458" s="16" t="s">
        <v>4966</v>
      </c>
      <c r="E1458" s="18">
        <v>44384</v>
      </c>
      <c r="F1458" s="16" t="s">
        <v>285</v>
      </c>
      <c r="G1458" s="16" t="s">
        <v>90</v>
      </c>
      <c r="H1458" s="16" t="s">
        <v>81</v>
      </c>
      <c r="I1458" s="16" t="s">
        <v>82</v>
      </c>
      <c r="J1458" s="16" t="s">
        <v>83</v>
      </c>
      <c r="K1458" s="16" t="s">
        <v>69</v>
      </c>
      <c r="L1458" s="16" t="s">
        <v>85</v>
      </c>
      <c r="M1458" s="19">
        <v>50000000</v>
      </c>
      <c r="N1458" s="19">
        <v>50000000</v>
      </c>
      <c r="O1458" s="20" t="s">
        <v>4967</v>
      </c>
      <c r="P1458" s="21">
        <v>2100155041053</v>
      </c>
      <c r="Q1458" s="20" t="s">
        <v>87</v>
      </c>
      <c r="R1458" s="16" t="str">
        <f t="shared" si="377"/>
        <v>ADF Including TSF</v>
      </c>
      <c r="S1458" s="16" t="str">
        <f t="shared" si="376"/>
        <v>F</v>
      </c>
      <c r="T1458" s="16" t="str">
        <f t="shared" si="391"/>
        <v>ADF Countries</v>
      </c>
      <c r="U1458" s="16" t="str">
        <f t="shared" si="378"/>
        <v>Non-Transition States</v>
      </c>
      <c r="V1458" s="22" t="str">
        <f>IF(ISNUMBER(MATCH(A1458, {"Gabon","Sudan","Niger","Mali","Burkina Faso","Guinea"}, 0)), "De Facto Countries", "Non-De Facto Countries")</f>
        <v>Non-De Facto Countries</v>
      </c>
      <c r="W1458" s="16" t="str">
        <f t="shared" si="389"/>
        <v>East</v>
      </c>
      <c r="X1458" s="16" t="str">
        <f t="shared" si="390"/>
        <v>Power</v>
      </c>
      <c r="Y1458" s="23"/>
      <c r="Z1458" s="23">
        <f>Table2[[#This Row],[Approved Amount_UA Equivalent]]</f>
        <v>50000000</v>
      </c>
      <c r="AD1458" s="23">
        <f>SUM(Table2[[#This Row],[Feed Africa ]:[Improve Quality Of Life ]])</f>
        <v>50000000</v>
      </c>
      <c r="AE1458" s="16" t="b">
        <f>Table2[[#This Row],[Total HI5]]=Table2[[#This Row],[Approved Amount_UA Equivalent]]</f>
        <v>1</v>
      </c>
      <c r="AF1458" s="24">
        <v>41</v>
      </c>
      <c r="AG1458" s="20" t="str">
        <f t="shared" si="379"/>
        <v>ISP and Investment Project</v>
      </c>
      <c r="AH1458" s="24" t="str">
        <f>VLOOKUP(Table2[[#This Row],[SAP Code]],[25]DATA!$A:$G,7,FALSE)</f>
        <v xml:space="preserve">Investment Lending </v>
      </c>
      <c r="AI1458" s="20" t="str">
        <f t="shared" si="380"/>
        <v>Infrastructure</v>
      </c>
      <c r="AJ1458" s="25" t="s">
        <v>89</v>
      </c>
      <c r="AK1458" s="25" t="s">
        <v>90</v>
      </c>
      <c r="AL1458" s="23" t="str" cm="1">
        <f t="array" ref="AL1458">_xlfn.SWITCH(AK1458,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58" s="26">
        <v>1</v>
      </c>
      <c r="AN1458" s="25" t="str">
        <f t="shared" si="388"/>
        <v>Sovereign</v>
      </c>
      <c r="AO1458" s="27">
        <v>1</v>
      </c>
      <c r="AP1458" s="23">
        <f>Table2[[#This Row],[Approved Amount_UA Equivalent]]/1000000</f>
        <v>50</v>
      </c>
      <c r="AQ1458" s="19">
        <f t="shared" si="381"/>
        <v>66.542000000000002</v>
      </c>
      <c r="AR1458" s="23" t="str">
        <f t="shared" si="382"/>
        <v>41-50</v>
      </c>
      <c r="AS1458" s="23" t="str">
        <f t="shared" si="383"/>
        <v>41-60</v>
      </c>
      <c r="AT1458" s="23" t="str">
        <f t="shared" si="384"/>
        <v>41-80</v>
      </c>
      <c r="AU1458" s="23" t="str">
        <f t="shared" si="385"/>
        <v>&lt;1-50 Mn</v>
      </c>
      <c r="AV1458" s="23">
        <f>Table2[[#This Row],[Amount]]</f>
        <v>50000000</v>
      </c>
      <c r="AW1458" s="23" t="str">
        <f t="shared" si="386"/>
        <v>Jul 2021</v>
      </c>
      <c r="AX1458" s="28">
        <f>IFERROR(VLOOKUP(Table2[[#This Row],[SAP Code]],[26]_16!A:B,2,FALSE),0)</f>
        <v>0</v>
      </c>
      <c r="AY1458" s="28">
        <f>IFERROR(VLOOKUP(Table2[[#This Row],[SAP Code]],[26]_16!D:E,2,FALSE)/ 1000000, 0)</f>
        <v>0</v>
      </c>
      <c r="AZ1458" s="28">
        <f>IFERROR(VLOOKUP(Table2[[#This Row],[SAP Code]],[26]_16!G:H,2,FALSE)/ 1000000, 0)</f>
        <v>0</v>
      </c>
      <c r="BA1458" s="28">
        <f>IFERROR(VLOOKUP(Table2[[#This Row],[SAP Code]],[26]_16!J:K,2,FALSE)/ 1000000, 0)</f>
        <v>0</v>
      </c>
      <c r="BB1458" s="28">
        <f>IFERROR(VLOOKUP(Table2[[#This Row],[SAP Code]],[26]_16!M:N,2,FALSE)/ 1000000, 0)</f>
        <v>0</v>
      </c>
      <c r="BC1458" s="28">
        <f>IFERROR(VLOOKUP(Table2[[#This Row],[SAP Code]],[26]_16!P:Q,2,FALSE),0)</f>
        <v>0</v>
      </c>
      <c r="BD1458" s="28">
        <f>IFERROR(VLOOKUP(Table2[[#This Row],[SAP Code]],[26]_16!S:T,2,FALSE),0)</f>
        <v>0</v>
      </c>
      <c r="BE1458" s="28">
        <f>IFERROR(VLOOKUP(Table2[[#This Row],[SAP Code]],[26]_16!V:W,2,FALSE)/ 1000000, 0)</f>
        <v>0</v>
      </c>
      <c r="BF1458" s="28">
        <f>IFERROR(VLOOKUP(Table2[[#This Row],[SAP Code]],[26]_16!Y:Z,2,FALSE)/ 1000000, 0)</f>
        <v>0</v>
      </c>
      <c r="BG1458" s="28" t="str">
        <f>IFERROR(VLOOKUP(Table2[[#This Row],[SAP Code]],[26]port!$A:$AD,30,FALSE),"unknown")</f>
        <v>OnGo</v>
      </c>
      <c r="BH1458" s="29" t="str">
        <f t="shared" si="387"/>
        <v>Ongoing</v>
      </c>
      <c r="BI1458" s="16"/>
    </row>
    <row r="1459" spans="1:61" ht="17.100000000000001" customHeight="1">
      <c r="A1459" s="16" t="s">
        <v>365</v>
      </c>
      <c r="B1459" s="16" t="s">
        <v>4964</v>
      </c>
      <c r="C1459" s="16" t="s">
        <v>4968</v>
      </c>
      <c r="D1459" s="16" t="s">
        <v>4966</v>
      </c>
      <c r="E1459" s="18">
        <v>44384</v>
      </c>
      <c r="F1459" s="16" t="s">
        <v>367</v>
      </c>
      <c r="G1459" s="16" t="s">
        <v>90</v>
      </c>
      <c r="H1459" s="16" t="s">
        <v>81</v>
      </c>
      <c r="I1459" s="16" t="s">
        <v>82</v>
      </c>
      <c r="J1459" s="16" t="s">
        <v>83</v>
      </c>
      <c r="K1459" s="16" t="s">
        <v>69</v>
      </c>
      <c r="L1459" s="16" t="s">
        <v>85</v>
      </c>
      <c r="M1459" s="19">
        <v>10000000</v>
      </c>
      <c r="N1459" s="19">
        <v>10000000</v>
      </c>
      <c r="O1459" s="20" t="s">
        <v>4969</v>
      </c>
      <c r="P1459" s="21">
        <v>2100155041054</v>
      </c>
      <c r="Q1459" s="20" t="s">
        <v>87</v>
      </c>
      <c r="R1459" s="16" t="str">
        <f t="shared" si="377"/>
        <v>ADF Including TSF</v>
      </c>
      <c r="S1459" s="16" t="str">
        <f t="shared" si="376"/>
        <v>F</v>
      </c>
      <c r="T1459" s="16" t="str">
        <f t="shared" si="391"/>
        <v>ADF Countries</v>
      </c>
      <c r="U1459" s="16" t="str">
        <f t="shared" si="378"/>
        <v>Transition States</v>
      </c>
      <c r="V1459" s="22" t="str">
        <f>IF(ISNUMBER(MATCH(A1459, {"Gabon","Sudan","Niger","Mali","Burkina Faso","Guinea"}, 0)), "De Facto Countries", "Non-De Facto Countries")</f>
        <v>Non-De Facto Countries</v>
      </c>
      <c r="W1459" s="16" t="str">
        <f t="shared" si="389"/>
        <v>East</v>
      </c>
      <c r="X1459" s="16" t="str">
        <f t="shared" si="390"/>
        <v>Power</v>
      </c>
      <c r="Y1459" s="23"/>
      <c r="Z1459" s="23">
        <f>Table2[[#This Row],[Approved Amount_UA Equivalent]]</f>
        <v>10000000</v>
      </c>
      <c r="AD1459" s="23">
        <f>SUM(Table2[[#This Row],[Feed Africa ]:[Improve Quality Of Life ]])</f>
        <v>10000000</v>
      </c>
      <c r="AE1459" s="16" t="b">
        <f>Table2[[#This Row],[Total HI5]]=Table2[[#This Row],[Approved Amount_UA Equivalent]]</f>
        <v>1</v>
      </c>
      <c r="AF1459" s="24">
        <v>41</v>
      </c>
      <c r="AG1459" s="20" t="str">
        <f t="shared" si="379"/>
        <v>ISP and Investment Project</v>
      </c>
      <c r="AH1459" s="24" t="e">
        <f>VLOOKUP(Table2[[#This Row],[SAP Code]],[25]DATA!$A:$G,7,FALSE)</f>
        <v>#N/A</v>
      </c>
      <c r="AI1459" s="20" t="str">
        <f t="shared" si="380"/>
        <v>Infrastructure</v>
      </c>
      <c r="AJ1459" s="25" t="s">
        <v>89</v>
      </c>
      <c r="AK1459" s="25" t="s">
        <v>90</v>
      </c>
      <c r="AL1459" s="23" t="str" cm="1">
        <f t="array" ref="AL1459">_xlfn.SWITCH(AK1459,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59" s="26">
        <v>1</v>
      </c>
      <c r="AN1459" s="25" t="str">
        <f t="shared" si="388"/>
        <v>Sovereign</v>
      </c>
      <c r="AO1459" s="27">
        <v>1</v>
      </c>
      <c r="AP1459" s="23">
        <f>Table2[[#This Row],[Approved Amount_UA Equivalent]]/1000000</f>
        <v>10</v>
      </c>
      <c r="AQ1459" s="19">
        <f t="shared" si="381"/>
        <v>13.308400000000001</v>
      </c>
      <c r="AR1459" s="23" t="str">
        <f t="shared" si="382"/>
        <v>1-10</v>
      </c>
      <c r="AS1459" s="23" t="str">
        <f t="shared" si="383"/>
        <v>1-20</v>
      </c>
      <c r="AT1459" s="23" t="str">
        <f t="shared" si="384"/>
        <v>1-40</v>
      </c>
      <c r="AU1459" s="23" t="str">
        <f t="shared" si="385"/>
        <v>&lt;1-50 Mn</v>
      </c>
      <c r="AV1459" s="23">
        <f>Table2[[#This Row],[Amount]]</f>
        <v>10000000</v>
      </c>
      <c r="AW1459" s="23" t="str">
        <f t="shared" si="386"/>
        <v>Jul 2021</v>
      </c>
      <c r="AX1459" s="28">
        <f>IFERROR(VLOOKUP(Table2[[#This Row],[SAP Code]],[26]_16!A:B,2,FALSE),0)</f>
        <v>0</v>
      </c>
      <c r="AY1459" s="28">
        <f>IFERROR(VLOOKUP(Table2[[#This Row],[SAP Code]],[26]_16!D:E,2,FALSE)/ 1000000, 0)</f>
        <v>0</v>
      </c>
      <c r="AZ1459" s="28">
        <f>IFERROR(VLOOKUP(Table2[[#This Row],[SAP Code]],[26]_16!G:H,2,FALSE)/ 1000000, 0)</f>
        <v>0</v>
      </c>
      <c r="BA1459" s="28">
        <f>IFERROR(VLOOKUP(Table2[[#This Row],[SAP Code]],[26]_16!J:K,2,FALSE)/ 1000000, 0)</f>
        <v>0</v>
      </c>
      <c r="BB1459" s="28">
        <f>IFERROR(VLOOKUP(Table2[[#This Row],[SAP Code]],[26]_16!M:N,2,FALSE)/ 1000000, 0)</f>
        <v>0</v>
      </c>
      <c r="BC1459" s="28">
        <f>IFERROR(VLOOKUP(Table2[[#This Row],[SAP Code]],[26]_16!P:Q,2,FALSE),0)</f>
        <v>0</v>
      </c>
      <c r="BD1459" s="28">
        <f>IFERROR(VLOOKUP(Table2[[#This Row],[SAP Code]],[26]_16!S:T,2,FALSE),0)</f>
        <v>0</v>
      </c>
      <c r="BE1459" s="28">
        <f>IFERROR(VLOOKUP(Table2[[#This Row],[SAP Code]],[26]_16!V:W,2,FALSE)/ 1000000, 0)</f>
        <v>4.5758529999999999E-2</v>
      </c>
      <c r="BF1459" s="28">
        <f>IFERROR(VLOOKUP(Table2[[#This Row],[SAP Code]],[26]_16!Y:Z,2,FALSE)/ 1000000, 0)</f>
        <v>4.7264239999999999E-2</v>
      </c>
      <c r="BG1459" s="28" t="str">
        <f>IFERROR(VLOOKUP(Table2[[#This Row],[SAP Code]],[26]port!$A:$AD,30,FALSE),"unknown")</f>
        <v>OnGo</v>
      </c>
      <c r="BH1459" s="29" t="str">
        <f t="shared" si="387"/>
        <v>Ongoing</v>
      </c>
      <c r="BI1459" s="16"/>
    </row>
    <row r="1460" spans="1:61" ht="17.100000000000001" customHeight="1">
      <c r="A1460" s="16" t="s">
        <v>164</v>
      </c>
      <c r="B1460" s="16" t="s">
        <v>4970</v>
      </c>
      <c r="C1460" s="16" t="s">
        <v>4971</v>
      </c>
      <c r="D1460" s="16" t="s">
        <v>4972</v>
      </c>
      <c r="E1460" s="18">
        <v>44385</v>
      </c>
      <c r="F1460" s="16" t="s">
        <v>787</v>
      </c>
      <c r="G1460" s="16" t="s">
        <v>74</v>
      </c>
      <c r="H1460" s="16" t="s">
        <v>101</v>
      </c>
      <c r="I1460" s="16" t="s">
        <v>155</v>
      </c>
      <c r="J1460" s="16" t="s">
        <v>2463</v>
      </c>
      <c r="K1460" s="16" t="s">
        <v>69</v>
      </c>
      <c r="L1460" s="16" t="s">
        <v>85</v>
      </c>
      <c r="M1460" s="19">
        <v>30000000</v>
      </c>
      <c r="N1460" s="19">
        <v>30000000</v>
      </c>
      <c r="O1460" s="20" t="s">
        <v>4973</v>
      </c>
      <c r="P1460" s="21">
        <v>5900155016566</v>
      </c>
      <c r="Q1460" s="20" t="s">
        <v>72</v>
      </c>
      <c r="R1460" s="16" t="str">
        <f t="shared" si="377"/>
        <v>ADF Including TSF</v>
      </c>
      <c r="S1460" s="16" t="str">
        <f t="shared" si="376"/>
        <v>A</v>
      </c>
      <c r="T1460" s="16" t="str">
        <f t="shared" si="391"/>
        <v>ADF Countries</v>
      </c>
      <c r="U1460" s="16" t="str">
        <f t="shared" si="378"/>
        <v>Transition States</v>
      </c>
      <c r="V1460" s="22" t="str">
        <f>IF(ISNUMBER(MATCH(A1460, {"Gabon","Sudan","Niger","Mali","Burkina Faso","Guinea"}, 0)), "De Facto Countries", "Non-De Facto Countries")</f>
        <v>Non-De Facto Countries</v>
      </c>
      <c r="W1460" s="16" t="str">
        <f t="shared" si="389"/>
        <v>South</v>
      </c>
      <c r="X1460" s="16" t="str">
        <f t="shared" si="390"/>
        <v>Agriculture</v>
      </c>
      <c r="Y1460" s="23">
        <f>Table2[[#This Row],[Approved Amount_UA Equivalent]]</f>
        <v>30000000</v>
      </c>
      <c r="AD1460" s="23">
        <f>SUM(Table2[[#This Row],[Feed Africa ]:[Improve Quality Of Life ]])</f>
        <v>30000000</v>
      </c>
      <c r="AE1460" s="16" t="b">
        <f>Table2[[#This Row],[Total HI5]]=Table2[[#This Row],[Approved Amount_UA Equivalent]]</f>
        <v>1</v>
      </c>
      <c r="AF1460" s="24">
        <v>41</v>
      </c>
      <c r="AG1460" s="20" t="str">
        <f t="shared" si="379"/>
        <v>ISP and Investment Project</v>
      </c>
      <c r="AH1460" s="24" t="str">
        <f>VLOOKUP(Table2[[#This Row],[SAP Code]],[25]DATA!$A:$G,7,FALSE)</f>
        <v xml:space="preserve">Investment Lending </v>
      </c>
      <c r="AI1460" s="20" t="str">
        <f t="shared" si="380"/>
        <v>Infrastructure</v>
      </c>
      <c r="AJ1460" s="25" t="s">
        <v>157</v>
      </c>
      <c r="AK1460" s="25" t="s">
        <v>74</v>
      </c>
      <c r="AL1460" s="23" t="str" cm="1">
        <f t="array" ref="AL1460">_xlfn.SWITCH(AK1460,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60" s="26">
        <v>1</v>
      </c>
      <c r="AN1460" s="25" t="str">
        <f t="shared" si="388"/>
        <v>Sovereign</v>
      </c>
      <c r="AO1460" s="27">
        <v>1</v>
      </c>
      <c r="AP1460" s="23">
        <f>Table2[[#This Row],[Approved Amount_UA Equivalent]]/1000000</f>
        <v>30</v>
      </c>
      <c r="AQ1460" s="19">
        <f t="shared" si="381"/>
        <v>39.925199999999997</v>
      </c>
      <c r="AR1460" s="23" t="str">
        <f t="shared" si="382"/>
        <v>21-30</v>
      </c>
      <c r="AS1460" s="23" t="str">
        <f t="shared" si="383"/>
        <v>21-40</v>
      </c>
      <c r="AT1460" s="23" t="str">
        <f t="shared" si="384"/>
        <v>1-40</v>
      </c>
      <c r="AU1460" s="23" t="str">
        <f t="shared" si="385"/>
        <v>&lt;1-50 Mn</v>
      </c>
      <c r="AV1460" s="23">
        <f>Table2[[#This Row],[Amount]]</f>
        <v>30000000</v>
      </c>
      <c r="AW1460" s="23" t="str">
        <f t="shared" si="386"/>
        <v>Jul 2021</v>
      </c>
      <c r="AX1460" s="28">
        <f>IFERROR(VLOOKUP(Table2[[#This Row],[SAP Code]],[26]_16!A:B,2,FALSE),0)</f>
        <v>0</v>
      </c>
      <c r="AY1460" s="28">
        <f>IFERROR(VLOOKUP(Table2[[#This Row],[SAP Code]],[26]_16!D:E,2,FALSE)/ 1000000, 0)</f>
        <v>0</v>
      </c>
      <c r="AZ1460" s="28">
        <f>IFERROR(VLOOKUP(Table2[[#This Row],[SAP Code]],[26]_16!G:H,2,FALSE)/ 1000000, 0)</f>
        <v>0</v>
      </c>
      <c r="BA1460" s="28">
        <f>IFERROR(VLOOKUP(Table2[[#This Row],[SAP Code]],[26]_16!J:K,2,FALSE)/ 1000000, 0)</f>
        <v>0</v>
      </c>
      <c r="BB1460" s="28">
        <f>IFERROR(VLOOKUP(Table2[[#This Row],[SAP Code]],[26]_16!M:N,2,FALSE)/ 1000000, 0)</f>
        <v>0</v>
      </c>
      <c r="BC1460" s="28">
        <f>IFERROR(VLOOKUP(Table2[[#This Row],[SAP Code]],[26]_16!P:Q,2,FALSE),0)</f>
        <v>0</v>
      </c>
      <c r="BD1460" s="28">
        <f>IFERROR(VLOOKUP(Table2[[#This Row],[SAP Code]],[26]_16!S:T,2,FALSE),0)</f>
        <v>0</v>
      </c>
      <c r="BE1460" s="28">
        <f>IFERROR(VLOOKUP(Table2[[#This Row],[SAP Code]],[26]_16!V:W,2,FALSE)/ 1000000, 0)</f>
        <v>2.3409296900000007</v>
      </c>
      <c r="BF1460" s="28">
        <f>IFERROR(VLOOKUP(Table2[[#This Row],[SAP Code]],[26]_16!Y:Z,2,FALSE)/ 1000000, 0)</f>
        <v>3.7275939700000005</v>
      </c>
      <c r="BG1460" s="28" t="str">
        <f>IFERROR(VLOOKUP(Table2[[#This Row],[SAP Code]],[26]port!$A:$AD,30,FALSE),"unknown")</f>
        <v>OnGo</v>
      </c>
      <c r="BH1460" s="29" t="str">
        <f t="shared" si="387"/>
        <v>Ongoing</v>
      </c>
      <c r="BI1460" s="16"/>
    </row>
    <row r="1461" spans="1:61" ht="17.100000000000001" customHeight="1">
      <c r="A1461" s="16" t="s">
        <v>189</v>
      </c>
      <c r="B1461" s="16" t="s">
        <v>4974</v>
      </c>
      <c r="C1461" s="16" t="s">
        <v>4975</v>
      </c>
      <c r="D1461" s="16" t="s">
        <v>4976</v>
      </c>
      <c r="E1461" s="18">
        <v>44391</v>
      </c>
      <c r="F1461" s="16" t="s">
        <v>724</v>
      </c>
      <c r="G1461" s="16" t="s">
        <v>115</v>
      </c>
      <c r="H1461" s="37" t="s">
        <v>194</v>
      </c>
      <c r="I1461" s="16" t="s">
        <v>250</v>
      </c>
      <c r="J1461" s="16" t="s">
        <v>179</v>
      </c>
      <c r="K1461" s="16" t="s">
        <v>84</v>
      </c>
      <c r="L1461" s="16" t="s">
        <v>195</v>
      </c>
      <c r="M1461" s="19">
        <v>60000000</v>
      </c>
      <c r="N1461" s="19">
        <v>49987919.58610002</v>
      </c>
      <c r="O1461" s="20" t="s">
        <v>4977</v>
      </c>
      <c r="P1461" s="21">
        <v>2000200005011</v>
      </c>
      <c r="Q1461" s="20" t="s">
        <v>87</v>
      </c>
      <c r="R1461" s="16" t="str">
        <f t="shared" si="377"/>
        <v>ADB Public</v>
      </c>
      <c r="S1461" s="16" t="str">
        <f t="shared" si="376"/>
        <v>K</v>
      </c>
      <c r="T1461" s="16" t="str">
        <f t="shared" si="391"/>
        <v>ADB Countries</v>
      </c>
      <c r="U1461" s="16" t="str">
        <f t="shared" si="378"/>
        <v>Non-Transition States</v>
      </c>
      <c r="V1461" s="22" t="str">
        <f>IF(ISNUMBER(MATCH(A1461, {"Gabon","Sudan","Niger","Mali","Burkina Faso","Guinea"}, 0)), "De Facto Countries", "Non-De Facto Countries")</f>
        <v>Non-De Facto Countries</v>
      </c>
      <c r="W1461" s="16" t="str">
        <f t="shared" si="389"/>
        <v>North</v>
      </c>
      <c r="X1461" s="16" t="str">
        <f t="shared" si="390"/>
        <v>Multi-Sector</v>
      </c>
      <c r="Y1461" s="23">
        <f>Table2[[#This Row],[Approved Amount_UA Equivalent]]/5</f>
        <v>9997583.9172200039</v>
      </c>
      <c r="Z1461" s="23">
        <f>Table2[[#This Row],[Approved Amount_UA Equivalent]]/5</f>
        <v>9997583.9172200039</v>
      </c>
      <c r="AA1461" s="23">
        <f>Table2[[#This Row],[Approved Amount_UA Equivalent]]/5</f>
        <v>9997583.9172200039</v>
      </c>
      <c r="AB1461" s="23">
        <f>Table2[[#This Row],[Approved Amount_UA Equivalent]]/5</f>
        <v>9997583.9172200039</v>
      </c>
      <c r="AC1461" s="23">
        <f>Table2[[#This Row],[Approved Amount_UA Equivalent]]/5</f>
        <v>9997583.9172200039</v>
      </c>
      <c r="AD1461" s="23">
        <f>SUM(Table2[[#This Row],[Feed Africa ]:[Improve Quality Of Life ]])</f>
        <v>49987919.58610002</v>
      </c>
      <c r="AE1461" s="16" t="b">
        <f>Table2[[#This Row],[Total HI5]]=Table2[[#This Row],[Approved Amount_UA Equivalent]]</f>
        <v>1</v>
      </c>
      <c r="AF1461" s="24">
        <v>21</v>
      </c>
      <c r="AG1461" s="20" t="str">
        <f t="shared" si="379"/>
        <v>Policy and Result Based Op</v>
      </c>
      <c r="AH1461" s="24" t="str">
        <f>VLOOKUP(Table2[[#This Row],[SAP Code]],[25]DATA!$A:$G,7,FALSE)</f>
        <v>PBO</v>
      </c>
      <c r="AI1461" s="20" t="str">
        <f t="shared" si="380"/>
        <v>Policy-Based Lending</v>
      </c>
      <c r="AJ1461" s="25" t="s">
        <v>254</v>
      </c>
      <c r="AK1461" s="25" t="s">
        <v>115</v>
      </c>
      <c r="AL1461" s="23" t="str" cm="1">
        <f t="array" ref="AL1461">_xlfn.SWITCH(AK1461,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61" s="26">
        <v>1</v>
      </c>
      <c r="AN1461" s="25" t="str">
        <f t="shared" si="388"/>
        <v>Sovereign</v>
      </c>
      <c r="AO1461" s="27">
        <v>1</v>
      </c>
      <c r="AP1461" s="23">
        <f>Table2[[#This Row],[Approved Amount_UA Equivalent]]/1000000</f>
        <v>49.98791958610002</v>
      </c>
      <c r="AQ1461" s="19">
        <f t="shared" si="381"/>
        <v>66.525922901965345</v>
      </c>
      <c r="AR1461" s="23" t="str">
        <f t="shared" si="382"/>
        <v>41-50</v>
      </c>
      <c r="AS1461" s="23" t="str">
        <f t="shared" si="383"/>
        <v>41-60</v>
      </c>
      <c r="AT1461" s="23" t="str">
        <f t="shared" si="384"/>
        <v>41-80</v>
      </c>
      <c r="AU1461" s="23" t="str">
        <f t="shared" si="385"/>
        <v>&lt;1-50 Mn</v>
      </c>
      <c r="AV1461" s="23">
        <f>Table2[[#This Row],[Amount]]</f>
        <v>60000000</v>
      </c>
      <c r="AW1461" s="23" t="str">
        <f t="shared" si="386"/>
        <v>Jul 2021</v>
      </c>
      <c r="AX1461" s="28">
        <f>IFERROR(VLOOKUP(Table2[[#This Row],[SAP Code]],[26]_16!A:B,2,FALSE),0)</f>
        <v>0</v>
      </c>
      <c r="AY1461" s="28">
        <f>IFERROR(VLOOKUP(Table2[[#This Row],[SAP Code]],[26]_16!D:E,2,FALSE)/ 1000000, 0)</f>
        <v>0</v>
      </c>
      <c r="AZ1461" s="28">
        <f>IFERROR(VLOOKUP(Table2[[#This Row],[SAP Code]],[26]_16!G:H,2,FALSE)/ 1000000, 0)</f>
        <v>0</v>
      </c>
      <c r="BA1461" s="28">
        <f>IFERROR(VLOOKUP(Table2[[#This Row],[SAP Code]],[26]_16!J:K,2,FALSE)/ 1000000, 0)</f>
        <v>0</v>
      </c>
      <c r="BB1461" s="28">
        <f>IFERROR(VLOOKUP(Table2[[#This Row],[SAP Code]],[26]_16!M:N,2,FALSE)/ 1000000, 0)</f>
        <v>0</v>
      </c>
      <c r="BC1461" s="28">
        <f>IFERROR(VLOOKUP(Table2[[#This Row],[SAP Code]],[26]_16!P:Q,2,FALSE),0)</f>
        <v>0</v>
      </c>
      <c r="BD1461" s="28">
        <f>IFERROR(VLOOKUP(Table2[[#This Row],[SAP Code]],[26]_16!S:T,2,FALSE),0)</f>
        <v>48.370323200000001</v>
      </c>
      <c r="BE1461" s="28">
        <f>IFERROR(VLOOKUP(Table2[[#This Row],[SAP Code]],[26]_16!V:W,2,FALSE)/ 1000000, 0)</f>
        <v>0</v>
      </c>
      <c r="BF1461" s="28">
        <f>IFERROR(VLOOKUP(Table2[[#This Row],[SAP Code]],[26]_16!Y:Z,2,FALSE)/ 1000000, 0)</f>
        <v>0</v>
      </c>
      <c r="BG1461" s="28" t="str">
        <f>IFERROR(VLOOKUP(Table2[[#This Row],[SAP Code]],[26]port!$A:$AD,30,FALSE),"unknown")</f>
        <v>OnGo</v>
      </c>
      <c r="BH1461" s="29" t="str">
        <f t="shared" si="387"/>
        <v>Ongoing</v>
      </c>
      <c r="BI1461" s="16"/>
    </row>
    <row r="1462" spans="1:61" ht="17.100000000000001" customHeight="1">
      <c r="A1462" s="16" t="s">
        <v>141</v>
      </c>
      <c r="B1462" s="16" t="s">
        <v>4978</v>
      </c>
      <c r="C1462" s="16" t="s">
        <v>4979</v>
      </c>
      <c r="D1462" s="16" t="s">
        <v>4980</v>
      </c>
      <c r="E1462" s="18">
        <v>44392</v>
      </c>
      <c r="F1462" s="16" t="s">
        <v>4981</v>
      </c>
      <c r="G1462" s="16" t="s">
        <v>2055</v>
      </c>
      <c r="H1462" s="16" t="s">
        <v>101</v>
      </c>
      <c r="I1462" s="16" t="s">
        <v>82</v>
      </c>
      <c r="J1462" s="16" t="s">
        <v>83</v>
      </c>
      <c r="K1462" s="16" t="s">
        <v>69</v>
      </c>
      <c r="L1462" s="16" t="s">
        <v>85</v>
      </c>
      <c r="M1462" s="19">
        <v>714000</v>
      </c>
      <c r="N1462" s="19">
        <v>714000</v>
      </c>
      <c r="O1462" s="20" t="s">
        <v>4982</v>
      </c>
      <c r="P1462" s="21">
        <v>2100155041061</v>
      </c>
      <c r="Q1462" s="20" t="s">
        <v>72</v>
      </c>
      <c r="R1462" s="16" t="str">
        <f t="shared" si="377"/>
        <v>ADF Including TSF</v>
      </c>
      <c r="S1462" s="16" t="str">
        <f t="shared" si="376"/>
        <v>F</v>
      </c>
      <c r="T1462" s="16" t="str">
        <f t="shared" si="391"/>
        <v>Multinational</v>
      </c>
      <c r="U1462" s="16" t="str">
        <f t="shared" si="378"/>
        <v>Multinational</v>
      </c>
      <c r="V1462" s="22" t="str">
        <f>IF(ISNUMBER(MATCH(A1462, {"Gabon","Sudan","Niger","Mali","Burkina Faso","Guinea"}, 0)), "De Facto Countries", "Non-De Facto Countries")</f>
        <v>Non-De Facto Countries</v>
      </c>
      <c r="W1462" s="16" t="str">
        <f t="shared" si="389"/>
        <v>Multi</v>
      </c>
      <c r="X1462" s="16" t="str">
        <f t="shared" si="390"/>
        <v>Power</v>
      </c>
      <c r="Y1462" s="23"/>
      <c r="Z1462" s="23">
        <f>Table2[[#This Row],[Approved Amount_UA Equivalent]]</f>
        <v>714000</v>
      </c>
      <c r="AD1462" s="23">
        <f>SUM(Table2[[#This Row],[Feed Africa ]:[Improve Quality Of Life ]])</f>
        <v>714000</v>
      </c>
      <c r="AE1462" s="16" t="b">
        <f>Table2[[#This Row],[Total HI5]]=Table2[[#This Row],[Approved Amount_UA Equivalent]]</f>
        <v>1</v>
      </c>
      <c r="AF1462" s="24">
        <v>41</v>
      </c>
      <c r="AG1462" s="20" t="str">
        <f t="shared" si="379"/>
        <v>ISP and Investment Project</v>
      </c>
      <c r="AH1462" s="24" t="str">
        <f>VLOOKUP(Table2[[#This Row],[SAP Code]],[25]DATA!$A:$G,7,FALSE)</f>
        <v>Institutional support</v>
      </c>
      <c r="AI1462" s="20" t="str">
        <f t="shared" si="380"/>
        <v>Infrastructure</v>
      </c>
      <c r="AJ1462" s="25" t="s">
        <v>89</v>
      </c>
      <c r="AK1462" s="25" t="s">
        <v>2055</v>
      </c>
      <c r="AL1462" s="23" t="str" cm="1">
        <f t="array" ref="AL1462">_xlfn.SWITCH(AK1462,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62" s="26">
        <v>1</v>
      </c>
      <c r="AN1462" s="25" t="str">
        <f t="shared" si="388"/>
        <v>Sovereign</v>
      </c>
      <c r="AO1462" s="27">
        <v>1</v>
      </c>
      <c r="AP1462" s="23">
        <f>Table2[[#This Row],[Approved Amount_UA Equivalent]]/1000000</f>
        <v>0.71399999999999997</v>
      </c>
      <c r="AQ1462" s="19">
        <f t="shared" si="381"/>
        <v>0.95021975999999997</v>
      </c>
      <c r="AR1462" s="23" t="str">
        <f t="shared" si="382"/>
        <v>1-10</v>
      </c>
      <c r="AS1462" s="23" t="str">
        <f t="shared" si="383"/>
        <v>1-20</v>
      </c>
      <c r="AT1462" s="23" t="str">
        <f t="shared" si="384"/>
        <v>1-40</v>
      </c>
      <c r="AU1462" s="23" t="str">
        <f t="shared" si="385"/>
        <v>&lt;1-50 Mn</v>
      </c>
      <c r="AV1462" s="23">
        <f>Table2[[#This Row],[Amount]]</f>
        <v>714000</v>
      </c>
      <c r="AW1462" s="23" t="str">
        <f t="shared" si="386"/>
        <v>Jul 2021</v>
      </c>
      <c r="AX1462" s="28">
        <f>IFERROR(VLOOKUP(Table2[[#This Row],[SAP Code]],[26]_16!A:B,2,FALSE),0)</f>
        <v>0</v>
      </c>
      <c r="AY1462" s="28">
        <f>IFERROR(VLOOKUP(Table2[[#This Row],[SAP Code]],[26]_16!D:E,2,FALSE)/ 1000000, 0)</f>
        <v>0</v>
      </c>
      <c r="AZ1462" s="28">
        <f>IFERROR(VLOOKUP(Table2[[#This Row],[SAP Code]],[26]_16!G:H,2,FALSE)/ 1000000, 0)</f>
        <v>0</v>
      </c>
      <c r="BA1462" s="28">
        <f>IFERROR(VLOOKUP(Table2[[#This Row],[SAP Code]],[26]_16!J:K,2,FALSE)/ 1000000, 0)</f>
        <v>0</v>
      </c>
      <c r="BB1462" s="28">
        <f>IFERROR(VLOOKUP(Table2[[#This Row],[SAP Code]],[26]_16!M:N,2,FALSE)/ 1000000, 0)</f>
        <v>0</v>
      </c>
      <c r="BC1462" s="28">
        <f>IFERROR(VLOOKUP(Table2[[#This Row],[SAP Code]],[26]_16!P:Q,2,FALSE),0)</f>
        <v>0</v>
      </c>
      <c r="BD1462" s="28">
        <f>IFERROR(VLOOKUP(Table2[[#This Row],[SAP Code]],[26]_16!S:T,2,FALSE),0)</f>
        <v>0</v>
      </c>
      <c r="BE1462" s="28">
        <f>IFERROR(VLOOKUP(Table2[[#This Row],[SAP Code]],[26]_16!V:W,2,FALSE)/ 1000000, 0)</f>
        <v>0</v>
      </c>
      <c r="BF1462" s="28">
        <f>IFERROR(VLOOKUP(Table2[[#This Row],[SAP Code]],[26]_16!Y:Z,2,FALSE)/ 1000000, 0)</f>
        <v>0</v>
      </c>
      <c r="BG1462" s="28" t="str">
        <f>IFERROR(VLOOKUP(Table2[[#This Row],[SAP Code]],[26]port!$A:$AD,30,FALSE),"unknown")</f>
        <v>APVD</v>
      </c>
      <c r="BH1462" s="29" t="str">
        <f t="shared" si="387"/>
        <v>Ongoing</v>
      </c>
      <c r="BI1462" s="16"/>
    </row>
    <row r="1463" spans="1:61" ht="17.100000000000001" customHeight="1">
      <c r="A1463" s="16" t="s">
        <v>141</v>
      </c>
      <c r="B1463" s="16" t="s">
        <v>4983</v>
      </c>
      <c r="C1463" s="16" t="s">
        <v>4984</v>
      </c>
      <c r="D1463" s="16" t="s">
        <v>4985</v>
      </c>
      <c r="E1463" s="18">
        <v>44392</v>
      </c>
      <c r="F1463" s="16" t="s">
        <v>1195</v>
      </c>
      <c r="G1463" s="16" t="s">
        <v>2055</v>
      </c>
      <c r="H1463" s="16" t="s">
        <v>101</v>
      </c>
      <c r="I1463" s="16" t="s">
        <v>82</v>
      </c>
      <c r="J1463" s="16" t="s">
        <v>83</v>
      </c>
      <c r="K1463" s="16" t="s">
        <v>69</v>
      </c>
      <c r="L1463" s="16" t="s">
        <v>85</v>
      </c>
      <c r="M1463" s="19">
        <v>1100000</v>
      </c>
      <c r="N1463" s="19">
        <v>1100000</v>
      </c>
      <c r="O1463" s="20" t="s">
        <v>4986</v>
      </c>
      <c r="P1463" s="21">
        <v>2100155041058</v>
      </c>
      <c r="Q1463" s="20" t="s">
        <v>72</v>
      </c>
      <c r="R1463" s="16" t="str">
        <f t="shared" si="377"/>
        <v>ADF Including TSF</v>
      </c>
      <c r="S1463" s="16" t="str">
        <f t="shared" si="376"/>
        <v>F</v>
      </c>
      <c r="T1463" s="16" t="str">
        <f t="shared" si="391"/>
        <v>Multinational</v>
      </c>
      <c r="U1463" s="16" t="str">
        <f t="shared" si="378"/>
        <v>Multinational</v>
      </c>
      <c r="V1463" s="22" t="str">
        <f>IF(ISNUMBER(MATCH(A1463, {"Gabon","Sudan","Niger","Mali","Burkina Faso","Guinea"}, 0)), "De Facto Countries", "Non-De Facto Countries")</f>
        <v>Non-De Facto Countries</v>
      </c>
      <c r="W1463" s="16" t="str">
        <f t="shared" si="389"/>
        <v>Multi</v>
      </c>
      <c r="X1463" s="16" t="str">
        <f t="shared" si="390"/>
        <v>Power</v>
      </c>
      <c r="Y1463" s="23"/>
      <c r="Z1463" s="23">
        <f>Table2[[#This Row],[Approved Amount_UA Equivalent]]</f>
        <v>1100000</v>
      </c>
      <c r="AD1463" s="23">
        <f>SUM(Table2[[#This Row],[Feed Africa ]:[Improve Quality Of Life ]])</f>
        <v>1100000</v>
      </c>
      <c r="AE1463" s="16" t="b">
        <f>Table2[[#This Row],[Total HI5]]=Table2[[#This Row],[Approved Amount_UA Equivalent]]</f>
        <v>1</v>
      </c>
      <c r="AF1463" s="24">
        <v>41</v>
      </c>
      <c r="AG1463" s="20" t="str">
        <f t="shared" si="379"/>
        <v>ISP and Investment Project</v>
      </c>
      <c r="AH1463" s="24" t="str">
        <f>VLOOKUP(Table2[[#This Row],[SAP Code]],[25]DATA!$A:$G,7,FALSE)</f>
        <v>Institutional support</v>
      </c>
      <c r="AI1463" s="20" t="str">
        <f t="shared" si="380"/>
        <v>Infrastructure</v>
      </c>
      <c r="AJ1463" s="25" t="s">
        <v>89</v>
      </c>
      <c r="AK1463" s="25" t="s">
        <v>2055</v>
      </c>
      <c r="AL1463" s="23" t="str" cm="1">
        <f t="array" ref="AL1463">_xlfn.SWITCH(AK1463,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63" s="26">
        <v>1</v>
      </c>
      <c r="AN1463" s="25" t="str">
        <f t="shared" si="388"/>
        <v>Sovereign</v>
      </c>
      <c r="AO1463" s="27">
        <v>1</v>
      </c>
      <c r="AP1463" s="23">
        <f>Table2[[#This Row],[Approved Amount_UA Equivalent]]/1000000</f>
        <v>1.1000000000000001</v>
      </c>
      <c r="AQ1463" s="19">
        <f t="shared" si="381"/>
        <v>1.463924</v>
      </c>
      <c r="AR1463" s="23" t="str">
        <f t="shared" si="382"/>
        <v>1-10</v>
      </c>
      <c r="AS1463" s="23" t="str">
        <f t="shared" si="383"/>
        <v>1-20</v>
      </c>
      <c r="AT1463" s="23" t="str">
        <f t="shared" si="384"/>
        <v>1-40</v>
      </c>
      <c r="AU1463" s="23" t="str">
        <f t="shared" si="385"/>
        <v>&lt;1-50 Mn</v>
      </c>
      <c r="AV1463" s="23">
        <f>Table2[[#This Row],[Amount]]</f>
        <v>1100000</v>
      </c>
      <c r="AW1463" s="23" t="str">
        <f t="shared" si="386"/>
        <v>Jul 2021</v>
      </c>
      <c r="AX1463" s="28">
        <f>IFERROR(VLOOKUP(Table2[[#This Row],[SAP Code]],[26]_16!A:B,2,FALSE),0)</f>
        <v>0</v>
      </c>
      <c r="AY1463" s="28">
        <f>IFERROR(VLOOKUP(Table2[[#This Row],[SAP Code]],[26]_16!D:E,2,FALSE)/ 1000000, 0)</f>
        <v>0</v>
      </c>
      <c r="AZ1463" s="28">
        <f>IFERROR(VLOOKUP(Table2[[#This Row],[SAP Code]],[26]_16!G:H,2,FALSE)/ 1000000, 0)</f>
        <v>0</v>
      </c>
      <c r="BA1463" s="28">
        <f>IFERROR(VLOOKUP(Table2[[#This Row],[SAP Code]],[26]_16!J:K,2,FALSE)/ 1000000, 0)</f>
        <v>0</v>
      </c>
      <c r="BB1463" s="28">
        <f>IFERROR(VLOOKUP(Table2[[#This Row],[SAP Code]],[26]_16!M:N,2,FALSE)/ 1000000, 0)</f>
        <v>0</v>
      </c>
      <c r="BC1463" s="28">
        <f>IFERROR(VLOOKUP(Table2[[#This Row],[SAP Code]],[26]_16!P:Q,2,FALSE),0)</f>
        <v>0</v>
      </c>
      <c r="BD1463" s="28">
        <f>IFERROR(VLOOKUP(Table2[[#This Row],[SAP Code]],[26]_16!S:T,2,FALSE),0)</f>
        <v>0</v>
      </c>
      <c r="BE1463" s="28">
        <f>IFERROR(VLOOKUP(Table2[[#This Row],[SAP Code]],[26]_16!V:W,2,FALSE)/ 1000000, 0)</f>
        <v>7.117192E-2</v>
      </c>
      <c r="BF1463" s="28">
        <f>IFERROR(VLOOKUP(Table2[[#This Row],[SAP Code]],[26]_16!Y:Z,2,FALSE)/ 1000000, 0)</f>
        <v>2.1135790000000002E-2</v>
      </c>
      <c r="BG1463" s="28" t="str">
        <f>IFERROR(VLOOKUP(Table2[[#This Row],[SAP Code]],[26]port!$A:$AD,30,FALSE),"unknown")</f>
        <v>OnGo</v>
      </c>
      <c r="BH1463" s="29" t="str">
        <f t="shared" si="387"/>
        <v>Ongoing</v>
      </c>
      <c r="BI1463" s="16"/>
    </row>
    <row r="1464" spans="1:61" ht="17.100000000000001" customHeight="1">
      <c r="A1464" s="38" t="s">
        <v>1006</v>
      </c>
      <c r="B1464" s="16" t="s">
        <v>4987</v>
      </c>
      <c r="C1464" s="16" t="s">
        <v>4988</v>
      </c>
      <c r="D1464" s="16" t="s">
        <v>4989</v>
      </c>
      <c r="E1464" s="18">
        <v>44393</v>
      </c>
      <c r="F1464" s="16" t="s">
        <v>1049</v>
      </c>
      <c r="G1464" s="16" t="s">
        <v>107</v>
      </c>
      <c r="H1464" s="37" t="s">
        <v>194</v>
      </c>
      <c r="I1464" s="16" t="s">
        <v>102</v>
      </c>
      <c r="J1464" s="16" t="s">
        <v>103</v>
      </c>
      <c r="K1464" s="16" t="s">
        <v>618</v>
      </c>
      <c r="L1464" s="16" t="s">
        <v>195</v>
      </c>
      <c r="M1464" s="19">
        <v>10000000</v>
      </c>
      <c r="N1464" s="19">
        <v>8331319.9310166705</v>
      </c>
      <c r="O1464" s="20" t="s">
        <v>4990</v>
      </c>
      <c r="P1464" s="21">
        <v>2000130021331</v>
      </c>
      <c r="Q1464" s="20" t="s">
        <v>87</v>
      </c>
      <c r="R1464" s="16" t="str">
        <f t="shared" si="377"/>
        <v>ADB Private</v>
      </c>
      <c r="S1464" s="16" t="str">
        <f t="shared" ref="S1464:S1527" si="392">MID(O1464, 6,1)</f>
        <v>H</v>
      </c>
      <c r="T1464" s="16" t="str">
        <f t="shared" si="391"/>
        <v>ADF Countries</v>
      </c>
      <c r="U1464" s="16" t="str">
        <f t="shared" si="378"/>
        <v>Non-Transition States</v>
      </c>
      <c r="V1464" s="22" t="str">
        <f>IF(ISNUMBER(MATCH(A1464, {"Gabon","Sudan","Niger","Mali","Burkina Faso","Guinea"}, 0)), "De Facto Countries", "Non-De Facto Countries")</f>
        <v>Non-De Facto Countries</v>
      </c>
      <c r="W1464" s="16" t="str">
        <f t="shared" si="389"/>
        <v>North</v>
      </c>
      <c r="X1464" s="16" t="str">
        <f t="shared" si="390"/>
        <v>Finance</v>
      </c>
      <c r="Y1464" s="23"/>
      <c r="AA1464" s="23">
        <f>Table2[[#This Row],[Approved Amount_UA Equivalent]]</f>
        <v>8331319.9310166705</v>
      </c>
      <c r="AD1464" s="23">
        <f>SUM(Table2[[#This Row],[Feed Africa ]:[Improve Quality Of Life ]])</f>
        <v>8331319.9310166705</v>
      </c>
      <c r="AE1464" s="16" t="b">
        <f>Table2[[#This Row],[Total HI5]]=Table2[[#This Row],[Approved Amount_UA Equivalent]]</f>
        <v>1</v>
      </c>
      <c r="AF1464" s="24">
        <v>11</v>
      </c>
      <c r="AG1464" s="20" t="str">
        <f t="shared" si="379"/>
        <v>Line of Credit</v>
      </c>
      <c r="AH1464" s="24" t="str">
        <f>VLOOKUP(Table2[[#This Row],[SAP Code]],[25]DATA!$A:$G,7,FALSE)</f>
        <v>Line of Credit</v>
      </c>
      <c r="AI1464" s="20" t="str">
        <f t="shared" si="380"/>
        <v>Other Investment</v>
      </c>
      <c r="AJ1464" s="25" t="s">
        <v>106</v>
      </c>
      <c r="AK1464" s="25" t="s">
        <v>107</v>
      </c>
      <c r="AL1464" s="23" t="str" cm="1">
        <f t="array" ref="AL1464">_xlfn.SWITCH(AK1464,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64" s="26">
        <v>2</v>
      </c>
      <c r="AN1464" s="25" t="str">
        <f t="shared" si="388"/>
        <v>Non-Sovereign</v>
      </c>
      <c r="AO1464" s="27">
        <v>1</v>
      </c>
      <c r="AP1464" s="23">
        <f>Table2[[#This Row],[Approved Amount_UA Equivalent]]/1000000</f>
        <v>8.3313199310166706</v>
      </c>
      <c r="AQ1464" s="19">
        <f t="shared" si="381"/>
        <v>11.087653816994226</v>
      </c>
      <c r="AR1464" s="23" t="str">
        <f t="shared" si="382"/>
        <v>1-10</v>
      </c>
      <c r="AS1464" s="23" t="str">
        <f t="shared" si="383"/>
        <v>1-20</v>
      </c>
      <c r="AT1464" s="23" t="str">
        <f t="shared" si="384"/>
        <v>1-40</v>
      </c>
      <c r="AU1464" s="23" t="str">
        <f t="shared" si="385"/>
        <v>&lt;1-50 Mn</v>
      </c>
      <c r="AV1464" s="23">
        <f>Table2[[#This Row],[Amount]]</f>
        <v>10000000</v>
      </c>
      <c r="AW1464" s="23" t="str">
        <f t="shared" si="386"/>
        <v>Jul 2021</v>
      </c>
      <c r="AX1464" s="28">
        <f>IFERROR(VLOOKUP(Table2[[#This Row],[SAP Code]],[26]_16!A:B,2,FALSE),0)</f>
        <v>0</v>
      </c>
      <c r="AY1464" s="28">
        <f>IFERROR(VLOOKUP(Table2[[#This Row],[SAP Code]],[26]_16!D:E,2,FALSE)/ 1000000, 0)</f>
        <v>0</v>
      </c>
      <c r="AZ1464" s="28">
        <f>IFERROR(VLOOKUP(Table2[[#This Row],[SAP Code]],[26]_16!G:H,2,FALSE)/ 1000000, 0)</f>
        <v>0</v>
      </c>
      <c r="BA1464" s="28">
        <f>IFERROR(VLOOKUP(Table2[[#This Row],[SAP Code]],[26]_16!J:K,2,FALSE)/ 1000000, 0)</f>
        <v>0</v>
      </c>
      <c r="BB1464" s="28">
        <f>IFERROR(VLOOKUP(Table2[[#This Row],[SAP Code]],[26]_16!M:N,2,FALSE)/ 1000000, 0)</f>
        <v>0</v>
      </c>
      <c r="BC1464" s="28">
        <f>IFERROR(VLOOKUP(Table2[[#This Row],[SAP Code]],[26]_16!P:Q,2,FALSE),0)</f>
        <v>0</v>
      </c>
      <c r="BD1464" s="28">
        <f>IFERROR(VLOOKUP(Table2[[#This Row],[SAP Code]],[26]_16!S:T,2,FALSE),0)</f>
        <v>0</v>
      </c>
      <c r="BE1464" s="28">
        <f>IFERROR(VLOOKUP(Table2[[#This Row],[SAP Code]],[26]_16!V:W,2,FALSE)/ 1000000, 0)</f>
        <v>7.8183637699999995</v>
      </c>
      <c r="BF1464" s="28">
        <f>IFERROR(VLOOKUP(Table2[[#This Row],[SAP Code]],[26]_16!Y:Z,2,FALSE)/ 1000000, 0)</f>
        <v>0</v>
      </c>
      <c r="BG1464" s="28" t="str">
        <f>IFERROR(VLOOKUP(Table2[[#This Row],[SAP Code]],[26]port!$A:$AD,30,FALSE),"unknown")</f>
        <v>OnGo</v>
      </c>
      <c r="BH1464" s="29" t="str">
        <f t="shared" si="387"/>
        <v>Ongoing</v>
      </c>
      <c r="BI1464" s="16"/>
    </row>
    <row r="1465" spans="1:61" ht="17.100000000000001" customHeight="1">
      <c r="A1465" s="16" t="s">
        <v>955</v>
      </c>
      <c r="B1465" s="16" t="s">
        <v>4991</v>
      </c>
      <c r="C1465" s="16" t="s">
        <v>4992</v>
      </c>
      <c r="D1465" s="16" t="s">
        <v>4993</v>
      </c>
      <c r="E1465" s="18">
        <v>44447</v>
      </c>
      <c r="F1465" s="16" t="s">
        <v>4994</v>
      </c>
      <c r="G1465" s="16" t="s">
        <v>255</v>
      </c>
      <c r="H1465" s="16" t="s">
        <v>101</v>
      </c>
      <c r="I1465" s="16" t="s">
        <v>250</v>
      </c>
      <c r="J1465" s="16" t="s">
        <v>179</v>
      </c>
      <c r="K1465" s="16" t="s">
        <v>84</v>
      </c>
      <c r="L1465" s="16" t="s">
        <v>70</v>
      </c>
      <c r="M1465" s="19">
        <v>137000000</v>
      </c>
      <c r="N1465" s="19">
        <v>96190302.332439303</v>
      </c>
      <c r="O1465" s="20" t="s">
        <v>4995</v>
      </c>
      <c r="P1465" s="21">
        <v>2000200005051</v>
      </c>
      <c r="Q1465" s="20" t="s">
        <v>87</v>
      </c>
      <c r="R1465" s="16" t="str">
        <f t="shared" si="377"/>
        <v>ADB Public</v>
      </c>
      <c r="S1465" s="16" t="str">
        <f t="shared" si="392"/>
        <v>K</v>
      </c>
      <c r="T1465" s="16" t="str">
        <f t="shared" si="391"/>
        <v>ADB Countries</v>
      </c>
      <c r="U1465" s="16" t="str">
        <f t="shared" si="378"/>
        <v>Non-Transition States</v>
      </c>
      <c r="V1465" s="22" t="str">
        <f>IF(ISNUMBER(MATCH(A1465, {"Gabon","Sudan","Niger","Mali","Burkina Faso","Guinea"}, 0)), "De Facto Countries", "Non-De Facto Countries")</f>
        <v>Non-De Facto Countries</v>
      </c>
      <c r="W1465" s="16" t="str">
        <f t="shared" si="389"/>
        <v>South</v>
      </c>
      <c r="X1465" s="16" t="str">
        <f t="shared" si="390"/>
        <v>Multi-Sector</v>
      </c>
      <c r="Y1465" s="23">
        <f>Table2[[#This Row],[Approved Amount_UA Equivalent]]/5</f>
        <v>19238060.466487862</v>
      </c>
      <c r="Z1465" s="23">
        <f>Table2[[#This Row],[Approved Amount_UA Equivalent]]/5</f>
        <v>19238060.466487862</v>
      </c>
      <c r="AA1465" s="23">
        <f>Table2[[#This Row],[Approved Amount_UA Equivalent]]/5</f>
        <v>19238060.466487862</v>
      </c>
      <c r="AB1465" s="23">
        <f>Table2[[#This Row],[Approved Amount_UA Equivalent]]/5</f>
        <v>19238060.466487862</v>
      </c>
      <c r="AC1465" s="23">
        <f>Table2[[#This Row],[Approved Amount_UA Equivalent]]/5</f>
        <v>19238060.466487862</v>
      </c>
      <c r="AD1465" s="23">
        <f>SUM(Table2[[#This Row],[Feed Africa ]:[Improve Quality Of Life ]])</f>
        <v>96190302.332439303</v>
      </c>
      <c r="AE1465" s="16" t="b">
        <f>Table2[[#This Row],[Total HI5]]=Table2[[#This Row],[Approved Amount_UA Equivalent]]</f>
        <v>1</v>
      </c>
      <c r="AF1465" s="24">
        <v>20</v>
      </c>
      <c r="AG1465" s="20" t="str">
        <f t="shared" si="379"/>
        <v>Policy and Result Based Op</v>
      </c>
      <c r="AH1465" s="24" t="str">
        <f>VLOOKUP(Table2[[#This Row],[SAP Code]],[25]DATA!$A:$G,7,FALSE)</f>
        <v>PBO</v>
      </c>
      <c r="AI1465" s="20" t="str">
        <f t="shared" si="380"/>
        <v>Policy-Based Lending</v>
      </c>
      <c r="AJ1465" s="25" t="s">
        <v>254</v>
      </c>
      <c r="AK1465" s="25" t="s">
        <v>255</v>
      </c>
      <c r="AL1465" s="23" t="str" cm="1">
        <f t="array" ref="AL1465">_xlfn.SWITCH(AK1465,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65" s="26">
        <v>1</v>
      </c>
      <c r="AN1465" s="25" t="str">
        <f t="shared" si="388"/>
        <v>Sovereign</v>
      </c>
      <c r="AO1465" s="27">
        <v>1</v>
      </c>
      <c r="AP1465" s="23">
        <f>Table2[[#This Row],[Approved Amount_UA Equivalent]]/1000000</f>
        <v>96.190302332439302</v>
      </c>
      <c r="AQ1465" s="19">
        <f t="shared" si="381"/>
        <v>128.01390195610352</v>
      </c>
      <c r="AR1465" s="23" t="str">
        <f t="shared" si="382"/>
        <v>91-100</v>
      </c>
      <c r="AS1465" s="23" t="str">
        <f t="shared" si="383"/>
        <v>81-100</v>
      </c>
      <c r="AT1465" s="23" t="str">
        <f t="shared" si="384"/>
        <v>81-120</v>
      </c>
      <c r="AU1465" s="23" t="str">
        <f t="shared" si="385"/>
        <v>50-100 Mn</v>
      </c>
      <c r="AV1465" s="23">
        <f>Table2[[#This Row],[Amount]]</f>
        <v>137000000</v>
      </c>
      <c r="AW1465" s="23" t="str">
        <f t="shared" si="386"/>
        <v>Sep 2021</v>
      </c>
      <c r="AX1465" s="28">
        <f>IFERROR(VLOOKUP(Table2[[#This Row],[SAP Code]],[26]_16!A:B,2,FALSE),0)</f>
        <v>0</v>
      </c>
      <c r="AY1465" s="28">
        <f>IFERROR(VLOOKUP(Table2[[#This Row],[SAP Code]],[26]_16!D:E,2,FALSE)/ 1000000, 0)</f>
        <v>0</v>
      </c>
      <c r="AZ1465" s="28">
        <f>IFERROR(VLOOKUP(Table2[[#This Row],[SAP Code]],[26]_16!G:H,2,FALSE)/ 1000000, 0)</f>
        <v>0</v>
      </c>
      <c r="BA1465" s="28">
        <f>IFERROR(VLOOKUP(Table2[[#This Row],[SAP Code]],[26]_16!J:K,2,FALSE)/ 1000000, 0)</f>
        <v>0</v>
      </c>
      <c r="BB1465" s="28">
        <f>IFERROR(VLOOKUP(Table2[[#This Row],[SAP Code]],[26]_16!M:N,2,FALSE)/ 1000000, 0)</f>
        <v>0</v>
      </c>
      <c r="BC1465" s="28">
        <f>IFERROR(VLOOKUP(Table2[[#This Row],[SAP Code]],[26]_16!P:Q,2,FALSE),0)</f>
        <v>0</v>
      </c>
      <c r="BD1465" s="28">
        <f>IFERROR(VLOOKUP(Table2[[#This Row],[SAP Code]],[26]_16!S:T,2,FALSE),0)</f>
        <v>0</v>
      </c>
      <c r="BE1465" s="28">
        <f>IFERROR(VLOOKUP(Table2[[#This Row],[SAP Code]],[26]_16!V:W,2,FALSE)/ 1000000, 0)</f>
        <v>99.244438329999994</v>
      </c>
      <c r="BF1465" s="28">
        <f>IFERROR(VLOOKUP(Table2[[#This Row],[SAP Code]],[26]_16!Y:Z,2,FALSE)/ 1000000, 0)</f>
        <v>0</v>
      </c>
      <c r="BG1465" s="28" t="str">
        <f>IFERROR(VLOOKUP(Table2[[#This Row],[SAP Code]],[26]port!$A:$AD,30,FALSE),"unknown")</f>
        <v>COMP</v>
      </c>
      <c r="BH1465" s="29" t="str">
        <f t="shared" si="387"/>
        <v>Number of operations completed out of the net approved of that year</v>
      </c>
      <c r="BI1465" s="16"/>
    </row>
    <row r="1466" spans="1:61" ht="17.100000000000001" customHeight="1">
      <c r="A1466" s="16" t="s">
        <v>75</v>
      </c>
      <c r="B1466" s="16" t="s">
        <v>4996</v>
      </c>
      <c r="C1466" s="16" t="s">
        <v>4997</v>
      </c>
      <c r="D1466" s="16" t="s">
        <v>4998</v>
      </c>
      <c r="E1466" s="18">
        <v>44447</v>
      </c>
      <c r="F1466" s="16" t="s">
        <v>4996</v>
      </c>
      <c r="G1466" s="16" t="s">
        <v>107</v>
      </c>
      <c r="H1466" s="16" t="s">
        <v>81</v>
      </c>
      <c r="I1466" s="16" t="s">
        <v>102</v>
      </c>
      <c r="J1466" s="16" t="s">
        <v>103</v>
      </c>
      <c r="K1466" s="16" t="s">
        <v>1426</v>
      </c>
      <c r="L1466" s="16" t="s">
        <v>70</v>
      </c>
      <c r="M1466" s="19">
        <v>50000000</v>
      </c>
      <c r="N1466" s="19">
        <v>35105949.756364703</v>
      </c>
      <c r="O1466" s="20" t="s">
        <v>4999</v>
      </c>
      <c r="P1466" s="21">
        <v>2000130021381</v>
      </c>
      <c r="Q1466" s="20" t="s">
        <v>87</v>
      </c>
      <c r="R1466" s="16" t="str">
        <f t="shared" si="377"/>
        <v>ADB Private</v>
      </c>
      <c r="S1466" s="16" t="str">
        <f t="shared" si="392"/>
        <v>H</v>
      </c>
      <c r="T1466" s="16" t="s">
        <v>88</v>
      </c>
      <c r="U1466" s="16" t="str">
        <f t="shared" si="378"/>
        <v>Non-Transition States</v>
      </c>
      <c r="V1466" s="22" t="str">
        <f>IF(ISNUMBER(MATCH(A1466, {"Gabon","Sudan","Niger","Mali","Burkina Faso","Guinea"}, 0)), "De Facto Countries", "Non-De Facto Countries")</f>
        <v>Non-De Facto Countries</v>
      </c>
      <c r="W1466" s="16" t="str">
        <f t="shared" si="389"/>
        <v>East</v>
      </c>
      <c r="X1466" s="16" t="str">
        <f t="shared" si="390"/>
        <v>Finance</v>
      </c>
      <c r="Y1466" s="23"/>
      <c r="AA1466" s="23">
        <f>Table2[[#This Row],[Approved Amount_UA Equivalent]]</f>
        <v>35105949.756364703</v>
      </c>
      <c r="AD1466" s="23">
        <f>SUM(Table2[[#This Row],[Feed Africa ]:[Improve Quality Of Life ]])</f>
        <v>35105949.756364703</v>
      </c>
      <c r="AE1466" s="16" t="b">
        <f>Table2[[#This Row],[Total HI5]]=Table2[[#This Row],[Approved Amount_UA Equivalent]]</f>
        <v>1</v>
      </c>
      <c r="AF1466" s="24">
        <v>10</v>
      </c>
      <c r="AG1466" s="20" t="str">
        <f t="shared" si="379"/>
        <v>Investment Project</v>
      </c>
      <c r="AH1466" s="24" t="str">
        <f>VLOOKUP(Table2[[#This Row],[SAP Code]],[25]DATA!$A:$G,7,FALSE)</f>
        <v xml:space="preserve">Investment Lending </v>
      </c>
      <c r="AI1466" s="20" t="str">
        <f t="shared" si="380"/>
        <v>Other Investment</v>
      </c>
      <c r="AJ1466" s="25" t="s">
        <v>106</v>
      </c>
      <c r="AK1466" s="25" t="s">
        <v>107</v>
      </c>
      <c r="AL1466" s="23" t="str" cm="1">
        <f t="array" ref="AL1466">_xlfn.SWITCH(AK1466,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66" s="26">
        <v>2</v>
      </c>
      <c r="AN1466" s="25" t="str">
        <f t="shared" si="388"/>
        <v>Non-Sovereign</v>
      </c>
      <c r="AO1466" s="27">
        <v>0.5</v>
      </c>
      <c r="AP1466" s="23">
        <f>Table2[[#This Row],[Approved Amount_UA Equivalent]]/1000000</f>
        <v>35.105949756364701</v>
      </c>
      <c r="AQ1466" s="19">
        <f t="shared" si="381"/>
        <v>46.720402173760398</v>
      </c>
      <c r="AR1466" s="23" t="str">
        <f t="shared" si="382"/>
        <v>31-40</v>
      </c>
      <c r="AS1466" s="23" t="str">
        <f t="shared" si="383"/>
        <v>21-40</v>
      </c>
      <c r="AT1466" s="23" t="str">
        <f t="shared" si="384"/>
        <v>1-40</v>
      </c>
      <c r="AU1466" s="23" t="str">
        <f t="shared" si="385"/>
        <v>&lt;1-50 Mn</v>
      </c>
      <c r="AV1466" s="23">
        <f>Table2[[#This Row],[Amount]]</f>
        <v>50000000</v>
      </c>
      <c r="AW1466" s="23" t="str">
        <f t="shared" si="386"/>
        <v>Sep 2021</v>
      </c>
      <c r="AX1466" s="28">
        <f>IFERROR(VLOOKUP(Table2[[#This Row],[SAP Code]],[26]_16!A:B,2,FALSE),0)</f>
        <v>0</v>
      </c>
      <c r="AY1466" s="28">
        <f>IFERROR(VLOOKUP(Table2[[#This Row],[SAP Code]],[26]_16!D:E,2,FALSE)/ 1000000, 0)</f>
        <v>0</v>
      </c>
      <c r="AZ1466" s="28">
        <f>IFERROR(VLOOKUP(Table2[[#This Row],[SAP Code]],[26]_16!G:H,2,FALSE)/ 1000000, 0)</f>
        <v>0</v>
      </c>
      <c r="BA1466" s="28">
        <f>IFERROR(VLOOKUP(Table2[[#This Row],[SAP Code]],[26]_16!J:K,2,FALSE)/ 1000000, 0)</f>
        <v>0</v>
      </c>
      <c r="BB1466" s="28">
        <f>IFERROR(VLOOKUP(Table2[[#This Row],[SAP Code]],[26]_16!M:N,2,FALSE)/ 1000000, 0)</f>
        <v>0</v>
      </c>
      <c r="BC1466" s="28">
        <f>IFERROR(VLOOKUP(Table2[[#This Row],[SAP Code]],[26]_16!P:Q,2,FALSE),0)</f>
        <v>0</v>
      </c>
      <c r="BD1466" s="28">
        <f>IFERROR(VLOOKUP(Table2[[#This Row],[SAP Code]],[26]_16!S:T,2,FALSE),0)</f>
        <v>0</v>
      </c>
      <c r="BE1466" s="28">
        <f>IFERROR(VLOOKUP(Table2[[#This Row],[SAP Code]],[26]_16!V:W,2,FALSE)/ 1000000, 0)</f>
        <v>35.631569570000003</v>
      </c>
      <c r="BF1466" s="28">
        <f>IFERROR(VLOOKUP(Table2[[#This Row],[SAP Code]],[26]_16!Y:Z,2,FALSE)/ 1000000, 0)</f>
        <v>7.4771957699999998</v>
      </c>
      <c r="BG1466" s="28" t="str">
        <f>IFERROR(VLOOKUP(Table2[[#This Row],[SAP Code]],[26]port!$A:$AD,30,FALSE),"unknown")</f>
        <v>OnGo</v>
      </c>
      <c r="BH1466" s="29" t="str">
        <f t="shared" si="387"/>
        <v>Ongoing</v>
      </c>
      <c r="BI1466" s="16"/>
    </row>
    <row r="1467" spans="1:61" ht="17.100000000000001" customHeight="1">
      <c r="A1467" s="16" t="s">
        <v>75</v>
      </c>
      <c r="B1467" s="16" t="s">
        <v>4996</v>
      </c>
      <c r="C1467" s="16" t="s">
        <v>5000</v>
      </c>
      <c r="D1467" s="16" t="s">
        <v>4998</v>
      </c>
      <c r="E1467" s="18">
        <v>44447</v>
      </c>
      <c r="F1467" s="16" t="s">
        <v>4996</v>
      </c>
      <c r="G1467" s="16" t="s">
        <v>107</v>
      </c>
      <c r="H1467" s="16" t="s">
        <v>81</v>
      </c>
      <c r="I1467" s="16" t="s">
        <v>102</v>
      </c>
      <c r="J1467" s="16" t="s">
        <v>103</v>
      </c>
      <c r="K1467" s="16" t="s">
        <v>104</v>
      </c>
      <c r="L1467" s="16" t="s">
        <v>70</v>
      </c>
      <c r="M1467" s="19">
        <v>10000000</v>
      </c>
      <c r="N1467" s="19">
        <v>7021189.9512729412</v>
      </c>
      <c r="O1467" s="20" t="s">
        <v>4999</v>
      </c>
      <c r="P1467" s="21">
        <v>2000130021382</v>
      </c>
      <c r="Q1467" s="20" t="s">
        <v>87</v>
      </c>
      <c r="R1467" s="16" t="str">
        <f t="shared" si="377"/>
        <v>ADB Private</v>
      </c>
      <c r="S1467" s="16" t="str">
        <f t="shared" si="392"/>
        <v>H</v>
      </c>
      <c r="T1467" s="16" t="s">
        <v>88</v>
      </c>
      <c r="U1467" s="16" t="str">
        <f t="shared" si="378"/>
        <v>Non-Transition States</v>
      </c>
      <c r="V1467" s="22" t="str">
        <f>IF(ISNUMBER(MATCH(A1467, {"Gabon","Sudan","Niger","Mali","Burkina Faso","Guinea"}, 0)), "De Facto Countries", "Non-De Facto Countries")</f>
        <v>Non-De Facto Countries</v>
      </c>
      <c r="W1467" s="16" t="str">
        <f t="shared" si="389"/>
        <v>East</v>
      </c>
      <c r="X1467" s="16" t="str">
        <f t="shared" si="390"/>
        <v>Finance</v>
      </c>
      <c r="Y1467" s="23"/>
      <c r="AA1467" s="23">
        <f>Table2[[#This Row],[Approved Amount_UA Equivalent]]</f>
        <v>7021189.9512729412</v>
      </c>
      <c r="AD1467" s="23">
        <f>SUM(Table2[[#This Row],[Feed Africa ]:[Improve Quality Of Life ]])</f>
        <v>7021189.9512729412</v>
      </c>
      <c r="AE1467" s="16" t="b">
        <f>Table2[[#This Row],[Total HI5]]=Table2[[#This Row],[Approved Amount_UA Equivalent]]</f>
        <v>1</v>
      </c>
      <c r="AF1467" s="24">
        <v>10</v>
      </c>
      <c r="AG1467" s="20" t="str">
        <f t="shared" si="379"/>
        <v>Investment Project</v>
      </c>
      <c r="AH1467" s="24" t="str">
        <f>VLOOKUP(Table2[[#This Row],[SAP Code]],[25]DATA!$A:$G,7,FALSE)</f>
        <v xml:space="preserve">Investment Lending </v>
      </c>
      <c r="AI1467" s="20" t="str">
        <f t="shared" si="380"/>
        <v>Other Investment</v>
      </c>
      <c r="AJ1467" s="25" t="s">
        <v>106</v>
      </c>
      <c r="AK1467" s="25" t="s">
        <v>107</v>
      </c>
      <c r="AL1467" s="23" t="str" cm="1">
        <f t="array" ref="AL1467">_xlfn.SWITCH(AK1467,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67" s="26">
        <v>2</v>
      </c>
      <c r="AN1467" s="25" t="str">
        <f t="shared" si="388"/>
        <v>Non-Sovereign</v>
      </c>
      <c r="AO1467" s="27">
        <v>0.5</v>
      </c>
      <c r="AP1467" s="23">
        <f>Table2[[#This Row],[Approved Amount_UA Equivalent]]/1000000</f>
        <v>7.021189951272941</v>
      </c>
      <c r="AQ1467" s="19">
        <f t="shared" si="381"/>
        <v>9.3440804347520814</v>
      </c>
      <c r="AR1467" s="23" t="str">
        <f t="shared" si="382"/>
        <v>1-10</v>
      </c>
      <c r="AS1467" s="23" t="str">
        <f t="shared" si="383"/>
        <v>1-20</v>
      </c>
      <c r="AT1467" s="23" t="str">
        <f t="shared" si="384"/>
        <v>1-40</v>
      </c>
      <c r="AU1467" s="23" t="str">
        <f t="shared" si="385"/>
        <v>&lt;1-50 Mn</v>
      </c>
      <c r="AV1467" s="23">
        <f>Table2[[#This Row],[Amount]]</f>
        <v>10000000</v>
      </c>
      <c r="AW1467" s="23" t="str">
        <f t="shared" si="386"/>
        <v>Sep 2021</v>
      </c>
      <c r="AX1467" s="28">
        <f>IFERROR(VLOOKUP(Table2[[#This Row],[SAP Code]],[26]_16!A:B,2,FALSE),0)</f>
        <v>0</v>
      </c>
      <c r="AY1467" s="28">
        <f>IFERROR(VLOOKUP(Table2[[#This Row],[SAP Code]],[26]_16!D:E,2,FALSE)/ 1000000, 0)</f>
        <v>0</v>
      </c>
      <c r="AZ1467" s="28">
        <f>IFERROR(VLOOKUP(Table2[[#This Row],[SAP Code]],[26]_16!G:H,2,FALSE)/ 1000000, 0)</f>
        <v>0</v>
      </c>
      <c r="BA1467" s="28">
        <f>IFERROR(VLOOKUP(Table2[[#This Row],[SAP Code]],[26]_16!J:K,2,FALSE)/ 1000000, 0)</f>
        <v>0</v>
      </c>
      <c r="BB1467" s="28">
        <f>IFERROR(VLOOKUP(Table2[[#This Row],[SAP Code]],[26]_16!M:N,2,FALSE)/ 1000000, 0)</f>
        <v>0</v>
      </c>
      <c r="BC1467" s="28">
        <f>IFERROR(VLOOKUP(Table2[[#This Row],[SAP Code]],[26]_16!P:Q,2,FALSE),0)</f>
        <v>0</v>
      </c>
      <c r="BD1467" s="28">
        <f>IFERROR(VLOOKUP(Table2[[#This Row],[SAP Code]],[26]_16!S:T,2,FALSE),0)</f>
        <v>0</v>
      </c>
      <c r="BE1467" s="28">
        <f>IFERROR(VLOOKUP(Table2[[#This Row],[SAP Code]],[26]_16!V:W,2,FALSE)/ 1000000, 0)</f>
        <v>35.631569570000003</v>
      </c>
      <c r="BF1467" s="28">
        <f>IFERROR(VLOOKUP(Table2[[#This Row],[SAP Code]],[26]_16!Y:Z,2,FALSE)/ 1000000, 0)</f>
        <v>7.4771957699999998</v>
      </c>
      <c r="BG1467" s="28" t="str">
        <f>IFERROR(VLOOKUP(Table2[[#This Row],[SAP Code]],[26]port!$A:$AD,30,FALSE),"unknown")</f>
        <v>OnGo</v>
      </c>
      <c r="BH1467" s="29" t="str">
        <f t="shared" si="387"/>
        <v>Ongoing</v>
      </c>
      <c r="BI1467" s="16"/>
    </row>
    <row r="1468" spans="1:61" ht="17.100000000000001" customHeight="1">
      <c r="A1468" s="16" t="s">
        <v>141</v>
      </c>
      <c r="B1468" s="16" t="s">
        <v>488</v>
      </c>
      <c r="C1468" s="16" t="s">
        <v>5001</v>
      </c>
      <c r="D1468" s="16" t="s">
        <v>5002</v>
      </c>
      <c r="E1468" s="18">
        <v>44447</v>
      </c>
      <c r="F1468" s="16" t="s">
        <v>5003</v>
      </c>
      <c r="G1468" s="16" t="s">
        <v>107</v>
      </c>
      <c r="H1468" s="16" t="s">
        <v>101</v>
      </c>
      <c r="I1468" s="16" t="s">
        <v>102</v>
      </c>
      <c r="J1468" s="16" t="s">
        <v>103</v>
      </c>
      <c r="K1468" s="16" t="s">
        <v>4302</v>
      </c>
      <c r="L1468" s="16" t="s">
        <v>70</v>
      </c>
      <c r="M1468" s="19">
        <v>50000000</v>
      </c>
      <c r="N1468" s="19">
        <v>35105949.756364703</v>
      </c>
      <c r="O1468" s="20" t="s">
        <v>5004</v>
      </c>
      <c r="P1468" s="21">
        <v>2000140001551</v>
      </c>
      <c r="Q1468" s="20" t="s">
        <v>87</v>
      </c>
      <c r="R1468" s="16" t="str">
        <f t="shared" si="377"/>
        <v>ADB Private</v>
      </c>
      <c r="S1468" s="16" t="str">
        <f t="shared" si="392"/>
        <v>H</v>
      </c>
      <c r="T1468" s="16" t="str">
        <f t="shared" ref="T1468:T1482" si="393">IF(A1468="Algeria","ADB Countries",IF(A1468="Angola","ADB Countries",IF(A1468="Benin","ADF Countries",IF(A1468="Botswana","ADB Countries",IF(A1468="Burkina Faso","ADF Countries",IF(A1468="Burundi","ADF Countries",IF(A1468="Cameroon","Blend Countries",IF(A1468="Cape Verde","ADB Countries",IF(A1468="Central African Republic","ADF Countries",IF(A1468="Centrafrique","ADF Countries",IF(A1468="Chad","ADF Countries",IF(A1468="Comoros","ADF Countries",IF(A1468="Congo CG","ADB Countries",IF(A1468="Congo","ADB Countries",IF(A1468="Côte D'Ivoire","Blend Countries",IF(A1468="Dem Rep Congo","ADF Countries",IF(A1468="DEMOCRATIC REPUBLIC OF THE CONGO","ADF Countries",IF(A1468="Djibouti","ADF Countries",IF(A1468="Egypt","ADB Countries",IF(A1468="Eq Guinea","ADB Countries",IF(A1468="Equatorial Guinea","ADB Countries",IF(A1468="Eritrea","ADF Countries",IF(A1468="Swaziland","ADB Countries",IF(A1468="Eswatini","ADB Countries",IF(A1468="Ethiopia","ADF Countries",IF(A1468="Gabon","ADB Countries",IF(A1468="Gambia","ADF Countries",IF(A1468="Ghana","ADF Countries",IF(A1468="Guinea","ADF Countries",IF(A1468="Guinea-Bissau","ADF Countries",IF(A1468="Kenya","Blend Countries",IF(A1468="Lesotho","ADF Countries",IF(A1468="Liberia","ADF Countries",IF(A1468="Libya","ADB Countries",IF(A1468="Madagascar","ADF Countries",IF(A1468="Malawi","ADF Countries",IF(A1468="Mali","ADF Countries",IF(A1468="Mauritania","ADF Countries",IF(A1468="Mauritius","ADB Countries",IF(A1468="Morocco","ADB Countries",IF(A1468="Mozambique","ADF Countries",IF(OR(A1468="Multi",A1468="Multinational",A1468="Multi-Countries"),"Multinational",IF(A1468="Namibia","ADB Countries",IF(A1468="Niger","ADF Countries",IF(A1468="Nigeria","ADB Countries",IF(A1468="Rwanda","ADF Countries",IF(A1468="Sao Tome &amp; Principe","ADF Countries",IF(A1468="Sao Tome","ADF Countries",IF(A1468="Senegal","Blend Countries",IF(A1468="Seychelles","ADB Countries",IF(A1468="Sierra Leone","ADF Countries",IF(A1468="Somalia","ADF Countries",IF(A1468="South Africa","ADB Countries",IF(A1468="South Sudan","ADF Countries",IF(A1468="Sudan","ADF Countries",IF(A1468="Tanzania","Blend Countries",IF(A1468="Togo","ADF Countries",IF(A1468="Tunisia","ADB Countries",IF(A1468="Uganda","ADF Countries",IF(A1468="Zambia","Blend Countries",IF(A1468="Zimbabwe","ADF Countries","")))))))))))))))))))))))))))))))))))))))))))))))))))))))))))))</f>
        <v>Multinational</v>
      </c>
      <c r="U1468" s="16" t="str">
        <f t="shared" si="378"/>
        <v>Multinational</v>
      </c>
      <c r="V1468" s="22" t="str">
        <f>IF(ISNUMBER(MATCH(A1468, {"Gabon","Sudan","Niger","Mali","Burkina Faso","Guinea"}, 0)), "De Facto Countries", "Non-De Facto Countries")</f>
        <v>Non-De Facto Countries</v>
      </c>
      <c r="W1468" s="16" t="str">
        <f t="shared" si="389"/>
        <v>Multi</v>
      </c>
      <c r="X1468" s="16" t="str">
        <f t="shared" si="390"/>
        <v>Finance</v>
      </c>
      <c r="Y1468" s="23"/>
      <c r="AA1468" s="23">
        <f>Table2[[#This Row],[Approved Amount_UA Equivalent]]</f>
        <v>35105949.756364703</v>
      </c>
      <c r="AD1468" s="23">
        <f>SUM(Table2[[#This Row],[Feed Africa ]:[Improve Quality Of Life ]])</f>
        <v>35105949.756364703</v>
      </c>
      <c r="AE1468" s="16" t="b">
        <f>Table2[[#This Row],[Total HI5]]=Table2[[#This Row],[Approved Amount_UA Equivalent]]</f>
        <v>1</v>
      </c>
      <c r="AF1468" s="24">
        <v>70</v>
      </c>
      <c r="AG1468" s="20" t="str">
        <f t="shared" si="379"/>
        <v>Equity and Guarantee</v>
      </c>
      <c r="AH1468" s="24" t="str">
        <f>VLOOKUP(Table2[[#This Row],[SAP Code]],[25]DATA!$A:$G,7,FALSE)</f>
        <v>RPA</v>
      </c>
      <c r="AI1468" s="20" t="str">
        <f t="shared" si="380"/>
        <v>Other Investment</v>
      </c>
      <c r="AJ1468" s="25" t="s">
        <v>106</v>
      </c>
      <c r="AK1468" s="25" t="s">
        <v>107</v>
      </c>
      <c r="AL1468" s="23" t="str" cm="1">
        <f t="array" ref="AL1468">_xlfn.SWITCH(AK1468,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68" s="26">
        <v>2</v>
      </c>
      <c r="AN1468" s="25" t="str">
        <f t="shared" si="388"/>
        <v>Non-Sovereign</v>
      </c>
      <c r="AO1468" s="27">
        <v>1</v>
      </c>
      <c r="AP1468" s="23">
        <f>Table2[[#This Row],[Approved Amount_UA Equivalent]]/1000000</f>
        <v>35.105949756364701</v>
      </c>
      <c r="AQ1468" s="19">
        <f t="shared" si="381"/>
        <v>46.720402173760398</v>
      </c>
      <c r="AR1468" s="23" t="str">
        <f t="shared" si="382"/>
        <v>31-40</v>
      </c>
      <c r="AS1468" s="23" t="str">
        <f t="shared" si="383"/>
        <v>21-40</v>
      </c>
      <c r="AT1468" s="23" t="str">
        <f t="shared" si="384"/>
        <v>1-40</v>
      </c>
      <c r="AU1468" s="23" t="str">
        <f t="shared" si="385"/>
        <v>&lt;1-50 Mn</v>
      </c>
      <c r="AV1468" s="23">
        <f>Table2[[#This Row],[Amount]]</f>
        <v>50000000</v>
      </c>
      <c r="AW1468" s="23" t="str">
        <f t="shared" si="386"/>
        <v>Sep 2021</v>
      </c>
      <c r="AX1468" s="28">
        <f>IFERROR(VLOOKUP(Table2[[#This Row],[SAP Code]],[26]_16!A:B,2,FALSE),0)</f>
        <v>0</v>
      </c>
      <c r="AY1468" s="28">
        <f>IFERROR(VLOOKUP(Table2[[#This Row],[SAP Code]],[26]_16!D:E,2,FALSE)/ 1000000, 0)</f>
        <v>0</v>
      </c>
      <c r="AZ1468" s="28">
        <f>IFERROR(VLOOKUP(Table2[[#This Row],[SAP Code]],[26]_16!G:H,2,FALSE)/ 1000000, 0)</f>
        <v>0</v>
      </c>
      <c r="BA1468" s="28">
        <f>IFERROR(VLOOKUP(Table2[[#This Row],[SAP Code]],[26]_16!J:K,2,FALSE)/ 1000000, 0)</f>
        <v>0</v>
      </c>
      <c r="BB1468" s="28">
        <f>IFERROR(VLOOKUP(Table2[[#This Row],[SAP Code]],[26]_16!M:N,2,FALSE)/ 1000000, 0)</f>
        <v>0</v>
      </c>
      <c r="BC1468" s="28">
        <f>IFERROR(VLOOKUP(Table2[[#This Row],[SAP Code]],[26]_16!P:Q,2,FALSE),0)</f>
        <v>0</v>
      </c>
      <c r="BD1468" s="28">
        <f>IFERROR(VLOOKUP(Table2[[#This Row],[SAP Code]],[26]_16!S:T,2,FALSE),0)</f>
        <v>0</v>
      </c>
      <c r="BE1468" s="28">
        <f>IFERROR(VLOOKUP(Table2[[#This Row],[SAP Code]],[26]_16!V:W,2,FALSE)/ 1000000, 0)</f>
        <v>0</v>
      </c>
      <c r="BF1468" s="28">
        <f>IFERROR(VLOOKUP(Table2[[#This Row],[SAP Code]],[26]_16!Y:Z,2,FALSE)/ 1000000, 0)</f>
        <v>0</v>
      </c>
      <c r="BG1468" s="28" t="str">
        <f>IFERROR(VLOOKUP(Table2[[#This Row],[SAP Code]],[26]port!$A:$AD,30,FALSE),"unknown")</f>
        <v>APVD</v>
      </c>
      <c r="BH1468" s="29" t="str">
        <f t="shared" si="387"/>
        <v>Ongoing</v>
      </c>
      <c r="BI1468" s="16"/>
    </row>
    <row r="1469" spans="1:61" ht="17.100000000000001" customHeight="1">
      <c r="A1469" s="16" t="s">
        <v>221</v>
      </c>
      <c r="B1469" s="16" t="s">
        <v>5005</v>
      </c>
      <c r="C1469" s="16" t="s">
        <v>5006</v>
      </c>
      <c r="D1469" s="16" t="s">
        <v>5007</v>
      </c>
      <c r="E1469" s="18">
        <v>44454</v>
      </c>
      <c r="F1469" s="16" t="s">
        <v>225</v>
      </c>
      <c r="G1469" s="16" t="s">
        <v>74</v>
      </c>
      <c r="H1469" s="16" t="s">
        <v>132</v>
      </c>
      <c r="I1469" s="16" t="s">
        <v>155</v>
      </c>
      <c r="J1469" s="16" t="s">
        <v>5008</v>
      </c>
      <c r="K1469" s="16" t="s">
        <v>84</v>
      </c>
      <c r="L1469" s="16" t="s">
        <v>195</v>
      </c>
      <c r="M1469" s="19">
        <v>8220000</v>
      </c>
      <c r="N1469" s="19">
        <v>6829908.6852841228</v>
      </c>
      <c r="O1469" s="20" t="s">
        <v>3744</v>
      </c>
      <c r="P1469" s="21">
        <v>6450645000182</v>
      </c>
      <c r="Q1469" s="20" t="s">
        <v>72</v>
      </c>
      <c r="R1469" s="16" t="str">
        <f t="shared" si="377"/>
        <v>OTHERS</v>
      </c>
      <c r="S1469" s="16" t="str">
        <f t="shared" si="392"/>
        <v>A</v>
      </c>
      <c r="T1469" s="16" t="str">
        <f t="shared" si="393"/>
        <v>ADF Countries</v>
      </c>
      <c r="U1469" s="16" t="str">
        <f t="shared" si="378"/>
        <v>Transition States</v>
      </c>
      <c r="V1469" s="22" t="str">
        <f>IF(ISNUMBER(MATCH(A1469, {"Gabon","Sudan","Niger","Mali","Burkina Faso","Guinea"}, 0)), "De Facto Countries", "Non-De Facto Countries")</f>
        <v>De Facto Countries</v>
      </c>
      <c r="W1469" s="16" t="str">
        <f t="shared" si="389"/>
        <v>West</v>
      </c>
      <c r="X1469" s="16" t="str">
        <f t="shared" si="390"/>
        <v>Agriculture</v>
      </c>
      <c r="Y1469" s="23">
        <f>Table2[[#This Row],[Approved Amount_UA Equivalent]]</f>
        <v>6829908.6852841228</v>
      </c>
      <c r="AD1469" s="23">
        <f>SUM(Table2[[#This Row],[Feed Africa ]:[Improve Quality Of Life ]])</f>
        <v>6829908.6852841228</v>
      </c>
      <c r="AE1469" s="16" t="b">
        <f>Table2[[#This Row],[Total HI5]]=Table2[[#This Row],[Approved Amount_UA Equivalent]]</f>
        <v>1</v>
      </c>
      <c r="AF1469" s="24">
        <v>10</v>
      </c>
      <c r="AG1469" s="20" t="str">
        <f t="shared" si="379"/>
        <v>Investment Project</v>
      </c>
      <c r="AH1469" s="24" t="e">
        <f>VLOOKUP(Table2[[#This Row],[SAP Code]],[25]DATA!$A:$G,7,FALSE)</f>
        <v>#N/A</v>
      </c>
      <c r="AI1469" s="20" t="str">
        <f t="shared" si="380"/>
        <v>Infrastructure</v>
      </c>
      <c r="AJ1469" s="25" t="s">
        <v>157</v>
      </c>
      <c r="AK1469" s="25" t="s">
        <v>74</v>
      </c>
      <c r="AL1469" s="23" t="str" cm="1">
        <f t="array" ref="AL1469">_xlfn.SWITCH(AK1469,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69" s="26">
        <v>1</v>
      </c>
      <c r="AN1469" s="25" t="str">
        <f t="shared" si="388"/>
        <v>Sovereign</v>
      </c>
      <c r="AO1469" s="27">
        <v>1</v>
      </c>
      <c r="AP1469" s="23">
        <f>Table2[[#This Row],[Approved Amount_UA Equivalent]]/1000000</f>
        <v>6.8299086852841224</v>
      </c>
      <c r="AQ1469" s="19">
        <f t="shared" si="381"/>
        <v>9.089515674723522</v>
      </c>
      <c r="AR1469" s="23" t="str">
        <f t="shared" si="382"/>
        <v>1-10</v>
      </c>
      <c r="AS1469" s="23" t="str">
        <f t="shared" si="383"/>
        <v>1-20</v>
      </c>
      <c r="AT1469" s="23" t="str">
        <f t="shared" si="384"/>
        <v>1-40</v>
      </c>
      <c r="AU1469" s="23" t="str">
        <f t="shared" si="385"/>
        <v>&lt;1-50 Mn</v>
      </c>
      <c r="AV1469" s="23">
        <f>Table2[[#This Row],[Amount]]</f>
        <v>8220000</v>
      </c>
      <c r="AW1469" s="23" t="str">
        <f t="shared" si="386"/>
        <v>Sep 2021</v>
      </c>
      <c r="AX1469" s="28">
        <f>IFERROR(VLOOKUP(Table2[[#This Row],[SAP Code]],[26]_16!A:B,2,FALSE),0)</f>
        <v>0</v>
      </c>
      <c r="AY1469" s="28">
        <f>IFERROR(VLOOKUP(Table2[[#This Row],[SAP Code]],[26]_16!D:E,2,FALSE)/ 1000000, 0)</f>
        <v>0</v>
      </c>
      <c r="AZ1469" s="28">
        <f>IFERROR(VLOOKUP(Table2[[#This Row],[SAP Code]],[26]_16!G:H,2,FALSE)/ 1000000, 0)</f>
        <v>0</v>
      </c>
      <c r="BA1469" s="28">
        <f>IFERROR(VLOOKUP(Table2[[#This Row],[SAP Code]],[26]_16!J:K,2,FALSE)/ 1000000, 0)</f>
        <v>0</v>
      </c>
      <c r="BB1469" s="28">
        <f>IFERROR(VLOOKUP(Table2[[#This Row],[SAP Code]],[26]_16!M:N,2,FALSE)/ 1000000, 0)</f>
        <v>0</v>
      </c>
      <c r="BC1469" s="28">
        <f>IFERROR(VLOOKUP(Table2[[#This Row],[SAP Code]],[26]_16!P:Q,2,FALSE),0)</f>
        <v>0</v>
      </c>
      <c r="BD1469" s="28">
        <f>IFERROR(VLOOKUP(Table2[[#This Row],[SAP Code]],[26]_16!S:T,2,FALSE),0)</f>
        <v>0.45725606000000002</v>
      </c>
      <c r="BE1469" s="28">
        <f>IFERROR(VLOOKUP(Table2[[#This Row],[SAP Code]],[26]_16!V:W,2,FALSE)/ 1000000, 0)</f>
        <v>4.0236719899999995</v>
      </c>
      <c r="BF1469" s="28">
        <f>IFERROR(VLOOKUP(Table2[[#This Row],[SAP Code]],[26]_16!Y:Z,2,FALSE)/ 1000000, 0)</f>
        <v>0.1000897</v>
      </c>
      <c r="BG1469" s="28" t="str">
        <f>IFERROR(VLOOKUP(Table2[[#This Row],[SAP Code]],[26]port!$A:$AD,30,FALSE),"unknown")</f>
        <v>OnGo</v>
      </c>
      <c r="BH1469" s="29" t="str">
        <f t="shared" si="387"/>
        <v>Ongoing</v>
      </c>
      <c r="BI1469" s="16"/>
    </row>
    <row r="1470" spans="1:61" ht="17.100000000000001" customHeight="1">
      <c r="A1470" s="16" t="s">
        <v>221</v>
      </c>
      <c r="B1470" s="16" t="s">
        <v>5009</v>
      </c>
      <c r="C1470" s="16" t="s">
        <v>5010</v>
      </c>
      <c r="D1470" s="16" t="s">
        <v>5011</v>
      </c>
      <c r="E1470" s="18">
        <v>44454</v>
      </c>
      <c r="F1470" s="16" t="s">
        <v>225</v>
      </c>
      <c r="G1470" s="16" t="s">
        <v>90</v>
      </c>
      <c r="H1470" s="16" t="s">
        <v>132</v>
      </c>
      <c r="I1470" s="16" t="s">
        <v>82</v>
      </c>
      <c r="J1470" s="16" t="s">
        <v>83</v>
      </c>
      <c r="K1470" s="16" t="s">
        <v>84</v>
      </c>
      <c r="L1470" s="16" t="s">
        <v>85</v>
      </c>
      <c r="M1470" s="19">
        <v>35000000</v>
      </c>
      <c r="N1470" s="19">
        <v>35000000</v>
      </c>
      <c r="O1470" s="20" t="s">
        <v>5012</v>
      </c>
      <c r="P1470" s="21">
        <v>2100150042697</v>
      </c>
      <c r="Q1470" s="20" t="s">
        <v>87</v>
      </c>
      <c r="R1470" s="16" t="str">
        <f t="shared" si="377"/>
        <v>ADF Including TSF</v>
      </c>
      <c r="S1470" s="16" t="str">
        <f t="shared" si="392"/>
        <v>F</v>
      </c>
      <c r="T1470" s="16" t="str">
        <f t="shared" si="393"/>
        <v>ADF Countries</v>
      </c>
      <c r="U1470" s="16" t="str">
        <f t="shared" si="378"/>
        <v>Transition States</v>
      </c>
      <c r="V1470" s="22" t="str">
        <f>IF(ISNUMBER(MATCH(A1470, {"Gabon","Sudan","Niger","Mali","Burkina Faso","Guinea"}, 0)), "De Facto Countries", "Non-De Facto Countries")</f>
        <v>De Facto Countries</v>
      </c>
      <c r="W1470" s="16" t="str">
        <f t="shared" si="389"/>
        <v>West</v>
      </c>
      <c r="X1470" s="16" t="str">
        <f t="shared" si="390"/>
        <v>Power</v>
      </c>
      <c r="Y1470" s="23"/>
      <c r="Z1470" s="23">
        <f>Table2[[#This Row],[Approved Amount_UA Equivalent]]</f>
        <v>35000000</v>
      </c>
      <c r="AD1470" s="23">
        <f>SUM(Table2[[#This Row],[Feed Africa ]:[Improve Quality Of Life ]])</f>
        <v>35000000</v>
      </c>
      <c r="AE1470" s="16" t="b">
        <f>Table2[[#This Row],[Total HI5]]=Table2[[#This Row],[Approved Amount_UA Equivalent]]</f>
        <v>1</v>
      </c>
      <c r="AF1470" s="24">
        <v>10</v>
      </c>
      <c r="AG1470" s="20" t="str">
        <f t="shared" si="379"/>
        <v>Investment Project</v>
      </c>
      <c r="AH1470" s="24" t="str">
        <f>VLOOKUP(Table2[[#This Row],[SAP Code]],[25]DATA!$A:$G,7,FALSE)</f>
        <v xml:space="preserve">Investment Lending </v>
      </c>
      <c r="AI1470" s="20" t="str">
        <f t="shared" si="380"/>
        <v>Infrastructure</v>
      </c>
      <c r="AJ1470" s="25" t="s">
        <v>89</v>
      </c>
      <c r="AK1470" s="25" t="s">
        <v>90</v>
      </c>
      <c r="AL1470" s="23" t="str" cm="1">
        <f t="array" ref="AL1470">_xlfn.SWITCH(AK1470,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70" s="26">
        <v>1</v>
      </c>
      <c r="AN1470" s="25" t="str">
        <f t="shared" si="388"/>
        <v>Sovereign</v>
      </c>
      <c r="AO1470" s="27">
        <v>0.5</v>
      </c>
      <c r="AP1470" s="23">
        <f>Table2[[#This Row],[Approved Amount_UA Equivalent]]/1000000</f>
        <v>35</v>
      </c>
      <c r="AQ1470" s="19">
        <f t="shared" si="381"/>
        <v>46.5794</v>
      </c>
      <c r="AR1470" s="23" t="str">
        <f t="shared" si="382"/>
        <v>31-40</v>
      </c>
      <c r="AS1470" s="23" t="str">
        <f t="shared" si="383"/>
        <v>21-40</v>
      </c>
      <c r="AT1470" s="23" t="str">
        <f t="shared" si="384"/>
        <v>1-40</v>
      </c>
      <c r="AU1470" s="23" t="str">
        <f t="shared" si="385"/>
        <v>&lt;1-50 Mn</v>
      </c>
      <c r="AV1470" s="23">
        <f>Table2[[#This Row],[Amount]]</f>
        <v>35000000</v>
      </c>
      <c r="AW1470" s="23" t="str">
        <f t="shared" si="386"/>
        <v>Sep 2021</v>
      </c>
      <c r="AX1470" s="28">
        <f>IFERROR(VLOOKUP(Table2[[#This Row],[SAP Code]],[26]_16!A:B,2,FALSE),0)</f>
        <v>0</v>
      </c>
      <c r="AY1470" s="28">
        <f>IFERROR(VLOOKUP(Table2[[#This Row],[SAP Code]],[26]_16!D:E,2,FALSE)/ 1000000, 0)</f>
        <v>0</v>
      </c>
      <c r="AZ1470" s="28">
        <f>IFERROR(VLOOKUP(Table2[[#This Row],[SAP Code]],[26]_16!G:H,2,FALSE)/ 1000000, 0)</f>
        <v>0</v>
      </c>
      <c r="BA1470" s="28">
        <f>IFERROR(VLOOKUP(Table2[[#This Row],[SAP Code]],[26]_16!J:K,2,FALSE)/ 1000000, 0)</f>
        <v>0</v>
      </c>
      <c r="BB1470" s="28">
        <f>IFERROR(VLOOKUP(Table2[[#This Row],[SAP Code]],[26]_16!M:N,2,FALSE)/ 1000000, 0)</f>
        <v>0</v>
      </c>
      <c r="BC1470" s="28">
        <f>IFERROR(VLOOKUP(Table2[[#This Row],[SAP Code]],[26]_16!P:Q,2,FALSE),0)</f>
        <v>0</v>
      </c>
      <c r="BD1470" s="28">
        <f>IFERROR(VLOOKUP(Table2[[#This Row],[SAP Code]],[26]_16!S:T,2,FALSE),0)</f>
        <v>0</v>
      </c>
      <c r="BE1470" s="28">
        <f>IFERROR(VLOOKUP(Table2[[#This Row],[SAP Code]],[26]_16!V:W,2,FALSE)/ 1000000, 0)</f>
        <v>0</v>
      </c>
      <c r="BF1470" s="28">
        <f>IFERROR(VLOOKUP(Table2[[#This Row],[SAP Code]],[26]_16!Y:Z,2,FALSE)/ 1000000, 0)</f>
        <v>3.8484630000000006E-2</v>
      </c>
      <c r="BG1470" s="28" t="str">
        <f>IFERROR(VLOOKUP(Table2[[#This Row],[SAP Code]],[26]port!$A:$AD,30,FALSE),"unknown")</f>
        <v>OnGo</v>
      </c>
      <c r="BH1470" s="29" t="str">
        <f t="shared" si="387"/>
        <v>Ongoing</v>
      </c>
      <c r="BI1470" s="16"/>
    </row>
    <row r="1471" spans="1:61" ht="17.100000000000001" customHeight="1">
      <c r="A1471" s="16" t="s">
        <v>221</v>
      </c>
      <c r="B1471" s="16" t="s">
        <v>5009</v>
      </c>
      <c r="C1471" s="16" t="s">
        <v>5013</v>
      </c>
      <c r="D1471" s="16" t="s">
        <v>5011</v>
      </c>
      <c r="E1471" s="18">
        <v>44454</v>
      </c>
      <c r="F1471" s="16" t="s">
        <v>225</v>
      </c>
      <c r="G1471" s="16" t="s">
        <v>90</v>
      </c>
      <c r="H1471" s="16" t="s">
        <v>132</v>
      </c>
      <c r="I1471" s="16" t="s">
        <v>82</v>
      </c>
      <c r="J1471" s="16" t="s">
        <v>83</v>
      </c>
      <c r="K1471" s="16" t="s">
        <v>69</v>
      </c>
      <c r="L1471" s="16" t="s">
        <v>85</v>
      </c>
      <c r="M1471" s="19">
        <v>15000000</v>
      </c>
      <c r="N1471" s="19">
        <v>15000000</v>
      </c>
      <c r="O1471" s="20" t="s">
        <v>5012</v>
      </c>
      <c r="P1471" s="21">
        <v>2100155041071</v>
      </c>
      <c r="Q1471" s="20" t="s">
        <v>87</v>
      </c>
      <c r="R1471" s="16" t="str">
        <f t="shared" si="377"/>
        <v>ADF Including TSF</v>
      </c>
      <c r="S1471" s="16" t="str">
        <f t="shared" si="392"/>
        <v>F</v>
      </c>
      <c r="T1471" s="16" t="str">
        <f t="shared" si="393"/>
        <v>ADF Countries</v>
      </c>
      <c r="U1471" s="16" t="str">
        <f t="shared" si="378"/>
        <v>Transition States</v>
      </c>
      <c r="V1471" s="22" t="str">
        <f>IF(ISNUMBER(MATCH(A1471, {"Gabon","Sudan","Niger","Mali","Burkina Faso","Guinea"}, 0)), "De Facto Countries", "Non-De Facto Countries")</f>
        <v>De Facto Countries</v>
      </c>
      <c r="W1471" s="16" t="str">
        <f t="shared" si="389"/>
        <v>West</v>
      </c>
      <c r="X1471" s="16" t="str">
        <f t="shared" si="390"/>
        <v>Power</v>
      </c>
      <c r="Y1471" s="23"/>
      <c r="Z1471" s="23">
        <f>Table2[[#This Row],[Approved Amount_UA Equivalent]]</f>
        <v>15000000</v>
      </c>
      <c r="AD1471" s="23">
        <f>SUM(Table2[[#This Row],[Feed Africa ]:[Improve Quality Of Life ]])</f>
        <v>15000000</v>
      </c>
      <c r="AE1471" s="16" t="b">
        <f>Table2[[#This Row],[Total HI5]]=Table2[[#This Row],[Approved Amount_UA Equivalent]]</f>
        <v>1</v>
      </c>
      <c r="AF1471" s="24">
        <v>10</v>
      </c>
      <c r="AG1471" s="20" t="str">
        <f t="shared" si="379"/>
        <v>Investment Project</v>
      </c>
      <c r="AH1471" s="24" t="str">
        <f>VLOOKUP(Table2[[#This Row],[SAP Code]],[25]DATA!$A:$G,7,FALSE)</f>
        <v xml:space="preserve">Investment Lending </v>
      </c>
      <c r="AI1471" s="20" t="str">
        <f t="shared" si="380"/>
        <v>Infrastructure</v>
      </c>
      <c r="AJ1471" s="25" t="s">
        <v>89</v>
      </c>
      <c r="AK1471" s="25" t="s">
        <v>90</v>
      </c>
      <c r="AL1471" s="23" t="str" cm="1">
        <f t="array" ref="AL1471">_xlfn.SWITCH(AK1471,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71" s="26">
        <v>1</v>
      </c>
      <c r="AN1471" s="25" t="str">
        <f t="shared" si="388"/>
        <v>Sovereign</v>
      </c>
      <c r="AO1471" s="27">
        <v>0.5</v>
      </c>
      <c r="AP1471" s="23">
        <f>Table2[[#This Row],[Approved Amount_UA Equivalent]]/1000000</f>
        <v>15</v>
      </c>
      <c r="AQ1471" s="19">
        <f t="shared" si="381"/>
        <v>19.962599999999998</v>
      </c>
      <c r="AR1471" s="23" t="str">
        <f t="shared" si="382"/>
        <v>11-20</v>
      </c>
      <c r="AS1471" s="23" t="str">
        <f t="shared" si="383"/>
        <v>1-20</v>
      </c>
      <c r="AT1471" s="23" t="str">
        <f t="shared" si="384"/>
        <v>1-40</v>
      </c>
      <c r="AU1471" s="23" t="str">
        <f t="shared" si="385"/>
        <v>&lt;1-50 Mn</v>
      </c>
      <c r="AV1471" s="23">
        <f>Table2[[#This Row],[Amount]]</f>
        <v>15000000</v>
      </c>
      <c r="AW1471" s="23" t="str">
        <f t="shared" si="386"/>
        <v>Sep 2021</v>
      </c>
      <c r="AX1471" s="28">
        <f>IFERROR(VLOOKUP(Table2[[#This Row],[SAP Code]],[26]_16!A:B,2,FALSE),0)</f>
        <v>0</v>
      </c>
      <c r="AY1471" s="28">
        <f>IFERROR(VLOOKUP(Table2[[#This Row],[SAP Code]],[26]_16!D:E,2,FALSE)/ 1000000, 0)</f>
        <v>0</v>
      </c>
      <c r="AZ1471" s="28">
        <f>IFERROR(VLOOKUP(Table2[[#This Row],[SAP Code]],[26]_16!G:H,2,FALSE)/ 1000000, 0)</f>
        <v>0</v>
      </c>
      <c r="BA1471" s="28">
        <f>IFERROR(VLOOKUP(Table2[[#This Row],[SAP Code]],[26]_16!J:K,2,FALSE)/ 1000000, 0)</f>
        <v>0</v>
      </c>
      <c r="BB1471" s="28">
        <f>IFERROR(VLOOKUP(Table2[[#This Row],[SAP Code]],[26]_16!M:N,2,FALSE)/ 1000000, 0)</f>
        <v>0</v>
      </c>
      <c r="BC1471" s="28">
        <f>IFERROR(VLOOKUP(Table2[[#This Row],[SAP Code]],[26]_16!P:Q,2,FALSE),0)</f>
        <v>0</v>
      </c>
      <c r="BD1471" s="28">
        <f>IFERROR(VLOOKUP(Table2[[#This Row],[SAP Code]],[26]_16!S:T,2,FALSE),0)</f>
        <v>0</v>
      </c>
      <c r="BE1471" s="28">
        <f>IFERROR(VLOOKUP(Table2[[#This Row],[SAP Code]],[26]_16!V:W,2,FALSE)/ 1000000, 0)</f>
        <v>0</v>
      </c>
      <c r="BF1471" s="28">
        <f>IFERROR(VLOOKUP(Table2[[#This Row],[SAP Code]],[26]_16!Y:Z,2,FALSE)/ 1000000, 0)</f>
        <v>3.8484630000000006E-2</v>
      </c>
      <c r="BG1471" s="28" t="str">
        <f>IFERROR(VLOOKUP(Table2[[#This Row],[SAP Code]],[26]port!$A:$AD,30,FALSE),"unknown")</f>
        <v>OnGo</v>
      </c>
      <c r="BH1471" s="29" t="str">
        <f t="shared" si="387"/>
        <v>Ongoing</v>
      </c>
      <c r="BI1471" s="16"/>
    </row>
    <row r="1472" spans="1:61" ht="17.100000000000001" customHeight="1">
      <c r="A1472" s="16" t="s">
        <v>316</v>
      </c>
      <c r="B1472" s="16" t="s">
        <v>5014</v>
      </c>
      <c r="C1472" s="16" t="s">
        <v>5015</v>
      </c>
      <c r="D1472" s="16" t="s">
        <v>5016</v>
      </c>
      <c r="E1472" s="18">
        <v>44454</v>
      </c>
      <c r="F1472" s="16" t="s">
        <v>320</v>
      </c>
      <c r="G1472" s="16" t="s">
        <v>126</v>
      </c>
      <c r="H1472" s="16" t="s">
        <v>132</v>
      </c>
      <c r="I1472" s="16" t="s">
        <v>123</v>
      </c>
      <c r="J1472" s="16" t="s">
        <v>179</v>
      </c>
      <c r="K1472" s="16" t="s">
        <v>84</v>
      </c>
      <c r="L1472" s="16" t="s">
        <v>195</v>
      </c>
      <c r="M1472" s="19">
        <v>48400000</v>
      </c>
      <c r="N1472" s="19">
        <v>40215034.107998967</v>
      </c>
      <c r="O1472" s="20" t="s">
        <v>5017</v>
      </c>
      <c r="P1472" s="21">
        <v>2000200005052</v>
      </c>
      <c r="Q1472" s="20" t="s">
        <v>87</v>
      </c>
      <c r="R1472" s="16" t="str">
        <f t="shared" si="377"/>
        <v>ADB Public</v>
      </c>
      <c r="S1472" s="16" t="str">
        <f t="shared" si="392"/>
        <v>E</v>
      </c>
      <c r="T1472" s="16" t="str">
        <f t="shared" si="393"/>
        <v>Blend Countries</v>
      </c>
      <c r="U1472" s="16" t="str">
        <f t="shared" si="378"/>
        <v>Non-Transition States</v>
      </c>
      <c r="V1472" s="22" t="str">
        <f>IF(ISNUMBER(MATCH(A1472, {"Gabon","Sudan","Niger","Mali","Burkina Faso","Guinea"}, 0)), "De Facto Countries", "Non-De Facto Countries")</f>
        <v>Non-De Facto Countries</v>
      </c>
      <c r="W1472" s="16" t="str">
        <f t="shared" si="389"/>
        <v>West</v>
      </c>
      <c r="X1472" s="16" t="str">
        <f t="shared" si="390"/>
        <v>WASH Sector</v>
      </c>
      <c r="Y1472" s="23">
        <f>Table2[[#This Row],[Approved Amount_UA Equivalent]]*0.03</f>
        <v>1206451.023239969</v>
      </c>
      <c r="Z1472" s="23">
        <f>Table2[[#This Row],[Approved Amount_UA Equivalent]]*0.01</f>
        <v>402150.34107998968</v>
      </c>
      <c r="AC1472" s="23">
        <f>Table2[[#This Row],[Approved Amount_UA Equivalent]]*0.96</f>
        <v>38606432.743679009</v>
      </c>
      <c r="AD1472" s="23">
        <f>SUM(Table2[[#This Row],[Feed Africa ]:[Improve Quality Of Life ]])</f>
        <v>40215034.107998967</v>
      </c>
      <c r="AE1472" s="16" t="b">
        <f>Table2[[#This Row],[Total HI5]]=Table2[[#This Row],[Approved Amount_UA Equivalent]]</f>
        <v>1</v>
      </c>
      <c r="AF1472" s="24">
        <v>10</v>
      </c>
      <c r="AG1472" s="20" t="str">
        <f t="shared" si="379"/>
        <v>Investment Project</v>
      </c>
      <c r="AH1472" s="24" t="str">
        <f>VLOOKUP(Table2[[#This Row],[SAP Code]],[25]DATA!$A:$G,7,FALSE)</f>
        <v xml:space="preserve">Investment Lending </v>
      </c>
      <c r="AI1472" s="20" t="str">
        <f t="shared" si="380"/>
        <v>Infrastructure</v>
      </c>
      <c r="AJ1472" s="25" t="s">
        <v>89</v>
      </c>
      <c r="AK1472" s="25" t="s">
        <v>126</v>
      </c>
      <c r="AL1472" s="23" t="str" cm="1">
        <f t="array" ref="AL1472">_xlfn.SWITCH(AK1472,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72" s="26">
        <v>1</v>
      </c>
      <c r="AN1472" s="25" t="str">
        <f t="shared" si="388"/>
        <v>Sovereign</v>
      </c>
      <c r="AO1472" s="27">
        <v>1</v>
      </c>
      <c r="AP1472" s="23">
        <f>Table2[[#This Row],[Approved Amount_UA Equivalent]]/1000000</f>
        <v>40.215034107998967</v>
      </c>
      <c r="AQ1472" s="19">
        <f t="shared" si="381"/>
        <v>53.519775992289347</v>
      </c>
      <c r="AR1472" s="23" t="str">
        <f t="shared" si="382"/>
        <v>41-50</v>
      </c>
      <c r="AS1472" s="23" t="str">
        <f t="shared" si="383"/>
        <v>41-60</v>
      </c>
      <c r="AT1472" s="23" t="str">
        <f t="shared" si="384"/>
        <v>41-80</v>
      </c>
      <c r="AU1472" s="23" t="str">
        <f t="shared" si="385"/>
        <v>&lt;1-50 Mn</v>
      </c>
      <c r="AV1472" s="23">
        <f>Table2[[#This Row],[Amount]]</f>
        <v>48400000</v>
      </c>
      <c r="AW1472" s="23" t="str">
        <f t="shared" si="386"/>
        <v>Sep 2021</v>
      </c>
      <c r="AX1472" s="28">
        <f>IFERROR(VLOOKUP(Table2[[#This Row],[SAP Code]],[26]_16!A:B,2,FALSE),0)</f>
        <v>0</v>
      </c>
      <c r="AY1472" s="28">
        <f>IFERROR(VLOOKUP(Table2[[#This Row],[SAP Code]],[26]_16!D:E,2,FALSE)/ 1000000, 0)</f>
        <v>0</v>
      </c>
      <c r="AZ1472" s="28">
        <f>IFERROR(VLOOKUP(Table2[[#This Row],[SAP Code]],[26]_16!G:H,2,FALSE)/ 1000000, 0)</f>
        <v>0</v>
      </c>
      <c r="BA1472" s="28">
        <f>IFERROR(VLOOKUP(Table2[[#This Row],[SAP Code]],[26]_16!J:K,2,FALSE)/ 1000000, 0)</f>
        <v>0</v>
      </c>
      <c r="BB1472" s="28">
        <f>IFERROR(VLOOKUP(Table2[[#This Row],[SAP Code]],[26]_16!M:N,2,FALSE)/ 1000000, 0)</f>
        <v>0</v>
      </c>
      <c r="BC1472" s="28">
        <f>IFERROR(VLOOKUP(Table2[[#This Row],[SAP Code]],[26]_16!P:Q,2,FALSE),0)</f>
        <v>0</v>
      </c>
      <c r="BD1472" s="28">
        <f>IFERROR(VLOOKUP(Table2[[#This Row],[SAP Code]],[26]_16!S:T,2,FALSE),0)</f>
        <v>0</v>
      </c>
      <c r="BE1472" s="28">
        <f>IFERROR(VLOOKUP(Table2[[#This Row],[SAP Code]],[26]_16!V:W,2,FALSE)/ 1000000, 0)</f>
        <v>0.21851389000000002</v>
      </c>
      <c r="BF1472" s="28">
        <f>IFERROR(VLOOKUP(Table2[[#This Row],[SAP Code]],[26]_16!Y:Z,2,FALSE)/ 1000000, 0)</f>
        <v>0</v>
      </c>
      <c r="BG1472" s="28" t="str">
        <f>IFERROR(VLOOKUP(Table2[[#This Row],[SAP Code]],[26]port!$A:$AD,30,FALSE),"unknown")</f>
        <v>OnGo</v>
      </c>
      <c r="BH1472" s="29" t="str">
        <f t="shared" si="387"/>
        <v>Ongoing</v>
      </c>
      <c r="BI1472" s="16"/>
    </row>
    <row r="1473" spans="1:61" ht="17.100000000000001" customHeight="1">
      <c r="A1473" s="16" t="s">
        <v>819</v>
      </c>
      <c r="B1473" s="16" t="s">
        <v>5018</v>
      </c>
      <c r="C1473" s="16" t="s">
        <v>5019</v>
      </c>
      <c r="D1473" s="16" t="s">
        <v>5020</v>
      </c>
      <c r="E1473" s="18">
        <v>44456</v>
      </c>
      <c r="F1473" s="16" t="s">
        <v>1751</v>
      </c>
      <c r="G1473" s="16" t="s">
        <v>90</v>
      </c>
      <c r="H1473" s="16" t="s">
        <v>81</v>
      </c>
      <c r="I1473" s="16" t="s">
        <v>82</v>
      </c>
      <c r="J1473" s="16" t="s">
        <v>83</v>
      </c>
      <c r="K1473" s="16" t="s">
        <v>69</v>
      </c>
      <c r="L1473" s="16" t="s">
        <v>85</v>
      </c>
      <c r="M1473" s="19">
        <v>8410000</v>
      </c>
      <c r="N1473" s="19">
        <v>8410000</v>
      </c>
      <c r="O1473" s="20" t="s">
        <v>5021</v>
      </c>
      <c r="P1473" s="21">
        <v>2100155041067</v>
      </c>
      <c r="Q1473" s="20" t="s">
        <v>72</v>
      </c>
      <c r="R1473" s="16" t="str">
        <f t="shared" si="377"/>
        <v>ADF Including TSF</v>
      </c>
      <c r="S1473" s="16" t="str">
        <f t="shared" si="392"/>
        <v>F</v>
      </c>
      <c r="T1473" s="16" t="str">
        <f t="shared" si="393"/>
        <v>ADF Countries</v>
      </c>
      <c r="U1473" s="16" t="str">
        <f t="shared" si="378"/>
        <v>Transition States</v>
      </c>
      <c r="V1473" s="22" t="str">
        <f>IF(ISNUMBER(MATCH(A1473, {"Gabon","Sudan","Niger","Mali","Burkina Faso","Guinea"}, 0)), "De Facto Countries", "Non-De Facto Countries")</f>
        <v>Non-De Facto Countries</v>
      </c>
      <c r="W1473" s="16" t="str">
        <f t="shared" si="389"/>
        <v>East</v>
      </c>
      <c r="X1473" s="16" t="str">
        <f t="shared" si="390"/>
        <v>Power</v>
      </c>
      <c r="Y1473" s="23"/>
      <c r="Z1473" s="23">
        <f>Table2[[#This Row],[Approved Amount_UA Equivalent]]</f>
        <v>8410000</v>
      </c>
      <c r="AD1473" s="23">
        <f>SUM(Table2[[#This Row],[Feed Africa ]:[Improve Quality Of Life ]])</f>
        <v>8410000</v>
      </c>
      <c r="AE1473" s="16" t="b">
        <f>Table2[[#This Row],[Total HI5]]=Table2[[#This Row],[Approved Amount_UA Equivalent]]</f>
        <v>1</v>
      </c>
      <c r="AF1473" s="24">
        <v>41</v>
      </c>
      <c r="AG1473" s="20" t="str">
        <f t="shared" si="379"/>
        <v>ISP and Investment Project</v>
      </c>
      <c r="AH1473" s="24" t="str">
        <f>VLOOKUP(Table2[[#This Row],[SAP Code]],[25]DATA!$A:$G,7,FALSE)</f>
        <v xml:space="preserve">Investment Lending </v>
      </c>
      <c r="AI1473" s="20" t="str">
        <f t="shared" si="380"/>
        <v>Infrastructure</v>
      </c>
      <c r="AJ1473" s="25" t="s">
        <v>89</v>
      </c>
      <c r="AK1473" s="25" t="s">
        <v>90</v>
      </c>
      <c r="AL1473" s="23" t="str" cm="1">
        <f t="array" ref="AL1473">_xlfn.SWITCH(AK1473,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73" s="26">
        <v>1</v>
      </c>
      <c r="AN1473" s="25" t="str">
        <f t="shared" si="388"/>
        <v>Sovereign</v>
      </c>
      <c r="AO1473" s="27">
        <v>0.5</v>
      </c>
      <c r="AP1473" s="23">
        <f>Table2[[#This Row],[Approved Amount_UA Equivalent]]/1000000</f>
        <v>8.41</v>
      </c>
      <c r="AQ1473" s="19">
        <f t="shared" si="381"/>
        <v>11.192364400000001</v>
      </c>
      <c r="AR1473" s="23" t="str">
        <f t="shared" si="382"/>
        <v>1-10</v>
      </c>
      <c r="AS1473" s="23" t="str">
        <f t="shared" si="383"/>
        <v>1-20</v>
      </c>
      <c r="AT1473" s="23" t="str">
        <f t="shared" si="384"/>
        <v>1-40</v>
      </c>
      <c r="AU1473" s="23" t="str">
        <f t="shared" si="385"/>
        <v>&lt;1-50 Mn</v>
      </c>
      <c r="AV1473" s="23">
        <f>Table2[[#This Row],[Amount]]</f>
        <v>8410000</v>
      </c>
      <c r="AW1473" s="23" t="str">
        <f t="shared" si="386"/>
        <v>Sep 2021</v>
      </c>
      <c r="AX1473" s="28">
        <f>IFERROR(VLOOKUP(Table2[[#This Row],[SAP Code]],[26]_16!A:B,2,FALSE),0)</f>
        <v>0</v>
      </c>
      <c r="AY1473" s="28">
        <f>IFERROR(VLOOKUP(Table2[[#This Row],[SAP Code]],[26]_16!D:E,2,FALSE)/ 1000000, 0)</f>
        <v>0</v>
      </c>
      <c r="AZ1473" s="28">
        <f>IFERROR(VLOOKUP(Table2[[#This Row],[SAP Code]],[26]_16!G:H,2,FALSE)/ 1000000, 0)</f>
        <v>0</v>
      </c>
      <c r="BA1473" s="28">
        <f>IFERROR(VLOOKUP(Table2[[#This Row],[SAP Code]],[26]_16!J:K,2,FALSE)/ 1000000, 0)</f>
        <v>0</v>
      </c>
      <c r="BB1473" s="28">
        <f>IFERROR(VLOOKUP(Table2[[#This Row],[SAP Code]],[26]_16!M:N,2,FALSE)/ 1000000, 0)</f>
        <v>0</v>
      </c>
      <c r="BC1473" s="28">
        <f>IFERROR(VLOOKUP(Table2[[#This Row],[SAP Code]],[26]_16!P:Q,2,FALSE),0)</f>
        <v>0</v>
      </c>
      <c r="BD1473" s="28">
        <f>IFERROR(VLOOKUP(Table2[[#This Row],[SAP Code]],[26]_16!S:T,2,FALSE),0)</f>
        <v>0</v>
      </c>
      <c r="BE1473" s="28">
        <f>IFERROR(VLOOKUP(Table2[[#This Row],[SAP Code]],[26]_16!V:W,2,FALSE)/ 1000000, 0)</f>
        <v>6.4976840000000008E-2</v>
      </c>
      <c r="BF1473" s="28">
        <f>IFERROR(VLOOKUP(Table2[[#This Row],[SAP Code]],[26]_16!Y:Z,2,FALSE)/ 1000000, 0)</f>
        <v>6.3920580000000005E-2</v>
      </c>
      <c r="BG1473" s="28" t="str">
        <f>IFERROR(VLOOKUP(Table2[[#This Row],[SAP Code]],[26]port!$A:$AD,30,FALSE),"unknown")</f>
        <v>OnGo</v>
      </c>
      <c r="BH1473" s="29" t="str">
        <f t="shared" si="387"/>
        <v>Ongoing</v>
      </c>
      <c r="BI1473" s="16"/>
    </row>
    <row r="1474" spans="1:61" ht="17.100000000000001" customHeight="1">
      <c r="A1474" s="16" t="s">
        <v>819</v>
      </c>
      <c r="B1474" s="16" t="s">
        <v>5018</v>
      </c>
      <c r="C1474" s="16" t="s">
        <v>5022</v>
      </c>
      <c r="D1474" s="16" t="s">
        <v>5020</v>
      </c>
      <c r="E1474" s="18">
        <v>44456</v>
      </c>
      <c r="F1474" s="16" t="s">
        <v>1751</v>
      </c>
      <c r="G1474" s="16" t="s">
        <v>90</v>
      </c>
      <c r="H1474" s="16" t="s">
        <v>81</v>
      </c>
      <c r="I1474" s="16" t="s">
        <v>82</v>
      </c>
      <c r="J1474" s="16" t="s">
        <v>2463</v>
      </c>
      <c r="K1474" s="16" t="s">
        <v>69</v>
      </c>
      <c r="L1474" s="16" t="s">
        <v>85</v>
      </c>
      <c r="M1474" s="19">
        <v>11590000</v>
      </c>
      <c r="N1474" s="19">
        <v>11590000</v>
      </c>
      <c r="O1474" s="20" t="s">
        <v>5021</v>
      </c>
      <c r="P1474" s="21">
        <v>5900155016606</v>
      </c>
      <c r="Q1474" s="20" t="s">
        <v>72</v>
      </c>
      <c r="R1474" s="16" t="str">
        <f t="shared" ref="R1474:R1537" si="394">IF(J1474="ADB","ADB Public",IF(J1474="ADB Private Sector","ADB Private",IF(J1474="ADF","ADF Including TSF",IF(J1474="Africa Growing Together Fund (AGTF)","AGTF",IF(J1474="Climate Investment Funds (CIF)","CIF",IF(J1474="Climate Investment Funds (CIF) - CTF","CIF",IF(J1474="Climate Investment Funds (CIF) - SCF - FIP","CIF",IF(J1474="Climate Investment Funds (CIF) - SCF - SREP","CIF",IF(J1474="ClimDev-Africa Special Fund (CDSF)","ClimDev",IF(J1474="Global Environment Facility (GEF)","GEF",IF(J1474="Multi-Donor Trust Fund for Zimbabwe (ZIM-FUND)","ZimFund",IF(J1474="NTF","NTF",IF(J1474="Sustainable Energy Fund for Africa (SEFA)","SEFA",IF(J1474="Technical Assistance Fund for Middle Income Countries (MIC-TAF)","MICTAF",IF(J1474="Transition Support Facility (TSF)","ADF Including TSF",IF(J1474="Transition Support Facility (TSF) - ACW (Pillar II)","ADF Including TSF",IF(J1474="Transition Support Facility (TSF) - SSW","ADF Including TSF",IF(J1474="Transition Support Facility (TSF) - SSW (Pillar I)","ADF Including TSF",IF(J1474="Transition Support Facility (TSF) - SSW (Pillar I) - SIF","ADF Including TSF",IF(J1474="Transition Support Facility (TSF) - SSW (Pillar I) - Unallocated Reserve","ADF Including TSF",IF(J1474="Transition Support Facility (TSF) - SSW (Pillar I) - Unallocated Reserves","ADF Including TSF",IF(J1474="Transition Support Facility (TSF) - TSW (Pillar III)","ADF Including TSF",IF(J1474="Transition Support Facility (TSF) - Unallocated Reserves","ADF Including TSF","OTHERS")))))))))))))))))))))))</f>
        <v>ADF Including TSF</v>
      </c>
      <c r="S1474" s="16" t="str">
        <f t="shared" si="392"/>
        <v>F</v>
      </c>
      <c r="T1474" s="16" t="str">
        <f t="shared" si="393"/>
        <v>ADF Countries</v>
      </c>
      <c r="U1474" s="16" t="str">
        <f t="shared" ref="U1474:U1537" si="395">IF(A1474="Algeria","Non-Transition States",
IF(A1474="Angola","Non-Transition States",
IF(A1474="Benin","Non-Transition States",
IF(A1474="Botswana","Non-Transition States",
IF(A1474="Burkina Faso","Transition States",
IF(A1474="Burundi","Transition States",
IF(A1474="Cameroon","Non-Transition States",
IF(A1474="Cape Verde","Non-Transition States",
IF(A1474="Central African Republic","Transition States",
IF(A1474="Centrafrique","Transition States",
IF(A1474="Chad","Transition States",
IF(A1474="Comoros","Transition States",
IF(A1474="Congo CG","Non-Transition States",
IF(A1474="Congo","Non-Transition States",
IF(A1474="Côte D'Ivoire","Non-Transition States",
IF(A1474="Dem Rep Congo","Transition States",
IF(A1474="DEMOCRATIC REPUBLIC OF THE CONGO","Transition States",
IF(A1474="Djibouti","Transition States",
IF(A1474="Egypt","Non-Transition States",
IF(A1474="Eq Guinea","Non-Transition States",
IF(A1474="Equatorial Guinea","Non-Transition States",
IF(A1474="Eritrea","Transition States",
IF(A1474="Swaziland","Non-Transition States",
IF(A1474="Eswatini","Non-Transition States",
IF(A1474="Ethiopia","Non-Transition States",
IF(A1474="Gabon","Non-Transition States",
IF(A1474="Gambia","Transition States",
IF(A1474="Ghana","Non-Transition States",
IF(A1474="Guinea","Transition States",
IF(A1474="Guinea-Bissau","Transition States",
IF(A1474="Kenya","Non-Transition States",
IF(A1474="Lesotho","Non-Transition States",
IF(A1474="Liberia","Transition States",
IF(A1474="Libya","Non-Transition States",
IF(A1474="Madagascar","Transition States",
IF(A1474="Malawi","Non-Transition States",
IF(A1474="Mali","Transition States",
IF(A1474="Mauritania","Non-Transition States",
IF(A1474="Mauritius","Non-Transition States",
IF(A1474="Morocco","Non-Transition States",
IF(A1474="Mozambique","Transition States",
IF(A1474="Multi","Multinational",
IF(A1474="Multinational","Multinational",
IF(A1474="Namibia","Non-Transition States",
IF(A1474="Niger","Transition States",
IF(A1474="Nigeria","Non-Transition States",
IF(A1474="Rwanda","Non-Transition States",
IF(A1474="Sao Tome &amp; Principe","Non-Transition States",
IF(A1474="Sao Tome","Non-Transition States",
IF(A1474="Senegal","Non-Transition States",
IF(A1474="Seychelles","Non-Transition States",
IF(A1474="Sierra Leone","Transition States",
IF(A1474="Somalia","Transition States",
IF(A1474="South Africa","Non-Transition States",
IF(A1474="South Sudan","Transition States",
IF(A1474="Sudan","Transition States",
IF(A1474="Tanzania","Non-Transition States",
IF(A1474="Togo","Transition States",
IF(A1474="Tunisia","Non-Transition States",
IF(A1474="Uganda","Non-Transition States",
IF(A1474="Zambia","Non-Transition States",
IF(A1474="Zimbabwe","Transition States",
IF(A1474="Multi-Countries","Multinational","")))))))))))))))))))))))))))))))))))))))))))))))))))))))))))))))</f>
        <v>Transition States</v>
      </c>
      <c r="V1474" s="22" t="str">
        <f>IF(ISNUMBER(MATCH(A1474, {"Gabon","Sudan","Niger","Mali","Burkina Faso","Guinea"}, 0)), "De Facto Countries", "Non-De Facto Countries")</f>
        <v>Non-De Facto Countries</v>
      </c>
      <c r="W1474" s="16" t="str">
        <f t="shared" si="389"/>
        <v>East</v>
      </c>
      <c r="X1474" s="16" t="str">
        <f t="shared" si="390"/>
        <v>Power</v>
      </c>
      <c r="Y1474" s="23"/>
      <c r="Z1474" s="23">
        <f>Table2[[#This Row],[Approved Amount_UA Equivalent]]</f>
        <v>11590000</v>
      </c>
      <c r="AD1474" s="23">
        <f>SUM(Table2[[#This Row],[Feed Africa ]:[Improve Quality Of Life ]])</f>
        <v>11590000</v>
      </c>
      <c r="AE1474" s="16" t="b">
        <f>Table2[[#This Row],[Total HI5]]=Table2[[#This Row],[Approved Amount_UA Equivalent]]</f>
        <v>1</v>
      </c>
      <c r="AF1474" s="24">
        <v>41</v>
      </c>
      <c r="AG1474" s="20" t="str">
        <f t="shared" ref="AG1474:AG1537" si="396">IF(AF1474=10,"Investment Project",IF(AF1474=11,"Line of Credit",IF(AF1474=12,"Investment Project",IF(AF1474=13,"Investment Project",IF(AF1474=20,"Policy and Result Based Op",IF(AF1474=21,"Policy and Result Based Op",IF(AF1474=22,"Restructuring",IF(AF1474=23,"Policy and Result Based Op",IF(AF1474=32,"Technical Assistance &amp; Study",IF(AF1474=40,"ISP and Investment Project",IF(AF1474=41,"ISP and Investment Project",IF(AF1474=42,"Investment Project",IF(AF1474=43,"Technical Assistance &amp; Study",IF(AF1474=44,"Institutional Support",IF(AF1474=46,"Institutional Support",IF(AF1474=50,"Emergency Assistance",IF(AF1474=51,"Emergency Assistance",IF(AF1474=70,"Equity and Guarantee",IF(AF1474=75,"Equity and Guarantee",IF(AF1474=82,"Micro Financing",IF(AF1474=83,"Policy and Result Based Op",IF(AF1474=84,"ISP and Investment Project",IF(AF1474=85,"ISP and Investment Project",IF(AF1474=86,"Technical Assistance &amp; Study",IF(AF1474=90,"Investment Project",IF(AF1474=30,"Investment Project",""))))))))))))))))))))))))))</f>
        <v>ISP and Investment Project</v>
      </c>
      <c r="AH1474" s="24" t="str">
        <f>VLOOKUP(Table2[[#This Row],[SAP Code]],[25]DATA!$A:$G,7,FALSE)</f>
        <v xml:space="preserve">Investment Lending </v>
      </c>
      <c r="AI1474" s="20" t="str">
        <f t="shared" ref="AI1474:AI1537" si="397">IF(AG1474="Policy and Result Based Op","Policy-Based Lending",
IF(AND(X1474="Agriculture",OR(AG1474="ISP and Investment Project",AG1474="Investment Project")),"Infrastructure",
IF(AND(X1474="Environment",OR(AG1474="ISP and Investment Project",AG1474="Investment Project")),"Infrastructure",
IF(AND(X1474="ICT",OR(AG1474="ISP and Investment Project",AG1474="Investment Project")),"Infrastructure",
IF(AND(X1474="Power",OR(AG1474="ISP and Investment Project",AG1474="Investment Project")),"Infrastructure",
IF(AND(X1474="Transport",OR(AG1474="ISP and Investment Project",AG1474="Investment Project")),"Infrastructure",
IF(AND(X1474="Urban Developm.",OR(AG1474="ISP and Investment Project",AG1474="Investment Project")),"Infrastructure",
IF(AND(X1474="WASH Sector",OR(AG1474="ISP and Investment Project",AG1474="Investment Project")),"Infrastructure","Other Investment"))))))))</f>
        <v>Infrastructure</v>
      </c>
      <c r="AJ1474" s="25" t="s">
        <v>89</v>
      </c>
      <c r="AK1474" s="25" t="s">
        <v>90</v>
      </c>
      <c r="AL1474" s="23" t="str" cm="1">
        <f t="array" ref="AL1474">_xlfn.SWITCH(AK1474,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74" s="26">
        <v>1</v>
      </c>
      <c r="AN1474" s="25" t="str">
        <f t="shared" si="388"/>
        <v>Sovereign</v>
      </c>
      <c r="AO1474" s="27">
        <v>0.5</v>
      </c>
      <c r="AP1474" s="23">
        <f>Table2[[#This Row],[Approved Amount_UA Equivalent]]/1000000</f>
        <v>11.59</v>
      </c>
      <c r="AQ1474" s="19">
        <f t="shared" ref="AQ1474:AQ1537" si="398">(N1474*1.33084)/1000000</f>
        <v>15.424435599999999</v>
      </c>
      <c r="AR1474" s="23" t="str">
        <f t="shared" ref="AR1474:AR1537" si="399">ROUNDUP(AP1474/10,0)*10-9&amp;"-"&amp;ROUNDUP(AP1474/10,0)*10</f>
        <v>11-20</v>
      </c>
      <c r="AS1474" s="23" t="str">
        <f t="shared" ref="AS1474:AS1537" si="400">ROUNDUP(AP1474/20,0)*20-19&amp;"-"&amp;ROUNDUP(AP1474/20,0)*20</f>
        <v>1-20</v>
      </c>
      <c r="AT1474" s="23" t="str">
        <f t="shared" ref="AT1474:AT1537" si="401">ROUNDUP(AP1474/40,0)*40-39&amp;"-"&amp;ROUNDUP(AP1474/40,0)*40</f>
        <v>1-40</v>
      </c>
      <c r="AU1474" s="23" t="str">
        <f t="shared" ref="AU1474:AU1537" si="402">IF(AP1474&lt;=50,"&lt;1-50 Mn",IF(AP1474&lt;=100,"50-100 Mn",IF(AP1474&lt;=200,"100-200 Mn",IF(AP1474&lt;=300,"100-300 Mn","&gt;300 Mn"))))</f>
        <v>&lt;1-50 Mn</v>
      </c>
      <c r="AV1474" s="23">
        <f>Table2[[#This Row],[Amount]]</f>
        <v>11590000</v>
      </c>
      <c r="AW1474" s="23" t="str">
        <f t="shared" ref="AW1474:AW1537" si="403">TEXT(E1474, "mmm yyyy")</f>
        <v>Sep 2021</v>
      </c>
      <c r="AX1474" s="28">
        <f>IFERROR(VLOOKUP(Table2[[#This Row],[SAP Code]],[26]_16!A:B,2,FALSE),0)</f>
        <v>0</v>
      </c>
      <c r="AY1474" s="28">
        <f>IFERROR(VLOOKUP(Table2[[#This Row],[SAP Code]],[26]_16!D:E,2,FALSE)/ 1000000, 0)</f>
        <v>0</v>
      </c>
      <c r="AZ1474" s="28">
        <f>IFERROR(VLOOKUP(Table2[[#This Row],[SAP Code]],[26]_16!G:H,2,FALSE)/ 1000000, 0)</f>
        <v>0</v>
      </c>
      <c r="BA1474" s="28">
        <f>IFERROR(VLOOKUP(Table2[[#This Row],[SAP Code]],[26]_16!J:K,2,FALSE)/ 1000000, 0)</f>
        <v>0</v>
      </c>
      <c r="BB1474" s="28">
        <f>IFERROR(VLOOKUP(Table2[[#This Row],[SAP Code]],[26]_16!M:N,2,FALSE)/ 1000000, 0)</f>
        <v>0</v>
      </c>
      <c r="BC1474" s="28">
        <f>IFERROR(VLOOKUP(Table2[[#This Row],[SAP Code]],[26]_16!P:Q,2,FALSE),0)</f>
        <v>0</v>
      </c>
      <c r="BD1474" s="28">
        <f>IFERROR(VLOOKUP(Table2[[#This Row],[SAP Code]],[26]_16!S:T,2,FALSE),0)</f>
        <v>0</v>
      </c>
      <c r="BE1474" s="28">
        <f>IFERROR(VLOOKUP(Table2[[#This Row],[SAP Code]],[26]_16!V:W,2,FALSE)/ 1000000, 0)</f>
        <v>6.4976840000000008E-2</v>
      </c>
      <c r="BF1474" s="28">
        <f>IFERROR(VLOOKUP(Table2[[#This Row],[SAP Code]],[26]_16!Y:Z,2,FALSE)/ 1000000, 0)</f>
        <v>6.3920580000000005E-2</v>
      </c>
      <c r="BG1474" s="28" t="str">
        <f>IFERROR(VLOOKUP(Table2[[#This Row],[SAP Code]],[26]port!$A:$AD,30,FALSE),"unknown")</f>
        <v>OnGo</v>
      </c>
      <c r="BH1474" s="29" t="str">
        <f t="shared" ref="BH1474:BH1537" si="404">IF(BG1474="ABAN", "Number of operations Cancelled before completion",
IF(OR(BG1474="APVD", BG1474="OnGo"), "Ongoing",
IF(OR(BG1474="CLSD", BG1474="COMP"), "Number of operations completed out of the net approved of that year",
IF(BG1474="TERM", "Number of operations Cancelled before completion",
IF(BG1474="unknown", "Unknown", "Not Defined")))))</f>
        <v>Ongoing</v>
      </c>
      <c r="BI1474" s="16"/>
    </row>
    <row r="1475" spans="1:61" ht="17.100000000000001" customHeight="1">
      <c r="A1475" s="16" t="s">
        <v>299</v>
      </c>
      <c r="B1475" s="16" t="s">
        <v>5023</v>
      </c>
      <c r="C1475" s="16" t="s">
        <v>5024</v>
      </c>
      <c r="D1475" s="16" t="s">
        <v>5025</v>
      </c>
      <c r="E1475" s="18">
        <v>44461</v>
      </c>
      <c r="F1475" s="16" t="s">
        <v>303</v>
      </c>
      <c r="G1475" s="16" t="s">
        <v>140</v>
      </c>
      <c r="H1475" s="16" t="s">
        <v>132</v>
      </c>
      <c r="I1475" s="16" t="s">
        <v>138</v>
      </c>
      <c r="J1475" s="16" t="s">
        <v>536</v>
      </c>
      <c r="K1475" s="16" t="s">
        <v>69</v>
      </c>
      <c r="L1475" s="16" t="s">
        <v>195</v>
      </c>
      <c r="M1475" s="19">
        <v>9400000</v>
      </c>
      <c r="N1475" s="19">
        <v>7810357.8639502134</v>
      </c>
      <c r="O1475" s="20" t="s">
        <v>5026</v>
      </c>
      <c r="P1475" s="21">
        <v>5580155000701</v>
      </c>
      <c r="Q1475" s="20" t="s">
        <v>72</v>
      </c>
      <c r="R1475" s="16" t="str">
        <f t="shared" si="394"/>
        <v>OTHERS</v>
      </c>
      <c r="S1475" s="16" t="str">
        <f t="shared" si="392"/>
        <v>D</v>
      </c>
      <c r="T1475" s="16" t="str">
        <f t="shared" si="393"/>
        <v>ADF Countries</v>
      </c>
      <c r="U1475" s="16" t="str">
        <f t="shared" si="395"/>
        <v>Non-Transition States</v>
      </c>
      <c r="V1475" s="22" t="str">
        <f>IF(ISNUMBER(MATCH(A1475, {"Gabon","Sudan","Niger","Mali","Burkina Faso","Guinea"}, 0)), "De Facto Countries", "Non-De Facto Countries")</f>
        <v>Non-De Facto Countries</v>
      </c>
      <c r="W1475" s="16" t="str">
        <f t="shared" si="389"/>
        <v>West</v>
      </c>
      <c r="X1475" s="16" t="str">
        <f t="shared" si="390"/>
        <v>Transport</v>
      </c>
      <c r="Y1475" s="23"/>
      <c r="AB1475" s="23">
        <f>Table2[[#This Row],[Approved Amount_UA Equivalent]]</f>
        <v>7810357.8639502134</v>
      </c>
      <c r="AD1475" s="23">
        <f>SUM(Table2[[#This Row],[Feed Africa ]:[Improve Quality Of Life ]])</f>
        <v>7810357.8639502134</v>
      </c>
      <c r="AE1475" s="16" t="b">
        <f>Table2[[#This Row],[Total HI5]]=Table2[[#This Row],[Approved Amount_UA Equivalent]]</f>
        <v>1</v>
      </c>
      <c r="AF1475" s="24">
        <v>40</v>
      </c>
      <c r="AG1475" s="20" t="str">
        <f t="shared" si="396"/>
        <v>ISP and Investment Project</v>
      </c>
      <c r="AH1475" s="24" t="e">
        <f>VLOOKUP(Table2[[#This Row],[SAP Code]],[25]DATA!$A:$G,7,FALSE)</f>
        <v>#N/A</v>
      </c>
      <c r="AI1475" s="20" t="str">
        <f t="shared" si="397"/>
        <v>Infrastructure</v>
      </c>
      <c r="AJ1475" s="25" t="s">
        <v>89</v>
      </c>
      <c r="AK1475" s="25" t="s">
        <v>140</v>
      </c>
      <c r="AL1475" s="23" t="str" cm="1">
        <f t="array" ref="AL1475">_xlfn.SWITCH(AK1475,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75" s="26">
        <v>1</v>
      </c>
      <c r="AN1475" s="25" t="str">
        <f t="shared" ref="AN1475:AN1538" si="405">IF(AM1475=1,"Sovereign",IF(AM1475&gt;=2,"Non-Sovereign",""))</f>
        <v>Sovereign</v>
      </c>
      <c r="AO1475" s="27">
        <v>1</v>
      </c>
      <c r="AP1475" s="23">
        <f>Table2[[#This Row],[Approved Amount_UA Equivalent]]/1000000</f>
        <v>7.8103578639502134</v>
      </c>
      <c r="AQ1475" s="19">
        <f t="shared" si="398"/>
        <v>10.394336659659503</v>
      </c>
      <c r="AR1475" s="23" t="str">
        <f t="shared" si="399"/>
        <v>1-10</v>
      </c>
      <c r="AS1475" s="23" t="str">
        <f t="shared" si="400"/>
        <v>1-20</v>
      </c>
      <c r="AT1475" s="23" t="str">
        <f t="shared" si="401"/>
        <v>1-40</v>
      </c>
      <c r="AU1475" s="23" t="str">
        <f t="shared" si="402"/>
        <v>&lt;1-50 Mn</v>
      </c>
      <c r="AV1475" s="23">
        <f>Table2[[#This Row],[Amount]]</f>
        <v>9400000</v>
      </c>
      <c r="AW1475" s="23" t="str">
        <f t="shared" si="403"/>
        <v>Sep 2021</v>
      </c>
      <c r="AX1475" s="28">
        <f>IFERROR(VLOOKUP(Table2[[#This Row],[SAP Code]],[26]_16!A:B,2,FALSE),0)</f>
        <v>0</v>
      </c>
      <c r="AY1475" s="28">
        <f>IFERROR(VLOOKUP(Table2[[#This Row],[SAP Code]],[26]_16!D:E,2,FALSE)/ 1000000, 0)</f>
        <v>0</v>
      </c>
      <c r="AZ1475" s="28">
        <f>IFERROR(VLOOKUP(Table2[[#This Row],[SAP Code]],[26]_16!G:H,2,FALSE)/ 1000000, 0)</f>
        <v>0</v>
      </c>
      <c r="BA1475" s="28">
        <f>IFERROR(VLOOKUP(Table2[[#This Row],[SAP Code]],[26]_16!J:K,2,FALSE)/ 1000000, 0)</f>
        <v>0</v>
      </c>
      <c r="BB1475" s="28">
        <f>IFERROR(VLOOKUP(Table2[[#This Row],[SAP Code]],[26]_16!M:N,2,FALSE)/ 1000000, 0)</f>
        <v>0</v>
      </c>
      <c r="BC1475" s="28">
        <f>IFERROR(VLOOKUP(Table2[[#This Row],[SAP Code]],[26]_16!P:Q,2,FALSE),0)</f>
        <v>0</v>
      </c>
      <c r="BD1475" s="28">
        <f>IFERROR(VLOOKUP(Table2[[#This Row],[SAP Code]],[26]_16!S:T,2,FALSE),0)</f>
        <v>0</v>
      </c>
      <c r="BE1475" s="28">
        <f>IFERROR(VLOOKUP(Table2[[#This Row],[SAP Code]],[26]_16!V:W,2,FALSE)/ 1000000, 0)</f>
        <v>1.30328116</v>
      </c>
      <c r="BF1475" s="28">
        <f>IFERROR(VLOOKUP(Table2[[#This Row],[SAP Code]],[26]_16!Y:Z,2,FALSE)/ 1000000, 0)</f>
        <v>0.28818408000000001</v>
      </c>
      <c r="BG1475" s="28" t="str">
        <f>IFERROR(VLOOKUP(Table2[[#This Row],[SAP Code]],[26]port!$A:$AD,30,FALSE),"unknown")</f>
        <v>OnGo</v>
      </c>
      <c r="BH1475" s="29" t="str">
        <f t="shared" si="404"/>
        <v>Ongoing</v>
      </c>
      <c r="BI1475" s="16"/>
    </row>
    <row r="1476" spans="1:61" ht="17.100000000000001" customHeight="1">
      <c r="A1476" s="16" t="s">
        <v>316</v>
      </c>
      <c r="B1476" s="16" t="s">
        <v>5027</v>
      </c>
      <c r="C1476" s="16" t="s">
        <v>5028</v>
      </c>
      <c r="D1476" s="16" t="s">
        <v>5029</v>
      </c>
      <c r="E1476" s="18">
        <v>44461</v>
      </c>
      <c r="F1476" s="16" t="s">
        <v>5030</v>
      </c>
      <c r="G1476" s="16" t="s">
        <v>107</v>
      </c>
      <c r="H1476" s="16" t="s">
        <v>132</v>
      </c>
      <c r="I1476" s="16" t="s">
        <v>102</v>
      </c>
      <c r="J1476" s="16" t="s">
        <v>103</v>
      </c>
      <c r="K1476" s="16" t="s">
        <v>618</v>
      </c>
      <c r="L1476" s="16" t="s">
        <v>195</v>
      </c>
      <c r="M1476" s="19">
        <v>10000000</v>
      </c>
      <c r="N1476" s="19">
        <v>8308891.3446278861</v>
      </c>
      <c r="O1476" s="20" t="s">
        <v>5031</v>
      </c>
      <c r="P1476" s="21">
        <v>2000130021384</v>
      </c>
      <c r="Q1476" s="20" t="s">
        <v>87</v>
      </c>
      <c r="R1476" s="16" t="str">
        <f t="shared" si="394"/>
        <v>ADB Private</v>
      </c>
      <c r="S1476" s="16" t="str">
        <f t="shared" si="392"/>
        <v>H</v>
      </c>
      <c r="T1476" s="16" t="str">
        <f t="shared" si="393"/>
        <v>Blend Countries</v>
      </c>
      <c r="U1476" s="16" t="str">
        <f t="shared" si="395"/>
        <v>Non-Transition States</v>
      </c>
      <c r="V1476" s="22" t="str">
        <f>IF(ISNUMBER(MATCH(A1476, {"Gabon","Sudan","Niger","Mali","Burkina Faso","Guinea"}, 0)), "De Facto Countries", "Non-De Facto Countries")</f>
        <v>Non-De Facto Countries</v>
      </c>
      <c r="W1476" s="16" t="str">
        <f t="shared" ref="W1476:W1539" si="406">IF(A1476="Algeria","North",IF(A1476="Angola","South",IF(A1476="Benin","West",IF(A1476="Botswana","South",IF(A1476="Burkina Faso","West",IF(A1476="Burundi","East",IF(A1476="Cameroon","Central",IF(A1476="Cape Verde","West",IF(A1476="Central African Republic","Central",IF(A1476="Chad","Central",IF(A1476="Comoros","East",IF(A1476="Congo CG","Central",IF(A1476="Côte D'Ivoire","West",IF(A1476="Dem Rep Congo","Central",IF(A1476="Djibouti","East",IF(A1476="Egypt","North",IF(A1476="Equatorial Guinea","Central",IF(A1476="Eritrea","East",IF(A1476="Eswatini","South",IF(A1476="Ethiopia","East",IF(A1476="Gabon","Central",IF(A1476="Gambia","West",IF(A1476="Ghana","West",IF(A1476="Guinea","West",IF(A1476="Guinea-Bissau","West",IF(A1476="Kenya","East",IF(A1476="Lesotho","South",IF(A1476="Liberia","West",IF(A1476="Libya","North",IF(A1476="Madagascar","South",IF(A1476="Malawi","South",IF(A1476="Mali","West",IF(A1476="Mauritania","North",IF(A1476="Mauritius","South",IF(A1476="Morocco","North",IF(A1476="Mozambique","South",IF(A1476="Multinational","Multi",IF(A1476="Namibia","South",IF(A1476="Niger","West",IF(A1476="Nigeria","Nigeria",IF(A1476="Rwanda","East",IF(A1476="Sao Tome &amp; Principe","South",IF(A1476="Senegal","West",IF(A1476="Seychelles","East",IF(A1476="Sierra Leone","West",IF(A1476="Somalia","East",IF(A1476="South Africa","South",IF(A1476="South Sudan","East",IF(A1476="Sudan","East",IF(A1476="Tanzania","East",IF(A1476="Togo","West",IF(A1476="Tunisia","North",IF(A1476="Uganda","East",IF(A1476="Zambia","South",IF(A1476="Zimbabwe","South","Not Listed")))))))))))))))))))))))))))))))))))))))))))))))))))))))</f>
        <v>West</v>
      </c>
      <c r="X1476" s="16" t="str">
        <f t="shared" ref="X1476:X1539" si="407">IF(MID(O1476,6,1)="A","Agriculture",IF(MID(O1476,6,1)="B","Industry",IF(MID(O1476,6,1)="C","Environment",IF(MID(O1476,6,1)="D","Transport",IF(MID(O1476,6,1)="E","WASH Sector",IF(MID(O1476,6,1)="F","Power",IF(MID(O1476,6,1)="G","ICT",IF(MID(O1476,6,1)="H","Finance",IF(MID(O1476,6,1)="I","Social",IF(MID(O1476,6,1)="J","Urban Developm.",IF(MID(O1476,6,1)="K","Multi-Sector","")))))))))))</f>
        <v>Finance</v>
      </c>
      <c r="Y1476" s="23"/>
      <c r="AA1476" s="23">
        <f>Table2[[#This Row],[Approved Amount_UA Equivalent]]</f>
        <v>8308891.3446278861</v>
      </c>
      <c r="AD1476" s="23">
        <f>SUM(Table2[[#This Row],[Feed Africa ]:[Improve Quality Of Life ]])</f>
        <v>8308891.3446278861</v>
      </c>
      <c r="AE1476" s="16" t="b">
        <f>Table2[[#This Row],[Total HI5]]=Table2[[#This Row],[Approved Amount_UA Equivalent]]</f>
        <v>1</v>
      </c>
      <c r="AF1476" s="24">
        <v>11</v>
      </c>
      <c r="AG1476" s="20" t="str">
        <f t="shared" si="396"/>
        <v>Line of Credit</v>
      </c>
      <c r="AH1476" s="24" t="str">
        <f>VLOOKUP(Table2[[#This Row],[SAP Code]],[25]DATA!$A:$G,7,FALSE)</f>
        <v>Line of Credit</v>
      </c>
      <c r="AI1476" s="20" t="str">
        <f t="shared" si="397"/>
        <v>Other Investment</v>
      </c>
      <c r="AJ1476" s="25" t="s">
        <v>106</v>
      </c>
      <c r="AK1476" s="25" t="s">
        <v>107</v>
      </c>
      <c r="AL1476" s="23" t="str" cm="1">
        <f t="array" ref="AL1476">_xlfn.SWITCH(AK1476,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76" s="26">
        <v>2</v>
      </c>
      <c r="AN1476" s="25" t="str">
        <f t="shared" si="405"/>
        <v>Non-Sovereign</v>
      </c>
      <c r="AO1476" s="27">
        <v>0.25</v>
      </c>
      <c r="AP1476" s="23">
        <f>Table2[[#This Row],[Approved Amount_UA Equivalent]]/1000000</f>
        <v>8.3088913446278863</v>
      </c>
      <c r="AQ1476" s="19">
        <f t="shared" si="398"/>
        <v>11.057804957084576</v>
      </c>
      <c r="AR1476" s="23" t="str">
        <f t="shared" si="399"/>
        <v>1-10</v>
      </c>
      <c r="AS1476" s="23" t="str">
        <f t="shared" si="400"/>
        <v>1-20</v>
      </c>
      <c r="AT1476" s="23" t="str">
        <f t="shared" si="401"/>
        <v>1-40</v>
      </c>
      <c r="AU1476" s="23" t="str">
        <f t="shared" si="402"/>
        <v>&lt;1-50 Mn</v>
      </c>
      <c r="AV1476" s="23">
        <f>Table2[[#This Row],[Amount]]</f>
        <v>10000000</v>
      </c>
      <c r="AW1476" s="23" t="str">
        <f t="shared" si="403"/>
        <v>Sep 2021</v>
      </c>
      <c r="AX1476" s="28">
        <f>IFERROR(VLOOKUP(Table2[[#This Row],[SAP Code]],[26]_16!A:B,2,FALSE),0)</f>
        <v>0</v>
      </c>
      <c r="AY1476" s="28">
        <f>IFERROR(VLOOKUP(Table2[[#This Row],[SAP Code]],[26]_16!D:E,2,FALSE)/ 1000000, 0)</f>
        <v>0</v>
      </c>
      <c r="AZ1476" s="28">
        <f>IFERROR(VLOOKUP(Table2[[#This Row],[SAP Code]],[26]_16!G:H,2,FALSE)/ 1000000, 0)</f>
        <v>0</v>
      </c>
      <c r="BA1476" s="28">
        <f>IFERROR(VLOOKUP(Table2[[#This Row],[SAP Code]],[26]_16!J:K,2,FALSE)/ 1000000, 0)</f>
        <v>0</v>
      </c>
      <c r="BB1476" s="28">
        <f>IFERROR(VLOOKUP(Table2[[#This Row],[SAP Code]],[26]_16!M:N,2,FALSE)/ 1000000, 0)</f>
        <v>0</v>
      </c>
      <c r="BC1476" s="28">
        <f>IFERROR(VLOOKUP(Table2[[#This Row],[SAP Code]],[26]_16!P:Q,2,FALSE),0)</f>
        <v>0</v>
      </c>
      <c r="BD1476" s="28">
        <f>IFERROR(VLOOKUP(Table2[[#This Row],[SAP Code]],[26]_16!S:T,2,FALSE),0)</f>
        <v>0</v>
      </c>
      <c r="BE1476" s="28">
        <f>IFERROR(VLOOKUP(Table2[[#This Row],[SAP Code]],[26]_16!V:W,2,FALSE)/ 1000000, 0)</f>
        <v>0</v>
      </c>
      <c r="BF1476" s="28">
        <f>IFERROR(VLOOKUP(Table2[[#This Row],[SAP Code]],[26]_16!Y:Z,2,FALSE)/ 1000000, 0)</f>
        <v>28.343309619999999</v>
      </c>
      <c r="BG1476" s="28" t="str">
        <f>IFERROR(VLOOKUP(Table2[[#This Row],[SAP Code]],[26]port!$A:$AD,30,FALSE),"unknown")</f>
        <v>APVD</v>
      </c>
      <c r="BH1476" s="29" t="str">
        <f t="shared" si="404"/>
        <v>Ongoing</v>
      </c>
      <c r="BI1476" s="16"/>
    </row>
    <row r="1477" spans="1:61" ht="17.100000000000001" customHeight="1">
      <c r="A1477" s="16" t="s">
        <v>316</v>
      </c>
      <c r="B1477" s="16" t="s">
        <v>5027</v>
      </c>
      <c r="C1477" s="16" t="s">
        <v>5032</v>
      </c>
      <c r="D1477" s="16" t="s">
        <v>5029</v>
      </c>
      <c r="E1477" s="18">
        <v>44461</v>
      </c>
      <c r="F1477" s="16" t="s">
        <v>5030</v>
      </c>
      <c r="G1477" s="16" t="s">
        <v>107</v>
      </c>
      <c r="H1477" s="16" t="s">
        <v>132</v>
      </c>
      <c r="I1477" s="16" t="s">
        <v>102</v>
      </c>
      <c r="J1477" s="16" t="s">
        <v>103</v>
      </c>
      <c r="K1477" s="16" t="s">
        <v>1426</v>
      </c>
      <c r="L1477" s="16" t="s">
        <v>195</v>
      </c>
      <c r="M1477" s="19">
        <v>25000000</v>
      </c>
      <c r="N1477" s="19">
        <v>20772228.361569718</v>
      </c>
      <c r="O1477" s="20" t="s">
        <v>5031</v>
      </c>
      <c r="P1477" s="21">
        <v>2000130021385</v>
      </c>
      <c r="Q1477" s="20" t="s">
        <v>87</v>
      </c>
      <c r="R1477" s="16" t="str">
        <f t="shared" si="394"/>
        <v>ADB Private</v>
      </c>
      <c r="S1477" s="16" t="str">
        <f t="shared" si="392"/>
        <v>H</v>
      </c>
      <c r="T1477" s="16" t="str">
        <f t="shared" si="393"/>
        <v>Blend Countries</v>
      </c>
      <c r="U1477" s="16" t="str">
        <f t="shared" si="395"/>
        <v>Non-Transition States</v>
      </c>
      <c r="V1477" s="22" t="str">
        <f>IF(ISNUMBER(MATCH(A1477, {"Gabon","Sudan","Niger","Mali","Burkina Faso","Guinea"}, 0)), "De Facto Countries", "Non-De Facto Countries")</f>
        <v>Non-De Facto Countries</v>
      </c>
      <c r="W1477" s="16" t="str">
        <f t="shared" si="406"/>
        <v>West</v>
      </c>
      <c r="X1477" s="16" t="str">
        <f t="shared" si="407"/>
        <v>Finance</v>
      </c>
      <c r="Y1477" s="23"/>
      <c r="AA1477" s="23">
        <f>Table2[[#This Row],[Approved Amount_UA Equivalent]]</f>
        <v>20772228.361569718</v>
      </c>
      <c r="AD1477" s="23">
        <f>SUM(Table2[[#This Row],[Feed Africa ]:[Improve Quality Of Life ]])</f>
        <v>20772228.361569718</v>
      </c>
      <c r="AE1477" s="16" t="b">
        <f>Table2[[#This Row],[Total HI5]]=Table2[[#This Row],[Approved Amount_UA Equivalent]]</f>
        <v>1</v>
      </c>
      <c r="AF1477" s="24">
        <v>11</v>
      </c>
      <c r="AG1477" s="20" t="str">
        <f t="shared" si="396"/>
        <v>Line of Credit</v>
      </c>
      <c r="AH1477" s="24" t="str">
        <f>VLOOKUP(Table2[[#This Row],[SAP Code]],[25]DATA!$A:$G,7,FALSE)</f>
        <v>Line of Credit</v>
      </c>
      <c r="AI1477" s="20" t="str">
        <f t="shared" si="397"/>
        <v>Other Investment</v>
      </c>
      <c r="AJ1477" s="25" t="s">
        <v>106</v>
      </c>
      <c r="AK1477" s="25" t="s">
        <v>107</v>
      </c>
      <c r="AL1477" s="23" t="str" cm="1">
        <f t="array" ref="AL1477">_xlfn.SWITCH(AK1477,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77" s="26">
        <v>2</v>
      </c>
      <c r="AN1477" s="25" t="str">
        <f t="shared" si="405"/>
        <v>Non-Sovereign</v>
      </c>
      <c r="AO1477" s="27">
        <v>0.25</v>
      </c>
      <c r="AP1477" s="23">
        <f>Table2[[#This Row],[Approved Amount_UA Equivalent]]/1000000</f>
        <v>20.772228361569717</v>
      </c>
      <c r="AQ1477" s="19">
        <f t="shared" si="398"/>
        <v>27.644512392711441</v>
      </c>
      <c r="AR1477" s="23" t="str">
        <f t="shared" si="399"/>
        <v>21-30</v>
      </c>
      <c r="AS1477" s="23" t="str">
        <f t="shared" si="400"/>
        <v>21-40</v>
      </c>
      <c r="AT1477" s="23" t="str">
        <f t="shared" si="401"/>
        <v>1-40</v>
      </c>
      <c r="AU1477" s="23" t="str">
        <f t="shared" si="402"/>
        <v>&lt;1-50 Mn</v>
      </c>
      <c r="AV1477" s="23">
        <f>Table2[[#This Row],[Amount]]</f>
        <v>25000000</v>
      </c>
      <c r="AW1477" s="23" t="str">
        <f t="shared" si="403"/>
        <v>Sep 2021</v>
      </c>
      <c r="AX1477" s="28">
        <f>IFERROR(VLOOKUP(Table2[[#This Row],[SAP Code]],[26]_16!A:B,2,FALSE),0)</f>
        <v>0</v>
      </c>
      <c r="AY1477" s="28">
        <f>IFERROR(VLOOKUP(Table2[[#This Row],[SAP Code]],[26]_16!D:E,2,FALSE)/ 1000000, 0)</f>
        <v>0</v>
      </c>
      <c r="AZ1477" s="28">
        <f>IFERROR(VLOOKUP(Table2[[#This Row],[SAP Code]],[26]_16!G:H,2,FALSE)/ 1000000, 0)</f>
        <v>0</v>
      </c>
      <c r="BA1477" s="28">
        <f>IFERROR(VLOOKUP(Table2[[#This Row],[SAP Code]],[26]_16!J:K,2,FALSE)/ 1000000, 0)</f>
        <v>0</v>
      </c>
      <c r="BB1477" s="28">
        <f>IFERROR(VLOOKUP(Table2[[#This Row],[SAP Code]],[26]_16!M:N,2,FALSE)/ 1000000, 0)</f>
        <v>0</v>
      </c>
      <c r="BC1477" s="28">
        <f>IFERROR(VLOOKUP(Table2[[#This Row],[SAP Code]],[26]_16!P:Q,2,FALSE),0)</f>
        <v>0</v>
      </c>
      <c r="BD1477" s="28">
        <f>IFERROR(VLOOKUP(Table2[[#This Row],[SAP Code]],[26]_16!S:T,2,FALSE),0)</f>
        <v>0</v>
      </c>
      <c r="BE1477" s="28">
        <f>IFERROR(VLOOKUP(Table2[[#This Row],[SAP Code]],[26]_16!V:W,2,FALSE)/ 1000000, 0)</f>
        <v>0</v>
      </c>
      <c r="BF1477" s="28">
        <f>IFERROR(VLOOKUP(Table2[[#This Row],[SAP Code]],[26]_16!Y:Z,2,FALSE)/ 1000000, 0)</f>
        <v>28.343309619999999</v>
      </c>
      <c r="BG1477" s="28" t="str">
        <f>IFERROR(VLOOKUP(Table2[[#This Row],[SAP Code]],[26]port!$A:$AD,30,FALSE),"unknown")</f>
        <v>APVD</v>
      </c>
      <c r="BH1477" s="29" t="str">
        <f t="shared" si="404"/>
        <v>Ongoing</v>
      </c>
      <c r="BI1477" s="16"/>
    </row>
    <row r="1478" spans="1:61" ht="17.100000000000001" customHeight="1">
      <c r="A1478" s="16" t="s">
        <v>316</v>
      </c>
      <c r="B1478" s="16" t="s">
        <v>5027</v>
      </c>
      <c r="C1478" s="16" t="s">
        <v>5033</v>
      </c>
      <c r="D1478" s="16" t="s">
        <v>5029</v>
      </c>
      <c r="E1478" s="18">
        <v>44461</v>
      </c>
      <c r="F1478" s="16" t="s">
        <v>5030</v>
      </c>
      <c r="G1478" s="16" t="s">
        <v>107</v>
      </c>
      <c r="H1478" s="16" t="s">
        <v>132</v>
      </c>
      <c r="I1478" s="16" t="s">
        <v>102</v>
      </c>
      <c r="J1478" s="16" t="s">
        <v>103</v>
      </c>
      <c r="K1478" s="16" t="s">
        <v>2622</v>
      </c>
      <c r="L1478" s="16" t="s">
        <v>195</v>
      </c>
      <c r="M1478" s="19">
        <v>15000000</v>
      </c>
      <c r="N1478" s="19">
        <v>12463337.016941829</v>
      </c>
      <c r="O1478" s="20" t="s">
        <v>5031</v>
      </c>
      <c r="P1478" s="21">
        <v>2000140001552</v>
      </c>
      <c r="Q1478" s="20" t="s">
        <v>87</v>
      </c>
      <c r="R1478" s="16" t="str">
        <f t="shared" si="394"/>
        <v>ADB Private</v>
      </c>
      <c r="S1478" s="16" t="str">
        <f t="shared" si="392"/>
        <v>H</v>
      </c>
      <c r="T1478" s="16" t="str">
        <f t="shared" si="393"/>
        <v>Blend Countries</v>
      </c>
      <c r="U1478" s="16" t="str">
        <f t="shared" si="395"/>
        <v>Non-Transition States</v>
      </c>
      <c r="V1478" s="22" t="str">
        <f>IF(ISNUMBER(MATCH(A1478, {"Gabon","Sudan","Niger","Mali","Burkina Faso","Guinea"}, 0)), "De Facto Countries", "Non-De Facto Countries")</f>
        <v>Non-De Facto Countries</v>
      </c>
      <c r="W1478" s="16" t="str">
        <f t="shared" si="406"/>
        <v>West</v>
      </c>
      <c r="X1478" s="16" t="str">
        <f t="shared" si="407"/>
        <v>Finance</v>
      </c>
      <c r="Y1478" s="23"/>
      <c r="AA1478" s="23">
        <f>Table2[[#This Row],[Approved Amount_UA Equivalent]]</f>
        <v>12463337.016941829</v>
      </c>
      <c r="AD1478" s="23">
        <f>SUM(Table2[[#This Row],[Feed Africa ]:[Improve Quality Of Life ]])</f>
        <v>12463337.016941829</v>
      </c>
      <c r="AE1478" s="16" t="b">
        <f>Table2[[#This Row],[Total HI5]]=Table2[[#This Row],[Approved Amount_UA Equivalent]]</f>
        <v>1</v>
      </c>
      <c r="AF1478" s="24">
        <v>11</v>
      </c>
      <c r="AG1478" s="20" t="str">
        <f t="shared" si="396"/>
        <v>Line of Credit</v>
      </c>
      <c r="AH1478" s="24" t="str">
        <f>VLOOKUP(Table2[[#This Row],[SAP Code]],[25]DATA!$A:$G,7,FALSE)</f>
        <v>Line of Credit</v>
      </c>
      <c r="AI1478" s="20" t="str">
        <f t="shared" si="397"/>
        <v>Other Investment</v>
      </c>
      <c r="AJ1478" s="25" t="s">
        <v>106</v>
      </c>
      <c r="AK1478" s="25" t="s">
        <v>107</v>
      </c>
      <c r="AL1478" s="23" t="str" cm="1">
        <f t="array" ref="AL1478">_xlfn.SWITCH(AK1478,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78" s="26">
        <v>2</v>
      </c>
      <c r="AN1478" s="25" t="str">
        <f t="shared" si="405"/>
        <v>Non-Sovereign</v>
      </c>
      <c r="AO1478" s="27">
        <v>0.25</v>
      </c>
      <c r="AP1478" s="23">
        <f>Table2[[#This Row],[Approved Amount_UA Equivalent]]/1000000</f>
        <v>12.463337016941828</v>
      </c>
      <c r="AQ1478" s="19">
        <f t="shared" si="398"/>
        <v>16.586707435626863</v>
      </c>
      <c r="AR1478" s="23" t="str">
        <f t="shared" si="399"/>
        <v>11-20</v>
      </c>
      <c r="AS1478" s="23" t="str">
        <f t="shared" si="400"/>
        <v>1-20</v>
      </c>
      <c r="AT1478" s="23" t="str">
        <f t="shared" si="401"/>
        <v>1-40</v>
      </c>
      <c r="AU1478" s="23" t="str">
        <f t="shared" si="402"/>
        <v>&lt;1-50 Mn</v>
      </c>
      <c r="AV1478" s="23">
        <f>Table2[[#This Row],[Amount]]</f>
        <v>15000000</v>
      </c>
      <c r="AW1478" s="23" t="str">
        <f t="shared" si="403"/>
        <v>Sep 2021</v>
      </c>
      <c r="AX1478" s="28">
        <f>IFERROR(VLOOKUP(Table2[[#This Row],[SAP Code]],[26]_16!A:B,2,FALSE),0)</f>
        <v>0</v>
      </c>
      <c r="AY1478" s="28">
        <f>IFERROR(VLOOKUP(Table2[[#This Row],[SAP Code]],[26]_16!D:E,2,FALSE)/ 1000000, 0)</f>
        <v>0</v>
      </c>
      <c r="AZ1478" s="28">
        <f>IFERROR(VLOOKUP(Table2[[#This Row],[SAP Code]],[26]_16!G:H,2,FALSE)/ 1000000, 0)</f>
        <v>0</v>
      </c>
      <c r="BA1478" s="28">
        <f>IFERROR(VLOOKUP(Table2[[#This Row],[SAP Code]],[26]_16!J:K,2,FALSE)/ 1000000, 0)</f>
        <v>0</v>
      </c>
      <c r="BB1478" s="28">
        <f>IFERROR(VLOOKUP(Table2[[#This Row],[SAP Code]],[26]_16!M:N,2,FALSE)/ 1000000, 0)</f>
        <v>0</v>
      </c>
      <c r="BC1478" s="28">
        <f>IFERROR(VLOOKUP(Table2[[#This Row],[SAP Code]],[26]_16!P:Q,2,FALSE),0)</f>
        <v>0</v>
      </c>
      <c r="BD1478" s="28">
        <f>IFERROR(VLOOKUP(Table2[[#This Row],[SAP Code]],[26]_16!S:T,2,FALSE),0)</f>
        <v>0</v>
      </c>
      <c r="BE1478" s="28">
        <f>IFERROR(VLOOKUP(Table2[[#This Row],[SAP Code]],[26]_16!V:W,2,FALSE)/ 1000000, 0)</f>
        <v>0</v>
      </c>
      <c r="BF1478" s="28">
        <f>IFERROR(VLOOKUP(Table2[[#This Row],[SAP Code]],[26]_16!Y:Z,2,FALSE)/ 1000000, 0)</f>
        <v>28.343309619999999</v>
      </c>
      <c r="BG1478" s="28" t="str">
        <f>IFERROR(VLOOKUP(Table2[[#This Row],[SAP Code]],[26]port!$A:$AD,30,FALSE),"unknown")</f>
        <v>APVD</v>
      </c>
      <c r="BH1478" s="29" t="str">
        <f t="shared" si="404"/>
        <v>Ongoing</v>
      </c>
      <c r="BI1478" s="16"/>
    </row>
    <row r="1479" spans="1:61" ht="17.100000000000001" customHeight="1">
      <c r="A1479" s="16" t="s">
        <v>316</v>
      </c>
      <c r="B1479" s="16" t="s">
        <v>5027</v>
      </c>
      <c r="C1479" s="16" t="s">
        <v>5033</v>
      </c>
      <c r="D1479" s="16" t="s">
        <v>5029</v>
      </c>
      <c r="E1479" s="18">
        <v>44461</v>
      </c>
      <c r="F1479" s="16" t="s">
        <v>5030</v>
      </c>
      <c r="G1479" s="16" t="s">
        <v>107</v>
      </c>
      <c r="H1479" s="16" t="s">
        <v>132</v>
      </c>
      <c r="I1479" s="16" t="s">
        <v>102</v>
      </c>
      <c r="J1479" s="16" t="s">
        <v>5034</v>
      </c>
      <c r="K1479" s="16" t="s">
        <v>5035</v>
      </c>
      <c r="L1479" s="16" t="s">
        <v>70</v>
      </c>
      <c r="M1479" s="19">
        <v>6000000</v>
      </c>
      <c r="N1479" s="19">
        <v>4212713.9707637643</v>
      </c>
      <c r="O1479" s="20" t="s">
        <v>5031</v>
      </c>
      <c r="P1479" s="21" t="s">
        <v>243</v>
      </c>
      <c r="Q1479" s="20" t="s">
        <v>87</v>
      </c>
      <c r="R1479" s="16" t="str">
        <f t="shared" si="394"/>
        <v>OTHERS</v>
      </c>
      <c r="S1479" s="16" t="str">
        <f t="shared" si="392"/>
        <v>H</v>
      </c>
      <c r="T1479" s="16" t="str">
        <f t="shared" si="393"/>
        <v>Blend Countries</v>
      </c>
      <c r="U1479" s="16" t="str">
        <f t="shared" si="395"/>
        <v>Non-Transition States</v>
      </c>
      <c r="V1479" s="22" t="str">
        <f>IF(ISNUMBER(MATCH(A1479, {"Gabon","Sudan","Niger","Mali","Burkina Faso","Guinea"}, 0)), "De Facto Countries", "Non-De Facto Countries")</f>
        <v>Non-De Facto Countries</v>
      </c>
      <c r="W1479" s="16" t="str">
        <f t="shared" si="406"/>
        <v>West</v>
      </c>
      <c r="X1479" s="16" t="str">
        <f t="shared" si="407"/>
        <v>Finance</v>
      </c>
      <c r="Y1479" s="23"/>
      <c r="AA1479" s="23">
        <f>Table2[[#This Row],[Approved Amount_UA Equivalent]]</f>
        <v>4212713.9707637643</v>
      </c>
      <c r="AD1479" s="23">
        <f>SUM(Table2[[#This Row],[Feed Africa ]:[Improve Quality Of Life ]])</f>
        <v>4212713.9707637643</v>
      </c>
      <c r="AE1479" s="16" t="b">
        <f>Table2[[#This Row],[Total HI5]]=Table2[[#This Row],[Approved Amount_UA Equivalent]]</f>
        <v>1</v>
      </c>
      <c r="AF1479" s="24">
        <v>11</v>
      </c>
      <c r="AG1479" s="20" t="str">
        <f t="shared" si="396"/>
        <v>Line of Credit</v>
      </c>
      <c r="AH1479" s="24" t="str">
        <f>VLOOKUP(Table2[[#This Row],[SAP Code]],[25]DATA!$A:$G,7,FALSE)</f>
        <v>Line of Credit</v>
      </c>
      <c r="AI1479" s="20" t="str">
        <f t="shared" si="397"/>
        <v>Other Investment</v>
      </c>
      <c r="AJ1479" s="25" t="s">
        <v>106</v>
      </c>
      <c r="AK1479" s="25" t="s">
        <v>107</v>
      </c>
      <c r="AL1479" s="23" t="str" cm="1">
        <f t="array" ref="AL1479">_xlfn.SWITCH(AK1479,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79" s="26">
        <v>2</v>
      </c>
      <c r="AN1479" s="25" t="str">
        <f t="shared" si="405"/>
        <v>Non-Sovereign</v>
      </c>
      <c r="AO1479" s="27">
        <v>0.25</v>
      </c>
      <c r="AP1479" s="23">
        <f>Table2[[#This Row],[Approved Amount_UA Equivalent]]/1000000</f>
        <v>4.2127139707637644</v>
      </c>
      <c r="AQ1479" s="19">
        <f t="shared" si="398"/>
        <v>5.6064482608512485</v>
      </c>
      <c r="AR1479" s="23" t="str">
        <f t="shared" si="399"/>
        <v>1-10</v>
      </c>
      <c r="AS1479" s="23" t="str">
        <f t="shared" si="400"/>
        <v>1-20</v>
      </c>
      <c r="AT1479" s="23" t="str">
        <f t="shared" si="401"/>
        <v>1-40</v>
      </c>
      <c r="AU1479" s="23" t="str">
        <f t="shared" si="402"/>
        <v>&lt;1-50 Mn</v>
      </c>
      <c r="AV1479" s="23">
        <f>Table2[[#This Row],[Amount]]</f>
        <v>6000000</v>
      </c>
      <c r="AW1479" s="23" t="str">
        <f t="shared" si="403"/>
        <v>Sep 2021</v>
      </c>
      <c r="AX1479" s="28">
        <f>IFERROR(VLOOKUP(Table2[[#This Row],[SAP Code]],[26]_16!A:B,2,FALSE),0)</f>
        <v>0</v>
      </c>
      <c r="AY1479" s="28">
        <f>IFERROR(VLOOKUP(Table2[[#This Row],[SAP Code]],[26]_16!D:E,2,FALSE)/ 1000000, 0)</f>
        <v>0</v>
      </c>
      <c r="AZ1479" s="28">
        <f>IFERROR(VLOOKUP(Table2[[#This Row],[SAP Code]],[26]_16!G:H,2,FALSE)/ 1000000, 0)</f>
        <v>0</v>
      </c>
      <c r="BA1479" s="28">
        <f>IFERROR(VLOOKUP(Table2[[#This Row],[SAP Code]],[26]_16!J:K,2,FALSE)/ 1000000, 0)</f>
        <v>0</v>
      </c>
      <c r="BB1479" s="28">
        <f>IFERROR(VLOOKUP(Table2[[#This Row],[SAP Code]],[26]_16!M:N,2,FALSE)/ 1000000, 0)</f>
        <v>0</v>
      </c>
      <c r="BC1479" s="28">
        <f>IFERROR(VLOOKUP(Table2[[#This Row],[SAP Code]],[26]_16!P:Q,2,FALSE),0)</f>
        <v>0</v>
      </c>
      <c r="BD1479" s="28">
        <f>IFERROR(VLOOKUP(Table2[[#This Row],[SAP Code]],[26]_16!S:T,2,FALSE),0)</f>
        <v>0</v>
      </c>
      <c r="BE1479" s="28">
        <f>IFERROR(VLOOKUP(Table2[[#This Row],[SAP Code]],[26]_16!V:W,2,FALSE)/ 1000000, 0)</f>
        <v>0</v>
      </c>
      <c r="BF1479" s="28">
        <f>IFERROR(VLOOKUP(Table2[[#This Row],[SAP Code]],[26]_16!Y:Z,2,FALSE)/ 1000000, 0)</f>
        <v>28.343309619999999</v>
      </c>
      <c r="BG1479" s="28" t="str">
        <f>IFERROR(VLOOKUP(Table2[[#This Row],[SAP Code]],[26]port!$A:$AD,30,FALSE),"unknown")</f>
        <v>APVD</v>
      </c>
      <c r="BH1479" s="29" t="str">
        <f t="shared" si="404"/>
        <v>Ongoing</v>
      </c>
      <c r="BI1479" s="16"/>
    </row>
    <row r="1480" spans="1:61" ht="17.100000000000001" customHeight="1">
      <c r="A1480" s="16" t="s">
        <v>127</v>
      </c>
      <c r="B1480" s="16" t="s">
        <v>5036</v>
      </c>
      <c r="C1480" s="16" t="s">
        <v>5037</v>
      </c>
      <c r="D1480" s="16" t="s">
        <v>5038</v>
      </c>
      <c r="E1480" s="18">
        <v>44461</v>
      </c>
      <c r="F1480" s="16" t="s">
        <v>612</v>
      </c>
      <c r="G1480" s="16" t="s">
        <v>255</v>
      </c>
      <c r="H1480" s="16" t="s">
        <v>132</v>
      </c>
      <c r="I1480" s="16" t="s">
        <v>250</v>
      </c>
      <c r="J1480" s="16" t="s">
        <v>179</v>
      </c>
      <c r="K1480" s="16" t="s">
        <v>84</v>
      </c>
      <c r="L1480" s="16" t="s">
        <v>195</v>
      </c>
      <c r="M1480" s="19">
        <v>20000000</v>
      </c>
      <c r="N1480" s="19">
        <v>16617782.689255772</v>
      </c>
      <c r="O1480" s="20" t="s">
        <v>5039</v>
      </c>
      <c r="P1480" s="21">
        <v>2000200005054</v>
      </c>
      <c r="Q1480" s="20" t="s">
        <v>87</v>
      </c>
      <c r="R1480" s="16" t="str">
        <f t="shared" si="394"/>
        <v>ADB Public</v>
      </c>
      <c r="S1480" s="16" t="str">
        <f t="shared" si="392"/>
        <v>K</v>
      </c>
      <c r="T1480" s="16" t="str">
        <f t="shared" si="393"/>
        <v>ADB Countries</v>
      </c>
      <c r="U1480" s="16" t="str">
        <f t="shared" si="395"/>
        <v>Non-Transition States</v>
      </c>
      <c r="V1480" s="22" t="str">
        <f>IF(ISNUMBER(MATCH(A1480, {"Gabon","Sudan","Niger","Mali","Burkina Faso","Guinea"}, 0)), "De Facto Countries", "Non-De Facto Countries")</f>
        <v>Non-De Facto Countries</v>
      </c>
      <c r="W1480" s="16" t="str">
        <f t="shared" si="406"/>
        <v>West</v>
      </c>
      <c r="X1480" s="16" t="str">
        <f t="shared" si="407"/>
        <v>Multi-Sector</v>
      </c>
      <c r="Y1480" s="23">
        <f>Table2[[#This Row],[Approved Amount_UA Equivalent]]/5</f>
        <v>3323556.5378511543</v>
      </c>
      <c r="Z1480" s="23">
        <f>Table2[[#This Row],[Approved Amount_UA Equivalent]]/5</f>
        <v>3323556.5378511543</v>
      </c>
      <c r="AA1480" s="23">
        <f>Table2[[#This Row],[Approved Amount_UA Equivalent]]/5</f>
        <v>3323556.5378511543</v>
      </c>
      <c r="AB1480" s="23">
        <f>Table2[[#This Row],[Approved Amount_UA Equivalent]]/5</f>
        <v>3323556.5378511543</v>
      </c>
      <c r="AC1480" s="23">
        <f>Table2[[#This Row],[Approved Amount_UA Equivalent]]/5</f>
        <v>3323556.5378511543</v>
      </c>
      <c r="AD1480" s="23">
        <f>SUM(Table2[[#This Row],[Feed Africa ]:[Improve Quality Of Life ]])</f>
        <v>16617782.689255772</v>
      </c>
      <c r="AE1480" s="16" t="b">
        <f>Table2[[#This Row],[Total HI5]]=Table2[[#This Row],[Approved Amount_UA Equivalent]]</f>
        <v>1</v>
      </c>
      <c r="AF1480" s="24">
        <v>20</v>
      </c>
      <c r="AG1480" s="20" t="str">
        <f t="shared" si="396"/>
        <v>Policy and Result Based Op</v>
      </c>
      <c r="AH1480" s="24" t="e">
        <f>VLOOKUP(Table2[[#This Row],[SAP Code]],[25]DATA!$A:$G,7,FALSE)</f>
        <v>#N/A</v>
      </c>
      <c r="AI1480" s="20" t="str">
        <f t="shared" si="397"/>
        <v>Policy-Based Lending</v>
      </c>
      <c r="AJ1480" s="25" t="s">
        <v>254</v>
      </c>
      <c r="AK1480" s="25" t="s">
        <v>255</v>
      </c>
      <c r="AL1480" s="23" t="str" cm="1">
        <f t="array" ref="AL1480">_xlfn.SWITCH(AK1480,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80" s="26">
        <v>1</v>
      </c>
      <c r="AN1480" s="25" t="str">
        <f t="shared" si="405"/>
        <v>Sovereign</v>
      </c>
      <c r="AO1480" s="27">
        <v>1</v>
      </c>
      <c r="AP1480" s="23">
        <f>Table2[[#This Row],[Approved Amount_UA Equivalent]]/1000000</f>
        <v>16.617782689255773</v>
      </c>
      <c r="AQ1480" s="19">
        <f t="shared" si="398"/>
        <v>22.115609914169152</v>
      </c>
      <c r="AR1480" s="23" t="str">
        <f t="shared" si="399"/>
        <v>11-20</v>
      </c>
      <c r="AS1480" s="23" t="str">
        <f t="shared" si="400"/>
        <v>1-20</v>
      </c>
      <c r="AT1480" s="23" t="str">
        <f t="shared" si="401"/>
        <v>1-40</v>
      </c>
      <c r="AU1480" s="23" t="str">
        <f t="shared" si="402"/>
        <v>&lt;1-50 Mn</v>
      </c>
      <c r="AV1480" s="23">
        <f>Table2[[#This Row],[Amount]]</f>
        <v>20000000</v>
      </c>
      <c r="AW1480" s="23" t="str">
        <f t="shared" si="403"/>
        <v>Sep 2021</v>
      </c>
      <c r="AX1480" s="28">
        <f>IFERROR(VLOOKUP(Table2[[#This Row],[SAP Code]],[26]_16!A:B,2,FALSE),0)</f>
        <v>0</v>
      </c>
      <c r="AY1480" s="28">
        <f>IFERROR(VLOOKUP(Table2[[#This Row],[SAP Code]],[26]_16!D:E,2,FALSE)/ 1000000, 0)</f>
        <v>0</v>
      </c>
      <c r="AZ1480" s="28">
        <f>IFERROR(VLOOKUP(Table2[[#This Row],[SAP Code]],[26]_16!G:H,2,FALSE)/ 1000000, 0)</f>
        <v>0</v>
      </c>
      <c r="BA1480" s="28">
        <f>IFERROR(VLOOKUP(Table2[[#This Row],[SAP Code]],[26]_16!J:K,2,FALSE)/ 1000000, 0)</f>
        <v>0</v>
      </c>
      <c r="BB1480" s="28">
        <f>IFERROR(VLOOKUP(Table2[[#This Row],[SAP Code]],[26]_16!M:N,2,FALSE)/ 1000000, 0)</f>
        <v>0</v>
      </c>
      <c r="BC1480" s="28">
        <f>IFERROR(VLOOKUP(Table2[[#This Row],[SAP Code]],[26]_16!P:Q,2,FALSE),0)</f>
        <v>0</v>
      </c>
      <c r="BD1480" s="28">
        <f>IFERROR(VLOOKUP(Table2[[#This Row],[SAP Code]],[26]_16!S:T,2,FALSE),0)</f>
        <v>16.400567460000001</v>
      </c>
      <c r="BE1480" s="28">
        <f>IFERROR(VLOOKUP(Table2[[#This Row],[SAP Code]],[26]_16!V:W,2,FALSE)/ 1000000, 0)</f>
        <v>0</v>
      </c>
      <c r="BF1480" s="28">
        <f>IFERROR(VLOOKUP(Table2[[#This Row],[SAP Code]],[26]_16!Y:Z,2,FALSE)/ 1000000, 0)</f>
        <v>0</v>
      </c>
      <c r="BG1480" s="28" t="str">
        <f>IFERROR(VLOOKUP(Table2[[#This Row],[SAP Code]],[26]port!$A:$AD,30,FALSE),"unknown")</f>
        <v>OnGo</v>
      </c>
      <c r="BH1480" s="29" t="str">
        <f t="shared" si="404"/>
        <v>Ongoing</v>
      </c>
      <c r="BI1480" s="16"/>
    </row>
    <row r="1481" spans="1:61" ht="17.100000000000001" customHeight="1">
      <c r="A1481" s="16" t="s">
        <v>343</v>
      </c>
      <c r="B1481" s="16" t="s">
        <v>5040</v>
      </c>
      <c r="C1481" s="16" t="s">
        <v>5041</v>
      </c>
      <c r="D1481" s="16" t="s">
        <v>5042</v>
      </c>
      <c r="E1481" s="18">
        <v>44461</v>
      </c>
      <c r="F1481" s="16" t="s">
        <v>1248</v>
      </c>
      <c r="G1481" s="16" t="s">
        <v>107</v>
      </c>
      <c r="H1481" s="16" t="s">
        <v>348</v>
      </c>
      <c r="I1481" s="16" t="s">
        <v>5043</v>
      </c>
      <c r="J1481" s="16" t="s">
        <v>179</v>
      </c>
      <c r="K1481" s="16" t="s">
        <v>84</v>
      </c>
      <c r="L1481" s="16" t="s">
        <v>70</v>
      </c>
      <c r="M1481" s="19">
        <v>60000000</v>
      </c>
      <c r="N1481" s="19">
        <v>42127139.707637645</v>
      </c>
      <c r="O1481" s="20" t="s">
        <v>5044</v>
      </c>
      <c r="P1481" s="21">
        <v>2000200005053</v>
      </c>
      <c r="Q1481" s="20" t="s">
        <v>87</v>
      </c>
      <c r="R1481" s="16" t="str">
        <f t="shared" si="394"/>
        <v>ADB Public</v>
      </c>
      <c r="S1481" s="16" t="str">
        <f t="shared" si="392"/>
        <v>J</v>
      </c>
      <c r="T1481" s="16" t="str">
        <f t="shared" si="393"/>
        <v>ADB Countries</v>
      </c>
      <c r="U1481" s="16" t="str">
        <f t="shared" si="395"/>
        <v>Non-Transition States</v>
      </c>
      <c r="V1481" s="22" t="str">
        <f>IF(ISNUMBER(MATCH(A1481, {"Gabon","Sudan","Niger","Mali","Burkina Faso","Guinea"}, 0)), "De Facto Countries", "Non-De Facto Countries")</f>
        <v>Non-De Facto Countries</v>
      </c>
      <c r="W1481" s="16" t="str">
        <f t="shared" si="406"/>
        <v>Nigeria</v>
      </c>
      <c r="X1481" s="16" t="str">
        <f t="shared" si="407"/>
        <v>Urban Developm.</v>
      </c>
      <c r="Y1481" s="23"/>
      <c r="AC1481" s="23">
        <f>Table2[[#This Row],[Approved Amount_UA Equivalent]]</f>
        <v>42127139.707637645</v>
      </c>
      <c r="AD1481" s="23">
        <f>SUM(Table2[[#This Row],[Feed Africa ]:[Improve Quality Of Life ]])</f>
        <v>42127139.707637645</v>
      </c>
      <c r="AE1481" s="16" t="b">
        <f>Table2[[#This Row],[Total HI5]]=Table2[[#This Row],[Approved Amount_UA Equivalent]]</f>
        <v>1</v>
      </c>
      <c r="AF1481" s="24">
        <v>10</v>
      </c>
      <c r="AG1481" s="20" t="str">
        <f t="shared" si="396"/>
        <v>Investment Project</v>
      </c>
      <c r="AH1481" s="24" t="str">
        <f>VLOOKUP(Table2[[#This Row],[SAP Code]],[25]DATA!$A:$G,7,FALSE)</f>
        <v xml:space="preserve">Investment Lending </v>
      </c>
      <c r="AI1481" s="20" t="str">
        <f t="shared" si="397"/>
        <v>Infrastructure</v>
      </c>
      <c r="AJ1481" s="25" t="s">
        <v>5045</v>
      </c>
      <c r="AK1481" s="25" t="s">
        <v>107</v>
      </c>
      <c r="AL1481" s="23" t="str" cm="1">
        <f t="array" ref="AL1481">_xlfn.SWITCH(AK1481,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81" s="26">
        <v>1</v>
      </c>
      <c r="AN1481" s="25" t="str">
        <f t="shared" si="405"/>
        <v>Sovereign</v>
      </c>
      <c r="AO1481" s="27">
        <v>1</v>
      </c>
      <c r="AP1481" s="23">
        <f>Table2[[#This Row],[Approved Amount_UA Equivalent]]/1000000</f>
        <v>42.127139707637646</v>
      </c>
      <c r="AQ1481" s="19">
        <f t="shared" si="398"/>
        <v>56.064482608512485</v>
      </c>
      <c r="AR1481" s="23" t="str">
        <f t="shared" si="399"/>
        <v>41-50</v>
      </c>
      <c r="AS1481" s="23" t="str">
        <f t="shared" si="400"/>
        <v>41-60</v>
      </c>
      <c r="AT1481" s="23" t="str">
        <f t="shared" si="401"/>
        <v>41-80</v>
      </c>
      <c r="AU1481" s="23" t="str">
        <f t="shared" si="402"/>
        <v>&lt;1-50 Mn</v>
      </c>
      <c r="AV1481" s="23">
        <f>Table2[[#This Row],[Amount]]</f>
        <v>60000000</v>
      </c>
      <c r="AW1481" s="23" t="str">
        <f t="shared" si="403"/>
        <v>Sep 2021</v>
      </c>
      <c r="AX1481" s="28">
        <f>IFERROR(VLOOKUP(Table2[[#This Row],[SAP Code]],[26]_16!A:B,2,FALSE),0)</f>
        <v>0</v>
      </c>
      <c r="AY1481" s="28">
        <f>IFERROR(VLOOKUP(Table2[[#This Row],[SAP Code]],[26]_16!D:E,2,FALSE)/ 1000000, 0)</f>
        <v>0</v>
      </c>
      <c r="AZ1481" s="28">
        <f>IFERROR(VLOOKUP(Table2[[#This Row],[SAP Code]],[26]_16!G:H,2,FALSE)/ 1000000, 0)</f>
        <v>0</v>
      </c>
      <c r="BA1481" s="28">
        <f>IFERROR(VLOOKUP(Table2[[#This Row],[SAP Code]],[26]_16!J:K,2,FALSE)/ 1000000, 0)</f>
        <v>0</v>
      </c>
      <c r="BB1481" s="28">
        <f>IFERROR(VLOOKUP(Table2[[#This Row],[SAP Code]],[26]_16!M:N,2,FALSE)/ 1000000, 0)</f>
        <v>0</v>
      </c>
      <c r="BC1481" s="28">
        <f>IFERROR(VLOOKUP(Table2[[#This Row],[SAP Code]],[26]_16!P:Q,2,FALSE),0)</f>
        <v>0</v>
      </c>
      <c r="BD1481" s="28">
        <f>IFERROR(VLOOKUP(Table2[[#This Row],[SAP Code]],[26]_16!S:T,2,FALSE),0)</f>
        <v>0</v>
      </c>
      <c r="BE1481" s="28">
        <f>IFERROR(VLOOKUP(Table2[[#This Row],[SAP Code]],[26]_16!V:W,2,FALSE)/ 1000000, 0)</f>
        <v>0</v>
      </c>
      <c r="BF1481" s="28">
        <f>IFERROR(VLOOKUP(Table2[[#This Row],[SAP Code]],[26]_16!Y:Z,2,FALSE)/ 1000000, 0)</f>
        <v>0</v>
      </c>
      <c r="BG1481" s="28" t="str">
        <f>IFERROR(VLOOKUP(Table2[[#This Row],[SAP Code]],[26]port!$A:$AD,30,FALSE),"unknown")</f>
        <v>APVD</v>
      </c>
      <c r="BH1481" s="29" t="str">
        <f t="shared" si="404"/>
        <v>Ongoing</v>
      </c>
      <c r="BI1481" s="16"/>
    </row>
    <row r="1482" spans="1:61" ht="17.100000000000001" customHeight="1">
      <c r="A1482" s="16" t="s">
        <v>769</v>
      </c>
      <c r="B1482" s="16" t="s">
        <v>5046</v>
      </c>
      <c r="C1482" s="16" t="s">
        <v>5047</v>
      </c>
      <c r="D1482" s="16" t="s">
        <v>5048</v>
      </c>
      <c r="E1482" s="18">
        <v>44461</v>
      </c>
      <c r="F1482" s="16" t="s">
        <v>773</v>
      </c>
      <c r="G1482" s="16" t="s">
        <v>74</v>
      </c>
      <c r="H1482" s="16" t="s">
        <v>66</v>
      </c>
      <c r="I1482" s="16" t="s">
        <v>155</v>
      </c>
      <c r="J1482" s="16" t="s">
        <v>2463</v>
      </c>
      <c r="K1482" s="16" t="s">
        <v>69</v>
      </c>
      <c r="L1482" s="16" t="s">
        <v>85</v>
      </c>
      <c r="M1482" s="19">
        <v>15000000</v>
      </c>
      <c r="N1482" s="19">
        <v>15000000</v>
      </c>
      <c r="O1482" s="20" t="s">
        <v>5049</v>
      </c>
      <c r="P1482" s="21">
        <v>5900155016607</v>
      </c>
      <c r="Q1482" s="20" t="s">
        <v>72</v>
      </c>
      <c r="R1482" s="16" t="str">
        <f t="shared" si="394"/>
        <v>ADF Including TSF</v>
      </c>
      <c r="S1482" s="16" t="str">
        <f t="shared" si="392"/>
        <v>A</v>
      </c>
      <c r="T1482" s="16" t="str">
        <f t="shared" si="393"/>
        <v>ADF Countries</v>
      </c>
      <c r="U1482" s="16" t="str">
        <f t="shared" si="395"/>
        <v>Transition States</v>
      </c>
      <c r="V1482" s="22" t="str">
        <f>IF(ISNUMBER(MATCH(A1482, {"Gabon","Sudan","Niger","Mali","Burkina Faso","Guinea"}, 0)), "De Facto Countries", "Non-De Facto Countries")</f>
        <v>Non-De Facto Countries</v>
      </c>
      <c r="W1482" s="16" t="str">
        <f t="shared" si="406"/>
        <v>Central</v>
      </c>
      <c r="X1482" s="16" t="str">
        <f t="shared" si="407"/>
        <v>Agriculture</v>
      </c>
      <c r="Y1482" s="23">
        <f>Table2[[#This Row],[Approved Amount_UA Equivalent]]</f>
        <v>15000000</v>
      </c>
      <c r="AD1482" s="23">
        <f>SUM(Table2[[#This Row],[Feed Africa ]:[Improve Quality Of Life ]])</f>
        <v>15000000</v>
      </c>
      <c r="AE1482" s="16" t="b">
        <f>Table2[[#This Row],[Total HI5]]=Table2[[#This Row],[Approved Amount_UA Equivalent]]</f>
        <v>1</v>
      </c>
      <c r="AF1482" s="24">
        <v>41</v>
      </c>
      <c r="AG1482" s="20" t="str">
        <f t="shared" si="396"/>
        <v>ISP and Investment Project</v>
      </c>
      <c r="AH1482" s="24" t="str">
        <f>VLOOKUP(Table2[[#This Row],[SAP Code]],[25]DATA!$A:$G,7,FALSE)</f>
        <v xml:space="preserve">Investment Lending </v>
      </c>
      <c r="AI1482" s="20" t="str">
        <f t="shared" si="397"/>
        <v>Infrastructure</v>
      </c>
      <c r="AJ1482" s="25" t="s">
        <v>157</v>
      </c>
      <c r="AK1482" s="25" t="s">
        <v>74</v>
      </c>
      <c r="AL1482" s="23" t="str" cm="1">
        <f t="array" ref="AL1482">_xlfn.SWITCH(AK1482,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82" s="26">
        <v>1</v>
      </c>
      <c r="AN1482" s="25" t="str">
        <f t="shared" si="405"/>
        <v>Sovereign</v>
      </c>
      <c r="AO1482" s="27">
        <v>1</v>
      </c>
      <c r="AP1482" s="23">
        <f>Table2[[#This Row],[Approved Amount_UA Equivalent]]/1000000</f>
        <v>15</v>
      </c>
      <c r="AQ1482" s="19">
        <f t="shared" si="398"/>
        <v>19.962599999999998</v>
      </c>
      <c r="AR1482" s="23" t="str">
        <f t="shared" si="399"/>
        <v>11-20</v>
      </c>
      <c r="AS1482" s="23" t="str">
        <f t="shared" si="400"/>
        <v>1-20</v>
      </c>
      <c r="AT1482" s="23" t="str">
        <f t="shared" si="401"/>
        <v>1-40</v>
      </c>
      <c r="AU1482" s="23" t="str">
        <f t="shared" si="402"/>
        <v>&lt;1-50 Mn</v>
      </c>
      <c r="AV1482" s="23">
        <f>Table2[[#This Row],[Amount]]</f>
        <v>15000000</v>
      </c>
      <c r="AW1482" s="23" t="str">
        <f t="shared" si="403"/>
        <v>Sep 2021</v>
      </c>
      <c r="AX1482" s="28">
        <f>IFERROR(VLOOKUP(Table2[[#This Row],[SAP Code]],[26]_16!A:B,2,FALSE),0)</f>
        <v>0</v>
      </c>
      <c r="AY1482" s="28">
        <f>IFERROR(VLOOKUP(Table2[[#This Row],[SAP Code]],[26]_16!D:E,2,FALSE)/ 1000000, 0)</f>
        <v>0</v>
      </c>
      <c r="AZ1482" s="28">
        <f>IFERROR(VLOOKUP(Table2[[#This Row],[SAP Code]],[26]_16!G:H,2,FALSE)/ 1000000, 0)</f>
        <v>0</v>
      </c>
      <c r="BA1482" s="28">
        <f>IFERROR(VLOOKUP(Table2[[#This Row],[SAP Code]],[26]_16!J:K,2,FALSE)/ 1000000, 0)</f>
        <v>0</v>
      </c>
      <c r="BB1482" s="28">
        <f>IFERROR(VLOOKUP(Table2[[#This Row],[SAP Code]],[26]_16!M:N,2,FALSE)/ 1000000, 0)</f>
        <v>0</v>
      </c>
      <c r="BC1482" s="28">
        <f>IFERROR(VLOOKUP(Table2[[#This Row],[SAP Code]],[26]_16!P:Q,2,FALSE),0)</f>
        <v>0</v>
      </c>
      <c r="BD1482" s="28">
        <f>IFERROR(VLOOKUP(Table2[[#This Row],[SAP Code]],[26]_16!S:T,2,FALSE),0)</f>
        <v>0</v>
      </c>
      <c r="BE1482" s="28">
        <f>IFERROR(VLOOKUP(Table2[[#This Row],[SAP Code]],[26]_16!V:W,2,FALSE)/ 1000000, 0)</f>
        <v>0</v>
      </c>
      <c r="BF1482" s="28">
        <f>IFERROR(VLOOKUP(Table2[[#This Row],[SAP Code]],[26]_16!Y:Z,2,FALSE)/ 1000000, 0)</f>
        <v>0.12454724</v>
      </c>
      <c r="BG1482" s="28" t="str">
        <f>IFERROR(VLOOKUP(Table2[[#This Row],[SAP Code]],[26]port!$A:$AD,30,FALSE),"unknown")</f>
        <v>APVD</v>
      </c>
      <c r="BH1482" s="29" t="str">
        <f t="shared" si="404"/>
        <v>Ongoing</v>
      </c>
      <c r="BI1482" s="16"/>
    </row>
    <row r="1483" spans="1:61" ht="17.100000000000001" customHeight="1">
      <c r="A1483" s="16" t="s">
        <v>75</v>
      </c>
      <c r="B1483" s="16" t="s">
        <v>5050</v>
      </c>
      <c r="C1483" s="16" t="s">
        <v>5051</v>
      </c>
      <c r="D1483" s="16" t="s">
        <v>5052</v>
      </c>
      <c r="E1483" s="18">
        <v>44461</v>
      </c>
      <c r="F1483" s="16" t="s">
        <v>79</v>
      </c>
      <c r="G1483" s="16" t="s">
        <v>140</v>
      </c>
      <c r="H1483" s="16" t="s">
        <v>81</v>
      </c>
      <c r="I1483" s="16" t="s">
        <v>138</v>
      </c>
      <c r="J1483" s="16" t="s">
        <v>83</v>
      </c>
      <c r="K1483" s="16" t="s">
        <v>84</v>
      </c>
      <c r="L1483" s="16" t="s">
        <v>85</v>
      </c>
      <c r="M1483" s="19">
        <v>80530000</v>
      </c>
      <c r="N1483" s="19">
        <v>80530000</v>
      </c>
      <c r="O1483" s="20" t="s">
        <v>5053</v>
      </c>
      <c r="P1483" s="21">
        <v>2100150042698</v>
      </c>
      <c r="Q1483" s="20" t="s">
        <v>87</v>
      </c>
      <c r="R1483" s="16" t="str">
        <f t="shared" si="394"/>
        <v>ADF Including TSF</v>
      </c>
      <c r="S1483" s="16" t="str">
        <f t="shared" si="392"/>
        <v>D</v>
      </c>
      <c r="T1483" s="16" t="s">
        <v>88</v>
      </c>
      <c r="U1483" s="16" t="str">
        <f t="shared" si="395"/>
        <v>Non-Transition States</v>
      </c>
      <c r="V1483" s="22" t="str">
        <f>IF(ISNUMBER(MATCH(A1483, {"Gabon","Sudan","Niger","Mali","Burkina Faso","Guinea"}, 0)), "De Facto Countries", "Non-De Facto Countries")</f>
        <v>Non-De Facto Countries</v>
      </c>
      <c r="W1483" s="16" t="str">
        <f t="shared" si="406"/>
        <v>East</v>
      </c>
      <c r="X1483" s="16" t="str">
        <f t="shared" si="407"/>
        <v>Transport</v>
      </c>
      <c r="Y1483" s="23"/>
      <c r="AB1483" s="23">
        <f>Table2[[#This Row],[Approved Amount_UA Equivalent]]</f>
        <v>80530000</v>
      </c>
      <c r="AD1483" s="23">
        <f>SUM(Table2[[#This Row],[Feed Africa ]:[Improve Quality Of Life ]])</f>
        <v>80530000</v>
      </c>
      <c r="AE1483" s="16" t="b">
        <f>Table2[[#This Row],[Total HI5]]=Table2[[#This Row],[Approved Amount_UA Equivalent]]</f>
        <v>1</v>
      </c>
      <c r="AF1483" s="24">
        <v>10</v>
      </c>
      <c r="AG1483" s="20" t="str">
        <f t="shared" si="396"/>
        <v>Investment Project</v>
      </c>
      <c r="AH1483" s="24" t="str">
        <f>VLOOKUP(Table2[[#This Row],[SAP Code]],[25]DATA!$A:$G,7,FALSE)</f>
        <v xml:space="preserve">Investment Lending </v>
      </c>
      <c r="AI1483" s="20" t="str">
        <f t="shared" si="397"/>
        <v>Infrastructure</v>
      </c>
      <c r="AJ1483" s="25" t="s">
        <v>89</v>
      </c>
      <c r="AK1483" s="25" t="s">
        <v>140</v>
      </c>
      <c r="AL1483" s="23" t="str" cm="1">
        <f t="array" ref="AL1483">_xlfn.SWITCH(AK1483,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83" s="26">
        <v>1</v>
      </c>
      <c r="AN1483" s="25" t="str">
        <f t="shared" si="405"/>
        <v>Sovereign</v>
      </c>
      <c r="AO1483" s="27">
        <v>1</v>
      </c>
      <c r="AP1483" s="23">
        <f>Table2[[#This Row],[Approved Amount_UA Equivalent]]/1000000</f>
        <v>80.53</v>
      </c>
      <c r="AQ1483" s="19">
        <f t="shared" si="398"/>
        <v>107.1725452</v>
      </c>
      <c r="AR1483" s="23" t="str">
        <f t="shared" si="399"/>
        <v>81-90</v>
      </c>
      <c r="AS1483" s="23" t="str">
        <f t="shared" si="400"/>
        <v>81-100</v>
      </c>
      <c r="AT1483" s="23" t="str">
        <f t="shared" si="401"/>
        <v>81-120</v>
      </c>
      <c r="AU1483" s="23" t="str">
        <f t="shared" si="402"/>
        <v>50-100 Mn</v>
      </c>
      <c r="AV1483" s="23">
        <f>Table2[[#This Row],[Amount]]</f>
        <v>80530000</v>
      </c>
      <c r="AW1483" s="23" t="str">
        <f t="shared" si="403"/>
        <v>Sep 2021</v>
      </c>
      <c r="AX1483" s="28">
        <f>IFERROR(VLOOKUP(Table2[[#This Row],[SAP Code]],[26]_16!A:B,2,FALSE),0)</f>
        <v>0</v>
      </c>
      <c r="AY1483" s="28">
        <f>IFERROR(VLOOKUP(Table2[[#This Row],[SAP Code]],[26]_16!D:E,2,FALSE)/ 1000000, 0)</f>
        <v>0</v>
      </c>
      <c r="AZ1483" s="28">
        <f>IFERROR(VLOOKUP(Table2[[#This Row],[SAP Code]],[26]_16!G:H,2,FALSE)/ 1000000, 0)</f>
        <v>0</v>
      </c>
      <c r="BA1483" s="28">
        <f>IFERROR(VLOOKUP(Table2[[#This Row],[SAP Code]],[26]_16!J:K,2,FALSE)/ 1000000, 0)</f>
        <v>0</v>
      </c>
      <c r="BB1483" s="28">
        <f>IFERROR(VLOOKUP(Table2[[#This Row],[SAP Code]],[26]_16!M:N,2,FALSE)/ 1000000, 0)</f>
        <v>0</v>
      </c>
      <c r="BC1483" s="28">
        <f>IFERROR(VLOOKUP(Table2[[#This Row],[SAP Code]],[26]_16!P:Q,2,FALSE),0)</f>
        <v>0</v>
      </c>
      <c r="BD1483" s="28">
        <f>IFERROR(VLOOKUP(Table2[[#This Row],[SAP Code]],[26]_16!S:T,2,FALSE),0)</f>
        <v>0</v>
      </c>
      <c r="BE1483" s="28">
        <f>IFERROR(VLOOKUP(Table2[[#This Row],[SAP Code]],[26]_16!V:W,2,FALSE)/ 1000000, 0)</f>
        <v>0.20970013000000001</v>
      </c>
      <c r="BF1483" s="28">
        <f>IFERROR(VLOOKUP(Table2[[#This Row],[SAP Code]],[26]_16!Y:Z,2,FALSE)/ 1000000, 0)</f>
        <v>0</v>
      </c>
      <c r="BG1483" s="28" t="str">
        <f>IFERROR(VLOOKUP(Table2[[#This Row],[SAP Code]],[26]port!$A:$AD,30,FALSE),"unknown")</f>
        <v>APVD</v>
      </c>
      <c r="BH1483" s="29" t="str">
        <f t="shared" si="404"/>
        <v>Ongoing</v>
      </c>
      <c r="BI1483" s="16"/>
    </row>
    <row r="1484" spans="1:61" ht="17.100000000000001" customHeight="1">
      <c r="A1484" s="16" t="s">
        <v>1006</v>
      </c>
      <c r="B1484" s="16" t="s">
        <v>5054</v>
      </c>
      <c r="C1484" s="16" t="s">
        <v>5055</v>
      </c>
      <c r="D1484" s="16" t="s">
        <v>5056</v>
      </c>
      <c r="E1484" s="18">
        <v>44463</v>
      </c>
      <c r="F1484" s="16" t="s">
        <v>1130</v>
      </c>
      <c r="G1484" s="16" t="s">
        <v>74</v>
      </c>
      <c r="H1484" s="37" t="s">
        <v>194</v>
      </c>
      <c r="I1484" s="16" t="s">
        <v>155</v>
      </c>
      <c r="J1484" s="16" t="s">
        <v>607</v>
      </c>
      <c r="K1484" s="16" t="s">
        <v>84</v>
      </c>
      <c r="L1484" s="16" t="s">
        <v>85</v>
      </c>
      <c r="M1484" s="19">
        <v>3600000</v>
      </c>
      <c r="N1484" s="19">
        <v>3600000</v>
      </c>
      <c r="O1484" s="20" t="s">
        <v>5057</v>
      </c>
      <c r="P1484" s="21">
        <v>2200160002640</v>
      </c>
      <c r="Q1484" s="20" t="s">
        <v>72</v>
      </c>
      <c r="R1484" s="16" t="str">
        <f t="shared" si="394"/>
        <v>NTF</v>
      </c>
      <c r="S1484" s="16" t="str">
        <f t="shared" si="392"/>
        <v>A</v>
      </c>
      <c r="T1484" s="16" t="str">
        <f t="shared" ref="T1484:T1547" si="408">IF(A1484="Algeria","ADB Countries",IF(A1484="Angola","ADB Countries",IF(A1484="Benin","ADF Countries",IF(A1484="Botswana","ADB Countries",IF(A1484="Burkina Faso","ADF Countries",IF(A1484="Burundi","ADF Countries",IF(A1484="Cameroon","Blend Countries",IF(A1484="Cape Verde","ADB Countries",IF(A1484="Central African Republic","ADF Countries",IF(A1484="Centrafrique","ADF Countries",IF(A1484="Chad","ADF Countries",IF(A1484="Comoros","ADF Countries",IF(A1484="Congo CG","ADB Countries",IF(A1484="Congo","ADB Countries",IF(A1484="Côte D'Ivoire","Blend Countries",IF(A1484="Dem Rep Congo","ADF Countries",IF(A1484="DEMOCRATIC REPUBLIC OF THE CONGO","ADF Countries",IF(A1484="Djibouti","ADF Countries",IF(A1484="Egypt","ADB Countries",IF(A1484="Eq Guinea","ADB Countries",IF(A1484="Equatorial Guinea","ADB Countries",IF(A1484="Eritrea","ADF Countries",IF(A1484="Swaziland","ADB Countries",IF(A1484="Eswatini","ADB Countries",IF(A1484="Ethiopia","ADF Countries",IF(A1484="Gabon","ADB Countries",IF(A1484="Gambia","ADF Countries",IF(A1484="Ghana","ADF Countries",IF(A1484="Guinea","ADF Countries",IF(A1484="Guinea-Bissau","ADF Countries",IF(A1484="Kenya","Blend Countries",IF(A1484="Lesotho","ADF Countries",IF(A1484="Liberia","ADF Countries",IF(A1484="Libya","ADB Countries",IF(A1484="Madagascar","ADF Countries",IF(A1484="Malawi","ADF Countries",IF(A1484="Mali","ADF Countries",IF(A1484="Mauritania","ADF Countries",IF(A1484="Mauritius","ADB Countries",IF(A1484="Morocco","ADB Countries",IF(A1484="Mozambique","ADF Countries",IF(OR(A1484="Multi",A1484="Multinational",A1484="Multi-Countries"),"Multinational",IF(A1484="Namibia","ADB Countries",IF(A1484="Niger","ADF Countries",IF(A1484="Nigeria","ADB Countries",IF(A1484="Rwanda","ADF Countries",IF(A1484="Sao Tome &amp; Principe","ADF Countries",IF(A1484="Sao Tome","ADF Countries",IF(A1484="Senegal","Blend Countries",IF(A1484="Seychelles","ADB Countries",IF(A1484="Sierra Leone","ADF Countries",IF(A1484="Somalia","ADF Countries",IF(A1484="South Africa","ADB Countries",IF(A1484="South Sudan","ADF Countries",IF(A1484="Sudan","ADF Countries",IF(A1484="Tanzania","Blend Countries",IF(A1484="Togo","ADF Countries",IF(A1484="Tunisia","ADB Countries",IF(A1484="Uganda","ADF Countries",IF(A1484="Zambia","Blend Countries",IF(A1484="Zimbabwe","ADF Countries","")))))))))))))))))))))))))))))))))))))))))))))))))))))))))))))</f>
        <v>ADF Countries</v>
      </c>
      <c r="U1484" s="16" t="str">
        <f t="shared" si="395"/>
        <v>Non-Transition States</v>
      </c>
      <c r="V1484" s="22" t="str">
        <f>IF(ISNUMBER(MATCH(A1484, {"Gabon","Sudan","Niger","Mali","Burkina Faso","Guinea"}, 0)), "De Facto Countries", "Non-De Facto Countries")</f>
        <v>Non-De Facto Countries</v>
      </c>
      <c r="W1484" s="16" t="str">
        <f t="shared" si="406"/>
        <v>North</v>
      </c>
      <c r="X1484" s="16" t="str">
        <f t="shared" si="407"/>
        <v>Agriculture</v>
      </c>
      <c r="Y1484" s="23">
        <f>Table2[[#This Row],[Approved Amount_UA Equivalent]]</f>
        <v>3600000</v>
      </c>
      <c r="AD1484" s="23">
        <f>SUM(Table2[[#This Row],[Feed Africa ]:[Improve Quality Of Life ]])</f>
        <v>3600000</v>
      </c>
      <c r="AE1484" s="16" t="b">
        <f>Table2[[#This Row],[Total HI5]]=Table2[[#This Row],[Approved Amount_UA Equivalent]]</f>
        <v>1</v>
      </c>
      <c r="AF1484" s="24">
        <v>10</v>
      </c>
      <c r="AG1484" s="20" t="str">
        <f t="shared" si="396"/>
        <v>Investment Project</v>
      </c>
      <c r="AH1484" s="24" t="e">
        <f>VLOOKUP(Table2[[#This Row],[SAP Code]],[25]DATA!$A:$G,7,FALSE)</f>
        <v>#N/A</v>
      </c>
      <c r="AI1484" s="20" t="str">
        <f t="shared" si="397"/>
        <v>Infrastructure</v>
      </c>
      <c r="AJ1484" s="25" t="s">
        <v>157</v>
      </c>
      <c r="AK1484" s="25" t="s">
        <v>74</v>
      </c>
      <c r="AL1484" s="23" t="str" cm="1">
        <f t="array" ref="AL1484">_xlfn.SWITCH(AK1484,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84" s="26">
        <v>1</v>
      </c>
      <c r="AN1484" s="25" t="str">
        <f t="shared" si="405"/>
        <v>Sovereign</v>
      </c>
      <c r="AO1484" s="27">
        <v>1</v>
      </c>
      <c r="AP1484" s="23">
        <f>Table2[[#This Row],[Approved Amount_UA Equivalent]]/1000000</f>
        <v>3.6</v>
      </c>
      <c r="AQ1484" s="19">
        <f t="shared" si="398"/>
        <v>4.7910240000000002</v>
      </c>
      <c r="AR1484" s="23" t="str">
        <f t="shared" si="399"/>
        <v>1-10</v>
      </c>
      <c r="AS1484" s="23" t="str">
        <f t="shared" si="400"/>
        <v>1-20</v>
      </c>
      <c r="AT1484" s="23" t="str">
        <f t="shared" si="401"/>
        <v>1-40</v>
      </c>
      <c r="AU1484" s="23" t="str">
        <f t="shared" si="402"/>
        <v>&lt;1-50 Mn</v>
      </c>
      <c r="AV1484" s="23">
        <f>Table2[[#This Row],[Amount]]</f>
        <v>3600000</v>
      </c>
      <c r="AW1484" s="23" t="str">
        <f t="shared" si="403"/>
        <v>Sep 2021</v>
      </c>
      <c r="AX1484" s="28">
        <f>IFERROR(VLOOKUP(Table2[[#This Row],[SAP Code]],[26]_16!A:B,2,FALSE),0)</f>
        <v>0</v>
      </c>
      <c r="AY1484" s="28">
        <f>IFERROR(VLOOKUP(Table2[[#This Row],[SAP Code]],[26]_16!D:E,2,FALSE)/ 1000000, 0)</f>
        <v>0</v>
      </c>
      <c r="AZ1484" s="28">
        <f>IFERROR(VLOOKUP(Table2[[#This Row],[SAP Code]],[26]_16!G:H,2,FALSE)/ 1000000, 0)</f>
        <v>0</v>
      </c>
      <c r="BA1484" s="28">
        <f>IFERROR(VLOOKUP(Table2[[#This Row],[SAP Code]],[26]_16!J:K,2,FALSE)/ 1000000, 0)</f>
        <v>0</v>
      </c>
      <c r="BB1484" s="28">
        <f>IFERROR(VLOOKUP(Table2[[#This Row],[SAP Code]],[26]_16!M:N,2,FALSE)/ 1000000, 0)</f>
        <v>0</v>
      </c>
      <c r="BC1484" s="28">
        <f>IFERROR(VLOOKUP(Table2[[#This Row],[SAP Code]],[26]_16!P:Q,2,FALSE),0)</f>
        <v>0</v>
      </c>
      <c r="BD1484" s="28">
        <f>IFERROR(VLOOKUP(Table2[[#This Row],[SAP Code]],[26]_16!S:T,2,FALSE),0)</f>
        <v>0</v>
      </c>
      <c r="BE1484" s="28">
        <f>IFERROR(VLOOKUP(Table2[[#This Row],[SAP Code]],[26]_16!V:W,2,FALSE)/ 1000000, 0)</f>
        <v>0.19060104999999999</v>
      </c>
      <c r="BF1484" s="28">
        <f>IFERROR(VLOOKUP(Table2[[#This Row],[SAP Code]],[26]_16!Y:Z,2,FALSE)/ 1000000, 0)</f>
        <v>0</v>
      </c>
      <c r="BG1484" s="28" t="str">
        <f>IFERROR(VLOOKUP(Table2[[#This Row],[SAP Code]],[26]port!$A:$AD,30,FALSE),"unknown")</f>
        <v>OnGo</v>
      </c>
      <c r="BH1484" s="29" t="str">
        <f t="shared" si="404"/>
        <v>Ongoing</v>
      </c>
      <c r="BI1484" s="16"/>
    </row>
    <row r="1485" spans="1:61" ht="17.100000000000001" customHeight="1">
      <c r="A1485" s="16" t="s">
        <v>1106</v>
      </c>
      <c r="B1485" s="16" t="s">
        <v>5058</v>
      </c>
      <c r="C1485" s="16" t="s">
        <v>5059</v>
      </c>
      <c r="D1485" s="16" t="s">
        <v>5060</v>
      </c>
      <c r="E1485" s="18">
        <v>44468</v>
      </c>
      <c r="F1485" s="16" t="s">
        <v>1110</v>
      </c>
      <c r="G1485" s="16" t="s">
        <v>255</v>
      </c>
      <c r="H1485" s="16" t="s">
        <v>66</v>
      </c>
      <c r="I1485" s="16" t="s">
        <v>250</v>
      </c>
      <c r="J1485" s="16" t="s">
        <v>179</v>
      </c>
      <c r="K1485" s="16" t="s">
        <v>84</v>
      </c>
      <c r="L1485" s="16" t="s">
        <v>195</v>
      </c>
      <c r="M1485" s="19">
        <v>50000000</v>
      </c>
      <c r="N1485" s="19">
        <v>41544456.723139435</v>
      </c>
      <c r="O1485" s="20" t="s">
        <v>5061</v>
      </c>
      <c r="P1485" s="21">
        <v>2000200005056</v>
      </c>
      <c r="Q1485" s="20" t="s">
        <v>87</v>
      </c>
      <c r="R1485" s="16" t="str">
        <f t="shared" si="394"/>
        <v>ADB Public</v>
      </c>
      <c r="S1485" s="16" t="str">
        <f t="shared" si="392"/>
        <v>K</v>
      </c>
      <c r="T1485" s="16" t="str">
        <f t="shared" si="408"/>
        <v>ADB Countries</v>
      </c>
      <c r="U1485" s="16" t="str">
        <f t="shared" si="395"/>
        <v>Non-Transition States</v>
      </c>
      <c r="V1485" s="22" t="str">
        <f>IF(ISNUMBER(MATCH(A1485, {"Gabon","Sudan","Niger","Mali","Burkina Faso","Guinea"}, 0)), "De Facto Countries", "Non-De Facto Countries")</f>
        <v>De Facto Countries</v>
      </c>
      <c r="W1485" s="16" t="str">
        <f t="shared" si="406"/>
        <v>Central</v>
      </c>
      <c r="X1485" s="16" t="str">
        <f t="shared" si="407"/>
        <v>Multi-Sector</v>
      </c>
      <c r="Y1485" s="23">
        <f>Table2[[#This Row],[Approved Amount_UA Equivalent]]/5</f>
        <v>8308891.344627887</v>
      </c>
      <c r="Z1485" s="23">
        <f>Table2[[#This Row],[Approved Amount_UA Equivalent]]/5</f>
        <v>8308891.344627887</v>
      </c>
      <c r="AA1485" s="23">
        <f>Table2[[#This Row],[Approved Amount_UA Equivalent]]/5</f>
        <v>8308891.344627887</v>
      </c>
      <c r="AB1485" s="23">
        <f>Table2[[#This Row],[Approved Amount_UA Equivalent]]/5</f>
        <v>8308891.344627887</v>
      </c>
      <c r="AC1485" s="23">
        <f>Table2[[#This Row],[Approved Amount_UA Equivalent]]/5</f>
        <v>8308891.344627887</v>
      </c>
      <c r="AD1485" s="23">
        <f>SUM(Table2[[#This Row],[Feed Africa ]:[Improve Quality Of Life ]])</f>
        <v>41544456.723139435</v>
      </c>
      <c r="AE1485" s="16" t="b">
        <f>Table2[[#This Row],[Total HI5]]=Table2[[#This Row],[Approved Amount_UA Equivalent]]</f>
        <v>1</v>
      </c>
      <c r="AF1485" s="24">
        <v>20</v>
      </c>
      <c r="AG1485" s="20" t="str">
        <f t="shared" si="396"/>
        <v>Policy and Result Based Op</v>
      </c>
      <c r="AH1485" s="24" t="str">
        <f>VLOOKUP(Table2[[#This Row],[SAP Code]],[25]DATA!$A:$G,7,FALSE)</f>
        <v>PBO</v>
      </c>
      <c r="AI1485" s="20" t="str">
        <f t="shared" si="397"/>
        <v>Policy-Based Lending</v>
      </c>
      <c r="AJ1485" s="25" t="s">
        <v>254</v>
      </c>
      <c r="AK1485" s="25" t="s">
        <v>255</v>
      </c>
      <c r="AL1485" s="23" t="str" cm="1">
        <f t="array" ref="AL1485">_xlfn.SWITCH(AK1485,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485" s="26">
        <v>1</v>
      </c>
      <c r="AN1485" s="25" t="str">
        <f t="shared" si="405"/>
        <v>Sovereign</v>
      </c>
      <c r="AO1485" s="27">
        <v>1</v>
      </c>
      <c r="AP1485" s="23">
        <f>Table2[[#This Row],[Approved Amount_UA Equivalent]]/1000000</f>
        <v>41.544456723139433</v>
      </c>
      <c r="AQ1485" s="19">
        <f t="shared" si="398"/>
        <v>55.289024785422882</v>
      </c>
      <c r="AR1485" s="23" t="str">
        <f t="shared" si="399"/>
        <v>41-50</v>
      </c>
      <c r="AS1485" s="23" t="str">
        <f t="shared" si="400"/>
        <v>41-60</v>
      </c>
      <c r="AT1485" s="23" t="str">
        <f t="shared" si="401"/>
        <v>41-80</v>
      </c>
      <c r="AU1485" s="23" t="str">
        <f t="shared" si="402"/>
        <v>&lt;1-50 Mn</v>
      </c>
      <c r="AV1485" s="23">
        <f>Table2[[#This Row],[Amount]]</f>
        <v>50000000</v>
      </c>
      <c r="AW1485" s="23" t="str">
        <f t="shared" si="403"/>
        <v>Sep 2021</v>
      </c>
      <c r="AX1485" s="28">
        <f>IFERROR(VLOOKUP(Table2[[#This Row],[SAP Code]],[26]_16!A:B,2,FALSE),0)</f>
        <v>0</v>
      </c>
      <c r="AY1485" s="28">
        <f>IFERROR(VLOOKUP(Table2[[#This Row],[SAP Code]],[26]_16!D:E,2,FALSE)/ 1000000, 0)</f>
        <v>0</v>
      </c>
      <c r="AZ1485" s="28">
        <f>IFERROR(VLOOKUP(Table2[[#This Row],[SAP Code]],[26]_16!G:H,2,FALSE)/ 1000000, 0)</f>
        <v>0</v>
      </c>
      <c r="BA1485" s="28">
        <f>IFERROR(VLOOKUP(Table2[[#This Row],[SAP Code]],[26]_16!J:K,2,FALSE)/ 1000000, 0)</f>
        <v>0</v>
      </c>
      <c r="BB1485" s="28">
        <f>IFERROR(VLOOKUP(Table2[[#This Row],[SAP Code]],[26]_16!M:N,2,FALSE)/ 1000000, 0)</f>
        <v>0</v>
      </c>
      <c r="BC1485" s="28">
        <f>IFERROR(VLOOKUP(Table2[[#This Row],[SAP Code]],[26]_16!P:Q,2,FALSE),0)</f>
        <v>0</v>
      </c>
      <c r="BD1485" s="28">
        <f>IFERROR(VLOOKUP(Table2[[#This Row],[SAP Code]],[26]_16!S:T,2,FALSE),0)</f>
        <v>0</v>
      </c>
      <c r="BE1485" s="28">
        <f>IFERROR(VLOOKUP(Table2[[#This Row],[SAP Code]],[26]_16!V:W,2,FALSE)/ 1000000, 0)</f>
        <v>39.475557170000002</v>
      </c>
      <c r="BF1485" s="28">
        <f>IFERROR(VLOOKUP(Table2[[#This Row],[SAP Code]],[26]_16!Y:Z,2,FALSE)/ 1000000, 0)</f>
        <v>0</v>
      </c>
      <c r="BG1485" s="28" t="str">
        <f>IFERROR(VLOOKUP(Table2[[#This Row],[SAP Code]],[26]port!$A:$AD,30,FALSE),"unknown")</f>
        <v>OnGo</v>
      </c>
      <c r="BH1485" s="29" t="str">
        <f t="shared" si="404"/>
        <v>Ongoing</v>
      </c>
      <c r="BI1485" s="16"/>
    </row>
    <row r="1486" spans="1:61" s="37" customFormat="1" ht="17.100000000000001" customHeight="1">
      <c r="A1486" s="16" t="s">
        <v>310</v>
      </c>
      <c r="B1486" s="16" t="s">
        <v>5062</v>
      </c>
      <c r="C1486" s="16" t="s">
        <v>5063</v>
      </c>
      <c r="D1486" s="16" t="s">
        <v>5064</v>
      </c>
      <c r="E1486" s="18">
        <v>44468</v>
      </c>
      <c r="F1486" s="16" t="s">
        <v>5065</v>
      </c>
      <c r="G1486" s="16" t="s">
        <v>140</v>
      </c>
      <c r="H1486" s="16" t="s">
        <v>132</v>
      </c>
      <c r="I1486" s="16" t="s">
        <v>250</v>
      </c>
      <c r="J1486" s="16" t="s">
        <v>103</v>
      </c>
      <c r="K1486" s="16" t="s">
        <v>84</v>
      </c>
      <c r="L1486" s="16" t="s">
        <v>70</v>
      </c>
      <c r="M1486" s="19">
        <v>75000000</v>
      </c>
      <c r="N1486" s="19">
        <v>52658924.634547062</v>
      </c>
      <c r="O1486" s="20" t="s">
        <v>5066</v>
      </c>
      <c r="P1486" s="21">
        <v>2000130021383</v>
      </c>
      <c r="Q1486" s="20" t="s">
        <v>87</v>
      </c>
      <c r="R1486" s="16" t="str">
        <f t="shared" si="394"/>
        <v>ADB Private</v>
      </c>
      <c r="S1486" s="16" t="str">
        <f t="shared" si="392"/>
        <v>K</v>
      </c>
      <c r="T1486" s="16" t="str">
        <f t="shared" si="408"/>
        <v>ADF Countries</v>
      </c>
      <c r="U1486" s="16" t="str">
        <f t="shared" si="395"/>
        <v>Non-Transition States</v>
      </c>
      <c r="V1486" s="22" t="str">
        <f>IF(ISNUMBER(MATCH(A1486, {"Gabon","Sudan","Niger","Mali","Burkina Faso","Guinea"}, 0)), "De Facto Countries", "Non-De Facto Countries")</f>
        <v>Non-De Facto Countries</v>
      </c>
      <c r="W1486" s="16" t="str">
        <f t="shared" si="406"/>
        <v>West</v>
      </c>
      <c r="X1486" s="16" t="str">
        <f t="shared" si="407"/>
        <v>Multi-Sector</v>
      </c>
      <c r="Y1486" s="23">
        <f>Table2[[#This Row],[Approved Amount_UA Equivalent]]/5</f>
        <v>10531784.926909413</v>
      </c>
      <c r="Z1486" s="23">
        <f>Table2[[#This Row],[Approved Amount_UA Equivalent]]/5</f>
        <v>10531784.926909413</v>
      </c>
      <c r="AA1486" s="23">
        <f>Table2[[#This Row],[Approved Amount_UA Equivalent]]/5</f>
        <v>10531784.926909413</v>
      </c>
      <c r="AB1486" s="23">
        <f>Table2[[#This Row],[Approved Amount_UA Equivalent]]/5</f>
        <v>10531784.926909413</v>
      </c>
      <c r="AC1486" s="23">
        <f>Table2[[#This Row],[Approved Amount_UA Equivalent]]/5</f>
        <v>10531784.926909413</v>
      </c>
      <c r="AD1486" s="23">
        <f>SUM(Table2[[#This Row],[Feed Africa ]:[Improve Quality Of Life ]])</f>
        <v>52658924.63454707</v>
      </c>
      <c r="AE1486" s="16" t="b">
        <f>Table2[[#This Row],[Total HI5]]=Table2[[#This Row],[Approved Amount_UA Equivalent]]</f>
        <v>1</v>
      </c>
      <c r="AF1486" s="24">
        <v>10</v>
      </c>
      <c r="AG1486" s="20" t="str">
        <f t="shared" si="396"/>
        <v>Investment Project</v>
      </c>
      <c r="AH1486" s="24" t="e">
        <f>VLOOKUP(Table2[[#This Row],[SAP Code]],[25]DATA!$A:$G,7,FALSE)</f>
        <v>#N/A</v>
      </c>
      <c r="AI1486" s="20" t="str">
        <f t="shared" si="397"/>
        <v>Other Investment</v>
      </c>
      <c r="AJ1486" s="25" t="s">
        <v>254</v>
      </c>
      <c r="AK1486" s="25" t="s">
        <v>140</v>
      </c>
      <c r="AL1486" s="23" t="str" cm="1">
        <f t="array" ref="AL1486">_xlfn.SWITCH(AK1486,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86" s="26">
        <v>2</v>
      </c>
      <c r="AN1486" s="25" t="str">
        <f t="shared" si="405"/>
        <v>Non-Sovereign</v>
      </c>
      <c r="AO1486" s="27">
        <v>1</v>
      </c>
      <c r="AP1486" s="23">
        <f>Table2[[#This Row],[Approved Amount_UA Equivalent]]/1000000</f>
        <v>52.658924634547063</v>
      </c>
      <c r="AQ1486" s="19">
        <f t="shared" si="398"/>
        <v>70.080603260640601</v>
      </c>
      <c r="AR1486" s="23" t="str">
        <f t="shared" si="399"/>
        <v>51-60</v>
      </c>
      <c r="AS1486" s="23" t="str">
        <f t="shared" si="400"/>
        <v>41-60</v>
      </c>
      <c r="AT1486" s="23" t="str">
        <f t="shared" si="401"/>
        <v>41-80</v>
      </c>
      <c r="AU1486" s="23" t="str">
        <f t="shared" si="402"/>
        <v>50-100 Mn</v>
      </c>
      <c r="AV1486" s="23">
        <f>Table2[[#This Row],[Amount]]</f>
        <v>75000000</v>
      </c>
      <c r="AW1486" s="23" t="str">
        <f t="shared" si="403"/>
        <v>Sep 2021</v>
      </c>
      <c r="AX1486" s="28">
        <f>IFERROR(VLOOKUP(Table2[[#This Row],[SAP Code]],[26]_16!A:B,2,FALSE),0)</f>
        <v>0</v>
      </c>
      <c r="AY1486" s="28">
        <f>IFERROR(VLOOKUP(Table2[[#This Row],[SAP Code]],[26]_16!D:E,2,FALSE)/ 1000000, 0)</f>
        <v>0</v>
      </c>
      <c r="AZ1486" s="28">
        <f>IFERROR(VLOOKUP(Table2[[#This Row],[SAP Code]],[26]_16!G:H,2,FALSE)/ 1000000, 0)</f>
        <v>0</v>
      </c>
      <c r="BA1486" s="28">
        <f>IFERROR(VLOOKUP(Table2[[#This Row],[SAP Code]],[26]_16!J:K,2,FALSE)/ 1000000, 0)</f>
        <v>0</v>
      </c>
      <c r="BB1486" s="28">
        <f>IFERROR(VLOOKUP(Table2[[#This Row],[SAP Code]],[26]_16!M:N,2,FALSE)/ 1000000, 0)</f>
        <v>0</v>
      </c>
      <c r="BC1486" s="28">
        <f>IFERROR(VLOOKUP(Table2[[#This Row],[SAP Code]],[26]_16!P:Q,2,FALSE),0)</f>
        <v>0</v>
      </c>
      <c r="BD1486" s="28">
        <f>IFERROR(VLOOKUP(Table2[[#This Row],[SAP Code]],[26]_16!S:T,2,FALSE),0)</f>
        <v>0</v>
      </c>
      <c r="BE1486" s="28">
        <f>IFERROR(VLOOKUP(Table2[[#This Row],[SAP Code]],[26]_16!V:W,2,FALSE)/ 1000000, 0)</f>
        <v>0</v>
      </c>
      <c r="BF1486" s="28">
        <f>IFERROR(VLOOKUP(Table2[[#This Row],[SAP Code]],[26]_16!Y:Z,2,FALSE)/ 1000000, 0)</f>
        <v>0</v>
      </c>
      <c r="BG1486" s="28" t="str">
        <f>IFERROR(VLOOKUP(Table2[[#This Row],[SAP Code]],[26]port!$A:$AD,30,FALSE),"unknown")</f>
        <v>APVD</v>
      </c>
      <c r="BH1486" s="29" t="str">
        <f t="shared" si="404"/>
        <v>Ongoing</v>
      </c>
    </row>
    <row r="1487" spans="1:61" s="37" customFormat="1" ht="17.100000000000001" customHeight="1">
      <c r="A1487" s="16" t="s">
        <v>417</v>
      </c>
      <c r="B1487" s="16" t="s">
        <v>5067</v>
      </c>
      <c r="C1487" s="16" t="s">
        <v>5068</v>
      </c>
      <c r="D1487" s="16" t="s">
        <v>5069</v>
      </c>
      <c r="E1487" s="18">
        <v>44468</v>
      </c>
      <c r="F1487" s="16" t="s">
        <v>1023</v>
      </c>
      <c r="G1487" s="16" t="s">
        <v>126</v>
      </c>
      <c r="H1487" s="37" t="s">
        <v>194</v>
      </c>
      <c r="I1487" s="16" t="s">
        <v>123</v>
      </c>
      <c r="J1487" s="16" t="s">
        <v>179</v>
      </c>
      <c r="K1487" s="16" t="s">
        <v>304</v>
      </c>
      <c r="L1487" s="16" t="s">
        <v>195</v>
      </c>
      <c r="M1487" s="19">
        <v>18000000</v>
      </c>
      <c r="N1487" s="19">
        <v>14956004.420330195</v>
      </c>
      <c r="O1487" s="20" t="s">
        <v>5070</v>
      </c>
      <c r="P1487" s="21">
        <v>2000200005055</v>
      </c>
      <c r="Q1487" s="20" t="s">
        <v>72</v>
      </c>
      <c r="R1487" s="16" t="str">
        <f t="shared" si="394"/>
        <v>ADB Public</v>
      </c>
      <c r="S1487" s="16" t="str">
        <f t="shared" si="392"/>
        <v>E</v>
      </c>
      <c r="T1487" s="16" t="str">
        <f t="shared" si="408"/>
        <v>ADB Countries</v>
      </c>
      <c r="U1487" s="16" t="str">
        <f t="shared" si="395"/>
        <v>Non-Transition States</v>
      </c>
      <c r="V1487" s="22" t="str">
        <f>IF(ISNUMBER(MATCH(A1487, {"Gabon","Sudan","Niger","Mali","Burkina Faso","Guinea"}, 0)), "De Facto Countries", "Non-De Facto Countries")</f>
        <v>Non-De Facto Countries</v>
      </c>
      <c r="W1487" s="16" t="str">
        <f t="shared" si="406"/>
        <v>North</v>
      </c>
      <c r="X1487" s="16" t="str">
        <f t="shared" si="407"/>
        <v>WASH Sector</v>
      </c>
      <c r="Y1487" s="23">
        <f>Table2[[#This Row],[Approved Amount_UA Equivalent]]*0.03</f>
        <v>448680.13260990585</v>
      </c>
      <c r="Z1487" s="23">
        <f>Table2[[#This Row],[Approved Amount_UA Equivalent]]*0.01</f>
        <v>149560.04420330195</v>
      </c>
      <c r="AA1487" s="23"/>
      <c r="AB1487" s="23"/>
      <c r="AC1487" s="23">
        <f>Table2[[#This Row],[Approved Amount_UA Equivalent]]*0.96</f>
        <v>14357764.243516987</v>
      </c>
      <c r="AD1487" s="23">
        <f>SUM(Table2[[#This Row],[Feed Africa ]:[Improve Quality Of Life ]])</f>
        <v>14956004.420330195</v>
      </c>
      <c r="AE1487" s="16" t="b">
        <f>Table2[[#This Row],[Total HI5]]=Table2[[#This Row],[Approved Amount_UA Equivalent]]</f>
        <v>1</v>
      </c>
      <c r="AF1487" s="24">
        <v>10</v>
      </c>
      <c r="AG1487" s="20" t="str">
        <f t="shared" si="396"/>
        <v>Investment Project</v>
      </c>
      <c r="AH1487" s="24" t="e">
        <f>VLOOKUP(Table2[[#This Row],[SAP Code]],[25]DATA!$A:$G,7,FALSE)</f>
        <v>#N/A</v>
      </c>
      <c r="AI1487" s="20" t="str">
        <f t="shared" si="397"/>
        <v>Infrastructure</v>
      </c>
      <c r="AJ1487" s="25" t="s">
        <v>89</v>
      </c>
      <c r="AK1487" s="25" t="s">
        <v>126</v>
      </c>
      <c r="AL1487" s="23" t="str" cm="1">
        <f t="array" ref="AL1487">_xlfn.SWITCH(AK1487,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87" s="26">
        <v>1</v>
      </c>
      <c r="AN1487" s="25" t="str">
        <f t="shared" si="405"/>
        <v>Sovereign</v>
      </c>
      <c r="AO1487" s="27">
        <v>1</v>
      </c>
      <c r="AP1487" s="23">
        <f>Table2[[#This Row],[Approved Amount_UA Equivalent]]/1000000</f>
        <v>14.956004420330196</v>
      </c>
      <c r="AQ1487" s="19">
        <f t="shared" si="398"/>
        <v>19.904048922752235</v>
      </c>
      <c r="AR1487" s="23" t="str">
        <f t="shared" si="399"/>
        <v>11-20</v>
      </c>
      <c r="AS1487" s="23" t="str">
        <f t="shared" si="400"/>
        <v>1-20</v>
      </c>
      <c r="AT1487" s="23" t="str">
        <f t="shared" si="401"/>
        <v>1-40</v>
      </c>
      <c r="AU1487" s="23" t="str">
        <f t="shared" si="402"/>
        <v>&lt;1-50 Mn</v>
      </c>
      <c r="AV1487" s="23">
        <f>Table2[[#This Row],[Amount]]</f>
        <v>18000000</v>
      </c>
      <c r="AW1487" s="23" t="str">
        <f t="shared" si="403"/>
        <v>Sep 2021</v>
      </c>
      <c r="AX1487" s="28">
        <f>IFERROR(VLOOKUP(Table2[[#This Row],[SAP Code]],[26]_16!A:B,2,FALSE),0)</f>
        <v>0</v>
      </c>
      <c r="AY1487" s="28">
        <f>IFERROR(VLOOKUP(Table2[[#This Row],[SAP Code]],[26]_16!D:E,2,FALSE)/ 1000000, 0)</f>
        <v>0</v>
      </c>
      <c r="AZ1487" s="28">
        <f>IFERROR(VLOOKUP(Table2[[#This Row],[SAP Code]],[26]_16!G:H,2,FALSE)/ 1000000, 0)</f>
        <v>0</v>
      </c>
      <c r="BA1487" s="28">
        <f>IFERROR(VLOOKUP(Table2[[#This Row],[SAP Code]],[26]_16!J:K,2,FALSE)/ 1000000, 0)</f>
        <v>0</v>
      </c>
      <c r="BB1487" s="28">
        <f>IFERROR(VLOOKUP(Table2[[#This Row],[SAP Code]],[26]_16!M:N,2,FALSE)/ 1000000, 0)</f>
        <v>0</v>
      </c>
      <c r="BC1487" s="28">
        <f>IFERROR(VLOOKUP(Table2[[#This Row],[SAP Code]],[26]_16!P:Q,2,FALSE),0)</f>
        <v>0</v>
      </c>
      <c r="BD1487" s="28">
        <f>IFERROR(VLOOKUP(Table2[[#This Row],[SAP Code]],[26]_16!S:T,2,FALSE),0)</f>
        <v>0</v>
      </c>
      <c r="BE1487" s="28">
        <f>IFERROR(VLOOKUP(Table2[[#This Row],[SAP Code]],[26]_16!V:W,2,FALSE)/ 1000000, 0)</f>
        <v>1.2475759199999998</v>
      </c>
      <c r="BF1487" s="28">
        <f>IFERROR(VLOOKUP(Table2[[#This Row],[SAP Code]],[26]_16!Y:Z,2,FALSE)/ 1000000, 0)</f>
        <v>0</v>
      </c>
      <c r="BG1487" s="28" t="str">
        <f>IFERROR(VLOOKUP(Table2[[#This Row],[SAP Code]],[26]port!$A:$AD,30,FALSE),"unknown")</f>
        <v>OnGo</v>
      </c>
      <c r="BH1487" s="29" t="str">
        <f t="shared" si="404"/>
        <v>Ongoing</v>
      </c>
    </row>
    <row r="1488" spans="1:61" s="37" customFormat="1" ht="17.100000000000001" customHeight="1">
      <c r="A1488" s="16" t="s">
        <v>164</v>
      </c>
      <c r="B1488" s="16" t="s">
        <v>5071</v>
      </c>
      <c r="C1488" s="16" t="s">
        <v>5072</v>
      </c>
      <c r="D1488" s="16" t="s">
        <v>5073</v>
      </c>
      <c r="E1488" s="18">
        <v>44468</v>
      </c>
      <c r="F1488" s="16" t="s">
        <v>787</v>
      </c>
      <c r="G1488" s="16" t="s">
        <v>90</v>
      </c>
      <c r="H1488" s="16" t="s">
        <v>101</v>
      </c>
      <c r="I1488" s="16" t="s">
        <v>82</v>
      </c>
      <c r="J1488" s="16" t="s">
        <v>83</v>
      </c>
      <c r="K1488" s="16" t="s">
        <v>69</v>
      </c>
      <c r="L1488" s="16" t="s">
        <v>85</v>
      </c>
      <c r="M1488" s="19">
        <v>12200000</v>
      </c>
      <c r="N1488" s="19">
        <v>12200000</v>
      </c>
      <c r="O1488" s="20" t="s">
        <v>5074</v>
      </c>
      <c r="P1488" s="21">
        <v>2100155041074</v>
      </c>
      <c r="Q1488" s="20" t="s">
        <v>72</v>
      </c>
      <c r="R1488" s="16" t="str">
        <f t="shared" si="394"/>
        <v>ADF Including TSF</v>
      </c>
      <c r="S1488" s="16" t="str">
        <f t="shared" si="392"/>
        <v>F</v>
      </c>
      <c r="T1488" s="16" t="str">
        <f t="shared" si="408"/>
        <v>ADF Countries</v>
      </c>
      <c r="U1488" s="16" t="str">
        <f t="shared" si="395"/>
        <v>Transition States</v>
      </c>
      <c r="V1488" s="22" t="str">
        <f>IF(ISNUMBER(MATCH(A1488, {"Gabon","Sudan","Niger","Mali","Burkina Faso","Guinea"}, 0)), "De Facto Countries", "Non-De Facto Countries")</f>
        <v>Non-De Facto Countries</v>
      </c>
      <c r="W1488" s="16" t="str">
        <f t="shared" si="406"/>
        <v>South</v>
      </c>
      <c r="X1488" s="16" t="str">
        <f t="shared" si="407"/>
        <v>Power</v>
      </c>
      <c r="Y1488" s="23"/>
      <c r="Z1488" s="23">
        <f>Table2[[#This Row],[Approved Amount_UA Equivalent]]</f>
        <v>12200000</v>
      </c>
      <c r="AA1488" s="23"/>
      <c r="AB1488" s="23"/>
      <c r="AC1488" s="23"/>
      <c r="AD1488" s="23">
        <f>SUM(Table2[[#This Row],[Feed Africa ]:[Improve Quality Of Life ]])</f>
        <v>12200000</v>
      </c>
      <c r="AE1488" s="16" t="b">
        <f>Table2[[#This Row],[Total HI5]]=Table2[[#This Row],[Approved Amount_UA Equivalent]]</f>
        <v>1</v>
      </c>
      <c r="AF1488" s="24">
        <v>41</v>
      </c>
      <c r="AG1488" s="20" t="str">
        <f t="shared" si="396"/>
        <v>ISP and Investment Project</v>
      </c>
      <c r="AH1488" s="24" t="str">
        <f>VLOOKUP(Table2[[#This Row],[SAP Code]],[25]DATA!$A:$G,7,FALSE)</f>
        <v xml:space="preserve">Investment Lending </v>
      </c>
      <c r="AI1488" s="20" t="str">
        <f t="shared" si="397"/>
        <v>Infrastructure</v>
      </c>
      <c r="AJ1488" s="25" t="s">
        <v>89</v>
      </c>
      <c r="AK1488" s="25" t="s">
        <v>90</v>
      </c>
      <c r="AL1488" s="23" t="str" cm="1">
        <f t="array" ref="AL1488">_xlfn.SWITCH(AK1488,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88" s="26">
        <v>1</v>
      </c>
      <c r="AN1488" s="25" t="str">
        <f t="shared" si="405"/>
        <v>Sovereign</v>
      </c>
      <c r="AO1488" s="27">
        <v>0.5</v>
      </c>
      <c r="AP1488" s="23">
        <f>Table2[[#This Row],[Approved Amount_UA Equivalent]]/1000000</f>
        <v>12.2</v>
      </c>
      <c r="AQ1488" s="19">
        <f t="shared" si="398"/>
        <v>16.236248</v>
      </c>
      <c r="AR1488" s="23" t="str">
        <f t="shared" si="399"/>
        <v>11-20</v>
      </c>
      <c r="AS1488" s="23" t="str">
        <f t="shared" si="400"/>
        <v>1-20</v>
      </c>
      <c r="AT1488" s="23" t="str">
        <f t="shared" si="401"/>
        <v>1-40</v>
      </c>
      <c r="AU1488" s="23" t="str">
        <f t="shared" si="402"/>
        <v>&lt;1-50 Mn</v>
      </c>
      <c r="AV1488" s="23">
        <f>Table2[[#This Row],[Amount]]</f>
        <v>12200000</v>
      </c>
      <c r="AW1488" s="23" t="str">
        <f t="shared" si="403"/>
        <v>Sep 2021</v>
      </c>
      <c r="AX1488" s="28">
        <f>IFERROR(VLOOKUP(Table2[[#This Row],[SAP Code]],[26]_16!A:B,2,FALSE),0)</f>
        <v>0</v>
      </c>
      <c r="AY1488" s="28">
        <f>IFERROR(VLOOKUP(Table2[[#This Row],[SAP Code]],[26]_16!D:E,2,FALSE)/ 1000000, 0)</f>
        <v>0</v>
      </c>
      <c r="AZ1488" s="28">
        <f>IFERROR(VLOOKUP(Table2[[#This Row],[SAP Code]],[26]_16!G:H,2,FALSE)/ 1000000, 0)</f>
        <v>0</v>
      </c>
      <c r="BA1488" s="28">
        <f>IFERROR(VLOOKUP(Table2[[#This Row],[SAP Code]],[26]_16!J:K,2,FALSE)/ 1000000, 0)</f>
        <v>0</v>
      </c>
      <c r="BB1488" s="28">
        <f>IFERROR(VLOOKUP(Table2[[#This Row],[SAP Code]],[26]_16!M:N,2,FALSE)/ 1000000, 0)</f>
        <v>0</v>
      </c>
      <c r="BC1488" s="28">
        <f>IFERROR(VLOOKUP(Table2[[#This Row],[SAP Code]],[26]_16!P:Q,2,FALSE),0)</f>
        <v>0</v>
      </c>
      <c r="BD1488" s="28">
        <f>IFERROR(VLOOKUP(Table2[[#This Row],[SAP Code]],[26]_16!S:T,2,FALSE),0)</f>
        <v>0</v>
      </c>
      <c r="BE1488" s="28">
        <f>IFERROR(VLOOKUP(Table2[[#This Row],[SAP Code]],[26]_16!V:W,2,FALSE)/ 1000000, 0)</f>
        <v>3.57433668</v>
      </c>
      <c r="BF1488" s="28">
        <f>IFERROR(VLOOKUP(Table2[[#This Row],[SAP Code]],[26]_16!Y:Z,2,FALSE)/ 1000000, 0)</f>
        <v>4.9546536699999999</v>
      </c>
      <c r="BG1488" s="28" t="str">
        <f>IFERROR(VLOOKUP(Table2[[#This Row],[SAP Code]],[26]port!$A:$AD,30,FALSE),"unknown")</f>
        <v>OnGo</v>
      </c>
      <c r="BH1488" s="29" t="str">
        <f t="shared" si="404"/>
        <v>Ongoing</v>
      </c>
    </row>
    <row r="1489" spans="1:61" s="37" customFormat="1" ht="17.100000000000001" customHeight="1">
      <c r="A1489" s="16" t="s">
        <v>164</v>
      </c>
      <c r="B1489" s="16" t="s">
        <v>5071</v>
      </c>
      <c r="C1489" s="16" t="s">
        <v>5075</v>
      </c>
      <c r="D1489" s="16" t="s">
        <v>5073</v>
      </c>
      <c r="E1489" s="18">
        <v>44468</v>
      </c>
      <c r="F1489" s="16" t="s">
        <v>787</v>
      </c>
      <c r="G1489" s="16" t="s">
        <v>90</v>
      </c>
      <c r="H1489" s="16" t="s">
        <v>101</v>
      </c>
      <c r="I1489" s="16" t="s">
        <v>82</v>
      </c>
      <c r="J1489" s="16" t="s">
        <v>83</v>
      </c>
      <c r="K1489" s="16" t="s">
        <v>69</v>
      </c>
      <c r="L1489" s="16" t="s">
        <v>85</v>
      </c>
      <c r="M1489" s="19">
        <v>13700000</v>
      </c>
      <c r="N1489" s="19">
        <v>13700000</v>
      </c>
      <c r="O1489" s="20" t="s">
        <v>5074</v>
      </c>
      <c r="P1489" s="21">
        <v>2100155041075</v>
      </c>
      <c r="Q1489" s="20" t="s">
        <v>72</v>
      </c>
      <c r="R1489" s="16" t="str">
        <f t="shared" si="394"/>
        <v>ADF Including TSF</v>
      </c>
      <c r="S1489" s="16" t="str">
        <f t="shared" si="392"/>
        <v>F</v>
      </c>
      <c r="T1489" s="16" t="str">
        <f t="shared" si="408"/>
        <v>ADF Countries</v>
      </c>
      <c r="U1489" s="16" t="str">
        <f t="shared" si="395"/>
        <v>Transition States</v>
      </c>
      <c r="V1489" s="22" t="str">
        <f>IF(ISNUMBER(MATCH(A1489, {"Gabon","Sudan","Niger","Mali","Burkina Faso","Guinea"}, 0)), "De Facto Countries", "Non-De Facto Countries")</f>
        <v>Non-De Facto Countries</v>
      </c>
      <c r="W1489" s="16" t="str">
        <f t="shared" si="406"/>
        <v>South</v>
      </c>
      <c r="X1489" s="16" t="str">
        <f t="shared" si="407"/>
        <v>Power</v>
      </c>
      <c r="Y1489" s="23"/>
      <c r="Z1489" s="23">
        <f>Table2[[#This Row],[Approved Amount_UA Equivalent]]</f>
        <v>13700000</v>
      </c>
      <c r="AA1489" s="23"/>
      <c r="AB1489" s="23"/>
      <c r="AC1489" s="23"/>
      <c r="AD1489" s="23">
        <f>SUM(Table2[[#This Row],[Feed Africa ]:[Improve Quality Of Life ]])</f>
        <v>13700000</v>
      </c>
      <c r="AE1489" s="16" t="b">
        <f>Table2[[#This Row],[Total HI5]]=Table2[[#This Row],[Approved Amount_UA Equivalent]]</f>
        <v>1</v>
      </c>
      <c r="AF1489" s="24">
        <v>41</v>
      </c>
      <c r="AG1489" s="20" t="str">
        <f t="shared" si="396"/>
        <v>ISP and Investment Project</v>
      </c>
      <c r="AH1489" s="24" t="str">
        <f>VLOOKUP(Table2[[#This Row],[SAP Code]],[25]DATA!$A:$G,7,FALSE)</f>
        <v xml:space="preserve">Investment Lending </v>
      </c>
      <c r="AI1489" s="20" t="str">
        <f t="shared" si="397"/>
        <v>Infrastructure</v>
      </c>
      <c r="AJ1489" s="25" t="s">
        <v>89</v>
      </c>
      <c r="AK1489" s="25" t="s">
        <v>90</v>
      </c>
      <c r="AL1489" s="23" t="str" cm="1">
        <f t="array" ref="AL1489">_xlfn.SWITCH(AK1489,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89" s="26">
        <v>1</v>
      </c>
      <c r="AN1489" s="25" t="str">
        <f t="shared" si="405"/>
        <v>Sovereign</v>
      </c>
      <c r="AO1489" s="27">
        <v>0.5</v>
      </c>
      <c r="AP1489" s="23">
        <f>Table2[[#This Row],[Approved Amount_UA Equivalent]]/1000000</f>
        <v>13.7</v>
      </c>
      <c r="AQ1489" s="19">
        <f t="shared" si="398"/>
        <v>18.232507999999999</v>
      </c>
      <c r="AR1489" s="23" t="str">
        <f t="shared" si="399"/>
        <v>11-20</v>
      </c>
      <c r="AS1489" s="23" t="str">
        <f t="shared" si="400"/>
        <v>1-20</v>
      </c>
      <c r="AT1489" s="23" t="str">
        <f t="shared" si="401"/>
        <v>1-40</v>
      </c>
      <c r="AU1489" s="23" t="str">
        <f t="shared" si="402"/>
        <v>&lt;1-50 Mn</v>
      </c>
      <c r="AV1489" s="23">
        <f>Table2[[#This Row],[Amount]]</f>
        <v>13700000</v>
      </c>
      <c r="AW1489" s="23" t="str">
        <f t="shared" si="403"/>
        <v>Sep 2021</v>
      </c>
      <c r="AX1489" s="28">
        <f>IFERROR(VLOOKUP(Table2[[#This Row],[SAP Code]],[26]_16!A:B,2,FALSE),0)</f>
        <v>0</v>
      </c>
      <c r="AY1489" s="28">
        <f>IFERROR(VLOOKUP(Table2[[#This Row],[SAP Code]],[26]_16!D:E,2,FALSE)/ 1000000, 0)</f>
        <v>0</v>
      </c>
      <c r="AZ1489" s="28">
        <f>IFERROR(VLOOKUP(Table2[[#This Row],[SAP Code]],[26]_16!G:H,2,FALSE)/ 1000000, 0)</f>
        <v>0</v>
      </c>
      <c r="BA1489" s="28">
        <f>IFERROR(VLOOKUP(Table2[[#This Row],[SAP Code]],[26]_16!J:K,2,FALSE)/ 1000000, 0)</f>
        <v>0</v>
      </c>
      <c r="BB1489" s="28">
        <f>IFERROR(VLOOKUP(Table2[[#This Row],[SAP Code]],[26]_16!M:N,2,FALSE)/ 1000000, 0)</f>
        <v>0</v>
      </c>
      <c r="BC1489" s="28">
        <f>IFERROR(VLOOKUP(Table2[[#This Row],[SAP Code]],[26]_16!P:Q,2,FALSE),0)</f>
        <v>0</v>
      </c>
      <c r="BD1489" s="28">
        <f>IFERROR(VLOOKUP(Table2[[#This Row],[SAP Code]],[26]_16!S:T,2,FALSE),0)</f>
        <v>0</v>
      </c>
      <c r="BE1489" s="28">
        <f>IFERROR(VLOOKUP(Table2[[#This Row],[SAP Code]],[26]_16!V:W,2,FALSE)/ 1000000, 0)</f>
        <v>3.57433668</v>
      </c>
      <c r="BF1489" s="28">
        <f>IFERROR(VLOOKUP(Table2[[#This Row],[SAP Code]],[26]_16!Y:Z,2,FALSE)/ 1000000, 0)</f>
        <v>4.9546536699999999</v>
      </c>
      <c r="BG1489" s="28" t="str">
        <f>IFERROR(VLOOKUP(Table2[[#This Row],[SAP Code]],[26]port!$A:$AD,30,FALSE),"unknown")</f>
        <v>OnGo</v>
      </c>
      <c r="BH1489" s="29" t="str">
        <f t="shared" si="404"/>
        <v>Ongoing</v>
      </c>
    </row>
    <row r="1490" spans="1:61" s="37" customFormat="1" ht="17.100000000000001" customHeight="1">
      <c r="A1490" s="16" t="s">
        <v>141</v>
      </c>
      <c r="B1490" s="16" t="s">
        <v>5076</v>
      </c>
      <c r="C1490" s="16" t="s">
        <v>5077</v>
      </c>
      <c r="D1490" s="16" t="s">
        <v>5078</v>
      </c>
      <c r="E1490" s="18">
        <v>44469</v>
      </c>
      <c r="F1490" s="16" t="s">
        <v>5079</v>
      </c>
      <c r="G1490" s="16" t="s">
        <v>2055</v>
      </c>
      <c r="H1490" s="16" t="s">
        <v>66</v>
      </c>
      <c r="I1490" s="16" t="s">
        <v>82</v>
      </c>
      <c r="J1490" s="16" t="s">
        <v>83</v>
      </c>
      <c r="K1490" s="16" t="s">
        <v>69</v>
      </c>
      <c r="L1490" s="16" t="s">
        <v>85</v>
      </c>
      <c r="M1490" s="19">
        <v>4993088</v>
      </c>
      <c r="N1490" s="19">
        <v>4993088</v>
      </c>
      <c r="O1490" s="20" t="s">
        <v>5080</v>
      </c>
      <c r="P1490" s="21">
        <v>2100155041076</v>
      </c>
      <c r="Q1490" s="20" t="s">
        <v>72</v>
      </c>
      <c r="R1490" s="16" t="str">
        <f t="shared" si="394"/>
        <v>ADF Including TSF</v>
      </c>
      <c r="S1490" s="16" t="str">
        <f t="shared" si="392"/>
        <v>F</v>
      </c>
      <c r="T1490" s="16" t="str">
        <f t="shared" si="408"/>
        <v>Multinational</v>
      </c>
      <c r="U1490" s="16" t="str">
        <f t="shared" si="395"/>
        <v>Multinational</v>
      </c>
      <c r="V1490" s="22" t="str">
        <f>IF(ISNUMBER(MATCH(A1490, {"Gabon","Sudan","Niger","Mali","Burkina Faso","Guinea"}, 0)), "De Facto Countries", "Non-De Facto Countries")</f>
        <v>Non-De Facto Countries</v>
      </c>
      <c r="W1490" s="16" t="str">
        <f t="shared" si="406"/>
        <v>Multi</v>
      </c>
      <c r="X1490" s="16" t="str">
        <f t="shared" si="407"/>
        <v>Power</v>
      </c>
      <c r="Y1490" s="23"/>
      <c r="Z1490" s="23">
        <f>Table2[[#This Row],[Approved Amount_UA Equivalent]]</f>
        <v>4993088</v>
      </c>
      <c r="AA1490" s="23"/>
      <c r="AB1490" s="23"/>
      <c r="AC1490" s="23"/>
      <c r="AD1490" s="23">
        <f>SUM(Table2[[#This Row],[Feed Africa ]:[Improve Quality Of Life ]])</f>
        <v>4993088</v>
      </c>
      <c r="AE1490" s="16" t="b">
        <f>Table2[[#This Row],[Total HI5]]=Table2[[#This Row],[Approved Amount_UA Equivalent]]</f>
        <v>1</v>
      </c>
      <c r="AF1490" s="24">
        <v>41</v>
      </c>
      <c r="AG1490" s="20" t="str">
        <f t="shared" si="396"/>
        <v>ISP and Investment Project</v>
      </c>
      <c r="AH1490" s="24" t="e">
        <f>VLOOKUP(Table2[[#This Row],[SAP Code]],[25]DATA!$A:$G,7,FALSE)</f>
        <v>#N/A</v>
      </c>
      <c r="AI1490" s="20" t="str">
        <f t="shared" si="397"/>
        <v>Infrastructure</v>
      </c>
      <c r="AJ1490" s="25" t="s">
        <v>89</v>
      </c>
      <c r="AK1490" s="25" t="s">
        <v>2055</v>
      </c>
      <c r="AL1490" s="23" t="str" cm="1">
        <f t="array" ref="AL1490">_xlfn.SWITCH(AK1490,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90" s="26">
        <v>1</v>
      </c>
      <c r="AN1490" s="25" t="str">
        <f t="shared" si="405"/>
        <v>Sovereign</v>
      </c>
      <c r="AO1490" s="27">
        <v>1</v>
      </c>
      <c r="AP1490" s="23">
        <f>Table2[[#This Row],[Approved Amount_UA Equivalent]]/1000000</f>
        <v>4.9930880000000002</v>
      </c>
      <c r="AQ1490" s="19">
        <f t="shared" si="398"/>
        <v>6.6450012339200004</v>
      </c>
      <c r="AR1490" s="23" t="str">
        <f t="shared" si="399"/>
        <v>1-10</v>
      </c>
      <c r="AS1490" s="23" t="str">
        <f t="shared" si="400"/>
        <v>1-20</v>
      </c>
      <c r="AT1490" s="23" t="str">
        <f t="shared" si="401"/>
        <v>1-40</v>
      </c>
      <c r="AU1490" s="23" t="str">
        <f t="shared" si="402"/>
        <v>&lt;1-50 Mn</v>
      </c>
      <c r="AV1490" s="23">
        <f>Table2[[#This Row],[Amount]]</f>
        <v>4993088</v>
      </c>
      <c r="AW1490" s="23" t="str">
        <f t="shared" si="403"/>
        <v>Sep 2021</v>
      </c>
      <c r="AX1490" s="28">
        <f>IFERROR(VLOOKUP(Table2[[#This Row],[SAP Code]],[26]_16!A:B,2,FALSE),0)</f>
        <v>0</v>
      </c>
      <c r="AY1490" s="28">
        <f>IFERROR(VLOOKUP(Table2[[#This Row],[SAP Code]],[26]_16!D:E,2,FALSE)/ 1000000, 0)</f>
        <v>0</v>
      </c>
      <c r="AZ1490" s="28">
        <f>IFERROR(VLOOKUP(Table2[[#This Row],[SAP Code]],[26]_16!G:H,2,FALSE)/ 1000000, 0)</f>
        <v>0</v>
      </c>
      <c r="BA1490" s="28">
        <f>IFERROR(VLOOKUP(Table2[[#This Row],[SAP Code]],[26]_16!J:K,2,FALSE)/ 1000000, 0)</f>
        <v>0</v>
      </c>
      <c r="BB1490" s="28">
        <f>IFERROR(VLOOKUP(Table2[[#This Row],[SAP Code]],[26]_16!M:N,2,FALSE)/ 1000000, 0)</f>
        <v>0</v>
      </c>
      <c r="BC1490" s="28">
        <f>IFERROR(VLOOKUP(Table2[[#This Row],[SAP Code]],[26]_16!P:Q,2,FALSE),0)</f>
        <v>0</v>
      </c>
      <c r="BD1490" s="28">
        <f>IFERROR(VLOOKUP(Table2[[#This Row],[SAP Code]],[26]_16!S:T,2,FALSE),0)</f>
        <v>0</v>
      </c>
      <c r="BE1490" s="28">
        <f>IFERROR(VLOOKUP(Table2[[#This Row],[SAP Code]],[26]_16!V:W,2,FALSE)/ 1000000, 0)</f>
        <v>1.5554380000000001E-2</v>
      </c>
      <c r="BF1490" s="28">
        <f>IFERROR(VLOOKUP(Table2[[#This Row],[SAP Code]],[26]_16!Y:Z,2,FALSE)/ 1000000, 0)</f>
        <v>0</v>
      </c>
      <c r="BG1490" s="28" t="str">
        <f>IFERROR(VLOOKUP(Table2[[#This Row],[SAP Code]],[26]port!$A:$AD,30,FALSE),"unknown")</f>
        <v>OnGo</v>
      </c>
      <c r="BH1490" s="29" t="str">
        <f t="shared" si="404"/>
        <v>Ongoing</v>
      </c>
    </row>
    <row r="1491" spans="1:61" s="37" customFormat="1" ht="17.100000000000001" customHeight="1">
      <c r="A1491" s="16" t="s">
        <v>316</v>
      </c>
      <c r="B1491" s="16" t="s">
        <v>5081</v>
      </c>
      <c r="C1491" s="16" t="s">
        <v>5082</v>
      </c>
      <c r="D1491" s="16" t="s">
        <v>5083</v>
      </c>
      <c r="E1491" s="18">
        <v>44470</v>
      </c>
      <c r="F1491" s="16" t="s">
        <v>320</v>
      </c>
      <c r="G1491" s="16" t="s">
        <v>140</v>
      </c>
      <c r="H1491" s="16" t="s">
        <v>132</v>
      </c>
      <c r="I1491" s="16" t="s">
        <v>5043</v>
      </c>
      <c r="J1491" s="16" t="s">
        <v>83</v>
      </c>
      <c r="K1491" s="16" t="s">
        <v>84</v>
      </c>
      <c r="L1491" s="16" t="s">
        <v>85</v>
      </c>
      <c r="M1491" s="19">
        <v>3000000</v>
      </c>
      <c r="N1491" s="19">
        <v>3000000</v>
      </c>
      <c r="O1491" s="20" t="s">
        <v>5084</v>
      </c>
      <c r="P1491" s="21">
        <v>2100150042701</v>
      </c>
      <c r="Q1491" s="20" t="s">
        <v>72</v>
      </c>
      <c r="R1491" s="16" t="str">
        <f t="shared" si="394"/>
        <v>ADF Including TSF</v>
      </c>
      <c r="S1491" s="16" t="str">
        <f t="shared" si="392"/>
        <v>J</v>
      </c>
      <c r="T1491" s="16" t="str">
        <f t="shared" si="408"/>
        <v>Blend Countries</v>
      </c>
      <c r="U1491" s="16" t="str">
        <f t="shared" si="395"/>
        <v>Non-Transition States</v>
      </c>
      <c r="V1491" s="22" t="str">
        <f>IF(ISNUMBER(MATCH(A1491, {"Gabon","Sudan","Niger","Mali","Burkina Faso","Guinea"}, 0)), "De Facto Countries", "Non-De Facto Countries")</f>
        <v>Non-De Facto Countries</v>
      </c>
      <c r="W1491" s="16" t="str">
        <f t="shared" si="406"/>
        <v>West</v>
      </c>
      <c r="X1491" s="16" t="str">
        <f t="shared" si="407"/>
        <v>Urban Developm.</v>
      </c>
      <c r="Y1491" s="23"/>
      <c r="Z1491" s="23"/>
      <c r="AA1491" s="23"/>
      <c r="AB1491" s="23"/>
      <c r="AC1491" s="23">
        <f>Table2[[#This Row],[Approved Amount_UA Equivalent]]</f>
        <v>3000000</v>
      </c>
      <c r="AD1491" s="23">
        <f>SUM(Table2[[#This Row],[Feed Africa ]:[Improve Quality Of Life ]])</f>
        <v>3000000</v>
      </c>
      <c r="AE1491" s="16" t="b">
        <f>Table2[[#This Row],[Total HI5]]=Table2[[#This Row],[Approved Amount_UA Equivalent]]</f>
        <v>1</v>
      </c>
      <c r="AF1491" s="24">
        <v>10</v>
      </c>
      <c r="AG1491" s="20" t="str">
        <f t="shared" si="396"/>
        <v>Investment Project</v>
      </c>
      <c r="AH1491" s="24" t="str">
        <f>VLOOKUP(Table2[[#This Row],[SAP Code]],[25]DATA!$A:$G,7,FALSE)</f>
        <v>Institutional support</v>
      </c>
      <c r="AI1491" s="20" t="str">
        <f t="shared" si="397"/>
        <v>Infrastructure</v>
      </c>
      <c r="AJ1491" s="25" t="s">
        <v>5045</v>
      </c>
      <c r="AK1491" s="25" t="s">
        <v>140</v>
      </c>
      <c r="AL1491" s="23" t="str" cm="1">
        <f t="array" ref="AL1491">_xlfn.SWITCH(AK1491,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91" s="26">
        <v>1</v>
      </c>
      <c r="AN1491" s="25" t="str">
        <f t="shared" si="405"/>
        <v>Sovereign</v>
      </c>
      <c r="AO1491" s="27">
        <v>1</v>
      </c>
      <c r="AP1491" s="23">
        <f>Table2[[#This Row],[Approved Amount_UA Equivalent]]/1000000</f>
        <v>3</v>
      </c>
      <c r="AQ1491" s="19">
        <f t="shared" si="398"/>
        <v>3.9925199999999998</v>
      </c>
      <c r="AR1491" s="23" t="str">
        <f t="shared" si="399"/>
        <v>1-10</v>
      </c>
      <c r="AS1491" s="23" t="str">
        <f t="shared" si="400"/>
        <v>1-20</v>
      </c>
      <c r="AT1491" s="23" t="str">
        <f t="shared" si="401"/>
        <v>1-40</v>
      </c>
      <c r="AU1491" s="23" t="str">
        <f t="shared" si="402"/>
        <v>&lt;1-50 Mn</v>
      </c>
      <c r="AV1491" s="23">
        <f>Table2[[#This Row],[Amount]]</f>
        <v>3000000</v>
      </c>
      <c r="AW1491" s="23" t="str">
        <f t="shared" si="403"/>
        <v>Oct 2021</v>
      </c>
      <c r="AX1491" s="28">
        <f>IFERROR(VLOOKUP(Table2[[#This Row],[SAP Code]],[26]_16!A:B,2,FALSE),0)</f>
        <v>0</v>
      </c>
      <c r="AY1491" s="28">
        <f>IFERROR(VLOOKUP(Table2[[#This Row],[SAP Code]],[26]_16!D:E,2,FALSE)/ 1000000, 0)</f>
        <v>0</v>
      </c>
      <c r="AZ1491" s="28">
        <f>IFERROR(VLOOKUP(Table2[[#This Row],[SAP Code]],[26]_16!G:H,2,FALSE)/ 1000000, 0)</f>
        <v>0</v>
      </c>
      <c r="BA1491" s="28">
        <f>IFERROR(VLOOKUP(Table2[[#This Row],[SAP Code]],[26]_16!J:K,2,FALSE)/ 1000000, 0)</f>
        <v>0</v>
      </c>
      <c r="BB1491" s="28">
        <f>IFERROR(VLOOKUP(Table2[[#This Row],[SAP Code]],[26]_16!M:N,2,FALSE)/ 1000000, 0)</f>
        <v>0</v>
      </c>
      <c r="BC1491" s="28">
        <f>IFERROR(VLOOKUP(Table2[[#This Row],[SAP Code]],[26]_16!P:Q,2,FALSE),0)</f>
        <v>0</v>
      </c>
      <c r="BD1491" s="28">
        <f>IFERROR(VLOOKUP(Table2[[#This Row],[SAP Code]],[26]_16!S:T,2,FALSE),0)</f>
        <v>0</v>
      </c>
      <c r="BE1491" s="28">
        <f>IFERROR(VLOOKUP(Table2[[#This Row],[SAP Code]],[26]_16!V:W,2,FALSE)/ 1000000, 0)</f>
        <v>0</v>
      </c>
      <c r="BF1491" s="28">
        <f>IFERROR(VLOOKUP(Table2[[#This Row],[SAP Code]],[26]_16!Y:Z,2,FALSE)/ 1000000, 0)</f>
        <v>0.20627803</v>
      </c>
      <c r="BG1491" s="28" t="str">
        <f>IFERROR(VLOOKUP(Table2[[#This Row],[SAP Code]],[26]port!$A:$AD,30,FALSE),"unknown")</f>
        <v>OnGo</v>
      </c>
      <c r="BH1491" s="29" t="str">
        <f t="shared" si="404"/>
        <v>Ongoing</v>
      </c>
    </row>
    <row r="1492" spans="1:61" ht="17.100000000000001" customHeight="1">
      <c r="A1492" s="16" t="s">
        <v>330</v>
      </c>
      <c r="B1492" s="16" t="s">
        <v>5085</v>
      </c>
      <c r="C1492" s="16" t="s">
        <v>5086</v>
      </c>
      <c r="D1492" s="16" t="s">
        <v>5087</v>
      </c>
      <c r="E1492" s="18">
        <v>44475</v>
      </c>
      <c r="F1492" s="16" t="s">
        <v>5088</v>
      </c>
      <c r="G1492" s="16" t="s">
        <v>115</v>
      </c>
      <c r="H1492" s="16" t="s">
        <v>101</v>
      </c>
      <c r="I1492" s="16" t="s">
        <v>102</v>
      </c>
      <c r="J1492" s="16" t="s">
        <v>83</v>
      </c>
      <c r="K1492" s="16" t="s">
        <v>69</v>
      </c>
      <c r="L1492" s="16" t="s">
        <v>85</v>
      </c>
      <c r="M1492" s="19">
        <v>7500000</v>
      </c>
      <c r="N1492" s="19">
        <v>7500000</v>
      </c>
      <c r="O1492" s="20" t="s">
        <v>5089</v>
      </c>
      <c r="P1492" s="21">
        <v>2100155041078</v>
      </c>
      <c r="Q1492" s="20" t="s">
        <v>87</v>
      </c>
      <c r="R1492" s="16" t="str">
        <f t="shared" si="394"/>
        <v>ADF Including TSF</v>
      </c>
      <c r="S1492" s="16" t="str">
        <f t="shared" si="392"/>
        <v>H</v>
      </c>
      <c r="T1492" s="16" t="str">
        <f t="shared" si="408"/>
        <v>ADF Countries</v>
      </c>
      <c r="U1492" s="16" t="str">
        <f t="shared" si="395"/>
        <v>Non-Transition States</v>
      </c>
      <c r="V1492" s="22" t="str">
        <f>IF(ISNUMBER(MATCH(A1492, {"Gabon","Sudan","Niger","Mali","Burkina Faso","Guinea"}, 0)), "De Facto Countries", "Non-De Facto Countries")</f>
        <v>Non-De Facto Countries</v>
      </c>
      <c r="W1492" s="16" t="str">
        <f t="shared" si="406"/>
        <v>South</v>
      </c>
      <c r="X1492" s="16" t="str">
        <f t="shared" si="407"/>
        <v>Finance</v>
      </c>
      <c r="Y1492" s="23"/>
      <c r="AA1492" s="23">
        <f>Table2[[#This Row],[Approved Amount_UA Equivalent]]</f>
        <v>7500000</v>
      </c>
      <c r="AD1492" s="23">
        <f>SUM(Table2[[#This Row],[Feed Africa ]:[Improve Quality Of Life ]])</f>
        <v>7500000</v>
      </c>
      <c r="AE1492" s="16" t="b">
        <f>Table2[[#This Row],[Total HI5]]=Table2[[#This Row],[Approved Amount_UA Equivalent]]</f>
        <v>1</v>
      </c>
      <c r="AF1492" s="24">
        <v>41</v>
      </c>
      <c r="AG1492" s="20" t="str">
        <f t="shared" si="396"/>
        <v>ISP and Investment Project</v>
      </c>
      <c r="AH1492" s="24" t="str">
        <f>VLOOKUP(Table2[[#This Row],[SAP Code]],[25]DATA!$A:$G,7,FALSE)</f>
        <v xml:space="preserve">Investment Lending </v>
      </c>
      <c r="AI1492" s="20" t="str">
        <f t="shared" si="397"/>
        <v>Other Investment</v>
      </c>
      <c r="AJ1492" s="25" t="s">
        <v>106</v>
      </c>
      <c r="AK1492" s="25" t="s">
        <v>115</v>
      </c>
      <c r="AL1492" s="23" t="str" cm="1">
        <f t="array" ref="AL1492">_xlfn.SWITCH(AK1492,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92" s="26">
        <v>1</v>
      </c>
      <c r="AN1492" s="25" t="str">
        <f t="shared" si="405"/>
        <v>Sovereign</v>
      </c>
      <c r="AO1492" s="27">
        <v>1</v>
      </c>
      <c r="AP1492" s="23">
        <f>Table2[[#This Row],[Approved Amount_UA Equivalent]]/1000000</f>
        <v>7.5</v>
      </c>
      <c r="AQ1492" s="19">
        <f t="shared" si="398"/>
        <v>9.9812999999999992</v>
      </c>
      <c r="AR1492" s="23" t="str">
        <f t="shared" si="399"/>
        <v>1-10</v>
      </c>
      <c r="AS1492" s="23" t="str">
        <f t="shared" si="400"/>
        <v>1-20</v>
      </c>
      <c r="AT1492" s="23" t="str">
        <f t="shared" si="401"/>
        <v>1-40</v>
      </c>
      <c r="AU1492" s="23" t="str">
        <f t="shared" si="402"/>
        <v>&lt;1-50 Mn</v>
      </c>
      <c r="AV1492" s="23">
        <f>Table2[[#This Row],[Amount]]</f>
        <v>7500000</v>
      </c>
      <c r="AW1492" s="23" t="str">
        <f t="shared" si="403"/>
        <v>Oct 2021</v>
      </c>
      <c r="AX1492" s="28">
        <f>IFERROR(VLOOKUP(Table2[[#This Row],[SAP Code]],[26]_16!A:B,2,FALSE),0)</f>
        <v>0</v>
      </c>
      <c r="AY1492" s="28">
        <f>IFERROR(VLOOKUP(Table2[[#This Row],[SAP Code]],[26]_16!D:E,2,FALSE)/ 1000000, 0)</f>
        <v>0</v>
      </c>
      <c r="AZ1492" s="28">
        <f>IFERROR(VLOOKUP(Table2[[#This Row],[SAP Code]],[26]_16!G:H,2,FALSE)/ 1000000, 0)</f>
        <v>0</v>
      </c>
      <c r="BA1492" s="28">
        <f>IFERROR(VLOOKUP(Table2[[#This Row],[SAP Code]],[26]_16!J:K,2,FALSE)/ 1000000, 0)</f>
        <v>0</v>
      </c>
      <c r="BB1492" s="28">
        <f>IFERROR(VLOOKUP(Table2[[#This Row],[SAP Code]],[26]_16!M:N,2,FALSE)/ 1000000, 0)</f>
        <v>0</v>
      </c>
      <c r="BC1492" s="28">
        <f>IFERROR(VLOOKUP(Table2[[#This Row],[SAP Code]],[26]_16!P:Q,2,FALSE),0)</f>
        <v>0</v>
      </c>
      <c r="BD1492" s="28">
        <f>IFERROR(VLOOKUP(Table2[[#This Row],[SAP Code]],[26]_16!S:T,2,FALSE),0)</f>
        <v>0</v>
      </c>
      <c r="BE1492" s="28">
        <f>IFERROR(VLOOKUP(Table2[[#This Row],[SAP Code]],[26]_16!V:W,2,FALSE)/ 1000000, 0)</f>
        <v>0.45057810999999998</v>
      </c>
      <c r="BF1492" s="28">
        <f>IFERROR(VLOOKUP(Table2[[#This Row],[SAP Code]],[26]_16!Y:Z,2,FALSE)/ 1000000, 0)</f>
        <v>0.31550981999999994</v>
      </c>
      <c r="BG1492" s="28" t="str">
        <f>IFERROR(VLOOKUP(Table2[[#This Row],[SAP Code]],[26]port!$A:$AD,30,FALSE),"unknown")</f>
        <v>OnGo</v>
      </c>
      <c r="BH1492" s="29" t="str">
        <f t="shared" si="404"/>
        <v>Ongoing</v>
      </c>
      <c r="BI1492" s="16"/>
    </row>
    <row r="1493" spans="1:61" ht="17.100000000000001" customHeight="1">
      <c r="A1493" s="16" t="s">
        <v>141</v>
      </c>
      <c r="B1493" s="16" t="s">
        <v>5090</v>
      </c>
      <c r="C1493" s="16" t="s">
        <v>5091</v>
      </c>
      <c r="D1493" s="16" t="s">
        <v>5092</v>
      </c>
      <c r="E1493" s="18">
        <v>44475</v>
      </c>
      <c r="F1493" s="16" t="s">
        <v>5093</v>
      </c>
      <c r="G1493" s="16" t="s">
        <v>90</v>
      </c>
      <c r="H1493" s="16" t="s">
        <v>66</v>
      </c>
      <c r="I1493" s="16" t="s">
        <v>82</v>
      </c>
      <c r="J1493" s="16" t="s">
        <v>83</v>
      </c>
      <c r="K1493" s="16" t="s">
        <v>69</v>
      </c>
      <c r="L1493" s="16" t="s">
        <v>85</v>
      </c>
      <c r="M1493" s="19">
        <v>2170000</v>
      </c>
      <c r="N1493" s="19">
        <v>2170000</v>
      </c>
      <c r="O1493" s="20" t="s">
        <v>5094</v>
      </c>
      <c r="P1493" s="21">
        <v>2100155041081</v>
      </c>
      <c r="Q1493" s="20" t="s">
        <v>72</v>
      </c>
      <c r="R1493" s="16" t="str">
        <f t="shared" si="394"/>
        <v>ADF Including TSF</v>
      </c>
      <c r="S1493" s="16" t="str">
        <f t="shared" si="392"/>
        <v>F</v>
      </c>
      <c r="T1493" s="16" t="str">
        <f t="shared" si="408"/>
        <v>Multinational</v>
      </c>
      <c r="U1493" s="16" t="str">
        <f t="shared" si="395"/>
        <v>Multinational</v>
      </c>
      <c r="V1493" s="22" t="str">
        <f>IF(ISNUMBER(MATCH(A1493, {"Gabon","Sudan","Niger","Mali","Burkina Faso","Guinea"}, 0)), "De Facto Countries", "Non-De Facto Countries")</f>
        <v>Non-De Facto Countries</v>
      </c>
      <c r="W1493" s="16" t="str">
        <f t="shared" si="406"/>
        <v>Multi</v>
      </c>
      <c r="X1493" s="16" t="str">
        <f t="shared" si="407"/>
        <v>Power</v>
      </c>
      <c r="Y1493" s="23"/>
      <c r="Z1493" s="23">
        <f>Table2[[#This Row],[Approved Amount_UA Equivalent]]</f>
        <v>2170000</v>
      </c>
      <c r="AD1493" s="23">
        <f>SUM(Table2[[#This Row],[Feed Africa ]:[Improve Quality Of Life ]])</f>
        <v>2170000</v>
      </c>
      <c r="AE1493" s="16" t="b">
        <f>Table2[[#This Row],[Total HI5]]=Table2[[#This Row],[Approved Amount_UA Equivalent]]</f>
        <v>1</v>
      </c>
      <c r="AF1493" s="24">
        <v>41</v>
      </c>
      <c r="AG1493" s="20" t="str">
        <f t="shared" si="396"/>
        <v>ISP and Investment Project</v>
      </c>
      <c r="AH1493" s="24" t="str">
        <f>VLOOKUP(Table2[[#This Row],[SAP Code]],[25]DATA!$A:$G,7,FALSE)</f>
        <v xml:space="preserve">Investment Lending </v>
      </c>
      <c r="AI1493" s="20" t="str">
        <f t="shared" si="397"/>
        <v>Infrastructure</v>
      </c>
      <c r="AJ1493" s="25" t="s">
        <v>89</v>
      </c>
      <c r="AK1493" s="25" t="s">
        <v>90</v>
      </c>
      <c r="AL1493" s="23" t="str" cm="1">
        <f t="array" ref="AL1493">_xlfn.SWITCH(AK1493,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493" s="26">
        <v>1</v>
      </c>
      <c r="AN1493" s="25" t="str">
        <f t="shared" si="405"/>
        <v>Sovereign</v>
      </c>
      <c r="AO1493" s="27">
        <v>1</v>
      </c>
      <c r="AP1493" s="23">
        <f>Table2[[#This Row],[Approved Amount_UA Equivalent]]/1000000</f>
        <v>2.17</v>
      </c>
      <c r="AQ1493" s="19">
        <f t="shared" si="398"/>
        <v>2.8879228000000001</v>
      </c>
      <c r="AR1493" s="23" t="str">
        <f t="shared" si="399"/>
        <v>1-10</v>
      </c>
      <c r="AS1493" s="23" t="str">
        <f t="shared" si="400"/>
        <v>1-20</v>
      </c>
      <c r="AT1493" s="23" t="str">
        <f t="shared" si="401"/>
        <v>1-40</v>
      </c>
      <c r="AU1493" s="23" t="str">
        <f t="shared" si="402"/>
        <v>&lt;1-50 Mn</v>
      </c>
      <c r="AV1493" s="23">
        <f>Table2[[#This Row],[Amount]]</f>
        <v>2170000</v>
      </c>
      <c r="AW1493" s="23" t="str">
        <f t="shared" si="403"/>
        <v>Oct 2021</v>
      </c>
      <c r="AX1493" s="28">
        <f>IFERROR(VLOOKUP(Table2[[#This Row],[SAP Code]],[26]_16!A:B,2,FALSE),0)</f>
        <v>0</v>
      </c>
      <c r="AY1493" s="28">
        <f>IFERROR(VLOOKUP(Table2[[#This Row],[SAP Code]],[26]_16!D:E,2,FALSE)/ 1000000, 0)</f>
        <v>0</v>
      </c>
      <c r="AZ1493" s="28">
        <f>IFERROR(VLOOKUP(Table2[[#This Row],[SAP Code]],[26]_16!G:H,2,FALSE)/ 1000000, 0)</f>
        <v>0</v>
      </c>
      <c r="BA1493" s="28">
        <f>IFERROR(VLOOKUP(Table2[[#This Row],[SAP Code]],[26]_16!J:K,2,FALSE)/ 1000000, 0)</f>
        <v>0</v>
      </c>
      <c r="BB1493" s="28">
        <f>IFERROR(VLOOKUP(Table2[[#This Row],[SAP Code]],[26]_16!M:N,2,FALSE)/ 1000000, 0)</f>
        <v>0</v>
      </c>
      <c r="BC1493" s="28">
        <f>IFERROR(VLOOKUP(Table2[[#This Row],[SAP Code]],[26]_16!P:Q,2,FALSE),0)</f>
        <v>0</v>
      </c>
      <c r="BD1493" s="28">
        <f>IFERROR(VLOOKUP(Table2[[#This Row],[SAP Code]],[26]_16!S:T,2,FALSE),0)</f>
        <v>0</v>
      </c>
      <c r="BE1493" s="28">
        <f>IFERROR(VLOOKUP(Table2[[#This Row],[SAP Code]],[26]_16!V:W,2,FALSE)/ 1000000, 0)</f>
        <v>0</v>
      </c>
      <c r="BF1493" s="28">
        <f>IFERROR(VLOOKUP(Table2[[#This Row],[SAP Code]],[26]_16!Y:Z,2,FALSE)/ 1000000, 0)</f>
        <v>0</v>
      </c>
      <c r="BG1493" s="28" t="str">
        <f>IFERROR(VLOOKUP(Table2[[#This Row],[SAP Code]],[26]port!$A:$AD,30,FALSE),"unknown")</f>
        <v>APVD</v>
      </c>
      <c r="BH1493" s="29" t="str">
        <f t="shared" si="404"/>
        <v>Ongoing</v>
      </c>
      <c r="BI1493" s="16"/>
    </row>
    <row r="1494" spans="1:61" ht="17.100000000000001" customHeight="1">
      <c r="A1494" s="16" t="s">
        <v>215</v>
      </c>
      <c r="B1494" s="16" t="s">
        <v>5095</v>
      </c>
      <c r="C1494" s="16" t="s">
        <v>5096</v>
      </c>
      <c r="D1494" s="16" t="s">
        <v>5097</v>
      </c>
      <c r="E1494" s="18">
        <v>44475</v>
      </c>
      <c r="F1494" s="16" t="s">
        <v>5098</v>
      </c>
      <c r="G1494" s="16" t="s">
        <v>126</v>
      </c>
      <c r="H1494" s="16" t="s">
        <v>101</v>
      </c>
      <c r="I1494" s="16" t="s">
        <v>123</v>
      </c>
      <c r="J1494" s="16" t="s">
        <v>179</v>
      </c>
      <c r="K1494" s="16" t="s">
        <v>84</v>
      </c>
      <c r="L1494" s="16" t="s">
        <v>458</v>
      </c>
      <c r="M1494" s="19">
        <v>1300000000</v>
      </c>
      <c r="N1494" s="19">
        <v>61185684.43247924</v>
      </c>
      <c r="O1494" s="20" t="s">
        <v>5099</v>
      </c>
      <c r="P1494" s="21">
        <v>2000200005058</v>
      </c>
      <c r="Q1494" s="20" t="s">
        <v>87</v>
      </c>
      <c r="R1494" s="16" t="str">
        <f t="shared" si="394"/>
        <v>ADB Public</v>
      </c>
      <c r="S1494" s="16" t="str">
        <f t="shared" si="392"/>
        <v>E</v>
      </c>
      <c r="T1494" s="16" t="str">
        <f t="shared" si="408"/>
        <v>ADB Countries</v>
      </c>
      <c r="U1494" s="16" t="str">
        <f t="shared" si="395"/>
        <v>Non-Transition States</v>
      </c>
      <c r="V1494" s="22" t="str">
        <f>IF(ISNUMBER(MATCH(A1494, {"Gabon","Sudan","Niger","Mali","Burkina Faso","Guinea"}, 0)), "De Facto Countries", "Non-De Facto Countries")</f>
        <v>Non-De Facto Countries</v>
      </c>
      <c r="W1494" s="16" t="str">
        <f t="shared" si="406"/>
        <v>South</v>
      </c>
      <c r="X1494" s="16" t="str">
        <f t="shared" si="407"/>
        <v>WASH Sector</v>
      </c>
      <c r="Y1494" s="23">
        <f>Table2[[#This Row],[Approved Amount_UA Equivalent]]*0.03</f>
        <v>1835570.532974377</v>
      </c>
      <c r="Z1494" s="23">
        <f>Table2[[#This Row],[Approved Amount_UA Equivalent]]*0.01</f>
        <v>611856.84432479239</v>
      </c>
      <c r="AC1494" s="23">
        <f>Table2[[#This Row],[Approved Amount_UA Equivalent]]*0.96</f>
        <v>58738257.055180065</v>
      </c>
      <c r="AD1494" s="23">
        <f>SUM(Table2[[#This Row],[Feed Africa ]:[Improve Quality Of Life ]])</f>
        <v>61185684.432479233</v>
      </c>
      <c r="AE1494" s="16" t="b">
        <f>Table2[[#This Row],[Total HI5]]=Table2[[#This Row],[Approved Amount_UA Equivalent]]</f>
        <v>1</v>
      </c>
      <c r="AF1494" s="24">
        <v>10</v>
      </c>
      <c r="AG1494" s="20" t="str">
        <f t="shared" si="396"/>
        <v>Investment Project</v>
      </c>
      <c r="AH1494" s="24" t="e">
        <f>VLOOKUP(Table2[[#This Row],[SAP Code]],[25]DATA!$A:$G,7,FALSE)</f>
        <v>#N/A</v>
      </c>
      <c r="AI1494" s="20" t="str">
        <f t="shared" si="397"/>
        <v>Infrastructure</v>
      </c>
      <c r="AJ1494" s="25" t="s">
        <v>89</v>
      </c>
      <c r="AK1494" s="25" t="s">
        <v>126</v>
      </c>
      <c r="AL1494" s="23" t="str" cm="1">
        <f t="array" ref="AL1494">_xlfn.SWITCH(AK1494,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94" s="26">
        <v>1</v>
      </c>
      <c r="AN1494" s="25" t="str">
        <f t="shared" si="405"/>
        <v>Sovereign</v>
      </c>
      <c r="AO1494" s="27">
        <v>1</v>
      </c>
      <c r="AP1494" s="23">
        <f>Table2[[#This Row],[Approved Amount_UA Equivalent]]/1000000</f>
        <v>61.185684432479242</v>
      </c>
      <c r="AQ1494" s="19">
        <f t="shared" si="398"/>
        <v>81.428356270120673</v>
      </c>
      <c r="AR1494" s="23" t="str">
        <f t="shared" si="399"/>
        <v>61-70</v>
      </c>
      <c r="AS1494" s="23" t="str">
        <f t="shared" si="400"/>
        <v>61-80</v>
      </c>
      <c r="AT1494" s="23" t="str">
        <f t="shared" si="401"/>
        <v>41-80</v>
      </c>
      <c r="AU1494" s="23" t="str">
        <f t="shared" si="402"/>
        <v>50-100 Mn</v>
      </c>
      <c r="AV1494" s="23">
        <f>Table2[[#This Row],[Amount]]</f>
        <v>1300000000</v>
      </c>
      <c r="AW1494" s="23" t="str">
        <f t="shared" si="403"/>
        <v>Oct 2021</v>
      </c>
      <c r="AX1494" s="28">
        <f>IFERROR(VLOOKUP(Table2[[#This Row],[SAP Code]],[26]_16!A:B,2,FALSE),0)</f>
        <v>0</v>
      </c>
      <c r="AY1494" s="28">
        <f>IFERROR(VLOOKUP(Table2[[#This Row],[SAP Code]],[26]_16!D:E,2,FALSE)/ 1000000, 0)</f>
        <v>0</v>
      </c>
      <c r="AZ1494" s="28">
        <f>IFERROR(VLOOKUP(Table2[[#This Row],[SAP Code]],[26]_16!G:H,2,FALSE)/ 1000000, 0)</f>
        <v>0</v>
      </c>
      <c r="BA1494" s="28">
        <f>IFERROR(VLOOKUP(Table2[[#This Row],[SAP Code]],[26]_16!J:K,2,FALSE)/ 1000000, 0)</f>
        <v>0</v>
      </c>
      <c r="BB1494" s="28">
        <f>IFERROR(VLOOKUP(Table2[[#This Row],[SAP Code]],[26]_16!M:N,2,FALSE)/ 1000000, 0)</f>
        <v>0</v>
      </c>
      <c r="BC1494" s="28">
        <f>IFERROR(VLOOKUP(Table2[[#This Row],[SAP Code]],[26]_16!P:Q,2,FALSE),0)</f>
        <v>0</v>
      </c>
      <c r="BD1494" s="28">
        <f>IFERROR(VLOOKUP(Table2[[#This Row],[SAP Code]],[26]_16!S:T,2,FALSE),0)</f>
        <v>0</v>
      </c>
      <c r="BE1494" s="28">
        <f>IFERROR(VLOOKUP(Table2[[#This Row],[SAP Code]],[26]_16!V:W,2,FALSE)/ 1000000, 0)</f>
        <v>0</v>
      </c>
      <c r="BF1494" s="28">
        <f>IFERROR(VLOOKUP(Table2[[#This Row],[SAP Code]],[26]_16!Y:Z,2,FALSE)/ 1000000, 0)</f>
        <v>0</v>
      </c>
      <c r="BG1494" s="28" t="str">
        <f>IFERROR(VLOOKUP(Table2[[#This Row],[SAP Code]],[26]port!$A:$AD,30,FALSE),"unknown")</f>
        <v>APVD</v>
      </c>
      <c r="BH1494" s="29" t="str">
        <f t="shared" si="404"/>
        <v>Ongoing</v>
      </c>
      <c r="BI1494" s="16"/>
    </row>
    <row r="1495" spans="1:61" ht="17.100000000000001" customHeight="1">
      <c r="A1495" s="16" t="s">
        <v>543</v>
      </c>
      <c r="B1495" s="16" t="s">
        <v>5100</v>
      </c>
      <c r="C1495" s="16" t="s">
        <v>5101</v>
      </c>
      <c r="D1495" s="16" t="s">
        <v>5102</v>
      </c>
      <c r="E1495" s="18">
        <v>44481</v>
      </c>
      <c r="F1495" s="16" t="s">
        <v>584</v>
      </c>
      <c r="G1495" s="16" t="s">
        <v>74</v>
      </c>
      <c r="H1495" s="16" t="s">
        <v>132</v>
      </c>
      <c r="I1495" s="16" t="s">
        <v>155</v>
      </c>
      <c r="J1495" s="16" t="s">
        <v>602</v>
      </c>
      <c r="K1495" s="16" t="s">
        <v>69</v>
      </c>
      <c r="L1495" s="16" t="s">
        <v>70</v>
      </c>
      <c r="M1495" s="19">
        <v>16000000</v>
      </c>
      <c r="N1495" s="19">
        <v>11356619.134483663</v>
      </c>
      <c r="O1495" s="20" t="s">
        <v>5103</v>
      </c>
      <c r="P1495" s="21">
        <v>5570155001051</v>
      </c>
      <c r="Q1495" s="20" t="s">
        <v>72</v>
      </c>
      <c r="R1495" s="16" t="str">
        <f t="shared" si="394"/>
        <v>OTHERS</v>
      </c>
      <c r="S1495" s="16" t="str">
        <f t="shared" si="392"/>
        <v>A</v>
      </c>
      <c r="T1495" s="16" t="str">
        <f t="shared" si="408"/>
        <v>ADF Countries</v>
      </c>
      <c r="U1495" s="16" t="str">
        <f t="shared" si="395"/>
        <v>Transition States</v>
      </c>
      <c r="V1495" s="22" t="str">
        <f>IF(ISNUMBER(MATCH(A1495, {"Gabon","Sudan","Niger","Mali","Burkina Faso","Guinea"}, 0)), "De Facto Countries", "Non-De Facto Countries")</f>
        <v>Non-De Facto Countries</v>
      </c>
      <c r="W1495" s="16" t="str">
        <f t="shared" si="406"/>
        <v>West</v>
      </c>
      <c r="X1495" s="16" t="str">
        <f t="shared" si="407"/>
        <v>Agriculture</v>
      </c>
      <c r="Y1495" s="23">
        <f>Table2[[#This Row],[Approved Amount_UA Equivalent]]</f>
        <v>11356619.134483663</v>
      </c>
      <c r="AD1495" s="23">
        <f>SUM(Table2[[#This Row],[Feed Africa ]:[Improve Quality Of Life ]])</f>
        <v>11356619.134483663</v>
      </c>
      <c r="AE1495" s="16" t="b">
        <f>Table2[[#This Row],[Total HI5]]=Table2[[#This Row],[Approved Amount_UA Equivalent]]</f>
        <v>1</v>
      </c>
      <c r="AF1495" s="24">
        <v>41</v>
      </c>
      <c r="AG1495" s="20" t="str">
        <f t="shared" si="396"/>
        <v>ISP and Investment Project</v>
      </c>
      <c r="AH1495" s="24" t="e">
        <f>VLOOKUP(Table2[[#This Row],[SAP Code]],[25]DATA!$A:$G,7,FALSE)</f>
        <v>#N/A</v>
      </c>
      <c r="AI1495" s="20" t="str">
        <f t="shared" si="397"/>
        <v>Infrastructure</v>
      </c>
      <c r="AJ1495" s="25" t="s">
        <v>157</v>
      </c>
      <c r="AK1495" s="25" t="s">
        <v>74</v>
      </c>
      <c r="AL1495" s="23" t="str" cm="1">
        <f t="array" ref="AL1495">_xlfn.SWITCH(AK1495,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95" s="26">
        <v>1</v>
      </c>
      <c r="AN1495" s="25" t="str">
        <f t="shared" si="405"/>
        <v>Sovereign</v>
      </c>
      <c r="AO1495" s="27">
        <v>1</v>
      </c>
      <c r="AP1495" s="23">
        <f>Table2[[#This Row],[Approved Amount_UA Equivalent]]/1000000</f>
        <v>11.356619134483664</v>
      </c>
      <c r="AQ1495" s="19">
        <f t="shared" si="398"/>
        <v>15.113843008936239</v>
      </c>
      <c r="AR1495" s="23" t="str">
        <f t="shared" si="399"/>
        <v>11-20</v>
      </c>
      <c r="AS1495" s="23" t="str">
        <f t="shared" si="400"/>
        <v>1-20</v>
      </c>
      <c r="AT1495" s="23" t="str">
        <f t="shared" si="401"/>
        <v>1-40</v>
      </c>
      <c r="AU1495" s="23" t="str">
        <f t="shared" si="402"/>
        <v>&lt;1-50 Mn</v>
      </c>
      <c r="AV1495" s="23">
        <f>Table2[[#This Row],[Amount]]</f>
        <v>16000000</v>
      </c>
      <c r="AW1495" s="23" t="str">
        <f t="shared" si="403"/>
        <v>Oct 2021</v>
      </c>
      <c r="AX1495" s="28">
        <f>IFERROR(VLOOKUP(Table2[[#This Row],[SAP Code]],[26]_16!A:B,2,FALSE),0)</f>
        <v>0</v>
      </c>
      <c r="AY1495" s="28">
        <f>IFERROR(VLOOKUP(Table2[[#This Row],[SAP Code]],[26]_16!D:E,2,FALSE)/ 1000000, 0)</f>
        <v>0</v>
      </c>
      <c r="AZ1495" s="28">
        <f>IFERROR(VLOOKUP(Table2[[#This Row],[SAP Code]],[26]_16!G:H,2,FALSE)/ 1000000, 0)</f>
        <v>0</v>
      </c>
      <c r="BA1495" s="28">
        <f>IFERROR(VLOOKUP(Table2[[#This Row],[SAP Code]],[26]_16!J:K,2,FALSE)/ 1000000, 0)</f>
        <v>0</v>
      </c>
      <c r="BB1495" s="28">
        <f>IFERROR(VLOOKUP(Table2[[#This Row],[SAP Code]],[26]_16!M:N,2,FALSE)/ 1000000, 0)</f>
        <v>0</v>
      </c>
      <c r="BC1495" s="28">
        <f>IFERROR(VLOOKUP(Table2[[#This Row],[SAP Code]],[26]_16!P:Q,2,FALSE),0)</f>
        <v>0</v>
      </c>
      <c r="BD1495" s="28">
        <f>IFERROR(VLOOKUP(Table2[[#This Row],[SAP Code]],[26]_16!S:T,2,FALSE),0)</f>
        <v>0</v>
      </c>
      <c r="BE1495" s="28">
        <f>IFERROR(VLOOKUP(Table2[[#This Row],[SAP Code]],[26]_16!V:W,2,FALSE)/ 1000000, 0)</f>
        <v>1.2698987500000001</v>
      </c>
      <c r="BF1495" s="28">
        <f>IFERROR(VLOOKUP(Table2[[#This Row],[SAP Code]],[26]_16!Y:Z,2,FALSE)/ 1000000, 0)</f>
        <v>2.6655931800000001</v>
      </c>
      <c r="BG1495" s="28" t="str">
        <f>IFERROR(VLOOKUP(Table2[[#This Row],[SAP Code]],[26]port!$A:$AD,30,FALSE),"unknown")</f>
        <v>OnGo</v>
      </c>
      <c r="BH1495" s="29" t="str">
        <f t="shared" si="404"/>
        <v>Ongoing</v>
      </c>
      <c r="BI1495" s="16"/>
    </row>
    <row r="1496" spans="1:61" ht="17.100000000000001" customHeight="1">
      <c r="A1496" s="16" t="s">
        <v>141</v>
      </c>
      <c r="B1496" s="16" t="s">
        <v>5104</v>
      </c>
      <c r="C1496" s="16" t="s">
        <v>5105</v>
      </c>
      <c r="D1496" s="16" t="s">
        <v>5106</v>
      </c>
      <c r="E1496" s="18">
        <v>44487</v>
      </c>
      <c r="F1496" s="16" t="s">
        <v>3530</v>
      </c>
      <c r="G1496" s="16" t="s">
        <v>293</v>
      </c>
      <c r="H1496" s="16" t="s">
        <v>101</v>
      </c>
      <c r="I1496" s="16" t="s">
        <v>250</v>
      </c>
      <c r="J1496" s="16" t="s">
        <v>83</v>
      </c>
      <c r="K1496" s="16" t="s">
        <v>69</v>
      </c>
      <c r="L1496" s="16" t="s">
        <v>85</v>
      </c>
      <c r="M1496" s="19">
        <v>5000000</v>
      </c>
      <c r="N1496" s="19">
        <v>5000000</v>
      </c>
      <c r="O1496" s="20" t="s">
        <v>5107</v>
      </c>
      <c r="P1496" s="21">
        <v>2100155041084</v>
      </c>
      <c r="Q1496" s="20" t="s">
        <v>72</v>
      </c>
      <c r="R1496" s="16" t="str">
        <f t="shared" si="394"/>
        <v>ADF Including TSF</v>
      </c>
      <c r="S1496" s="16" t="str">
        <f t="shared" si="392"/>
        <v>K</v>
      </c>
      <c r="T1496" s="16" t="str">
        <f t="shared" si="408"/>
        <v>Multinational</v>
      </c>
      <c r="U1496" s="16" t="str">
        <f t="shared" si="395"/>
        <v>Multinational</v>
      </c>
      <c r="V1496" s="22" t="str">
        <f>IF(ISNUMBER(MATCH(A1496, {"Gabon","Sudan","Niger","Mali","Burkina Faso","Guinea"}, 0)), "De Facto Countries", "Non-De Facto Countries")</f>
        <v>Non-De Facto Countries</v>
      </c>
      <c r="W1496" s="16" t="str">
        <f t="shared" si="406"/>
        <v>Multi</v>
      </c>
      <c r="X1496" s="16" t="str">
        <f t="shared" si="407"/>
        <v>Multi-Sector</v>
      </c>
      <c r="Y1496" s="23">
        <f>Table2[[#This Row],[Approved Amount_UA Equivalent]]/5</f>
        <v>1000000</v>
      </c>
      <c r="Z1496" s="23">
        <f>Table2[[#This Row],[Approved Amount_UA Equivalent]]/5</f>
        <v>1000000</v>
      </c>
      <c r="AA1496" s="23">
        <f>Table2[[#This Row],[Approved Amount_UA Equivalent]]/5</f>
        <v>1000000</v>
      </c>
      <c r="AB1496" s="23">
        <f>Table2[[#This Row],[Approved Amount_UA Equivalent]]/5</f>
        <v>1000000</v>
      </c>
      <c r="AC1496" s="23">
        <f>Table2[[#This Row],[Approved Amount_UA Equivalent]]/5</f>
        <v>1000000</v>
      </c>
      <c r="AD1496" s="23">
        <f>SUM(Table2[[#This Row],[Feed Africa ]:[Improve Quality Of Life ]])</f>
        <v>5000000</v>
      </c>
      <c r="AE1496" s="16" t="b">
        <f>Table2[[#This Row],[Total HI5]]=Table2[[#This Row],[Approved Amount_UA Equivalent]]</f>
        <v>1</v>
      </c>
      <c r="AF1496" s="24">
        <v>41</v>
      </c>
      <c r="AG1496" s="20" t="str">
        <f t="shared" si="396"/>
        <v>ISP and Investment Project</v>
      </c>
      <c r="AH1496" s="24" t="e">
        <f>VLOOKUP(Table2[[#This Row],[SAP Code]],[25]DATA!$A:$G,7,FALSE)</f>
        <v>#N/A</v>
      </c>
      <c r="AI1496" s="20" t="str">
        <f t="shared" si="397"/>
        <v>Other Investment</v>
      </c>
      <c r="AJ1496" s="25" t="s">
        <v>254</v>
      </c>
      <c r="AK1496" s="25" t="s">
        <v>293</v>
      </c>
      <c r="AL1496" s="23" t="str" cm="1">
        <f t="array" ref="AL1496">_xlfn.SWITCH(AK1496,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1496" s="26">
        <v>1</v>
      </c>
      <c r="AN1496" s="25" t="str">
        <f t="shared" si="405"/>
        <v>Sovereign</v>
      </c>
      <c r="AO1496" s="27">
        <v>1</v>
      </c>
      <c r="AP1496" s="23">
        <f>Table2[[#This Row],[Approved Amount_UA Equivalent]]/1000000</f>
        <v>5</v>
      </c>
      <c r="AQ1496" s="19">
        <f t="shared" si="398"/>
        <v>6.6542000000000003</v>
      </c>
      <c r="AR1496" s="23" t="str">
        <f t="shared" si="399"/>
        <v>1-10</v>
      </c>
      <c r="AS1496" s="23" t="str">
        <f t="shared" si="400"/>
        <v>1-20</v>
      </c>
      <c r="AT1496" s="23" t="str">
        <f t="shared" si="401"/>
        <v>1-40</v>
      </c>
      <c r="AU1496" s="23" t="str">
        <f t="shared" si="402"/>
        <v>&lt;1-50 Mn</v>
      </c>
      <c r="AV1496" s="23">
        <f>Table2[[#This Row],[Amount]]</f>
        <v>5000000</v>
      </c>
      <c r="AW1496" s="23" t="str">
        <f t="shared" si="403"/>
        <v>Oct 2021</v>
      </c>
      <c r="AX1496" s="28">
        <f>IFERROR(VLOOKUP(Table2[[#This Row],[SAP Code]],[26]_16!A:B,2,FALSE),0)</f>
        <v>0</v>
      </c>
      <c r="AY1496" s="28">
        <f>IFERROR(VLOOKUP(Table2[[#This Row],[SAP Code]],[26]_16!D:E,2,FALSE)/ 1000000, 0)</f>
        <v>0</v>
      </c>
      <c r="AZ1496" s="28">
        <f>IFERROR(VLOOKUP(Table2[[#This Row],[SAP Code]],[26]_16!G:H,2,FALSE)/ 1000000, 0)</f>
        <v>0</v>
      </c>
      <c r="BA1496" s="28">
        <f>IFERROR(VLOOKUP(Table2[[#This Row],[SAP Code]],[26]_16!J:K,2,FALSE)/ 1000000, 0)</f>
        <v>0</v>
      </c>
      <c r="BB1496" s="28">
        <f>IFERROR(VLOOKUP(Table2[[#This Row],[SAP Code]],[26]_16!M:N,2,FALSE)/ 1000000, 0)</f>
        <v>0</v>
      </c>
      <c r="BC1496" s="28">
        <f>IFERROR(VLOOKUP(Table2[[#This Row],[SAP Code]],[26]_16!P:Q,2,FALSE),0)</f>
        <v>0</v>
      </c>
      <c r="BD1496" s="28">
        <f>IFERROR(VLOOKUP(Table2[[#This Row],[SAP Code]],[26]_16!S:T,2,FALSE),0)</f>
        <v>0</v>
      </c>
      <c r="BE1496" s="28">
        <f>IFERROR(VLOOKUP(Table2[[#This Row],[SAP Code]],[26]_16!V:W,2,FALSE)/ 1000000, 0)</f>
        <v>0.50549179</v>
      </c>
      <c r="BF1496" s="28">
        <f>IFERROR(VLOOKUP(Table2[[#This Row],[SAP Code]],[26]_16!Y:Z,2,FALSE)/ 1000000, 0)</f>
        <v>0</v>
      </c>
      <c r="BG1496" s="28" t="str">
        <f>IFERROR(VLOOKUP(Table2[[#This Row],[SAP Code]],[26]port!$A:$AD,30,FALSE),"unknown")</f>
        <v>OnGo</v>
      </c>
      <c r="BH1496" s="29" t="str">
        <f t="shared" si="404"/>
        <v>Ongoing</v>
      </c>
      <c r="BI1496" s="16"/>
    </row>
    <row r="1497" spans="1:61" ht="17.100000000000001" customHeight="1">
      <c r="A1497" s="16" t="s">
        <v>60</v>
      </c>
      <c r="B1497" s="16" t="s">
        <v>5108</v>
      </c>
      <c r="C1497" s="16" t="s">
        <v>5109</v>
      </c>
      <c r="D1497" s="16" t="s">
        <v>5110</v>
      </c>
      <c r="E1497" s="18">
        <v>44489</v>
      </c>
      <c r="F1497" s="16" t="s">
        <v>436</v>
      </c>
      <c r="G1497" s="16" t="s">
        <v>140</v>
      </c>
      <c r="H1497" s="16" t="s">
        <v>66</v>
      </c>
      <c r="I1497" s="16" t="s">
        <v>138</v>
      </c>
      <c r="J1497" s="16" t="s">
        <v>179</v>
      </c>
      <c r="K1497" s="16" t="s">
        <v>84</v>
      </c>
      <c r="L1497" s="16" t="s">
        <v>195</v>
      </c>
      <c r="M1497" s="19">
        <v>114336000</v>
      </c>
      <c r="N1497" s="19">
        <v>93968358.331621125</v>
      </c>
      <c r="O1497" s="20" t="s">
        <v>5111</v>
      </c>
      <c r="P1497" s="21">
        <v>2000200005057</v>
      </c>
      <c r="Q1497" s="20" t="s">
        <v>87</v>
      </c>
      <c r="R1497" s="16" t="str">
        <f t="shared" si="394"/>
        <v>ADB Public</v>
      </c>
      <c r="S1497" s="16" t="str">
        <f t="shared" si="392"/>
        <v>D</v>
      </c>
      <c r="T1497" s="16" t="str">
        <f t="shared" si="408"/>
        <v>Blend Countries</v>
      </c>
      <c r="U1497" s="16" t="str">
        <f t="shared" si="395"/>
        <v>Non-Transition States</v>
      </c>
      <c r="V1497" s="22" t="str">
        <f>IF(ISNUMBER(MATCH(A1497, {"Gabon","Sudan","Niger","Mali","Burkina Faso","Guinea"}, 0)), "De Facto Countries", "Non-De Facto Countries")</f>
        <v>Non-De Facto Countries</v>
      </c>
      <c r="W1497" s="16" t="str">
        <f t="shared" si="406"/>
        <v>Central</v>
      </c>
      <c r="X1497" s="16" t="str">
        <f t="shared" si="407"/>
        <v>Transport</v>
      </c>
      <c r="Y1497" s="23"/>
      <c r="AB1497" s="23">
        <f>Table2[[#This Row],[Approved Amount_UA Equivalent]]</f>
        <v>93968358.331621125</v>
      </c>
      <c r="AD1497" s="23">
        <f>SUM(Table2[[#This Row],[Feed Africa ]:[Improve Quality Of Life ]])</f>
        <v>93968358.331621125</v>
      </c>
      <c r="AE1497" s="16" t="b">
        <f>Table2[[#This Row],[Total HI5]]=Table2[[#This Row],[Approved Amount_UA Equivalent]]</f>
        <v>1</v>
      </c>
      <c r="AF1497" s="24">
        <v>10</v>
      </c>
      <c r="AG1497" s="20" t="str">
        <f t="shared" si="396"/>
        <v>Investment Project</v>
      </c>
      <c r="AH1497" s="24" t="e">
        <f>VLOOKUP(Table2[[#This Row],[SAP Code]],[25]DATA!$A:$G,7,FALSE)</f>
        <v>#N/A</v>
      </c>
      <c r="AI1497" s="20" t="str">
        <f t="shared" si="397"/>
        <v>Infrastructure</v>
      </c>
      <c r="AJ1497" s="25" t="s">
        <v>89</v>
      </c>
      <c r="AK1497" s="25" t="s">
        <v>140</v>
      </c>
      <c r="AL1497" s="23" t="str" cm="1">
        <f t="array" ref="AL1497">_xlfn.SWITCH(AK1497,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497" s="26">
        <v>1</v>
      </c>
      <c r="AN1497" s="25" t="str">
        <f t="shared" si="405"/>
        <v>Sovereign</v>
      </c>
      <c r="AO1497" s="27">
        <v>1</v>
      </c>
      <c r="AP1497" s="23">
        <f>Table2[[#This Row],[Approved Amount_UA Equivalent]]/1000000</f>
        <v>93.968358331621118</v>
      </c>
      <c r="AQ1497" s="19">
        <f t="shared" si="398"/>
        <v>125.05685000205466</v>
      </c>
      <c r="AR1497" s="23" t="str">
        <f t="shared" si="399"/>
        <v>91-100</v>
      </c>
      <c r="AS1497" s="23" t="str">
        <f t="shared" si="400"/>
        <v>81-100</v>
      </c>
      <c r="AT1497" s="23" t="str">
        <f t="shared" si="401"/>
        <v>81-120</v>
      </c>
      <c r="AU1497" s="23" t="str">
        <f t="shared" si="402"/>
        <v>50-100 Mn</v>
      </c>
      <c r="AV1497" s="23">
        <f>Table2[[#This Row],[Amount]]</f>
        <v>114336000</v>
      </c>
      <c r="AW1497" s="23" t="str">
        <f t="shared" si="403"/>
        <v>Oct 2021</v>
      </c>
      <c r="AX1497" s="28">
        <f>IFERROR(VLOOKUP(Table2[[#This Row],[SAP Code]],[26]_16!A:B,2,FALSE),0)</f>
        <v>0</v>
      </c>
      <c r="AY1497" s="28">
        <f>IFERROR(VLOOKUP(Table2[[#This Row],[SAP Code]],[26]_16!D:E,2,FALSE)/ 1000000, 0)</f>
        <v>0</v>
      </c>
      <c r="AZ1497" s="28">
        <f>IFERROR(VLOOKUP(Table2[[#This Row],[SAP Code]],[26]_16!G:H,2,FALSE)/ 1000000, 0)</f>
        <v>0</v>
      </c>
      <c r="BA1497" s="28">
        <f>IFERROR(VLOOKUP(Table2[[#This Row],[SAP Code]],[26]_16!J:K,2,FALSE)/ 1000000, 0)</f>
        <v>0</v>
      </c>
      <c r="BB1497" s="28">
        <f>IFERROR(VLOOKUP(Table2[[#This Row],[SAP Code]],[26]_16!M:N,2,FALSE)/ 1000000, 0)</f>
        <v>0</v>
      </c>
      <c r="BC1497" s="28">
        <f>IFERROR(VLOOKUP(Table2[[#This Row],[SAP Code]],[26]_16!P:Q,2,FALSE),0)</f>
        <v>0</v>
      </c>
      <c r="BD1497" s="28">
        <f>IFERROR(VLOOKUP(Table2[[#This Row],[SAP Code]],[26]_16!S:T,2,FALSE),0)</f>
        <v>0</v>
      </c>
      <c r="BE1497" s="28">
        <f>IFERROR(VLOOKUP(Table2[[#This Row],[SAP Code]],[26]_16!V:W,2,FALSE)/ 1000000, 0)</f>
        <v>0</v>
      </c>
      <c r="BF1497" s="28">
        <f>IFERROR(VLOOKUP(Table2[[#This Row],[SAP Code]],[26]_16!Y:Z,2,FALSE)/ 1000000, 0)</f>
        <v>0</v>
      </c>
      <c r="BG1497" s="28" t="str">
        <f>IFERROR(VLOOKUP(Table2[[#This Row],[SAP Code]],[26]port!$A:$AD,30,FALSE),"unknown")</f>
        <v>APVD</v>
      </c>
      <c r="BH1497" s="29" t="str">
        <f t="shared" si="404"/>
        <v>Ongoing</v>
      </c>
      <c r="BI1497" s="16"/>
    </row>
    <row r="1498" spans="1:61" ht="17.100000000000001" customHeight="1">
      <c r="A1498" s="16" t="s">
        <v>322</v>
      </c>
      <c r="B1498" s="16" t="s">
        <v>5112</v>
      </c>
      <c r="C1498" s="16" t="s">
        <v>5113</v>
      </c>
      <c r="D1498" s="16" t="s">
        <v>5114</v>
      </c>
      <c r="E1498" s="18">
        <v>44489</v>
      </c>
      <c r="F1498" s="16" t="s">
        <v>324</v>
      </c>
      <c r="G1498" s="16" t="s">
        <v>2220</v>
      </c>
      <c r="H1498" s="16" t="s">
        <v>132</v>
      </c>
      <c r="I1498" s="16" t="s">
        <v>155</v>
      </c>
      <c r="J1498" s="16" t="s">
        <v>83</v>
      </c>
      <c r="K1498" s="16" t="s">
        <v>84</v>
      </c>
      <c r="L1498" s="16" t="s">
        <v>85</v>
      </c>
      <c r="M1498" s="19">
        <v>7840000</v>
      </c>
      <c r="N1498" s="19">
        <v>7840000</v>
      </c>
      <c r="O1498" s="20" t="s">
        <v>5115</v>
      </c>
      <c r="P1498" s="21">
        <v>2100150042703</v>
      </c>
      <c r="Q1498" s="20" t="s">
        <v>72</v>
      </c>
      <c r="R1498" s="16" t="str">
        <f t="shared" si="394"/>
        <v>ADF Including TSF</v>
      </c>
      <c r="S1498" s="16" t="str">
        <f t="shared" si="392"/>
        <v>A</v>
      </c>
      <c r="T1498" s="16" t="str">
        <f t="shared" si="408"/>
        <v>ADF Countries</v>
      </c>
      <c r="U1498" s="16" t="str">
        <f t="shared" si="395"/>
        <v>Transition States</v>
      </c>
      <c r="V1498" s="22" t="str">
        <f>IF(ISNUMBER(MATCH(A1498, {"Gabon","Sudan","Niger","Mali","Burkina Faso","Guinea"}, 0)), "De Facto Countries", "Non-De Facto Countries")</f>
        <v>Non-De Facto Countries</v>
      </c>
      <c r="W1498" s="16" t="str">
        <f t="shared" si="406"/>
        <v>West</v>
      </c>
      <c r="X1498" s="16" t="str">
        <f t="shared" si="407"/>
        <v>Agriculture</v>
      </c>
      <c r="Y1498" s="23">
        <f>Table2[[#This Row],[Approved Amount_UA Equivalent]]</f>
        <v>7840000</v>
      </c>
      <c r="AD1498" s="23">
        <f>SUM(Table2[[#This Row],[Feed Africa ]:[Improve Quality Of Life ]])</f>
        <v>7840000</v>
      </c>
      <c r="AE1498" s="16" t="b">
        <f>Table2[[#This Row],[Total HI5]]=Table2[[#This Row],[Approved Amount_UA Equivalent]]</f>
        <v>1</v>
      </c>
      <c r="AF1498" s="24">
        <v>10</v>
      </c>
      <c r="AG1498" s="20" t="str">
        <f t="shared" si="396"/>
        <v>Investment Project</v>
      </c>
      <c r="AH1498" s="24" t="e">
        <f>VLOOKUP(Table2[[#This Row],[SAP Code]],[25]DATA!$A:$G,7,FALSE)</f>
        <v>#N/A</v>
      </c>
      <c r="AI1498" s="20" t="str">
        <f t="shared" si="397"/>
        <v>Infrastructure</v>
      </c>
      <c r="AJ1498" s="25" t="s">
        <v>157</v>
      </c>
      <c r="AK1498" s="25" t="s">
        <v>2220</v>
      </c>
      <c r="AL1498" s="23" t="str" cm="1">
        <f t="array" ref="AL1498">_xlfn.SWITCH(AK1498,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98" s="26">
        <v>1</v>
      </c>
      <c r="AN1498" s="25" t="str">
        <f t="shared" si="405"/>
        <v>Sovereign</v>
      </c>
      <c r="AO1498" s="27">
        <v>0.5</v>
      </c>
      <c r="AP1498" s="23">
        <f>Table2[[#This Row],[Approved Amount_UA Equivalent]]/1000000</f>
        <v>7.84</v>
      </c>
      <c r="AQ1498" s="19">
        <f t="shared" si="398"/>
        <v>10.4337856</v>
      </c>
      <c r="AR1498" s="23" t="str">
        <f t="shared" si="399"/>
        <v>1-10</v>
      </c>
      <c r="AS1498" s="23" t="str">
        <f t="shared" si="400"/>
        <v>1-20</v>
      </c>
      <c r="AT1498" s="23" t="str">
        <f t="shared" si="401"/>
        <v>1-40</v>
      </c>
      <c r="AU1498" s="23" t="str">
        <f t="shared" si="402"/>
        <v>&lt;1-50 Mn</v>
      </c>
      <c r="AV1498" s="23">
        <f>Table2[[#This Row],[Amount]]</f>
        <v>7840000</v>
      </c>
      <c r="AW1498" s="23" t="str">
        <f t="shared" si="403"/>
        <v>Oct 2021</v>
      </c>
      <c r="AX1498" s="28">
        <f>IFERROR(VLOOKUP(Table2[[#This Row],[SAP Code]],[26]_16!A:B,2,FALSE),0)</f>
        <v>0</v>
      </c>
      <c r="AY1498" s="28">
        <f>IFERROR(VLOOKUP(Table2[[#This Row],[SAP Code]],[26]_16!D:E,2,FALSE)/ 1000000, 0)</f>
        <v>0</v>
      </c>
      <c r="AZ1498" s="28">
        <f>IFERROR(VLOOKUP(Table2[[#This Row],[SAP Code]],[26]_16!G:H,2,FALSE)/ 1000000, 0)</f>
        <v>0</v>
      </c>
      <c r="BA1498" s="28">
        <f>IFERROR(VLOOKUP(Table2[[#This Row],[SAP Code]],[26]_16!J:K,2,FALSE)/ 1000000, 0)</f>
        <v>0</v>
      </c>
      <c r="BB1498" s="28">
        <f>IFERROR(VLOOKUP(Table2[[#This Row],[SAP Code]],[26]_16!M:N,2,FALSE)/ 1000000, 0)</f>
        <v>0</v>
      </c>
      <c r="BC1498" s="28">
        <f>IFERROR(VLOOKUP(Table2[[#This Row],[SAP Code]],[26]_16!P:Q,2,FALSE),0)</f>
        <v>0</v>
      </c>
      <c r="BD1498" s="28">
        <f>IFERROR(VLOOKUP(Table2[[#This Row],[SAP Code]],[26]_16!S:T,2,FALSE),0)</f>
        <v>0</v>
      </c>
      <c r="BE1498" s="28">
        <f>IFERROR(VLOOKUP(Table2[[#This Row],[SAP Code]],[26]_16!V:W,2,FALSE)/ 1000000, 0)</f>
        <v>0</v>
      </c>
      <c r="BF1498" s="28">
        <f>IFERROR(VLOOKUP(Table2[[#This Row],[SAP Code]],[26]_16!Y:Z,2,FALSE)/ 1000000, 0)</f>
        <v>0</v>
      </c>
      <c r="BG1498" s="28" t="str">
        <f>IFERROR(VLOOKUP(Table2[[#This Row],[SAP Code]],[26]port!$A:$AD,30,FALSE),"unknown")</f>
        <v>unknown</v>
      </c>
      <c r="BH1498" s="29" t="str">
        <f t="shared" si="404"/>
        <v>Unknown</v>
      </c>
      <c r="BI1498" s="16"/>
    </row>
    <row r="1499" spans="1:61" ht="17.100000000000001" customHeight="1">
      <c r="A1499" s="16" t="s">
        <v>322</v>
      </c>
      <c r="B1499" s="16" t="s">
        <v>5112</v>
      </c>
      <c r="C1499" s="16" t="s">
        <v>5116</v>
      </c>
      <c r="D1499" s="16" t="s">
        <v>5114</v>
      </c>
      <c r="E1499" s="18">
        <v>44489</v>
      </c>
      <c r="F1499" s="16" t="s">
        <v>324</v>
      </c>
      <c r="G1499" s="16" t="s">
        <v>2220</v>
      </c>
      <c r="H1499" s="16" t="s">
        <v>132</v>
      </c>
      <c r="I1499" s="16" t="s">
        <v>155</v>
      </c>
      <c r="J1499" s="16" t="s">
        <v>83</v>
      </c>
      <c r="K1499" s="16" t="s">
        <v>69</v>
      </c>
      <c r="L1499" s="16" t="s">
        <v>85</v>
      </c>
      <c r="M1499" s="19">
        <v>2270000</v>
      </c>
      <c r="N1499" s="19">
        <v>2270000</v>
      </c>
      <c r="O1499" s="20" t="s">
        <v>5115</v>
      </c>
      <c r="P1499" s="21">
        <v>2100155041079</v>
      </c>
      <c r="Q1499" s="20" t="s">
        <v>72</v>
      </c>
      <c r="R1499" s="16" t="str">
        <f t="shared" si="394"/>
        <v>ADF Including TSF</v>
      </c>
      <c r="S1499" s="16" t="str">
        <f t="shared" si="392"/>
        <v>A</v>
      </c>
      <c r="T1499" s="16" t="str">
        <f t="shared" si="408"/>
        <v>ADF Countries</v>
      </c>
      <c r="U1499" s="16" t="str">
        <f t="shared" si="395"/>
        <v>Transition States</v>
      </c>
      <c r="V1499" s="22" t="str">
        <f>IF(ISNUMBER(MATCH(A1499, {"Gabon","Sudan","Niger","Mali","Burkina Faso","Guinea"}, 0)), "De Facto Countries", "Non-De Facto Countries")</f>
        <v>Non-De Facto Countries</v>
      </c>
      <c r="W1499" s="16" t="str">
        <f t="shared" si="406"/>
        <v>West</v>
      </c>
      <c r="X1499" s="16" t="str">
        <f t="shared" si="407"/>
        <v>Agriculture</v>
      </c>
      <c r="Y1499" s="23">
        <f>Table2[[#This Row],[Approved Amount_UA Equivalent]]</f>
        <v>2270000</v>
      </c>
      <c r="AD1499" s="23">
        <f>SUM(Table2[[#This Row],[Feed Africa ]:[Improve Quality Of Life ]])</f>
        <v>2270000</v>
      </c>
      <c r="AE1499" s="16" t="b">
        <f>Table2[[#This Row],[Total HI5]]=Table2[[#This Row],[Approved Amount_UA Equivalent]]</f>
        <v>1</v>
      </c>
      <c r="AF1499" s="24">
        <v>10</v>
      </c>
      <c r="AG1499" s="20" t="str">
        <f t="shared" si="396"/>
        <v>Investment Project</v>
      </c>
      <c r="AH1499" s="24" t="e">
        <f>VLOOKUP(Table2[[#This Row],[SAP Code]],[25]DATA!$A:$G,7,FALSE)</f>
        <v>#N/A</v>
      </c>
      <c r="AI1499" s="20" t="str">
        <f t="shared" si="397"/>
        <v>Infrastructure</v>
      </c>
      <c r="AJ1499" s="25" t="s">
        <v>157</v>
      </c>
      <c r="AK1499" s="25" t="s">
        <v>2220</v>
      </c>
      <c r="AL1499" s="23" t="str" cm="1">
        <f t="array" ref="AL1499">_xlfn.SWITCH(AK1499,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499" s="26">
        <v>1</v>
      </c>
      <c r="AN1499" s="25" t="str">
        <f t="shared" si="405"/>
        <v>Sovereign</v>
      </c>
      <c r="AO1499" s="27">
        <v>0.5</v>
      </c>
      <c r="AP1499" s="23">
        <f>Table2[[#This Row],[Approved Amount_UA Equivalent]]/1000000</f>
        <v>2.27</v>
      </c>
      <c r="AQ1499" s="19">
        <f t="shared" si="398"/>
        <v>3.0210068000000003</v>
      </c>
      <c r="AR1499" s="23" t="str">
        <f t="shared" si="399"/>
        <v>1-10</v>
      </c>
      <c r="AS1499" s="23" t="str">
        <f t="shared" si="400"/>
        <v>1-20</v>
      </c>
      <c r="AT1499" s="23" t="str">
        <f t="shared" si="401"/>
        <v>1-40</v>
      </c>
      <c r="AU1499" s="23" t="str">
        <f t="shared" si="402"/>
        <v>&lt;1-50 Mn</v>
      </c>
      <c r="AV1499" s="23">
        <f>Table2[[#This Row],[Amount]]</f>
        <v>2270000</v>
      </c>
      <c r="AW1499" s="23" t="str">
        <f t="shared" si="403"/>
        <v>Oct 2021</v>
      </c>
      <c r="AX1499" s="28">
        <f>IFERROR(VLOOKUP(Table2[[#This Row],[SAP Code]],[26]_16!A:B,2,FALSE),0)</f>
        <v>0</v>
      </c>
      <c r="AY1499" s="28">
        <f>IFERROR(VLOOKUP(Table2[[#This Row],[SAP Code]],[26]_16!D:E,2,FALSE)/ 1000000, 0)</f>
        <v>0</v>
      </c>
      <c r="AZ1499" s="28">
        <f>IFERROR(VLOOKUP(Table2[[#This Row],[SAP Code]],[26]_16!G:H,2,FALSE)/ 1000000, 0)</f>
        <v>0</v>
      </c>
      <c r="BA1499" s="28">
        <f>IFERROR(VLOOKUP(Table2[[#This Row],[SAP Code]],[26]_16!J:K,2,FALSE)/ 1000000, 0)</f>
        <v>0</v>
      </c>
      <c r="BB1499" s="28">
        <f>IFERROR(VLOOKUP(Table2[[#This Row],[SAP Code]],[26]_16!M:N,2,FALSE)/ 1000000, 0)</f>
        <v>0</v>
      </c>
      <c r="BC1499" s="28">
        <f>IFERROR(VLOOKUP(Table2[[#This Row],[SAP Code]],[26]_16!P:Q,2,FALSE),0)</f>
        <v>0</v>
      </c>
      <c r="BD1499" s="28">
        <f>IFERROR(VLOOKUP(Table2[[#This Row],[SAP Code]],[26]_16!S:T,2,FALSE),0)</f>
        <v>0</v>
      </c>
      <c r="BE1499" s="28">
        <f>IFERROR(VLOOKUP(Table2[[#This Row],[SAP Code]],[26]_16!V:W,2,FALSE)/ 1000000, 0)</f>
        <v>0</v>
      </c>
      <c r="BF1499" s="28">
        <f>IFERROR(VLOOKUP(Table2[[#This Row],[SAP Code]],[26]_16!Y:Z,2,FALSE)/ 1000000, 0)</f>
        <v>0</v>
      </c>
      <c r="BG1499" s="28" t="str">
        <f>IFERROR(VLOOKUP(Table2[[#This Row],[SAP Code]],[26]port!$A:$AD,30,FALSE),"unknown")</f>
        <v>unknown</v>
      </c>
      <c r="BH1499" s="29" t="str">
        <f t="shared" si="404"/>
        <v>Unknown</v>
      </c>
      <c r="BI1499" s="16"/>
    </row>
    <row r="1500" spans="1:61" ht="17.100000000000001" customHeight="1">
      <c r="A1500" s="16" t="s">
        <v>141</v>
      </c>
      <c r="B1500" s="16" t="s">
        <v>5117</v>
      </c>
      <c r="C1500" s="16" t="s">
        <v>5118</v>
      </c>
      <c r="D1500" s="16" t="s">
        <v>5119</v>
      </c>
      <c r="E1500" s="18">
        <v>44489</v>
      </c>
      <c r="F1500" s="16" t="s">
        <v>3530</v>
      </c>
      <c r="G1500" s="16" t="s">
        <v>74</v>
      </c>
      <c r="H1500" s="16" t="s">
        <v>101</v>
      </c>
      <c r="I1500" s="16" t="s">
        <v>155</v>
      </c>
      <c r="J1500" s="16" t="s">
        <v>83</v>
      </c>
      <c r="K1500" s="16" t="s">
        <v>69</v>
      </c>
      <c r="L1500" s="16" t="s">
        <v>85</v>
      </c>
      <c r="M1500" s="19">
        <v>6400000</v>
      </c>
      <c r="N1500" s="19">
        <v>6400000</v>
      </c>
      <c r="O1500" s="20" t="s">
        <v>5120</v>
      </c>
      <c r="P1500" s="21">
        <v>2100155041083</v>
      </c>
      <c r="Q1500" s="20" t="s">
        <v>72</v>
      </c>
      <c r="R1500" s="16" t="str">
        <f t="shared" si="394"/>
        <v>ADF Including TSF</v>
      </c>
      <c r="S1500" s="16" t="str">
        <f t="shared" si="392"/>
        <v>A</v>
      </c>
      <c r="T1500" s="16" t="str">
        <f t="shared" si="408"/>
        <v>Multinational</v>
      </c>
      <c r="U1500" s="16" t="str">
        <f t="shared" si="395"/>
        <v>Multinational</v>
      </c>
      <c r="V1500" s="22" t="str">
        <f>IF(ISNUMBER(MATCH(A1500, {"Gabon","Sudan","Niger","Mali","Burkina Faso","Guinea"}, 0)), "De Facto Countries", "Non-De Facto Countries")</f>
        <v>Non-De Facto Countries</v>
      </c>
      <c r="W1500" s="16" t="str">
        <f t="shared" si="406"/>
        <v>Multi</v>
      </c>
      <c r="X1500" s="16" t="str">
        <f t="shared" si="407"/>
        <v>Agriculture</v>
      </c>
      <c r="Y1500" s="23">
        <f>Table2[[#This Row],[Approved Amount_UA Equivalent]]</f>
        <v>6400000</v>
      </c>
      <c r="AD1500" s="23">
        <f>SUM(Table2[[#This Row],[Feed Africa ]:[Improve Quality Of Life ]])</f>
        <v>6400000</v>
      </c>
      <c r="AE1500" s="16" t="b">
        <f>Table2[[#This Row],[Total HI5]]=Table2[[#This Row],[Approved Amount_UA Equivalent]]</f>
        <v>1</v>
      </c>
      <c r="AF1500" s="24">
        <v>40</v>
      </c>
      <c r="AG1500" s="20" t="str">
        <f t="shared" si="396"/>
        <v>ISP and Investment Project</v>
      </c>
      <c r="AH1500" s="24" t="e">
        <f>VLOOKUP(Table2[[#This Row],[SAP Code]],[25]DATA!$A:$G,7,FALSE)</f>
        <v>#N/A</v>
      </c>
      <c r="AI1500" s="20" t="str">
        <f t="shared" si="397"/>
        <v>Infrastructure</v>
      </c>
      <c r="AJ1500" s="25" t="s">
        <v>157</v>
      </c>
      <c r="AK1500" s="25" t="s">
        <v>74</v>
      </c>
      <c r="AL1500" s="23" t="str" cm="1">
        <f t="array" ref="AL1500">_xlfn.SWITCH(AK1500,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00" s="26">
        <v>1</v>
      </c>
      <c r="AN1500" s="25" t="str">
        <f t="shared" si="405"/>
        <v>Sovereign</v>
      </c>
      <c r="AO1500" s="27">
        <v>1</v>
      </c>
      <c r="AP1500" s="23">
        <f>Table2[[#This Row],[Approved Amount_UA Equivalent]]/1000000</f>
        <v>6.4</v>
      </c>
      <c r="AQ1500" s="19">
        <f t="shared" si="398"/>
        <v>8.5173760000000005</v>
      </c>
      <c r="AR1500" s="23" t="str">
        <f t="shared" si="399"/>
        <v>1-10</v>
      </c>
      <c r="AS1500" s="23" t="str">
        <f t="shared" si="400"/>
        <v>1-20</v>
      </c>
      <c r="AT1500" s="23" t="str">
        <f t="shared" si="401"/>
        <v>1-40</v>
      </c>
      <c r="AU1500" s="23" t="str">
        <f t="shared" si="402"/>
        <v>&lt;1-50 Mn</v>
      </c>
      <c r="AV1500" s="23">
        <f>Table2[[#This Row],[Amount]]</f>
        <v>6400000</v>
      </c>
      <c r="AW1500" s="23" t="str">
        <f t="shared" si="403"/>
        <v>Oct 2021</v>
      </c>
      <c r="AX1500" s="28">
        <f>IFERROR(VLOOKUP(Table2[[#This Row],[SAP Code]],[26]_16!A:B,2,FALSE),0)</f>
        <v>0</v>
      </c>
      <c r="AY1500" s="28">
        <f>IFERROR(VLOOKUP(Table2[[#This Row],[SAP Code]],[26]_16!D:E,2,FALSE)/ 1000000, 0)</f>
        <v>0</v>
      </c>
      <c r="AZ1500" s="28">
        <f>IFERROR(VLOOKUP(Table2[[#This Row],[SAP Code]],[26]_16!G:H,2,FALSE)/ 1000000, 0)</f>
        <v>0</v>
      </c>
      <c r="BA1500" s="28">
        <f>IFERROR(VLOOKUP(Table2[[#This Row],[SAP Code]],[26]_16!J:K,2,FALSE)/ 1000000, 0)</f>
        <v>0</v>
      </c>
      <c r="BB1500" s="28">
        <f>IFERROR(VLOOKUP(Table2[[#This Row],[SAP Code]],[26]_16!M:N,2,FALSE)/ 1000000, 0)</f>
        <v>0</v>
      </c>
      <c r="BC1500" s="28">
        <f>IFERROR(VLOOKUP(Table2[[#This Row],[SAP Code]],[26]_16!P:Q,2,FALSE),0)</f>
        <v>0</v>
      </c>
      <c r="BD1500" s="28">
        <f>IFERROR(VLOOKUP(Table2[[#This Row],[SAP Code]],[26]_16!S:T,2,FALSE),0)</f>
        <v>0</v>
      </c>
      <c r="BE1500" s="28">
        <f>IFERROR(VLOOKUP(Table2[[#This Row],[SAP Code]],[26]_16!V:W,2,FALSE)/ 1000000, 0)</f>
        <v>0.12015393999999999</v>
      </c>
      <c r="BF1500" s="28">
        <f>IFERROR(VLOOKUP(Table2[[#This Row],[SAP Code]],[26]_16!Y:Z,2,FALSE)/ 1000000, 0)</f>
        <v>1.1720381600000001</v>
      </c>
      <c r="BG1500" s="28" t="str">
        <f>IFERROR(VLOOKUP(Table2[[#This Row],[SAP Code]],[26]port!$A:$AD,30,FALSE),"unknown")</f>
        <v>OnGo</v>
      </c>
      <c r="BH1500" s="29" t="str">
        <f t="shared" si="404"/>
        <v>Ongoing</v>
      </c>
      <c r="BI1500" s="16"/>
    </row>
    <row r="1501" spans="1:61" ht="17.100000000000001" customHeight="1">
      <c r="A1501" s="16" t="s">
        <v>141</v>
      </c>
      <c r="B1501" s="16" t="s">
        <v>5121</v>
      </c>
      <c r="C1501" s="16" t="s">
        <v>5122</v>
      </c>
      <c r="D1501" s="16" t="s">
        <v>5123</v>
      </c>
      <c r="E1501" s="18">
        <v>44489</v>
      </c>
      <c r="F1501" s="16" t="s">
        <v>5124</v>
      </c>
      <c r="G1501" s="16" t="s">
        <v>2220</v>
      </c>
      <c r="H1501" s="16" t="s">
        <v>81</v>
      </c>
      <c r="I1501" s="16" t="s">
        <v>155</v>
      </c>
      <c r="J1501" s="16" t="s">
        <v>103</v>
      </c>
      <c r="K1501" s="16" t="s">
        <v>2610</v>
      </c>
      <c r="L1501" s="16" t="s">
        <v>70</v>
      </c>
      <c r="M1501" s="19">
        <v>10000000</v>
      </c>
      <c r="N1501" s="19">
        <v>7097886.9590522898</v>
      </c>
      <c r="O1501" s="20" t="s">
        <v>5125</v>
      </c>
      <c r="P1501" s="21" t="s">
        <v>243</v>
      </c>
      <c r="Q1501" s="20" t="s">
        <v>87</v>
      </c>
      <c r="R1501" s="16" t="str">
        <f t="shared" si="394"/>
        <v>ADB Private</v>
      </c>
      <c r="S1501" s="16" t="str">
        <f t="shared" si="392"/>
        <v>A</v>
      </c>
      <c r="T1501" s="16" t="str">
        <f t="shared" si="408"/>
        <v>Multinational</v>
      </c>
      <c r="U1501" s="16" t="str">
        <f t="shared" si="395"/>
        <v>Multinational</v>
      </c>
      <c r="V1501" s="22" t="str">
        <f>IF(ISNUMBER(MATCH(A1501, {"Gabon","Sudan","Niger","Mali","Burkina Faso","Guinea"}, 0)), "De Facto Countries", "Non-De Facto Countries")</f>
        <v>Non-De Facto Countries</v>
      </c>
      <c r="W1501" s="16" t="str">
        <f t="shared" si="406"/>
        <v>Multi</v>
      </c>
      <c r="X1501" s="16" t="str">
        <f t="shared" si="407"/>
        <v>Agriculture</v>
      </c>
      <c r="Y1501" s="23">
        <f>Table2[[#This Row],[Approved Amount_UA Equivalent]]</f>
        <v>7097886.9590522898</v>
      </c>
      <c r="AD1501" s="23">
        <f>SUM(Table2[[#This Row],[Feed Africa ]:[Improve Quality Of Life ]])</f>
        <v>7097886.9590522898</v>
      </c>
      <c r="AE1501" s="16" t="b">
        <f>Table2[[#This Row],[Total HI5]]=Table2[[#This Row],[Approved Amount_UA Equivalent]]</f>
        <v>1</v>
      </c>
      <c r="AF1501" s="24">
        <v>70</v>
      </c>
      <c r="AG1501" s="20" t="str">
        <f t="shared" si="396"/>
        <v>Equity and Guarantee</v>
      </c>
      <c r="AH1501" s="24" t="e">
        <f>VLOOKUP(Table2[[#This Row],[SAP Code]],[25]DATA!$A:$G,7,FALSE)</f>
        <v>#N/A</v>
      </c>
      <c r="AI1501" s="20" t="str">
        <f t="shared" si="397"/>
        <v>Other Investment</v>
      </c>
      <c r="AJ1501" s="25" t="s">
        <v>157</v>
      </c>
      <c r="AK1501" s="25" t="s">
        <v>2220</v>
      </c>
      <c r="AL1501" s="23" t="str" cm="1">
        <f t="array" ref="AL1501">_xlfn.SWITCH(AK1501,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01" s="26">
        <v>2</v>
      </c>
      <c r="AN1501" s="25" t="str">
        <f t="shared" si="405"/>
        <v>Non-Sovereign</v>
      </c>
      <c r="AO1501" s="27">
        <v>1</v>
      </c>
      <c r="AP1501" s="23">
        <f>Table2[[#This Row],[Approved Amount_UA Equivalent]]/1000000</f>
        <v>7.0978869590522899</v>
      </c>
      <c r="AQ1501" s="19">
        <f t="shared" si="398"/>
        <v>9.4461518805851483</v>
      </c>
      <c r="AR1501" s="23" t="str">
        <f t="shared" si="399"/>
        <v>1-10</v>
      </c>
      <c r="AS1501" s="23" t="str">
        <f t="shared" si="400"/>
        <v>1-20</v>
      </c>
      <c r="AT1501" s="23" t="str">
        <f t="shared" si="401"/>
        <v>1-40</v>
      </c>
      <c r="AU1501" s="23" t="str">
        <f t="shared" si="402"/>
        <v>&lt;1-50 Mn</v>
      </c>
      <c r="AV1501" s="23">
        <f>Table2[[#This Row],[Amount]]</f>
        <v>10000000</v>
      </c>
      <c r="AW1501" s="23" t="str">
        <f t="shared" si="403"/>
        <v>Oct 2021</v>
      </c>
      <c r="AX1501" s="28">
        <f>IFERROR(VLOOKUP(Table2[[#This Row],[SAP Code]],[26]_16!A:B,2,FALSE),0)</f>
        <v>0</v>
      </c>
      <c r="AY1501" s="28">
        <f>IFERROR(VLOOKUP(Table2[[#This Row],[SAP Code]],[26]_16!D:E,2,FALSE)/ 1000000, 0)</f>
        <v>0</v>
      </c>
      <c r="AZ1501" s="28">
        <f>IFERROR(VLOOKUP(Table2[[#This Row],[SAP Code]],[26]_16!G:H,2,FALSE)/ 1000000, 0)</f>
        <v>0</v>
      </c>
      <c r="BA1501" s="28">
        <f>IFERROR(VLOOKUP(Table2[[#This Row],[SAP Code]],[26]_16!J:K,2,FALSE)/ 1000000, 0)</f>
        <v>0</v>
      </c>
      <c r="BB1501" s="28">
        <f>IFERROR(VLOOKUP(Table2[[#This Row],[SAP Code]],[26]_16!M:N,2,FALSE)/ 1000000, 0)</f>
        <v>0</v>
      </c>
      <c r="BC1501" s="28">
        <f>IFERROR(VLOOKUP(Table2[[#This Row],[SAP Code]],[26]_16!P:Q,2,FALSE),0)</f>
        <v>0</v>
      </c>
      <c r="BD1501" s="28">
        <f>IFERROR(VLOOKUP(Table2[[#This Row],[SAP Code]],[26]_16!S:T,2,FALSE),0)</f>
        <v>0</v>
      </c>
      <c r="BE1501" s="28">
        <f>IFERROR(VLOOKUP(Table2[[#This Row],[SAP Code]],[26]_16!V:W,2,FALSE)/ 1000000, 0)</f>
        <v>0</v>
      </c>
      <c r="BF1501" s="28">
        <f>IFERROR(VLOOKUP(Table2[[#This Row],[SAP Code]],[26]_16!Y:Z,2,FALSE)/ 1000000, 0)</f>
        <v>0</v>
      </c>
      <c r="BG1501" s="28" t="str">
        <f>IFERROR(VLOOKUP(Table2[[#This Row],[SAP Code]],[26]port!$A:$AD,30,FALSE),"unknown")</f>
        <v>unknown</v>
      </c>
      <c r="BH1501" s="29" t="str">
        <f t="shared" si="404"/>
        <v>Unknown</v>
      </c>
      <c r="BI1501" s="16"/>
    </row>
    <row r="1502" spans="1:61" ht="17.100000000000001" customHeight="1">
      <c r="A1502" s="16" t="s">
        <v>769</v>
      </c>
      <c r="B1502" s="16" t="s">
        <v>5126</v>
      </c>
      <c r="C1502" s="16" t="s">
        <v>5127</v>
      </c>
      <c r="D1502" s="16" t="s">
        <v>5128</v>
      </c>
      <c r="E1502" s="18">
        <v>44491</v>
      </c>
      <c r="F1502" s="16" t="s">
        <v>773</v>
      </c>
      <c r="G1502" s="16" t="s">
        <v>140</v>
      </c>
      <c r="H1502" s="16" t="s">
        <v>66</v>
      </c>
      <c r="I1502" s="16" t="s">
        <v>138</v>
      </c>
      <c r="J1502" s="16" t="s">
        <v>83</v>
      </c>
      <c r="K1502" s="16" t="s">
        <v>2553</v>
      </c>
      <c r="L1502" s="16" t="s">
        <v>85</v>
      </c>
      <c r="M1502" s="19">
        <v>12220000</v>
      </c>
      <c r="N1502" s="19">
        <v>12220000</v>
      </c>
      <c r="O1502" s="20" t="s">
        <v>5129</v>
      </c>
      <c r="P1502" s="21">
        <v>2100155041080</v>
      </c>
      <c r="Q1502" s="20" t="s">
        <v>72</v>
      </c>
      <c r="R1502" s="16" t="str">
        <f t="shared" si="394"/>
        <v>ADF Including TSF</v>
      </c>
      <c r="S1502" s="16" t="str">
        <f t="shared" si="392"/>
        <v>D</v>
      </c>
      <c r="T1502" s="16" t="str">
        <f t="shared" si="408"/>
        <v>ADF Countries</v>
      </c>
      <c r="U1502" s="16" t="str">
        <f t="shared" si="395"/>
        <v>Transition States</v>
      </c>
      <c r="V1502" s="22" t="str">
        <f>IF(ISNUMBER(MATCH(A1502, {"Gabon","Sudan","Niger","Mali","Burkina Faso","Guinea"}, 0)), "De Facto Countries", "Non-De Facto Countries")</f>
        <v>Non-De Facto Countries</v>
      </c>
      <c r="W1502" s="16" t="str">
        <f t="shared" si="406"/>
        <v>Central</v>
      </c>
      <c r="X1502" s="16" t="str">
        <f t="shared" si="407"/>
        <v>Transport</v>
      </c>
      <c r="Y1502" s="23"/>
      <c r="AB1502" s="23">
        <f>Table2[[#This Row],[Approved Amount_UA Equivalent]]</f>
        <v>12220000</v>
      </c>
      <c r="AD1502" s="23">
        <f>SUM(Table2[[#This Row],[Feed Africa ]:[Improve Quality Of Life ]])</f>
        <v>12220000</v>
      </c>
      <c r="AE1502" s="16" t="b">
        <f>Table2[[#This Row],[Total HI5]]=Table2[[#This Row],[Approved Amount_UA Equivalent]]</f>
        <v>1</v>
      </c>
      <c r="AF1502" s="24">
        <v>41</v>
      </c>
      <c r="AG1502" s="20" t="str">
        <f t="shared" si="396"/>
        <v>ISP and Investment Project</v>
      </c>
      <c r="AH1502" s="24" t="str">
        <f>VLOOKUP(Table2[[#This Row],[SAP Code]],[25]DATA!$A:$G,7,FALSE)</f>
        <v xml:space="preserve">Investment Lending </v>
      </c>
      <c r="AI1502" s="20" t="str">
        <f t="shared" si="397"/>
        <v>Infrastructure</v>
      </c>
      <c r="AJ1502" s="25" t="s">
        <v>89</v>
      </c>
      <c r="AK1502" s="25" t="s">
        <v>140</v>
      </c>
      <c r="AL1502" s="23" t="str" cm="1">
        <f t="array" ref="AL1502">_xlfn.SWITCH(AK1502,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02" s="26">
        <v>1</v>
      </c>
      <c r="AN1502" s="25" t="str">
        <f t="shared" si="405"/>
        <v>Sovereign</v>
      </c>
      <c r="AO1502" s="27">
        <v>1</v>
      </c>
      <c r="AP1502" s="23">
        <f>Table2[[#This Row],[Approved Amount_UA Equivalent]]/1000000</f>
        <v>12.22</v>
      </c>
      <c r="AQ1502" s="19">
        <f t="shared" si="398"/>
        <v>16.262864799999999</v>
      </c>
      <c r="AR1502" s="23" t="str">
        <f t="shared" si="399"/>
        <v>11-20</v>
      </c>
      <c r="AS1502" s="23" t="str">
        <f t="shared" si="400"/>
        <v>1-20</v>
      </c>
      <c r="AT1502" s="23" t="str">
        <f t="shared" si="401"/>
        <v>1-40</v>
      </c>
      <c r="AU1502" s="23" t="str">
        <f t="shared" si="402"/>
        <v>&lt;1-50 Mn</v>
      </c>
      <c r="AV1502" s="23">
        <f>Table2[[#This Row],[Amount]]</f>
        <v>12220000</v>
      </c>
      <c r="AW1502" s="23" t="str">
        <f t="shared" si="403"/>
        <v>Oct 2021</v>
      </c>
      <c r="AX1502" s="28">
        <f>IFERROR(VLOOKUP(Table2[[#This Row],[SAP Code]],[26]_16!A:B,2,FALSE),0)</f>
        <v>0</v>
      </c>
      <c r="AY1502" s="28">
        <f>IFERROR(VLOOKUP(Table2[[#This Row],[SAP Code]],[26]_16!D:E,2,FALSE)/ 1000000, 0)</f>
        <v>0</v>
      </c>
      <c r="AZ1502" s="28">
        <f>IFERROR(VLOOKUP(Table2[[#This Row],[SAP Code]],[26]_16!G:H,2,FALSE)/ 1000000, 0)</f>
        <v>0</v>
      </c>
      <c r="BA1502" s="28">
        <f>IFERROR(VLOOKUP(Table2[[#This Row],[SAP Code]],[26]_16!J:K,2,FALSE)/ 1000000, 0)</f>
        <v>0</v>
      </c>
      <c r="BB1502" s="28">
        <f>IFERROR(VLOOKUP(Table2[[#This Row],[SAP Code]],[26]_16!M:N,2,FALSE)/ 1000000, 0)</f>
        <v>0</v>
      </c>
      <c r="BC1502" s="28">
        <f>IFERROR(VLOOKUP(Table2[[#This Row],[SAP Code]],[26]_16!P:Q,2,FALSE),0)</f>
        <v>0</v>
      </c>
      <c r="BD1502" s="28">
        <f>IFERROR(VLOOKUP(Table2[[#This Row],[SAP Code]],[26]_16!S:T,2,FALSE),0)</f>
        <v>0</v>
      </c>
      <c r="BE1502" s="28">
        <f>IFERROR(VLOOKUP(Table2[[#This Row],[SAP Code]],[26]_16!V:W,2,FALSE)/ 1000000, 0)</f>
        <v>0</v>
      </c>
      <c r="BF1502" s="28">
        <f>IFERROR(VLOOKUP(Table2[[#This Row],[SAP Code]],[26]_16!Y:Z,2,FALSE)/ 1000000, 0)</f>
        <v>0</v>
      </c>
      <c r="BG1502" s="28" t="str">
        <f>IFERROR(VLOOKUP(Table2[[#This Row],[SAP Code]],[26]port!$A:$AD,30,FALSE),"unknown")</f>
        <v>APVD</v>
      </c>
      <c r="BH1502" s="29" t="str">
        <f t="shared" si="404"/>
        <v>Ongoing</v>
      </c>
      <c r="BI1502" s="16"/>
    </row>
    <row r="1503" spans="1:61" ht="17.100000000000001" customHeight="1">
      <c r="A1503" s="16" t="s">
        <v>417</v>
      </c>
      <c r="B1503" s="16" t="s">
        <v>5130</v>
      </c>
      <c r="C1503" s="16" t="s">
        <v>5131</v>
      </c>
      <c r="D1503" s="16" t="s">
        <v>5132</v>
      </c>
      <c r="E1503" s="18">
        <v>44496</v>
      </c>
      <c r="F1503" s="16" t="s">
        <v>421</v>
      </c>
      <c r="G1503" s="16" t="s">
        <v>74</v>
      </c>
      <c r="H1503" s="37" t="s">
        <v>194</v>
      </c>
      <c r="I1503" s="16" t="s">
        <v>155</v>
      </c>
      <c r="J1503" s="16" t="s">
        <v>179</v>
      </c>
      <c r="K1503" s="16" t="s">
        <v>84</v>
      </c>
      <c r="L1503" s="16" t="s">
        <v>195</v>
      </c>
      <c r="M1503" s="19">
        <v>114030000</v>
      </c>
      <c r="N1503" s="19">
        <v>93716868.707622766</v>
      </c>
      <c r="O1503" s="20" t="s">
        <v>5133</v>
      </c>
      <c r="P1503" s="21">
        <v>2000200005061</v>
      </c>
      <c r="Q1503" s="20" t="s">
        <v>87</v>
      </c>
      <c r="R1503" s="16" t="str">
        <f t="shared" si="394"/>
        <v>ADB Public</v>
      </c>
      <c r="S1503" s="16" t="str">
        <f t="shared" si="392"/>
        <v>A</v>
      </c>
      <c r="T1503" s="16" t="str">
        <f t="shared" si="408"/>
        <v>ADB Countries</v>
      </c>
      <c r="U1503" s="16" t="str">
        <f t="shared" si="395"/>
        <v>Non-Transition States</v>
      </c>
      <c r="V1503" s="22" t="str">
        <f>IF(ISNUMBER(MATCH(A1503, {"Gabon","Sudan","Niger","Mali","Burkina Faso","Guinea"}, 0)), "De Facto Countries", "Non-De Facto Countries")</f>
        <v>Non-De Facto Countries</v>
      </c>
      <c r="W1503" s="16" t="str">
        <f t="shared" si="406"/>
        <v>North</v>
      </c>
      <c r="X1503" s="16" t="str">
        <f t="shared" si="407"/>
        <v>Agriculture</v>
      </c>
      <c r="Y1503" s="23">
        <f>Table2[[#This Row],[Approved Amount_UA Equivalent]]</f>
        <v>93716868.707622766</v>
      </c>
      <c r="AD1503" s="23">
        <f>SUM(Table2[[#This Row],[Feed Africa ]:[Improve Quality Of Life ]])</f>
        <v>93716868.707622766</v>
      </c>
      <c r="AE1503" s="16" t="b">
        <f>Table2[[#This Row],[Total HI5]]=Table2[[#This Row],[Approved Amount_UA Equivalent]]</f>
        <v>1</v>
      </c>
      <c r="AF1503" s="24">
        <v>23</v>
      </c>
      <c r="AG1503" s="20" t="str">
        <f t="shared" si="396"/>
        <v>Policy and Result Based Op</v>
      </c>
      <c r="AH1503" s="24" t="str">
        <f>VLOOKUP(Table2[[#This Row],[SAP Code]],[25]DATA!$A:$G,7,FALSE)</f>
        <v>RBF</v>
      </c>
      <c r="AI1503" s="20" t="str">
        <f t="shared" si="397"/>
        <v>Policy-Based Lending</v>
      </c>
      <c r="AJ1503" s="25" t="s">
        <v>157</v>
      </c>
      <c r="AK1503" s="25" t="s">
        <v>74</v>
      </c>
      <c r="AL1503" s="23" t="str" cm="1">
        <f t="array" ref="AL1503">_xlfn.SWITCH(AK1503,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03" s="26">
        <v>1</v>
      </c>
      <c r="AN1503" s="25" t="str">
        <f t="shared" si="405"/>
        <v>Sovereign</v>
      </c>
      <c r="AO1503" s="27">
        <v>1</v>
      </c>
      <c r="AP1503" s="23">
        <f>Table2[[#This Row],[Approved Amount_UA Equivalent]]/1000000</f>
        <v>93.716868707622766</v>
      </c>
      <c r="AQ1503" s="19">
        <f t="shared" si="398"/>
        <v>124.72215755085269</v>
      </c>
      <c r="AR1503" s="23" t="str">
        <f t="shared" si="399"/>
        <v>91-100</v>
      </c>
      <c r="AS1503" s="23" t="str">
        <f t="shared" si="400"/>
        <v>81-100</v>
      </c>
      <c r="AT1503" s="23" t="str">
        <f t="shared" si="401"/>
        <v>81-120</v>
      </c>
      <c r="AU1503" s="23" t="str">
        <f t="shared" si="402"/>
        <v>50-100 Mn</v>
      </c>
      <c r="AV1503" s="23">
        <f>Table2[[#This Row],[Amount]]</f>
        <v>114030000</v>
      </c>
      <c r="AW1503" s="23" t="str">
        <f t="shared" si="403"/>
        <v>Oct 2021</v>
      </c>
      <c r="AX1503" s="28">
        <f>IFERROR(VLOOKUP(Table2[[#This Row],[SAP Code]],[26]_16!A:B,2,FALSE),0)</f>
        <v>0</v>
      </c>
      <c r="AY1503" s="28">
        <f>IFERROR(VLOOKUP(Table2[[#This Row],[SAP Code]],[26]_16!D:E,2,FALSE)/ 1000000, 0)</f>
        <v>0</v>
      </c>
      <c r="AZ1503" s="28">
        <f>IFERROR(VLOOKUP(Table2[[#This Row],[SAP Code]],[26]_16!G:H,2,FALSE)/ 1000000, 0)</f>
        <v>0</v>
      </c>
      <c r="BA1503" s="28">
        <f>IFERROR(VLOOKUP(Table2[[#This Row],[SAP Code]],[26]_16!J:K,2,FALSE)/ 1000000, 0)</f>
        <v>0</v>
      </c>
      <c r="BB1503" s="28">
        <f>IFERROR(VLOOKUP(Table2[[#This Row],[SAP Code]],[26]_16!M:N,2,FALSE)/ 1000000, 0)</f>
        <v>0</v>
      </c>
      <c r="BC1503" s="28">
        <f>IFERROR(VLOOKUP(Table2[[#This Row],[SAP Code]],[26]_16!P:Q,2,FALSE),0)</f>
        <v>0</v>
      </c>
      <c r="BD1503" s="28">
        <f>IFERROR(VLOOKUP(Table2[[#This Row],[SAP Code]],[26]_16!S:T,2,FALSE),0)</f>
        <v>0</v>
      </c>
      <c r="BE1503" s="28">
        <f>IFERROR(VLOOKUP(Table2[[#This Row],[SAP Code]],[26]_16!V:W,2,FALSE)/ 1000000, 0)</f>
        <v>22.484383380000001</v>
      </c>
      <c r="BF1503" s="28">
        <f>IFERROR(VLOOKUP(Table2[[#This Row],[SAP Code]],[26]_16!Y:Z,2,FALSE)/ 1000000, 0)</f>
        <v>6.9224324900000003</v>
      </c>
      <c r="BG1503" s="28" t="str">
        <f>IFERROR(VLOOKUP(Table2[[#This Row],[SAP Code]],[26]port!$A:$AD,30,FALSE),"unknown")</f>
        <v>OnGo</v>
      </c>
      <c r="BH1503" s="29" t="str">
        <f t="shared" si="404"/>
        <v>Ongoing</v>
      </c>
      <c r="BI1503" s="16"/>
    </row>
    <row r="1504" spans="1:61" ht="17.100000000000001" customHeight="1">
      <c r="A1504" s="16" t="s">
        <v>141</v>
      </c>
      <c r="B1504" s="16" t="s">
        <v>5134</v>
      </c>
      <c r="C1504" s="16" t="s">
        <v>5135</v>
      </c>
      <c r="D1504" s="16" t="s">
        <v>5136</v>
      </c>
      <c r="E1504" s="18">
        <v>44496</v>
      </c>
      <c r="F1504" s="16" t="s">
        <v>5137</v>
      </c>
      <c r="G1504" s="16" t="s">
        <v>4789</v>
      </c>
      <c r="H1504" s="16" t="s">
        <v>132</v>
      </c>
      <c r="I1504" s="16" t="s">
        <v>67</v>
      </c>
      <c r="J1504" s="16" t="s">
        <v>5034</v>
      </c>
      <c r="K1504" s="16" t="s">
        <v>69</v>
      </c>
      <c r="L1504" s="16" t="s">
        <v>70</v>
      </c>
      <c r="M1504" s="19">
        <v>4000000</v>
      </c>
      <c r="N1504" s="19">
        <v>2839154.7836209158</v>
      </c>
      <c r="O1504" s="20" t="s">
        <v>5138</v>
      </c>
      <c r="P1504" s="21" t="s">
        <v>243</v>
      </c>
      <c r="Q1504" s="20" t="s">
        <v>72</v>
      </c>
      <c r="R1504" s="16" t="str">
        <f t="shared" si="394"/>
        <v>OTHERS</v>
      </c>
      <c r="S1504" s="16" t="str">
        <f t="shared" si="392"/>
        <v>I</v>
      </c>
      <c r="T1504" s="16" t="str">
        <f t="shared" si="408"/>
        <v>Multinational</v>
      </c>
      <c r="U1504" s="16" t="str">
        <f t="shared" si="395"/>
        <v>Multinational</v>
      </c>
      <c r="V1504" s="22" t="str">
        <f>IF(ISNUMBER(MATCH(A1504, {"Gabon","Sudan","Niger","Mali","Burkina Faso","Guinea"}, 0)), "De Facto Countries", "Non-De Facto Countries")</f>
        <v>Non-De Facto Countries</v>
      </c>
      <c r="W1504" s="16" t="str">
        <f t="shared" si="406"/>
        <v>Multi</v>
      </c>
      <c r="X1504" s="16" t="str">
        <f t="shared" si="407"/>
        <v>Social</v>
      </c>
      <c r="Y1504" s="23"/>
      <c r="AC1504" s="23">
        <f>Table2[[#This Row],[Approved Amount_UA Equivalent]]</f>
        <v>2839154.7836209158</v>
      </c>
      <c r="AD1504" s="23">
        <f>SUM(Table2[[#This Row],[Feed Africa ]:[Improve Quality Of Life ]])</f>
        <v>2839154.7836209158</v>
      </c>
      <c r="AE1504" s="16" t="b">
        <f>Table2[[#This Row],[Total HI5]]=Table2[[#This Row],[Approved Amount_UA Equivalent]]</f>
        <v>1</v>
      </c>
      <c r="AF1504" s="24">
        <v>43</v>
      </c>
      <c r="AG1504" s="20" t="str">
        <f t="shared" si="396"/>
        <v>Technical Assistance &amp; Study</v>
      </c>
      <c r="AH1504" s="24" t="e">
        <f>VLOOKUP(Table2[[#This Row],[SAP Code]],[25]DATA!$A:$G,7,FALSE)</f>
        <v>#N/A</v>
      </c>
      <c r="AI1504" s="20" t="str">
        <f t="shared" si="397"/>
        <v>Other Investment</v>
      </c>
      <c r="AJ1504" s="25" t="s">
        <v>73</v>
      </c>
      <c r="AK1504" s="25" t="s">
        <v>4789</v>
      </c>
      <c r="AL1504" s="23" t="str" cm="1">
        <f t="array" ref="AL1504">_xlfn.SWITCH(AK1504,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04" s="26">
        <v>1</v>
      </c>
      <c r="AN1504" s="25" t="str">
        <f t="shared" si="405"/>
        <v>Sovereign</v>
      </c>
      <c r="AO1504" s="27">
        <v>1</v>
      </c>
      <c r="AP1504" s="23">
        <f>Table2[[#This Row],[Approved Amount_UA Equivalent]]/1000000</f>
        <v>2.8391547836209159</v>
      </c>
      <c r="AQ1504" s="19">
        <f t="shared" si="398"/>
        <v>3.7784607522340599</v>
      </c>
      <c r="AR1504" s="23" t="str">
        <f t="shared" si="399"/>
        <v>1-10</v>
      </c>
      <c r="AS1504" s="23" t="str">
        <f t="shared" si="400"/>
        <v>1-20</v>
      </c>
      <c r="AT1504" s="23" t="str">
        <f t="shared" si="401"/>
        <v>1-40</v>
      </c>
      <c r="AU1504" s="23" t="str">
        <f t="shared" si="402"/>
        <v>&lt;1-50 Mn</v>
      </c>
      <c r="AV1504" s="23">
        <f>Table2[[#This Row],[Amount]]</f>
        <v>4000000</v>
      </c>
      <c r="AW1504" s="23" t="str">
        <f t="shared" si="403"/>
        <v>Oct 2021</v>
      </c>
      <c r="AX1504" s="28">
        <f>IFERROR(VLOOKUP(Table2[[#This Row],[SAP Code]],[26]_16!A:B,2,FALSE),0)</f>
        <v>0</v>
      </c>
      <c r="AY1504" s="28">
        <f>IFERROR(VLOOKUP(Table2[[#This Row],[SAP Code]],[26]_16!D:E,2,FALSE)/ 1000000, 0)</f>
        <v>0</v>
      </c>
      <c r="AZ1504" s="28">
        <f>IFERROR(VLOOKUP(Table2[[#This Row],[SAP Code]],[26]_16!G:H,2,FALSE)/ 1000000, 0)</f>
        <v>0</v>
      </c>
      <c r="BA1504" s="28">
        <f>IFERROR(VLOOKUP(Table2[[#This Row],[SAP Code]],[26]_16!J:K,2,FALSE)/ 1000000, 0)</f>
        <v>0</v>
      </c>
      <c r="BB1504" s="28">
        <f>IFERROR(VLOOKUP(Table2[[#This Row],[SAP Code]],[26]_16!M:N,2,FALSE)/ 1000000, 0)</f>
        <v>0</v>
      </c>
      <c r="BC1504" s="28">
        <f>IFERROR(VLOOKUP(Table2[[#This Row],[SAP Code]],[26]_16!P:Q,2,FALSE),0)</f>
        <v>0</v>
      </c>
      <c r="BD1504" s="28">
        <f>IFERROR(VLOOKUP(Table2[[#This Row],[SAP Code]],[26]_16!S:T,2,FALSE),0)</f>
        <v>0</v>
      </c>
      <c r="BE1504" s="28">
        <f>IFERROR(VLOOKUP(Table2[[#This Row],[SAP Code]],[26]_16!V:W,2,FALSE)/ 1000000, 0)</f>
        <v>0</v>
      </c>
      <c r="BF1504" s="28">
        <f>IFERROR(VLOOKUP(Table2[[#This Row],[SAP Code]],[26]_16!Y:Z,2,FALSE)/ 1000000, 0)</f>
        <v>0</v>
      </c>
      <c r="BG1504" s="28" t="str">
        <f>IFERROR(VLOOKUP(Table2[[#This Row],[SAP Code]],[26]port!$A:$AD,30,FALSE),"unknown")</f>
        <v>unknown</v>
      </c>
      <c r="BH1504" s="29" t="str">
        <f t="shared" si="404"/>
        <v>Unknown</v>
      </c>
      <c r="BI1504" s="16"/>
    </row>
    <row r="1505" spans="1:61" ht="17.100000000000001" customHeight="1">
      <c r="A1505" s="16" t="s">
        <v>215</v>
      </c>
      <c r="B1505" s="16" t="s">
        <v>5139</v>
      </c>
      <c r="C1505" s="16" t="s">
        <v>5140</v>
      </c>
      <c r="D1505" s="16" t="s">
        <v>5141</v>
      </c>
      <c r="E1505" s="18">
        <v>44496</v>
      </c>
      <c r="F1505" s="16" t="s">
        <v>5142</v>
      </c>
      <c r="G1505" s="16" t="s">
        <v>1997</v>
      </c>
      <c r="H1505" s="16" t="s">
        <v>101</v>
      </c>
      <c r="I1505" s="16" t="s">
        <v>82</v>
      </c>
      <c r="J1505" s="16" t="s">
        <v>2321</v>
      </c>
      <c r="K1505" s="16" t="s">
        <v>84</v>
      </c>
      <c r="L1505" s="16" t="s">
        <v>70</v>
      </c>
      <c r="M1505" s="19">
        <v>57671199.149999999</v>
      </c>
      <c r="N1505" s="19">
        <v>40934365.235969245</v>
      </c>
      <c r="O1505" s="20" t="s">
        <v>5143</v>
      </c>
      <c r="P1505" s="21">
        <v>5560130001101</v>
      </c>
      <c r="Q1505" s="20" t="s">
        <v>87</v>
      </c>
      <c r="R1505" s="16" t="str">
        <f t="shared" si="394"/>
        <v>CIF</v>
      </c>
      <c r="S1505" s="16" t="str">
        <f t="shared" si="392"/>
        <v>F</v>
      </c>
      <c r="T1505" s="32" t="str">
        <f t="shared" si="408"/>
        <v>ADB Countries</v>
      </c>
      <c r="U1505" s="16" t="str">
        <f t="shared" si="395"/>
        <v>Non-Transition States</v>
      </c>
      <c r="V1505" s="22" t="str">
        <f>IF(ISNUMBER(MATCH(A1505, {"Gabon","Sudan","Niger","Mali","Burkina Faso","Guinea"}, 0)), "De Facto Countries", "Non-De Facto Countries")</f>
        <v>Non-De Facto Countries</v>
      </c>
      <c r="W1505" s="32" t="str">
        <f t="shared" si="406"/>
        <v>South</v>
      </c>
      <c r="X1505" s="32" t="str">
        <f t="shared" si="407"/>
        <v>Power</v>
      </c>
      <c r="Y1505" s="52"/>
      <c r="Z1505" s="23">
        <f>Table2[[#This Row],[Approved Amount_UA Equivalent]]</f>
        <v>40934365.235969245</v>
      </c>
      <c r="AA1505" s="52"/>
      <c r="AB1505" s="52"/>
      <c r="AC1505" s="52"/>
      <c r="AD1505" s="52">
        <f>SUM(Table2[[#This Row],[Feed Africa ]:[Improve Quality Of Life ]])</f>
        <v>40934365.235969245</v>
      </c>
      <c r="AE1505" s="32" t="b">
        <f>Table2[[#This Row],[Total HI5]]=Table2[[#This Row],[Approved Amount_UA Equivalent]]</f>
        <v>1</v>
      </c>
      <c r="AF1505" s="56">
        <v>10</v>
      </c>
      <c r="AG1505" s="35" t="str">
        <f t="shared" si="396"/>
        <v>Investment Project</v>
      </c>
      <c r="AH1505" s="56" t="e">
        <f>VLOOKUP(Table2[[#This Row],[SAP Code]],[25]DATA!$A:$G,7,FALSE)</f>
        <v>#N/A</v>
      </c>
      <c r="AI1505" s="35" t="str">
        <f t="shared" si="397"/>
        <v>Infrastructure</v>
      </c>
      <c r="AJ1505" s="25" t="s">
        <v>89</v>
      </c>
      <c r="AK1505" s="25" t="s">
        <v>1997</v>
      </c>
      <c r="AL1505" s="23" t="str" cm="1">
        <f t="array" ref="AL1505">_xlfn.SWITCH(AK1505,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505" s="26">
        <v>1</v>
      </c>
      <c r="AN1505" s="25" t="str">
        <f t="shared" si="405"/>
        <v>Sovereign</v>
      </c>
      <c r="AO1505" s="27">
        <v>1</v>
      </c>
      <c r="AP1505" s="23">
        <f>Table2[[#This Row],[Approved Amount_UA Equivalent]]/1000000</f>
        <v>40.934365235969246</v>
      </c>
      <c r="AQ1505" s="19">
        <f t="shared" si="398"/>
        <v>54.477090630637313</v>
      </c>
      <c r="AR1505" s="23" t="str">
        <f t="shared" si="399"/>
        <v>41-50</v>
      </c>
      <c r="AS1505" s="23" t="str">
        <f t="shared" si="400"/>
        <v>41-60</v>
      </c>
      <c r="AT1505" s="23" t="str">
        <f t="shared" si="401"/>
        <v>41-80</v>
      </c>
      <c r="AU1505" s="23" t="str">
        <f t="shared" si="402"/>
        <v>&lt;1-50 Mn</v>
      </c>
      <c r="AV1505" s="23">
        <f>Table2[[#This Row],[Amount]]</f>
        <v>57671199.149999999</v>
      </c>
      <c r="AW1505" s="23" t="str">
        <f t="shared" si="403"/>
        <v>Oct 2021</v>
      </c>
      <c r="AX1505" s="28">
        <f>IFERROR(VLOOKUP(Table2[[#This Row],[SAP Code]],[26]_16!A:B,2,FALSE),0)</f>
        <v>0</v>
      </c>
      <c r="AY1505" s="28">
        <f>IFERROR(VLOOKUP(Table2[[#This Row],[SAP Code]],[26]_16!D:E,2,FALSE)/ 1000000, 0)</f>
        <v>0</v>
      </c>
      <c r="AZ1505" s="28">
        <f>IFERROR(VLOOKUP(Table2[[#This Row],[SAP Code]],[26]_16!G:H,2,FALSE)/ 1000000, 0)</f>
        <v>0</v>
      </c>
      <c r="BA1505" s="28">
        <f>IFERROR(VLOOKUP(Table2[[#This Row],[SAP Code]],[26]_16!J:K,2,FALSE)/ 1000000, 0)</f>
        <v>0</v>
      </c>
      <c r="BB1505" s="28">
        <f>IFERROR(VLOOKUP(Table2[[#This Row],[SAP Code]],[26]_16!M:N,2,FALSE)/ 1000000, 0)</f>
        <v>0</v>
      </c>
      <c r="BC1505" s="28">
        <f>IFERROR(VLOOKUP(Table2[[#This Row],[SAP Code]],[26]_16!P:Q,2,FALSE),0)</f>
        <v>0</v>
      </c>
      <c r="BD1505" s="28">
        <f>IFERROR(VLOOKUP(Table2[[#This Row],[SAP Code]],[26]_16!S:T,2,FALSE),0)</f>
        <v>0</v>
      </c>
      <c r="BE1505" s="28">
        <f>IFERROR(VLOOKUP(Table2[[#This Row],[SAP Code]],[26]_16!V:W,2,FALSE)/ 1000000, 0)</f>
        <v>0</v>
      </c>
      <c r="BF1505" s="28">
        <f>IFERROR(VLOOKUP(Table2[[#This Row],[SAP Code]],[26]_16!Y:Z,2,FALSE)/ 1000000, 0)</f>
        <v>0</v>
      </c>
      <c r="BG1505" s="28" t="str">
        <f>IFERROR(VLOOKUP(Table2[[#This Row],[SAP Code]],[26]port!$A:$AD,30,FALSE),"unknown")</f>
        <v>OnGo</v>
      </c>
      <c r="BH1505" s="29" t="str">
        <f t="shared" si="404"/>
        <v>Ongoing</v>
      </c>
      <c r="BI1505" s="16"/>
    </row>
    <row r="1506" spans="1:61" ht="17.100000000000001" customHeight="1">
      <c r="A1506" s="16" t="s">
        <v>495</v>
      </c>
      <c r="B1506" s="16" t="s">
        <v>5144</v>
      </c>
      <c r="C1506" s="16" t="s">
        <v>5145</v>
      </c>
      <c r="D1506" s="16" t="s">
        <v>5146</v>
      </c>
      <c r="E1506" s="18">
        <v>44496</v>
      </c>
      <c r="F1506" s="16" t="s">
        <v>499</v>
      </c>
      <c r="G1506" s="16" t="s">
        <v>115</v>
      </c>
      <c r="H1506" s="16" t="s">
        <v>101</v>
      </c>
      <c r="I1506" s="16" t="s">
        <v>67</v>
      </c>
      <c r="J1506" s="16" t="s">
        <v>83</v>
      </c>
      <c r="K1506" s="16" t="s">
        <v>69</v>
      </c>
      <c r="L1506" s="16" t="s">
        <v>85</v>
      </c>
      <c r="M1506" s="19">
        <v>375000</v>
      </c>
      <c r="N1506" s="19">
        <v>375000</v>
      </c>
      <c r="O1506" s="20" t="s">
        <v>5147</v>
      </c>
      <c r="P1506" s="21">
        <v>2100155041167</v>
      </c>
      <c r="Q1506" s="20" t="s">
        <v>87</v>
      </c>
      <c r="R1506" s="16" t="str">
        <f t="shared" si="394"/>
        <v>ADF Including TSF</v>
      </c>
      <c r="S1506" s="16" t="str">
        <f t="shared" si="392"/>
        <v>I</v>
      </c>
      <c r="T1506" s="32" t="str">
        <f t="shared" si="408"/>
        <v>ADF Countries</v>
      </c>
      <c r="U1506" s="16" t="str">
        <f t="shared" si="395"/>
        <v>Transition States</v>
      </c>
      <c r="V1506" s="22" t="str">
        <f>IF(ISNUMBER(MATCH(A1506, {"Gabon","Sudan","Niger","Mali","Burkina Faso","Guinea"}, 0)), "De Facto Countries", "Non-De Facto Countries")</f>
        <v>Non-De Facto Countries</v>
      </c>
      <c r="W1506" s="32" t="str">
        <f t="shared" si="406"/>
        <v>South</v>
      </c>
      <c r="X1506" s="32" t="str">
        <f t="shared" si="407"/>
        <v>Social</v>
      </c>
      <c r="Y1506" s="52"/>
      <c r="Z1506" s="52"/>
      <c r="AA1506" s="52"/>
      <c r="AB1506" s="52"/>
      <c r="AC1506" s="23">
        <f>Table2[[#This Row],[Approved Amount_UA Equivalent]]</f>
        <v>375000</v>
      </c>
      <c r="AD1506" s="52">
        <f>SUM(Table2[[#This Row],[Feed Africa ]:[Improve Quality Of Life ]])</f>
        <v>375000</v>
      </c>
      <c r="AE1506" s="32" t="b">
        <f>Table2[[#This Row],[Total HI5]]=Table2[[#This Row],[Approved Amount_UA Equivalent]]</f>
        <v>1</v>
      </c>
      <c r="AF1506" s="56">
        <v>40</v>
      </c>
      <c r="AG1506" s="35" t="str">
        <f t="shared" si="396"/>
        <v>ISP and Investment Project</v>
      </c>
      <c r="AH1506" s="56" t="e">
        <f>VLOOKUP(Table2[[#This Row],[SAP Code]],[25]DATA!$A:$G,7,FALSE)</f>
        <v>#N/A</v>
      </c>
      <c r="AI1506" s="35" t="str">
        <f t="shared" si="397"/>
        <v>Other Investment</v>
      </c>
      <c r="AJ1506" s="25" t="s">
        <v>73</v>
      </c>
      <c r="AK1506" s="25" t="s">
        <v>115</v>
      </c>
      <c r="AL1506" s="23" t="str" cm="1">
        <f t="array" ref="AL1506">_xlfn.SWITCH(AK1506,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06" s="26">
        <v>1</v>
      </c>
      <c r="AN1506" s="25" t="str">
        <f t="shared" si="405"/>
        <v>Sovereign</v>
      </c>
      <c r="AO1506" s="27">
        <v>0.5</v>
      </c>
      <c r="AP1506" s="23">
        <f>Table2[[#This Row],[Approved Amount_UA Equivalent]]/1000000</f>
        <v>0.375</v>
      </c>
      <c r="AQ1506" s="19">
        <f t="shared" si="398"/>
        <v>0.49906499999999998</v>
      </c>
      <c r="AR1506" s="23" t="str">
        <f t="shared" si="399"/>
        <v>1-10</v>
      </c>
      <c r="AS1506" s="23" t="str">
        <f t="shared" si="400"/>
        <v>1-20</v>
      </c>
      <c r="AT1506" s="23" t="str">
        <f t="shared" si="401"/>
        <v>1-40</v>
      </c>
      <c r="AU1506" s="23" t="str">
        <f t="shared" si="402"/>
        <v>&lt;1-50 Mn</v>
      </c>
      <c r="AV1506" s="23">
        <f>Table2[[#This Row],[Amount]]</f>
        <v>375000</v>
      </c>
      <c r="AW1506" s="23" t="str">
        <f t="shared" si="403"/>
        <v>Oct 2021</v>
      </c>
      <c r="AX1506" s="28">
        <f>IFERROR(VLOOKUP(Table2[[#This Row],[SAP Code]],[26]_16!A:B,2,FALSE),0)</f>
        <v>0</v>
      </c>
      <c r="AY1506" s="28">
        <f>IFERROR(VLOOKUP(Table2[[#This Row],[SAP Code]],[26]_16!D:E,2,FALSE)/ 1000000, 0)</f>
        <v>0</v>
      </c>
      <c r="AZ1506" s="28">
        <f>IFERROR(VLOOKUP(Table2[[#This Row],[SAP Code]],[26]_16!G:H,2,FALSE)/ 1000000, 0)</f>
        <v>0</v>
      </c>
      <c r="BA1506" s="28">
        <f>IFERROR(VLOOKUP(Table2[[#This Row],[SAP Code]],[26]_16!J:K,2,FALSE)/ 1000000, 0)</f>
        <v>0</v>
      </c>
      <c r="BB1506" s="28">
        <f>IFERROR(VLOOKUP(Table2[[#This Row],[SAP Code]],[26]_16!M:N,2,FALSE)/ 1000000, 0)</f>
        <v>0</v>
      </c>
      <c r="BC1506" s="28">
        <f>IFERROR(VLOOKUP(Table2[[#This Row],[SAP Code]],[26]_16!P:Q,2,FALSE),0)</f>
        <v>0</v>
      </c>
      <c r="BD1506" s="28">
        <f>IFERROR(VLOOKUP(Table2[[#This Row],[SAP Code]],[26]_16!S:T,2,FALSE),0)</f>
        <v>0</v>
      </c>
      <c r="BE1506" s="28">
        <f>IFERROR(VLOOKUP(Table2[[#This Row],[SAP Code]],[26]_16!V:W,2,FALSE)/ 1000000, 0)</f>
        <v>0.70309555000000001</v>
      </c>
      <c r="BF1506" s="28">
        <f>IFERROR(VLOOKUP(Table2[[#This Row],[SAP Code]],[26]_16!Y:Z,2,FALSE)/ 1000000, 0)</f>
        <v>8.9438000000000004E-2</v>
      </c>
      <c r="BG1506" s="28" t="str">
        <f>IFERROR(VLOOKUP(Table2[[#This Row],[SAP Code]],[26]port!$A:$AD,30,FALSE),"unknown")</f>
        <v>OnGo</v>
      </c>
      <c r="BH1506" s="29" t="str">
        <f t="shared" si="404"/>
        <v>Ongoing</v>
      </c>
      <c r="BI1506" s="16"/>
    </row>
    <row r="1507" spans="1:61" ht="17.100000000000001" customHeight="1">
      <c r="A1507" s="16" t="s">
        <v>495</v>
      </c>
      <c r="B1507" s="16" t="s">
        <v>5144</v>
      </c>
      <c r="C1507" s="16" t="s">
        <v>5148</v>
      </c>
      <c r="D1507" s="16" t="s">
        <v>5146</v>
      </c>
      <c r="E1507" s="18">
        <v>44496</v>
      </c>
      <c r="F1507" s="16" t="s">
        <v>499</v>
      </c>
      <c r="G1507" s="16" t="s">
        <v>115</v>
      </c>
      <c r="H1507" s="16" t="s">
        <v>101</v>
      </c>
      <c r="I1507" s="16" t="s">
        <v>67</v>
      </c>
      <c r="J1507" s="16" t="s">
        <v>83</v>
      </c>
      <c r="K1507" s="16" t="s">
        <v>69</v>
      </c>
      <c r="L1507" s="16" t="s">
        <v>85</v>
      </c>
      <c r="M1507" s="19">
        <v>2125000</v>
      </c>
      <c r="N1507" s="19">
        <v>2125000</v>
      </c>
      <c r="O1507" s="20" t="s">
        <v>5147</v>
      </c>
      <c r="P1507" s="21">
        <v>2100155041166</v>
      </c>
      <c r="Q1507" s="20" t="s">
        <v>87</v>
      </c>
      <c r="R1507" s="16" t="str">
        <f t="shared" si="394"/>
        <v>ADF Including TSF</v>
      </c>
      <c r="S1507" s="16" t="str">
        <f t="shared" si="392"/>
        <v>I</v>
      </c>
      <c r="T1507" s="32" t="str">
        <f t="shared" si="408"/>
        <v>ADF Countries</v>
      </c>
      <c r="U1507" s="16" t="str">
        <f t="shared" si="395"/>
        <v>Transition States</v>
      </c>
      <c r="V1507" s="22" t="str">
        <f>IF(ISNUMBER(MATCH(A1507, {"Gabon","Sudan","Niger","Mali","Burkina Faso","Guinea"}, 0)), "De Facto Countries", "Non-De Facto Countries")</f>
        <v>Non-De Facto Countries</v>
      </c>
      <c r="W1507" s="32" t="str">
        <f t="shared" si="406"/>
        <v>South</v>
      </c>
      <c r="X1507" s="32" t="str">
        <f t="shared" si="407"/>
        <v>Social</v>
      </c>
      <c r="Y1507" s="52"/>
      <c r="Z1507" s="52"/>
      <c r="AA1507" s="52"/>
      <c r="AB1507" s="52"/>
      <c r="AC1507" s="23">
        <f>Table2[[#This Row],[Approved Amount_UA Equivalent]]</f>
        <v>2125000</v>
      </c>
      <c r="AD1507" s="52">
        <f>SUM(Table2[[#This Row],[Feed Africa ]:[Improve Quality Of Life ]])</f>
        <v>2125000</v>
      </c>
      <c r="AE1507" s="32" t="b">
        <f>Table2[[#This Row],[Total HI5]]=Table2[[#This Row],[Approved Amount_UA Equivalent]]</f>
        <v>1</v>
      </c>
      <c r="AF1507" s="56">
        <v>40</v>
      </c>
      <c r="AG1507" s="35" t="str">
        <f t="shared" si="396"/>
        <v>ISP and Investment Project</v>
      </c>
      <c r="AH1507" s="56" t="e">
        <f>VLOOKUP(Table2[[#This Row],[SAP Code]],[25]DATA!$A:$G,7,FALSE)</f>
        <v>#N/A</v>
      </c>
      <c r="AI1507" s="35" t="str">
        <f t="shared" si="397"/>
        <v>Other Investment</v>
      </c>
      <c r="AJ1507" s="25" t="s">
        <v>73</v>
      </c>
      <c r="AK1507" s="25" t="s">
        <v>115</v>
      </c>
      <c r="AL1507" s="23" t="str" cm="1">
        <f t="array" ref="AL1507">_xlfn.SWITCH(AK1507,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07" s="26">
        <v>1</v>
      </c>
      <c r="AN1507" s="25" t="str">
        <f t="shared" si="405"/>
        <v>Sovereign</v>
      </c>
      <c r="AO1507" s="27">
        <v>0.5</v>
      </c>
      <c r="AP1507" s="23">
        <f>Table2[[#This Row],[Approved Amount_UA Equivalent]]/1000000</f>
        <v>2.125</v>
      </c>
      <c r="AQ1507" s="19">
        <f t="shared" si="398"/>
        <v>2.8280349999999999</v>
      </c>
      <c r="AR1507" s="23" t="str">
        <f t="shared" si="399"/>
        <v>1-10</v>
      </c>
      <c r="AS1507" s="23" t="str">
        <f t="shared" si="400"/>
        <v>1-20</v>
      </c>
      <c r="AT1507" s="23" t="str">
        <f t="shared" si="401"/>
        <v>1-40</v>
      </c>
      <c r="AU1507" s="23" t="str">
        <f t="shared" si="402"/>
        <v>&lt;1-50 Mn</v>
      </c>
      <c r="AV1507" s="23">
        <f>Table2[[#This Row],[Amount]]</f>
        <v>2125000</v>
      </c>
      <c r="AW1507" s="23" t="str">
        <f t="shared" si="403"/>
        <v>Oct 2021</v>
      </c>
      <c r="AX1507" s="28">
        <f>IFERROR(VLOOKUP(Table2[[#This Row],[SAP Code]],[26]_16!A:B,2,FALSE),0)</f>
        <v>0</v>
      </c>
      <c r="AY1507" s="28">
        <f>IFERROR(VLOOKUP(Table2[[#This Row],[SAP Code]],[26]_16!D:E,2,FALSE)/ 1000000, 0)</f>
        <v>0</v>
      </c>
      <c r="AZ1507" s="28">
        <f>IFERROR(VLOOKUP(Table2[[#This Row],[SAP Code]],[26]_16!G:H,2,FALSE)/ 1000000, 0)</f>
        <v>0</v>
      </c>
      <c r="BA1507" s="28">
        <f>IFERROR(VLOOKUP(Table2[[#This Row],[SAP Code]],[26]_16!J:K,2,FALSE)/ 1000000, 0)</f>
        <v>0</v>
      </c>
      <c r="BB1507" s="28">
        <f>IFERROR(VLOOKUP(Table2[[#This Row],[SAP Code]],[26]_16!M:N,2,FALSE)/ 1000000, 0)</f>
        <v>0</v>
      </c>
      <c r="BC1507" s="28">
        <f>IFERROR(VLOOKUP(Table2[[#This Row],[SAP Code]],[26]_16!P:Q,2,FALSE),0)</f>
        <v>0</v>
      </c>
      <c r="BD1507" s="28">
        <f>IFERROR(VLOOKUP(Table2[[#This Row],[SAP Code]],[26]_16!S:T,2,FALSE),0)</f>
        <v>0</v>
      </c>
      <c r="BE1507" s="28">
        <f>IFERROR(VLOOKUP(Table2[[#This Row],[SAP Code]],[26]_16!V:W,2,FALSE)/ 1000000, 0)</f>
        <v>0.70309555000000001</v>
      </c>
      <c r="BF1507" s="28">
        <f>IFERROR(VLOOKUP(Table2[[#This Row],[SAP Code]],[26]_16!Y:Z,2,FALSE)/ 1000000, 0)</f>
        <v>8.9438000000000004E-2</v>
      </c>
      <c r="BG1507" s="28" t="str">
        <f>IFERROR(VLOOKUP(Table2[[#This Row],[SAP Code]],[26]port!$A:$AD,30,FALSE),"unknown")</f>
        <v>OnGo</v>
      </c>
      <c r="BH1507" s="29" t="str">
        <f t="shared" si="404"/>
        <v>Ongoing</v>
      </c>
      <c r="BI1507" s="16"/>
    </row>
    <row r="1508" spans="1:61" ht="17.100000000000001" customHeight="1">
      <c r="A1508" s="16" t="s">
        <v>141</v>
      </c>
      <c r="B1508" s="16" t="s">
        <v>4682</v>
      </c>
      <c r="C1508" s="16" t="s">
        <v>5149</v>
      </c>
      <c r="D1508" s="16" t="s">
        <v>5150</v>
      </c>
      <c r="E1508" s="18">
        <v>44497</v>
      </c>
      <c r="F1508" s="16" t="s">
        <v>4685</v>
      </c>
      <c r="G1508" s="16" t="s">
        <v>1997</v>
      </c>
      <c r="H1508" s="37" t="s">
        <v>213</v>
      </c>
      <c r="I1508" s="16" t="s">
        <v>82</v>
      </c>
      <c r="J1508" s="16" t="s">
        <v>1998</v>
      </c>
      <c r="K1508" s="16" t="s">
        <v>5151</v>
      </c>
      <c r="L1508" s="16" t="s">
        <v>70</v>
      </c>
      <c r="M1508" s="19">
        <v>5000000</v>
      </c>
      <c r="N1508" s="19">
        <v>3548943.4795261449</v>
      </c>
      <c r="O1508" s="20" t="s">
        <v>4687</v>
      </c>
      <c r="P1508" s="21" t="s">
        <v>243</v>
      </c>
      <c r="Q1508" s="20" t="s">
        <v>72</v>
      </c>
      <c r="R1508" s="16" t="str">
        <f t="shared" si="394"/>
        <v>SEFA</v>
      </c>
      <c r="S1508" s="16" t="str">
        <f t="shared" si="392"/>
        <v>F</v>
      </c>
      <c r="T1508" s="16" t="str">
        <f t="shared" si="408"/>
        <v>Multinational</v>
      </c>
      <c r="U1508" s="16" t="str">
        <f t="shared" si="395"/>
        <v>Multinational</v>
      </c>
      <c r="V1508" s="22" t="str">
        <f>IF(ISNUMBER(MATCH(A1508, {"Gabon","Sudan","Niger","Mali","Burkina Faso","Guinea"}, 0)), "De Facto Countries", "Non-De Facto Countries")</f>
        <v>Non-De Facto Countries</v>
      </c>
      <c r="W1508" s="16" t="str">
        <f t="shared" si="406"/>
        <v>Multi</v>
      </c>
      <c r="X1508" s="16" t="str">
        <f t="shared" si="407"/>
        <v>Power</v>
      </c>
      <c r="Y1508" s="23"/>
      <c r="Z1508" s="23">
        <f>Table2[[#This Row],[Approved Amount_UA Equivalent]]</f>
        <v>3548943.4795261449</v>
      </c>
      <c r="AD1508" s="23">
        <f>SUM(Table2[[#This Row],[Feed Africa ]:[Improve Quality Of Life ]])</f>
        <v>3548943.4795261449</v>
      </c>
      <c r="AE1508" s="16" t="b">
        <f>Table2[[#This Row],[Total HI5]]=Table2[[#This Row],[Approved Amount_UA Equivalent]]</f>
        <v>1</v>
      </c>
      <c r="AF1508" s="24">
        <v>41</v>
      </c>
      <c r="AG1508" s="20" t="str">
        <f t="shared" si="396"/>
        <v>ISP and Investment Project</v>
      </c>
      <c r="AH1508" s="24" t="e">
        <f>VLOOKUP(Table2[[#This Row],[SAP Code]],[25]DATA!$A:$G,7,FALSE)</f>
        <v>#N/A</v>
      </c>
      <c r="AI1508" s="20" t="str">
        <f t="shared" si="397"/>
        <v>Infrastructure</v>
      </c>
      <c r="AJ1508" s="25" t="s">
        <v>89</v>
      </c>
      <c r="AK1508" s="25" t="s">
        <v>1997</v>
      </c>
      <c r="AL1508" s="23" t="str" cm="1">
        <f t="array" ref="AL1508">_xlfn.SWITCH(AK1508,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508" s="26">
        <v>1</v>
      </c>
      <c r="AN1508" s="25" t="str">
        <f t="shared" si="405"/>
        <v>Sovereign</v>
      </c>
      <c r="AO1508" s="27">
        <v>1</v>
      </c>
      <c r="AP1508" s="23">
        <f>Table2[[#This Row],[Approved Amount_UA Equivalent]]/1000000</f>
        <v>3.548943479526145</v>
      </c>
      <c r="AQ1508" s="19">
        <f t="shared" si="398"/>
        <v>4.7230759402925742</v>
      </c>
      <c r="AR1508" s="23" t="str">
        <f t="shared" si="399"/>
        <v>1-10</v>
      </c>
      <c r="AS1508" s="23" t="str">
        <f t="shared" si="400"/>
        <v>1-20</v>
      </c>
      <c r="AT1508" s="23" t="str">
        <f t="shared" si="401"/>
        <v>1-40</v>
      </c>
      <c r="AU1508" s="23" t="str">
        <f t="shared" si="402"/>
        <v>&lt;1-50 Mn</v>
      </c>
      <c r="AV1508" s="23">
        <f>Table2[[#This Row],[Amount]]</f>
        <v>5000000</v>
      </c>
      <c r="AW1508" s="23" t="str">
        <f t="shared" si="403"/>
        <v>Oct 2021</v>
      </c>
      <c r="AX1508" s="28">
        <f>IFERROR(VLOOKUP(Table2[[#This Row],[SAP Code]],[26]_16!A:B,2,FALSE),0)</f>
        <v>0</v>
      </c>
      <c r="AY1508" s="28">
        <f>IFERROR(VLOOKUP(Table2[[#This Row],[SAP Code]],[26]_16!D:E,2,FALSE)/ 1000000, 0)</f>
        <v>0</v>
      </c>
      <c r="AZ1508" s="28">
        <f>IFERROR(VLOOKUP(Table2[[#This Row],[SAP Code]],[26]_16!G:H,2,FALSE)/ 1000000, 0)</f>
        <v>0</v>
      </c>
      <c r="BA1508" s="28">
        <f>IFERROR(VLOOKUP(Table2[[#This Row],[SAP Code]],[26]_16!J:K,2,FALSE)/ 1000000, 0)</f>
        <v>0</v>
      </c>
      <c r="BB1508" s="28">
        <f>IFERROR(VLOOKUP(Table2[[#This Row],[SAP Code]],[26]_16!M:N,2,FALSE)/ 1000000, 0)</f>
        <v>0</v>
      </c>
      <c r="BC1508" s="28">
        <f>IFERROR(VLOOKUP(Table2[[#This Row],[SAP Code]],[26]_16!P:Q,2,FALSE),0)</f>
        <v>0</v>
      </c>
      <c r="BD1508" s="28">
        <f>IFERROR(VLOOKUP(Table2[[#This Row],[SAP Code]],[26]_16!S:T,2,FALSE),0)</f>
        <v>0</v>
      </c>
      <c r="BE1508" s="28">
        <f>IFERROR(VLOOKUP(Table2[[#This Row],[SAP Code]],[26]_16!V:W,2,FALSE)/ 1000000, 0)</f>
        <v>0</v>
      </c>
      <c r="BF1508" s="28">
        <f>IFERROR(VLOOKUP(Table2[[#This Row],[SAP Code]],[26]_16!Y:Z,2,FALSE)/ 1000000, 0)</f>
        <v>0</v>
      </c>
      <c r="BG1508" s="28" t="str">
        <f>IFERROR(VLOOKUP(Table2[[#This Row],[SAP Code]],[26]port!$A:$AD,30,FALSE),"unknown")</f>
        <v>TERM</v>
      </c>
      <c r="BH1508" s="29" t="str">
        <f t="shared" si="404"/>
        <v>Number of operations Cancelled before completion</v>
      </c>
      <c r="BI1508" s="16"/>
    </row>
    <row r="1509" spans="1:61" ht="17.100000000000001" customHeight="1">
      <c r="A1509" s="16" t="s">
        <v>872</v>
      </c>
      <c r="B1509" s="16" t="s">
        <v>3751</v>
      </c>
      <c r="C1509" s="16" t="s">
        <v>5152</v>
      </c>
      <c r="D1509" s="16" t="s">
        <v>5153</v>
      </c>
      <c r="E1509" s="18">
        <v>44498</v>
      </c>
      <c r="F1509" s="16" t="s">
        <v>876</v>
      </c>
      <c r="G1509" s="16" t="s">
        <v>126</v>
      </c>
      <c r="H1509" s="16" t="s">
        <v>81</v>
      </c>
      <c r="I1509" s="16" t="s">
        <v>123</v>
      </c>
      <c r="J1509" s="16" t="s">
        <v>83</v>
      </c>
      <c r="K1509" s="16" t="s">
        <v>2553</v>
      </c>
      <c r="L1509" s="16" t="s">
        <v>85</v>
      </c>
      <c r="M1509" s="19">
        <v>7500000</v>
      </c>
      <c r="N1509" s="19">
        <v>7500000</v>
      </c>
      <c r="O1509" s="20" t="s">
        <v>5154</v>
      </c>
      <c r="P1509" s="21">
        <v>2100155041117</v>
      </c>
      <c r="Q1509" s="20" t="s">
        <v>72</v>
      </c>
      <c r="R1509" s="16" t="str">
        <f t="shared" si="394"/>
        <v>ADF Including TSF</v>
      </c>
      <c r="S1509" s="16" t="str">
        <f t="shared" si="392"/>
        <v>E</v>
      </c>
      <c r="T1509" s="16" t="str">
        <f t="shared" si="408"/>
        <v>ADF Countries</v>
      </c>
      <c r="U1509" s="16" t="str">
        <f t="shared" si="395"/>
        <v>Transition States</v>
      </c>
      <c r="V1509" s="22" t="str">
        <f>IF(ISNUMBER(MATCH(A1509, {"Gabon","Sudan","Niger","Mali","Burkina Faso","Guinea"}, 0)), "De Facto Countries", "Non-De Facto Countries")</f>
        <v>Non-De Facto Countries</v>
      </c>
      <c r="W1509" s="16" t="str">
        <f t="shared" si="406"/>
        <v>East</v>
      </c>
      <c r="X1509" s="16" t="str">
        <f t="shared" si="407"/>
        <v>WASH Sector</v>
      </c>
      <c r="Y1509" s="23">
        <f>Table2[[#This Row],[Approved Amount_UA Equivalent]]*0.03</f>
        <v>225000</v>
      </c>
      <c r="Z1509" s="23">
        <f>Table2[[#This Row],[Approved Amount_UA Equivalent]]*0.01</f>
        <v>75000</v>
      </c>
      <c r="AC1509" s="23">
        <f>Table2[[#This Row],[Approved Amount_UA Equivalent]]*0.96</f>
        <v>7200000</v>
      </c>
      <c r="AD1509" s="23">
        <f>SUM(Table2[[#This Row],[Feed Africa ]:[Improve Quality Of Life ]])</f>
        <v>7500000</v>
      </c>
      <c r="AE1509" s="16" t="b">
        <f>Table2[[#This Row],[Total HI5]]=Table2[[#This Row],[Approved Amount_UA Equivalent]]</f>
        <v>1</v>
      </c>
      <c r="AF1509" s="24">
        <v>41</v>
      </c>
      <c r="AG1509" s="20" t="str">
        <f t="shared" si="396"/>
        <v>ISP and Investment Project</v>
      </c>
      <c r="AH1509" s="24" t="e">
        <f>VLOOKUP(Table2[[#This Row],[SAP Code]],[25]DATA!$A:$G,7,FALSE)</f>
        <v>#N/A</v>
      </c>
      <c r="AI1509" s="20" t="str">
        <f t="shared" si="397"/>
        <v>Infrastructure</v>
      </c>
      <c r="AJ1509" s="25" t="s">
        <v>89</v>
      </c>
      <c r="AK1509" s="25" t="s">
        <v>126</v>
      </c>
      <c r="AL1509" s="23" t="str" cm="1">
        <f t="array" ref="AL1509">_xlfn.SWITCH(AK1509,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09" s="26">
        <v>1</v>
      </c>
      <c r="AN1509" s="25" t="str">
        <f t="shared" si="405"/>
        <v>Sovereign</v>
      </c>
      <c r="AO1509" s="27">
        <v>1</v>
      </c>
      <c r="AP1509" s="23">
        <f>Table2[[#This Row],[Approved Amount_UA Equivalent]]/1000000</f>
        <v>7.5</v>
      </c>
      <c r="AQ1509" s="19">
        <f t="shared" si="398"/>
        <v>9.9812999999999992</v>
      </c>
      <c r="AR1509" s="23" t="str">
        <f t="shared" si="399"/>
        <v>1-10</v>
      </c>
      <c r="AS1509" s="23" t="str">
        <f t="shared" si="400"/>
        <v>1-20</v>
      </c>
      <c r="AT1509" s="23" t="str">
        <f t="shared" si="401"/>
        <v>1-40</v>
      </c>
      <c r="AU1509" s="23" t="str">
        <f t="shared" si="402"/>
        <v>&lt;1-50 Mn</v>
      </c>
      <c r="AV1509" s="23">
        <f>Table2[[#This Row],[Amount]]</f>
        <v>7500000</v>
      </c>
      <c r="AW1509" s="23" t="str">
        <f t="shared" si="403"/>
        <v>Oct 2021</v>
      </c>
      <c r="AX1509" s="28">
        <f>IFERROR(VLOOKUP(Table2[[#This Row],[SAP Code]],[26]_16!A:B,2,FALSE),0)</f>
        <v>0</v>
      </c>
      <c r="AY1509" s="28">
        <f>IFERROR(VLOOKUP(Table2[[#This Row],[SAP Code]],[26]_16!D:E,2,FALSE)/ 1000000, 0)</f>
        <v>0</v>
      </c>
      <c r="AZ1509" s="28">
        <f>IFERROR(VLOOKUP(Table2[[#This Row],[SAP Code]],[26]_16!G:H,2,FALSE)/ 1000000, 0)</f>
        <v>0</v>
      </c>
      <c r="BA1509" s="28">
        <f>IFERROR(VLOOKUP(Table2[[#This Row],[SAP Code]],[26]_16!J:K,2,FALSE)/ 1000000, 0)</f>
        <v>0</v>
      </c>
      <c r="BB1509" s="28">
        <f>IFERROR(VLOOKUP(Table2[[#This Row],[SAP Code]],[26]_16!M:N,2,FALSE)/ 1000000, 0)</f>
        <v>0</v>
      </c>
      <c r="BC1509" s="28">
        <f>IFERROR(VLOOKUP(Table2[[#This Row],[SAP Code]],[26]_16!P:Q,2,FALSE),0)</f>
        <v>0</v>
      </c>
      <c r="BD1509" s="28">
        <f>IFERROR(VLOOKUP(Table2[[#This Row],[SAP Code]],[26]_16!S:T,2,FALSE),0)</f>
        <v>0</v>
      </c>
      <c r="BE1509" s="28">
        <f>IFERROR(VLOOKUP(Table2[[#This Row],[SAP Code]],[26]_16!V:W,2,FALSE)/ 1000000, 0)</f>
        <v>0.36284207000000002</v>
      </c>
      <c r="BF1509" s="28">
        <f>IFERROR(VLOOKUP(Table2[[#This Row],[SAP Code]],[26]_16!Y:Z,2,FALSE)/ 1000000, 0)</f>
        <v>0.44839698</v>
      </c>
      <c r="BG1509" s="28" t="str">
        <f>IFERROR(VLOOKUP(Table2[[#This Row],[SAP Code]],[26]port!$A:$AD,30,FALSE),"unknown")</f>
        <v>OnGo</v>
      </c>
      <c r="BH1509" s="29" t="str">
        <f t="shared" si="404"/>
        <v>Ongoing</v>
      </c>
      <c r="BI1509" s="16"/>
    </row>
    <row r="1510" spans="1:61" ht="17.100000000000001" customHeight="1">
      <c r="A1510" s="16" t="s">
        <v>316</v>
      </c>
      <c r="B1510" s="16" t="s">
        <v>5155</v>
      </c>
      <c r="C1510" s="16" t="s">
        <v>5156</v>
      </c>
      <c r="D1510" s="16" t="s">
        <v>5157</v>
      </c>
      <c r="E1510" s="18">
        <v>44502</v>
      </c>
      <c r="F1510" s="16" t="s">
        <v>5137</v>
      </c>
      <c r="G1510" s="16" t="s">
        <v>4789</v>
      </c>
      <c r="H1510" s="16" t="s">
        <v>132</v>
      </c>
      <c r="I1510" s="16" t="s">
        <v>155</v>
      </c>
      <c r="J1510" s="16" t="s">
        <v>5034</v>
      </c>
      <c r="K1510" s="16" t="s">
        <v>69</v>
      </c>
      <c r="L1510" s="16" t="s">
        <v>70</v>
      </c>
      <c r="M1510" s="19">
        <v>1500000</v>
      </c>
      <c r="N1510" s="19">
        <v>1059786.0645197756</v>
      </c>
      <c r="O1510" s="20" t="s">
        <v>5158</v>
      </c>
      <c r="P1510" s="21" t="s">
        <v>243</v>
      </c>
      <c r="Q1510" s="20" t="s">
        <v>72</v>
      </c>
      <c r="R1510" s="16" t="str">
        <f t="shared" si="394"/>
        <v>OTHERS</v>
      </c>
      <c r="S1510" s="16" t="str">
        <f t="shared" si="392"/>
        <v>A</v>
      </c>
      <c r="T1510" s="16" t="str">
        <f t="shared" si="408"/>
        <v>Blend Countries</v>
      </c>
      <c r="U1510" s="16" t="str">
        <f t="shared" si="395"/>
        <v>Non-Transition States</v>
      </c>
      <c r="V1510" s="22" t="str">
        <f>IF(ISNUMBER(MATCH(A1510, {"Gabon","Sudan","Niger","Mali","Burkina Faso","Guinea"}, 0)), "De Facto Countries", "Non-De Facto Countries")</f>
        <v>Non-De Facto Countries</v>
      </c>
      <c r="W1510" s="16" t="str">
        <f t="shared" si="406"/>
        <v>West</v>
      </c>
      <c r="X1510" s="16" t="str">
        <f t="shared" si="407"/>
        <v>Agriculture</v>
      </c>
      <c r="Y1510" s="23">
        <f>Table2[[#This Row],[Approved Amount_UA Equivalent]]</f>
        <v>1059786.0645197756</v>
      </c>
      <c r="AD1510" s="23">
        <f>SUM(Table2[[#This Row],[Feed Africa ]:[Improve Quality Of Life ]])</f>
        <v>1059786.0645197756</v>
      </c>
      <c r="AE1510" s="16" t="b">
        <f>Table2[[#This Row],[Total HI5]]=Table2[[#This Row],[Approved Amount_UA Equivalent]]</f>
        <v>1</v>
      </c>
      <c r="AF1510" s="24">
        <v>43</v>
      </c>
      <c r="AG1510" s="20" t="str">
        <f t="shared" si="396"/>
        <v>Technical Assistance &amp; Study</v>
      </c>
      <c r="AH1510" s="24" t="e">
        <f>VLOOKUP(Table2[[#This Row],[SAP Code]],[25]DATA!$A:$G,7,FALSE)</f>
        <v>#N/A</v>
      </c>
      <c r="AI1510" s="20" t="str">
        <f t="shared" si="397"/>
        <v>Other Investment</v>
      </c>
      <c r="AJ1510" s="25" t="s">
        <v>157</v>
      </c>
      <c r="AK1510" s="25" t="s">
        <v>4789</v>
      </c>
      <c r="AL1510" s="23" t="str" cm="1">
        <f t="array" ref="AL1510">_xlfn.SWITCH(AK1510,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10" s="26">
        <v>1</v>
      </c>
      <c r="AN1510" s="25" t="str">
        <f t="shared" si="405"/>
        <v>Sovereign</v>
      </c>
      <c r="AO1510" s="27">
        <v>1</v>
      </c>
      <c r="AP1510" s="23">
        <f>Table2[[#This Row],[Approved Amount_UA Equivalent]]/1000000</f>
        <v>1.0597860645197756</v>
      </c>
      <c r="AQ1510" s="19">
        <f t="shared" si="398"/>
        <v>1.4104056861054981</v>
      </c>
      <c r="AR1510" s="23" t="str">
        <f t="shared" si="399"/>
        <v>1-10</v>
      </c>
      <c r="AS1510" s="23" t="str">
        <f t="shared" si="400"/>
        <v>1-20</v>
      </c>
      <c r="AT1510" s="23" t="str">
        <f t="shared" si="401"/>
        <v>1-40</v>
      </c>
      <c r="AU1510" s="23" t="str">
        <f t="shared" si="402"/>
        <v>&lt;1-50 Mn</v>
      </c>
      <c r="AV1510" s="23">
        <f>Table2[[#This Row],[Amount]]</f>
        <v>1500000</v>
      </c>
      <c r="AW1510" s="23" t="str">
        <f t="shared" si="403"/>
        <v>Nov 2021</v>
      </c>
      <c r="AX1510" s="28">
        <f>IFERROR(VLOOKUP(Table2[[#This Row],[SAP Code]],[26]_16!A:B,2,FALSE),0)</f>
        <v>0</v>
      </c>
      <c r="AY1510" s="28">
        <f>IFERROR(VLOOKUP(Table2[[#This Row],[SAP Code]],[26]_16!D:E,2,FALSE)/ 1000000, 0)</f>
        <v>0</v>
      </c>
      <c r="AZ1510" s="28">
        <f>IFERROR(VLOOKUP(Table2[[#This Row],[SAP Code]],[26]_16!G:H,2,FALSE)/ 1000000, 0)</f>
        <v>0</v>
      </c>
      <c r="BA1510" s="28">
        <f>IFERROR(VLOOKUP(Table2[[#This Row],[SAP Code]],[26]_16!J:K,2,FALSE)/ 1000000, 0)</f>
        <v>0</v>
      </c>
      <c r="BB1510" s="28">
        <f>IFERROR(VLOOKUP(Table2[[#This Row],[SAP Code]],[26]_16!M:N,2,FALSE)/ 1000000, 0)</f>
        <v>0</v>
      </c>
      <c r="BC1510" s="28">
        <f>IFERROR(VLOOKUP(Table2[[#This Row],[SAP Code]],[26]_16!P:Q,2,FALSE),0)</f>
        <v>0</v>
      </c>
      <c r="BD1510" s="28">
        <f>IFERROR(VLOOKUP(Table2[[#This Row],[SAP Code]],[26]_16!S:T,2,FALSE),0)</f>
        <v>0</v>
      </c>
      <c r="BE1510" s="28">
        <f>IFERROR(VLOOKUP(Table2[[#This Row],[SAP Code]],[26]_16!V:W,2,FALSE)/ 1000000, 0)</f>
        <v>0</v>
      </c>
      <c r="BF1510" s="28">
        <f>IFERROR(VLOOKUP(Table2[[#This Row],[SAP Code]],[26]_16!Y:Z,2,FALSE)/ 1000000, 0)</f>
        <v>0</v>
      </c>
      <c r="BG1510" s="28" t="str">
        <f>IFERROR(VLOOKUP(Table2[[#This Row],[SAP Code]],[26]port!$A:$AD,30,FALSE),"unknown")</f>
        <v>unknown</v>
      </c>
      <c r="BH1510" s="29" t="str">
        <f t="shared" si="404"/>
        <v>Unknown</v>
      </c>
      <c r="BI1510" s="16"/>
    </row>
    <row r="1511" spans="1:61" ht="17.100000000000001" customHeight="1">
      <c r="A1511" s="16" t="s">
        <v>141</v>
      </c>
      <c r="B1511" s="16" t="s">
        <v>5159</v>
      </c>
      <c r="C1511" s="16" t="s">
        <v>5160</v>
      </c>
      <c r="D1511" s="16" t="s">
        <v>5161</v>
      </c>
      <c r="E1511" s="18">
        <v>44510</v>
      </c>
      <c r="F1511" s="16" t="s">
        <v>1973</v>
      </c>
      <c r="G1511" s="16" t="s">
        <v>107</v>
      </c>
      <c r="H1511" s="16" t="s">
        <v>101</v>
      </c>
      <c r="I1511" s="16" t="s">
        <v>155</v>
      </c>
      <c r="J1511" s="16" t="s">
        <v>103</v>
      </c>
      <c r="K1511" s="16" t="s">
        <v>5162</v>
      </c>
      <c r="L1511" s="16" t="s">
        <v>70</v>
      </c>
      <c r="M1511" s="19">
        <v>60000000</v>
      </c>
      <c r="N1511" s="19">
        <v>42391442.580791019</v>
      </c>
      <c r="O1511" s="20" t="s">
        <v>5163</v>
      </c>
      <c r="P1511" s="21">
        <v>2000130021430</v>
      </c>
      <c r="Q1511" s="20" t="s">
        <v>87</v>
      </c>
      <c r="R1511" s="16" t="str">
        <f t="shared" si="394"/>
        <v>ADB Private</v>
      </c>
      <c r="S1511" s="16" t="str">
        <f t="shared" si="392"/>
        <v>A</v>
      </c>
      <c r="T1511" s="16" t="str">
        <f t="shared" si="408"/>
        <v>Multinational</v>
      </c>
      <c r="U1511" s="16" t="str">
        <f t="shared" si="395"/>
        <v>Multinational</v>
      </c>
      <c r="V1511" s="22" t="str">
        <f>IF(ISNUMBER(MATCH(A1511, {"Gabon","Sudan","Niger","Mali","Burkina Faso","Guinea"}, 0)), "De Facto Countries", "Non-De Facto Countries")</f>
        <v>Non-De Facto Countries</v>
      </c>
      <c r="W1511" s="16" t="str">
        <f t="shared" si="406"/>
        <v>Multi</v>
      </c>
      <c r="X1511" s="16" t="str">
        <f t="shared" si="407"/>
        <v>Agriculture</v>
      </c>
      <c r="Y1511" s="23">
        <f>Table2[[#This Row],[Approved Amount_UA Equivalent]]</f>
        <v>42391442.580791019</v>
      </c>
      <c r="AD1511" s="23">
        <f>SUM(Table2[[#This Row],[Feed Africa ]:[Improve Quality Of Life ]])</f>
        <v>42391442.580791019</v>
      </c>
      <c r="AE1511" s="16" t="b">
        <f>Table2[[#This Row],[Total HI5]]=Table2[[#This Row],[Approved Amount_UA Equivalent]]</f>
        <v>1</v>
      </c>
      <c r="AF1511" s="24">
        <v>10</v>
      </c>
      <c r="AG1511" s="20" t="str">
        <f t="shared" si="396"/>
        <v>Investment Project</v>
      </c>
      <c r="AH1511" s="24" t="e">
        <f>VLOOKUP(Table2[[#This Row],[SAP Code]],[25]DATA!$A:$G,7,FALSE)</f>
        <v>#N/A</v>
      </c>
      <c r="AI1511" s="20" t="str">
        <f t="shared" si="397"/>
        <v>Infrastructure</v>
      </c>
      <c r="AJ1511" s="25" t="s">
        <v>157</v>
      </c>
      <c r="AK1511" s="25" t="s">
        <v>107</v>
      </c>
      <c r="AL1511" s="23" t="str" cm="1">
        <f t="array" ref="AL1511">_xlfn.SWITCH(AK1511,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11" s="26">
        <v>2</v>
      </c>
      <c r="AN1511" s="25" t="str">
        <f t="shared" si="405"/>
        <v>Non-Sovereign</v>
      </c>
      <c r="AO1511" s="27">
        <v>0.5</v>
      </c>
      <c r="AP1511" s="23">
        <f>Table2[[#This Row],[Approved Amount_UA Equivalent]]/1000000</f>
        <v>42.391442580791022</v>
      </c>
      <c r="AQ1511" s="19">
        <f t="shared" si="398"/>
        <v>56.416227444219921</v>
      </c>
      <c r="AR1511" s="23" t="str">
        <f t="shared" si="399"/>
        <v>41-50</v>
      </c>
      <c r="AS1511" s="23" t="str">
        <f t="shared" si="400"/>
        <v>41-60</v>
      </c>
      <c r="AT1511" s="23" t="str">
        <f t="shared" si="401"/>
        <v>41-80</v>
      </c>
      <c r="AU1511" s="23" t="str">
        <f t="shared" si="402"/>
        <v>&lt;1-50 Mn</v>
      </c>
      <c r="AV1511" s="23">
        <f>Table2[[#This Row],[Amount]]</f>
        <v>60000000</v>
      </c>
      <c r="AW1511" s="23" t="str">
        <f t="shared" si="403"/>
        <v>Nov 2021</v>
      </c>
      <c r="AX1511" s="28">
        <f>IFERROR(VLOOKUP(Table2[[#This Row],[SAP Code]],[26]_16!A:B,2,FALSE),0)</f>
        <v>0</v>
      </c>
      <c r="AY1511" s="28">
        <f>IFERROR(VLOOKUP(Table2[[#This Row],[SAP Code]],[26]_16!D:E,2,FALSE)/ 1000000, 0)</f>
        <v>0</v>
      </c>
      <c r="AZ1511" s="28">
        <f>IFERROR(VLOOKUP(Table2[[#This Row],[SAP Code]],[26]_16!G:H,2,FALSE)/ 1000000, 0)</f>
        <v>0</v>
      </c>
      <c r="BA1511" s="28">
        <f>IFERROR(VLOOKUP(Table2[[#This Row],[SAP Code]],[26]_16!J:K,2,FALSE)/ 1000000, 0)</f>
        <v>0</v>
      </c>
      <c r="BB1511" s="28">
        <f>IFERROR(VLOOKUP(Table2[[#This Row],[SAP Code]],[26]_16!M:N,2,FALSE)/ 1000000, 0)</f>
        <v>0</v>
      </c>
      <c r="BC1511" s="28">
        <f>IFERROR(VLOOKUP(Table2[[#This Row],[SAP Code]],[26]_16!P:Q,2,FALSE),0)</f>
        <v>0</v>
      </c>
      <c r="BD1511" s="28">
        <f>IFERROR(VLOOKUP(Table2[[#This Row],[SAP Code]],[26]_16!S:T,2,FALSE),0)</f>
        <v>0</v>
      </c>
      <c r="BE1511" s="28">
        <f>IFERROR(VLOOKUP(Table2[[#This Row],[SAP Code]],[26]_16!V:W,2,FALSE)/ 1000000, 0)</f>
        <v>0</v>
      </c>
      <c r="BF1511" s="28">
        <f>IFERROR(VLOOKUP(Table2[[#This Row],[SAP Code]],[26]_16!Y:Z,2,FALSE)/ 1000000, 0)</f>
        <v>0</v>
      </c>
      <c r="BG1511" s="28" t="str">
        <f>IFERROR(VLOOKUP(Table2[[#This Row],[SAP Code]],[26]port!$A:$AD,30,FALSE),"unknown")</f>
        <v>APVD</v>
      </c>
      <c r="BH1511" s="29" t="str">
        <f t="shared" si="404"/>
        <v>Ongoing</v>
      </c>
      <c r="BI1511" s="16"/>
    </row>
    <row r="1512" spans="1:61" ht="17.100000000000001" customHeight="1">
      <c r="A1512" s="16" t="s">
        <v>141</v>
      </c>
      <c r="B1512" s="16" t="s">
        <v>5159</v>
      </c>
      <c r="C1512" s="16" t="s">
        <v>5164</v>
      </c>
      <c r="D1512" s="16" t="s">
        <v>5161</v>
      </c>
      <c r="E1512" s="18">
        <v>44510</v>
      </c>
      <c r="F1512" s="16" t="s">
        <v>1973</v>
      </c>
      <c r="G1512" s="16" t="s">
        <v>107</v>
      </c>
      <c r="H1512" s="16" t="s">
        <v>101</v>
      </c>
      <c r="I1512" s="16" t="s">
        <v>155</v>
      </c>
      <c r="J1512" s="16" t="s">
        <v>261</v>
      </c>
      <c r="K1512" s="16" t="s">
        <v>5162</v>
      </c>
      <c r="L1512" s="16" t="s">
        <v>70</v>
      </c>
      <c r="M1512" s="19">
        <v>15000000</v>
      </c>
      <c r="N1512" s="19">
        <v>10597860.645197755</v>
      </c>
      <c r="O1512" s="20" t="s">
        <v>5163</v>
      </c>
      <c r="P1512" s="21">
        <v>5050130000551</v>
      </c>
      <c r="Q1512" s="20" t="s">
        <v>87</v>
      </c>
      <c r="R1512" s="16" t="str">
        <f t="shared" si="394"/>
        <v>AGTF</v>
      </c>
      <c r="S1512" s="16" t="str">
        <f t="shared" si="392"/>
        <v>A</v>
      </c>
      <c r="T1512" s="16" t="str">
        <f t="shared" si="408"/>
        <v>Multinational</v>
      </c>
      <c r="U1512" s="16" t="str">
        <f t="shared" si="395"/>
        <v>Multinational</v>
      </c>
      <c r="V1512" s="22" t="str">
        <f>IF(ISNUMBER(MATCH(A1512, {"Gabon","Sudan","Niger","Mali","Burkina Faso","Guinea"}, 0)), "De Facto Countries", "Non-De Facto Countries")</f>
        <v>Non-De Facto Countries</v>
      </c>
      <c r="W1512" s="16" t="str">
        <f t="shared" si="406"/>
        <v>Multi</v>
      </c>
      <c r="X1512" s="16" t="str">
        <f t="shared" si="407"/>
        <v>Agriculture</v>
      </c>
      <c r="Y1512" s="23">
        <f>Table2[[#This Row],[Approved Amount_UA Equivalent]]</f>
        <v>10597860.645197755</v>
      </c>
      <c r="AD1512" s="23">
        <f>SUM(Table2[[#This Row],[Feed Africa ]:[Improve Quality Of Life ]])</f>
        <v>10597860.645197755</v>
      </c>
      <c r="AE1512" s="16" t="b">
        <f>Table2[[#This Row],[Total HI5]]=Table2[[#This Row],[Approved Amount_UA Equivalent]]</f>
        <v>1</v>
      </c>
      <c r="AF1512" s="24">
        <v>10</v>
      </c>
      <c r="AG1512" s="20" t="str">
        <f t="shared" si="396"/>
        <v>Investment Project</v>
      </c>
      <c r="AH1512" s="24" t="e">
        <f>VLOOKUP(Table2[[#This Row],[SAP Code]],[25]DATA!$A:$G,7,FALSE)</f>
        <v>#N/A</v>
      </c>
      <c r="AI1512" s="20" t="str">
        <f t="shared" si="397"/>
        <v>Infrastructure</v>
      </c>
      <c r="AJ1512" s="25" t="s">
        <v>157</v>
      </c>
      <c r="AK1512" s="25" t="s">
        <v>107</v>
      </c>
      <c r="AL1512" s="23" t="str" cm="1">
        <f t="array" ref="AL1512">_xlfn.SWITCH(AK1512,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12" s="26">
        <v>2</v>
      </c>
      <c r="AN1512" s="25" t="str">
        <f t="shared" si="405"/>
        <v>Non-Sovereign</v>
      </c>
      <c r="AO1512" s="27">
        <v>0.5</v>
      </c>
      <c r="AP1512" s="23">
        <f>Table2[[#This Row],[Approved Amount_UA Equivalent]]/1000000</f>
        <v>10.597860645197756</v>
      </c>
      <c r="AQ1512" s="19">
        <f t="shared" si="398"/>
        <v>14.10405686105498</v>
      </c>
      <c r="AR1512" s="23" t="str">
        <f t="shared" si="399"/>
        <v>11-20</v>
      </c>
      <c r="AS1512" s="23" t="str">
        <f t="shared" si="400"/>
        <v>1-20</v>
      </c>
      <c r="AT1512" s="23" t="str">
        <f t="shared" si="401"/>
        <v>1-40</v>
      </c>
      <c r="AU1512" s="23" t="str">
        <f t="shared" si="402"/>
        <v>&lt;1-50 Mn</v>
      </c>
      <c r="AV1512" s="23">
        <f>Table2[[#This Row],[Amount]]</f>
        <v>15000000</v>
      </c>
      <c r="AW1512" s="23" t="str">
        <f t="shared" si="403"/>
        <v>Nov 2021</v>
      </c>
      <c r="AX1512" s="28">
        <f>IFERROR(VLOOKUP(Table2[[#This Row],[SAP Code]],[26]_16!A:B,2,FALSE),0)</f>
        <v>0</v>
      </c>
      <c r="AY1512" s="28">
        <f>IFERROR(VLOOKUP(Table2[[#This Row],[SAP Code]],[26]_16!D:E,2,FALSE)/ 1000000, 0)</f>
        <v>0</v>
      </c>
      <c r="AZ1512" s="28">
        <f>IFERROR(VLOOKUP(Table2[[#This Row],[SAP Code]],[26]_16!G:H,2,FALSE)/ 1000000, 0)</f>
        <v>0</v>
      </c>
      <c r="BA1512" s="28">
        <f>IFERROR(VLOOKUP(Table2[[#This Row],[SAP Code]],[26]_16!J:K,2,FALSE)/ 1000000, 0)</f>
        <v>0</v>
      </c>
      <c r="BB1512" s="28">
        <f>IFERROR(VLOOKUP(Table2[[#This Row],[SAP Code]],[26]_16!M:N,2,FALSE)/ 1000000, 0)</f>
        <v>0</v>
      </c>
      <c r="BC1512" s="28">
        <f>IFERROR(VLOOKUP(Table2[[#This Row],[SAP Code]],[26]_16!P:Q,2,FALSE),0)</f>
        <v>0</v>
      </c>
      <c r="BD1512" s="28">
        <f>IFERROR(VLOOKUP(Table2[[#This Row],[SAP Code]],[26]_16!S:T,2,FALSE),0)</f>
        <v>0</v>
      </c>
      <c r="BE1512" s="28">
        <f>IFERROR(VLOOKUP(Table2[[#This Row],[SAP Code]],[26]_16!V:W,2,FALSE)/ 1000000, 0)</f>
        <v>0</v>
      </c>
      <c r="BF1512" s="28">
        <f>IFERROR(VLOOKUP(Table2[[#This Row],[SAP Code]],[26]_16!Y:Z,2,FALSE)/ 1000000, 0)</f>
        <v>0</v>
      </c>
      <c r="BG1512" s="28" t="str">
        <f>IFERROR(VLOOKUP(Table2[[#This Row],[SAP Code]],[26]port!$A:$AD,30,FALSE),"unknown")</f>
        <v>APVD</v>
      </c>
      <c r="BH1512" s="29" t="str">
        <f t="shared" si="404"/>
        <v>Ongoing</v>
      </c>
      <c r="BI1512" s="16"/>
    </row>
    <row r="1513" spans="1:61" ht="17.100000000000001" customHeight="1">
      <c r="A1513" s="16" t="s">
        <v>141</v>
      </c>
      <c r="B1513" s="16" t="s">
        <v>5159</v>
      </c>
      <c r="C1513" s="16" t="s">
        <v>5165</v>
      </c>
      <c r="D1513" s="16" t="s">
        <v>5161</v>
      </c>
      <c r="E1513" s="18">
        <v>44510</v>
      </c>
      <c r="F1513" s="16" t="s">
        <v>1973</v>
      </c>
      <c r="G1513" s="16" t="s">
        <v>107</v>
      </c>
      <c r="H1513" s="16" t="s">
        <v>101</v>
      </c>
      <c r="I1513" s="16" t="s">
        <v>155</v>
      </c>
      <c r="J1513" s="16" t="s">
        <v>103</v>
      </c>
      <c r="K1513" s="16" t="s">
        <v>5166</v>
      </c>
      <c r="L1513" s="16" t="s">
        <v>70</v>
      </c>
      <c r="M1513" s="19">
        <v>60000000</v>
      </c>
      <c r="N1513" s="19">
        <v>42391442.580791019</v>
      </c>
      <c r="O1513" s="20" t="s">
        <v>5167</v>
      </c>
      <c r="P1513" s="21">
        <v>2000130021480</v>
      </c>
      <c r="Q1513" s="20" t="s">
        <v>87</v>
      </c>
      <c r="R1513" s="16" t="str">
        <f t="shared" si="394"/>
        <v>ADB Private</v>
      </c>
      <c r="S1513" s="16" t="str">
        <f t="shared" si="392"/>
        <v>A</v>
      </c>
      <c r="T1513" s="16" t="str">
        <f t="shared" si="408"/>
        <v>Multinational</v>
      </c>
      <c r="U1513" s="16" t="str">
        <f t="shared" si="395"/>
        <v>Multinational</v>
      </c>
      <c r="V1513" s="22" t="str">
        <f>IF(ISNUMBER(MATCH(A1513, {"Gabon","Sudan","Niger","Mali","Burkina Faso","Guinea"}, 0)), "De Facto Countries", "Non-De Facto Countries")</f>
        <v>Non-De Facto Countries</v>
      </c>
      <c r="W1513" s="16" t="str">
        <f t="shared" si="406"/>
        <v>Multi</v>
      </c>
      <c r="X1513" s="16" t="str">
        <f t="shared" si="407"/>
        <v>Agriculture</v>
      </c>
      <c r="Y1513" s="23">
        <f>Table2[[#This Row],[Approved Amount_UA Equivalent]]</f>
        <v>42391442.580791019</v>
      </c>
      <c r="AD1513" s="23">
        <f>SUM(Table2[[#This Row],[Feed Africa ]:[Improve Quality Of Life ]])</f>
        <v>42391442.580791019</v>
      </c>
      <c r="AE1513" s="16" t="b">
        <f>Table2[[#This Row],[Total HI5]]=Table2[[#This Row],[Approved Amount_UA Equivalent]]</f>
        <v>1</v>
      </c>
      <c r="AF1513" s="24">
        <v>10</v>
      </c>
      <c r="AG1513" s="20" t="str">
        <f t="shared" si="396"/>
        <v>Investment Project</v>
      </c>
      <c r="AH1513" s="24" t="e">
        <f>VLOOKUP(Table2[[#This Row],[SAP Code]],[25]DATA!$A:$G,7,FALSE)</f>
        <v>#N/A</v>
      </c>
      <c r="AI1513" s="20" t="str">
        <f t="shared" si="397"/>
        <v>Infrastructure</v>
      </c>
      <c r="AJ1513" s="25" t="s">
        <v>157</v>
      </c>
      <c r="AK1513" s="25" t="s">
        <v>107</v>
      </c>
      <c r="AL1513" s="23" t="str" cm="1">
        <f t="array" ref="AL1513">_xlfn.SWITCH(AK1513,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13" s="26">
        <v>2</v>
      </c>
      <c r="AN1513" s="25" t="str">
        <f t="shared" si="405"/>
        <v>Non-Sovereign</v>
      </c>
      <c r="AO1513" s="27">
        <v>0.5</v>
      </c>
      <c r="AP1513" s="23">
        <f>Table2[[#This Row],[Approved Amount_UA Equivalent]]/1000000</f>
        <v>42.391442580791022</v>
      </c>
      <c r="AQ1513" s="19">
        <f t="shared" si="398"/>
        <v>56.416227444219921</v>
      </c>
      <c r="AR1513" s="23" t="str">
        <f t="shared" si="399"/>
        <v>41-50</v>
      </c>
      <c r="AS1513" s="23" t="str">
        <f t="shared" si="400"/>
        <v>41-60</v>
      </c>
      <c r="AT1513" s="23" t="str">
        <f t="shared" si="401"/>
        <v>41-80</v>
      </c>
      <c r="AU1513" s="23" t="str">
        <f t="shared" si="402"/>
        <v>&lt;1-50 Mn</v>
      </c>
      <c r="AV1513" s="23">
        <f>Table2[[#This Row],[Amount]]</f>
        <v>60000000</v>
      </c>
      <c r="AW1513" s="23" t="str">
        <f t="shared" si="403"/>
        <v>Nov 2021</v>
      </c>
      <c r="AX1513" s="28">
        <f>IFERROR(VLOOKUP(Table2[[#This Row],[SAP Code]],[26]_16!A:B,2,FALSE),0)</f>
        <v>0</v>
      </c>
      <c r="AY1513" s="28">
        <f>IFERROR(VLOOKUP(Table2[[#This Row],[SAP Code]],[26]_16!D:E,2,FALSE)/ 1000000, 0)</f>
        <v>0</v>
      </c>
      <c r="AZ1513" s="28">
        <f>IFERROR(VLOOKUP(Table2[[#This Row],[SAP Code]],[26]_16!G:H,2,FALSE)/ 1000000, 0)</f>
        <v>0</v>
      </c>
      <c r="BA1513" s="28">
        <f>IFERROR(VLOOKUP(Table2[[#This Row],[SAP Code]],[26]_16!J:K,2,FALSE)/ 1000000, 0)</f>
        <v>0</v>
      </c>
      <c r="BB1513" s="28">
        <f>IFERROR(VLOOKUP(Table2[[#This Row],[SAP Code]],[26]_16!M:N,2,FALSE)/ 1000000, 0)</f>
        <v>0</v>
      </c>
      <c r="BC1513" s="28">
        <f>IFERROR(VLOOKUP(Table2[[#This Row],[SAP Code]],[26]_16!P:Q,2,FALSE),0)</f>
        <v>0</v>
      </c>
      <c r="BD1513" s="28">
        <f>IFERROR(VLOOKUP(Table2[[#This Row],[SAP Code]],[26]_16!S:T,2,FALSE),0)</f>
        <v>0</v>
      </c>
      <c r="BE1513" s="28">
        <f>IFERROR(VLOOKUP(Table2[[#This Row],[SAP Code]],[26]_16!V:W,2,FALSE)/ 1000000, 0)</f>
        <v>0</v>
      </c>
      <c r="BF1513" s="28">
        <f>IFERROR(VLOOKUP(Table2[[#This Row],[SAP Code]],[26]_16!Y:Z,2,FALSE)/ 1000000, 0)</f>
        <v>0</v>
      </c>
      <c r="BG1513" s="28" t="str">
        <f>IFERROR(VLOOKUP(Table2[[#This Row],[SAP Code]],[26]port!$A:$AD,30,FALSE),"unknown")</f>
        <v>APVD</v>
      </c>
      <c r="BH1513" s="29" t="str">
        <f t="shared" si="404"/>
        <v>Ongoing</v>
      </c>
      <c r="BI1513" s="16"/>
    </row>
    <row r="1514" spans="1:61" ht="17.100000000000001" customHeight="1">
      <c r="A1514" s="16" t="s">
        <v>141</v>
      </c>
      <c r="B1514" s="16" t="s">
        <v>5159</v>
      </c>
      <c r="C1514" s="16" t="s">
        <v>5168</v>
      </c>
      <c r="D1514" s="16" t="s">
        <v>5161</v>
      </c>
      <c r="E1514" s="18">
        <v>44510</v>
      </c>
      <c r="F1514" s="16" t="s">
        <v>1973</v>
      </c>
      <c r="G1514" s="16" t="s">
        <v>107</v>
      </c>
      <c r="H1514" s="16" t="s">
        <v>101</v>
      </c>
      <c r="I1514" s="16" t="s">
        <v>155</v>
      </c>
      <c r="J1514" s="16" t="s">
        <v>261</v>
      </c>
      <c r="K1514" s="16" t="s">
        <v>5166</v>
      </c>
      <c r="L1514" s="16" t="s">
        <v>70</v>
      </c>
      <c r="M1514" s="19">
        <v>15000000</v>
      </c>
      <c r="N1514" s="19">
        <v>10597860.645197755</v>
      </c>
      <c r="O1514" s="20" t="s">
        <v>5167</v>
      </c>
      <c r="P1514" s="21">
        <v>5050130000601</v>
      </c>
      <c r="Q1514" s="20" t="s">
        <v>87</v>
      </c>
      <c r="R1514" s="16" t="str">
        <f t="shared" si="394"/>
        <v>AGTF</v>
      </c>
      <c r="S1514" s="16" t="str">
        <f t="shared" si="392"/>
        <v>A</v>
      </c>
      <c r="T1514" s="16" t="str">
        <f t="shared" si="408"/>
        <v>Multinational</v>
      </c>
      <c r="U1514" s="16" t="str">
        <f t="shared" si="395"/>
        <v>Multinational</v>
      </c>
      <c r="V1514" s="22" t="str">
        <f>IF(ISNUMBER(MATCH(A1514, {"Gabon","Sudan","Niger","Mali","Burkina Faso","Guinea"}, 0)), "De Facto Countries", "Non-De Facto Countries")</f>
        <v>Non-De Facto Countries</v>
      </c>
      <c r="W1514" s="16" t="str">
        <f t="shared" si="406"/>
        <v>Multi</v>
      </c>
      <c r="X1514" s="16" t="str">
        <f t="shared" si="407"/>
        <v>Agriculture</v>
      </c>
      <c r="Y1514" s="23">
        <f>Table2[[#This Row],[Approved Amount_UA Equivalent]]</f>
        <v>10597860.645197755</v>
      </c>
      <c r="AD1514" s="23">
        <f>SUM(Table2[[#This Row],[Feed Africa ]:[Improve Quality Of Life ]])</f>
        <v>10597860.645197755</v>
      </c>
      <c r="AE1514" s="16" t="b">
        <f>Table2[[#This Row],[Total HI5]]=Table2[[#This Row],[Approved Amount_UA Equivalent]]</f>
        <v>1</v>
      </c>
      <c r="AF1514" s="24">
        <v>10</v>
      </c>
      <c r="AG1514" s="20" t="str">
        <f t="shared" si="396"/>
        <v>Investment Project</v>
      </c>
      <c r="AH1514" s="24" t="e">
        <f>VLOOKUP(Table2[[#This Row],[SAP Code]],[25]DATA!$A:$G,7,FALSE)</f>
        <v>#N/A</v>
      </c>
      <c r="AI1514" s="20" t="str">
        <f t="shared" si="397"/>
        <v>Infrastructure</v>
      </c>
      <c r="AJ1514" s="25" t="s">
        <v>157</v>
      </c>
      <c r="AK1514" s="25" t="s">
        <v>107</v>
      </c>
      <c r="AL1514" s="23" t="str" cm="1">
        <f t="array" ref="AL1514">_xlfn.SWITCH(AK1514,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14" s="26">
        <v>2</v>
      </c>
      <c r="AN1514" s="25" t="str">
        <f t="shared" si="405"/>
        <v>Non-Sovereign</v>
      </c>
      <c r="AO1514" s="27">
        <v>0.5</v>
      </c>
      <c r="AP1514" s="23">
        <f>Table2[[#This Row],[Approved Amount_UA Equivalent]]/1000000</f>
        <v>10.597860645197756</v>
      </c>
      <c r="AQ1514" s="19">
        <f t="shared" si="398"/>
        <v>14.10405686105498</v>
      </c>
      <c r="AR1514" s="23" t="str">
        <f t="shared" si="399"/>
        <v>11-20</v>
      </c>
      <c r="AS1514" s="23" t="str">
        <f t="shared" si="400"/>
        <v>1-20</v>
      </c>
      <c r="AT1514" s="23" t="str">
        <f t="shared" si="401"/>
        <v>1-40</v>
      </c>
      <c r="AU1514" s="23" t="str">
        <f t="shared" si="402"/>
        <v>&lt;1-50 Mn</v>
      </c>
      <c r="AV1514" s="23">
        <f>Table2[[#This Row],[Amount]]</f>
        <v>15000000</v>
      </c>
      <c r="AW1514" s="23" t="str">
        <f t="shared" si="403"/>
        <v>Nov 2021</v>
      </c>
      <c r="AX1514" s="28">
        <f>IFERROR(VLOOKUP(Table2[[#This Row],[SAP Code]],[26]_16!A:B,2,FALSE),0)</f>
        <v>0</v>
      </c>
      <c r="AY1514" s="28">
        <f>IFERROR(VLOOKUP(Table2[[#This Row],[SAP Code]],[26]_16!D:E,2,FALSE)/ 1000000, 0)</f>
        <v>0</v>
      </c>
      <c r="AZ1514" s="28">
        <f>IFERROR(VLOOKUP(Table2[[#This Row],[SAP Code]],[26]_16!G:H,2,FALSE)/ 1000000, 0)</f>
        <v>0</v>
      </c>
      <c r="BA1514" s="28">
        <f>IFERROR(VLOOKUP(Table2[[#This Row],[SAP Code]],[26]_16!J:K,2,FALSE)/ 1000000, 0)</f>
        <v>0</v>
      </c>
      <c r="BB1514" s="28">
        <f>IFERROR(VLOOKUP(Table2[[#This Row],[SAP Code]],[26]_16!M:N,2,FALSE)/ 1000000, 0)</f>
        <v>0</v>
      </c>
      <c r="BC1514" s="28">
        <f>IFERROR(VLOOKUP(Table2[[#This Row],[SAP Code]],[26]_16!P:Q,2,FALSE),0)</f>
        <v>0</v>
      </c>
      <c r="BD1514" s="28">
        <f>IFERROR(VLOOKUP(Table2[[#This Row],[SAP Code]],[26]_16!S:T,2,FALSE),0)</f>
        <v>0</v>
      </c>
      <c r="BE1514" s="28">
        <f>IFERROR(VLOOKUP(Table2[[#This Row],[SAP Code]],[26]_16!V:W,2,FALSE)/ 1000000, 0)</f>
        <v>0</v>
      </c>
      <c r="BF1514" s="28">
        <f>IFERROR(VLOOKUP(Table2[[#This Row],[SAP Code]],[26]_16!Y:Z,2,FALSE)/ 1000000, 0)</f>
        <v>0</v>
      </c>
      <c r="BG1514" s="28" t="str">
        <f>IFERROR(VLOOKUP(Table2[[#This Row],[SAP Code]],[26]port!$A:$AD,30,FALSE),"unknown")</f>
        <v>APVD</v>
      </c>
      <c r="BH1514" s="29" t="str">
        <f t="shared" si="404"/>
        <v>Ongoing</v>
      </c>
      <c r="BI1514" s="16"/>
    </row>
    <row r="1515" spans="1:61" ht="17.100000000000001" customHeight="1">
      <c r="A1515" s="16" t="s">
        <v>369</v>
      </c>
      <c r="B1515" s="16" t="s">
        <v>5169</v>
      </c>
      <c r="C1515" s="16" t="s">
        <v>5170</v>
      </c>
      <c r="D1515" s="16" t="s">
        <v>5171</v>
      </c>
      <c r="E1515" s="18">
        <v>44510</v>
      </c>
      <c r="F1515" s="16" t="s">
        <v>373</v>
      </c>
      <c r="G1515" s="16" t="s">
        <v>140</v>
      </c>
      <c r="H1515" s="16" t="s">
        <v>66</v>
      </c>
      <c r="I1515" s="16" t="s">
        <v>138</v>
      </c>
      <c r="J1515" s="16" t="s">
        <v>83</v>
      </c>
      <c r="K1515" s="16" t="s">
        <v>69</v>
      </c>
      <c r="L1515" s="16" t="s">
        <v>85</v>
      </c>
      <c r="M1515" s="19">
        <v>207920000</v>
      </c>
      <c r="N1515" s="19">
        <v>207920000</v>
      </c>
      <c r="O1515" s="20" t="s">
        <v>5172</v>
      </c>
      <c r="P1515" s="21">
        <v>2100155041121</v>
      </c>
      <c r="Q1515" s="20" t="s">
        <v>87</v>
      </c>
      <c r="R1515" s="16" t="str">
        <f t="shared" si="394"/>
        <v>ADF Including TSF</v>
      </c>
      <c r="S1515" s="16" t="str">
        <f t="shared" si="392"/>
        <v>D</v>
      </c>
      <c r="T1515" s="16" t="str">
        <f t="shared" si="408"/>
        <v>ADF Countries</v>
      </c>
      <c r="U1515" s="16" t="str">
        <f t="shared" si="395"/>
        <v>Transition States</v>
      </c>
      <c r="V1515" s="22" t="str">
        <f>IF(ISNUMBER(MATCH(A1515, {"Gabon","Sudan","Niger","Mali","Burkina Faso","Guinea"}, 0)), "De Facto Countries", "Non-De Facto Countries")</f>
        <v>Non-De Facto Countries</v>
      </c>
      <c r="W1515" s="16" t="str">
        <f t="shared" si="406"/>
        <v>Central</v>
      </c>
      <c r="X1515" s="16" t="str">
        <f t="shared" si="407"/>
        <v>Transport</v>
      </c>
      <c r="Y1515" s="23"/>
      <c r="AB1515" s="23">
        <f>Table2[[#This Row],[Approved Amount_UA Equivalent]]</f>
        <v>207920000</v>
      </c>
      <c r="AD1515" s="23">
        <f>SUM(Table2[[#This Row],[Feed Africa ]:[Improve Quality Of Life ]])</f>
        <v>207920000</v>
      </c>
      <c r="AE1515" s="16" t="b">
        <f>Table2[[#This Row],[Total HI5]]=Table2[[#This Row],[Approved Amount_UA Equivalent]]</f>
        <v>1</v>
      </c>
      <c r="AF1515" s="24">
        <v>40</v>
      </c>
      <c r="AG1515" s="20" t="str">
        <f t="shared" si="396"/>
        <v>ISP and Investment Project</v>
      </c>
      <c r="AH1515" s="24" t="str">
        <f>VLOOKUP(Table2[[#This Row],[SAP Code]],[25]DATA!$A:$G,7,FALSE)</f>
        <v xml:space="preserve">Investment Lending </v>
      </c>
      <c r="AI1515" s="20" t="str">
        <f t="shared" si="397"/>
        <v>Infrastructure</v>
      </c>
      <c r="AJ1515" s="25" t="s">
        <v>89</v>
      </c>
      <c r="AK1515" s="25" t="s">
        <v>140</v>
      </c>
      <c r="AL1515" s="23" t="str" cm="1">
        <f t="array" ref="AL1515">_xlfn.SWITCH(AK1515,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15" s="26">
        <v>1</v>
      </c>
      <c r="AN1515" s="25" t="str">
        <f t="shared" si="405"/>
        <v>Sovereign</v>
      </c>
      <c r="AO1515" s="27">
        <v>0.5</v>
      </c>
      <c r="AP1515" s="23">
        <f>Table2[[#This Row],[Approved Amount_UA Equivalent]]/1000000</f>
        <v>207.92</v>
      </c>
      <c r="AQ1515" s="19">
        <f t="shared" si="398"/>
        <v>276.70825280000003</v>
      </c>
      <c r="AR1515" s="23" t="str">
        <f t="shared" si="399"/>
        <v>201-210</v>
      </c>
      <c r="AS1515" s="23" t="str">
        <f t="shared" si="400"/>
        <v>201-220</v>
      </c>
      <c r="AT1515" s="23" t="str">
        <f t="shared" si="401"/>
        <v>201-240</v>
      </c>
      <c r="AU1515" s="23" t="str">
        <f t="shared" si="402"/>
        <v>100-300 Mn</v>
      </c>
      <c r="AV1515" s="23">
        <f>Table2[[#This Row],[Amount]]</f>
        <v>207920000</v>
      </c>
      <c r="AW1515" s="23" t="str">
        <f t="shared" si="403"/>
        <v>Nov 2021</v>
      </c>
      <c r="AX1515" s="28">
        <f>IFERROR(VLOOKUP(Table2[[#This Row],[SAP Code]],[26]_16!A:B,2,FALSE),0)</f>
        <v>0</v>
      </c>
      <c r="AY1515" s="28">
        <f>IFERROR(VLOOKUP(Table2[[#This Row],[SAP Code]],[26]_16!D:E,2,FALSE)/ 1000000, 0)</f>
        <v>0</v>
      </c>
      <c r="AZ1515" s="28">
        <f>IFERROR(VLOOKUP(Table2[[#This Row],[SAP Code]],[26]_16!G:H,2,FALSE)/ 1000000, 0)</f>
        <v>0</v>
      </c>
      <c r="BA1515" s="28">
        <f>IFERROR(VLOOKUP(Table2[[#This Row],[SAP Code]],[26]_16!J:K,2,FALSE)/ 1000000, 0)</f>
        <v>0</v>
      </c>
      <c r="BB1515" s="28">
        <f>IFERROR(VLOOKUP(Table2[[#This Row],[SAP Code]],[26]_16!M:N,2,FALSE)/ 1000000, 0)</f>
        <v>0</v>
      </c>
      <c r="BC1515" s="28">
        <f>IFERROR(VLOOKUP(Table2[[#This Row],[SAP Code]],[26]_16!P:Q,2,FALSE),0)</f>
        <v>0</v>
      </c>
      <c r="BD1515" s="28">
        <f>IFERROR(VLOOKUP(Table2[[#This Row],[SAP Code]],[26]_16!S:T,2,FALSE),0)</f>
        <v>0</v>
      </c>
      <c r="BE1515" s="28">
        <f>IFERROR(VLOOKUP(Table2[[#This Row],[SAP Code]],[26]_16!V:W,2,FALSE)/ 1000000, 0)</f>
        <v>0</v>
      </c>
      <c r="BF1515" s="28">
        <f>IFERROR(VLOOKUP(Table2[[#This Row],[SAP Code]],[26]_16!Y:Z,2,FALSE)/ 1000000, 0)</f>
        <v>0.11981463000000001</v>
      </c>
      <c r="BG1515" s="28" t="str">
        <f>IFERROR(VLOOKUP(Table2[[#This Row],[SAP Code]],[26]port!$A:$AD,30,FALSE),"unknown")</f>
        <v>OnGo</v>
      </c>
      <c r="BH1515" s="29" t="str">
        <f t="shared" si="404"/>
        <v>Ongoing</v>
      </c>
      <c r="BI1515" s="16"/>
    </row>
    <row r="1516" spans="1:61" ht="17.100000000000001" customHeight="1">
      <c r="A1516" s="16" t="s">
        <v>369</v>
      </c>
      <c r="B1516" s="16" t="s">
        <v>5169</v>
      </c>
      <c r="C1516" s="16" t="s">
        <v>5173</v>
      </c>
      <c r="D1516" s="16" t="s">
        <v>5171</v>
      </c>
      <c r="E1516" s="18">
        <v>44510</v>
      </c>
      <c r="F1516" s="16" t="s">
        <v>373</v>
      </c>
      <c r="G1516" s="16" t="s">
        <v>140</v>
      </c>
      <c r="H1516" s="16" t="s">
        <v>66</v>
      </c>
      <c r="I1516" s="16" t="s">
        <v>138</v>
      </c>
      <c r="J1516" s="16" t="s">
        <v>2463</v>
      </c>
      <c r="K1516" s="16" t="s">
        <v>69</v>
      </c>
      <c r="L1516" s="16" t="s">
        <v>85</v>
      </c>
      <c r="M1516" s="19">
        <v>1500000</v>
      </c>
      <c r="N1516" s="19">
        <v>1500000</v>
      </c>
      <c r="O1516" s="20" t="s">
        <v>5172</v>
      </c>
      <c r="P1516" s="21">
        <v>5900155016653</v>
      </c>
      <c r="Q1516" s="20" t="s">
        <v>87</v>
      </c>
      <c r="R1516" s="16" t="str">
        <f t="shared" si="394"/>
        <v>ADF Including TSF</v>
      </c>
      <c r="S1516" s="16" t="str">
        <f t="shared" si="392"/>
        <v>D</v>
      </c>
      <c r="T1516" s="16" t="str">
        <f t="shared" si="408"/>
        <v>ADF Countries</v>
      </c>
      <c r="U1516" s="16" t="str">
        <f t="shared" si="395"/>
        <v>Transition States</v>
      </c>
      <c r="V1516" s="22" t="str">
        <f>IF(ISNUMBER(MATCH(A1516, {"Gabon","Sudan","Niger","Mali","Burkina Faso","Guinea"}, 0)), "De Facto Countries", "Non-De Facto Countries")</f>
        <v>Non-De Facto Countries</v>
      </c>
      <c r="W1516" s="16" t="str">
        <f t="shared" si="406"/>
        <v>Central</v>
      </c>
      <c r="X1516" s="16" t="str">
        <f t="shared" si="407"/>
        <v>Transport</v>
      </c>
      <c r="Y1516" s="23"/>
      <c r="AB1516" s="23">
        <f>Table2[[#This Row],[Approved Amount_UA Equivalent]]</f>
        <v>1500000</v>
      </c>
      <c r="AD1516" s="23">
        <f>SUM(Table2[[#This Row],[Feed Africa ]:[Improve Quality Of Life ]])</f>
        <v>1500000</v>
      </c>
      <c r="AE1516" s="16" t="b">
        <f>Table2[[#This Row],[Total HI5]]=Table2[[#This Row],[Approved Amount_UA Equivalent]]</f>
        <v>1</v>
      </c>
      <c r="AF1516" s="24">
        <v>40</v>
      </c>
      <c r="AG1516" s="20" t="str">
        <f t="shared" si="396"/>
        <v>ISP and Investment Project</v>
      </c>
      <c r="AH1516" s="24" t="str">
        <f>VLOOKUP(Table2[[#This Row],[SAP Code]],[25]DATA!$A:$G,7,FALSE)</f>
        <v xml:space="preserve">Investment Lending </v>
      </c>
      <c r="AI1516" s="20" t="str">
        <f t="shared" si="397"/>
        <v>Infrastructure</v>
      </c>
      <c r="AJ1516" s="25" t="s">
        <v>89</v>
      </c>
      <c r="AK1516" s="25" t="s">
        <v>140</v>
      </c>
      <c r="AL1516" s="23" t="str" cm="1">
        <f t="array" ref="AL1516">_xlfn.SWITCH(AK1516,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16" s="26">
        <v>1</v>
      </c>
      <c r="AN1516" s="25" t="str">
        <f t="shared" si="405"/>
        <v>Sovereign</v>
      </c>
      <c r="AO1516" s="27">
        <v>0.5</v>
      </c>
      <c r="AP1516" s="23">
        <f>Table2[[#This Row],[Approved Amount_UA Equivalent]]/1000000</f>
        <v>1.5</v>
      </c>
      <c r="AQ1516" s="19">
        <f t="shared" si="398"/>
        <v>1.9962599999999999</v>
      </c>
      <c r="AR1516" s="23" t="str">
        <f t="shared" si="399"/>
        <v>1-10</v>
      </c>
      <c r="AS1516" s="23" t="str">
        <f t="shared" si="400"/>
        <v>1-20</v>
      </c>
      <c r="AT1516" s="23" t="str">
        <f t="shared" si="401"/>
        <v>1-40</v>
      </c>
      <c r="AU1516" s="23" t="str">
        <f t="shared" si="402"/>
        <v>&lt;1-50 Mn</v>
      </c>
      <c r="AV1516" s="23">
        <f>Table2[[#This Row],[Amount]]</f>
        <v>1500000</v>
      </c>
      <c r="AW1516" s="23" t="str">
        <f t="shared" si="403"/>
        <v>Nov 2021</v>
      </c>
      <c r="AX1516" s="28">
        <f>IFERROR(VLOOKUP(Table2[[#This Row],[SAP Code]],[26]_16!A:B,2,FALSE),0)</f>
        <v>0</v>
      </c>
      <c r="AY1516" s="28">
        <f>IFERROR(VLOOKUP(Table2[[#This Row],[SAP Code]],[26]_16!D:E,2,FALSE)/ 1000000, 0)</f>
        <v>0</v>
      </c>
      <c r="AZ1516" s="28">
        <f>IFERROR(VLOOKUP(Table2[[#This Row],[SAP Code]],[26]_16!G:H,2,FALSE)/ 1000000, 0)</f>
        <v>0</v>
      </c>
      <c r="BA1516" s="28">
        <f>IFERROR(VLOOKUP(Table2[[#This Row],[SAP Code]],[26]_16!J:K,2,FALSE)/ 1000000, 0)</f>
        <v>0</v>
      </c>
      <c r="BB1516" s="28">
        <f>IFERROR(VLOOKUP(Table2[[#This Row],[SAP Code]],[26]_16!M:N,2,FALSE)/ 1000000, 0)</f>
        <v>0</v>
      </c>
      <c r="BC1516" s="28">
        <f>IFERROR(VLOOKUP(Table2[[#This Row],[SAP Code]],[26]_16!P:Q,2,FALSE),0)</f>
        <v>0</v>
      </c>
      <c r="BD1516" s="28">
        <f>IFERROR(VLOOKUP(Table2[[#This Row],[SAP Code]],[26]_16!S:T,2,FALSE),0)</f>
        <v>0</v>
      </c>
      <c r="BE1516" s="28">
        <f>IFERROR(VLOOKUP(Table2[[#This Row],[SAP Code]],[26]_16!V:W,2,FALSE)/ 1000000, 0)</f>
        <v>0</v>
      </c>
      <c r="BF1516" s="28">
        <f>IFERROR(VLOOKUP(Table2[[#This Row],[SAP Code]],[26]_16!Y:Z,2,FALSE)/ 1000000, 0)</f>
        <v>0.11981463000000001</v>
      </c>
      <c r="BG1516" s="28" t="str">
        <f>IFERROR(VLOOKUP(Table2[[#This Row],[SAP Code]],[26]port!$A:$AD,30,FALSE),"unknown")</f>
        <v>OnGo</v>
      </c>
      <c r="BH1516" s="29" t="str">
        <f t="shared" si="404"/>
        <v>Ongoing</v>
      </c>
      <c r="BI1516" s="16"/>
    </row>
    <row r="1517" spans="1:61" ht="17.100000000000001" customHeight="1">
      <c r="A1517" s="16" t="s">
        <v>495</v>
      </c>
      <c r="B1517" s="16" t="s">
        <v>5174</v>
      </c>
      <c r="C1517" s="16" t="s">
        <v>5175</v>
      </c>
      <c r="D1517" s="16" t="s">
        <v>5176</v>
      </c>
      <c r="E1517" s="18">
        <v>44510</v>
      </c>
      <c r="F1517" s="16" t="s">
        <v>499</v>
      </c>
      <c r="G1517" s="16" t="s">
        <v>90</v>
      </c>
      <c r="H1517" s="16" t="s">
        <v>101</v>
      </c>
      <c r="I1517" s="16" t="s">
        <v>82</v>
      </c>
      <c r="J1517" s="16" t="s">
        <v>83</v>
      </c>
      <c r="K1517" s="16" t="s">
        <v>69</v>
      </c>
      <c r="L1517" s="16" t="s">
        <v>85</v>
      </c>
      <c r="M1517" s="19">
        <v>2500000</v>
      </c>
      <c r="N1517" s="19">
        <v>2500000</v>
      </c>
      <c r="O1517" s="20" t="s">
        <v>5177</v>
      </c>
      <c r="P1517" s="21">
        <v>2100155041168</v>
      </c>
      <c r="Q1517" s="20" t="s">
        <v>87</v>
      </c>
      <c r="R1517" s="16" t="str">
        <f t="shared" si="394"/>
        <v>ADF Including TSF</v>
      </c>
      <c r="S1517" s="16" t="str">
        <f t="shared" si="392"/>
        <v>F</v>
      </c>
      <c r="T1517" s="16" t="str">
        <f t="shared" si="408"/>
        <v>ADF Countries</v>
      </c>
      <c r="U1517" s="16" t="str">
        <f t="shared" si="395"/>
        <v>Transition States</v>
      </c>
      <c r="V1517" s="22" t="str">
        <f>IF(ISNUMBER(MATCH(A1517, {"Gabon","Sudan","Niger","Mali","Burkina Faso","Guinea"}, 0)), "De Facto Countries", "Non-De Facto Countries")</f>
        <v>Non-De Facto Countries</v>
      </c>
      <c r="W1517" s="16" t="str">
        <f t="shared" si="406"/>
        <v>South</v>
      </c>
      <c r="X1517" s="16" t="str">
        <f t="shared" si="407"/>
        <v>Power</v>
      </c>
      <c r="Y1517" s="23"/>
      <c r="Z1517" s="23">
        <f>Table2[[#This Row],[Approved Amount_UA Equivalent]]</f>
        <v>2500000</v>
      </c>
      <c r="AD1517" s="23">
        <f>SUM(Table2[[#This Row],[Feed Africa ]:[Improve Quality Of Life ]])</f>
        <v>2500000</v>
      </c>
      <c r="AE1517" s="16" t="b">
        <f>Table2[[#This Row],[Total HI5]]=Table2[[#This Row],[Approved Amount_UA Equivalent]]</f>
        <v>1</v>
      </c>
      <c r="AF1517" s="24">
        <v>41</v>
      </c>
      <c r="AG1517" s="20" t="str">
        <f t="shared" si="396"/>
        <v>ISP and Investment Project</v>
      </c>
      <c r="AH1517" s="24" t="str">
        <f>VLOOKUP(Table2[[#This Row],[SAP Code]],[25]DATA!$A:$G,7,FALSE)</f>
        <v xml:space="preserve">Investment Lending </v>
      </c>
      <c r="AI1517" s="20" t="str">
        <f t="shared" si="397"/>
        <v>Infrastructure</v>
      </c>
      <c r="AJ1517" s="25" t="s">
        <v>89</v>
      </c>
      <c r="AK1517" s="25" t="s">
        <v>90</v>
      </c>
      <c r="AL1517" s="23" t="str" cm="1">
        <f t="array" ref="AL1517">_xlfn.SWITCH(AK1517,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517" s="26">
        <v>1</v>
      </c>
      <c r="AN1517" s="25" t="str">
        <f t="shared" si="405"/>
        <v>Sovereign</v>
      </c>
      <c r="AO1517" s="27">
        <v>1</v>
      </c>
      <c r="AP1517" s="23">
        <f>Table2[[#This Row],[Approved Amount_UA Equivalent]]/1000000</f>
        <v>2.5</v>
      </c>
      <c r="AQ1517" s="19">
        <f t="shared" si="398"/>
        <v>3.3271000000000002</v>
      </c>
      <c r="AR1517" s="23" t="str">
        <f t="shared" si="399"/>
        <v>1-10</v>
      </c>
      <c r="AS1517" s="23" t="str">
        <f t="shared" si="400"/>
        <v>1-20</v>
      </c>
      <c r="AT1517" s="23" t="str">
        <f t="shared" si="401"/>
        <v>1-40</v>
      </c>
      <c r="AU1517" s="23" t="str">
        <f t="shared" si="402"/>
        <v>&lt;1-50 Mn</v>
      </c>
      <c r="AV1517" s="23">
        <f>Table2[[#This Row],[Amount]]</f>
        <v>2500000</v>
      </c>
      <c r="AW1517" s="23" t="str">
        <f t="shared" si="403"/>
        <v>Nov 2021</v>
      </c>
      <c r="AX1517" s="28">
        <f>IFERROR(VLOOKUP(Table2[[#This Row],[SAP Code]],[26]_16!A:B,2,FALSE),0)</f>
        <v>0</v>
      </c>
      <c r="AY1517" s="28">
        <f>IFERROR(VLOOKUP(Table2[[#This Row],[SAP Code]],[26]_16!D:E,2,FALSE)/ 1000000, 0)</f>
        <v>0</v>
      </c>
      <c r="AZ1517" s="28">
        <f>IFERROR(VLOOKUP(Table2[[#This Row],[SAP Code]],[26]_16!G:H,2,FALSE)/ 1000000, 0)</f>
        <v>0</v>
      </c>
      <c r="BA1517" s="28">
        <f>IFERROR(VLOOKUP(Table2[[#This Row],[SAP Code]],[26]_16!J:K,2,FALSE)/ 1000000, 0)</f>
        <v>0</v>
      </c>
      <c r="BB1517" s="28">
        <f>IFERROR(VLOOKUP(Table2[[#This Row],[SAP Code]],[26]_16!M:N,2,FALSE)/ 1000000, 0)</f>
        <v>0</v>
      </c>
      <c r="BC1517" s="28">
        <f>IFERROR(VLOOKUP(Table2[[#This Row],[SAP Code]],[26]_16!P:Q,2,FALSE),0)</f>
        <v>0</v>
      </c>
      <c r="BD1517" s="28">
        <f>IFERROR(VLOOKUP(Table2[[#This Row],[SAP Code]],[26]_16!S:T,2,FALSE),0)</f>
        <v>0</v>
      </c>
      <c r="BE1517" s="28">
        <f>IFERROR(VLOOKUP(Table2[[#This Row],[SAP Code]],[26]_16!V:W,2,FALSE)/ 1000000, 0)</f>
        <v>4.7348870000000001E-2</v>
      </c>
      <c r="BF1517" s="28">
        <f>IFERROR(VLOOKUP(Table2[[#This Row],[SAP Code]],[26]_16!Y:Z,2,FALSE)/ 1000000, 0)</f>
        <v>0</v>
      </c>
      <c r="BG1517" s="28" t="str">
        <f>IFERROR(VLOOKUP(Table2[[#This Row],[SAP Code]],[26]port!$A:$AD,30,FALSE),"unknown")</f>
        <v>OnGo</v>
      </c>
      <c r="BH1517" s="29" t="str">
        <f t="shared" si="404"/>
        <v>Ongoing</v>
      </c>
      <c r="BI1517" s="16"/>
    </row>
    <row r="1518" spans="1:61" ht="17.100000000000001" customHeight="1">
      <c r="A1518" s="16" t="s">
        <v>310</v>
      </c>
      <c r="B1518" s="16" t="s">
        <v>5178</v>
      </c>
      <c r="C1518" s="16" t="s">
        <v>5179</v>
      </c>
      <c r="D1518" s="16" t="s">
        <v>5180</v>
      </c>
      <c r="E1518" s="18">
        <v>44512</v>
      </c>
      <c r="F1518" s="16" t="s">
        <v>714</v>
      </c>
      <c r="G1518" s="16" t="s">
        <v>107</v>
      </c>
      <c r="H1518" s="16" t="s">
        <v>132</v>
      </c>
      <c r="I1518" s="16" t="s">
        <v>102</v>
      </c>
      <c r="J1518" s="16" t="s">
        <v>83</v>
      </c>
      <c r="K1518" s="16" t="s">
        <v>69</v>
      </c>
      <c r="L1518" s="16" t="s">
        <v>85</v>
      </c>
      <c r="M1518" s="19">
        <v>28390000</v>
      </c>
      <c r="N1518" s="19">
        <v>28390000</v>
      </c>
      <c r="O1518" s="20" t="s">
        <v>5181</v>
      </c>
      <c r="P1518" s="21">
        <v>2100155041123</v>
      </c>
      <c r="Q1518" s="20" t="s">
        <v>72</v>
      </c>
      <c r="R1518" s="16" t="str">
        <f t="shared" si="394"/>
        <v>ADF Including TSF</v>
      </c>
      <c r="S1518" s="16" t="str">
        <f t="shared" si="392"/>
        <v>H</v>
      </c>
      <c r="T1518" s="16" t="str">
        <f t="shared" si="408"/>
        <v>ADF Countries</v>
      </c>
      <c r="U1518" s="16" t="str">
        <f t="shared" si="395"/>
        <v>Non-Transition States</v>
      </c>
      <c r="V1518" s="22" t="str">
        <f>IF(ISNUMBER(MATCH(A1518, {"Gabon","Sudan","Niger","Mali","Burkina Faso","Guinea"}, 0)), "De Facto Countries", "Non-De Facto Countries")</f>
        <v>Non-De Facto Countries</v>
      </c>
      <c r="W1518" s="16" t="str">
        <f t="shared" si="406"/>
        <v>West</v>
      </c>
      <c r="X1518" s="16" t="str">
        <f t="shared" si="407"/>
        <v>Finance</v>
      </c>
      <c r="Y1518" s="23"/>
      <c r="AA1518" s="23">
        <f>Table2[[#This Row],[Approved Amount_UA Equivalent]]</f>
        <v>28390000</v>
      </c>
      <c r="AD1518" s="23">
        <f>SUM(Table2[[#This Row],[Feed Africa ]:[Improve Quality Of Life ]])</f>
        <v>28390000</v>
      </c>
      <c r="AE1518" s="16" t="b">
        <f>Table2[[#This Row],[Total HI5]]=Table2[[#This Row],[Approved Amount_UA Equivalent]]</f>
        <v>1</v>
      </c>
      <c r="AF1518" s="24">
        <v>41</v>
      </c>
      <c r="AG1518" s="20" t="str">
        <f t="shared" si="396"/>
        <v>ISP and Investment Project</v>
      </c>
      <c r="AH1518" s="24" t="e">
        <f>VLOOKUP(Table2[[#This Row],[SAP Code]],[25]DATA!$A:$G,7,FALSE)</f>
        <v>#N/A</v>
      </c>
      <c r="AI1518" s="20" t="str">
        <f t="shared" si="397"/>
        <v>Other Investment</v>
      </c>
      <c r="AJ1518" s="25" t="s">
        <v>106</v>
      </c>
      <c r="AK1518" s="25" t="s">
        <v>107</v>
      </c>
      <c r="AL1518" s="23" t="str" cm="1">
        <f t="array" ref="AL1518">_xlfn.SWITCH(AK1518,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18" s="26">
        <v>1</v>
      </c>
      <c r="AN1518" s="25" t="str">
        <f t="shared" si="405"/>
        <v>Sovereign</v>
      </c>
      <c r="AO1518" s="27">
        <v>1</v>
      </c>
      <c r="AP1518" s="23">
        <f>Table2[[#This Row],[Approved Amount_UA Equivalent]]/1000000</f>
        <v>28.39</v>
      </c>
      <c r="AQ1518" s="19">
        <f t="shared" si="398"/>
        <v>37.782547600000001</v>
      </c>
      <c r="AR1518" s="23" t="str">
        <f t="shared" si="399"/>
        <v>21-30</v>
      </c>
      <c r="AS1518" s="23" t="str">
        <f t="shared" si="400"/>
        <v>21-40</v>
      </c>
      <c r="AT1518" s="23" t="str">
        <f t="shared" si="401"/>
        <v>1-40</v>
      </c>
      <c r="AU1518" s="23" t="str">
        <f t="shared" si="402"/>
        <v>&lt;1-50 Mn</v>
      </c>
      <c r="AV1518" s="23">
        <f>Table2[[#This Row],[Amount]]</f>
        <v>28390000</v>
      </c>
      <c r="AW1518" s="23" t="str">
        <f t="shared" si="403"/>
        <v>Nov 2021</v>
      </c>
      <c r="AX1518" s="28">
        <f>IFERROR(VLOOKUP(Table2[[#This Row],[SAP Code]],[26]_16!A:B,2,FALSE),0)</f>
        <v>0</v>
      </c>
      <c r="AY1518" s="28">
        <f>IFERROR(VLOOKUP(Table2[[#This Row],[SAP Code]],[26]_16!D:E,2,FALSE)/ 1000000, 0)</f>
        <v>0</v>
      </c>
      <c r="AZ1518" s="28">
        <f>IFERROR(VLOOKUP(Table2[[#This Row],[SAP Code]],[26]_16!G:H,2,FALSE)/ 1000000, 0)</f>
        <v>0</v>
      </c>
      <c r="BA1518" s="28">
        <f>IFERROR(VLOOKUP(Table2[[#This Row],[SAP Code]],[26]_16!J:K,2,FALSE)/ 1000000, 0)</f>
        <v>0</v>
      </c>
      <c r="BB1518" s="28">
        <f>IFERROR(VLOOKUP(Table2[[#This Row],[SAP Code]],[26]_16!M:N,2,FALSE)/ 1000000, 0)</f>
        <v>0</v>
      </c>
      <c r="BC1518" s="28">
        <f>IFERROR(VLOOKUP(Table2[[#This Row],[SAP Code]],[26]_16!P:Q,2,FALSE),0)</f>
        <v>0</v>
      </c>
      <c r="BD1518" s="28">
        <f>IFERROR(VLOOKUP(Table2[[#This Row],[SAP Code]],[26]_16!S:T,2,FALSE),0)</f>
        <v>0</v>
      </c>
      <c r="BE1518" s="28">
        <f>IFERROR(VLOOKUP(Table2[[#This Row],[SAP Code]],[26]_16!V:W,2,FALSE)/ 1000000, 0)</f>
        <v>28.39</v>
      </c>
      <c r="BF1518" s="28">
        <f>IFERROR(VLOOKUP(Table2[[#This Row],[SAP Code]],[26]_16!Y:Z,2,FALSE)/ 1000000, 0)</f>
        <v>0</v>
      </c>
      <c r="BG1518" s="28" t="str">
        <f>IFERROR(VLOOKUP(Table2[[#This Row],[SAP Code]],[26]port!$A:$AD,30,FALSE),"unknown")</f>
        <v>APVD</v>
      </c>
      <c r="BH1518" s="29" t="str">
        <f t="shared" si="404"/>
        <v>Ongoing</v>
      </c>
      <c r="BI1518" s="16"/>
    </row>
    <row r="1519" spans="1:61" ht="17.100000000000001" customHeight="1">
      <c r="A1519" s="16" t="s">
        <v>706</v>
      </c>
      <c r="B1519" s="16" t="s">
        <v>5182</v>
      </c>
      <c r="C1519" s="16" t="s">
        <v>5183</v>
      </c>
      <c r="D1519" s="16" t="s">
        <v>5184</v>
      </c>
      <c r="E1519" s="18">
        <v>44512</v>
      </c>
      <c r="F1519" s="16" t="s">
        <v>657</v>
      </c>
      <c r="G1519" s="16" t="s">
        <v>74</v>
      </c>
      <c r="H1519" s="16" t="s">
        <v>132</v>
      </c>
      <c r="I1519" s="16" t="s">
        <v>155</v>
      </c>
      <c r="J1519" s="16" t="s">
        <v>83</v>
      </c>
      <c r="K1519" s="16" t="s">
        <v>69</v>
      </c>
      <c r="L1519" s="16" t="s">
        <v>85</v>
      </c>
      <c r="M1519" s="19">
        <v>1540000</v>
      </c>
      <c r="N1519" s="19">
        <v>1540000</v>
      </c>
      <c r="O1519" s="20" t="s">
        <v>5185</v>
      </c>
      <c r="P1519" s="21">
        <v>2100155041122</v>
      </c>
      <c r="Q1519" s="20" t="s">
        <v>72</v>
      </c>
      <c r="R1519" s="16" t="str">
        <f t="shared" si="394"/>
        <v>ADF Including TSF</v>
      </c>
      <c r="S1519" s="16" t="str">
        <f t="shared" si="392"/>
        <v>A</v>
      </c>
      <c r="T1519" s="16" t="str">
        <f t="shared" si="408"/>
        <v>ADF Countries</v>
      </c>
      <c r="U1519" s="16" t="str">
        <f t="shared" si="395"/>
        <v>Transition States</v>
      </c>
      <c r="V1519" s="22" t="str">
        <f>IF(ISNUMBER(MATCH(A1519, {"Gabon","Sudan","Niger","Mali","Burkina Faso","Guinea"}, 0)), "De Facto Countries", "Non-De Facto Countries")</f>
        <v>Non-De Facto Countries</v>
      </c>
      <c r="W1519" s="16" t="str">
        <f t="shared" si="406"/>
        <v>West</v>
      </c>
      <c r="X1519" s="16" t="str">
        <f t="shared" si="407"/>
        <v>Agriculture</v>
      </c>
      <c r="Y1519" s="23">
        <f>Table2[[#This Row],[Approved Amount_UA Equivalent]]</f>
        <v>1540000</v>
      </c>
      <c r="AD1519" s="23">
        <f>SUM(Table2[[#This Row],[Feed Africa ]:[Improve Quality Of Life ]])</f>
        <v>1540000</v>
      </c>
      <c r="AE1519" s="16" t="b">
        <f>Table2[[#This Row],[Total HI5]]=Table2[[#This Row],[Approved Amount_UA Equivalent]]</f>
        <v>1</v>
      </c>
      <c r="AF1519" s="24">
        <v>41</v>
      </c>
      <c r="AG1519" s="20" t="str">
        <f t="shared" si="396"/>
        <v>ISP and Investment Project</v>
      </c>
      <c r="AH1519" s="24" t="str">
        <f>VLOOKUP(Table2[[#This Row],[SAP Code]],[25]DATA!$A:$G,7,FALSE)</f>
        <v xml:space="preserve">Investment Lending </v>
      </c>
      <c r="AI1519" s="20" t="str">
        <f t="shared" si="397"/>
        <v>Infrastructure</v>
      </c>
      <c r="AJ1519" s="25" t="s">
        <v>157</v>
      </c>
      <c r="AK1519" s="25" t="s">
        <v>74</v>
      </c>
      <c r="AL1519" s="23" t="str" cm="1">
        <f t="array" ref="AL1519">_xlfn.SWITCH(AK1519,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19" s="26">
        <v>1</v>
      </c>
      <c r="AN1519" s="25" t="str">
        <f t="shared" si="405"/>
        <v>Sovereign</v>
      </c>
      <c r="AO1519" s="27">
        <v>0.5</v>
      </c>
      <c r="AP1519" s="23">
        <f>Table2[[#This Row],[Approved Amount_UA Equivalent]]/1000000</f>
        <v>1.54</v>
      </c>
      <c r="AQ1519" s="19">
        <f t="shared" si="398"/>
        <v>2.0494935999999999</v>
      </c>
      <c r="AR1519" s="23" t="str">
        <f t="shared" si="399"/>
        <v>1-10</v>
      </c>
      <c r="AS1519" s="23" t="str">
        <f t="shared" si="400"/>
        <v>1-20</v>
      </c>
      <c r="AT1519" s="23" t="str">
        <f t="shared" si="401"/>
        <v>1-40</v>
      </c>
      <c r="AU1519" s="23" t="str">
        <f t="shared" si="402"/>
        <v>&lt;1-50 Mn</v>
      </c>
      <c r="AV1519" s="23">
        <f>Table2[[#This Row],[Amount]]</f>
        <v>1540000</v>
      </c>
      <c r="AW1519" s="23" t="str">
        <f t="shared" si="403"/>
        <v>Nov 2021</v>
      </c>
      <c r="AX1519" s="28">
        <f>IFERROR(VLOOKUP(Table2[[#This Row],[SAP Code]],[26]_16!A:B,2,FALSE),0)</f>
        <v>0</v>
      </c>
      <c r="AY1519" s="28">
        <f>IFERROR(VLOOKUP(Table2[[#This Row],[SAP Code]],[26]_16!D:E,2,FALSE)/ 1000000, 0)</f>
        <v>0</v>
      </c>
      <c r="AZ1519" s="28">
        <f>IFERROR(VLOOKUP(Table2[[#This Row],[SAP Code]],[26]_16!G:H,2,FALSE)/ 1000000, 0)</f>
        <v>0</v>
      </c>
      <c r="BA1519" s="28">
        <f>IFERROR(VLOOKUP(Table2[[#This Row],[SAP Code]],[26]_16!J:K,2,FALSE)/ 1000000, 0)</f>
        <v>0</v>
      </c>
      <c r="BB1519" s="28">
        <f>IFERROR(VLOOKUP(Table2[[#This Row],[SAP Code]],[26]_16!M:N,2,FALSE)/ 1000000, 0)</f>
        <v>0</v>
      </c>
      <c r="BC1519" s="28">
        <f>IFERROR(VLOOKUP(Table2[[#This Row],[SAP Code]],[26]_16!P:Q,2,FALSE),0)</f>
        <v>0</v>
      </c>
      <c r="BD1519" s="28">
        <f>IFERROR(VLOOKUP(Table2[[#This Row],[SAP Code]],[26]_16!S:T,2,FALSE),0)</f>
        <v>0</v>
      </c>
      <c r="BE1519" s="28">
        <f>IFERROR(VLOOKUP(Table2[[#This Row],[SAP Code]],[26]_16!V:W,2,FALSE)/ 1000000, 0)</f>
        <v>0.32789522000000004</v>
      </c>
      <c r="BF1519" s="28">
        <f>IFERROR(VLOOKUP(Table2[[#This Row],[SAP Code]],[26]_16!Y:Z,2,FALSE)/ 1000000, 0)</f>
        <v>0.74414999999999998</v>
      </c>
      <c r="BG1519" s="28" t="str">
        <f>IFERROR(VLOOKUP(Table2[[#This Row],[SAP Code]],[26]port!$A:$AD,30,FALSE),"unknown")</f>
        <v>OnGo</v>
      </c>
      <c r="BH1519" s="29" t="str">
        <f t="shared" si="404"/>
        <v>Ongoing</v>
      </c>
      <c r="BI1519" s="16"/>
    </row>
    <row r="1520" spans="1:61" ht="17.100000000000001" customHeight="1">
      <c r="A1520" s="16" t="s">
        <v>706</v>
      </c>
      <c r="B1520" s="16" t="s">
        <v>5182</v>
      </c>
      <c r="C1520" s="16" t="s">
        <v>5186</v>
      </c>
      <c r="D1520" s="16" t="s">
        <v>5184</v>
      </c>
      <c r="E1520" s="18">
        <v>44512</v>
      </c>
      <c r="F1520" s="16" t="s">
        <v>657</v>
      </c>
      <c r="G1520" s="16" t="s">
        <v>74</v>
      </c>
      <c r="H1520" s="16" t="s">
        <v>132</v>
      </c>
      <c r="I1520" s="16" t="s">
        <v>155</v>
      </c>
      <c r="J1520" s="16" t="s">
        <v>2463</v>
      </c>
      <c r="K1520" s="16" t="s">
        <v>69</v>
      </c>
      <c r="L1520" s="16" t="s">
        <v>85</v>
      </c>
      <c r="M1520" s="19">
        <v>10380000</v>
      </c>
      <c r="N1520" s="19">
        <v>10380000</v>
      </c>
      <c r="O1520" s="20" t="s">
        <v>5185</v>
      </c>
      <c r="P1520" s="21">
        <v>5900155016654</v>
      </c>
      <c r="Q1520" s="20" t="s">
        <v>72</v>
      </c>
      <c r="R1520" s="16" t="str">
        <f t="shared" si="394"/>
        <v>ADF Including TSF</v>
      </c>
      <c r="S1520" s="16" t="str">
        <f t="shared" si="392"/>
        <v>A</v>
      </c>
      <c r="T1520" s="16" t="str">
        <f t="shared" si="408"/>
        <v>ADF Countries</v>
      </c>
      <c r="U1520" s="16" t="str">
        <f t="shared" si="395"/>
        <v>Transition States</v>
      </c>
      <c r="V1520" s="22" t="str">
        <f>IF(ISNUMBER(MATCH(A1520, {"Gabon","Sudan","Niger","Mali","Burkina Faso","Guinea"}, 0)), "De Facto Countries", "Non-De Facto Countries")</f>
        <v>Non-De Facto Countries</v>
      </c>
      <c r="W1520" s="16" t="str">
        <f t="shared" si="406"/>
        <v>West</v>
      </c>
      <c r="X1520" s="16" t="str">
        <f t="shared" si="407"/>
        <v>Agriculture</v>
      </c>
      <c r="Y1520" s="23">
        <f>Table2[[#This Row],[Approved Amount_UA Equivalent]]</f>
        <v>10380000</v>
      </c>
      <c r="AD1520" s="23">
        <f>SUM(Table2[[#This Row],[Feed Africa ]:[Improve Quality Of Life ]])</f>
        <v>10380000</v>
      </c>
      <c r="AE1520" s="16" t="b">
        <f>Table2[[#This Row],[Total HI5]]=Table2[[#This Row],[Approved Amount_UA Equivalent]]</f>
        <v>1</v>
      </c>
      <c r="AF1520" s="24">
        <v>41</v>
      </c>
      <c r="AG1520" s="20" t="str">
        <f t="shared" si="396"/>
        <v>ISP and Investment Project</v>
      </c>
      <c r="AH1520" s="24" t="str">
        <f>VLOOKUP(Table2[[#This Row],[SAP Code]],[25]DATA!$A:$G,7,FALSE)</f>
        <v xml:space="preserve">Investment Lending </v>
      </c>
      <c r="AI1520" s="20" t="str">
        <f t="shared" si="397"/>
        <v>Infrastructure</v>
      </c>
      <c r="AJ1520" s="25" t="s">
        <v>157</v>
      </c>
      <c r="AK1520" s="25" t="s">
        <v>74</v>
      </c>
      <c r="AL1520" s="23" t="str" cm="1">
        <f t="array" ref="AL1520">_xlfn.SWITCH(AK1520,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20" s="26">
        <v>1</v>
      </c>
      <c r="AN1520" s="25" t="str">
        <f t="shared" si="405"/>
        <v>Sovereign</v>
      </c>
      <c r="AO1520" s="27">
        <v>0.5</v>
      </c>
      <c r="AP1520" s="23">
        <f>Table2[[#This Row],[Approved Amount_UA Equivalent]]/1000000</f>
        <v>10.38</v>
      </c>
      <c r="AQ1520" s="19">
        <f t="shared" si="398"/>
        <v>13.8141192</v>
      </c>
      <c r="AR1520" s="23" t="str">
        <f t="shared" si="399"/>
        <v>11-20</v>
      </c>
      <c r="AS1520" s="23" t="str">
        <f t="shared" si="400"/>
        <v>1-20</v>
      </c>
      <c r="AT1520" s="23" t="str">
        <f t="shared" si="401"/>
        <v>1-40</v>
      </c>
      <c r="AU1520" s="23" t="str">
        <f t="shared" si="402"/>
        <v>&lt;1-50 Mn</v>
      </c>
      <c r="AV1520" s="23">
        <f>Table2[[#This Row],[Amount]]</f>
        <v>10380000</v>
      </c>
      <c r="AW1520" s="23" t="str">
        <f t="shared" si="403"/>
        <v>Nov 2021</v>
      </c>
      <c r="AX1520" s="28">
        <f>IFERROR(VLOOKUP(Table2[[#This Row],[SAP Code]],[26]_16!A:B,2,FALSE),0)</f>
        <v>0</v>
      </c>
      <c r="AY1520" s="28">
        <f>IFERROR(VLOOKUP(Table2[[#This Row],[SAP Code]],[26]_16!D:E,2,FALSE)/ 1000000, 0)</f>
        <v>0</v>
      </c>
      <c r="AZ1520" s="28">
        <f>IFERROR(VLOOKUP(Table2[[#This Row],[SAP Code]],[26]_16!G:H,2,FALSE)/ 1000000, 0)</f>
        <v>0</v>
      </c>
      <c r="BA1520" s="28">
        <f>IFERROR(VLOOKUP(Table2[[#This Row],[SAP Code]],[26]_16!J:K,2,FALSE)/ 1000000, 0)</f>
        <v>0</v>
      </c>
      <c r="BB1520" s="28">
        <f>IFERROR(VLOOKUP(Table2[[#This Row],[SAP Code]],[26]_16!M:N,2,FALSE)/ 1000000, 0)</f>
        <v>0</v>
      </c>
      <c r="BC1520" s="28">
        <f>IFERROR(VLOOKUP(Table2[[#This Row],[SAP Code]],[26]_16!P:Q,2,FALSE),0)</f>
        <v>0</v>
      </c>
      <c r="BD1520" s="28">
        <f>IFERROR(VLOOKUP(Table2[[#This Row],[SAP Code]],[26]_16!S:T,2,FALSE),0)</f>
        <v>0</v>
      </c>
      <c r="BE1520" s="28">
        <f>IFERROR(VLOOKUP(Table2[[#This Row],[SAP Code]],[26]_16!V:W,2,FALSE)/ 1000000, 0)</f>
        <v>0.32789522000000004</v>
      </c>
      <c r="BF1520" s="28">
        <f>IFERROR(VLOOKUP(Table2[[#This Row],[SAP Code]],[26]_16!Y:Z,2,FALSE)/ 1000000, 0)</f>
        <v>0.74414999999999998</v>
      </c>
      <c r="BG1520" s="28" t="str">
        <f>IFERROR(VLOOKUP(Table2[[#This Row],[SAP Code]],[26]port!$A:$AD,30,FALSE),"unknown")</f>
        <v>OnGo</v>
      </c>
      <c r="BH1520" s="29" t="str">
        <f t="shared" si="404"/>
        <v>Ongoing</v>
      </c>
      <c r="BI1520" s="16"/>
    </row>
    <row r="1521" spans="1:61" ht="17.100000000000001" customHeight="1">
      <c r="A1521" s="16" t="s">
        <v>91</v>
      </c>
      <c r="B1521" s="16" t="s">
        <v>5187</v>
      </c>
      <c r="C1521" s="16" t="s">
        <v>5188</v>
      </c>
      <c r="D1521" s="16" t="s">
        <v>5189</v>
      </c>
      <c r="E1521" s="18">
        <v>44517</v>
      </c>
      <c r="F1521" s="16" t="s">
        <v>93</v>
      </c>
      <c r="G1521" s="16" t="s">
        <v>140</v>
      </c>
      <c r="H1521" s="16" t="s">
        <v>81</v>
      </c>
      <c r="I1521" s="16" t="s">
        <v>138</v>
      </c>
      <c r="J1521" s="16" t="s">
        <v>179</v>
      </c>
      <c r="K1521" s="16" t="s">
        <v>84</v>
      </c>
      <c r="L1521" s="16" t="s">
        <v>195</v>
      </c>
      <c r="M1521" s="19">
        <v>64660000</v>
      </c>
      <c r="N1521" s="19">
        <v>53198841.571776472</v>
      </c>
      <c r="O1521" s="20" t="s">
        <v>5190</v>
      </c>
      <c r="P1521" s="21">
        <v>2000200005152</v>
      </c>
      <c r="Q1521" s="20" t="s">
        <v>87</v>
      </c>
      <c r="R1521" s="16" t="str">
        <f t="shared" si="394"/>
        <v>ADB Public</v>
      </c>
      <c r="S1521" s="16" t="str">
        <f t="shared" si="392"/>
        <v>D</v>
      </c>
      <c r="T1521" s="16" t="str">
        <f t="shared" si="408"/>
        <v>Blend Countries</v>
      </c>
      <c r="U1521" s="16" t="str">
        <f t="shared" si="395"/>
        <v>Non-Transition States</v>
      </c>
      <c r="V1521" s="22" t="str">
        <f>IF(ISNUMBER(MATCH(A1521, {"Gabon","Sudan","Niger","Mali","Burkina Faso","Guinea"}, 0)), "De Facto Countries", "Non-De Facto Countries")</f>
        <v>Non-De Facto Countries</v>
      </c>
      <c r="W1521" s="16" t="str">
        <f t="shared" si="406"/>
        <v>East</v>
      </c>
      <c r="X1521" s="16" t="str">
        <f t="shared" si="407"/>
        <v>Transport</v>
      </c>
      <c r="Y1521" s="23"/>
      <c r="AB1521" s="23">
        <f>Table2[[#This Row],[Approved Amount_UA Equivalent]]</f>
        <v>53198841.571776472</v>
      </c>
      <c r="AD1521" s="23">
        <f>SUM(Table2[[#This Row],[Feed Africa ]:[Improve Quality Of Life ]])</f>
        <v>53198841.571776472</v>
      </c>
      <c r="AE1521" s="16" t="b">
        <f>Table2[[#This Row],[Total HI5]]=Table2[[#This Row],[Approved Amount_UA Equivalent]]</f>
        <v>1</v>
      </c>
      <c r="AF1521" s="24">
        <v>10</v>
      </c>
      <c r="AG1521" s="20" t="str">
        <f t="shared" si="396"/>
        <v>Investment Project</v>
      </c>
      <c r="AH1521" s="24" t="e">
        <f>VLOOKUP(Table2[[#This Row],[SAP Code]],[25]DATA!$A:$G,7,FALSE)</f>
        <v>#N/A</v>
      </c>
      <c r="AI1521" s="20" t="str">
        <f t="shared" si="397"/>
        <v>Infrastructure</v>
      </c>
      <c r="AJ1521" s="25" t="s">
        <v>89</v>
      </c>
      <c r="AK1521" s="25" t="s">
        <v>140</v>
      </c>
      <c r="AL1521" s="23" t="str" cm="1">
        <f t="array" ref="AL1521">_xlfn.SWITCH(AK1521,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21" s="26">
        <v>1</v>
      </c>
      <c r="AN1521" s="25" t="str">
        <f t="shared" si="405"/>
        <v>Sovereign</v>
      </c>
      <c r="AO1521" s="27">
        <v>0.5</v>
      </c>
      <c r="AP1521" s="23">
        <f>Table2[[#This Row],[Approved Amount_UA Equivalent]]/1000000</f>
        <v>53.19884157177647</v>
      </c>
      <c r="AQ1521" s="19">
        <f t="shared" si="398"/>
        <v>70.799146317383006</v>
      </c>
      <c r="AR1521" s="23" t="str">
        <f t="shared" si="399"/>
        <v>51-60</v>
      </c>
      <c r="AS1521" s="23" t="str">
        <f t="shared" si="400"/>
        <v>41-60</v>
      </c>
      <c r="AT1521" s="23" t="str">
        <f t="shared" si="401"/>
        <v>41-80</v>
      </c>
      <c r="AU1521" s="23" t="str">
        <f t="shared" si="402"/>
        <v>50-100 Mn</v>
      </c>
      <c r="AV1521" s="23">
        <f>Table2[[#This Row],[Amount]]</f>
        <v>64660000</v>
      </c>
      <c r="AW1521" s="23" t="str">
        <f t="shared" si="403"/>
        <v>Nov 2021</v>
      </c>
      <c r="AX1521" s="28">
        <f>IFERROR(VLOOKUP(Table2[[#This Row],[SAP Code]],[26]_16!A:B,2,FALSE),0)</f>
        <v>0</v>
      </c>
      <c r="AY1521" s="28">
        <f>IFERROR(VLOOKUP(Table2[[#This Row],[SAP Code]],[26]_16!D:E,2,FALSE)/ 1000000, 0)</f>
        <v>0</v>
      </c>
      <c r="AZ1521" s="28">
        <f>IFERROR(VLOOKUP(Table2[[#This Row],[SAP Code]],[26]_16!G:H,2,FALSE)/ 1000000, 0)</f>
        <v>0</v>
      </c>
      <c r="BA1521" s="28">
        <f>IFERROR(VLOOKUP(Table2[[#This Row],[SAP Code]],[26]_16!J:K,2,FALSE)/ 1000000, 0)</f>
        <v>0</v>
      </c>
      <c r="BB1521" s="28">
        <f>IFERROR(VLOOKUP(Table2[[#This Row],[SAP Code]],[26]_16!M:N,2,FALSE)/ 1000000, 0)</f>
        <v>0</v>
      </c>
      <c r="BC1521" s="28">
        <f>IFERROR(VLOOKUP(Table2[[#This Row],[SAP Code]],[26]_16!P:Q,2,FALSE),0)</f>
        <v>0</v>
      </c>
      <c r="BD1521" s="28">
        <f>IFERROR(VLOOKUP(Table2[[#This Row],[SAP Code]],[26]_16!S:T,2,FALSE),0)</f>
        <v>0</v>
      </c>
      <c r="BE1521" s="28">
        <f>IFERROR(VLOOKUP(Table2[[#This Row],[SAP Code]],[26]_16!V:W,2,FALSE)/ 1000000, 0)</f>
        <v>0</v>
      </c>
      <c r="BF1521" s="28">
        <f>IFERROR(VLOOKUP(Table2[[#This Row],[SAP Code]],[26]_16!Y:Z,2,FALSE)/ 1000000, 0)</f>
        <v>0</v>
      </c>
      <c r="BG1521" s="28" t="str">
        <f>IFERROR(VLOOKUP(Table2[[#This Row],[SAP Code]],[26]port!$A:$AD,30,FALSE),"unknown")</f>
        <v>APVD</v>
      </c>
      <c r="BH1521" s="29" t="str">
        <f t="shared" si="404"/>
        <v>Ongoing</v>
      </c>
      <c r="BI1521" s="16"/>
    </row>
    <row r="1522" spans="1:61" ht="17.100000000000001" customHeight="1">
      <c r="A1522" s="16" t="s">
        <v>91</v>
      </c>
      <c r="B1522" s="16" t="s">
        <v>5187</v>
      </c>
      <c r="C1522" s="16" t="s">
        <v>5191</v>
      </c>
      <c r="D1522" s="16" t="s">
        <v>5189</v>
      </c>
      <c r="E1522" s="18">
        <v>44517</v>
      </c>
      <c r="F1522" s="16" t="s">
        <v>93</v>
      </c>
      <c r="G1522" s="16" t="s">
        <v>140</v>
      </c>
      <c r="H1522" s="16" t="s">
        <v>81</v>
      </c>
      <c r="I1522" s="16" t="s">
        <v>138</v>
      </c>
      <c r="J1522" s="16" t="s">
        <v>83</v>
      </c>
      <c r="K1522" s="16" t="s">
        <v>84</v>
      </c>
      <c r="L1522" s="16" t="s">
        <v>85</v>
      </c>
      <c r="M1522" s="19">
        <v>100000000</v>
      </c>
      <c r="N1522" s="19">
        <v>100000000</v>
      </c>
      <c r="O1522" s="20" t="s">
        <v>5190</v>
      </c>
      <c r="P1522" s="21">
        <v>2100150042744</v>
      </c>
      <c r="Q1522" s="20" t="s">
        <v>87</v>
      </c>
      <c r="R1522" s="16" t="str">
        <f t="shared" si="394"/>
        <v>ADF Including TSF</v>
      </c>
      <c r="S1522" s="16" t="str">
        <f t="shared" si="392"/>
        <v>D</v>
      </c>
      <c r="T1522" s="16" t="str">
        <f t="shared" si="408"/>
        <v>Blend Countries</v>
      </c>
      <c r="U1522" s="16" t="str">
        <f t="shared" si="395"/>
        <v>Non-Transition States</v>
      </c>
      <c r="V1522" s="22" t="str">
        <f>IF(ISNUMBER(MATCH(A1522, {"Gabon","Sudan","Niger","Mali","Burkina Faso","Guinea"}, 0)), "De Facto Countries", "Non-De Facto Countries")</f>
        <v>Non-De Facto Countries</v>
      </c>
      <c r="W1522" s="16" t="str">
        <f t="shared" si="406"/>
        <v>East</v>
      </c>
      <c r="X1522" s="16" t="str">
        <f t="shared" si="407"/>
        <v>Transport</v>
      </c>
      <c r="Y1522" s="23"/>
      <c r="AB1522" s="23">
        <f>Table2[[#This Row],[Approved Amount_UA Equivalent]]</f>
        <v>100000000</v>
      </c>
      <c r="AD1522" s="23">
        <f>SUM(Table2[[#This Row],[Feed Africa ]:[Improve Quality Of Life ]])</f>
        <v>100000000</v>
      </c>
      <c r="AE1522" s="16" t="b">
        <f>Table2[[#This Row],[Total HI5]]=Table2[[#This Row],[Approved Amount_UA Equivalent]]</f>
        <v>1</v>
      </c>
      <c r="AF1522" s="24">
        <v>10</v>
      </c>
      <c r="AG1522" s="20" t="str">
        <f t="shared" si="396"/>
        <v>Investment Project</v>
      </c>
      <c r="AH1522" s="24" t="e">
        <f>VLOOKUP(Table2[[#This Row],[SAP Code]],[25]DATA!$A:$G,7,FALSE)</f>
        <v>#N/A</v>
      </c>
      <c r="AI1522" s="20" t="str">
        <f t="shared" si="397"/>
        <v>Infrastructure</v>
      </c>
      <c r="AJ1522" s="25" t="s">
        <v>89</v>
      </c>
      <c r="AK1522" s="25" t="s">
        <v>140</v>
      </c>
      <c r="AL1522" s="23" t="str" cm="1">
        <f t="array" ref="AL1522">_xlfn.SWITCH(AK1522,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22" s="26">
        <v>1</v>
      </c>
      <c r="AN1522" s="25" t="str">
        <f t="shared" si="405"/>
        <v>Sovereign</v>
      </c>
      <c r="AO1522" s="27">
        <v>0.5</v>
      </c>
      <c r="AP1522" s="23">
        <f>Table2[[#This Row],[Approved Amount_UA Equivalent]]/1000000</f>
        <v>100</v>
      </c>
      <c r="AQ1522" s="19">
        <f t="shared" si="398"/>
        <v>133.084</v>
      </c>
      <c r="AR1522" s="23" t="str">
        <f t="shared" si="399"/>
        <v>91-100</v>
      </c>
      <c r="AS1522" s="23" t="str">
        <f t="shared" si="400"/>
        <v>81-100</v>
      </c>
      <c r="AT1522" s="23" t="str">
        <f t="shared" si="401"/>
        <v>81-120</v>
      </c>
      <c r="AU1522" s="23" t="str">
        <f t="shared" si="402"/>
        <v>50-100 Mn</v>
      </c>
      <c r="AV1522" s="23">
        <f>Table2[[#This Row],[Amount]]</f>
        <v>100000000</v>
      </c>
      <c r="AW1522" s="23" t="str">
        <f t="shared" si="403"/>
        <v>Nov 2021</v>
      </c>
      <c r="AX1522" s="28">
        <f>IFERROR(VLOOKUP(Table2[[#This Row],[SAP Code]],[26]_16!A:B,2,FALSE),0)</f>
        <v>0</v>
      </c>
      <c r="AY1522" s="28">
        <f>IFERROR(VLOOKUP(Table2[[#This Row],[SAP Code]],[26]_16!D:E,2,FALSE)/ 1000000, 0)</f>
        <v>0</v>
      </c>
      <c r="AZ1522" s="28">
        <f>IFERROR(VLOOKUP(Table2[[#This Row],[SAP Code]],[26]_16!G:H,2,FALSE)/ 1000000, 0)</f>
        <v>0</v>
      </c>
      <c r="BA1522" s="28">
        <f>IFERROR(VLOOKUP(Table2[[#This Row],[SAP Code]],[26]_16!J:K,2,FALSE)/ 1000000, 0)</f>
        <v>0</v>
      </c>
      <c r="BB1522" s="28">
        <f>IFERROR(VLOOKUP(Table2[[#This Row],[SAP Code]],[26]_16!M:N,2,FALSE)/ 1000000, 0)</f>
        <v>0</v>
      </c>
      <c r="BC1522" s="28">
        <f>IFERROR(VLOOKUP(Table2[[#This Row],[SAP Code]],[26]_16!P:Q,2,FALSE),0)</f>
        <v>0</v>
      </c>
      <c r="BD1522" s="28">
        <f>IFERROR(VLOOKUP(Table2[[#This Row],[SAP Code]],[26]_16!S:T,2,FALSE),0)</f>
        <v>0</v>
      </c>
      <c r="BE1522" s="28">
        <f>IFERROR(VLOOKUP(Table2[[#This Row],[SAP Code]],[26]_16!V:W,2,FALSE)/ 1000000, 0)</f>
        <v>0</v>
      </c>
      <c r="BF1522" s="28">
        <f>IFERROR(VLOOKUP(Table2[[#This Row],[SAP Code]],[26]_16!Y:Z,2,FALSE)/ 1000000, 0)</f>
        <v>0</v>
      </c>
      <c r="BG1522" s="28" t="str">
        <f>IFERROR(VLOOKUP(Table2[[#This Row],[SAP Code]],[26]port!$A:$AD,30,FALSE),"unknown")</f>
        <v>APVD</v>
      </c>
      <c r="BH1522" s="29" t="str">
        <f t="shared" si="404"/>
        <v>Ongoing</v>
      </c>
      <c r="BI1522" s="16"/>
    </row>
    <row r="1523" spans="1:61" ht="17.100000000000001" customHeight="1">
      <c r="A1523" s="16" t="s">
        <v>141</v>
      </c>
      <c r="B1523" s="16" t="s">
        <v>5192</v>
      </c>
      <c r="C1523" s="16" t="s">
        <v>5193</v>
      </c>
      <c r="D1523" s="16" t="s">
        <v>5194</v>
      </c>
      <c r="E1523" s="18">
        <v>44517</v>
      </c>
      <c r="F1523" s="16" t="s">
        <v>5195</v>
      </c>
      <c r="G1523" s="16" t="s">
        <v>90</v>
      </c>
      <c r="H1523" s="16" t="s">
        <v>101</v>
      </c>
      <c r="I1523" s="16" t="s">
        <v>82</v>
      </c>
      <c r="J1523" s="16" t="s">
        <v>83</v>
      </c>
      <c r="K1523" s="16" t="s">
        <v>69</v>
      </c>
      <c r="L1523" s="16" t="s">
        <v>85</v>
      </c>
      <c r="M1523" s="19">
        <v>2130000</v>
      </c>
      <c r="N1523" s="19">
        <v>2130000</v>
      </c>
      <c r="O1523" s="20" t="s">
        <v>5196</v>
      </c>
      <c r="P1523" s="21">
        <v>2100155041176</v>
      </c>
      <c r="Q1523" s="20" t="s">
        <v>72</v>
      </c>
      <c r="R1523" s="16" t="str">
        <f t="shared" si="394"/>
        <v>ADF Including TSF</v>
      </c>
      <c r="S1523" s="16" t="str">
        <f t="shared" si="392"/>
        <v>F</v>
      </c>
      <c r="T1523" s="16" t="str">
        <f t="shared" si="408"/>
        <v>Multinational</v>
      </c>
      <c r="U1523" s="16" t="str">
        <f t="shared" si="395"/>
        <v>Multinational</v>
      </c>
      <c r="V1523" s="22" t="str">
        <f>IF(ISNUMBER(MATCH(A1523, {"Gabon","Sudan","Niger","Mali","Burkina Faso","Guinea"}, 0)), "De Facto Countries", "Non-De Facto Countries")</f>
        <v>Non-De Facto Countries</v>
      </c>
      <c r="W1523" s="16" t="str">
        <f t="shared" si="406"/>
        <v>Multi</v>
      </c>
      <c r="X1523" s="16" t="str">
        <f t="shared" si="407"/>
        <v>Power</v>
      </c>
      <c r="Y1523" s="23"/>
      <c r="Z1523" s="23">
        <f>Table2[[#This Row],[Approved Amount_UA Equivalent]]</f>
        <v>2130000</v>
      </c>
      <c r="AD1523" s="23">
        <f>SUM(Table2[[#This Row],[Feed Africa ]:[Improve Quality Of Life ]])</f>
        <v>2130000</v>
      </c>
      <c r="AE1523" s="16" t="b">
        <f>Table2[[#This Row],[Total HI5]]=Table2[[#This Row],[Approved Amount_UA Equivalent]]</f>
        <v>1</v>
      </c>
      <c r="AF1523" s="24">
        <v>41</v>
      </c>
      <c r="AG1523" s="20" t="str">
        <f t="shared" si="396"/>
        <v>ISP and Investment Project</v>
      </c>
      <c r="AH1523" s="24" t="str">
        <f>VLOOKUP(Table2[[#This Row],[SAP Code]],[25]DATA!$A:$G,7,FALSE)</f>
        <v>Institutional support</v>
      </c>
      <c r="AI1523" s="20" t="str">
        <f t="shared" si="397"/>
        <v>Infrastructure</v>
      </c>
      <c r="AJ1523" s="25" t="s">
        <v>89</v>
      </c>
      <c r="AK1523" s="25" t="s">
        <v>90</v>
      </c>
      <c r="AL1523" s="23" t="str" cm="1">
        <f t="array" ref="AL1523">_xlfn.SWITCH(AK1523,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523" s="26">
        <v>1</v>
      </c>
      <c r="AN1523" s="25" t="str">
        <f t="shared" si="405"/>
        <v>Sovereign</v>
      </c>
      <c r="AO1523" s="27">
        <v>1</v>
      </c>
      <c r="AP1523" s="23">
        <f>Table2[[#This Row],[Approved Amount_UA Equivalent]]/1000000</f>
        <v>2.13</v>
      </c>
      <c r="AQ1523" s="19">
        <f t="shared" si="398"/>
        <v>2.8346892000000001</v>
      </c>
      <c r="AR1523" s="23" t="str">
        <f t="shared" si="399"/>
        <v>1-10</v>
      </c>
      <c r="AS1523" s="23" t="str">
        <f t="shared" si="400"/>
        <v>1-20</v>
      </c>
      <c r="AT1523" s="23" t="str">
        <f t="shared" si="401"/>
        <v>1-40</v>
      </c>
      <c r="AU1523" s="23" t="str">
        <f t="shared" si="402"/>
        <v>&lt;1-50 Mn</v>
      </c>
      <c r="AV1523" s="23">
        <f>Table2[[#This Row],[Amount]]</f>
        <v>2130000</v>
      </c>
      <c r="AW1523" s="23" t="str">
        <f t="shared" si="403"/>
        <v>Nov 2021</v>
      </c>
      <c r="AX1523" s="28">
        <f>IFERROR(VLOOKUP(Table2[[#This Row],[SAP Code]],[26]_16!A:B,2,FALSE),0)</f>
        <v>0</v>
      </c>
      <c r="AY1523" s="28">
        <f>IFERROR(VLOOKUP(Table2[[#This Row],[SAP Code]],[26]_16!D:E,2,FALSE)/ 1000000, 0)</f>
        <v>0</v>
      </c>
      <c r="AZ1523" s="28">
        <f>IFERROR(VLOOKUP(Table2[[#This Row],[SAP Code]],[26]_16!G:H,2,FALSE)/ 1000000, 0)</f>
        <v>0</v>
      </c>
      <c r="BA1523" s="28">
        <f>IFERROR(VLOOKUP(Table2[[#This Row],[SAP Code]],[26]_16!J:K,2,FALSE)/ 1000000, 0)</f>
        <v>0</v>
      </c>
      <c r="BB1523" s="28">
        <f>IFERROR(VLOOKUP(Table2[[#This Row],[SAP Code]],[26]_16!M:N,2,FALSE)/ 1000000, 0)</f>
        <v>0</v>
      </c>
      <c r="BC1523" s="28">
        <f>IFERROR(VLOOKUP(Table2[[#This Row],[SAP Code]],[26]_16!P:Q,2,FALSE),0)</f>
        <v>0</v>
      </c>
      <c r="BD1523" s="28">
        <f>IFERROR(VLOOKUP(Table2[[#This Row],[SAP Code]],[26]_16!S:T,2,FALSE),0)</f>
        <v>0</v>
      </c>
      <c r="BE1523" s="28">
        <f>IFERROR(VLOOKUP(Table2[[#This Row],[SAP Code]],[26]_16!V:W,2,FALSE)/ 1000000, 0)</f>
        <v>0.22944375</v>
      </c>
      <c r="BF1523" s="28">
        <f>IFERROR(VLOOKUP(Table2[[#This Row],[SAP Code]],[26]_16!Y:Z,2,FALSE)/ 1000000, 0)</f>
        <v>0.47024655999999998</v>
      </c>
      <c r="BG1523" s="28" t="str">
        <f>IFERROR(VLOOKUP(Table2[[#This Row],[SAP Code]],[26]port!$A:$AD,30,FALSE),"unknown")</f>
        <v>OnGo</v>
      </c>
      <c r="BH1523" s="29" t="str">
        <f t="shared" si="404"/>
        <v>Ongoing</v>
      </c>
      <c r="BI1523" s="16"/>
    </row>
    <row r="1524" spans="1:61" ht="17.100000000000001" customHeight="1">
      <c r="A1524" s="16" t="s">
        <v>270</v>
      </c>
      <c r="B1524" s="16" t="s">
        <v>5197</v>
      </c>
      <c r="C1524" s="16" t="s">
        <v>5198</v>
      </c>
      <c r="D1524" s="16" t="s">
        <v>5199</v>
      </c>
      <c r="E1524" s="18">
        <v>44519</v>
      </c>
      <c r="F1524" s="16" t="s">
        <v>274</v>
      </c>
      <c r="G1524" s="16" t="s">
        <v>2220</v>
      </c>
      <c r="H1524" s="16" t="s">
        <v>66</v>
      </c>
      <c r="I1524" s="16" t="s">
        <v>155</v>
      </c>
      <c r="J1524" s="16" t="s">
        <v>83</v>
      </c>
      <c r="K1524" s="16" t="s">
        <v>84</v>
      </c>
      <c r="L1524" s="16" t="s">
        <v>85</v>
      </c>
      <c r="M1524" s="19">
        <v>50000000</v>
      </c>
      <c r="N1524" s="19">
        <v>50000000</v>
      </c>
      <c r="O1524" s="20" t="s">
        <v>5200</v>
      </c>
      <c r="P1524" s="21">
        <v>2100150042743</v>
      </c>
      <c r="Q1524" s="20" t="s">
        <v>87</v>
      </c>
      <c r="R1524" s="16" t="str">
        <f t="shared" si="394"/>
        <v>ADF Including TSF</v>
      </c>
      <c r="S1524" s="16" t="str">
        <f t="shared" si="392"/>
        <v>A</v>
      </c>
      <c r="T1524" s="16" t="str">
        <f t="shared" si="408"/>
        <v>ADF Countries</v>
      </c>
      <c r="U1524" s="16" t="str">
        <f t="shared" si="395"/>
        <v>Transition States</v>
      </c>
      <c r="V1524" s="22" t="str">
        <f>IF(ISNUMBER(MATCH(A1524, {"Gabon","Sudan","Niger","Mali","Burkina Faso","Guinea"}, 0)), "De Facto Countries", "Non-De Facto Countries")</f>
        <v>Non-De Facto Countries</v>
      </c>
      <c r="W1524" s="16" t="str">
        <f t="shared" si="406"/>
        <v>Central</v>
      </c>
      <c r="X1524" s="16" t="str">
        <f t="shared" si="407"/>
        <v>Agriculture</v>
      </c>
      <c r="Y1524" s="23">
        <f>Table2[[#This Row],[Approved Amount_UA Equivalent]]</f>
        <v>50000000</v>
      </c>
      <c r="AD1524" s="23">
        <f>SUM(Table2[[#This Row],[Feed Africa ]:[Improve Quality Of Life ]])</f>
        <v>50000000</v>
      </c>
      <c r="AE1524" s="16" t="b">
        <f>Table2[[#This Row],[Total HI5]]=Table2[[#This Row],[Approved Amount_UA Equivalent]]</f>
        <v>1</v>
      </c>
      <c r="AF1524" s="24">
        <v>10</v>
      </c>
      <c r="AG1524" s="20" t="str">
        <f t="shared" si="396"/>
        <v>Investment Project</v>
      </c>
      <c r="AH1524" s="24" t="e">
        <f>VLOOKUP(Table2[[#This Row],[SAP Code]],[25]DATA!$A:$G,7,FALSE)</f>
        <v>#N/A</v>
      </c>
      <c r="AI1524" s="20" t="str">
        <f t="shared" si="397"/>
        <v>Infrastructure</v>
      </c>
      <c r="AJ1524" s="25" t="s">
        <v>157</v>
      </c>
      <c r="AK1524" s="25" t="s">
        <v>2220</v>
      </c>
      <c r="AL1524" s="23" t="str" cm="1">
        <f t="array" ref="AL1524">_xlfn.SWITCH(AK1524,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24" s="26">
        <v>1</v>
      </c>
      <c r="AN1524" s="25" t="str">
        <f t="shared" si="405"/>
        <v>Sovereign</v>
      </c>
      <c r="AO1524" s="27">
        <v>1</v>
      </c>
      <c r="AP1524" s="23">
        <f>Table2[[#This Row],[Approved Amount_UA Equivalent]]/1000000</f>
        <v>50</v>
      </c>
      <c r="AQ1524" s="19">
        <f t="shared" si="398"/>
        <v>66.542000000000002</v>
      </c>
      <c r="AR1524" s="23" t="str">
        <f t="shared" si="399"/>
        <v>41-50</v>
      </c>
      <c r="AS1524" s="23" t="str">
        <f t="shared" si="400"/>
        <v>41-60</v>
      </c>
      <c r="AT1524" s="23" t="str">
        <f t="shared" si="401"/>
        <v>41-80</v>
      </c>
      <c r="AU1524" s="23" t="str">
        <f t="shared" si="402"/>
        <v>&lt;1-50 Mn</v>
      </c>
      <c r="AV1524" s="23">
        <f>Table2[[#This Row],[Amount]]</f>
        <v>50000000</v>
      </c>
      <c r="AW1524" s="23" t="str">
        <f t="shared" si="403"/>
        <v>Nov 2021</v>
      </c>
      <c r="AX1524" s="28">
        <f>IFERROR(VLOOKUP(Table2[[#This Row],[SAP Code]],[26]_16!A:B,2,FALSE),0)</f>
        <v>0</v>
      </c>
      <c r="AY1524" s="28">
        <f>IFERROR(VLOOKUP(Table2[[#This Row],[SAP Code]],[26]_16!D:E,2,FALSE)/ 1000000, 0)</f>
        <v>0</v>
      </c>
      <c r="AZ1524" s="28">
        <f>IFERROR(VLOOKUP(Table2[[#This Row],[SAP Code]],[26]_16!G:H,2,FALSE)/ 1000000, 0)</f>
        <v>0</v>
      </c>
      <c r="BA1524" s="28">
        <f>IFERROR(VLOOKUP(Table2[[#This Row],[SAP Code]],[26]_16!J:K,2,FALSE)/ 1000000, 0)</f>
        <v>0</v>
      </c>
      <c r="BB1524" s="28">
        <f>IFERROR(VLOOKUP(Table2[[#This Row],[SAP Code]],[26]_16!M:N,2,FALSE)/ 1000000, 0)</f>
        <v>0</v>
      </c>
      <c r="BC1524" s="28">
        <f>IFERROR(VLOOKUP(Table2[[#This Row],[SAP Code]],[26]_16!P:Q,2,FALSE),0)</f>
        <v>0</v>
      </c>
      <c r="BD1524" s="28">
        <f>IFERROR(VLOOKUP(Table2[[#This Row],[SAP Code]],[26]_16!S:T,2,FALSE),0)</f>
        <v>0</v>
      </c>
      <c r="BE1524" s="28">
        <f>IFERROR(VLOOKUP(Table2[[#This Row],[SAP Code]],[26]_16!V:W,2,FALSE)/ 1000000, 0)</f>
        <v>0</v>
      </c>
      <c r="BF1524" s="28">
        <f>IFERROR(VLOOKUP(Table2[[#This Row],[SAP Code]],[26]_16!Y:Z,2,FALSE)/ 1000000, 0)</f>
        <v>0</v>
      </c>
      <c r="BG1524" s="28" t="str">
        <f>IFERROR(VLOOKUP(Table2[[#This Row],[SAP Code]],[26]port!$A:$AD,30,FALSE),"unknown")</f>
        <v>OnGo</v>
      </c>
      <c r="BH1524" s="29" t="str">
        <f t="shared" si="404"/>
        <v>Ongoing</v>
      </c>
      <c r="BI1524" s="16"/>
    </row>
    <row r="1525" spans="1:61" ht="17.100000000000001" customHeight="1">
      <c r="A1525" s="16" t="s">
        <v>316</v>
      </c>
      <c r="B1525" s="16" t="s">
        <v>5201</v>
      </c>
      <c r="C1525" s="16" t="s">
        <v>5202</v>
      </c>
      <c r="D1525" s="16" t="s">
        <v>5203</v>
      </c>
      <c r="E1525" s="18">
        <v>44519</v>
      </c>
      <c r="F1525" s="16" t="s">
        <v>320</v>
      </c>
      <c r="G1525" s="16" t="s">
        <v>2220</v>
      </c>
      <c r="H1525" s="16" t="s">
        <v>132</v>
      </c>
      <c r="I1525" s="16" t="s">
        <v>155</v>
      </c>
      <c r="J1525" s="16" t="s">
        <v>179</v>
      </c>
      <c r="K1525" s="16" t="s">
        <v>84</v>
      </c>
      <c r="L1525" s="16" t="s">
        <v>195</v>
      </c>
      <c r="M1525" s="19">
        <v>42000000</v>
      </c>
      <c r="N1525" s="19">
        <v>34555387.349437237</v>
      </c>
      <c r="O1525" s="20" t="s">
        <v>5204</v>
      </c>
      <c r="P1525" s="21">
        <v>2000200005162</v>
      </c>
      <c r="Q1525" s="20" t="s">
        <v>87</v>
      </c>
      <c r="R1525" s="16" t="str">
        <f t="shared" si="394"/>
        <v>ADB Public</v>
      </c>
      <c r="S1525" s="16" t="str">
        <f t="shared" si="392"/>
        <v>A</v>
      </c>
      <c r="T1525" s="16" t="str">
        <f t="shared" si="408"/>
        <v>Blend Countries</v>
      </c>
      <c r="U1525" s="16" t="str">
        <f t="shared" si="395"/>
        <v>Non-Transition States</v>
      </c>
      <c r="V1525" s="22" t="str">
        <f>IF(ISNUMBER(MATCH(A1525, {"Gabon","Sudan","Niger","Mali","Burkina Faso","Guinea"}, 0)), "De Facto Countries", "Non-De Facto Countries")</f>
        <v>Non-De Facto Countries</v>
      </c>
      <c r="W1525" s="16" t="str">
        <f t="shared" si="406"/>
        <v>West</v>
      </c>
      <c r="X1525" s="16" t="str">
        <f t="shared" si="407"/>
        <v>Agriculture</v>
      </c>
      <c r="Y1525" s="23">
        <f>Table2[[#This Row],[Approved Amount_UA Equivalent]]</f>
        <v>34555387.349437237</v>
      </c>
      <c r="AD1525" s="23">
        <f>SUM(Table2[[#This Row],[Feed Africa ]:[Improve Quality Of Life ]])</f>
        <v>34555387.349437237</v>
      </c>
      <c r="AE1525" s="16" t="b">
        <f>Table2[[#This Row],[Total HI5]]=Table2[[#This Row],[Approved Amount_UA Equivalent]]</f>
        <v>1</v>
      </c>
      <c r="AF1525" s="24">
        <v>10</v>
      </c>
      <c r="AG1525" s="20" t="str">
        <f t="shared" si="396"/>
        <v>Investment Project</v>
      </c>
      <c r="AH1525" s="24" t="str">
        <f>VLOOKUP(Table2[[#This Row],[SAP Code]],[25]DATA!$A:$G,7,FALSE)</f>
        <v xml:space="preserve">Investment Lending </v>
      </c>
      <c r="AI1525" s="20" t="str">
        <f t="shared" si="397"/>
        <v>Infrastructure</v>
      </c>
      <c r="AJ1525" s="25" t="s">
        <v>157</v>
      </c>
      <c r="AK1525" s="25" t="s">
        <v>2220</v>
      </c>
      <c r="AL1525" s="23" t="str" cm="1">
        <f t="array" ref="AL1525">_xlfn.SWITCH(AK1525,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25" s="26">
        <v>1</v>
      </c>
      <c r="AN1525" s="25" t="str">
        <f t="shared" si="405"/>
        <v>Sovereign</v>
      </c>
      <c r="AO1525" s="27">
        <v>0.33333333333333331</v>
      </c>
      <c r="AP1525" s="23">
        <f>Table2[[#This Row],[Approved Amount_UA Equivalent]]/1000000</f>
        <v>34.55538734943724</v>
      </c>
      <c r="AQ1525" s="19">
        <f t="shared" si="398"/>
        <v>45.987691700125055</v>
      </c>
      <c r="AR1525" s="23" t="str">
        <f t="shared" si="399"/>
        <v>31-40</v>
      </c>
      <c r="AS1525" s="23" t="str">
        <f t="shared" si="400"/>
        <v>21-40</v>
      </c>
      <c r="AT1525" s="23" t="str">
        <f t="shared" si="401"/>
        <v>1-40</v>
      </c>
      <c r="AU1525" s="23" t="str">
        <f t="shared" si="402"/>
        <v>&lt;1-50 Mn</v>
      </c>
      <c r="AV1525" s="23">
        <f>Table2[[#This Row],[Amount]]</f>
        <v>42000000</v>
      </c>
      <c r="AW1525" s="23" t="str">
        <f t="shared" si="403"/>
        <v>Nov 2021</v>
      </c>
      <c r="AX1525" s="28">
        <f>IFERROR(VLOOKUP(Table2[[#This Row],[SAP Code]],[26]_16!A:B,2,FALSE),0)</f>
        <v>0</v>
      </c>
      <c r="AY1525" s="28">
        <f>IFERROR(VLOOKUP(Table2[[#This Row],[SAP Code]],[26]_16!D:E,2,FALSE)/ 1000000, 0)</f>
        <v>0</v>
      </c>
      <c r="AZ1525" s="28">
        <f>IFERROR(VLOOKUP(Table2[[#This Row],[SAP Code]],[26]_16!G:H,2,FALSE)/ 1000000, 0)</f>
        <v>0</v>
      </c>
      <c r="BA1525" s="28">
        <f>IFERROR(VLOOKUP(Table2[[#This Row],[SAP Code]],[26]_16!J:K,2,FALSE)/ 1000000, 0)</f>
        <v>0</v>
      </c>
      <c r="BB1525" s="28">
        <f>IFERROR(VLOOKUP(Table2[[#This Row],[SAP Code]],[26]_16!M:N,2,FALSE)/ 1000000, 0)</f>
        <v>0</v>
      </c>
      <c r="BC1525" s="28">
        <f>IFERROR(VLOOKUP(Table2[[#This Row],[SAP Code]],[26]_16!P:Q,2,FALSE),0)</f>
        <v>0</v>
      </c>
      <c r="BD1525" s="28">
        <f>IFERROR(VLOOKUP(Table2[[#This Row],[SAP Code]],[26]_16!S:T,2,FALSE),0)</f>
        <v>0</v>
      </c>
      <c r="BE1525" s="28">
        <f>IFERROR(VLOOKUP(Table2[[#This Row],[SAP Code]],[26]_16!V:W,2,FALSE)/ 1000000, 0)</f>
        <v>0</v>
      </c>
      <c r="BF1525" s="28">
        <f>IFERROR(VLOOKUP(Table2[[#This Row],[SAP Code]],[26]_16!Y:Z,2,FALSE)/ 1000000, 0)</f>
        <v>1.60180023</v>
      </c>
      <c r="BG1525" s="28" t="str">
        <f>IFERROR(VLOOKUP(Table2[[#This Row],[SAP Code]],[26]port!$A:$AD,30,FALSE),"unknown")</f>
        <v>OnGo</v>
      </c>
      <c r="BH1525" s="29" t="str">
        <f t="shared" si="404"/>
        <v>Ongoing</v>
      </c>
      <c r="BI1525" s="16"/>
    </row>
    <row r="1526" spans="1:61" ht="17.100000000000001" customHeight="1">
      <c r="A1526" s="16" t="s">
        <v>316</v>
      </c>
      <c r="B1526" s="16" t="s">
        <v>5201</v>
      </c>
      <c r="C1526" s="16" t="s">
        <v>5205</v>
      </c>
      <c r="D1526" s="16" t="s">
        <v>5203</v>
      </c>
      <c r="E1526" s="18">
        <v>44519</v>
      </c>
      <c r="F1526" s="16" t="s">
        <v>320</v>
      </c>
      <c r="G1526" s="16" t="s">
        <v>2220</v>
      </c>
      <c r="H1526" s="16" t="s">
        <v>132</v>
      </c>
      <c r="I1526" s="16" t="s">
        <v>155</v>
      </c>
      <c r="J1526" s="16" t="s">
        <v>83</v>
      </c>
      <c r="K1526" s="16" t="s">
        <v>84</v>
      </c>
      <c r="L1526" s="16" t="s">
        <v>85</v>
      </c>
      <c r="M1526" s="19">
        <v>10000000</v>
      </c>
      <c r="N1526" s="19">
        <v>10000000</v>
      </c>
      <c r="O1526" s="20" t="s">
        <v>5204</v>
      </c>
      <c r="P1526" s="21">
        <v>2100150042753</v>
      </c>
      <c r="Q1526" s="20" t="s">
        <v>87</v>
      </c>
      <c r="R1526" s="16" t="str">
        <f t="shared" si="394"/>
        <v>ADF Including TSF</v>
      </c>
      <c r="S1526" s="16" t="str">
        <f t="shared" si="392"/>
        <v>A</v>
      </c>
      <c r="T1526" s="16" t="str">
        <f t="shared" si="408"/>
        <v>Blend Countries</v>
      </c>
      <c r="U1526" s="16" t="str">
        <f t="shared" si="395"/>
        <v>Non-Transition States</v>
      </c>
      <c r="V1526" s="22" t="str">
        <f>IF(ISNUMBER(MATCH(A1526, {"Gabon","Sudan","Niger","Mali","Burkina Faso","Guinea"}, 0)), "De Facto Countries", "Non-De Facto Countries")</f>
        <v>Non-De Facto Countries</v>
      </c>
      <c r="W1526" s="16" t="str">
        <f t="shared" si="406"/>
        <v>West</v>
      </c>
      <c r="X1526" s="16" t="str">
        <f t="shared" si="407"/>
        <v>Agriculture</v>
      </c>
      <c r="Y1526" s="23">
        <f>Table2[[#This Row],[Approved Amount_UA Equivalent]]</f>
        <v>10000000</v>
      </c>
      <c r="AD1526" s="23">
        <f>SUM(Table2[[#This Row],[Feed Africa ]:[Improve Quality Of Life ]])</f>
        <v>10000000</v>
      </c>
      <c r="AE1526" s="16" t="b">
        <f>Table2[[#This Row],[Total HI5]]=Table2[[#This Row],[Approved Amount_UA Equivalent]]</f>
        <v>1</v>
      </c>
      <c r="AF1526" s="24">
        <v>10</v>
      </c>
      <c r="AG1526" s="20" t="str">
        <f t="shared" si="396"/>
        <v>Investment Project</v>
      </c>
      <c r="AH1526" s="24" t="str">
        <f>VLOOKUP(Table2[[#This Row],[SAP Code]],[25]DATA!$A:$G,7,FALSE)</f>
        <v xml:space="preserve">Investment Lending </v>
      </c>
      <c r="AI1526" s="20" t="str">
        <f t="shared" si="397"/>
        <v>Infrastructure</v>
      </c>
      <c r="AJ1526" s="25" t="s">
        <v>157</v>
      </c>
      <c r="AK1526" s="25" t="s">
        <v>2220</v>
      </c>
      <c r="AL1526" s="23" t="str" cm="1">
        <f t="array" ref="AL1526">_xlfn.SWITCH(AK1526,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26" s="26">
        <v>1</v>
      </c>
      <c r="AN1526" s="25" t="str">
        <f t="shared" si="405"/>
        <v>Sovereign</v>
      </c>
      <c r="AO1526" s="27">
        <v>0.33333333333333331</v>
      </c>
      <c r="AP1526" s="23">
        <f>Table2[[#This Row],[Approved Amount_UA Equivalent]]/1000000</f>
        <v>10</v>
      </c>
      <c r="AQ1526" s="19">
        <f t="shared" si="398"/>
        <v>13.308400000000001</v>
      </c>
      <c r="AR1526" s="23" t="str">
        <f t="shared" si="399"/>
        <v>1-10</v>
      </c>
      <c r="AS1526" s="23" t="str">
        <f t="shared" si="400"/>
        <v>1-20</v>
      </c>
      <c r="AT1526" s="23" t="str">
        <f t="shared" si="401"/>
        <v>1-40</v>
      </c>
      <c r="AU1526" s="23" t="str">
        <f t="shared" si="402"/>
        <v>&lt;1-50 Mn</v>
      </c>
      <c r="AV1526" s="23">
        <f>Table2[[#This Row],[Amount]]</f>
        <v>10000000</v>
      </c>
      <c r="AW1526" s="23" t="str">
        <f t="shared" si="403"/>
        <v>Nov 2021</v>
      </c>
      <c r="AX1526" s="28">
        <f>IFERROR(VLOOKUP(Table2[[#This Row],[SAP Code]],[26]_16!A:B,2,FALSE),0)</f>
        <v>0</v>
      </c>
      <c r="AY1526" s="28">
        <f>IFERROR(VLOOKUP(Table2[[#This Row],[SAP Code]],[26]_16!D:E,2,FALSE)/ 1000000, 0)</f>
        <v>0</v>
      </c>
      <c r="AZ1526" s="28">
        <f>IFERROR(VLOOKUP(Table2[[#This Row],[SAP Code]],[26]_16!G:H,2,FALSE)/ 1000000, 0)</f>
        <v>0</v>
      </c>
      <c r="BA1526" s="28">
        <f>IFERROR(VLOOKUP(Table2[[#This Row],[SAP Code]],[26]_16!J:K,2,FALSE)/ 1000000, 0)</f>
        <v>0</v>
      </c>
      <c r="BB1526" s="28">
        <f>IFERROR(VLOOKUP(Table2[[#This Row],[SAP Code]],[26]_16!M:N,2,FALSE)/ 1000000, 0)</f>
        <v>0</v>
      </c>
      <c r="BC1526" s="28">
        <f>IFERROR(VLOOKUP(Table2[[#This Row],[SAP Code]],[26]_16!P:Q,2,FALSE),0)</f>
        <v>0</v>
      </c>
      <c r="BD1526" s="28">
        <f>IFERROR(VLOOKUP(Table2[[#This Row],[SAP Code]],[26]_16!S:T,2,FALSE),0)</f>
        <v>0</v>
      </c>
      <c r="BE1526" s="28">
        <f>IFERROR(VLOOKUP(Table2[[#This Row],[SAP Code]],[26]_16!V:W,2,FALSE)/ 1000000, 0)</f>
        <v>0</v>
      </c>
      <c r="BF1526" s="28">
        <f>IFERROR(VLOOKUP(Table2[[#This Row],[SAP Code]],[26]_16!Y:Z,2,FALSE)/ 1000000, 0)</f>
        <v>1.60180023</v>
      </c>
      <c r="BG1526" s="28" t="str">
        <f>IFERROR(VLOOKUP(Table2[[#This Row],[SAP Code]],[26]port!$A:$AD,30,FALSE),"unknown")</f>
        <v>OnGo</v>
      </c>
      <c r="BH1526" s="29" t="str">
        <f t="shared" si="404"/>
        <v>Ongoing</v>
      </c>
      <c r="BI1526" s="16"/>
    </row>
    <row r="1527" spans="1:61" ht="17.100000000000001" customHeight="1">
      <c r="A1527" s="16" t="s">
        <v>316</v>
      </c>
      <c r="B1527" s="16" t="s">
        <v>5201</v>
      </c>
      <c r="C1527" s="16" t="s">
        <v>5206</v>
      </c>
      <c r="D1527" s="16" t="s">
        <v>5203</v>
      </c>
      <c r="E1527" s="18">
        <v>44519</v>
      </c>
      <c r="F1527" s="16" t="s">
        <v>320</v>
      </c>
      <c r="G1527" s="16" t="s">
        <v>2220</v>
      </c>
      <c r="H1527" s="16" t="s">
        <v>132</v>
      </c>
      <c r="I1527" s="16" t="s">
        <v>155</v>
      </c>
      <c r="J1527" s="16" t="s">
        <v>261</v>
      </c>
      <c r="K1527" s="16" t="s">
        <v>84</v>
      </c>
      <c r="L1527" s="16" t="s">
        <v>195</v>
      </c>
      <c r="M1527" s="19">
        <v>33600000</v>
      </c>
      <c r="N1527" s="19">
        <v>27644309.87954979</v>
      </c>
      <c r="O1527" s="20" t="s">
        <v>5204</v>
      </c>
      <c r="P1527" s="21">
        <v>5050200001302</v>
      </c>
      <c r="Q1527" s="20" t="s">
        <v>87</v>
      </c>
      <c r="R1527" s="16" t="str">
        <f t="shared" si="394"/>
        <v>AGTF</v>
      </c>
      <c r="S1527" s="16" t="str">
        <f t="shared" si="392"/>
        <v>A</v>
      </c>
      <c r="T1527" s="16" t="str">
        <f t="shared" si="408"/>
        <v>Blend Countries</v>
      </c>
      <c r="U1527" s="16" t="str">
        <f t="shared" si="395"/>
        <v>Non-Transition States</v>
      </c>
      <c r="V1527" s="22" t="str">
        <f>IF(ISNUMBER(MATCH(A1527, {"Gabon","Sudan","Niger","Mali","Burkina Faso","Guinea"}, 0)), "De Facto Countries", "Non-De Facto Countries")</f>
        <v>Non-De Facto Countries</v>
      </c>
      <c r="W1527" s="16" t="str">
        <f t="shared" si="406"/>
        <v>West</v>
      </c>
      <c r="X1527" s="16" t="str">
        <f t="shared" si="407"/>
        <v>Agriculture</v>
      </c>
      <c r="Y1527" s="23">
        <f>Table2[[#This Row],[Approved Amount_UA Equivalent]]</f>
        <v>27644309.87954979</v>
      </c>
      <c r="AD1527" s="23">
        <f>SUM(Table2[[#This Row],[Feed Africa ]:[Improve Quality Of Life ]])</f>
        <v>27644309.87954979</v>
      </c>
      <c r="AE1527" s="16" t="b">
        <f>Table2[[#This Row],[Total HI5]]=Table2[[#This Row],[Approved Amount_UA Equivalent]]</f>
        <v>1</v>
      </c>
      <c r="AF1527" s="24">
        <v>10</v>
      </c>
      <c r="AG1527" s="20" t="str">
        <f t="shared" si="396"/>
        <v>Investment Project</v>
      </c>
      <c r="AH1527" s="24" t="str">
        <f>VLOOKUP(Table2[[#This Row],[SAP Code]],[25]DATA!$A:$G,7,FALSE)</f>
        <v xml:space="preserve">Investment Lending </v>
      </c>
      <c r="AI1527" s="20" t="str">
        <f t="shared" si="397"/>
        <v>Infrastructure</v>
      </c>
      <c r="AJ1527" s="25" t="s">
        <v>157</v>
      </c>
      <c r="AK1527" s="25" t="s">
        <v>2220</v>
      </c>
      <c r="AL1527" s="23" t="str" cm="1">
        <f t="array" ref="AL1527">_xlfn.SWITCH(AK1527,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27" s="26">
        <v>1</v>
      </c>
      <c r="AN1527" s="25" t="str">
        <f t="shared" si="405"/>
        <v>Sovereign</v>
      </c>
      <c r="AO1527" s="27">
        <v>0.33333333333333331</v>
      </c>
      <c r="AP1527" s="23">
        <f>Table2[[#This Row],[Approved Amount_UA Equivalent]]/1000000</f>
        <v>27.644309879549791</v>
      </c>
      <c r="AQ1527" s="19">
        <f t="shared" si="398"/>
        <v>36.790153360100042</v>
      </c>
      <c r="AR1527" s="23" t="str">
        <f t="shared" si="399"/>
        <v>21-30</v>
      </c>
      <c r="AS1527" s="23" t="str">
        <f t="shared" si="400"/>
        <v>21-40</v>
      </c>
      <c r="AT1527" s="23" t="str">
        <f t="shared" si="401"/>
        <v>1-40</v>
      </c>
      <c r="AU1527" s="23" t="str">
        <f t="shared" si="402"/>
        <v>&lt;1-50 Mn</v>
      </c>
      <c r="AV1527" s="23">
        <f>Table2[[#This Row],[Amount]]</f>
        <v>33600000</v>
      </c>
      <c r="AW1527" s="23" t="str">
        <f t="shared" si="403"/>
        <v>Nov 2021</v>
      </c>
      <c r="AX1527" s="28">
        <f>IFERROR(VLOOKUP(Table2[[#This Row],[SAP Code]],[26]_16!A:B,2,FALSE),0)</f>
        <v>0</v>
      </c>
      <c r="AY1527" s="28">
        <f>IFERROR(VLOOKUP(Table2[[#This Row],[SAP Code]],[26]_16!D:E,2,FALSE)/ 1000000, 0)</f>
        <v>0</v>
      </c>
      <c r="AZ1527" s="28">
        <f>IFERROR(VLOOKUP(Table2[[#This Row],[SAP Code]],[26]_16!G:H,2,FALSE)/ 1000000, 0)</f>
        <v>0</v>
      </c>
      <c r="BA1527" s="28">
        <f>IFERROR(VLOOKUP(Table2[[#This Row],[SAP Code]],[26]_16!J:K,2,FALSE)/ 1000000, 0)</f>
        <v>0</v>
      </c>
      <c r="BB1527" s="28">
        <f>IFERROR(VLOOKUP(Table2[[#This Row],[SAP Code]],[26]_16!M:N,2,FALSE)/ 1000000, 0)</f>
        <v>0</v>
      </c>
      <c r="BC1527" s="28">
        <f>IFERROR(VLOOKUP(Table2[[#This Row],[SAP Code]],[26]_16!P:Q,2,FALSE),0)</f>
        <v>0</v>
      </c>
      <c r="BD1527" s="28">
        <f>IFERROR(VLOOKUP(Table2[[#This Row],[SAP Code]],[26]_16!S:T,2,FALSE),0)</f>
        <v>0</v>
      </c>
      <c r="BE1527" s="28">
        <f>IFERROR(VLOOKUP(Table2[[#This Row],[SAP Code]],[26]_16!V:W,2,FALSE)/ 1000000, 0)</f>
        <v>0</v>
      </c>
      <c r="BF1527" s="28">
        <f>IFERROR(VLOOKUP(Table2[[#This Row],[SAP Code]],[26]_16!Y:Z,2,FALSE)/ 1000000, 0)</f>
        <v>1.60180023</v>
      </c>
      <c r="BG1527" s="28" t="str">
        <f>IFERROR(VLOOKUP(Table2[[#This Row],[SAP Code]],[26]port!$A:$AD,30,FALSE),"unknown")</f>
        <v>OnGo</v>
      </c>
      <c r="BH1527" s="29" t="str">
        <f t="shared" si="404"/>
        <v>Ongoing</v>
      </c>
      <c r="BI1527" s="16"/>
    </row>
    <row r="1528" spans="1:61" ht="17.100000000000001" customHeight="1">
      <c r="A1528" s="16" t="s">
        <v>316</v>
      </c>
      <c r="B1528" s="16" t="s">
        <v>5207</v>
      </c>
      <c r="C1528" s="16" t="s">
        <v>5208</v>
      </c>
      <c r="D1528" s="16" t="s">
        <v>5209</v>
      </c>
      <c r="E1528" s="18">
        <v>44519</v>
      </c>
      <c r="F1528" s="16" t="s">
        <v>320</v>
      </c>
      <c r="G1528" s="16" t="s">
        <v>255</v>
      </c>
      <c r="H1528" s="16" t="s">
        <v>132</v>
      </c>
      <c r="I1528" s="16" t="s">
        <v>250</v>
      </c>
      <c r="J1528" s="16" t="s">
        <v>179</v>
      </c>
      <c r="K1528" s="16" t="s">
        <v>84</v>
      </c>
      <c r="L1528" s="16" t="s">
        <v>195</v>
      </c>
      <c r="M1528" s="19">
        <v>30220000</v>
      </c>
      <c r="N1528" s="19">
        <v>24863423.945237938</v>
      </c>
      <c r="O1528" s="20" t="s">
        <v>5210</v>
      </c>
      <c r="P1528" s="21">
        <v>2000200005154</v>
      </c>
      <c r="Q1528" s="20" t="s">
        <v>87</v>
      </c>
      <c r="R1528" s="16" t="str">
        <f t="shared" si="394"/>
        <v>ADB Public</v>
      </c>
      <c r="S1528" s="16" t="str">
        <f t="shared" ref="S1528:S1591" si="409">MID(O1528, 6,1)</f>
        <v>K</v>
      </c>
      <c r="T1528" s="16" t="str">
        <f t="shared" si="408"/>
        <v>Blend Countries</v>
      </c>
      <c r="U1528" s="16" t="str">
        <f t="shared" si="395"/>
        <v>Non-Transition States</v>
      </c>
      <c r="V1528" s="22" t="str">
        <f>IF(ISNUMBER(MATCH(A1528, {"Gabon","Sudan","Niger","Mali","Burkina Faso","Guinea"}, 0)), "De Facto Countries", "Non-De Facto Countries")</f>
        <v>Non-De Facto Countries</v>
      </c>
      <c r="W1528" s="16" t="str">
        <f t="shared" si="406"/>
        <v>West</v>
      </c>
      <c r="X1528" s="16" t="str">
        <f t="shared" si="407"/>
        <v>Multi-Sector</v>
      </c>
      <c r="Y1528" s="23">
        <f>Table2[[#This Row],[Approved Amount_UA Equivalent]]/5</f>
        <v>4972684.7890475877</v>
      </c>
      <c r="Z1528" s="23">
        <f>Table2[[#This Row],[Approved Amount_UA Equivalent]]/5</f>
        <v>4972684.7890475877</v>
      </c>
      <c r="AA1528" s="23">
        <f>Table2[[#This Row],[Approved Amount_UA Equivalent]]/5</f>
        <v>4972684.7890475877</v>
      </c>
      <c r="AB1528" s="23">
        <f>Table2[[#This Row],[Approved Amount_UA Equivalent]]/5</f>
        <v>4972684.7890475877</v>
      </c>
      <c r="AC1528" s="23">
        <f>Table2[[#This Row],[Approved Amount_UA Equivalent]]/5</f>
        <v>4972684.7890475877</v>
      </c>
      <c r="AD1528" s="23">
        <f>SUM(Table2[[#This Row],[Feed Africa ]:[Improve Quality Of Life ]])</f>
        <v>24863423.945237938</v>
      </c>
      <c r="AE1528" s="16" t="b">
        <f>Table2[[#This Row],[Total HI5]]=Table2[[#This Row],[Approved Amount_UA Equivalent]]</f>
        <v>1</v>
      </c>
      <c r="AF1528" s="24">
        <v>20</v>
      </c>
      <c r="AG1528" s="20" t="str">
        <f t="shared" si="396"/>
        <v>Policy and Result Based Op</v>
      </c>
      <c r="AH1528" s="24" t="str">
        <f>VLOOKUP(Table2[[#This Row],[SAP Code]],[25]DATA!$A:$G,7,FALSE)</f>
        <v>PBO</v>
      </c>
      <c r="AI1528" s="20" t="str">
        <f t="shared" si="397"/>
        <v>Policy-Based Lending</v>
      </c>
      <c r="AJ1528" s="25" t="s">
        <v>254</v>
      </c>
      <c r="AK1528" s="25" t="s">
        <v>255</v>
      </c>
      <c r="AL1528" s="23" t="str" cm="1">
        <f t="array" ref="AL1528">_xlfn.SWITCH(AK1528,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528" s="26">
        <v>1</v>
      </c>
      <c r="AN1528" s="25" t="str">
        <f t="shared" si="405"/>
        <v>Sovereign</v>
      </c>
      <c r="AO1528" s="27">
        <v>1</v>
      </c>
      <c r="AP1528" s="23">
        <f>Table2[[#This Row],[Approved Amount_UA Equivalent]]/1000000</f>
        <v>24.863423945237937</v>
      </c>
      <c r="AQ1528" s="19">
        <f t="shared" si="398"/>
        <v>33.089239123280457</v>
      </c>
      <c r="AR1528" s="23" t="str">
        <f t="shared" si="399"/>
        <v>21-30</v>
      </c>
      <c r="AS1528" s="23" t="str">
        <f t="shared" si="400"/>
        <v>21-40</v>
      </c>
      <c r="AT1528" s="23" t="str">
        <f t="shared" si="401"/>
        <v>1-40</v>
      </c>
      <c r="AU1528" s="23" t="str">
        <f t="shared" si="402"/>
        <v>&lt;1-50 Mn</v>
      </c>
      <c r="AV1528" s="23">
        <f>Table2[[#This Row],[Amount]]</f>
        <v>30220000</v>
      </c>
      <c r="AW1528" s="23" t="str">
        <f t="shared" si="403"/>
        <v>Nov 2021</v>
      </c>
      <c r="AX1528" s="28">
        <f>IFERROR(VLOOKUP(Table2[[#This Row],[SAP Code]],[26]_16!A:B,2,FALSE),0)</f>
        <v>0</v>
      </c>
      <c r="AY1528" s="28">
        <f>IFERROR(VLOOKUP(Table2[[#This Row],[SAP Code]],[26]_16!D:E,2,FALSE)/ 1000000, 0)</f>
        <v>0</v>
      </c>
      <c r="AZ1528" s="28">
        <f>IFERROR(VLOOKUP(Table2[[#This Row],[SAP Code]],[26]_16!G:H,2,FALSE)/ 1000000, 0)</f>
        <v>0</v>
      </c>
      <c r="BA1528" s="28">
        <f>IFERROR(VLOOKUP(Table2[[#This Row],[SAP Code]],[26]_16!J:K,2,FALSE)/ 1000000, 0)</f>
        <v>0</v>
      </c>
      <c r="BB1528" s="28">
        <f>IFERROR(VLOOKUP(Table2[[#This Row],[SAP Code]],[26]_16!M:N,2,FALSE)/ 1000000, 0)</f>
        <v>0</v>
      </c>
      <c r="BC1528" s="28">
        <f>IFERROR(VLOOKUP(Table2[[#This Row],[SAP Code]],[26]_16!P:Q,2,FALSE),0)</f>
        <v>0</v>
      </c>
      <c r="BD1528" s="28">
        <f>IFERROR(VLOOKUP(Table2[[#This Row],[SAP Code]],[26]_16!S:T,2,FALSE),0)</f>
        <v>0</v>
      </c>
      <c r="BE1528" s="28">
        <f>IFERROR(VLOOKUP(Table2[[#This Row],[SAP Code]],[26]_16!V:W,2,FALSE)/ 1000000, 0)</f>
        <v>23.943840520000002</v>
      </c>
      <c r="BF1528" s="28">
        <f>IFERROR(VLOOKUP(Table2[[#This Row],[SAP Code]],[26]_16!Y:Z,2,FALSE)/ 1000000, 0)</f>
        <v>0</v>
      </c>
      <c r="BG1528" s="28" t="str">
        <f>IFERROR(VLOOKUP(Table2[[#This Row],[SAP Code]],[26]port!$A:$AD,30,FALSE),"unknown")</f>
        <v>COMP</v>
      </c>
      <c r="BH1528" s="29" t="str">
        <f t="shared" si="404"/>
        <v>Number of operations completed out of the net approved of that year</v>
      </c>
      <c r="BI1528" s="16"/>
    </row>
    <row r="1529" spans="1:61" ht="17.100000000000001" customHeight="1">
      <c r="A1529" s="16" t="s">
        <v>343</v>
      </c>
      <c r="B1529" s="16" t="s">
        <v>5211</v>
      </c>
      <c r="C1529" s="16" t="s">
        <v>5212</v>
      </c>
      <c r="D1529" s="16" t="s">
        <v>5213</v>
      </c>
      <c r="E1529" s="18">
        <v>44519</v>
      </c>
      <c r="F1529" s="16" t="s">
        <v>1248</v>
      </c>
      <c r="G1529" s="16" t="s">
        <v>126</v>
      </c>
      <c r="H1529" s="16" t="s">
        <v>348</v>
      </c>
      <c r="I1529" s="16" t="s">
        <v>123</v>
      </c>
      <c r="J1529" s="16" t="s">
        <v>179</v>
      </c>
      <c r="K1529" s="16" t="s">
        <v>84</v>
      </c>
      <c r="L1529" s="16" t="s">
        <v>70</v>
      </c>
      <c r="M1529" s="19">
        <v>104200000</v>
      </c>
      <c r="N1529" s="19">
        <v>73619805.281973734</v>
      </c>
      <c r="O1529" s="20" t="s">
        <v>5214</v>
      </c>
      <c r="P1529" s="21">
        <v>2000200005153</v>
      </c>
      <c r="Q1529" s="20" t="s">
        <v>87</v>
      </c>
      <c r="R1529" s="16" t="str">
        <f t="shared" si="394"/>
        <v>ADB Public</v>
      </c>
      <c r="S1529" s="16" t="str">
        <f t="shared" si="409"/>
        <v>E</v>
      </c>
      <c r="T1529" s="16" t="str">
        <f t="shared" si="408"/>
        <v>ADB Countries</v>
      </c>
      <c r="U1529" s="16" t="str">
        <f t="shared" si="395"/>
        <v>Non-Transition States</v>
      </c>
      <c r="V1529" s="22" t="str">
        <f>IF(ISNUMBER(MATCH(A1529, {"Gabon","Sudan","Niger","Mali","Burkina Faso","Guinea"}, 0)), "De Facto Countries", "Non-De Facto Countries")</f>
        <v>Non-De Facto Countries</v>
      </c>
      <c r="W1529" s="16" t="str">
        <f t="shared" si="406"/>
        <v>Nigeria</v>
      </c>
      <c r="X1529" s="16" t="str">
        <f t="shared" si="407"/>
        <v>WASH Sector</v>
      </c>
      <c r="Y1529" s="23">
        <f>Table2[[#This Row],[Approved Amount_UA Equivalent]]*0.03</f>
        <v>2208594.1584592122</v>
      </c>
      <c r="Z1529" s="23">
        <f>Table2[[#This Row],[Approved Amount_UA Equivalent]]*0.01</f>
        <v>736198.05281973735</v>
      </c>
      <c r="AC1529" s="23">
        <f>Table2[[#This Row],[Approved Amount_UA Equivalent]]*0.96</f>
        <v>70675013.070694789</v>
      </c>
      <c r="AD1529" s="23">
        <f>SUM(Table2[[#This Row],[Feed Africa ]:[Improve Quality Of Life ]])</f>
        <v>73619805.281973734</v>
      </c>
      <c r="AE1529" s="16" t="b">
        <f>Table2[[#This Row],[Total HI5]]=Table2[[#This Row],[Approved Amount_UA Equivalent]]</f>
        <v>1</v>
      </c>
      <c r="AF1529" s="24">
        <v>10</v>
      </c>
      <c r="AG1529" s="20" t="str">
        <f t="shared" si="396"/>
        <v>Investment Project</v>
      </c>
      <c r="AH1529" s="24" t="e">
        <f>VLOOKUP(Table2[[#This Row],[SAP Code]],[25]DATA!$A:$G,7,FALSE)</f>
        <v>#N/A</v>
      </c>
      <c r="AI1529" s="20" t="str">
        <f t="shared" si="397"/>
        <v>Infrastructure</v>
      </c>
      <c r="AJ1529" s="25" t="s">
        <v>89</v>
      </c>
      <c r="AK1529" s="25" t="s">
        <v>126</v>
      </c>
      <c r="AL1529" s="23" t="str" cm="1">
        <f t="array" ref="AL1529">_xlfn.SWITCH(AK1529,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29" s="26">
        <v>1</v>
      </c>
      <c r="AN1529" s="25" t="str">
        <f t="shared" si="405"/>
        <v>Sovereign</v>
      </c>
      <c r="AO1529" s="27">
        <v>0.5</v>
      </c>
      <c r="AP1529" s="23">
        <f>Table2[[#This Row],[Approved Amount_UA Equivalent]]/1000000</f>
        <v>73.61980528197374</v>
      </c>
      <c r="AQ1529" s="19">
        <f t="shared" si="398"/>
        <v>97.976181661461922</v>
      </c>
      <c r="AR1529" s="23" t="str">
        <f t="shared" si="399"/>
        <v>71-80</v>
      </c>
      <c r="AS1529" s="23" t="str">
        <f t="shared" si="400"/>
        <v>61-80</v>
      </c>
      <c r="AT1529" s="23" t="str">
        <f t="shared" si="401"/>
        <v>41-80</v>
      </c>
      <c r="AU1529" s="23" t="str">
        <f t="shared" si="402"/>
        <v>50-100 Mn</v>
      </c>
      <c r="AV1529" s="23">
        <f>Table2[[#This Row],[Amount]]</f>
        <v>104200000</v>
      </c>
      <c r="AW1529" s="23" t="str">
        <f t="shared" si="403"/>
        <v>Nov 2021</v>
      </c>
      <c r="AX1529" s="28">
        <f>IFERROR(VLOOKUP(Table2[[#This Row],[SAP Code]],[26]_16!A:B,2,FALSE),0)</f>
        <v>0</v>
      </c>
      <c r="AY1529" s="28">
        <f>IFERROR(VLOOKUP(Table2[[#This Row],[SAP Code]],[26]_16!D:E,2,FALSE)/ 1000000, 0)</f>
        <v>0</v>
      </c>
      <c r="AZ1529" s="28">
        <f>IFERROR(VLOOKUP(Table2[[#This Row],[SAP Code]],[26]_16!G:H,2,FALSE)/ 1000000, 0)</f>
        <v>0</v>
      </c>
      <c r="BA1529" s="28">
        <f>IFERROR(VLOOKUP(Table2[[#This Row],[SAP Code]],[26]_16!J:K,2,FALSE)/ 1000000, 0)</f>
        <v>0</v>
      </c>
      <c r="BB1529" s="28">
        <f>IFERROR(VLOOKUP(Table2[[#This Row],[SAP Code]],[26]_16!M:N,2,FALSE)/ 1000000, 0)</f>
        <v>0</v>
      </c>
      <c r="BC1529" s="28">
        <f>IFERROR(VLOOKUP(Table2[[#This Row],[SAP Code]],[26]_16!P:Q,2,FALSE),0)</f>
        <v>0</v>
      </c>
      <c r="BD1529" s="28">
        <f>IFERROR(VLOOKUP(Table2[[#This Row],[SAP Code]],[26]_16!S:T,2,FALSE),0)</f>
        <v>0</v>
      </c>
      <c r="BE1529" s="28">
        <f>IFERROR(VLOOKUP(Table2[[#This Row],[SAP Code]],[26]_16!V:W,2,FALSE)/ 1000000, 0)</f>
        <v>0</v>
      </c>
      <c r="BF1529" s="28">
        <f>IFERROR(VLOOKUP(Table2[[#This Row],[SAP Code]],[26]_16!Y:Z,2,FALSE)/ 1000000, 0)</f>
        <v>9.1348900000000011E-2</v>
      </c>
      <c r="BG1529" s="28" t="str">
        <f>IFERROR(VLOOKUP(Table2[[#This Row],[SAP Code]],[26]port!$A:$AD,30,FALSE),"unknown")</f>
        <v>OnGo</v>
      </c>
      <c r="BH1529" s="29" t="str">
        <f t="shared" si="404"/>
        <v>Ongoing</v>
      </c>
      <c r="BI1529" s="16"/>
    </row>
    <row r="1530" spans="1:61" ht="17.100000000000001" customHeight="1">
      <c r="A1530" s="16" t="s">
        <v>343</v>
      </c>
      <c r="B1530" s="16" t="s">
        <v>5211</v>
      </c>
      <c r="C1530" s="16" t="s">
        <v>5215</v>
      </c>
      <c r="D1530" s="16" t="s">
        <v>5213</v>
      </c>
      <c r="E1530" s="18">
        <v>44519</v>
      </c>
      <c r="F1530" s="16" t="s">
        <v>1248</v>
      </c>
      <c r="G1530" s="16" t="s">
        <v>126</v>
      </c>
      <c r="H1530" s="16" t="s">
        <v>348</v>
      </c>
      <c r="I1530" s="16" t="s">
        <v>123</v>
      </c>
      <c r="J1530" s="16" t="s">
        <v>261</v>
      </c>
      <c r="K1530" s="16" t="s">
        <v>84</v>
      </c>
      <c r="L1530" s="16" t="s">
        <v>70</v>
      </c>
      <c r="M1530" s="19">
        <v>20000000</v>
      </c>
      <c r="N1530" s="19">
        <v>14130480.860263674</v>
      </c>
      <c r="O1530" s="20" t="s">
        <v>5214</v>
      </c>
      <c r="P1530" s="21">
        <v>5050200001301</v>
      </c>
      <c r="Q1530" s="20" t="s">
        <v>87</v>
      </c>
      <c r="R1530" s="16" t="str">
        <f t="shared" si="394"/>
        <v>AGTF</v>
      </c>
      <c r="S1530" s="16" t="str">
        <f t="shared" si="409"/>
        <v>E</v>
      </c>
      <c r="T1530" s="16" t="str">
        <f t="shared" si="408"/>
        <v>ADB Countries</v>
      </c>
      <c r="U1530" s="16" t="str">
        <f t="shared" si="395"/>
        <v>Non-Transition States</v>
      </c>
      <c r="V1530" s="22" t="str">
        <f>IF(ISNUMBER(MATCH(A1530, {"Gabon","Sudan","Niger","Mali","Burkina Faso","Guinea"}, 0)), "De Facto Countries", "Non-De Facto Countries")</f>
        <v>Non-De Facto Countries</v>
      </c>
      <c r="W1530" s="16" t="str">
        <f t="shared" si="406"/>
        <v>Nigeria</v>
      </c>
      <c r="X1530" s="16" t="str">
        <f t="shared" si="407"/>
        <v>WASH Sector</v>
      </c>
      <c r="Y1530" s="23">
        <f>Table2[[#This Row],[Approved Amount_UA Equivalent]]*0.03</f>
        <v>423914.42580791021</v>
      </c>
      <c r="Z1530" s="23">
        <f>Table2[[#This Row],[Approved Amount_UA Equivalent]]*0.01</f>
        <v>141304.80860263674</v>
      </c>
      <c r="AC1530" s="23">
        <f>Table2[[#This Row],[Approved Amount_UA Equivalent]]*0.96</f>
        <v>13565261.625853127</v>
      </c>
      <c r="AD1530" s="23">
        <f>SUM(Table2[[#This Row],[Feed Africa ]:[Improve Quality Of Life ]])</f>
        <v>14130480.860263674</v>
      </c>
      <c r="AE1530" s="16" t="b">
        <f>Table2[[#This Row],[Total HI5]]=Table2[[#This Row],[Approved Amount_UA Equivalent]]</f>
        <v>1</v>
      </c>
      <c r="AF1530" s="24">
        <v>10</v>
      </c>
      <c r="AG1530" s="20" t="str">
        <f t="shared" si="396"/>
        <v>Investment Project</v>
      </c>
      <c r="AH1530" s="24" t="e">
        <f>VLOOKUP(Table2[[#This Row],[SAP Code]],[25]DATA!$A:$G,7,FALSE)</f>
        <v>#N/A</v>
      </c>
      <c r="AI1530" s="20" t="str">
        <f t="shared" si="397"/>
        <v>Infrastructure</v>
      </c>
      <c r="AJ1530" s="25" t="s">
        <v>89</v>
      </c>
      <c r="AK1530" s="25" t="s">
        <v>126</v>
      </c>
      <c r="AL1530" s="23" t="str" cm="1">
        <f t="array" ref="AL1530">_xlfn.SWITCH(AK1530,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30" s="26">
        <v>1</v>
      </c>
      <c r="AN1530" s="25" t="str">
        <f t="shared" si="405"/>
        <v>Sovereign</v>
      </c>
      <c r="AO1530" s="27">
        <v>0.5</v>
      </c>
      <c r="AP1530" s="23">
        <f>Table2[[#This Row],[Approved Amount_UA Equivalent]]/1000000</f>
        <v>14.130480860263674</v>
      </c>
      <c r="AQ1530" s="19">
        <f t="shared" si="398"/>
        <v>18.805409148073309</v>
      </c>
      <c r="AR1530" s="23" t="str">
        <f t="shared" si="399"/>
        <v>11-20</v>
      </c>
      <c r="AS1530" s="23" t="str">
        <f t="shared" si="400"/>
        <v>1-20</v>
      </c>
      <c r="AT1530" s="23" t="str">
        <f t="shared" si="401"/>
        <v>1-40</v>
      </c>
      <c r="AU1530" s="23" t="str">
        <f t="shared" si="402"/>
        <v>&lt;1-50 Mn</v>
      </c>
      <c r="AV1530" s="23">
        <f>Table2[[#This Row],[Amount]]</f>
        <v>20000000</v>
      </c>
      <c r="AW1530" s="23" t="str">
        <f t="shared" si="403"/>
        <v>Nov 2021</v>
      </c>
      <c r="AX1530" s="28">
        <f>IFERROR(VLOOKUP(Table2[[#This Row],[SAP Code]],[26]_16!A:B,2,FALSE),0)</f>
        <v>0</v>
      </c>
      <c r="AY1530" s="28">
        <f>IFERROR(VLOOKUP(Table2[[#This Row],[SAP Code]],[26]_16!D:E,2,FALSE)/ 1000000, 0)</f>
        <v>0</v>
      </c>
      <c r="AZ1530" s="28">
        <f>IFERROR(VLOOKUP(Table2[[#This Row],[SAP Code]],[26]_16!G:H,2,FALSE)/ 1000000, 0)</f>
        <v>0</v>
      </c>
      <c r="BA1530" s="28">
        <f>IFERROR(VLOOKUP(Table2[[#This Row],[SAP Code]],[26]_16!J:K,2,FALSE)/ 1000000, 0)</f>
        <v>0</v>
      </c>
      <c r="BB1530" s="28">
        <f>IFERROR(VLOOKUP(Table2[[#This Row],[SAP Code]],[26]_16!M:N,2,FALSE)/ 1000000, 0)</f>
        <v>0</v>
      </c>
      <c r="BC1530" s="28">
        <f>IFERROR(VLOOKUP(Table2[[#This Row],[SAP Code]],[26]_16!P:Q,2,FALSE),0)</f>
        <v>0</v>
      </c>
      <c r="BD1530" s="28">
        <f>IFERROR(VLOOKUP(Table2[[#This Row],[SAP Code]],[26]_16!S:T,2,FALSE),0)</f>
        <v>0</v>
      </c>
      <c r="BE1530" s="28">
        <f>IFERROR(VLOOKUP(Table2[[#This Row],[SAP Code]],[26]_16!V:W,2,FALSE)/ 1000000, 0)</f>
        <v>0</v>
      </c>
      <c r="BF1530" s="28">
        <f>IFERROR(VLOOKUP(Table2[[#This Row],[SAP Code]],[26]_16!Y:Z,2,FALSE)/ 1000000, 0)</f>
        <v>9.1348900000000011E-2</v>
      </c>
      <c r="BG1530" s="28" t="str">
        <f>IFERROR(VLOOKUP(Table2[[#This Row],[SAP Code]],[26]port!$A:$AD,30,FALSE),"unknown")</f>
        <v>OnGo</v>
      </c>
      <c r="BH1530" s="29" t="str">
        <f t="shared" si="404"/>
        <v>Ongoing</v>
      </c>
      <c r="BI1530" s="16"/>
    </row>
    <row r="1531" spans="1:61" ht="17.100000000000001" customHeight="1">
      <c r="A1531" s="16" t="s">
        <v>141</v>
      </c>
      <c r="B1531" s="16" t="s">
        <v>5216</v>
      </c>
      <c r="C1531" s="16" t="s">
        <v>5217</v>
      </c>
      <c r="D1531" s="16" t="s">
        <v>5218</v>
      </c>
      <c r="E1531" s="18">
        <v>44519</v>
      </c>
      <c r="F1531" s="16" t="s">
        <v>5219</v>
      </c>
      <c r="G1531" s="16" t="s">
        <v>107</v>
      </c>
      <c r="H1531" s="16" t="s">
        <v>132</v>
      </c>
      <c r="I1531" s="16" t="s">
        <v>102</v>
      </c>
      <c r="J1531" s="16" t="s">
        <v>103</v>
      </c>
      <c r="K1531" s="16" t="s">
        <v>4302</v>
      </c>
      <c r="L1531" s="16" t="s">
        <v>70</v>
      </c>
      <c r="M1531" s="19">
        <v>35000000</v>
      </c>
      <c r="N1531" s="19">
        <v>24728341.505461428</v>
      </c>
      <c r="O1531" s="20" t="s">
        <v>5220</v>
      </c>
      <c r="P1531" s="21">
        <v>2000140001601</v>
      </c>
      <c r="Q1531" s="20" t="s">
        <v>87</v>
      </c>
      <c r="R1531" s="16" t="str">
        <f t="shared" si="394"/>
        <v>ADB Private</v>
      </c>
      <c r="S1531" s="16" t="str">
        <f t="shared" si="409"/>
        <v>H</v>
      </c>
      <c r="T1531" s="16" t="str">
        <f t="shared" si="408"/>
        <v>Multinational</v>
      </c>
      <c r="U1531" s="16" t="str">
        <f t="shared" si="395"/>
        <v>Multinational</v>
      </c>
      <c r="V1531" s="22" t="str">
        <f>IF(ISNUMBER(MATCH(A1531, {"Gabon","Sudan","Niger","Mali","Burkina Faso","Guinea"}, 0)), "De Facto Countries", "Non-De Facto Countries")</f>
        <v>Non-De Facto Countries</v>
      </c>
      <c r="W1531" s="16" t="str">
        <f t="shared" si="406"/>
        <v>Multi</v>
      </c>
      <c r="X1531" s="16" t="str">
        <f t="shared" si="407"/>
        <v>Finance</v>
      </c>
      <c r="Y1531" s="23"/>
      <c r="AA1531" s="23">
        <f>Table2[[#This Row],[Approved Amount_UA Equivalent]]</f>
        <v>24728341.505461428</v>
      </c>
      <c r="AD1531" s="23">
        <f>SUM(Table2[[#This Row],[Feed Africa ]:[Improve Quality Of Life ]])</f>
        <v>24728341.505461428</v>
      </c>
      <c r="AE1531" s="16" t="b">
        <f>Table2[[#This Row],[Total HI5]]=Table2[[#This Row],[Approved Amount_UA Equivalent]]</f>
        <v>1</v>
      </c>
      <c r="AF1531" s="24">
        <v>70</v>
      </c>
      <c r="AG1531" s="20" t="str">
        <f t="shared" si="396"/>
        <v>Equity and Guarantee</v>
      </c>
      <c r="AH1531" s="24" t="e">
        <f>VLOOKUP(Table2[[#This Row],[SAP Code]],[25]DATA!$A:$G,7,FALSE)</f>
        <v>#N/A</v>
      </c>
      <c r="AI1531" s="20" t="str">
        <f t="shared" si="397"/>
        <v>Other Investment</v>
      </c>
      <c r="AJ1531" s="25" t="s">
        <v>106</v>
      </c>
      <c r="AK1531" s="25" t="s">
        <v>107</v>
      </c>
      <c r="AL1531" s="23" t="str" cm="1">
        <f t="array" ref="AL1531">_xlfn.SWITCH(AK1531,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31" s="26">
        <v>2</v>
      </c>
      <c r="AN1531" s="25" t="str">
        <f t="shared" si="405"/>
        <v>Non-Sovereign</v>
      </c>
      <c r="AO1531" s="27">
        <v>1</v>
      </c>
      <c r="AP1531" s="23">
        <f>Table2[[#This Row],[Approved Amount_UA Equivalent]]/1000000</f>
        <v>24.72834150546143</v>
      </c>
      <c r="AQ1531" s="19">
        <f t="shared" si="398"/>
        <v>32.909466009128288</v>
      </c>
      <c r="AR1531" s="23" t="str">
        <f t="shared" si="399"/>
        <v>21-30</v>
      </c>
      <c r="AS1531" s="23" t="str">
        <f t="shared" si="400"/>
        <v>21-40</v>
      </c>
      <c r="AT1531" s="23" t="str">
        <f t="shared" si="401"/>
        <v>1-40</v>
      </c>
      <c r="AU1531" s="23" t="str">
        <f t="shared" si="402"/>
        <v>&lt;1-50 Mn</v>
      </c>
      <c r="AV1531" s="23">
        <f>Table2[[#This Row],[Amount]]</f>
        <v>35000000</v>
      </c>
      <c r="AW1531" s="23" t="str">
        <f t="shared" si="403"/>
        <v>Nov 2021</v>
      </c>
      <c r="AX1531" s="28">
        <f>IFERROR(VLOOKUP(Table2[[#This Row],[SAP Code]],[26]_16!A:B,2,FALSE),0)</f>
        <v>0</v>
      </c>
      <c r="AY1531" s="28">
        <f>IFERROR(VLOOKUP(Table2[[#This Row],[SAP Code]],[26]_16!D:E,2,FALSE)/ 1000000, 0)</f>
        <v>0</v>
      </c>
      <c r="AZ1531" s="28">
        <f>IFERROR(VLOOKUP(Table2[[#This Row],[SAP Code]],[26]_16!G:H,2,FALSE)/ 1000000, 0)</f>
        <v>0</v>
      </c>
      <c r="BA1531" s="28">
        <f>IFERROR(VLOOKUP(Table2[[#This Row],[SAP Code]],[26]_16!J:K,2,FALSE)/ 1000000, 0)</f>
        <v>0</v>
      </c>
      <c r="BB1531" s="28">
        <f>IFERROR(VLOOKUP(Table2[[#This Row],[SAP Code]],[26]_16!M:N,2,FALSE)/ 1000000, 0)</f>
        <v>0</v>
      </c>
      <c r="BC1531" s="28">
        <f>IFERROR(VLOOKUP(Table2[[#This Row],[SAP Code]],[26]_16!P:Q,2,FALSE),0)</f>
        <v>0</v>
      </c>
      <c r="BD1531" s="28">
        <f>IFERROR(VLOOKUP(Table2[[#This Row],[SAP Code]],[26]_16!S:T,2,FALSE),0)</f>
        <v>0</v>
      </c>
      <c r="BE1531" s="28">
        <f>IFERROR(VLOOKUP(Table2[[#This Row],[SAP Code]],[26]_16!V:W,2,FALSE)/ 1000000, 0)</f>
        <v>0</v>
      </c>
      <c r="BF1531" s="28">
        <f>IFERROR(VLOOKUP(Table2[[#This Row],[SAP Code]],[26]_16!Y:Z,2,FALSE)/ 1000000, 0)</f>
        <v>0</v>
      </c>
      <c r="BG1531" s="28" t="str">
        <f>IFERROR(VLOOKUP(Table2[[#This Row],[SAP Code]],[26]port!$A:$AD,30,FALSE),"unknown")</f>
        <v>APVD</v>
      </c>
      <c r="BH1531" s="29" t="str">
        <f t="shared" si="404"/>
        <v>Ongoing</v>
      </c>
      <c r="BI1531" s="16"/>
    </row>
    <row r="1532" spans="1:61" ht="17.100000000000001" customHeight="1">
      <c r="A1532" s="16" t="s">
        <v>495</v>
      </c>
      <c r="B1532" s="16" t="s">
        <v>5221</v>
      </c>
      <c r="C1532" s="16" t="s">
        <v>5222</v>
      </c>
      <c r="D1532" s="16" t="s">
        <v>5223</v>
      </c>
      <c r="E1532" s="18">
        <v>44522</v>
      </c>
      <c r="F1532" s="16" t="s">
        <v>5224</v>
      </c>
      <c r="G1532" s="16" t="s">
        <v>255</v>
      </c>
      <c r="H1532" s="16" t="s">
        <v>101</v>
      </c>
      <c r="I1532" s="16" t="s">
        <v>250</v>
      </c>
      <c r="J1532" s="16" t="s">
        <v>83</v>
      </c>
      <c r="K1532" s="16" t="s">
        <v>69</v>
      </c>
      <c r="L1532" s="16" t="s">
        <v>85</v>
      </c>
      <c r="M1532" s="19">
        <v>2500000</v>
      </c>
      <c r="N1532" s="19">
        <v>2500000</v>
      </c>
      <c r="O1532" s="20" t="s">
        <v>5225</v>
      </c>
      <c r="P1532" s="21">
        <v>2100155041173</v>
      </c>
      <c r="Q1532" s="20" t="s">
        <v>72</v>
      </c>
      <c r="R1532" s="16" t="str">
        <f t="shared" si="394"/>
        <v>ADF Including TSF</v>
      </c>
      <c r="S1532" s="16" t="str">
        <f t="shared" si="409"/>
        <v>K</v>
      </c>
      <c r="T1532" s="16" t="str">
        <f t="shared" si="408"/>
        <v>ADF Countries</v>
      </c>
      <c r="U1532" s="16" t="str">
        <f t="shared" si="395"/>
        <v>Transition States</v>
      </c>
      <c r="V1532" s="22" t="str">
        <f>IF(ISNUMBER(MATCH(A1532, {"Gabon","Sudan","Niger","Mali","Burkina Faso","Guinea"}, 0)), "De Facto Countries", "Non-De Facto Countries")</f>
        <v>Non-De Facto Countries</v>
      </c>
      <c r="W1532" s="16" t="str">
        <f t="shared" si="406"/>
        <v>South</v>
      </c>
      <c r="X1532" s="16" t="str">
        <f t="shared" si="407"/>
        <v>Multi-Sector</v>
      </c>
      <c r="Y1532" s="23">
        <f>Table2[[#This Row],[Approved Amount_UA Equivalent]]/5</f>
        <v>500000</v>
      </c>
      <c r="Z1532" s="23">
        <f>Table2[[#This Row],[Approved Amount_UA Equivalent]]/5</f>
        <v>500000</v>
      </c>
      <c r="AA1532" s="23">
        <f>Table2[[#This Row],[Approved Amount_UA Equivalent]]/5</f>
        <v>500000</v>
      </c>
      <c r="AB1532" s="23">
        <f>Table2[[#This Row],[Approved Amount_UA Equivalent]]/5</f>
        <v>500000</v>
      </c>
      <c r="AC1532" s="23">
        <f>Table2[[#This Row],[Approved Amount_UA Equivalent]]/5</f>
        <v>500000</v>
      </c>
      <c r="AD1532" s="23">
        <f>SUM(Table2[[#This Row],[Feed Africa ]:[Improve Quality Of Life ]])</f>
        <v>2500000</v>
      </c>
      <c r="AE1532" s="16" t="b">
        <f>Table2[[#This Row],[Total HI5]]=Table2[[#This Row],[Approved Amount_UA Equivalent]]</f>
        <v>1</v>
      </c>
      <c r="AF1532" s="24">
        <v>41</v>
      </c>
      <c r="AG1532" s="20" t="str">
        <f t="shared" si="396"/>
        <v>ISP and Investment Project</v>
      </c>
      <c r="AH1532" s="24" t="str">
        <f>VLOOKUP(Table2[[#This Row],[SAP Code]],[25]DATA!$A:$G,7,FALSE)</f>
        <v xml:space="preserve">Investment Lending </v>
      </c>
      <c r="AI1532" s="20" t="str">
        <f t="shared" si="397"/>
        <v>Other Investment</v>
      </c>
      <c r="AJ1532" s="25" t="s">
        <v>254</v>
      </c>
      <c r="AK1532" s="25" t="s">
        <v>255</v>
      </c>
      <c r="AL1532" s="23" t="str" cm="1">
        <f t="array" ref="AL1532">_xlfn.SWITCH(AK1532,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532" s="26">
        <v>1</v>
      </c>
      <c r="AN1532" s="25" t="str">
        <f t="shared" si="405"/>
        <v>Sovereign</v>
      </c>
      <c r="AO1532" s="27">
        <v>1</v>
      </c>
      <c r="AP1532" s="23">
        <f>Table2[[#This Row],[Approved Amount_UA Equivalent]]/1000000</f>
        <v>2.5</v>
      </c>
      <c r="AQ1532" s="19">
        <f t="shared" si="398"/>
        <v>3.3271000000000002</v>
      </c>
      <c r="AR1532" s="23" t="str">
        <f t="shared" si="399"/>
        <v>1-10</v>
      </c>
      <c r="AS1532" s="23" t="str">
        <f t="shared" si="400"/>
        <v>1-20</v>
      </c>
      <c r="AT1532" s="23" t="str">
        <f t="shared" si="401"/>
        <v>1-40</v>
      </c>
      <c r="AU1532" s="23" t="str">
        <f t="shared" si="402"/>
        <v>&lt;1-50 Mn</v>
      </c>
      <c r="AV1532" s="23">
        <f>Table2[[#This Row],[Amount]]</f>
        <v>2500000</v>
      </c>
      <c r="AW1532" s="23" t="str">
        <f t="shared" si="403"/>
        <v>Nov 2021</v>
      </c>
      <c r="AX1532" s="28">
        <f>IFERROR(VLOOKUP(Table2[[#This Row],[SAP Code]],[26]_16!A:B,2,FALSE),0)</f>
        <v>0</v>
      </c>
      <c r="AY1532" s="28">
        <f>IFERROR(VLOOKUP(Table2[[#This Row],[SAP Code]],[26]_16!D:E,2,FALSE)/ 1000000, 0)</f>
        <v>0</v>
      </c>
      <c r="AZ1532" s="28">
        <f>IFERROR(VLOOKUP(Table2[[#This Row],[SAP Code]],[26]_16!G:H,2,FALSE)/ 1000000, 0)</f>
        <v>0</v>
      </c>
      <c r="BA1532" s="28">
        <f>IFERROR(VLOOKUP(Table2[[#This Row],[SAP Code]],[26]_16!J:K,2,FALSE)/ 1000000, 0)</f>
        <v>0</v>
      </c>
      <c r="BB1532" s="28">
        <f>IFERROR(VLOOKUP(Table2[[#This Row],[SAP Code]],[26]_16!M:N,2,FALSE)/ 1000000, 0)</f>
        <v>0</v>
      </c>
      <c r="BC1532" s="28">
        <f>IFERROR(VLOOKUP(Table2[[#This Row],[SAP Code]],[26]_16!P:Q,2,FALSE),0)</f>
        <v>0</v>
      </c>
      <c r="BD1532" s="28">
        <f>IFERROR(VLOOKUP(Table2[[#This Row],[SAP Code]],[26]_16!S:T,2,FALSE),0)</f>
        <v>0</v>
      </c>
      <c r="BE1532" s="28">
        <f>IFERROR(VLOOKUP(Table2[[#This Row],[SAP Code]],[26]_16!V:W,2,FALSE)/ 1000000, 0)</f>
        <v>0.18950732999999997</v>
      </c>
      <c r="BF1532" s="28">
        <f>IFERROR(VLOOKUP(Table2[[#This Row],[SAP Code]],[26]_16!Y:Z,2,FALSE)/ 1000000, 0)</f>
        <v>0.39058184000000001</v>
      </c>
      <c r="BG1532" s="28" t="str">
        <f>IFERROR(VLOOKUP(Table2[[#This Row],[SAP Code]],[26]port!$A:$AD,30,FALSE),"unknown")</f>
        <v>OnGo</v>
      </c>
      <c r="BH1532" s="29" t="str">
        <f t="shared" si="404"/>
        <v>Ongoing</v>
      </c>
      <c r="BI1532" s="16"/>
    </row>
    <row r="1533" spans="1:61" ht="17.100000000000001" customHeight="1">
      <c r="A1533" s="16" t="s">
        <v>417</v>
      </c>
      <c r="B1533" s="16" t="s">
        <v>5226</v>
      </c>
      <c r="C1533" s="16" t="s">
        <v>5227</v>
      </c>
      <c r="D1533" s="16" t="s">
        <v>5228</v>
      </c>
      <c r="E1533" s="18">
        <v>44524</v>
      </c>
      <c r="F1533" s="16" t="s">
        <v>5229</v>
      </c>
      <c r="G1533" s="16" t="s">
        <v>107</v>
      </c>
      <c r="H1533" s="37" t="s">
        <v>194</v>
      </c>
      <c r="I1533" s="16" t="s">
        <v>102</v>
      </c>
      <c r="J1533" s="16" t="s">
        <v>179</v>
      </c>
      <c r="K1533" s="16" t="s">
        <v>84</v>
      </c>
      <c r="L1533" s="16" t="s">
        <v>195</v>
      </c>
      <c r="M1533" s="19">
        <v>120000000</v>
      </c>
      <c r="N1533" s="19">
        <v>98729678.141249254</v>
      </c>
      <c r="O1533" s="20" t="s">
        <v>5230</v>
      </c>
      <c r="P1533" s="21">
        <v>2000200005155</v>
      </c>
      <c r="Q1533" s="20" t="s">
        <v>87</v>
      </c>
      <c r="R1533" s="16" t="str">
        <f t="shared" si="394"/>
        <v>ADB Public</v>
      </c>
      <c r="S1533" s="16" t="str">
        <f t="shared" si="409"/>
        <v>H</v>
      </c>
      <c r="T1533" s="16" t="str">
        <f t="shared" si="408"/>
        <v>ADB Countries</v>
      </c>
      <c r="U1533" s="16" t="str">
        <f t="shared" si="395"/>
        <v>Non-Transition States</v>
      </c>
      <c r="V1533" s="22" t="str">
        <f>IF(ISNUMBER(MATCH(A1533, {"Gabon","Sudan","Niger","Mali","Burkina Faso","Guinea"}, 0)), "De Facto Countries", "Non-De Facto Countries")</f>
        <v>Non-De Facto Countries</v>
      </c>
      <c r="W1533" s="16" t="str">
        <f t="shared" si="406"/>
        <v>North</v>
      </c>
      <c r="X1533" s="16" t="str">
        <f t="shared" si="407"/>
        <v>Finance</v>
      </c>
      <c r="Y1533" s="23"/>
      <c r="AA1533" s="23">
        <f>Table2[[#This Row],[Approved Amount_UA Equivalent]]</f>
        <v>98729678.141249254</v>
      </c>
      <c r="AD1533" s="23">
        <f>SUM(Table2[[#This Row],[Feed Africa ]:[Improve Quality Of Life ]])</f>
        <v>98729678.141249254</v>
      </c>
      <c r="AE1533" s="16" t="b">
        <f>Table2[[#This Row],[Total HI5]]=Table2[[#This Row],[Approved Amount_UA Equivalent]]</f>
        <v>1</v>
      </c>
      <c r="AF1533" s="24">
        <v>20</v>
      </c>
      <c r="AG1533" s="20" t="str">
        <f t="shared" si="396"/>
        <v>Policy and Result Based Op</v>
      </c>
      <c r="AH1533" s="24" t="e">
        <f>VLOOKUP(Table2[[#This Row],[SAP Code]],[25]DATA!$A:$G,7,FALSE)</f>
        <v>#N/A</v>
      </c>
      <c r="AI1533" s="20" t="str">
        <f t="shared" si="397"/>
        <v>Policy-Based Lending</v>
      </c>
      <c r="AJ1533" s="25" t="s">
        <v>106</v>
      </c>
      <c r="AK1533" s="25" t="s">
        <v>107</v>
      </c>
      <c r="AL1533" s="23" t="str" cm="1">
        <f t="array" ref="AL1533">_xlfn.SWITCH(AK1533,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33" s="26">
        <v>1</v>
      </c>
      <c r="AN1533" s="25" t="str">
        <f t="shared" si="405"/>
        <v>Sovereign</v>
      </c>
      <c r="AO1533" s="27">
        <v>1</v>
      </c>
      <c r="AP1533" s="23">
        <f>Table2[[#This Row],[Approved Amount_UA Equivalent]]/1000000</f>
        <v>98.729678141249252</v>
      </c>
      <c r="AQ1533" s="19">
        <f t="shared" si="398"/>
        <v>131.39340485750017</v>
      </c>
      <c r="AR1533" s="23" t="str">
        <f t="shared" si="399"/>
        <v>91-100</v>
      </c>
      <c r="AS1533" s="23" t="str">
        <f t="shared" si="400"/>
        <v>81-100</v>
      </c>
      <c r="AT1533" s="23" t="str">
        <f t="shared" si="401"/>
        <v>81-120</v>
      </c>
      <c r="AU1533" s="23" t="str">
        <f t="shared" si="402"/>
        <v>50-100 Mn</v>
      </c>
      <c r="AV1533" s="23">
        <f>Table2[[#This Row],[Amount]]</f>
        <v>120000000</v>
      </c>
      <c r="AW1533" s="23" t="str">
        <f t="shared" si="403"/>
        <v>Nov 2021</v>
      </c>
      <c r="AX1533" s="28">
        <f>IFERROR(VLOOKUP(Table2[[#This Row],[SAP Code]],[26]_16!A:B,2,FALSE),0)</f>
        <v>0</v>
      </c>
      <c r="AY1533" s="28">
        <f>IFERROR(VLOOKUP(Table2[[#This Row],[SAP Code]],[26]_16!D:E,2,FALSE)/ 1000000, 0)</f>
        <v>0</v>
      </c>
      <c r="AZ1533" s="28">
        <f>IFERROR(VLOOKUP(Table2[[#This Row],[SAP Code]],[26]_16!G:H,2,FALSE)/ 1000000, 0)</f>
        <v>0</v>
      </c>
      <c r="BA1533" s="28">
        <f>IFERROR(VLOOKUP(Table2[[#This Row],[SAP Code]],[26]_16!J:K,2,FALSE)/ 1000000, 0)</f>
        <v>0</v>
      </c>
      <c r="BB1533" s="28">
        <f>IFERROR(VLOOKUP(Table2[[#This Row],[SAP Code]],[26]_16!M:N,2,FALSE)/ 1000000, 0)</f>
        <v>0</v>
      </c>
      <c r="BC1533" s="28">
        <f>IFERROR(VLOOKUP(Table2[[#This Row],[SAP Code]],[26]_16!P:Q,2,FALSE),0)</f>
        <v>0</v>
      </c>
      <c r="BD1533" s="28">
        <f>IFERROR(VLOOKUP(Table2[[#This Row],[SAP Code]],[26]_16!S:T,2,FALSE),0)</f>
        <v>0</v>
      </c>
      <c r="BE1533" s="28">
        <f>IFERROR(VLOOKUP(Table2[[#This Row],[SAP Code]],[26]_16!V:W,2,FALSE)/ 1000000, 0)</f>
        <v>96.654933830000004</v>
      </c>
      <c r="BF1533" s="28">
        <f>IFERROR(VLOOKUP(Table2[[#This Row],[SAP Code]],[26]_16!Y:Z,2,FALSE)/ 1000000, 0)</f>
        <v>0</v>
      </c>
      <c r="BG1533" s="28" t="str">
        <f>IFERROR(VLOOKUP(Table2[[#This Row],[SAP Code]],[26]port!$A:$AD,30,FALSE),"unknown")</f>
        <v>OnGo</v>
      </c>
      <c r="BH1533" s="29" t="str">
        <f t="shared" si="404"/>
        <v>Ongoing</v>
      </c>
      <c r="BI1533" s="16"/>
    </row>
    <row r="1534" spans="1:61" ht="17.100000000000001" customHeight="1">
      <c r="A1534" s="16" t="s">
        <v>968</v>
      </c>
      <c r="B1534" s="16" t="s">
        <v>5231</v>
      </c>
      <c r="C1534" s="16" t="s">
        <v>5232</v>
      </c>
      <c r="D1534" s="16" t="s">
        <v>5233</v>
      </c>
      <c r="E1534" s="18">
        <v>44524</v>
      </c>
      <c r="F1534" s="16" t="s">
        <v>5234</v>
      </c>
      <c r="G1534" s="16" t="s">
        <v>255</v>
      </c>
      <c r="H1534" s="16" t="s">
        <v>101</v>
      </c>
      <c r="I1534" s="16" t="s">
        <v>250</v>
      </c>
      <c r="J1534" s="16" t="s">
        <v>179</v>
      </c>
      <c r="K1534" s="16" t="s">
        <v>84</v>
      </c>
      <c r="L1534" s="16" t="s">
        <v>70</v>
      </c>
      <c r="M1534" s="19">
        <v>36000000</v>
      </c>
      <c r="N1534" s="19">
        <v>25434865.548474614</v>
      </c>
      <c r="O1534" s="20" t="s">
        <v>5235</v>
      </c>
      <c r="P1534" s="21">
        <v>2000200005163</v>
      </c>
      <c r="Q1534" s="20" t="s">
        <v>87</v>
      </c>
      <c r="R1534" s="16" t="str">
        <f t="shared" si="394"/>
        <v>ADB Public</v>
      </c>
      <c r="S1534" s="16" t="str">
        <f t="shared" si="409"/>
        <v>K</v>
      </c>
      <c r="T1534" s="16" t="str">
        <f t="shared" si="408"/>
        <v>ADB Countries</v>
      </c>
      <c r="U1534" s="16" t="str">
        <f t="shared" si="395"/>
        <v>Non-Transition States</v>
      </c>
      <c r="V1534" s="22" t="str">
        <f>IF(ISNUMBER(MATCH(A1534, {"Gabon","Sudan","Niger","Mali","Burkina Faso","Guinea"}, 0)), "De Facto Countries", "Non-De Facto Countries")</f>
        <v>Non-De Facto Countries</v>
      </c>
      <c r="W1534" s="16" t="str">
        <f t="shared" si="406"/>
        <v>South</v>
      </c>
      <c r="X1534" s="16" t="str">
        <f t="shared" si="407"/>
        <v>Multi-Sector</v>
      </c>
      <c r="Y1534" s="23">
        <f>Table2[[#This Row],[Approved Amount_UA Equivalent]]/5</f>
        <v>5086973.1096949223</v>
      </c>
      <c r="Z1534" s="23">
        <f>Table2[[#This Row],[Approved Amount_UA Equivalent]]/5</f>
        <v>5086973.1096949223</v>
      </c>
      <c r="AA1534" s="23">
        <f>Table2[[#This Row],[Approved Amount_UA Equivalent]]/5</f>
        <v>5086973.1096949223</v>
      </c>
      <c r="AB1534" s="23">
        <f>Table2[[#This Row],[Approved Amount_UA Equivalent]]/5</f>
        <v>5086973.1096949223</v>
      </c>
      <c r="AC1534" s="23">
        <f>Table2[[#This Row],[Approved Amount_UA Equivalent]]/5</f>
        <v>5086973.1096949223</v>
      </c>
      <c r="AD1534" s="23">
        <f>SUM(Table2[[#This Row],[Feed Africa ]:[Improve Quality Of Life ]])</f>
        <v>25434865.54847461</v>
      </c>
      <c r="AE1534" s="16" t="b">
        <f>Table2[[#This Row],[Total HI5]]=Table2[[#This Row],[Approved Amount_UA Equivalent]]</f>
        <v>1</v>
      </c>
      <c r="AF1534" s="24">
        <v>10</v>
      </c>
      <c r="AG1534" s="20" t="str">
        <f t="shared" si="396"/>
        <v>Investment Project</v>
      </c>
      <c r="AH1534" s="24" t="e">
        <f>VLOOKUP(Table2[[#This Row],[SAP Code]],[25]DATA!$A:$G,7,FALSE)</f>
        <v>#N/A</v>
      </c>
      <c r="AI1534" s="20" t="str">
        <f t="shared" si="397"/>
        <v>Other Investment</v>
      </c>
      <c r="AJ1534" s="25" t="s">
        <v>254</v>
      </c>
      <c r="AK1534" s="25" t="s">
        <v>255</v>
      </c>
      <c r="AL1534" s="23" t="str" cm="1">
        <f t="array" ref="AL1534">_xlfn.SWITCH(AK1534,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534" s="26">
        <v>1</v>
      </c>
      <c r="AN1534" s="25" t="str">
        <f t="shared" si="405"/>
        <v>Sovereign</v>
      </c>
      <c r="AO1534" s="27">
        <v>1</v>
      </c>
      <c r="AP1534" s="23">
        <f>Table2[[#This Row],[Approved Amount_UA Equivalent]]/1000000</f>
        <v>25.434865548474615</v>
      </c>
      <c r="AQ1534" s="19">
        <f t="shared" si="398"/>
        <v>33.849736466531958</v>
      </c>
      <c r="AR1534" s="23" t="str">
        <f t="shared" si="399"/>
        <v>21-30</v>
      </c>
      <c r="AS1534" s="23" t="str">
        <f t="shared" si="400"/>
        <v>21-40</v>
      </c>
      <c r="AT1534" s="23" t="str">
        <f t="shared" si="401"/>
        <v>1-40</v>
      </c>
      <c r="AU1534" s="23" t="str">
        <f t="shared" si="402"/>
        <v>&lt;1-50 Mn</v>
      </c>
      <c r="AV1534" s="23">
        <f>Table2[[#This Row],[Amount]]</f>
        <v>36000000</v>
      </c>
      <c r="AW1534" s="23" t="str">
        <f t="shared" si="403"/>
        <v>Nov 2021</v>
      </c>
      <c r="AX1534" s="28">
        <f>IFERROR(VLOOKUP(Table2[[#This Row],[SAP Code]],[26]_16!A:B,2,FALSE),0)</f>
        <v>0</v>
      </c>
      <c r="AY1534" s="28">
        <f>IFERROR(VLOOKUP(Table2[[#This Row],[SAP Code]],[26]_16!D:E,2,FALSE)/ 1000000, 0)</f>
        <v>0</v>
      </c>
      <c r="AZ1534" s="28">
        <f>IFERROR(VLOOKUP(Table2[[#This Row],[SAP Code]],[26]_16!G:H,2,FALSE)/ 1000000, 0)</f>
        <v>0</v>
      </c>
      <c r="BA1534" s="28">
        <f>IFERROR(VLOOKUP(Table2[[#This Row],[SAP Code]],[26]_16!J:K,2,FALSE)/ 1000000, 0)</f>
        <v>0</v>
      </c>
      <c r="BB1534" s="28">
        <f>IFERROR(VLOOKUP(Table2[[#This Row],[SAP Code]],[26]_16!M:N,2,FALSE)/ 1000000, 0)</f>
        <v>0</v>
      </c>
      <c r="BC1534" s="28">
        <f>IFERROR(VLOOKUP(Table2[[#This Row],[SAP Code]],[26]_16!P:Q,2,FALSE),0)</f>
        <v>0</v>
      </c>
      <c r="BD1534" s="28">
        <f>IFERROR(VLOOKUP(Table2[[#This Row],[SAP Code]],[26]_16!S:T,2,FALSE),0)</f>
        <v>0</v>
      </c>
      <c r="BE1534" s="28">
        <f>IFERROR(VLOOKUP(Table2[[#This Row],[SAP Code]],[26]_16!V:W,2,FALSE)/ 1000000, 0)</f>
        <v>26.839620189999998</v>
      </c>
      <c r="BF1534" s="28">
        <f>IFERROR(VLOOKUP(Table2[[#This Row],[SAP Code]],[26]_16!Y:Z,2,FALSE)/ 1000000, 0)</f>
        <v>0</v>
      </c>
      <c r="BG1534" s="28" t="str">
        <f>IFERROR(VLOOKUP(Table2[[#This Row],[SAP Code]],[26]port!$A:$AD,30,FALSE),"unknown")</f>
        <v>OnGo</v>
      </c>
      <c r="BH1534" s="29" t="str">
        <f t="shared" si="404"/>
        <v>Ongoing</v>
      </c>
      <c r="BI1534" s="16"/>
    </row>
    <row r="1535" spans="1:61" ht="17.100000000000001" customHeight="1">
      <c r="A1535" s="16" t="s">
        <v>141</v>
      </c>
      <c r="B1535" s="16" t="s">
        <v>5236</v>
      </c>
      <c r="C1535" s="16" t="s">
        <v>5237</v>
      </c>
      <c r="D1535" s="16" t="s">
        <v>5238</v>
      </c>
      <c r="E1535" s="18">
        <v>44524</v>
      </c>
      <c r="F1535" s="16" t="s">
        <v>4339</v>
      </c>
      <c r="G1535" s="16" t="s">
        <v>74</v>
      </c>
      <c r="H1535" s="16" t="s">
        <v>81</v>
      </c>
      <c r="I1535" s="16" t="s">
        <v>1121</v>
      </c>
      <c r="J1535" s="16" t="s">
        <v>83</v>
      </c>
      <c r="K1535" s="16" t="s">
        <v>69</v>
      </c>
      <c r="L1535" s="16" t="s">
        <v>85</v>
      </c>
      <c r="M1535" s="19">
        <v>2970000</v>
      </c>
      <c r="N1535" s="19">
        <v>2970000</v>
      </c>
      <c r="O1535" s="20" t="s">
        <v>5239</v>
      </c>
      <c r="P1535" s="21">
        <v>2100155041172</v>
      </c>
      <c r="Q1535" s="20" t="s">
        <v>87</v>
      </c>
      <c r="R1535" s="16" t="str">
        <f t="shared" si="394"/>
        <v>ADF Including TSF</v>
      </c>
      <c r="S1535" s="16" t="str">
        <f t="shared" si="409"/>
        <v>C</v>
      </c>
      <c r="T1535" s="16" t="str">
        <f t="shared" si="408"/>
        <v>Multinational</v>
      </c>
      <c r="U1535" s="16" t="str">
        <f t="shared" si="395"/>
        <v>Multinational</v>
      </c>
      <c r="V1535" s="22" t="str">
        <f>IF(ISNUMBER(MATCH(A1535, {"Gabon","Sudan","Niger","Mali","Burkina Faso","Guinea"}, 0)), "De Facto Countries", "Non-De Facto Countries")</f>
        <v>Non-De Facto Countries</v>
      </c>
      <c r="W1535" s="16" t="str">
        <f t="shared" si="406"/>
        <v>Multi</v>
      </c>
      <c r="X1535" s="16" t="str">
        <f t="shared" si="407"/>
        <v>Environment</v>
      </c>
      <c r="Y1535" s="23">
        <f>Table2[[#This Row],[Approved Amount_UA Equivalent]]</f>
        <v>2970000</v>
      </c>
      <c r="AD1535" s="23">
        <f>SUM(Table2[[#This Row],[Feed Africa ]:[Improve Quality Of Life ]])</f>
        <v>2970000</v>
      </c>
      <c r="AE1535" s="16" t="b">
        <f>Table2[[#This Row],[Total HI5]]=Table2[[#This Row],[Approved Amount_UA Equivalent]]</f>
        <v>1</v>
      </c>
      <c r="AF1535" s="24">
        <v>41</v>
      </c>
      <c r="AG1535" s="20" t="str">
        <f t="shared" si="396"/>
        <v>ISP and Investment Project</v>
      </c>
      <c r="AH1535" s="24" t="str">
        <f>VLOOKUP(Table2[[#This Row],[SAP Code]],[25]DATA!$A:$G,7,FALSE)</f>
        <v xml:space="preserve">investment </v>
      </c>
      <c r="AI1535" s="20" t="str">
        <f t="shared" si="397"/>
        <v>Infrastructure</v>
      </c>
      <c r="AJ1535" s="25" t="s">
        <v>1126</v>
      </c>
      <c r="AK1535" s="25" t="s">
        <v>74</v>
      </c>
      <c r="AL1535" s="23" t="str" cm="1">
        <f t="array" ref="AL1535">_xlfn.SWITCH(AK1535,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35" s="26">
        <v>1</v>
      </c>
      <c r="AN1535" s="25" t="str">
        <f t="shared" si="405"/>
        <v>Sovereign</v>
      </c>
      <c r="AO1535" s="27">
        <v>1</v>
      </c>
      <c r="AP1535" s="23">
        <f>Table2[[#This Row],[Approved Amount_UA Equivalent]]/1000000</f>
        <v>2.97</v>
      </c>
      <c r="AQ1535" s="19">
        <f t="shared" si="398"/>
        <v>3.9525948000000004</v>
      </c>
      <c r="AR1535" s="23" t="str">
        <f t="shared" si="399"/>
        <v>1-10</v>
      </c>
      <c r="AS1535" s="23" t="str">
        <f t="shared" si="400"/>
        <v>1-20</v>
      </c>
      <c r="AT1535" s="23" t="str">
        <f t="shared" si="401"/>
        <v>1-40</v>
      </c>
      <c r="AU1535" s="23" t="str">
        <f t="shared" si="402"/>
        <v>&lt;1-50 Mn</v>
      </c>
      <c r="AV1535" s="23">
        <f>Table2[[#This Row],[Amount]]</f>
        <v>2970000</v>
      </c>
      <c r="AW1535" s="23" t="str">
        <f t="shared" si="403"/>
        <v>Nov 2021</v>
      </c>
      <c r="AX1535" s="28">
        <f>IFERROR(VLOOKUP(Table2[[#This Row],[SAP Code]],[26]_16!A:B,2,FALSE),0)</f>
        <v>0</v>
      </c>
      <c r="AY1535" s="28">
        <f>IFERROR(VLOOKUP(Table2[[#This Row],[SAP Code]],[26]_16!D:E,2,FALSE)/ 1000000, 0)</f>
        <v>0</v>
      </c>
      <c r="AZ1535" s="28">
        <f>IFERROR(VLOOKUP(Table2[[#This Row],[SAP Code]],[26]_16!G:H,2,FALSE)/ 1000000, 0)</f>
        <v>0</v>
      </c>
      <c r="BA1535" s="28">
        <f>IFERROR(VLOOKUP(Table2[[#This Row],[SAP Code]],[26]_16!J:K,2,FALSE)/ 1000000, 0)</f>
        <v>0</v>
      </c>
      <c r="BB1535" s="28">
        <f>IFERROR(VLOOKUP(Table2[[#This Row],[SAP Code]],[26]_16!M:N,2,FALSE)/ 1000000, 0)</f>
        <v>0</v>
      </c>
      <c r="BC1535" s="28">
        <f>IFERROR(VLOOKUP(Table2[[#This Row],[SAP Code]],[26]_16!P:Q,2,FALSE),0)</f>
        <v>0</v>
      </c>
      <c r="BD1535" s="28">
        <f>IFERROR(VLOOKUP(Table2[[#This Row],[SAP Code]],[26]_16!S:T,2,FALSE),0)</f>
        <v>0</v>
      </c>
      <c r="BE1535" s="28">
        <f>IFERROR(VLOOKUP(Table2[[#This Row],[SAP Code]],[26]_16!V:W,2,FALSE)/ 1000000, 0)</f>
        <v>0.91378298999999996</v>
      </c>
      <c r="BF1535" s="28">
        <f>IFERROR(VLOOKUP(Table2[[#This Row],[SAP Code]],[26]_16!Y:Z,2,FALSE)/ 1000000, 0)</f>
        <v>0</v>
      </c>
      <c r="BG1535" s="28" t="str">
        <f>IFERROR(VLOOKUP(Table2[[#This Row],[SAP Code]],[26]port!$A:$AD,30,FALSE),"unknown")</f>
        <v>APVD</v>
      </c>
      <c r="BH1535" s="29" t="str">
        <f t="shared" si="404"/>
        <v>Ongoing</v>
      </c>
      <c r="BI1535" s="16"/>
    </row>
    <row r="1536" spans="1:61" ht="17.100000000000001" customHeight="1">
      <c r="A1536" s="16" t="s">
        <v>365</v>
      </c>
      <c r="B1536" s="16" t="s">
        <v>5236</v>
      </c>
      <c r="C1536" s="16" t="s">
        <v>5240</v>
      </c>
      <c r="D1536" s="16" t="s">
        <v>5238</v>
      </c>
      <c r="E1536" s="18">
        <v>44524</v>
      </c>
      <c r="F1536" s="16" t="s">
        <v>367</v>
      </c>
      <c r="G1536" s="16" t="s">
        <v>74</v>
      </c>
      <c r="H1536" s="16" t="s">
        <v>81</v>
      </c>
      <c r="I1536" s="16" t="s">
        <v>1121</v>
      </c>
      <c r="J1536" s="16" t="s">
        <v>83</v>
      </c>
      <c r="K1536" s="16" t="s">
        <v>69</v>
      </c>
      <c r="L1536" s="16" t="s">
        <v>85</v>
      </c>
      <c r="M1536" s="19">
        <v>13930000</v>
      </c>
      <c r="N1536" s="19">
        <v>13930000</v>
      </c>
      <c r="O1536" s="20" t="s">
        <v>5241</v>
      </c>
      <c r="P1536" s="21">
        <v>2100155041169</v>
      </c>
      <c r="Q1536" s="20" t="s">
        <v>87</v>
      </c>
      <c r="R1536" s="16" t="str">
        <f t="shared" si="394"/>
        <v>ADF Including TSF</v>
      </c>
      <c r="S1536" s="16" t="str">
        <f t="shared" si="409"/>
        <v>C</v>
      </c>
      <c r="T1536" s="16" t="str">
        <f t="shared" si="408"/>
        <v>ADF Countries</v>
      </c>
      <c r="U1536" s="16" t="str">
        <f t="shared" si="395"/>
        <v>Transition States</v>
      </c>
      <c r="V1536" s="22" t="str">
        <f>IF(ISNUMBER(MATCH(A1536, {"Gabon","Sudan","Niger","Mali","Burkina Faso","Guinea"}, 0)), "De Facto Countries", "Non-De Facto Countries")</f>
        <v>Non-De Facto Countries</v>
      </c>
      <c r="W1536" s="16" t="str">
        <f t="shared" si="406"/>
        <v>East</v>
      </c>
      <c r="X1536" s="16" t="str">
        <f t="shared" si="407"/>
        <v>Environment</v>
      </c>
      <c r="Y1536" s="23">
        <f>Table2[[#This Row],[Approved Amount_UA Equivalent]]</f>
        <v>13930000</v>
      </c>
      <c r="AD1536" s="23">
        <f>SUM(Table2[[#This Row],[Feed Africa ]:[Improve Quality Of Life ]])</f>
        <v>13930000</v>
      </c>
      <c r="AE1536" s="16" t="b">
        <f>Table2[[#This Row],[Total HI5]]=Table2[[#This Row],[Approved Amount_UA Equivalent]]</f>
        <v>1</v>
      </c>
      <c r="AF1536" s="24">
        <v>41</v>
      </c>
      <c r="AG1536" s="20" t="str">
        <f t="shared" si="396"/>
        <v>ISP and Investment Project</v>
      </c>
      <c r="AH1536" s="24" t="e">
        <f>VLOOKUP(Table2[[#This Row],[SAP Code]],[25]DATA!$A:$G,7,FALSE)</f>
        <v>#N/A</v>
      </c>
      <c r="AI1536" s="20" t="str">
        <f t="shared" si="397"/>
        <v>Infrastructure</v>
      </c>
      <c r="AJ1536" s="25" t="s">
        <v>1126</v>
      </c>
      <c r="AK1536" s="25" t="s">
        <v>74</v>
      </c>
      <c r="AL1536" s="23" t="str" cm="1">
        <f t="array" ref="AL1536">_xlfn.SWITCH(AK1536,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36" s="26">
        <v>1</v>
      </c>
      <c r="AN1536" s="25" t="str">
        <f t="shared" si="405"/>
        <v>Sovereign</v>
      </c>
      <c r="AO1536" s="27">
        <v>1</v>
      </c>
      <c r="AP1536" s="23">
        <f>Table2[[#This Row],[Approved Amount_UA Equivalent]]/1000000</f>
        <v>13.93</v>
      </c>
      <c r="AQ1536" s="19">
        <f t="shared" si="398"/>
        <v>18.538601199999999</v>
      </c>
      <c r="AR1536" s="23" t="str">
        <f t="shared" si="399"/>
        <v>11-20</v>
      </c>
      <c r="AS1536" s="23" t="str">
        <f t="shared" si="400"/>
        <v>1-20</v>
      </c>
      <c r="AT1536" s="23" t="str">
        <f t="shared" si="401"/>
        <v>1-40</v>
      </c>
      <c r="AU1536" s="23" t="str">
        <f t="shared" si="402"/>
        <v>&lt;1-50 Mn</v>
      </c>
      <c r="AV1536" s="23">
        <f>Table2[[#This Row],[Amount]]</f>
        <v>13930000</v>
      </c>
      <c r="AW1536" s="23" t="str">
        <f t="shared" si="403"/>
        <v>Nov 2021</v>
      </c>
      <c r="AX1536" s="28">
        <f>IFERROR(VLOOKUP(Table2[[#This Row],[SAP Code]],[26]_16!A:B,2,FALSE),0)</f>
        <v>0</v>
      </c>
      <c r="AY1536" s="28">
        <f>IFERROR(VLOOKUP(Table2[[#This Row],[SAP Code]],[26]_16!D:E,2,FALSE)/ 1000000, 0)</f>
        <v>0</v>
      </c>
      <c r="AZ1536" s="28">
        <f>IFERROR(VLOOKUP(Table2[[#This Row],[SAP Code]],[26]_16!G:H,2,FALSE)/ 1000000, 0)</f>
        <v>0</v>
      </c>
      <c r="BA1536" s="28">
        <f>IFERROR(VLOOKUP(Table2[[#This Row],[SAP Code]],[26]_16!J:K,2,FALSE)/ 1000000, 0)</f>
        <v>0</v>
      </c>
      <c r="BB1536" s="28">
        <f>IFERROR(VLOOKUP(Table2[[#This Row],[SAP Code]],[26]_16!M:N,2,FALSE)/ 1000000, 0)</f>
        <v>0</v>
      </c>
      <c r="BC1536" s="28">
        <f>IFERROR(VLOOKUP(Table2[[#This Row],[SAP Code]],[26]_16!P:Q,2,FALSE),0)</f>
        <v>0</v>
      </c>
      <c r="BD1536" s="28">
        <f>IFERROR(VLOOKUP(Table2[[#This Row],[SAP Code]],[26]_16!S:T,2,FALSE),0)</f>
        <v>0</v>
      </c>
      <c r="BE1536" s="28">
        <f>IFERROR(VLOOKUP(Table2[[#This Row],[SAP Code]],[26]_16!V:W,2,FALSE)/ 1000000, 0)</f>
        <v>7.6525570000000001E-2</v>
      </c>
      <c r="BF1536" s="28">
        <f>IFERROR(VLOOKUP(Table2[[#This Row],[SAP Code]],[26]_16!Y:Z,2,FALSE)/ 1000000, 0)</f>
        <v>0.13916479000000001</v>
      </c>
      <c r="BG1536" s="28" t="str">
        <f>IFERROR(VLOOKUP(Table2[[#This Row],[SAP Code]],[26]port!$A:$AD,30,FALSE),"unknown")</f>
        <v>OnGo</v>
      </c>
      <c r="BH1536" s="29" t="str">
        <f t="shared" si="404"/>
        <v>Ongoing</v>
      </c>
      <c r="BI1536" s="16"/>
    </row>
    <row r="1537" spans="1:61" ht="17.100000000000001" customHeight="1">
      <c r="A1537" s="16" t="s">
        <v>91</v>
      </c>
      <c r="B1537" s="16" t="s">
        <v>5236</v>
      </c>
      <c r="C1537" s="16" t="s">
        <v>5242</v>
      </c>
      <c r="D1537" s="16" t="s">
        <v>5238</v>
      </c>
      <c r="E1537" s="18">
        <v>44524</v>
      </c>
      <c r="F1537" s="16" t="s">
        <v>93</v>
      </c>
      <c r="G1537" s="16" t="s">
        <v>74</v>
      </c>
      <c r="H1537" s="16" t="s">
        <v>81</v>
      </c>
      <c r="I1537" s="16" t="s">
        <v>1121</v>
      </c>
      <c r="J1537" s="16" t="s">
        <v>83</v>
      </c>
      <c r="K1537" s="16" t="s">
        <v>84</v>
      </c>
      <c r="L1537" s="16" t="s">
        <v>85</v>
      </c>
      <c r="M1537" s="19">
        <v>30000000</v>
      </c>
      <c r="N1537" s="19">
        <v>30000000</v>
      </c>
      <c r="O1537" s="20" t="s">
        <v>5243</v>
      </c>
      <c r="P1537" s="21">
        <v>2100150042746</v>
      </c>
      <c r="Q1537" s="20" t="s">
        <v>87</v>
      </c>
      <c r="R1537" s="16" t="str">
        <f t="shared" si="394"/>
        <v>ADF Including TSF</v>
      </c>
      <c r="S1537" s="16" t="str">
        <f t="shared" si="409"/>
        <v>C</v>
      </c>
      <c r="T1537" s="16" t="str">
        <f t="shared" si="408"/>
        <v>Blend Countries</v>
      </c>
      <c r="U1537" s="16" t="str">
        <f t="shared" si="395"/>
        <v>Non-Transition States</v>
      </c>
      <c r="V1537" s="22" t="str">
        <f>IF(ISNUMBER(MATCH(A1537, {"Gabon","Sudan","Niger","Mali","Burkina Faso","Guinea"}, 0)), "De Facto Countries", "Non-De Facto Countries")</f>
        <v>Non-De Facto Countries</v>
      </c>
      <c r="W1537" s="16" t="str">
        <f t="shared" si="406"/>
        <v>East</v>
      </c>
      <c r="X1537" s="16" t="str">
        <f t="shared" si="407"/>
        <v>Environment</v>
      </c>
      <c r="Y1537" s="23">
        <f>Table2[[#This Row],[Approved Amount_UA Equivalent]]</f>
        <v>30000000</v>
      </c>
      <c r="AD1537" s="23">
        <f>SUM(Table2[[#This Row],[Feed Africa ]:[Improve Quality Of Life ]])</f>
        <v>30000000</v>
      </c>
      <c r="AE1537" s="16" t="b">
        <f>Table2[[#This Row],[Total HI5]]=Table2[[#This Row],[Approved Amount_UA Equivalent]]</f>
        <v>1</v>
      </c>
      <c r="AF1537" s="24">
        <v>10</v>
      </c>
      <c r="AG1537" s="20" t="str">
        <f t="shared" si="396"/>
        <v>Investment Project</v>
      </c>
      <c r="AH1537" s="24" t="e">
        <f>VLOOKUP(Table2[[#This Row],[SAP Code]],[25]DATA!$A:$G,7,FALSE)</f>
        <v>#N/A</v>
      </c>
      <c r="AI1537" s="20" t="str">
        <f t="shared" si="397"/>
        <v>Infrastructure</v>
      </c>
      <c r="AJ1537" s="25" t="s">
        <v>1126</v>
      </c>
      <c r="AK1537" s="25" t="s">
        <v>74</v>
      </c>
      <c r="AL1537" s="23" t="str" cm="1">
        <f t="array" ref="AL1537">_xlfn.SWITCH(AK1537,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37" s="26">
        <v>1</v>
      </c>
      <c r="AN1537" s="25" t="str">
        <f t="shared" si="405"/>
        <v>Sovereign</v>
      </c>
      <c r="AO1537" s="27">
        <v>1</v>
      </c>
      <c r="AP1537" s="23">
        <f>Table2[[#This Row],[Approved Amount_UA Equivalent]]/1000000</f>
        <v>30</v>
      </c>
      <c r="AQ1537" s="19">
        <f t="shared" si="398"/>
        <v>39.925199999999997</v>
      </c>
      <c r="AR1537" s="23" t="str">
        <f t="shared" si="399"/>
        <v>21-30</v>
      </c>
      <c r="AS1537" s="23" t="str">
        <f t="shared" si="400"/>
        <v>21-40</v>
      </c>
      <c r="AT1537" s="23" t="str">
        <f t="shared" si="401"/>
        <v>1-40</v>
      </c>
      <c r="AU1537" s="23" t="str">
        <f t="shared" si="402"/>
        <v>&lt;1-50 Mn</v>
      </c>
      <c r="AV1537" s="23">
        <f>Table2[[#This Row],[Amount]]</f>
        <v>30000000</v>
      </c>
      <c r="AW1537" s="23" t="str">
        <f t="shared" si="403"/>
        <v>Nov 2021</v>
      </c>
      <c r="AX1537" s="28">
        <f>IFERROR(VLOOKUP(Table2[[#This Row],[SAP Code]],[26]_16!A:B,2,FALSE),0)</f>
        <v>0</v>
      </c>
      <c r="AY1537" s="28">
        <f>IFERROR(VLOOKUP(Table2[[#This Row],[SAP Code]],[26]_16!D:E,2,FALSE)/ 1000000, 0)</f>
        <v>0</v>
      </c>
      <c r="AZ1537" s="28">
        <f>IFERROR(VLOOKUP(Table2[[#This Row],[SAP Code]],[26]_16!G:H,2,FALSE)/ 1000000, 0)</f>
        <v>0</v>
      </c>
      <c r="BA1537" s="28">
        <f>IFERROR(VLOOKUP(Table2[[#This Row],[SAP Code]],[26]_16!J:K,2,FALSE)/ 1000000, 0)</f>
        <v>0</v>
      </c>
      <c r="BB1537" s="28">
        <f>IFERROR(VLOOKUP(Table2[[#This Row],[SAP Code]],[26]_16!M:N,2,FALSE)/ 1000000, 0)</f>
        <v>0</v>
      </c>
      <c r="BC1537" s="28">
        <f>IFERROR(VLOOKUP(Table2[[#This Row],[SAP Code]],[26]_16!P:Q,2,FALSE),0)</f>
        <v>0</v>
      </c>
      <c r="BD1537" s="28">
        <f>IFERROR(VLOOKUP(Table2[[#This Row],[SAP Code]],[26]_16!S:T,2,FALSE),0)</f>
        <v>0</v>
      </c>
      <c r="BE1537" s="28">
        <f>IFERROR(VLOOKUP(Table2[[#This Row],[SAP Code]],[26]_16!V:W,2,FALSE)/ 1000000, 0)</f>
        <v>0.20339976999999998</v>
      </c>
      <c r="BF1537" s="28">
        <f>IFERROR(VLOOKUP(Table2[[#This Row],[SAP Code]],[26]_16!Y:Z,2,FALSE)/ 1000000, 0)</f>
        <v>0</v>
      </c>
      <c r="BG1537" s="28" t="str">
        <f>IFERROR(VLOOKUP(Table2[[#This Row],[SAP Code]],[26]port!$A:$AD,30,FALSE),"unknown")</f>
        <v>APVD</v>
      </c>
      <c r="BH1537" s="29" t="str">
        <f t="shared" si="404"/>
        <v>Ongoing</v>
      </c>
      <c r="BI1537" s="16"/>
    </row>
    <row r="1538" spans="1:61" ht="17.100000000000001" customHeight="1">
      <c r="A1538" s="38" t="s">
        <v>872</v>
      </c>
      <c r="B1538" s="16" t="s">
        <v>5236</v>
      </c>
      <c r="C1538" s="16" t="s">
        <v>5244</v>
      </c>
      <c r="D1538" s="16" t="s">
        <v>5238</v>
      </c>
      <c r="E1538" s="18">
        <v>44524</v>
      </c>
      <c r="F1538" s="16" t="s">
        <v>876</v>
      </c>
      <c r="G1538" s="16" t="s">
        <v>74</v>
      </c>
      <c r="H1538" s="16" t="s">
        <v>81</v>
      </c>
      <c r="I1538" s="16" t="s">
        <v>1121</v>
      </c>
      <c r="J1538" s="16" t="s">
        <v>83</v>
      </c>
      <c r="K1538" s="16" t="s">
        <v>69</v>
      </c>
      <c r="L1538" s="16" t="s">
        <v>85</v>
      </c>
      <c r="M1538" s="19">
        <v>9480000</v>
      </c>
      <c r="N1538" s="19">
        <v>9480000</v>
      </c>
      <c r="O1538" s="20" t="s">
        <v>5245</v>
      </c>
      <c r="P1538" s="21">
        <v>2100155041171</v>
      </c>
      <c r="Q1538" s="20" t="s">
        <v>87</v>
      </c>
      <c r="R1538" s="16" t="str">
        <f t="shared" ref="R1538:R1601" si="410">IF(J1538="ADB","ADB Public",IF(J1538="ADB Private Sector","ADB Private",IF(J1538="ADF","ADF Including TSF",IF(J1538="Africa Growing Together Fund (AGTF)","AGTF",IF(J1538="Climate Investment Funds (CIF)","CIF",IF(J1538="Climate Investment Funds (CIF) - CTF","CIF",IF(J1538="Climate Investment Funds (CIF) - SCF - FIP","CIF",IF(J1538="Climate Investment Funds (CIF) - SCF - SREP","CIF",IF(J1538="ClimDev-Africa Special Fund (CDSF)","ClimDev",IF(J1538="Global Environment Facility (GEF)","GEF",IF(J1538="Multi-Donor Trust Fund for Zimbabwe (ZIM-FUND)","ZimFund",IF(J1538="NTF","NTF",IF(J1538="Sustainable Energy Fund for Africa (SEFA)","SEFA",IF(J1538="Technical Assistance Fund for Middle Income Countries (MIC-TAF)","MICTAF",IF(J1538="Transition Support Facility (TSF)","ADF Including TSF",IF(J1538="Transition Support Facility (TSF) - ACW (Pillar II)","ADF Including TSF",IF(J1538="Transition Support Facility (TSF) - SSW","ADF Including TSF",IF(J1538="Transition Support Facility (TSF) - SSW (Pillar I)","ADF Including TSF",IF(J1538="Transition Support Facility (TSF) - SSW (Pillar I) - SIF","ADF Including TSF",IF(J1538="Transition Support Facility (TSF) - SSW (Pillar I) - Unallocated Reserve","ADF Including TSF",IF(J1538="Transition Support Facility (TSF) - SSW (Pillar I) - Unallocated Reserves","ADF Including TSF",IF(J1538="Transition Support Facility (TSF) - TSW (Pillar III)","ADF Including TSF",IF(J1538="Transition Support Facility (TSF) - Unallocated Reserves","ADF Including TSF","OTHERS")))))))))))))))))))))))</f>
        <v>ADF Including TSF</v>
      </c>
      <c r="S1538" s="16" t="str">
        <f t="shared" si="409"/>
        <v>C</v>
      </c>
      <c r="T1538" s="16" t="str">
        <f t="shared" si="408"/>
        <v>ADF Countries</v>
      </c>
      <c r="U1538" s="16" t="str">
        <f t="shared" ref="U1538:U1601" si="411">IF(A1538="Algeria","Non-Transition States",
IF(A1538="Angola","Non-Transition States",
IF(A1538="Benin","Non-Transition States",
IF(A1538="Botswana","Non-Transition States",
IF(A1538="Burkina Faso","Transition States",
IF(A1538="Burundi","Transition States",
IF(A1538="Cameroon","Non-Transition States",
IF(A1538="Cape Verde","Non-Transition States",
IF(A1538="Central African Republic","Transition States",
IF(A1538="Centrafrique","Transition States",
IF(A1538="Chad","Transition States",
IF(A1538="Comoros","Transition States",
IF(A1538="Congo CG","Non-Transition States",
IF(A1538="Congo","Non-Transition States",
IF(A1538="Côte D'Ivoire","Non-Transition States",
IF(A1538="Dem Rep Congo","Transition States",
IF(A1538="DEMOCRATIC REPUBLIC OF THE CONGO","Transition States",
IF(A1538="Djibouti","Transition States",
IF(A1538="Egypt","Non-Transition States",
IF(A1538="Eq Guinea","Non-Transition States",
IF(A1538="Equatorial Guinea","Non-Transition States",
IF(A1538="Eritrea","Transition States",
IF(A1538="Swaziland","Non-Transition States",
IF(A1538="Eswatini","Non-Transition States",
IF(A1538="Ethiopia","Non-Transition States",
IF(A1538="Gabon","Non-Transition States",
IF(A1538="Gambia","Transition States",
IF(A1538="Ghana","Non-Transition States",
IF(A1538="Guinea","Transition States",
IF(A1538="Guinea-Bissau","Transition States",
IF(A1538="Kenya","Non-Transition States",
IF(A1538="Lesotho","Non-Transition States",
IF(A1538="Liberia","Transition States",
IF(A1538="Libya","Non-Transition States",
IF(A1538="Madagascar","Transition States",
IF(A1538="Malawi","Non-Transition States",
IF(A1538="Mali","Transition States",
IF(A1538="Mauritania","Non-Transition States",
IF(A1538="Mauritius","Non-Transition States",
IF(A1538="Morocco","Non-Transition States",
IF(A1538="Mozambique","Transition States",
IF(A1538="Multi","Multinational",
IF(A1538="Multinational","Multinational",
IF(A1538="Namibia","Non-Transition States",
IF(A1538="Niger","Transition States",
IF(A1538="Nigeria","Non-Transition States",
IF(A1538="Rwanda","Non-Transition States",
IF(A1538="Sao Tome &amp; Principe","Non-Transition States",
IF(A1538="Sao Tome","Non-Transition States",
IF(A1538="Senegal","Non-Transition States",
IF(A1538="Seychelles","Non-Transition States",
IF(A1538="Sierra Leone","Transition States",
IF(A1538="Somalia","Transition States",
IF(A1538="South Africa","Non-Transition States",
IF(A1538="South Sudan","Transition States",
IF(A1538="Sudan","Transition States",
IF(A1538="Tanzania","Non-Transition States",
IF(A1538="Togo","Transition States",
IF(A1538="Tunisia","Non-Transition States",
IF(A1538="Uganda","Non-Transition States",
IF(A1538="Zambia","Non-Transition States",
IF(A1538="Zimbabwe","Transition States",
IF(A1538="Multi-Countries","Multinational","")))))))))))))))))))))))))))))))))))))))))))))))))))))))))))))))</f>
        <v>Transition States</v>
      </c>
      <c r="V1538" s="22" t="str">
        <f>IF(ISNUMBER(MATCH(A1538, {"Gabon","Sudan","Niger","Mali","Burkina Faso","Guinea"}, 0)), "De Facto Countries", "Non-De Facto Countries")</f>
        <v>Non-De Facto Countries</v>
      </c>
      <c r="W1538" s="16" t="str">
        <f t="shared" si="406"/>
        <v>East</v>
      </c>
      <c r="X1538" s="16" t="str">
        <f t="shared" si="407"/>
        <v>Environment</v>
      </c>
      <c r="Y1538" s="23">
        <f>Table2[[#This Row],[Approved Amount_UA Equivalent]]</f>
        <v>9480000</v>
      </c>
      <c r="AD1538" s="23">
        <f>SUM(Table2[[#This Row],[Feed Africa ]:[Improve Quality Of Life ]])</f>
        <v>9480000</v>
      </c>
      <c r="AE1538" s="16" t="b">
        <f>Table2[[#This Row],[Total HI5]]=Table2[[#This Row],[Approved Amount_UA Equivalent]]</f>
        <v>1</v>
      </c>
      <c r="AF1538" s="24">
        <v>41</v>
      </c>
      <c r="AG1538" s="20" t="str">
        <f t="shared" ref="AG1538:AG1601" si="412">IF(AF1538=10,"Investment Project",IF(AF1538=11,"Line of Credit",IF(AF1538=12,"Investment Project",IF(AF1538=13,"Investment Project",IF(AF1538=20,"Policy and Result Based Op",IF(AF1538=21,"Policy and Result Based Op",IF(AF1538=22,"Restructuring",IF(AF1538=23,"Policy and Result Based Op",IF(AF1538=32,"Technical Assistance &amp; Study",IF(AF1538=40,"ISP and Investment Project",IF(AF1538=41,"ISP and Investment Project",IF(AF1538=42,"Investment Project",IF(AF1538=43,"Technical Assistance &amp; Study",IF(AF1538=44,"Institutional Support",IF(AF1538=46,"Institutional Support",IF(AF1538=50,"Emergency Assistance",IF(AF1538=51,"Emergency Assistance",IF(AF1538=70,"Equity and Guarantee",IF(AF1538=75,"Equity and Guarantee",IF(AF1538=82,"Micro Financing",IF(AF1538=83,"Policy and Result Based Op",IF(AF1538=84,"ISP and Investment Project",IF(AF1538=85,"ISP and Investment Project",IF(AF1538=86,"Technical Assistance &amp; Study",IF(AF1538=90,"Investment Project",IF(AF1538=30,"Investment Project",""))))))))))))))))))))))))))</f>
        <v>ISP and Investment Project</v>
      </c>
      <c r="AH1538" s="24" t="e">
        <f>VLOOKUP(Table2[[#This Row],[SAP Code]],[25]DATA!$A:$G,7,FALSE)</f>
        <v>#N/A</v>
      </c>
      <c r="AI1538" s="20" t="str">
        <f t="shared" ref="AI1538:AI1601" si="413">IF(AG1538="Policy and Result Based Op","Policy-Based Lending",
IF(AND(X1538="Agriculture",OR(AG1538="ISP and Investment Project",AG1538="Investment Project")),"Infrastructure",
IF(AND(X1538="Environment",OR(AG1538="ISP and Investment Project",AG1538="Investment Project")),"Infrastructure",
IF(AND(X1538="ICT",OR(AG1538="ISP and Investment Project",AG1538="Investment Project")),"Infrastructure",
IF(AND(X1538="Power",OR(AG1538="ISP and Investment Project",AG1538="Investment Project")),"Infrastructure",
IF(AND(X1538="Transport",OR(AG1538="ISP and Investment Project",AG1538="Investment Project")),"Infrastructure",
IF(AND(X1538="Urban Developm.",OR(AG1538="ISP and Investment Project",AG1538="Investment Project")),"Infrastructure",
IF(AND(X1538="WASH Sector",OR(AG1538="ISP and Investment Project",AG1538="Investment Project")),"Infrastructure","Other Investment"))))))))</f>
        <v>Infrastructure</v>
      </c>
      <c r="AJ1538" s="25" t="s">
        <v>1126</v>
      </c>
      <c r="AK1538" s="25" t="s">
        <v>74</v>
      </c>
      <c r="AL1538" s="23" t="str" cm="1">
        <f t="array" ref="AL1538">_xlfn.SWITCH(AK1538,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38" s="26">
        <v>1</v>
      </c>
      <c r="AN1538" s="25" t="str">
        <f t="shared" si="405"/>
        <v>Sovereign</v>
      </c>
      <c r="AO1538" s="27">
        <v>0.5</v>
      </c>
      <c r="AP1538" s="23">
        <f>Table2[[#This Row],[Approved Amount_UA Equivalent]]/1000000</f>
        <v>9.48</v>
      </c>
      <c r="AQ1538" s="19">
        <f t="shared" ref="AQ1538:AQ1601" si="414">(N1538*1.33084)/1000000</f>
        <v>12.6163632</v>
      </c>
      <c r="AR1538" s="23" t="str">
        <f t="shared" ref="AR1538:AR1601" si="415">ROUNDUP(AP1538/10,0)*10-9&amp;"-"&amp;ROUNDUP(AP1538/10,0)*10</f>
        <v>1-10</v>
      </c>
      <c r="AS1538" s="23" t="str">
        <f t="shared" ref="AS1538:AS1601" si="416">ROUNDUP(AP1538/20,0)*20-19&amp;"-"&amp;ROUNDUP(AP1538/20,0)*20</f>
        <v>1-20</v>
      </c>
      <c r="AT1538" s="23" t="str">
        <f t="shared" ref="AT1538:AT1601" si="417">ROUNDUP(AP1538/40,0)*40-39&amp;"-"&amp;ROUNDUP(AP1538/40,0)*40</f>
        <v>1-40</v>
      </c>
      <c r="AU1538" s="23" t="str">
        <f t="shared" ref="AU1538:AU1601" si="418">IF(AP1538&lt;=50,"&lt;1-50 Mn",IF(AP1538&lt;=100,"50-100 Mn",IF(AP1538&lt;=200,"100-200 Mn",IF(AP1538&lt;=300,"100-300 Mn","&gt;300 Mn"))))</f>
        <v>&lt;1-50 Mn</v>
      </c>
      <c r="AV1538" s="23">
        <f>Table2[[#This Row],[Amount]]</f>
        <v>9480000</v>
      </c>
      <c r="AW1538" s="23" t="str">
        <f t="shared" ref="AW1538:AW1601" si="419">TEXT(E1538, "mmm yyyy")</f>
        <v>Nov 2021</v>
      </c>
      <c r="AX1538" s="28">
        <f>IFERROR(VLOOKUP(Table2[[#This Row],[SAP Code]],[26]_16!A:B,2,FALSE),0)</f>
        <v>0</v>
      </c>
      <c r="AY1538" s="28">
        <f>IFERROR(VLOOKUP(Table2[[#This Row],[SAP Code]],[26]_16!D:E,2,FALSE)/ 1000000, 0)</f>
        <v>0</v>
      </c>
      <c r="AZ1538" s="28">
        <f>IFERROR(VLOOKUP(Table2[[#This Row],[SAP Code]],[26]_16!G:H,2,FALSE)/ 1000000, 0)</f>
        <v>0</v>
      </c>
      <c r="BA1538" s="28">
        <f>IFERROR(VLOOKUP(Table2[[#This Row],[SAP Code]],[26]_16!J:K,2,FALSE)/ 1000000, 0)</f>
        <v>0</v>
      </c>
      <c r="BB1538" s="28">
        <f>IFERROR(VLOOKUP(Table2[[#This Row],[SAP Code]],[26]_16!M:N,2,FALSE)/ 1000000, 0)</f>
        <v>0</v>
      </c>
      <c r="BC1538" s="28">
        <f>IFERROR(VLOOKUP(Table2[[#This Row],[SAP Code]],[26]_16!P:Q,2,FALSE),0)</f>
        <v>0</v>
      </c>
      <c r="BD1538" s="28">
        <f>IFERROR(VLOOKUP(Table2[[#This Row],[SAP Code]],[26]_16!S:T,2,FALSE),0)</f>
        <v>0</v>
      </c>
      <c r="BE1538" s="28">
        <f>IFERROR(VLOOKUP(Table2[[#This Row],[SAP Code]],[26]_16!V:W,2,FALSE)/ 1000000, 0)</f>
        <v>5.8909620000000003E-2</v>
      </c>
      <c r="BF1538" s="28">
        <f>IFERROR(VLOOKUP(Table2[[#This Row],[SAP Code]],[26]_16!Y:Z,2,FALSE)/ 1000000, 0)</f>
        <v>9.3389400000000004E-3</v>
      </c>
      <c r="BG1538" s="28" t="str">
        <f>IFERROR(VLOOKUP(Table2[[#This Row],[SAP Code]],[26]port!$A:$AD,30,FALSE),"unknown")</f>
        <v>OnGo</v>
      </c>
      <c r="BH1538" s="29" t="str">
        <f t="shared" ref="BH1538:BH1601" si="420">IF(BG1538="ABAN", "Number of operations Cancelled before completion",
IF(OR(BG1538="APVD", BG1538="OnGo"), "Ongoing",
IF(OR(BG1538="CLSD", BG1538="COMP"), "Number of operations completed out of the net approved of that year",
IF(BG1538="TERM", "Number of operations Cancelled before completion",
IF(BG1538="unknown", "Unknown", "Not Defined")))))</f>
        <v>Ongoing</v>
      </c>
      <c r="BI1538" s="16"/>
    </row>
    <row r="1539" spans="1:61" ht="17.100000000000001" customHeight="1">
      <c r="A1539" s="38" t="s">
        <v>872</v>
      </c>
      <c r="B1539" s="16" t="s">
        <v>5236</v>
      </c>
      <c r="C1539" s="16" t="s">
        <v>5246</v>
      </c>
      <c r="D1539" s="16" t="s">
        <v>5238</v>
      </c>
      <c r="E1539" s="18">
        <v>44524</v>
      </c>
      <c r="F1539" s="16" t="s">
        <v>876</v>
      </c>
      <c r="G1539" s="16" t="s">
        <v>74</v>
      </c>
      <c r="H1539" s="16" t="s">
        <v>81</v>
      </c>
      <c r="I1539" s="16" t="s">
        <v>1121</v>
      </c>
      <c r="J1539" s="16" t="s">
        <v>2463</v>
      </c>
      <c r="K1539" s="16" t="s">
        <v>69</v>
      </c>
      <c r="L1539" s="16" t="s">
        <v>85</v>
      </c>
      <c r="M1539" s="19">
        <v>5000000</v>
      </c>
      <c r="N1539" s="19">
        <v>5000000</v>
      </c>
      <c r="O1539" s="20" t="s">
        <v>5245</v>
      </c>
      <c r="P1539" s="21">
        <v>5900155016703</v>
      </c>
      <c r="Q1539" s="20" t="s">
        <v>87</v>
      </c>
      <c r="R1539" s="16" t="str">
        <f t="shared" si="410"/>
        <v>ADF Including TSF</v>
      </c>
      <c r="S1539" s="16" t="str">
        <f t="shared" si="409"/>
        <v>C</v>
      </c>
      <c r="T1539" s="16" t="str">
        <f t="shared" si="408"/>
        <v>ADF Countries</v>
      </c>
      <c r="U1539" s="16" t="str">
        <f t="shared" si="411"/>
        <v>Transition States</v>
      </c>
      <c r="V1539" s="22" t="str">
        <f>IF(ISNUMBER(MATCH(A1539, {"Gabon","Sudan","Niger","Mali","Burkina Faso","Guinea"}, 0)), "De Facto Countries", "Non-De Facto Countries")</f>
        <v>Non-De Facto Countries</v>
      </c>
      <c r="W1539" s="16" t="str">
        <f t="shared" si="406"/>
        <v>East</v>
      </c>
      <c r="X1539" s="16" t="str">
        <f t="shared" si="407"/>
        <v>Environment</v>
      </c>
      <c r="Y1539" s="23">
        <f>Table2[[#This Row],[Approved Amount_UA Equivalent]]</f>
        <v>5000000</v>
      </c>
      <c r="AD1539" s="23">
        <f>SUM(Table2[[#This Row],[Feed Africa ]:[Improve Quality Of Life ]])</f>
        <v>5000000</v>
      </c>
      <c r="AE1539" s="16" t="b">
        <f>Table2[[#This Row],[Total HI5]]=Table2[[#This Row],[Approved Amount_UA Equivalent]]</f>
        <v>1</v>
      </c>
      <c r="AF1539" s="24">
        <v>41</v>
      </c>
      <c r="AG1539" s="20" t="str">
        <f t="shared" si="412"/>
        <v>ISP and Investment Project</v>
      </c>
      <c r="AH1539" s="24" t="e">
        <f>VLOOKUP(Table2[[#This Row],[SAP Code]],[25]DATA!$A:$G,7,FALSE)</f>
        <v>#N/A</v>
      </c>
      <c r="AI1539" s="20" t="str">
        <f t="shared" si="413"/>
        <v>Infrastructure</v>
      </c>
      <c r="AJ1539" s="25" t="s">
        <v>1126</v>
      </c>
      <c r="AK1539" s="25" t="s">
        <v>74</v>
      </c>
      <c r="AL1539" s="23" t="str" cm="1">
        <f t="array" ref="AL1539">_xlfn.SWITCH(AK1539,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39" s="26">
        <v>1</v>
      </c>
      <c r="AN1539" s="25" t="str">
        <f t="shared" ref="AN1539:AN1602" si="421">IF(AM1539=1,"Sovereign",IF(AM1539&gt;=2,"Non-Sovereign",""))</f>
        <v>Sovereign</v>
      </c>
      <c r="AO1539" s="27">
        <v>0.5</v>
      </c>
      <c r="AP1539" s="23">
        <f>Table2[[#This Row],[Approved Amount_UA Equivalent]]/1000000</f>
        <v>5</v>
      </c>
      <c r="AQ1539" s="19">
        <f t="shared" si="414"/>
        <v>6.6542000000000003</v>
      </c>
      <c r="AR1539" s="23" t="str">
        <f t="shared" si="415"/>
        <v>1-10</v>
      </c>
      <c r="AS1539" s="23" t="str">
        <f t="shared" si="416"/>
        <v>1-20</v>
      </c>
      <c r="AT1539" s="23" t="str">
        <f t="shared" si="417"/>
        <v>1-40</v>
      </c>
      <c r="AU1539" s="23" t="str">
        <f t="shared" si="418"/>
        <v>&lt;1-50 Mn</v>
      </c>
      <c r="AV1539" s="23">
        <f>Table2[[#This Row],[Amount]]</f>
        <v>5000000</v>
      </c>
      <c r="AW1539" s="23" t="str">
        <f t="shared" si="419"/>
        <v>Nov 2021</v>
      </c>
      <c r="AX1539" s="28">
        <f>IFERROR(VLOOKUP(Table2[[#This Row],[SAP Code]],[26]_16!A:B,2,FALSE),0)</f>
        <v>0</v>
      </c>
      <c r="AY1539" s="28">
        <f>IFERROR(VLOOKUP(Table2[[#This Row],[SAP Code]],[26]_16!D:E,2,FALSE)/ 1000000, 0)</f>
        <v>0</v>
      </c>
      <c r="AZ1539" s="28">
        <f>IFERROR(VLOOKUP(Table2[[#This Row],[SAP Code]],[26]_16!G:H,2,FALSE)/ 1000000, 0)</f>
        <v>0</v>
      </c>
      <c r="BA1539" s="28">
        <f>IFERROR(VLOOKUP(Table2[[#This Row],[SAP Code]],[26]_16!J:K,2,FALSE)/ 1000000, 0)</f>
        <v>0</v>
      </c>
      <c r="BB1539" s="28">
        <f>IFERROR(VLOOKUP(Table2[[#This Row],[SAP Code]],[26]_16!M:N,2,FALSE)/ 1000000, 0)</f>
        <v>0</v>
      </c>
      <c r="BC1539" s="28">
        <f>IFERROR(VLOOKUP(Table2[[#This Row],[SAP Code]],[26]_16!P:Q,2,FALSE),0)</f>
        <v>0</v>
      </c>
      <c r="BD1539" s="28">
        <f>IFERROR(VLOOKUP(Table2[[#This Row],[SAP Code]],[26]_16!S:T,2,FALSE),0)</f>
        <v>0</v>
      </c>
      <c r="BE1539" s="28">
        <f>IFERROR(VLOOKUP(Table2[[#This Row],[SAP Code]],[26]_16!V:W,2,FALSE)/ 1000000, 0)</f>
        <v>5.8909620000000003E-2</v>
      </c>
      <c r="BF1539" s="28">
        <f>IFERROR(VLOOKUP(Table2[[#This Row],[SAP Code]],[26]_16!Y:Z,2,FALSE)/ 1000000, 0)</f>
        <v>9.3389400000000004E-3</v>
      </c>
      <c r="BG1539" s="28" t="str">
        <f>IFERROR(VLOOKUP(Table2[[#This Row],[SAP Code]],[26]port!$A:$AD,30,FALSE),"unknown")</f>
        <v>OnGo</v>
      </c>
      <c r="BH1539" s="29" t="str">
        <f t="shared" si="420"/>
        <v>Ongoing</v>
      </c>
      <c r="BI1539" s="16"/>
    </row>
    <row r="1540" spans="1:61" ht="17.100000000000001" customHeight="1">
      <c r="A1540" s="38" t="s">
        <v>2047</v>
      </c>
      <c r="B1540" s="16" t="s">
        <v>5236</v>
      </c>
      <c r="C1540" s="16" t="s">
        <v>5247</v>
      </c>
      <c r="D1540" s="16" t="s">
        <v>5238</v>
      </c>
      <c r="E1540" s="18">
        <v>44524</v>
      </c>
      <c r="F1540" s="16" t="s">
        <v>1175</v>
      </c>
      <c r="G1540" s="16" t="s">
        <v>74</v>
      </c>
      <c r="H1540" s="16" t="s">
        <v>81</v>
      </c>
      <c r="I1540" s="16" t="s">
        <v>1121</v>
      </c>
      <c r="J1540" s="16" t="s">
        <v>83</v>
      </c>
      <c r="K1540" s="16" t="s">
        <v>69</v>
      </c>
      <c r="L1540" s="16" t="s">
        <v>85</v>
      </c>
      <c r="M1540" s="19">
        <v>18820000</v>
      </c>
      <c r="N1540" s="19">
        <v>18820000</v>
      </c>
      <c r="O1540" s="20" t="s">
        <v>5248</v>
      </c>
      <c r="P1540" s="21">
        <v>2100155041170</v>
      </c>
      <c r="Q1540" s="20" t="s">
        <v>87</v>
      </c>
      <c r="R1540" s="16" t="str">
        <f t="shared" si="410"/>
        <v>ADF Including TSF</v>
      </c>
      <c r="S1540" s="16" t="str">
        <f t="shared" si="409"/>
        <v>C</v>
      </c>
      <c r="T1540" s="16" t="str">
        <f t="shared" si="408"/>
        <v>ADF Countries</v>
      </c>
      <c r="U1540" s="16" t="str">
        <f t="shared" si="411"/>
        <v>Transition States</v>
      </c>
      <c r="V1540" s="22" t="str">
        <f>IF(ISNUMBER(MATCH(A1540, {"Gabon","Sudan","Niger","Mali","Burkina Faso","Guinea"}, 0)), "De Facto Countries", "Non-De Facto Countries")</f>
        <v>Non-De Facto Countries</v>
      </c>
      <c r="W1540" s="16" t="str">
        <f t="shared" ref="W1540:W1603" si="422">IF(A1540="Algeria","North",IF(A1540="Angola","South",IF(A1540="Benin","West",IF(A1540="Botswana","South",IF(A1540="Burkina Faso","West",IF(A1540="Burundi","East",IF(A1540="Cameroon","Central",IF(A1540="Cape Verde","West",IF(A1540="Central African Republic","Central",IF(A1540="Chad","Central",IF(A1540="Comoros","East",IF(A1540="Congo CG","Central",IF(A1540="Côte D'Ivoire","West",IF(A1540="Dem Rep Congo","Central",IF(A1540="Djibouti","East",IF(A1540="Egypt","North",IF(A1540="Equatorial Guinea","Central",IF(A1540="Eritrea","East",IF(A1540="Eswatini","South",IF(A1540="Ethiopia","East",IF(A1540="Gabon","Central",IF(A1540="Gambia","West",IF(A1540="Ghana","West",IF(A1540="Guinea","West",IF(A1540="Guinea-Bissau","West",IF(A1540="Kenya","East",IF(A1540="Lesotho","South",IF(A1540="Liberia","West",IF(A1540="Libya","North",IF(A1540="Madagascar","South",IF(A1540="Malawi","South",IF(A1540="Mali","West",IF(A1540="Mauritania","North",IF(A1540="Mauritius","South",IF(A1540="Morocco","North",IF(A1540="Mozambique","South",IF(A1540="Multinational","Multi",IF(A1540="Namibia","South",IF(A1540="Niger","West",IF(A1540="Nigeria","Nigeria",IF(A1540="Rwanda","East",IF(A1540="Sao Tome &amp; Principe","South",IF(A1540="Senegal","West",IF(A1540="Seychelles","East",IF(A1540="Sierra Leone","West",IF(A1540="Somalia","East",IF(A1540="South Africa","South",IF(A1540="South Sudan","East",IF(A1540="Sudan","East",IF(A1540="Tanzania","East",IF(A1540="Togo","West",IF(A1540="Tunisia","North",IF(A1540="Uganda","East",IF(A1540="Zambia","South",IF(A1540="Zimbabwe","South","Not Listed")))))))))))))))))))))))))))))))))))))))))))))))))))))))</f>
        <v>East</v>
      </c>
      <c r="X1540" s="16" t="str">
        <f t="shared" ref="X1540:X1603" si="423">IF(MID(O1540,6,1)="A","Agriculture",IF(MID(O1540,6,1)="B","Industry",IF(MID(O1540,6,1)="C","Environment",IF(MID(O1540,6,1)="D","Transport",IF(MID(O1540,6,1)="E","WASH Sector",IF(MID(O1540,6,1)="F","Power",IF(MID(O1540,6,1)="G","ICT",IF(MID(O1540,6,1)="H","Finance",IF(MID(O1540,6,1)="I","Social",IF(MID(O1540,6,1)="J","Urban Developm.",IF(MID(O1540,6,1)="K","Multi-Sector","")))))))))))</f>
        <v>Environment</v>
      </c>
      <c r="Y1540" s="23">
        <f>Table2[[#This Row],[Approved Amount_UA Equivalent]]</f>
        <v>18820000</v>
      </c>
      <c r="AD1540" s="23">
        <f>SUM(Table2[[#This Row],[Feed Africa ]:[Improve Quality Of Life ]])</f>
        <v>18820000</v>
      </c>
      <c r="AE1540" s="16" t="b">
        <f>Table2[[#This Row],[Total HI5]]=Table2[[#This Row],[Approved Amount_UA Equivalent]]</f>
        <v>1</v>
      </c>
      <c r="AF1540" s="24">
        <v>41</v>
      </c>
      <c r="AG1540" s="20" t="str">
        <f t="shared" si="412"/>
        <v>ISP and Investment Project</v>
      </c>
      <c r="AH1540" s="24" t="e">
        <f>VLOOKUP(Table2[[#This Row],[SAP Code]],[25]DATA!$A:$G,7,FALSE)</f>
        <v>#N/A</v>
      </c>
      <c r="AI1540" s="20" t="str">
        <f t="shared" si="413"/>
        <v>Infrastructure</v>
      </c>
      <c r="AJ1540" s="25" t="s">
        <v>1126</v>
      </c>
      <c r="AK1540" s="25" t="s">
        <v>74</v>
      </c>
      <c r="AL1540" s="23" t="str" cm="1">
        <f t="array" ref="AL1540">_xlfn.SWITCH(AK1540,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40" s="26">
        <v>1</v>
      </c>
      <c r="AN1540" s="25" t="str">
        <f t="shared" si="421"/>
        <v>Sovereign</v>
      </c>
      <c r="AO1540" s="27">
        <v>0.5</v>
      </c>
      <c r="AP1540" s="23">
        <f>Table2[[#This Row],[Approved Amount_UA Equivalent]]/1000000</f>
        <v>18.82</v>
      </c>
      <c r="AQ1540" s="19">
        <f t="shared" si="414"/>
        <v>25.046408800000002</v>
      </c>
      <c r="AR1540" s="23" t="str">
        <f t="shared" si="415"/>
        <v>11-20</v>
      </c>
      <c r="AS1540" s="23" t="str">
        <f t="shared" si="416"/>
        <v>1-20</v>
      </c>
      <c r="AT1540" s="23" t="str">
        <f t="shared" si="417"/>
        <v>1-40</v>
      </c>
      <c r="AU1540" s="23" t="str">
        <f t="shared" si="418"/>
        <v>&lt;1-50 Mn</v>
      </c>
      <c r="AV1540" s="23">
        <f>Table2[[#This Row],[Amount]]</f>
        <v>18820000</v>
      </c>
      <c r="AW1540" s="23" t="str">
        <f t="shared" si="419"/>
        <v>Nov 2021</v>
      </c>
      <c r="AX1540" s="28">
        <f>IFERROR(VLOOKUP(Table2[[#This Row],[SAP Code]],[26]_16!A:B,2,FALSE),0)</f>
        <v>0</v>
      </c>
      <c r="AY1540" s="28">
        <f>IFERROR(VLOOKUP(Table2[[#This Row],[SAP Code]],[26]_16!D:E,2,FALSE)/ 1000000, 0)</f>
        <v>0</v>
      </c>
      <c r="AZ1540" s="28">
        <f>IFERROR(VLOOKUP(Table2[[#This Row],[SAP Code]],[26]_16!G:H,2,FALSE)/ 1000000, 0)</f>
        <v>0</v>
      </c>
      <c r="BA1540" s="28">
        <f>IFERROR(VLOOKUP(Table2[[#This Row],[SAP Code]],[26]_16!J:K,2,FALSE)/ 1000000, 0)</f>
        <v>0</v>
      </c>
      <c r="BB1540" s="28">
        <f>IFERROR(VLOOKUP(Table2[[#This Row],[SAP Code]],[26]_16!M:N,2,FALSE)/ 1000000, 0)</f>
        <v>0</v>
      </c>
      <c r="BC1540" s="28">
        <f>IFERROR(VLOOKUP(Table2[[#This Row],[SAP Code]],[26]_16!P:Q,2,FALSE),0)</f>
        <v>0</v>
      </c>
      <c r="BD1540" s="28">
        <f>IFERROR(VLOOKUP(Table2[[#This Row],[SAP Code]],[26]_16!S:T,2,FALSE),0)</f>
        <v>0</v>
      </c>
      <c r="BE1540" s="28">
        <f>IFERROR(VLOOKUP(Table2[[#This Row],[SAP Code]],[26]_16!V:W,2,FALSE)/ 1000000, 0)</f>
        <v>7.1459999999999999</v>
      </c>
      <c r="BF1540" s="28">
        <f>IFERROR(VLOOKUP(Table2[[#This Row],[SAP Code]],[26]_16!Y:Z,2,FALSE)/ 1000000, 0)</f>
        <v>0</v>
      </c>
      <c r="BG1540" s="28" t="str">
        <f>IFERROR(VLOOKUP(Table2[[#This Row],[SAP Code]],[26]port!$A:$AD,30,FALSE),"unknown")</f>
        <v>OnGo</v>
      </c>
      <c r="BH1540" s="29" t="str">
        <f t="shared" si="420"/>
        <v>Ongoing</v>
      </c>
      <c r="BI1540" s="16"/>
    </row>
    <row r="1541" spans="1:61" ht="17.100000000000001" customHeight="1">
      <c r="A1541" s="38" t="s">
        <v>2047</v>
      </c>
      <c r="B1541" s="16" t="s">
        <v>5236</v>
      </c>
      <c r="C1541" s="16" t="s">
        <v>5249</v>
      </c>
      <c r="D1541" s="16" t="s">
        <v>5238</v>
      </c>
      <c r="E1541" s="18">
        <v>44524</v>
      </c>
      <c r="F1541" s="16" t="s">
        <v>1175</v>
      </c>
      <c r="G1541" s="16" t="s">
        <v>74</v>
      </c>
      <c r="H1541" s="16" t="s">
        <v>81</v>
      </c>
      <c r="I1541" s="16" t="s">
        <v>1121</v>
      </c>
      <c r="J1541" s="16" t="s">
        <v>2463</v>
      </c>
      <c r="K1541" s="16" t="s">
        <v>69</v>
      </c>
      <c r="L1541" s="16" t="s">
        <v>85</v>
      </c>
      <c r="M1541" s="19">
        <v>5000000</v>
      </c>
      <c r="N1541" s="19">
        <v>5000000</v>
      </c>
      <c r="O1541" s="20" t="s">
        <v>5248</v>
      </c>
      <c r="P1541" s="21">
        <v>5900155016702</v>
      </c>
      <c r="Q1541" s="20" t="s">
        <v>87</v>
      </c>
      <c r="R1541" s="16" t="str">
        <f t="shared" si="410"/>
        <v>ADF Including TSF</v>
      </c>
      <c r="S1541" s="16" t="str">
        <f t="shared" si="409"/>
        <v>C</v>
      </c>
      <c r="T1541" s="16" t="str">
        <f t="shared" si="408"/>
        <v>ADF Countries</v>
      </c>
      <c r="U1541" s="16" t="str">
        <f t="shared" si="411"/>
        <v>Transition States</v>
      </c>
      <c r="V1541" s="22" t="str">
        <f>IF(ISNUMBER(MATCH(A1541, {"Gabon","Sudan","Niger","Mali","Burkina Faso","Guinea"}, 0)), "De Facto Countries", "Non-De Facto Countries")</f>
        <v>Non-De Facto Countries</v>
      </c>
      <c r="W1541" s="16" t="str">
        <f t="shared" si="422"/>
        <v>East</v>
      </c>
      <c r="X1541" s="16" t="str">
        <f t="shared" si="423"/>
        <v>Environment</v>
      </c>
      <c r="Y1541" s="23">
        <f>Table2[[#This Row],[Approved Amount_UA Equivalent]]</f>
        <v>5000000</v>
      </c>
      <c r="AD1541" s="23">
        <f>SUM(Table2[[#This Row],[Feed Africa ]:[Improve Quality Of Life ]])</f>
        <v>5000000</v>
      </c>
      <c r="AE1541" s="16" t="b">
        <f>Table2[[#This Row],[Total HI5]]=Table2[[#This Row],[Approved Amount_UA Equivalent]]</f>
        <v>1</v>
      </c>
      <c r="AF1541" s="24">
        <v>41</v>
      </c>
      <c r="AG1541" s="20" t="str">
        <f t="shared" si="412"/>
        <v>ISP and Investment Project</v>
      </c>
      <c r="AH1541" s="24" t="e">
        <f>VLOOKUP(Table2[[#This Row],[SAP Code]],[25]DATA!$A:$G,7,FALSE)</f>
        <v>#N/A</v>
      </c>
      <c r="AI1541" s="20" t="str">
        <f t="shared" si="413"/>
        <v>Infrastructure</v>
      </c>
      <c r="AJ1541" s="25" t="s">
        <v>1126</v>
      </c>
      <c r="AK1541" s="25" t="s">
        <v>74</v>
      </c>
      <c r="AL1541" s="23" t="str" cm="1">
        <f t="array" ref="AL1541">_xlfn.SWITCH(AK1541,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41" s="26">
        <v>1</v>
      </c>
      <c r="AN1541" s="25" t="str">
        <f t="shared" si="421"/>
        <v>Sovereign</v>
      </c>
      <c r="AO1541" s="27">
        <v>0.5</v>
      </c>
      <c r="AP1541" s="23">
        <f>Table2[[#This Row],[Approved Amount_UA Equivalent]]/1000000</f>
        <v>5</v>
      </c>
      <c r="AQ1541" s="19">
        <f t="shared" si="414"/>
        <v>6.6542000000000003</v>
      </c>
      <c r="AR1541" s="23" t="str">
        <f t="shared" si="415"/>
        <v>1-10</v>
      </c>
      <c r="AS1541" s="23" t="str">
        <f t="shared" si="416"/>
        <v>1-20</v>
      </c>
      <c r="AT1541" s="23" t="str">
        <f t="shared" si="417"/>
        <v>1-40</v>
      </c>
      <c r="AU1541" s="23" t="str">
        <f t="shared" si="418"/>
        <v>&lt;1-50 Mn</v>
      </c>
      <c r="AV1541" s="23">
        <f>Table2[[#This Row],[Amount]]</f>
        <v>5000000</v>
      </c>
      <c r="AW1541" s="23" t="str">
        <f t="shared" si="419"/>
        <v>Nov 2021</v>
      </c>
      <c r="AX1541" s="28">
        <f>IFERROR(VLOOKUP(Table2[[#This Row],[SAP Code]],[26]_16!A:B,2,FALSE),0)</f>
        <v>0</v>
      </c>
      <c r="AY1541" s="28">
        <f>IFERROR(VLOOKUP(Table2[[#This Row],[SAP Code]],[26]_16!D:E,2,FALSE)/ 1000000, 0)</f>
        <v>0</v>
      </c>
      <c r="AZ1541" s="28">
        <f>IFERROR(VLOOKUP(Table2[[#This Row],[SAP Code]],[26]_16!G:H,2,FALSE)/ 1000000, 0)</f>
        <v>0</v>
      </c>
      <c r="BA1541" s="28">
        <f>IFERROR(VLOOKUP(Table2[[#This Row],[SAP Code]],[26]_16!J:K,2,FALSE)/ 1000000, 0)</f>
        <v>0</v>
      </c>
      <c r="BB1541" s="28">
        <f>IFERROR(VLOOKUP(Table2[[#This Row],[SAP Code]],[26]_16!M:N,2,FALSE)/ 1000000, 0)</f>
        <v>0</v>
      </c>
      <c r="BC1541" s="28">
        <f>IFERROR(VLOOKUP(Table2[[#This Row],[SAP Code]],[26]_16!P:Q,2,FALSE),0)</f>
        <v>0</v>
      </c>
      <c r="BD1541" s="28">
        <f>IFERROR(VLOOKUP(Table2[[#This Row],[SAP Code]],[26]_16!S:T,2,FALSE),0)</f>
        <v>0</v>
      </c>
      <c r="BE1541" s="28">
        <f>IFERROR(VLOOKUP(Table2[[#This Row],[SAP Code]],[26]_16!V:W,2,FALSE)/ 1000000, 0)</f>
        <v>7.1459999999999999</v>
      </c>
      <c r="BF1541" s="28">
        <f>IFERROR(VLOOKUP(Table2[[#This Row],[SAP Code]],[26]_16!Y:Z,2,FALSE)/ 1000000, 0)</f>
        <v>0</v>
      </c>
      <c r="BG1541" s="28" t="str">
        <f>IFERROR(VLOOKUP(Table2[[#This Row],[SAP Code]],[26]port!$A:$AD,30,FALSE),"unknown")</f>
        <v>OnGo</v>
      </c>
      <c r="BH1541" s="29" t="str">
        <f t="shared" si="420"/>
        <v>Ongoing</v>
      </c>
      <c r="BI1541" s="16"/>
    </row>
    <row r="1542" spans="1:61" ht="17.100000000000001" customHeight="1">
      <c r="A1542" s="16" t="s">
        <v>337</v>
      </c>
      <c r="B1542" s="16" t="s">
        <v>5250</v>
      </c>
      <c r="C1542" s="16" t="s">
        <v>5251</v>
      </c>
      <c r="D1542" s="16" t="s">
        <v>5252</v>
      </c>
      <c r="E1542" s="18">
        <v>44524</v>
      </c>
      <c r="F1542" s="16" t="s">
        <v>450</v>
      </c>
      <c r="G1542" s="16" t="s">
        <v>140</v>
      </c>
      <c r="H1542" s="16" t="s">
        <v>101</v>
      </c>
      <c r="I1542" s="16" t="s">
        <v>138</v>
      </c>
      <c r="J1542" s="16" t="s">
        <v>83</v>
      </c>
      <c r="K1542" s="16" t="s">
        <v>84</v>
      </c>
      <c r="L1542" s="16" t="s">
        <v>85</v>
      </c>
      <c r="M1542" s="19">
        <v>125000000</v>
      </c>
      <c r="N1542" s="19">
        <v>125000000</v>
      </c>
      <c r="O1542" s="20" t="s">
        <v>5253</v>
      </c>
      <c r="P1542" s="21">
        <v>2100150042745</v>
      </c>
      <c r="Q1542" s="20" t="s">
        <v>87</v>
      </c>
      <c r="R1542" s="16" t="str">
        <f t="shared" si="410"/>
        <v>ADF Including TSF</v>
      </c>
      <c r="S1542" s="16" t="str">
        <f t="shared" si="409"/>
        <v>D</v>
      </c>
      <c r="T1542" s="16" t="str">
        <f t="shared" si="408"/>
        <v>ADF Countries</v>
      </c>
      <c r="U1542" s="16" t="str">
        <f t="shared" si="411"/>
        <v>Transition States</v>
      </c>
      <c r="V1542" s="22" t="str">
        <f>IF(ISNUMBER(MATCH(A1542, {"Gabon","Sudan","Niger","Mali","Burkina Faso","Guinea"}, 0)), "De Facto Countries", "Non-De Facto Countries")</f>
        <v>Non-De Facto Countries</v>
      </c>
      <c r="W1542" s="16" t="str">
        <f t="shared" si="422"/>
        <v>South</v>
      </c>
      <c r="X1542" s="16" t="str">
        <f t="shared" si="423"/>
        <v>Transport</v>
      </c>
      <c r="Y1542" s="23"/>
      <c r="AB1542" s="23">
        <f>Table2[[#This Row],[Approved Amount_UA Equivalent]]</f>
        <v>125000000</v>
      </c>
      <c r="AD1542" s="23">
        <f>SUM(Table2[[#This Row],[Feed Africa ]:[Improve Quality Of Life ]])</f>
        <v>125000000</v>
      </c>
      <c r="AE1542" s="16" t="b">
        <f>Table2[[#This Row],[Total HI5]]=Table2[[#This Row],[Approved Amount_UA Equivalent]]</f>
        <v>1</v>
      </c>
      <c r="AF1542" s="24">
        <v>10</v>
      </c>
      <c r="AG1542" s="20" t="str">
        <f t="shared" si="412"/>
        <v>Investment Project</v>
      </c>
      <c r="AH1542" s="24" t="str">
        <f>VLOOKUP(Table2[[#This Row],[SAP Code]],[25]DATA!$A:$G,7,FALSE)</f>
        <v xml:space="preserve">Investment Lending </v>
      </c>
      <c r="AI1542" s="20" t="str">
        <f t="shared" si="413"/>
        <v>Infrastructure</v>
      </c>
      <c r="AJ1542" s="25" t="s">
        <v>89</v>
      </c>
      <c r="AK1542" s="25" t="s">
        <v>140</v>
      </c>
      <c r="AL1542" s="23" t="str" cm="1">
        <f t="array" ref="AL1542">_xlfn.SWITCH(AK1542,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42" s="26">
        <v>1</v>
      </c>
      <c r="AN1542" s="25" t="str">
        <f t="shared" si="421"/>
        <v>Sovereign</v>
      </c>
      <c r="AO1542" s="27">
        <v>1</v>
      </c>
      <c r="AP1542" s="23">
        <f>Table2[[#This Row],[Approved Amount_UA Equivalent]]/1000000</f>
        <v>125</v>
      </c>
      <c r="AQ1542" s="19">
        <f t="shared" si="414"/>
        <v>166.35499999999999</v>
      </c>
      <c r="AR1542" s="23" t="str">
        <f t="shared" si="415"/>
        <v>121-130</v>
      </c>
      <c r="AS1542" s="23" t="str">
        <f t="shared" si="416"/>
        <v>121-140</v>
      </c>
      <c r="AT1542" s="23" t="str">
        <f t="shared" si="417"/>
        <v>121-160</v>
      </c>
      <c r="AU1542" s="23" t="str">
        <f t="shared" si="418"/>
        <v>100-200 Mn</v>
      </c>
      <c r="AV1542" s="23">
        <f>Table2[[#This Row],[Amount]]</f>
        <v>125000000</v>
      </c>
      <c r="AW1542" s="23" t="str">
        <f t="shared" si="419"/>
        <v>Nov 2021</v>
      </c>
      <c r="AX1542" s="28">
        <f>IFERROR(VLOOKUP(Table2[[#This Row],[SAP Code]],[26]_16!A:B,2,FALSE),0)</f>
        <v>0</v>
      </c>
      <c r="AY1542" s="28">
        <f>IFERROR(VLOOKUP(Table2[[#This Row],[SAP Code]],[26]_16!D:E,2,FALSE)/ 1000000, 0)</f>
        <v>0</v>
      </c>
      <c r="AZ1542" s="28">
        <f>IFERROR(VLOOKUP(Table2[[#This Row],[SAP Code]],[26]_16!G:H,2,FALSE)/ 1000000, 0)</f>
        <v>0</v>
      </c>
      <c r="BA1542" s="28">
        <f>IFERROR(VLOOKUP(Table2[[#This Row],[SAP Code]],[26]_16!J:K,2,FALSE)/ 1000000, 0)</f>
        <v>0</v>
      </c>
      <c r="BB1542" s="28">
        <f>IFERROR(VLOOKUP(Table2[[#This Row],[SAP Code]],[26]_16!M:N,2,FALSE)/ 1000000, 0)</f>
        <v>0</v>
      </c>
      <c r="BC1542" s="28">
        <f>IFERROR(VLOOKUP(Table2[[#This Row],[SAP Code]],[26]_16!P:Q,2,FALSE),0)</f>
        <v>0</v>
      </c>
      <c r="BD1542" s="28">
        <f>IFERROR(VLOOKUP(Table2[[#This Row],[SAP Code]],[26]_16!S:T,2,FALSE),0)</f>
        <v>0</v>
      </c>
      <c r="BE1542" s="28">
        <f>IFERROR(VLOOKUP(Table2[[#This Row],[SAP Code]],[26]_16!V:W,2,FALSE)/ 1000000, 0)</f>
        <v>0.17564847</v>
      </c>
      <c r="BF1542" s="28">
        <f>IFERROR(VLOOKUP(Table2[[#This Row],[SAP Code]],[26]_16!Y:Z,2,FALSE)/ 1000000, 0)</f>
        <v>0.66197106000000006</v>
      </c>
      <c r="BG1542" s="28" t="str">
        <f>IFERROR(VLOOKUP(Table2[[#This Row],[SAP Code]],[26]port!$A:$AD,30,FALSE),"unknown")</f>
        <v>OnGo</v>
      </c>
      <c r="BH1542" s="29" t="str">
        <f t="shared" si="420"/>
        <v>Ongoing</v>
      </c>
      <c r="BI1542" s="16"/>
    </row>
    <row r="1543" spans="1:61" s="32" customFormat="1" ht="17.100000000000001" customHeight="1">
      <c r="A1543" s="16" t="s">
        <v>270</v>
      </c>
      <c r="B1543" s="16" t="s">
        <v>5254</v>
      </c>
      <c r="C1543" s="16" t="s">
        <v>5255</v>
      </c>
      <c r="D1543" s="16" t="s">
        <v>5256</v>
      </c>
      <c r="E1543" s="18">
        <v>44526</v>
      </c>
      <c r="F1543" s="16" t="s">
        <v>274</v>
      </c>
      <c r="G1543" s="16" t="s">
        <v>140</v>
      </c>
      <c r="H1543" s="16" t="s">
        <v>66</v>
      </c>
      <c r="I1543" s="16" t="s">
        <v>138</v>
      </c>
      <c r="J1543" s="16" t="s">
        <v>83</v>
      </c>
      <c r="K1543" s="16" t="s">
        <v>69</v>
      </c>
      <c r="L1543" s="16" t="s">
        <v>85</v>
      </c>
      <c r="M1543" s="19">
        <v>36670000</v>
      </c>
      <c r="N1543" s="19">
        <v>36670000</v>
      </c>
      <c r="O1543" s="20" t="s">
        <v>5257</v>
      </c>
      <c r="P1543" s="21">
        <v>2100155041175</v>
      </c>
      <c r="Q1543" s="20" t="s">
        <v>87</v>
      </c>
      <c r="R1543" s="16" t="str">
        <f t="shared" si="410"/>
        <v>ADF Including TSF</v>
      </c>
      <c r="S1543" s="16" t="str">
        <f t="shared" si="409"/>
        <v>D</v>
      </c>
      <c r="T1543" s="16" t="str">
        <f t="shared" si="408"/>
        <v>ADF Countries</v>
      </c>
      <c r="U1543" s="16" t="str">
        <f t="shared" si="411"/>
        <v>Transition States</v>
      </c>
      <c r="V1543" s="66" t="str">
        <f>IF(ISNUMBER(MATCH(A1543, {"Gabon","Sudan","Niger","Mali","Burkina Faso","Guinea"}, 0)), "De Facto Countries", "Non-De Facto Countries")</f>
        <v>Non-De Facto Countries</v>
      </c>
      <c r="W1543" s="16" t="str">
        <f t="shared" si="422"/>
        <v>Central</v>
      </c>
      <c r="X1543" s="16" t="str">
        <f t="shared" si="423"/>
        <v>Transport</v>
      </c>
      <c r="Y1543" s="23"/>
      <c r="Z1543" s="23"/>
      <c r="AA1543" s="23"/>
      <c r="AB1543" s="23">
        <f>Table2[[#This Row],[Approved Amount_UA Equivalent]]</f>
        <v>36670000</v>
      </c>
      <c r="AC1543" s="23"/>
      <c r="AD1543" s="23">
        <f>SUM(Table2[[#This Row],[Feed Africa ]:[Improve Quality Of Life ]])</f>
        <v>36670000</v>
      </c>
      <c r="AE1543" s="16" t="b">
        <f>Table2[[#This Row],[Total HI5]]=Table2[[#This Row],[Approved Amount_UA Equivalent]]</f>
        <v>1</v>
      </c>
      <c r="AF1543" s="24">
        <v>41</v>
      </c>
      <c r="AG1543" s="20" t="str">
        <f t="shared" si="412"/>
        <v>ISP and Investment Project</v>
      </c>
      <c r="AH1543" s="24" t="str">
        <f>VLOOKUP(Table2[[#This Row],[SAP Code]],[25]DATA!$A:$G,7,FALSE)</f>
        <v xml:space="preserve">Investment Lending </v>
      </c>
      <c r="AI1543" s="20" t="str">
        <f t="shared" si="413"/>
        <v>Infrastructure</v>
      </c>
      <c r="AJ1543" s="25" t="s">
        <v>89</v>
      </c>
      <c r="AK1543" s="25" t="s">
        <v>140</v>
      </c>
      <c r="AL1543" s="23" t="str" cm="1">
        <f t="array" ref="AL1543">_xlfn.SWITCH(AK1543,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43" s="26">
        <v>1</v>
      </c>
      <c r="AN1543" s="25" t="str">
        <f t="shared" si="421"/>
        <v>Sovereign</v>
      </c>
      <c r="AO1543" s="27">
        <v>0.5</v>
      </c>
      <c r="AP1543" s="52">
        <f>Table2[[#This Row],[Approved Amount_UA Equivalent]]/1000000</f>
        <v>36.67</v>
      </c>
      <c r="AQ1543" s="19">
        <f t="shared" si="414"/>
        <v>48.801902800000008</v>
      </c>
      <c r="AR1543" s="52" t="str">
        <f t="shared" si="415"/>
        <v>31-40</v>
      </c>
      <c r="AS1543" s="52" t="str">
        <f t="shared" si="416"/>
        <v>21-40</v>
      </c>
      <c r="AT1543" s="52" t="str">
        <f t="shared" si="417"/>
        <v>1-40</v>
      </c>
      <c r="AU1543" s="52" t="str">
        <f t="shared" si="418"/>
        <v>&lt;1-50 Mn</v>
      </c>
      <c r="AV1543" s="52">
        <f>Table2[[#This Row],[Amount]]</f>
        <v>36670000</v>
      </c>
      <c r="AW1543" s="52" t="str">
        <f t="shared" si="419"/>
        <v>Nov 2021</v>
      </c>
      <c r="AX1543" s="28">
        <f>IFERROR(VLOOKUP(Table2[[#This Row],[SAP Code]],[26]_16!A:B,2,FALSE),0)</f>
        <v>0</v>
      </c>
      <c r="AY1543" s="67">
        <f>IFERROR(VLOOKUP(Table2[[#This Row],[SAP Code]],[26]_16!D:E,2,FALSE)/ 1000000, 0)</f>
        <v>0</v>
      </c>
      <c r="AZ1543" s="67">
        <f>IFERROR(VLOOKUP(Table2[[#This Row],[SAP Code]],[26]_16!G:H,2,FALSE)/ 1000000, 0)</f>
        <v>0</v>
      </c>
      <c r="BA1543" s="67">
        <f>IFERROR(VLOOKUP(Table2[[#This Row],[SAP Code]],[26]_16!J:K,2,FALSE)/ 1000000, 0)</f>
        <v>0</v>
      </c>
      <c r="BB1543" s="67">
        <f>IFERROR(VLOOKUP(Table2[[#This Row],[SAP Code]],[26]_16!M:N,2,FALSE)/ 1000000, 0)</f>
        <v>0</v>
      </c>
      <c r="BC1543" s="67">
        <f>IFERROR(VLOOKUP(Table2[[#This Row],[SAP Code]],[26]_16!P:Q,2,FALSE),0)</f>
        <v>0</v>
      </c>
      <c r="BD1543" s="67">
        <f>IFERROR(VLOOKUP(Table2[[#This Row],[SAP Code]],[26]_16!S:T,2,FALSE),0)</f>
        <v>0</v>
      </c>
      <c r="BE1543" s="67">
        <f>IFERROR(VLOOKUP(Table2[[#This Row],[SAP Code]],[26]_16!V:W,2,FALSE)/ 1000000, 0)</f>
        <v>0</v>
      </c>
      <c r="BF1543" s="67">
        <f>IFERROR(VLOOKUP(Table2[[#This Row],[SAP Code]],[26]_16!Y:Z,2,FALSE)/ 1000000, 0)</f>
        <v>0.44977653000000001</v>
      </c>
      <c r="BG1543" s="67" t="str">
        <f>IFERROR(VLOOKUP(Table2[[#This Row],[SAP Code]],[26]port!$A:$AD,30,FALSE),"unknown")</f>
        <v>OnGo</v>
      </c>
      <c r="BH1543" s="29" t="str">
        <f t="shared" si="420"/>
        <v>Ongoing</v>
      </c>
    </row>
    <row r="1544" spans="1:61" s="32" customFormat="1" ht="17.100000000000001" customHeight="1">
      <c r="A1544" s="16" t="s">
        <v>270</v>
      </c>
      <c r="B1544" s="16" t="s">
        <v>5254</v>
      </c>
      <c r="C1544" s="16" t="s">
        <v>5258</v>
      </c>
      <c r="D1544" s="16" t="s">
        <v>5256</v>
      </c>
      <c r="E1544" s="18">
        <v>44526</v>
      </c>
      <c r="F1544" s="16" t="s">
        <v>274</v>
      </c>
      <c r="G1544" s="16" t="s">
        <v>140</v>
      </c>
      <c r="H1544" s="16" t="s">
        <v>66</v>
      </c>
      <c r="I1544" s="16" t="s">
        <v>138</v>
      </c>
      <c r="J1544" s="16" t="s">
        <v>2463</v>
      </c>
      <c r="K1544" s="16" t="s">
        <v>84</v>
      </c>
      <c r="L1544" s="16" t="s">
        <v>85</v>
      </c>
      <c r="M1544" s="19">
        <v>33330000</v>
      </c>
      <c r="N1544" s="19">
        <v>33330000</v>
      </c>
      <c r="O1544" s="20" t="s">
        <v>5257</v>
      </c>
      <c r="P1544" s="21">
        <v>5900150003301</v>
      </c>
      <c r="Q1544" s="20" t="s">
        <v>87</v>
      </c>
      <c r="R1544" s="16" t="str">
        <f t="shared" si="410"/>
        <v>ADF Including TSF</v>
      </c>
      <c r="S1544" s="16" t="str">
        <f t="shared" si="409"/>
        <v>D</v>
      </c>
      <c r="T1544" s="16" t="str">
        <f t="shared" si="408"/>
        <v>ADF Countries</v>
      </c>
      <c r="U1544" s="16" t="str">
        <f t="shared" si="411"/>
        <v>Transition States</v>
      </c>
      <c r="V1544" s="66" t="str">
        <f>IF(ISNUMBER(MATCH(A1544, {"Gabon","Sudan","Niger","Mali","Burkina Faso","Guinea"}, 0)), "De Facto Countries", "Non-De Facto Countries")</f>
        <v>Non-De Facto Countries</v>
      </c>
      <c r="W1544" s="16" t="str">
        <f t="shared" si="422"/>
        <v>Central</v>
      </c>
      <c r="X1544" s="16" t="str">
        <f t="shared" si="423"/>
        <v>Transport</v>
      </c>
      <c r="Y1544" s="23"/>
      <c r="Z1544" s="23"/>
      <c r="AA1544" s="23"/>
      <c r="AB1544" s="23">
        <f>Table2[[#This Row],[Approved Amount_UA Equivalent]]</f>
        <v>33330000</v>
      </c>
      <c r="AC1544" s="23"/>
      <c r="AD1544" s="23">
        <f>SUM(Table2[[#This Row],[Feed Africa ]:[Improve Quality Of Life ]])</f>
        <v>33330000</v>
      </c>
      <c r="AE1544" s="16" t="b">
        <f>Table2[[#This Row],[Total HI5]]=Table2[[#This Row],[Approved Amount_UA Equivalent]]</f>
        <v>1</v>
      </c>
      <c r="AF1544" s="24">
        <v>41</v>
      </c>
      <c r="AG1544" s="20" t="str">
        <f t="shared" si="412"/>
        <v>ISP and Investment Project</v>
      </c>
      <c r="AH1544" s="24" t="str">
        <f>VLOOKUP(Table2[[#This Row],[SAP Code]],[25]DATA!$A:$G,7,FALSE)</f>
        <v xml:space="preserve">Investment Lending </v>
      </c>
      <c r="AI1544" s="20" t="str">
        <f t="shared" si="413"/>
        <v>Infrastructure</v>
      </c>
      <c r="AJ1544" s="25" t="s">
        <v>89</v>
      </c>
      <c r="AK1544" s="25" t="s">
        <v>140</v>
      </c>
      <c r="AL1544" s="23" t="str" cm="1">
        <f t="array" ref="AL1544">_xlfn.SWITCH(AK1544,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44" s="26">
        <v>1</v>
      </c>
      <c r="AN1544" s="25" t="str">
        <f t="shared" si="421"/>
        <v>Sovereign</v>
      </c>
      <c r="AO1544" s="27">
        <v>0.5</v>
      </c>
      <c r="AP1544" s="52">
        <f>Table2[[#This Row],[Approved Amount_UA Equivalent]]/1000000</f>
        <v>33.33</v>
      </c>
      <c r="AQ1544" s="19">
        <f t="shared" si="414"/>
        <v>44.356897200000006</v>
      </c>
      <c r="AR1544" s="52" t="str">
        <f t="shared" si="415"/>
        <v>31-40</v>
      </c>
      <c r="AS1544" s="52" t="str">
        <f t="shared" si="416"/>
        <v>21-40</v>
      </c>
      <c r="AT1544" s="52" t="str">
        <f t="shared" si="417"/>
        <v>1-40</v>
      </c>
      <c r="AU1544" s="52" t="str">
        <f t="shared" si="418"/>
        <v>&lt;1-50 Mn</v>
      </c>
      <c r="AV1544" s="52">
        <f>Table2[[#This Row],[Amount]]</f>
        <v>33330000</v>
      </c>
      <c r="AW1544" s="52" t="str">
        <f t="shared" si="419"/>
        <v>Nov 2021</v>
      </c>
      <c r="AX1544" s="28">
        <f>IFERROR(VLOOKUP(Table2[[#This Row],[SAP Code]],[26]_16!A:B,2,FALSE),0)</f>
        <v>0</v>
      </c>
      <c r="AY1544" s="67">
        <f>IFERROR(VLOOKUP(Table2[[#This Row],[SAP Code]],[26]_16!D:E,2,FALSE)/ 1000000, 0)</f>
        <v>0</v>
      </c>
      <c r="AZ1544" s="67">
        <f>IFERROR(VLOOKUP(Table2[[#This Row],[SAP Code]],[26]_16!G:H,2,FALSE)/ 1000000, 0)</f>
        <v>0</v>
      </c>
      <c r="BA1544" s="67">
        <f>IFERROR(VLOOKUP(Table2[[#This Row],[SAP Code]],[26]_16!J:K,2,FALSE)/ 1000000, 0)</f>
        <v>0</v>
      </c>
      <c r="BB1544" s="67">
        <f>IFERROR(VLOOKUP(Table2[[#This Row],[SAP Code]],[26]_16!M:N,2,FALSE)/ 1000000, 0)</f>
        <v>0</v>
      </c>
      <c r="BC1544" s="67">
        <f>IFERROR(VLOOKUP(Table2[[#This Row],[SAP Code]],[26]_16!P:Q,2,FALSE),0)</f>
        <v>0</v>
      </c>
      <c r="BD1544" s="67">
        <f>IFERROR(VLOOKUP(Table2[[#This Row],[SAP Code]],[26]_16!S:T,2,FALSE),0)</f>
        <v>0</v>
      </c>
      <c r="BE1544" s="67">
        <f>IFERROR(VLOOKUP(Table2[[#This Row],[SAP Code]],[26]_16!V:W,2,FALSE)/ 1000000, 0)</f>
        <v>0</v>
      </c>
      <c r="BF1544" s="67">
        <f>IFERROR(VLOOKUP(Table2[[#This Row],[SAP Code]],[26]_16!Y:Z,2,FALSE)/ 1000000, 0)</f>
        <v>0.44977653000000001</v>
      </c>
      <c r="BG1544" s="67" t="str">
        <f>IFERROR(VLOOKUP(Table2[[#This Row],[SAP Code]],[26]port!$A:$AD,30,FALSE),"unknown")</f>
        <v>OnGo</v>
      </c>
      <c r="BH1544" s="29" t="str">
        <f t="shared" si="420"/>
        <v>Ongoing</v>
      </c>
    </row>
    <row r="1545" spans="1:61" ht="17.100000000000001" customHeight="1">
      <c r="A1545" s="16" t="s">
        <v>150</v>
      </c>
      <c r="B1545" s="16" t="s">
        <v>5259</v>
      </c>
      <c r="C1545" s="16" t="s">
        <v>5260</v>
      </c>
      <c r="D1545" s="16" t="s">
        <v>5261</v>
      </c>
      <c r="E1545" s="18">
        <v>44526</v>
      </c>
      <c r="F1545" s="16" t="s">
        <v>154</v>
      </c>
      <c r="G1545" s="16" t="s">
        <v>2293</v>
      </c>
      <c r="H1545" s="16" t="s">
        <v>132</v>
      </c>
      <c r="I1545" s="16" t="s">
        <v>170</v>
      </c>
      <c r="J1545" s="16" t="s">
        <v>179</v>
      </c>
      <c r="K1545" s="16" t="s">
        <v>84</v>
      </c>
      <c r="L1545" s="16" t="s">
        <v>195</v>
      </c>
      <c r="M1545" s="19">
        <v>96100000</v>
      </c>
      <c r="N1545" s="19">
        <v>79066017.244783774</v>
      </c>
      <c r="O1545" s="20" t="s">
        <v>5262</v>
      </c>
      <c r="P1545" s="21">
        <v>2000200005157</v>
      </c>
      <c r="Q1545" s="20" t="s">
        <v>87</v>
      </c>
      <c r="R1545" s="16" t="str">
        <f t="shared" si="410"/>
        <v>ADB Public</v>
      </c>
      <c r="S1545" s="16" t="str">
        <f t="shared" si="409"/>
        <v>B</v>
      </c>
      <c r="T1545" s="16" t="str">
        <f t="shared" si="408"/>
        <v>Blend Countries</v>
      </c>
      <c r="U1545" s="16" t="str">
        <f t="shared" si="411"/>
        <v>Non-Transition States</v>
      </c>
      <c r="V1545" s="22" t="str">
        <f>IF(ISNUMBER(MATCH(A1545, {"Gabon","Sudan","Niger","Mali","Burkina Faso","Guinea"}, 0)), "De Facto Countries", "Non-De Facto Countries")</f>
        <v>Non-De Facto Countries</v>
      </c>
      <c r="W1545" s="16" t="str">
        <f t="shared" si="422"/>
        <v>West</v>
      </c>
      <c r="X1545" s="16" t="str">
        <f t="shared" si="423"/>
        <v>Industry</v>
      </c>
      <c r="Y1545" s="23"/>
      <c r="AA1545" s="23">
        <f>Table2[[#This Row],[Approved Amount_UA Equivalent]]</f>
        <v>79066017.244783774</v>
      </c>
      <c r="AD1545" s="23">
        <f>SUM(Table2[[#This Row],[Feed Africa ]:[Improve Quality Of Life ]])</f>
        <v>79066017.244783774</v>
      </c>
      <c r="AE1545" s="16" t="b">
        <f>Table2[[#This Row],[Total HI5]]=Table2[[#This Row],[Approved Amount_UA Equivalent]]</f>
        <v>1</v>
      </c>
      <c r="AF1545" s="24">
        <v>23</v>
      </c>
      <c r="AG1545" s="20" t="str">
        <f t="shared" si="412"/>
        <v>Policy and Result Based Op</v>
      </c>
      <c r="AH1545" s="24" t="e">
        <f>VLOOKUP(Table2[[#This Row],[SAP Code]],[25]DATA!$A:$G,7,FALSE)</f>
        <v>#N/A</v>
      </c>
      <c r="AI1545" s="20" t="str">
        <f t="shared" si="413"/>
        <v>Policy-Based Lending</v>
      </c>
      <c r="AJ1545" s="25" t="s">
        <v>173</v>
      </c>
      <c r="AK1545" s="25" t="s">
        <v>2293</v>
      </c>
      <c r="AL1545" s="23" t="str" cm="1">
        <f t="array" ref="AL1545">_xlfn.SWITCH(AK1545,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45" s="26">
        <v>1</v>
      </c>
      <c r="AN1545" s="25" t="str">
        <f t="shared" si="421"/>
        <v>Sovereign</v>
      </c>
      <c r="AO1545" s="27">
        <v>0.5</v>
      </c>
      <c r="AP1545" s="23">
        <f>Table2[[#This Row],[Approved Amount_UA Equivalent]]/1000000</f>
        <v>79.066017244783779</v>
      </c>
      <c r="AQ1545" s="19">
        <f t="shared" si="414"/>
        <v>105.22421839004804</v>
      </c>
      <c r="AR1545" s="23" t="str">
        <f t="shared" si="415"/>
        <v>71-80</v>
      </c>
      <c r="AS1545" s="23" t="str">
        <f t="shared" si="416"/>
        <v>61-80</v>
      </c>
      <c r="AT1545" s="23" t="str">
        <f t="shared" si="417"/>
        <v>41-80</v>
      </c>
      <c r="AU1545" s="23" t="str">
        <f t="shared" si="418"/>
        <v>50-100 Mn</v>
      </c>
      <c r="AV1545" s="23">
        <f>Table2[[#This Row],[Amount]]</f>
        <v>96100000</v>
      </c>
      <c r="AW1545" s="23" t="str">
        <f t="shared" si="419"/>
        <v>Nov 2021</v>
      </c>
      <c r="AX1545" s="28">
        <f>IFERROR(VLOOKUP(Table2[[#This Row],[SAP Code]],[26]_16!A:B,2,FALSE),0)</f>
        <v>0</v>
      </c>
      <c r="AY1545" s="28">
        <f>IFERROR(VLOOKUP(Table2[[#This Row],[SAP Code]],[26]_16!D:E,2,FALSE)/ 1000000, 0)</f>
        <v>0</v>
      </c>
      <c r="AZ1545" s="28">
        <f>IFERROR(VLOOKUP(Table2[[#This Row],[SAP Code]],[26]_16!G:H,2,FALSE)/ 1000000, 0)</f>
        <v>0</v>
      </c>
      <c r="BA1545" s="28">
        <f>IFERROR(VLOOKUP(Table2[[#This Row],[SAP Code]],[26]_16!J:K,2,FALSE)/ 1000000, 0)</f>
        <v>0</v>
      </c>
      <c r="BB1545" s="28">
        <f>IFERROR(VLOOKUP(Table2[[#This Row],[SAP Code]],[26]_16!M:N,2,FALSE)/ 1000000, 0)</f>
        <v>0</v>
      </c>
      <c r="BC1545" s="28">
        <f>IFERROR(VLOOKUP(Table2[[#This Row],[SAP Code]],[26]_16!P:Q,2,FALSE),0)</f>
        <v>0</v>
      </c>
      <c r="BD1545" s="28">
        <f>IFERROR(VLOOKUP(Table2[[#This Row],[SAP Code]],[26]_16!S:T,2,FALSE),0)</f>
        <v>0</v>
      </c>
      <c r="BE1545" s="28">
        <f>IFERROR(VLOOKUP(Table2[[#This Row],[SAP Code]],[26]_16!V:W,2,FALSE)/ 1000000, 0)</f>
        <v>21.475564509999998</v>
      </c>
      <c r="BF1545" s="28">
        <f>IFERROR(VLOOKUP(Table2[[#This Row],[SAP Code]],[26]_16!Y:Z,2,FALSE)/ 1000000, 0)</f>
        <v>0</v>
      </c>
      <c r="BG1545" s="28" t="str">
        <f>IFERROR(VLOOKUP(Table2[[#This Row],[SAP Code]],[26]port!$A:$AD,30,FALSE),"unknown")</f>
        <v>OnGo</v>
      </c>
      <c r="BH1545" s="29" t="str">
        <f t="shared" si="420"/>
        <v>Ongoing</v>
      </c>
      <c r="BI1545" s="16"/>
    </row>
    <row r="1546" spans="1:61" ht="17.100000000000001" customHeight="1">
      <c r="A1546" s="16" t="s">
        <v>150</v>
      </c>
      <c r="B1546" s="16" t="s">
        <v>5259</v>
      </c>
      <c r="C1546" s="16" t="s">
        <v>5263</v>
      </c>
      <c r="D1546" s="16" t="s">
        <v>5261</v>
      </c>
      <c r="E1546" s="18">
        <v>44526</v>
      </c>
      <c r="F1546" s="16" t="s">
        <v>154</v>
      </c>
      <c r="G1546" s="16" t="s">
        <v>2293</v>
      </c>
      <c r="H1546" s="16" t="s">
        <v>132</v>
      </c>
      <c r="I1546" s="16" t="s">
        <v>170</v>
      </c>
      <c r="J1546" s="16" t="s">
        <v>83</v>
      </c>
      <c r="K1546" s="16" t="s">
        <v>84</v>
      </c>
      <c r="L1546" s="16" t="s">
        <v>85</v>
      </c>
      <c r="M1546" s="19">
        <v>10000000</v>
      </c>
      <c r="N1546" s="19">
        <v>10000000</v>
      </c>
      <c r="O1546" s="20" t="s">
        <v>5262</v>
      </c>
      <c r="P1546" s="21">
        <v>2100150042747</v>
      </c>
      <c r="Q1546" s="20" t="s">
        <v>87</v>
      </c>
      <c r="R1546" s="16" t="str">
        <f t="shared" si="410"/>
        <v>ADF Including TSF</v>
      </c>
      <c r="S1546" s="16" t="str">
        <f t="shared" si="409"/>
        <v>B</v>
      </c>
      <c r="T1546" s="16" t="str">
        <f t="shared" si="408"/>
        <v>Blend Countries</v>
      </c>
      <c r="U1546" s="16" t="str">
        <f t="shared" si="411"/>
        <v>Non-Transition States</v>
      </c>
      <c r="V1546" s="22" t="str">
        <f>IF(ISNUMBER(MATCH(A1546, {"Gabon","Sudan","Niger","Mali","Burkina Faso","Guinea"}, 0)), "De Facto Countries", "Non-De Facto Countries")</f>
        <v>Non-De Facto Countries</v>
      </c>
      <c r="W1546" s="16" t="str">
        <f t="shared" si="422"/>
        <v>West</v>
      </c>
      <c r="X1546" s="16" t="str">
        <f t="shared" si="423"/>
        <v>Industry</v>
      </c>
      <c r="Y1546" s="23"/>
      <c r="AA1546" s="23">
        <f>Table2[[#This Row],[Approved Amount_UA Equivalent]]</f>
        <v>10000000</v>
      </c>
      <c r="AD1546" s="23">
        <f>SUM(Table2[[#This Row],[Feed Africa ]:[Improve Quality Of Life ]])</f>
        <v>10000000</v>
      </c>
      <c r="AE1546" s="16" t="b">
        <f>Table2[[#This Row],[Total HI5]]=Table2[[#This Row],[Approved Amount_UA Equivalent]]</f>
        <v>1</v>
      </c>
      <c r="AF1546" s="24">
        <v>23</v>
      </c>
      <c r="AG1546" s="20" t="str">
        <f t="shared" si="412"/>
        <v>Policy and Result Based Op</v>
      </c>
      <c r="AH1546" s="24" t="e">
        <f>VLOOKUP(Table2[[#This Row],[SAP Code]],[25]DATA!$A:$G,7,FALSE)</f>
        <v>#N/A</v>
      </c>
      <c r="AI1546" s="20" t="str">
        <f t="shared" si="413"/>
        <v>Policy-Based Lending</v>
      </c>
      <c r="AJ1546" s="25" t="s">
        <v>173</v>
      </c>
      <c r="AK1546" s="25" t="s">
        <v>2293</v>
      </c>
      <c r="AL1546" s="23" t="str" cm="1">
        <f t="array" ref="AL1546">_xlfn.SWITCH(AK1546,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46" s="26">
        <v>1</v>
      </c>
      <c r="AN1546" s="25" t="str">
        <f t="shared" si="421"/>
        <v>Sovereign</v>
      </c>
      <c r="AO1546" s="27">
        <v>0.5</v>
      </c>
      <c r="AP1546" s="23">
        <f>Table2[[#This Row],[Approved Amount_UA Equivalent]]/1000000</f>
        <v>10</v>
      </c>
      <c r="AQ1546" s="19">
        <f t="shared" si="414"/>
        <v>13.308400000000001</v>
      </c>
      <c r="AR1546" s="23" t="str">
        <f t="shared" si="415"/>
        <v>1-10</v>
      </c>
      <c r="AS1546" s="23" t="str">
        <f t="shared" si="416"/>
        <v>1-20</v>
      </c>
      <c r="AT1546" s="23" t="str">
        <f t="shared" si="417"/>
        <v>1-40</v>
      </c>
      <c r="AU1546" s="23" t="str">
        <f t="shared" si="418"/>
        <v>&lt;1-50 Mn</v>
      </c>
      <c r="AV1546" s="23">
        <f>Table2[[#This Row],[Amount]]</f>
        <v>10000000</v>
      </c>
      <c r="AW1546" s="23" t="str">
        <f t="shared" si="419"/>
        <v>Nov 2021</v>
      </c>
      <c r="AX1546" s="28">
        <f>IFERROR(VLOOKUP(Table2[[#This Row],[SAP Code]],[26]_16!A:B,2,FALSE),0)</f>
        <v>0</v>
      </c>
      <c r="AY1546" s="28">
        <f>IFERROR(VLOOKUP(Table2[[#This Row],[SAP Code]],[26]_16!D:E,2,FALSE)/ 1000000, 0)</f>
        <v>0</v>
      </c>
      <c r="AZ1546" s="28">
        <f>IFERROR(VLOOKUP(Table2[[#This Row],[SAP Code]],[26]_16!G:H,2,FALSE)/ 1000000, 0)</f>
        <v>0</v>
      </c>
      <c r="BA1546" s="28">
        <f>IFERROR(VLOOKUP(Table2[[#This Row],[SAP Code]],[26]_16!J:K,2,FALSE)/ 1000000, 0)</f>
        <v>0</v>
      </c>
      <c r="BB1546" s="28">
        <f>IFERROR(VLOOKUP(Table2[[#This Row],[SAP Code]],[26]_16!M:N,2,FALSE)/ 1000000, 0)</f>
        <v>0</v>
      </c>
      <c r="BC1546" s="28">
        <f>IFERROR(VLOOKUP(Table2[[#This Row],[SAP Code]],[26]_16!P:Q,2,FALSE),0)</f>
        <v>0</v>
      </c>
      <c r="BD1546" s="28">
        <f>IFERROR(VLOOKUP(Table2[[#This Row],[SAP Code]],[26]_16!S:T,2,FALSE),0)</f>
        <v>0</v>
      </c>
      <c r="BE1546" s="28">
        <f>IFERROR(VLOOKUP(Table2[[#This Row],[SAP Code]],[26]_16!V:W,2,FALSE)/ 1000000, 0)</f>
        <v>21.475564509999998</v>
      </c>
      <c r="BF1546" s="28">
        <f>IFERROR(VLOOKUP(Table2[[#This Row],[SAP Code]],[26]_16!Y:Z,2,FALSE)/ 1000000, 0)</f>
        <v>0</v>
      </c>
      <c r="BG1546" s="28" t="str">
        <f>IFERROR(VLOOKUP(Table2[[#This Row],[SAP Code]],[26]port!$A:$AD,30,FALSE),"unknown")</f>
        <v>OnGo</v>
      </c>
      <c r="BH1546" s="29" t="str">
        <f t="shared" si="420"/>
        <v>Ongoing</v>
      </c>
      <c r="BI1546" s="16"/>
    </row>
    <row r="1547" spans="1:61" ht="17.100000000000001" customHeight="1">
      <c r="A1547" s="16" t="s">
        <v>141</v>
      </c>
      <c r="B1547" s="16" t="s">
        <v>5264</v>
      </c>
      <c r="C1547" s="16" t="s">
        <v>5265</v>
      </c>
      <c r="D1547" s="16" t="s">
        <v>5266</v>
      </c>
      <c r="E1547" s="18">
        <v>44526</v>
      </c>
      <c r="F1547" s="16" t="s">
        <v>2090</v>
      </c>
      <c r="G1547" s="16" t="s">
        <v>107</v>
      </c>
      <c r="H1547" s="16" t="s">
        <v>101</v>
      </c>
      <c r="I1547" s="16" t="s">
        <v>102</v>
      </c>
      <c r="J1547" s="16" t="s">
        <v>103</v>
      </c>
      <c r="K1547" s="16" t="s">
        <v>104</v>
      </c>
      <c r="L1547" s="16" t="s">
        <v>458</v>
      </c>
      <c r="M1547" s="19">
        <v>800000000</v>
      </c>
      <c r="N1547" s="19">
        <v>37157799.886668704</v>
      </c>
      <c r="O1547" s="20" t="s">
        <v>5267</v>
      </c>
      <c r="P1547" s="21">
        <v>2000130021431</v>
      </c>
      <c r="Q1547" s="20" t="s">
        <v>87</v>
      </c>
      <c r="R1547" s="16" t="str">
        <f t="shared" si="410"/>
        <v>ADB Private</v>
      </c>
      <c r="S1547" s="16" t="str">
        <f t="shared" si="409"/>
        <v>H</v>
      </c>
      <c r="T1547" s="16" t="str">
        <f t="shared" si="408"/>
        <v>Multinational</v>
      </c>
      <c r="U1547" s="16" t="str">
        <f t="shared" si="411"/>
        <v>Multinational</v>
      </c>
      <c r="V1547" s="22" t="str">
        <f>IF(ISNUMBER(MATCH(A1547, {"Gabon","Sudan","Niger","Mali","Burkina Faso","Guinea"}, 0)), "De Facto Countries", "Non-De Facto Countries")</f>
        <v>Non-De Facto Countries</v>
      </c>
      <c r="W1547" s="16" t="str">
        <f t="shared" si="422"/>
        <v>Multi</v>
      </c>
      <c r="X1547" s="16" t="str">
        <f t="shared" si="423"/>
        <v>Finance</v>
      </c>
      <c r="Y1547" s="23"/>
      <c r="AA1547" s="23">
        <f>Table2[[#This Row],[Approved Amount_UA Equivalent]]</f>
        <v>37157799.886668704</v>
      </c>
      <c r="AD1547" s="23">
        <f>SUM(Table2[[#This Row],[Feed Africa ]:[Improve Quality Of Life ]])</f>
        <v>37157799.886668704</v>
      </c>
      <c r="AE1547" s="16" t="b">
        <f>Table2[[#This Row],[Total HI5]]=Table2[[#This Row],[Approved Amount_UA Equivalent]]</f>
        <v>1</v>
      </c>
      <c r="AF1547" s="24">
        <v>11</v>
      </c>
      <c r="AG1547" s="20" t="str">
        <f t="shared" si="412"/>
        <v>Line of Credit</v>
      </c>
      <c r="AH1547" s="24" t="e">
        <f>VLOOKUP(Table2[[#This Row],[SAP Code]],[25]DATA!$A:$G,7,FALSE)</f>
        <v>#N/A</v>
      </c>
      <c r="AI1547" s="20" t="str">
        <f t="shared" si="413"/>
        <v>Other Investment</v>
      </c>
      <c r="AJ1547" s="25" t="s">
        <v>106</v>
      </c>
      <c r="AK1547" s="25" t="s">
        <v>107</v>
      </c>
      <c r="AL1547" s="23" t="str" cm="1">
        <f t="array" ref="AL1547">_xlfn.SWITCH(AK1547,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47" s="26">
        <v>2</v>
      </c>
      <c r="AN1547" s="25" t="str">
        <f t="shared" si="421"/>
        <v>Non-Sovereign</v>
      </c>
      <c r="AO1547" s="27">
        <v>0.5</v>
      </c>
      <c r="AP1547" s="23">
        <f>Table2[[#This Row],[Approved Amount_UA Equivalent]]/1000000</f>
        <v>37.157799886668705</v>
      </c>
      <c r="AQ1547" s="19">
        <f t="shared" si="414"/>
        <v>49.45108640117418</v>
      </c>
      <c r="AR1547" s="23" t="str">
        <f t="shared" si="415"/>
        <v>31-40</v>
      </c>
      <c r="AS1547" s="23" t="str">
        <f t="shared" si="416"/>
        <v>21-40</v>
      </c>
      <c r="AT1547" s="23" t="str">
        <f t="shared" si="417"/>
        <v>1-40</v>
      </c>
      <c r="AU1547" s="23" t="str">
        <f t="shared" si="418"/>
        <v>&lt;1-50 Mn</v>
      </c>
      <c r="AV1547" s="23">
        <f>Table2[[#This Row],[Amount]]</f>
        <v>800000000</v>
      </c>
      <c r="AW1547" s="23" t="str">
        <f t="shared" si="419"/>
        <v>Nov 2021</v>
      </c>
      <c r="AX1547" s="28">
        <f>IFERROR(VLOOKUP(Table2[[#This Row],[SAP Code]],[26]_16!A:B,2,FALSE),0)</f>
        <v>0</v>
      </c>
      <c r="AY1547" s="28">
        <f>IFERROR(VLOOKUP(Table2[[#This Row],[SAP Code]],[26]_16!D:E,2,FALSE)/ 1000000, 0)</f>
        <v>0</v>
      </c>
      <c r="AZ1547" s="28">
        <f>IFERROR(VLOOKUP(Table2[[#This Row],[SAP Code]],[26]_16!G:H,2,FALSE)/ 1000000, 0)</f>
        <v>0</v>
      </c>
      <c r="BA1547" s="28">
        <f>IFERROR(VLOOKUP(Table2[[#This Row],[SAP Code]],[26]_16!J:K,2,FALSE)/ 1000000, 0)</f>
        <v>0</v>
      </c>
      <c r="BB1547" s="28">
        <f>IFERROR(VLOOKUP(Table2[[#This Row],[SAP Code]],[26]_16!M:N,2,FALSE)/ 1000000, 0)</f>
        <v>0</v>
      </c>
      <c r="BC1547" s="28">
        <f>IFERROR(VLOOKUP(Table2[[#This Row],[SAP Code]],[26]_16!P:Q,2,FALSE),0)</f>
        <v>0</v>
      </c>
      <c r="BD1547" s="28">
        <f>IFERROR(VLOOKUP(Table2[[#This Row],[SAP Code]],[26]_16!S:T,2,FALSE),0)</f>
        <v>0</v>
      </c>
      <c r="BE1547" s="28">
        <f>IFERROR(VLOOKUP(Table2[[#This Row],[SAP Code]],[26]_16!V:W,2,FALSE)/ 1000000, 0)</f>
        <v>0</v>
      </c>
      <c r="BF1547" s="28">
        <f>IFERROR(VLOOKUP(Table2[[#This Row],[SAP Code]],[26]_16!Y:Z,2,FALSE)/ 1000000, 0)</f>
        <v>0</v>
      </c>
      <c r="BG1547" s="28" t="str">
        <f>IFERROR(VLOOKUP(Table2[[#This Row],[SAP Code]],[26]port!$A:$AD,30,FALSE),"unknown")</f>
        <v>APVD</v>
      </c>
      <c r="BH1547" s="29" t="str">
        <f t="shared" si="420"/>
        <v>Ongoing</v>
      </c>
      <c r="BI1547" s="16"/>
    </row>
    <row r="1548" spans="1:61" ht="17.100000000000001" customHeight="1">
      <c r="A1548" s="16" t="s">
        <v>141</v>
      </c>
      <c r="B1548" s="16" t="s">
        <v>5264</v>
      </c>
      <c r="C1548" s="16" t="s">
        <v>5268</v>
      </c>
      <c r="D1548" s="16" t="s">
        <v>5266</v>
      </c>
      <c r="E1548" s="18">
        <v>44526</v>
      </c>
      <c r="F1548" s="16" t="s">
        <v>2090</v>
      </c>
      <c r="G1548" s="16" t="s">
        <v>107</v>
      </c>
      <c r="H1548" s="16" t="s">
        <v>101</v>
      </c>
      <c r="I1548" s="16" t="s">
        <v>102</v>
      </c>
      <c r="J1548" s="16" t="s">
        <v>103</v>
      </c>
      <c r="K1548" s="16" t="s">
        <v>2622</v>
      </c>
      <c r="L1548" s="16" t="s">
        <v>458</v>
      </c>
      <c r="M1548" s="19">
        <v>250000000</v>
      </c>
      <c r="N1548" s="19">
        <v>11611812.464583971</v>
      </c>
      <c r="O1548" s="20" t="s">
        <v>5267</v>
      </c>
      <c r="P1548" s="21">
        <v>2000140001602</v>
      </c>
      <c r="Q1548" s="20" t="s">
        <v>87</v>
      </c>
      <c r="R1548" s="16" t="str">
        <f t="shared" si="410"/>
        <v>ADB Private</v>
      </c>
      <c r="S1548" s="16" t="str">
        <f t="shared" si="409"/>
        <v>H</v>
      </c>
      <c r="T1548" s="16" t="str">
        <f t="shared" ref="T1548:T1611" si="424">IF(A1548="Algeria","ADB Countries",IF(A1548="Angola","ADB Countries",IF(A1548="Benin","ADF Countries",IF(A1548="Botswana","ADB Countries",IF(A1548="Burkina Faso","ADF Countries",IF(A1548="Burundi","ADF Countries",IF(A1548="Cameroon","Blend Countries",IF(A1548="Cape Verde","ADB Countries",IF(A1548="Central African Republic","ADF Countries",IF(A1548="Centrafrique","ADF Countries",IF(A1548="Chad","ADF Countries",IF(A1548="Comoros","ADF Countries",IF(A1548="Congo CG","ADB Countries",IF(A1548="Congo","ADB Countries",IF(A1548="Côte D'Ivoire","Blend Countries",IF(A1548="Dem Rep Congo","ADF Countries",IF(A1548="DEMOCRATIC REPUBLIC OF THE CONGO","ADF Countries",IF(A1548="Djibouti","ADF Countries",IF(A1548="Egypt","ADB Countries",IF(A1548="Eq Guinea","ADB Countries",IF(A1548="Equatorial Guinea","ADB Countries",IF(A1548="Eritrea","ADF Countries",IF(A1548="Swaziland","ADB Countries",IF(A1548="Eswatini","ADB Countries",IF(A1548="Ethiopia","ADF Countries",IF(A1548="Gabon","ADB Countries",IF(A1548="Gambia","ADF Countries",IF(A1548="Ghana","ADF Countries",IF(A1548="Guinea","ADF Countries",IF(A1548="Guinea-Bissau","ADF Countries",IF(A1548="Kenya","Blend Countries",IF(A1548="Lesotho","ADF Countries",IF(A1548="Liberia","ADF Countries",IF(A1548="Libya","ADB Countries",IF(A1548="Madagascar","ADF Countries",IF(A1548="Malawi","ADF Countries",IF(A1548="Mali","ADF Countries",IF(A1548="Mauritania","ADF Countries",IF(A1548="Mauritius","ADB Countries",IF(A1548="Morocco","ADB Countries",IF(A1548="Mozambique","ADF Countries",IF(OR(A1548="Multi",A1548="Multinational",A1548="Multi-Countries"),"Multinational",IF(A1548="Namibia","ADB Countries",IF(A1548="Niger","ADF Countries",IF(A1548="Nigeria","ADB Countries",IF(A1548="Rwanda","ADF Countries",IF(A1548="Sao Tome &amp; Principe","ADF Countries",IF(A1548="Sao Tome","ADF Countries",IF(A1548="Senegal","Blend Countries",IF(A1548="Seychelles","ADB Countries",IF(A1548="Sierra Leone","ADF Countries",IF(A1548="Somalia","ADF Countries",IF(A1548="South Africa","ADB Countries",IF(A1548="South Sudan","ADF Countries",IF(A1548="Sudan","ADF Countries",IF(A1548="Tanzania","Blend Countries",IF(A1548="Togo","ADF Countries",IF(A1548="Tunisia","ADB Countries",IF(A1548="Uganda","ADF Countries",IF(A1548="Zambia","Blend Countries",IF(A1548="Zimbabwe","ADF Countries","")))))))))))))))))))))))))))))))))))))))))))))))))))))))))))))</f>
        <v>Multinational</v>
      </c>
      <c r="U1548" s="16" t="str">
        <f t="shared" si="411"/>
        <v>Multinational</v>
      </c>
      <c r="V1548" s="22" t="str">
        <f>IF(ISNUMBER(MATCH(A1548, {"Gabon","Sudan","Niger","Mali","Burkina Faso","Guinea"}, 0)), "De Facto Countries", "Non-De Facto Countries")</f>
        <v>Non-De Facto Countries</v>
      </c>
      <c r="W1548" s="16" t="str">
        <f t="shared" si="422"/>
        <v>Multi</v>
      </c>
      <c r="X1548" s="16" t="str">
        <f t="shared" si="423"/>
        <v>Finance</v>
      </c>
      <c r="Y1548" s="23"/>
      <c r="AA1548" s="23">
        <f>Table2[[#This Row],[Approved Amount_UA Equivalent]]</f>
        <v>11611812.464583971</v>
      </c>
      <c r="AD1548" s="23">
        <f>SUM(Table2[[#This Row],[Feed Africa ]:[Improve Quality Of Life ]])</f>
        <v>11611812.464583971</v>
      </c>
      <c r="AE1548" s="16" t="b">
        <f>Table2[[#This Row],[Total HI5]]=Table2[[#This Row],[Approved Amount_UA Equivalent]]</f>
        <v>1</v>
      </c>
      <c r="AF1548" s="24">
        <v>11</v>
      </c>
      <c r="AG1548" s="20" t="str">
        <f t="shared" si="412"/>
        <v>Line of Credit</v>
      </c>
      <c r="AH1548" s="24" t="e">
        <f>VLOOKUP(Table2[[#This Row],[SAP Code]],[25]DATA!$A:$G,7,FALSE)</f>
        <v>#N/A</v>
      </c>
      <c r="AI1548" s="20" t="str">
        <f t="shared" si="413"/>
        <v>Other Investment</v>
      </c>
      <c r="AJ1548" s="25" t="s">
        <v>106</v>
      </c>
      <c r="AK1548" s="25" t="s">
        <v>107</v>
      </c>
      <c r="AL1548" s="23" t="str" cm="1">
        <f t="array" ref="AL1548">_xlfn.SWITCH(AK1548,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48" s="26">
        <v>2</v>
      </c>
      <c r="AN1548" s="25" t="str">
        <f t="shared" si="421"/>
        <v>Non-Sovereign</v>
      </c>
      <c r="AO1548" s="27">
        <v>0.5</v>
      </c>
      <c r="AP1548" s="23">
        <f>Table2[[#This Row],[Approved Amount_UA Equivalent]]/1000000</f>
        <v>11.61181246458397</v>
      </c>
      <c r="AQ1548" s="19">
        <f t="shared" si="414"/>
        <v>15.453464500366932</v>
      </c>
      <c r="AR1548" s="23" t="str">
        <f t="shared" si="415"/>
        <v>11-20</v>
      </c>
      <c r="AS1548" s="23" t="str">
        <f t="shared" si="416"/>
        <v>1-20</v>
      </c>
      <c r="AT1548" s="23" t="str">
        <f t="shared" si="417"/>
        <v>1-40</v>
      </c>
      <c r="AU1548" s="23" t="str">
        <f t="shared" si="418"/>
        <v>&lt;1-50 Mn</v>
      </c>
      <c r="AV1548" s="23">
        <f>Table2[[#This Row],[Amount]]</f>
        <v>250000000</v>
      </c>
      <c r="AW1548" s="23" t="str">
        <f t="shared" si="419"/>
        <v>Nov 2021</v>
      </c>
      <c r="AX1548" s="28">
        <f>IFERROR(VLOOKUP(Table2[[#This Row],[SAP Code]],[26]_16!A:B,2,FALSE),0)</f>
        <v>0</v>
      </c>
      <c r="AY1548" s="28">
        <f>IFERROR(VLOOKUP(Table2[[#This Row],[SAP Code]],[26]_16!D:E,2,FALSE)/ 1000000, 0)</f>
        <v>0</v>
      </c>
      <c r="AZ1548" s="28">
        <f>IFERROR(VLOOKUP(Table2[[#This Row],[SAP Code]],[26]_16!G:H,2,FALSE)/ 1000000, 0)</f>
        <v>0</v>
      </c>
      <c r="BA1548" s="28">
        <f>IFERROR(VLOOKUP(Table2[[#This Row],[SAP Code]],[26]_16!J:K,2,FALSE)/ 1000000, 0)</f>
        <v>0</v>
      </c>
      <c r="BB1548" s="28">
        <f>IFERROR(VLOOKUP(Table2[[#This Row],[SAP Code]],[26]_16!M:N,2,FALSE)/ 1000000, 0)</f>
        <v>0</v>
      </c>
      <c r="BC1548" s="28">
        <f>IFERROR(VLOOKUP(Table2[[#This Row],[SAP Code]],[26]_16!P:Q,2,FALSE),0)</f>
        <v>0</v>
      </c>
      <c r="BD1548" s="28">
        <f>IFERROR(VLOOKUP(Table2[[#This Row],[SAP Code]],[26]_16!S:T,2,FALSE),0)</f>
        <v>0</v>
      </c>
      <c r="BE1548" s="28">
        <f>IFERROR(VLOOKUP(Table2[[#This Row],[SAP Code]],[26]_16!V:W,2,FALSE)/ 1000000, 0)</f>
        <v>0</v>
      </c>
      <c r="BF1548" s="28">
        <f>IFERROR(VLOOKUP(Table2[[#This Row],[SAP Code]],[26]_16!Y:Z,2,FALSE)/ 1000000, 0)</f>
        <v>0</v>
      </c>
      <c r="BG1548" s="28" t="str">
        <f>IFERROR(VLOOKUP(Table2[[#This Row],[SAP Code]],[26]port!$A:$AD,30,FALSE),"unknown")</f>
        <v>APVD</v>
      </c>
      <c r="BH1548" s="29" t="str">
        <f t="shared" si="420"/>
        <v>Ongoing</v>
      </c>
      <c r="BI1548" s="16"/>
    </row>
    <row r="1549" spans="1:61" ht="17.100000000000001" customHeight="1">
      <c r="A1549" s="16" t="s">
        <v>299</v>
      </c>
      <c r="B1549" s="16" t="s">
        <v>5269</v>
      </c>
      <c r="C1549" s="16" t="s">
        <v>5270</v>
      </c>
      <c r="D1549" s="16" t="s">
        <v>5271</v>
      </c>
      <c r="E1549" s="18">
        <v>44532</v>
      </c>
      <c r="F1549" s="16" t="s">
        <v>303</v>
      </c>
      <c r="G1549" s="16" t="s">
        <v>74</v>
      </c>
      <c r="H1549" s="16" t="s">
        <v>132</v>
      </c>
      <c r="I1549" s="16" t="s">
        <v>155</v>
      </c>
      <c r="J1549" s="16" t="s">
        <v>83</v>
      </c>
      <c r="K1549" s="16" t="s">
        <v>84</v>
      </c>
      <c r="L1549" s="16" t="s">
        <v>85</v>
      </c>
      <c r="M1549" s="19">
        <v>10620000</v>
      </c>
      <c r="N1549" s="19">
        <v>10620000</v>
      </c>
      <c r="O1549" s="20" t="s">
        <v>5272</v>
      </c>
      <c r="P1549" s="21">
        <v>2100150042750</v>
      </c>
      <c r="Q1549" s="20" t="s">
        <v>72</v>
      </c>
      <c r="R1549" s="16" t="str">
        <f t="shared" si="410"/>
        <v>ADF Including TSF</v>
      </c>
      <c r="S1549" s="16" t="str">
        <f t="shared" si="409"/>
        <v>A</v>
      </c>
      <c r="T1549" s="16" t="str">
        <f t="shared" si="424"/>
        <v>ADF Countries</v>
      </c>
      <c r="U1549" s="16" t="str">
        <f t="shared" si="411"/>
        <v>Non-Transition States</v>
      </c>
      <c r="V1549" s="22" t="str">
        <f>IF(ISNUMBER(MATCH(A1549, {"Gabon","Sudan","Niger","Mali","Burkina Faso","Guinea"}, 0)), "De Facto Countries", "Non-De Facto Countries")</f>
        <v>Non-De Facto Countries</v>
      </c>
      <c r="W1549" s="16" t="str">
        <f t="shared" si="422"/>
        <v>West</v>
      </c>
      <c r="X1549" s="16" t="str">
        <f t="shared" si="423"/>
        <v>Agriculture</v>
      </c>
      <c r="Y1549" s="23">
        <f>Table2[[#This Row],[Approved Amount_UA Equivalent]]</f>
        <v>10620000</v>
      </c>
      <c r="AD1549" s="23">
        <f>SUM(Table2[[#This Row],[Feed Africa ]:[Improve Quality Of Life ]])</f>
        <v>10620000</v>
      </c>
      <c r="AE1549" s="16" t="b">
        <f>Table2[[#This Row],[Total HI5]]=Table2[[#This Row],[Approved Amount_UA Equivalent]]</f>
        <v>1</v>
      </c>
      <c r="AF1549" s="24">
        <v>10</v>
      </c>
      <c r="AG1549" s="20" t="str">
        <f t="shared" si="412"/>
        <v>Investment Project</v>
      </c>
      <c r="AH1549" s="24" t="str">
        <f>VLOOKUP(Table2[[#This Row],[SAP Code]],[25]DATA!$A:$G,7,FALSE)</f>
        <v xml:space="preserve">Investment Lending </v>
      </c>
      <c r="AI1549" s="20" t="str">
        <f t="shared" si="413"/>
        <v>Infrastructure</v>
      </c>
      <c r="AJ1549" s="25" t="s">
        <v>157</v>
      </c>
      <c r="AK1549" s="25" t="s">
        <v>74</v>
      </c>
      <c r="AL1549" s="23" t="str" cm="1">
        <f t="array" ref="AL1549">_xlfn.SWITCH(AK1549,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49" s="26">
        <v>1</v>
      </c>
      <c r="AN1549" s="25" t="str">
        <f t="shared" si="421"/>
        <v>Sovereign</v>
      </c>
      <c r="AO1549" s="27">
        <v>0.5</v>
      </c>
      <c r="AP1549" s="23">
        <f>Table2[[#This Row],[Approved Amount_UA Equivalent]]/1000000</f>
        <v>10.62</v>
      </c>
      <c r="AQ1549" s="19">
        <f t="shared" si="414"/>
        <v>14.133520800000001</v>
      </c>
      <c r="AR1549" s="23" t="str">
        <f t="shared" si="415"/>
        <v>11-20</v>
      </c>
      <c r="AS1549" s="23" t="str">
        <f t="shared" si="416"/>
        <v>1-20</v>
      </c>
      <c r="AT1549" s="23" t="str">
        <f t="shared" si="417"/>
        <v>1-40</v>
      </c>
      <c r="AU1549" s="23" t="str">
        <f t="shared" si="418"/>
        <v>&lt;1-50 Mn</v>
      </c>
      <c r="AV1549" s="23">
        <f>Table2[[#This Row],[Amount]]</f>
        <v>10620000</v>
      </c>
      <c r="AW1549" s="23" t="str">
        <f t="shared" si="419"/>
        <v>Dec 2021</v>
      </c>
      <c r="AX1549" s="28">
        <f>IFERROR(VLOOKUP(Table2[[#This Row],[SAP Code]],[26]_16!A:B,2,FALSE),0)</f>
        <v>0</v>
      </c>
      <c r="AY1549" s="28">
        <f>IFERROR(VLOOKUP(Table2[[#This Row],[SAP Code]],[26]_16!D:E,2,FALSE)/ 1000000, 0)</f>
        <v>0</v>
      </c>
      <c r="AZ1549" s="28">
        <f>IFERROR(VLOOKUP(Table2[[#This Row],[SAP Code]],[26]_16!G:H,2,FALSE)/ 1000000, 0)</f>
        <v>0</v>
      </c>
      <c r="BA1549" s="28">
        <f>IFERROR(VLOOKUP(Table2[[#This Row],[SAP Code]],[26]_16!J:K,2,FALSE)/ 1000000, 0)</f>
        <v>0</v>
      </c>
      <c r="BB1549" s="28">
        <f>IFERROR(VLOOKUP(Table2[[#This Row],[SAP Code]],[26]_16!M:N,2,FALSE)/ 1000000, 0)</f>
        <v>0</v>
      </c>
      <c r="BC1549" s="28">
        <f>IFERROR(VLOOKUP(Table2[[#This Row],[SAP Code]],[26]_16!P:Q,2,FALSE),0)</f>
        <v>0</v>
      </c>
      <c r="BD1549" s="28">
        <f>IFERROR(VLOOKUP(Table2[[#This Row],[SAP Code]],[26]_16!S:T,2,FALSE),0)</f>
        <v>0</v>
      </c>
      <c r="BE1549" s="28">
        <f>IFERROR(VLOOKUP(Table2[[#This Row],[SAP Code]],[26]_16!V:W,2,FALSE)/ 1000000, 0)</f>
        <v>0.16253465</v>
      </c>
      <c r="BF1549" s="28">
        <f>IFERROR(VLOOKUP(Table2[[#This Row],[SAP Code]],[26]_16!Y:Z,2,FALSE)/ 1000000, 0)</f>
        <v>0</v>
      </c>
      <c r="BG1549" s="28" t="str">
        <f>IFERROR(VLOOKUP(Table2[[#This Row],[SAP Code]],[26]port!$A:$AD,30,FALSE),"unknown")</f>
        <v>OnGo</v>
      </c>
      <c r="BH1549" s="29" t="str">
        <f t="shared" si="420"/>
        <v>Ongoing</v>
      </c>
      <c r="BI1549" s="16"/>
    </row>
    <row r="1550" spans="1:61" ht="17.100000000000001" customHeight="1">
      <c r="A1550" s="16" t="s">
        <v>299</v>
      </c>
      <c r="B1550" s="16" t="s">
        <v>5269</v>
      </c>
      <c r="C1550" s="16" t="s">
        <v>5273</v>
      </c>
      <c r="D1550" s="16" t="s">
        <v>5271</v>
      </c>
      <c r="E1550" s="18">
        <v>44532</v>
      </c>
      <c r="F1550" s="16" t="s">
        <v>303</v>
      </c>
      <c r="G1550" s="16" t="s">
        <v>74</v>
      </c>
      <c r="H1550" s="16" t="s">
        <v>132</v>
      </c>
      <c r="I1550" s="16" t="s">
        <v>155</v>
      </c>
      <c r="J1550" s="16" t="s">
        <v>83</v>
      </c>
      <c r="K1550" s="16" t="s">
        <v>69</v>
      </c>
      <c r="L1550" s="16" t="s">
        <v>85</v>
      </c>
      <c r="M1550" s="19">
        <v>9380000</v>
      </c>
      <c r="N1550" s="19">
        <v>9380000</v>
      </c>
      <c r="O1550" s="20" t="s">
        <v>5272</v>
      </c>
      <c r="P1550" s="21">
        <v>2100155041178</v>
      </c>
      <c r="Q1550" s="20" t="s">
        <v>72</v>
      </c>
      <c r="R1550" s="16" t="str">
        <f t="shared" si="410"/>
        <v>ADF Including TSF</v>
      </c>
      <c r="S1550" s="16" t="str">
        <f t="shared" si="409"/>
        <v>A</v>
      </c>
      <c r="T1550" s="16" t="str">
        <f t="shared" si="424"/>
        <v>ADF Countries</v>
      </c>
      <c r="U1550" s="16" t="str">
        <f t="shared" si="411"/>
        <v>Non-Transition States</v>
      </c>
      <c r="V1550" s="22" t="str">
        <f>IF(ISNUMBER(MATCH(A1550, {"Gabon","Sudan","Niger","Mali","Burkina Faso","Guinea"}, 0)), "De Facto Countries", "Non-De Facto Countries")</f>
        <v>Non-De Facto Countries</v>
      </c>
      <c r="W1550" s="16" t="str">
        <f t="shared" si="422"/>
        <v>West</v>
      </c>
      <c r="X1550" s="16" t="str">
        <f t="shared" si="423"/>
        <v>Agriculture</v>
      </c>
      <c r="Y1550" s="23">
        <f>Table2[[#This Row],[Approved Amount_UA Equivalent]]</f>
        <v>9380000</v>
      </c>
      <c r="AD1550" s="23">
        <f>SUM(Table2[[#This Row],[Feed Africa ]:[Improve Quality Of Life ]])</f>
        <v>9380000</v>
      </c>
      <c r="AE1550" s="16" t="b">
        <f>Table2[[#This Row],[Total HI5]]=Table2[[#This Row],[Approved Amount_UA Equivalent]]</f>
        <v>1</v>
      </c>
      <c r="AF1550" s="24">
        <v>10</v>
      </c>
      <c r="AG1550" s="20" t="str">
        <f t="shared" si="412"/>
        <v>Investment Project</v>
      </c>
      <c r="AH1550" s="24" t="str">
        <f>VLOOKUP(Table2[[#This Row],[SAP Code]],[25]DATA!$A:$G,7,FALSE)</f>
        <v xml:space="preserve">Investment Lending </v>
      </c>
      <c r="AI1550" s="20" t="str">
        <f t="shared" si="413"/>
        <v>Infrastructure</v>
      </c>
      <c r="AJ1550" s="25" t="s">
        <v>157</v>
      </c>
      <c r="AK1550" s="25" t="s">
        <v>74</v>
      </c>
      <c r="AL1550" s="23" t="str" cm="1">
        <f t="array" ref="AL1550">_xlfn.SWITCH(AK1550,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50" s="26">
        <v>1</v>
      </c>
      <c r="AN1550" s="25" t="str">
        <f t="shared" si="421"/>
        <v>Sovereign</v>
      </c>
      <c r="AO1550" s="27">
        <v>0.5</v>
      </c>
      <c r="AP1550" s="23">
        <f>Table2[[#This Row],[Approved Amount_UA Equivalent]]/1000000</f>
        <v>9.3800000000000008</v>
      </c>
      <c r="AQ1550" s="19">
        <f t="shared" si="414"/>
        <v>12.483279200000002</v>
      </c>
      <c r="AR1550" s="23" t="str">
        <f t="shared" si="415"/>
        <v>1-10</v>
      </c>
      <c r="AS1550" s="23" t="str">
        <f t="shared" si="416"/>
        <v>1-20</v>
      </c>
      <c r="AT1550" s="23" t="str">
        <f t="shared" si="417"/>
        <v>1-40</v>
      </c>
      <c r="AU1550" s="23" t="str">
        <f t="shared" si="418"/>
        <v>&lt;1-50 Mn</v>
      </c>
      <c r="AV1550" s="23">
        <f>Table2[[#This Row],[Amount]]</f>
        <v>9380000</v>
      </c>
      <c r="AW1550" s="23" t="str">
        <f t="shared" si="419"/>
        <v>Dec 2021</v>
      </c>
      <c r="AX1550" s="28">
        <f>IFERROR(VLOOKUP(Table2[[#This Row],[SAP Code]],[26]_16!A:B,2,FALSE),0)</f>
        <v>0</v>
      </c>
      <c r="AY1550" s="28">
        <f>IFERROR(VLOOKUP(Table2[[#This Row],[SAP Code]],[26]_16!D:E,2,FALSE)/ 1000000, 0)</f>
        <v>0</v>
      </c>
      <c r="AZ1550" s="28">
        <f>IFERROR(VLOOKUP(Table2[[#This Row],[SAP Code]],[26]_16!G:H,2,FALSE)/ 1000000, 0)</f>
        <v>0</v>
      </c>
      <c r="BA1550" s="28">
        <f>IFERROR(VLOOKUP(Table2[[#This Row],[SAP Code]],[26]_16!J:K,2,FALSE)/ 1000000, 0)</f>
        <v>0</v>
      </c>
      <c r="BB1550" s="28">
        <f>IFERROR(VLOOKUP(Table2[[#This Row],[SAP Code]],[26]_16!M:N,2,FALSE)/ 1000000, 0)</f>
        <v>0</v>
      </c>
      <c r="BC1550" s="28">
        <f>IFERROR(VLOOKUP(Table2[[#This Row],[SAP Code]],[26]_16!P:Q,2,FALSE),0)</f>
        <v>0</v>
      </c>
      <c r="BD1550" s="28">
        <f>IFERROR(VLOOKUP(Table2[[#This Row],[SAP Code]],[26]_16!S:T,2,FALSE),0)</f>
        <v>0</v>
      </c>
      <c r="BE1550" s="28">
        <f>IFERROR(VLOOKUP(Table2[[#This Row],[SAP Code]],[26]_16!V:W,2,FALSE)/ 1000000, 0)</f>
        <v>0.16253465</v>
      </c>
      <c r="BF1550" s="28">
        <f>IFERROR(VLOOKUP(Table2[[#This Row],[SAP Code]],[26]_16!Y:Z,2,FALSE)/ 1000000, 0)</f>
        <v>0</v>
      </c>
      <c r="BG1550" s="28" t="str">
        <f>IFERROR(VLOOKUP(Table2[[#This Row],[SAP Code]],[26]port!$A:$AD,30,FALSE),"unknown")</f>
        <v>OnGo</v>
      </c>
      <c r="BH1550" s="29" t="str">
        <f t="shared" si="420"/>
        <v>Ongoing</v>
      </c>
      <c r="BI1550" s="16"/>
    </row>
    <row r="1551" spans="1:61" ht="17.100000000000001" customHeight="1">
      <c r="A1551" s="16" t="s">
        <v>1171</v>
      </c>
      <c r="B1551" s="16" t="s">
        <v>5274</v>
      </c>
      <c r="C1551" s="16" t="s">
        <v>5275</v>
      </c>
      <c r="D1551" s="16" t="s">
        <v>5276</v>
      </c>
      <c r="E1551" s="18">
        <v>44533</v>
      </c>
      <c r="F1551" s="16" t="s">
        <v>1175</v>
      </c>
      <c r="G1551" s="16" t="s">
        <v>115</v>
      </c>
      <c r="H1551" s="16" t="s">
        <v>81</v>
      </c>
      <c r="I1551" s="16" t="s">
        <v>67</v>
      </c>
      <c r="J1551" s="16" t="s">
        <v>2463</v>
      </c>
      <c r="K1551" s="16" t="s">
        <v>69</v>
      </c>
      <c r="L1551" s="16" t="s">
        <v>85</v>
      </c>
      <c r="M1551" s="19">
        <v>5400000</v>
      </c>
      <c r="N1551" s="19">
        <v>5400000</v>
      </c>
      <c r="O1551" s="20" t="s">
        <v>5277</v>
      </c>
      <c r="P1551" s="21">
        <v>5900155016706</v>
      </c>
      <c r="Q1551" s="20" t="s">
        <v>72</v>
      </c>
      <c r="R1551" s="16" t="str">
        <f t="shared" si="410"/>
        <v>ADF Including TSF</v>
      </c>
      <c r="S1551" s="16" t="str">
        <f t="shared" si="409"/>
        <v>I</v>
      </c>
      <c r="T1551" s="16" t="str">
        <f t="shared" si="424"/>
        <v>ADF Countries</v>
      </c>
      <c r="U1551" s="16" t="str">
        <f t="shared" si="411"/>
        <v>Transition States</v>
      </c>
      <c r="V1551" s="22" t="str">
        <f>IF(ISNUMBER(MATCH(A1551, {"Gabon","Sudan","Niger","Mali","Burkina Faso","Guinea"}, 0)), "De Facto Countries", "Non-De Facto Countries")</f>
        <v>Non-De Facto Countries</v>
      </c>
      <c r="W1551" s="16" t="str">
        <f t="shared" si="422"/>
        <v>East</v>
      </c>
      <c r="X1551" s="16" t="str">
        <f t="shared" si="423"/>
        <v>Social</v>
      </c>
      <c r="Y1551" s="23"/>
      <c r="AC1551" s="23">
        <f>Table2[[#This Row],[Approved Amount_UA Equivalent]]</f>
        <v>5400000</v>
      </c>
      <c r="AD1551" s="23">
        <f>SUM(Table2[[#This Row],[Feed Africa ]:[Improve Quality Of Life ]])</f>
        <v>5400000</v>
      </c>
      <c r="AE1551" s="16" t="b">
        <f>Table2[[#This Row],[Total HI5]]=Table2[[#This Row],[Approved Amount_UA Equivalent]]</f>
        <v>1</v>
      </c>
      <c r="AF1551" s="24">
        <v>41</v>
      </c>
      <c r="AG1551" s="20" t="str">
        <f t="shared" si="412"/>
        <v>ISP and Investment Project</v>
      </c>
      <c r="AH1551" s="24" t="e">
        <f>VLOOKUP(Table2[[#This Row],[SAP Code]],[25]DATA!$A:$G,7,FALSE)</f>
        <v>#N/A</v>
      </c>
      <c r="AI1551" s="20" t="str">
        <f t="shared" si="413"/>
        <v>Other Investment</v>
      </c>
      <c r="AJ1551" s="25" t="s">
        <v>73</v>
      </c>
      <c r="AK1551" s="25" t="s">
        <v>115</v>
      </c>
      <c r="AL1551" s="23" t="str" cm="1">
        <f t="array" ref="AL1551">_xlfn.SWITCH(AK1551,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51" s="26">
        <v>1</v>
      </c>
      <c r="AN1551" s="25" t="str">
        <f t="shared" si="421"/>
        <v>Sovereign</v>
      </c>
      <c r="AO1551" s="27">
        <v>1</v>
      </c>
      <c r="AP1551" s="23">
        <f>Table2[[#This Row],[Approved Amount_UA Equivalent]]/1000000</f>
        <v>5.4</v>
      </c>
      <c r="AQ1551" s="19">
        <f t="shared" si="414"/>
        <v>7.1865360000000003</v>
      </c>
      <c r="AR1551" s="23" t="str">
        <f t="shared" si="415"/>
        <v>1-10</v>
      </c>
      <c r="AS1551" s="23" t="str">
        <f t="shared" si="416"/>
        <v>1-20</v>
      </c>
      <c r="AT1551" s="23" t="str">
        <f t="shared" si="417"/>
        <v>1-40</v>
      </c>
      <c r="AU1551" s="23" t="str">
        <f t="shared" si="418"/>
        <v>&lt;1-50 Mn</v>
      </c>
      <c r="AV1551" s="23">
        <f>Table2[[#This Row],[Amount]]</f>
        <v>5400000</v>
      </c>
      <c r="AW1551" s="23" t="str">
        <f t="shared" si="419"/>
        <v>Dec 2021</v>
      </c>
      <c r="AX1551" s="28">
        <f>IFERROR(VLOOKUP(Table2[[#This Row],[SAP Code]],[26]_16!A:B,2,FALSE),0)</f>
        <v>0</v>
      </c>
      <c r="AY1551" s="28">
        <f>IFERROR(VLOOKUP(Table2[[#This Row],[SAP Code]],[26]_16!D:E,2,FALSE)/ 1000000, 0)</f>
        <v>0</v>
      </c>
      <c r="AZ1551" s="28">
        <f>IFERROR(VLOOKUP(Table2[[#This Row],[SAP Code]],[26]_16!G:H,2,FALSE)/ 1000000, 0)</f>
        <v>0</v>
      </c>
      <c r="BA1551" s="28">
        <f>IFERROR(VLOOKUP(Table2[[#This Row],[SAP Code]],[26]_16!J:K,2,FALSE)/ 1000000, 0)</f>
        <v>0</v>
      </c>
      <c r="BB1551" s="28">
        <f>IFERROR(VLOOKUP(Table2[[#This Row],[SAP Code]],[26]_16!M:N,2,FALSE)/ 1000000, 0)</f>
        <v>0</v>
      </c>
      <c r="BC1551" s="28">
        <f>IFERROR(VLOOKUP(Table2[[#This Row],[SAP Code]],[26]_16!P:Q,2,FALSE),0)</f>
        <v>0</v>
      </c>
      <c r="BD1551" s="28">
        <f>IFERROR(VLOOKUP(Table2[[#This Row],[SAP Code]],[26]_16!S:T,2,FALSE),0)</f>
        <v>0</v>
      </c>
      <c r="BE1551" s="28">
        <f>IFERROR(VLOOKUP(Table2[[#This Row],[SAP Code]],[26]_16!V:W,2,FALSE)/ 1000000, 0)</f>
        <v>1.62</v>
      </c>
      <c r="BF1551" s="28">
        <f>IFERROR(VLOOKUP(Table2[[#This Row],[SAP Code]],[26]_16!Y:Z,2,FALSE)/ 1000000, 0)</f>
        <v>0</v>
      </c>
      <c r="BG1551" s="28" t="str">
        <f>IFERROR(VLOOKUP(Table2[[#This Row],[SAP Code]],[26]port!$A:$AD,30,FALSE),"unknown")</f>
        <v>OnGo</v>
      </c>
      <c r="BH1551" s="29" t="str">
        <f t="shared" si="420"/>
        <v>Ongoing</v>
      </c>
      <c r="BI1551" s="16"/>
    </row>
    <row r="1552" spans="1:61" ht="17.100000000000001" customHeight="1">
      <c r="A1552" s="16" t="s">
        <v>95</v>
      </c>
      <c r="B1552" s="16" t="s">
        <v>5278</v>
      </c>
      <c r="C1552" s="16" t="s">
        <v>5279</v>
      </c>
      <c r="D1552" s="16" t="s">
        <v>5280</v>
      </c>
      <c r="E1552" s="18">
        <v>44533</v>
      </c>
      <c r="F1552" s="16" t="s">
        <v>383</v>
      </c>
      <c r="G1552" s="16" t="s">
        <v>74</v>
      </c>
      <c r="H1552" s="16" t="s">
        <v>101</v>
      </c>
      <c r="I1552" s="16" t="s">
        <v>155</v>
      </c>
      <c r="J1552" s="16" t="s">
        <v>83</v>
      </c>
      <c r="K1552" s="16" t="s">
        <v>84</v>
      </c>
      <c r="L1552" s="16" t="s">
        <v>85</v>
      </c>
      <c r="M1552" s="19">
        <v>7090000</v>
      </c>
      <c r="N1552" s="19">
        <v>7090000</v>
      </c>
      <c r="O1552" s="20" t="s">
        <v>5281</v>
      </c>
      <c r="P1552" s="21">
        <v>2100150042749</v>
      </c>
      <c r="Q1552" s="20" t="s">
        <v>72</v>
      </c>
      <c r="R1552" s="16" t="str">
        <f t="shared" si="410"/>
        <v>ADF Including TSF</v>
      </c>
      <c r="S1552" s="16" t="str">
        <f t="shared" si="409"/>
        <v>A</v>
      </c>
      <c r="T1552" s="16" t="str">
        <f t="shared" si="424"/>
        <v>Blend Countries</v>
      </c>
      <c r="U1552" s="16" t="str">
        <f t="shared" si="411"/>
        <v>Non-Transition States</v>
      </c>
      <c r="V1552" s="22" t="str">
        <f>IF(ISNUMBER(MATCH(A1552, {"Gabon","Sudan","Niger","Mali","Burkina Faso","Guinea"}, 0)), "De Facto Countries", "Non-De Facto Countries")</f>
        <v>Non-De Facto Countries</v>
      </c>
      <c r="W1552" s="16" t="str">
        <f t="shared" si="422"/>
        <v>South</v>
      </c>
      <c r="X1552" s="16" t="str">
        <f t="shared" si="423"/>
        <v>Agriculture</v>
      </c>
      <c r="Y1552" s="23">
        <f>Table2[[#This Row],[Approved Amount_UA Equivalent]]</f>
        <v>7090000</v>
      </c>
      <c r="AD1552" s="23">
        <f>SUM(Table2[[#This Row],[Feed Africa ]:[Improve Quality Of Life ]])</f>
        <v>7090000</v>
      </c>
      <c r="AE1552" s="16" t="b">
        <f>Table2[[#This Row],[Total HI5]]=Table2[[#This Row],[Approved Amount_UA Equivalent]]</f>
        <v>1</v>
      </c>
      <c r="AF1552" s="24">
        <v>10</v>
      </c>
      <c r="AG1552" s="20" t="str">
        <f t="shared" si="412"/>
        <v>Investment Project</v>
      </c>
      <c r="AH1552" s="24" t="e">
        <f>VLOOKUP(Table2[[#This Row],[SAP Code]],[25]DATA!$A:$G,7,FALSE)</f>
        <v>#N/A</v>
      </c>
      <c r="AI1552" s="20" t="str">
        <f t="shared" si="413"/>
        <v>Infrastructure</v>
      </c>
      <c r="AJ1552" s="25" t="s">
        <v>157</v>
      </c>
      <c r="AK1552" s="25" t="s">
        <v>74</v>
      </c>
      <c r="AL1552" s="23" t="str" cm="1">
        <f t="array" ref="AL1552">_xlfn.SWITCH(AK1552,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52" s="26">
        <v>1</v>
      </c>
      <c r="AN1552" s="25" t="str">
        <f t="shared" si="421"/>
        <v>Sovereign</v>
      </c>
      <c r="AO1552" s="27">
        <v>1</v>
      </c>
      <c r="AP1552" s="23">
        <f>Table2[[#This Row],[Approved Amount_UA Equivalent]]/1000000</f>
        <v>7.09</v>
      </c>
      <c r="AQ1552" s="19">
        <f t="shared" si="414"/>
        <v>9.4356556000000005</v>
      </c>
      <c r="AR1552" s="23" t="str">
        <f t="shared" si="415"/>
        <v>1-10</v>
      </c>
      <c r="AS1552" s="23" t="str">
        <f t="shared" si="416"/>
        <v>1-20</v>
      </c>
      <c r="AT1552" s="23" t="str">
        <f t="shared" si="417"/>
        <v>1-40</v>
      </c>
      <c r="AU1552" s="23" t="str">
        <f t="shared" si="418"/>
        <v>&lt;1-50 Mn</v>
      </c>
      <c r="AV1552" s="23">
        <f>Table2[[#This Row],[Amount]]</f>
        <v>7090000</v>
      </c>
      <c r="AW1552" s="23" t="str">
        <f t="shared" si="419"/>
        <v>Dec 2021</v>
      </c>
      <c r="AX1552" s="28">
        <f>IFERROR(VLOOKUP(Table2[[#This Row],[SAP Code]],[26]_16!A:B,2,FALSE),0)</f>
        <v>0</v>
      </c>
      <c r="AY1552" s="28">
        <f>IFERROR(VLOOKUP(Table2[[#This Row],[SAP Code]],[26]_16!D:E,2,FALSE)/ 1000000, 0)</f>
        <v>0</v>
      </c>
      <c r="AZ1552" s="28">
        <f>IFERROR(VLOOKUP(Table2[[#This Row],[SAP Code]],[26]_16!G:H,2,FALSE)/ 1000000, 0)</f>
        <v>0</v>
      </c>
      <c r="BA1552" s="28">
        <f>IFERROR(VLOOKUP(Table2[[#This Row],[SAP Code]],[26]_16!J:K,2,FALSE)/ 1000000, 0)</f>
        <v>0</v>
      </c>
      <c r="BB1552" s="28">
        <f>IFERROR(VLOOKUP(Table2[[#This Row],[SAP Code]],[26]_16!M:N,2,FALSE)/ 1000000, 0)</f>
        <v>0</v>
      </c>
      <c r="BC1552" s="28">
        <f>IFERROR(VLOOKUP(Table2[[#This Row],[SAP Code]],[26]_16!P:Q,2,FALSE),0)</f>
        <v>0</v>
      </c>
      <c r="BD1552" s="28">
        <f>IFERROR(VLOOKUP(Table2[[#This Row],[SAP Code]],[26]_16!S:T,2,FALSE),0)</f>
        <v>0</v>
      </c>
      <c r="BE1552" s="28">
        <f>IFERROR(VLOOKUP(Table2[[#This Row],[SAP Code]],[26]_16!V:W,2,FALSE)/ 1000000, 0)</f>
        <v>0.29991584999999998</v>
      </c>
      <c r="BF1552" s="28">
        <f>IFERROR(VLOOKUP(Table2[[#This Row],[SAP Code]],[26]_16!Y:Z,2,FALSE)/ 1000000, 0)</f>
        <v>0</v>
      </c>
      <c r="BG1552" s="28" t="str">
        <f>IFERROR(VLOOKUP(Table2[[#This Row],[SAP Code]],[26]port!$A:$AD,30,FALSE),"unknown")</f>
        <v>OnGo</v>
      </c>
      <c r="BH1552" s="29" t="str">
        <f t="shared" si="420"/>
        <v>Ongoing</v>
      </c>
      <c r="BI1552" s="16"/>
    </row>
    <row r="1553" spans="1:61" ht="17.100000000000001" customHeight="1">
      <c r="A1553" s="16" t="s">
        <v>769</v>
      </c>
      <c r="B1553" s="16" t="s">
        <v>5282</v>
      </c>
      <c r="C1553" s="16" t="s">
        <v>5283</v>
      </c>
      <c r="D1553" s="16" t="s">
        <v>5284</v>
      </c>
      <c r="E1553" s="18">
        <v>44536</v>
      </c>
      <c r="F1553" s="16" t="s">
        <v>773</v>
      </c>
      <c r="G1553" s="16" t="s">
        <v>115</v>
      </c>
      <c r="H1553" s="16" t="s">
        <v>66</v>
      </c>
      <c r="I1553" s="16" t="s">
        <v>67</v>
      </c>
      <c r="J1553" s="16" t="s">
        <v>2463</v>
      </c>
      <c r="K1553" s="16" t="s">
        <v>69</v>
      </c>
      <c r="L1553" s="16" t="s">
        <v>85</v>
      </c>
      <c r="M1553" s="19">
        <v>9700000</v>
      </c>
      <c r="N1553" s="19">
        <v>9700000</v>
      </c>
      <c r="O1553" s="20" t="s">
        <v>5285</v>
      </c>
      <c r="P1553" s="21">
        <v>5900155016707</v>
      </c>
      <c r="Q1553" s="20" t="s">
        <v>72</v>
      </c>
      <c r="R1553" s="16" t="str">
        <f t="shared" si="410"/>
        <v>ADF Including TSF</v>
      </c>
      <c r="S1553" s="16" t="str">
        <f t="shared" si="409"/>
        <v>I</v>
      </c>
      <c r="T1553" s="16" t="str">
        <f t="shared" si="424"/>
        <v>ADF Countries</v>
      </c>
      <c r="U1553" s="16" t="str">
        <f t="shared" si="411"/>
        <v>Transition States</v>
      </c>
      <c r="V1553" s="22" t="str">
        <f>IF(ISNUMBER(MATCH(A1553, {"Gabon","Sudan","Niger","Mali","Burkina Faso","Guinea"}, 0)), "De Facto Countries", "Non-De Facto Countries")</f>
        <v>Non-De Facto Countries</v>
      </c>
      <c r="W1553" s="16" t="str">
        <f t="shared" si="422"/>
        <v>Central</v>
      </c>
      <c r="X1553" s="16" t="str">
        <f t="shared" si="423"/>
        <v>Social</v>
      </c>
      <c r="Y1553" s="23"/>
      <c r="AC1553" s="23">
        <f>Table2[[#This Row],[Approved Amount_UA Equivalent]]</f>
        <v>9700000</v>
      </c>
      <c r="AD1553" s="23">
        <f>SUM(Table2[[#This Row],[Feed Africa ]:[Improve Quality Of Life ]])</f>
        <v>9700000</v>
      </c>
      <c r="AE1553" s="16" t="b">
        <f>Table2[[#This Row],[Total HI5]]=Table2[[#This Row],[Approved Amount_UA Equivalent]]</f>
        <v>1</v>
      </c>
      <c r="AF1553" s="24">
        <v>41</v>
      </c>
      <c r="AG1553" s="20" t="str">
        <f t="shared" si="412"/>
        <v>ISP and Investment Project</v>
      </c>
      <c r="AH1553" s="24" t="e">
        <f>VLOOKUP(Table2[[#This Row],[SAP Code]],[25]DATA!$A:$G,7,FALSE)</f>
        <v>#N/A</v>
      </c>
      <c r="AI1553" s="20" t="str">
        <f t="shared" si="413"/>
        <v>Other Investment</v>
      </c>
      <c r="AJ1553" s="25" t="s">
        <v>73</v>
      </c>
      <c r="AK1553" s="25" t="s">
        <v>115</v>
      </c>
      <c r="AL1553" s="23" t="str" cm="1">
        <f t="array" ref="AL1553">_xlfn.SWITCH(AK1553,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53" s="26">
        <v>1</v>
      </c>
      <c r="AN1553" s="25" t="str">
        <f t="shared" si="421"/>
        <v>Sovereign</v>
      </c>
      <c r="AO1553" s="27">
        <v>1</v>
      </c>
      <c r="AP1553" s="23">
        <f>Table2[[#This Row],[Approved Amount_UA Equivalent]]/1000000</f>
        <v>9.6999999999999993</v>
      </c>
      <c r="AQ1553" s="19">
        <f t="shared" si="414"/>
        <v>12.909148</v>
      </c>
      <c r="AR1553" s="23" t="str">
        <f t="shared" si="415"/>
        <v>1-10</v>
      </c>
      <c r="AS1553" s="23" t="str">
        <f t="shared" si="416"/>
        <v>1-20</v>
      </c>
      <c r="AT1553" s="23" t="str">
        <f t="shared" si="417"/>
        <v>1-40</v>
      </c>
      <c r="AU1553" s="23" t="str">
        <f t="shared" si="418"/>
        <v>&lt;1-50 Mn</v>
      </c>
      <c r="AV1553" s="23">
        <f>Table2[[#This Row],[Amount]]</f>
        <v>9700000</v>
      </c>
      <c r="AW1553" s="23" t="str">
        <f t="shared" si="419"/>
        <v>Dec 2021</v>
      </c>
      <c r="AX1553" s="28">
        <f>IFERROR(VLOOKUP(Table2[[#This Row],[SAP Code]],[26]_16!A:B,2,FALSE),0)</f>
        <v>0</v>
      </c>
      <c r="AY1553" s="28">
        <f>IFERROR(VLOOKUP(Table2[[#This Row],[SAP Code]],[26]_16!D:E,2,FALSE)/ 1000000, 0)</f>
        <v>0</v>
      </c>
      <c r="AZ1553" s="28">
        <f>IFERROR(VLOOKUP(Table2[[#This Row],[SAP Code]],[26]_16!G:H,2,FALSE)/ 1000000, 0)</f>
        <v>0</v>
      </c>
      <c r="BA1553" s="28">
        <f>IFERROR(VLOOKUP(Table2[[#This Row],[SAP Code]],[26]_16!J:K,2,FALSE)/ 1000000, 0)</f>
        <v>0</v>
      </c>
      <c r="BB1553" s="28">
        <f>IFERROR(VLOOKUP(Table2[[#This Row],[SAP Code]],[26]_16!M:N,2,FALSE)/ 1000000, 0)</f>
        <v>0</v>
      </c>
      <c r="BC1553" s="28">
        <f>IFERROR(VLOOKUP(Table2[[#This Row],[SAP Code]],[26]_16!P:Q,2,FALSE),0)</f>
        <v>0</v>
      </c>
      <c r="BD1553" s="28">
        <f>IFERROR(VLOOKUP(Table2[[#This Row],[SAP Code]],[26]_16!S:T,2,FALSE),0)</f>
        <v>0</v>
      </c>
      <c r="BE1553" s="28">
        <f>IFERROR(VLOOKUP(Table2[[#This Row],[SAP Code]],[26]_16!V:W,2,FALSE)/ 1000000, 0)</f>
        <v>0</v>
      </c>
      <c r="BF1553" s="28">
        <f>IFERROR(VLOOKUP(Table2[[#This Row],[SAP Code]],[26]_16!Y:Z,2,FALSE)/ 1000000, 0)</f>
        <v>0</v>
      </c>
      <c r="BG1553" s="28" t="str">
        <f>IFERROR(VLOOKUP(Table2[[#This Row],[SAP Code]],[26]port!$A:$AD,30,FALSE),"unknown")</f>
        <v>APVD</v>
      </c>
      <c r="BH1553" s="29" t="str">
        <f t="shared" si="420"/>
        <v>Ongoing</v>
      </c>
      <c r="BI1553" s="16"/>
    </row>
    <row r="1554" spans="1:61" ht="17.100000000000001" customHeight="1">
      <c r="A1554" s="38" t="s">
        <v>511</v>
      </c>
      <c r="B1554" s="16" t="s">
        <v>5286</v>
      </c>
      <c r="C1554" s="16" t="s">
        <v>5287</v>
      </c>
      <c r="D1554" s="16" t="s">
        <v>5288</v>
      </c>
      <c r="E1554" s="18">
        <v>44538</v>
      </c>
      <c r="F1554" s="16" t="s">
        <v>232</v>
      </c>
      <c r="G1554" s="16" t="s">
        <v>107</v>
      </c>
      <c r="H1554" s="16" t="s">
        <v>101</v>
      </c>
      <c r="I1554" s="16" t="s">
        <v>250</v>
      </c>
      <c r="J1554" s="16" t="s">
        <v>83</v>
      </c>
      <c r="K1554" s="16" t="s">
        <v>69</v>
      </c>
      <c r="L1554" s="16" t="s">
        <v>85</v>
      </c>
      <c r="M1554" s="19">
        <v>10000000</v>
      </c>
      <c r="N1554" s="19">
        <v>10000000</v>
      </c>
      <c r="O1554" s="20" t="s">
        <v>5289</v>
      </c>
      <c r="P1554" s="21">
        <v>2100155041177</v>
      </c>
      <c r="Q1554" s="20" t="s">
        <v>72</v>
      </c>
      <c r="R1554" s="16" t="str">
        <f t="shared" si="410"/>
        <v>ADF Including TSF</v>
      </c>
      <c r="S1554" s="16" t="str">
        <f t="shared" si="409"/>
        <v>K</v>
      </c>
      <c r="T1554" s="16" t="str">
        <f t="shared" si="424"/>
        <v>ADF Countries</v>
      </c>
      <c r="U1554" s="16" t="str">
        <f t="shared" si="411"/>
        <v>Non-Transition States</v>
      </c>
      <c r="V1554" s="22" t="str">
        <f>IF(ISNUMBER(MATCH(A1554, {"Gabon","Sudan","Niger","Mali","Burkina Faso","Guinea"}, 0)), "De Facto Countries", "Non-De Facto Countries")</f>
        <v>Non-De Facto Countries</v>
      </c>
      <c r="W1554" s="16" t="str">
        <f t="shared" si="422"/>
        <v>South</v>
      </c>
      <c r="X1554" s="16" t="str">
        <f t="shared" si="423"/>
        <v>Multi-Sector</v>
      </c>
      <c r="Y1554" s="23">
        <f>Table2[[#This Row],[Approved Amount_UA Equivalent]]/5</f>
        <v>2000000</v>
      </c>
      <c r="Z1554" s="23">
        <f>Table2[[#This Row],[Approved Amount_UA Equivalent]]/5</f>
        <v>2000000</v>
      </c>
      <c r="AA1554" s="23">
        <f>Table2[[#This Row],[Approved Amount_UA Equivalent]]/5</f>
        <v>2000000</v>
      </c>
      <c r="AB1554" s="23">
        <f>Table2[[#This Row],[Approved Amount_UA Equivalent]]/5</f>
        <v>2000000</v>
      </c>
      <c r="AC1554" s="23">
        <f>Table2[[#This Row],[Approved Amount_UA Equivalent]]/5</f>
        <v>2000000</v>
      </c>
      <c r="AD1554" s="23">
        <f>SUM(Table2[[#This Row],[Feed Africa ]:[Improve Quality Of Life ]])</f>
        <v>10000000</v>
      </c>
      <c r="AE1554" s="16" t="b">
        <f>Table2[[#This Row],[Total HI5]]=Table2[[#This Row],[Approved Amount_UA Equivalent]]</f>
        <v>1</v>
      </c>
      <c r="AF1554" s="24">
        <v>40</v>
      </c>
      <c r="AG1554" s="20" t="str">
        <f t="shared" si="412"/>
        <v>ISP and Investment Project</v>
      </c>
      <c r="AH1554" s="24" t="str">
        <f>VLOOKUP(Table2[[#This Row],[SAP Code]],[25]DATA!$A:$G,7,FALSE)</f>
        <v xml:space="preserve">Investment Lending </v>
      </c>
      <c r="AI1554" s="20" t="str">
        <f t="shared" si="413"/>
        <v>Other Investment</v>
      </c>
      <c r="AJ1554" s="25" t="s">
        <v>254</v>
      </c>
      <c r="AK1554" s="25" t="s">
        <v>107</v>
      </c>
      <c r="AL1554" s="23" t="str" cm="1">
        <f t="array" ref="AL1554">_xlfn.SWITCH(AK1554,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54" s="26">
        <v>1</v>
      </c>
      <c r="AN1554" s="25" t="str">
        <f t="shared" si="421"/>
        <v>Sovereign</v>
      </c>
      <c r="AO1554" s="27">
        <v>1</v>
      </c>
      <c r="AP1554" s="23">
        <f>Table2[[#This Row],[Approved Amount_UA Equivalent]]/1000000</f>
        <v>10</v>
      </c>
      <c r="AQ1554" s="19">
        <f t="shared" si="414"/>
        <v>13.308400000000001</v>
      </c>
      <c r="AR1554" s="23" t="str">
        <f t="shared" si="415"/>
        <v>1-10</v>
      </c>
      <c r="AS1554" s="23" t="str">
        <f t="shared" si="416"/>
        <v>1-20</v>
      </c>
      <c r="AT1554" s="23" t="str">
        <f t="shared" si="417"/>
        <v>1-40</v>
      </c>
      <c r="AU1554" s="23" t="str">
        <f t="shared" si="418"/>
        <v>&lt;1-50 Mn</v>
      </c>
      <c r="AV1554" s="23">
        <f>Table2[[#This Row],[Amount]]</f>
        <v>10000000</v>
      </c>
      <c r="AW1554" s="23" t="str">
        <f t="shared" si="419"/>
        <v>Dec 2021</v>
      </c>
      <c r="AX1554" s="28">
        <f>IFERROR(VLOOKUP(Table2[[#This Row],[SAP Code]],[26]_16!A:B,2,FALSE),0)</f>
        <v>0</v>
      </c>
      <c r="AY1554" s="28">
        <f>IFERROR(VLOOKUP(Table2[[#This Row],[SAP Code]],[26]_16!D:E,2,FALSE)/ 1000000, 0)</f>
        <v>0</v>
      </c>
      <c r="AZ1554" s="28">
        <f>IFERROR(VLOOKUP(Table2[[#This Row],[SAP Code]],[26]_16!G:H,2,FALSE)/ 1000000, 0)</f>
        <v>0</v>
      </c>
      <c r="BA1554" s="28">
        <f>IFERROR(VLOOKUP(Table2[[#This Row],[SAP Code]],[26]_16!J:K,2,FALSE)/ 1000000, 0)</f>
        <v>0</v>
      </c>
      <c r="BB1554" s="28">
        <f>IFERROR(VLOOKUP(Table2[[#This Row],[SAP Code]],[26]_16!M:N,2,FALSE)/ 1000000, 0)</f>
        <v>0</v>
      </c>
      <c r="BC1554" s="28">
        <f>IFERROR(VLOOKUP(Table2[[#This Row],[SAP Code]],[26]_16!P:Q,2,FALSE),0)</f>
        <v>0</v>
      </c>
      <c r="BD1554" s="28">
        <f>IFERROR(VLOOKUP(Table2[[#This Row],[SAP Code]],[26]_16!S:T,2,FALSE),0)</f>
        <v>0</v>
      </c>
      <c r="BE1554" s="28">
        <f>IFERROR(VLOOKUP(Table2[[#This Row],[SAP Code]],[26]_16!V:W,2,FALSE)/ 1000000, 0)</f>
        <v>0.14664501999999999</v>
      </c>
      <c r="BF1554" s="28">
        <f>IFERROR(VLOOKUP(Table2[[#This Row],[SAP Code]],[26]_16!Y:Z,2,FALSE)/ 1000000, 0)</f>
        <v>0</v>
      </c>
      <c r="BG1554" s="28" t="str">
        <f>IFERROR(VLOOKUP(Table2[[#This Row],[SAP Code]],[26]port!$A:$AD,30,FALSE),"unknown")</f>
        <v>OnGo</v>
      </c>
      <c r="BH1554" s="29" t="str">
        <f t="shared" si="420"/>
        <v>Ongoing</v>
      </c>
      <c r="BI1554" s="16"/>
    </row>
    <row r="1555" spans="1:61" ht="17.100000000000001" customHeight="1">
      <c r="A1555" s="16" t="s">
        <v>365</v>
      </c>
      <c r="B1555" s="16" t="s">
        <v>5290</v>
      </c>
      <c r="C1555" s="16" t="s">
        <v>5291</v>
      </c>
      <c r="D1555" s="16" t="s">
        <v>5292</v>
      </c>
      <c r="E1555" s="18">
        <v>44543</v>
      </c>
      <c r="F1555" s="16" t="s">
        <v>504</v>
      </c>
      <c r="G1555" s="16" t="s">
        <v>74</v>
      </c>
      <c r="H1555" s="16" t="s">
        <v>81</v>
      </c>
      <c r="I1555" s="16" t="s">
        <v>155</v>
      </c>
      <c r="J1555" s="16" t="s">
        <v>68</v>
      </c>
      <c r="K1555" s="16" t="s">
        <v>69</v>
      </c>
      <c r="L1555" s="16" t="s">
        <v>70</v>
      </c>
      <c r="M1555" s="19">
        <v>400000</v>
      </c>
      <c r="N1555" s="19">
        <v>285551.1136493432</v>
      </c>
      <c r="O1555" s="20" t="s">
        <v>5293</v>
      </c>
      <c r="P1555" s="21">
        <v>5000199006418</v>
      </c>
      <c r="Q1555" s="20" t="s">
        <v>72</v>
      </c>
      <c r="R1555" s="16" t="str">
        <f t="shared" si="410"/>
        <v>OTHERS</v>
      </c>
      <c r="S1555" s="16" t="str">
        <f t="shared" si="409"/>
        <v>A</v>
      </c>
      <c r="T1555" s="16" t="str">
        <f t="shared" si="424"/>
        <v>ADF Countries</v>
      </c>
      <c r="U1555" s="16" t="str">
        <f t="shared" si="411"/>
        <v>Transition States</v>
      </c>
      <c r="V1555" s="22" t="str">
        <f>IF(ISNUMBER(MATCH(A1555, {"Gabon","Sudan","Niger","Mali","Burkina Faso","Guinea"}, 0)), "De Facto Countries", "Non-De Facto Countries")</f>
        <v>Non-De Facto Countries</v>
      </c>
      <c r="W1555" s="16" t="str">
        <f t="shared" si="422"/>
        <v>East</v>
      </c>
      <c r="X1555" s="16" t="str">
        <f t="shared" si="423"/>
        <v>Agriculture</v>
      </c>
      <c r="Y1555" s="23">
        <f>Table2[[#This Row],[Approved Amount_UA Equivalent]]</f>
        <v>285551.1136493432</v>
      </c>
      <c r="AD1555" s="23">
        <f>SUM(Table2[[#This Row],[Feed Africa ]:[Improve Quality Of Life ]])</f>
        <v>285551.1136493432</v>
      </c>
      <c r="AE1555" s="16" t="b">
        <f>Table2[[#This Row],[Total HI5]]=Table2[[#This Row],[Approved Amount_UA Equivalent]]</f>
        <v>1</v>
      </c>
      <c r="AF1555" s="24">
        <v>50</v>
      </c>
      <c r="AG1555" s="20" t="str">
        <f t="shared" si="412"/>
        <v>Emergency Assistance</v>
      </c>
      <c r="AH1555" s="24" t="e">
        <f>VLOOKUP(Table2[[#This Row],[SAP Code]],[25]DATA!$A:$G,7,FALSE)</f>
        <v>#N/A</v>
      </c>
      <c r="AI1555" s="20" t="str">
        <f t="shared" si="413"/>
        <v>Other Investment</v>
      </c>
      <c r="AJ1555" s="25" t="s">
        <v>157</v>
      </c>
      <c r="AK1555" s="25" t="s">
        <v>74</v>
      </c>
      <c r="AL1555" s="23" t="str" cm="1">
        <f t="array" ref="AL1555">_xlfn.SWITCH(AK1555,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55" s="26">
        <v>1</v>
      </c>
      <c r="AN1555" s="25" t="str">
        <f t="shared" si="421"/>
        <v>Sovereign</v>
      </c>
      <c r="AO1555" s="27">
        <v>1</v>
      </c>
      <c r="AP1555" s="23">
        <f>Table2[[#This Row],[Approved Amount_UA Equivalent]]/1000000</f>
        <v>0.28555111364934321</v>
      </c>
      <c r="AQ1555" s="19">
        <f t="shared" si="414"/>
        <v>0.38002284408909193</v>
      </c>
      <c r="AR1555" s="23" t="str">
        <f t="shared" si="415"/>
        <v>1-10</v>
      </c>
      <c r="AS1555" s="23" t="str">
        <f t="shared" si="416"/>
        <v>1-20</v>
      </c>
      <c r="AT1555" s="23" t="str">
        <f t="shared" si="417"/>
        <v>1-40</v>
      </c>
      <c r="AU1555" s="23" t="str">
        <f t="shared" si="418"/>
        <v>&lt;1-50 Mn</v>
      </c>
      <c r="AV1555" s="23">
        <f>Table2[[#This Row],[Amount]]</f>
        <v>400000</v>
      </c>
      <c r="AW1555" s="23" t="str">
        <f t="shared" si="419"/>
        <v>Dec 2021</v>
      </c>
      <c r="AX1555" s="28">
        <f>IFERROR(VLOOKUP(Table2[[#This Row],[SAP Code]],[26]_16!A:B,2,FALSE),0)</f>
        <v>0</v>
      </c>
      <c r="AY1555" s="28">
        <f>IFERROR(VLOOKUP(Table2[[#This Row],[SAP Code]],[26]_16!D:E,2,FALSE)/ 1000000, 0)</f>
        <v>0</v>
      </c>
      <c r="AZ1555" s="28">
        <f>IFERROR(VLOOKUP(Table2[[#This Row],[SAP Code]],[26]_16!G:H,2,FALSE)/ 1000000, 0)</f>
        <v>0</v>
      </c>
      <c r="BA1555" s="28">
        <f>IFERROR(VLOOKUP(Table2[[#This Row],[SAP Code]],[26]_16!J:K,2,FALSE)/ 1000000, 0)</f>
        <v>0</v>
      </c>
      <c r="BB1555" s="28">
        <f>IFERROR(VLOOKUP(Table2[[#This Row],[SAP Code]],[26]_16!M:N,2,FALSE)/ 1000000, 0)</f>
        <v>0</v>
      </c>
      <c r="BC1555" s="28">
        <f>IFERROR(VLOOKUP(Table2[[#This Row],[SAP Code]],[26]_16!P:Q,2,FALSE),0)</f>
        <v>0</v>
      </c>
      <c r="BD1555" s="28">
        <f>IFERROR(VLOOKUP(Table2[[#This Row],[SAP Code]],[26]_16!S:T,2,FALSE),0)</f>
        <v>0</v>
      </c>
      <c r="BE1555" s="28">
        <f>IFERROR(VLOOKUP(Table2[[#This Row],[SAP Code]],[26]_16!V:W,2,FALSE)/ 1000000, 0)</f>
        <v>0</v>
      </c>
      <c r="BF1555" s="28">
        <f>IFERROR(VLOOKUP(Table2[[#This Row],[SAP Code]],[26]_16!Y:Z,2,FALSE)/ 1000000, 0)</f>
        <v>0</v>
      </c>
      <c r="BG1555" s="28" t="str">
        <f>IFERROR(VLOOKUP(Table2[[#This Row],[SAP Code]],[26]port!$A:$AD,30,FALSE),"unknown")</f>
        <v>COMP</v>
      </c>
      <c r="BH1555" s="29" t="str">
        <f t="shared" si="420"/>
        <v>Number of operations completed out of the net approved of that year</v>
      </c>
      <c r="BI1555" s="16"/>
    </row>
    <row r="1556" spans="1:61" ht="17.100000000000001" customHeight="1">
      <c r="A1556" s="16" t="s">
        <v>343</v>
      </c>
      <c r="B1556" s="16" t="s">
        <v>5294</v>
      </c>
      <c r="C1556" s="16" t="s">
        <v>5295</v>
      </c>
      <c r="D1556" s="16" t="s">
        <v>5296</v>
      </c>
      <c r="E1556" s="18">
        <v>44543</v>
      </c>
      <c r="F1556" s="16" t="s">
        <v>1248</v>
      </c>
      <c r="G1556" s="16" t="s">
        <v>2220</v>
      </c>
      <c r="H1556" s="16" t="s">
        <v>348</v>
      </c>
      <c r="I1556" s="16" t="s">
        <v>155</v>
      </c>
      <c r="J1556" s="16" t="s">
        <v>179</v>
      </c>
      <c r="K1556" s="16" t="s">
        <v>84</v>
      </c>
      <c r="L1556" s="16" t="s">
        <v>70</v>
      </c>
      <c r="M1556" s="19">
        <v>160000000</v>
      </c>
      <c r="N1556" s="19">
        <v>114220445.45973729</v>
      </c>
      <c r="O1556" s="20" t="s">
        <v>5297</v>
      </c>
      <c r="P1556" s="21">
        <v>2000200005159</v>
      </c>
      <c r="Q1556" s="20" t="s">
        <v>87</v>
      </c>
      <c r="R1556" s="16" t="str">
        <f t="shared" si="410"/>
        <v>ADB Public</v>
      </c>
      <c r="S1556" s="16" t="str">
        <f t="shared" si="409"/>
        <v>A</v>
      </c>
      <c r="T1556" s="16" t="str">
        <f t="shared" si="424"/>
        <v>ADB Countries</v>
      </c>
      <c r="U1556" s="16" t="str">
        <f t="shared" si="411"/>
        <v>Non-Transition States</v>
      </c>
      <c r="V1556" s="22" t="str">
        <f>IF(ISNUMBER(MATCH(A1556, {"Gabon","Sudan","Niger","Mali","Burkina Faso","Guinea"}, 0)), "De Facto Countries", "Non-De Facto Countries")</f>
        <v>Non-De Facto Countries</v>
      </c>
      <c r="W1556" s="16" t="str">
        <f t="shared" si="422"/>
        <v>Nigeria</v>
      </c>
      <c r="X1556" s="16" t="str">
        <f t="shared" si="423"/>
        <v>Agriculture</v>
      </c>
      <c r="Y1556" s="23">
        <f>Table2[[#This Row],[Approved Amount_UA Equivalent]]</f>
        <v>114220445.45973729</v>
      </c>
      <c r="AD1556" s="23">
        <f>SUM(Table2[[#This Row],[Feed Africa ]:[Improve Quality Of Life ]])</f>
        <v>114220445.45973729</v>
      </c>
      <c r="AE1556" s="16" t="b">
        <f>Table2[[#This Row],[Total HI5]]=Table2[[#This Row],[Approved Amount_UA Equivalent]]</f>
        <v>1</v>
      </c>
      <c r="AF1556" s="24">
        <v>10</v>
      </c>
      <c r="AG1556" s="20" t="str">
        <f t="shared" si="412"/>
        <v>Investment Project</v>
      </c>
      <c r="AH1556" s="24" t="str">
        <f>VLOOKUP(Table2[[#This Row],[SAP Code]],[25]DATA!$A:$G,7,FALSE)</f>
        <v xml:space="preserve">Investment Lending </v>
      </c>
      <c r="AI1556" s="20" t="str">
        <f t="shared" si="413"/>
        <v>Infrastructure</v>
      </c>
      <c r="AJ1556" s="25" t="s">
        <v>157</v>
      </c>
      <c r="AK1556" s="25" t="s">
        <v>2220</v>
      </c>
      <c r="AL1556" s="23" t="str" cm="1">
        <f t="array" ref="AL1556">_xlfn.SWITCH(AK1556,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56" s="26">
        <v>1</v>
      </c>
      <c r="AN1556" s="25" t="str">
        <f t="shared" si="421"/>
        <v>Sovereign</v>
      </c>
      <c r="AO1556" s="27">
        <v>0.5</v>
      </c>
      <c r="AP1556" s="23">
        <f>Table2[[#This Row],[Approved Amount_UA Equivalent]]/1000000</f>
        <v>114.22044545973729</v>
      </c>
      <c r="AQ1556" s="19">
        <f t="shared" si="414"/>
        <v>152.00913763563679</v>
      </c>
      <c r="AR1556" s="23" t="str">
        <f t="shared" si="415"/>
        <v>111-120</v>
      </c>
      <c r="AS1556" s="23" t="str">
        <f t="shared" si="416"/>
        <v>101-120</v>
      </c>
      <c r="AT1556" s="23" t="str">
        <f t="shared" si="417"/>
        <v>81-120</v>
      </c>
      <c r="AU1556" s="23" t="str">
        <f t="shared" si="418"/>
        <v>100-200 Mn</v>
      </c>
      <c r="AV1556" s="23">
        <f>Table2[[#This Row],[Amount]]</f>
        <v>160000000</v>
      </c>
      <c r="AW1556" s="23" t="str">
        <f t="shared" si="419"/>
        <v>Dec 2021</v>
      </c>
      <c r="AX1556" s="28">
        <f>IFERROR(VLOOKUP(Table2[[#This Row],[SAP Code]],[26]_16!A:B,2,FALSE),0)</f>
        <v>0</v>
      </c>
      <c r="AY1556" s="28">
        <f>IFERROR(VLOOKUP(Table2[[#This Row],[SAP Code]],[26]_16!D:E,2,FALSE)/ 1000000, 0)</f>
        <v>0</v>
      </c>
      <c r="AZ1556" s="28">
        <f>IFERROR(VLOOKUP(Table2[[#This Row],[SAP Code]],[26]_16!G:H,2,FALSE)/ 1000000, 0)</f>
        <v>0</v>
      </c>
      <c r="BA1556" s="28">
        <f>IFERROR(VLOOKUP(Table2[[#This Row],[SAP Code]],[26]_16!J:K,2,FALSE)/ 1000000, 0)</f>
        <v>0</v>
      </c>
      <c r="BB1556" s="28">
        <f>IFERROR(VLOOKUP(Table2[[#This Row],[SAP Code]],[26]_16!M:N,2,FALSE)/ 1000000, 0)</f>
        <v>0</v>
      </c>
      <c r="BC1556" s="28">
        <f>IFERROR(VLOOKUP(Table2[[#This Row],[SAP Code]],[26]_16!P:Q,2,FALSE),0)</f>
        <v>0</v>
      </c>
      <c r="BD1556" s="28">
        <f>IFERROR(VLOOKUP(Table2[[#This Row],[SAP Code]],[26]_16!S:T,2,FALSE),0)</f>
        <v>0</v>
      </c>
      <c r="BE1556" s="28">
        <f>IFERROR(VLOOKUP(Table2[[#This Row],[SAP Code]],[26]_16!V:W,2,FALSE)/ 1000000, 0)</f>
        <v>0</v>
      </c>
      <c r="BF1556" s="28">
        <f>IFERROR(VLOOKUP(Table2[[#This Row],[SAP Code]],[26]_16!Y:Z,2,FALSE)/ 1000000, 0)</f>
        <v>0</v>
      </c>
      <c r="BG1556" s="28" t="str">
        <f>IFERROR(VLOOKUP(Table2[[#This Row],[SAP Code]],[26]port!$A:$AD,30,FALSE),"unknown")</f>
        <v>APVD</v>
      </c>
      <c r="BH1556" s="29" t="str">
        <f t="shared" si="420"/>
        <v>Ongoing</v>
      </c>
      <c r="BI1556" s="16"/>
    </row>
    <row r="1557" spans="1:61" ht="17.100000000000001" customHeight="1">
      <c r="A1557" s="16" t="s">
        <v>343</v>
      </c>
      <c r="B1557" s="16" t="s">
        <v>5294</v>
      </c>
      <c r="C1557" s="16" t="s">
        <v>5298</v>
      </c>
      <c r="D1557" s="16" t="s">
        <v>5296</v>
      </c>
      <c r="E1557" s="18">
        <v>44543</v>
      </c>
      <c r="F1557" s="16" t="s">
        <v>1248</v>
      </c>
      <c r="G1557" s="16" t="s">
        <v>2220</v>
      </c>
      <c r="H1557" s="16" t="s">
        <v>348</v>
      </c>
      <c r="I1557" s="16" t="s">
        <v>155</v>
      </c>
      <c r="J1557" s="16" t="s">
        <v>261</v>
      </c>
      <c r="K1557" s="16" t="s">
        <v>84</v>
      </c>
      <c r="L1557" s="16" t="s">
        <v>70</v>
      </c>
      <c r="M1557" s="19">
        <v>50000000</v>
      </c>
      <c r="N1557" s="19">
        <v>35693889.206167907</v>
      </c>
      <c r="O1557" s="20" t="s">
        <v>5297</v>
      </c>
      <c r="P1557" s="21">
        <v>5050200001351</v>
      </c>
      <c r="Q1557" s="20" t="s">
        <v>87</v>
      </c>
      <c r="R1557" s="16" t="str">
        <f t="shared" si="410"/>
        <v>AGTF</v>
      </c>
      <c r="S1557" s="16" t="str">
        <f t="shared" si="409"/>
        <v>A</v>
      </c>
      <c r="T1557" s="16" t="str">
        <f t="shared" si="424"/>
        <v>ADB Countries</v>
      </c>
      <c r="U1557" s="16" t="str">
        <f t="shared" si="411"/>
        <v>Non-Transition States</v>
      </c>
      <c r="V1557" s="22" t="str">
        <f>IF(ISNUMBER(MATCH(A1557, {"Gabon","Sudan","Niger","Mali","Burkina Faso","Guinea"}, 0)), "De Facto Countries", "Non-De Facto Countries")</f>
        <v>Non-De Facto Countries</v>
      </c>
      <c r="W1557" s="16" t="str">
        <f t="shared" si="422"/>
        <v>Nigeria</v>
      </c>
      <c r="X1557" s="16" t="str">
        <f t="shared" si="423"/>
        <v>Agriculture</v>
      </c>
      <c r="Y1557" s="23">
        <f>Table2[[#This Row],[Approved Amount_UA Equivalent]]</f>
        <v>35693889.206167907</v>
      </c>
      <c r="AD1557" s="23">
        <f>SUM(Table2[[#This Row],[Feed Africa ]:[Improve Quality Of Life ]])</f>
        <v>35693889.206167907</v>
      </c>
      <c r="AE1557" s="16" t="b">
        <f>Table2[[#This Row],[Total HI5]]=Table2[[#This Row],[Approved Amount_UA Equivalent]]</f>
        <v>1</v>
      </c>
      <c r="AF1557" s="24">
        <v>10</v>
      </c>
      <c r="AG1557" s="20" t="str">
        <f t="shared" si="412"/>
        <v>Investment Project</v>
      </c>
      <c r="AH1557" s="24" t="str">
        <f>VLOOKUP(Table2[[#This Row],[SAP Code]],[25]DATA!$A:$G,7,FALSE)</f>
        <v xml:space="preserve">Investment Lending </v>
      </c>
      <c r="AI1557" s="20" t="str">
        <f t="shared" si="413"/>
        <v>Infrastructure</v>
      </c>
      <c r="AJ1557" s="25" t="s">
        <v>157</v>
      </c>
      <c r="AK1557" s="25" t="s">
        <v>2220</v>
      </c>
      <c r="AL1557" s="23" t="str" cm="1">
        <f t="array" ref="AL1557">_xlfn.SWITCH(AK1557,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57" s="26">
        <v>1</v>
      </c>
      <c r="AN1557" s="25" t="str">
        <f t="shared" si="421"/>
        <v>Sovereign</v>
      </c>
      <c r="AO1557" s="27">
        <v>0.5</v>
      </c>
      <c r="AP1557" s="23">
        <f>Table2[[#This Row],[Approved Amount_UA Equivalent]]/1000000</f>
        <v>35.69388920616791</v>
      </c>
      <c r="AQ1557" s="19">
        <f t="shared" si="414"/>
        <v>47.502855511136495</v>
      </c>
      <c r="AR1557" s="23" t="str">
        <f t="shared" si="415"/>
        <v>31-40</v>
      </c>
      <c r="AS1557" s="23" t="str">
        <f t="shared" si="416"/>
        <v>21-40</v>
      </c>
      <c r="AT1557" s="23" t="str">
        <f t="shared" si="417"/>
        <v>1-40</v>
      </c>
      <c r="AU1557" s="23" t="str">
        <f t="shared" si="418"/>
        <v>&lt;1-50 Mn</v>
      </c>
      <c r="AV1557" s="23">
        <f>Table2[[#This Row],[Amount]]</f>
        <v>50000000</v>
      </c>
      <c r="AW1557" s="23" t="str">
        <f t="shared" si="419"/>
        <v>Dec 2021</v>
      </c>
      <c r="AX1557" s="28">
        <f>IFERROR(VLOOKUP(Table2[[#This Row],[SAP Code]],[26]_16!A:B,2,FALSE),0)</f>
        <v>0</v>
      </c>
      <c r="AY1557" s="28">
        <f>IFERROR(VLOOKUP(Table2[[#This Row],[SAP Code]],[26]_16!D:E,2,FALSE)/ 1000000, 0)</f>
        <v>0</v>
      </c>
      <c r="AZ1557" s="28">
        <f>IFERROR(VLOOKUP(Table2[[#This Row],[SAP Code]],[26]_16!G:H,2,FALSE)/ 1000000, 0)</f>
        <v>0</v>
      </c>
      <c r="BA1557" s="28">
        <f>IFERROR(VLOOKUP(Table2[[#This Row],[SAP Code]],[26]_16!J:K,2,FALSE)/ 1000000, 0)</f>
        <v>0</v>
      </c>
      <c r="BB1557" s="28">
        <f>IFERROR(VLOOKUP(Table2[[#This Row],[SAP Code]],[26]_16!M:N,2,FALSE)/ 1000000, 0)</f>
        <v>0</v>
      </c>
      <c r="BC1557" s="28">
        <f>IFERROR(VLOOKUP(Table2[[#This Row],[SAP Code]],[26]_16!P:Q,2,FALSE),0)</f>
        <v>0</v>
      </c>
      <c r="BD1557" s="28">
        <f>IFERROR(VLOOKUP(Table2[[#This Row],[SAP Code]],[26]_16!S:T,2,FALSE),0)</f>
        <v>0</v>
      </c>
      <c r="BE1557" s="28">
        <f>IFERROR(VLOOKUP(Table2[[#This Row],[SAP Code]],[26]_16!V:W,2,FALSE)/ 1000000, 0)</f>
        <v>0</v>
      </c>
      <c r="BF1557" s="28">
        <f>IFERROR(VLOOKUP(Table2[[#This Row],[SAP Code]],[26]_16!Y:Z,2,FALSE)/ 1000000, 0)</f>
        <v>0</v>
      </c>
      <c r="BG1557" s="28" t="str">
        <f>IFERROR(VLOOKUP(Table2[[#This Row],[SAP Code]],[26]port!$A:$AD,30,FALSE),"unknown")</f>
        <v>APVD</v>
      </c>
      <c r="BH1557" s="29" t="str">
        <f t="shared" si="420"/>
        <v>Ongoing</v>
      </c>
      <c r="BI1557" s="16"/>
    </row>
    <row r="1558" spans="1:61" ht="17.100000000000001" customHeight="1">
      <c r="A1558" s="16" t="s">
        <v>343</v>
      </c>
      <c r="B1558" s="16" t="s">
        <v>5299</v>
      </c>
      <c r="C1558" s="16" t="s">
        <v>5300</v>
      </c>
      <c r="D1558" s="16" t="s">
        <v>5301</v>
      </c>
      <c r="E1558" s="18">
        <v>44543</v>
      </c>
      <c r="F1558" s="16" t="s">
        <v>1248</v>
      </c>
      <c r="G1558" s="16" t="s">
        <v>115</v>
      </c>
      <c r="H1558" s="16" t="s">
        <v>348</v>
      </c>
      <c r="I1558" s="16" t="s">
        <v>250</v>
      </c>
      <c r="J1558" s="16" t="s">
        <v>179</v>
      </c>
      <c r="K1558" s="16" t="s">
        <v>84</v>
      </c>
      <c r="L1558" s="16" t="s">
        <v>70</v>
      </c>
      <c r="M1558" s="19">
        <v>170000000</v>
      </c>
      <c r="N1558" s="19">
        <v>121359223.30097087</v>
      </c>
      <c r="O1558" s="20" t="s">
        <v>5302</v>
      </c>
      <c r="P1558" s="21">
        <v>2000200005160</v>
      </c>
      <c r="Q1558" s="20" t="s">
        <v>87</v>
      </c>
      <c r="R1558" s="16" t="str">
        <f t="shared" si="410"/>
        <v>ADB Public</v>
      </c>
      <c r="S1558" s="16" t="str">
        <f t="shared" si="409"/>
        <v>K</v>
      </c>
      <c r="T1558" s="16" t="str">
        <f t="shared" si="424"/>
        <v>ADB Countries</v>
      </c>
      <c r="U1558" s="16" t="str">
        <f t="shared" si="411"/>
        <v>Non-Transition States</v>
      </c>
      <c r="V1558" s="22" t="str">
        <f>IF(ISNUMBER(MATCH(A1558, {"Gabon","Sudan","Niger","Mali","Burkina Faso","Guinea"}, 0)), "De Facto Countries", "Non-De Facto Countries")</f>
        <v>Non-De Facto Countries</v>
      </c>
      <c r="W1558" s="16" t="str">
        <f t="shared" si="422"/>
        <v>Nigeria</v>
      </c>
      <c r="X1558" s="16" t="str">
        <f t="shared" si="423"/>
        <v>Multi-Sector</v>
      </c>
      <c r="Y1558" s="23">
        <f>Table2[[#This Row],[Approved Amount_UA Equivalent]]/5</f>
        <v>24271844.660194173</v>
      </c>
      <c r="Z1558" s="23">
        <f>Table2[[#This Row],[Approved Amount_UA Equivalent]]/5</f>
        <v>24271844.660194173</v>
      </c>
      <c r="AA1558" s="23">
        <f>Table2[[#This Row],[Approved Amount_UA Equivalent]]/5</f>
        <v>24271844.660194173</v>
      </c>
      <c r="AB1558" s="23">
        <f>Table2[[#This Row],[Approved Amount_UA Equivalent]]/5</f>
        <v>24271844.660194173</v>
      </c>
      <c r="AC1558" s="23">
        <f>Table2[[#This Row],[Approved Amount_UA Equivalent]]/5</f>
        <v>24271844.660194173</v>
      </c>
      <c r="AD1558" s="23">
        <f>SUM(Table2[[#This Row],[Feed Africa ]:[Improve Quality Of Life ]])</f>
        <v>121359223.30097087</v>
      </c>
      <c r="AE1558" s="16" t="b">
        <f>Table2[[#This Row],[Total HI5]]=Table2[[#This Row],[Approved Amount_UA Equivalent]]</f>
        <v>1</v>
      </c>
      <c r="AF1558" s="24">
        <v>10</v>
      </c>
      <c r="AG1558" s="20" t="str">
        <f t="shared" si="412"/>
        <v>Investment Project</v>
      </c>
      <c r="AH1558" s="24" t="e">
        <f>VLOOKUP(Table2[[#This Row],[SAP Code]],[25]DATA!$A:$G,7,FALSE)</f>
        <v>#N/A</v>
      </c>
      <c r="AI1558" s="20" t="str">
        <f t="shared" si="413"/>
        <v>Other Investment</v>
      </c>
      <c r="AJ1558" s="25" t="s">
        <v>254</v>
      </c>
      <c r="AK1558" s="25" t="s">
        <v>115</v>
      </c>
      <c r="AL1558" s="23" t="str" cm="1">
        <f t="array" ref="AL1558">_xlfn.SWITCH(AK1558,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58" s="26">
        <v>1</v>
      </c>
      <c r="AN1558" s="25" t="str">
        <f t="shared" si="421"/>
        <v>Sovereign</v>
      </c>
      <c r="AO1558" s="27">
        <v>1</v>
      </c>
      <c r="AP1558" s="23">
        <f>Table2[[#This Row],[Approved Amount_UA Equivalent]]/1000000</f>
        <v>121.35922330097087</v>
      </c>
      <c r="AQ1558" s="19">
        <f t="shared" si="414"/>
        <v>161.50970873786409</v>
      </c>
      <c r="AR1558" s="23" t="str">
        <f t="shared" si="415"/>
        <v>121-130</v>
      </c>
      <c r="AS1558" s="23" t="str">
        <f t="shared" si="416"/>
        <v>121-140</v>
      </c>
      <c r="AT1558" s="23" t="str">
        <f t="shared" si="417"/>
        <v>121-160</v>
      </c>
      <c r="AU1558" s="23" t="str">
        <f t="shared" si="418"/>
        <v>100-200 Mn</v>
      </c>
      <c r="AV1558" s="23">
        <f>Table2[[#This Row],[Amount]]</f>
        <v>170000000</v>
      </c>
      <c r="AW1558" s="23" t="str">
        <f t="shared" si="419"/>
        <v>Dec 2021</v>
      </c>
      <c r="AX1558" s="28">
        <f>IFERROR(VLOOKUP(Table2[[#This Row],[SAP Code]],[26]_16!A:B,2,FALSE),0)</f>
        <v>0</v>
      </c>
      <c r="AY1558" s="28">
        <f>IFERROR(VLOOKUP(Table2[[#This Row],[SAP Code]],[26]_16!D:E,2,FALSE)/ 1000000, 0)</f>
        <v>0</v>
      </c>
      <c r="AZ1558" s="28">
        <f>IFERROR(VLOOKUP(Table2[[#This Row],[SAP Code]],[26]_16!G:H,2,FALSE)/ 1000000, 0)</f>
        <v>0</v>
      </c>
      <c r="BA1558" s="28">
        <f>IFERROR(VLOOKUP(Table2[[#This Row],[SAP Code]],[26]_16!J:K,2,FALSE)/ 1000000, 0)</f>
        <v>0</v>
      </c>
      <c r="BB1558" s="28">
        <f>IFERROR(VLOOKUP(Table2[[#This Row],[SAP Code]],[26]_16!M:N,2,FALSE)/ 1000000, 0)</f>
        <v>0</v>
      </c>
      <c r="BC1558" s="28">
        <f>IFERROR(VLOOKUP(Table2[[#This Row],[SAP Code]],[26]_16!P:Q,2,FALSE),0)</f>
        <v>0</v>
      </c>
      <c r="BD1558" s="28">
        <f>IFERROR(VLOOKUP(Table2[[#This Row],[SAP Code]],[26]_16!S:T,2,FALSE),0)</f>
        <v>0</v>
      </c>
      <c r="BE1558" s="28">
        <f>IFERROR(VLOOKUP(Table2[[#This Row],[SAP Code]],[26]_16!V:W,2,FALSE)/ 1000000, 0)</f>
        <v>0</v>
      </c>
      <c r="BF1558" s="28">
        <f>IFERROR(VLOOKUP(Table2[[#This Row],[SAP Code]],[26]_16!Y:Z,2,FALSE)/ 1000000, 0)</f>
        <v>0</v>
      </c>
      <c r="BG1558" s="28" t="str">
        <f>IFERROR(VLOOKUP(Table2[[#This Row],[SAP Code]],[26]port!$A:$AD,30,FALSE),"unknown")</f>
        <v>OnGo</v>
      </c>
      <c r="BH1558" s="29" t="str">
        <f t="shared" si="420"/>
        <v>Ongoing</v>
      </c>
      <c r="BI1558" s="16"/>
    </row>
    <row r="1559" spans="1:61" ht="17.100000000000001" customHeight="1">
      <c r="A1559" s="16" t="s">
        <v>141</v>
      </c>
      <c r="B1559" s="16" t="s">
        <v>5303</v>
      </c>
      <c r="C1559" s="16" t="s">
        <v>5304</v>
      </c>
      <c r="D1559" s="16" t="s">
        <v>5305</v>
      </c>
      <c r="E1559" s="18">
        <v>44543</v>
      </c>
      <c r="F1559" s="16" t="s">
        <v>915</v>
      </c>
      <c r="G1559" s="16" t="s">
        <v>107</v>
      </c>
      <c r="H1559" s="16" t="s">
        <v>132</v>
      </c>
      <c r="I1559" s="16" t="s">
        <v>102</v>
      </c>
      <c r="J1559" s="16" t="s">
        <v>103</v>
      </c>
      <c r="K1559" s="16" t="s">
        <v>104</v>
      </c>
      <c r="L1559" s="16" t="s">
        <v>195</v>
      </c>
      <c r="M1559" s="19">
        <v>70000000</v>
      </c>
      <c r="N1559" s="19">
        <v>56782692.635284767</v>
      </c>
      <c r="O1559" s="20" t="s">
        <v>5306</v>
      </c>
      <c r="P1559" s="21">
        <v>2000120005219</v>
      </c>
      <c r="Q1559" s="20" t="s">
        <v>87</v>
      </c>
      <c r="R1559" s="16" t="str">
        <f t="shared" si="410"/>
        <v>ADB Private</v>
      </c>
      <c r="S1559" s="16" t="str">
        <f t="shared" si="409"/>
        <v>H</v>
      </c>
      <c r="T1559" s="16" t="str">
        <f t="shared" si="424"/>
        <v>Multinational</v>
      </c>
      <c r="U1559" s="16" t="str">
        <f t="shared" si="411"/>
        <v>Multinational</v>
      </c>
      <c r="V1559" s="22" t="str">
        <f>IF(ISNUMBER(MATCH(A1559, {"Gabon","Sudan","Niger","Mali","Burkina Faso","Guinea"}, 0)), "De Facto Countries", "Non-De Facto Countries")</f>
        <v>Non-De Facto Countries</v>
      </c>
      <c r="W1559" s="16" t="str">
        <f t="shared" si="422"/>
        <v>Multi</v>
      </c>
      <c r="X1559" s="16" t="str">
        <f t="shared" si="423"/>
        <v>Finance</v>
      </c>
      <c r="Y1559" s="23"/>
      <c r="AA1559" s="23">
        <f>Table2[[#This Row],[Approved Amount_UA Equivalent]]</f>
        <v>56782692.635284767</v>
      </c>
      <c r="AD1559" s="23">
        <f>SUM(Table2[[#This Row],[Feed Africa ]:[Improve Quality Of Life ]])</f>
        <v>56782692.635284767</v>
      </c>
      <c r="AE1559" s="16" t="b">
        <f>Table2[[#This Row],[Total HI5]]=Table2[[#This Row],[Approved Amount_UA Equivalent]]</f>
        <v>1</v>
      </c>
      <c r="AF1559" s="24">
        <v>11</v>
      </c>
      <c r="AG1559" s="20" t="str">
        <f t="shared" si="412"/>
        <v>Line of Credit</v>
      </c>
      <c r="AH1559" s="24" t="str">
        <f>VLOOKUP(Table2[[#This Row],[SAP Code]],[25]DATA!$A:$G,7,FALSE)</f>
        <v>Line of Credit</v>
      </c>
      <c r="AI1559" s="20" t="str">
        <f t="shared" si="413"/>
        <v>Other Investment</v>
      </c>
      <c r="AJ1559" s="25" t="s">
        <v>106</v>
      </c>
      <c r="AK1559" s="25" t="s">
        <v>107</v>
      </c>
      <c r="AL1559" s="23" t="str" cm="1">
        <f t="array" ref="AL1559">_xlfn.SWITCH(AK1559,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59" s="26">
        <v>2</v>
      </c>
      <c r="AN1559" s="25" t="str">
        <f t="shared" si="421"/>
        <v>Non-Sovereign</v>
      </c>
      <c r="AO1559" s="27">
        <v>0.5</v>
      </c>
      <c r="AP1559" s="23">
        <f>Table2[[#This Row],[Approved Amount_UA Equivalent]]/1000000</f>
        <v>56.782692635284768</v>
      </c>
      <c r="AQ1559" s="19">
        <f t="shared" si="414"/>
        <v>75.568678666742386</v>
      </c>
      <c r="AR1559" s="23" t="str">
        <f t="shared" si="415"/>
        <v>51-60</v>
      </c>
      <c r="AS1559" s="23" t="str">
        <f t="shared" si="416"/>
        <v>41-60</v>
      </c>
      <c r="AT1559" s="23" t="str">
        <f t="shared" si="417"/>
        <v>41-80</v>
      </c>
      <c r="AU1559" s="23" t="str">
        <f t="shared" si="418"/>
        <v>50-100 Mn</v>
      </c>
      <c r="AV1559" s="23">
        <f>Table2[[#This Row],[Amount]]</f>
        <v>70000000</v>
      </c>
      <c r="AW1559" s="23" t="str">
        <f t="shared" si="419"/>
        <v>Dec 2021</v>
      </c>
      <c r="AX1559" s="28">
        <f>IFERROR(VLOOKUP(Table2[[#This Row],[SAP Code]],[26]_16!A:B,2,FALSE),0)</f>
        <v>0</v>
      </c>
      <c r="AY1559" s="28">
        <f>IFERROR(VLOOKUP(Table2[[#This Row],[SAP Code]],[26]_16!D:E,2,FALSE)/ 1000000, 0)</f>
        <v>0</v>
      </c>
      <c r="AZ1559" s="28">
        <f>IFERROR(VLOOKUP(Table2[[#This Row],[SAP Code]],[26]_16!G:H,2,FALSE)/ 1000000, 0)</f>
        <v>0</v>
      </c>
      <c r="BA1559" s="28">
        <f>IFERROR(VLOOKUP(Table2[[#This Row],[SAP Code]],[26]_16!J:K,2,FALSE)/ 1000000, 0)</f>
        <v>0</v>
      </c>
      <c r="BB1559" s="28">
        <f>IFERROR(VLOOKUP(Table2[[#This Row],[SAP Code]],[26]_16!M:N,2,FALSE)/ 1000000, 0)</f>
        <v>0</v>
      </c>
      <c r="BC1559" s="28">
        <f>IFERROR(VLOOKUP(Table2[[#This Row],[SAP Code]],[26]_16!P:Q,2,FALSE),0)</f>
        <v>0</v>
      </c>
      <c r="BD1559" s="28">
        <f>IFERROR(VLOOKUP(Table2[[#This Row],[SAP Code]],[26]_16!S:T,2,FALSE),0)</f>
        <v>0</v>
      </c>
      <c r="BE1559" s="28">
        <f>IFERROR(VLOOKUP(Table2[[#This Row],[SAP Code]],[26]_16!V:W,2,FALSE)/ 1000000, 0)</f>
        <v>0</v>
      </c>
      <c r="BF1559" s="28">
        <f>IFERROR(VLOOKUP(Table2[[#This Row],[SAP Code]],[26]_16!Y:Z,2,FALSE)/ 1000000, 0)</f>
        <v>0</v>
      </c>
      <c r="BG1559" s="28" t="str">
        <f>IFERROR(VLOOKUP(Table2[[#This Row],[SAP Code]],[26]port!$A:$AD,30,FALSE),"unknown")</f>
        <v>APVD</v>
      </c>
      <c r="BH1559" s="29" t="str">
        <f t="shared" si="420"/>
        <v>Ongoing</v>
      </c>
      <c r="BI1559" s="16"/>
    </row>
    <row r="1560" spans="1:61" ht="17.100000000000001" customHeight="1">
      <c r="A1560" s="16" t="s">
        <v>141</v>
      </c>
      <c r="B1560" s="16" t="s">
        <v>5303</v>
      </c>
      <c r="C1560" s="16" t="s">
        <v>5307</v>
      </c>
      <c r="D1560" s="16" t="s">
        <v>5305</v>
      </c>
      <c r="E1560" s="18">
        <v>44543</v>
      </c>
      <c r="F1560" s="16" t="s">
        <v>915</v>
      </c>
      <c r="G1560" s="16" t="s">
        <v>107</v>
      </c>
      <c r="H1560" s="16" t="s">
        <v>132</v>
      </c>
      <c r="I1560" s="16" t="s">
        <v>102</v>
      </c>
      <c r="J1560" s="16" t="s">
        <v>103</v>
      </c>
      <c r="K1560" s="16" t="s">
        <v>2610</v>
      </c>
      <c r="L1560" s="16" t="s">
        <v>70</v>
      </c>
      <c r="M1560" s="19">
        <v>24000000</v>
      </c>
      <c r="N1560" s="19">
        <v>17133066.818960592</v>
      </c>
      <c r="O1560" s="20" t="s">
        <v>5306</v>
      </c>
      <c r="P1560" s="21" t="s">
        <v>243</v>
      </c>
      <c r="Q1560" s="20" t="s">
        <v>87</v>
      </c>
      <c r="R1560" s="16" t="str">
        <f t="shared" si="410"/>
        <v>ADB Private</v>
      </c>
      <c r="S1560" s="16" t="str">
        <f t="shared" si="409"/>
        <v>H</v>
      </c>
      <c r="T1560" s="16" t="str">
        <f t="shared" si="424"/>
        <v>Multinational</v>
      </c>
      <c r="U1560" s="16" t="str">
        <f t="shared" si="411"/>
        <v>Multinational</v>
      </c>
      <c r="V1560" s="22" t="str">
        <f>IF(ISNUMBER(MATCH(A1560, {"Gabon","Sudan","Niger","Mali","Burkina Faso","Guinea"}, 0)), "De Facto Countries", "Non-De Facto Countries")</f>
        <v>Non-De Facto Countries</v>
      </c>
      <c r="W1560" s="16" t="str">
        <f t="shared" si="422"/>
        <v>Multi</v>
      </c>
      <c r="X1560" s="16" t="str">
        <f t="shared" si="423"/>
        <v>Finance</v>
      </c>
      <c r="Y1560" s="23"/>
      <c r="AA1560" s="23">
        <f>Table2[[#This Row],[Approved Amount_UA Equivalent]]</f>
        <v>17133066.818960592</v>
      </c>
      <c r="AD1560" s="23">
        <f>SUM(Table2[[#This Row],[Feed Africa ]:[Improve Quality Of Life ]])</f>
        <v>17133066.818960592</v>
      </c>
      <c r="AE1560" s="16" t="b">
        <f>Table2[[#This Row],[Total HI5]]=Table2[[#This Row],[Approved Amount_UA Equivalent]]</f>
        <v>1</v>
      </c>
      <c r="AF1560" s="24">
        <v>11</v>
      </c>
      <c r="AG1560" s="20" t="str">
        <f t="shared" si="412"/>
        <v>Line of Credit</v>
      </c>
      <c r="AH1560" s="24" t="str">
        <f>VLOOKUP(Table2[[#This Row],[SAP Code]],[25]DATA!$A:$G,7,FALSE)</f>
        <v>Line of Credit</v>
      </c>
      <c r="AI1560" s="20" t="str">
        <f t="shared" si="413"/>
        <v>Other Investment</v>
      </c>
      <c r="AJ1560" s="25" t="s">
        <v>106</v>
      </c>
      <c r="AK1560" s="25" t="s">
        <v>107</v>
      </c>
      <c r="AL1560" s="23" t="str" cm="1">
        <f t="array" ref="AL1560">_xlfn.SWITCH(AK1560,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60" s="26">
        <v>2</v>
      </c>
      <c r="AN1560" s="25" t="str">
        <f t="shared" si="421"/>
        <v>Non-Sovereign</v>
      </c>
      <c r="AO1560" s="27">
        <v>0.5</v>
      </c>
      <c r="AP1560" s="23">
        <f>Table2[[#This Row],[Approved Amount_UA Equivalent]]/1000000</f>
        <v>17.133066818960593</v>
      </c>
      <c r="AQ1560" s="19">
        <f t="shared" si="414"/>
        <v>22.801370645345518</v>
      </c>
      <c r="AR1560" s="23" t="str">
        <f t="shared" si="415"/>
        <v>11-20</v>
      </c>
      <c r="AS1560" s="23" t="str">
        <f t="shared" si="416"/>
        <v>1-20</v>
      </c>
      <c r="AT1560" s="23" t="str">
        <f t="shared" si="417"/>
        <v>1-40</v>
      </c>
      <c r="AU1560" s="23" t="str">
        <f t="shared" si="418"/>
        <v>&lt;1-50 Mn</v>
      </c>
      <c r="AV1560" s="23">
        <f>Table2[[#This Row],[Amount]]</f>
        <v>24000000</v>
      </c>
      <c r="AW1560" s="23" t="str">
        <f t="shared" si="419"/>
        <v>Dec 2021</v>
      </c>
      <c r="AX1560" s="28">
        <f>IFERROR(VLOOKUP(Table2[[#This Row],[SAP Code]],[26]_16!A:B,2,FALSE),0)</f>
        <v>0</v>
      </c>
      <c r="AY1560" s="28">
        <f>IFERROR(VLOOKUP(Table2[[#This Row],[SAP Code]],[26]_16!D:E,2,FALSE)/ 1000000, 0)</f>
        <v>0</v>
      </c>
      <c r="AZ1560" s="28">
        <f>IFERROR(VLOOKUP(Table2[[#This Row],[SAP Code]],[26]_16!G:H,2,FALSE)/ 1000000, 0)</f>
        <v>0</v>
      </c>
      <c r="BA1560" s="28">
        <f>IFERROR(VLOOKUP(Table2[[#This Row],[SAP Code]],[26]_16!J:K,2,FALSE)/ 1000000, 0)</f>
        <v>0</v>
      </c>
      <c r="BB1560" s="28">
        <f>IFERROR(VLOOKUP(Table2[[#This Row],[SAP Code]],[26]_16!M:N,2,FALSE)/ 1000000, 0)</f>
        <v>0</v>
      </c>
      <c r="BC1560" s="28">
        <f>IFERROR(VLOOKUP(Table2[[#This Row],[SAP Code]],[26]_16!P:Q,2,FALSE),0)</f>
        <v>0</v>
      </c>
      <c r="BD1560" s="28">
        <f>IFERROR(VLOOKUP(Table2[[#This Row],[SAP Code]],[26]_16!S:T,2,FALSE),0)</f>
        <v>0</v>
      </c>
      <c r="BE1560" s="28">
        <f>IFERROR(VLOOKUP(Table2[[#This Row],[SAP Code]],[26]_16!V:W,2,FALSE)/ 1000000, 0)</f>
        <v>0</v>
      </c>
      <c r="BF1560" s="28">
        <f>IFERROR(VLOOKUP(Table2[[#This Row],[SAP Code]],[26]_16!Y:Z,2,FALSE)/ 1000000, 0)</f>
        <v>0</v>
      </c>
      <c r="BG1560" s="28" t="str">
        <f>IFERROR(VLOOKUP(Table2[[#This Row],[SAP Code]],[26]port!$A:$AD,30,FALSE),"unknown")</f>
        <v>APVD</v>
      </c>
      <c r="BH1560" s="29" t="str">
        <f t="shared" si="420"/>
        <v>Ongoing</v>
      </c>
      <c r="BI1560" s="16"/>
    </row>
    <row r="1561" spans="1:61" ht="17.100000000000001" customHeight="1">
      <c r="A1561" s="16" t="s">
        <v>270</v>
      </c>
      <c r="B1561" s="16" t="s">
        <v>5308</v>
      </c>
      <c r="C1561" s="16" t="s">
        <v>5309</v>
      </c>
      <c r="D1561" s="16" t="s">
        <v>5310</v>
      </c>
      <c r="E1561" s="18">
        <v>44544</v>
      </c>
      <c r="F1561" s="16" t="s">
        <v>274</v>
      </c>
      <c r="G1561" s="16" t="s">
        <v>126</v>
      </c>
      <c r="H1561" s="16" t="s">
        <v>66</v>
      </c>
      <c r="I1561" s="16" t="s">
        <v>123</v>
      </c>
      <c r="J1561" s="16" t="s">
        <v>83</v>
      </c>
      <c r="K1561" s="16" t="s">
        <v>84</v>
      </c>
      <c r="L1561" s="16" t="s">
        <v>85</v>
      </c>
      <c r="M1561" s="19">
        <v>50000000</v>
      </c>
      <c r="N1561" s="19">
        <v>50000000</v>
      </c>
      <c r="O1561" s="20" t="s">
        <v>5311</v>
      </c>
      <c r="P1561" s="21">
        <v>2100150042751</v>
      </c>
      <c r="Q1561" s="20" t="s">
        <v>87</v>
      </c>
      <c r="R1561" s="16" t="str">
        <f t="shared" si="410"/>
        <v>ADF Including TSF</v>
      </c>
      <c r="S1561" s="16" t="str">
        <f t="shared" si="409"/>
        <v>E</v>
      </c>
      <c r="T1561" s="16" t="str">
        <f t="shared" si="424"/>
        <v>ADF Countries</v>
      </c>
      <c r="U1561" s="16" t="str">
        <f t="shared" si="411"/>
        <v>Transition States</v>
      </c>
      <c r="V1561" s="22" t="str">
        <f>IF(ISNUMBER(MATCH(A1561, {"Gabon","Sudan","Niger","Mali","Burkina Faso","Guinea"}, 0)), "De Facto Countries", "Non-De Facto Countries")</f>
        <v>Non-De Facto Countries</v>
      </c>
      <c r="W1561" s="16" t="str">
        <f t="shared" si="422"/>
        <v>Central</v>
      </c>
      <c r="X1561" s="16" t="str">
        <f t="shared" si="423"/>
        <v>WASH Sector</v>
      </c>
      <c r="Y1561" s="23">
        <f>Table2[[#This Row],[Approved Amount_UA Equivalent]]*0.03</f>
        <v>1500000</v>
      </c>
      <c r="Z1561" s="23">
        <f>Table2[[#This Row],[Approved Amount_UA Equivalent]]*0.01</f>
        <v>500000</v>
      </c>
      <c r="AC1561" s="23">
        <f>Table2[[#This Row],[Approved Amount_UA Equivalent]]*0.96</f>
        <v>48000000</v>
      </c>
      <c r="AD1561" s="23">
        <f>SUM(Table2[[#This Row],[Feed Africa ]:[Improve Quality Of Life ]])</f>
        <v>50000000</v>
      </c>
      <c r="AE1561" s="16" t="b">
        <f>Table2[[#This Row],[Total HI5]]=Table2[[#This Row],[Approved Amount_UA Equivalent]]</f>
        <v>1</v>
      </c>
      <c r="AF1561" s="24">
        <v>10</v>
      </c>
      <c r="AG1561" s="20" t="str">
        <f t="shared" si="412"/>
        <v>Investment Project</v>
      </c>
      <c r="AH1561" s="24" t="e">
        <f>VLOOKUP(Table2[[#This Row],[SAP Code]],[25]DATA!$A:$G,7,FALSE)</f>
        <v>#N/A</v>
      </c>
      <c r="AI1561" s="20" t="str">
        <f t="shared" si="413"/>
        <v>Infrastructure</v>
      </c>
      <c r="AJ1561" s="25" t="s">
        <v>89</v>
      </c>
      <c r="AK1561" s="25" t="s">
        <v>126</v>
      </c>
      <c r="AL1561" s="23" t="str" cm="1">
        <f t="array" ref="AL1561">_xlfn.SWITCH(AK1561,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61" s="26">
        <v>1</v>
      </c>
      <c r="AN1561" s="25" t="str">
        <f t="shared" si="421"/>
        <v>Sovereign</v>
      </c>
      <c r="AO1561" s="27">
        <v>1</v>
      </c>
      <c r="AP1561" s="23">
        <f>Table2[[#This Row],[Approved Amount_UA Equivalent]]/1000000</f>
        <v>50</v>
      </c>
      <c r="AQ1561" s="19">
        <f t="shared" si="414"/>
        <v>66.542000000000002</v>
      </c>
      <c r="AR1561" s="23" t="str">
        <f t="shared" si="415"/>
        <v>41-50</v>
      </c>
      <c r="AS1561" s="23" t="str">
        <f t="shared" si="416"/>
        <v>41-60</v>
      </c>
      <c r="AT1561" s="23" t="str">
        <f t="shared" si="417"/>
        <v>41-80</v>
      </c>
      <c r="AU1561" s="23" t="str">
        <f t="shared" si="418"/>
        <v>&lt;1-50 Mn</v>
      </c>
      <c r="AV1561" s="23">
        <f>Table2[[#This Row],[Amount]]</f>
        <v>50000000</v>
      </c>
      <c r="AW1561" s="23" t="str">
        <f t="shared" si="419"/>
        <v>Dec 2021</v>
      </c>
      <c r="AX1561" s="28">
        <f>IFERROR(VLOOKUP(Table2[[#This Row],[SAP Code]],[26]_16!A:B,2,FALSE),0)</f>
        <v>0</v>
      </c>
      <c r="AY1561" s="28">
        <f>IFERROR(VLOOKUP(Table2[[#This Row],[SAP Code]],[26]_16!D:E,2,FALSE)/ 1000000, 0)</f>
        <v>0</v>
      </c>
      <c r="AZ1561" s="28">
        <f>IFERROR(VLOOKUP(Table2[[#This Row],[SAP Code]],[26]_16!G:H,2,FALSE)/ 1000000, 0)</f>
        <v>0</v>
      </c>
      <c r="BA1561" s="28">
        <f>IFERROR(VLOOKUP(Table2[[#This Row],[SAP Code]],[26]_16!J:K,2,FALSE)/ 1000000, 0)</f>
        <v>0</v>
      </c>
      <c r="BB1561" s="28">
        <f>IFERROR(VLOOKUP(Table2[[#This Row],[SAP Code]],[26]_16!M:N,2,FALSE)/ 1000000, 0)</f>
        <v>0</v>
      </c>
      <c r="BC1561" s="28">
        <f>IFERROR(VLOOKUP(Table2[[#This Row],[SAP Code]],[26]_16!P:Q,2,FALSE),0)</f>
        <v>0</v>
      </c>
      <c r="BD1561" s="28">
        <f>IFERROR(VLOOKUP(Table2[[#This Row],[SAP Code]],[26]_16!S:T,2,FALSE),0)</f>
        <v>0</v>
      </c>
      <c r="BE1561" s="28">
        <f>IFERROR(VLOOKUP(Table2[[#This Row],[SAP Code]],[26]_16!V:W,2,FALSE)/ 1000000, 0)</f>
        <v>0</v>
      </c>
      <c r="BF1561" s="28">
        <f>IFERROR(VLOOKUP(Table2[[#This Row],[SAP Code]],[26]_16!Y:Z,2,FALSE)/ 1000000, 0)</f>
        <v>0.27756242999999997</v>
      </c>
      <c r="BG1561" s="28" t="str">
        <f>IFERROR(VLOOKUP(Table2[[#This Row],[SAP Code]],[26]port!$A:$AD,30,FALSE),"unknown")</f>
        <v>APVD</v>
      </c>
      <c r="BH1561" s="29" t="str">
        <f t="shared" si="420"/>
        <v>Ongoing</v>
      </c>
      <c r="BI1561" s="16"/>
    </row>
    <row r="1562" spans="1:61" ht="17.100000000000001" customHeight="1">
      <c r="A1562" s="16" t="s">
        <v>60</v>
      </c>
      <c r="B1562" s="16" t="s">
        <v>5312</v>
      </c>
      <c r="C1562" s="16" t="s">
        <v>5313</v>
      </c>
      <c r="D1562" s="16" t="s">
        <v>5314</v>
      </c>
      <c r="E1562" s="18">
        <v>44544</v>
      </c>
      <c r="F1562" s="16" t="s">
        <v>5315</v>
      </c>
      <c r="G1562" s="16" t="s">
        <v>126</v>
      </c>
      <c r="H1562" s="16" t="s">
        <v>66</v>
      </c>
      <c r="I1562" s="16" t="s">
        <v>123</v>
      </c>
      <c r="J1562" s="16" t="s">
        <v>83</v>
      </c>
      <c r="K1562" s="16" t="s">
        <v>84</v>
      </c>
      <c r="L1562" s="16" t="s">
        <v>85</v>
      </c>
      <c r="M1562" s="19">
        <v>27000000</v>
      </c>
      <c r="N1562" s="19">
        <v>27000000</v>
      </c>
      <c r="O1562" s="20" t="s">
        <v>5316</v>
      </c>
      <c r="P1562" s="21">
        <v>2100150042755</v>
      </c>
      <c r="Q1562" s="20" t="s">
        <v>72</v>
      </c>
      <c r="R1562" s="16" t="str">
        <f t="shared" si="410"/>
        <v>ADF Including TSF</v>
      </c>
      <c r="S1562" s="16" t="str">
        <f t="shared" si="409"/>
        <v>E</v>
      </c>
      <c r="T1562" s="16" t="str">
        <f t="shared" si="424"/>
        <v>Blend Countries</v>
      </c>
      <c r="U1562" s="16" t="str">
        <f t="shared" si="411"/>
        <v>Non-Transition States</v>
      </c>
      <c r="V1562" s="22" t="str">
        <f>IF(ISNUMBER(MATCH(A1562, {"Gabon","Sudan","Niger","Mali","Burkina Faso","Guinea"}, 0)), "De Facto Countries", "Non-De Facto Countries")</f>
        <v>Non-De Facto Countries</v>
      </c>
      <c r="W1562" s="16" t="str">
        <f t="shared" si="422"/>
        <v>Central</v>
      </c>
      <c r="X1562" s="16" t="str">
        <f t="shared" si="423"/>
        <v>WASH Sector</v>
      </c>
      <c r="Y1562" s="23">
        <f>Table2[[#This Row],[Approved Amount_UA Equivalent]]*0.03</f>
        <v>810000</v>
      </c>
      <c r="Z1562" s="23">
        <f>Table2[[#This Row],[Approved Amount_UA Equivalent]]*0.01</f>
        <v>270000</v>
      </c>
      <c r="AC1562" s="23">
        <f>Table2[[#This Row],[Approved Amount_UA Equivalent]]*0.96</f>
        <v>25920000</v>
      </c>
      <c r="AD1562" s="23">
        <f>SUM(Table2[[#This Row],[Feed Africa ]:[Improve Quality Of Life ]])</f>
        <v>27000000</v>
      </c>
      <c r="AE1562" s="16" t="b">
        <f>Table2[[#This Row],[Total HI5]]=Table2[[#This Row],[Approved Amount_UA Equivalent]]</f>
        <v>1</v>
      </c>
      <c r="AF1562" s="24">
        <v>10</v>
      </c>
      <c r="AG1562" s="20" t="str">
        <f t="shared" si="412"/>
        <v>Investment Project</v>
      </c>
      <c r="AH1562" s="24" t="e">
        <f>VLOOKUP(Table2[[#This Row],[SAP Code]],[25]DATA!$A:$G,7,FALSE)</f>
        <v>#N/A</v>
      </c>
      <c r="AI1562" s="20" t="str">
        <f t="shared" si="413"/>
        <v>Infrastructure</v>
      </c>
      <c r="AJ1562" s="25" t="s">
        <v>89</v>
      </c>
      <c r="AK1562" s="25" t="s">
        <v>126</v>
      </c>
      <c r="AL1562" s="23" t="str" cm="1">
        <f t="array" ref="AL1562">_xlfn.SWITCH(AK1562,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62" s="26">
        <v>1</v>
      </c>
      <c r="AN1562" s="25" t="str">
        <f t="shared" si="421"/>
        <v>Sovereign</v>
      </c>
      <c r="AO1562" s="27">
        <v>1</v>
      </c>
      <c r="AP1562" s="23">
        <f>Table2[[#This Row],[Approved Amount_UA Equivalent]]/1000000</f>
        <v>27</v>
      </c>
      <c r="AQ1562" s="19">
        <f t="shared" si="414"/>
        <v>35.932679999999998</v>
      </c>
      <c r="AR1562" s="23" t="str">
        <f t="shared" si="415"/>
        <v>21-30</v>
      </c>
      <c r="AS1562" s="23" t="str">
        <f t="shared" si="416"/>
        <v>21-40</v>
      </c>
      <c r="AT1562" s="23" t="str">
        <f t="shared" si="417"/>
        <v>1-40</v>
      </c>
      <c r="AU1562" s="23" t="str">
        <f t="shared" si="418"/>
        <v>&lt;1-50 Mn</v>
      </c>
      <c r="AV1562" s="23">
        <f>Table2[[#This Row],[Amount]]</f>
        <v>27000000</v>
      </c>
      <c r="AW1562" s="23" t="str">
        <f t="shared" si="419"/>
        <v>Dec 2021</v>
      </c>
      <c r="AX1562" s="28">
        <f>IFERROR(VLOOKUP(Table2[[#This Row],[SAP Code]],[26]_16!A:B,2,FALSE),0)</f>
        <v>0</v>
      </c>
      <c r="AY1562" s="28">
        <f>IFERROR(VLOOKUP(Table2[[#This Row],[SAP Code]],[26]_16!D:E,2,FALSE)/ 1000000, 0)</f>
        <v>0</v>
      </c>
      <c r="AZ1562" s="28">
        <f>IFERROR(VLOOKUP(Table2[[#This Row],[SAP Code]],[26]_16!G:H,2,FALSE)/ 1000000, 0)</f>
        <v>0</v>
      </c>
      <c r="BA1562" s="28">
        <f>IFERROR(VLOOKUP(Table2[[#This Row],[SAP Code]],[26]_16!J:K,2,FALSE)/ 1000000, 0)</f>
        <v>0</v>
      </c>
      <c r="BB1562" s="28">
        <f>IFERROR(VLOOKUP(Table2[[#This Row],[SAP Code]],[26]_16!M:N,2,FALSE)/ 1000000, 0)</f>
        <v>0</v>
      </c>
      <c r="BC1562" s="28">
        <f>IFERROR(VLOOKUP(Table2[[#This Row],[SAP Code]],[26]_16!P:Q,2,FALSE),0)</f>
        <v>0</v>
      </c>
      <c r="BD1562" s="28">
        <f>IFERROR(VLOOKUP(Table2[[#This Row],[SAP Code]],[26]_16!S:T,2,FALSE),0)</f>
        <v>0</v>
      </c>
      <c r="BE1562" s="28">
        <f>IFERROR(VLOOKUP(Table2[[#This Row],[SAP Code]],[26]_16!V:W,2,FALSE)/ 1000000, 0)</f>
        <v>0</v>
      </c>
      <c r="BF1562" s="28">
        <f>IFERROR(VLOOKUP(Table2[[#This Row],[SAP Code]],[26]_16!Y:Z,2,FALSE)/ 1000000, 0)</f>
        <v>0</v>
      </c>
      <c r="BG1562" s="28" t="str">
        <f>IFERROR(VLOOKUP(Table2[[#This Row],[SAP Code]],[26]port!$A:$AD,30,FALSE),"unknown")</f>
        <v>OnGo</v>
      </c>
      <c r="BH1562" s="29" t="str">
        <f t="shared" si="420"/>
        <v>Ongoing</v>
      </c>
      <c r="BI1562" s="16"/>
    </row>
    <row r="1563" spans="1:61" ht="17.100000000000001" customHeight="1">
      <c r="A1563" s="38" t="s">
        <v>189</v>
      </c>
      <c r="B1563" s="16" t="s">
        <v>5317</v>
      </c>
      <c r="C1563" s="16" t="s">
        <v>5318</v>
      </c>
      <c r="D1563" s="16" t="s">
        <v>5319</v>
      </c>
      <c r="E1563" s="18">
        <v>44544</v>
      </c>
      <c r="F1563" s="16" t="s">
        <v>724</v>
      </c>
      <c r="G1563" s="16" t="s">
        <v>140</v>
      </c>
      <c r="H1563" s="37" t="s">
        <v>194</v>
      </c>
      <c r="I1563" s="16" t="s">
        <v>138</v>
      </c>
      <c r="J1563" s="16" t="s">
        <v>179</v>
      </c>
      <c r="K1563" s="16" t="s">
        <v>84</v>
      </c>
      <c r="L1563" s="16" t="s">
        <v>195</v>
      </c>
      <c r="M1563" s="19">
        <v>103950000</v>
      </c>
      <c r="N1563" s="19">
        <v>84322298.563397884</v>
      </c>
      <c r="O1563" s="20" t="s">
        <v>5320</v>
      </c>
      <c r="P1563" s="21">
        <v>2000200005201</v>
      </c>
      <c r="Q1563" s="20" t="s">
        <v>87</v>
      </c>
      <c r="R1563" s="16" t="str">
        <f t="shared" si="410"/>
        <v>ADB Public</v>
      </c>
      <c r="S1563" s="16" t="str">
        <f t="shared" si="409"/>
        <v>D</v>
      </c>
      <c r="T1563" s="16" t="str">
        <f t="shared" si="424"/>
        <v>ADB Countries</v>
      </c>
      <c r="U1563" s="16" t="str">
        <f t="shared" si="411"/>
        <v>Non-Transition States</v>
      </c>
      <c r="V1563" s="22" t="str">
        <f>IF(ISNUMBER(MATCH(A1563, {"Gabon","Sudan","Niger","Mali","Burkina Faso","Guinea"}, 0)), "De Facto Countries", "Non-De Facto Countries")</f>
        <v>Non-De Facto Countries</v>
      </c>
      <c r="W1563" s="16" t="str">
        <f t="shared" si="422"/>
        <v>North</v>
      </c>
      <c r="X1563" s="16" t="str">
        <f t="shared" si="423"/>
        <v>Transport</v>
      </c>
      <c r="Y1563" s="23"/>
      <c r="AB1563" s="23">
        <f>Table2[[#This Row],[Approved Amount_UA Equivalent]]</f>
        <v>84322298.563397884</v>
      </c>
      <c r="AD1563" s="23">
        <f>SUM(Table2[[#This Row],[Feed Africa ]:[Improve Quality Of Life ]])</f>
        <v>84322298.563397884</v>
      </c>
      <c r="AE1563" s="16" t="b">
        <f>Table2[[#This Row],[Total HI5]]=Table2[[#This Row],[Approved Amount_UA Equivalent]]</f>
        <v>1</v>
      </c>
      <c r="AF1563" s="24">
        <v>10</v>
      </c>
      <c r="AG1563" s="20" t="str">
        <f t="shared" si="412"/>
        <v>Investment Project</v>
      </c>
      <c r="AH1563" s="24" t="str">
        <f>VLOOKUP(Table2[[#This Row],[SAP Code]],[25]DATA!$A:$G,7,FALSE)</f>
        <v xml:space="preserve">Investment Lending </v>
      </c>
      <c r="AI1563" s="20" t="str">
        <f t="shared" si="413"/>
        <v>Infrastructure</v>
      </c>
      <c r="AJ1563" s="25" t="s">
        <v>89</v>
      </c>
      <c r="AK1563" s="25" t="s">
        <v>140</v>
      </c>
      <c r="AL1563" s="23" t="str" cm="1">
        <f t="array" ref="AL1563">_xlfn.SWITCH(AK1563,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63" s="26">
        <v>1</v>
      </c>
      <c r="AN1563" s="25" t="str">
        <f t="shared" si="421"/>
        <v>Sovereign</v>
      </c>
      <c r="AO1563" s="27">
        <v>1</v>
      </c>
      <c r="AP1563" s="23">
        <f>Table2[[#This Row],[Approved Amount_UA Equivalent]]/1000000</f>
        <v>84.322298563397879</v>
      </c>
      <c r="AQ1563" s="19">
        <f t="shared" si="414"/>
        <v>112.21948782011243</v>
      </c>
      <c r="AR1563" s="23" t="str">
        <f t="shared" si="415"/>
        <v>81-90</v>
      </c>
      <c r="AS1563" s="23" t="str">
        <f t="shared" si="416"/>
        <v>81-100</v>
      </c>
      <c r="AT1563" s="23" t="str">
        <f t="shared" si="417"/>
        <v>81-120</v>
      </c>
      <c r="AU1563" s="23" t="str">
        <f t="shared" si="418"/>
        <v>50-100 Mn</v>
      </c>
      <c r="AV1563" s="23">
        <f>Table2[[#This Row],[Amount]]</f>
        <v>103950000</v>
      </c>
      <c r="AW1563" s="23" t="str">
        <f t="shared" si="419"/>
        <v>Dec 2021</v>
      </c>
      <c r="AX1563" s="28">
        <f>IFERROR(VLOOKUP(Table2[[#This Row],[SAP Code]],[26]_16!A:B,2,FALSE),0)</f>
        <v>0</v>
      </c>
      <c r="AY1563" s="28">
        <f>IFERROR(VLOOKUP(Table2[[#This Row],[SAP Code]],[26]_16!D:E,2,FALSE)/ 1000000, 0)</f>
        <v>0</v>
      </c>
      <c r="AZ1563" s="28">
        <f>IFERROR(VLOOKUP(Table2[[#This Row],[SAP Code]],[26]_16!G:H,2,FALSE)/ 1000000, 0)</f>
        <v>0</v>
      </c>
      <c r="BA1563" s="28">
        <f>IFERROR(VLOOKUP(Table2[[#This Row],[SAP Code]],[26]_16!J:K,2,FALSE)/ 1000000, 0)</f>
        <v>0</v>
      </c>
      <c r="BB1563" s="28">
        <f>IFERROR(VLOOKUP(Table2[[#This Row],[SAP Code]],[26]_16!M:N,2,FALSE)/ 1000000, 0)</f>
        <v>0</v>
      </c>
      <c r="BC1563" s="28">
        <f>IFERROR(VLOOKUP(Table2[[#This Row],[SAP Code]],[26]_16!P:Q,2,FALSE),0)</f>
        <v>0</v>
      </c>
      <c r="BD1563" s="28">
        <f>IFERROR(VLOOKUP(Table2[[#This Row],[SAP Code]],[26]_16!S:T,2,FALSE),0)</f>
        <v>0</v>
      </c>
      <c r="BE1563" s="28">
        <f>IFERROR(VLOOKUP(Table2[[#This Row],[SAP Code]],[26]_16!V:W,2,FALSE)/ 1000000, 0)</f>
        <v>0</v>
      </c>
      <c r="BF1563" s="28">
        <f>IFERROR(VLOOKUP(Table2[[#This Row],[SAP Code]],[26]_16!Y:Z,2,FALSE)/ 1000000, 0)</f>
        <v>0</v>
      </c>
      <c r="BG1563" s="28" t="str">
        <f>IFERROR(VLOOKUP(Table2[[#This Row],[SAP Code]],[26]port!$A:$AD,30,FALSE),"unknown")</f>
        <v>APVD</v>
      </c>
      <c r="BH1563" s="29" t="str">
        <f t="shared" si="420"/>
        <v>Ongoing</v>
      </c>
      <c r="BI1563" s="16"/>
    </row>
    <row r="1564" spans="1:61" ht="17.100000000000001" customHeight="1">
      <c r="A1564" s="16" t="s">
        <v>141</v>
      </c>
      <c r="B1564" s="16" t="s">
        <v>5321</v>
      </c>
      <c r="C1564" s="16" t="s">
        <v>5322</v>
      </c>
      <c r="D1564" s="16" t="s">
        <v>5323</v>
      </c>
      <c r="E1564" s="18">
        <v>44544</v>
      </c>
      <c r="F1564" s="16" t="s">
        <v>5324</v>
      </c>
      <c r="G1564" s="16" t="s">
        <v>2293</v>
      </c>
      <c r="H1564" s="16" t="s">
        <v>81</v>
      </c>
      <c r="I1564" s="16" t="s">
        <v>437</v>
      </c>
      <c r="J1564" s="16" t="s">
        <v>83</v>
      </c>
      <c r="K1564" s="16" t="s">
        <v>69</v>
      </c>
      <c r="L1564" s="16" t="s">
        <v>85</v>
      </c>
      <c r="M1564" s="19">
        <v>1145197</v>
      </c>
      <c r="N1564" s="19">
        <v>1145197</v>
      </c>
      <c r="O1564" s="20" t="s">
        <v>5325</v>
      </c>
      <c r="P1564" s="21">
        <v>2100155041216</v>
      </c>
      <c r="Q1564" s="20" t="s">
        <v>72</v>
      </c>
      <c r="R1564" s="16" t="str">
        <f t="shared" si="410"/>
        <v>ADF Including TSF</v>
      </c>
      <c r="S1564" s="16" t="str">
        <f t="shared" si="409"/>
        <v>G</v>
      </c>
      <c r="T1564" s="16" t="str">
        <f t="shared" si="424"/>
        <v>Multinational</v>
      </c>
      <c r="U1564" s="16" t="str">
        <f t="shared" si="411"/>
        <v>Multinational</v>
      </c>
      <c r="V1564" s="22" t="str">
        <f>IF(ISNUMBER(MATCH(A1564, {"Gabon","Sudan","Niger","Mali","Burkina Faso","Guinea"}, 0)), "De Facto Countries", "Non-De Facto Countries")</f>
        <v>Non-De Facto Countries</v>
      </c>
      <c r="W1564" s="16" t="str">
        <f t="shared" si="422"/>
        <v>Multi</v>
      </c>
      <c r="X1564" s="16" t="str">
        <f t="shared" si="423"/>
        <v>ICT</v>
      </c>
      <c r="Y1564" s="23"/>
      <c r="AB1564" s="23">
        <f>Table2[[#This Row],[Approved Amount_UA Equivalent]]/2</f>
        <v>572598.5</v>
      </c>
      <c r="AC1564" s="23">
        <f>Table2[[#This Row],[Approved Amount_UA Equivalent]]/2</f>
        <v>572598.5</v>
      </c>
      <c r="AD1564" s="23">
        <f>SUM(Table2[[#This Row],[Feed Africa ]:[Improve Quality Of Life ]])</f>
        <v>1145197</v>
      </c>
      <c r="AE1564" s="16" t="b">
        <f>Table2[[#This Row],[Total HI5]]=Table2[[#This Row],[Approved Amount_UA Equivalent]]</f>
        <v>1</v>
      </c>
      <c r="AF1564" s="24">
        <v>41</v>
      </c>
      <c r="AG1564" s="20" t="str">
        <f t="shared" si="412"/>
        <v>ISP and Investment Project</v>
      </c>
      <c r="AH1564" s="24" t="e">
        <f>VLOOKUP(Table2[[#This Row],[SAP Code]],[25]DATA!$A:$G,7,FALSE)</f>
        <v>#N/A</v>
      </c>
      <c r="AI1564" s="20" t="str">
        <f t="shared" si="413"/>
        <v>Infrastructure</v>
      </c>
      <c r="AJ1564" s="25" t="s">
        <v>89</v>
      </c>
      <c r="AK1564" s="25" t="s">
        <v>2293</v>
      </c>
      <c r="AL1564" s="23" t="str" cm="1">
        <f t="array" ref="AL1564">_xlfn.SWITCH(AK1564,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64" s="26">
        <v>1</v>
      </c>
      <c r="AN1564" s="25" t="str">
        <f t="shared" si="421"/>
        <v>Sovereign</v>
      </c>
      <c r="AO1564" s="27">
        <v>1</v>
      </c>
      <c r="AP1564" s="23">
        <f>Table2[[#This Row],[Approved Amount_UA Equivalent]]/1000000</f>
        <v>1.145197</v>
      </c>
      <c r="AQ1564" s="19">
        <f t="shared" si="414"/>
        <v>1.5240739754800001</v>
      </c>
      <c r="AR1564" s="23" t="str">
        <f t="shared" si="415"/>
        <v>1-10</v>
      </c>
      <c r="AS1564" s="23" t="str">
        <f t="shared" si="416"/>
        <v>1-20</v>
      </c>
      <c r="AT1564" s="23" t="str">
        <f t="shared" si="417"/>
        <v>1-40</v>
      </c>
      <c r="AU1564" s="23" t="str">
        <f t="shared" si="418"/>
        <v>&lt;1-50 Mn</v>
      </c>
      <c r="AV1564" s="23">
        <f>Table2[[#This Row],[Amount]]</f>
        <v>1145197</v>
      </c>
      <c r="AW1564" s="23" t="str">
        <f t="shared" si="419"/>
        <v>Dec 2021</v>
      </c>
      <c r="AX1564" s="28">
        <f>IFERROR(VLOOKUP(Table2[[#This Row],[SAP Code]],[26]_16!A:B,2,FALSE),0)</f>
        <v>0</v>
      </c>
      <c r="AY1564" s="28">
        <f>IFERROR(VLOOKUP(Table2[[#This Row],[SAP Code]],[26]_16!D:E,2,FALSE)/ 1000000, 0)</f>
        <v>0</v>
      </c>
      <c r="AZ1564" s="28">
        <f>IFERROR(VLOOKUP(Table2[[#This Row],[SAP Code]],[26]_16!G:H,2,FALSE)/ 1000000, 0)</f>
        <v>0</v>
      </c>
      <c r="BA1564" s="28">
        <f>IFERROR(VLOOKUP(Table2[[#This Row],[SAP Code]],[26]_16!J:K,2,FALSE)/ 1000000, 0)</f>
        <v>0</v>
      </c>
      <c r="BB1564" s="28">
        <f>IFERROR(VLOOKUP(Table2[[#This Row],[SAP Code]],[26]_16!M:N,2,FALSE)/ 1000000, 0)</f>
        <v>0</v>
      </c>
      <c r="BC1564" s="28">
        <f>IFERROR(VLOOKUP(Table2[[#This Row],[SAP Code]],[26]_16!P:Q,2,FALSE),0)</f>
        <v>0</v>
      </c>
      <c r="BD1564" s="28">
        <f>IFERROR(VLOOKUP(Table2[[#This Row],[SAP Code]],[26]_16!S:T,2,FALSE),0)</f>
        <v>0</v>
      </c>
      <c r="BE1564" s="28">
        <f>IFERROR(VLOOKUP(Table2[[#This Row],[SAP Code]],[26]_16!V:W,2,FALSE)/ 1000000, 0)</f>
        <v>0</v>
      </c>
      <c r="BF1564" s="28">
        <f>IFERROR(VLOOKUP(Table2[[#This Row],[SAP Code]],[26]_16!Y:Z,2,FALSE)/ 1000000, 0)</f>
        <v>6.0702390000000002E-2</v>
      </c>
      <c r="BG1564" s="28" t="str">
        <f>IFERROR(VLOOKUP(Table2[[#This Row],[SAP Code]],[26]port!$A:$AD,30,FALSE),"unknown")</f>
        <v>OnGo</v>
      </c>
      <c r="BH1564" s="29" t="str">
        <f t="shared" si="420"/>
        <v>Ongoing</v>
      </c>
      <c r="BI1564" s="16"/>
    </row>
    <row r="1565" spans="1:61" ht="17.100000000000001" customHeight="1">
      <c r="A1565" s="16" t="s">
        <v>690</v>
      </c>
      <c r="B1565" s="16" t="s">
        <v>5326</v>
      </c>
      <c r="C1565" s="16" t="s">
        <v>5327</v>
      </c>
      <c r="D1565" s="16" t="s">
        <v>5328</v>
      </c>
      <c r="E1565" s="18">
        <v>44545</v>
      </c>
      <c r="F1565" s="16" t="s">
        <v>694</v>
      </c>
      <c r="G1565" s="16" t="s">
        <v>255</v>
      </c>
      <c r="H1565" s="16" t="s">
        <v>132</v>
      </c>
      <c r="I1565" s="16" t="s">
        <v>250</v>
      </c>
      <c r="J1565" s="16" t="s">
        <v>2463</v>
      </c>
      <c r="K1565" s="16" t="s">
        <v>69</v>
      </c>
      <c r="L1565" s="16" t="s">
        <v>85</v>
      </c>
      <c r="M1565" s="19">
        <v>6000000</v>
      </c>
      <c r="N1565" s="19">
        <v>6000000</v>
      </c>
      <c r="O1565" s="20" t="s">
        <v>5329</v>
      </c>
      <c r="P1565" s="21">
        <v>5900155016708</v>
      </c>
      <c r="Q1565" s="20" t="s">
        <v>72</v>
      </c>
      <c r="R1565" s="16" t="str">
        <f t="shared" si="410"/>
        <v>ADF Including TSF</v>
      </c>
      <c r="S1565" s="16" t="str">
        <f t="shared" si="409"/>
        <v>K</v>
      </c>
      <c r="T1565" s="16" t="str">
        <f t="shared" si="424"/>
        <v>ADF Countries</v>
      </c>
      <c r="U1565" s="16" t="str">
        <f t="shared" si="411"/>
        <v>Transition States</v>
      </c>
      <c r="V1565" s="22" t="str">
        <f>IF(ISNUMBER(MATCH(A1565, {"Gabon","Sudan","Niger","Mali","Burkina Faso","Guinea"}, 0)), "De Facto Countries", "Non-De Facto Countries")</f>
        <v>De Facto Countries</v>
      </c>
      <c r="W1565" s="16" t="str">
        <f t="shared" si="422"/>
        <v>West</v>
      </c>
      <c r="X1565" s="16" t="str">
        <f t="shared" si="423"/>
        <v>Multi-Sector</v>
      </c>
      <c r="Y1565" s="23">
        <f>Table2[[#This Row],[Approved Amount_UA Equivalent]]/5</f>
        <v>1200000</v>
      </c>
      <c r="Z1565" s="23">
        <f>Table2[[#This Row],[Approved Amount_UA Equivalent]]/5</f>
        <v>1200000</v>
      </c>
      <c r="AA1565" s="23">
        <f>Table2[[#This Row],[Approved Amount_UA Equivalent]]/5</f>
        <v>1200000</v>
      </c>
      <c r="AB1565" s="23">
        <f>Table2[[#This Row],[Approved Amount_UA Equivalent]]/5</f>
        <v>1200000</v>
      </c>
      <c r="AC1565" s="23">
        <f>Table2[[#This Row],[Approved Amount_UA Equivalent]]/5</f>
        <v>1200000</v>
      </c>
      <c r="AD1565" s="23">
        <f>SUM(Table2[[#This Row],[Feed Africa ]:[Improve Quality Of Life ]])</f>
        <v>6000000</v>
      </c>
      <c r="AE1565" s="16" t="b">
        <f>Table2[[#This Row],[Total HI5]]=Table2[[#This Row],[Approved Amount_UA Equivalent]]</f>
        <v>1</v>
      </c>
      <c r="AF1565" s="24">
        <v>40</v>
      </c>
      <c r="AG1565" s="20" t="str">
        <f t="shared" si="412"/>
        <v>ISP and Investment Project</v>
      </c>
      <c r="AH1565" s="24" t="str">
        <f>VLOOKUP(Table2[[#This Row],[SAP Code]],[25]DATA!$A:$G,7,FALSE)</f>
        <v xml:space="preserve">Investment Lending </v>
      </c>
      <c r="AI1565" s="20" t="str">
        <f t="shared" si="413"/>
        <v>Other Investment</v>
      </c>
      <c r="AJ1565" s="25" t="s">
        <v>254</v>
      </c>
      <c r="AK1565" s="25" t="s">
        <v>255</v>
      </c>
      <c r="AL1565" s="23" t="str" cm="1">
        <f t="array" ref="AL1565">_xlfn.SWITCH(AK1565,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565" s="26">
        <v>1</v>
      </c>
      <c r="AN1565" s="25" t="str">
        <f t="shared" si="421"/>
        <v>Sovereign</v>
      </c>
      <c r="AO1565" s="27">
        <v>1</v>
      </c>
      <c r="AP1565" s="23">
        <f>Table2[[#This Row],[Approved Amount_UA Equivalent]]/1000000</f>
        <v>6</v>
      </c>
      <c r="AQ1565" s="19">
        <f t="shared" si="414"/>
        <v>7.9850399999999997</v>
      </c>
      <c r="AR1565" s="23" t="str">
        <f t="shared" si="415"/>
        <v>1-10</v>
      </c>
      <c r="AS1565" s="23" t="str">
        <f t="shared" si="416"/>
        <v>1-20</v>
      </c>
      <c r="AT1565" s="23" t="str">
        <f t="shared" si="417"/>
        <v>1-40</v>
      </c>
      <c r="AU1565" s="23" t="str">
        <f t="shared" si="418"/>
        <v>&lt;1-50 Mn</v>
      </c>
      <c r="AV1565" s="23">
        <f>Table2[[#This Row],[Amount]]</f>
        <v>6000000</v>
      </c>
      <c r="AW1565" s="23" t="str">
        <f t="shared" si="419"/>
        <v>Dec 2021</v>
      </c>
      <c r="AX1565" s="28">
        <f>IFERROR(VLOOKUP(Table2[[#This Row],[SAP Code]],[26]_16!A:B,2,FALSE),0)</f>
        <v>0</v>
      </c>
      <c r="AY1565" s="28">
        <f>IFERROR(VLOOKUP(Table2[[#This Row],[SAP Code]],[26]_16!D:E,2,FALSE)/ 1000000, 0)</f>
        <v>0</v>
      </c>
      <c r="AZ1565" s="28">
        <f>IFERROR(VLOOKUP(Table2[[#This Row],[SAP Code]],[26]_16!G:H,2,FALSE)/ 1000000, 0)</f>
        <v>0</v>
      </c>
      <c r="BA1565" s="28">
        <f>IFERROR(VLOOKUP(Table2[[#This Row],[SAP Code]],[26]_16!J:K,2,FALSE)/ 1000000, 0)</f>
        <v>0</v>
      </c>
      <c r="BB1565" s="28">
        <f>IFERROR(VLOOKUP(Table2[[#This Row],[SAP Code]],[26]_16!M:N,2,FALSE)/ 1000000, 0)</f>
        <v>0</v>
      </c>
      <c r="BC1565" s="28">
        <f>IFERROR(VLOOKUP(Table2[[#This Row],[SAP Code]],[26]_16!P:Q,2,FALSE),0)</f>
        <v>0</v>
      </c>
      <c r="BD1565" s="28">
        <f>IFERROR(VLOOKUP(Table2[[#This Row],[SAP Code]],[26]_16!S:T,2,FALSE),0)</f>
        <v>0</v>
      </c>
      <c r="BE1565" s="28">
        <f>IFERROR(VLOOKUP(Table2[[#This Row],[SAP Code]],[26]_16!V:W,2,FALSE)/ 1000000, 0)</f>
        <v>0</v>
      </c>
      <c r="BF1565" s="28">
        <f>IFERROR(VLOOKUP(Table2[[#This Row],[SAP Code]],[26]_16!Y:Z,2,FALSE)/ 1000000, 0)</f>
        <v>0</v>
      </c>
      <c r="BG1565" s="28" t="str">
        <f>IFERROR(VLOOKUP(Table2[[#This Row],[SAP Code]],[26]port!$A:$AD,30,FALSE),"unknown")</f>
        <v>APVD</v>
      </c>
      <c r="BH1565" s="29" t="str">
        <f t="shared" si="420"/>
        <v>Ongoing</v>
      </c>
      <c r="BI1565" s="16"/>
    </row>
    <row r="1566" spans="1:61" ht="17.100000000000001" customHeight="1">
      <c r="A1566" s="16" t="s">
        <v>270</v>
      </c>
      <c r="B1566" s="16" t="s">
        <v>5330</v>
      </c>
      <c r="C1566" s="16" t="s">
        <v>5331</v>
      </c>
      <c r="D1566" s="16" t="s">
        <v>5332</v>
      </c>
      <c r="E1566" s="18">
        <v>44547</v>
      </c>
      <c r="F1566" s="16" t="s">
        <v>274</v>
      </c>
      <c r="G1566" s="16" t="s">
        <v>255</v>
      </c>
      <c r="H1566" s="16" t="s">
        <v>66</v>
      </c>
      <c r="I1566" s="16" t="s">
        <v>250</v>
      </c>
      <c r="J1566" s="16" t="s">
        <v>83</v>
      </c>
      <c r="K1566" s="16" t="s">
        <v>69</v>
      </c>
      <c r="L1566" s="16" t="s">
        <v>85</v>
      </c>
      <c r="M1566" s="19">
        <v>20000000</v>
      </c>
      <c r="N1566" s="19">
        <v>20000000</v>
      </c>
      <c r="O1566" s="20" t="s">
        <v>5333</v>
      </c>
      <c r="P1566" s="21">
        <v>2100155041218</v>
      </c>
      <c r="Q1566" s="20" t="s">
        <v>72</v>
      </c>
      <c r="R1566" s="16" t="str">
        <f t="shared" si="410"/>
        <v>ADF Including TSF</v>
      </c>
      <c r="S1566" s="16" t="str">
        <f t="shared" si="409"/>
        <v>K</v>
      </c>
      <c r="T1566" s="16" t="str">
        <f t="shared" si="424"/>
        <v>ADF Countries</v>
      </c>
      <c r="U1566" s="16" t="str">
        <f t="shared" si="411"/>
        <v>Transition States</v>
      </c>
      <c r="V1566" s="22" t="str">
        <f>IF(ISNUMBER(MATCH(A1566, {"Gabon","Sudan","Niger","Mali","Burkina Faso","Guinea"}, 0)), "De Facto Countries", "Non-De Facto Countries")</f>
        <v>Non-De Facto Countries</v>
      </c>
      <c r="W1566" s="16" t="str">
        <f t="shared" si="422"/>
        <v>Central</v>
      </c>
      <c r="X1566" s="16" t="str">
        <f t="shared" si="423"/>
        <v>Multi-Sector</v>
      </c>
      <c r="Y1566" s="23">
        <f>Table2[[#This Row],[Approved Amount_UA Equivalent]]/5</f>
        <v>4000000</v>
      </c>
      <c r="Z1566" s="23">
        <f>Table2[[#This Row],[Approved Amount_UA Equivalent]]/5</f>
        <v>4000000</v>
      </c>
      <c r="AA1566" s="23">
        <f>Table2[[#This Row],[Approved Amount_UA Equivalent]]/5</f>
        <v>4000000</v>
      </c>
      <c r="AB1566" s="23">
        <f>Table2[[#This Row],[Approved Amount_UA Equivalent]]/5</f>
        <v>4000000</v>
      </c>
      <c r="AC1566" s="23">
        <f>Table2[[#This Row],[Approved Amount_UA Equivalent]]/5</f>
        <v>4000000</v>
      </c>
      <c r="AD1566" s="23">
        <f>SUM(Table2[[#This Row],[Feed Africa ]:[Improve Quality Of Life ]])</f>
        <v>20000000</v>
      </c>
      <c r="AE1566" s="16" t="b">
        <f>Table2[[#This Row],[Total HI5]]=Table2[[#This Row],[Approved Amount_UA Equivalent]]</f>
        <v>1</v>
      </c>
      <c r="AF1566" s="24">
        <v>41</v>
      </c>
      <c r="AG1566" s="20" t="str">
        <f t="shared" si="412"/>
        <v>ISP and Investment Project</v>
      </c>
      <c r="AH1566" s="24" t="str">
        <f>VLOOKUP(Table2[[#This Row],[SAP Code]],[25]DATA!$A:$G,7,FALSE)</f>
        <v xml:space="preserve">Investment Lending </v>
      </c>
      <c r="AI1566" s="20" t="str">
        <f t="shared" si="413"/>
        <v>Other Investment</v>
      </c>
      <c r="AJ1566" s="25" t="s">
        <v>254</v>
      </c>
      <c r="AK1566" s="25" t="s">
        <v>255</v>
      </c>
      <c r="AL1566" s="23" t="str" cm="1">
        <f t="array" ref="AL1566">_xlfn.SWITCH(AK1566,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566" s="26">
        <v>1</v>
      </c>
      <c r="AN1566" s="25" t="str">
        <f t="shared" si="421"/>
        <v>Sovereign</v>
      </c>
      <c r="AO1566" s="27">
        <v>1</v>
      </c>
      <c r="AP1566" s="23">
        <f>Table2[[#This Row],[Approved Amount_UA Equivalent]]/1000000</f>
        <v>20</v>
      </c>
      <c r="AQ1566" s="19">
        <f t="shared" si="414"/>
        <v>26.616800000000001</v>
      </c>
      <c r="AR1566" s="23" t="str">
        <f t="shared" si="415"/>
        <v>11-20</v>
      </c>
      <c r="AS1566" s="23" t="str">
        <f t="shared" si="416"/>
        <v>1-20</v>
      </c>
      <c r="AT1566" s="23" t="str">
        <f t="shared" si="417"/>
        <v>1-40</v>
      </c>
      <c r="AU1566" s="23" t="str">
        <f t="shared" si="418"/>
        <v>&lt;1-50 Mn</v>
      </c>
      <c r="AV1566" s="23">
        <f>Table2[[#This Row],[Amount]]</f>
        <v>20000000</v>
      </c>
      <c r="AW1566" s="23" t="str">
        <f t="shared" si="419"/>
        <v>Dec 2021</v>
      </c>
      <c r="AX1566" s="28">
        <f>IFERROR(VLOOKUP(Table2[[#This Row],[SAP Code]],[26]_16!A:B,2,FALSE),0)</f>
        <v>0</v>
      </c>
      <c r="AY1566" s="28">
        <f>IFERROR(VLOOKUP(Table2[[#This Row],[SAP Code]],[26]_16!D:E,2,FALSE)/ 1000000, 0)</f>
        <v>0</v>
      </c>
      <c r="AZ1566" s="28">
        <f>IFERROR(VLOOKUP(Table2[[#This Row],[SAP Code]],[26]_16!G:H,2,FALSE)/ 1000000, 0)</f>
        <v>0</v>
      </c>
      <c r="BA1566" s="28">
        <f>IFERROR(VLOOKUP(Table2[[#This Row],[SAP Code]],[26]_16!J:K,2,FALSE)/ 1000000, 0)</f>
        <v>0</v>
      </c>
      <c r="BB1566" s="28">
        <f>IFERROR(VLOOKUP(Table2[[#This Row],[SAP Code]],[26]_16!M:N,2,FALSE)/ 1000000, 0)</f>
        <v>0</v>
      </c>
      <c r="BC1566" s="28">
        <f>IFERROR(VLOOKUP(Table2[[#This Row],[SAP Code]],[26]_16!P:Q,2,FALSE),0)</f>
        <v>0</v>
      </c>
      <c r="BD1566" s="28">
        <f>IFERROR(VLOOKUP(Table2[[#This Row],[SAP Code]],[26]_16!S:T,2,FALSE),0)</f>
        <v>0</v>
      </c>
      <c r="BE1566" s="28">
        <f>IFERROR(VLOOKUP(Table2[[#This Row],[SAP Code]],[26]_16!V:W,2,FALSE)/ 1000000, 0)</f>
        <v>1.0226093000000001</v>
      </c>
      <c r="BF1566" s="28">
        <f>IFERROR(VLOOKUP(Table2[[#This Row],[SAP Code]],[26]_16!Y:Z,2,FALSE)/ 1000000, 0)</f>
        <v>7.0652030000000005E-2</v>
      </c>
      <c r="BG1566" s="28" t="str">
        <f>IFERROR(VLOOKUP(Table2[[#This Row],[SAP Code]],[26]port!$A:$AD,30,FALSE),"unknown")</f>
        <v>OnGo</v>
      </c>
      <c r="BH1566" s="29" t="str">
        <f t="shared" si="420"/>
        <v>Ongoing</v>
      </c>
      <c r="BI1566" s="16"/>
    </row>
    <row r="1567" spans="1:61" ht="17.100000000000001" customHeight="1">
      <c r="A1567" s="16" t="s">
        <v>417</v>
      </c>
      <c r="B1567" s="16" t="s">
        <v>5334</v>
      </c>
      <c r="C1567" s="16" t="s">
        <v>5335</v>
      </c>
      <c r="D1567" s="16" t="s">
        <v>5336</v>
      </c>
      <c r="E1567" s="18">
        <v>44547</v>
      </c>
      <c r="F1567" s="16" t="s">
        <v>1023</v>
      </c>
      <c r="G1567" s="16" t="s">
        <v>126</v>
      </c>
      <c r="H1567" s="37" t="s">
        <v>194</v>
      </c>
      <c r="I1567" s="16" t="s">
        <v>123</v>
      </c>
      <c r="J1567" s="16" t="s">
        <v>179</v>
      </c>
      <c r="K1567" s="16" t="s">
        <v>84</v>
      </c>
      <c r="L1567" s="16" t="s">
        <v>195</v>
      </c>
      <c r="M1567" s="19">
        <v>70000000</v>
      </c>
      <c r="N1567" s="19">
        <v>56782692.635284767</v>
      </c>
      <c r="O1567" s="20" t="s">
        <v>5337</v>
      </c>
      <c r="P1567" s="21">
        <v>2000200005205</v>
      </c>
      <c r="Q1567" s="20" t="s">
        <v>87</v>
      </c>
      <c r="R1567" s="16" t="str">
        <f t="shared" si="410"/>
        <v>ADB Public</v>
      </c>
      <c r="S1567" s="16" t="str">
        <f t="shared" si="409"/>
        <v>E</v>
      </c>
      <c r="T1567" s="16" t="str">
        <f t="shared" si="424"/>
        <v>ADB Countries</v>
      </c>
      <c r="U1567" s="16" t="str">
        <f t="shared" si="411"/>
        <v>Non-Transition States</v>
      </c>
      <c r="V1567" s="22" t="str">
        <f>IF(ISNUMBER(MATCH(A1567, {"Gabon","Sudan","Niger","Mali","Burkina Faso","Guinea"}, 0)), "De Facto Countries", "Non-De Facto Countries")</f>
        <v>Non-De Facto Countries</v>
      </c>
      <c r="W1567" s="16" t="str">
        <f t="shared" si="422"/>
        <v>North</v>
      </c>
      <c r="X1567" s="16" t="str">
        <f t="shared" si="423"/>
        <v>WASH Sector</v>
      </c>
      <c r="Y1567" s="23">
        <f>Table2[[#This Row],[Approved Amount_UA Equivalent]]*0.03</f>
        <v>1703480.779058543</v>
      </c>
      <c r="Z1567" s="23">
        <f>Table2[[#This Row],[Approved Amount_UA Equivalent]]*0.01</f>
        <v>567826.92635284772</v>
      </c>
      <c r="AC1567" s="23">
        <f>Table2[[#This Row],[Approved Amount_UA Equivalent]]*0.96</f>
        <v>54511384.929873377</v>
      </c>
      <c r="AD1567" s="23">
        <f>SUM(Table2[[#This Row],[Feed Africa ]:[Improve Quality Of Life ]])</f>
        <v>56782692.635284767</v>
      </c>
      <c r="AE1567" s="16" t="b">
        <f>Table2[[#This Row],[Total HI5]]=Table2[[#This Row],[Approved Amount_UA Equivalent]]</f>
        <v>1</v>
      </c>
      <c r="AF1567" s="24">
        <v>10</v>
      </c>
      <c r="AG1567" s="20" t="str">
        <f t="shared" si="412"/>
        <v>Investment Project</v>
      </c>
      <c r="AH1567" s="24" t="e">
        <f>VLOOKUP(Table2[[#This Row],[SAP Code]],[25]DATA!$A:$G,7,FALSE)</f>
        <v>#N/A</v>
      </c>
      <c r="AI1567" s="20" t="str">
        <f t="shared" si="413"/>
        <v>Infrastructure</v>
      </c>
      <c r="AJ1567" s="25" t="s">
        <v>89</v>
      </c>
      <c r="AK1567" s="25" t="s">
        <v>126</v>
      </c>
      <c r="AL1567" s="23" t="str" cm="1">
        <f t="array" ref="AL1567">_xlfn.SWITCH(AK1567,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67" s="26">
        <v>1</v>
      </c>
      <c r="AN1567" s="25" t="str">
        <f t="shared" si="421"/>
        <v>Sovereign</v>
      </c>
      <c r="AO1567" s="27">
        <v>1</v>
      </c>
      <c r="AP1567" s="23">
        <f>Table2[[#This Row],[Approved Amount_UA Equivalent]]/1000000</f>
        <v>56.782692635284768</v>
      </c>
      <c r="AQ1567" s="19">
        <f t="shared" si="414"/>
        <v>75.568678666742386</v>
      </c>
      <c r="AR1567" s="23" t="str">
        <f t="shared" si="415"/>
        <v>51-60</v>
      </c>
      <c r="AS1567" s="23" t="str">
        <f t="shared" si="416"/>
        <v>41-60</v>
      </c>
      <c r="AT1567" s="23" t="str">
        <f t="shared" si="417"/>
        <v>41-80</v>
      </c>
      <c r="AU1567" s="23" t="str">
        <f t="shared" si="418"/>
        <v>50-100 Mn</v>
      </c>
      <c r="AV1567" s="23">
        <f>Table2[[#This Row],[Amount]]</f>
        <v>70000000</v>
      </c>
      <c r="AW1567" s="23" t="str">
        <f t="shared" si="419"/>
        <v>Dec 2021</v>
      </c>
      <c r="AX1567" s="28">
        <f>IFERROR(VLOOKUP(Table2[[#This Row],[SAP Code]],[26]_16!A:B,2,FALSE),0)</f>
        <v>0</v>
      </c>
      <c r="AY1567" s="28">
        <f>IFERROR(VLOOKUP(Table2[[#This Row],[SAP Code]],[26]_16!D:E,2,FALSE)/ 1000000, 0)</f>
        <v>0</v>
      </c>
      <c r="AZ1567" s="28">
        <f>IFERROR(VLOOKUP(Table2[[#This Row],[SAP Code]],[26]_16!G:H,2,FALSE)/ 1000000, 0)</f>
        <v>0</v>
      </c>
      <c r="BA1567" s="28">
        <f>IFERROR(VLOOKUP(Table2[[#This Row],[SAP Code]],[26]_16!J:K,2,FALSE)/ 1000000, 0)</f>
        <v>0</v>
      </c>
      <c r="BB1567" s="28">
        <f>IFERROR(VLOOKUP(Table2[[#This Row],[SAP Code]],[26]_16!M:N,2,FALSE)/ 1000000, 0)</f>
        <v>0</v>
      </c>
      <c r="BC1567" s="28">
        <f>IFERROR(VLOOKUP(Table2[[#This Row],[SAP Code]],[26]_16!P:Q,2,FALSE),0)</f>
        <v>0</v>
      </c>
      <c r="BD1567" s="28">
        <f>IFERROR(VLOOKUP(Table2[[#This Row],[SAP Code]],[26]_16!S:T,2,FALSE),0)</f>
        <v>0</v>
      </c>
      <c r="BE1567" s="28">
        <f>IFERROR(VLOOKUP(Table2[[#This Row],[SAP Code]],[26]_16!V:W,2,FALSE)/ 1000000, 0)</f>
        <v>0</v>
      </c>
      <c r="BF1567" s="28">
        <f>IFERROR(VLOOKUP(Table2[[#This Row],[SAP Code]],[26]_16!Y:Z,2,FALSE)/ 1000000, 0)</f>
        <v>0</v>
      </c>
      <c r="BG1567" s="28" t="str">
        <f>IFERROR(VLOOKUP(Table2[[#This Row],[SAP Code]],[26]port!$A:$AD,30,FALSE),"unknown")</f>
        <v>APVD</v>
      </c>
      <c r="BH1567" s="29" t="str">
        <f t="shared" si="420"/>
        <v>Ongoing</v>
      </c>
      <c r="BI1567" s="16"/>
    </row>
    <row r="1568" spans="1:61" ht="17.100000000000001" customHeight="1">
      <c r="A1568" s="16" t="s">
        <v>164</v>
      </c>
      <c r="B1568" s="16" t="s">
        <v>5338</v>
      </c>
      <c r="C1568" s="16" t="s">
        <v>5339</v>
      </c>
      <c r="D1568" s="16" t="s">
        <v>5340</v>
      </c>
      <c r="E1568" s="18">
        <v>44547</v>
      </c>
      <c r="F1568" s="16" t="s">
        <v>787</v>
      </c>
      <c r="G1568" s="16" t="s">
        <v>2220</v>
      </c>
      <c r="H1568" s="16" t="s">
        <v>101</v>
      </c>
      <c r="I1568" s="16" t="s">
        <v>155</v>
      </c>
      <c r="J1568" s="16" t="s">
        <v>83</v>
      </c>
      <c r="K1568" s="16" t="s">
        <v>69</v>
      </c>
      <c r="L1568" s="16" t="s">
        <v>85</v>
      </c>
      <c r="M1568" s="19">
        <v>15000000</v>
      </c>
      <c r="N1568" s="19">
        <v>15000000</v>
      </c>
      <c r="O1568" s="20" t="s">
        <v>5341</v>
      </c>
      <c r="P1568" s="21">
        <v>2100155041220</v>
      </c>
      <c r="Q1568" s="20" t="s">
        <v>72</v>
      </c>
      <c r="R1568" s="16" t="str">
        <f t="shared" si="410"/>
        <v>ADF Including TSF</v>
      </c>
      <c r="S1568" s="16" t="str">
        <f t="shared" si="409"/>
        <v>A</v>
      </c>
      <c r="T1568" s="16" t="str">
        <f t="shared" si="424"/>
        <v>ADF Countries</v>
      </c>
      <c r="U1568" s="16" t="str">
        <f t="shared" si="411"/>
        <v>Transition States</v>
      </c>
      <c r="V1568" s="22" t="str">
        <f>IF(ISNUMBER(MATCH(A1568, {"Gabon","Sudan","Niger","Mali","Burkina Faso","Guinea"}, 0)), "De Facto Countries", "Non-De Facto Countries")</f>
        <v>Non-De Facto Countries</v>
      </c>
      <c r="W1568" s="16" t="str">
        <f t="shared" si="422"/>
        <v>South</v>
      </c>
      <c r="X1568" s="16" t="str">
        <f t="shared" si="423"/>
        <v>Agriculture</v>
      </c>
      <c r="Y1568" s="23">
        <f>Table2[[#This Row],[Approved Amount_UA Equivalent]]</f>
        <v>15000000</v>
      </c>
      <c r="AD1568" s="23">
        <f>SUM(Table2[[#This Row],[Feed Africa ]:[Improve Quality Of Life ]])</f>
        <v>15000000</v>
      </c>
      <c r="AE1568" s="16" t="b">
        <f>Table2[[#This Row],[Total HI5]]=Table2[[#This Row],[Approved Amount_UA Equivalent]]</f>
        <v>1</v>
      </c>
      <c r="AF1568" s="24">
        <v>41</v>
      </c>
      <c r="AG1568" s="20" t="str">
        <f t="shared" si="412"/>
        <v>ISP and Investment Project</v>
      </c>
      <c r="AH1568" s="24" t="e">
        <f>VLOOKUP(Table2[[#This Row],[SAP Code]],[25]DATA!$A:$G,7,FALSE)</f>
        <v>#N/A</v>
      </c>
      <c r="AI1568" s="20" t="str">
        <f t="shared" si="413"/>
        <v>Infrastructure</v>
      </c>
      <c r="AJ1568" s="25" t="s">
        <v>157</v>
      </c>
      <c r="AK1568" s="25" t="s">
        <v>2220</v>
      </c>
      <c r="AL1568" s="23" t="str" cm="1">
        <f t="array" ref="AL1568">_xlfn.SWITCH(AK1568,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68" s="26">
        <v>1</v>
      </c>
      <c r="AN1568" s="25" t="str">
        <f t="shared" si="421"/>
        <v>Sovereign</v>
      </c>
      <c r="AO1568" s="27">
        <v>0.5</v>
      </c>
      <c r="AP1568" s="23">
        <f>Table2[[#This Row],[Approved Amount_UA Equivalent]]/1000000</f>
        <v>15</v>
      </c>
      <c r="AQ1568" s="19">
        <f t="shared" si="414"/>
        <v>19.962599999999998</v>
      </c>
      <c r="AR1568" s="23" t="str">
        <f t="shared" si="415"/>
        <v>11-20</v>
      </c>
      <c r="AS1568" s="23" t="str">
        <f t="shared" si="416"/>
        <v>1-20</v>
      </c>
      <c r="AT1568" s="23" t="str">
        <f t="shared" si="417"/>
        <v>1-40</v>
      </c>
      <c r="AU1568" s="23" t="str">
        <f t="shared" si="418"/>
        <v>&lt;1-50 Mn</v>
      </c>
      <c r="AV1568" s="23">
        <f>Table2[[#This Row],[Amount]]</f>
        <v>15000000</v>
      </c>
      <c r="AW1568" s="23" t="str">
        <f t="shared" si="419"/>
        <v>Dec 2021</v>
      </c>
      <c r="AX1568" s="28">
        <f>IFERROR(VLOOKUP(Table2[[#This Row],[SAP Code]],[26]_16!A:B,2,FALSE),0)</f>
        <v>0</v>
      </c>
      <c r="AY1568" s="28">
        <f>IFERROR(VLOOKUP(Table2[[#This Row],[SAP Code]],[26]_16!D:E,2,FALSE)/ 1000000, 0)</f>
        <v>0</v>
      </c>
      <c r="AZ1568" s="28">
        <f>IFERROR(VLOOKUP(Table2[[#This Row],[SAP Code]],[26]_16!G:H,2,FALSE)/ 1000000, 0)</f>
        <v>0</v>
      </c>
      <c r="BA1568" s="28">
        <f>IFERROR(VLOOKUP(Table2[[#This Row],[SAP Code]],[26]_16!J:K,2,FALSE)/ 1000000, 0)</f>
        <v>0</v>
      </c>
      <c r="BB1568" s="28">
        <f>IFERROR(VLOOKUP(Table2[[#This Row],[SAP Code]],[26]_16!M:N,2,FALSE)/ 1000000, 0)</f>
        <v>0</v>
      </c>
      <c r="BC1568" s="28">
        <f>IFERROR(VLOOKUP(Table2[[#This Row],[SAP Code]],[26]_16!P:Q,2,FALSE),0)</f>
        <v>0</v>
      </c>
      <c r="BD1568" s="28">
        <f>IFERROR(VLOOKUP(Table2[[#This Row],[SAP Code]],[26]_16!S:T,2,FALSE),0)</f>
        <v>0</v>
      </c>
      <c r="BE1568" s="28">
        <f>IFERROR(VLOOKUP(Table2[[#This Row],[SAP Code]],[26]_16!V:W,2,FALSE)/ 1000000, 0)</f>
        <v>0.40987553999999998</v>
      </c>
      <c r="BF1568" s="28">
        <f>IFERROR(VLOOKUP(Table2[[#This Row],[SAP Code]],[26]_16!Y:Z,2,FALSE)/ 1000000, 0)</f>
        <v>1.1719124800000003</v>
      </c>
      <c r="BG1568" s="28" t="str">
        <f>IFERROR(VLOOKUP(Table2[[#This Row],[SAP Code]],[26]port!$A:$AD,30,FALSE),"unknown")</f>
        <v>OnGo</v>
      </c>
      <c r="BH1568" s="29" t="str">
        <f t="shared" si="420"/>
        <v>Ongoing</v>
      </c>
      <c r="BI1568" s="16"/>
    </row>
    <row r="1569" spans="1:61" ht="17.100000000000001" customHeight="1">
      <c r="A1569" s="16" t="s">
        <v>164</v>
      </c>
      <c r="B1569" s="16" t="s">
        <v>5338</v>
      </c>
      <c r="C1569" s="16" t="s">
        <v>5342</v>
      </c>
      <c r="D1569" s="16" t="s">
        <v>5340</v>
      </c>
      <c r="E1569" s="18">
        <v>44547</v>
      </c>
      <c r="F1569" s="16" t="s">
        <v>787</v>
      </c>
      <c r="G1569" s="16" t="s">
        <v>2220</v>
      </c>
      <c r="H1569" s="16" t="s">
        <v>101</v>
      </c>
      <c r="I1569" s="16" t="s">
        <v>155</v>
      </c>
      <c r="J1569" s="16" t="s">
        <v>2463</v>
      </c>
      <c r="K1569" s="16" t="s">
        <v>69</v>
      </c>
      <c r="L1569" s="16" t="s">
        <v>85</v>
      </c>
      <c r="M1569" s="19">
        <v>15000000</v>
      </c>
      <c r="N1569" s="19">
        <v>15000000</v>
      </c>
      <c r="O1569" s="20" t="s">
        <v>5341</v>
      </c>
      <c r="P1569" s="21">
        <v>5900155016752</v>
      </c>
      <c r="Q1569" s="20" t="s">
        <v>72</v>
      </c>
      <c r="R1569" s="16" t="str">
        <f t="shared" si="410"/>
        <v>ADF Including TSF</v>
      </c>
      <c r="S1569" s="16" t="str">
        <f t="shared" si="409"/>
        <v>A</v>
      </c>
      <c r="T1569" s="16" t="str">
        <f t="shared" si="424"/>
        <v>ADF Countries</v>
      </c>
      <c r="U1569" s="16" t="str">
        <f t="shared" si="411"/>
        <v>Transition States</v>
      </c>
      <c r="V1569" s="22" t="str">
        <f>IF(ISNUMBER(MATCH(A1569, {"Gabon","Sudan","Niger","Mali","Burkina Faso","Guinea"}, 0)), "De Facto Countries", "Non-De Facto Countries")</f>
        <v>Non-De Facto Countries</v>
      </c>
      <c r="W1569" s="16" t="str">
        <f t="shared" si="422"/>
        <v>South</v>
      </c>
      <c r="X1569" s="16" t="str">
        <f t="shared" si="423"/>
        <v>Agriculture</v>
      </c>
      <c r="Y1569" s="23">
        <f>Table2[[#This Row],[Approved Amount_UA Equivalent]]</f>
        <v>15000000</v>
      </c>
      <c r="AD1569" s="23">
        <f>SUM(Table2[[#This Row],[Feed Africa ]:[Improve Quality Of Life ]])</f>
        <v>15000000</v>
      </c>
      <c r="AE1569" s="16" t="b">
        <f>Table2[[#This Row],[Total HI5]]=Table2[[#This Row],[Approved Amount_UA Equivalent]]</f>
        <v>1</v>
      </c>
      <c r="AF1569" s="24">
        <v>41</v>
      </c>
      <c r="AG1569" s="20" t="str">
        <f t="shared" si="412"/>
        <v>ISP and Investment Project</v>
      </c>
      <c r="AH1569" s="24" t="e">
        <f>VLOOKUP(Table2[[#This Row],[SAP Code]],[25]DATA!$A:$G,7,FALSE)</f>
        <v>#N/A</v>
      </c>
      <c r="AI1569" s="20" t="str">
        <f t="shared" si="413"/>
        <v>Infrastructure</v>
      </c>
      <c r="AJ1569" s="25" t="s">
        <v>157</v>
      </c>
      <c r="AK1569" s="25" t="s">
        <v>2220</v>
      </c>
      <c r="AL1569" s="23" t="str" cm="1">
        <f t="array" ref="AL1569">_xlfn.SWITCH(AK1569,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69" s="26">
        <v>1</v>
      </c>
      <c r="AN1569" s="25" t="str">
        <f t="shared" si="421"/>
        <v>Sovereign</v>
      </c>
      <c r="AO1569" s="27">
        <v>0.5</v>
      </c>
      <c r="AP1569" s="23">
        <f>Table2[[#This Row],[Approved Amount_UA Equivalent]]/1000000</f>
        <v>15</v>
      </c>
      <c r="AQ1569" s="19">
        <f t="shared" si="414"/>
        <v>19.962599999999998</v>
      </c>
      <c r="AR1569" s="23" t="str">
        <f t="shared" si="415"/>
        <v>11-20</v>
      </c>
      <c r="AS1569" s="23" t="str">
        <f t="shared" si="416"/>
        <v>1-20</v>
      </c>
      <c r="AT1569" s="23" t="str">
        <f t="shared" si="417"/>
        <v>1-40</v>
      </c>
      <c r="AU1569" s="23" t="str">
        <f t="shared" si="418"/>
        <v>&lt;1-50 Mn</v>
      </c>
      <c r="AV1569" s="23">
        <f>Table2[[#This Row],[Amount]]</f>
        <v>15000000</v>
      </c>
      <c r="AW1569" s="23" t="str">
        <f t="shared" si="419"/>
        <v>Dec 2021</v>
      </c>
      <c r="AX1569" s="28">
        <f>IFERROR(VLOOKUP(Table2[[#This Row],[SAP Code]],[26]_16!A:B,2,FALSE),0)</f>
        <v>0</v>
      </c>
      <c r="AY1569" s="28">
        <f>IFERROR(VLOOKUP(Table2[[#This Row],[SAP Code]],[26]_16!D:E,2,FALSE)/ 1000000, 0)</f>
        <v>0</v>
      </c>
      <c r="AZ1569" s="28">
        <f>IFERROR(VLOOKUP(Table2[[#This Row],[SAP Code]],[26]_16!G:H,2,FALSE)/ 1000000, 0)</f>
        <v>0</v>
      </c>
      <c r="BA1569" s="28">
        <f>IFERROR(VLOOKUP(Table2[[#This Row],[SAP Code]],[26]_16!J:K,2,FALSE)/ 1000000, 0)</f>
        <v>0</v>
      </c>
      <c r="BB1569" s="28">
        <f>IFERROR(VLOOKUP(Table2[[#This Row],[SAP Code]],[26]_16!M:N,2,FALSE)/ 1000000, 0)</f>
        <v>0</v>
      </c>
      <c r="BC1569" s="28">
        <f>IFERROR(VLOOKUP(Table2[[#This Row],[SAP Code]],[26]_16!P:Q,2,FALSE),0)</f>
        <v>0</v>
      </c>
      <c r="BD1569" s="28">
        <f>IFERROR(VLOOKUP(Table2[[#This Row],[SAP Code]],[26]_16!S:T,2,FALSE),0)</f>
        <v>0</v>
      </c>
      <c r="BE1569" s="28">
        <f>IFERROR(VLOOKUP(Table2[[#This Row],[SAP Code]],[26]_16!V:W,2,FALSE)/ 1000000, 0)</f>
        <v>0.40987553999999998</v>
      </c>
      <c r="BF1569" s="28">
        <f>IFERROR(VLOOKUP(Table2[[#This Row],[SAP Code]],[26]_16!Y:Z,2,FALSE)/ 1000000, 0)</f>
        <v>1.1719124800000003</v>
      </c>
      <c r="BG1569" s="28" t="str">
        <f>IFERROR(VLOOKUP(Table2[[#This Row],[SAP Code]],[26]port!$A:$AD,30,FALSE),"unknown")</f>
        <v>OnGo</v>
      </c>
      <c r="BH1569" s="29" t="str">
        <f t="shared" si="420"/>
        <v>Ongoing</v>
      </c>
      <c r="BI1569" s="16"/>
    </row>
    <row r="1570" spans="1:61" ht="17.100000000000001" customHeight="1">
      <c r="A1570" s="16" t="s">
        <v>150</v>
      </c>
      <c r="B1570" s="16" t="s">
        <v>5343</v>
      </c>
      <c r="C1570" s="16" t="s">
        <v>5344</v>
      </c>
      <c r="D1570" s="16" t="s">
        <v>5345</v>
      </c>
      <c r="E1570" s="18">
        <v>44547</v>
      </c>
      <c r="F1570" s="16" t="s">
        <v>154</v>
      </c>
      <c r="G1570" s="16" t="s">
        <v>140</v>
      </c>
      <c r="H1570" s="16" t="s">
        <v>132</v>
      </c>
      <c r="I1570" s="16" t="s">
        <v>138</v>
      </c>
      <c r="J1570" s="16" t="s">
        <v>179</v>
      </c>
      <c r="K1570" s="16" t="s">
        <v>84</v>
      </c>
      <c r="L1570" s="16" t="s">
        <v>195</v>
      </c>
      <c r="M1570" s="19">
        <v>117620000</v>
      </c>
      <c r="N1570" s="19">
        <v>95411147.25374563</v>
      </c>
      <c r="O1570" s="20" t="s">
        <v>5346</v>
      </c>
      <c r="P1570" s="21">
        <v>2000200005206</v>
      </c>
      <c r="Q1570" s="20" t="s">
        <v>87</v>
      </c>
      <c r="R1570" s="16" t="str">
        <f t="shared" si="410"/>
        <v>ADB Public</v>
      </c>
      <c r="S1570" s="16" t="str">
        <f t="shared" si="409"/>
        <v>D</v>
      </c>
      <c r="T1570" s="16" t="str">
        <f t="shared" si="424"/>
        <v>Blend Countries</v>
      </c>
      <c r="U1570" s="16" t="str">
        <f t="shared" si="411"/>
        <v>Non-Transition States</v>
      </c>
      <c r="V1570" s="22" t="str">
        <f>IF(ISNUMBER(MATCH(A1570, {"Gabon","Sudan","Niger","Mali","Burkina Faso","Guinea"}, 0)), "De Facto Countries", "Non-De Facto Countries")</f>
        <v>Non-De Facto Countries</v>
      </c>
      <c r="W1570" s="16" t="str">
        <f t="shared" si="422"/>
        <v>West</v>
      </c>
      <c r="X1570" s="16" t="str">
        <f t="shared" si="423"/>
        <v>Transport</v>
      </c>
      <c r="Y1570" s="23"/>
      <c r="AB1570" s="23">
        <f>Table2[[#This Row],[Approved Amount_UA Equivalent]]</f>
        <v>95411147.25374563</v>
      </c>
      <c r="AD1570" s="23">
        <f>SUM(Table2[[#This Row],[Feed Africa ]:[Improve Quality Of Life ]])</f>
        <v>95411147.25374563</v>
      </c>
      <c r="AE1570" s="16" t="b">
        <f>Table2[[#This Row],[Total HI5]]=Table2[[#This Row],[Approved Amount_UA Equivalent]]</f>
        <v>1</v>
      </c>
      <c r="AF1570" s="24">
        <v>10</v>
      </c>
      <c r="AG1570" s="20" t="str">
        <f t="shared" si="412"/>
        <v>Investment Project</v>
      </c>
      <c r="AH1570" s="24" t="e">
        <f>VLOOKUP(Table2[[#This Row],[SAP Code]],[25]DATA!$A:$G,7,FALSE)</f>
        <v>#N/A</v>
      </c>
      <c r="AI1570" s="20" t="str">
        <f t="shared" si="413"/>
        <v>Infrastructure</v>
      </c>
      <c r="AJ1570" s="25" t="s">
        <v>89</v>
      </c>
      <c r="AK1570" s="25" t="s">
        <v>140</v>
      </c>
      <c r="AL1570" s="23" t="str" cm="1">
        <f t="array" ref="AL1570">_xlfn.SWITCH(AK1570,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70" s="26">
        <v>1</v>
      </c>
      <c r="AN1570" s="25" t="str">
        <f t="shared" si="421"/>
        <v>Sovereign</v>
      </c>
      <c r="AO1570" s="27">
        <v>0.5</v>
      </c>
      <c r="AP1570" s="23">
        <f>Table2[[#This Row],[Approved Amount_UA Equivalent]]/1000000</f>
        <v>95.411147253745625</v>
      </c>
      <c r="AQ1570" s="19">
        <f t="shared" si="414"/>
        <v>126.97697121117483</v>
      </c>
      <c r="AR1570" s="23" t="str">
        <f t="shared" si="415"/>
        <v>91-100</v>
      </c>
      <c r="AS1570" s="23" t="str">
        <f t="shared" si="416"/>
        <v>81-100</v>
      </c>
      <c r="AT1570" s="23" t="str">
        <f t="shared" si="417"/>
        <v>81-120</v>
      </c>
      <c r="AU1570" s="23" t="str">
        <f t="shared" si="418"/>
        <v>50-100 Mn</v>
      </c>
      <c r="AV1570" s="23">
        <f>Table2[[#This Row],[Amount]]</f>
        <v>117620000</v>
      </c>
      <c r="AW1570" s="23" t="str">
        <f t="shared" si="419"/>
        <v>Dec 2021</v>
      </c>
      <c r="AX1570" s="28">
        <f>IFERROR(VLOOKUP(Table2[[#This Row],[SAP Code]],[26]_16!A:B,2,FALSE),0)</f>
        <v>0</v>
      </c>
      <c r="AY1570" s="28">
        <f>IFERROR(VLOOKUP(Table2[[#This Row],[SAP Code]],[26]_16!D:E,2,FALSE)/ 1000000, 0)</f>
        <v>0</v>
      </c>
      <c r="AZ1570" s="28">
        <f>IFERROR(VLOOKUP(Table2[[#This Row],[SAP Code]],[26]_16!G:H,2,FALSE)/ 1000000, 0)</f>
        <v>0</v>
      </c>
      <c r="BA1570" s="28">
        <f>IFERROR(VLOOKUP(Table2[[#This Row],[SAP Code]],[26]_16!J:K,2,FALSE)/ 1000000, 0)</f>
        <v>0</v>
      </c>
      <c r="BB1570" s="28">
        <f>IFERROR(VLOOKUP(Table2[[#This Row],[SAP Code]],[26]_16!M:N,2,FALSE)/ 1000000, 0)</f>
        <v>0</v>
      </c>
      <c r="BC1570" s="28">
        <f>IFERROR(VLOOKUP(Table2[[#This Row],[SAP Code]],[26]_16!P:Q,2,FALSE),0)</f>
        <v>0</v>
      </c>
      <c r="BD1570" s="28">
        <f>IFERROR(VLOOKUP(Table2[[#This Row],[SAP Code]],[26]_16!S:T,2,FALSE),0)</f>
        <v>0</v>
      </c>
      <c r="BE1570" s="28">
        <f>IFERROR(VLOOKUP(Table2[[#This Row],[SAP Code]],[26]_16!V:W,2,FALSE)/ 1000000, 0)</f>
        <v>0</v>
      </c>
      <c r="BF1570" s="28">
        <f>IFERROR(VLOOKUP(Table2[[#This Row],[SAP Code]],[26]_16!Y:Z,2,FALSE)/ 1000000, 0)</f>
        <v>7.3716470000000006E-2</v>
      </c>
      <c r="BG1570" s="28" t="str">
        <f>IFERROR(VLOOKUP(Table2[[#This Row],[SAP Code]],[26]port!$A:$AD,30,FALSE),"unknown")</f>
        <v>OnGo</v>
      </c>
      <c r="BH1570" s="29" t="str">
        <f t="shared" si="420"/>
        <v>Ongoing</v>
      </c>
      <c r="BI1570" s="16"/>
    </row>
    <row r="1571" spans="1:61" ht="17.100000000000001" customHeight="1">
      <c r="A1571" s="16" t="s">
        <v>150</v>
      </c>
      <c r="B1571" s="16" t="s">
        <v>5343</v>
      </c>
      <c r="C1571" s="16" t="s">
        <v>5347</v>
      </c>
      <c r="D1571" s="16" t="s">
        <v>5345</v>
      </c>
      <c r="E1571" s="18">
        <v>44547</v>
      </c>
      <c r="F1571" s="16" t="s">
        <v>154</v>
      </c>
      <c r="G1571" s="16" t="s">
        <v>140</v>
      </c>
      <c r="H1571" s="16" t="s">
        <v>132</v>
      </c>
      <c r="I1571" s="16" t="s">
        <v>138</v>
      </c>
      <c r="J1571" s="16" t="s">
        <v>261</v>
      </c>
      <c r="K1571" s="16" t="s">
        <v>84</v>
      </c>
      <c r="L1571" s="16" t="s">
        <v>195</v>
      </c>
      <c r="M1571" s="19">
        <v>44000000</v>
      </c>
      <c r="N1571" s="19">
        <v>35691978.227893285</v>
      </c>
      <c r="O1571" s="20" t="s">
        <v>5346</v>
      </c>
      <c r="P1571" s="21">
        <v>5050200001352</v>
      </c>
      <c r="Q1571" s="20" t="s">
        <v>87</v>
      </c>
      <c r="R1571" s="16" t="str">
        <f t="shared" si="410"/>
        <v>AGTF</v>
      </c>
      <c r="S1571" s="16" t="str">
        <f t="shared" si="409"/>
        <v>D</v>
      </c>
      <c r="T1571" s="16" t="str">
        <f t="shared" si="424"/>
        <v>Blend Countries</v>
      </c>
      <c r="U1571" s="16" t="str">
        <f t="shared" si="411"/>
        <v>Non-Transition States</v>
      </c>
      <c r="V1571" s="22" t="str">
        <f>IF(ISNUMBER(MATCH(A1571, {"Gabon","Sudan","Niger","Mali","Burkina Faso","Guinea"}, 0)), "De Facto Countries", "Non-De Facto Countries")</f>
        <v>Non-De Facto Countries</v>
      </c>
      <c r="W1571" s="16" t="str">
        <f t="shared" si="422"/>
        <v>West</v>
      </c>
      <c r="X1571" s="16" t="str">
        <f t="shared" si="423"/>
        <v>Transport</v>
      </c>
      <c r="Y1571" s="23"/>
      <c r="AB1571" s="23">
        <f>Table2[[#This Row],[Approved Amount_UA Equivalent]]</f>
        <v>35691978.227893285</v>
      </c>
      <c r="AD1571" s="23">
        <f>SUM(Table2[[#This Row],[Feed Africa ]:[Improve Quality Of Life ]])</f>
        <v>35691978.227893285</v>
      </c>
      <c r="AE1571" s="16" t="b">
        <f>Table2[[#This Row],[Total HI5]]=Table2[[#This Row],[Approved Amount_UA Equivalent]]</f>
        <v>1</v>
      </c>
      <c r="AF1571" s="24">
        <v>10</v>
      </c>
      <c r="AG1571" s="20" t="str">
        <f t="shared" si="412"/>
        <v>Investment Project</v>
      </c>
      <c r="AH1571" s="24" t="e">
        <f>VLOOKUP(Table2[[#This Row],[SAP Code]],[25]DATA!$A:$G,7,FALSE)</f>
        <v>#N/A</v>
      </c>
      <c r="AI1571" s="20" t="str">
        <f t="shared" si="413"/>
        <v>Infrastructure</v>
      </c>
      <c r="AJ1571" s="25" t="s">
        <v>89</v>
      </c>
      <c r="AK1571" s="25" t="s">
        <v>140</v>
      </c>
      <c r="AL1571" s="23" t="str" cm="1">
        <f t="array" ref="AL1571">_xlfn.SWITCH(AK1571,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71" s="26">
        <v>1</v>
      </c>
      <c r="AN1571" s="25" t="str">
        <f t="shared" si="421"/>
        <v>Sovereign</v>
      </c>
      <c r="AO1571" s="27">
        <v>0.5</v>
      </c>
      <c r="AP1571" s="23">
        <f>Table2[[#This Row],[Approved Amount_UA Equivalent]]/1000000</f>
        <v>35.691978227893287</v>
      </c>
      <c r="AQ1571" s="19">
        <f t="shared" si="414"/>
        <v>47.500312304809505</v>
      </c>
      <c r="AR1571" s="23" t="str">
        <f t="shared" si="415"/>
        <v>31-40</v>
      </c>
      <c r="AS1571" s="23" t="str">
        <f t="shared" si="416"/>
        <v>21-40</v>
      </c>
      <c r="AT1571" s="23" t="str">
        <f t="shared" si="417"/>
        <v>1-40</v>
      </c>
      <c r="AU1571" s="23" t="str">
        <f t="shared" si="418"/>
        <v>&lt;1-50 Mn</v>
      </c>
      <c r="AV1571" s="23">
        <f>Table2[[#This Row],[Amount]]</f>
        <v>44000000</v>
      </c>
      <c r="AW1571" s="23" t="str">
        <f t="shared" si="419"/>
        <v>Dec 2021</v>
      </c>
      <c r="AX1571" s="28">
        <f>IFERROR(VLOOKUP(Table2[[#This Row],[SAP Code]],[26]_16!A:B,2,FALSE),0)</f>
        <v>0</v>
      </c>
      <c r="AY1571" s="28">
        <f>IFERROR(VLOOKUP(Table2[[#This Row],[SAP Code]],[26]_16!D:E,2,FALSE)/ 1000000, 0)</f>
        <v>0</v>
      </c>
      <c r="AZ1571" s="28">
        <f>IFERROR(VLOOKUP(Table2[[#This Row],[SAP Code]],[26]_16!G:H,2,FALSE)/ 1000000, 0)</f>
        <v>0</v>
      </c>
      <c r="BA1571" s="28">
        <f>IFERROR(VLOOKUP(Table2[[#This Row],[SAP Code]],[26]_16!J:K,2,FALSE)/ 1000000, 0)</f>
        <v>0</v>
      </c>
      <c r="BB1571" s="28">
        <f>IFERROR(VLOOKUP(Table2[[#This Row],[SAP Code]],[26]_16!M:N,2,FALSE)/ 1000000, 0)</f>
        <v>0</v>
      </c>
      <c r="BC1571" s="28">
        <f>IFERROR(VLOOKUP(Table2[[#This Row],[SAP Code]],[26]_16!P:Q,2,FALSE),0)</f>
        <v>0</v>
      </c>
      <c r="BD1571" s="28">
        <f>IFERROR(VLOOKUP(Table2[[#This Row],[SAP Code]],[26]_16!S:T,2,FALSE),0)</f>
        <v>0</v>
      </c>
      <c r="BE1571" s="28">
        <f>IFERROR(VLOOKUP(Table2[[#This Row],[SAP Code]],[26]_16!V:W,2,FALSE)/ 1000000, 0)</f>
        <v>0</v>
      </c>
      <c r="BF1571" s="28">
        <f>IFERROR(VLOOKUP(Table2[[#This Row],[SAP Code]],[26]_16!Y:Z,2,FALSE)/ 1000000, 0)</f>
        <v>7.3716470000000006E-2</v>
      </c>
      <c r="BG1571" s="28" t="str">
        <f>IFERROR(VLOOKUP(Table2[[#This Row],[SAP Code]],[26]port!$A:$AD,30,FALSE),"unknown")</f>
        <v>OnGo</v>
      </c>
      <c r="BH1571" s="29" t="str">
        <f t="shared" si="420"/>
        <v>Ongoing</v>
      </c>
      <c r="BI1571" s="16"/>
    </row>
    <row r="1572" spans="1:61" ht="17.100000000000001" customHeight="1">
      <c r="A1572" s="16" t="s">
        <v>968</v>
      </c>
      <c r="B1572" s="16" t="s">
        <v>5348</v>
      </c>
      <c r="C1572" s="16" t="s">
        <v>5349</v>
      </c>
      <c r="D1572" s="16" t="s">
        <v>5350</v>
      </c>
      <c r="E1572" s="18">
        <v>44547</v>
      </c>
      <c r="F1572" s="16" t="s">
        <v>3007</v>
      </c>
      <c r="G1572" s="16" t="s">
        <v>74</v>
      </c>
      <c r="H1572" s="16" t="s">
        <v>101</v>
      </c>
      <c r="I1572" s="16" t="s">
        <v>155</v>
      </c>
      <c r="J1572" s="16" t="s">
        <v>179</v>
      </c>
      <c r="K1572" s="16" t="s">
        <v>84</v>
      </c>
      <c r="L1572" s="16" t="s">
        <v>458</v>
      </c>
      <c r="M1572" s="19">
        <v>2684000000</v>
      </c>
      <c r="N1572" s="19">
        <v>119491759.34252821</v>
      </c>
      <c r="O1572" s="20" t="s">
        <v>5351</v>
      </c>
      <c r="P1572" s="21">
        <v>2000200005202</v>
      </c>
      <c r="Q1572" s="20" t="s">
        <v>87</v>
      </c>
      <c r="R1572" s="16" t="str">
        <f t="shared" si="410"/>
        <v>ADB Public</v>
      </c>
      <c r="S1572" s="16" t="str">
        <f t="shared" si="409"/>
        <v>A</v>
      </c>
      <c r="T1572" s="16" t="str">
        <f t="shared" si="424"/>
        <v>ADB Countries</v>
      </c>
      <c r="U1572" s="16" t="str">
        <f t="shared" si="411"/>
        <v>Non-Transition States</v>
      </c>
      <c r="V1572" s="22" t="str">
        <f>IF(ISNUMBER(MATCH(A1572, {"Gabon","Sudan","Niger","Mali","Burkina Faso","Guinea"}, 0)), "De Facto Countries", "Non-De Facto Countries")</f>
        <v>Non-De Facto Countries</v>
      </c>
      <c r="W1572" s="16" t="str">
        <f t="shared" si="422"/>
        <v>South</v>
      </c>
      <c r="X1572" s="16" t="str">
        <f t="shared" si="423"/>
        <v>Agriculture</v>
      </c>
      <c r="Y1572" s="23">
        <f>Table2[[#This Row],[Approved Amount_UA Equivalent]]</f>
        <v>119491759.34252821</v>
      </c>
      <c r="AD1572" s="23">
        <f>SUM(Table2[[#This Row],[Feed Africa ]:[Improve Quality Of Life ]])</f>
        <v>119491759.34252821</v>
      </c>
      <c r="AE1572" s="16" t="b">
        <f>Table2[[#This Row],[Total HI5]]=Table2[[#This Row],[Approved Amount_UA Equivalent]]</f>
        <v>1</v>
      </c>
      <c r="AF1572" s="24">
        <v>10</v>
      </c>
      <c r="AG1572" s="20" t="str">
        <f t="shared" si="412"/>
        <v>Investment Project</v>
      </c>
      <c r="AH1572" s="24" t="str">
        <f>VLOOKUP(Table2[[#This Row],[SAP Code]],[25]DATA!$A:$G,7,FALSE)</f>
        <v xml:space="preserve">Investment Lending </v>
      </c>
      <c r="AI1572" s="20" t="str">
        <f t="shared" si="413"/>
        <v>Infrastructure</v>
      </c>
      <c r="AJ1572" s="25" t="s">
        <v>157</v>
      </c>
      <c r="AK1572" s="25" t="s">
        <v>74</v>
      </c>
      <c r="AL1572" s="23" t="str" cm="1">
        <f t="array" ref="AL1572">_xlfn.SWITCH(AK1572,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72" s="26">
        <v>1</v>
      </c>
      <c r="AN1572" s="25" t="str">
        <f t="shared" si="421"/>
        <v>Sovereign</v>
      </c>
      <c r="AO1572" s="27">
        <v>1</v>
      </c>
      <c r="AP1572" s="23">
        <f>Table2[[#This Row],[Approved Amount_UA Equivalent]]/1000000</f>
        <v>119.49175934252821</v>
      </c>
      <c r="AQ1572" s="19">
        <f t="shared" si="414"/>
        <v>159.02441300341025</v>
      </c>
      <c r="AR1572" s="23" t="str">
        <f t="shared" si="415"/>
        <v>111-120</v>
      </c>
      <c r="AS1572" s="23" t="str">
        <f t="shared" si="416"/>
        <v>101-120</v>
      </c>
      <c r="AT1572" s="23" t="str">
        <f t="shared" si="417"/>
        <v>81-120</v>
      </c>
      <c r="AU1572" s="23" t="str">
        <f t="shared" si="418"/>
        <v>100-200 Mn</v>
      </c>
      <c r="AV1572" s="23">
        <f>Table2[[#This Row],[Amount]]</f>
        <v>2684000000</v>
      </c>
      <c r="AW1572" s="23" t="str">
        <f t="shared" si="419"/>
        <v>Dec 2021</v>
      </c>
      <c r="AX1572" s="28">
        <f>IFERROR(VLOOKUP(Table2[[#This Row],[SAP Code]],[26]_16!A:B,2,FALSE),0)</f>
        <v>0</v>
      </c>
      <c r="AY1572" s="28">
        <f>IFERROR(VLOOKUP(Table2[[#This Row],[SAP Code]],[26]_16!D:E,2,FALSE)/ 1000000, 0)</f>
        <v>0</v>
      </c>
      <c r="AZ1572" s="28">
        <f>IFERROR(VLOOKUP(Table2[[#This Row],[SAP Code]],[26]_16!G:H,2,FALSE)/ 1000000, 0)</f>
        <v>0</v>
      </c>
      <c r="BA1572" s="28">
        <f>IFERROR(VLOOKUP(Table2[[#This Row],[SAP Code]],[26]_16!J:K,2,FALSE)/ 1000000, 0)</f>
        <v>0</v>
      </c>
      <c r="BB1572" s="28">
        <f>IFERROR(VLOOKUP(Table2[[#This Row],[SAP Code]],[26]_16!M:N,2,FALSE)/ 1000000, 0)</f>
        <v>0</v>
      </c>
      <c r="BC1572" s="28">
        <f>IFERROR(VLOOKUP(Table2[[#This Row],[SAP Code]],[26]_16!P:Q,2,FALSE),0)</f>
        <v>0</v>
      </c>
      <c r="BD1572" s="28">
        <f>IFERROR(VLOOKUP(Table2[[#This Row],[SAP Code]],[26]_16!S:T,2,FALSE),0)</f>
        <v>0</v>
      </c>
      <c r="BE1572" s="28">
        <f>IFERROR(VLOOKUP(Table2[[#This Row],[SAP Code]],[26]_16!V:W,2,FALSE)/ 1000000, 0)</f>
        <v>0</v>
      </c>
      <c r="BF1572" s="28">
        <f>IFERROR(VLOOKUP(Table2[[#This Row],[SAP Code]],[26]_16!Y:Z,2,FALSE)/ 1000000, 0)</f>
        <v>0</v>
      </c>
      <c r="BG1572" s="28" t="str">
        <f>IFERROR(VLOOKUP(Table2[[#This Row],[SAP Code]],[26]port!$A:$AD,30,FALSE),"unknown")</f>
        <v>OnGo</v>
      </c>
      <c r="BH1572" s="29" t="str">
        <f t="shared" si="420"/>
        <v>Ongoing</v>
      </c>
      <c r="BI1572" s="16"/>
    </row>
    <row r="1573" spans="1:61" ht="17.100000000000001" customHeight="1">
      <c r="A1573" s="16" t="s">
        <v>669</v>
      </c>
      <c r="B1573" s="16" t="s">
        <v>5352</v>
      </c>
      <c r="C1573" s="16" t="s">
        <v>5353</v>
      </c>
      <c r="D1573" s="16" t="s">
        <v>5354</v>
      </c>
      <c r="E1573" s="18">
        <v>44547</v>
      </c>
      <c r="F1573" s="16" t="s">
        <v>673</v>
      </c>
      <c r="G1573" s="16" t="s">
        <v>255</v>
      </c>
      <c r="H1573" s="16" t="s">
        <v>132</v>
      </c>
      <c r="I1573" s="16" t="s">
        <v>250</v>
      </c>
      <c r="J1573" s="16" t="s">
        <v>83</v>
      </c>
      <c r="K1573" s="16" t="s">
        <v>84</v>
      </c>
      <c r="L1573" s="16" t="s">
        <v>85</v>
      </c>
      <c r="M1573" s="19">
        <v>8000000</v>
      </c>
      <c r="N1573" s="19">
        <v>8000000</v>
      </c>
      <c r="O1573" s="20" t="s">
        <v>5355</v>
      </c>
      <c r="P1573" s="21">
        <v>2100150042794</v>
      </c>
      <c r="Q1573" s="20" t="s">
        <v>72</v>
      </c>
      <c r="R1573" s="16" t="str">
        <f t="shared" si="410"/>
        <v>ADF Including TSF</v>
      </c>
      <c r="S1573" s="16" t="str">
        <f t="shared" si="409"/>
        <v>K</v>
      </c>
      <c r="T1573" s="16" t="str">
        <f t="shared" si="424"/>
        <v>ADF Countries</v>
      </c>
      <c r="U1573" s="16" t="str">
        <f t="shared" si="411"/>
        <v>Transition States</v>
      </c>
      <c r="V1573" s="22" t="str">
        <f>IF(ISNUMBER(MATCH(A1573, {"Gabon","Sudan","Niger","Mali","Burkina Faso","Guinea"}, 0)), "De Facto Countries", "Non-De Facto Countries")</f>
        <v>Non-De Facto Countries</v>
      </c>
      <c r="W1573" s="16" t="str">
        <f t="shared" si="422"/>
        <v>West</v>
      </c>
      <c r="X1573" s="16" t="str">
        <f t="shared" si="423"/>
        <v>Multi-Sector</v>
      </c>
      <c r="Y1573" s="23">
        <f>Table2[[#This Row],[Approved Amount_UA Equivalent]]/5</f>
        <v>1600000</v>
      </c>
      <c r="Z1573" s="23">
        <f>Table2[[#This Row],[Approved Amount_UA Equivalent]]/5</f>
        <v>1600000</v>
      </c>
      <c r="AA1573" s="23">
        <f>Table2[[#This Row],[Approved Amount_UA Equivalent]]/5</f>
        <v>1600000</v>
      </c>
      <c r="AB1573" s="23">
        <f>Table2[[#This Row],[Approved Amount_UA Equivalent]]/5</f>
        <v>1600000</v>
      </c>
      <c r="AC1573" s="23">
        <f>Table2[[#This Row],[Approved Amount_UA Equivalent]]/5</f>
        <v>1600000</v>
      </c>
      <c r="AD1573" s="23">
        <f>SUM(Table2[[#This Row],[Feed Africa ]:[Improve Quality Of Life ]])</f>
        <v>8000000</v>
      </c>
      <c r="AE1573" s="16" t="b">
        <f>Table2[[#This Row],[Total HI5]]=Table2[[#This Row],[Approved Amount_UA Equivalent]]</f>
        <v>1</v>
      </c>
      <c r="AF1573" s="24">
        <v>10</v>
      </c>
      <c r="AG1573" s="20" t="str">
        <f t="shared" si="412"/>
        <v>Investment Project</v>
      </c>
      <c r="AH1573" s="24" t="str">
        <f>VLOOKUP(Table2[[#This Row],[SAP Code]],[25]DATA!$A:$G,7,FALSE)</f>
        <v xml:space="preserve">Investment Lending </v>
      </c>
      <c r="AI1573" s="20" t="str">
        <f t="shared" si="413"/>
        <v>Other Investment</v>
      </c>
      <c r="AJ1573" s="25" t="s">
        <v>254</v>
      </c>
      <c r="AK1573" s="25" t="s">
        <v>255</v>
      </c>
      <c r="AL1573" s="23" t="str" cm="1">
        <f t="array" ref="AL1573">_xlfn.SWITCH(AK1573,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573" s="26">
        <v>1</v>
      </c>
      <c r="AN1573" s="25" t="str">
        <f t="shared" si="421"/>
        <v>Sovereign</v>
      </c>
      <c r="AO1573" s="27">
        <v>0.5</v>
      </c>
      <c r="AP1573" s="23">
        <f>Table2[[#This Row],[Approved Amount_UA Equivalent]]/1000000</f>
        <v>8</v>
      </c>
      <c r="AQ1573" s="19">
        <f t="shared" si="414"/>
        <v>10.64672</v>
      </c>
      <c r="AR1573" s="23" t="str">
        <f t="shared" si="415"/>
        <v>1-10</v>
      </c>
      <c r="AS1573" s="23" t="str">
        <f t="shared" si="416"/>
        <v>1-20</v>
      </c>
      <c r="AT1573" s="23" t="str">
        <f t="shared" si="417"/>
        <v>1-40</v>
      </c>
      <c r="AU1573" s="23" t="str">
        <f t="shared" si="418"/>
        <v>&lt;1-50 Mn</v>
      </c>
      <c r="AV1573" s="23">
        <f>Table2[[#This Row],[Amount]]</f>
        <v>8000000</v>
      </c>
      <c r="AW1573" s="23" t="str">
        <f t="shared" si="419"/>
        <v>Dec 2021</v>
      </c>
      <c r="AX1573" s="28">
        <f>IFERROR(VLOOKUP(Table2[[#This Row],[SAP Code]],[26]_16!A:B,2,FALSE),0)</f>
        <v>0</v>
      </c>
      <c r="AY1573" s="28">
        <f>IFERROR(VLOOKUP(Table2[[#This Row],[SAP Code]],[26]_16!D:E,2,FALSE)/ 1000000, 0)</f>
        <v>0</v>
      </c>
      <c r="AZ1573" s="28">
        <f>IFERROR(VLOOKUP(Table2[[#This Row],[SAP Code]],[26]_16!G:H,2,FALSE)/ 1000000, 0)</f>
        <v>0</v>
      </c>
      <c r="BA1573" s="28">
        <f>IFERROR(VLOOKUP(Table2[[#This Row],[SAP Code]],[26]_16!J:K,2,FALSE)/ 1000000, 0)</f>
        <v>0</v>
      </c>
      <c r="BB1573" s="28">
        <f>IFERROR(VLOOKUP(Table2[[#This Row],[SAP Code]],[26]_16!M:N,2,FALSE)/ 1000000, 0)</f>
        <v>0</v>
      </c>
      <c r="BC1573" s="28">
        <f>IFERROR(VLOOKUP(Table2[[#This Row],[SAP Code]],[26]_16!P:Q,2,FALSE),0)</f>
        <v>0</v>
      </c>
      <c r="BD1573" s="28">
        <f>IFERROR(VLOOKUP(Table2[[#This Row],[SAP Code]],[26]_16!S:T,2,FALSE),0)</f>
        <v>0</v>
      </c>
      <c r="BE1573" s="28">
        <f>IFERROR(VLOOKUP(Table2[[#This Row],[SAP Code]],[26]_16!V:W,2,FALSE)/ 1000000, 0)</f>
        <v>5.57799E-2</v>
      </c>
      <c r="BF1573" s="28">
        <f>IFERROR(VLOOKUP(Table2[[#This Row],[SAP Code]],[26]_16!Y:Z,2,FALSE)/ 1000000, 0)</f>
        <v>0.11353811</v>
      </c>
      <c r="BG1573" s="28" t="str">
        <f>IFERROR(VLOOKUP(Table2[[#This Row],[SAP Code]],[26]port!$A:$AD,30,FALSE),"unknown")</f>
        <v>OnGo</v>
      </c>
      <c r="BH1573" s="29" t="str">
        <f t="shared" si="420"/>
        <v>Ongoing</v>
      </c>
      <c r="BI1573" s="16"/>
    </row>
    <row r="1574" spans="1:61" ht="17.100000000000001" customHeight="1">
      <c r="A1574" s="16" t="s">
        <v>669</v>
      </c>
      <c r="B1574" s="16" t="s">
        <v>5352</v>
      </c>
      <c r="C1574" s="16" t="s">
        <v>5356</v>
      </c>
      <c r="D1574" s="16" t="s">
        <v>5354</v>
      </c>
      <c r="E1574" s="18">
        <v>44547</v>
      </c>
      <c r="F1574" s="16" t="s">
        <v>673</v>
      </c>
      <c r="G1574" s="16" t="s">
        <v>255</v>
      </c>
      <c r="H1574" s="16" t="s">
        <v>132</v>
      </c>
      <c r="I1574" s="16" t="s">
        <v>250</v>
      </c>
      <c r="J1574" s="16" t="s">
        <v>83</v>
      </c>
      <c r="K1574" s="16" t="s">
        <v>69</v>
      </c>
      <c r="L1574" s="16" t="s">
        <v>85</v>
      </c>
      <c r="M1574" s="19">
        <v>2500000</v>
      </c>
      <c r="N1574" s="19">
        <v>2500000</v>
      </c>
      <c r="O1574" s="20" t="s">
        <v>5355</v>
      </c>
      <c r="P1574" s="21">
        <v>2100155041221</v>
      </c>
      <c r="Q1574" s="20" t="s">
        <v>72</v>
      </c>
      <c r="R1574" s="16" t="str">
        <f t="shared" si="410"/>
        <v>ADF Including TSF</v>
      </c>
      <c r="S1574" s="16" t="str">
        <f t="shared" si="409"/>
        <v>K</v>
      </c>
      <c r="T1574" s="16" t="str">
        <f t="shared" si="424"/>
        <v>ADF Countries</v>
      </c>
      <c r="U1574" s="16" t="str">
        <f t="shared" si="411"/>
        <v>Transition States</v>
      </c>
      <c r="V1574" s="22" t="str">
        <f>IF(ISNUMBER(MATCH(A1574, {"Gabon","Sudan","Niger","Mali","Burkina Faso","Guinea"}, 0)), "De Facto Countries", "Non-De Facto Countries")</f>
        <v>Non-De Facto Countries</v>
      </c>
      <c r="W1574" s="16" t="str">
        <f t="shared" si="422"/>
        <v>West</v>
      </c>
      <c r="X1574" s="16" t="str">
        <f t="shared" si="423"/>
        <v>Multi-Sector</v>
      </c>
      <c r="Y1574" s="23">
        <f>Table2[[#This Row],[Approved Amount_UA Equivalent]]/5</f>
        <v>500000</v>
      </c>
      <c r="Z1574" s="23">
        <f>Table2[[#This Row],[Approved Amount_UA Equivalent]]/5</f>
        <v>500000</v>
      </c>
      <c r="AA1574" s="23">
        <f>Table2[[#This Row],[Approved Amount_UA Equivalent]]/5</f>
        <v>500000</v>
      </c>
      <c r="AB1574" s="23">
        <f>Table2[[#This Row],[Approved Amount_UA Equivalent]]/5</f>
        <v>500000</v>
      </c>
      <c r="AC1574" s="23">
        <f>Table2[[#This Row],[Approved Amount_UA Equivalent]]/5</f>
        <v>500000</v>
      </c>
      <c r="AD1574" s="23">
        <f>SUM(Table2[[#This Row],[Feed Africa ]:[Improve Quality Of Life ]])</f>
        <v>2500000</v>
      </c>
      <c r="AE1574" s="16" t="b">
        <f>Table2[[#This Row],[Total HI5]]=Table2[[#This Row],[Approved Amount_UA Equivalent]]</f>
        <v>1</v>
      </c>
      <c r="AF1574" s="24">
        <v>10</v>
      </c>
      <c r="AG1574" s="20" t="str">
        <f t="shared" si="412"/>
        <v>Investment Project</v>
      </c>
      <c r="AH1574" s="24" t="str">
        <f>VLOOKUP(Table2[[#This Row],[SAP Code]],[25]DATA!$A:$G,7,FALSE)</f>
        <v xml:space="preserve">Investment Lending </v>
      </c>
      <c r="AI1574" s="20" t="str">
        <f t="shared" si="413"/>
        <v>Other Investment</v>
      </c>
      <c r="AJ1574" s="25" t="s">
        <v>254</v>
      </c>
      <c r="AK1574" s="25" t="s">
        <v>255</v>
      </c>
      <c r="AL1574" s="23" t="str" cm="1">
        <f t="array" ref="AL1574">_xlfn.SWITCH(AK1574,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574" s="26">
        <v>1</v>
      </c>
      <c r="AN1574" s="25" t="str">
        <f t="shared" si="421"/>
        <v>Sovereign</v>
      </c>
      <c r="AO1574" s="27">
        <v>0.5</v>
      </c>
      <c r="AP1574" s="23">
        <f>Table2[[#This Row],[Approved Amount_UA Equivalent]]/1000000</f>
        <v>2.5</v>
      </c>
      <c r="AQ1574" s="19">
        <f t="shared" si="414"/>
        <v>3.3271000000000002</v>
      </c>
      <c r="AR1574" s="23" t="str">
        <f t="shared" si="415"/>
        <v>1-10</v>
      </c>
      <c r="AS1574" s="23" t="str">
        <f t="shared" si="416"/>
        <v>1-20</v>
      </c>
      <c r="AT1574" s="23" t="str">
        <f t="shared" si="417"/>
        <v>1-40</v>
      </c>
      <c r="AU1574" s="23" t="str">
        <f t="shared" si="418"/>
        <v>&lt;1-50 Mn</v>
      </c>
      <c r="AV1574" s="23">
        <f>Table2[[#This Row],[Amount]]</f>
        <v>2500000</v>
      </c>
      <c r="AW1574" s="23" t="str">
        <f t="shared" si="419"/>
        <v>Dec 2021</v>
      </c>
      <c r="AX1574" s="28">
        <f>IFERROR(VLOOKUP(Table2[[#This Row],[SAP Code]],[26]_16!A:B,2,FALSE),0)</f>
        <v>0</v>
      </c>
      <c r="AY1574" s="28">
        <f>IFERROR(VLOOKUP(Table2[[#This Row],[SAP Code]],[26]_16!D:E,2,FALSE)/ 1000000, 0)</f>
        <v>0</v>
      </c>
      <c r="AZ1574" s="28">
        <f>IFERROR(VLOOKUP(Table2[[#This Row],[SAP Code]],[26]_16!G:H,2,FALSE)/ 1000000, 0)</f>
        <v>0</v>
      </c>
      <c r="BA1574" s="28">
        <f>IFERROR(VLOOKUP(Table2[[#This Row],[SAP Code]],[26]_16!J:K,2,FALSE)/ 1000000, 0)</f>
        <v>0</v>
      </c>
      <c r="BB1574" s="28">
        <f>IFERROR(VLOOKUP(Table2[[#This Row],[SAP Code]],[26]_16!M:N,2,FALSE)/ 1000000, 0)</f>
        <v>0</v>
      </c>
      <c r="BC1574" s="28">
        <f>IFERROR(VLOOKUP(Table2[[#This Row],[SAP Code]],[26]_16!P:Q,2,FALSE),0)</f>
        <v>0</v>
      </c>
      <c r="BD1574" s="28">
        <f>IFERROR(VLOOKUP(Table2[[#This Row],[SAP Code]],[26]_16!S:T,2,FALSE),0)</f>
        <v>0</v>
      </c>
      <c r="BE1574" s="28">
        <f>IFERROR(VLOOKUP(Table2[[#This Row],[SAP Code]],[26]_16!V:W,2,FALSE)/ 1000000, 0)</f>
        <v>5.57799E-2</v>
      </c>
      <c r="BF1574" s="28">
        <f>IFERROR(VLOOKUP(Table2[[#This Row],[SAP Code]],[26]_16!Y:Z,2,FALSE)/ 1000000, 0)</f>
        <v>0.11353811</v>
      </c>
      <c r="BG1574" s="28" t="str">
        <f>IFERROR(VLOOKUP(Table2[[#This Row],[SAP Code]],[26]port!$A:$AD,30,FALSE),"unknown")</f>
        <v>OnGo</v>
      </c>
      <c r="BH1574" s="29" t="str">
        <f t="shared" si="420"/>
        <v>Ongoing</v>
      </c>
      <c r="BI1574" s="16"/>
    </row>
    <row r="1575" spans="1:61" ht="17.100000000000001" customHeight="1">
      <c r="A1575" s="16" t="s">
        <v>141</v>
      </c>
      <c r="B1575" s="16" t="s">
        <v>5357</v>
      </c>
      <c r="C1575" s="16" t="s">
        <v>5358</v>
      </c>
      <c r="D1575" s="16" t="s">
        <v>5359</v>
      </c>
      <c r="E1575" s="18">
        <v>44547</v>
      </c>
      <c r="F1575" s="16" t="s">
        <v>5360</v>
      </c>
      <c r="G1575" s="16" t="s">
        <v>107</v>
      </c>
      <c r="H1575" s="16" t="s">
        <v>132</v>
      </c>
      <c r="I1575" s="16" t="s">
        <v>102</v>
      </c>
      <c r="J1575" s="16" t="s">
        <v>103</v>
      </c>
      <c r="K1575" s="16" t="s">
        <v>2610</v>
      </c>
      <c r="L1575" s="16" t="s">
        <v>195</v>
      </c>
      <c r="M1575" s="19">
        <v>7000000</v>
      </c>
      <c r="N1575" s="19">
        <v>5678269.2635284765</v>
      </c>
      <c r="O1575" s="20" t="s">
        <v>5361</v>
      </c>
      <c r="P1575" s="21" t="s">
        <v>243</v>
      </c>
      <c r="Q1575" s="20" t="s">
        <v>87</v>
      </c>
      <c r="R1575" s="16" t="str">
        <f t="shared" si="410"/>
        <v>ADB Private</v>
      </c>
      <c r="S1575" s="16" t="str">
        <f t="shared" si="409"/>
        <v>H</v>
      </c>
      <c r="T1575" s="16" t="str">
        <f t="shared" si="424"/>
        <v>Multinational</v>
      </c>
      <c r="U1575" s="16" t="str">
        <f t="shared" si="411"/>
        <v>Multinational</v>
      </c>
      <c r="V1575" s="22" t="str">
        <f>IF(ISNUMBER(MATCH(A1575, {"Gabon","Sudan","Niger","Mali","Burkina Faso","Guinea"}, 0)), "De Facto Countries", "Non-De Facto Countries")</f>
        <v>Non-De Facto Countries</v>
      </c>
      <c r="W1575" s="16" t="str">
        <f t="shared" si="422"/>
        <v>Multi</v>
      </c>
      <c r="X1575" s="16" t="str">
        <f t="shared" si="423"/>
        <v>Finance</v>
      </c>
      <c r="Y1575" s="23"/>
      <c r="AA1575" s="23">
        <f>Table2[[#This Row],[Approved Amount_UA Equivalent]]</f>
        <v>5678269.2635284765</v>
      </c>
      <c r="AD1575" s="23">
        <f>SUM(Table2[[#This Row],[Feed Africa ]:[Improve Quality Of Life ]])</f>
        <v>5678269.2635284765</v>
      </c>
      <c r="AE1575" s="16" t="b">
        <f>Table2[[#This Row],[Total HI5]]=Table2[[#This Row],[Approved Amount_UA Equivalent]]</f>
        <v>1</v>
      </c>
      <c r="AF1575" s="24">
        <v>70</v>
      </c>
      <c r="AG1575" s="20" t="str">
        <f t="shared" si="412"/>
        <v>Equity and Guarantee</v>
      </c>
      <c r="AH1575" s="24" t="e">
        <f>VLOOKUP(Table2[[#This Row],[SAP Code]],[25]DATA!$A:$G,7,FALSE)</f>
        <v>#N/A</v>
      </c>
      <c r="AI1575" s="20" t="str">
        <f t="shared" si="413"/>
        <v>Other Investment</v>
      </c>
      <c r="AJ1575" s="25" t="s">
        <v>106</v>
      </c>
      <c r="AK1575" s="25" t="s">
        <v>107</v>
      </c>
      <c r="AL1575" s="23" t="str" cm="1">
        <f t="array" ref="AL1575">_xlfn.SWITCH(AK1575,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75" s="26">
        <v>2</v>
      </c>
      <c r="AN1575" s="25" t="str">
        <f t="shared" si="421"/>
        <v>Non-Sovereign</v>
      </c>
      <c r="AO1575" s="27">
        <v>0.5</v>
      </c>
      <c r="AP1575" s="23">
        <f>Table2[[#This Row],[Approved Amount_UA Equivalent]]/1000000</f>
        <v>5.6782692635284766</v>
      </c>
      <c r="AQ1575" s="19">
        <f t="shared" si="414"/>
        <v>7.5568678666742377</v>
      </c>
      <c r="AR1575" s="23" t="str">
        <f t="shared" si="415"/>
        <v>1-10</v>
      </c>
      <c r="AS1575" s="23" t="str">
        <f t="shared" si="416"/>
        <v>1-20</v>
      </c>
      <c r="AT1575" s="23" t="str">
        <f t="shared" si="417"/>
        <v>1-40</v>
      </c>
      <c r="AU1575" s="23" t="str">
        <f t="shared" si="418"/>
        <v>&lt;1-50 Mn</v>
      </c>
      <c r="AV1575" s="23">
        <f>Table2[[#This Row],[Amount]]</f>
        <v>7000000</v>
      </c>
      <c r="AW1575" s="23" t="str">
        <f t="shared" si="419"/>
        <v>Dec 2021</v>
      </c>
      <c r="AX1575" s="28">
        <f>IFERROR(VLOOKUP(Table2[[#This Row],[SAP Code]],[26]_16!A:B,2,FALSE),0)</f>
        <v>0</v>
      </c>
      <c r="AY1575" s="28">
        <f>IFERROR(VLOOKUP(Table2[[#This Row],[SAP Code]],[26]_16!D:E,2,FALSE)/ 1000000, 0)</f>
        <v>0</v>
      </c>
      <c r="AZ1575" s="28">
        <f>IFERROR(VLOOKUP(Table2[[#This Row],[SAP Code]],[26]_16!G:H,2,FALSE)/ 1000000, 0)</f>
        <v>0</v>
      </c>
      <c r="BA1575" s="28">
        <f>IFERROR(VLOOKUP(Table2[[#This Row],[SAP Code]],[26]_16!J:K,2,FALSE)/ 1000000, 0)</f>
        <v>0</v>
      </c>
      <c r="BB1575" s="28">
        <f>IFERROR(VLOOKUP(Table2[[#This Row],[SAP Code]],[26]_16!M:N,2,FALSE)/ 1000000, 0)</f>
        <v>0</v>
      </c>
      <c r="BC1575" s="28">
        <f>IFERROR(VLOOKUP(Table2[[#This Row],[SAP Code]],[26]_16!P:Q,2,FALSE),0)</f>
        <v>0</v>
      </c>
      <c r="BD1575" s="28">
        <f>IFERROR(VLOOKUP(Table2[[#This Row],[SAP Code]],[26]_16!S:T,2,FALSE),0)</f>
        <v>0</v>
      </c>
      <c r="BE1575" s="28">
        <f>IFERROR(VLOOKUP(Table2[[#This Row],[SAP Code]],[26]_16!V:W,2,FALSE)/ 1000000, 0)</f>
        <v>0</v>
      </c>
      <c r="BF1575" s="28">
        <f>IFERROR(VLOOKUP(Table2[[#This Row],[SAP Code]],[26]_16!Y:Z,2,FALSE)/ 1000000, 0)</f>
        <v>0</v>
      </c>
      <c r="BG1575" s="28" t="str">
        <f>IFERROR(VLOOKUP(Table2[[#This Row],[SAP Code]],[26]port!$A:$AD,30,FALSE),"unknown")</f>
        <v>unknown</v>
      </c>
      <c r="BH1575" s="29" t="str">
        <f t="shared" si="420"/>
        <v>Unknown</v>
      </c>
      <c r="BI1575" s="16"/>
    </row>
    <row r="1576" spans="1:61" ht="17.100000000000001" customHeight="1">
      <c r="A1576" s="16" t="s">
        <v>141</v>
      </c>
      <c r="B1576" s="16" t="s">
        <v>5357</v>
      </c>
      <c r="C1576" s="16" t="s">
        <v>5358</v>
      </c>
      <c r="D1576" s="16" t="s">
        <v>5359</v>
      </c>
      <c r="E1576" s="18">
        <v>44547</v>
      </c>
      <c r="F1576" s="16" t="s">
        <v>5360</v>
      </c>
      <c r="G1576" s="16" t="s">
        <v>107</v>
      </c>
      <c r="H1576" s="16" t="s">
        <v>132</v>
      </c>
      <c r="I1576" s="16" t="s">
        <v>102</v>
      </c>
      <c r="J1576" s="16" t="s">
        <v>3651</v>
      </c>
      <c r="K1576" s="16" t="s">
        <v>2610</v>
      </c>
      <c r="L1576" s="16" t="s">
        <v>195</v>
      </c>
      <c r="M1576" s="19">
        <v>3500000</v>
      </c>
      <c r="N1576" s="19">
        <v>2839134.6317642382</v>
      </c>
      <c r="O1576" s="20" t="s">
        <v>5361</v>
      </c>
      <c r="P1576" s="21" t="s">
        <v>243</v>
      </c>
      <c r="Q1576" s="20" t="s">
        <v>87</v>
      </c>
      <c r="R1576" s="16" t="str">
        <f t="shared" si="410"/>
        <v>OTHERS</v>
      </c>
      <c r="S1576" s="16" t="str">
        <f t="shared" si="409"/>
        <v>H</v>
      </c>
      <c r="T1576" s="16" t="str">
        <f t="shared" si="424"/>
        <v>Multinational</v>
      </c>
      <c r="U1576" s="16" t="str">
        <f t="shared" si="411"/>
        <v>Multinational</v>
      </c>
      <c r="V1576" s="22" t="str">
        <f>IF(ISNUMBER(MATCH(A1576, {"Gabon","Sudan","Niger","Mali","Burkina Faso","Guinea"}, 0)), "De Facto Countries", "Non-De Facto Countries")</f>
        <v>Non-De Facto Countries</v>
      </c>
      <c r="W1576" s="16" t="str">
        <f t="shared" si="422"/>
        <v>Multi</v>
      </c>
      <c r="X1576" s="16" t="str">
        <f t="shared" si="423"/>
        <v>Finance</v>
      </c>
      <c r="Y1576" s="23"/>
      <c r="AA1576" s="23">
        <f>Table2[[#This Row],[Approved Amount_UA Equivalent]]</f>
        <v>2839134.6317642382</v>
      </c>
      <c r="AD1576" s="23">
        <f>SUM(Table2[[#This Row],[Feed Africa ]:[Improve Quality Of Life ]])</f>
        <v>2839134.6317642382</v>
      </c>
      <c r="AE1576" s="16" t="b">
        <f>Table2[[#This Row],[Total HI5]]=Table2[[#This Row],[Approved Amount_UA Equivalent]]</f>
        <v>1</v>
      </c>
      <c r="AF1576" s="24">
        <v>70</v>
      </c>
      <c r="AG1576" s="20" t="str">
        <f t="shared" si="412"/>
        <v>Equity and Guarantee</v>
      </c>
      <c r="AH1576" s="24" t="e">
        <f>VLOOKUP(Table2[[#This Row],[SAP Code]],[25]DATA!$A:$G,7,FALSE)</f>
        <v>#N/A</v>
      </c>
      <c r="AI1576" s="20" t="str">
        <f t="shared" si="413"/>
        <v>Other Investment</v>
      </c>
      <c r="AJ1576" s="25" t="s">
        <v>106</v>
      </c>
      <c r="AK1576" s="25" t="s">
        <v>107</v>
      </c>
      <c r="AL1576" s="23" t="str" cm="1">
        <f t="array" ref="AL1576">_xlfn.SWITCH(AK1576,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76" s="26">
        <v>2</v>
      </c>
      <c r="AN1576" s="25" t="str">
        <f t="shared" si="421"/>
        <v>Non-Sovereign</v>
      </c>
      <c r="AO1576" s="27">
        <v>0.5</v>
      </c>
      <c r="AP1576" s="23">
        <f>Table2[[#This Row],[Approved Amount_UA Equivalent]]/1000000</f>
        <v>2.8391346317642383</v>
      </c>
      <c r="AQ1576" s="19">
        <f t="shared" si="414"/>
        <v>3.7784339333371189</v>
      </c>
      <c r="AR1576" s="23" t="str">
        <f t="shared" si="415"/>
        <v>1-10</v>
      </c>
      <c r="AS1576" s="23" t="str">
        <f t="shared" si="416"/>
        <v>1-20</v>
      </c>
      <c r="AT1576" s="23" t="str">
        <f t="shared" si="417"/>
        <v>1-40</v>
      </c>
      <c r="AU1576" s="23" t="str">
        <f t="shared" si="418"/>
        <v>&lt;1-50 Mn</v>
      </c>
      <c r="AV1576" s="23">
        <f>Table2[[#This Row],[Amount]]</f>
        <v>3500000</v>
      </c>
      <c r="AW1576" s="23" t="str">
        <f t="shared" si="419"/>
        <v>Dec 2021</v>
      </c>
      <c r="AX1576" s="28">
        <f>IFERROR(VLOOKUP(Table2[[#This Row],[SAP Code]],[26]_16!A:B,2,FALSE),0)</f>
        <v>0</v>
      </c>
      <c r="AY1576" s="28">
        <f>IFERROR(VLOOKUP(Table2[[#This Row],[SAP Code]],[26]_16!D:E,2,FALSE)/ 1000000, 0)</f>
        <v>0</v>
      </c>
      <c r="AZ1576" s="28">
        <f>IFERROR(VLOOKUP(Table2[[#This Row],[SAP Code]],[26]_16!G:H,2,FALSE)/ 1000000, 0)</f>
        <v>0</v>
      </c>
      <c r="BA1576" s="28">
        <f>IFERROR(VLOOKUP(Table2[[#This Row],[SAP Code]],[26]_16!J:K,2,FALSE)/ 1000000, 0)</f>
        <v>0</v>
      </c>
      <c r="BB1576" s="28">
        <f>IFERROR(VLOOKUP(Table2[[#This Row],[SAP Code]],[26]_16!M:N,2,FALSE)/ 1000000, 0)</f>
        <v>0</v>
      </c>
      <c r="BC1576" s="28">
        <f>IFERROR(VLOOKUP(Table2[[#This Row],[SAP Code]],[26]_16!P:Q,2,FALSE),0)</f>
        <v>0</v>
      </c>
      <c r="BD1576" s="28">
        <f>IFERROR(VLOOKUP(Table2[[#This Row],[SAP Code]],[26]_16!S:T,2,FALSE),0)</f>
        <v>0</v>
      </c>
      <c r="BE1576" s="28">
        <f>IFERROR(VLOOKUP(Table2[[#This Row],[SAP Code]],[26]_16!V:W,2,FALSE)/ 1000000, 0)</f>
        <v>0</v>
      </c>
      <c r="BF1576" s="28">
        <f>IFERROR(VLOOKUP(Table2[[#This Row],[SAP Code]],[26]_16!Y:Z,2,FALSE)/ 1000000, 0)</f>
        <v>0</v>
      </c>
      <c r="BG1576" s="28" t="str">
        <f>IFERROR(VLOOKUP(Table2[[#This Row],[SAP Code]],[26]port!$A:$AD,30,FALSE),"unknown")</f>
        <v>unknown</v>
      </c>
      <c r="BH1576" s="29" t="str">
        <f t="shared" si="420"/>
        <v>Unknown</v>
      </c>
      <c r="BI1576" s="16"/>
    </row>
    <row r="1577" spans="1:61" ht="17.100000000000001" customHeight="1">
      <c r="A1577" s="16" t="s">
        <v>141</v>
      </c>
      <c r="B1577" s="16" t="s">
        <v>5362</v>
      </c>
      <c r="C1577" s="16" t="s">
        <v>5363</v>
      </c>
      <c r="D1577" s="16" t="s">
        <v>5364</v>
      </c>
      <c r="E1577" s="18">
        <v>44547</v>
      </c>
      <c r="F1577" s="16" t="s">
        <v>5365</v>
      </c>
      <c r="G1577" s="16" t="s">
        <v>140</v>
      </c>
      <c r="H1577" s="16" t="s">
        <v>101</v>
      </c>
      <c r="I1577" s="16" t="s">
        <v>250</v>
      </c>
      <c r="J1577" s="16" t="s">
        <v>83</v>
      </c>
      <c r="K1577" s="16" t="s">
        <v>69</v>
      </c>
      <c r="L1577" s="16" t="s">
        <v>85</v>
      </c>
      <c r="M1577" s="19">
        <v>5000000</v>
      </c>
      <c r="N1577" s="19">
        <v>5000000</v>
      </c>
      <c r="O1577" s="20" t="s">
        <v>5366</v>
      </c>
      <c r="P1577" s="21">
        <v>2100155041222</v>
      </c>
      <c r="Q1577" s="20" t="s">
        <v>72</v>
      </c>
      <c r="R1577" s="16" t="str">
        <f t="shared" si="410"/>
        <v>ADF Including TSF</v>
      </c>
      <c r="S1577" s="16" t="str">
        <f t="shared" si="409"/>
        <v>K</v>
      </c>
      <c r="T1577" s="16" t="str">
        <f t="shared" si="424"/>
        <v>Multinational</v>
      </c>
      <c r="U1577" s="16" t="str">
        <f t="shared" si="411"/>
        <v>Multinational</v>
      </c>
      <c r="V1577" s="22" t="str">
        <f>IF(ISNUMBER(MATCH(A1577, {"Gabon","Sudan","Niger","Mali","Burkina Faso","Guinea"}, 0)), "De Facto Countries", "Non-De Facto Countries")</f>
        <v>Non-De Facto Countries</v>
      </c>
      <c r="W1577" s="16" t="str">
        <f t="shared" si="422"/>
        <v>Multi</v>
      </c>
      <c r="X1577" s="16" t="str">
        <f t="shared" si="423"/>
        <v>Multi-Sector</v>
      </c>
      <c r="Y1577" s="23">
        <f>Table2[[#This Row],[Approved Amount_UA Equivalent]]/5</f>
        <v>1000000</v>
      </c>
      <c r="Z1577" s="23">
        <f>Table2[[#This Row],[Approved Amount_UA Equivalent]]/5</f>
        <v>1000000</v>
      </c>
      <c r="AA1577" s="23">
        <f>Table2[[#This Row],[Approved Amount_UA Equivalent]]/5</f>
        <v>1000000</v>
      </c>
      <c r="AB1577" s="23">
        <f>Table2[[#This Row],[Approved Amount_UA Equivalent]]/5</f>
        <v>1000000</v>
      </c>
      <c r="AC1577" s="23">
        <f>Table2[[#This Row],[Approved Amount_UA Equivalent]]/5</f>
        <v>1000000</v>
      </c>
      <c r="AD1577" s="23">
        <f>SUM(Table2[[#This Row],[Feed Africa ]:[Improve Quality Of Life ]])</f>
        <v>5000000</v>
      </c>
      <c r="AE1577" s="16" t="b">
        <f>Table2[[#This Row],[Total HI5]]=Table2[[#This Row],[Approved Amount_UA Equivalent]]</f>
        <v>1</v>
      </c>
      <c r="AF1577" s="24">
        <v>41</v>
      </c>
      <c r="AG1577" s="20" t="str">
        <f t="shared" si="412"/>
        <v>ISP and Investment Project</v>
      </c>
      <c r="AH1577" s="24" t="str">
        <f>VLOOKUP(Table2[[#This Row],[SAP Code]],[25]DATA!$A:$G,7,FALSE)</f>
        <v xml:space="preserve">Investment Lending </v>
      </c>
      <c r="AI1577" s="20" t="str">
        <f t="shared" si="413"/>
        <v>Other Investment</v>
      </c>
      <c r="AJ1577" s="25" t="s">
        <v>254</v>
      </c>
      <c r="AK1577" s="25" t="s">
        <v>140</v>
      </c>
      <c r="AL1577" s="23" t="str" cm="1">
        <f t="array" ref="AL1577">_xlfn.SWITCH(AK1577,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77" s="26">
        <v>1</v>
      </c>
      <c r="AN1577" s="25" t="str">
        <f t="shared" si="421"/>
        <v>Sovereign</v>
      </c>
      <c r="AO1577" s="27">
        <v>1</v>
      </c>
      <c r="AP1577" s="23">
        <f>Table2[[#This Row],[Approved Amount_UA Equivalent]]/1000000</f>
        <v>5</v>
      </c>
      <c r="AQ1577" s="19">
        <f t="shared" si="414"/>
        <v>6.6542000000000003</v>
      </c>
      <c r="AR1577" s="23" t="str">
        <f t="shared" si="415"/>
        <v>1-10</v>
      </c>
      <c r="AS1577" s="23" t="str">
        <f t="shared" si="416"/>
        <v>1-20</v>
      </c>
      <c r="AT1577" s="23" t="str">
        <f t="shared" si="417"/>
        <v>1-40</v>
      </c>
      <c r="AU1577" s="23" t="str">
        <f t="shared" si="418"/>
        <v>&lt;1-50 Mn</v>
      </c>
      <c r="AV1577" s="23">
        <f>Table2[[#This Row],[Amount]]</f>
        <v>5000000</v>
      </c>
      <c r="AW1577" s="23" t="str">
        <f t="shared" si="419"/>
        <v>Dec 2021</v>
      </c>
      <c r="AX1577" s="28">
        <f>IFERROR(VLOOKUP(Table2[[#This Row],[SAP Code]],[26]_16!A:B,2,FALSE),0)</f>
        <v>0</v>
      </c>
      <c r="AY1577" s="28">
        <f>IFERROR(VLOOKUP(Table2[[#This Row],[SAP Code]],[26]_16!D:E,2,FALSE)/ 1000000, 0)</f>
        <v>0</v>
      </c>
      <c r="AZ1577" s="28">
        <f>IFERROR(VLOOKUP(Table2[[#This Row],[SAP Code]],[26]_16!G:H,2,FALSE)/ 1000000, 0)</f>
        <v>0</v>
      </c>
      <c r="BA1577" s="28">
        <f>IFERROR(VLOOKUP(Table2[[#This Row],[SAP Code]],[26]_16!J:K,2,FALSE)/ 1000000, 0)</f>
        <v>0</v>
      </c>
      <c r="BB1577" s="28">
        <f>IFERROR(VLOOKUP(Table2[[#This Row],[SAP Code]],[26]_16!M:N,2,FALSE)/ 1000000, 0)</f>
        <v>0</v>
      </c>
      <c r="BC1577" s="28">
        <f>IFERROR(VLOOKUP(Table2[[#This Row],[SAP Code]],[26]_16!P:Q,2,FALSE),0)</f>
        <v>0</v>
      </c>
      <c r="BD1577" s="28">
        <f>IFERROR(VLOOKUP(Table2[[#This Row],[SAP Code]],[26]_16!S:T,2,FALSE),0)</f>
        <v>0</v>
      </c>
      <c r="BE1577" s="28">
        <f>IFERROR(VLOOKUP(Table2[[#This Row],[SAP Code]],[26]_16!V:W,2,FALSE)/ 1000000, 0)</f>
        <v>0.29841392999999999</v>
      </c>
      <c r="BF1577" s="28">
        <f>IFERROR(VLOOKUP(Table2[[#This Row],[SAP Code]],[26]_16!Y:Z,2,FALSE)/ 1000000, 0)</f>
        <v>0</v>
      </c>
      <c r="BG1577" s="28" t="str">
        <f>IFERROR(VLOOKUP(Table2[[#This Row],[SAP Code]],[26]port!$A:$AD,30,FALSE),"unknown")</f>
        <v>OnGo</v>
      </c>
      <c r="BH1577" s="29" t="str">
        <f t="shared" si="420"/>
        <v>Ongoing</v>
      </c>
      <c r="BI1577" s="16"/>
    </row>
    <row r="1578" spans="1:61" ht="17.100000000000001" customHeight="1">
      <c r="A1578" s="16" t="s">
        <v>322</v>
      </c>
      <c r="B1578" s="16" t="s">
        <v>5367</v>
      </c>
      <c r="C1578" s="16" t="s">
        <v>5368</v>
      </c>
      <c r="D1578" s="16" t="s">
        <v>5369</v>
      </c>
      <c r="E1578" s="18">
        <v>44582</v>
      </c>
      <c r="F1578" s="16" t="s">
        <v>5370</v>
      </c>
      <c r="G1578" s="16" t="s">
        <v>5371</v>
      </c>
      <c r="H1578" s="16" t="s">
        <v>132</v>
      </c>
      <c r="I1578" s="16" t="s">
        <v>250</v>
      </c>
      <c r="J1578" s="16" t="s">
        <v>1122</v>
      </c>
      <c r="K1578" s="16" t="s">
        <v>69</v>
      </c>
      <c r="L1578" s="16" t="s">
        <v>195</v>
      </c>
      <c r="M1578" s="19">
        <v>357529</v>
      </c>
      <c r="N1578" s="19">
        <v>288916.99259786017</v>
      </c>
      <c r="O1578" s="20" t="s">
        <v>5372</v>
      </c>
      <c r="P1578" s="21" t="s">
        <v>243</v>
      </c>
      <c r="Q1578" s="20" t="s">
        <v>72</v>
      </c>
      <c r="R1578" s="16" t="str">
        <f t="shared" si="410"/>
        <v>ClimDev</v>
      </c>
      <c r="S1578" s="16" t="str">
        <f t="shared" si="409"/>
        <v>K</v>
      </c>
      <c r="T1578" s="16" t="str">
        <f t="shared" si="424"/>
        <v>ADF Countries</v>
      </c>
      <c r="U1578" s="16" t="str">
        <f t="shared" si="411"/>
        <v>Transition States</v>
      </c>
      <c r="V1578" s="22" t="str">
        <f>IF(ISNUMBER(MATCH(A1578, {"Gabon","Sudan","Niger","Mali","Burkina Faso","Guinea"}, 0)), "De Facto Countries", "Non-De Facto Countries")</f>
        <v>Non-De Facto Countries</v>
      </c>
      <c r="W1578" s="16" t="str">
        <f t="shared" si="422"/>
        <v>West</v>
      </c>
      <c r="X1578" s="16" t="str">
        <f t="shared" si="423"/>
        <v>Multi-Sector</v>
      </c>
      <c r="Y1578" s="23">
        <f>Table2[[#This Row],[Approved Amount_UA Equivalent]]/5</f>
        <v>57783.398519572031</v>
      </c>
      <c r="Z1578" s="23">
        <f>Table2[[#This Row],[Approved Amount_UA Equivalent]]/5</f>
        <v>57783.398519572031</v>
      </c>
      <c r="AA1578" s="23">
        <f>Table2[[#This Row],[Approved Amount_UA Equivalent]]/5</f>
        <v>57783.398519572031</v>
      </c>
      <c r="AB1578" s="23">
        <f>Table2[[#This Row],[Approved Amount_UA Equivalent]]/5</f>
        <v>57783.398519572031</v>
      </c>
      <c r="AC1578" s="23">
        <f>Table2[[#This Row],[Approved Amount_UA Equivalent]]/5</f>
        <v>57783.398519572031</v>
      </c>
      <c r="AD1578" s="23">
        <f>SUM(Table2[[#This Row],[Feed Africa ]:[Improve Quality Of Life ]])</f>
        <v>288916.99259786017</v>
      </c>
      <c r="AE1578" s="16" t="b">
        <f>Table2[[#This Row],[Total HI5]]=Table2[[#This Row],[Approved Amount_UA Equivalent]]</f>
        <v>1</v>
      </c>
      <c r="AF1578" s="24">
        <v>41</v>
      </c>
      <c r="AG1578" s="20" t="str">
        <f t="shared" si="412"/>
        <v>ISP and Investment Project</v>
      </c>
      <c r="AH1578" s="24" t="e">
        <f>VLOOKUP(Table2[[#This Row],[SAP Code]],[25]DATA!$A:$G,7,FALSE)</f>
        <v>#N/A</v>
      </c>
      <c r="AI1578" s="20" t="str">
        <f t="shared" si="413"/>
        <v>Other Investment</v>
      </c>
      <c r="AJ1578" s="25" t="s">
        <v>254</v>
      </c>
      <c r="AK1578" s="25" t="s">
        <v>2760</v>
      </c>
      <c r="AL1578" s="23" t="str" cm="1">
        <f t="array" ref="AL1578">_xlfn.SWITCH(AK1578,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578" s="26">
        <v>1</v>
      </c>
      <c r="AN1578" s="25" t="str">
        <f t="shared" si="421"/>
        <v>Sovereign</v>
      </c>
      <c r="AO1578" s="27">
        <v>0.5</v>
      </c>
      <c r="AP1578" s="23">
        <f>Table2[[#This Row],[Approved Amount_UA Equivalent]]/1000000</f>
        <v>0.28891699259786019</v>
      </c>
      <c r="AQ1578" s="19">
        <f t="shared" si="414"/>
        <v>0.38450229042893624</v>
      </c>
      <c r="AR1578" s="23" t="str">
        <f t="shared" si="415"/>
        <v>1-10</v>
      </c>
      <c r="AS1578" s="23" t="str">
        <f t="shared" si="416"/>
        <v>1-20</v>
      </c>
      <c r="AT1578" s="23" t="str">
        <f t="shared" si="417"/>
        <v>1-40</v>
      </c>
      <c r="AU1578" s="23" t="str">
        <f t="shared" si="418"/>
        <v>&lt;1-50 Mn</v>
      </c>
      <c r="AV1578" s="23">
        <f>Table2[[#This Row],[Amount]]</f>
        <v>357529</v>
      </c>
      <c r="AW1578" s="23" t="str">
        <f t="shared" si="419"/>
        <v>Jan 2022</v>
      </c>
      <c r="AX1578" s="28">
        <f>IFERROR(VLOOKUP(Table2[[#This Row],[SAP Code]],[26]_16!A:B,2,FALSE),0)</f>
        <v>0</v>
      </c>
      <c r="AY1578" s="28">
        <f>IFERROR(VLOOKUP(Table2[[#This Row],[SAP Code]],[26]_16!D:E,2,FALSE)/ 1000000, 0)</f>
        <v>0</v>
      </c>
      <c r="AZ1578" s="28">
        <f>IFERROR(VLOOKUP(Table2[[#This Row],[SAP Code]],[26]_16!G:H,2,FALSE)/ 1000000, 0)</f>
        <v>0</v>
      </c>
      <c r="BA1578" s="28">
        <f>IFERROR(VLOOKUP(Table2[[#This Row],[SAP Code]],[26]_16!J:K,2,FALSE)/ 1000000, 0)</f>
        <v>0</v>
      </c>
      <c r="BB1578" s="28">
        <f>IFERROR(VLOOKUP(Table2[[#This Row],[SAP Code]],[26]_16!M:N,2,FALSE)/ 1000000, 0)</f>
        <v>0</v>
      </c>
      <c r="BC1578" s="28">
        <f>IFERROR(VLOOKUP(Table2[[#This Row],[SAP Code]],[26]_16!P:Q,2,FALSE),0)</f>
        <v>0</v>
      </c>
      <c r="BD1578" s="28">
        <f>IFERROR(VLOOKUP(Table2[[#This Row],[SAP Code]],[26]_16!S:T,2,FALSE),0)</f>
        <v>0</v>
      </c>
      <c r="BE1578" s="28">
        <f>IFERROR(VLOOKUP(Table2[[#This Row],[SAP Code]],[26]_16!V:W,2,FALSE)/ 1000000, 0)</f>
        <v>0</v>
      </c>
      <c r="BF1578" s="28">
        <f>IFERROR(VLOOKUP(Table2[[#This Row],[SAP Code]],[26]_16!Y:Z,2,FALSE)/ 1000000, 0)</f>
        <v>0</v>
      </c>
      <c r="BG1578" s="28" t="str">
        <f>IFERROR(VLOOKUP(Table2[[#This Row],[SAP Code]],[26]port!$A:$AD,30,FALSE),"unknown")</f>
        <v>APVD</v>
      </c>
      <c r="BH1578" s="29" t="str">
        <f t="shared" si="420"/>
        <v>Ongoing</v>
      </c>
      <c r="BI1578" s="16"/>
    </row>
    <row r="1579" spans="1:61" ht="17.100000000000001" customHeight="1">
      <c r="A1579" s="16" t="s">
        <v>322</v>
      </c>
      <c r="B1579" s="16" t="s">
        <v>5367</v>
      </c>
      <c r="C1579" s="16" t="s">
        <v>5373</v>
      </c>
      <c r="D1579" s="16" t="s">
        <v>5369</v>
      </c>
      <c r="E1579" s="18">
        <v>44582</v>
      </c>
      <c r="F1579" s="16" t="s">
        <v>324</v>
      </c>
      <c r="G1579" s="16" t="s">
        <v>5371</v>
      </c>
      <c r="H1579" s="16" t="s">
        <v>132</v>
      </c>
      <c r="I1579" s="16" t="s">
        <v>250</v>
      </c>
      <c r="J1579" s="16" t="s">
        <v>3056</v>
      </c>
      <c r="K1579" s="16" t="s">
        <v>69</v>
      </c>
      <c r="L1579" s="16" t="s">
        <v>70</v>
      </c>
      <c r="M1579" s="19">
        <v>10000000</v>
      </c>
      <c r="N1579" s="19">
        <v>7144949.5923806261</v>
      </c>
      <c r="O1579" s="20" t="s">
        <v>5372</v>
      </c>
      <c r="P1579" s="21">
        <v>5585155000051</v>
      </c>
      <c r="Q1579" s="20" t="s">
        <v>72</v>
      </c>
      <c r="R1579" s="16" t="str">
        <f t="shared" si="410"/>
        <v>OTHERS</v>
      </c>
      <c r="S1579" s="16" t="str">
        <f t="shared" si="409"/>
        <v>K</v>
      </c>
      <c r="T1579" s="16" t="str">
        <f t="shared" si="424"/>
        <v>ADF Countries</v>
      </c>
      <c r="U1579" s="16" t="str">
        <f t="shared" si="411"/>
        <v>Transition States</v>
      </c>
      <c r="V1579" s="22" t="str">
        <f>IF(ISNUMBER(MATCH(A1579, {"Gabon","Sudan","Niger","Mali","Burkina Faso","Guinea"}, 0)), "De Facto Countries", "Non-De Facto Countries")</f>
        <v>Non-De Facto Countries</v>
      </c>
      <c r="W1579" s="16" t="str">
        <f t="shared" si="422"/>
        <v>West</v>
      </c>
      <c r="X1579" s="16" t="str">
        <f t="shared" si="423"/>
        <v>Multi-Sector</v>
      </c>
      <c r="Y1579" s="23">
        <f>Table2[[#This Row],[Approved Amount_UA Equivalent]]/5</f>
        <v>1428989.9184761252</v>
      </c>
      <c r="Z1579" s="23">
        <f>Table2[[#This Row],[Approved Amount_UA Equivalent]]/5</f>
        <v>1428989.9184761252</v>
      </c>
      <c r="AA1579" s="23">
        <f>Table2[[#This Row],[Approved Amount_UA Equivalent]]/5</f>
        <v>1428989.9184761252</v>
      </c>
      <c r="AB1579" s="23">
        <f>Table2[[#This Row],[Approved Amount_UA Equivalent]]/5</f>
        <v>1428989.9184761252</v>
      </c>
      <c r="AC1579" s="23">
        <f>Table2[[#This Row],[Approved Amount_UA Equivalent]]/5</f>
        <v>1428989.9184761252</v>
      </c>
      <c r="AD1579" s="23">
        <f>SUM(Table2[[#This Row],[Feed Africa ]:[Improve Quality Of Life ]])</f>
        <v>7144949.5923806261</v>
      </c>
      <c r="AE1579" s="16" t="b">
        <f>Table2[[#This Row],[Total HI5]]=Table2[[#This Row],[Approved Amount_UA Equivalent]]</f>
        <v>1</v>
      </c>
      <c r="AF1579" s="24">
        <v>41</v>
      </c>
      <c r="AG1579" s="20" t="str">
        <f t="shared" si="412"/>
        <v>ISP and Investment Project</v>
      </c>
      <c r="AH1579" s="24" t="e">
        <f>VLOOKUP(Table2[[#This Row],[SAP Code]],[25]DATA!$A:$G,7,FALSE)</f>
        <v>#N/A</v>
      </c>
      <c r="AI1579" s="20" t="str">
        <f t="shared" si="413"/>
        <v>Other Investment</v>
      </c>
      <c r="AJ1579" s="25" t="s">
        <v>254</v>
      </c>
      <c r="AK1579" s="25" t="s">
        <v>2760</v>
      </c>
      <c r="AL1579" s="23" t="str" cm="1">
        <f t="array" ref="AL1579">_xlfn.SWITCH(AK1579,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579" s="26">
        <v>1</v>
      </c>
      <c r="AN1579" s="25" t="str">
        <f t="shared" si="421"/>
        <v>Sovereign</v>
      </c>
      <c r="AO1579" s="27">
        <v>0.5</v>
      </c>
      <c r="AP1579" s="23">
        <f>Table2[[#This Row],[Approved Amount_UA Equivalent]]/1000000</f>
        <v>7.1449495923806259</v>
      </c>
      <c r="AQ1579" s="19">
        <f t="shared" si="414"/>
        <v>9.5087847155238325</v>
      </c>
      <c r="AR1579" s="23" t="str">
        <f t="shared" si="415"/>
        <v>1-10</v>
      </c>
      <c r="AS1579" s="23" t="str">
        <f t="shared" si="416"/>
        <v>1-20</v>
      </c>
      <c r="AT1579" s="23" t="str">
        <f t="shared" si="417"/>
        <v>1-40</v>
      </c>
      <c r="AU1579" s="23" t="str">
        <f t="shared" si="418"/>
        <v>&lt;1-50 Mn</v>
      </c>
      <c r="AV1579" s="23">
        <f>Table2[[#This Row],[Amount]]</f>
        <v>10000000</v>
      </c>
      <c r="AW1579" s="23" t="str">
        <f t="shared" si="419"/>
        <v>Jan 2022</v>
      </c>
      <c r="AX1579" s="28">
        <f>IFERROR(VLOOKUP(Table2[[#This Row],[SAP Code]],[26]_16!A:B,2,FALSE),0)</f>
        <v>0</v>
      </c>
      <c r="AY1579" s="28">
        <f>IFERROR(VLOOKUP(Table2[[#This Row],[SAP Code]],[26]_16!D:E,2,FALSE)/ 1000000, 0)</f>
        <v>0</v>
      </c>
      <c r="AZ1579" s="28">
        <f>IFERROR(VLOOKUP(Table2[[#This Row],[SAP Code]],[26]_16!G:H,2,FALSE)/ 1000000, 0)</f>
        <v>0</v>
      </c>
      <c r="BA1579" s="28">
        <f>IFERROR(VLOOKUP(Table2[[#This Row],[SAP Code]],[26]_16!J:K,2,FALSE)/ 1000000, 0)</f>
        <v>0</v>
      </c>
      <c r="BB1579" s="28">
        <f>IFERROR(VLOOKUP(Table2[[#This Row],[SAP Code]],[26]_16!M:N,2,FALSE)/ 1000000, 0)</f>
        <v>0</v>
      </c>
      <c r="BC1579" s="28">
        <f>IFERROR(VLOOKUP(Table2[[#This Row],[SAP Code]],[26]_16!P:Q,2,FALSE),0)</f>
        <v>0</v>
      </c>
      <c r="BD1579" s="28">
        <f>IFERROR(VLOOKUP(Table2[[#This Row],[SAP Code]],[26]_16!S:T,2,FALSE),0)</f>
        <v>0</v>
      </c>
      <c r="BE1579" s="28">
        <f>IFERROR(VLOOKUP(Table2[[#This Row],[SAP Code]],[26]_16!V:W,2,FALSE)/ 1000000, 0)</f>
        <v>0</v>
      </c>
      <c r="BF1579" s="28">
        <f>IFERROR(VLOOKUP(Table2[[#This Row],[SAP Code]],[26]_16!Y:Z,2,FALSE)/ 1000000, 0)</f>
        <v>0</v>
      </c>
      <c r="BG1579" s="28" t="str">
        <f>IFERROR(VLOOKUP(Table2[[#This Row],[SAP Code]],[26]port!$A:$AD,30,FALSE),"unknown")</f>
        <v>APVD</v>
      </c>
      <c r="BH1579" s="29" t="str">
        <f t="shared" si="420"/>
        <v>Ongoing</v>
      </c>
      <c r="BI1579" s="16"/>
    </row>
    <row r="1580" spans="1:61" ht="17.100000000000001" customHeight="1">
      <c r="A1580" s="16" t="s">
        <v>316</v>
      </c>
      <c r="B1580" s="16" t="s">
        <v>5374</v>
      </c>
      <c r="C1580" s="16" t="s">
        <v>5375</v>
      </c>
      <c r="D1580" s="16" t="s">
        <v>5376</v>
      </c>
      <c r="E1580" s="18">
        <v>44585</v>
      </c>
      <c r="F1580" s="16" t="s">
        <v>320</v>
      </c>
      <c r="G1580" s="16" t="s">
        <v>2293</v>
      </c>
      <c r="H1580" s="16" t="s">
        <v>132</v>
      </c>
      <c r="I1580" s="16" t="s">
        <v>250</v>
      </c>
      <c r="J1580" s="16" t="s">
        <v>83</v>
      </c>
      <c r="K1580" s="16" t="s">
        <v>84</v>
      </c>
      <c r="L1580" s="16" t="s">
        <v>85</v>
      </c>
      <c r="M1580" s="19">
        <v>10000000</v>
      </c>
      <c r="N1580" s="19">
        <v>10000000</v>
      </c>
      <c r="O1580" s="20" t="s">
        <v>5377</v>
      </c>
      <c r="P1580" s="21">
        <v>2100150042843</v>
      </c>
      <c r="Q1580" s="20" t="s">
        <v>72</v>
      </c>
      <c r="R1580" s="16" t="str">
        <f t="shared" si="410"/>
        <v>ADF Including TSF</v>
      </c>
      <c r="S1580" s="16" t="str">
        <f t="shared" si="409"/>
        <v>K</v>
      </c>
      <c r="T1580" s="16" t="str">
        <f t="shared" si="424"/>
        <v>Blend Countries</v>
      </c>
      <c r="U1580" s="16" t="str">
        <f t="shared" si="411"/>
        <v>Non-Transition States</v>
      </c>
      <c r="V1580" s="22" t="str">
        <f>IF(ISNUMBER(MATCH(A1580, {"Gabon","Sudan","Niger","Mali","Burkina Faso","Guinea"}, 0)), "De Facto Countries", "Non-De Facto Countries")</f>
        <v>Non-De Facto Countries</v>
      </c>
      <c r="W1580" s="16" t="str">
        <f t="shared" si="422"/>
        <v>West</v>
      </c>
      <c r="X1580" s="16" t="str">
        <f t="shared" si="423"/>
        <v>Multi-Sector</v>
      </c>
      <c r="Y1580" s="23">
        <f>Table2[[#This Row],[Approved Amount_UA Equivalent]]/5</f>
        <v>2000000</v>
      </c>
      <c r="Z1580" s="23">
        <f>Table2[[#This Row],[Approved Amount_UA Equivalent]]/5</f>
        <v>2000000</v>
      </c>
      <c r="AA1580" s="23">
        <f>Table2[[#This Row],[Approved Amount_UA Equivalent]]/5</f>
        <v>2000000</v>
      </c>
      <c r="AB1580" s="23">
        <f>Table2[[#This Row],[Approved Amount_UA Equivalent]]/5</f>
        <v>2000000</v>
      </c>
      <c r="AC1580" s="23">
        <f>Table2[[#This Row],[Approved Amount_UA Equivalent]]/5</f>
        <v>2000000</v>
      </c>
      <c r="AD1580" s="23">
        <f>SUM(Table2[[#This Row],[Feed Africa ]:[Improve Quality Of Life ]])</f>
        <v>10000000</v>
      </c>
      <c r="AE1580" s="16" t="b">
        <f>Table2[[#This Row],[Total HI5]]=Table2[[#This Row],[Approved Amount_UA Equivalent]]</f>
        <v>1</v>
      </c>
      <c r="AF1580" s="24">
        <v>10</v>
      </c>
      <c r="AG1580" s="20" t="str">
        <f t="shared" si="412"/>
        <v>Investment Project</v>
      </c>
      <c r="AH1580" s="24" t="str">
        <f>VLOOKUP(Table2[[#This Row],[SAP Code]],[25]DATA!$A:$G,7,FALSE)</f>
        <v xml:space="preserve">Investment Lending </v>
      </c>
      <c r="AI1580" s="20" t="str">
        <f t="shared" si="413"/>
        <v>Other Investment</v>
      </c>
      <c r="AJ1580" s="25" t="s">
        <v>254</v>
      </c>
      <c r="AK1580" s="25" t="s">
        <v>2293</v>
      </c>
      <c r="AL1580" s="23" t="str" cm="1">
        <f t="array" ref="AL1580">_xlfn.SWITCH(AK1580,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80" s="26">
        <v>1</v>
      </c>
      <c r="AN1580" s="25" t="str">
        <f t="shared" si="421"/>
        <v>Sovereign</v>
      </c>
      <c r="AO1580" s="27">
        <v>1</v>
      </c>
      <c r="AP1580" s="23">
        <f>Table2[[#This Row],[Approved Amount_UA Equivalent]]/1000000</f>
        <v>10</v>
      </c>
      <c r="AQ1580" s="19">
        <f t="shared" si="414"/>
        <v>13.308400000000001</v>
      </c>
      <c r="AR1580" s="23" t="str">
        <f t="shared" si="415"/>
        <v>1-10</v>
      </c>
      <c r="AS1580" s="23" t="str">
        <f t="shared" si="416"/>
        <v>1-20</v>
      </c>
      <c r="AT1580" s="23" t="str">
        <f t="shared" si="417"/>
        <v>1-40</v>
      </c>
      <c r="AU1580" s="23" t="str">
        <f t="shared" si="418"/>
        <v>&lt;1-50 Mn</v>
      </c>
      <c r="AV1580" s="23">
        <f>Table2[[#This Row],[Amount]]</f>
        <v>10000000</v>
      </c>
      <c r="AW1580" s="23" t="str">
        <f t="shared" si="419"/>
        <v>Jan 2022</v>
      </c>
      <c r="AX1580" s="28">
        <f>IFERROR(VLOOKUP(Table2[[#This Row],[SAP Code]],[26]_16!A:B,2,FALSE),0)</f>
        <v>0</v>
      </c>
      <c r="AY1580" s="28">
        <f>IFERROR(VLOOKUP(Table2[[#This Row],[SAP Code]],[26]_16!D:E,2,FALSE)/ 1000000, 0)</f>
        <v>0</v>
      </c>
      <c r="AZ1580" s="28">
        <f>IFERROR(VLOOKUP(Table2[[#This Row],[SAP Code]],[26]_16!G:H,2,FALSE)/ 1000000, 0)</f>
        <v>0</v>
      </c>
      <c r="BA1580" s="28">
        <f>IFERROR(VLOOKUP(Table2[[#This Row],[SAP Code]],[26]_16!J:K,2,FALSE)/ 1000000, 0)</f>
        <v>0</v>
      </c>
      <c r="BB1580" s="28">
        <f>IFERROR(VLOOKUP(Table2[[#This Row],[SAP Code]],[26]_16!M:N,2,FALSE)/ 1000000, 0)</f>
        <v>0</v>
      </c>
      <c r="BC1580" s="28">
        <f>IFERROR(VLOOKUP(Table2[[#This Row],[SAP Code]],[26]_16!P:Q,2,FALSE),0)</f>
        <v>0</v>
      </c>
      <c r="BD1580" s="28">
        <f>IFERROR(VLOOKUP(Table2[[#This Row],[SAP Code]],[26]_16!S:T,2,FALSE),0)</f>
        <v>0</v>
      </c>
      <c r="BE1580" s="28">
        <f>IFERROR(VLOOKUP(Table2[[#This Row],[SAP Code]],[26]_16!V:W,2,FALSE)/ 1000000, 0)</f>
        <v>0</v>
      </c>
      <c r="BF1580" s="28">
        <f>IFERROR(VLOOKUP(Table2[[#This Row],[SAP Code]],[26]_16!Y:Z,2,FALSE)/ 1000000, 0)</f>
        <v>7.1183089999999991E-2</v>
      </c>
      <c r="BG1580" s="28" t="str">
        <f>IFERROR(VLOOKUP(Table2[[#This Row],[SAP Code]],[26]port!$A:$AD,30,FALSE),"unknown")</f>
        <v>APVD</v>
      </c>
      <c r="BH1580" s="29" t="str">
        <f t="shared" si="420"/>
        <v>Ongoing</v>
      </c>
      <c r="BI1580" s="16"/>
    </row>
    <row r="1581" spans="1:61" ht="17.100000000000001" customHeight="1">
      <c r="A1581" s="16" t="s">
        <v>310</v>
      </c>
      <c r="B1581" s="16" t="s">
        <v>5378</v>
      </c>
      <c r="C1581" s="16" t="s">
        <v>5379</v>
      </c>
      <c r="D1581" s="16" t="s">
        <v>5380</v>
      </c>
      <c r="E1581" s="18">
        <v>44585</v>
      </c>
      <c r="F1581" s="16" t="s">
        <v>714</v>
      </c>
      <c r="G1581" s="16" t="s">
        <v>1997</v>
      </c>
      <c r="H1581" s="16" t="s">
        <v>132</v>
      </c>
      <c r="I1581" s="16" t="s">
        <v>82</v>
      </c>
      <c r="J1581" s="16" t="s">
        <v>83</v>
      </c>
      <c r="K1581" s="16" t="s">
        <v>69</v>
      </c>
      <c r="L1581" s="16" t="s">
        <v>85</v>
      </c>
      <c r="M1581" s="19">
        <v>19500000</v>
      </c>
      <c r="N1581" s="19">
        <v>19500000</v>
      </c>
      <c r="O1581" s="20" t="s">
        <v>5381</v>
      </c>
      <c r="P1581" s="21">
        <v>2100155041417</v>
      </c>
      <c r="Q1581" s="20" t="s">
        <v>72</v>
      </c>
      <c r="R1581" s="16" t="str">
        <f t="shared" si="410"/>
        <v>ADF Including TSF</v>
      </c>
      <c r="S1581" s="16" t="str">
        <f t="shared" si="409"/>
        <v>F</v>
      </c>
      <c r="T1581" s="16" t="str">
        <f t="shared" si="424"/>
        <v>ADF Countries</v>
      </c>
      <c r="U1581" s="16" t="str">
        <f t="shared" si="411"/>
        <v>Non-Transition States</v>
      </c>
      <c r="V1581" s="22" t="str">
        <f>IF(ISNUMBER(MATCH(A1581, {"Gabon","Sudan","Niger","Mali","Burkina Faso","Guinea"}, 0)), "De Facto Countries", "Non-De Facto Countries")</f>
        <v>Non-De Facto Countries</v>
      </c>
      <c r="W1581" s="16" t="str">
        <f t="shared" si="422"/>
        <v>West</v>
      </c>
      <c r="X1581" s="16" t="str">
        <f t="shared" si="423"/>
        <v>Power</v>
      </c>
      <c r="Y1581" s="23"/>
      <c r="Z1581" s="23">
        <f>Table2[[#This Row],[Approved Amount_UA Equivalent]]</f>
        <v>19500000</v>
      </c>
      <c r="AD1581" s="23">
        <f>SUM(Table2[[#This Row],[Feed Africa ]:[Improve Quality Of Life ]])</f>
        <v>19500000</v>
      </c>
      <c r="AE1581" s="16" t="b">
        <f>Table2[[#This Row],[Total HI5]]=Table2[[#This Row],[Approved Amount_UA Equivalent]]</f>
        <v>1</v>
      </c>
      <c r="AF1581" s="24">
        <v>41</v>
      </c>
      <c r="AG1581" s="20" t="str">
        <f t="shared" si="412"/>
        <v>ISP and Investment Project</v>
      </c>
      <c r="AH1581" s="24" t="str">
        <f>VLOOKUP(Table2[[#This Row],[SAP Code]],[25]DATA!$A:$G,7,FALSE)</f>
        <v xml:space="preserve">investment </v>
      </c>
      <c r="AI1581" s="20" t="str">
        <f t="shared" si="413"/>
        <v>Infrastructure</v>
      </c>
      <c r="AJ1581" s="25" t="s">
        <v>89</v>
      </c>
      <c r="AK1581" s="25" t="s">
        <v>1997</v>
      </c>
      <c r="AL1581" s="23" t="str" cm="1">
        <f t="array" ref="AL1581">_xlfn.SWITCH(AK1581,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581" s="26">
        <v>1</v>
      </c>
      <c r="AN1581" s="25" t="str">
        <f t="shared" si="421"/>
        <v>Sovereign</v>
      </c>
      <c r="AO1581" s="27">
        <v>1</v>
      </c>
      <c r="AP1581" s="23">
        <f>Table2[[#This Row],[Approved Amount_UA Equivalent]]/1000000</f>
        <v>19.5</v>
      </c>
      <c r="AQ1581" s="19">
        <f t="shared" si="414"/>
        <v>25.95138</v>
      </c>
      <c r="AR1581" s="23" t="str">
        <f t="shared" si="415"/>
        <v>11-20</v>
      </c>
      <c r="AS1581" s="23" t="str">
        <f t="shared" si="416"/>
        <v>1-20</v>
      </c>
      <c r="AT1581" s="23" t="str">
        <f t="shared" si="417"/>
        <v>1-40</v>
      </c>
      <c r="AU1581" s="23" t="str">
        <f t="shared" si="418"/>
        <v>&lt;1-50 Mn</v>
      </c>
      <c r="AV1581" s="23">
        <f>Table2[[#This Row],[Amount]]</f>
        <v>19500000</v>
      </c>
      <c r="AW1581" s="23" t="str">
        <f t="shared" si="419"/>
        <v>Jan 2022</v>
      </c>
      <c r="AX1581" s="28">
        <f>IFERROR(VLOOKUP(Table2[[#This Row],[SAP Code]],[26]_16!A:B,2,FALSE),0)</f>
        <v>0</v>
      </c>
      <c r="AY1581" s="28">
        <f>IFERROR(VLOOKUP(Table2[[#This Row],[SAP Code]],[26]_16!D:E,2,FALSE)/ 1000000, 0)</f>
        <v>0</v>
      </c>
      <c r="AZ1581" s="28">
        <f>IFERROR(VLOOKUP(Table2[[#This Row],[SAP Code]],[26]_16!G:H,2,FALSE)/ 1000000, 0)</f>
        <v>0</v>
      </c>
      <c r="BA1581" s="28">
        <f>IFERROR(VLOOKUP(Table2[[#This Row],[SAP Code]],[26]_16!J:K,2,FALSE)/ 1000000, 0)</f>
        <v>0</v>
      </c>
      <c r="BB1581" s="28">
        <f>IFERROR(VLOOKUP(Table2[[#This Row],[SAP Code]],[26]_16!M:N,2,FALSE)/ 1000000, 0)</f>
        <v>0</v>
      </c>
      <c r="BC1581" s="28">
        <f>IFERROR(VLOOKUP(Table2[[#This Row],[SAP Code]],[26]_16!P:Q,2,FALSE),0)</f>
        <v>0</v>
      </c>
      <c r="BD1581" s="28">
        <f>IFERROR(VLOOKUP(Table2[[#This Row],[SAP Code]],[26]_16!S:T,2,FALSE),0)</f>
        <v>0</v>
      </c>
      <c r="BE1581" s="28">
        <f>IFERROR(VLOOKUP(Table2[[#This Row],[SAP Code]],[26]_16!V:W,2,FALSE)/ 1000000, 0)</f>
        <v>0.73652618000000003</v>
      </c>
      <c r="BF1581" s="28">
        <f>IFERROR(VLOOKUP(Table2[[#This Row],[SAP Code]],[26]_16!Y:Z,2,FALSE)/ 1000000, 0)</f>
        <v>0</v>
      </c>
      <c r="BG1581" s="28" t="str">
        <f>IFERROR(VLOOKUP(Table2[[#This Row],[SAP Code]],[26]port!$A:$AD,30,FALSE),"unknown")</f>
        <v>OnGo</v>
      </c>
      <c r="BH1581" s="29" t="str">
        <f t="shared" si="420"/>
        <v>Ongoing</v>
      </c>
      <c r="BI1581" s="16"/>
    </row>
    <row r="1582" spans="1:61" ht="17.100000000000001" customHeight="1">
      <c r="A1582" s="16" t="s">
        <v>141</v>
      </c>
      <c r="B1582" s="16" t="s">
        <v>5382</v>
      </c>
      <c r="C1582" s="16" t="s">
        <v>5383</v>
      </c>
      <c r="D1582" s="16" t="s">
        <v>5384</v>
      </c>
      <c r="E1582" s="18">
        <v>44585</v>
      </c>
      <c r="F1582" s="16" t="s">
        <v>5385</v>
      </c>
      <c r="G1582" s="16" t="s">
        <v>2293</v>
      </c>
      <c r="H1582" s="16" t="s">
        <v>81</v>
      </c>
      <c r="I1582" s="16" t="s">
        <v>250</v>
      </c>
      <c r="J1582" s="16" t="s">
        <v>83</v>
      </c>
      <c r="K1582" s="16" t="s">
        <v>69</v>
      </c>
      <c r="L1582" s="16" t="s">
        <v>85</v>
      </c>
      <c r="M1582" s="19">
        <v>2000000</v>
      </c>
      <c r="N1582" s="19">
        <v>2000000</v>
      </c>
      <c r="O1582" s="20" t="s">
        <v>5386</v>
      </c>
      <c r="P1582" s="21">
        <v>2100155041316</v>
      </c>
      <c r="Q1582" s="20" t="s">
        <v>72</v>
      </c>
      <c r="R1582" s="16" t="str">
        <f t="shared" si="410"/>
        <v>ADF Including TSF</v>
      </c>
      <c r="S1582" s="16" t="str">
        <f t="shared" si="409"/>
        <v>K</v>
      </c>
      <c r="T1582" s="16" t="str">
        <f t="shared" si="424"/>
        <v>Multinational</v>
      </c>
      <c r="U1582" s="16" t="str">
        <f t="shared" si="411"/>
        <v>Multinational</v>
      </c>
      <c r="V1582" s="22" t="str">
        <f>IF(ISNUMBER(MATCH(A1582, {"Gabon","Sudan","Niger","Mali","Burkina Faso","Guinea"}, 0)), "De Facto Countries", "Non-De Facto Countries")</f>
        <v>Non-De Facto Countries</v>
      </c>
      <c r="W1582" s="16" t="str">
        <f t="shared" si="422"/>
        <v>Multi</v>
      </c>
      <c r="X1582" s="16" t="str">
        <f t="shared" si="423"/>
        <v>Multi-Sector</v>
      </c>
      <c r="Y1582" s="23">
        <f>Table2[[#This Row],[Approved Amount_UA Equivalent]]/5</f>
        <v>400000</v>
      </c>
      <c r="Z1582" s="23">
        <f>Table2[[#This Row],[Approved Amount_UA Equivalent]]/5</f>
        <v>400000</v>
      </c>
      <c r="AA1582" s="23">
        <f>Table2[[#This Row],[Approved Amount_UA Equivalent]]/5</f>
        <v>400000</v>
      </c>
      <c r="AB1582" s="23">
        <f>Table2[[#This Row],[Approved Amount_UA Equivalent]]/5</f>
        <v>400000</v>
      </c>
      <c r="AC1582" s="23">
        <f>Table2[[#This Row],[Approved Amount_UA Equivalent]]/5</f>
        <v>400000</v>
      </c>
      <c r="AD1582" s="23">
        <f>SUM(Table2[[#This Row],[Feed Africa ]:[Improve Quality Of Life ]])</f>
        <v>2000000</v>
      </c>
      <c r="AE1582" s="16" t="b">
        <f>Table2[[#This Row],[Total HI5]]=Table2[[#This Row],[Approved Amount_UA Equivalent]]</f>
        <v>1</v>
      </c>
      <c r="AF1582" s="24">
        <v>40</v>
      </c>
      <c r="AG1582" s="20" t="str">
        <f t="shared" si="412"/>
        <v>ISP and Investment Project</v>
      </c>
      <c r="AH1582" s="24" t="str">
        <f>VLOOKUP(Table2[[#This Row],[SAP Code]],[25]DATA!$A:$G,7,FALSE)</f>
        <v xml:space="preserve">investment </v>
      </c>
      <c r="AI1582" s="20" t="str">
        <f t="shared" si="413"/>
        <v>Other Investment</v>
      </c>
      <c r="AJ1582" s="25" t="s">
        <v>254</v>
      </c>
      <c r="AK1582" s="25" t="s">
        <v>2293</v>
      </c>
      <c r="AL1582" s="23" t="str" cm="1">
        <f t="array" ref="AL1582">_xlfn.SWITCH(AK1582,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82" s="26">
        <v>1</v>
      </c>
      <c r="AN1582" s="25" t="str">
        <f t="shared" si="421"/>
        <v>Sovereign</v>
      </c>
      <c r="AO1582" s="27">
        <v>1</v>
      </c>
      <c r="AP1582" s="23">
        <f>Table2[[#This Row],[Approved Amount_UA Equivalent]]/1000000</f>
        <v>2</v>
      </c>
      <c r="AQ1582" s="19">
        <f t="shared" si="414"/>
        <v>2.66168</v>
      </c>
      <c r="AR1582" s="23" t="str">
        <f t="shared" si="415"/>
        <v>1-10</v>
      </c>
      <c r="AS1582" s="23" t="str">
        <f t="shared" si="416"/>
        <v>1-20</v>
      </c>
      <c r="AT1582" s="23" t="str">
        <f t="shared" si="417"/>
        <v>1-40</v>
      </c>
      <c r="AU1582" s="23" t="str">
        <f t="shared" si="418"/>
        <v>&lt;1-50 Mn</v>
      </c>
      <c r="AV1582" s="23">
        <f>Table2[[#This Row],[Amount]]</f>
        <v>2000000</v>
      </c>
      <c r="AW1582" s="23" t="str">
        <f t="shared" si="419"/>
        <v>Jan 2022</v>
      </c>
      <c r="AX1582" s="28">
        <f>IFERROR(VLOOKUP(Table2[[#This Row],[SAP Code]],[26]_16!A:B,2,FALSE),0)</f>
        <v>0</v>
      </c>
      <c r="AY1582" s="28">
        <f>IFERROR(VLOOKUP(Table2[[#This Row],[SAP Code]],[26]_16!D:E,2,FALSE)/ 1000000, 0)</f>
        <v>0</v>
      </c>
      <c r="AZ1582" s="28">
        <f>IFERROR(VLOOKUP(Table2[[#This Row],[SAP Code]],[26]_16!G:H,2,FALSE)/ 1000000, 0)</f>
        <v>0</v>
      </c>
      <c r="BA1582" s="28">
        <f>IFERROR(VLOOKUP(Table2[[#This Row],[SAP Code]],[26]_16!J:K,2,FALSE)/ 1000000, 0)</f>
        <v>0</v>
      </c>
      <c r="BB1582" s="28">
        <f>IFERROR(VLOOKUP(Table2[[#This Row],[SAP Code]],[26]_16!M:N,2,FALSE)/ 1000000, 0)</f>
        <v>0</v>
      </c>
      <c r="BC1582" s="28">
        <f>IFERROR(VLOOKUP(Table2[[#This Row],[SAP Code]],[26]_16!P:Q,2,FALSE),0)</f>
        <v>0</v>
      </c>
      <c r="BD1582" s="28">
        <f>IFERROR(VLOOKUP(Table2[[#This Row],[SAP Code]],[26]_16!S:T,2,FALSE),0)</f>
        <v>0</v>
      </c>
      <c r="BE1582" s="28">
        <f>IFERROR(VLOOKUP(Table2[[#This Row],[SAP Code]],[26]_16!V:W,2,FALSE)/ 1000000, 0)</f>
        <v>0.67239692000000006</v>
      </c>
      <c r="BF1582" s="28">
        <f>IFERROR(VLOOKUP(Table2[[#This Row],[SAP Code]],[26]_16!Y:Z,2,FALSE)/ 1000000, 0)</f>
        <v>0</v>
      </c>
      <c r="BG1582" s="28" t="str">
        <f>IFERROR(VLOOKUP(Table2[[#This Row],[SAP Code]],[26]port!$A:$AD,30,FALSE),"unknown")</f>
        <v>APVD</v>
      </c>
      <c r="BH1582" s="29" t="str">
        <f t="shared" si="420"/>
        <v>Ongoing</v>
      </c>
      <c r="BI1582" s="16"/>
    </row>
    <row r="1583" spans="1:61" ht="17.100000000000001" customHeight="1">
      <c r="A1583" s="16" t="s">
        <v>141</v>
      </c>
      <c r="B1583" s="16" t="s">
        <v>5387</v>
      </c>
      <c r="C1583" s="16" t="s">
        <v>5388</v>
      </c>
      <c r="D1583" s="16" t="s">
        <v>5389</v>
      </c>
      <c r="E1583" s="18">
        <v>44586</v>
      </c>
      <c r="F1583" s="16" t="s">
        <v>5390</v>
      </c>
      <c r="G1583" s="16" t="s">
        <v>2293</v>
      </c>
      <c r="H1583" s="16" t="s">
        <v>132</v>
      </c>
      <c r="I1583" s="16" t="s">
        <v>170</v>
      </c>
      <c r="J1583" s="16" t="s">
        <v>83</v>
      </c>
      <c r="K1583" s="16" t="s">
        <v>69</v>
      </c>
      <c r="L1583" s="16" t="s">
        <v>85</v>
      </c>
      <c r="M1583" s="19">
        <v>2500000</v>
      </c>
      <c r="N1583" s="19">
        <v>2500000</v>
      </c>
      <c r="O1583" s="20" t="s">
        <v>5391</v>
      </c>
      <c r="P1583" s="21">
        <v>2100155041318</v>
      </c>
      <c r="Q1583" s="20" t="s">
        <v>72</v>
      </c>
      <c r="R1583" s="16" t="str">
        <f t="shared" si="410"/>
        <v>ADF Including TSF</v>
      </c>
      <c r="S1583" s="16" t="str">
        <f t="shared" si="409"/>
        <v>B</v>
      </c>
      <c r="T1583" s="16" t="str">
        <f t="shared" si="424"/>
        <v>Multinational</v>
      </c>
      <c r="U1583" s="16" t="str">
        <f t="shared" si="411"/>
        <v>Multinational</v>
      </c>
      <c r="V1583" s="22" t="str">
        <f>IF(ISNUMBER(MATCH(A1583, {"Gabon","Sudan","Niger","Mali","Burkina Faso","Guinea"}, 0)), "De Facto Countries", "Non-De Facto Countries")</f>
        <v>Non-De Facto Countries</v>
      </c>
      <c r="W1583" s="16" t="str">
        <f t="shared" si="422"/>
        <v>Multi</v>
      </c>
      <c r="X1583" s="16" t="str">
        <f t="shared" si="423"/>
        <v>Industry</v>
      </c>
      <c r="Y1583" s="23"/>
      <c r="AA1583" s="23">
        <f>Table2[[#This Row],[Approved Amount_UA Equivalent]]</f>
        <v>2500000</v>
      </c>
      <c r="AD1583" s="23">
        <f>SUM(Table2[[#This Row],[Feed Africa ]:[Improve Quality Of Life ]])</f>
        <v>2500000</v>
      </c>
      <c r="AE1583" s="16" t="b">
        <f>Table2[[#This Row],[Total HI5]]=Table2[[#This Row],[Approved Amount_UA Equivalent]]</f>
        <v>1</v>
      </c>
      <c r="AF1583" s="24">
        <v>40</v>
      </c>
      <c r="AG1583" s="20" t="str">
        <f t="shared" si="412"/>
        <v>ISP and Investment Project</v>
      </c>
      <c r="AH1583" s="24" t="str">
        <f>VLOOKUP(Table2[[#This Row],[SAP Code]],[25]DATA!$A:$G,7,FALSE)</f>
        <v xml:space="preserve">investment </v>
      </c>
      <c r="AI1583" s="20" t="str">
        <f t="shared" si="413"/>
        <v>Other Investment</v>
      </c>
      <c r="AJ1583" s="25" t="s">
        <v>173</v>
      </c>
      <c r="AK1583" s="25" t="s">
        <v>2293</v>
      </c>
      <c r="AL1583" s="23" t="str" cm="1">
        <f t="array" ref="AL1583">_xlfn.SWITCH(AK1583,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83" s="26">
        <v>1</v>
      </c>
      <c r="AN1583" s="25" t="str">
        <f t="shared" si="421"/>
        <v>Sovereign</v>
      </c>
      <c r="AO1583" s="27">
        <v>1</v>
      </c>
      <c r="AP1583" s="23">
        <f>Table2[[#This Row],[Approved Amount_UA Equivalent]]/1000000</f>
        <v>2.5</v>
      </c>
      <c r="AQ1583" s="19">
        <f t="shared" si="414"/>
        <v>3.3271000000000002</v>
      </c>
      <c r="AR1583" s="23" t="str">
        <f t="shared" si="415"/>
        <v>1-10</v>
      </c>
      <c r="AS1583" s="23" t="str">
        <f t="shared" si="416"/>
        <v>1-20</v>
      </c>
      <c r="AT1583" s="23" t="str">
        <f t="shared" si="417"/>
        <v>1-40</v>
      </c>
      <c r="AU1583" s="23" t="str">
        <f t="shared" si="418"/>
        <v>&lt;1-50 Mn</v>
      </c>
      <c r="AV1583" s="23">
        <f>Table2[[#This Row],[Amount]]</f>
        <v>2500000</v>
      </c>
      <c r="AW1583" s="23" t="str">
        <f t="shared" si="419"/>
        <v>Jan 2022</v>
      </c>
      <c r="AX1583" s="28">
        <f>IFERROR(VLOOKUP(Table2[[#This Row],[SAP Code]],[26]_16!A:B,2,FALSE),0)</f>
        <v>0</v>
      </c>
      <c r="AY1583" s="28">
        <f>IFERROR(VLOOKUP(Table2[[#This Row],[SAP Code]],[26]_16!D:E,2,FALSE)/ 1000000, 0)</f>
        <v>0</v>
      </c>
      <c r="AZ1583" s="28">
        <f>IFERROR(VLOOKUP(Table2[[#This Row],[SAP Code]],[26]_16!G:H,2,FALSE)/ 1000000, 0)</f>
        <v>0</v>
      </c>
      <c r="BA1583" s="28">
        <f>IFERROR(VLOOKUP(Table2[[#This Row],[SAP Code]],[26]_16!J:K,2,FALSE)/ 1000000, 0)</f>
        <v>0</v>
      </c>
      <c r="BB1583" s="28">
        <f>IFERROR(VLOOKUP(Table2[[#This Row],[SAP Code]],[26]_16!M:N,2,FALSE)/ 1000000, 0)</f>
        <v>0</v>
      </c>
      <c r="BC1583" s="28">
        <f>IFERROR(VLOOKUP(Table2[[#This Row],[SAP Code]],[26]_16!P:Q,2,FALSE),0)</f>
        <v>0</v>
      </c>
      <c r="BD1583" s="28">
        <f>IFERROR(VLOOKUP(Table2[[#This Row],[SAP Code]],[26]_16!S:T,2,FALSE),0)</f>
        <v>0</v>
      </c>
      <c r="BE1583" s="28">
        <f>IFERROR(VLOOKUP(Table2[[#This Row],[SAP Code]],[26]_16!V:W,2,FALSE)/ 1000000, 0)</f>
        <v>0</v>
      </c>
      <c r="BF1583" s="28">
        <f>IFERROR(VLOOKUP(Table2[[#This Row],[SAP Code]],[26]_16!Y:Z,2,FALSE)/ 1000000, 0)</f>
        <v>0</v>
      </c>
      <c r="BG1583" s="28" t="str">
        <f>IFERROR(VLOOKUP(Table2[[#This Row],[SAP Code]],[26]port!$A:$AD,30,FALSE),"unknown")</f>
        <v>OnGo</v>
      </c>
      <c r="BH1583" s="29" t="str">
        <f t="shared" si="420"/>
        <v>Ongoing</v>
      </c>
      <c r="BI1583" s="16"/>
    </row>
    <row r="1584" spans="1:61" ht="17.100000000000001" customHeight="1">
      <c r="A1584" s="16" t="s">
        <v>141</v>
      </c>
      <c r="B1584" s="16" t="s">
        <v>5392</v>
      </c>
      <c r="C1584" s="16" t="s">
        <v>5393</v>
      </c>
      <c r="D1584" s="16" t="s">
        <v>5394</v>
      </c>
      <c r="E1584" s="18">
        <v>44595</v>
      </c>
      <c r="F1584" s="16" t="s">
        <v>3450</v>
      </c>
      <c r="G1584" s="16" t="s">
        <v>5395</v>
      </c>
      <c r="H1584" s="16" t="s">
        <v>81</v>
      </c>
      <c r="I1584" s="16" t="s">
        <v>250</v>
      </c>
      <c r="J1584" s="16" t="s">
        <v>83</v>
      </c>
      <c r="K1584" s="16" t="s">
        <v>69</v>
      </c>
      <c r="L1584" s="16" t="s">
        <v>85</v>
      </c>
      <c r="M1584" s="19">
        <v>8200000</v>
      </c>
      <c r="N1584" s="19">
        <v>8200000</v>
      </c>
      <c r="O1584" s="20" t="s">
        <v>5396</v>
      </c>
      <c r="P1584" s="21">
        <v>2100155041317</v>
      </c>
      <c r="Q1584" s="20" t="s">
        <v>72</v>
      </c>
      <c r="R1584" s="16" t="str">
        <f t="shared" si="410"/>
        <v>ADF Including TSF</v>
      </c>
      <c r="S1584" s="16" t="str">
        <f t="shared" si="409"/>
        <v>K</v>
      </c>
      <c r="T1584" s="16" t="str">
        <f t="shared" si="424"/>
        <v>Multinational</v>
      </c>
      <c r="U1584" s="16" t="str">
        <f t="shared" si="411"/>
        <v>Multinational</v>
      </c>
      <c r="V1584" s="22" t="str">
        <f>IF(ISNUMBER(MATCH(A1584, {"Gabon","Sudan","Niger","Mali","Burkina Faso","Guinea"}, 0)), "De Facto Countries", "Non-De Facto Countries")</f>
        <v>Non-De Facto Countries</v>
      </c>
      <c r="W1584" s="16" t="str">
        <f t="shared" si="422"/>
        <v>Multi</v>
      </c>
      <c r="X1584" s="16" t="str">
        <f t="shared" si="423"/>
        <v>Multi-Sector</v>
      </c>
      <c r="Y1584" s="23">
        <f>Table2[[#This Row],[Approved Amount_UA Equivalent]]/5</f>
        <v>1640000</v>
      </c>
      <c r="Z1584" s="23">
        <f>Table2[[#This Row],[Approved Amount_UA Equivalent]]/5</f>
        <v>1640000</v>
      </c>
      <c r="AA1584" s="23">
        <f>Table2[[#This Row],[Approved Amount_UA Equivalent]]/5</f>
        <v>1640000</v>
      </c>
      <c r="AB1584" s="23">
        <f>Table2[[#This Row],[Approved Amount_UA Equivalent]]/5</f>
        <v>1640000</v>
      </c>
      <c r="AC1584" s="23">
        <f>Table2[[#This Row],[Approved Amount_UA Equivalent]]/5</f>
        <v>1640000</v>
      </c>
      <c r="AD1584" s="23">
        <f>SUM(Table2[[#This Row],[Feed Africa ]:[Improve Quality Of Life ]])</f>
        <v>8200000</v>
      </c>
      <c r="AE1584" s="16" t="b">
        <f>Table2[[#This Row],[Total HI5]]=Table2[[#This Row],[Approved Amount_UA Equivalent]]</f>
        <v>1</v>
      </c>
      <c r="AF1584" s="24">
        <v>41</v>
      </c>
      <c r="AG1584" s="20" t="str">
        <f t="shared" si="412"/>
        <v>ISP and Investment Project</v>
      </c>
      <c r="AH1584" s="24" t="str">
        <f>VLOOKUP(Table2[[#This Row],[SAP Code]],[25]DATA!$A:$G,7,FALSE)</f>
        <v xml:space="preserve">investment </v>
      </c>
      <c r="AI1584" s="20" t="str">
        <f t="shared" si="413"/>
        <v>Other Investment</v>
      </c>
      <c r="AJ1584" s="25" t="s">
        <v>254</v>
      </c>
      <c r="AK1584" s="25" t="s">
        <v>293</v>
      </c>
      <c r="AL1584" s="23" t="str" cm="1">
        <f t="array" ref="AL1584">_xlfn.SWITCH(AK1584,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1584" s="26">
        <v>1</v>
      </c>
      <c r="AN1584" s="25" t="str">
        <f t="shared" si="421"/>
        <v>Sovereign</v>
      </c>
      <c r="AO1584" s="27">
        <v>1</v>
      </c>
      <c r="AP1584" s="23">
        <f>Table2[[#This Row],[Approved Amount_UA Equivalent]]/1000000</f>
        <v>8.1999999999999993</v>
      </c>
      <c r="AQ1584" s="19">
        <f t="shared" si="414"/>
        <v>10.912888000000001</v>
      </c>
      <c r="AR1584" s="23" t="str">
        <f t="shared" si="415"/>
        <v>1-10</v>
      </c>
      <c r="AS1584" s="23" t="str">
        <f t="shared" si="416"/>
        <v>1-20</v>
      </c>
      <c r="AT1584" s="23" t="str">
        <f t="shared" si="417"/>
        <v>1-40</v>
      </c>
      <c r="AU1584" s="23" t="str">
        <f t="shared" si="418"/>
        <v>&lt;1-50 Mn</v>
      </c>
      <c r="AV1584" s="23">
        <f>Table2[[#This Row],[Amount]]</f>
        <v>8200000</v>
      </c>
      <c r="AW1584" s="23" t="str">
        <f t="shared" si="419"/>
        <v>Feb 2022</v>
      </c>
      <c r="AX1584" s="28">
        <f>IFERROR(VLOOKUP(Table2[[#This Row],[SAP Code]],[26]_16!A:B,2,FALSE),0)</f>
        <v>0</v>
      </c>
      <c r="AY1584" s="28">
        <f>IFERROR(VLOOKUP(Table2[[#This Row],[SAP Code]],[26]_16!D:E,2,FALSE)/ 1000000, 0)</f>
        <v>0</v>
      </c>
      <c r="AZ1584" s="28">
        <f>IFERROR(VLOOKUP(Table2[[#This Row],[SAP Code]],[26]_16!G:H,2,FALSE)/ 1000000, 0)</f>
        <v>0</v>
      </c>
      <c r="BA1584" s="28">
        <f>IFERROR(VLOOKUP(Table2[[#This Row],[SAP Code]],[26]_16!J:K,2,FALSE)/ 1000000, 0)</f>
        <v>0</v>
      </c>
      <c r="BB1584" s="28">
        <f>IFERROR(VLOOKUP(Table2[[#This Row],[SAP Code]],[26]_16!M:N,2,FALSE)/ 1000000, 0)</f>
        <v>0</v>
      </c>
      <c r="BC1584" s="28">
        <f>IFERROR(VLOOKUP(Table2[[#This Row],[SAP Code]],[26]_16!P:Q,2,FALSE),0)</f>
        <v>0</v>
      </c>
      <c r="BD1584" s="28">
        <f>IFERROR(VLOOKUP(Table2[[#This Row],[SAP Code]],[26]_16!S:T,2,FALSE),0)</f>
        <v>0</v>
      </c>
      <c r="BE1584" s="28">
        <f>IFERROR(VLOOKUP(Table2[[#This Row],[SAP Code]],[26]_16!V:W,2,FALSE)/ 1000000, 0)</f>
        <v>0</v>
      </c>
      <c r="BF1584" s="28">
        <f>IFERROR(VLOOKUP(Table2[[#This Row],[SAP Code]],[26]_16!Y:Z,2,FALSE)/ 1000000, 0)</f>
        <v>0.36718947999999996</v>
      </c>
      <c r="BG1584" s="28" t="str">
        <f>IFERROR(VLOOKUP(Table2[[#This Row],[SAP Code]],[26]port!$A:$AD,30,FALSE),"unknown")</f>
        <v>APVD</v>
      </c>
      <c r="BH1584" s="29" t="str">
        <f t="shared" si="420"/>
        <v>Ongoing</v>
      </c>
      <c r="BI1584" s="16"/>
    </row>
    <row r="1585" spans="1:61" s="32" customFormat="1" ht="17.100000000000001" customHeight="1">
      <c r="A1585" s="16" t="s">
        <v>872</v>
      </c>
      <c r="B1585" s="16" t="s">
        <v>5397</v>
      </c>
      <c r="C1585" s="16" t="s">
        <v>5398</v>
      </c>
      <c r="D1585" s="16" t="s">
        <v>5399</v>
      </c>
      <c r="E1585" s="18">
        <v>44606</v>
      </c>
      <c r="F1585" s="16" t="s">
        <v>876</v>
      </c>
      <c r="G1585" s="16" t="s">
        <v>2012</v>
      </c>
      <c r="H1585" s="16" t="s">
        <v>81</v>
      </c>
      <c r="I1585" s="16" t="s">
        <v>250</v>
      </c>
      <c r="J1585" s="16" t="s">
        <v>83</v>
      </c>
      <c r="K1585" s="16" t="s">
        <v>69</v>
      </c>
      <c r="L1585" s="16" t="s">
        <v>85</v>
      </c>
      <c r="M1585" s="19">
        <v>3000000</v>
      </c>
      <c r="N1585" s="19">
        <v>3000000</v>
      </c>
      <c r="O1585" s="20" t="s">
        <v>5400</v>
      </c>
      <c r="P1585" s="21">
        <v>2100155041366</v>
      </c>
      <c r="Q1585" s="20" t="s">
        <v>72</v>
      </c>
      <c r="R1585" s="16" t="str">
        <f t="shared" si="410"/>
        <v>ADF Including TSF</v>
      </c>
      <c r="S1585" s="16" t="str">
        <f t="shared" si="409"/>
        <v>K</v>
      </c>
      <c r="T1585" s="16" t="str">
        <f t="shared" si="424"/>
        <v>ADF Countries</v>
      </c>
      <c r="U1585" s="16" t="str">
        <f t="shared" si="411"/>
        <v>Transition States</v>
      </c>
      <c r="V1585" s="66" t="str">
        <f>IF(ISNUMBER(MATCH(A1585, {"Gabon","Sudan","Niger","Mali","Burkina Faso","Guinea"}, 0)), "De Facto Countries", "Non-De Facto Countries")</f>
        <v>Non-De Facto Countries</v>
      </c>
      <c r="W1585" s="16" t="str">
        <f t="shared" si="422"/>
        <v>East</v>
      </c>
      <c r="X1585" s="16" t="str">
        <f t="shared" si="423"/>
        <v>Multi-Sector</v>
      </c>
      <c r="Y1585" s="23">
        <f>Table2[[#This Row],[Approved Amount_UA Equivalent]]/5</f>
        <v>600000</v>
      </c>
      <c r="Z1585" s="23">
        <f>Table2[[#This Row],[Approved Amount_UA Equivalent]]/5</f>
        <v>600000</v>
      </c>
      <c r="AA1585" s="23">
        <f>Table2[[#This Row],[Approved Amount_UA Equivalent]]/5</f>
        <v>600000</v>
      </c>
      <c r="AB1585" s="23">
        <f>Table2[[#This Row],[Approved Amount_UA Equivalent]]/5</f>
        <v>600000</v>
      </c>
      <c r="AC1585" s="23">
        <f>Table2[[#This Row],[Approved Amount_UA Equivalent]]/5</f>
        <v>600000</v>
      </c>
      <c r="AD1585" s="23">
        <f>SUM(Table2[[#This Row],[Feed Africa ]:[Improve Quality Of Life ]])</f>
        <v>3000000</v>
      </c>
      <c r="AE1585" s="16" t="b">
        <f>Table2[[#This Row],[Total HI5]]=Table2[[#This Row],[Approved Amount_UA Equivalent]]</f>
        <v>1</v>
      </c>
      <c r="AF1585" s="24">
        <v>41</v>
      </c>
      <c r="AG1585" s="20" t="str">
        <f t="shared" si="412"/>
        <v>ISP and Investment Project</v>
      </c>
      <c r="AH1585" s="24" t="str">
        <f>VLOOKUP(Table2[[#This Row],[SAP Code]],[25]DATA!$A:$G,7,FALSE)</f>
        <v xml:space="preserve">investment </v>
      </c>
      <c r="AI1585" s="20" t="str">
        <f t="shared" si="413"/>
        <v>Other Investment</v>
      </c>
      <c r="AJ1585" s="25" t="s">
        <v>254</v>
      </c>
      <c r="AK1585" s="25" t="s">
        <v>2012</v>
      </c>
      <c r="AL1585" s="23" t="str" cm="1">
        <f t="array" ref="AL1585">_xlfn.SWITCH(AK1585,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585" s="26">
        <v>1</v>
      </c>
      <c r="AN1585" s="25" t="str">
        <f t="shared" si="421"/>
        <v>Sovereign</v>
      </c>
      <c r="AO1585" s="27">
        <v>1</v>
      </c>
      <c r="AP1585" s="52">
        <f>Table2[[#This Row],[Approved Amount_UA Equivalent]]/1000000</f>
        <v>3</v>
      </c>
      <c r="AQ1585" s="19">
        <f t="shared" si="414"/>
        <v>3.9925199999999998</v>
      </c>
      <c r="AR1585" s="52" t="str">
        <f t="shared" si="415"/>
        <v>1-10</v>
      </c>
      <c r="AS1585" s="52" t="str">
        <f t="shared" si="416"/>
        <v>1-20</v>
      </c>
      <c r="AT1585" s="52" t="str">
        <f t="shared" si="417"/>
        <v>1-40</v>
      </c>
      <c r="AU1585" s="52" t="str">
        <f t="shared" si="418"/>
        <v>&lt;1-50 Mn</v>
      </c>
      <c r="AV1585" s="52">
        <f>Table2[[#This Row],[Amount]]</f>
        <v>3000000</v>
      </c>
      <c r="AW1585" s="52" t="str">
        <f t="shared" si="419"/>
        <v>Feb 2022</v>
      </c>
      <c r="AX1585" s="28">
        <f>IFERROR(VLOOKUP(Table2[[#This Row],[SAP Code]],[26]_16!A:B,2,FALSE),0)</f>
        <v>0</v>
      </c>
      <c r="AY1585" s="67">
        <f>IFERROR(VLOOKUP(Table2[[#This Row],[SAP Code]],[26]_16!D:E,2,FALSE)/ 1000000, 0)</f>
        <v>0</v>
      </c>
      <c r="AZ1585" s="67">
        <f>IFERROR(VLOOKUP(Table2[[#This Row],[SAP Code]],[26]_16!G:H,2,FALSE)/ 1000000, 0)</f>
        <v>0</v>
      </c>
      <c r="BA1585" s="67">
        <f>IFERROR(VLOOKUP(Table2[[#This Row],[SAP Code]],[26]_16!J:K,2,FALSE)/ 1000000, 0)</f>
        <v>0</v>
      </c>
      <c r="BB1585" s="67">
        <f>IFERROR(VLOOKUP(Table2[[#This Row],[SAP Code]],[26]_16!M:N,2,FALSE)/ 1000000, 0)</f>
        <v>0</v>
      </c>
      <c r="BC1585" s="67">
        <f>IFERROR(VLOOKUP(Table2[[#This Row],[SAP Code]],[26]_16!P:Q,2,FALSE),0)</f>
        <v>0</v>
      </c>
      <c r="BD1585" s="67">
        <f>IFERROR(VLOOKUP(Table2[[#This Row],[SAP Code]],[26]_16!S:T,2,FALSE),0)</f>
        <v>0</v>
      </c>
      <c r="BE1585" s="67">
        <f>IFERROR(VLOOKUP(Table2[[#This Row],[SAP Code]],[26]_16!V:W,2,FALSE)/ 1000000, 0)</f>
        <v>0.40107559000000004</v>
      </c>
      <c r="BF1585" s="67">
        <f>IFERROR(VLOOKUP(Table2[[#This Row],[SAP Code]],[26]_16!Y:Z,2,FALSE)/ 1000000, 0)</f>
        <v>0</v>
      </c>
      <c r="BG1585" s="67" t="str">
        <f>IFERROR(VLOOKUP(Table2[[#This Row],[SAP Code]],[26]port!$A:$AD,30,FALSE),"unknown")</f>
        <v>OnGo</v>
      </c>
      <c r="BH1585" s="29" t="str">
        <f t="shared" si="420"/>
        <v>Ongoing</v>
      </c>
    </row>
    <row r="1586" spans="1:61" s="32" customFormat="1" ht="17.100000000000001" customHeight="1">
      <c r="A1586" s="16" t="s">
        <v>141</v>
      </c>
      <c r="B1586" s="16" t="s">
        <v>5401</v>
      </c>
      <c r="C1586" s="16" t="s">
        <v>5402</v>
      </c>
      <c r="D1586" s="16" t="s">
        <v>5403</v>
      </c>
      <c r="E1586" s="18">
        <v>44615</v>
      </c>
      <c r="F1586" s="16" t="s">
        <v>5401</v>
      </c>
      <c r="G1586" s="16" t="s">
        <v>1997</v>
      </c>
      <c r="H1586" s="37" t="s">
        <v>213</v>
      </c>
      <c r="I1586" s="16" t="s">
        <v>82</v>
      </c>
      <c r="J1586" s="16" t="s">
        <v>103</v>
      </c>
      <c r="K1586" s="16" t="s">
        <v>2610</v>
      </c>
      <c r="L1586" s="16" t="s">
        <v>70</v>
      </c>
      <c r="M1586" s="19">
        <v>10000000</v>
      </c>
      <c r="N1586" s="19">
        <v>7185043.6132147321</v>
      </c>
      <c r="O1586" s="20" t="s">
        <v>5404</v>
      </c>
      <c r="P1586" s="21" t="s">
        <v>243</v>
      </c>
      <c r="Q1586" s="20" t="s">
        <v>87</v>
      </c>
      <c r="R1586" s="16" t="str">
        <f t="shared" si="410"/>
        <v>ADB Private</v>
      </c>
      <c r="S1586" s="16" t="str">
        <f t="shared" si="409"/>
        <v>F</v>
      </c>
      <c r="T1586" s="16" t="str">
        <f t="shared" si="424"/>
        <v>Multinational</v>
      </c>
      <c r="U1586" s="16" t="str">
        <f t="shared" si="411"/>
        <v>Multinational</v>
      </c>
      <c r="V1586" s="66" t="str">
        <f>IF(ISNUMBER(MATCH(A1586, {"Gabon","Sudan","Niger","Mali","Burkina Faso","Guinea"}, 0)), "De Facto Countries", "Non-De Facto Countries")</f>
        <v>Non-De Facto Countries</v>
      </c>
      <c r="W1586" s="16" t="str">
        <f t="shared" si="422"/>
        <v>Multi</v>
      </c>
      <c r="X1586" s="16" t="str">
        <f t="shared" si="423"/>
        <v>Power</v>
      </c>
      <c r="Y1586" s="23"/>
      <c r="Z1586" s="23">
        <f>Table2[[#This Row],[Approved Amount_UA Equivalent]]</f>
        <v>7185043.6132147321</v>
      </c>
      <c r="AA1586" s="23"/>
      <c r="AB1586" s="23"/>
      <c r="AC1586" s="23"/>
      <c r="AD1586" s="23">
        <f>SUM(Table2[[#This Row],[Feed Africa ]:[Improve Quality Of Life ]])</f>
        <v>7185043.6132147321</v>
      </c>
      <c r="AE1586" s="16" t="b">
        <f>Table2[[#This Row],[Total HI5]]=Table2[[#This Row],[Approved Amount_UA Equivalent]]</f>
        <v>1</v>
      </c>
      <c r="AF1586" s="24">
        <v>11</v>
      </c>
      <c r="AG1586" s="20" t="str">
        <f t="shared" si="412"/>
        <v>Line of Credit</v>
      </c>
      <c r="AH1586" s="24" t="str">
        <f>VLOOKUP(Table2[[#This Row],[SAP Code]],[25]DATA!$A:$G,7,FALSE)</f>
        <v>LOC</v>
      </c>
      <c r="AI1586" s="20" t="str">
        <f t="shared" si="413"/>
        <v>Other Investment</v>
      </c>
      <c r="AJ1586" s="25" t="s">
        <v>89</v>
      </c>
      <c r="AK1586" s="25" t="s">
        <v>1997</v>
      </c>
      <c r="AL1586" s="23" t="str" cm="1">
        <f t="array" ref="AL1586">_xlfn.SWITCH(AK1586,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586" s="26">
        <v>2</v>
      </c>
      <c r="AN1586" s="25" t="str">
        <f t="shared" si="421"/>
        <v>Non-Sovereign</v>
      </c>
      <c r="AO1586" s="27">
        <v>0.5</v>
      </c>
      <c r="AP1586" s="52">
        <f>Table2[[#This Row],[Approved Amount_UA Equivalent]]/1000000</f>
        <v>7.1850436132147317</v>
      </c>
      <c r="AQ1586" s="19">
        <f t="shared" si="414"/>
        <v>9.5621434422106955</v>
      </c>
      <c r="AR1586" s="52" t="str">
        <f t="shared" si="415"/>
        <v>1-10</v>
      </c>
      <c r="AS1586" s="52" t="str">
        <f t="shared" si="416"/>
        <v>1-20</v>
      </c>
      <c r="AT1586" s="52" t="str">
        <f t="shared" si="417"/>
        <v>1-40</v>
      </c>
      <c r="AU1586" s="52" t="str">
        <f t="shared" si="418"/>
        <v>&lt;1-50 Mn</v>
      </c>
      <c r="AV1586" s="52">
        <f>Table2[[#This Row],[Amount]]</f>
        <v>10000000</v>
      </c>
      <c r="AW1586" s="52" t="str">
        <f t="shared" si="419"/>
        <v>Feb 2022</v>
      </c>
      <c r="AX1586" s="28">
        <f>IFERROR(VLOOKUP(Table2[[#This Row],[SAP Code]],[26]_16!A:B,2,FALSE),0)</f>
        <v>0</v>
      </c>
      <c r="AY1586" s="67">
        <f>IFERROR(VLOOKUP(Table2[[#This Row],[SAP Code]],[26]_16!D:E,2,FALSE)/ 1000000, 0)</f>
        <v>0</v>
      </c>
      <c r="AZ1586" s="67">
        <f>IFERROR(VLOOKUP(Table2[[#This Row],[SAP Code]],[26]_16!G:H,2,FALSE)/ 1000000, 0)</f>
        <v>0</v>
      </c>
      <c r="BA1586" s="67">
        <f>IFERROR(VLOOKUP(Table2[[#This Row],[SAP Code]],[26]_16!J:K,2,FALSE)/ 1000000, 0)</f>
        <v>0</v>
      </c>
      <c r="BB1586" s="67">
        <f>IFERROR(VLOOKUP(Table2[[#This Row],[SAP Code]],[26]_16!M:N,2,FALSE)/ 1000000, 0)</f>
        <v>0</v>
      </c>
      <c r="BC1586" s="67">
        <f>IFERROR(VLOOKUP(Table2[[#This Row],[SAP Code]],[26]_16!P:Q,2,FALSE),0)</f>
        <v>0</v>
      </c>
      <c r="BD1586" s="67">
        <f>IFERROR(VLOOKUP(Table2[[#This Row],[SAP Code]],[26]_16!S:T,2,FALSE),0)</f>
        <v>0</v>
      </c>
      <c r="BE1586" s="67">
        <f>IFERROR(VLOOKUP(Table2[[#This Row],[SAP Code]],[26]_16!V:W,2,FALSE)/ 1000000, 0)</f>
        <v>0</v>
      </c>
      <c r="BF1586" s="67">
        <f>IFERROR(VLOOKUP(Table2[[#This Row],[SAP Code]],[26]_16!Y:Z,2,FALSE)/ 1000000, 0)</f>
        <v>0</v>
      </c>
      <c r="BG1586" s="67" t="str">
        <f>IFERROR(VLOOKUP(Table2[[#This Row],[SAP Code]],[26]port!$A:$AD,30,FALSE),"unknown")</f>
        <v>unknown</v>
      </c>
      <c r="BH1586" s="29" t="str">
        <f t="shared" si="420"/>
        <v>Unknown</v>
      </c>
    </row>
    <row r="1587" spans="1:61" s="84" customFormat="1" ht="17.100000000000001" customHeight="1">
      <c r="A1587" s="84" t="s">
        <v>141</v>
      </c>
      <c r="B1587" s="84" t="s">
        <v>5401</v>
      </c>
      <c r="C1587" s="84" t="s">
        <v>5405</v>
      </c>
      <c r="D1587" s="84" t="s">
        <v>5403</v>
      </c>
      <c r="E1587" s="86">
        <v>44615</v>
      </c>
      <c r="F1587" s="84" t="s">
        <v>5401</v>
      </c>
      <c r="G1587" s="84" t="s">
        <v>1997</v>
      </c>
      <c r="H1587" s="84" t="s">
        <v>213</v>
      </c>
      <c r="I1587" s="84" t="s">
        <v>82</v>
      </c>
      <c r="J1587" s="84" t="s">
        <v>1998</v>
      </c>
      <c r="K1587" s="84" t="s">
        <v>3315</v>
      </c>
      <c r="L1587" s="84" t="s">
        <v>70</v>
      </c>
      <c r="M1587" s="87">
        <v>10000000</v>
      </c>
      <c r="N1587" s="87">
        <v>7185043.6132147321</v>
      </c>
      <c r="O1587" s="88" t="s">
        <v>5404</v>
      </c>
      <c r="P1587" s="93" t="s">
        <v>243</v>
      </c>
      <c r="Q1587" s="88" t="s">
        <v>87</v>
      </c>
      <c r="R1587" s="16" t="str">
        <f t="shared" si="410"/>
        <v>SEFA</v>
      </c>
      <c r="S1587" s="84" t="str">
        <f t="shared" si="409"/>
        <v>F</v>
      </c>
      <c r="T1587" s="84" t="str">
        <f t="shared" si="424"/>
        <v>Multinational</v>
      </c>
      <c r="U1587" s="16" t="str">
        <f t="shared" si="411"/>
        <v>Multinational</v>
      </c>
      <c r="V1587" s="66" t="str">
        <f>IF(ISNUMBER(MATCH(A1587, {"Gabon","Sudan","Niger","Mali","Burkina Faso","Guinea"}, 0)), "De Facto Countries", "Non-De Facto Countries")</f>
        <v>Non-De Facto Countries</v>
      </c>
      <c r="W1587" s="84" t="str">
        <f t="shared" si="422"/>
        <v>Multi</v>
      </c>
      <c r="X1587" s="84" t="str">
        <f t="shared" si="423"/>
        <v>Power</v>
      </c>
      <c r="Y1587" s="90"/>
      <c r="Z1587" s="90">
        <f>Table2[[#This Row],[Approved Amount_UA Equivalent]]</f>
        <v>7185043.6132147321</v>
      </c>
      <c r="AA1587" s="90"/>
      <c r="AB1587" s="90"/>
      <c r="AC1587" s="90"/>
      <c r="AD1587" s="90">
        <f>SUM(Table2[[#This Row],[Feed Africa ]:[Improve Quality Of Life ]])</f>
        <v>7185043.6132147321</v>
      </c>
      <c r="AE1587" s="84" t="b">
        <f>Table2[[#This Row],[Total HI5]]=Table2[[#This Row],[Approved Amount_UA Equivalent]]</f>
        <v>1</v>
      </c>
      <c r="AF1587" s="89">
        <v>11</v>
      </c>
      <c r="AG1587" s="88" t="str">
        <f t="shared" si="412"/>
        <v>Line of Credit</v>
      </c>
      <c r="AH1587" s="89" t="str">
        <f>VLOOKUP(Table2[[#This Row],[SAP Code]],[25]DATA!$A:$G,7,FALSE)</f>
        <v>LOC</v>
      </c>
      <c r="AI1587" s="88" t="str">
        <f t="shared" si="413"/>
        <v>Other Investment</v>
      </c>
      <c r="AJ1587" s="91" t="s">
        <v>89</v>
      </c>
      <c r="AK1587" s="25" t="s">
        <v>1997</v>
      </c>
      <c r="AL1587" s="23" t="str" cm="1">
        <f t="array" ref="AL1587">_xlfn.SWITCH(AK1587,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587" s="26">
        <v>2</v>
      </c>
      <c r="AN1587" s="25" t="str">
        <f t="shared" si="421"/>
        <v>Non-Sovereign</v>
      </c>
      <c r="AO1587" s="27">
        <v>0.5</v>
      </c>
      <c r="AP1587" s="52">
        <f>Table2[[#This Row],[Approved Amount_UA Equivalent]]/1000000</f>
        <v>7.1850436132147317</v>
      </c>
      <c r="AQ1587" s="87">
        <f t="shared" si="414"/>
        <v>9.5621434422106955</v>
      </c>
      <c r="AR1587" s="52" t="str">
        <f t="shared" si="415"/>
        <v>1-10</v>
      </c>
      <c r="AS1587" s="52" t="str">
        <f t="shared" si="416"/>
        <v>1-20</v>
      </c>
      <c r="AT1587" s="52" t="str">
        <f t="shared" si="417"/>
        <v>1-40</v>
      </c>
      <c r="AU1587" s="52" t="str">
        <f t="shared" si="418"/>
        <v>&lt;1-50 Mn</v>
      </c>
      <c r="AV1587" s="52">
        <f>Table2[[#This Row],[Amount]]</f>
        <v>10000000</v>
      </c>
      <c r="AW1587" s="52" t="str">
        <f t="shared" si="419"/>
        <v>Feb 2022</v>
      </c>
      <c r="AX1587" s="28">
        <f>IFERROR(VLOOKUP(Table2[[#This Row],[SAP Code]],[26]_16!A:B,2,FALSE),0)</f>
        <v>0</v>
      </c>
      <c r="AY1587" s="67">
        <f>IFERROR(VLOOKUP(Table2[[#This Row],[SAP Code]],[26]_16!D:E,2,FALSE)/ 1000000, 0)</f>
        <v>0</v>
      </c>
      <c r="AZ1587" s="67">
        <f>IFERROR(VLOOKUP(Table2[[#This Row],[SAP Code]],[26]_16!G:H,2,FALSE)/ 1000000, 0)</f>
        <v>0</v>
      </c>
      <c r="BA1587" s="67">
        <f>IFERROR(VLOOKUP(Table2[[#This Row],[SAP Code]],[26]_16!J:K,2,FALSE)/ 1000000, 0)</f>
        <v>0</v>
      </c>
      <c r="BB1587" s="67">
        <f>IFERROR(VLOOKUP(Table2[[#This Row],[SAP Code]],[26]_16!M:N,2,FALSE)/ 1000000, 0)</f>
        <v>0</v>
      </c>
      <c r="BC1587" s="67">
        <f>IFERROR(VLOOKUP(Table2[[#This Row],[SAP Code]],[26]_16!P:Q,2,FALSE),0)</f>
        <v>0</v>
      </c>
      <c r="BD1587" s="67">
        <f>IFERROR(VLOOKUP(Table2[[#This Row],[SAP Code]],[26]_16!S:T,2,FALSE),0)</f>
        <v>0</v>
      </c>
      <c r="BE1587" s="67">
        <f>IFERROR(VLOOKUP(Table2[[#This Row],[SAP Code]],[26]_16!V:W,2,FALSE)/ 1000000, 0)</f>
        <v>0</v>
      </c>
      <c r="BF1587" s="67">
        <f>IFERROR(VLOOKUP(Table2[[#This Row],[SAP Code]],[26]_16!Y:Z,2,FALSE)/ 1000000, 0)</f>
        <v>0</v>
      </c>
      <c r="BG1587" s="67" t="str">
        <f>IFERROR(VLOOKUP(Table2[[#This Row],[SAP Code]],[26]port!$A:$AD,30,FALSE),"unknown")</f>
        <v>unknown</v>
      </c>
      <c r="BH1587" s="29" t="str">
        <f t="shared" si="420"/>
        <v>Unknown</v>
      </c>
    </row>
    <row r="1588" spans="1:61" ht="17.100000000000001" customHeight="1">
      <c r="A1588" s="37" t="s">
        <v>696</v>
      </c>
      <c r="B1588" s="37" t="s">
        <v>5406</v>
      </c>
      <c r="C1588" s="37" t="s">
        <v>5407</v>
      </c>
      <c r="D1588" s="37" t="s">
        <v>5408</v>
      </c>
      <c r="E1588" s="71">
        <v>44636</v>
      </c>
      <c r="F1588" s="37" t="s">
        <v>700</v>
      </c>
      <c r="G1588" s="37" t="s">
        <v>140</v>
      </c>
      <c r="H1588" s="37" t="s">
        <v>132</v>
      </c>
      <c r="I1588" s="37" t="s">
        <v>138</v>
      </c>
      <c r="J1588" s="37" t="s">
        <v>83</v>
      </c>
      <c r="K1588" s="37" t="s">
        <v>84</v>
      </c>
      <c r="L1588" s="37" t="s">
        <v>85</v>
      </c>
      <c r="M1588" s="72">
        <v>50000000</v>
      </c>
      <c r="N1588" s="72">
        <v>50000000</v>
      </c>
      <c r="O1588" s="74" t="s">
        <v>5409</v>
      </c>
      <c r="P1588" s="75">
        <v>2100150042945</v>
      </c>
      <c r="Q1588" s="74" t="s">
        <v>87</v>
      </c>
      <c r="R1588" s="16" t="str">
        <f t="shared" si="410"/>
        <v>ADF Including TSF</v>
      </c>
      <c r="S1588" s="16" t="str">
        <f t="shared" si="409"/>
        <v>D</v>
      </c>
      <c r="T1588" s="16" t="str">
        <f t="shared" si="424"/>
        <v>ADF Countries</v>
      </c>
      <c r="U1588" s="16" t="str">
        <f t="shared" si="411"/>
        <v>Transition States</v>
      </c>
      <c r="V1588" s="22" t="str">
        <f>IF(ISNUMBER(MATCH(A1588, {"Gabon","Sudan","Niger","Mali","Burkina Faso","Guinea"}, 0)), "De Facto Countries", "Non-De Facto Countries")</f>
        <v>De Facto Countries</v>
      </c>
      <c r="W1588" s="16" t="str">
        <f t="shared" si="422"/>
        <v>West</v>
      </c>
      <c r="X1588" s="16" t="str">
        <f t="shared" si="423"/>
        <v>Transport</v>
      </c>
      <c r="Y1588" s="23"/>
      <c r="AB1588" s="23">
        <f>Table2[[#This Row],[Approved Amount_UA Equivalent]]</f>
        <v>50000000</v>
      </c>
      <c r="AD1588" s="23">
        <f>SUM(Table2[[#This Row],[Feed Africa ]:[Improve Quality Of Life ]])</f>
        <v>50000000</v>
      </c>
      <c r="AE1588" s="16" t="b">
        <f>Table2[[#This Row],[Total HI5]]=Table2[[#This Row],[Approved Amount_UA Equivalent]]</f>
        <v>1</v>
      </c>
      <c r="AF1588" s="24">
        <v>10</v>
      </c>
      <c r="AG1588" s="20" t="str">
        <f t="shared" si="412"/>
        <v>Investment Project</v>
      </c>
      <c r="AH1588" s="24" t="str">
        <f>VLOOKUP(Table2[[#This Row],[SAP Code]],[25]DATA!$A:$G,7,FALSE)</f>
        <v xml:space="preserve">Investment Lending </v>
      </c>
      <c r="AI1588" s="20" t="str">
        <f t="shared" si="413"/>
        <v>Infrastructure</v>
      </c>
      <c r="AJ1588" s="25" t="s">
        <v>89</v>
      </c>
      <c r="AK1588" s="25" t="s">
        <v>140</v>
      </c>
      <c r="AL1588" s="23" t="str" cm="1">
        <f t="array" ref="AL1588">_xlfn.SWITCH(AK1588,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88" s="26">
        <v>1</v>
      </c>
      <c r="AN1588" s="25" t="str">
        <f t="shared" si="421"/>
        <v>Sovereign</v>
      </c>
      <c r="AO1588" s="27">
        <v>0.5</v>
      </c>
      <c r="AP1588" s="23">
        <f>Table2[[#This Row],[Approved Amount_UA Equivalent]]/1000000</f>
        <v>50</v>
      </c>
      <c r="AQ1588" s="72">
        <f t="shared" si="414"/>
        <v>66.542000000000002</v>
      </c>
      <c r="AR1588" s="23" t="str">
        <f t="shared" si="415"/>
        <v>41-50</v>
      </c>
      <c r="AS1588" s="23" t="str">
        <f t="shared" si="416"/>
        <v>41-60</v>
      </c>
      <c r="AT1588" s="23" t="str">
        <f t="shared" si="417"/>
        <v>41-80</v>
      </c>
      <c r="AU1588" s="23" t="str">
        <f t="shared" si="418"/>
        <v>&lt;1-50 Mn</v>
      </c>
      <c r="AV1588" s="23">
        <f>Table2[[#This Row],[Amount]]</f>
        <v>50000000</v>
      </c>
      <c r="AW1588" s="23" t="str">
        <f t="shared" si="419"/>
        <v>Mar 2022</v>
      </c>
      <c r="AX1588" s="28">
        <f>IFERROR(VLOOKUP(Table2[[#This Row],[SAP Code]],[26]_16!A:B,2,FALSE),0)</f>
        <v>0</v>
      </c>
      <c r="AY1588" s="28">
        <f>IFERROR(VLOOKUP(Table2[[#This Row],[SAP Code]],[26]_16!D:E,2,FALSE)/ 1000000, 0)</f>
        <v>0</v>
      </c>
      <c r="AZ1588" s="28">
        <f>IFERROR(VLOOKUP(Table2[[#This Row],[SAP Code]],[26]_16!G:H,2,FALSE)/ 1000000, 0)</f>
        <v>0</v>
      </c>
      <c r="BA1588" s="28">
        <f>IFERROR(VLOOKUP(Table2[[#This Row],[SAP Code]],[26]_16!J:K,2,FALSE)/ 1000000, 0)</f>
        <v>0</v>
      </c>
      <c r="BB1588" s="28">
        <f>IFERROR(VLOOKUP(Table2[[#This Row],[SAP Code]],[26]_16!M:N,2,FALSE)/ 1000000, 0)</f>
        <v>0</v>
      </c>
      <c r="BC1588" s="28">
        <f>IFERROR(VLOOKUP(Table2[[#This Row],[SAP Code]],[26]_16!P:Q,2,FALSE),0)</f>
        <v>0</v>
      </c>
      <c r="BD1588" s="28">
        <f>IFERROR(VLOOKUP(Table2[[#This Row],[SAP Code]],[26]_16!S:T,2,FALSE),0)</f>
        <v>0</v>
      </c>
      <c r="BE1588" s="28">
        <f>IFERROR(VLOOKUP(Table2[[#This Row],[SAP Code]],[26]_16!V:W,2,FALSE)/ 1000000, 0)</f>
        <v>0</v>
      </c>
      <c r="BF1588" s="28">
        <f>IFERROR(VLOOKUP(Table2[[#This Row],[SAP Code]],[26]_16!Y:Z,2,FALSE)/ 1000000, 0)</f>
        <v>0</v>
      </c>
      <c r="BG1588" s="28" t="str">
        <f>IFERROR(VLOOKUP(Table2[[#This Row],[SAP Code]],[26]port!$A:$AD,30,FALSE),"unknown")</f>
        <v>OnGo</v>
      </c>
      <c r="BH1588" s="29" t="str">
        <f t="shared" si="420"/>
        <v>Ongoing</v>
      </c>
      <c r="BI1588" s="16"/>
    </row>
    <row r="1589" spans="1:61" ht="17.100000000000001" customHeight="1">
      <c r="A1589" s="37" t="s">
        <v>696</v>
      </c>
      <c r="B1589" s="37" t="s">
        <v>5406</v>
      </c>
      <c r="C1589" s="37" t="s">
        <v>5410</v>
      </c>
      <c r="D1589" s="37" t="s">
        <v>5408</v>
      </c>
      <c r="E1589" s="71">
        <v>44636</v>
      </c>
      <c r="F1589" s="37" t="s">
        <v>700</v>
      </c>
      <c r="G1589" s="37" t="s">
        <v>140</v>
      </c>
      <c r="H1589" s="37" t="s">
        <v>132</v>
      </c>
      <c r="I1589" s="37" t="s">
        <v>138</v>
      </c>
      <c r="J1589" s="37" t="s">
        <v>83</v>
      </c>
      <c r="K1589" s="37" t="s">
        <v>69</v>
      </c>
      <c r="L1589" s="37" t="s">
        <v>85</v>
      </c>
      <c r="M1589" s="72">
        <v>40000000</v>
      </c>
      <c r="N1589" s="72">
        <v>40000000</v>
      </c>
      <c r="O1589" s="74" t="s">
        <v>5409</v>
      </c>
      <c r="P1589" s="75">
        <v>2100155041469</v>
      </c>
      <c r="Q1589" s="74" t="s">
        <v>87</v>
      </c>
      <c r="R1589" s="16" t="str">
        <f t="shared" si="410"/>
        <v>ADF Including TSF</v>
      </c>
      <c r="S1589" s="16" t="str">
        <f t="shared" si="409"/>
        <v>D</v>
      </c>
      <c r="T1589" s="16" t="str">
        <f t="shared" si="424"/>
        <v>ADF Countries</v>
      </c>
      <c r="U1589" s="16" t="str">
        <f t="shared" si="411"/>
        <v>Transition States</v>
      </c>
      <c r="V1589" s="22" t="str">
        <f>IF(ISNUMBER(MATCH(A1589, {"Gabon","Sudan","Niger","Mali","Burkina Faso","Guinea"}, 0)), "De Facto Countries", "Non-De Facto Countries")</f>
        <v>De Facto Countries</v>
      </c>
      <c r="W1589" s="16" t="str">
        <f t="shared" si="422"/>
        <v>West</v>
      </c>
      <c r="X1589" s="16" t="str">
        <f t="shared" si="423"/>
        <v>Transport</v>
      </c>
      <c r="Y1589" s="23"/>
      <c r="AB1589" s="23">
        <f>Table2[[#This Row],[Approved Amount_UA Equivalent]]</f>
        <v>40000000</v>
      </c>
      <c r="AD1589" s="23">
        <f>SUM(Table2[[#This Row],[Feed Africa ]:[Improve Quality Of Life ]])</f>
        <v>40000000</v>
      </c>
      <c r="AE1589" s="16" t="b">
        <f>Table2[[#This Row],[Total HI5]]=Table2[[#This Row],[Approved Amount_UA Equivalent]]</f>
        <v>1</v>
      </c>
      <c r="AF1589" s="24">
        <v>10</v>
      </c>
      <c r="AG1589" s="20" t="str">
        <f t="shared" si="412"/>
        <v>Investment Project</v>
      </c>
      <c r="AH1589" s="24" t="str">
        <f>VLOOKUP(Table2[[#This Row],[SAP Code]],[25]DATA!$A:$G,7,FALSE)</f>
        <v xml:space="preserve">Investment Lending </v>
      </c>
      <c r="AI1589" s="20" t="str">
        <f t="shared" si="413"/>
        <v>Infrastructure</v>
      </c>
      <c r="AJ1589" s="25" t="s">
        <v>89</v>
      </c>
      <c r="AK1589" s="25" t="s">
        <v>140</v>
      </c>
      <c r="AL1589" s="23" t="str" cm="1">
        <f t="array" ref="AL1589">_xlfn.SWITCH(AK1589,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89" s="26">
        <v>1</v>
      </c>
      <c r="AN1589" s="25" t="str">
        <f t="shared" si="421"/>
        <v>Sovereign</v>
      </c>
      <c r="AO1589" s="27">
        <v>0.5</v>
      </c>
      <c r="AP1589" s="23">
        <f>Table2[[#This Row],[Approved Amount_UA Equivalent]]/1000000</f>
        <v>40</v>
      </c>
      <c r="AQ1589" s="72">
        <f t="shared" si="414"/>
        <v>53.233600000000003</v>
      </c>
      <c r="AR1589" s="23" t="str">
        <f t="shared" si="415"/>
        <v>31-40</v>
      </c>
      <c r="AS1589" s="23" t="str">
        <f t="shared" si="416"/>
        <v>21-40</v>
      </c>
      <c r="AT1589" s="23" t="str">
        <f t="shared" si="417"/>
        <v>1-40</v>
      </c>
      <c r="AU1589" s="23" t="str">
        <f t="shared" si="418"/>
        <v>&lt;1-50 Mn</v>
      </c>
      <c r="AV1589" s="23">
        <f>Table2[[#This Row],[Amount]]</f>
        <v>40000000</v>
      </c>
      <c r="AW1589" s="23" t="str">
        <f t="shared" si="419"/>
        <v>Mar 2022</v>
      </c>
      <c r="AX1589" s="28">
        <f>IFERROR(VLOOKUP(Table2[[#This Row],[SAP Code]],[26]_16!A:B,2,FALSE),0)</f>
        <v>0</v>
      </c>
      <c r="AY1589" s="28">
        <f>IFERROR(VLOOKUP(Table2[[#This Row],[SAP Code]],[26]_16!D:E,2,FALSE)/ 1000000, 0)</f>
        <v>0</v>
      </c>
      <c r="AZ1589" s="28">
        <f>IFERROR(VLOOKUP(Table2[[#This Row],[SAP Code]],[26]_16!G:H,2,FALSE)/ 1000000, 0)</f>
        <v>0</v>
      </c>
      <c r="BA1589" s="28">
        <f>IFERROR(VLOOKUP(Table2[[#This Row],[SAP Code]],[26]_16!J:K,2,FALSE)/ 1000000, 0)</f>
        <v>0</v>
      </c>
      <c r="BB1589" s="28">
        <f>IFERROR(VLOOKUP(Table2[[#This Row],[SAP Code]],[26]_16!M:N,2,FALSE)/ 1000000, 0)</f>
        <v>0</v>
      </c>
      <c r="BC1589" s="28">
        <f>IFERROR(VLOOKUP(Table2[[#This Row],[SAP Code]],[26]_16!P:Q,2,FALSE),0)</f>
        <v>0</v>
      </c>
      <c r="BD1589" s="28">
        <f>IFERROR(VLOOKUP(Table2[[#This Row],[SAP Code]],[26]_16!S:T,2,FALSE),0)</f>
        <v>0</v>
      </c>
      <c r="BE1589" s="28">
        <f>IFERROR(VLOOKUP(Table2[[#This Row],[SAP Code]],[26]_16!V:W,2,FALSE)/ 1000000, 0)</f>
        <v>0</v>
      </c>
      <c r="BF1589" s="28">
        <f>IFERROR(VLOOKUP(Table2[[#This Row],[SAP Code]],[26]_16!Y:Z,2,FALSE)/ 1000000, 0)</f>
        <v>0</v>
      </c>
      <c r="BG1589" s="28" t="str">
        <f>IFERROR(VLOOKUP(Table2[[#This Row],[SAP Code]],[26]port!$A:$AD,30,FALSE),"unknown")</f>
        <v>OnGo</v>
      </c>
      <c r="BH1589" s="29" t="str">
        <f t="shared" si="420"/>
        <v>Ongoing</v>
      </c>
      <c r="BI1589" s="16"/>
    </row>
    <row r="1590" spans="1:61" ht="17.100000000000001" customHeight="1">
      <c r="A1590" s="16" t="s">
        <v>75</v>
      </c>
      <c r="B1590" s="16" t="s">
        <v>5411</v>
      </c>
      <c r="C1590" s="16" t="s">
        <v>5412</v>
      </c>
      <c r="D1590" s="16" t="s">
        <v>5413</v>
      </c>
      <c r="E1590" s="18">
        <v>44636</v>
      </c>
      <c r="F1590" s="16" t="s">
        <v>79</v>
      </c>
      <c r="G1590" s="16" t="s">
        <v>126</v>
      </c>
      <c r="H1590" s="16" t="s">
        <v>81</v>
      </c>
      <c r="I1590" s="16" t="s">
        <v>123</v>
      </c>
      <c r="J1590" s="16" t="s">
        <v>83</v>
      </c>
      <c r="K1590" s="16" t="s">
        <v>84</v>
      </c>
      <c r="L1590" s="16" t="s">
        <v>85</v>
      </c>
      <c r="M1590" s="19">
        <v>90000000</v>
      </c>
      <c r="N1590" s="19">
        <v>90000000</v>
      </c>
      <c r="O1590" s="20" t="s">
        <v>5414</v>
      </c>
      <c r="P1590" s="21">
        <v>2100150042943</v>
      </c>
      <c r="Q1590" s="20" t="s">
        <v>87</v>
      </c>
      <c r="R1590" s="16" t="str">
        <f t="shared" si="410"/>
        <v>ADF Including TSF</v>
      </c>
      <c r="S1590" s="16" t="str">
        <f t="shared" si="409"/>
        <v>E</v>
      </c>
      <c r="T1590" s="16" t="str">
        <f t="shared" si="424"/>
        <v>Blend Countries</v>
      </c>
      <c r="U1590" s="16" t="str">
        <f t="shared" si="411"/>
        <v>Non-Transition States</v>
      </c>
      <c r="V1590" s="22" t="str">
        <f>IF(ISNUMBER(MATCH(A1590, {"Gabon","Sudan","Niger","Mali","Burkina Faso","Guinea"}, 0)), "De Facto Countries", "Non-De Facto Countries")</f>
        <v>Non-De Facto Countries</v>
      </c>
      <c r="W1590" s="16" t="str">
        <f t="shared" si="422"/>
        <v>East</v>
      </c>
      <c r="X1590" s="16" t="str">
        <f t="shared" si="423"/>
        <v>WASH Sector</v>
      </c>
      <c r="Y1590" s="23">
        <f>Table2[[#This Row],[Approved Amount_UA Equivalent]]*0.03</f>
        <v>2700000</v>
      </c>
      <c r="Z1590" s="23">
        <f>Table2[[#This Row],[Approved Amount_UA Equivalent]]*0.01</f>
        <v>900000</v>
      </c>
      <c r="AC1590" s="23">
        <f>Table2[[#This Row],[Approved Amount_UA Equivalent]]*0.96</f>
        <v>86400000</v>
      </c>
      <c r="AD1590" s="23">
        <f>SUM(Table2[[#This Row],[Feed Africa ]:[Improve Quality Of Life ]])</f>
        <v>90000000</v>
      </c>
      <c r="AE1590" s="16" t="b">
        <f>Table2[[#This Row],[Total HI5]]=Table2[[#This Row],[Approved Amount_UA Equivalent]]</f>
        <v>1</v>
      </c>
      <c r="AF1590" s="24">
        <v>10</v>
      </c>
      <c r="AG1590" s="20" t="str">
        <f t="shared" si="412"/>
        <v>Investment Project</v>
      </c>
      <c r="AH1590" s="24" t="str">
        <f>VLOOKUP(Table2[[#This Row],[SAP Code]],[25]DATA!$A:$G,7,FALSE)</f>
        <v xml:space="preserve">investment </v>
      </c>
      <c r="AI1590" s="20" t="str">
        <f t="shared" si="413"/>
        <v>Infrastructure</v>
      </c>
      <c r="AJ1590" s="25" t="s">
        <v>89</v>
      </c>
      <c r="AK1590" s="25" t="s">
        <v>126</v>
      </c>
      <c r="AL1590" s="23" t="str" cm="1">
        <f t="array" ref="AL1590">_xlfn.SWITCH(AK1590,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90" s="26">
        <v>1</v>
      </c>
      <c r="AN1590" s="25" t="str">
        <f t="shared" si="421"/>
        <v>Sovereign</v>
      </c>
      <c r="AO1590" s="27">
        <v>1</v>
      </c>
      <c r="AP1590" s="23">
        <f>Table2[[#This Row],[Approved Amount_UA Equivalent]]/1000000</f>
        <v>90</v>
      </c>
      <c r="AQ1590" s="19">
        <f t="shared" si="414"/>
        <v>119.7756</v>
      </c>
      <c r="AR1590" s="23" t="str">
        <f t="shared" si="415"/>
        <v>81-90</v>
      </c>
      <c r="AS1590" s="23" t="str">
        <f t="shared" si="416"/>
        <v>81-100</v>
      </c>
      <c r="AT1590" s="23" t="str">
        <f t="shared" si="417"/>
        <v>81-120</v>
      </c>
      <c r="AU1590" s="23" t="str">
        <f t="shared" si="418"/>
        <v>50-100 Mn</v>
      </c>
      <c r="AV1590" s="23">
        <f>Table2[[#This Row],[Amount]]</f>
        <v>90000000</v>
      </c>
      <c r="AW1590" s="23" t="str">
        <f t="shared" si="419"/>
        <v>Mar 2022</v>
      </c>
      <c r="AX1590" s="28">
        <f>IFERROR(VLOOKUP(Table2[[#This Row],[SAP Code]],[26]_16!A:B,2,FALSE),0)</f>
        <v>0</v>
      </c>
      <c r="AY1590" s="28">
        <f>IFERROR(VLOOKUP(Table2[[#This Row],[SAP Code]],[26]_16!D:E,2,FALSE)/ 1000000, 0)</f>
        <v>0</v>
      </c>
      <c r="AZ1590" s="28">
        <f>IFERROR(VLOOKUP(Table2[[#This Row],[SAP Code]],[26]_16!G:H,2,FALSE)/ 1000000, 0)</f>
        <v>0</v>
      </c>
      <c r="BA1590" s="28">
        <f>IFERROR(VLOOKUP(Table2[[#This Row],[SAP Code]],[26]_16!J:K,2,FALSE)/ 1000000, 0)</f>
        <v>0</v>
      </c>
      <c r="BB1590" s="28">
        <f>IFERROR(VLOOKUP(Table2[[#This Row],[SAP Code]],[26]_16!M:N,2,FALSE)/ 1000000, 0)</f>
        <v>0</v>
      </c>
      <c r="BC1590" s="28">
        <f>IFERROR(VLOOKUP(Table2[[#This Row],[SAP Code]],[26]_16!P:Q,2,FALSE),0)</f>
        <v>0</v>
      </c>
      <c r="BD1590" s="28">
        <f>IFERROR(VLOOKUP(Table2[[#This Row],[SAP Code]],[26]_16!S:T,2,FALSE),0)</f>
        <v>0</v>
      </c>
      <c r="BE1590" s="28">
        <f>IFERROR(VLOOKUP(Table2[[#This Row],[SAP Code]],[26]_16!V:W,2,FALSE)/ 1000000, 0)</f>
        <v>0.19766977999999999</v>
      </c>
      <c r="BF1590" s="28">
        <f>IFERROR(VLOOKUP(Table2[[#This Row],[SAP Code]],[26]_16!Y:Z,2,FALSE)/ 1000000, 0)</f>
        <v>0</v>
      </c>
      <c r="BG1590" s="28" t="str">
        <f>IFERROR(VLOOKUP(Table2[[#This Row],[SAP Code]],[26]port!$A:$AD,30,FALSE),"unknown")</f>
        <v>OnGo</v>
      </c>
      <c r="BH1590" s="29" t="str">
        <f t="shared" si="420"/>
        <v>Ongoing</v>
      </c>
      <c r="BI1590" s="16"/>
    </row>
    <row r="1591" spans="1:61" ht="17.100000000000001" customHeight="1">
      <c r="A1591" s="16" t="s">
        <v>141</v>
      </c>
      <c r="B1591" s="16" t="s">
        <v>5415</v>
      </c>
      <c r="C1591" s="16" t="s">
        <v>5416</v>
      </c>
      <c r="D1591" s="16" t="s">
        <v>5417</v>
      </c>
      <c r="E1591" s="18">
        <v>44641</v>
      </c>
      <c r="F1591" s="16" t="s">
        <v>4480</v>
      </c>
      <c r="G1591" s="16" t="s">
        <v>2293</v>
      </c>
      <c r="H1591" s="16" t="s">
        <v>81</v>
      </c>
      <c r="I1591" s="16" t="s">
        <v>250</v>
      </c>
      <c r="J1591" s="16" t="s">
        <v>83</v>
      </c>
      <c r="K1591" s="16" t="s">
        <v>69</v>
      </c>
      <c r="L1591" s="16" t="s">
        <v>85</v>
      </c>
      <c r="M1591" s="19">
        <v>8000000</v>
      </c>
      <c r="N1591" s="19">
        <v>8000000</v>
      </c>
      <c r="O1591" s="20" t="s">
        <v>5418</v>
      </c>
      <c r="P1591" s="21">
        <v>2100155041467</v>
      </c>
      <c r="Q1591" s="20" t="s">
        <v>72</v>
      </c>
      <c r="R1591" s="16" t="str">
        <f t="shared" si="410"/>
        <v>ADF Including TSF</v>
      </c>
      <c r="S1591" s="16" t="str">
        <f t="shared" si="409"/>
        <v>K</v>
      </c>
      <c r="T1591" s="16" t="str">
        <f t="shared" si="424"/>
        <v>Multinational</v>
      </c>
      <c r="U1591" s="16" t="str">
        <f t="shared" si="411"/>
        <v>Multinational</v>
      </c>
      <c r="V1591" s="22" t="str">
        <f>IF(ISNUMBER(MATCH(A1591, {"Gabon","Sudan","Niger","Mali","Burkina Faso","Guinea"}, 0)), "De Facto Countries", "Non-De Facto Countries")</f>
        <v>Non-De Facto Countries</v>
      </c>
      <c r="W1591" s="16" t="str">
        <f t="shared" si="422"/>
        <v>Multi</v>
      </c>
      <c r="X1591" s="16" t="str">
        <f t="shared" si="423"/>
        <v>Multi-Sector</v>
      </c>
      <c r="Y1591" s="23">
        <f>Table2[[#This Row],[Approved Amount_UA Equivalent]]/5</f>
        <v>1600000</v>
      </c>
      <c r="Z1591" s="23">
        <f>Table2[[#This Row],[Approved Amount_UA Equivalent]]/5</f>
        <v>1600000</v>
      </c>
      <c r="AA1591" s="23">
        <f>Table2[[#This Row],[Approved Amount_UA Equivalent]]/5</f>
        <v>1600000</v>
      </c>
      <c r="AB1591" s="23">
        <f>Table2[[#This Row],[Approved Amount_UA Equivalent]]/5</f>
        <v>1600000</v>
      </c>
      <c r="AC1591" s="23">
        <f>Table2[[#This Row],[Approved Amount_UA Equivalent]]/5</f>
        <v>1600000</v>
      </c>
      <c r="AD1591" s="23">
        <f>SUM(Table2[[#This Row],[Feed Africa ]:[Improve Quality Of Life ]])</f>
        <v>8000000</v>
      </c>
      <c r="AE1591" s="16" t="b">
        <f>Table2[[#This Row],[Total HI5]]=Table2[[#This Row],[Approved Amount_UA Equivalent]]</f>
        <v>1</v>
      </c>
      <c r="AF1591" s="24">
        <v>41</v>
      </c>
      <c r="AG1591" s="20" t="str">
        <f t="shared" si="412"/>
        <v>ISP and Investment Project</v>
      </c>
      <c r="AH1591" s="24" t="str">
        <f>VLOOKUP(Table2[[#This Row],[SAP Code]],[25]DATA!$A:$G,7,FALSE)</f>
        <v xml:space="preserve">investment </v>
      </c>
      <c r="AI1591" s="20" t="str">
        <f t="shared" si="413"/>
        <v>Other Investment</v>
      </c>
      <c r="AJ1591" s="25" t="s">
        <v>254</v>
      </c>
      <c r="AK1591" s="25" t="s">
        <v>2293</v>
      </c>
      <c r="AL1591" s="23" t="str" cm="1">
        <f t="array" ref="AL1591">_xlfn.SWITCH(AK1591,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91" s="26">
        <v>1</v>
      </c>
      <c r="AN1591" s="25" t="str">
        <f t="shared" si="421"/>
        <v>Sovereign</v>
      </c>
      <c r="AO1591" s="27">
        <v>1</v>
      </c>
      <c r="AP1591" s="23">
        <f>Table2[[#This Row],[Approved Amount_UA Equivalent]]/1000000</f>
        <v>8</v>
      </c>
      <c r="AQ1591" s="19">
        <f t="shared" si="414"/>
        <v>10.64672</v>
      </c>
      <c r="AR1591" s="23" t="str">
        <f t="shared" si="415"/>
        <v>1-10</v>
      </c>
      <c r="AS1591" s="23" t="str">
        <f t="shared" si="416"/>
        <v>1-20</v>
      </c>
      <c r="AT1591" s="23" t="str">
        <f t="shared" si="417"/>
        <v>1-40</v>
      </c>
      <c r="AU1591" s="23" t="str">
        <f t="shared" si="418"/>
        <v>&lt;1-50 Mn</v>
      </c>
      <c r="AV1591" s="23">
        <f>Table2[[#This Row],[Amount]]</f>
        <v>8000000</v>
      </c>
      <c r="AW1591" s="23" t="str">
        <f t="shared" si="419"/>
        <v>Mar 2022</v>
      </c>
      <c r="AX1591" s="28">
        <f>IFERROR(VLOOKUP(Table2[[#This Row],[SAP Code]],[26]_16!A:B,2,FALSE),0)</f>
        <v>0</v>
      </c>
      <c r="AY1591" s="28">
        <f>IFERROR(VLOOKUP(Table2[[#This Row],[SAP Code]],[26]_16!D:E,2,FALSE)/ 1000000, 0)</f>
        <v>0</v>
      </c>
      <c r="AZ1591" s="28">
        <f>IFERROR(VLOOKUP(Table2[[#This Row],[SAP Code]],[26]_16!G:H,2,FALSE)/ 1000000, 0)</f>
        <v>0</v>
      </c>
      <c r="BA1591" s="28">
        <f>IFERROR(VLOOKUP(Table2[[#This Row],[SAP Code]],[26]_16!J:K,2,FALSE)/ 1000000, 0)</f>
        <v>0</v>
      </c>
      <c r="BB1591" s="28">
        <f>IFERROR(VLOOKUP(Table2[[#This Row],[SAP Code]],[26]_16!M:N,2,FALSE)/ 1000000, 0)</f>
        <v>0</v>
      </c>
      <c r="BC1591" s="28">
        <f>IFERROR(VLOOKUP(Table2[[#This Row],[SAP Code]],[26]_16!P:Q,2,FALSE),0)</f>
        <v>0</v>
      </c>
      <c r="BD1591" s="28">
        <f>IFERROR(VLOOKUP(Table2[[#This Row],[SAP Code]],[26]_16!S:T,2,FALSE),0)</f>
        <v>0</v>
      </c>
      <c r="BE1591" s="28">
        <f>IFERROR(VLOOKUP(Table2[[#This Row],[SAP Code]],[26]_16!V:W,2,FALSE)/ 1000000, 0)</f>
        <v>0.79126268999999994</v>
      </c>
      <c r="BF1591" s="28">
        <f>IFERROR(VLOOKUP(Table2[[#This Row],[SAP Code]],[26]_16!Y:Z,2,FALSE)/ 1000000, 0)</f>
        <v>0</v>
      </c>
      <c r="BG1591" s="28" t="str">
        <f>IFERROR(VLOOKUP(Table2[[#This Row],[SAP Code]],[26]port!$A:$AD,30,FALSE),"unknown")</f>
        <v>APVD</v>
      </c>
      <c r="BH1591" s="29" t="str">
        <f t="shared" si="420"/>
        <v>Ongoing</v>
      </c>
      <c r="BI1591" s="16"/>
    </row>
    <row r="1592" spans="1:61" ht="17.100000000000001" customHeight="1">
      <c r="A1592" s="16" t="s">
        <v>655</v>
      </c>
      <c r="B1592" s="16" t="s">
        <v>5419</v>
      </c>
      <c r="C1592" s="16" t="s">
        <v>5420</v>
      </c>
      <c r="D1592" s="16" t="s">
        <v>5421</v>
      </c>
      <c r="E1592" s="18">
        <v>44643</v>
      </c>
      <c r="F1592" s="16" t="s">
        <v>657</v>
      </c>
      <c r="G1592" s="16" t="s">
        <v>140</v>
      </c>
      <c r="H1592" s="16" t="s">
        <v>132</v>
      </c>
      <c r="I1592" s="16" t="s">
        <v>138</v>
      </c>
      <c r="J1592" s="16" t="s">
        <v>83</v>
      </c>
      <c r="K1592" s="16" t="s">
        <v>69</v>
      </c>
      <c r="L1592" s="16" t="s">
        <v>85</v>
      </c>
      <c r="M1592" s="19">
        <v>24730000</v>
      </c>
      <c r="N1592" s="19">
        <v>24730000</v>
      </c>
      <c r="O1592" s="20" t="s">
        <v>5422</v>
      </c>
      <c r="P1592" s="21">
        <v>2100155041471</v>
      </c>
      <c r="Q1592" s="20" t="s">
        <v>87</v>
      </c>
      <c r="R1592" s="16" t="str">
        <f t="shared" si="410"/>
        <v>ADF Including TSF</v>
      </c>
      <c r="S1592" s="16" t="str">
        <f t="shared" ref="S1592:S1655" si="425">MID(O1592, 6,1)</f>
        <v>D</v>
      </c>
      <c r="T1592" s="16" t="str">
        <f t="shared" si="424"/>
        <v>ADF Countries</v>
      </c>
      <c r="U1592" s="16" t="str">
        <f t="shared" si="411"/>
        <v>Transition States</v>
      </c>
      <c r="V1592" s="22" t="str">
        <f>IF(ISNUMBER(MATCH(A1592, {"Gabon","Sudan","Niger","Mali","Burkina Faso","Guinea"}, 0)), "De Facto Countries", "Non-De Facto Countries")</f>
        <v>Non-De Facto Countries</v>
      </c>
      <c r="W1592" s="16" t="str">
        <f t="shared" si="422"/>
        <v>West</v>
      </c>
      <c r="X1592" s="16" t="str">
        <f t="shared" si="423"/>
        <v>Transport</v>
      </c>
      <c r="Y1592" s="23"/>
      <c r="AB1592" s="23">
        <f>Table2[[#This Row],[Approved Amount_UA Equivalent]]</f>
        <v>24730000</v>
      </c>
      <c r="AD1592" s="23">
        <f>SUM(Table2[[#This Row],[Feed Africa ]:[Improve Quality Of Life ]])</f>
        <v>24730000</v>
      </c>
      <c r="AE1592" s="16" t="b">
        <f>Table2[[#This Row],[Total HI5]]=Table2[[#This Row],[Approved Amount_UA Equivalent]]</f>
        <v>1</v>
      </c>
      <c r="AF1592" s="24">
        <v>41</v>
      </c>
      <c r="AG1592" s="20" t="str">
        <f t="shared" si="412"/>
        <v>ISP and Investment Project</v>
      </c>
      <c r="AH1592" s="24" t="str">
        <f>VLOOKUP(Table2[[#This Row],[SAP Code]],[25]DATA!$A:$G,7,FALSE)</f>
        <v xml:space="preserve">Investment Lending </v>
      </c>
      <c r="AI1592" s="20" t="str">
        <f t="shared" si="413"/>
        <v>Infrastructure</v>
      </c>
      <c r="AJ1592" s="25" t="s">
        <v>89</v>
      </c>
      <c r="AK1592" s="25" t="s">
        <v>140</v>
      </c>
      <c r="AL1592" s="23" t="str" cm="1">
        <f t="array" ref="AL1592">_xlfn.SWITCH(AK1592,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92" s="26">
        <v>1</v>
      </c>
      <c r="AN1592" s="25" t="str">
        <f t="shared" si="421"/>
        <v>Sovereign</v>
      </c>
      <c r="AO1592" s="27">
        <v>1</v>
      </c>
      <c r="AP1592" s="23">
        <f>Table2[[#This Row],[Approved Amount_UA Equivalent]]/1000000</f>
        <v>24.73</v>
      </c>
      <c r="AQ1592" s="19">
        <f t="shared" si="414"/>
        <v>32.911673200000003</v>
      </c>
      <c r="AR1592" s="23" t="str">
        <f t="shared" si="415"/>
        <v>21-30</v>
      </c>
      <c r="AS1592" s="23" t="str">
        <f t="shared" si="416"/>
        <v>21-40</v>
      </c>
      <c r="AT1592" s="23" t="str">
        <f t="shared" si="417"/>
        <v>1-40</v>
      </c>
      <c r="AU1592" s="23" t="str">
        <f t="shared" si="418"/>
        <v>&lt;1-50 Mn</v>
      </c>
      <c r="AV1592" s="23">
        <f>Table2[[#This Row],[Amount]]</f>
        <v>24730000</v>
      </c>
      <c r="AW1592" s="23" t="str">
        <f t="shared" si="419"/>
        <v>Mar 2022</v>
      </c>
      <c r="AX1592" s="28">
        <f>IFERROR(VLOOKUP(Table2[[#This Row],[SAP Code]],[26]_16!A:B,2,FALSE),0)</f>
        <v>0</v>
      </c>
      <c r="AY1592" s="28">
        <f>IFERROR(VLOOKUP(Table2[[#This Row],[SAP Code]],[26]_16!D:E,2,FALSE)/ 1000000, 0)</f>
        <v>0</v>
      </c>
      <c r="AZ1592" s="28">
        <f>IFERROR(VLOOKUP(Table2[[#This Row],[SAP Code]],[26]_16!G:H,2,FALSE)/ 1000000, 0)</f>
        <v>0</v>
      </c>
      <c r="BA1592" s="28">
        <f>IFERROR(VLOOKUP(Table2[[#This Row],[SAP Code]],[26]_16!J:K,2,FALSE)/ 1000000, 0)</f>
        <v>0</v>
      </c>
      <c r="BB1592" s="28">
        <f>IFERROR(VLOOKUP(Table2[[#This Row],[SAP Code]],[26]_16!M:N,2,FALSE)/ 1000000, 0)</f>
        <v>0</v>
      </c>
      <c r="BC1592" s="28">
        <f>IFERROR(VLOOKUP(Table2[[#This Row],[SAP Code]],[26]_16!P:Q,2,FALSE),0)</f>
        <v>0</v>
      </c>
      <c r="BD1592" s="28">
        <f>IFERROR(VLOOKUP(Table2[[#This Row],[SAP Code]],[26]_16!S:T,2,FALSE),0)</f>
        <v>0</v>
      </c>
      <c r="BE1592" s="28">
        <f>IFERROR(VLOOKUP(Table2[[#This Row],[SAP Code]],[26]_16!V:W,2,FALSE)/ 1000000, 0)</f>
        <v>0</v>
      </c>
      <c r="BF1592" s="28">
        <f>IFERROR(VLOOKUP(Table2[[#This Row],[SAP Code]],[26]_16!Y:Z,2,FALSE)/ 1000000, 0)</f>
        <v>3.1642293800000001</v>
      </c>
      <c r="BG1592" s="28" t="str">
        <f>IFERROR(VLOOKUP(Table2[[#This Row],[SAP Code]],[26]port!$A:$AD,30,FALSE),"unknown")</f>
        <v>OnGo</v>
      </c>
      <c r="BH1592" s="29" t="str">
        <f t="shared" si="420"/>
        <v>Ongoing</v>
      </c>
      <c r="BI1592" s="16"/>
    </row>
    <row r="1593" spans="1:61" ht="17.100000000000001" customHeight="1">
      <c r="A1593" s="16" t="s">
        <v>322</v>
      </c>
      <c r="B1593" s="16" t="s">
        <v>5419</v>
      </c>
      <c r="C1593" s="16" t="s">
        <v>5423</v>
      </c>
      <c r="D1593" s="16" t="s">
        <v>5421</v>
      </c>
      <c r="E1593" s="18">
        <v>44643</v>
      </c>
      <c r="F1593" s="16" t="s">
        <v>324</v>
      </c>
      <c r="G1593" s="16" t="s">
        <v>140</v>
      </c>
      <c r="H1593" s="16" t="s">
        <v>132</v>
      </c>
      <c r="I1593" s="16" t="s">
        <v>138</v>
      </c>
      <c r="J1593" s="16" t="s">
        <v>83</v>
      </c>
      <c r="K1593" s="16" t="s">
        <v>84</v>
      </c>
      <c r="L1593" s="16" t="s">
        <v>85</v>
      </c>
      <c r="M1593" s="19">
        <v>22440000</v>
      </c>
      <c r="N1593" s="19">
        <v>22440000</v>
      </c>
      <c r="O1593" s="20" t="s">
        <v>5424</v>
      </c>
      <c r="P1593" s="21">
        <v>2100150042947</v>
      </c>
      <c r="Q1593" s="20" t="s">
        <v>87</v>
      </c>
      <c r="R1593" s="16" t="str">
        <f t="shared" si="410"/>
        <v>ADF Including TSF</v>
      </c>
      <c r="S1593" s="16" t="str">
        <f t="shared" si="425"/>
        <v>D</v>
      </c>
      <c r="T1593" s="16" t="str">
        <f t="shared" si="424"/>
        <v>ADF Countries</v>
      </c>
      <c r="U1593" s="16" t="str">
        <f t="shared" si="411"/>
        <v>Transition States</v>
      </c>
      <c r="V1593" s="22" t="str">
        <f>IF(ISNUMBER(MATCH(A1593, {"Gabon","Sudan","Niger","Mali","Burkina Faso","Guinea"}, 0)), "De Facto Countries", "Non-De Facto Countries")</f>
        <v>Non-De Facto Countries</v>
      </c>
      <c r="W1593" s="16" t="str">
        <f t="shared" si="422"/>
        <v>West</v>
      </c>
      <c r="X1593" s="16" t="str">
        <f t="shared" si="423"/>
        <v>Transport</v>
      </c>
      <c r="Y1593" s="23"/>
      <c r="AB1593" s="23">
        <f>Table2[[#This Row],[Approved Amount_UA Equivalent]]</f>
        <v>22440000</v>
      </c>
      <c r="AD1593" s="23">
        <f>SUM(Table2[[#This Row],[Feed Africa ]:[Improve Quality Of Life ]])</f>
        <v>22440000</v>
      </c>
      <c r="AE1593" s="16" t="b">
        <f>Table2[[#This Row],[Total HI5]]=Table2[[#This Row],[Approved Amount_UA Equivalent]]</f>
        <v>1</v>
      </c>
      <c r="AF1593" s="24">
        <v>10</v>
      </c>
      <c r="AG1593" s="20" t="str">
        <f t="shared" si="412"/>
        <v>Investment Project</v>
      </c>
      <c r="AH1593" s="24" t="e">
        <f>VLOOKUP(Table2[[#This Row],[SAP Code]],[25]DATA!$A:$G,7,FALSE)</f>
        <v>#N/A</v>
      </c>
      <c r="AI1593" s="20" t="str">
        <f t="shared" si="413"/>
        <v>Infrastructure</v>
      </c>
      <c r="AJ1593" s="25" t="s">
        <v>89</v>
      </c>
      <c r="AK1593" s="25" t="s">
        <v>140</v>
      </c>
      <c r="AL1593" s="23" t="str" cm="1">
        <f t="array" ref="AL1593">_xlfn.SWITCH(AK1593,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93" s="26">
        <v>1</v>
      </c>
      <c r="AN1593" s="25" t="str">
        <f t="shared" si="421"/>
        <v>Sovereign</v>
      </c>
      <c r="AO1593" s="27">
        <v>0.33333333333333331</v>
      </c>
      <c r="AP1593" s="23">
        <f>Table2[[#This Row],[Approved Amount_UA Equivalent]]/1000000</f>
        <v>22.44</v>
      </c>
      <c r="AQ1593" s="19">
        <f t="shared" si="414"/>
        <v>29.864049600000001</v>
      </c>
      <c r="AR1593" s="23" t="str">
        <f t="shared" si="415"/>
        <v>21-30</v>
      </c>
      <c r="AS1593" s="23" t="str">
        <f t="shared" si="416"/>
        <v>21-40</v>
      </c>
      <c r="AT1593" s="23" t="str">
        <f t="shared" si="417"/>
        <v>1-40</v>
      </c>
      <c r="AU1593" s="23" t="str">
        <f t="shared" si="418"/>
        <v>&lt;1-50 Mn</v>
      </c>
      <c r="AV1593" s="23">
        <f>Table2[[#This Row],[Amount]]</f>
        <v>22440000</v>
      </c>
      <c r="AW1593" s="23" t="str">
        <f t="shared" si="419"/>
        <v>Mar 2022</v>
      </c>
      <c r="AX1593" s="28">
        <f>IFERROR(VLOOKUP(Table2[[#This Row],[SAP Code]],[26]_16!A:B,2,FALSE),0)</f>
        <v>0</v>
      </c>
      <c r="AY1593" s="28">
        <f>IFERROR(VLOOKUP(Table2[[#This Row],[SAP Code]],[26]_16!D:E,2,FALSE)/ 1000000, 0)</f>
        <v>0</v>
      </c>
      <c r="AZ1593" s="28">
        <f>IFERROR(VLOOKUP(Table2[[#This Row],[SAP Code]],[26]_16!G:H,2,FALSE)/ 1000000, 0)</f>
        <v>0</v>
      </c>
      <c r="BA1593" s="28">
        <f>IFERROR(VLOOKUP(Table2[[#This Row],[SAP Code]],[26]_16!J:K,2,FALSE)/ 1000000, 0)</f>
        <v>0</v>
      </c>
      <c r="BB1593" s="28">
        <f>IFERROR(VLOOKUP(Table2[[#This Row],[SAP Code]],[26]_16!M:N,2,FALSE)/ 1000000, 0)</f>
        <v>0</v>
      </c>
      <c r="BC1593" s="28">
        <f>IFERROR(VLOOKUP(Table2[[#This Row],[SAP Code]],[26]_16!P:Q,2,FALSE),0)</f>
        <v>0</v>
      </c>
      <c r="BD1593" s="28">
        <f>IFERROR(VLOOKUP(Table2[[#This Row],[SAP Code]],[26]_16!S:T,2,FALSE),0)</f>
        <v>0</v>
      </c>
      <c r="BE1593" s="28">
        <f>IFERROR(VLOOKUP(Table2[[#This Row],[SAP Code]],[26]_16!V:W,2,FALSE)/ 1000000, 0)</f>
        <v>0</v>
      </c>
      <c r="BF1593" s="28">
        <f>IFERROR(VLOOKUP(Table2[[#This Row],[SAP Code]],[26]_16!Y:Z,2,FALSE)/ 1000000, 0)</f>
        <v>0</v>
      </c>
      <c r="BG1593" s="28" t="str">
        <f>IFERROR(VLOOKUP(Table2[[#This Row],[SAP Code]],[26]port!$A:$AD,30,FALSE),"unknown")</f>
        <v>APVD</v>
      </c>
      <c r="BH1593" s="29" t="str">
        <f t="shared" si="420"/>
        <v>Ongoing</v>
      </c>
      <c r="BI1593" s="16"/>
    </row>
    <row r="1594" spans="1:61" ht="17.100000000000001" customHeight="1">
      <c r="A1594" s="16" t="s">
        <v>322</v>
      </c>
      <c r="B1594" s="16" t="s">
        <v>5419</v>
      </c>
      <c r="C1594" s="16" t="s">
        <v>5425</v>
      </c>
      <c r="D1594" s="16" t="s">
        <v>5421</v>
      </c>
      <c r="E1594" s="18">
        <v>44643</v>
      </c>
      <c r="F1594" s="16" t="s">
        <v>324</v>
      </c>
      <c r="G1594" s="16" t="s">
        <v>140</v>
      </c>
      <c r="H1594" s="16" t="s">
        <v>132</v>
      </c>
      <c r="I1594" s="16" t="s">
        <v>138</v>
      </c>
      <c r="J1594" s="16" t="s">
        <v>83</v>
      </c>
      <c r="K1594" s="16" t="s">
        <v>69</v>
      </c>
      <c r="L1594" s="16" t="s">
        <v>85</v>
      </c>
      <c r="M1594" s="19">
        <v>6300000</v>
      </c>
      <c r="N1594" s="19">
        <v>6300000</v>
      </c>
      <c r="O1594" s="20" t="s">
        <v>5424</v>
      </c>
      <c r="P1594" s="21">
        <v>2100155041470</v>
      </c>
      <c r="Q1594" s="20" t="s">
        <v>87</v>
      </c>
      <c r="R1594" s="16" t="str">
        <f t="shared" si="410"/>
        <v>ADF Including TSF</v>
      </c>
      <c r="S1594" s="16" t="str">
        <f t="shared" si="425"/>
        <v>D</v>
      </c>
      <c r="T1594" s="16" t="str">
        <f t="shared" si="424"/>
        <v>ADF Countries</v>
      </c>
      <c r="U1594" s="16" t="str">
        <f t="shared" si="411"/>
        <v>Transition States</v>
      </c>
      <c r="V1594" s="22" t="str">
        <f>IF(ISNUMBER(MATCH(A1594, {"Gabon","Sudan","Niger","Mali","Burkina Faso","Guinea"}, 0)), "De Facto Countries", "Non-De Facto Countries")</f>
        <v>Non-De Facto Countries</v>
      </c>
      <c r="W1594" s="16" t="str">
        <f t="shared" si="422"/>
        <v>West</v>
      </c>
      <c r="X1594" s="16" t="str">
        <f t="shared" si="423"/>
        <v>Transport</v>
      </c>
      <c r="Y1594" s="23"/>
      <c r="AB1594" s="23">
        <f>Table2[[#This Row],[Approved Amount_UA Equivalent]]</f>
        <v>6300000</v>
      </c>
      <c r="AD1594" s="23">
        <f>SUM(Table2[[#This Row],[Feed Africa ]:[Improve Quality Of Life ]])</f>
        <v>6300000</v>
      </c>
      <c r="AE1594" s="16" t="b">
        <f>Table2[[#This Row],[Total HI5]]=Table2[[#This Row],[Approved Amount_UA Equivalent]]</f>
        <v>1</v>
      </c>
      <c r="AF1594" s="24">
        <v>10</v>
      </c>
      <c r="AG1594" s="20" t="str">
        <f t="shared" si="412"/>
        <v>Investment Project</v>
      </c>
      <c r="AH1594" s="24" t="e">
        <f>VLOOKUP(Table2[[#This Row],[SAP Code]],[25]DATA!$A:$G,7,FALSE)</f>
        <v>#N/A</v>
      </c>
      <c r="AI1594" s="20" t="str">
        <f t="shared" si="413"/>
        <v>Infrastructure</v>
      </c>
      <c r="AJ1594" s="25" t="s">
        <v>89</v>
      </c>
      <c r="AK1594" s="25" t="s">
        <v>140</v>
      </c>
      <c r="AL1594" s="23" t="str" cm="1">
        <f t="array" ref="AL1594">_xlfn.SWITCH(AK1594,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94" s="26">
        <v>1</v>
      </c>
      <c r="AN1594" s="25" t="str">
        <f t="shared" si="421"/>
        <v>Sovereign</v>
      </c>
      <c r="AO1594" s="27">
        <v>0.33333333333333331</v>
      </c>
      <c r="AP1594" s="23">
        <f>Table2[[#This Row],[Approved Amount_UA Equivalent]]/1000000</f>
        <v>6.3</v>
      </c>
      <c r="AQ1594" s="19">
        <f t="shared" si="414"/>
        <v>8.3842920000000003</v>
      </c>
      <c r="AR1594" s="23" t="str">
        <f t="shared" si="415"/>
        <v>1-10</v>
      </c>
      <c r="AS1594" s="23" t="str">
        <f t="shared" si="416"/>
        <v>1-20</v>
      </c>
      <c r="AT1594" s="23" t="str">
        <f t="shared" si="417"/>
        <v>1-40</v>
      </c>
      <c r="AU1594" s="23" t="str">
        <f t="shared" si="418"/>
        <v>&lt;1-50 Mn</v>
      </c>
      <c r="AV1594" s="23">
        <f>Table2[[#This Row],[Amount]]</f>
        <v>6300000</v>
      </c>
      <c r="AW1594" s="23" t="str">
        <f t="shared" si="419"/>
        <v>Mar 2022</v>
      </c>
      <c r="AX1594" s="28">
        <f>IFERROR(VLOOKUP(Table2[[#This Row],[SAP Code]],[26]_16!A:B,2,FALSE),0)</f>
        <v>0</v>
      </c>
      <c r="AY1594" s="28">
        <f>IFERROR(VLOOKUP(Table2[[#This Row],[SAP Code]],[26]_16!D:E,2,FALSE)/ 1000000, 0)</f>
        <v>0</v>
      </c>
      <c r="AZ1594" s="28">
        <f>IFERROR(VLOOKUP(Table2[[#This Row],[SAP Code]],[26]_16!G:H,2,FALSE)/ 1000000, 0)</f>
        <v>0</v>
      </c>
      <c r="BA1594" s="28">
        <f>IFERROR(VLOOKUP(Table2[[#This Row],[SAP Code]],[26]_16!J:K,2,FALSE)/ 1000000, 0)</f>
        <v>0</v>
      </c>
      <c r="BB1594" s="28">
        <f>IFERROR(VLOOKUP(Table2[[#This Row],[SAP Code]],[26]_16!M:N,2,FALSE)/ 1000000, 0)</f>
        <v>0</v>
      </c>
      <c r="BC1594" s="28">
        <f>IFERROR(VLOOKUP(Table2[[#This Row],[SAP Code]],[26]_16!P:Q,2,FALSE),0)</f>
        <v>0</v>
      </c>
      <c r="BD1594" s="28">
        <f>IFERROR(VLOOKUP(Table2[[#This Row],[SAP Code]],[26]_16!S:T,2,FALSE),0)</f>
        <v>0</v>
      </c>
      <c r="BE1594" s="28">
        <f>IFERROR(VLOOKUP(Table2[[#This Row],[SAP Code]],[26]_16!V:W,2,FALSE)/ 1000000, 0)</f>
        <v>0</v>
      </c>
      <c r="BF1594" s="28">
        <f>IFERROR(VLOOKUP(Table2[[#This Row],[SAP Code]],[26]_16!Y:Z,2,FALSE)/ 1000000, 0)</f>
        <v>0</v>
      </c>
      <c r="BG1594" s="28" t="str">
        <f>IFERROR(VLOOKUP(Table2[[#This Row],[SAP Code]],[26]port!$A:$AD,30,FALSE),"unknown")</f>
        <v>APVD</v>
      </c>
      <c r="BH1594" s="29" t="str">
        <f t="shared" si="420"/>
        <v>Ongoing</v>
      </c>
      <c r="BI1594" s="16"/>
    </row>
    <row r="1595" spans="1:61" ht="17.100000000000001" customHeight="1">
      <c r="A1595" s="16" t="s">
        <v>322</v>
      </c>
      <c r="B1595" s="16" t="s">
        <v>5419</v>
      </c>
      <c r="C1595" s="16" t="s">
        <v>5426</v>
      </c>
      <c r="D1595" s="16" t="s">
        <v>5421</v>
      </c>
      <c r="E1595" s="18">
        <v>44643</v>
      </c>
      <c r="F1595" s="16" t="s">
        <v>324</v>
      </c>
      <c r="G1595" s="16" t="s">
        <v>140</v>
      </c>
      <c r="H1595" s="16" t="s">
        <v>132</v>
      </c>
      <c r="I1595" s="16" t="s">
        <v>138</v>
      </c>
      <c r="J1595" s="16" t="s">
        <v>2463</v>
      </c>
      <c r="K1595" s="16" t="s">
        <v>84</v>
      </c>
      <c r="L1595" s="16" t="s">
        <v>85</v>
      </c>
      <c r="M1595" s="19">
        <v>8760000</v>
      </c>
      <c r="N1595" s="19">
        <v>8760000</v>
      </c>
      <c r="O1595" s="20" t="s">
        <v>5424</v>
      </c>
      <c r="P1595" s="21">
        <v>5900150003351</v>
      </c>
      <c r="Q1595" s="20" t="s">
        <v>87</v>
      </c>
      <c r="R1595" s="16" t="str">
        <f t="shared" si="410"/>
        <v>ADF Including TSF</v>
      </c>
      <c r="S1595" s="16" t="str">
        <f t="shared" si="425"/>
        <v>D</v>
      </c>
      <c r="T1595" s="16" t="str">
        <f t="shared" si="424"/>
        <v>ADF Countries</v>
      </c>
      <c r="U1595" s="16" t="str">
        <f t="shared" si="411"/>
        <v>Transition States</v>
      </c>
      <c r="V1595" s="22" t="str">
        <f>IF(ISNUMBER(MATCH(A1595, {"Gabon","Sudan","Niger","Mali","Burkina Faso","Guinea"}, 0)), "De Facto Countries", "Non-De Facto Countries")</f>
        <v>Non-De Facto Countries</v>
      </c>
      <c r="W1595" s="16" t="str">
        <f t="shared" si="422"/>
        <v>West</v>
      </c>
      <c r="X1595" s="16" t="str">
        <f t="shared" si="423"/>
        <v>Transport</v>
      </c>
      <c r="Y1595" s="23"/>
      <c r="AB1595" s="23">
        <f>Table2[[#This Row],[Approved Amount_UA Equivalent]]</f>
        <v>8760000</v>
      </c>
      <c r="AD1595" s="23">
        <f>SUM(Table2[[#This Row],[Feed Africa ]:[Improve Quality Of Life ]])</f>
        <v>8760000</v>
      </c>
      <c r="AE1595" s="16" t="b">
        <f>Table2[[#This Row],[Total HI5]]=Table2[[#This Row],[Approved Amount_UA Equivalent]]</f>
        <v>1</v>
      </c>
      <c r="AF1595" s="24">
        <v>10</v>
      </c>
      <c r="AG1595" s="20" t="str">
        <f t="shared" si="412"/>
        <v>Investment Project</v>
      </c>
      <c r="AH1595" s="24" t="e">
        <f>VLOOKUP(Table2[[#This Row],[SAP Code]],[25]DATA!$A:$G,7,FALSE)</f>
        <v>#N/A</v>
      </c>
      <c r="AI1595" s="20" t="str">
        <f t="shared" si="413"/>
        <v>Infrastructure</v>
      </c>
      <c r="AJ1595" s="25" t="s">
        <v>89</v>
      </c>
      <c r="AK1595" s="25" t="s">
        <v>140</v>
      </c>
      <c r="AL1595" s="23" t="str" cm="1">
        <f t="array" ref="AL1595">_xlfn.SWITCH(AK1595,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95" s="26">
        <v>1</v>
      </c>
      <c r="AN1595" s="25" t="str">
        <f t="shared" si="421"/>
        <v>Sovereign</v>
      </c>
      <c r="AO1595" s="27">
        <v>0.33333333333333331</v>
      </c>
      <c r="AP1595" s="23">
        <f>Table2[[#This Row],[Approved Amount_UA Equivalent]]/1000000</f>
        <v>8.76</v>
      </c>
      <c r="AQ1595" s="19">
        <f t="shared" si="414"/>
        <v>11.6581584</v>
      </c>
      <c r="AR1595" s="23" t="str">
        <f t="shared" si="415"/>
        <v>1-10</v>
      </c>
      <c r="AS1595" s="23" t="str">
        <f t="shared" si="416"/>
        <v>1-20</v>
      </c>
      <c r="AT1595" s="23" t="str">
        <f t="shared" si="417"/>
        <v>1-40</v>
      </c>
      <c r="AU1595" s="23" t="str">
        <f t="shared" si="418"/>
        <v>&lt;1-50 Mn</v>
      </c>
      <c r="AV1595" s="23">
        <f>Table2[[#This Row],[Amount]]</f>
        <v>8760000</v>
      </c>
      <c r="AW1595" s="23" t="str">
        <f t="shared" si="419"/>
        <v>Mar 2022</v>
      </c>
      <c r="AX1595" s="28">
        <f>IFERROR(VLOOKUP(Table2[[#This Row],[SAP Code]],[26]_16!A:B,2,FALSE),0)</f>
        <v>0</v>
      </c>
      <c r="AY1595" s="28">
        <f>IFERROR(VLOOKUP(Table2[[#This Row],[SAP Code]],[26]_16!D:E,2,FALSE)/ 1000000, 0)</f>
        <v>0</v>
      </c>
      <c r="AZ1595" s="28">
        <f>IFERROR(VLOOKUP(Table2[[#This Row],[SAP Code]],[26]_16!G:H,2,FALSE)/ 1000000, 0)</f>
        <v>0</v>
      </c>
      <c r="BA1595" s="28">
        <f>IFERROR(VLOOKUP(Table2[[#This Row],[SAP Code]],[26]_16!J:K,2,FALSE)/ 1000000, 0)</f>
        <v>0</v>
      </c>
      <c r="BB1595" s="28">
        <f>IFERROR(VLOOKUP(Table2[[#This Row],[SAP Code]],[26]_16!M:N,2,FALSE)/ 1000000, 0)</f>
        <v>0</v>
      </c>
      <c r="BC1595" s="28">
        <f>IFERROR(VLOOKUP(Table2[[#This Row],[SAP Code]],[26]_16!P:Q,2,FALSE),0)</f>
        <v>0</v>
      </c>
      <c r="BD1595" s="28">
        <f>IFERROR(VLOOKUP(Table2[[#This Row],[SAP Code]],[26]_16!S:T,2,FALSE),0)</f>
        <v>0</v>
      </c>
      <c r="BE1595" s="28">
        <f>IFERROR(VLOOKUP(Table2[[#This Row],[SAP Code]],[26]_16!V:W,2,FALSE)/ 1000000, 0)</f>
        <v>0</v>
      </c>
      <c r="BF1595" s="28">
        <f>IFERROR(VLOOKUP(Table2[[#This Row],[SAP Code]],[26]_16!Y:Z,2,FALSE)/ 1000000, 0)</f>
        <v>0</v>
      </c>
      <c r="BG1595" s="28" t="str">
        <f>IFERROR(VLOOKUP(Table2[[#This Row],[SAP Code]],[26]port!$A:$AD,30,FALSE),"unknown")</f>
        <v>APVD</v>
      </c>
      <c r="BH1595" s="29" t="str">
        <f t="shared" si="420"/>
        <v>Ongoing</v>
      </c>
      <c r="BI1595" s="16"/>
    </row>
    <row r="1596" spans="1:61" ht="17.100000000000001" customHeight="1">
      <c r="A1596" s="16" t="s">
        <v>495</v>
      </c>
      <c r="B1596" s="16" t="s">
        <v>1040</v>
      </c>
      <c r="C1596" s="16" t="s">
        <v>5427</v>
      </c>
      <c r="D1596" s="16" t="s">
        <v>5428</v>
      </c>
      <c r="E1596" s="18">
        <v>44643</v>
      </c>
      <c r="F1596" s="16" t="s">
        <v>1040</v>
      </c>
      <c r="G1596" s="16" t="s">
        <v>107</v>
      </c>
      <c r="H1596" s="16" t="s">
        <v>101</v>
      </c>
      <c r="I1596" s="16" t="s">
        <v>102</v>
      </c>
      <c r="J1596" s="16" t="s">
        <v>103</v>
      </c>
      <c r="K1596" s="16" t="s">
        <v>5429</v>
      </c>
      <c r="L1596" s="16" t="s">
        <v>70</v>
      </c>
      <c r="M1596" s="19">
        <v>7500000</v>
      </c>
      <c r="N1596" s="19">
        <v>5376883.7015901236</v>
      </c>
      <c r="O1596" s="20" t="s">
        <v>5430</v>
      </c>
      <c r="P1596" s="21">
        <v>2000140001651</v>
      </c>
      <c r="Q1596" s="20" t="s">
        <v>87</v>
      </c>
      <c r="R1596" s="16" t="str">
        <f t="shared" si="410"/>
        <v>ADB Private</v>
      </c>
      <c r="S1596" s="16" t="str">
        <f t="shared" si="425"/>
        <v>H</v>
      </c>
      <c r="T1596" s="16" t="str">
        <f t="shared" si="424"/>
        <v>ADF Countries</v>
      </c>
      <c r="U1596" s="16" t="str">
        <f t="shared" si="411"/>
        <v>Transition States</v>
      </c>
      <c r="V1596" s="22" t="str">
        <f>IF(ISNUMBER(MATCH(A1596, {"Gabon","Sudan","Niger","Mali","Burkina Faso","Guinea"}, 0)), "De Facto Countries", "Non-De Facto Countries")</f>
        <v>Non-De Facto Countries</v>
      </c>
      <c r="W1596" s="16" t="str">
        <f t="shared" si="422"/>
        <v>South</v>
      </c>
      <c r="X1596" s="16" t="str">
        <f t="shared" si="423"/>
        <v>Finance</v>
      </c>
      <c r="Y1596" s="23"/>
      <c r="AA1596" s="23">
        <f>Table2[[#This Row],[Approved Amount_UA Equivalent]]</f>
        <v>5376883.7015901236</v>
      </c>
      <c r="AD1596" s="23">
        <f>SUM(Table2[[#This Row],[Feed Africa ]:[Improve Quality Of Life ]])</f>
        <v>5376883.7015901236</v>
      </c>
      <c r="AE1596" s="16" t="b">
        <f>Table2[[#This Row],[Total HI5]]=Table2[[#This Row],[Approved Amount_UA Equivalent]]</f>
        <v>1</v>
      </c>
      <c r="AF1596" s="24">
        <v>70</v>
      </c>
      <c r="AG1596" s="20" t="str">
        <f t="shared" si="412"/>
        <v>Equity and Guarantee</v>
      </c>
      <c r="AH1596" s="24" t="str">
        <f>VLOOKUP(Table2[[#This Row],[SAP Code]],[25]DATA!$A:$G,7,FALSE)</f>
        <v>Line of Credit</v>
      </c>
      <c r="AI1596" s="20" t="str">
        <f t="shared" si="413"/>
        <v>Other Investment</v>
      </c>
      <c r="AJ1596" s="25" t="s">
        <v>106</v>
      </c>
      <c r="AK1596" s="25" t="s">
        <v>107</v>
      </c>
      <c r="AL1596" s="23" t="str" cm="1">
        <f t="array" ref="AL1596">_xlfn.SWITCH(AK1596,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96" s="26">
        <v>2</v>
      </c>
      <c r="AN1596" s="25" t="str">
        <f t="shared" si="421"/>
        <v>Non-Sovereign</v>
      </c>
      <c r="AO1596" s="27">
        <v>1</v>
      </c>
      <c r="AP1596" s="23">
        <f>Table2[[#This Row],[Approved Amount_UA Equivalent]]/1000000</f>
        <v>5.3768837015901232</v>
      </c>
      <c r="AQ1596" s="19">
        <f t="shared" si="414"/>
        <v>7.1557719054242002</v>
      </c>
      <c r="AR1596" s="23" t="str">
        <f t="shared" si="415"/>
        <v>1-10</v>
      </c>
      <c r="AS1596" s="23" t="str">
        <f t="shared" si="416"/>
        <v>1-20</v>
      </c>
      <c r="AT1596" s="23" t="str">
        <f t="shared" si="417"/>
        <v>1-40</v>
      </c>
      <c r="AU1596" s="23" t="str">
        <f t="shared" si="418"/>
        <v>&lt;1-50 Mn</v>
      </c>
      <c r="AV1596" s="23">
        <f>Table2[[#This Row],[Amount]]</f>
        <v>7500000</v>
      </c>
      <c r="AW1596" s="23" t="str">
        <f t="shared" si="419"/>
        <v>Mar 2022</v>
      </c>
      <c r="AX1596" s="28">
        <f>IFERROR(VLOOKUP(Table2[[#This Row],[SAP Code]],[26]_16!A:B,2,FALSE),0)</f>
        <v>0</v>
      </c>
      <c r="AY1596" s="28">
        <f>IFERROR(VLOOKUP(Table2[[#This Row],[SAP Code]],[26]_16!D:E,2,FALSE)/ 1000000, 0)</f>
        <v>0</v>
      </c>
      <c r="AZ1596" s="28">
        <f>IFERROR(VLOOKUP(Table2[[#This Row],[SAP Code]],[26]_16!G:H,2,FALSE)/ 1000000, 0)</f>
        <v>0</v>
      </c>
      <c r="BA1596" s="28">
        <f>IFERROR(VLOOKUP(Table2[[#This Row],[SAP Code]],[26]_16!J:K,2,FALSE)/ 1000000, 0)</f>
        <v>0</v>
      </c>
      <c r="BB1596" s="28">
        <f>IFERROR(VLOOKUP(Table2[[#This Row],[SAP Code]],[26]_16!M:N,2,FALSE)/ 1000000, 0)</f>
        <v>0</v>
      </c>
      <c r="BC1596" s="28">
        <f>IFERROR(VLOOKUP(Table2[[#This Row],[SAP Code]],[26]_16!P:Q,2,FALSE),0)</f>
        <v>0</v>
      </c>
      <c r="BD1596" s="28">
        <f>IFERROR(VLOOKUP(Table2[[#This Row],[SAP Code]],[26]_16!S:T,2,FALSE),0)</f>
        <v>0</v>
      </c>
      <c r="BE1596" s="28">
        <f>IFERROR(VLOOKUP(Table2[[#This Row],[SAP Code]],[26]_16!V:W,2,FALSE)/ 1000000, 0)</f>
        <v>0</v>
      </c>
      <c r="BF1596" s="28">
        <f>IFERROR(VLOOKUP(Table2[[#This Row],[SAP Code]],[26]_16!Y:Z,2,FALSE)/ 1000000, 0)</f>
        <v>0</v>
      </c>
      <c r="BG1596" s="28" t="str">
        <f>IFERROR(VLOOKUP(Table2[[#This Row],[SAP Code]],[26]port!$A:$AD,30,FALSE),"unknown")</f>
        <v>APVD</v>
      </c>
      <c r="BH1596" s="29" t="str">
        <f t="shared" si="420"/>
        <v>Ongoing</v>
      </c>
      <c r="BI1596" s="16"/>
    </row>
    <row r="1597" spans="1:61" ht="17.100000000000001" customHeight="1">
      <c r="A1597" s="16" t="s">
        <v>117</v>
      </c>
      <c r="B1597" s="16" t="s">
        <v>5431</v>
      </c>
      <c r="C1597" s="16" t="s">
        <v>5432</v>
      </c>
      <c r="D1597" s="16" t="s">
        <v>5433</v>
      </c>
      <c r="E1597" s="18">
        <v>44648</v>
      </c>
      <c r="F1597" s="16" t="s">
        <v>121</v>
      </c>
      <c r="G1597" s="16" t="s">
        <v>74</v>
      </c>
      <c r="H1597" s="16" t="s">
        <v>81</v>
      </c>
      <c r="I1597" s="16" t="s">
        <v>155</v>
      </c>
      <c r="J1597" s="16" t="s">
        <v>124</v>
      </c>
      <c r="K1597" s="16" t="s">
        <v>69</v>
      </c>
      <c r="L1597" s="16" t="s">
        <v>70</v>
      </c>
      <c r="M1597" s="19">
        <v>8949772</v>
      </c>
      <c r="N1597" s="19">
        <v>6416251.093299686</v>
      </c>
      <c r="O1597" s="20" t="s">
        <v>5434</v>
      </c>
      <c r="P1597" s="21">
        <v>5550155001901</v>
      </c>
      <c r="Q1597" s="20" t="s">
        <v>72</v>
      </c>
      <c r="R1597" s="16" t="str">
        <f t="shared" si="410"/>
        <v>GEF</v>
      </c>
      <c r="S1597" s="16" t="str">
        <f t="shared" si="425"/>
        <v>A</v>
      </c>
      <c r="T1597" s="16" t="str">
        <f t="shared" si="424"/>
        <v>ADF Countries</v>
      </c>
      <c r="U1597" s="16" t="str">
        <f t="shared" si="411"/>
        <v>Non-Transition States</v>
      </c>
      <c r="V1597" s="22" t="str">
        <f>IF(ISNUMBER(MATCH(A1597, {"Gabon","Sudan","Niger","Mali","Burkina Faso","Guinea"}, 0)), "De Facto Countries", "Non-De Facto Countries")</f>
        <v>Non-De Facto Countries</v>
      </c>
      <c r="W1597" s="16" t="str">
        <f t="shared" si="422"/>
        <v>East</v>
      </c>
      <c r="X1597" s="16" t="str">
        <f t="shared" si="423"/>
        <v>Agriculture</v>
      </c>
      <c r="Y1597" s="23">
        <f>Table2[[#This Row],[Approved Amount_UA Equivalent]]</f>
        <v>6416251.093299686</v>
      </c>
      <c r="AD1597" s="23">
        <f>SUM(Table2[[#This Row],[Feed Africa ]:[Improve Quality Of Life ]])</f>
        <v>6416251.093299686</v>
      </c>
      <c r="AE1597" s="16" t="b">
        <f>Table2[[#This Row],[Total HI5]]=Table2[[#This Row],[Approved Amount_UA Equivalent]]</f>
        <v>1</v>
      </c>
      <c r="AF1597" s="24">
        <v>41</v>
      </c>
      <c r="AG1597" s="20" t="str">
        <f t="shared" si="412"/>
        <v>ISP and Investment Project</v>
      </c>
      <c r="AH1597" s="24" t="e">
        <f>VLOOKUP(Table2[[#This Row],[SAP Code]],[25]DATA!$A:$G,7,FALSE)</f>
        <v>#N/A</v>
      </c>
      <c r="AI1597" s="20" t="str">
        <f t="shared" si="413"/>
        <v>Infrastructure</v>
      </c>
      <c r="AJ1597" s="25" t="s">
        <v>157</v>
      </c>
      <c r="AK1597" s="25" t="s">
        <v>74</v>
      </c>
      <c r="AL1597" s="23" t="str" cm="1">
        <f t="array" ref="AL1597">_xlfn.SWITCH(AK1597,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597" s="26">
        <v>1</v>
      </c>
      <c r="AN1597" s="25" t="str">
        <f t="shared" si="421"/>
        <v>Sovereign</v>
      </c>
      <c r="AO1597" s="27">
        <v>1</v>
      </c>
      <c r="AP1597" s="23">
        <f>Table2[[#This Row],[Approved Amount_UA Equivalent]]/1000000</f>
        <v>6.4162510932996861</v>
      </c>
      <c r="AQ1597" s="19">
        <f t="shared" si="414"/>
        <v>8.539003605006954</v>
      </c>
      <c r="AR1597" s="23" t="str">
        <f t="shared" si="415"/>
        <v>1-10</v>
      </c>
      <c r="AS1597" s="23" t="str">
        <f t="shared" si="416"/>
        <v>1-20</v>
      </c>
      <c r="AT1597" s="23" t="str">
        <f t="shared" si="417"/>
        <v>1-40</v>
      </c>
      <c r="AU1597" s="23" t="str">
        <f t="shared" si="418"/>
        <v>&lt;1-50 Mn</v>
      </c>
      <c r="AV1597" s="23">
        <f>Table2[[#This Row],[Amount]]</f>
        <v>8949772</v>
      </c>
      <c r="AW1597" s="23" t="str">
        <f t="shared" si="419"/>
        <v>Mar 2022</v>
      </c>
      <c r="AX1597" s="28">
        <f>IFERROR(VLOOKUP(Table2[[#This Row],[SAP Code]],[26]_16!A:B,2,FALSE),0)</f>
        <v>0</v>
      </c>
      <c r="AY1597" s="28">
        <f>IFERROR(VLOOKUP(Table2[[#This Row],[SAP Code]],[26]_16!D:E,2,FALSE)/ 1000000, 0)</f>
        <v>0</v>
      </c>
      <c r="AZ1597" s="28">
        <f>IFERROR(VLOOKUP(Table2[[#This Row],[SAP Code]],[26]_16!G:H,2,FALSE)/ 1000000, 0)</f>
        <v>0</v>
      </c>
      <c r="BA1597" s="28">
        <f>IFERROR(VLOOKUP(Table2[[#This Row],[SAP Code]],[26]_16!J:K,2,FALSE)/ 1000000, 0)</f>
        <v>0</v>
      </c>
      <c r="BB1597" s="28">
        <f>IFERROR(VLOOKUP(Table2[[#This Row],[SAP Code]],[26]_16!M:N,2,FALSE)/ 1000000, 0)</f>
        <v>0</v>
      </c>
      <c r="BC1597" s="28">
        <f>IFERROR(VLOOKUP(Table2[[#This Row],[SAP Code]],[26]_16!P:Q,2,FALSE),0)</f>
        <v>0</v>
      </c>
      <c r="BD1597" s="28">
        <f>IFERROR(VLOOKUP(Table2[[#This Row],[SAP Code]],[26]_16!S:T,2,FALSE),0)</f>
        <v>0</v>
      </c>
      <c r="BE1597" s="28">
        <f>IFERROR(VLOOKUP(Table2[[#This Row],[SAP Code]],[26]_16!V:W,2,FALSE)/ 1000000, 0)</f>
        <v>9.2779749999999994E-2</v>
      </c>
      <c r="BF1597" s="28">
        <f>IFERROR(VLOOKUP(Table2[[#This Row],[SAP Code]],[26]_16!Y:Z,2,FALSE)/ 1000000, 0)</f>
        <v>0</v>
      </c>
      <c r="BG1597" s="28" t="str">
        <f>IFERROR(VLOOKUP(Table2[[#This Row],[SAP Code]],[26]port!$A:$AD,30,FALSE),"unknown")</f>
        <v>OnGo</v>
      </c>
      <c r="BH1597" s="29" t="str">
        <f t="shared" si="420"/>
        <v>Ongoing</v>
      </c>
      <c r="BI1597" s="16"/>
    </row>
    <row r="1598" spans="1:61" ht="17.100000000000001" customHeight="1">
      <c r="A1598" s="16" t="s">
        <v>141</v>
      </c>
      <c r="B1598" s="16" t="s">
        <v>5435</v>
      </c>
      <c r="C1598" s="16" t="s">
        <v>5436</v>
      </c>
      <c r="D1598" s="16" t="s">
        <v>5437</v>
      </c>
      <c r="E1598" s="18">
        <v>44648</v>
      </c>
      <c r="F1598" s="16" t="s">
        <v>4484</v>
      </c>
      <c r="G1598" s="16" t="s">
        <v>1997</v>
      </c>
      <c r="H1598" s="16" t="s">
        <v>81</v>
      </c>
      <c r="I1598" s="16" t="s">
        <v>82</v>
      </c>
      <c r="J1598" s="16" t="s">
        <v>83</v>
      </c>
      <c r="K1598" s="16" t="s">
        <v>69</v>
      </c>
      <c r="L1598" s="16" t="s">
        <v>85</v>
      </c>
      <c r="M1598" s="19">
        <v>4000000</v>
      </c>
      <c r="N1598" s="19">
        <v>4000000</v>
      </c>
      <c r="O1598" s="20" t="s">
        <v>5438</v>
      </c>
      <c r="P1598" s="21">
        <v>2100155041474</v>
      </c>
      <c r="Q1598" s="20" t="s">
        <v>72</v>
      </c>
      <c r="R1598" s="16" t="str">
        <f t="shared" si="410"/>
        <v>ADF Including TSF</v>
      </c>
      <c r="S1598" s="16" t="str">
        <f t="shared" si="425"/>
        <v>F</v>
      </c>
      <c r="T1598" s="16" t="str">
        <f t="shared" si="424"/>
        <v>Multinational</v>
      </c>
      <c r="U1598" s="16" t="str">
        <f t="shared" si="411"/>
        <v>Multinational</v>
      </c>
      <c r="V1598" s="22" t="str">
        <f>IF(ISNUMBER(MATCH(A1598, {"Gabon","Sudan","Niger","Mali","Burkina Faso","Guinea"}, 0)), "De Facto Countries", "Non-De Facto Countries")</f>
        <v>Non-De Facto Countries</v>
      </c>
      <c r="W1598" s="16" t="str">
        <f t="shared" si="422"/>
        <v>Multi</v>
      </c>
      <c r="X1598" s="16" t="str">
        <f t="shared" si="423"/>
        <v>Power</v>
      </c>
      <c r="Y1598" s="23"/>
      <c r="Z1598" s="23">
        <f>Table2[[#This Row],[Approved Amount_UA Equivalent]]</f>
        <v>4000000</v>
      </c>
      <c r="AD1598" s="23">
        <f>SUM(Table2[[#This Row],[Feed Africa ]:[Improve Quality Of Life ]])</f>
        <v>4000000</v>
      </c>
      <c r="AE1598" s="16" t="b">
        <f>Table2[[#This Row],[Total HI5]]=Table2[[#This Row],[Approved Amount_UA Equivalent]]</f>
        <v>1</v>
      </c>
      <c r="AF1598" s="24">
        <v>41</v>
      </c>
      <c r="AG1598" s="20" t="str">
        <f t="shared" si="412"/>
        <v>ISP and Investment Project</v>
      </c>
      <c r="AH1598" s="24" t="str">
        <f>VLOOKUP(Table2[[#This Row],[SAP Code]],[25]DATA!$A:$G,7,FALSE)</f>
        <v xml:space="preserve">investment </v>
      </c>
      <c r="AI1598" s="20" t="str">
        <f t="shared" si="413"/>
        <v>Infrastructure</v>
      </c>
      <c r="AJ1598" s="25" t="s">
        <v>89</v>
      </c>
      <c r="AK1598" s="25" t="s">
        <v>1997</v>
      </c>
      <c r="AL1598" s="23" t="str" cm="1">
        <f t="array" ref="AL1598">_xlfn.SWITCH(AK1598,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598" s="26">
        <v>1</v>
      </c>
      <c r="AN1598" s="25" t="str">
        <f t="shared" si="421"/>
        <v>Sovereign</v>
      </c>
      <c r="AO1598" s="27">
        <v>1</v>
      </c>
      <c r="AP1598" s="23">
        <f>Table2[[#This Row],[Approved Amount_UA Equivalent]]/1000000</f>
        <v>4</v>
      </c>
      <c r="AQ1598" s="19">
        <f t="shared" si="414"/>
        <v>5.3233600000000001</v>
      </c>
      <c r="AR1598" s="23" t="str">
        <f t="shared" si="415"/>
        <v>1-10</v>
      </c>
      <c r="AS1598" s="23" t="str">
        <f t="shared" si="416"/>
        <v>1-20</v>
      </c>
      <c r="AT1598" s="23" t="str">
        <f t="shared" si="417"/>
        <v>1-40</v>
      </c>
      <c r="AU1598" s="23" t="str">
        <f t="shared" si="418"/>
        <v>&lt;1-50 Mn</v>
      </c>
      <c r="AV1598" s="23">
        <f>Table2[[#This Row],[Amount]]</f>
        <v>4000000</v>
      </c>
      <c r="AW1598" s="23" t="str">
        <f t="shared" si="419"/>
        <v>Mar 2022</v>
      </c>
      <c r="AX1598" s="28">
        <f>IFERROR(VLOOKUP(Table2[[#This Row],[SAP Code]],[26]_16!A:B,2,FALSE),0)</f>
        <v>0</v>
      </c>
      <c r="AY1598" s="28">
        <f>IFERROR(VLOOKUP(Table2[[#This Row],[SAP Code]],[26]_16!D:E,2,FALSE)/ 1000000, 0)</f>
        <v>0</v>
      </c>
      <c r="AZ1598" s="28">
        <f>IFERROR(VLOOKUP(Table2[[#This Row],[SAP Code]],[26]_16!G:H,2,FALSE)/ 1000000, 0)</f>
        <v>0</v>
      </c>
      <c r="BA1598" s="28">
        <f>IFERROR(VLOOKUP(Table2[[#This Row],[SAP Code]],[26]_16!J:K,2,FALSE)/ 1000000, 0)</f>
        <v>0</v>
      </c>
      <c r="BB1598" s="28">
        <f>IFERROR(VLOOKUP(Table2[[#This Row],[SAP Code]],[26]_16!M:N,2,FALSE)/ 1000000, 0)</f>
        <v>0</v>
      </c>
      <c r="BC1598" s="28">
        <f>IFERROR(VLOOKUP(Table2[[#This Row],[SAP Code]],[26]_16!P:Q,2,FALSE),0)</f>
        <v>0</v>
      </c>
      <c r="BD1598" s="28">
        <f>IFERROR(VLOOKUP(Table2[[#This Row],[SAP Code]],[26]_16!S:T,2,FALSE),0)</f>
        <v>0</v>
      </c>
      <c r="BE1598" s="28">
        <f>IFERROR(VLOOKUP(Table2[[#This Row],[SAP Code]],[26]_16!V:W,2,FALSE)/ 1000000, 0)</f>
        <v>8.5713170000000005E-2</v>
      </c>
      <c r="BF1598" s="28">
        <f>IFERROR(VLOOKUP(Table2[[#This Row],[SAP Code]],[26]_16!Y:Z,2,FALSE)/ 1000000, 0)</f>
        <v>0</v>
      </c>
      <c r="BG1598" s="28" t="str">
        <f>IFERROR(VLOOKUP(Table2[[#This Row],[SAP Code]],[26]port!$A:$AD,30,FALSE),"unknown")</f>
        <v>APVD</v>
      </c>
      <c r="BH1598" s="29" t="str">
        <f t="shared" si="420"/>
        <v>Ongoing</v>
      </c>
      <c r="BI1598" s="16"/>
    </row>
    <row r="1599" spans="1:61" ht="17.100000000000001" customHeight="1">
      <c r="A1599" s="16" t="s">
        <v>731</v>
      </c>
      <c r="B1599" s="16" t="s">
        <v>5439</v>
      </c>
      <c r="C1599" s="16" t="s">
        <v>5440</v>
      </c>
      <c r="D1599" s="16" t="s">
        <v>5441</v>
      </c>
      <c r="E1599" s="18">
        <v>44651</v>
      </c>
      <c r="F1599" s="16" t="s">
        <v>735</v>
      </c>
      <c r="G1599" s="16" t="s">
        <v>140</v>
      </c>
      <c r="H1599" s="16" t="s">
        <v>81</v>
      </c>
      <c r="I1599" s="16" t="s">
        <v>138</v>
      </c>
      <c r="J1599" s="16" t="s">
        <v>83</v>
      </c>
      <c r="K1599" s="16" t="s">
        <v>69</v>
      </c>
      <c r="L1599" s="16" t="s">
        <v>85</v>
      </c>
      <c r="M1599" s="19">
        <v>10000000</v>
      </c>
      <c r="N1599" s="19">
        <v>10000000</v>
      </c>
      <c r="O1599" s="20" t="s">
        <v>5442</v>
      </c>
      <c r="P1599" s="21">
        <v>2100155041476</v>
      </c>
      <c r="Q1599" s="20" t="s">
        <v>72</v>
      </c>
      <c r="R1599" s="16" t="str">
        <f t="shared" si="410"/>
        <v>ADF Including TSF</v>
      </c>
      <c r="S1599" s="16" t="str">
        <f t="shared" si="425"/>
        <v>D</v>
      </c>
      <c r="T1599" s="16" t="str">
        <f t="shared" si="424"/>
        <v>ADF Countries</v>
      </c>
      <c r="U1599" s="16" t="str">
        <f t="shared" si="411"/>
        <v>Transition States</v>
      </c>
      <c r="V1599" s="22" t="str">
        <f>IF(ISNUMBER(MATCH(A1599, {"Gabon","Sudan","Niger","Mali","Burkina Faso","Guinea"}, 0)), "De Facto Countries", "Non-De Facto Countries")</f>
        <v>Non-De Facto Countries</v>
      </c>
      <c r="W1599" s="16" t="str">
        <f t="shared" si="422"/>
        <v>East</v>
      </c>
      <c r="X1599" s="16" t="str">
        <f t="shared" si="423"/>
        <v>Transport</v>
      </c>
      <c r="Y1599" s="23"/>
      <c r="AB1599" s="23">
        <f>Table2[[#This Row],[Approved Amount_UA Equivalent]]</f>
        <v>10000000</v>
      </c>
      <c r="AD1599" s="23">
        <f>SUM(Table2[[#This Row],[Feed Africa ]:[Improve Quality Of Life ]])</f>
        <v>10000000</v>
      </c>
      <c r="AE1599" s="16" t="b">
        <f>Table2[[#This Row],[Total HI5]]=Table2[[#This Row],[Approved Amount_UA Equivalent]]</f>
        <v>1</v>
      </c>
      <c r="AF1599" s="24">
        <v>41</v>
      </c>
      <c r="AG1599" s="20" t="str">
        <f t="shared" si="412"/>
        <v>ISP and Investment Project</v>
      </c>
      <c r="AH1599" s="24" t="str">
        <f>VLOOKUP(Table2[[#This Row],[SAP Code]],[25]DATA!$A:$G,7,FALSE)</f>
        <v xml:space="preserve">investment </v>
      </c>
      <c r="AI1599" s="20" t="str">
        <f t="shared" si="413"/>
        <v>Infrastructure</v>
      </c>
      <c r="AJ1599" s="25" t="s">
        <v>89</v>
      </c>
      <c r="AK1599" s="25" t="s">
        <v>140</v>
      </c>
      <c r="AL1599" s="23" t="str" cm="1">
        <f t="array" ref="AL1599">_xlfn.SWITCH(AK1599,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599" s="26">
        <v>1</v>
      </c>
      <c r="AN1599" s="25" t="str">
        <f t="shared" si="421"/>
        <v>Sovereign</v>
      </c>
      <c r="AO1599" s="27">
        <v>0.5</v>
      </c>
      <c r="AP1599" s="23">
        <f>Table2[[#This Row],[Approved Amount_UA Equivalent]]/1000000</f>
        <v>10</v>
      </c>
      <c r="AQ1599" s="19">
        <f t="shared" si="414"/>
        <v>13.308400000000001</v>
      </c>
      <c r="AR1599" s="23" t="str">
        <f t="shared" si="415"/>
        <v>1-10</v>
      </c>
      <c r="AS1599" s="23" t="str">
        <f t="shared" si="416"/>
        <v>1-20</v>
      </c>
      <c r="AT1599" s="23" t="str">
        <f t="shared" si="417"/>
        <v>1-40</v>
      </c>
      <c r="AU1599" s="23" t="str">
        <f t="shared" si="418"/>
        <v>&lt;1-50 Mn</v>
      </c>
      <c r="AV1599" s="23">
        <f>Table2[[#This Row],[Amount]]</f>
        <v>10000000</v>
      </c>
      <c r="AW1599" s="23" t="str">
        <f t="shared" si="419"/>
        <v>Mar 2022</v>
      </c>
      <c r="AX1599" s="28">
        <f>IFERROR(VLOOKUP(Table2[[#This Row],[SAP Code]],[26]_16!A:B,2,FALSE),0)</f>
        <v>0</v>
      </c>
      <c r="AY1599" s="28">
        <f>IFERROR(VLOOKUP(Table2[[#This Row],[SAP Code]],[26]_16!D:E,2,FALSE)/ 1000000, 0)</f>
        <v>0</v>
      </c>
      <c r="AZ1599" s="28">
        <f>IFERROR(VLOOKUP(Table2[[#This Row],[SAP Code]],[26]_16!G:H,2,FALSE)/ 1000000, 0)</f>
        <v>0</v>
      </c>
      <c r="BA1599" s="28">
        <f>IFERROR(VLOOKUP(Table2[[#This Row],[SAP Code]],[26]_16!J:K,2,FALSE)/ 1000000, 0)</f>
        <v>0</v>
      </c>
      <c r="BB1599" s="28">
        <f>IFERROR(VLOOKUP(Table2[[#This Row],[SAP Code]],[26]_16!M:N,2,FALSE)/ 1000000, 0)</f>
        <v>0</v>
      </c>
      <c r="BC1599" s="28">
        <f>IFERROR(VLOOKUP(Table2[[#This Row],[SAP Code]],[26]_16!P:Q,2,FALSE),0)</f>
        <v>0</v>
      </c>
      <c r="BD1599" s="28">
        <f>IFERROR(VLOOKUP(Table2[[#This Row],[SAP Code]],[26]_16!S:T,2,FALSE),0)</f>
        <v>0</v>
      </c>
      <c r="BE1599" s="28">
        <f>IFERROR(VLOOKUP(Table2[[#This Row],[SAP Code]],[26]_16!V:W,2,FALSE)/ 1000000, 0)</f>
        <v>0.64121438000000008</v>
      </c>
      <c r="BF1599" s="28">
        <f>IFERROR(VLOOKUP(Table2[[#This Row],[SAP Code]],[26]_16!Y:Z,2,FALSE)/ 1000000, 0)</f>
        <v>4.6663549999999998E-2</v>
      </c>
      <c r="BG1599" s="28" t="str">
        <f>IFERROR(VLOOKUP(Table2[[#This Row],[SAP Code]],[26]port!$A:$AD,30,FALSE),"unknown")</f>
        <v>OnGo</v>
      </c>
      <c r="BH1599" s="29" t="str">
        <f t="shared" si="420"/>
        <v>Ongoing</v>
      </c>
      <c r="BI1599" s="16"/>
    </row>
    <row r="1600" spans="1:61" ht="17.100000000000001" customHeight="1">
      <c r="A1600" s="16" t="s">
        <v>731</v>
      </c>
      <c r="B1600" s="16" t="s">
        <v>5439</v>
      </c>
      <c r="C1600" s="16" t="s">
        <v>5443</v>
      </c>
      <c r="D1600" s="16" t="s">
        <v>5441</v>
      </c>
      <c r="E1600" s="18">
        <v>44651</v>
      </c>
      <c r="F1600" s="16" t="s">
        <v>735</v>
      </c>
      <c r="G1600" s="16" t="s">
        <v>140</v>
      </c>
      <c r="H1600" s="16" t="s">
        <v>81</v>
      </c>
      <c r="I1600" s="16" t="s">
        <v>138</v>
      </c>
      <c r="J1600" s="16" t="s">
        <v>2463</v>
      </c>
      <c r="K1600" s="16" t="s">
        <v>69</v>
      </c>
      <c r="L1600" s="16" t="s">
        <v>85</v>
      </c>
      <c r="M1600" s="19">
        <v>5338400</v>
      </c>
      <c r="N1600" s="19">
        <v>5338400</v>
      </c>
      <c r="O1600" s="20" t="s">
        <v>5442</v>
      </c>
      <c r="P1600" s="21">
        <v>5900155017005</v>
      </c>
      <c r="Q1600" s="20" t="s">
        <v>72</v>
      </c>
      <c r="R1600" s="16" t="str">
        <f t="shared" si="410"/>
        <v>ADF Including TSF</v>
      </c>
      <c r="S1600" s="16" t="str">
        <f t="shared" si="425"/>
        <v>D</v>
      </c>
      <c r="T1600" s="16" t="str">
        <f t="shared" si="424"/>
        <v>ADF Countries</v>
      </c>
      <c r="U1600" s="16" t="str">
        <f t="shared" si="411"/>
        <v>Transition States</v>
      </c>
      <c r="V1600" s="22" t="str">
        <f>IF(ISNUMBER(MATCH(A1600, {"Gabon","Sudan","Niger","Mali","Burkina Faso","Guinea"}, 0)), "De Facto Countries", "Non-De Facto Countries")</f>
        <v>Non-De Facto Countries</v>
      </c>
      <c r="W1600" s="16" t="str">
        <f t="shared" si="422"/>
        <v>East</v>
      </c>
      <c r="X1600" s="16" t="str">
        <f t="shared" si="423"/>
        <v>Transport</v>
      </c>
      <c r="Y1600" s="23"/>
      <c r="AB1600" s="23">
        <f>Table2[[#This Row],[Approved Amount_UA Equivalent]]</f>
        <v>5338400</v>
      </c>
      <c r="AD1600" s="23">
        <f>SUM(Table2[[#This Row],[Feed Africa ]:[Improve Quality Of Life ]])</f>
        <v>5338400</v>
      </c>
      <c r="AE1600" s="16" t="b">
        <f>Table2[[#This Row],[Total HI5]]=Table2[[#This Row],[Approved Amount_UA Equivalent]]</f>
        <v>1</v>
      </c>
      <c r="AF1600" s="24">
        <v>41</v>
      </c>
      <c r="AG1600" s="20" t="str">
        <f t="shared" si="412"/>
        <v>ISP and Investment Project</v>
      </c>
      <c r="AH1600" s="24" t="str">
        <f>VLOOKUP(Table2[[#This Row],[SAP Code]],[25]DATA!$A:$G,7,FALSE)</f>
        <v xml:space="preserve">investment </v>
      </c>
      <c r="AI1600" s="20" t="str">
        <f t="shared" si="413"/>
        <v>Infrastructure</v>
      </c>
      <c r="AJ1600" s="25" t="s">
        <v>89</v>
      </c>
      <c r="AK1600" s="25" t="s">
        <v>140</v>
      </c>
      <c r="AL1600" s="23" t="str" cm="1">
        <f t="array" ref="AL1600">_xlfn.SWITCH(AK1600,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00" s="26">
        <v>1</v>
      </c>
      <c r="AN1600" s="25" t="str">
        <f t="shared" si="421"/>
        <v>Sovereign</v>
      </c>
      <c r="AO1600" s="27">
        <v>0.5</v>
      </c>
      <c r="AP1600" s="23">
        <f>Table2[[#This Row],[Approved Amount_UA Equivalent]]/1000000</f>
        <v>5.3384</v>
      </c>
      <c r="AQ1600" s="19">
        <f t="shared" si="414"/>
        <v>7.1045562560000004</v>
      </c>
      <c r="AR1600" s="23" t="str">
        <f t="shared" si="415"/>
        <v>1-10</v>
      </c>
      <c r="AS1600" s="23" t="str">
        <f t="shared" si="416"/>
        <v>1-20</v>
      </c>
      <c r="AT1600" s="23" t="str">
        <f t="shared" si="417"/>
        <v>1-40</v>
      </c>
      <c r="AU1600" s="23" t="str">
        <f t="shared" si="418"/>
        <v>&lt;1-50 Mn</v>
      </c>
      <c r="AV1600" s="23">
        <f>Table2[[#This Row],[Amount]]</f>
        <v>5338400</v>
      </c>
      <c r="AW1600" s="23" t="str">
        <f t="shared" si="419"/>
        <v>Mar 2022</v>
      </c>
      <c r="AX1600" s="28">
        <f>IFERROR(VLOOKUP(Table2[[#This Row],[SAP Code]],[26]_16!A:B,2,FALSE),0)</f>
        <v>0</v>
      </c>
      <c r="AY1600" s="28">
        <f>IFERROR(VLOOKUP(Table2[[#This Row],[SAP Code]],[26]_16!D:E,2,FALSE)/ 1000000, 0)</f>
        <v>0</v>
      </c>
      <c r="AZ1600" s="28">
        <f>IFERROR(VLOOKUP(Table2[[#This Row],[SAP Code]],[26]_16!G:H,2,FALSE)/ 1000000, 0)</f>
        <v>0</v>
      </c>
      <c r="BA1600" s="28">
        <f>IFERROR(VLOOKUP(Table2[[#This Row],[SAP Code]],[26]_16!J:K,2,FALSE)/ 1000000, 0)</f>
        <v>0</v>
      </c>
      <c r="BB1600" s="28">
        <f>IFERROR(VLOOKUP(Table2[[#This Row],[SAP Code]],[26]_16!M:N,2,FALSE)/ 1000000, 0)</f>
        <v>0</v>
      </c>
      <c r="BC1600" s="28">
        <f>IFERROR(VLOOKUP(Table2[[#This Row],[SAP Code]],[26]_16!P:Q,2,FALSE),0)</f>
        <v>0</v>
      </c>
      <c r="BD1600" s="28">
        <f>IFERROR(VLOOKUP(Table2[[#This Row],[SAP Code]],[26]_16!S:T,2,FALSE),0)</f>
        <v>0</v>
      </c>
      <c r="BE1600" s="28">
        <f>IFERROR(VLOOKUP(Table2[[#This Row],[SAP Code]],[26]_16!V:W,2,FALSE)/ 1000000, 0)</f>
        <v>0.64121438000000008</v>
      </c>
      <c r="BF1600" s="28">
        <f>IFERROR(VLOOKUP(Table2[[#This Row],[SAP Code]],[26]_16!Y:Z,2,FALSE)/ 1000000, 0)</f>
        <v>4.6663549999999998E-2</v>
      </c>
      <c r="BG1600" s="28" t="str">
        <f>IFERROR(VLOOKUP(Table2[[#This Row],[SAP Code]],[26]port!$A:$AD,30,FALSE),"unknown")</f>
        <v>OnGo</v>
      </c>
      <c r="BH1600" s="29" t="str">
        <f t="shared" si="420"/>
        <v>Ongoing</v>
      </c>
      <c r="BI1600" s="16"/>
    </row>
    <row r="1601" spans="1:61" ht="17.100000000000001" customHeight="1">
      <c r="A1601" s="16" t="s">
        <v>141</v>
      </c>
      <c r="B1601" s="16" t="s">
        <v>5444</v>
      </c>
      <c r="C1601" s="16" t="s">
        <v>5445</v>
      </c>
      <c r="D1601" s="16" t="s">
        <v>5446</v>
      </c>
      <c r="E1601" s="18">
        <v>44652</v>
      </c>
      <c r="F1601" s="16" t="s">
        <v>5447</v>
      </c>
      <c r="G1601" s="16" t="s">
        <v>255</v>
      </c>
      <c r="H1601" s="37" t="s">
        <v>213</v>
      </c>
      <c r="I1601" s="16" t="s">
        <v>250</v>
      </c>
      <c r="J1601" s="16" t="s">
        <v>83</v>
      </c>
      <c r="K1601" s="16" t="s">
        <v>69</v>
      </c>
      <c r="L1601" s="16" t="s">
        <v>85</v>
      </c>
      <c r="M1601" s="19">
        <v>4500000</v>
      </c>
      <c r="N1601" s="19">
        <v>4500000</v>
      </c>
      <c r="O1601" s="20" t="s">
        <v>5448</v>
      </c>
      <c r="P1601" s="21">
        <v>2100155041478</v>
      </c>
      <c r="Q1601" s="20" t="s">
        <v>72</v>
      </c>
      <c r="R1601" s="16" t="str">
        <f t="shared" si="410"/>
        <v>ADF Including TSF</v>
      </c>
      <c r="S1601" s="16" t="str">
        <f t="shared" si="425"/>
        <v>K</v>
      </c>
      <c r="T1601" s="16" t="str">
        <f t="shared" si="424"/>
        <v>Multinational</v>
      </c>
      <c r="U1601" s="16" t="str">
        <f t="shared" si="411"/>
        <v>Multinational</v>
      </c>
      <c r="V1601" s="22" t="str">
        <f>IF(ISNUMBER(MATCH(A1601, {"Gabon","Sudan","Niger","Mali","Burkina Faso","Guinea"}, 0)), "De Facto Countries", "Non-De Facto Countries")</f>
        <v>Non-De Facto Countries</v>
      </c>
      <c r="W1601" s="16" t="str">
        <f t="shared" si="422"/>
        <v>Multi</v>
      </c>
      <c r="X1601" s="16" t="str">
        <f t="shared" si="423"/>
        <v>Multi-Sector</v>
      </c>
      <c r="Y1601" s="23">
        <f>Table2[[#This Row],[Approved Amount_UA Equivalent]]/5</f>
        <v>900000</v>
      </c>
      <c r="Z1601" s="23">
        <f>Table2[[#This Row],[Approved Amount_UA Equivalent]]/5</f>
        <v>900000</v>
      </c>
      <c r="AA1601" s="23">
        <f>Table2[[#This Row],[Approved Amount_UA Equivalent]]/5</f>
        <v>900000</v>
      </c>
      <c r="AB1601" s="23">
        <f>Table2[[#This Row],[Approved Amount_UA Equivalent]]/5</f>
        <v>900000</v>
      </c>
      <c r="AC1601" s="23">
        <f>Table2[[#This Row],[Approved Amount_UA Equivalent]]/5</f>
        <v>900000</v>
      </c>
      <c r="AD1601" s="23">
        <f>SUM(Table2[[#This Row],[Feed Africa ]:[Improve Quality Of Life ]])</f>
        <v>4500000</v>
      </c>
      <c r="AE1601" s="16" t="b">
        <f>Table2[[#This Row],[Total HI5]]=Table2[[#This Row],[Approved Amount_UA Equivalent]]</f>
        <v>1</v>
      </c>
      <c r="AF1601" s="24">
        <v>41</v>
      </c>
      <c r="AG1601" s="20" t="str">
        <f t="shared" si="412"/>
        <v>ISP and Investment Project</v>
      </c>
      <c r="AH1601" s="24" t="str">
        <f>VLOOKUP(Table2[[#This Row],[SAP Code]],[25]DATA!$A:$G,7,FALSE)</f>
        <v xml:space="preserve">investment </v>
      </c>
      <c r="AI1601" s="20" t="str">
        <f t="shared" si="413"/>
        <v>Other Investment</v>
      </c>
      <c r="AJ1601" s="25" t="s">
        <v>254</v>
      </c>
      <c r="AK1601" s="25" t="s">
        <v>255</v>
      </c>
      <c r="AL1601" s="23" t="str" cm="1">
        <f t="array" ref="AL1601">_xlfn.SWITCH(AK1601,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01" s="26">
        <v>1</v>
      </c>
      <c r="AN1601" s="25" t="str">
        <f t="shared" si="421"/>
        <v>Sovereign</v>
      </c>
      <c r="AO1601" s="27">
        <v>1</v>
      </c>
      <c r="AP1601" s="23">
        <f>Table2[[#This Row],[Approved Amount_UA Equivalent]]/1000000</f>
        <v>4.5</v>
      </c>
      <c r="AQ1601" s="19">
        <f t="shared" si="414"/>
        <v>5.9887800000000002</v>
      </c>
      <c r="AR1601" s="23" t="str">
        <f t="shared" si="415"/>
        <v>1-10</v>
      </c>
      <c r="AS1601" s="23" t="str">
        <f t="shared" si="416"/>
        <v>1-20</v>
      </c>
      <c r="AT1601" s="23" t="str">
        <f t="shared" si="417"/>
        <v>1-40</v>
      </c>
      <c r="AU1601" s="23" t="str">
        <f t="shared" si="418"/>
        <v>&lt;1-50 Mn</v>
      </c>
      <c r="AV1601" s="23">
        <f>Table2[[#This Row],[Amount]]</f>
        <v>4500000</v>
      </c>
      <c r="AW1601" s="23" t="str">
        <f t="shared" si="419"/>
        <v>Apr 2022</v>
      </c>
      <c r="AX1601" s="28">
        <f>IFERROR(VLOOKUP(Table2[[#This Row],[SAP Code]],[26]_16!A:B,2,FALSE),0)</f>
        <v>0</v>
      </c>
      <c r="AY1601" s="28">
        <f>IFERROR(VLOOKUP(Table2[[#This Row],[SAP Code]],[26]_16!D:E,2,FALSE)/ 1000000, 0)</f>
        <v>0</v>
      </c>
      <c r="AZ1601" s="28">
        <f>IFERROR(VLOOKUP(Table2[[#This Row],[SAP Code]],[26]_16!G:H,2,FALSE)/ 1000000, 0)</f>
        <v>0</v>
      </c>
      <c r="BA1601" s="28">
        <f>IFERROR(VLOOKUP(Table2[[#This Row],[SAP Code]],[26]_16!J:K,2,FALSE)/ 1000000, 0)</f>
        <v>0</v>
      </c>
      <c r="BB1601" s="28">
        <f>IFERROR(VLOOKUP(Table2[[#This Row],[SAP Code]],[26]_16!M:N,2,FALSE)/ 1000000, 0)</f>
        <v>0</v>
      </c>
      <c r="BC1601" s="28">
        <f>IFERROR(VLOOKUP(Table2[[#This Row],[SAP Code]],[26]_16!P:Q,2,FALSE),0)</f>
        <v>0</v>
      </c>
      <c r="BD1601" s="28">
        <f>IFERROR(VLOOKUP(Table2[[#This Row],[SAP Code]],[26]_16!S:T,2,FALSE),0)</f>
        <v>0</v>
      </c>
      <c r="BE1601" s="28">
        <f>IFERROR(VLOOKUP(Table2[[#This Row],[SAP Code]],[26]_16!V:W,2,FALSE)/ 1000000, 0)</f>
        <v>0</v>
      </c>
      <c r="BF1601" s="28">
        <f>IFERROR(VLOOKUP(Table2[[#This Row],[SAP Code]],[26]_16!Y:Z,2,FALSE)/ 1000000, 0)</f>
        <v>0.29910790999999998</v>
      </c>
      <c r="BG1601" s="28" t="str">
        <f>IFERROR(VLOOKUP(Table2[[#This Row],[SAP Code]],[26]port!$A:$AD,30,FALSE),"unknown")</f>
        <v>OnGo</v>
      </c>
      <c r="BH1601" s="29" t="str">
        <f t="shared" si="420"/>
        <v>Ongoing</v>
      </c>
      <c r="BI1601" s="16"/>
    </row>
    <row r="1602" spans="1:61" ht="17.100000000000001" customHeight="1">
      <c r="A1602" s="16" t="s">
        <v>141</v>
      </c>
      <c r="B1602" s="16" t="s">
        <v>5444</v>
      </c>
      <c r="C1602" s="16" t="s">
        <v>5449</v>
      </c>
      <c r="D1602" s="16" t="s">
        <v>5446</v>
      </c>
      <c r="E1602" s="18">
        <v>44652</v>
      </c>
      <c r="F1602" s="16" t="s">
        <v>5450</v>
      </c>
      <c r="G1602" s="16" t="s">
        <v>255</v>
      </c>
      <c r="H1602" s="37" t="s">
        <v>213</v>
      </c>
      <c r="I1602" s="16" t="s">
        <v>250</v>
      </c>
      <c r="J1602" s="16" t="s">
        <v>83</v>
      </c>
      <c r="K1602" s="16" t="s">
        <v>69</v>
      </c>
      <c r="L1602" s="16" t="s">
        <v>85</v>
      </c>
      <c r="M1602" s="19">
        <v>1500000</v>
      </c>
      <c r="N1602" s="19">
        <v>1500000</v>
      </c>
      <c r="O1602" s="20" t="s">
        <v>5451</v>
      </c>
      <c r="P1602" s="21">
        <v>2100155041479</v>
      </c>
      <c r="Q1602" s="20" t="s">
        <v>72</v>
      </c>
      <c r="R1602" s="16" t="str">
        <f t="shared" ref="R1602:R1665" si="426">IF(J1602="ADB","ADB Public",IF(J1602="ADB Private Sector","ADB Private",IF(J1602="ADF","ADF Including TSF",IF(J1602="Africa Growing Together Fund (AGTF)","AGTF",IF(J1602="Climate Investment Funds (CIF)","CIF",IF(J1602="Climate Investment Funds (CIF) - CTF","CIF",IF(J1602="Climate Investment Funds (CIF) - SCF - FIP","CIF",IF(J1602="Climate Investment Funds (CIF) - SCF - SREP","CIF",IF(J1602="ClimDev-Africa Special Fund (CDSF)","ClimDev",IF(J1602="Global Environment Facility (GEF)","GEF",IF(J1602="Multi-Donor Trust Fund for Zimbabwe (ZIM-FUND)","ZimFund",IF(J1602="NTF","NTF",IF(J1602="Sustainable Energy Fund for Africa (SEFA)","SEFA",IF(J1602="Technical Assistance Fund for Middle Income Countries (MIC-TAF)","MICTAF",IF(J1602="Transition Support Facility (TSF)","ADF Including TSF",IF(J1602="Transition Support Facility (TSF) - ACW (Pillar II)","ADF Including TSF",IF(J1602="Transition Support Facility (TSF) - SSW","ADF Including TSF",IF(J1602="Transition Support Facility (TSF) - SSW (Pillar I)","ADF Including TSF",IF(J1602="Transition Support Facility (TSF) - SSW (Pillar I) - SIF","ADF Including TSF",IF(J1602="Transition Support Facility (TSF) - SSW (Pillar I) - Unallocated Reserve","ADF Including TSF",IF(J1602="Transition Support Facility (TSF) - SSW (Pillar I) - Unallocated Reserves","ADF Including TSF",IF(J1602="Transition Support Facility (TSF) - TSW (Pillar III)","ADF Including TSF",IF(J1602="Transition Support Facility (TSF) - Unallocated Reserves","ADF Including TSF","OTHERS")))))))))))))))))))))))</f>
        <v>ADF Including TSF</v>
      </c>
      <c r="S1602" s="16" t="str">
        <f t="shared" si="425"/>
        <v>K</v>
      </c>
      <c r="T1602" s="16" t="str">
        <f t="shared" si="424"/>
        <v>Multinational</v>
      </c>
      <c r="U1602" s="16" t="str">
        <f t="shared" ref="U1602:U1665" si="427">IF(A1602="Algeria","Non-Transition States",
IF(A1602="Angola","Non-Transition States",
IF(A1602="Benin","Non-Transition States",
IF(A1602="Botswana","Non-Transition States",
IF(A1602="Burkina Faso","Transition States",
IF(A1602="Burundi","Transition States",
IF(A1602="Cameroon","Non-Transition States",
IF(A1602="Cape Verde","Non-Transition States",
IF(A1602="Central African Republic","Transition States",
IF(A1602="Centrafrique","Transition States",
IF(A1602="Chad","Transition States",
IF(A1602="Comoros","Transition States",
IF(A1602="Congo CG","Non-Transition States",
IF(A1602="Congo","Non-Transition States",
IF(A1602="Côte D'Ivoire","Non-Transition States",
IF(A1602="Dem Rep Congo","Transition States",
IF(A1602="DEMOCRATIC REPUBLIC OF THE CONGO","Transition States",
IF(A1602="Djibouti","Transition States",
IF(A1602="Egypt","Non-Transition States",
IF(A1602="Eq Guinea","Non-Transition States",
IF(A1602="Equatorial Guinea","Non-Transition States",
IF(A1602="Eritrea","Transition States",
IF(A1602="Swaziland","Non-Transition States",
IF(A1602="Eswatini","Non-Transition States",
IF(A1602="Ethiopia","Non-Transition States",
IF(A1602="Gabon","Non-Transition States",
IF(A1602="Gambia","Transition States",
IF(A1602="Ghana","Non-Transition States",
IF(A1602="Guinea","Transition States",
IF(A1602="Guinea-Bissau","Transition States",
IF(A1602="Kenya","Non-Transition States",
IF(A1602="Lesotho","Non-Transition States",
IF(A1602="Liberia","Transition States",
IF(A1602="Libya","Non-Transition States",
IF(A1602="Madagascar","Transition States",
IF(A1602="Malawi","Non-Transition States",
IF(A1602="Mali","Transition States",
IF(A1602="Mauritania","Non-Transition States",
IF(A1602="Mauritius","Non-Transition States",
IF(A1602="Morocco","Non-Transition States",
IF(A1602="Mozambique","Transition States",
IF(A1602="Multi","Multinational",
IF(A1602="Multinational","Multinational",
IF(A1602="Namibia","Non-Transition States",
IF(A1602="Niger","Transition States",
IF(A1602="Nigeria","Non-Transition States",
IF(A1602="Rwanda","Non-Transition States",
IF(A1602="Sao Tome &amp; Principe","Non-Transition States",
IF(A1602="Sao Tome","Non-Transition States",
IF(A1602="Senegal","Non-Transition States",
IF(A1602="Seychelles","Non-Transition States",
IF(A1602="Sierra Leone","Transition States",
IF(A1602="Somalia","Transition States",
IF(A1602="South Africa","Non-Transition States",
IF(A1602="South Sudan","Transition States",
IF(A1602="Sudan","Transition States",
IF(A1602="Tanzania","Non-Transition States",
IF(A1602="Togo","Transition States",
IF(A1602="Tunisia","Non-Transition States",
IF(A1602="Uganda","Non-Transition States",
IF(A1602="Zambia","Non-Transition States",
IF(A1602="Zimbabwe","Transition States",
IF(A1602="Multi-Countries","Multinational","")))))))))))))))))))))))))))))))))))))))))))))))))))))))))))))))</f>
        <v>Multinational</v>
      </c>
      <c r="V1602" s="22" t="str">
        <f>IF(ISNUMBER(MATCH(A1602, {"Gabon","Sudan","Niger","Mali","Burkina Faso","Guinea"}, 0)), "De Facto Countries", "Non-De Facto Countries")</f>
        <v>Non-De Facto Countries</v>
      </c>
      <c r="W1602" s="16" t="str">
        <f t="shared" si="422"/>
        <v>Multi</v>
      </c>
      <c r="X1602" s="16" t="str">
        <f t="shared" si="423"/>
        <v>Multi-Sector</v>
      </c>
      <c r="Y1602" s="23">
        <f>Table2[[#This Row],[Approved Amount_UA Equivalent]]/5</f>
        <v>300000</v>
      </c>
      <c r="Z1602" s="23">
        <f>Table2[[#This Row],[Approved Amount_UA Equivalent]]/5</f>
        <v>300000</v>
      </c>
      <c r="AA1602" s="23">
        <f>Table2[[#This Row],[Approved Amount_UA Equivalent]]/5</f>
        <v>300000</v>
      </c>
      <c r="AB1602" s="23">
        <f>Table2[[#This Row],[Approved Amount_UA Equivalent]]/5</f>
        <v>300000</v>
      </c>
      <c r="AC1602" s="23">
        <f>Table2[[#This Row],[Approved Amount_UA Equivalent]]/5</f>
        <v>300000</v>
      </c>
      <c r="AD1602" s="23">
        <f>SUM(Table2[[#This Row],[Feed Africa ]:[Improve Quality Of Life ]])</f>
        <v>1500000</v>
      </c>
      <c r="AE1602" s="16" t="b">
        <f>Table2[[#This Row],[Total HI5]]=Table2[[#This Row],[Approved Amount_UA Equivalent]]</f>
        <v>1</v>
      </c>
      <c r="AF1602" s="24">
        <v>41</v>
      </c>
      <c r="AG1602" s="20" t="str">
        <f t="shared" ref="AG1602:AG1665" si="428">IF(AF1602=10,"Investment Project",IF(AF1602=11,"Line of Credit",IF(AF1602=12,"Investment Project",IF(AF1602=13,"Investment Project",IF(AF1602=20,"Policy and Result Based Op",IF(AF1602=21,"Policy and Result Based Op",IF(AF1602=22,"Restructuring",IF(AF1602=23,"Policy and Result Based Op",IF(AF1602=32,"Technical Assistance &amp; Study",IF(AF1602=40,"ISP and Investment Project",IF(AF1602=41,"ISP and Investment Project",IF(AF1602=42,"Investment Project",IF(AF1602=43,"Technical Assistance &amp; Study",IF(AF1602=44,"Institutional Support",IF(AF1602=46,"Institutional Support",IF(AF1602=50,"Emergency Assistance",IF(AF1602=51,"Emergency Assistance",IF(AF1602=70,"Equity and Guarantee",IF(AF1602=75,"Equity and Guarantee",IF(AF1602=82,"Micro Financing",IF(AF1602=83,"Policy and Result Based Op",IF(AF1602=84,"ISP and Investment Project",IF(AF1602=85,"ISP and Investment Project",IF(AF1602=86,"Technical Assistance &amp; Study",IF(AF1602=90,"Investment Project",IF(AF1602=30,"Investment Project",""))))))))))))))))))))))))))</f>
        <v>ISP and Investment Project</v>
      </c>
      <c r="AH1602" s="24" t="e">
        <f>VLOOKUP(Table2[[#This Row],[SAP Code]],[25]DATA!$A:$G,7,FALSE)</f>
        <v>#N/A</v>
      </c>
      <c r="AI1602" s="20" t="str">
        <f t="shared" ref="AI1602:AI1665" si="429">IF(AG1602="Policy and Result Based Op","Policy-Based Lending",
IF(AND(X1602="Agriculture",OR(AG1602="ISP and Investment Project",AG1602="Investment Project")),"Infrastructure",
IF(AND(X1602="Environment",OR(AG1602="ISP and Investment Project",AG1602="Investment Project")),"Infrastructure",
IF(AND(X1602="ICT",OR(AG1602="ISP and Investment Project",AG1602="Investment Project")),"Infrastructure",
IF(AND(X1602="Power",OR(AG1602="ISP and Investment Project",AG1602="Investment Project")),"Infrastructure",
IF(AND(X1602="Transport",OR(AG1602="ISP and Investment Project",AG1602="Investment Project")),"Infrastructure",
IF(AND(X1602="Urban Developm.",OR(AG1602="ISP and Investment Project",AG1602="Investment Project")),"Infrastructure",
IF(AND(X1602="WASH Sector",OR(AG1602="ISP and Investment Project",AG1602="Investment Project")),"Infrastructure","Other Investment"))))))))</f>
        <v>Other Investment</v>
      </c>
      <c r="AJ1602" s="25" t="s">
        <v>254</v>
      </c>
      <c r="AK1602" s="25" t="s">
        <v>255</v>
      </c>
      <c r="AL1602" s="23" t="str" cm="1">
        <f t="array" ref="AL1602">_xlfn.SWITCH(AK1602,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02" s="26">
        <v>1</v>
      </c>
      <c r="AN1602" s="25" t="str">
        <f t="shared" si="421"/>
        <v>Sovereign</v>
      </c>
      <c r="AO1602" s="27">
        <v>1</v>
      </c>
      <c r="AP1602" s="23">
        <f>Table2[[#This Row],[Approved Amount_UA Equivalent]]/1000000</f>
        <v>1.5</v>
      </c>
      <c r="AQ1602" s="19">
        <f t="shared" ref="AQ1602:AQ1665" si="430">(N1602*1.33084)/1000000</f>
        <v>1.9962599999999999</v>
      </c>
      <c r="AR1602" s="23" t="str">
        <f t="shared" ref="AR1602:AR1665" si="431">ROUNDUP(AP1602/10,0)*10-9&amp;"-"&amp;ROUNDUP(AP1602/10,0)*10</f>
        <v>1-10</v>
      </c>
      <c r="AS1602" s="23" t="str">
        <f t="shared" ref="AS1602:AS1665" si="432">ROUNDUP(AP1602/20,0)*20-19&amp;"-"&amp;ROUNDUP(AP1602/20,0)*20</f>
        <v>1-20</v>
      </c>
      <c r="AT1602" s="23" t="str">
        <f t="shared" ref="AT1602:AT1665" si="433">ROUNDUP(AP1602/40,0)*40-39&amp;"-"&amp;ROUNDUP(AP1602/40,0)*40</f>
        <v>1-40</v>
      </c>
      <c r="AU1602" s="23" t="str">
        <f t="shared" ref="AU1602:AU1665" si="434">IF(AP1602&lt;=50,"&lt;1-50 Mn",IF(AP1602&lt;=100,"50-100 Mn",IF(AP1602&lt;=200,"100-200 Mn",IF(AP1602&lt;=300,"100-300 Mn","&gt;300 Mn"))))</f>
        <v>&lt;1-50 Mn</v>
      </c>
      <c r="AV1602" s="23">
        <f>Table2[[#This Row],[Amount]]</f>
        <v>1500000</v>
      </c>
      <c r="AW1602" s="23" t="str">
        <f t="shared" ref="AW1602:AW1665" si="435">TEXT(E1602, "mmm yyyy")</f>
        <v>Apr 2022</v>
      </c>
      <c r="AX1602" s="28">
        <f>IFERROR(VLOOKUP(Table2[[#This Row],[SAP Code]],[26]_16!A:B,2,FALSE),0)</f>
        <v>0</v>
      </c>
      <c r="AY1602" s="28">
        <f>IFERROR(VLOOKUP(Table2[[#This Row],[SAP Code]],[26]_16!D:E,2,FALSE)/ 1000000, 0)</f>
        <v>0</v>
      </c>
      <c r="AZ1602" s="28">
        <f>IFERROR(VLOOKUP(Table2[[#This Row],[SAP Code]],[26]_16!G:H,2,FALSE)/ 1000000, 0)</f>
        <v>0</v>
      </c>
      <c r="BA1602" s="28">
        <f>IFERROR(VLOOKUP(Table2[[#This Row],[SAP Code]],[26]_16!J:K,2,FALSE)/ 1000000, 0)</f>
        <v>0</v>
      </c>
      <c r="BB1602" s="28">
        <f>IFERROR(VLOOKUP(Table2[[#This Row],[SAP Code]],[26]_16!M:N,2,FALSE)/ 1000000, 0)</f>
        <v>0</v>
      </c>
      <c r="BC1602" s="28">
        <f>IFERROR(VLOOKUP(Table2[[#This Row],[SAP Code]],[26]_16!P:Q,2,FALSE),0)</f>
        <v>0</v>
      </c>
      <c r="BD1602" s="28">
        <f>IFERROR(VLOOKUP(Table2[[#This Row],[SAP Code]],[26]_16!S:T,2,FALSE),0)</f>
        <v>0</v>
      </c>
      <c r="BE1602" s="28">
        <f>IFERROR(VLOOKUP(Table2[[#This Row],[SAP Code]],[26]_16!V:W,2,FALSE)/ 1000000, 0)</f>
        <v>0.19594518</v>
      </c>
      <c r="BF1602" s="28">
        <f>IFERROR(VLOOKUP(Table2[[#This Row],[SAP Code]],[26]_16!Y:Z,2,FALSE)/ 1000000, 0)</f>
        <v>0</v>
      </c>
      <c r="BG1602" s="28" t="str">
        <f>IFERROR(VLOOKUP(Table2[[#This Row],[SAP Code]],[26]port!$A:$AD,30,FALSE),"unknown")</f>
        <v>OnGo</v>
      </c>
      <c r="BH1602" s="29" t="str">
        <f t="shared" ref="BH1602:BH1665" si="436">IF(BG1602="ABAN", "Number of operations Cancelled before completion",
IF(OR(BG1602="APVD", BG1602="OnGo"), "Ongoing",
IF(OR(BG1602="CLSD", BG1602="COMP"), "Number of operations completed out of the net approved of that year",
IF(BG1602="TERM", "Number of operations Cancelled before completion",
IF(BG1602="unknown", "Unknown", "Not Defined")))))</f>
        <v>Ongoing</v>
      </c>
      <c r="BI1602" s="16"/>
    </row>
    <row r="1603" spans="1:61" ht="17.100000000000001" customHeight="1">
      <c r="A1603" s="16" t="s">
        <v>141</v>
      </c>
      <c r="B1603" s="16" t="s">
        <v>5452</v>
      </c>
      <c r="C1603" s="16" t="s">
        <v>5453</v>
      </c>
      <c r="D1603" s="16" t="s">
        <v>5454</v>
      </c>
      <c r="E1603" s="18">
        <v>44664</v>
      </c>
      <c r="F1603" s="16" t="s">
        <v>5455</v>
      </c>
      <c r="G1603" s="16" t="s">
        <v>107</v>
      </c>
      <c r="H1603" s="37" t="s">
        <v>194</v>
      </c>
      <c r="I1603" s="16" t="s">
        <v>102</v>
      </c>
      <c r="J1603" s="16" t="s">
        <v>103</v>
      </c>
      <c r="K1603" s="16" t="s">
        <v>2610</v>
      </c>
      <c r="L1603" s="16" t="s">
        <v>195</v>
      </c>
      <c r="M1603" s="19">
        <v>7000000</v>
      </c>
      <c r="N1603" s="19">
        <v>5621180.6085329521</v>
      </c>
      <c r="O1603" s="20" t="s">
        <v>5456</v>
      </c>
      <c r="P1603" s="21" t="s">
        <v>243</v>
      </c>
      <c r="Q1603" s="20" t="s">
        <v>87</v>
      </c>
      <c r="R1603" s="16" t="str">
        <f t="shared" si="426"/>
        <v>ADB Private</v>
      </c>
      <c r="S1603" s="16" t="str">
        <f t="shared" si="425"/>
        <v>H</v>
      </c>
      <c r="T1603" s="16" t="str">
        <f t="shared" si="424"/>
        <v>Multinational</v>
      </c>
      <c r="U1603" s="16" t="str">
        <f t="shared" si="427"/>
        <v>Multinational</v>
      </c>
      <c r="V1603" s="22" t="str">
        <f>IF(ISNUMBER(MATCH(A1603, {"Gabon","Sudan","Niger","Mali","Burkina Faso","Guinea"}, 0)), "De Facto Countries", "Non-De Facto Countries")</f>
        <v>Non-De Facto Countries</v>
      </c>
      <c r="W1603" s="16" t="str">
        <f t="shared" si="422"/>
        <v>Multi</v>
      </c>
      <c r="X1603" s="16" t="str">
        <f t="shared" si="423"/>
        <v>Finance</v>
      </c>
      <c r="Y1603" s="23"/>
      <c r="AA1603" s="23">
        <f>Table2[[#This Row],[Approved Amount_UA Equivalent]]</f>
        <v>5621180.6085329521</v>
      </c>
      <c r="AD1603" s="23">
        <f>SUM(Table2[[#This Row],[Feed Africa ]:[Improve Quality Of Life ]])</f>
        <v>5621180.6085329521</v>
      </c>
      <c r="AE1603" s="16" t="b">
        <f>Table2[[#This Row],[Total HI5]]=Table2[[#This Row],[Approved Amount_UA Equivalent]]</f>
        <v>1</v>
      </c>
      <c r="AF1603" s="24">
        <v>10</v>
      </c>
      <c r="AG1603" s="20" t="str">
        <f t="shared" si="428"/>
        <v>Investment Project</v>
      </c>
      <c r="AH1603" s="24" t="str">
        <f>VLOOKUP(Table2[[#This Row],[SAP Code]],[25]DATA!$A:$G,7,FALSE)</f>
        <v xml:space="preserve">investment </v>
      </c>
      <c r="AI1603" s="20" t="str">
        <f t="shared" si="429"/>
        <v>Other Investment</v>
      </c>
      <c r="AJ1603" s="25" t="s">
        <v>106</v>
      </c>
      <c r="AK1603" s="25" t="s">
        <v>107</v>
      </c>
      <c r="AL1603" s="23" t="str" cm="1">
        <f t="array" ref="AL1603">_xlfn.SWITCH(AK1603,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03" s="26">
        <v>2</v>
      </c>
      <c r="AN1603" s="25" t="str">
        <f t="shared" ref="AN1603:AN1666" si="437">IF(AM1603=1,"Sovereign",IF(AM1603&gt;=2,"Non-Sovereign",""))</f>
        <v>Non-Sovereign</v>
      </c>
      <c r="AO1603" s="27">
        <v>0.5</v>
      </c>
      <c r="AP1603" s="23">
        <f>Table2[[#This Row],[Approved Amount_UA Equivalent]]/1000000</f>
        <v>5.6211806085329519</v>
      </c>
      <c r="AQ1603" s="19">
        <f t="shared" si="430"/>
        <v>7.4808920010599937</v>
      </c>
      <c r="AR1603" s="23" t="str">
        <f t="shared" si="431"/>
        <v>1-10</v>
      </c>
      <c r="AS1603" s="23" t="str">
        <f t="shared" si="432"/>
        <v>1-20</v>
      </c>
      <c r="AT1603" s="23" t="str">
        <f t="shared" si="433"/>
        <v>1-40</v>
      </c>
      <c r="AU1603" s="23" t="str">
        <f t="shared" si="434"/>
        <v>&lt;1-50 Mn</v>
      </c>
      <c r="AV1603" s="23">
        <f>Table2[[#This Row],[Amount]]</f>
        <v>7000000</v>
      </c>
      <c r="AW1603" s="23" t="str">
        <f t="shared" si="435"/>
        <v>Apr 2022</v>
      </c>
      <c r="AX1603" s="28">
        <f>IFERROR(VLOOKUP(Table2[[#This Row],[SAP Code]],[26]_16!A:B,2,FALSE),0)</f>
        <v>0</v>
      </c>
      <c r="AY1603" s="28">
        <f>IFERROR(VLOOKUP(Table2[[#This Row],[SAP Code]],[26]_16!D:E,2,FALSE)/ 1000000, 0)</f>
        <v>0</v>
      </c>
      <c r="AZ1603" s="28">
        <f>IFERROR(VLOOKUP(Table2[[#This Row],[SAP Code]],[26]_16!G:H,2,FALSE)/ 1000000, 0)</f>
        <v>0</v>
      </c>
      <c r="BA1603" s="28">
        <f>IFERROR(VLOOKUP(Table2[[#This Row],[SAP Code]],[26]_16!J:K,2,FALSE)/ 1000000, 0)</f>
        <v>0</v>
      </c>
      <c r="BB1603" s="28">
        <f>IFERROR(VLOOKUP(Table2[[#This Row],[SAP Code]],[26]_16!M:N,2,FALSE)/ 1000000, 0)</f>
        <v>0</v>
      </c>
      <c r="BC1603" s="28">
        <f>IFERROR(VLOOKUP(Table2[[#This Row],[SAP Code]],[26]_16!P:Q,2,FALSE),0)</f>
        <v>0</v>
      </c>
      <c r="BD1603" s="28">
        <f>IFERROR(VLOOKUP(Table2[[#This Row],[SAP Code]],[26]_16!S:T,2,FALSE),0)</f>
        <v>0</v>
      </c>
      <c r="BE1603" s="28">
        <f>IFERROR(VLOOKUP(Table2[[#This Row],[SAP Code]],[26]_16!V:W,2,FALSE)/ 1000000, 0)</f>
        <v>0</v>
      </c>
      <c r="BF1603" s="28">
        <f>IFERROR(VLOOKUP(Table2[[#This Row],[SAP Code]],[26]_16!Y:Z,2,FALSE)/ 1000000, 0)</f>
        <v>0</v>
      </c>
      <c r="BG1603" s="28" t="str">
        <f>IFERROR(VLOOKUP(Table2[[#This Row],[SAP Code]],[26]port!$A:$AD,30,FALSE),"unknown")</f>
        <v>unknown</v>
      </c>
      <c r="BH1603" s="29" t="str">
        <f t="shared" si="436"/>
        <v>Unknown</v>
      </c>
      <c r="BI1603" s="16"/>
    </row>
    <row r="1604" spans="1:61" ht="17.100000000000001" customHeight="1">
      <c r="A1604" s="16" t="s">
        <v>141</v>
      </c>
      <c r="B1604" s="16" t="s">
        <v>5452</v>
      </c>
      <c r="C1604" s="16" t="s">
        <v>5453</v>
      </c>
      <c r="D1604" s="16" t="s">
        <v>5454</v>
      </c>
      <c r="E1604" s="18">
        <v>44664</v>
      </c>
      <c r="F1604" s="16" t="s">
        <v>5455</v>
      </c>
      <c r="G1604" s="16" t="s">
        <v>107</v>
      </c>
      <c r="H1604" s="37" t="s">
        <v>194</v>
      </c>
      <c r="I1604" s="16" t="s">
        <v>102</v>
      </c>
      <c r="J1604" s="16" t="s">
        <v>5457</v>
      </c>
      <c r="K1604" s="16" t="s">
        <v>5458</v>
      </c>
      <c r="L1604" s="16" t="s">
        <v>195</v>
      </c>
      <c r="M1604" s="19">
        <v>2800000</v>
      </c>
      <c r="N1604" s="19">
        <v>2248472.243413181</v>
      </c>
      <c r="O1604" s="20" t="s">
        <v>5456</v>
      </c>
      <c r="P1604" s="21" t="s">
        <v>243</v>
      </c>
      <c r="Q1604" s="20" t="s">
        <v>87</v>
      </c>
      <c r="R1604" s="16" t="str">
        <f t="shared" si="426"/>
        <v>OTHERS</v>
      </c>
      <c r="S1604" s="16" t="str">
        <f t="shared" si="425"/>
        <v>H</v>
      </c>
      <c r="T1604" s="16" t="str">
        <f t="shared" si="424"/>
        <v>Multinational</v>
      </c>
      <c r="U1604" s="16" t="str">
        <f t="shared" si="427"/>
        <v>Multinational</v>
      </c>
      <c r="V1604" s="22" t="str">
        <f>IF(ISNUMBER(MATCH(A1604, {"Gabon","Sudan","Niger","Mali","Burkina Faso","Guinea"}, 0)), "De Facto Countries", "Non-De Facto Countries")</f>
        <v>Non-De Facto Countries</v>
      </c>
      <c r="W1604" s="16" t="str">
        <f t="shared" ref="W1604:W1667" si="438">IF(A1604="Algeria","North",IF(A1604="Angola","South",IF(A1604="Benin","West",IF(A1604="Botswana","South",IF(A1604="Burkina Faso","West",IF(A1604="Burundi","East",IF(A1604="Cameroon","Central",IF(A1604="Cape Verde","West",IF(A1604="Central African Republic","Central",IF(A1604="Chad","Central",IF(A1604="Comoros","East",IF(A1604="Congo CG","Central",IF(A1604="Côte D'Ivoire","West",IF(A1604="Dem Rep Congo","Central",IF(A1604="Djibouti","East",IF(A1604="Egypt","North",IF(A1604="Equatorial Guinea","Central",IF(A1604="Eritrea","East",IF(A1604="Eswatini","South",IF(A1604="Ethiopia","East",IF(A1604="Gabon","Central",IF(A1604="Gambia","West",IF(A1604="Ghana","West",IF(A1604="Guinea","West",IF(A1604="Guinea-Bissau","West",IF(A1604="Kenya","East",IF(A1604="Lesotho","South",IF(A1604="Liberia","West",IF(A1604="Libya","North",IF(A1604="Madagascar","South",IF(A1604="Malawi","South",IF(A1604="Mali","West",IF(A1604="Mauritania","North",IF(A1604="Mauritius","South",IF(A1604="Morocco","North",IF(A1604="Mozambique","South",IF(A1604="Multinational","Multi",IF(A1604="Namibia","South",IF(A1604="Niger","West",IF(A1604="Nigeria","Nigeria",IF(A1604="Rwanda","East",IF(A1604="Sao Tome &amp; Principe","South",IF(A1604="Senegal","West",IF(A1604="Seychelles","East",IF(A1604="Sierra Leone","West",IF(A1604="Somalia","East",IF(A1604="South Africa","South",IF(A1604="South Sudan","East",IF(A1604="Sudan","East",IF(A1604="Tanzania","East",IF(A1604="Togo","West",IF(A1604="Tunisia","North",IF(A1604="Uganda","East",IF(A1604="Zambia","South",IF(A1604="Zimbabwe","South","Not Listed")))))))))))))))))))))))))))))))))))))))))))))))))))))))</f>
        <v>Multi</v>
      </c>
      <c r="X1604" s="16" t="str">
        <f t="shared" ref="X1604:X1667" si="439">IF(MID(O1604,6,1)="A","Agriculture",IF(MID(O1604,6,1)="B","Industry",IF(MID(O1604,6,1)="C","Environment",IF(MID(O1604,6,1)="D","Transport",IF(MID(O1604,6,1)="E","WASH Sector",IF(MID(O1604,6,1)="F","Power",IF(MID(O1604,6,1)="G","ICT",IF(MID(O1604,6,1)="H","Finance",IF(MID(O1604,6,1)="I","Social",IF(MID(O1604,6,1)="J","Urban Developm.",IF(MID(O1604,6,1)="K","Multi-Sector","")))))))))))</f>
        <v>Finance</v>
      </c>
      <c r="Y1604" s="23"/>
      <c r="AA1604" s="23">
        <f>Table2[[#This Row],[Approved Amount_UA Equivalent]]</f>
        <v>2248472.243413181</v>
      </c>
      <c r="AD1604" s="23">
        <f>SUM(Table2[[#This Row],[Feed Africa ]:[Improve Quality Of Life ]])</f>
        <v>2248472.243413181</v>
      </c>
      <c r="AE1604" s="16" t="b">
        <f>Table2[[#This Row],[Total HI5]]=Table2[[#This Row],[Approved Amount_UA Equivalent]]</f>
        <v>1</v>
      </c>
      <c r="AF1604" s="24">
        <v>10</v>
      </c>
      <c r="AG1604" s="20" t="str">
        <f t="shared" si="428"/>
        <v>Investment Project</v>
      </c>
      <c r="AH1604" s="24" t="str">
        <f>VLOOKUP(Table2[[#This Row],[SAP Code]],[25]DATA!$A:$G,7,FALSE)</f>
        <v xml:space="preserve">investment </v>
      </c>
      <c r="AI1604" s="20" t="str">
        <f t="shared" si="429"/>
        <v>Other Investment</v>
      </c>
      <c r="AJ1604" s="25" t="s">
        <v>106</v>
      </c>
      <c r="AK1604" s="25" t="s">
        <v>107</v>
      </c>
      <c r="AL1604" s="23" t="str" cm="1">
        <f t="array" ref="AL1604">_xlfn.SWITCH(AK1604,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04" s="26">
        <v>2</v>
      </c>
      <c r="AN1604" s="25" t="str">
        <f t="shared" si="437"/>
        <v>Non-Sovereign</v>
      </c>
      <c r="AO1604" s="27">
        <v>0.5</v>
      </c>
      <c r="AP1604" s="23">
        <f>Table2[[#This Row],[Approved Amount_UA Equivalent]]/1000000</f>
        <v>2.2484722434131812</v>
      </c>
      <c r="AQ1604" s="19">
        <f t="shared" si="430"/>
        <v>2.9923568004239978</v>
      </c>
      <c r="AR1604" s="23" t="str">
        <f t="shared" si="431"/>
        <v>1-10</v>
      </c>
      <c r="AS1604" s="23" t="str">
        <f t="shared" si="432"/>
        <v>1-20</v>
      </c>
      <c r="AT1604" s="23" t="str">
        <f t="shared" si="433"/>
        <v>1-40</v>
      </c>
      <c r="AU1604" s="23" t="str">
        <f t="shared" si="434"/>
        <v>&lt;1-50 Mn</v>
      </c>
      <c r="AV1604" s="23">
        <f>Table2[[#This Row],[Amount]]</f>
        <v>2800000</v>
      </c>
      <c r="AW1604" s="23" t="str">
        <f t="shared" si="435"/>
        <v>Apr 2022</v>
      </c>
      <c r="AX1604" s="28">
        <f>IFERROR(VLOOKUP(Table2[[#This Row],[SAP Code]],[26]_16!A:B,2,FALSE),0)</f>
        <v>0</v>
      </c>
      <c r="AY1604" s="28">
        <f>IFERROR(VLOOKUP(Table2[[#This Row],[SAP Code]],[26]_16!D:E,2,FALSE)/ 1000000, 0)</f>
        <v>0</v>
      </c>
      <c r="AZ1604" s="28">
        <f>IFERROR(VLOOKUP(Table2[[#This Row],[SAP Code]],[26]_16!G:H,2,FALSE)/ 1000000, 0)</f>
        <v>0</v>
      </c>
      <c r="BA1604" s="28">
        <f>IFERROR(VLOOKUP(Table2[[#This Row],[SAP Code]],[26]_16!J:K,2,FALSE)/ 1000000, 0)</f>
        <v>0</v>
      </c>
      <c r="BB1604" s="28">
        <f>IFERROR(VLOOKUP(Table2[[#This Row],[SAP Code]],[26]_16!M:N,2,FALSE)/ 1000000, 0)</f>
        <v>0</v>
      </c>
      <c r="BC1604" s="28">
        <f>IFERROR(VLOOKUP(Table2[[#This Row],[SAP Code]],[26]_16!P:Q,2,FALSE),0)</f>
        <v>0</v>
      </c>
      <c r="BD1604" s="28">
        <f>IFERROR(VLOOKUP(Table2[[#This Row],[SAP Code]],[26]_16!S:T,2,FALSE),0)</f>
        <v>0</v>
      </c>
      <c r="BE1604" s="28">
        <f>IFERROR(VLOOKUP(Table2[[#This Row],[SAP Code]],[26]_16!V:W,2,FALSE)/ 1000000, 0)</f>
        <v>0</v>
      </c>
      <c r="BF1604" s="28">
        <f>IFERROR(VLOOKUP(Table2[[#This Row],[SAP Code]],[26]_16!Y:Z,2,FALSE)/ 1000000, 0)</f>
        <v>0</v>
      </c>
      <c r="BG1604" s="28" t="str">
        <f>IFERROR(VLOOKUP(Table2[[#This Row],[SAP Code]],[26]port!$A:$AD,30,FALSE),"unknown")</f>
        <v>unknown</v>
      </c>
      <c r="BH1604" s="29" t="str">
        <f t="shared" si="436"/>
        <v>Unknown</v>
      </c>
      <c r="BI1604" s="16"/>
    </row>
    <row r="1605" spans="1:61" ht="17.100000000000001" customHeight="1">
      <c r="A1605" s="16" t="s">
        <v>351</v>
      </c>
      <c r="B1605" s="16" t="s">
        <v>5459</v>
      </c>
      <c r="C1605" s="16" t="s">
        <v>5460</v>
      </c>
      <c r="D1605" s="16" t="s">
        <v>5461</v>
      </c>
      <c r="E1605" s="18">
        <v>44671</v>
      </c>
      <c r="F1605" s="16" t="s">
        <v>827</v>
      </c>
      <c r="G1605" s="16" t="s">
        <v>90</v>
      </c>
      <c r="H1605" s="16" t="s">
        <v>81</v>
      </c>
      <c r="I1605" s="16" t="s">
        <v>82</v>
      </c>
      <c r="J1605" s="16" t="s">
        <v>179</v>
      </c>
      <c r="K1605" s="16" t="s">
        <v>84</v>
      </c>
      <c r="L1605" s="16" t="s">
        <v>5462</v>
      </c>
      <c r="M1605" s="19">
        <v>17261000000</v>
      </c>
      <c r="N1605" s="19">
        <v>102011748.99235253</v>
      </c>
      <c r="O1605" s="20" t="s">
        <v>4889</v>
      </c>
      <c r="P1605" s="21">
        <v>2000300999999</v>
      </c>
      <c r="Q1605" s="20" t="s">
        <v>87</v>
      </c>
      <c r="R1605" s="16" t="str">
        <f t="shared" si="426"/>
        <v>ADB Public</v>
      </c>
      <c r="S1605" s="16" t="str">
        <f t="shared" si="425"/>
        <v>F</v>
      </c>
      <c r="T1605" s="16" t="str">
        <f t="shared" si="424"/>
        <v>ADF Countries</v>
      </c>
      <c r="U1605" s="16" t="str">
        <f t="shared" si="427"/>
        <v>Non-Transition States</v>
      </c>
      <c r="V1605" s="22" t="str">
        <f>IF(ISNUMBER(MATCH(A1605, {"Gabon","Sudan","Niger","Mali","Burkina Faso","Guinea"}, 0)), "De Facto Countries", "Non-De Facto Countries")</f>
        <v>Non-De Facto Countries</v>
      </c>
      <c r="W1605" s="16" t="str">
        <f t="shared" si="438"/>
        <v>East</v>
      </c>
      <c r="X1605" s="16" t="str">
        <f t="shared" si="439"/>
        <v>Power</v>
      </c>
      <c r="Y1605" s="23"/>
      <c r="Z1605" s="23">
        <f>Table2[[#This Row],[Approved Amount_UA Equivalent]]</f>
        <v>102011748.99235253</v>
      </c>
      <c r="AD1605" s="23">
        <f>SUM(Table2[[#This Row],[Feed Africa ]:[Improve Quality Of Life ]])</f>
        <v>102011748.99235253</v>
      </c>
      <c r="AE1605" s="16" t="b">
        <f>Table2[[#This Row],[Total HI5]]=Table2[[#This Row],[Approved Amount_UA Equivalent]]</f>
        <v>1</v>
      </c>
      <c r="AF1605" s="24">
        <v>10</v>
      </c>
      <c r="AG1605" s="20" t="str">
        <f t="shared" si="428"/>
        <v>Investment Project</v>
      </c>
      <c r="AH1605" s="24" t="str">
        <f>VLOOKUP(Table2[[#This Row],[SAP Code]],[25]DATA!$A:$G,7,FALSE)</f>
        <v xml:space="preserve">Investment Lending </v>
      </c>
      <c r="AI1605" s="20" t="str">
        <f t="shared" si="429"/>
        <v>Infrastructure</v>
      </c>
      <c r="AJ1605" s="25" t="s">
        <v>89</v>
      </c>
      <c r="AK1605" s="25" t="s">
        <v>90</v>
      </c>
      <c r="AL1605" s="23" t="str" cm="1">
        <f t="array" ref="AL1605">_xlfn.SWITCH(AK1605,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05" s="26">
        <v>1</v>
      </c>
      <c r="AN1605" s="25" t="str">
        <f t="shared" si="437"/>
        <v>Sovereign</v>
      </c>
      <c r="AO1605" s="27">
        <v>0.5</v>
      </c>
      <c r="AP1605" s="23">
        <f>Table2[[#This Row],[Approved Amount_UA Equivalent]]/1000000</f>
        <v>102.01174899235254</v>
      </c>
      <c r="AQ1605" s="19">
        <f t="shared" si="430"/>
        <v>135.76131602898244</v>
      </c>
      <c r="AR1605" s="23" t="str">
        <f t="shared" si="431"/>
        <v>101-110</v>
      </c>
      <c r="AS1605" s="23" t="str">
        <f t="shared" si="432"/>
        <v>101-120</v>
      </c>
      <c r="AT1605" s="23" t="str">
        <f t="shared" si="433"/>
        <v>81-120</v>
      </c>
      <c r="AU1605" s="23" t="str">
        <f t="shared" si="434"/>
        <v>100-200 Mn</v>
      </c>
      <c r="AV1605" s="23">
        <f>Table2[[#This Row],[Amount]]</f>
        <v>17261000000</v>
      </c>
      <c r="AW1605" s="23" t="str">
        <f t="shared" si="435"/>
        <v>Apr 2022</v>
      </c>
      <c r="AX1605" s="28">
        <f>IFERROR(VLOOKUP(Table2[[#This Row],[SAP Code]],[26]_16!A:B,2,FALSE),0)</f>
        <v>0</v>
      </c>
      <c r="AY1605" s="28">
        <f>IFERROR(VLOOKUP(Table2[[#This Row],[SAP Code]],[26]_16!D:E,2,FALSE)/ 1000000, 0)</f>
        <v>0</v>
      </c>
      <c r="AZ1605" s="28">
        <f>IFERROR(VLOOKUP(Table2[[#This Row],[SAP Code]],[26]_16!G:H,2,FALSE)/ 1000000, 0)</f>
        <v>0</v>
      </c>
      <c r="BA1605" s="28">
        <v>0</v>
      </c>
      <c r="BB1605" s="28">
        <v>0</v>
      </c>
      <c r="BC1605" s="28">
        <v>0</v>
      </c>
      <c r="BD1605" s="28">
        <v>0</v>
      </c>
      <c r="BE1605" s="28">
        <f>IFERROR(VLOOKUP(Table2[[#This Row],[SAP Code]],[26]_16!V:W,2,FALSE)/ 1000000, 0)</f>
        <v>0</v>
      </c>
      <c r="BF1605" s="28">
        <f>IFERROR(VLOOKUP(Table2[[#This Row],[SAP Code]],[26]_16!Y:Z,2,FALSE)/ 1000000, 0)</f>
        <v>1.3366141499999999</v>
      </c>
      <c r="BG1605" s="28" t="str">
        <f>IFERROR(VLOOKUP(Table2[[#This Row],[SAP Code]],[26]port!$A:$AD,30,FALSE),"unknown")</f>
        <v>OnGo</v>
      </c>
      <c r="BH1605" s="29" t="str">
        <f t="shared" si="436"/>
        <v>Ongoing</v>
      </c>
      <c r="BI1605" s="16"/>
    </row>
    <row r="1606" spans="1:61" ht="17.100000000000001" customHeight="1">
      <c r="A1606" s="16" t="s">
        <v>351</v>
      </c>
      <c r="B1606" s="16" t="s">
        <v>5459</v>
      </c>
      <c r="C1606" s="16" t="s">
        <v>5463</v>
      </c>
      <c r="D1606" s="16" t="s">
        <v>5461</v>
      </c>
      <c r="E1606" s="18">
        <v>44671</v>
      </c>
      <c r="F1606" s="16" t="s">
        <v>827</v>
      </c>
      <c r="G1606" s="16" t="s">
        <v>90</v>
      </c>
      <c r="H1606" s="16" t="s">
        <v>81</v>
      </c>
      <c r="I1606" s="16" t="s">
        <v>82</v>
      </c>
      <c r="J1606" s="16" t="s">
        <v>261</v>
      </c>
      <c r="K1606" s="16" t="s">
        <v>84</v>
      </c>
      <c r="L1606" s="16" t="s">
        <v>70</v>
      </c>
      <c r="M1606" s="19">
        <v>40000000</v>
      </c>
      <c r="N1606" s="19">
        <v>28935185.185185183</v>
      </c>
      <c r="O1606" s="20" t="s">
        <v>4889</v>
      </c>
      <c r="P1606" s="21">
        <v>5050300002001</v>
      </c>
      <c r="Q1606" s="20" t="s">
        <v>87</v>
      </c>
      <c r="R1606" s="16" t="str">
        <f t="shared" si="426"/>
        <v>AGTF</v>
      </c>
      <c r="S1606" s="16" t="str">
        <f t="shared" si="425"/>
        <v>F</v>
      </c>
      <c r="T1606" s="16" t="str">
        <f t="shared" si="424"/>
        <v>ADF Countries</v>
      </c>
      <c r="U1606" s="16" t="str">
        <f t="shared" si="427"/>
        <v>Non-Transition States</v>
      </c>
      <c r="V1606" s="22" t="str">
        <f>IF(ISNUMBER(MATCH(A1606, {"Gabon","Sudan","Niger","Mali","Burkina Faso","Guinea"}, 0)), "De Facto Countries", "Non-De Facto Countries")</f>
        <v>Non-De Facto Countries</v>
      </c>
      <c r="W1606" s="16" t="str">
        <f t="shared" si="438"/>
        <v>East</v>
      </c>
      <c r="X1606" s="16" t="str">
        <f t="shared" si="439"/>
        <v>Power</v>
      </c>
      <c r="Y1606" s="23"/>
      <c r="Z1606" s="23">
        <f>Table2[[#This Row],[Approved Amount_UA Equivalent]]</f>
        <v>28935185.185185183</v>
      </c>
      <c r="AD1606" s="23">
        <f>SUM(Table2[[#This Row],[Feed Africa ]:[Improve Quality Of Life ]])</f>
        <v>28935185.185185183</v>
      </c>
      <c r="AE1606" s="16" t="b">
        <f>Table2[[#This Row],[Total HI5]]=Table2[[#This Row],[Approved Amount_UA Equivalent]]</f>
        <v>1</v>
      </c>
      <c r="AF1606" s="24">
        <v>10</v>
      </c>
      <c r="AG1606" s="20" t="str">
        <f t="shared" si="428"/>
        <v>Investment Project</v>
      </c>
      <c r="AH1606" s="24" t="str">
        <f>VLOOKUP(Table2[[#This Row],[SAP Code]],[25]DATA!$A:$G,7,FALSE)</f>
        <v xml:space="preserve">Investment Lending </v>
      </c>
      <c r="AI1606" s="20" t="str">
        <f t="shared" si="429"/>
        <v>Infrastructure</v>
      </c>
      <c r="AJ1606" s="25" t="s">
        <v>89</v>
      </c>
      <c r="AK1606" s="25" t="s">
        <v>90</v>
      </c>
      <c r="AL1606" s="23" t="str" cm="1">
        <f t="array" ref="AL1606">_xlfn.SWITCH(AK1606,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06" s="26">
        <v>1</v>
      </c>
      <c r="AN1606" s="25" t="str">
        <f t="shared" si="437"/>
        <v>Sovereign</v>
      </c>
      <c r="AO1606" s="27">
        <v>0.5</v>
      </c>
      <c r="AP1606" s="23">
        <f>Table2[[#This Row],[Approved Amount_UA Equivalent]]/1000000</f>
        <v>28.935185185185183</v>
      </c>
      <c r="AQ1606" s="19">
        <f t="shared" si="430"/>
        <v>38.508101851851848</v>
      </c>
      <c r="AR1606" s="23" t="str">
        <f t="shared" si="431"/>
        <v>21-30</v>
      </c>
      <c r="AS1606" s="23" t="str">
        <f t="shared" si="432"/>
        <v>21-40</v>
      </c>
      <c r="AT1606" s="23" t="str">
        <f t="shared" si="433"/>
        <v>1-40</v>
      </c>
      <c r="AU1606" s="23" t="str">
        <f t="shared" si="434"/>
        <v>&lt;1-50 Mn</v>
      </c>
      <c r="AV1606" s="23">
        <f>Table2[[#This Row],[Amount]]</f>
        <v>40000000</v>
      </c>
      <c r="AW1606" s="23" t="str">
        <f t="shared" si="435"/>
        <v>Apr 2022</v>
      </c>
      <c r="AX1606" s="28">
        <f>IFERROR(VLOOKUP(Table2[[#This Row],[SAP Code]],[26]_16!A:B,2,FALSE),0)</f>
        <v>0</v>
      </c>
      <c r="AY1606" s="28">
        <f>IFERROR(VLOOKUP(Table2[[#This Row],[SAP Code]],[26]_16!D:E,2,FALSE)/ 1000000, 0)</f>
        <v>0</v>
      </c>
      <c r="AZ1606" s="28">
        <f>IFERROR(VLOOKUP(Table2[[#This Row],[SAP Code]],[26]_16!G:H,2,FALSE)/ 1000000, 0)</f>
        <v>0</v>
      </c>
      <c r="BA1606" s="28">
        <v>0</v>
      </c>
      <c r="BB1606" s="28">
        <v>0</v>
      </c>
      <c r="BC1606" s="28">
        <v>0</v>
      </c>
      <c r="BD1606" s="28">
        <v>0</v>
      </c>
      <c r="BE1606" s="28">
        <f>IFERROR(VLOOKUP(Table2[[#This Row],[SAP Code]],[26]_16!V:W,2,FALSE)/ 1000000, 0)</f>
        <v>0</v>
      </c>
      <c r="BF1606" s="28">
        <f>IFERROR(VLOOKUP(Table2[[#This Row],[SAP Code]],[26]_16!Y:Z,2,FALSE)/ 1000000, 0)</f>
        <v>1.3366141499999999</v>
      </c>
      <c r="BG1606" s="28" t="str">
        <f>IFERROR(VLOOKUP(Table2[[#This Row],[SAP Code]],[26]port!$A:$AD,30,FALSE),"unknown")</f>
        <v>OnGo</v>
      </c>
      <c r="BH1606" s="29" t="str">
        <f t="shared" si="436"/>
        <v>Ongoing</v>
      </c>
      <c r="BI1606" s="16"/>
    </row>
    <row r="1607" spans="1:61" ht="17.100000000000001" customHeight="1">
      <c r="A1607" s="16" t="s">
        <v>337</v>
      </c>
      <c r="B1607" s="16" t="s">
        <v>5464</v>
      </c>
      <c r="C1607" s="16" t="s">
        <v>5465</v>
      </c>
      <c r="D1607" s="16" t="s">
        <v>5466</v>
      </c>
      <c r="E1607" s="18">
        <v>44700</v>
      </c>
      <c r="F1607" s="16" t="s">
        <v>450</v>
      </c>
      <c r="G1607" s="16" t="s">
        <v>2220</v>
      </c>
      <c r="H1607" s="16" t="s">
        <v>101</v>
      </c>
      <c r="I1607" s="16" t="s">
        <v>102</v>
      </c>
      <c r="J1607" s="16" t="s">
        <v>4954</v>
      </c>
      <c r="K1607" s="16" t="s">
        <v>69</v>
      </c>
      <c r="L1607" s="16" t="s">
        <v>70</v>
      </c>
      <c r="M1607" s="19">
        <v>1900000</v>
      </c>
      <c r="N1607" s="19">
        <v>1413374.9907014803</v>
      </c>
      <c r="O1607" s="20" t="s">
        <v>3570</v>
      </c>
      <c r="P1607" s="21" t="s">
        <v>243</v>
      </c>
      <c r="Q1607" s="20" t="s">
        <v>72</v>
      </c>
      <c r="R1607" s="16" t="str">
        <f t="shared" si="426"/>
        <v>OTHERS</v>
      </c>
      <c r="S1607" s="16" t="str">
        <f t="shared" si="425"/>
        <v>H</v>
      </c>
      <c r="T1607" s="16" t="str">
        <f t="shared" si="424"/>
        <v>ADF Countries</v>
      </c>
      <c r="U1607" s="16" t="str">
        <f t="shared" si="427"/>
        <v>Transition States</v>
      </c>
      <c r="V1607" s="22" t="str">
        <f>IF(ISNUMBER(MATCH(A1607, {"Gabon","Sudan","Niger","Mali","Burkina Faso","Guinea"}, 0)), "De Facto Countries", "Non-De Facto Countries")</f>
        <v>Non-De Facto Countries</v>
      </c>
      <c r="W1607" s="16" t="str">
        <f t="shared" si="438"/>
        <v>South</v>
      </c>
      <c r="X1607" s="16" t="str">
        <f t="shared" si="439"/>
        <v>Finance</v>
      </c>
      <c r="Y1607" s="23"/>
      <c r="AA1607" s="23">
        <f>Table2[[#This Row],[Approved Amount_UA Equivalent]]</f>
        <v>1413374.9907014803</v>
      </c>
      <c r="AD1607" s="23">
        <f>SUM(Table2[[#This Row],[Feed Africa ]:[Improve Quality Of Life ]])</f>
        <v>1413374.9907014803</v>
      </c>
      <c r="AE1607" s="16" t="b">
        <f>Table2[[#This Row],[Total HI5]]=Table2[[#This Row],[Approved Amount_UA Equivalent]]</f>
        <v>1</v>
      </c>
      <c r="AF1607" s="24">
        <v>40</v>
      </c>
      <c r="AG1607" s="20" t="str">
        <f t="shared" si="428"/>
        <v>ISP and Investment Project</v>
      </c>
      <c r="AH1607" s="24" t="e">
        <f>VLOOKUP(Table2[[#This Row],[SAP Code]],[25]DATA!$A:$G,7,FALSE)</f>
        <v>#N/A</v>
      </c>
      <c r="AI1607" s="20" t="str">
        <f t="shared" si="429"/>
        <v>Other Investment</v>
      </c>
      <c r="AJ1607" s="25" t="s">
        <v>106</v>
      </c>
      <c r="AK1607" s="25" t="s">
        <v>2220</v>
      </c>
      <c r="AL1607" s="23" t="str" cm="1">
        <f t="array" ref="AL1607">_xlfn.SWITCH(AK1607,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07" s="26">
        <v>1</v>
      </c>
      <c r="AN1607" s="25" t="str">
        <f t="shared" si="437"/>
        <v>Sovereign</v>
      </c>
      <c r="AO1607" s="27">
        <v>1</v>
      </c>
      <c r="AP1607" s="23">
        <f>Table2[[#This Row],[Approved Amount_UA Equivalent]]/1000000</f>
        <v>1.4133749907014803</v>
      </c>
      <c r="AQ1607" s="19">
        <f t="shared" si="430"/>
        <v>1.880975972625158</v>
      </c>
      <c r="AR1607" s="23" t="str">
        <f t="shared" si="431"/>
        <v>1-10</v>
      </c>
      <c r="AS1607" s="23" t="str">
        <f t="shared" si="432"/>
        <v>1-20</v>
      </c>
      <c r="AT1607" s="23" t="str">
        <f t="shared" si="433"/>
        <v>1-40</v>
      </c>
      <c r="AU1607" s="23" t="str">
        <f t="shared" si="434"/>
        <v>&lt;1-50 Mn</v>
      </c>
      <c r="AV1607" s="23">
        <f>Table2[[#This Row],[Amount]]</f>
        <v>1900000</v>
      </c>
      <c r="AW1607" s="23" t="str">
        <f t="shared" si="435"/>
        <v>May 2022</v>
      </c>
      <c r="AX1607" s="28">
        <f>IFERROR(VLOOKUP(Table2[[#This Row],[SAP Code]],[26]_16!A:B,2,FALSE),0)</f>
        <v>0</v>
      </c>
      <c r="AY1607" s="28">
        <f>IFERROR(VLOOKUP(Table2[[#This Row],[SAP Code]],[26]_16!D:E,2,FALSE)/ 1000000, 0)</f>
        <v>0</v>
      </c>
      <c r="AZ1607" s="28">
        <v>0</v>
      </c>
      <c r="BA1607" s="28">
        <v>0</v>
      </c>
      <c r="BB1607" s="28">
        <v>0</v>
      </c>
      <c r="BC1607" s="28">
        <v>0</v>
      </c>
      <c r="BD1607" s="28">
        <v>0</v>
      </c>
      <c r="BE1607" s="28">
        <f>IFERROR(VLOOKUP(Table2[[#This Row],[SAP Code]],[26]_16!V:W,2,FALSE)/ 1000000, 0)</f>
        <v>0.57262014999999999</v>
      </c>
      <c r="BF1607" s="28">
        <f>IFERROR(VLOOKUP(Table2[[#This Row],[SAP Code]],[26]_16!Y:Z,2,FALSE)/ 1000000, 0)</f>
        <v>7.8552369999999996E-2</v>
      </c>
      <c r="BG1607" s="28" t="str">
        <f>IFERROR(VLOOKUP(Table2[[#This Row],[SAP Code]],[26]port!$A:$AD,30,FALSE),"unknown")</f>
        <v>OnGo</v>
      </c>
      <c r="BH1607" s="29" t="str">
        <f t="shared" si="436"/>
        <v>Ongoing</v>
      </c>
      <c r="BI1607" s="16"/>
    </row>
    <row r="1608" spans="1:61" ht="17.100000000000001" customHeight="1">
      <c r="A1608" s="16" t="s">
        <v>417</v>
      </c>
      <c r="B1608" s="16" t="s">
        <v>5467</v>
      </c>
      <c r="C1608" s="16" t="s">
        <v>5468</v>
      </c>
      <c r="D1608" s="16" t="s">
        <v>5469</v>
      </c>
      <c r="E1608" s="18">
        <v>44701</v>
      </c>
      <c r="F1608" s="16" t="s">
        <v>5470</v>
      </c>
      <c r="G1608" s="16" t="s">
        <v>140</v>
      </c>
      <c r="H1608" s="37" t="s">
        <v>194</v>
      </c>
      <c r="I1608" s="16" t="s">
        <v>138</v>
      </c>
      <c r="J1608" s="16" t="s">
        <v>179</v>
      </c>
      <c r="K1608" s="16" t="s">
        <v>304</v>
      </c>
      <c r="L1608" s="16" t="s">
        <v>195</v>
      </c>
      <c r="M1608" s="19">
        <v>57000000</v>
      </c>
      <c r="N1608" s="19">
        <v>44690810.158142745</v>
      </c>
      <c r="O1608" s="20" t="s">
        <v>5471</v>
      </c>
      <c r="P1608" s="21">
        <v>2000200005508</v>
      </c>
      <c r="Q1608" s="20" t="s">
        <v>87</v>
      </c>
      <c r="R1608" s="16" t="str">
        <f t="shared" si="426"/>
        <v>ADB Public</v>
      </c>
      <c r="S1608" s="16" t="str">
        <f t="shared" si="425"/>
        <v>D</v>
      </c>
      <c r="T1608" s="16" t="str">
        <f t="shared" si="424"/>
        <v>ADB Countries</v>
      </c>
      <c r="U1608" s="16" t="str">
        <f t="shared" si="427"/>
        <v>Non-Transition States</v>
      </c>
      <c r="V1608" s="22" t="str">
        <f>IF(ISNUMBER(MATCH(A1608, {"Gabon","Sudan","Niger","Mali","Burkina Faso","Guinea"}, 0)), "De Facto Countries", "Non-De Facto Countries")</f>
        <v>Non-De Facto Countries</v>
      </c>
      <c r="W1608" s="16" t="str">
        <f t="shared" si="438"/>
        <v>North</v>
      </c>
      <c r="X1608" s="16" t="str">
        <f t="shared" si="439"/>
        <v>Transport</v>
      </c>
      <c r="Y1608" s="23"/>
      <c r="AB1608" s="23">
        <f>Table2[[#This Row],[Approved Amount_UA Equivalent]]</f>
        <v>44690810.158142745</v>
      </c>
      <c r="AD1608" s="23">
        <f>SUM(Table2[[#This Row],[Feed Africa ]:[Improve Quality Of Life ]])</f>
        <v>44690810.158142745</v>
      </c>
      <c r="AE1608" s="16" t="b">
        <f>Table2[[#This Row],[Total HI5]]=Table2[[#This Row],[Approved Amount_UA Equivalent]]</f>
        <v>1</v>
      </c>
      <c r="AF1608" s="24">
        <v>10</v>
      </c>
      <c r="AG1608" s="20" t="str">
        <f t="shared" si="428"/>
        <v>Investment Project</v>
      </c>
      <c r="AH1608" s="24" t="str">
        <f>VLOOKUP(Table2[[#This Row],[SAP Code]],[25]DATA!$A:$G,7,FALSE)</f>
        <v xml:space="preserve">investment </v>
      </c>
      <c r="AI1608" s="20" t="str">
        <f t="shared" si="429"/>
        <v>Infrastructure</v>
      </c>
      <c r="AJ1608" s="25" t="s">
        <v>89</v>
      </c>
      <c r="AK1608" s="25" t="s">
        <v>140</v>
      </c>
      <c r="AL1608" s="23" t="str" cm="1">
        <f t="array" ref="AL1608">_xlfn.SWITCH(AK1608,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08" s="26">
        <v>1</v>
      </c>
      <c r="AN1608" s="25" t="str">
        <f t="shared" si="437"/>
        <v>Sovereign</v>
      </c>
      <c r="AO1608" s="27">
        <v>1</v>
      </c>
      <c r="AP1608" s="23">
        <f>Table2[[#This Row],[Approved Amount_UA Equivalent]]/1000000</f>
        <v>44.690810158142746</v>
      </c>
      <c r="AQ1608" s="19">
        <f t="shared" si="430"/>
        <v>59.476317790862694</v>
      </c>
      <c r="AR1608" s="23" t="str">
        <f t="shared" si="431"/>
        <v>41-50</v>
      </c>
      <c r="AS1608" s="23" t="str">
        <f t="shared" si="432"/>
        <v>41-60</v>
      </c>
      <c r="AT1608" s="23" t="str">
        <f t="shared" si="433"/>
        <v>41-80</v>
      </c>
      <c r="AU1608" s="23" t="str">
        <f t="shared" si="434"/>
        <v>&lt;1-50 Mn</v>
      </c>
      <c r="AV1608" s="23">
        <f>Table2[[#This Row],[Amount]]</f>
        <v>57000000</v>
      </c>
      <c r="AW1608" s="23" t="str">
        <f t="shared" si="435"/>
        <v>May 2022</v>
      </c>
      <c r="AX1608" s="28">
        <f>IFERROR(VLOOKUP(Table2[[#This Row],[SAP Code]],[26]_16!A:B,2,FALSE),0)</f>
        <v>0</v>
      </c>
      <c r="AY1608" s="28">
        <f>IFERROR(VLOOKUP(Table2[[#This Row],[SAP Code]],[26]_16!D:E,2,FALSE)/ 1000000, 0)</f>
        <v>0</v>
      </c>
      <c r="AZ1608" s="28">
        <f>IFERROR(VLOOKUP(Table2[[#This Row],[SAP Code]],[26]_16!G:H,2,FALSE)/ 1000000, 0)</f>
        <v>0</v>
      </c>
      <c r="BA1608" s="28">
        <f>IFERROR(VLOOKUP(Table2[[#This Row],[SAP Code]],[26]_16!J:K,2,FALSE)/ 1000000, 0)</f>
        <v>0</v>
      </c>
      <c r="BB1608" s="28">
        <f>IFERROR(VLOOKUP(Table2[[#This Row],[SAP Code]],[26]_16!M:N,2,FALSE)/ 1000000, 0)</f>
        <v>0</v>
      </c>
      <c r="BC1608" s="28">
        <f>IFERROR(VLOOKUP(Table2[[#This Row],[SAP Code]],[26]_16!P:Q,2,FALSE),0)</f>
        <v>0</v>
      </c>
      <c r="BD1608" s="28">
        <f>IFERROR(VLOOKUP(Table2[[#This Row],[SAP Code]],[26]_16!S:T,2,FALSE),0)</f>
        <v>0</v>
      </c>
      <c r="BE1608" s="28">
        <f>IFERROR(VLOOKUP(Table2[[#This Row],[SAP Code]],[26]_16!V:W,2,FALSE)/ 1000000, 0)</f>
        <v>0.11326514</v>
      </c>
      <c r="BF1608" s="28">
        <f>IFERROR(VLOOKUP(Table2[[#This Row],[SAP Code]],[26]_16!Y:Z,2,FALSE)/ 1000000, 0)</f>
        <v>8.0768348299999992</v>
      </c>
      <c r="BG1608" s="28" t="str">
        <f>IFERROR(VLOOKUP(Table2[[#This Row],[SAP Code]],[26]port!$A:$AD,30,FALSE),"unknown")</f>
        <v>OnGo</v>
      </c>
      <c r="BH1608" s="29" t="str">
        <f t="shared" si="436"/>
        <v>Ongoing</v>
      </c>
      <c r="BI1608" s="16"/>
    </row>
    <row r="1609" spans="1:61" ht="17.100000000000001" customHeight="1">
      <c r="A1609" s="16" t="s">
        <v>417</v>
      </c>
      <c r="B1609" s="16" t="s">
        <v>5472</v>
      </c>
      <c r="C1609" s="16" t="s">
        <v>5473</v>
      </c>
      <c r="D1609" s="16" t="s">
        <v>5474</v>
      </c>
      <c r="E1609" s="18">
        <v>44705</v>
      </c>
      <c r="F1609" s="16" t="s">
        <v>3038</v>
      </c>
      <c r="G1609" s="16" t="s">
        <v>140</v>
      </c>
      <c r="H1609" s="37" t="s">
        <v>194</v>
      </c>
      <c r="I1609" s="16" t="s">
        <v>138</v>
      </c>
      <c r="J1609" s="16" t="s">
        <v>179</v>
      </c>
      <c r="K1609" s="16" t="s">
        <v>304</v>
      </c>
      <c r="L1609" s="16" t="s">
        <v>195</v>
      </c>
      <c r="M1609" s="19">
        <v>34200000</v>
      </c>
      <c r="N1609" s="19">
        <v>26814486.094885644</v>
      </c>
      <c r="O1609" s="20" t="s">
        <v>5475</v>
      </c>
      <c r="P1609" s="21">
        <v>2000200005509</v>
      </c>
      <c r="Q1609" s="20" t="s">
        <v>72</v>
      </c>
      <c r="R1609" s="16" t="str">
        <f t="shared" si="426"/>
        <v>ADB Public</v>
      </c>
      <c r="S1609" s="16" t="str">
        <f t="shared" si="425"/>
        <v>D</v>
      </c>
      <c r="T1609" s="16" t="str">
        <f t="shared" si="424"/>
        <v>ADB Countries</v>
      </c>
      <c r="U1609" s="16" t="str">
        <f t="shared" si="427"/>
        <v>Non-Transition States</v>
      </c>
      <c r="V1609" s="22" t="str">
        <f>IF(ISNUMBER(MATCH(A1609, {"Gabon","Sudan","Niger","Mali","Burkina Faso","Guinea"}, 0)), "De Facto Countries", "Non-De Facto Countries")</f>
        <v>Non-De Facto Countries</v>
      </c>
      <c r="W1609" s="16" t="str">
        <f t="shared" si="438"/>
        <v>North</v>
      </c>
      <c r="X1609" s="16" t="str">
        <f t="shared" si="439"/>
        <v>Transport</v>
      </c>
      <c r="Y1609" s="23"/>
      <c r="AB1609" s="23">
        <f>Table2[[#This Row],[Approved Amount_UA Equivalent]]</f>
        <v>26814486.094885644</v>
      </c>
      <c r="AD1609" s="23">
        <f>SUM(Table2[[#This Row],[Feed Africa ]:[Improve Quality Of Life ]])</f>
        <v>26814486.094885644</v>
      </c>
      <c r="AE1609" s="16" t="b">
        <f>Table2[[#This Row],[Total HI5]]=Table2[[#This Row],[Approved Amount_UA Equivalent]]</f>
        <v>1</v>
      </c>
      <c r="AF1609" s="24">
        <v>10</v>
      </c>
      <c r="AG1609" s="20" t="str">
        <f t="shared" si="428"/>
        <v>Investment Project</v>
      </c>
      <c r="AH1609" s="24" t="str">
        <f>VLOOKUP(Table2[[#This Row],[SAP Code]],[25]DATA!$A:$G,7,FALSE)</f>
        <v xml:space="preserve">investment </v>
      </c>
      <c r="AI1609" s="20" t="str">
        <f t="shared" si="429"/>
        <v>Infrastructure</v>
      </c>
      <c r="AJ1609" s="25" t="s">
        <v>89</v>
      </c>
      <c r="AK1609" s="25" t="s">
        <v>140</v>
      </c>
      <c r="AL1609" s="23" t="str" cm="1">
        <f t="array" ref="AL1609">_xlfn.SWITCH(AK1609,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09" s="26">
        <v>1</v>
      </c>
      <c r="AN1609" s="25" t="str">
        <f t="shared" si="437"/>
        <v>Sovereign</v>
      </c>
      <c r="AO1609" s="27">
        <v>1</v>
      </c>
      <c r="AP1609" s="23">
        <f>Table2[[#This Row],[Approved Amount_UA Equivalent]]/1000000</f>
        <v>26.814486094885645</v>
      </c>
      <c r="AQ1609" s="19">
        <f t="shared" si="430"/>
        <v>35.685790674517612</v>
      </c>
      <c r="AR1609" s="23" t="str">
        <f t="shared" si="431"/>
        <v>21-30</v>
      </c>
      <c r="AS1609" s="23" t="str">
        <f t="shared" si="432"/>
        <v>21-40</v>
      </c>
      <c r="AT1609" s="23" t="str">
        <f t="shared" si="433"/>
        <v>1-40</v>
      </c>
      <c r="AU1609" s="23" t="str">
        <f t="shared" si="434"/>
        <v>&lt;1-50 Mn</v>
      </c>
      <c r="AV1609" s="23">
        <f>Table2[[#This Row],[Amount]]</f>
        <v>34200000</v>
      </c>
      <c r="AW1609" s="23" t="str">
        <f t="shared" si="435"/>
        <v>May 2022</v>
      </c>
      <c r="AX1609" s="28">
        <f>IFERROR(VLOOKUP(Table2[[#This Row],[SAP Code]],[26]_16!A:B,2,FALSE),0)</f>
        <v>0</v>
      </c>
      <c r="AY1609" s="28">
        <f>IFERROR(VLOOKUP(Table2[[#This Row],[SAP Code]],[26]_16!D:E,2,FALSE)/ 1000000, 0)</f>
        <v>0</v>
      </c>
      <c r="AZ1609" s="28">
        <f>IFERROR(VLOOKUP(Table2[[#This Row],[SAP Code]],[26]_16!G:H,2,FALSE)/ 1000000, 0)</f>
        <v>0</v>
      </c>
      <c r="BA1609" s="28">
        <f>IFERROR(VLOOKUP(Table2[[#This Row],[SAP Code]],[26]_16!J:K,2,FALSE)/ 1000000, 0)</f>
        <v>0</v>
      </c>
      <c r="BB1609" s="28">
        <f>IFERROR(VLOOKUP(Table2[[#This Row],[SAP Code]],[26]_16!M:N,2,FALSE)/ 1000000, 0)</f>
        <v>0</v>
      </c>
      <c r="BC1609" s="28">
        <f>IFERROR(VLOOKUP(Table2[[#This Row],[SAP Code]],[26]_16!P:Q,2,FALSE),0)</f>
        <v>0</v>
      </c>
      <c r="BD1609" s="28">
        <f>IFERROR(VLOOKUP(Table2[[#This Row],[SAP Code]],[26]_16!S:T,2,FALSE),0)</f>
        <v>0</v>
      </c>
      <c r="BE1609" s="28">
        <f>IFERROR(VLOOKUP(Table2[[#This Row],[SAP Code]],[26]_16!V:W,2,FALSE)/ 1000000, 0)</f>
        <v>0</v>
      </c>
      <c r="BF1609" s="28">
        <f>IFERROR(VLOOKUP(Table2[[#This Row],[SAP Code]],[26]_16!Y:Z,2,FALSE)/ 1000000, 0)</f>
        <v>2.44134194</v>
      </c>
      <c r="BG1609" s="28" t="str">
        <f>IFERROR(VLOOKUP(Table2[[#This Row],[SAP Code]],[26]port!$A:$AD,30,FALSE),"unknown")</f>
        <v>OnGo</v>
      </c>
      <c r="BH1609" s="29" t="str">
        <f t="shared" si="436"/>
        <v>Ongoing</v>
      </c>
      <c r="BI1609" s="16"/>
    </row>
    <row r="1610" spans="1:61" ht="17.100000000000001" customHeight="1">
      <c r="A1610" s="16" t="s">
        <v>337</v>
      </c>
      <c r="B1610" s="16" t="s">
        <v>5476</v>
      </c>
      <c r="C1610" s="16" t="s">
        <v>5477</v>
      </c>
      <c r="D1610" s="16" t="s">
        <v>5478</v>
      </c>
      <c r="E1610" s="18">
        <v>44707</v>
      </c>
      <c r="F1610" s="16" t="s">
        <v>450</v>
      </c>
      <c r="G1610" s="16" t="s">
        <v>2220</v>
      </c>
      <c r="H1610" s="16" t="s">
        <v>101</v>
      </c>
      <c r="I1610" s="16" t="s">
        <v>155</v>
      </c>
      <c r="J1610" s="16" t="s">
        <v>83</v>
      </c>
      <c r="K1610" s="16" t="s">
        <v>84</v>
      </c>
      <c r="L1610" s="16" t="s">
        <v>85</v>
      </c>
      <c r="M1610" s="19">
        <v>5720000</v>
      </c>
      <c r="N1610" s="19">
        <v>5720000</v>
      </c>
      <c r="O1610" s="20" t="s">
        <v>5479</v>
      </c>
      <c r="P1610" s="21">
        <v>2100150042993</v>
      </c>
      <c r="Q1610" s="20" t="s">
        <v>72</v>
      </c>
      <c r="R1610" s="16" t="str">
        <f t="shared" si="426"/>
        <v>ADF Including TSF</v>
      </c>
      <c r="S1610" s="16" t="str">
        <f t="shared" si="425"/>
        <v>A</v>
      </c>
      <c r="T1610" s="16" t="str">
        <f t="shared" si="424"/>
        <v>ADF Countries</v>
      </c>
      <c r="U1610" s="16" t="str">
        <f t="shared" si="427"/>
        <v>Transition States</v>
      </c>
      <c r="V1610" s="22" t="str">
        <f>IF(ISNUMBER(MATCH(A1610, {"Gabon","Sudan","Niger","Mali","Burkina Faso","Guinea"}, 0)), "De Facto Countries", "Non-De Facto Countries")</f>
        <v>Non-De Facto Countries</v>
      </c>
      <c r="W1610" s="16" t="str">
        <f t="shared" si="438"/>
        <v>South</v>
      </c>
      <c r="X1610" s="16" t="str">
        <f t="shared" si="439"/>
        <v>Agriculture</v>
      </c>
      <c r="Y1610" s="23">
        <f>Table2[[#This Row],[Approved Amount_UA Equivalent]]</f>
        <v>5720000</v>
      </c>
      <c r="AD1610" s="23">
        <f>SUM(Table2[[#This Row],[Feed Africa ]:[Improve Quality Of Life ]])</f>
        <v>5720000</v>
      </c>
      <c r="AE1610" s="16" t="b">
        <f>Table2[[#This Row],[Total HI5]]=Table2[[#This Row],[Approved Amount_UA Equivalent]]</f>
        <v>1</v>
      </c>
      <c r="AF1610" s="24">
        <v>10</v>
      </c>
      <c r="AG1610" s="20" t="str">
        <f t="shared" si="428"/>
        <v>Investment Project</v>
      </c>
      <c r="AH1610" s="24" t="str">
        <f>VLOOKUP(Table2[[#This Row],[SAP Code]],[25]DATA!$A:$G,7,FALSE)</f>
        <v xml:space="preserve">investment </v>
      </c>
      <c r="AI1610" s="20" t="str">
        <f t="shared" si="429"/>
        <v>Infrastructure</v>
      </c>
      <c r="AJ1610" s="25" t="s">
        <v>157</v>
      </c>
      <c r="AK1610" s="25" t="s">
        <v>2220</v>
      </c>
      <c r="AL1610" s="23" t="str" cm="1">
        <f t="array" ref="AL1610">_xlfn.SWITCH(AK1610,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10" s="26">
        <v>1</v>
      </c>
      <c r="AN1610" s="25" t="str">
        <f t="shared" si="437"/>
        <v>Sovereign</v>
      </c>
      <c r="AO1610" s="27">
        <v>0.5</v>
      </c>
      <c r="AP1610" s="23">
        <f>Table2[[#This Row],[Approved Amount_UA Equivalent]]/1000000</f>
        <v>5.72</v>
      </c>
      <c r="AQ1610" s="19">
        <f t="shared" si="430"/>
        <v>7.6124048000000002</v>
      </c>
      <c r="AR1610" s="23" t="str">
        <f t="shared" si="431"/>
        <v>1-10</v>
      </c>
      <c r="AS1610" s="23" t="str">
        <f t="shared" si="432"/>
        <v>1-20</v>
      </c>
      <c r="AT1610" s="23" t="str">
        <f t="shared" si="433"/>
        <v>1-40</v>
      </c>
      <c r="AU1610" s="23" t="str">
        <f t="shared" si="434"/>
        <v>&lt;1-50 Mn</v>
      </c>
      <c r="AV1610" s="23">
        <f>Table2[[#This Row],[Amount]]</f>
        <v>5720000</v>
      </c>
      <c r="AW1610" s="23" t="str">
        <f t="shared" si="435"/>
        <v>May 2022</v>
      </c>
      <c r="AX1610" s="28">
        <f>IFERROR(VLOOKUP(Table2[[#This Row],[SAP Code]],[26]_16!A:B,2,FALSE),0)</f>
        <v>0</v>
      </c>
      <c r="AY1610" s="28">
        <f>IFERROR(VLOOKUP(Table2[[#This Row],[SAP Code]],[26]_16!D:E,2,FALSE)/ 1000000, 0)</f>
        <v>0</v>
      </c>
      <c r="AZ1610" s="28">
        <f>IFERROR(VLOOKUP(Table2[[#This Row],[SAP Code]],[26]_16!G:H,2,FALSE)/ 1000000, 0)</f>
        <v>0</v>
      </c>
      <c r="BA1610" s="28">
        <f>IFERROR(VLOOKUP(Table2[[#This Row],[SAP Code]],[26]_16!J:K,2,FALSE)/ 1000000, 0)</f>
        <v>0</v>
      </c>
      <c r="BB1610" s="28">
        <f>IFERROR(VLOOKUP(Table2[[#This Row],[SAP Code]],[26]_16!M:N,2,FALSE)/ 1000000, 0)</f>
        <v>0</v>
      </c>
      <c r="BC1610" s="28">
        <f>IFERROR(VLOOKUP(Table2[[#This Row],[SAP Code]],[26]_16!P:Q,2,FALSE),0)</f>
        <v>0</v>
      </c>
      <c r="BD1610" s="28">
        <f>IFERROR(VLOOKUP(Table2[[#This Row],[SAP Code]],[26]_16!S:T,2,FALSE),0)</f>
        <v>0</v>
      </c>
      <c r="BE1610" s="28">
        <f>IFERROR(VLOOKUP(Table2[[#This Row],[SAP Code]],[26]_16!V:W,2,FALSE)/ 1000000, 0)</f>
        <v>0</v>
      </c>
      <c r="BF1610" s="28">
        <f>IFERROR(VLOOKUP(Table2[[#This Row],[SAP Code]],[26]_16!Y:Z,2,FALSE)/ 1000000, 0)</f>
        <v>1.05132621</v>
      </c>
      <c r="BG1610" s="28" t="str">
        <f>IFERROR(VLOOKUP(Table2[[#This Row],[SAP Code]],[26]port!$A:$AD,30,FALSE),"unknown")</f>
        <v>APVD</v>
      </c>
      <c r="BH1610" s="29" t="str">
        <f t="shared" si="436"/>
        <v>Ongoing</v>
      </c>
      <c r="BI1610" s="16"/>
    </row>
    <row r="1611" spans="1:61" ht="17.100000000000001" customHeight="1">
      <c r="A1611" s="16" t="s">
        <v>337</v>
      </c>
      <c r="B1611" s="16" t="s">
        <v>5476</v>
      </c>
      <c r="C1611" s="16" t="s">
        <v>5480</v>
      </c>
      <c r="D1611" s="16" t="s">
        <v>5478</v>
      </c>
      <c r="E1611" s="18">
        <v>44707</v>
      </c>
      <c r="F1611" s="16" t="s">
        <v>450</v>
      </c>
      <c r="G1611" s="16" t="s">
        <v>2220</v>
      </c>
      <c r="H1611" s="16" t="s">
        <v>101</v>
      </c>
      <c r="I1611" s="16" t="s">
        <v>155</v>
      </c>
      <c r="J1611" s="16" t="s">
        <v>83</v>
      </c>
      <c r="K1611" s="16" t="s">
        <v>69</v>
      </c>
      <c r="L1611" s="16" t="s">
        <v>85</v>
      </c>
      <c r="M1611" s="19">
        <v>6810000</v>
      </c>
      <c r="N1611" s="19">
        <v>6810000</v>
      </c>
      <c r="O1611" s="20" t="s">
        <v>5479</v>
      </c>
      <c r="P1611" s="21">
        <v>2100155041618</v>
      </c>
      <c r="Q1611" s="20" t="s">
        <v>72</v>
      </c>
      <c r="R1611" s="16" t="str">
        <f t="shared" si="426"/>
        <v>ADF Including TSF</v>
      </c>
      <c r="S1611" s="16" t="str">
        <f t="shared" si="425"/>
        <v>A</v>
      </c>
      <c r="T1611" s="16" t="str">
        <f t="shared" si="424"/>
        <v>ADF Countries</v>
      </c>
      <c r="U1611" s="16" t="str">
        <f t="shared" si="427"/>
        <v>Transition States</v>
      </c>
      <c r="V1611" s="22" t="str">
        <f>IF(ISNUMBER(MATCH(A1611, {"Gabon","Sudan","Niger","Mali","Burkina Faso","Guinea"}, 0)), "De Facto Countries", "Non-De Facto Countries")</f>
        <v>Non-De Facto Countries</v>
      </c>
      <c r="W1611" s="16" t="str">
        <f t="shared" si="438"/>
        <v>South</v>
      </c>
      <c r="X1611" s="16" t="str">
        <f t="shared" si="439"/>
        <v>Agriculture</v>
      </c>
      <c r="Y1611" s="23">
        <f>Table2[[#This Row],[Approved Amount_UA Equivalent]]</f>
        <v>6810000</v>
      </c>
      <c r="AD1611" s="23">
        <f>SUM(Table2[[#This Row],[Feed Africa ]:[Improve Quality Of Life ]])</f>
        <v>6810000</v>
      </c>
      <c r="AE1611" s="16" t="b">
        <f>Table2[[#This Row],[Total HI5]]=Table2[[#This Row],[Approved Amount_UA Equivalent]]</f>
        <v>1</v>
      </c>
      <c r="AF1611" s="24">
        <v>10</v>
      </c>
      <c r="AG1611" s="20" t="str">
        <f t="shared" si="428"/>
        <v>Investment Project</v>
      </c>
      <c r="AH1611" s="24" t="str">
        <f>VLOOKUP(Table2[[#This Row],[SAP Code]],[25]DATA!$A:$G,7,FALSE)</f>
        <v xml:space="preserve">investment </v>
      </c>
      <c r="AI1611" s="20" t="str">
        <f t="shared" si="429"/>
        <v>Infrastructure</v>
      </c>
      <c r="AJ1611" s="25" t="s">
        <v>157</v>
      </c>
      <c r="AK1611" s="25" t="s">
        <v>2220</v>
      </c>
      <c r="AL1611" s="23" t="str" cm="1">
        <f t="array" ref="AL1611">_xlfn.SWITCH(AK1611,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11" s="26">
        <v>1</v>
      </c>
      <c r="AN1611" s="25" t="str">
        <f t="shared" si="437"/>
        <v>Sovereign</v>
      </c>
      <c r="AO1611" s="27">
        <v>0.5</v>
      </c>
      <c r="AP1611" s="23">
        <f>Table2[[#This Row],[Approved Amount_UA Equivalent]]/1000000</f>
        <v>6.81</v>
      </c>
      <c r="AQ1611" s="19">
        <f t="shared" si="430"/>
        <v>9.063020400000001</v>
      </c>
      <c r="AR1611" s="23" t="str">
        <f t="shared" si="431"/>
        <v>1-10</v>
      </c>
      <c r="AS1611" s="23" t="str">
        <f t="shared" si="432"/>
        <v>1-20</v>
      </c>
      <c r="AT1611" s="23" t="str">
        <f t="shared" si="433"/>
        <v>1-40</v>
      </c>
      <c r="AU1611" s="23" t="str">
        <f t="shared" si="434"/>
        <v>&lt;1-50 Mn</v>
      </c>
      <c r="AV1611" s="23">
        <f>Table2[[#This Row],[Amount]]</f>
        <v>6810000</v>
      </c>
      <c r="AW1611" s="23" t="str">
        <f t="shared" si="435"/>
        <v>May 2022</v>
      </c>
      <c r="AX1611" s="28">
        <f>IFERROR(VLOOKUP(Table2[[#This Row],[SAP Code]],[26]_16!A:B,2,FALSE),0)</f>
        <v>0</v>
      </c>
      <c r="AY1611" s="28">
        <f>IFERROR(VLOOKUP(Table2[[#This Row],[SAP Code]],[26]_16!D:E,2,FALSE)/ 1000000, 0)</f>
        <v>0</v>
      </c>
      <c r="AZ1611" s="28">
        <f>IFERROR(VLOOKUP(Table2[[#This Row],[SAP Code]],[26]_16!G:H,2,FALSE)/ 1000000, 0)</f>
        <v>0</v>
      </c>
      <c r="BA1611" s="28">
        <f>IFERROR(VLOOKUP(Table2[[#This Row],[SAP Code]],[26]_16!J:K,2,FALSE)/ 1000000, 0)</f>
        <v>0</v>
      </c>
      <c r="BB1611" s="28">
        <f>IFERROR(VLOOKUP(Table2[[#This Row],[SAP Code]],[26]_16!M:N,2,FALSE)/ 1000000, 0)</f>
        <v>0</v>
      </c>
      <c r="BC1611" s="28">
        <f>IFERROR(VLOOKUP(Table2[[#This Row],[SAP Code]],[26]_16!P:Q,2,FALSE),0)</f>
        <v>0</v>
      </c>
      <c r="BD1611" s="28">
        <f>IFERROR(VLOOKUP(Table2[[#This Row],[SAP Code]],[26]_16!S:T,2,FALSE),0)</f>
        <v>0</v>
      </c>
      <c r="BE1611" s="28">
        <f>IFERROR(VLOOKUP(Table2[[#This Row],[SAP Code]],[26]_16!V:W,2,FALSE)/ 1000000, 0)</f>
        <v>0</v>
      </c>
      <c r="BF1611" s="28">
        <f>IFERROR(VLOOKUP(Table2[[#This Row],[SAP Code]],[26]_16!Y:Z,2,FALSE)/ 1000000, 0)</f>
        <v>1.05132621</v>
      </c>
      <c r="BG1611" s="28" t="str">
        <f>IFERROR(VLOOKUP(Table2[[#This Row],[SAP Code]],[26]port!$A:$AD,30,FALSE),"unknown")</f>
        <v>APVD</v>
      </c>
      <c r="BH1611" s="29" t="str">
        <f t="shared" si="436"/>
        <v>Ongoing</v>
      </c>
      <c r="BI1611" s="16"/>
    </row>
    <row r="1612" spans="1:61" ht="17.100000000000001" customHeight="1">
      <c r="A1612" s="16" t="s">
        <v>228</v>
      </c>
      <c r="B1612" s="16" t="s">
        <v>4949</v>
      </c>
      <c r="C1612" s="16" t="s">
        <v>5481</v>
      </c>
      <c r="D1612" s="16" t="s">
        <v>5482</v>
      </c>
      <c r="E1612" s="18">
        <v>44714</v>
      </c>
      <c r="F1612" s="16" t="s">
        <v>232</v>
      </c>
      <c r="G1612" s="16" t="s">
        <v>2220</v>
      </c>
      <c r="H1612" s="16" t="s">
        <v>101</v>
      </c>
      <c r="I1612" s="16" t="s">
        <v>155</v>
      </c>
      <c r="J1612" s="16" t="s">
        <v>83</v>
      </c>
      <c r="K1612" s="16" t="s">
        <v>69</v>
      </c>
      <c r="L1612" s="16" t="s">
        <v>85</v>
      </c>
      <c r="M1612" s="19">
        <v>3500000</v>
      </c>
      <c r="N1612" s="19">
        <v>3500000</v>
      </c>
      <c r="O1612" s="20" t="s">
        <v>5483</v>
      </c>
      <c r="P1612" s="21">
        <v>2100155041622</v>
      </c>
      <c r="Q1612" s="20" t="s">
        <v>72</v>
      </c>
      <c r="R1612" s="16" t="str">
        <f t="shared" si="426"/>
        <v>ADF Including TSF</v>
      </c>
      <c r="S1612" s="16" t="str">
        <f t="shared" si="425"/>
        <v>A</v>
      </c>
      <c r="T1612" s="16" t="str">
        <f t="shared" ref="T1612:T1675" si="440">IF(A1612="Algeria","ADB Countries",IF(A1612="Angola","ADB Countries",IF(A1612="Benin","ADF Countries",IF(A1612="Botswana","ADB Countries",IF(A1612="Burkina Faso","ADF Countries",IF(A1612="Burundi","ADF Countries",IF(A1612="Cameroon","Blend Countries",IF(A1612="Cape Verde","ADB Countries",IF(A1612="Central African Republic","ADF Countries",IF(A1612="Centrafrique","ADF Countries",IF(A1612="Chad","ADF Countries",IF(A1612="Comoros","ADF Countries",IF(A1612="Congo CG","ADB Countries",IF(A1612="Congo","ADB Countries",IF(A1612="Côte D'Ivoire","Blend Countries",IF(A1612="Dem Rep Congo","ADF Countries",IF(A1612="DEMOCRATIC REPUBLIC OF THE CONGO","ADF Countries",IF(A1612="Djibouti","ADF Countries",IF(A1612="Egypt","ADB Countries",IF(A1612="Eq Guinea","ADB Countries",IF(A1612="Equatorial Guinea","ADB Countries",IF(A1612="Eritrea","ADF Countries",IF(A1612="Swaziland","ADB Countries",IF(A1612="Eswatini","ADB Countries",IF(A1612="Ethiopia","ADF Countries",IF(A1612="Gabon","ADB Countries",IF(A1612="Gambia","ADF Countries",IF(A1612="Ghana","ADF Countries",IF(A1612="Guinea","ADF Countries",IF(A1612="Guinea-Bissau","ADF Countries",IF(A1612="Kenya","Blend Countries",IF(A1612="Lesotho","ADF Countries",IF(A1612="Liberia","ADF Countries",IF(A1612="Libya","ADB Countries",IF(A1612="Madagascar","ADF Countries",IF(A1612="Malawi","ADF Countries",IF(A1612="Mali","ADF Countries",IF(A1612="Mauritania","ADF Countries",IF(A1612="Mauritius","ADB Countries",IF(A1612="Morocco","ADB Countries",IF(A1612="Mozambique","ADF Countries",IF(OR(A1612="Multi",A1612="Multinational",A1612="Multi-Countries"),"Multinational",IF(A1612="Namibia","ADB Countries",IF(A1612="Niger","ADF Countries",IF(A1612="Nigeria","ADB Countries",IF(A1612="Rwanda","ADF Countries",IF(A1612="Sao Tome &amp; Principe","ADF Countries",IF(A1612="Sao Tome","ADF Countries",IF(A1612="Senegal","Blend Countries",IF(A1612="Seychelles","ADB Countries",IF(A1612="Sierra Leone","ADF Countries",IF(A1612="Somalia","ADF Countries",IF(A1612="South Africa","ADB Countries",IF(A1612="South Sudan","ADF Countries",IF(A1612="Sudan","ADF Countries",IF(A1612="Tanzania","Blend Countries",IF(A1612="Togo","ADF Countries",IF(A1612="Tunisia","ADB Countries",IF(A1612="Uganda","ADF Countries",IF(A1612="Zambia","Blend Countries",IF(A1612="Zimbabwe","ADF Countries","")))))))))))))))))))))))))))))))))))))))))))))))))))))))))))))</f>
        <v>ADB Countries</v>
      </c>
      <c r="U1612" s="16" t="str">
        <f t="shared" si="427"/>
        <v>Non-Transition States</v>
      </c>
      <c r="V1612" s="22" t="str">
        <f>IF(ISNUMBER(MATCH(A1612, {"Gabon","Sudan","Niger","Mali","Burkina Faso","Guinea"}, 0)), "De Facto Countries", "Non-De Facto Countries")</f>
        <v>Non-De Facto Countries</v>
      </c>
      <c r="W1612" s="16" t="str">
        <f t="shared" si="438"/>
        <v>South</v>
      </c>
      <c r="X1612" s="16" t="str">
        <f t="shared" si="439"/>
        <v>Agriculture</v>
      </c>
      <c r="Y1612" s="23">
        <f>Table2[[#This Row],[Approved Amount_UA Equivalent]]</f>
        <v>3500000</v>
      </c>
      <c r="AD1612" s="23">
        <f>SUM(Table2[[#This Row],[Feed Africa ]:[Improve Quality Of Life ]])</f>
        <v>3500000</v>
      </c>
      <c r="AE1612" s="16" t="b">
        <f>Table2[[#This Row],[Total HI5]]=Table2[[#This Row],[Approved Amount_UA Equivalent]]</f>
        <v>1</v>
      </c>
      <c r="AF1612" s="24">
        <v>41</v>
      </c>
      <c r="AG1612" s="20" t="str">
        <f t="shared" si="428"/>
        <v>ISP and Investment Project</v>
      </c>
      <c r="AH1612" s="24" t="str">
        <f>VLOOKUP(Table2[[#This Row],[SAP Code]],[25]DATA!$A:$G,7,FALSE)</f>
        <v xml:space="preserve">Investment Lending </v>
      </c>
      <c r="AI1612" s="20" t="str">
        <f t="shared" si="429"/>
        <v>Infrastructure</v>
      </c>
      <c r="AJ1612" s="25" t="s">
        <v>157</v>
      </c>
      <c r="AK1612" s="25" t="s">
        <v>2220</v>
      </c>
      <c r="AL1612" s="23" t="str" cm="1">
        <f t="array" ref="AL1612">_xlfn.SWITCH(AK1612,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12" s="26">
        <v>1</v>
      </c>
      <c r="AN1612" s="25" t="str">
        <f t="shared" si="437"/>
        <v>Sovereign</v>
      </c>
      <c r="AO1612" s="27">
        <v>0.5</v>
      </c>
      <c r="AP1612" s="23">
        <f>Table2[[#This Row],[Approved Amount_UA Equivalent]]/1000000</f>
        <v>3.5</v>
      </c>
      <c r="AQ1612" s="19">
        <f t="shared" si="430"/>
        <v>4.65794</v>
      </c>
      <c r="AR1612" s="23" t="str">
        <f t="shared" si="431"/>
        <v>1-10</v>
      </c>
      <c r="AS1612" s="23" t="str">
        <f t="shared" si="432"/>
        <v>1-20</v>
      </c>
      <c r="AT1612" s="23" t="str">
        <f t="shared" si="433"/>
        <v>1-40</v>
      </c>
      <c r="AU1612" s="23" t="str">
        <f t="shared" si="434"/>
        <v>&lt;1-50 Mn</v>
      </c>
      <c r="AV1612" s="23">
        <f>Table2[[#This Row],[Amount]]</f>
        <v>3500000</v>
      </c>
      <c r="AW1612" s="23" t="str">
        <f t="shared" si="435"/>
        <v>Jun 2022</v>
      </c>
      <c r="AX1612" s="28">
        <f>IFERROR(VLOOKUP(Table2[[#This Row],[SAP Code]],[26]_16!A:B,2,FALSE),0)</f>
        <v>0</v>
      </c>
      <c r="AY1612" s="28">
        <f>IFERROR(VLOOKUP(Table2[[#This Row],[SAP Code]],[26]_16!D:E,2,FALSE)/ 1000000, 0)</f>
        <v>0</v>
      </c>
      <c r="AZ1612" s="28">
        <f>IFERROR(VLOOKUP(Table2[[#This Row],[SAP Code]],[26]_16!G:H,2,FALSE)/ 1000000, 0)</f>
        <v>0</v>
      </c>
      <c r="BA1612" s="28">
        <f>IFERROR(VLOOKUP(Table2[[#This Row],[SAP Code]],[26]_16!J:K,2,FALSE)/ 1000000, 0)</f>
        <v>0</v>
      </c>
      <c r="BB1612" s="28">
        <f>IFERROR(VLOOKUP(Table2[[#This Row],[SAP Code]],[26]_16!M:N,2,FALSE)/ 1000000, 0)</f>
        <v>0</v>
      </c>
      <c r="BC1612" s="28">
        <f>IFERROR(VLOOKUP(Table2[[#This Row],[SAP Code]],[26]_16!P:Q,2,FALSE),0)</f>
        <v>0</v>
      </c>
      <c r="BD1612" s="28">
        <f>IFERROR(VLOOKUP(Table2[[#This Row],[SAP Code]],[26]_16!S:T,2,FALSE),0)</f>
        <v>0</v>
      </c>
      <c r="BE1612" s="28">
        <f>IFERROR(VLOOKUP(Table2[[#This Row],[SAP Code]],[26]_16!V:W,2,FALSE)/ 1000000, 0)</f>
        <v>1.9685586099999999</v>
      </c>
      <c r="BF1612" s="28">
        <f>IFERROR(VLOOKUP(Table2[[#This Row],[SAP Code]],[26]_16!Y:Z,2,FALSE)/ 1000000, 0)</f>
        <v>0</v>
      </c>
      <c r="BG1612" s="28" t="str">
        <f>IFERROR(VLOOKUP(Table2[[#This Row],[SAP Code]],[26]port!$A:$AD,30,FALSE),"unknown")</f>
        <v>OnGo</v>
      </c>
      <c r="BH1612" s="29" t="str">
        <f t="shared" si="436"/>
        <v>Ongoing</v>
      </c>
      <c r="BI1612" s="16"/>
    </row>
    <row r="1613" spans="1:61" ht="17.100000000000001" customHeight="1">
      <c r="A1613" s="16" t="s">
        <v>228</v>
      </c>
      <c r="B1613" s="16" t="s">
        <v>4949</v>
      </c>
      <c r="C1613" s="16" t="s">
        <v>5484</v>
      </c>
      <c r="D1613" s="16" t="s">
        <v>5482</v>
      </c>
      <c r="E1613" s="18">
        <v>44714</v>
      </c>
      <c r="F1613" s="16" t="s">
        <v>232</v>
      </c>
      <c r="G1613" s="16" t="s">
        <v>2220</v>
      </c>
      <c r="H1613" s="16" t="s">
        <v>101</v>
      </c>
      <c r="I1613" s="16" t="s">
        <v>155</v>
      </c>
      <c r="J1613" s="16" t="s">
        <v>4954</v>
      </c>
      <c r="K1613" s="16" t="s">
        <v>69</v>
      </c>
      <c r="L1613" s="16" t="s">
        <v>70</v>
      </c>
      <c r="M1613" s="19">
        <v>4350000</v>
      </c>
      <c r="N1613" s="19">
        <v>3222938.430762392</v>
      </c>
      <c r="O1613" s="20" t="s">
        <v>5483</v>
      </c>
      <c r="P1613" s="21" t="s">
        <v>243</v>
      </c>
      <c r="Q1613" s="20" t="s">
        <v>72</v>
      </c>
      <c r="R1613" s="16" t="str">
        <f t="shared" si="426"/>
        <v>OTHERS</v>
      </c>
      <c r="S1613" s="16" t="str">
        <f t="shared" si="425"/>
        <v>A</v>
      </c>
      <c r="T1613" s="16" t="str">
        <f t="shared" si="440"/>
        <v>ADB Countries</v>
      </c>
      <c r="U1613" s="16" t="str">
        <f t="shared" si="427"/>
        <v>Non-Transition States</v>
      </c>
      <c r="V1613" s="22" t="str">
        <f>IF(ISNUMBER(MATCH(A1613, {"Gabon","Sudan","Niger","Mali","Burkina Faso","Guinea"}, 0)), "De Facto Countries", "Non-De Facto Countries")</f>
        <v>Non-De Facto Countries</v>
      </c>
      <c r="W1613" s="16" t="str">
        <f t="shared" si="438"/>
        <v>South</v>
      </c>
      <c r="X1613" s="16" t="str">
        <f t="shared" si="439"/>
        <v>Agriculture</v>
      </c>
      <c r="Y1613" s="23">
        <f>Table2[[#This Row],[Approved Amount_UA Equivalent]]</f>
        <v>3222938.430762392</v>
      </c>
      <c r="AD1613" s="23">
        <f>SUM(Table2[[#This Row],[Feed Africa ]:[Improve Quality Of Life ]])</f>
        <v>3222938.430762392</v>
      </c>
      <c r="AE1613" s="16" t="b">
        <f>Table2[[#This Row],[Total HI5]]=Table2[[#This Row],[Approved Amount_UA Equivalent]]</f>
        <v>1</v>
      </c>
      <c r="AF1613" s="24">
        <v>41</v>
      </c>
      <c r="AG1613" s="20" t="str">
        <f t="shared" si="428"/>
        <v>ISP and Investment Project</v>
      </c>
      <c r="AH1613" s="24" t="str">
        <f>VLOOKUP(Table2[[#This Row],[SAP Code]],[25]DATA!$A:$G,7,FALSE)</f>
        <v xml:space="preserve">Investment Lending </v>
      </c>
      <c r="AI1613" s="20" t="str">
        <f t="shared" si="429"/>
        <v>Infrastructure</v>
      </c>
      <c r="AJ1613" s="25" t="s">
        <v>157</v>
      </c>
      <c r="AK1613" s="25" t="s">
        <v>2220</v>
      </c>
      <c r="AL1613" s="23" t="str" cm="1">
        <f t="array" ref="AL1613">_xlfn.SWITCH(AK1613,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13" s="26">
        <v>1</v>
      </c>
      <c r="AN1613" s="25" t="str">
        <f t="shared" si="437"/>
        <v>Sovereign</v>
      </c>
      <c r="AO1613" s="27">
        <v>0.5</v>
      </c>
      <c r="AP1613" s="23">
        <f>Table2[[#This Row],[Approved Amount_UA Equivalent]]/1000000</f>
        <v>3.2229384307623921</v>
      </c>
      <c r="AQ1613" s="19">
        <f t="shared" si="430"/>
        <v>4.289215381195822</v>
      </c>
      <c r="AR1613" s="23" t="str">
        <f t="shared" si="431"/>
        <v>1-10</v>
      </c>
      <c r="AS1613" s="23" t="str">
        <f t="shared" si="432"/>
        <v>1-20</v>
      </c>
      <c r="AT1613" s="23" t="str">
        <f t="shared" si="433"/>
        <v>1-40</v>
      </c>
      <c r="AU1613" s="23" t="str">
        <f t="shared" si="434"/>
        <v>&lt;1-50 Mn</v>
      </c>
      <c r="AV1613" s="23">
        <f>Table2[[#This Row],[Amount]]</f>
        <v>4350000</v>
      </c>
      <c r="AW1613" s="23" t="str">
        <f t="shared" si="435"/>
        <v>Jun 2022</v>
      </c>
      <c r="AX1613" s="28">
        <f>IFERROR(VLOOKUP(Table2[[#This Row],[SAP Code]],[26]_16!A:B,2,FALSE),0)</f>
        <v>0</v>
      </c>
      <c r="AY1613" s="28">
        <f>IFERROR(VLOOKUP(Table2[[#This Row],[SAP Code]],[26]_16!D:E,2,FALSE)/ 1000000, 0)</f>
        <v>0</v>
      </c>
      <c r="AZ1613" s="28">
        <f>IFERROR(VLOOKUP(Table2[[#This Row],[SAP Code]],[26]_16!G:H,2,FALSE)/ 1000000, 0)</f>
        <v>0</v>
      </c>
      <c r="BA1613" s="28">
        <f>IFERROR(VLOOKUP(Table2[[#This Row],[SAP Code]],[26]_16!J:K,2,FALSE)/ 1000000, 0)</f>
        <v>0</v>
      </c>
      <c r="BB1613" s="28">
        <f>IFERROR(VLOOKUP(Table2[[#This Row],[SAP Code]],[26]_16!M:N,2,FALSE)/ 1000000, 0)</f>
        <v>0</v>
      </c>
      <c r="BC1613" s="28">
        <f>IFERROR(VLOOKUP(Table2[[#This Row],[SAP Code]],[26]_16!P:Q,2,FALSE),0)</f>
        <v>0</v>
      </c>
      <c r="BD1613" s="28">
        <f>IFERROR(VLOOKUP(Table2[[#This Row],[SAP Code]],[26]_16!S:T,2,FALSE),0)</f>
        <v>0</v>
      </c>
      <c r="BE1613" s="28">
        <f>IFERROR(VLOOKUP(Table2[[#This Row],[SAP Code]],[26]_16!V:W,2,FALSE)/ 1000000, 0)</f>
        <v>1.9685586099999999</v>
      </c>
      <c r="BF1613" s="28">
        <f>IFERROR(VLOOKUP(Table2[[#This Row],[SAP Code]],[26]_16!Y:Z,2,FALSE)/ 1000000, 0)</f>
        <v>0</v>
      </c>
      <c r="BG1613" s="28" t="str">
        <f>IFERROR(VLOOKUP(Table2[[#This Row],[SAP Code]],[26]port!$A:$AD,30,FALSE),"unknown")</f>
        <v>OnGo</v>
      </c>
      <c r="BH1613" s="29" t="str">
        <f t="shared" si="436"/>
        <v>Ongoing</v>
      </c>
      <c r="BI1613" s="16"/>
    </row>
    <row r="1614" spans="1:61" ht="17.100000000000001" customHeight="1">
      <c r="A1614" s="16" t="s">
        <v>60</v>
      </c>
      <c r="B1614" s="16" t="s">
        <v>5485</v>
      </c>
      <c r="C1614" s="16" t="s">
        <v>5486</v>
      </c>
      <c r="D1614" s="16" t="s">
        <v>5487</v>
      </c>
      <c r="E1614" s="18">
        <v>44734</v>
      </c>
      <c r="F1614" s="16" t="s">
        <v>436</v>
      </c>
      <c r="G1614" s="16" t="s">
        <v>140</v>
      </c>
      <c r="H1614" s="16" t="s">
        <v>66</v>
      </c>
      <c r="I1614" s="16" t="s">
        <v>138</v>
      </c>
      <c r="J1614" s="16" t="s">
        <v>179</v>
      </c>
      <c r="K1614" s="16" t="s">
        <v>84</v>
      </c>
      <c r="L1614" s="16" t="s">
        <v>195</v>
      </c>
      <c r="M1614" s="19">
        <v>39629000</v>
      </c>
      <c r="N1614" s="19">
        <v>31454832.641463008</v>
      </c>
      <c r="O1614" s="20" t="s">
        <v>5488</v>
      </c>
      <c r="P1614" s="21">
        <v>2000200005502</v>
      </c>
      <c r="Q1614" s="20" t="s">
        <v>87</v>
      </c>
      <c r="R1614" s="16" t="str">
        <f t="shared" si="426"/>
        <v>ADB Public</v>
      </c>
      <c r="S1614" s="16" t="str">
        <f t="shared" si="425"/>
        <v>D</v>
      </c>
      <c r="T1614" s="16" t="str">
        <f t="shared" si="440"/>
        <v>Blend Countries</v>
      </c>
      <c r="U1614" s="16" t="str">
        <f t="shared" si="427"/>
        <v>Non-Transition States</v>
      </c>
      <c r="V1614" s="22" t="str">
        <f>IF(ISNUMBER(MATCH(A1614, {"Gabon","Sudan","Niger","Mali","Burkina Faso","Guinea"}, 0)), "De Facto Countries", "Non-De Facto Countries")</f>
        <v>Non-De Facto Countries</v>
      </c>
      <c r="W1614" s="16" t="str">
        <f t="shared" si="438"/>
        <v>Central</v>
      </c>
      <c r="X1614" s="16" t="str">
        <f t="shared" si="439"/>
        <v>Transport</v>
      </c>
      <c r="Y1614" s="23"/>
      <c r="AB1614" s="23">
        <f>Table2[[#This Row],[Approved Amount_UA Equivalent]]</f>
        <v>31454832.641463008</v>
      </c>
      <c r="AD1614" s="23">
        <f>SUM(Table2[[#This Row],[Feed Africa ]:[Improve Quality Of Life ]])</f>
        <v>31454832.641463008</v>
      </c>
      <c r="AE1614" s="16" t="b">
        <f>Table2[[#This Row],[Total HI5]]=Table2[[#This Row],[Approved Amount_UA Equivalent]]</f>
        <v>1</v>
      </c>
      <c r="AF1614" s="24">
        <v>10</v>
      </c>
      <c r="AG1614" s="20" t="str">
        <f t="shared" si="428"/>
        <v>Investment Project</v>
      </c>
      <c r="AH1614" s="24" t="str">
        <f>VLOOKUP(Table2[[#This Row],[SAP Code]],[25]DATA!$A:$G,7,FALSE)</f>
        <v xml:space="preserve">investment </v>
      </c>
      <c r="AI1614" s="20" t="str">
        <f t="shared" si="429"/>
        <v>Infrastructure</v>
      </c>
      <c r="AJ1614" s="25" t="s">
        <v>89</v>
      </c>
      <c r="AK1614" s="25" t="s">
        <v>140</v>
      </c>
      <c r="AL1614" s="23" t="str" cm="1">
        <f t="array" ref="AL1614">_xlfn.SWITCH(AK1614,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14" s="26">
        <v>1</v>
      </c>
      <c r="AN1614" s="25" t="str">
        <f t="shared" si="437"/>
        <v>Sovereign</v>
      </c>
      <c r="AO1614" s="27">
        <v>1</v>
      </c>
      <c r="AP1614" s="23">
        <f>Table2[[#This Row],[Approved Amount_UA Equivalent]]/1000000</f>
        <v>31.454832641463007</v>
      </c>
      <c r="AQ1614" s="19">
        <f t="shared" si="430"/>
        <v>41.861349472564633</v>
      </c>
      <c r="AR1614" s="23" t="str">
        <f t="shared" si="431"/>
        <v>31-40</v>
      </c>
      <c r="AS1614" s="23" t="str">
        <f t="shared" si="432"/>
        <v>21-40</v>
      </c>
      <c r="AT1614" s="23" t="str">
        <f t="shared" si="433"/>
        <v>1-40</v>
      </c>
      <c r="AU1614" s="23" t="str">
        <f t="shared" si="434"/>
        <v>&lt;1-50 Mn</v>
      </c>
      <c r="AV1614" s="23">
        <f>Table2[[#This Row],[Amount]]</f>
        <v>39629000</v>
      </c>
      <c r="AW1614" s="23" t="str">
        <f t="shared" si="435"/>
        <v>Jun 2022</v>
      </c>
      <c r="AX1614" s="28">
        <f>IFERROR(VLOOKUP(Table2[[#This Row],[SAP Code]],[26]_16!A:B,2,FALSE),0)</f>
        <v>0</v>
      </c>
      <c r="AY1614" s="28">
        <f>IFERROR(VLOOKUP(Table2[[#This Row],[SAP Code]],[26]_16!D:E,2,FALSE)/ 1000000, 0)</f>
        <v>0</v>
      </c>
      <c r="AZ1614" s="28">
        <f>IFERROR(VLOOKUP(Table2[[#This Row],[SAP Code]],[26]_16!G:H,2,FALSE)/ 1000000, 0)</f>
        <v>0</v>
      </c>
      <c r="BA1614" s="28">
        <f>IFERROR(VLOOKUP(Table2[[#This Row],[SAP Code]],[26]_16!J:K,2,FALSE)/ 1000000, 0)</f>
        <v>0</v>
      </c>
      <c r="BB1614" s="28">
        <f>IFERROR(VLOOKUP(Table2[[#This Row],[SAP Code]],[26]_16!M:N,2,FALSE)/ 1000000, 0)</f>
        <v>0</v>
      </c>
      <c r="BC1614" s="28">
        <f>IFERROR(VLOOKUP(Table2[[#This Row],[SAP Code]],[26]_16!P:Q,2,FALSE),0)</f>
        <v>0</v>
      </c>
      <c r="BD1614" s="28">
        <f>IFERROR(VLOOKUP(Table2[[#This Row],[SAP Code]],[26]_16!S:T,2,FALSE),0)</f>
        <v>0</v>
      </c>
      <c r="BE1614" s="28">
        <f>IFERROR(VLOOKUP(Table2[[#This Row],[SAP Code]],[26]_16!V:W,2,FALSE)/ 1000000, 0)</f>
        <v>0</v>
      </c>
      <c r="BF1614" s="28">
        <f>IFERROR(VLOOKUP(Table2[[#This Row],[SAP Code]],[26]_16!Y:Z,2,FALSE)/ 1000000, 0)</f>
        <v>0</v>
      </c>
      <c r="BG1614" s="28" t="str">
        <f>IFERROR(VLOOKUP(Table2[[#This Row],[SAP Code]],[26]port!$A:$AD,30,FALSE),"unknown")</f>
        <v>APVD</v>
      </c>
      <c r="BH1614" s="29" t="str">
        <f t="shared" si="436"/>
        <v>Ongoing</v>
      </c>
      <c r="BI1614" s="16"/>
    </row>
    <row r="1615" spans="1:61" ht="17.100000000000001" customHeight="1">
      <c r="A1615" s="16" t="s">
        <v>141</v>
      </c>
      <c r="B1615" s="16" t="s">
        <v>5489</v>
      </c>
      <c r="C1615" s="16" t="s">
        <v>5490</v>
      </c>
      <c r="D1615" s="16" t="s">
        <v>5491</v>
      </c>
      <c r="E1615" s="18">
        <v>44734</v>
      </c>
      <c r="F1615" s="16" t="s">
        <v>5492</v>
      </c>
      <c r="G1615" s="16" t="s">
        <v>107</v>
      </c>
      <c r="H1615" s="16" t="s">
        <v>101</v>
      </c>
      <c r="I1615" s="16" t="s">
        <v>102</v>
      </c>
      <c r="J1615" s="16" t="s">
        <v>103</v>
      </c>
      <c r="K1615" s="16" t="s">
        <v>104</v>
      </c>
      <c r="L1615" s="16" t="s">
        <v>70</v>
      </c>
      <c r="M1615" s="19">
        <v>30000000</v>
      </c>
      <c r="N1615" s="19">
        <v>22227161.591464773</v>
      </c>
      <c r="O1615" s="20" t="s">
        <v>5493</v>
      </c>
      <c r="P1615" s="21">
        <v>2000230030001</v>
      </c>
      <c r="Q1615" s="20" t="s">
        <v>87</v>
      </c>
      <c r="R1615" s="16" t="str">
        <f t="shared" si="426"/>
        <v>ADB Private</v>
      </c>
      <c r="S1615" s="16" t="str">
        <f t="shared" si="425"/>
        <v>H</v>
      </c>
      <c r="T1615" s="16" t="str">
        <f t="shared" si="440"/>
        <v>Multinational</v>
      </c>
      <c r="U1615" s="16" t="str">
        <f t="shared" si="427"/>
        <v>Multinational</v>
      </c>
      <c r="V1615" s="22" t="str">
        <f>IF(ISNUMBER(MATCH(A1615, {"Gabon","Sudan","Niger","Mali","Burkina Faso","Guinea"}, 0)), "De Facto Countries", "Non-De Facto Countries")</f>
        <v>Non-De Facto Countries</v>
      </c>
      <c r="W1615" s="16" t="str">
        <f t="shared" si="438"/>
        <v>Multi</v>
      </c>
      <c r="X1615" s="16" t="str">
        <f t="shared" si="439"/>
        <v>Finance</v>
      </c>
      <c r="Y1615" s="23"/>
      <c r="AA1615" s="23">
        <f>Table2[[#This Row],[Approved Amount_UA Equivalent]]</f>
        <v>22227161.591464773</v>
      </c>
      <c r="AD1615" s="23">
        <f>SUM(Table2[[#This Row],[Feed Africa ]:[Improve Quality Of Life ]])</f>
        <v>22227161.591464773</v>
      </c>
      <c r="AE1615" s="16" t="b">
        <f>Table2[[#This Row],[Total HI5]]=Table2[[#This Row],[Approved Amount_UA Equivalent]]</f>
        <v>1</v>
      </c>
      <c r="AF1615" s="24">
        <v>11</v>
      </c>
      <c r="AG1615" s="20" t="str">
        <f t="shared" si="428"/>
        <v>Line of Credit</v>
      </c>
      <c r="AH1615" s="24" t="str">
        <f>VLOOKUP(Table2[[#This Row],[SAP Code]],[25]DATA!$A:$G,7,FALSE)</f>
        <v>LOC</v>
      </c>
      <c r="AI1615" s="20" t="str">
        <f t="shared" si="429"/>
        <v>Other Investment</v>
      </c>
      <c r="AJ1615" s="25" t="s">
        <v>106</v>
      </c>
      <c r="AK1615" s="25" t="s">
        <v>107</v>
      </c>
      <c r="AL1615" s="23" t="str" cm="1">
        <f t="array" ref="AL1615">_xlfn.SWITCH(AK1615,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15" s="26">
        <v>2</v>
      </c>
      <c r="AN1615" s="25" t="str">
        <f t="shared" si="437"/>
        <v>Non-Sovereign</v>
      </c>
      <c r="AO1615" s="27">
        <v>1</v>
      </c>
      <c r="AP1615" s="23">
        <f>Table2[[#This Row],[Approved Amount_UA Equivalent]]/1000000</f>
        <v>22.227161591464771</v>
      </c>
      <c r="AQ1615" s="19">
        <f t="shared" si="430"/>
        <v>29.580795732384981</v>
      </c>
      <c r="AR1615" s="23" t="str">
        <f t="shared" si="431"/>
        <v>21-30</v>
      </c>
      <c r="AS1615" s="23" t="str">
        <f t="shared" si="432"/>
        <v>21-40</v>
      </c>
      <c r="AT1615" s="23" t="str">
        <f t="shared" si="433"/>
        <v>1-40</v>
      </c>
      <c r="AU1615" s="23" t="str">
        <f t="shared" si="434"/>
        <v>&lt;1-50 Mn</v>
      </c>
      <c r="AV1615" s="23">
        <f>Table2[[#This Row],[Amount]]</f>
        <v>30000000</v>
      </c>
      <c r="AW1615" s="23" t="str">
        <f t="shared" si="435"/>
        <v>Jun 2022</v>
      </c>
      <c r="AX1615" s="28">
        <f>IFERROR(VLOOKUP(Table2[[#This Row],[SAP Code]],[26]_16!A:B,2,FALSE),0)</f>
        <v>0</v>
      </c>
      <c r="AY1615" s="28">
        <f>IFERROR(VLOOKUP(Table2[[#This Row],[SAP Code]],[26]_16!D:E,2,FALSE)/ 1000000, 0)</f>
        <v>0</v>
      </c>
      <c r="AZ1615" s="28">
        <f>IFERROR(VLOOKUP(Table2[[#This Row],[SAP Code]],[26]_16!G:H,2,FALSE)/ 1000000, 0)</f>
        <v>0</v>
      </c>
      <c r="BA1615" s="28">
        <f>IFERROR(VLOOKUP(Table2[[#This Row],[SAP Code]],[26]_16!J:K,2,FALSE)/ 1000000, 0)</f>
        <v>0</v>
      </c>
      <c r="BB1615" s="28">
        <f>IFERROR(VLOOKUP(Table2[[#This Row],[SAP Code]],[26]_16!M:N,2,FALSE)/ 1000000, 0)</f>
        <v>0</v>
      </c>
      <c r="BC1615" s="28">
        <f>IFERROR(VLOOKUP(Table2[[#This Row],[SAP Code]],[26]_16!P:Q,2,FALSE),0)</f>
        <v>0</v>
      </c>
      <c r="BD1615" s="28">
        <f>IFERROR(VLOOKUP(Table2[[#This Row],[SAP Code]],[26]_16!S:T,2,FALSE),0)</f>
        <v>0</v>
      </c>
      <c r="BE1615" s="28">
        <f>IFERROR(VLOOKUP(Table2[[#This Row],[SAP Code]],[26]_16!V:W,2,FALSE)/ 1000000, 0)</f>
        <v>0</v>
      </c>
      <c r="BF1615" s="28">
        <f>IFERROR(VLOOKUP(Table2[[#This Row],[SAP Code]],[26]_16!Y:Z,2,FALSE)/ 1000000, 0)</f>
        <v>0</v>
      </c>
      <c r="BG1615" s="28" t="str">
        <f>IFERROR(VLOOKUP(Table2[[#This Row],[SAP Code]],[26]port!$A:$AD,30,FALSE),"unknown")</f>
        <v>APVD</v>
      </c>
      <c r="BH1615" s="29" t="str">
        <f t="shared" si="436"/>
        <v>Ongoing</v>
      </c>
      <c r="BI1615" s="16"/>
    </row>
    <row r="1616" spans="1:61" ht="17.100000000000001" customHeight="1">
      <c r="A1616" s="16" t="s">
        <v>141</v>
      </c>
      <c r="B1616" s="16" t="s">
        <v>5494</v>
      </c>
      <c r="C1616" s="16" t="s">
        <v>5495</v>
      </c>
      <c r="D1616" s="16" t="s">
        <v>5496</v>
      </c>
      <c r="E1616" s="18">
        <v>44736</v>
      </c>
      <c r="F1616" s="16" t="s">
        <v>5497</v>
      </c>
      <c r="G1616" s="16" t="s">
        <v>2055</v>
      </c>
      <c r="H1616" s="16" t="s">
        <v>132</v>
      </c>
      <c r="I1616" s="16" t="s">
        <v>82</v>
      </c>
      <c r="J1616" s="16" t="s">
        <v>83</v>
      </c>
      <c r="K1616" s="16" t="s">
        <v>69</v>
      </c>
      <c r="L1616" s="16" t="s">
        <v>85</v>
      </c>
      <c r="M1616" s="19">
        <v>1430000</v>
      </c>
      <c r="N1616" s="19">
        <v>1430000</v>
      </c>
      <c r="O1616" s="20" t="s">
        <v>5498</v>
      </c>
      <c r="P1616" s="21">
        <v>2100155041676</v>
      </c>
      <c r="Q1616" s="20" t="s">
        <v>72</v>
      </c>
      <c r="R1616" s="16" t="str">
        <f t="shared" si="426"/>
        <v>ADF Including TSF</v>
      </c>
      <c r="S1616" s="16" t="str">
        <f t="shared" si="425"/>
        <v>F</v>
      </c>
      <c r="T1616" s="16" t="str">
        <f t="shared" si="440"/>
        <v>Multinational</v>
      </c>
      <c r="U1616" s="16" t="str">
        <f t="shared" si="427"/>
        <v>Multinational</v>
      </c>
      <c r="V1616" s="22" t="str">
        <f>IF(ISNUMBER(MATCH(A1616, {"Gabon","Sudan","Niger","Mali","Burkina Faso","Guinea"}, 0)), "De Facto Countries", "Non-De Facto Countries")</f>
        <v>Non-De Facto Countries</v>
      </c>
      <c r="W1616" s="16" t="str">
        <f t="shared" si="438"/>
        <v>Multi</v>
      </c>
      <c r="X1616" s="16" t="str">
        <f t="shared" si="439"/>
        <v>Power</v>
      </c>
      <c r="Y1616" s="23"/>
      <c r="Z1616" s="23">
        <f>Table2[[#This Row],[Approved Amount_UA Equivalent]]</f>
        <v>1430000</v>
      </c>
      <c r="AD1616" s="23">
        <f>SUM(Table2[[#This Row],[Feed Africa ]:[Improve Quality Of Life ]])</f>
        <v>1430000</v>
      </c>
      <c r="AE1616" s="16" t="b">
        <f>Table2[[#This Row],[Total HI5]]=Table2[[#This Row],[Approved Amount_UA Equivalent]]</f>
        <v>1</v>
      </c>
      <c r="AF1616" s="24">
        <v>40</v>
      </c>
      <c r="AG1616" s="20" t="str">
        <f t="shared" si="428"/>
        <v>ISP and Investment Project</v>
      </c>
      <c r="AH1616" s="24" t="str">
        <f>VLOOKUP(Table2[[#This Row],[SAP Code]],[25]DATA!$A:$G,7,FALSE)</f>
        <v xml:space="preserve">investment </v>
      </c>
      <c r="AI1616" s="20" t="str">
        <f t="shared" si="429"/>
        <v>Infrastructure</v>
      </c>
      <c r="AJ1616" s="25" t="s">
        <v>89</v>
      </c>
      <c r="AK1616" s="25" t="s">
        <v>2055</v>
      </c>
      <c r="AL1616" s="23" t="str" cm="1">
        <f t="array" ref="AL1616">_xlfn.SWITCH(AK1616,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16" s="26">
        <v>1</v>
      </c>
      <c r="AN1616" s="25" t="str">
        <f t="shared" si="437"/>
        <v>Sovereign</v>
      </c>
      <c r="AO1616" s="27">
        <v>1</v>
      </c>
      <c r="AP1616" s="23">
        <f>Table2[[#This Row],[Approved Amount_UA Equivalent]]/1000000</f>
        <v>1.43</v>
      </c>
      <c r="AQ1616" s="19">
        <f t="shared" si="430"/>
        <v>1.9031012</v>
      </c>
      <c r="AR1616" s="23" t="str">
        <f t="shared" si="431"/>
        <v>1-10</v>
      </c>
      <c r="AS1616" s="23" t="str">
        <f t="shared" si="432"/>
        <v>1-20</v>
      </c>
      <c r="AT1616" s="23" t="str">
        <f t="shared" si="433"/>
        <v>1-40</v>
      </c>
      <c r="AU1616" s="23" t="str">
        <f t="shared" si="434"/>
        <v>&lt;1-50 Mn</v>
      </c>
      <c r="AV1616" s="23">
        <f>Table2[[#This Row],[Amount]]</f>
        <v>1430000</v>
      </c>
      <c r="AW1616" s="23" t="str">
        <f t="shared" si="435"/>
        <v>Jun 2022</v>
      </c>
      <c r="AX1616" s="28">
        <f>IFERROR(VLOOKUP(Table2[[#This Row],[SAP Code]],[26]_16!A:B,2,FALSE),0)</f>
        <v>0</v>
      </c>
      <c r="AY1616" s="28">
        <f>IFERROR(VLOOKUP(Table2[[#This Row],[SAP Code]],[26]_16!D:E,2,FALSE)/ 1000000, 0)</f>
        <v>0</v>
      </c>
      <c r="AZ1616" s="28">
        <f>IFERROR(VLOOKUP(Table2[[#This Row],[SAP Code]],[26]_16!G:H,2,FALSE)/ 1000000, 0)</f>
        <v>0</v>
      </c>
      <c r="BA1616" s="28">
        <f>IFERROR(VLOOKUP(Table2[[#This Row],[SAP Code]],[26]_16!J:K,2,FALSE)/ 1000000, 0)</f>
        <v>0</v>
      </c>
      <c r="BB1616" s="28">
        <f>IFERROR(VLOOKUP(Table2[[#This Row],[SAP Code]],[26]_16!M:N,2,FALSE)/ 1000000, 0)</f>
        <v>0</v>
      </c>
      <c r="BC1616" s="28">
        <f>IFERROR(VLOOKUP(Table2[[#This Row],[SAP Code]],[26]_16!P:Q,2,FALSE),0)</f>
        <v>0</v>
      </c>
      <c r="BD1616" s="28">
        <f>IFERROR(VLOOKUP(Table2[[#This Row],[SAP Code]],[26]_16!S:T,2,FALSE),0)</f>
        <v>0</v>
      </c>
      <c r="BE1616" s="28">
        <f>IFERROR(VLOOKUP(Table2[[#This Row],[SAP Code]],[26]_16!V:W,2,FALSE)/ 1000000, 0)</f>
        <v>0</v>
      </c>
      <c r="BF1616" s="28">
        <f>IFERROR(VLOOKUP(Table2[[#This Row],[SAP Code]],[26]_16!Y:Z,2,FALSE)/ 1000000, 0)</f>
        <v>0.31092729999999996</v>
      </c>
      <c r="BG1616" s="28" t="str">
        <f>IFERROR(VLOOKUP(Table2[[#This Row],[SAP Code]],[26]port!$A:$AD,30,FALSE),"unknown")</f>
        <v>OnGo</v>
      </c>
      <c r="BH1616" s="29" t="str">
        <f t="shared" si="436"/>
        <v>Ongoing</v>
      </c>
      <c r="BI1616" s="16"/>
    </row>
    <row r="1617" spans="1:61" ht="17.100000000000001" customHeight="1">
      <c r="A1617" s="16" t="s">
        <v>60</v>
      </c>
      <c r="B1617" s="16" t="s">
        <v>5499</v>
      </c>
      <c r="C1617" s="16" t="s">
        <v>5500</v>
      </c>
      <c r="D1617" s="16" t="s">
        <v>5501</v>
      </c>
      <c r="E1617" s="18">
        <v>44741</v>
      </c>
      <c r="F1617" s="16" t="s">
        <v>436</v>
      </c>
      <c r="G1617" s="16" t="s">
        <v>255</v>
      </c>
      <c r="H1617" s="16" t="s">
        <v>66</v>
      </c>
      <c r="I1617" s="16" t="s">
        <v>250</v>
      </c>
      <c r="J1617" s="16" t="s">
        <v>179</v>
      </c>
      <c r="K1617" s="16" t="s">
        <v>84</v>
      </c>
      <c r="L1617" s="16" t="s">
        <v>195</v>
      </c>
      <c r="M1617" s="19">
        <v>81000000</v>
      </c>
      <c r="N1617" s="19">
        <v>64292347.62316747</v>
      </c>
      <c r="O1617" s="20" t="s">
        <v>5502</v>
      </c>
      <c r="P1617" s="21">
        <v>2000200005513</v>
      </c>
      <c r="Q1617" s="20" t="s">
        <v>87</v>
      </c>
      <c r="R1617" s="16" t="str">
        <f t="shared" si="426"/>
        <v>ADB Public</v>
      </c>
      <c r="S1617" s="16" t="str">
        <f t="shared" si="425"/>
        <v>K</v>
      </c>
      <c r="T1617" s="16" t="str">
        <f t="shared" si="440"/>
        <v>Blend Countries</v>
      </c>
      <c r="U1617" s="16" t="str">
        <f t="shared" si="427"/>
        <v>Non-Transition States</v>
      </c>
      <c r="V1617" s="22" t="str">
        <f>IF(ISNUMBER(MATCH(A1617, {"Gabon","Sudan","Niger","Mali","Burkina Faso","Guinea"}, 0)), "De Facto Countries", "Non-De Facto Countries")</f>
        <v>Non-De Facto Countries</v>
      </c>
      <c r="W1617" s="16" t="str">
        <f t="shared" si="438"/>
        <v>Central</v>
      </c>
      <c r="X1617" s="16" t="str">
        <f t="shared" si="439"/>
        <v>Multi-Sector</v>
      </c>
      <c r="Y1617" s="23">
        <f>Table2[[#This Row],[Approved Amount_UA Equivalent]]/5</f>
        <v>12858469.524633493</v>
      </c>
      <c r="Z1617" s="23">
        <f>Table2[[#This Row],[Approved Amount_UA Equivalent]]/5</f>
        <v>12858469.524633493</v>
      </c>
      <c r="AA1617" s="23">
        <f>Table2[[#This Row],[Approved Amount_UA Equivalent]]/5</f>
        <v>12858469.524633493</v>
      </c>
      <c r="AB1617" s="23">
        <f>Table2[[#This Row],[Approved Amount_UA Equivalent]]/5</f>
        <v>12858469.524633493</v>
      </c>
      <c r="AC1617" s="23">
        <f>Table2[[#This Row],[Approved Amount_UA Equivalent]]/5</f>
        <v>12858469.524633493</v>
      </c>
      <c r="AD1617" s="23">
        <f>SUM(Table2[[#This Row],[Feed Africa ]:[Improve Quality Of Life ]])</f>
        <v>64292347.62316747</v>
      </c>
      <c r="AE1617" s="16" t="b">
        <f>Table2[[#This Row],[Total HI5]]=Table2[[#This Row],[Approved Amount_UA Equivalent]]</f>
        <v>1</v>
      </c>
      <c r="AF1617" s="24">
        <v>20</v>
      </c>
      <c r="AG1617" s="20" t="str">
        <f t="shared" si="428"/>
        <v>Policy and Result Based Op</v>
      </c>
      <c r="AH1617" s="24" t="str">
        <f>VLOOKUP(Table2[[#This Row],[SAP Code]],[25]DATA!$A:$G,7,FALSE)</f>
        <v>PBO</v>
      </c>
      <c r="AI1617" s="20" t="str">
        <f t="shared" si="429"/>
        <v>Policy-Based Lending</v>
      </c>
      <c r="AJ1617" s="25" t="s">
        <v>254</v>
      </c>
      <c r="AK1617" s="25" t="s">
        <v>255</v>
      </c>
      <c r="AL1617" s="23" t="str" cm="1">
        <f t="array" ref="AL1617">_xlfn.SWITCH(AK1617,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17" s="26">
        <v>1</v>
      </c>
      <c r="AN1617" s="25" t="str">
        <f t="shared" si="437"/>
        <v>Sovereign</v>
      </c>
      <c r="AO1617" s="27">
        <v>1</v>
      </c>
      <c r="AP1617" s="23">
        <f>Table2[[#This Row],[Approved Amount_UA Equivalent]]/1000000</f>
        <v>64.292347623167473</v>
      </c>
      <c r="AQ1617" s="19">
        <f t="shared" si="430"/>
        <v>85.562827910816196</v>
      </c>
      <c r="AR1617" s="23" t="str">
        <f t="shared" si="431"/>
        <v>61-70</v>
      </c>
      <c r="AS1617" s="23" t="str">
        <f t="shared" si="432"/>
        <v>61-80</v>
      </c>
      <c r="AT1617" s="23" t="str">
        <f t="shared" si="433"/>
        <v>41-80</v>
      </c>
      <c r="AU1617" s="23" t="str">
        <f t="shared" si="434"/>
        <v>50-100 Mn</v>
      </c>
      <c r="AV1617" s="23">
        <f>Table2[[#This Row],[Amount]]</f>
        <v>81000000</v>
      </c>
      <c r="AW1617" s="23" t="str">
        <f t="shared" si="435"/>
        <v>Jun 2022</v>
      </c>
      <c r="AX1617" s="28">
        <f>IFERROR(VLOOKUP(Table2[[#This Row],[SAP Code]],[26]_16!A:B,2,FALSE),0)</f>
        <v>0</v>
      </c>
      <c r="AY1617" s="28">
        <f>IFERROR(VLOOKUP(Table2[[#This Row],[SAP Code]],[26]_16!D:E,2,FALSE)/ 1000000, 0)</f>
        <v>0</v>
      </c>
      <c r="AZ1617" s="28">
        <f>IFERROR(VLOOKUP(Table2[[#This Row],[SAP Code]],[26]_16!G:H,2,FALSE)/ 1000000, 0)</f>
        <v>0</v>
      </c>
      <c r="BA1617" s="28">
        <f>IFERROR(VLOOKUP(Table2[[#This Row],[SAP Code]],[26]_16!J:K,2,FALSE)/ 1000000, 0)</f>
        <v>0</v>
      </c>
      <c r="BB1617" s="28">
        <f>IFERROR(VLOOKUP(Table2[[#This Row],[SAP Code]],[26]_16!M:N,2,FALSE)/ 1000000, 0)</f>
        <v>0</v>
      </c>
      <c r="BC1617" s="28">
        <f>IFERROR(VLOOKUP(Table2[[#This Row],[SAP Code]],[26]_16!P:Q,2,FALSE),0)</f>
        <v>0</v>
      </c>
      <c r="BD1617" s="28">
        <f>IFERROR(VLOOKUP(Table2[[#This Row],[SAP Code]],[26]_16!S:T,2,FALSE),0)</f>
        <v>0</v>
      </c>
      <c r="BE1617" s="28">
        <f>IFERROR(VLOOKUP(Table2[[#This Row],[SAP Code]],[26]_16!V:W,2,FALSE)/ 1000000, 0)</f>
        <v>64.356710980000003</v>
      </c>
      <c r="BF1617" s="28">
        <f>IFERROR(VLOOKUP(Table2[[#This Row],[SAP Code]],[26]_16!Y:Z,2,FALSE)/ 1000000, 0)</f>
        <v>0</v>
      </c>
      <c r="BG1617" s="28" t="str">
        <f>IFERROR(VLOOKUP(Table2[[#This Row],[SAP Code]],[26]port!$A:$AD,30,FALSE),"unknown")</f>
        <v>OnGo</v>
      </c>
      <c r="BH1617" s="29" t="str">
        <f t="shared" si="436"/>
        <v>Ongoing</v>
      </c>
      <c r="BI1617" s="16"/>
    </row>
    <row r="1618" spans="1:61" ht="17.100000000000001" customHeight="1">
      <c r="A1618" s="16" t="s">
        <v>310</v>
      </c>
      <c r="B1618" s="16" t="s">
        <v>5503</v>
      </c>
      <c r="C1618" s="16" t="s">
        <v>5504</v>
      </c>
      <c r="D1618" s="16" t="s">
        <v>5505</v>
      </c>
      <c r="E1618" s="18">
        <v>44741</v>
      </c>
      <c r="F1618" s="16" t="s">
        <v>714</v>
      </c>
      <c r="G1618" s="16" t="s">
        <v>115</v>
      </c>
      <c r="H1618" s="16" t="s">
        <v>132</v>
      </c>
      <c r="I1618" s="16" t="s">
        <v>67</v>
      </c>
      <c r="J1618" s="16" t="s">
        <v>83</v>
      </c>
      <c r="K1618" s="16" t="s">
        <v>69</v>
      </c>
      <c r="L1618" s="16" t="s">
        <v>85</v>
      </c>
      <c r="M1618" s="19">
        <v>20140000</v>
      </c>
      <c r="N1618" s="19">
        <v>20140000</v>
      </c>
      <c r="O1618" s="20" t="s">
        <v>5506</v>
      </c>
      <c r="P1618" s="21">
        <v>2100155041671</v>
      </c>
      <c r="Q1618" s="20" t="s">
        <v>72</v>
      </c>
      <c r="R1618" s="16" t="str">
        <f t="shared" si="426"/>
        <v>ADF Including TSF</v>
      </c>
      <c r="S1618" s="16" t="str">
        <f t="shared" si="425"/>
        <v>I</v>
      </c>
      <c r="T1618" s="16" t="str">
        <f t="shared" si="440"/>
        <v>ADF Countries</v>
      </c>
      <c r="U1618" s="16" t="str">
        <f t="shared" si="427"/>
        <v>Non-Transition States</v>
      </c>
      <c r="V1618" s="22" t="str">
        <f>IF(ISNUMBER(MATCH(A1618, {"Gabon","Sudan","Niger","Mali","Burkina Faso","Guinea"}, 0)), "De Facto Countries", "Non-De Facto Countries")</f>
        <v>Non-De Facto Countries</v>
      </c>
      <c r="W1618" s="16" t="str">
        <f t="shared" si="438"/>
        <v>West</v>
      </c>
      <c r="X1618" s="16" t="str">
        <f t="shared" si="439"/>
        <v>Social</v>
      </c>
      <c r="Y1618" s="23"/>
      <c r="AC1618" s="23">
        <f>Table2[[#This Row],[Approved Amount_UA Equivalent]]</f>
        <v>20140000</v>
      </c>
      <c r="AD1618" s="23">
        <f>SUM(Table2[[#This Row],[Feed Africa ]:[Improve Quality Of Life ]])</f>
        <v>20140000</v>
      </c>
      <c r="AE1618" s="16" t="b">
        <f>Table2[[#This Row],[Total HI5]]=Table2[[#This Row],[Approved Amount_UA Equivalent]]</f>
        <v>1</v>
      </c>
      <c r="AF1618" s="24">
        <v>41</v>
      </c>
      <c r="AG1618" s="20" t="str">
        <f t="shared" si="428"/>
        <v>ISP and Investment Project</v>
      </c>
      <c r="AH1618" s="24" t="str">
        <f>VLOOKUP(Table2[[#This Row],[SAP Code]],[25]DATA!$A:$G,7,FALSE)</f>
        <v xml:space="preserve">investment </v>
      </c>
      <c r="AI1618" s="20" t="str">
        <f t="shared" si="429"/>
        <v>Other Investment</v>
      </c>
      <c r="AJ1618" s="25" t="s">
        <v>73</v>
      </c>
      <c r="AK1618" s="25" t="s">
        <v>115</v>
      </c>
      <c r="AL1618" s="23" t="str" cm="1">
        <f t="array" ref="AL1618">_xlfn.SWITCH(AK1618,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18" s="26">
        <v>1</v>
      </c>
      <c r="AN1618" s="25" t="str">
        <f t="shared" si="437"/>
        <v>Sovereign</v>
      </c>
      <c r="AO1618" s="27">
        <v>1</v>
      </c>
      <c r="AP1618" s="23">
        <f>Table2[[#This Row],[Approved Amount_UA Equivalent]]/1000000</f>
        <v>20.14</v>
      </c>
      <c r="AQ1618" s="19">
        <f t="shared" si="430"/>
        <v>26.8031176</v>
      </c>
      <c r="AR1618" s="23" t="str">
        <f t="shared" si="431"/>
        <v>21-30</v>
      </c>
      <c r="AS1618" s="23" t="str">
        <f t="shared" si="432"/>
        <v>21-40</v>
      </c>
      <c r="AT1618" s="23" t="str">
        <f t="shared" si="433"/>
        <v>1-40</v>
      </c>
      <c r="AU1618" s="23" t="str">
        <f t="shared" si="434"/>
        <v>&lt;1-50 Mn</v>
      </c>
      <c r="AV1618" s="23">
        <f>Table2[[#This Row],[Amount]]</f>
        <v>20140000</v>
      </c>
      <c r="AW1618" s="23" t="str">
        <f t="shared" si="435"/>
        <v>Jun 2022</v>
      </c>
      <c r="AX1618" s="28">
        <f>IFERROR(VLOOKUP(Table2[[#This Row],[SAP Code]],[26]_16!A:B,2,FALSE),0)</f>
        <v>0</v>
      </c>
      <c r="AY1618" s="28">
        <f>IFERROR(VLOOKUP(Table2[[#This Row],[SAP Code]],[26]_16!D:E,2,FALSE)/ 1000000, 0)</f>
        <v>0</v>
      </c>
      <c r="AZ1618" s="28">
        <f>IFERROR(VLOOKUP(Table2[[#This Row],[SAP Code]],[26]_16!G:H,2,FALSE)/ 1000000, 0)</f>
        <v>0</v>
      </c>
      <c r="BA1618" s="28">
        <f>IFERROR(VLOOKUP(Table2[[#This Row],[SAP Code]],[26]_16!J:K,2,FALSE)/ 1000000, 0)</f>
        <v>0</v>
      </c>
      <c r="BB1618" s="28">
        <f>IFERROR(VLOOKUP(Table2[[#This Row],[SAP Code]],[26]_16!M:N,2,FALSE)/ 1000000, 0)</f>
        <v>0</v>
      </c>
      <c r="BC1618" s="28">
        <f>IFERROR(VLOOKUP(Table2[[#This Row],[SAP Code]],[26]_16!P:Q,2,FALSE),0)</f>
        <v>0</v>
      </c>
      <c r="BD1618" s="28">
        <f>IFERROR(VLOOKUP(Table2[[#This Row],[SAP Code]],[26]_16!S:T,2,FALSE),0)</f>
        <v>0</v>
      </c>
      <c r="BE1618" s="28">
        <f>IFERROR(VLOOKUP(Table2[[#This Row],[SAP Code]],[26]_16!V:W,2,FALSE)/ 1000000, 0)</f>
        <v>1.1622501200000002</v>
      </c>
      <c r="BF1618" s="28">
        <f>IFERROR(VLOOKUP(Table2[[#This Row],[SAP Code]],[26]_16!Y:Z,2,FALSE)/ 1000000, 0)</f>
        <v>0</v>
      </c>
      <c r="BG1618" s="28" t="str">
        <f>IFERROR(VLOOKUP(Table2[[#This Row],[SAP Code]],[26]port!$A:$AD,30,FALSE),"unknown")</f>
        <v>OnGo</v>
      </c>
      <c r="BH1618" s="29" t="str">
        <f t="shared" si="436"/>
        <v>Ongoing</v>
      </c>
      <c r="BI1618" s="16"/>
    </row>
    <row r="1619" spans="1:61" ht="17.100000000000001" customHeight="1">
      <c r="A1619" s="16" t="s">
        <v>91</v>
      </c>
      <c r="B1619" s="16" t="s">
        <v>5507</v>
      </c>
      <c r="C1619" s="16" t="s">
        <v>5508</v>
      </c>
      <c r="D1619" s="16" t="s">
        <v>5509</v>
      </c>
      <c r="E1619" s="18">
        <v>44741</v>
      </c>
      <c r="F1619" s="16" t="s">
        <v>93</v>
      </c>
      <c r="G1619" s="16" t="s">
        <v>255</v>
      </c>
      <c r="H1619" s="16" t="s">
        <v>81</v>
      </c>
      <c r="I1619" s="16" t="s">
        <v>250</v>
      </c>
      <c r="J1619" s="16" t="s">
        <v>179</v>
      </c>
      <c r="K1619" s="16" t="s">
        <v>84</v>
      </c>
      <c r="L1619" s="16" t="s">
        <v>195</v>
      </c>
      <c r="M1619" s="19">
        <v>89000000</v>
      </c>
      <c r="N1619" s="19">
        <v>70642209.11681363</v>
      </c>
      <c r="O1619" s="20" t="s">
        <v>5510</v>
      </c>
      <c r="P1619" s="21">
        <v>2000200005501</v>
      </c>
      <c r="Q1619" s="20" t="s">
        <v>87</v>
      </c>
      <c r="R1619" s="16" t="str">
        <f t="shared" si="426"/>
        <v>ADB Public</v>
      </c>
      <c r="S1619" s="16" t="str">
        <f t="shared" si="425"/>
        <v>K</v>
      </c>
      <c r="T1619" s="16" t="str">
        <f t="shared" si="440"/>
        <v>Blend Countries</v>
      </c>
      <c r="U1619" s="16" t="str">
        <f t="shared" si="427"/>
        <v>Non-Transition States</v>
      </c>
      <c r="V1619" s="22" t="str">
        <f>IF(ISNUMBER(MATCH(A1619, {"Gabon","Sudan","Niger","Mali","Burkina Faso","Guinea"}, 0)), "De Facto Countries", "Non-De Facto Countries")</f>
        <v>Non-De Facto Countries</v>
      </c>
      <c r="W1619" s="16" t="str">
        <f t="shared" si="438"/>
        <v>East</v>
      </c>
      <c r="X1619" s="16" t="str">
        <f t="shared" si="439"/>
        <v>Multi-Sector</v>
      </c>
      <c r="Y1619" s="23">
        <f>Table2[[#This Row],[Approved Amount_UA Equivalent]]/5</f>
        <v>14128441.823362727</v>
      </c>
      <c r="Z1619" s="23">
        <f>Table2[[#This Row],[Approved Amount_UA Equivalent]]/5</f>
        <v>14128441.823362727</v>
      </c>
      <c r="AA1619" s="23">
        <f>Table2[[#This Row],[Approved Amount_UA Equivalent]]/5</f>
        <v>14128441.823362727</v>
      </c>
      <c r="AB1619" s="23">
        <f>Table2[[#This Row],[Approved Amount_UA Equivalent]]/5</f>
        <v>14128441.823362727</v>
      </c>
      <c r="AC1619" s="23">
        <f>Table2[[#This Row],[Approved Amount_UA Equivalent]]/5</f>
        <v>14128441.823362727</v>
      </c>
      <c r="AD1619" s="23">
        <f>SUM(Table2[[#This Row],[Feed Africa ]:[Improve Quality Of Life ]])</f>
        <v>70642209.11681363</v>
      </c>
      <c r="AE1619" s="16" t="b">
        <f>Table2[[#This Row],[Total HI5]]=Table2[[#This Row],[Approved Amount_UA Equivalent]]</f>
        <v>1</v>
      </c>
      <c r="AF1619" s="24">
        <v>20</v>
      </c>
      <c r="AG1619" s="20" t="str">
        <f t="shared" si="428"/>
        <v>Policy and Result Based Op</v>
      </c>
      <c r="AH1619" s="24" t="str">
        <f>VLOOKUP(Table2[[#This Row],[SAP Code]],[25]DATA!$A:$G,7,FALSE)</f>
        <v>PBO</v>
      </c>
      <c r="AI1619" s="20" t="str">
        <f t="shared" si="429"/>
        <v>Policy-Based Lending</v>
      </c>
      <c r="AJ1619" s="25" t="s">
        <v>254</v>
      </c>
      <c r="AK1619" s="25" t="s">
        <v>255</v>
      </c>
      <c r="AL1619" s="23" t="str" cm="1">
        <f t="array" ref="AL1619">_xlfn.SWITCH(AK1619,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19" s="26">
        <v>1</v>
      </c>
      <c r="AN1619" s="25" t="str">
        <f t="shared" si="437"/>
        <v>Sovereign</v>
      </c>
      <c r="AO1619" s="27">
        <v>1</v>
      </c>
      <c r="AP1619" s="23">
        <f>Table2[[#This Row],[Approved Amount_UA Equivalent]]/1000000</f>
        <v>70.642209116813632</v>
      </c>
      <c r="AQ1619" s="19">
        <f t="shared" si="430"/>
        <v>94.013477581020254</v>
      </c>
      <c r="AR1619" s="23" t="str">
        <f t="shared" si="431"/>
        <v>71-80</v>
      </c>
      <c r="AS1619" s="23" t="str">
        <f t="shared" si="432"/>
        <v>61-80</v>
      </c>
      <c r="AT1619" s="23" t="str">
        <f t="shared" si="433"/>
        <v>41-80</v>
      </c>
      <c r="AU1619" s="23" t="str">
        <f t="shared" si="434"/>
        <v>50-100 Mn</v>
      </c>
      <c r="AV1619" s="23">
        <f>Table2[[#This Row],[Amount]]</f>
        <v>89000000</v>
      </c>
      <c r="AW1619" s="23" t="str">
        <f t="shared" si="435"/>
        <v>Jun 2022</v>
      </c>
      <c r="AX1619" s="28">
        <f>IFERROR(VLOOKUP(Table2[[#This Row],[SAP Code]],[26]_16!A:B,2,FALSE),0)</f>
        <v>0</v>
      </c>
      <c r="AY1619" s="28">
        <f>IFERROR(VLOOKUP(Table2[[#This Row],[SAP Code]],[26]_16!D:E,2,FALSE)/ 1000000, 0)</f>
        <v>0</v>
      </c>
      <c r="AZ1619" s="28">
        <f>IFERROR(VLOOKUP(Table2[[#This Row],[SAP Code]],[26]_16!G:H,2,FALSE)/ 1000000, 0)</f>
        <v>0</v>
      </c>
      <c r="BA1619" s="28">
        <f>IFERROR(VLOOKUP(Table2[[#This Row],[SAP Code]],[26]_16!J:K,2,FALSE)/ 1000000, 0)</f>
        <v>0</v>
      </c>
      <c r="BB1619" s="28">
        <f>IFERROR(VLOOKUP(Table2[[#This Row],[SAP Code]],[26]_16!M:N,2,FALSE)/ 1000000, 0)</f>
        <v>0</v>
      </c>
      <c r="BC1619" s="28">
        <f>IFERROR(VLOOKUP(Table2[[#This Row],[SAP Code]],[26]_16!P:Q,2,FALSE),0)</f>
        <v>0</v>
      </c>
      <c r="BD1619" s="28">
        <f>IFERROR(VLOOKUP(Table2[[#This Row],[SAP Code]],[26]_16!S:T,2,FALSE),0)</f>
        <v>0</v>
      </c>
      <c r="BE1619" s="28">
        <f>IFERROR(VLOOKUP(Table2[[#This Row],[SAP Code]],[26]_16!V:W,2,FALSE)/ 1000000, 0)</f>
        <v>68.338815199999999</v>
      </c>
      <c r="BF1619" s="28">
        <f>IFERROR(VLOOKUP(Table2[[#This Row],[SAP Code]],[26]_16!Y:Z,2,FALSE)/ 1000000, 0)</f>
        <v>0</v>
      </c>
      <c r="BG1619" s="28" t="str">
        <f>IFERROR(VLOOKUP(Table2[[#This Row],[SAP Code]],[26]port!$A:$AD,30,FALSE),"unknown")</f>
        <v>OnGo</v>
      </c>
      <c r="BH1619" s="29" t="str">
        <f t="shared" si="436"/>
        <v>Ongoing</v>
      </c>
      <c r="BI1619" s="16"/>
    </row>
    <row r="1620" spans="1:61" ht="17.100000000000001" customHeight="1">
      <c r="A1620" s="16" t="s">
        <v>417</v>
      </c>
      <c r="B1620" s="16" t="s">
        <v>5511</v>
      </c>
      <c r="C1620" s="16" t="s">
        <v>5512</v>
      </c>
      <c r="D1620" s="16" t="s">
        <v>5513</v>
      </c>
      <c r="E1620" s="18">
        <v>44750</v>
      </c>
      <c r="F1620" s="16" t="s">
        <v>421</v>
      </c>
      <c r="G1620" s="16" t="s">
        <v>115</v>
      </c>
      <c r="H1620" s="37" t="s">
        <v>194</v>
      </c>
      <c r="I1620" s="16" t="s">
        <v>67</v>
      </c>
      <c r="J1620" s="16" t="s">
        <v>179</v>
      </c>
      <c r="K1620" s="16" t="s">
        <v>84</v>
      </c>
      <c r="L1620" s="16" t="s">
        <v>195</v>
      </c>
      <c r="M1620" s="19">
        <v>87000000</v>
      </c>
      <c r="N1620" s="19">
        <v>68058608.631709054</v>
      </c>
      <c r="O1620" s="20" t="s">
        <v>5514</v>
      </c>
      <c r="P1620" s="21">
        <v>2000200005503</v>
      </c>
      <c r="Q1620" s="20" t="s">
        <v>87</v>
      </c>
      <c r="R1620" s="16" t="str">
        <f t="shared" si="426"/>
        <v>ADB Public</v>
      </c>
      <c r="S1620" s="16" t="str">
        <f t="shared" si="425"/>
        <v>I</v>
      </c>
      <c r="T1620" s="16" t="str">
        <f t="shared" si="440"/>
        <v>ADB Countries</v>
      </c>
      <c r="U1620" s="16" t="str">
        <f t="shared" si="427"/>
        <v>Non-Transition States</v>
      </c>
      <c r="V1620" s="22" t="str">
        <f>IF(ISNUMBER(MATCH(A1620, {"Gabon","Sudan","Niger","Mali","Burkina Faso","Guinea"}, 0)), "De Facto Countries", "Non-De Facto Countries")</f>
        <v>Non-De Facto Countries</v>
      </c>
      <c r="W1620" s="16" t="str">
        <f t="shared" si="438"/>
        <v>North</v>
      </c>
      <c r="X1620" s="16" t="str">
        <f t="shared" si="439"/>
        <v>Social</v>
      </c>
      <c r="Y1620" s="23"/>
      <c r="AC1620" s="23">
        <f>Table2[[#This Row],[Approved Amount_UA Equivalent]]</f>
        <v>68058608.631709054</v>
      </c>
      <c r="AD1620" s="23">
        <f>SUM(Table2[[#This Row],[Feed Africa ]:[Improve Quality Of Life ]])</f>
        <v>68058608.631709054</v>
      </c>
      <c r="AE1620" s="16" t="b">
        <f>Table2[[#This Row],[Total HI5]]=Table2[[#This Row],[Approved Amount_UA Equivalent]]</f>
        <v>1</v>
      </c>
      <c r="AF1620" s="24">
        <v>20</v>
      </c>
      <c r="AG1620" s="20" t="str">
        <f t="shared" si="428"/>
        <v>Policy and Result Based Op</v>
      </c>
      <c r="AH1620" s="24" t="str">
        <f>VLOOKUP(Table2[[#This Row],[SAP Code]],[25]DATA!$A:$G,7,FALSE)</f>
        <v>PBO</v>
      </c>
      <c r="AI1620" s="20" t="str">
        <f t="shared" si="429"/>
        <v>Policy-Based Lending</v>
      </c>
      <c r="AJ1620" s="25" t="s">
        <v>73</v>
      </c>
      <c r="AK1620" s="25" t="s">
        <v>115</v>
      </c>
      <c r="AL1620" s="23" t="str" cm="1">
        <f t="array" ref="AL1620">_xlfn.SWITCH(AK1620,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20" s="26">
        <v>1</v>
      </c>
      <c r="AN1620" s="25" t="str">
        <f t="shared" si="437"/>
        <v>Sovereign</v>
      </c>
      <c r="AO1620" s="27">
        <v>1</v>
      </c>
      <c r="AP1620" s="23">
        <f>Table2[[#This Row],[Approved Amount_UA Equivalent]]/1000000</f>
        <v>68.058608631709049</v>
      </c>
      <c r="AQ1620" s="19">
        <f t="shared" si="430"/>
        <v>90.575118711423684</v>
      </c>
      <c r="AR1620" s="23" t="str">
        <f t="shared" si="431"/>
        <v>61-70</v>
      </c>
      <c r="AS1620" s="23" t="str">
        <f t="shared" si="432"/>
        <v>61-80</v>
      </c>
      <c r="AT1620" s="23" t="str">
        <f t="shared" si="433"/>
        <v>41-80</v>
      </c>
      <c r="AU1620" s="23" t="str">
        <f t="shared" si="434"/>
        <v>50-100 Mn</v>
      </c>
      <c r="AV1620" s="23">
        <f>Table2[[#This Row],[Amount]]</f>
        <v>87000000</v>
      </c>
      <c r="AW1620" s="23" t="str">
        <f t="shared" si="435"/>
        <v>Jul 2022</v>
      </c>
      <c r="AX1620" s="28">
        <f>IFERROR(VLOOKUP(Table2[[#This Row],[SAP Code]],[26]_16!A:B,2,FALSE),0)</f>
        <v>0</v>
      </c>
      <c r="AY1620" s="28">
        <f>IFERROR(VLOOKUP(Table2[[#This Row],[SAP Code]],[26]_16!D:E,2,FALSE)/ 1000000, 0)</f>
        <v>0</v>
      </c>
      <c r="AZ1620" s="28">
        <f>IFERROR(VLOOKUP(Table2[[#This Row],[SAP Code]],[26]_16!G:H,2,FALSE)/ 1000000, 0)</f>
        <v>0</v>
      </c>
      <c r="BA1620" s="28">
        <f>IFERROR(VLOOKUP(Table2[[#This Row],[SAP Code]],[26]_16!J:K,2,FALSE)/ 1000000, 0)</f>
        <v>0</v>
      </c>
      <c r="BB1620" s="28">
        <f>IFERROR(VLOOKUP(Table2[[#This Row],[SAP Code]],[26]_16!M:N,2,FALSE)/ 1000000, 0)</f>
        <v>0</v>
      </c>
      <c r="BC1620" s="28">
        <f>IFERROR(VLOOKUP(Table2[[#This Row],[SAP Code]],[26]_16!P:Q,2,FALSE),0)</f>
        <v>0</v>
      </c>
      <c r="BD1620" s="28">
        <f>IFERROR(VLOOKUP(Table2[[#This Row],[SAP Code]],[26]_16!S:T,2,FALSE),0)</f>
        <v>0</v>
      </c>
      <c r="BE1620" s="28">
        <f>IFERROR(VLOOKUP(Table2[[#This Row],[SAP Code]],[26]_16!V:W,2,FALSE)/ 1000000, 0)</f>
        <v>68.63038985</v>
      </c>
      <c r="BF1620" s="28">
        <f>IFERROR(VLOOKUP(Table2[[#This Row],[SAP Code]],[26]_16!Y:Z,2,FALSE)/ 1000000, 0)</f>
        <v>0</v>
      </c>
      <c r="BG1620" s="28" t="str">
        <f>IFERROR(VLOOKUP(Table2[[#This Row],[SAP Code]],[26]port!$A:$AD,30,FALSE),"unknown")</f>
        <v>OnGo</v>
      </c>
      <c r="BH1620" s="29" t="str">
        <f t="shared" si="436"/>
        <v>Ongoing</v>
      </c>
      <c r="BI1620" s="16"/>
    </row>
    <row r="1621" spans="1:61" ht="17.100000000000001" customHeight="1">
      <c r="A1621" s="16" t="s">
        <v>150</v>
      </c>
      <c r="B1621" s="16" t="s">
        <v>5515</v>
      </c>
      <c r="C1621" s="16" t="s">
        <v>5516</v>
      </c>
      <c r="D1621" s="16" t="s">
        <v>5517</v>
      </c>
      <c r="E1621" s="18">
        <v>44750</v>
      </c>
      <c r="F1621" s="16" t="s">
        <v>154</v>
      </c>
      <c r="G1621" s="16" t="s">
        <v>74</v>
      </c>
      <c r="H1621" s="16" t="s">
        <v>132</v>
      </c>
      <c r="I1621" s="16" t="s">
        <v>155</v>
      </c>
      <c r="J1621" s="16" t="s">
        <v>179</v>
      </c>
      <c r="K1621" s="16" t="s">
        <v>84</v>
      </c>
      <c r="L1621" s="16" t="s">
        <v>195</v>
      </c>
      <c r="M1621" s="19">
        <v>120947000</v>
      </c>
      <c r="N1621" s="19">
        <v>94614764.80665879</v>
      </c>
      <c r="O1621" s="20" t="s">
        <v>5518</v>
      </c>
      <c r="P1621" s="21">
        <v>2000200005504</v>
      </c>
      <c r="Q1621" s="20" t="s">
        <v>87</v>
      </c>
      <c r="R1621" s="16" t="str">
        <f t="shared" si="426"/>
        <v>ADB Public</v>
      </c>
      <c r="S1621" s="16" t="str">
        <f t="shared" si="425"/>
        <v>A</v>
      </c>
      <c r="T1621" s="16" t="str">
        <f t="shared" si="440"/>
        <v>Blend Countries</v>
      </c>
      <c r="U1621" s="16" t="str">
        <f t="shared" si="427"/>
        <v>Non-Transition States</v>
      </c>
      <c r="V1621" s="22" t="str">
        <f>IF(ISNUMBER(MATCH(A1621, {"Gabon","Sudan","Niger","Mali","Burkina Faso","Guinea"}, 0)), "De Facto Countries", "Non-De Facto Countries")</f>
        <v>Non-De Facto Countries</v>
      </c>
      <c r="W1621" s="16" t="str">
        <f t="shared" si="438"/>
        <v>West</v>
      </c>
      <c r="X1621" s="16" t="str">
        <f t="shared" si="439"/>
        <v>Agriculture</v>
      </c>
      <c r="Y1621" s="23">
        <f>Table2[[#This Row],[Approved Amount_UA Equivalent]]</f>
        <v>94614764.80665879</v>
      </c>
      <c r="AD1621" s="23">
        <f>SUM(Table2[[#This Row],[Feed Africa ]:[Improve Quality Of Life ]])</f>
        <v>94614764.80665879</v>
      </c>
      <c r="AE1621" s="16" t="b">
        <f>Table2[[#This Row],[Total HI5]]=Table2[[#This Row],[Approved Amount_UA Equivalent]]</f>
        <v>1</v>
      </c>
      <c r="AF1621" s="24">
        <v>20</v>
      </c>
      <c r="AG1621" s="20" t="str">
        <f t="shared" si="428"/>
        <v>Policy and Result Based Op</v>
      </c>
      <c r="AH1621" s="24" t="str">
        <f>VLOOKUP(Table2[[#This Row],[SAP Code]],[25]DATA!$A:$G,7,FALSE)</f>
        <v>PBO</v>
      </c>
      <c r="AI1621" s="20" t="str">
        <f t="shared" si="429"/>
        <v>Policy-Based Lending</v>
      </c>
      <c r="AJ1621" s="25" t="s">
        <v>157</v>
      </c>
      <c r="AK1621" s="25" t="s">
        <v>74</v>
      </c>
      <c r="AL1621" s="23" t="str" cm="1">
        <f t="array" ref="AL1621">_xlfn.SWITCH(AK1621,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21" s="26">
        <v>1</v>
      </c>
      <c r="AN1621" s="25" t="str">
        <f t="shared" si="437"/>
        <v>Sovereign</v>
      </c>
      <c r="AO1621" s="27">
        <v>1</v>
      </c>
      <c r="AP1621" s="23">
        <f>Table2[[#This Row],[Approved Amount_UA Equivalent]]/1000000</f>
        <v>94.614764806658783</v>
      </c>
      <c r="AQ1621" s="19">
        <f t="shared" si="430"/>
        <v>125.91711359529378</v>
      </c>
      <c r="AR1621" s="23" t="str">
        <f t="shared" si="431"/>
        <v>91-100</v>
      </c>
      <c r="AS1621" s="23" t="str">
        <f t="shared" si="432"/>
        <v>81-100</v>
      </c>
      <c r="AT1621" s="23" t="str">
        <f t="shared" si="433"/>
        <v>81-120</v>
      </c>
      <c r="AU1621" s="23" t="str">
        <f t="shared" si="434"/>
        <v>50-100 Mn</v>
      </c>
      <c r="AV1621" s="23">
        <f>Table2[[#This Row],[Amount]]</f>
        <v>120947000</v>
      </c>
      <c r="AW1621" s="23" t="str">
        <f t="shared" si="435"/>
        <v>Jul 2022</v>
      </c>
      <c r="AX1621" s="28">
        <f>IFERROR(VLOOKUP(Table2[[#This Row],[SAP Code]],[26]_16!A:B,2,FALSE),0)</f>
        <v>0</v>
      </c>
      <c r="AY1621" s="28">
        <f>IFERROR(VLOOKUP(Table2[[#This Row],[SAP Code]],[26]_16!D:E,2,FALSE)/ 1000000, 0)</f>
        <v>0</v>
      </c>
      <c r="AZ1621" s="28">
        <f>IFERROR(VLOOKUP(Table2[[#This Row],[SAP Code]],[26]_16!G:H,2,FALSE)/ 1000000, 0)</f>
        <v>0</v>
      </c>
      <c r="BA1621" s="28">
        <f>IFERROR(VLOOKUP(Table2[[#This Row],[SAP Code]],[26]_16!J:K,2,FALSE)/ 1000000, 0)</f>
        <v>0</v>
      </c>
      <c r="BB1621" s="28">
        <f>IFERROR(VLOOKUP(Table2[[#This Row],[SAP Code]],[26]_16!M:N,2,FALSE)/ 1000000, 0)</f>
        <v>0</v>
      </c>
      <c r="BC1621" s="28">
        <f>IFERROR(VLOOKUP(Table2[[#This Row],[SAP Code]],[26]_16!P:Q,2,FALSE),0)</f>
        <v>0</v>
      </c>
      <c r="BD1621" s="28">
        <f>IFERROR(VLOOKUP(Table2[[#This Row],[SAP Code]],[26]_16!S:T,2,FALSE),0)</f>
        <v>0</v>
      </c>
      <c r="BE1621" s="28">
        <f>IFERROR(VLOOKUP(Table2[[#This Row],[SAP Code]],[26]_16!V:W,2,FALSE)/ 1000000, 0)</f>
        <v>0</v>
      </c>
      <c r="BF1621" s="28">
        <f>IFERROR(VLOOKUP(Table2[[#This Row],[SAP Code]],[26]_16!Y:Z,2,FALSE)/ 1000000, 0)</f>
        <v>67.866347069999989</v>
      </c>
      <c r="BG1621" s="28" t="str">
        <f>IFERROR(VLOOKUP(Table2[[#This Row],[SAP Code]],[26]port!$A:$AD,30,FALSE),"unknown")</f>
        <v>APVD</v>
      </c>
      <c r="BH1621" s="29" t="str">
        <f t="shared" si="436"/>
        <v>Ongoing</v>
      </c>
      <c r="BI1621" s="16"/>
    </row>
    <row r="1622" spans="1:61" ht="17.100000000000001" customHeight="1">
      <c r="A1622" s="16" t="s">
        <v>141</v>
      </c>
      <c r="B1622" s="16" t="s">
        <v>5519</v>
      </c>
      <c r="C1622" s="16" t="s">
        <v>5520</v>
      </c>
      <c r="D1622" s="16" t="s">
        <v>5521</v>
      </c>
      <c r="E1622" s="18">
        <v>44754</v>
      </c>
      <c r="F1622" s="16" t="s">
        <v>4339</v>
      </c>
      <c r="G1622" s="16" t="s">
        <v>74</v>
      </c>
      <c r="H1622" s="16" t="s">
        <v>81</v>
      </c>
      <c r="I1622" s="16" t="s">
        <v>1121</v>
      </c>
      <c r="J1622" s="16" t="s">
        <v>83</v>
      </c>
      <c r="K1622" s="16" t="s">
        <v>69</v>
      </c>
      <c r="L1622" s="16" t="s">
        <v>85</v>
      </c>
      <c r="M1622" s="19">
        <v>750000</v>
      </c>
      <c r="N1622" s="19">
        <v>750000</v>
      </c>
      <c r="O1622" s="20" t="s">
        <v>5239</v>
      </c>
      <c r="P1622" s="21">
        <v>2100155041684</v>
      </c>
      <c r="Q1622" s="20" t="s">
        <v>72</v>
      </c>
      <c r="R1622" s="16" t="str">
        <f t="shared" si="426"/>
        <v>ADF Including TSF</v>
      </c>
      <c r="S1622" s="16" t="str">
        <f t="shared" si="425"/>
        <v>C</v>
      </c>
      <c r="T1622" s="16" t="str">
        <f t="shared" si="440"/>
        <v>Multinational</v>
      </c>
      <c r="U1622" s="16" t="str">
        <f t="shared" si="427"/>
        <v>Multinational</v>
      </c>
      <c r="V1622" s="22" t="str">
        <f>IF(ISNUMBER(MATCH(A1622, {"Gabon","Sudan","Niger","Mali","Burkina Faso","Guinea"}, 0)), "De Facto Countries", "Non-De Facto Countries")</f>
        <v>Non-De Facto Countries</v>
      </c>
      <c r="W1622" s="16" t="str">
        <f t="shared" si="438"/>
        <v>Multi</v>
      </c>
      <c r="X1622" s="16" t="str">
        <f t="shared" si="439"/>
        <v>Environment</v>
      </c>
      <c r="Y1622" s="23">
        <f>Table2[[#This Row],[Approved Amount_UA Equivalent]]</f>
        <v>750000</v>
      </c>
      <c r="AD1622" s="23">
        <f>SUM(Table2[[#This Row],[Feed Africa ]:[Improve Quality Of Life ]])</f>
        <v>750000</v>
      </c>
      <c r="AE1622" s="16" t="b">
        <f>Table2[[#This Row],[Total HI5]]=Table2[[#This Row],[Approved Amount_UA Equivalent]]</f>
        <v>1</v>
      </c>
      <c r="AF1622" s="24">
        <v>41</v>
      </c>
      <c r="AG1622" s="20" t="str">
        <f t="shared" si="428"/>
        <v>ISP and Investment Project</v>
      </c>
      <c r="AH1622" s="24" t="str">
        <f>VLOOKUP(Table2[[#This Row],[SAP Code]],[25]DATA!$A:$G,7,FALSE)</f>
        <v xml:space="preserve">investment </v>
      </c>
      <c r="AI1622" s="20" t="str">
        <f t="shared" si="429"/>
        <v>Infrastructure</v>
      </c>
      <c r="AJ1622" s="25" t="s">
        <v>1126</v>
      </c>
      <c r="AK1622" s="25" t="s">
        <v>74</v>
      </c>
      <c r="AL1622" s="23" t="str" cm="1">
        <f t="array" ref="AL1622">_xlfn.SWITCH(AK1622,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22" s="26">
        <v>1</v>
      </c>
      <c r="AN1622" s="25" t="str">
        <f t="shared" si="437"/>
        <v>Sovereign</v>
      </c>
      <c r="AO1622" s="27">
        <v>1</v>
      </c>
      <c r="AP1622" s="23">
        <f>Table2[[#This Row],[Approved Amount_UA Equivalent]]/1000000</f>
        <v>0.75</v>
      </c>
      <c r="AQ1622" s="19">
        <f t="shared" si="430"/>
        <v>0.99812999999999996</v>
      </c>
      <c r="AR1622" s="23" t="str">
        <f t="shared" si="431"/>
        <v>1-10</v>
      </c>
      <c r="AS1622" s="23" t="str">
        <f t="shared" si="432"/>
        <v>1-20</v>
      </c>
      <c r="AT1622" s="23" t="str">
        <f t="shared" si="433"/>
        <v>1-40</v>
      </c>
      <c r="AU1622" s="23" t="str">
        <f t="shared" si="434"/>
        <v>&lt;1-50 Mn</v>
      </c>
      <c r="AV1622" s="23">
        <f>Table2[[#This Row],[Amount]]</f>
        <v>750000</v>
      </c>
      <c r="AW1622" s="23" t="str">
        <f t="shared" si="435"/>
        <v>Jul 2022</v>
      </c>
      <c r="AX1622" s="28">
        <f>IFERROR(VLOOKUP(Table2[[#This Row],[SAP Code]],[26]_16!A:B,2,FALSE),0)</f>
        <v>0</v>
      </c>
      <c r="AY1622" s="28">
        <f>IFERROR(VLOOKUP(Table2[[#This Row],[SAP Code]],[26]_16!D:E,2,FALSE)/ 1000000, 0)</f>
        <v>0</v>
      </c>
      <c r="AZ1622" s="28">
        <f>IFERROR(VLOOKUP(Table2[[#This Row],[SAP Code]],[26]_16!G:H,2,FALSE)/ 1000000, 0)</f>
        <v>0</v>
      </c>
      <c r="BA1622" s="28">
        <f>IFERROR(VLOOKUP(Table2[[#This Row],[SAP Code]],[26]_16!J:K,2,FALSE)/ 1000000, 0)</f>
        <v>0</v>
      </c>
      <c r="BB1622" s="28">
        <f>IFERROR(VLOOKUP(Table2[[#This Row],[SAP Code]],[26]_16!M:N,2,FALSE)/ 1000000, 0)</f>
        <v>0</v>
      </c>
      <c r="BC1622" s="28">
        <f>IFERROR(VLOOKUP(Table2[[#This Row],[SAP Code]],[26]_16!P:Q,2,FALSE),0)</f>
        <v>0</v>
      </c>
      <c r="BD1622" s="28">
        <f>IFERROR(VLOOKUP(Table2[[#This Row],[SAP Code]],[26]_16!S:T,2,FALSE),0)</f>
        <v>0</v>
      </c>
      <c r="BE1622" s="28">
        <f>IFERROR(VLOOKUP(Table2[[#This Row],[SAP Code]],[26]_16!V:W,2,FALSE)/ 1000000, 0)</f>
        <v>0.91378298999999996</v>
      </c>
      <c r="BF1622" s="28">
        <f>IFERROR(VLOOKUP(Table2[[#This Row],[SAP Code]],[26]_16!Y:Z,2,FALSE)/ 1000000, 0)</f>
        <v>0</v>
      </c>
      <c r="BG1622" s="28" t="str">
        <f>IFERROR(VLOOKUP(Table2[[#This Row],[SAP Code]],[26]port!$A:$AD,30,FALSE),"unknown")</f>
        <v>APVD</v>
      </c>
      <c r="BH1622" s="29" t="str">
        <f t="shared" si="436"/>
        <v>Ongoing</v>
      </c>
      <c r="BI1622" s="16"/>
    </row>
    <row r="1623" spans="1:61" ht="17.100000000000001" customHeight="1">
      <c r="A1623" s="16" t="s">
        <v>281</v>
      </c>
      <c r="B1623" s="16" t="s">
        <v>5519</v>
      </c>
      <c r="C1623" s="16" t="s">
        <v>5522</v>
      </c>
      <c r="D1623" s="16" t="s">
        <v>5521</v>
      </c>
      <c r="E1623" s="18">
        <v>44754</v>
      </c>
      <c r="F1623" s="16" t="s">
        <v>285</v>
      </c>
      <c r="G1623" s="16" t="s">
        <v>74</v>
      </c>
      <c r="H1623" s="16" t="s">
        <v>81</v>
      </c>
      <c r="I1623" s="16" t="s">
        <v>1121</v>
      </c>
      <c r="J1623" s="16" t="s">
        <v>83</v>
      </c>
      <c r="K1623" s="16" t="s">
        <v>69</v>
      </c>
      <c r="L1623" s="16" t="s">
        <v>85</v>
      </c>
      <c r="M1623" s="19">
        <v>27250000</v>
      </c>
      <c r="N1623" s="19">
        <v>27250000</v>
      </c>
      <c r="O1623" s="20" t="s">
        <v>5523</v>
      </c>
      <c r="P1623" s="21">
        <v>2100155041683</v>
      </c>
      <c r="Q1623" s="20" t="s">
        <v>72</v>
      </c>
      <c r="R1623" s="16" t="str">
        <f t="shared" si="426"/>
        <v>ADF Including TSF</v>
      </c>
      <c r="S1623" s="16" t="str">
        <f t="shared" si="425"/>
        <v>C</v>
      </c>
      <c r="T1623" s="16" t="str">
        <f t="shared" si="440"/>
        <v>ADF Countries</v>
      </c>
      <c r="U1623" s="16" t="str">
        <f t="shared" si="427"/>
        <v>Non-Transition States</v>
      </c>
      <c r="V1623" s="22" t="str">
        <f>IF(ISNUMBER(MATCH(A1623, {"Gabon","Sudan","Niger","Mali","Burkina Faso","Guinea"}, 0)), "De Facto Countries", "Non-De Facto Countries")</f>
        <v>Non-De Facto Countries</v>
      </c>
      <c r="W1623" s="16" t="str">
        <f t="shared" si="438"/>
        <v>East</v>
      </c>
      <c r="X1623" s="16" t="str">
        <f t="shared" si="439"/>
        <v>Environment</v>
      </c>
      <c r="Y1623" s="23">
        <f>Table2[[#This Row],[Approved Amount_UA Equivalent]]</f>
        <v>27250000</v>
      </c>
      <c r="AD1623" s="23">
        <f>SUM(Table2[[#This Row],[Feed Africa ]:[Improve Quality Of Life ]])</f>
        <v>27250000</v>
      </c>
      <c r="AE1623" s="16" t="b">
        <f>Table2[[#This Row],[Total HI5]]=Table2[[#This Row],[Approved Amount_UA Equivalent]]</f>
        <v>1</v>
      </c>
      <c r="AF1623" s="24">
        <v>41</v>
      </c>
      <c r="AG1623" s="20" t="str">
        <f t="shared" si="428"/>
        <v>ISP and Investment Project</v>
      </c>
      <c r="AH1623" s="24" t="e">
        <f>VLOOKUP(Table2[[#This Row],[SAP Code]],[25]DATA!$A:$G,7,FALSE)</f>
        <v>#N/A</v>
      </c>
      <c r="AI1623" s="20" t="str">
        <f t="shared" si="429"/>
        <v>Infrastructure</v>
      </c>
      <c r="AJ1623" s="25" t="s">
        <v>1126</v>
      </c>
      <c r="AK1623" s="25" t="s">
        <v>74</v>
      </c>
      <c r="AL1623" s="23" t="str" cm="1">
        <f t="array" ref="AL1623">_xlfn.SWITCH(AK1623,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23" s="26">
        <v>1</v>
      </c>
      <c r="AN1623" s="25" t="str">
        <f t="shared" si="437"/>
        <v>Sovereign</v>
      </c>
      <c r="AO1623" s="27">
        <v>1</v>
      </c>
      <c r="AP1623" s="23">
        <f>Table2[[#This Row],[Approved Amount_UA Equivalent]]/1000000</f>
        <v>27.25</v>
      </c>
      <c r="AQ1623" s="19">
        <f t="shared" si="430"/>
        <v>36.265389999999996</v>
      </c>
      <c r="AR1623" s="23" t="str">
        <f t="shared" si="431"/>
        <v>21-30</v>
      </c>
      <c r="AS1623" s="23" t="str">
        <f t="shared" si="432"/>
        <v>21-40</v>
      </c>
      <c r="AT1623" s="23" t="str">
        <f t="shared" si="433"/>
        <v>1-40</v>
      </c>
      <c r="AU1623" s="23" t="str">
        <f t="shared" si="434"/>
        <v>&lt;1-50 Mn</v>
      </c>
      <c r="AV1623" s="23">
        <f>Table2[[#This Row],[Amount]]</f>
        <v>27250000</v>
      </c>
      <c r="AW1623" s="23" t="str">
        <f t="shared" si="435"/>
        <v>Jul 2022</v>
      </c>
      <c r="AX1623" s="28">
        <f>IFERROR(VLOOKUP(Table2[[#This Row],[SAP Code]],[26]_16!A:B,2,FALSE),0)</f>
        <v>0</v>
      </c>
      <c r="AY1623" s="28">
        <f>IFERROR(VLOOKUP(Table2[[#This Row],[SAP Code]],[26]_16!D:E,2,FALSE)/ 1000000, 0)</f>
        <v>0</v>
      </c>
      <c r="AZ1623" s="28">
        <f>IFERROR(VLOOKUP(Table2[[#This Row],[SAP Code]],[26]_16!G:H,2,FALSE)/ 1000000, 0)</f>
        <v>0</v>
      </c>
      <c r="BA1623" s="28">
        <f>IFERROR(VLOOKUP(Table2[[#This Row],[SAP Code]],[26]_16!J:K,2,FALSE)/ 1000000, 0)</f>
        <v>0</v>
      </c>
      <c r="BB1623" s="28">
        <f>IFERROR(VLOOKUP(Table2[[#This Row],[SAP Code]],[26]_16!M:N,2,FALSE)/ 1000000, 0)</f>
        <v>0</v>
      </c>
      <c r="BC1623" s="28">
        <f>IFERROR(VLOOKUP(Table2[[#This Row],[SAP Code]],[26]_16!P:Q,2,FALSE),0)</f>
        <v>0</v>
      </c>
      <c r="BD1623" s="28">
        <f>IFERROR(VLOOKUP(Table2[[#This Row],[SAP Code]],[26]_16!S:T,2,FALSE),0)</f>
        <v>0</v>
      </c>
      <c r="BE1623" s="28">
        <f>IFERROR(VLOOKUP(Table2[[#This Row],[SAP Code]],[26]_16!V:W,2,FALSE)/ 1000000, 0)</f>
        <v>0</v>
      </c>
      <c r="BF1623" s="28">
        <f>IFERROR(VLOOKUP(Table2[[#This Row],[SAP Code]],[26]_16!Y:Z,2,FALSE)/ 1000000, 0)</f>
        <v>0.97391912999999997</v>
      </c>
      <c r="BG1623" s="28" t="str">
        <f>IFERROR(VLOOKUP(Table2[[#This Row],[SAP Code]],[26]port!$A:$AD,30,FALSE),"unknown")</f>
        <v>OnGo</v>
      </c>
      <c r="BH1623" s="29" t="str">
        <f t="shared" si="436"/>
        <v>Ongoing</v>
      </c>
      <c r="BI1623" s="16"/>
    </row>
    <row r="1624" spans="1:61" ht="17.100000000000001" customHeight="1">
      <c r="A1624" s="16" t="s">
        <v>141</v>
      </c>
      <c r="B1624" s="16" t="s">
        <v>5524</v>
      </c>
      <c r="C1624" s="16" t="s">
        <v>5525</v>
      </c>
      <c r="D1624" s="16" t="s">
        <v>5526</v>
      </c>
      <c r="E1624" s="18">
        <v>44755</v>
      </c>
      <c r="F1624" s="16" t="s">
        <v>3711</v>
      </c>
      <c r="G1624" s="16" t="s">
        <v>107</v>
      </c>
      <c r="H1624" s="16" t="s">
        <v>81</v>
      </c>
      <c r="I1624" s="16" t="s">
        <v>102</v>
      </c>
      <c r="J1624" s="16" t="s">
        <v>103</v>
      </c>
      <c r="K1624" s="16" t="s">
        <v>4304</v>
      </c>
      <c r="L1624" s="16" t="s">
        <v>70</v>
      </c>
      <c r="M1624" s="19">
        <v>175000000</v>
      </c>
      <c r="N1624" s="19">
        <v>131798942.59591198</v>
      </c>
      <c r="O1624" s="20" t="s">
        <v>5527</v>
      </c>
      <c r="P1624" s="21">
        <v>2000140001701</v>
      </c>
      <c r="Q1624" s="20" t="s">
        <v>87</v>
      </c>
      <c r="R1624" s="16" t="str">
        <f t="shared" si="426"/>
        <v>ADB Private</v>
      </c>
      <c r="S1624" s="16" t="str">
        <f t="shared" si="425"/>
        <v>H</v>
      </c>
      <c r="T1624" s="16" t="str">
        <f t="shared" si="440"/>
        <v>Multinational</v>
      </c>
      <c r="U1624" s="16" t="str">
        <f t="shared" si="427"/>
        <v>Multinational</v>
      </c>
      <c r="V1624" s="22" t="str">
        <f>IF(ISNUMBER(MATCH(A1624, {"Gabon","Sudan","Niger","Mali","Burkina Faso","Guinea"}, 0)), "De Facto Countries", "Non-De Facto Countries")</f>
        <v>Non-De Facto Countries</v>
      </c>
      <c r="W1624" s="16" t="str">
        <f t="shared" si="438"/>
        <v>Multi</v>
      </c>
      <c r="X1624" s="16" t="str">
        <f t="shared" si="439"/>
        <v>Finance</v>
      </c>
      <c r="Y1624" s="23"/>
      <c r="AA1624" s="23">
        <f>Table2[[#This Row],[Approved Amount_UA Equivalent]]</f>
        <v>131798942.59591198</v>
      </c>
      <c r="AD1624" s="23">
        <f>SUM(Table2[[#This Row],[Feed Africa ]:[Improve Quality Of Life ]])</f>
        <v>131798942.59591198</v>
      </c>
      <c r="AE1624" s="16" t="b">
        <f>Table2[[#This Row],[Total HI5]]=Table2[[#This Row],[Approved Amount_UA Equivalent]]</f>
        <v>1</v>
      </c>
      <c r="AF1624" s="24">
        <v>70</v>
      </c>
      <c r="AG1624" s="20" t="str">
        <f t="shared" si="428"/>
        <v>Equity and Guarantee</v>
      </c>
      <c r="AH1624" s="24" t="str">
        <f>VLOOKUP(Table2[[#This Row],[SAP Code]],[25]DATA!$A:$G,7,FALSE)</f>
        <v>RPA</v>
      </c>
      <c r="AI1624" s="20" t="str">
        <f t="shared" si="429"/>
        <v>Other Investment</v>
      </c>
      <c r="AJ1624" s="25" t="s">
        <v>106</v>
      </c>
      <c r="AK1624" s="25" t="s">
        <v>107</v>
      </c>
      <c r="AL1624" s="23" t="str" cm="1">
        <f t="array" ref="AL1624">_xlfn.SWITCH(AK1624,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24" s="26">
        <v>2</v>
      </c>
      <c r="AN1624" s="25" t="str">
        <f t="shared" si="437"/>
        <v>Non-Sovereign</v>
      </c>
      <c r="AO1624" s="27">
        <v>1</v>
      </c>
      <c r="AP1624" s="23">
        <f>Table2[[#This Row],[Approved Amount_UA Equivalent]]/1000000</f>
        <v>131.79894259591197</v>
      </c>
      <c r="AQ1624" s="19">
        <f t="shared" si="430"/>
        <v>175.40330476434349</v>
      </c>
      <c r="AR1624" s="23" t="str">
        <f t="shared" si="431"/>
        <v>131-140</v>
      </c>
      <c r="AS1624" s="23" t="str">
        <f t="shared" si="432"/>
        <v>121-140</v>
      </c>
      <c r="AT1624" s="23" t="str">
        <f t="shared" si="433"/>
        <v>121-160</v>
      </c>
      <c r="AU1624" s="23" t="str">
        <f t="shared" si="434"/>
        <v>100-200 Mn</v>
      </c>
      <c r="AV1624" s="23">
        <f>Table2[[#This Row],[Amount]]</f>
        <v>175000000</v>
      </c>
      <c r="AW1624" s="23" t="str">
        <f t="shared" si="435"/>
        <v>Jul 2022</v>
      </c>
      <c r="AX1624" s="28">
        <f>IFERROR(VLOOKUP(Table2[[#This Row],[SAP Code]],[26]_16!A:B,2,FALSE),0)</f>
        <v>0</v>
      </c>
      <c r="AY1624" s="28">
        <f>IFERROR(VLOOKUP(Table2[[#This Row],[SAP Code]],[26]_16!D:E,2,FALSE)/ 1000000, 0)</f>
        <v>0</v>
      </c>
      <c r="AZ1624" s="28">
        <f>IFERROR(VLOOKUP(Table2[[#This Row],[SAP Code]],[26]_16!G:H,2,FALSE)/ 1000000, 0)</f>
        <v>0</v>
      </c>
      <c r="BA1624" s="28">
        <f>IFERROR(VLOOKUP(Table2[[#This Row],[SAP Code]],[26]_16!J:K,2,FALSE)/ 1000000, 0)</f>
        <v>0</v>
      </c>
      <c r="BB1624" s="28">
        <f>IFERROR(VLOOKUP(Table2[[#This Row],[SAP Code]],[26]_16!M:N,2,FALSE)/ 1000000, 0)</f>
        <v>0</v>
      </c>
      <c r="BC1624" s="28">
        <f>IFERROR(VLOOKUP(Table2[[#This Row],[SAP Code]],[26]_16!P:Q,2,FALSE),0)</f>
        <v>0</v>
      </c>
      <c r="BD1624" s="28">
        <f>IFERROR(VLOOKUP(Table2[[#This Row],[SAP Code]],[26]_16!S:T,2,FALSE),0)</f>
        <v>0</v>
      </c>
      <c r="BE1624" s="28">
        <f>IFERROR(VLOOKUP(Table2[[#This Row],[SAP Code]],[26]_16!V:W,2,FALSE)/ 1000000, 0)</f>
        <v>0</v>
      </c>
      <c r="BF1624" s="28">
        <f>IFERROR(VLOOKUP(Table2[[#This Row],[SAP Code]],[26]_16!Y:Z,2,FALSE)/ 1000000, 0)</f>
        <v>0</v>
      </c>
      <c r="BG1624" s="28" t="str">
        <f>IFERROR(VLOOKUP(Table2[[#This Row],[SAP Code]],[26]port!$A:$AD,30,FALSE),"unknown")</f>
        <v>OnGo</v>
      </c>
      <c r="BH1624" s="29" t="str">
        <f t="shared" si="436"/>
        <v>Ongoing</v>
      </c>
      <c r="BI1624" s="16"/>
    </row>
    <row r="1625" spans="1:61" ht="17.100000000000001" customHeight="1">
      <c r="A1625" s="16" t="s">
        <v>141</v>
      </c>
      <c r="B1625" s="16" t="s">
        <v>5528</v>
      </c>
      <c r="C1625" s="16" t="s">
        <v>5529</v>
      </c>
      <c r="D1625" s="16" t="s">
        <v>5530</v>
      </c>
      <c r="E1625" s="18">
        <v>44755</v>
      </c>
      <c r="F1625" s="16" t="s">
        <v>5531</v>
      </c>
      <c r="G1625" s="16" t="s">
        <v>107</v>
      </c>
      <c r="H1625" s="16" t="s">
        <v>132</v>
      </c>
      <c r="I1625" s="16" t="s">
        <v>102</v>
      </c>
      <c r="J1625" s="16" t="s">
        <v>103</v>
      </c>
      <c r="K1625" s="16" t="s">
        <v>4302</v>
      </c>
      <c r="L1625" s="16" t="s">
        <v>195</v>
      </c>
      <c r="M1625" s="19">
        <v>50000000</v>
      </c>
      <c r="N1625" s="19">
        <v>39114142.891786814</v>
      </c>
      <c r="O1625" s="20" t="s">
        <v>5532</v>
      </c>
      <c r="P1625" s="21">
        <v>2000140001751</v>
      </c>
      <c r="Q1625" s="20" t="s">
        <v>87</v>
      </c>
      <c r="R1625" s="16" t="str">
        <f t="shared" si="426"/>
        <v>ADB Private</v>
      </c>
      <c r="S1625" s="16" t="str">
        <f t="shared" si="425"/>
        <v>H</v>
      </c>
      <c r="T1625" s="16" t="str">
        <f t="shared" si="440"/>
        <v>Multinational</v>
      </c>
      <c r="U1625" s="16" t="str">
        <f t="shared" si="427"/>
        <v>Multinational</v>
      </c>
      <c r="V1625" s="22" t="str">
        <f>IF(ISNUMBER(MATCH(A1625, {"Gabon","Sudan","Niger","Mali","Burkina Faso","Guinea"}, 0)), "De Facto Countries", "Non-De Facto Countries")</f>
        <v>Non-De Facto Countries</v>
      </c>
      <c r="W1625" s="16" t="str">
        <f t="shared" si="438"/>
        <v>Multi</v>
      </c>
      <c r="X1625" s="16" t="str">
        <f t="shared" si="439"/>
        <v>Finance</v>
      </c>
      <c r="Y1625" s="23"/>
      <c r="AA1625" s="23">
        <f>Table2[[#This Row],[Approved Amount_UA Equivalent]]</f>
        <v>39114142.891786814</v>
      </c>
      <c r="AD1625" s="23">
        <f>SUM(Table2[[#This Row],[Feed Africa ]:[Improve Quality Of Life ]])</f>
        <v>39114142.891786814</v>
      </c>
      <c r="AE1625" s="16" t="b">
        <f>Table2[[#This Row],[Total HI5]]=Table2[[#This Row],[Approved Amount_UA Equivalent]]</f>
        <v>1</v>
      </c>
      <c r="AF1625" s="24">
        <v>70</v>
      </c>
      <c r="AG1625" s="20" t="str">
        <f t="shared" si="428"/>
        <v>Equity and Guarantee</v>
      </c>
      <c r="AH1625" s="24" t="str">
        <f>VLOOKUP(Table2[[#This Row],[SAP Code]],[25]DATA!$A:$G,7,FALSE)</f>
        <v>LOC</v>
      </c>
      <c r="AI1625" s="20" t="str">
        <f t="shared" si="429"/>
        <v>Other Investment</v>
      </c>
      <c r="AJ1625" s="25" t="s">
        <v>106</v>
      </c>
      <c r="AK1625" s="25" t="s">
        <v>107</v>
      </c>
      <c r="AL1625" s="23" t="str" cm="1">
        <f t="array" ref="AL1625">_xlfn.SWITCH(AK1625,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25" s="26">
        <v>2</v>
      </c>
      <c r="AN1625" s="25" t="str">
        <f t="shared" si="437"/>
        <v>Non-Sovereign</v>
      </c>
      <c r="AO1625" s="27">
        <v>1</v>
      </c>
      <c r="AP1625" s="23">
        <f>Table2[[#This Row],[Approved Amount_UA Equivalent]]/1000000</f>
        <v>39.114142891786813</v>
      </c>
      <c r="AQ1625" s="19">
        <f t="shared" si="430"/>
        <v>52.054665926105564</v>
      </c>
      <c r="AR1625" s="23" t="str">
        <f t="shared" si="431"/>
        <v>31-40</v>
      </c>
      <c r="AS1625" s="23" t="str">
        <f t="shared" si="432"/>
        <v>21-40</v>
      </c>
      <c r="AT1625" s="23" t="str">
        <f t="shared" si="433"/>
        <v>1-40</v>
      </c>
      <c r="AU1625" s="23" t="str">
        <f t="shared" si="434"/>
        <v>&lt;1-50 Mn</v>
      </c>
      <c r="AV1625" s="23">
        <f>Table2[[#This Row],[Amount]]</f>
        <v>50000000</v>
      </c>
      <c r="AW1625" s="23" t="str">
        <f t="shared" si="435"/>
        <v>Jul 2022</v>
      </c>
      <c r="AX1625" s="28">
        <f>IFERROR(VLOOKUP(Table2[[#This Row],[SAP Code]],[26]_16!A:B,2,FALSE),0)</f>
        <v>0</v>
      </c>
      <c r="AY1625" s="28">
        <f>IFERROR(VLOOKUP(Table2[[#This Row],[SAP Code]],[26]_16!D:E,2,FALSE)/ 1000000, 0)</f>
        <v>0</v>
      </c>
      <c r="AZ1625" s="28">
        <f>IFERROR(VLOOKUP(Table2[[#This Row],[SAP Code]],[26]_16!G:H,2,FALSE)/ 1000000, 0)</f>
        <v>0</v>
      </c>
      <c r="BA1625" s="28">
        <f>IFERROR(VLOOKUP(Table2[[#This Row],[SAP Code]],[26]_16!J:K,2,FALSE)/ 1000000, 0)</f>
        <v>0</v>
      </c>
      <c r="BB1625" s="28">
        <f>IFERROR(VLOOKUP(Table2[[#This Row],[SAP Code]],[26]_16!M:N,2,FALSE)/ 1000000, 0)</f>
        <v>0</v>
      </c>
      <c r="BC1625" s="28">
        <f>IFERROR(VLOOKUP(Table2[[#This Row],[SAP Code]],[26]_16!P:Q,2,FALSE),0)</f>
        <v>0</v>
      </c>
      <c r="BD1625" s="28">
        <f>IFERROR(VLOOKUP(Table2[[#This Row],[SAP Code]],[26]_16!S:T,2,FALSE),0)</f>
        <v>0</v>
      </c>
      <c r="BE1625" s="28">
        <f>IFERROR(VLOOKUP(Table2[[#This Row],[SAP Code]],[26]_16!V:W,2,FALSE)/ 1000000, 0)</f>
        <v>0</v>
      </c>
      <c r="BF1625" s="28">
        <f>IFERROR(VLOOKUP(Table2[[#This Row],[SAP Code]],[26]_16!Y:Z,2,FALSE)/ 1000000, 0)</f>
        <v>0</v>
      </c>
      <c r="BG1625" s="28" t="str">
        <f>IFERROR(VLOOKUP(Table2[[#This Row],[SAP Code]],[26]port!$A:$AD,30,FALSE),"unknown")</f>
        <v>APVD</v>
      </c>
      <c r="BH1625" s="29" t="str">
        <f t="shared" si="436"/>
        <v>Ongoing</v>
      </c>
      <c r="BI1625" s="16"/>
    </row>
    <row r="1626" spans="1:61" ht="17.100000000000001" customHeight="1">
      <c r="A1626" s="16" t="s">
        <v>369</v>
      </c>
      <c r="B1626" s="16" t="s">
        <v>5533</v>
      </c>
      <c r="C1626" s="16" t="s">
        <v>5534</v>
      </c>
      <c r="D1626" s="16" t="s">
        <v>5535</v>
      </c>
      <c r="E1626" s="18">
        <v>44756</v>
      </c>
      <c r="F1626" s="16" t="s">
        <v>373</v>
      </c>
      <c r="G1626" s="16" t="s">
        <v>74</v>
      </c>
      <c r="H1626" s="16" t="s">
        <v>66</v>
      </c>
      <c r="I1626" s="16" t="s">
        <v>155</v>
      </c>
      <c r="J1626" s="16" t="s">
        <v>5536</v>
      </c>
      <c r="K1626" s="16" t="s">
        <v>69</v>
      </c>
      <c r="L1626" s="16" t="s">
        <v>85</v>
      </c>
      <c r="M1626" s="19">
        <v>4000000</v>
      </c>
      <c r="N1626" s="19">
        <v>4000000</v>
      </c>
      <c r="O1626" s="20" t="s">
        <v>5537</v>
      </c>
      <c r="P1626" s="21">
        <v>5900155017262</v>
      </c>
      <c r="Q1626" s="20" t="s">
        <v>72</v>
      </c>
      <c r="R1626" s="16" t="str">
        <f t="shared" si="426"/>
        <v>ADF Including TSF</v>
      </c>
      <c r="S1626" s="16" t="str">
        <f t="shared" si="425"/>
        <v>A</v>
      </c>
      <c r="T1626" s="16" t="str">
        <f t="shared" si="440"/>
        <v>ADF Countries</v>
      </c>
      <c r="U1626" s="16" t="str">
        <f t="shared" si="427"/>
        <v>Transition States</v>
      </c>
      <c r="V1626" s="22" t="str">
        <f>IF(ISNUMBER(MATCH(A1626, {"Gabon","Sudan","Niger","Mali","Burkina Faso","Guinea"}, 0)), "De Facto Countries", "Non-De Facto Countries")</f>
        <v>Non-De Facto Countries</v>
      </c>
      <c r="W1626" s="16" t="str">
        <f t="shared" si="438"/>
        <v>Central</v>
      </c>
      <c r="X1626" s="16" t="str">
        <f t="shared" si="439"/>
        <v>Agriculture</v>
      </c>
      <c r="Y1626" s="23">
        <f>Table2[[#This Row],[Approved Amount_UA Equivalent]]</f>
        <v>4000000</v>
      </c>
      <c r="AD1626" s="23">
        <f>SUM(Table2[[#This Row],[Feed Africa ]:[Improve Quality Of Life ]])</f>
        <v>4000000</v>
      </c>
      <c r="AE1626" s="16" t="b">
        <f>Table2[[#This Row],[Total HI5]]=Table2[[#This Row],[Approved Amount_UA Equivalent]]</f>
        <v>1</v>
      </c>
      <c r="AF1626" s="24">
        <v>40</v>
      </c>
      <c r="AG1626" s="20" t="str">
        <f t="shared" si="428"/>
        <v>ISP and Investment Project</v>
      </c>
      <c r="AH1626" s="24" t="str">
        <f>VLOOKUP(Table2[[#This Row],[SAP Code]],[25]DATA!$A:$G,7,FALSE)</f>
        <v xml:space="preserve">investment </v>
      </c>
      <c r="AI1626" s="20" t="str">
        <f t="shared" si="429"/>
        <v>Infrastructure</v>
      </c>
      <c r="AJ1626" s="25" t="s">
        <v>157</v>
      </c>
      <c r="AK1626" s="25" t="s">
        <v>74</v>
      </c>
      <c r="AL1626" s="23" t="str" cm="1">
        <f t="array" ref="AL1626">_xlfn.SWITCH(AK1626,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26" s="26">
        <v>1</v>
      </c>
      <c r="AN1626" s="25" t="str">
        <f t="shared" si="437"/>
        <v>Sovereign</v>
      </c>
      <c r="AO1626" s="27">
        <v>1</v>
      </c>
      <c r="AP1626" s="23">
        <f>Table2[[#This Row],[Approved Amount_UA Equivalent]]/1000000</f>
        <v>4</v>
      </c>
      <c r="AQ1626" s="19">
        <f t="shared" si="430"/>
        <v>5.3233600000000001</v>
      </c>
      <c r="AR1626" s="23" t="str">
        <f t="shared" si="431"/>
        <v>1-10</v>
      </c>
      <c r="AS1626" s="23" t="str">
        <f t="shared" si="432"/>
        <v>1-20</v>
      </c>
      <c r="AT1626" s="23" t="str">
        <f t="shared" si="433"/>
        <v>1-40</v>
      </c>
      <c r="AU1626" s="23" t="str">
        <f t="shared" si="434"/>
        <v>&lt;1-50 Mn</v>
      </c>
      <c r="AV1626" s="23">
        <f>Table2[[#This Row],[Amount]]</f>
        <v>4000000</v>
      </c>
      <c r="AW1626" s="23" t="str">
        <f t="shared" si="435"/>
        <v>Jul 2022</v>
      </c>
      <c r="AX1626" s="28">
        <f>IFERROR(VLOOKUP(Table2[[#This Row],[SAP Code]],[26]_16!A:B,2,FALSE),0)</f>
        <v>0</v>
      </c>
      <c r="AY1626" s="28">
        <f>IFERROR(VLOOKUP(Table2[[#This Row],[SAP Code]],[26]_16!D:E,2,FALSE)/ 1000000, 0)</f>
        <v>0</v>
      </c>
      <c r="AZ1626" s="28">
        <f>IFERROR(VLOOKUP(Table2[[#This Row],[SAP Code]],[26]_16!G:H,2,FALSE)/ 1000000, 0)</f>
        <v>0</v>
      </c>
      <c r="BA1626" s="28">
        <f>IFERROR(VLOOKUP(Table2[[#This Row],[SAP Code]],[26]_16!J:K,2,FALSE)/ 1000000, 0)</f>
        <v>0</v>
      </c>
      <c r="BB1626" s="28">
        <f>IFERROR(VLOOKUP(Table2[[#This Row],[SAP Code]],[26]_16!M:N,2,FALSE)/ 1000000, 0)</f>
        <v>0</v>
      </c>
      <c r="BC1626" s="28">
        <f>IFERROR(VLOOKUP(Table2[[#This Row],[SAP Code]],[26]_16!P:Q,2,FALSE),0)</f>
        <v>0</v>
      </c>
      <c r="BD1626" s="28">
        <f>IFERROR(VLOOKUP(Table2[[#This Row],[SAP Code]],[26]_16!S:T,2,FALSE),0)</f>
        <v>0</v>
      </c>
      <c r="BE1626" s="28">
        <f>IFERROR(VLOOKUP(Table2[[#This Row],[SAP Code]],[26]_16!V:W,2,FALSE)/ 1000000, 0)</f>
        <v>3.2861190000000005E-2</v>
      </c>
      <c r="BF1626" s="28">
        <f>IFERROR(VLOOKUP(Table2[[#This Row],[SAP Code]],[26]_16!Y:Z,2,FALSE)/ 1000000, 0)</f>
        <v>0</v>
      </c>
      <c r="BG1626" s="28" t="str">
        <f>IFERROR(VLOOKUP(Table2[[#This Row],[SAP Code]],[26]port!$A:$AD,30,FALSE),"unknown")</f>
        <v>OnGo</v>
      </c>
      <c r="BH1626" s="29" t="str">
        <f t="shared" si="436"/>
        <v>Ongoing</v>
      </c>
      <c r="BI1626" s="16"/>
    </row>
    <row r="1627" spans="1:61" ht="17.100000000000001" customHeight="1">
      <c r="A1627" s="16" t="s">
        <v>1137</v>
      </c>
      <c r="B1627" s="16" t="s">
        <v>5538</v>
      </c>
      <c r="C1627" s="16" t="s">
        <v>5539</v>
      </c>
      <c r="D1627" s="16" t="s">
        <v>5540</v>
      </c>
      <c r="E1627" s="18">
        <v>44756</v>
      </c>
      <c r="F1627" s="16" t="s">
        <v>328</v>
      </c>
      <c r="G1627" s="16" t="s">
        <v>90</v>
      </c>
      <c r="H1627" s="16" t="s">
        <v>132</v>
      </c>
      <c r="I1627" s="16" t="s">
        <v>82</v>
      </c>
      <c r="J1627" s="16" t="s">
        <v>83</v>
      </c>
      <c r="K1627" s="16" t="s">
        <v>84</v>
      </c>
      <c r="L1627" s="16" t="s">
        <v>85</v>
      </c>
      <c r="M1627" s="19">
        <v>7060000</v>
      </c>
      <c r="N1627" s="19">
        <v>7060000</v>
      </c>
      <c r="O1627" s="20" t="s">
        <v>5541</v>
      </c>
      <c r="P1627" s="21">
        <v>2100150043046</v>
      </c>
      <c r="Q1627" s="20" t="s">
        <v>87</v>
      </c>
      <c r="R1627" s="16" t="str">
        <f t="shared" si="426"/>
        <v>ADF Including TSF</v>
      </c>
      <c r="S1627" s="16" t="str">
        <f t="shared" si="425"/>
        <v>F</v>
      </c>
      <c r="T1627" s="16" t="str">
        <f t="shared" si="440"/>
        <v>ADF Countries</v>
      </c>
      <c r="U1627" s="16" t="str">
        <f t="shared" si="427"/>
        <v>Transition States</v>
      </c>
      <c r="V1627" s="22" t="str">
        <f>IF(ISNUMBER(MATCH(A1627, {"Gabon","Sudan","Niger","Mali","Burkina Faso","Guinea"}, 0)), "De Facto Countries", "Non-De Facto Countries")</f>
        <v>De Facto Countries</v>
      </c>
      <c r="W1627" s="16" t="str">
        <f t="shared" si="438"/>
        <v>West</v>
      </c>
      <c r="X1627" s="16" t="str">
        <f t="shared" si="439"/>
        <v>Power</v>
      </c>
      <c r="Y1627" s="23"/>
      <c r="Z1627" s="23">
        <f>Table2[[#This Row],[Approved Amount_UA Equivalent]]</f>
        <v>7060000</v>
      </c>
      <c r="AD1627" s="23">
        <f>SUM(Table2[[#This Row],[Feed Africa ]:[Improve Quality Of Life ]])</f>
        <v>7060000</v>
      </c>
      <c r="AE1627" s="16" t="b">
        <f>Table2[[#This Row],[Total HI5]]=Table2[[#This Row],[Approved Amount_UA Equivalent]]</f>
        <v>1</v>
      </c>
      <c r="AF1627" s="24">
        <v>10</v>
      </c>
      <c r="AG1627" s="20" t="str">
        <f t="shared" si="428"/>
        <v>Investment Project</v>
      </c>
      <c r="AH1627" s="24">
        <f>VLOOKUP(Table2[[#This Row],[SAP Code]],[25]DATA!$A:$G,7,FALSE)</f>
        <v>0</v>
      </c>
      <c r="AI1627" s="20" t="str">
        <f t="shared" si="429"/>
        <v>Infrastructure</v>
      </c>
      <c r="AJ1627" s="25" t="s">
        <v>89</v>
      </c>
      <c r="AK1627" s="25" t="s">
        <v>90</v>
      </c>
      <c r="AL1627" s="23" t="str" cm="1">
        <f t="array" ref="AL1627">_xlfn.SWITCH(AK1627,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27" s="26">
        <v>1</v>
      </c>
      <c r="AN1627" s="25" t="str">
        <f t="shared" si="437"/>
        <v>Sovereign</v>
      </c>
      <c r="AO1627" s="27">
        <v>0.25</v>
      </c>
      <c r="AP1627" s="23">
        <f>Table2[[#This Row],[Approved Amount_UA Equivalent]]/1000000</f>
        <v>7.06</v>
      </c>
      <c r="AQ1627" s="19">
        <f t="shared" si="430"/>
        <v>9.3957303999999997</v>
      </c>
      <c r="AR1627" s="23" t="str">
        <f t="shared" si="431"/>
        <v>1-10</v>
      </c>
      <c r="AS1627" s="23" t="str">
        <f t="shared" si="432"/>
        <v>1-20</v>
      </c>
      <c r="AT1627" s="23" t="str">
        <f t="shared" si="433"/>
        <v>1-40</v>
      </c>
      <c r="AU1627" s="23" t="str">
        <f t="shared" si="434"/>
        <v>&lt;1-50 Mn</v>
      </c>
      <c r="AV1627" s="23">
        <f>Table2[[#This Row],[Amount]]</f>
        <v>7060000</v>
      </c>
      <c r="AW1627" s="23" t="str">
        <f t="shared" si="435"/>
        <v>Jul 2022</v>
      </c>
      <c r="AX1627" s="28">
        <f>IFERROR(VLOOKUP(Table2[[#This Row],[SAP Code]],[26]_16!A:B,2,FALSE),0)</f>
        <v>0</v>
      </c>
      <c r="AY1627" s="28">
        <f>IFERROR(VLOOKUP(Table2[[#This Row],[SAP Code]],[26]_16!D:E,2,FALSE)/ 1000000, 0)</f>
        <v>0</v>
      </c>
      <c r="AZ1627" s="28">
        <f>IFERROR(VLOOKUP(Table2[[#This Row],[SAP Code]],[26]_16!G:H,2,FALSE)/ 1000000, 0)</f>
        <v>0</v>
      </c>
      <c r="BA1627" s="28">
        <f>IFERROR(VLOOKUP(Table2[[#This Row],[SAP Code]],[26]_16!J:K,2,FALSE)/ 1000000, 0)</f>
        <v>0</v>
      </c>
      <c r="BB1627" s="28">
        <f>IFERROR(VLOOKUP(Table2[[#This Row],[SAP Code]],[26]_16!M:N,2,FALSE)/ 1000000, 0)</f>
        <v>0</v>
      </c>
      <c r="BC1627" s="28">
        <f>IFERROR(VLOOKUP(Table2[[#This Row],[SAP Code]],[26]_16!P:Q,2,FALSE),0)</f>
        <v>0</v>
      </c>
      <c r="BD1627" s="28">
        <f>IFERROR(VLOOKUP(Table2[[#This Row],[SAP Code]],[26]_16!S:T,2,FALSE),0)</f>
        <v>0</v>
      </c>
      <c r="BE1627" s="28">
        <f>IFERROR(VLOOKUP(Table2[[#This Row],[SAP Code]],[26]_16!V:W,2,FALSE)/ 1000000, 0)</f>
        <v>0.18743567000000003</v>
      </c>
      <c r="BF1627" s="28">
        <f>IFERROR(VLOOKUP(Table2[[#This Row],[SAP Code]],[26]_16!Y:Z,2,FALSE)/ 1000000, 0)</f>
        <v>0.63404158999999993</v>
      </c>
      <c r="BG1627" s="28" t="str">
        <f>IFERROR(VLOOKUP(Table2[[#This Row],[SAP Code]],[26]port!$A:$AD,30,FALSE),"unknown")</f>
        <v>APVD</v>
      </c>
      <c r="BH1627" s="29" t="str">
        <f t="shared" si="436"/>
        <v>Ongoing</v>
      </c>
      <c r="BI1627" s="16"/>
    </row>
    <row r="1628" spans="1:61" ht="17.100000000000001" customHeight="1">
      <c r="A1628" s="16" t="s">
        <v>1137</v>
      </c>
      <c r="B1628" s="16" t="s">
        <v>5538</v>
      </c>
      <c r="C1628" s="16" t="s">
        <v>5542</v>
      </c>
      <c r="D1628" s="16" t="s">
        <v>5540</v>
      </c>
      <c r="E1628" s="18">
        <v>44756</v>
      </c>
      <c r="F1628" s="16" t="s">
        <v>328</v>
      </c>
      <c r="G1628" s="16" t="s">
        <v>90</v>
      </c>
      <c r="H1628" s="16" t="s">
        <v>132</v>
      </c>
      <c r="I1628" s="16" t="s">
        <v>82</v>
      </c>
      <c r="J1628" s="16" t="s">
        <v>83</v>
      </c>
      <c r="K1628" s="16" t="s">
        <v>69</v>
      </c>
      <c r="L1628" s="16" t="s">
        <v>85</v>
      </c>
      <c r="M1628" s="19">
        <v>3140000</v>
      </c>
      <c r="N1628" s="19">
        <v>3140000</v>
      </c>
      <c r="O1628" s="20" t="s">
        <v>5541</v>
      </c>
      <c r="P1628" s="21">
        <v>2100155041675</v>
      </c>
      <c r="Q1628" s="20" t="s">
        <v>87</v>
      </c>
      <c r="R1628" s="16" t="str">
        <f t="shared" si="426"/>
        <v>ADF Including TSF</v>
      </c>
      <c r="S1628" s="16" t="str">
        <f t="shared" si="425"/>
        <v>F</v>
      </c>
      <c r="T1628" s="16" t="str">
        <f t="shared" si="440"/>
        <v>ADF Countries</v>
      </c>
      <c r="U1628" s="16" t="str">
        <f t="shared" si="427"/>
        <v>Transition States</v>
      </c>
      <c r="V1628" s="22" t="str">
        <f>IF(ISNUMBER(MATCH(A1628, {"Gabon","Sudan","Niger","Mali","Burkina Faso","Guinea"}, 0)), "De Facto Countries", "Non-De Facto Countries")</f>
        <v>De Facto Countries</v>
      </c>
      <c r="W1628" s="16" t="str">
        <f t="shared" si="438"/>
        <v>West</v>
      </c>
      <c r="X1628" s="16" t="str">
        <f t="shared" si="439"/>
        <v>Power</v>
      </c>
      <c r="Y1628" s="23"/>
      <c r="Z1628" s="23">
        <f>Table2[[#This Row],[Approved Amount_UA Equivalent]]</f>
        <v>3140000</v>
      </c>
      <c r="AD1628" s="23">
        <f>SUM(Table2[[#This Row],[Feed Africa ]:[Improve Quality Of Life ]])</f>
        <v>3140000</v>
      </c>
      <c r="AE1628" s="16" t="b">
        <f>Table2[[#This Row],[Total HI5]]=Table2[[#This Row],[Approved Amount_UA Equivalent]]</f>
        <v>1</v>
      </c>
      <c r="AF1628" s="24">
        <v>10</v>
      </c>
      <c r="AG1628" s="20" t="str">
        <f t="shared" si="428"/>
        <v>Investment Project</v>
      </c>
      <c r="AH1628" s="24">
        <f>VLOOKUP(Table2[[#This Row],[SAP Code]],[25]DATA!$A:$G,7,FALSE)</f>
        <v>0</v>
      </c>
      <c r="AI1628" s="20" t="str">
        <f t="shared" si="429"/>
        <v>Infrastructure</v>
      </c>
      <c r="AJ1628" s="25" t="s">
        <v>89</v>
      </c>
      <c r="AK1628" s="25" t="s">
        <v>90</v>
      </c>
      <c r="AL1628" s="23" t="str" cm="1">
        <f t="array" ref="AL1628">_xlfn.SWITCH(AK1628,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28" s="26">
        <v>1</v>
      </c>
      <c r="AN1628" s="25" t="str">
        <f t="shared" si="437"/>
        <v>Sovereign</v>
      </c>
      <c r="AO1628" s="27">
        <v>0.25</v>
      </c>
      <c r="AP1628" s="23">
        <f>Table2[[#This Row],[Approved Amount_UA Equivalent]]/1000000</f>
        <v>3.14</v>
      </c>
      <c r="AQ1628" s="19">
        <f t="shared" si="430"/>
        <v>4.1788376000000005</v>
      </c>
      <c r="AR1628" s="23" t="str">
        <f t="shared" si="431"/>
        <v>1-10</v>
      </c>
      <c r="AS1628" s="23" t="str">
        <f t="shared" si="432"/>
        <v>1-20</v>
      </c>
      <c r="AT1628" s="23" t="str">
        <f t="shared" si="433"/>
        <v>1-40</v>
      </c>
      <c r="AU1628" s="23" t="str">
        <f t="shared" si="434"/>
        <v>&lt;1-50 Mn</v>
      </c>
      <c r="AV1628" s="23">
        <f>Table2[[#This Row],[Amount]]</f>
        <v>3140000</v>
      </c>
      <c r="AW1628" s="23" t="str">
        <f t="shared" si="435"/>
        <v>Jul 2022</v>
      </c>
      <c r="AX1628" s="28">
        <f>IFERROR(VLOOKUP(Table2[[#This Row],[SAP Code]],[26]_16!A:B,2,FALSE),0)</f>
        <v>0</v>
      </c>
      <c r="AY1628" s="28">
        <f>IFERROR(VLOOKUP(Table2[[#This Row],[SAP Code]],[26]_16!D:E,2,FALSE)/ 1000000, 0)</f>
        <v>0</v>
      </c>
      <c r="AZ1628" s="28">
        <f>IFERROR(VLOOKUP(Table2[[#This Row],[SAP Code]],[26]_16!G:H,2,FALSE)/ 1000000, 0)</f>
        <v>0</v>
      </c>
      <c r="BA1628" s="28">
        <f>IFERROR(VLOOKUP(Table2[[#This Row],[SAP Code]],[26]_16!J:K,2,FALSE)/ 1000000, 0)</f>
        <v>0</v>
      </c>
      <c r="BB1628" s="28">
        <f>IFERROR(VLOOKUP(Table2[[#This Row],[SAP Code]],[26]_16!M:N,2,FALSE)/ 1000000, 0)</f>
        <v>0</v>
      </c>
      <c r="BC1628" s="28">
        <f>IFERROR(VLOOKUP(Table2[[#This Row],[SAP Code]],[26]_16!P:Q,2,FALSE),0)</f>
        <v>0</v>
      </c>
      <c r="BD1628" s="28">
        <f>IFERROR(VLOOKUP(Table2[[#This Row],[SAP Code]],[26]_16!S:T,2,FALSE),0)</f>
        <v>0</v>
      </c>
      <c r="BE1628" s="28">
        <f>IFERROR(VLOOKUP(Table2[[#This Row],[SAP Code]],[26]_16!V:W,2,FALSE)/ 1000000, 0)</f>
        <v>0.18743567000000003</v>
      </c>
      <c r="BF1628" s="28">
        <f>IFERROR(VLOOKUP(Table2[[#This Row],[SAP Code]],[26]_16!Y:Z,2,FALSE)/ 1000000, 0)</f>
        <v>0.63404158999999993</v>
      </c>
      <c r="BG1628" s="28" t="str">
        <f>IFERROR(VLOOKUP(Table2[[#This Row],[SAP Code]],[26]port!$A:$AD,30,FALSE),"unknown")</f>
        <v>APVD</v>
      </c>
      <c r="BH1628" s="29" t="str">
        <f t="shared" si="436"/>
        <v>Ongoing</v>
      </c>
      <c r="BI1628" s="16"/>
    </row>
    <row r="1629" spans="1:61" ht="17.100000000000001" customHeight="1">
      <c r="A1629" s="16" t="s">
        <v>1137</v>
      </c>
      <c r="B1629" s="16" t="s">
        <v>5538</v>
      </c>
      <c r="C1629" s="16" t="s">
        <v>5543</v>
      </c>
      <c r="D1629" s="16" t="s">
        <v>5540</v>
      </c>
      <c r="E1629" s="18">
        <v>44756</v>
      </c>
      <c r="F1629" s="16" t="s">
        <v>328</v>
      </c>
      <c r="G1629" s="16" t="s">
        <v>90</v>
      </c>
      <c r="H1629" s="16" t="s">
        <v>132</v>
      </c>
      <c r="I1629" s="16" t="s">
        <v>82</v>
      </c>
      <c r="J1629" s="16" t="s">
        <v>2463</v>
      </c>
      <c r="K1629" s="16" t="s">
        <v>84</v>
      </c>
      <c r="L1629" s="16" t="s">
        <v>85</v>
      </c>
      <c r="M1629" s="19">
        <v>21630000</v>
      </c>
      <c r="N1629" s="19">
        <v>21630000</v>
      </c>
      <c r="O1629" s="20" t="s">
        <v>5541</v>
      </c>
      <c r="P1629" s="21">
        <v>5900150003401</v>
      </c>
      <c r="Q1629" s="20" t="s">
        <v>87</v>
      </c>
      <c r="R1629" s="16" t="str">
        <f t="shared" si="426"/>
        <v>ADF Including TSF</v>
      </c>
      <c r="S1629" s="16" t="str">
        <f t="shared" si="425"/>
        <v>F</v>
      </c>
      <c r="T1629" s="16" t="str">
        <f t="shared" si="440"/>
        <v>ADF Countries</v>
      </c>
      <c r="U1629" s="16" t="str">
        <f t="shared" si="427"/>
        <v>Transition States</v>
      </c>
      <c r="V1629" s="22" t="str">
        <f>IF(ISNUMBER(MATCH(A1629, {"Gabon","Sudan","Niger","Mali","Burkina Faso","Guinea"}, 0)), "De Facto Countries", "Non-De Facto Countries")</f>
        <v>De Facto Countries</v>
      </c>
      <c r="W1629" s="16" t="str">
        <f t="shared" si="438"/>
        <v>West</v>
      </c>
      <c r="X1629" s="16" t="str">
        <f t="shared" si="439"/>
        <v>Power</v>
      </c>
      <c r="Y1629" s="23"/>
      <c r="Z1629" s="23">
        <f>Table2[[#This Row],[Approved Amount_UA Equivalent]]</f>
        <v>21630000</v>
      </c>
      <c r="AD1629" s="23">
        <f>SUM(Table2[[#This Row],[Feed Africa ]:[Improve Quality Of Life ]])</f>
        <v>21630000</v>
      </c>
      <c r="AE1629" s="16" t="b">
        <f>Table2[[#This Row],[Total HI5]]=Table2[[#This Row],[Approved Amount_UA Equivalent]]</f>
        <v>1</v>
      </c>
      <c r="AF1629" s="24">
        <v>10</v>
      </c>
      <c r="AG1629" s="20" t="str">
        <f t="shared" si="428"/>
        <v>Investment Project</v>
      </c>
      <c r="AH1629" s="24">
        <f>VLOOKUP(Table2[[#This Row],[SAP Code]],[25]DATA!$A:$G,7,FALSE)</f>
        <v>0</v>
      </c>
      <c r="AI1629" s="20" t="str">
        <f t="shared" si="429"/>
        <v>Infrastructure</v>
      </c>
      <c r="AJ1629" s="25" t="s">
        <v>89</v>
      </c>
      <c r="AK1629" s="25" t="s">
        <v>90</v>
      </c>
      <c r="AL1629" s="23" t="str" cm="1">
        <f t="array" ref="AL1629">_xlfn.SWITCH(AK1629,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29" s="26">
        <v>1</v>
      </c>
      <c r="AN1629" s="25" t="str">
        <f t="shared" si="437"/>
        <v>Sovereign</v>
      </c>
      <c r="AO1629" s="27">
        <v>0.25</v>
      </c>
      <c r="AP1629" s="23">
        <f>Table2[[#This Row],[Approved Amount_UA Equivalent]]/1000000</f>
        <v>21.63</v>
      </c>
      <c r="AQ1629" s="19">
        <f t="shared" si="430"/>
        <v>28.7860692</v>
      </c>
      <c r="AR1629" s="23" t="str">
        <f t="shared" si="431"/>
        <v>21-30</v>
      </c>
      <c r="AS1629" s="23" t="str">
        <f t="shared" si="432"/>
        <v>21-40</v>
      </c>
      <c r="AT1629" s="23" t="str">
        <f t="shared" si="433"/>
        <v>1-40</v>
      </c>
      <c r="AU1629" s="23" t="str">
        <f t="shared" si="434"/>
        <v>&lt;1-50 Mn</v>
      </c>
      <c r="AV1629" s="23">
        <f>Table2[[#This Row],[Amount]]</f>
        <v>21630000</v>
      </c>
      <c r="AW1629" s="23" t="str">
        <f t="shared" si="435"/>
        <v>Jul 2022</v>
      </c>
      <c r="AX1629" s="28">
        <f>IFERROR(VLOOKUP(Table2[[#This Row],[SAP Code]],[26]_16!A:B,2,FALSE),0)</f>
        <v>0</v>
      </c>
      <c r="AY1629" s="28">
        <f>IFERROR(VLOOKUP(Table2[[#This Row],[SAP Code]],[26]_16!D:E,2,FALSE)/ 1000000, 0)</f>
        <v>0</v>
      </c>
      <c r="AZ1629" s="28">
        <f>IFERROR(VLOOKUP(Table2[[#This Row],[SAP Code]],[26]_16!G:H,2,FALSE)/ 1000000, 0)</f>
        <v>0</v>
      </c>
      <c r="BA1629" s="28">
        <f>IFERROR(VLOOKUP(Table2[[#This Row],[SAP Code]],[26]_16!J:K,2,FALSE)/ 1000000, 0)</f>
        <v>0</v>
      </c>
      <c r="BB1629" s="28">
        <f>IFERROR(VLOOKUP(Table2[[#This Row],[SAP Code]],[26]_16!M:N,2,FALSE)/ 1000000, 0)</f>
        <v>0</v>
      </c>
      <c r="BC1629" s="28">
        <f>IFERROR(VLOOKUP(Table2[[#This Row],[SAP Code]],[26]_16!P:Q,2,FALSE),0)</f>
        <v>0</v>
      </c>
      <c r="BD1629" s="28">
        <f>IFERROR(VLOOKUP(Table2[[#This Row],[SAP Code]],[26]_16!S:T,2,FALSE),0)</f>
        <v>0</v>
      </c>
      <c r="BE1629" s="28">
        <f>IFERROR(VLOOKUP(Table2[[#This Row],[SAP Code]],[26]_16!V:W,2,FALSE)/ 1000000, 0)</f>
        <v>0.18743567000000003</v>
      </c>
      <c r="BF1629" s="28">
        <f>IFERROR(VLOOKUP(Table2[[#This Row],[SAP Code]],[26]_16!Y:Z,2,FALSE)/ 1000000, 0)</f>
        <v>0.63404158999999993</v>
      </c>
      <c r="BG1629" s="28" t="str">
        <f>IFERROR(VLOOKUP(Table2[[#This Row],[SAP Code]],[26]port!$A:$AD,30,FALSE),"unknown")</f>
        <v>APVD</v>
      </c>
      <c r="BH1629" s="29" t="str">
        <f t="shared" si="436"/>
        <v>Ongoing</v>
      </c>
      <c r="BI1629" s="16"/>
    </row>
    <row r="1630" spans="1:61" ht="17.100000000000001" customHeight="1">
      <c r="A1630" s="16" t="s">
        <v>1137</v>
      </c>
      <c r="B1630" s="16" t="s">
        <v>5538</v>
      </c>
      <c r="C1630" s="16" t="s">
        <v>5544</v>
      </c>
      <c r="D1630" s="16" t="s">
        <v>5540</v>
      </c>
      <c r="E1630" s="18">
        <v>44756</v>
      </c>
      <c r="F1630" s="16" t="s">
        <v>328</v>
      </c>
      <c r="G1630" s="16" t="s">
        <v>90</v>
      </c>
      <c r="H1630" s="16" t="s">
        <v>132</v>
      </c>
      <c r="I1630" s="16" t="s">
        <v>82</v>
      </c>
      <c r="J1630" s="16" t="s">
        <v>2463</v>
      </c>
      <c r="K1630" s="16" t="s">
        <v>69</v>
      </c>
      <c r="L1630" s="16" t="s">
        <v>85</v>
      </c>
      <c r="M1630" s="19">
        <v>18170000</v>
      </c>
      <c r="N1630" s="19">
        <v>18170000</v>
      </c>
      <c r="O1630" s="20" t="s">
        <v>5541</v>
      </c>
      <c r="P1630" s="21">
        <v>5900155017254</v>
      </c>
      <c r="Q1630" s="20" t="s">
        <v>87</v>
      </c>
      <c r="R1630" s="16" t="str">
        <f t="shared" si="426"/>
        <v>ADF Including TSF</v>
      </c>
      <c r="S1630" s="16" t="str">
        <f t="shared" si="425"/>
        <v>F</v>
      </c>
      <c r="T1630" s="16" t="str">
        <f t="shared" si="440"/>
        <v>ADF Countries</v>
      </c>
      <c r="U1630" s="16" t="str">
        <f t="shared" si="427"/>
        <v>Transition States</v>
      </c>
      <c r="V1630" s="22" t="str">
        <f>IF(ISNUMBER(MATCH(A1630, {"Gabon","Sudan","Niger","Mali","Burkina Faso","Guinea"}, 0)), "De Facto Countries", "Non-De Facto Countries")</f>
        <v>De Facto Countries</v>
      </c>
      <c r="W1630" s="16" t="str">
        <f t="shared" si="438"/>
        <v>West</v>
      </c>
      <c r="X1630" s="16" t="str">
        <f t="shared" si="439"/>
        <v>Power</v>
      </c>
      <c r="Y1630" s="23"/>
      <c r="Z1630" s="23">
        <f>Table2[[#This Row],[Approved Amount_UA Equivalent]]</f>
        <v>18170000</v>
      </c>
      <c r="AD1630" s="23">
        <f>SUM(Table2[[#This Row],[Feed Africa ]:[Improve Quality Of Life ]])</f>
        <v>18170000</v>
      </c>
      <c r="AE1630" s="16" t="b">
        <f>Table2[[#This Row],[Total HI5]]=Table2[[#This Row],[Approved Amount_UA Equivalent]]</f>
        <v>1</v>
      </c>
      <c r="AF1630" s="24">
        <v>10</v>
      </c>
      <c r="AG1630" s="20" t="str">
        <f t="shared" si="428"/>
        <v>Investment Project</v>
      </c>
      <c r="AH1630" s="24">
        <f>VLOOKUP(Table2[[#This Row],[SAP Code]],[25]DATA!$A:$G,7,FALSE)</f>
        <v>0</v>
      </c>
      <c r="AI1630" s="20" t="str">
        <f t="shared" si="429"/>
        <v>Infrastructure</v>
      </c>
      <c r="AJ1630" s="25" t="s">
        <v>89</v>
      </c>
      <c r="AK1630" s="25" t="s">
        <v>90</v>
      </c>
      <c r="AL1630" s="23" t="str" cm="1">
        <f t="array" ref="AL1630">_xlfn.SWITCH(AK1630,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30" s="26">
        <v>1</v>
      </c>
      <c r="AN1630" s="25" t="str">
        <f t="shared" si="437"/>
        <v>Sovereign</v>
      </c>
      <c r="AO1630" s="27">
        <v>0.25</v>
      </c>
      <c r="AP1630" s="23">
        <f>Table2[[#This Row],[Approved Amount_UA Equivalent]]/1000000</f>
        <v>18.170000000000002</v>
      </c>
      <c r="AQ1630" s="19">
        <f t="shared" si="430"/>
        <v>24.181362800000002</v>
      </c>
      <c r="AR1630" s="23" t="str">
        <f t="shared" si="431"/>
        <v>11-20</v>
      </c>
      <c r="AS1630" s="23" t="str">
        <f t="shared" si="432"/>
        <v>1-20</v>
      </c>
      <c r="AT1630" s="23" t="str">
        <f t="shared" si="433"/>
        <v>1-40</v>
      </c>
      <c r="AU1630" s="23" t="str">
        <f t="shared" si="434"/>
        <v>&lt;1-50 Mn</v>
      </c>
      <c r="AV1630" s="23">
        <f>Table2[[#This Row],[Amount]]</f>
        <v>18170000</v>
      </c>
      <c r="AW1630" s="23" t="str">
        <f t="shared" si="435"/>
        <v>Jul 2022</v>
      </c>
      <c r="AX1630" s="28">
        <f>IFERROR(VLOOKUP(Table2[[#This Row],[SAP Code]],[26]_16!A:B,2,FALSE),0)</f>
        <v>0</v>
      </c>
      <c r="AY1630" s="28">
        <f>IFERROR(VLOOKUP(Table2[[#This Row],[SAP Code]],[26]_16!D:E,2,FALSE)/ 1000000, 0)</f>
        <v>0</v>
      </c>
      <c r="AZ1630" s="28">
        <f>IFERROR(VLOOKUP(Table2[[#This Row],[SAP Code]],[26]_16!G:H,2,FALSE)/ 1000000, 0)</f>
        <v>0</v>
      </c>
      <c r="BA1630" s="28">
        <f>IFERROR(VLOOKUP(Table2[[#This Row],[SAP Code]],[26]_16!J:K,2,FALSE)/ 1000000, 0)</f>
        <v>0</v>
      </c>
      <c r="BB1630" s="28">
        <f>IFERROR(VLOOKUP(Table2[[#This Row],[SAP Code]],[26]_16!M:N,2,FALSE)/ 1000000, 0)</f>
        <v>0</v>
      </c>
      <c r="BC1630" s="28">
        <f>IFERROR(VLOOKUP(Table2[[#This Row],[SAP Code]],[26]_16!P:Q,2,FALSE),0)</f>
        <v>0</v>
      </c>
      <c r="BD1630" s="28">
        <f>IFERROR(VLOOKUP(Table2[[#This Row],[SAP Code]],[26]_16!S:T,2,FALSE),0)</f>
        <v>0</v>
      </c>
      <c r="BE1630" s="28">
        <f>IFERROR(VLOOKUP(Table2[[#This Row],[SAP Code]],[26]_16!V:W,2,FALSE)/ 1000000, 0)</f>
        <v>0.18743567000000003</v>
      </c>
      <c r="BF1630" s="28">
        <f>IFERROR(VLOOKUP(Table2[[#This Row],[SAP Code]],[26]_16!Y:Z,2,FALSE)/ 1000000, 0)</f>
        <v>0.63404158999999993</v>
      </c>
      <c r="BG1630" s="28" t="str">
        <f>IFERROR(VLOOKUP(Table2[[#This Row],[SAP Code]],[26]port!$A:$AD,30,FALSE),"unknown")</f>
        <v>APVD</v>
      </c>
      <c r="BH1630" s="29" t="str">
        <f t="shared" si="436"/>
        <v>Ongoing</v>
      </c>
      <c r="BI1630" s="16"/>
    </row>
    <row r="1631" spans="1:61" ht="17.100000000000001" customHeight="1">
      <c r="A1631" s="16" t="s">
        <v>91</v>
      </c>
      <c r="B1631" s="16" t="s">
        <v>5545</v>
      </c>
      <c r="C1631" s="16" t="s">
        <v>5546</v>
      </c>
      <c r="D1631" s="16" t="s">
        <v>5547</v>
      </c>
      <c r="E1631" s="18">
        <v>44756</v>
      </c>
      <c r="F1631" s="16" t="s">
        <v>93</v>
      </c>
      <c r="G1631" s="16" t="s">
        <v>74</v>
      </c>
      <c r="H1631" s="16" t="s">
        <v>81</v>
      </c>
      <c r="I1631" s="16" t="s">
        <v>155</v>
      </c>
      <c r="J1631" s="16" t="s">
        <v>179</v>
      </c>
      <c r="K1631" s="16" t="s">
        <v>84</v>
      </c>
      <c r="L1631" s="16" t="s">
        <v>195</v>
      </c>
      <c r="M1631" s="19">
        <v>63000000</v>
      </c>
      <c r="N1631" s="19">
        <v>49283820.04365138</v>
      </c>
      <c r="O1631" s="20" t="s">
        <v>5548</v>
      </c>
      <c r="P1631" s="21">
        <v>2000200005505</v>
      </c>
      <c r="Q1631" s="20" t="s">
        <v>87</v>
      </c>
      <c r="R1631" s="16" t="str">
        <f t="shared" si="426"/>
        <v>ADB Public</v>
      </c>
      <c r="S1631" s="16" t="str">
        <f t="shared" si="425"/>
        <v>A</v>
      </c>
      <c r="T1631" s="16" t="str">
        <f t="shared" si="440"/>
        <v>Blend Countries</v>
      </c>
      <c r="U1631" s="16" t="str">
        <f t="shared" si="427"/>
        <v>Non-Transition States</v>
      </c>
      <c r="V1631" s="22" t="str">
        <f>IF(ISNUMBER(MATCH(A1631, {"Gabon","Sudan","Niger","Mali","Burkina Faso","Guinea"}, 0)), "De Facto Countries", "Non-De Facto Countries")</f>
        <v>Non-De Facto Countries</v>
      </c>
      <c r="W1631" s="16" t="str">
        <f t="shared" si="438"/>
        <v>East</v>
      </c>
      <c r="X1631" s="16" t="str">
        <f t="shared" si="439"/>
        <v>Agriculture</v>
      </c>
      <c r="Y1631" s="23">
        <f>Table2[[#This Row],[Approved Amount_UA Equivalent]]</f>
        <v>49283820.04365138</v>
      </c>
      <c r="AD1631" s="23">
        <f>SUM(Table2[[#This Row],[Feed Africa ]:[Improve Quality Of Life ]])</f>
        <v>49283820.04365138</v>
      </c>
      <c r="AE1631" s="16" t="b">
        <f>Table2[[#This Row],[Total HI5]]=Table2[[#This Row],[Approved Amount_UA Equivalent]]</f>
        <v>1</v>
      </c>
      <c r="AF1631" s="24">
        <v>20</v>
      </c>
      <c r="AG1631" s="20" t="str">
        <f t="shared" si="428"/>
        <v>Policy and Result Based Op</v>
      </c>
      <c r="AH1631" s="24" t="str">
        <f>VLOOKUP(Table2[[#This Row],[SAP Code]],[25]DATA!$A:$G,7,FALSE)</f>
        <v>PBO</v>
      </c>
      <c r="AI1631" s="20" t="str">
        <f t="shared" si="429"/>
        <v>Policy-Based Lending</v>
      </c>
      <c r="AJ1631" s="25" t="s">
        <v>157</v>
      </c>
      <c r="AK1631" s="25" t="s">
        <v>74</v>
      </c>
      <c r="AL1631" s="23" t="str" cm="1">
        <f t="array" ref="AL1631">_xlfn.SWITCH(AK1631,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31" s="26">
        <v>1</v>
      </c>
      <c r="AN1631" s="25" t="str">
        <f t="shared" si="437"/>
        <v>Sovereign</v>
      </c>
      <c r="AO1631" s="27">
        <v>1</v>
      </c>
      <c r="AP1631" s="23">
        <f>Table2[[#This Row],[Approved Amount_UA Equivalent]]/1000000</f>
        <v>49.283820043651382</v>
      </c>
      <c r="AQ1631" s="19">
        <f t="shared" si="430"/>
        <v>65.588879066893</v>
      </c>
      <c r="AR1631" s="23" t="str">
        <f t="shared" si="431"/>
        <v>41-50</v>
      </c>
      <c r="AS1631" s="23" t="str">
        <f t="shared" si="432"/>
        <v>41-60</v>
      </c>
      <c r="AT1631" s="23" t="str">
        <f t="shared" si="433"/>
        <v>41-80</v>
      </c>
      <c r="AU1631" s="23" t="str">
        <f t="shared" si="434"/>
        <v>&lt;1-50 Mn</v>
      </c>
      <c r="AV1631" s="23">
        <f>Table2[[#This Row],[Amount]]</f>
        <v>63000000</v>
      </c>
      <c r="AW1631" s="23" t="str">
        <f t="shared" si="435"/>
        <v>Jul 2022</v>
      </c>
      <c r="AX1631" s="28">
        <f>IFERROR(VLOOKUP(Table2[[#This Row],[SAP Code]],[26]_16!A:B,2,FALSE),0)</f>
        <v>0</v>
      </c>
      <c r="AY1631" s="28">
        <f>IFERROR(VLOOKUP(Table2[[#This Row],[SAP Code]],[26]_16!D:E,2,FALSE)/ 1000000, 0)</f>
        <v>0</v>
      </c>
      <c r="AZ1631" s="28">
        <f>IFERROR(VLOOKUP(Table2[[#This Row],[SAP Code]],[26]_16!G:H,2,FALSE)/ 1000000, 0)</f>
        <v>0</v>
      </c>
      <c r="BA1631" s="28">
        <f>IFERROR(VLOOKUP(Table2[[#This Row],[SAP Code]],[26]_16!J:K,2,FALSE)/ 1000000, 0)</f>
        <v>0</v>
      </c>
      <c r="BB1631" s="28">
        <f>IFERROR(VLOOKUP(Table2[[#This Row],[SAP Code]],[26]_16!M:N,2,FALSE)/ 1000000, 0)</f>
        <v>0</v>
      </c>
      <c r="BC1631" s="28">
        <f>IFERROR(VLOOKUP(Table2[[#This Row],[SAP Code]],[26]_16!P:Q,2,FALSE),0)</f>
        <v>0</v>
      </c>
      <c r="BD1631" s="28">
        <f>IFERROR(VLOOKUP(Table2[[#This Row],[SAP Code]],[26]_16!S:T,2,FALSE),0)</f>
        <v>0</v>
      </c>
      <c r="BE1631" s="28">
        <f>IFERROR(VLOOKUP(Table2[[#This Row],[SAP Code]],[26]_16!V:W,2,FALSE)/ 1000000, 0)</f>
        <v>0</v>
      </c>
      <c r="BF1631" s="28">
        <f>IFERROR(VLOOKUP(Table2[[#This Row],[SAP Code]],[26]_16!Y:Z,2,FALSE)/ 1000000, 0)</f>
        <v>51.47899984</v>
      </c>
      <c r="BG1631" s="28" t="str">
        <f>IFERROR(VLOOKUP(Table2[[#This Row],[SAP Code]],[26]port!$A:$AD,30,FALSE),"unknown")</f>
        <v>APVD</v>
      </c>
      <c r="BH1631" s="29" t="str">
        <f t="shared" si="436"/>
        <v>Ongoing</v>
      </c>
      <c r="BI1631" s="16"/>
    </row>
    <row r="1632" spans="1:61" ht="17.100000000000001" customHeight="1">
      <c r="A1632" s="16" t="s">
        <v>91</v>
      </c>
      <c r="B1632" s="16" t="s">
        <v>5549</v>
      </c>
      <c r="C1632" s="16" t="s">
        <v>5550</v>
      </c>
      <c r="D1632" s="16" t="s">
        <v>5551</v>
      </c>
      <c r="E1632" s="18">
        <v>44756</v>
      </c>
      <c r="F1632" s="16" t="s">
        <v>5552</v>
      </c>
      <c r="G1632" s="16" t="s">
        <v>140</v>
      </c>
      <c r="H1632" s="16" t="s">
        <v>81</v>
      </c>
      <c r="I1632" s="16" t="s">
        <v>138</v>
      </c>
      <c r="J1632" s="16" t="s">
        <v>103</v>
      </c>
      <c r="K1632" s="16" t="s">
        <v>84</v>
      </c>
      <c r="L1632" s="16" t="s">
        <v>70</v>
      </c>
      <c r="M1632" s="19">
        <v>150000000</v>
      </c>
      <c r="N1632" s="19">
        <v>112970522.22506741</v>
      </c>
      <c r="O1632" s="20" t="s">
        <v>5553</v>
      </c>
      <c r="P1632" s="21">
        <v>2000230030002</v>
      </c>
      <c r="Q1632" s="20" t="s">
        <v>87</v>
      </c>
      <c r="R1632" s="16" t="str">
        <f t="shared" si="426"/>
        <v>ADB Private</v>
      </c>
      <c r="S1632" s="16" t="str">
        <f t="shared" si="425"/>
        <v>D</v>
      </c>
      <c r="T1632" s="16" t="str">
        <f t="shared" si="440"/>
        <v>Blend Countries</v>
      </c>
      <c r="U1632" s="16" t="str">
        <f t="shared" si="427"/>
        <v>Non-Transition States</v>
      </c>
      <c r="V1632" s="22" t="str">
        <f>IF(ISNUMBER(MATCH(A1632, {"Gabon","Sudan","Niger","Mali","Burkina Faso","Guinea"}, 0)), "De Facto Countries", "Non-De Facto Countries")</f>
        <v>Non-De Facto Countries</v>
      </c>
      <c r="W1632" s="16" t="str">
        <f t="shared" si="438"/>
        <v>East</v>
      </c>
      <c r="X1632" s="16" t="str">
        <f t="shared" si="439"/>
        <v>Transport</v>
      </c>
      <c r="Y1632" s="23"/>
      <c r="AB1632" s="23">
        <f>Table2[[#This Row],[Approved Amount_UA Equivalent]]</f>
        <v>112970522.22506741</v>
      </c>
      <c r="AD1632" s="23">
        <f>SUM(Table2[[#This Row],[Feed Africa ]:[Improve Quality Of Life ]])</f>
        <v>112970522.22506741</v>
      </c>
      <c r="AE1632" s="16" t="b">
        <f>Table2[[#This Row],[Total HI5]]=Table2[[#This Row],[Approved Amount_UA Equivalent]]</f>
        <v>1</v>
      </c>
      <c r="AF1632" s="24">
        <v>10</v>
      </c>
      <c r="AG1632" s="20" t="str">
        <f t="shared" si="428"/>
        <v>Investment Project</v>
      </c>
      <c r="AH1632" s="24" t="str">
        <f>VLOOKUP(Table2[[#This Row],[SAP Code]],[25]DATA!$A:$G,7,FALSE)</f>
        <v xml:space="preserve">investment </v>
      </c>
      <c r="AI1632" s="20" t="str">
        <f t="shared" si="429"/>
        <v>Infrastructure</v>
      </c>
      <c r="AJ1632" s="25" t="s">
        <v>89</v>
      </c>
      <c r="AK1632" s="25" t="s">
        <v>140</v>
      </c>
      <c r="AL1632" s="23" t="str" cm="1">
        <f t="array" ref="AL1632">_xlfn.SWITCH(AK1632,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32" s="26">
        <v>2</v>
      </c>
      <c r="AN1632" s="25" t="str">
        <f t="shared" si="437"/>
        <v>Non-Sovereign</v>
      </c>
      <c r="AO1632" s="27">
        <v>1</v>
      </c>
      <c r="AP1632" s="23">
        <f>Table2[[#This Row],[Approved Amount_UA Equivalent]]/1000000</f>
        <v>112.97052222506741</v>
      </c>
      <c r="AQ1632" s="19">
        <f t="shared" si="430"/>
        <v>150.34568979800872</v>
      </c>
      <c r="AR1632" s="23" t="str">
        <f t="shared" si="431"/>
        <v>111-120</v>
      </c>
      <c r="AS1632" s="23" t="str">
        <f t="shared" si="432"/>
        <v>101-120</v>
      </c>
      <c r="AT1632" s="23" t="str">
        <f t="shared" si="433"/>
        <v>81-120</v>
      </c>
      <c r="AU1632" s="23" t="str">
        <f t="shared" si="434"/>
        <v>100-200 Mn</v>
      </c>
      <c r="AV1632" s="23">
        <f>Table2[[#This Row],[Amount]]</f>
        <v>150000000</v>
      </c>
      <c r="AW1632" s="23" t="str">
        <f t="shared" si="435"/>
        <v>Jul 2022</v>
      </c>
      <c r="AX1632" s="28">
        <f>IFERROR(VLOOKUP(Table2[[#This Row],[SAP Code]],[26]_16!A:B,2,FALSE),0)</f>
        <v>0</v>
      </c>
      <c r="AY1632" s="28">
        <f>IFERROR(VLOOKUP(Table2[[#This Row],[SAP Code]],[26]_16!D:E,2,FALSE)/ 1000000, 0)</f>
        <v>0</v>
      </c>
      <c r="AZ1632" s="28">
        <f>IFERROR(VLOOKUP(Table2[[#This Row],[SAP Code]],[26]_16!G:H,2,FALSE)/ 1000000, 0)</f>
        <v>0</v>
      </c>
      <c r="BA1632" s="28">
        <f>IFERROR(VLOOKUP(Table2[[#This Row],[SAP Code]],[26]_16!J:K,2,FALSE)/ 1000000, 0)</f>
        <v>0</v>
      </c>
      <c r="BB1632" s="28">
        <f>IFERROR(VLOOKUP(Table2[[#This Row],[SAP Code]],[26]_16!M:N,2,FALSE)/ 1000000, 0)</f>
        <v>0</v>
      </c>
      <c r="BC1632" s="28">
        <f>IFERROR(VLOOKUP(Table2[[#This Row],[SAP Code]],[26]_16!P:Q,2,FALSE),0)</f>
        <v>0</v>
      </c>
      <c r="BD1632" s="28">
        <f>IFERROR(VLOOKUP(Table2[[#This Row],[SAP Code]],[26]_16!S:T,2,FALSE),0)</f>
        <v>0</v>
      </c>
      <c r="BE1632" s="28">
        <f>IFERROR(VLOOKUP(Table2[[#This Row],[SAP Code]],[26]_16!V:W,2,FALSE)/ 1000000, 0)</f>
        <v>0</v>
      </c>
      <c r="BF1632" s="28">
        <f>IFERROR(VLOOKUP(Table2[[#This Row],[SAP Code]],[26]_16!Y:Z,2,FALSE)/ 1000000, 0)</f>
        <v>0</v>
      </c>
      <c r="BG1632" s="28" t="str">
        <f>IFERROR(VLOOKUP(Table2[[#This Row],[SAP Code]],[26]port!$A:$AD,30,FALSE),"unknown")</f>
        <v>APVD</v>
      </c>
      <c r="BH1632" s="29" t="str">
        <f t="shared" si="436"/>
        <v>Ongoing</v>
      </c>
      <c r="BI1632" s="16"/>
    </row>
    <row r="1633" spans="1:61" ht="17.100000000000001" customHeight="1">
      <c r="A1633" s="16" t="s">
        <v>968</v>
      </c>
      <c r="B1633" s="16" t="s">
        <v>5554</v>
      </c>
      <c r="C1633" s="16" t="s">
        <v>5555</v>
      </c>
      <c r="D1633" s="16" t="s">
        <v>5556</v>
      </c>
      <c r="E1633" s="18">
        <v>44756</v>
      </c>
      <c r="F1633" s="16" t="s">
        <v>3007</v>
      </c>
      <c r="G1633" s="16" t="s">
        <v>74</v>
      </c>
      <c r="H1633" s="16" t="s">
        <v>101</v>
      </c>
      <c r="I1633" s="16" t="s">
        <v>155</v>
      </c>
      <c r="J1633" s="16" t="s">
        <v>179</v>
      </c>
      <c r="K1633" s="16" t="s">
        <v>84</v>
      </c>
      <c r="L1633" s="16" t="s">
        <v>70</v>
      </c>
      <c r="M1633" s="19">
        <v>40000000</v>
      </c>
      <c r="N1633" s="19">
        <v>30125472.593351308</v>
      </c>
      <c r="O1633" s="20" t="s">
        <v>5557</v>
      </c>
      <c r="P1633" s="21">
        <v>2000300000054</v>
      </c>
      <c r="Q1633" s="20" t="s">
        <v>87</v>
      </c>
      <c r="R1633" s="16" t="str">
        <f t="shared" si="426"/>
        <v>ADB Public</v>
      </c>
      <c r="S1633" s="16" t="str">
        <f t="shared" si="425"/>
        <v>A</v>
      </c>
      <c r="T1633" s="16" t="str">
        <f t="shared" si="440"/>
        <v>ADB Countries</v>
      </c>
      <c r="U1633" s="16" t="str">
        <f t="shared" si="427"/>
        <v>Non-Transition States</v>
      </c>
      <c r="V1633" s="22" t="str">
        <f>IF(ISNUMBER(MATCH(A1633, {"Gabon","Sudan","Niger","Mali","Burkina Faso","Guinea"}, 0)), "De Facto Countries", "Non-De Facto Countries")</f>
        <v>Non-De Facto Countries</v>
      </c>
      <c r="W1633" s="16" t="str">
        <f t="shared" si="438"/>
        <v>South</v>
      </c>
      <c r="X1633" s="16" t="str">
        <f t="shared" si="439"/>
        <v>Agriculture</v>
      </c>
      <c r="Y1633" s="23">
        <f>Table2[[#This Row],[Approved Amount_UA Equivalent]]</f>
        <v>30125472.593351308</v>
      </c>
      <c r="AD1633" s="23">
        <f>SUM(Table2[[#This Row],[Feed Africa ]:[Improve Quality Of Life ]])</f>
        <v>30125472.593351308</v>
      </c>
      <c r="AE1633" s="16" t="b">
        <f>Table2[[#This Row],[Total HI5]]=Table2[[#This Row],[Approved Amount_UA Equivalent]]</f>
        <v>1</v>
      </c>
      <c r="AF1633" s="24">
        <v>20</v>
      </c>
      <c r="AG1633" s="20" t="str">
        <f t="shared" si="428"/>
        <v>Policy and Result Based Op</v>
      </c>
      <c r="AH1633" s="24" t="str">
        <f>VLOOKUP(Table2[[#This Row],[SAP Code]],[25]DATA!$A:$G,7,FALSE)</f>
        <v>PBO</v>
      </c>
      <c r="AI1633" s="20" t="str">
        <f t="shared" si="429"/>
        <v>Policy-Based Lending</v>
      </c>
      <c r="AJ1633" s="25" t="s">
        <v>157</v>
      </c>
      <c r="AK1633" s="25" t="s">
        <v>74</v>
      </c>
      <c r="AL1633" s="23" t="str" cm="1">
        <f t="array" ref="AL1633">_xlfn.SWITCH(AK1633,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33" s="26">
        <v>1</v>
      </c>
      <c r="AN1633" s="25" t="str">
        <f t="shared" si="437"/>
        <v>Sovereign</v>
      </c>
      <c r="AO1633" s="27">
        <v>1</v>
      </c>
      <c r="AP1633" s="23">
        <f>Table2[[#This Row],[Approved Amount_UA Equivalent]]/1000000</f>
        <v>30.125472593351308</v>
      </c>
      <c r="AQ1633" s="19">
        <f t="shared" si="430"/>
        <v>40.092183946135656</v>
      </c>
      <c r="AR1633" s="23" t="str">
        <f t="shared" si="431"/>
        <v>31-40</v>
      </c>
      <c r="AS1633" s="23" t="str">
        <f t="shared" si="432"/>
        <v>21-40</v>
      </c>
      <c r="AT1633" s="23" t="str">
        <f t="shared" si="433"/>
        <v>1-40</v>
      </c>
      <c r="AU1633" s="23" t="str">
        <f t="shared" si="434"/>
        <v>&lt;1-50 Mn</v>
      </c>
      <c r="AV1633" s="23">
        <f>Table2[[#This Row],[Amount]]</f>
        <v>40000000</v>
      </c>
      <c r="AW1633" s="23" t="str">
        <f t="shared" si="435"/>
        <v>Jul 2022</v>
      </c>
      <c r="AX1633" s="28">
        <f>IFERROR(VLOOKUP(Table2[[#This Row],[SAP Code]],[26]_16!A:B,2,FALSE),0)</f>
        <v>0</v>
      </c>
      <c r="AY1633" s="28">
        <f>IFERROR(VLOOKUP(Table2[[#This Row],[SAP Code]],[26]_16!D:E,2,FALSE)/ 1000000, 0)</f>
        <v>0</v>
      </c>
      <c r="AZ1633" s="28">
        <f>IFERROR(VLOOKUP(Table2[[#This Row],[SAP Code]],[26]_16!G:H,2,FALSE)/ 1000000, 0)</f>
        <v>0</v>
      </c>
      <c r="BA1633" s="28">
        <f>IFERROR(VLOOKUP(Table2[[#This Row],[SAP Code]],[26]_16!J:K,2,FALSE)/ 1000000, 0)</f>
        <v>0</v>
      </c>
      <c r="BB1633" s="28">
        <f>IFERROR(VLOOKUP(Table2[[#This Row],[SAP Code]],[26]_16!M:N,2,FALSE)/ 1000000, 0)</f>
        <v>0</v>
      </c>
      <c r="BC1633" s="28">
        <f>IFERROR(VLOOKUP(Table2[[#This Row],[SAP Code]],[26]_16!P:Q,2,FALSE),0)</f>
        <v>0</v>
      </c>
      <c r="BD1633" s="28">
        <f>IFERROR(VLOOKUP(Table2[[#This Row],[SAP Code]],[26]_16!S:T,2,FALSE),0)</f>
        <v>0</v>
      </c>
      <c r="BE1633" s="28">
        <f>IFERROR(VLOOKUP(Table2[[#This Row],[SAP Code]],[26]_16!V:W,2,FALSE)/ 1000000, 0)</f>
        <v>30.421952480000002</v>
      </c>
      <c r="BF1633" s="28">
        <f>IFERROR(VLOOKUP(Table2[[#This Row],[SAP Code]],[26]_16!Y:Z,2,FALSE)/ 1000000, 0)</f>
        <v>0</v>
      </c>
      <c r="BG1633" s="28" t="str">
        <f>IFERROR(VLOOKUP(Table2[[#This Row],[SAP Code]],[26]port!$A:$AD,30,FALSE),"unknown")</f>
        <v>OnGo</v>
      </c>
      <c r="BH1633" s="29" t="str">
        <f t="shared" si="436"/>
        <v>Ongoing</v>
      </c>
      <c r="BI1633" s="16"/>
    </row>
    <row r="1634" spans="1:61" ht="17.100000000000001" customHeight="1">
      <c r="A1634" s="16" t="s">
        <v>141</v>
      </c>
      <c r="B1634" s="16" t="s">
        <v>5558</v>
      </c>
      <c r="C1634" s="16" t="s">
        <v>5559</v>
      </c>
      <c r="D1634" s="16" t="s">
        <v>5560</v>
      </c>
      <c r="E1634" s="18">
        <v>44756</v>
      </c>
      <c r="F1634" s="16" t="s">
        <v>1973</v>
      </c>
      <c r="G1634" s="16" t="s">
        <v>4789</v>
      </c>
      <c r="H1634" s="16" t="s">
        <v>101</v>
      </c>
      <c r="I1634" s="16" t="s">
        <v>155</v>
      </c>
      <c r="J1634" s="16" t="s">
        <v>5034</v>
      </c>
      <c r="K1634" s="16" t="s">
        <v>5561</v>
      </c>
      <c r="L1634" s="16" t="s">
        <v>70</v>
      </c>
      <c r="M1634" s="19">
        <v>1400000</v>
      </c>
      <c r="N1634" s="19">
        <v>1054391.5407672958</v>
      </c>
      <c r="O1634" s="20" t="s">
        <v>5163</v>
      </c>
      <c r="P1634" s="21" t="s">
        <v>243</v>
      </c>
      <c r="Q1634" s="20" t="s">
        <v>72</v>
      </c>
      <c r="R1634" s="16" t="str">
        <f t="shared" si="426"/>
        <v>OTHERS</v>
      </c>
      <c r="S1634" s="16" t="str">
        <f t="shared" si="425"/>
        <v>A</v>
      </c>
      <c r="T1634" s="16" t="str">
        <f t="shared" si="440"/>
        <v>Multinational</v>
      </c>
      <c r="U1634" s="16" t="str">
        <f t="shared" si="427"/>
        <v>Multinational</v>
      </c>
      <c r="V1634" s="22" t="str">
        <f>IF(ISNUMBER(MATCH(A1634, {"Gabon","Sudan","Niger","Mali","Burkina Faso","Guinea"}, 0)), "De Facto Countries", "Non-De Facto Countries")</f>
        <v>Non-De Facto Countries</v>
      </c>
      <c r="W1634" s="16" t="str">
        <f t="shared" si="438"/>
        <v>Multi</v>
      </c>
      <c r="X1634" s="16" t="str">
        <f t="shared" si="439"/>
        <v>Agriculture</v>
      </c>
      <c r="Y1634" s="23">
        <f>Table2[[#This Row],[Approved Amount_UA Equivalent]]</f>
        <v>1054391.5407672958</v>
      </c>
      <c r="AD1634" s="23">
        <f>SUM(Table2[[#This Row],[Feed Africa ]:[Improve Quality Of Life ]])</f>
        <v>1054391.5407672958</v>
      </c>
      <c r="AE1634" s="16" t="b">
        <f>Table2[[#This Row],[Total HI5]]=Table2[[#This Row],[Approved Amount_UA Equivalent]]</f>
        <v>1</v>
      </c>
      <c r="AF1634" s="24">
        <v>10</v>
      </c>
      <c r="AG1634" s="20" t="str">
        <f t="shared" si="428"/>
        <v>Investment Project</v>
      </c>
      <c r="AH1634" s="24" t="e">
        <f>VLOOKUP(Table2[[#This Row],[SAP Code]],[25]DATA!$A:$G,7,FALSE)</f>
        <v>#N/A</v>
      </c>
      <c r="AI1634" s="20" t="str">
        <f t="shared" si="429"/>
        <v>Infrastructure</v>
      </c>
      <c r="AJ1634" s="25" t="s">
        <v>157</v>
      </c>
      <c r="AK1634" s="25" t="s">
        <v>4789</v>
      </c>
      <c r="AL1634" s="23" t="str" cm="1">
        <f t="array" ref="AL1634">_xlfn.SWITCH(AK1634,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34" s="26">
        <v>2</v>
      </c>
      <c r="AN1634" s="25" t="str">
        <f t="shared" si="437"/>
        <v>Non-Sovereign</v>
      </c>
      <c r="AO1634" s="27">
        <v>1</v>
      </c>
      <c r="AP1634" s="23">
        <f>Table2[[#This Row],[Approved Amount_UA Equivalent]]/1000000</f>
        <v>1.0543915407672957</v>
      </c>
      <c r="AQ1634" s="19">
        <f t="shared" si="430"/>
        <v>1.4032264381147479</v>
      </c>
      <c r="AR1634" s="23" t="str">
        <f t="shared" si="431"/>
        <v>1-10</v>
      </c>
      <c r="AS1634" s="23" t="str">
        <f t="shared" si="432"/>
        <v>1-20</v>
      </c>
      <c r="AT1634" s="23" t="str">
        <f t="shared" si="433"/>
        <v>1-40</v>
      </c>
      <c r="AU1634" s="23" t="str">
        <f t="shared" si="434"/>
        <v>&lt;1-50 Mn</v>
      </c>
      <c r="AV1634" s="23">
        <f>Table2[[#This Row],[Amount]]</f>
        <v>1400000</v>
      </c>
      <c r="AW1634" s="23" t="str">
        <f t="shared" si="435"/>
        <v>Jul 2022</v>
      </c>
      <c r="AX1634" s="28">
        <f>IFERROR(VLOOKUP(Table2[[#This Row],[SAP Code]],[26]_16!A:B,2,FALSE),0)</f>
        <v>0</v>
      </c>
      <c r="AY1634" s="28">
        <f>IFERROR(VLOOKUP(Table2[[#This Row],[SAP Code]],[26]_16!D:E,2,FALSE)/ 1000000, 0)</f>
        <v>0</v>
      </c>
      <c r="AZ1634" s="28">
        <f>IFERROR(VLOOKUP(Table2[[#This Row],[SAP Code]],[26]_16!G:H,2,FALSE)/ 1000000, 0)</f>
        <v>0</v>
      </c>
      <c r="BA1634" s="28">
        <f>IFERROR(VLOOKUP(Table2[[#This Row],[SAP Code]],[26]_16!J:K,2,FALSE)/ 1000000, 0)</f>
        <v>0</v>
      </c>
      <c r="BB1634" s="28">
        <f>IFERROR(VLOOKUP(Table2[[#This Row],[SAP Code]],[26]_16!M:N,2,FALSE)/ 1000000, 0)</f>
        <v>0</v>
      </c>
      <c r="BC1634" s="28">
        <f>IFERROR(VLOOKUP(Table2[[#This Row],[SAP Code]],[26]_16!P:Q,2,FALSE),0)</f>
        <v>0</v>
      </c>
      <c r="BD1634" s="28">
        <f>IFERROR(VLOOKUP(Table2[[#This Row],[SAP Code]],[26]_16!S:T,2,FALSE),0)</f>
        <v>0</v>
      </c>
      <c r="BE1634" s="28">
        <f>IFERROR(VLOOKUP(Table2[[#This Row],[SAP Code]],[26]_16!V:W,2,FALSE)/ 1000000, 0)</f>
        <v>0</v>
      </c>
      <c r="BF1634" s="28">
        <f>IFERROR(VLOOKUP(Table2[[#This Row],[SAP Code]],[26]_16!Y:Z,2,FALSE)/ 1000000, 0)</f>
        <v>0</v>
      </c>
      <c r="BG1634" s="28" t="str">
        <f>IFERROR(VLOOKUP(Table2[[#This Row],[SAP Code]],[26]port!$A:$AD,30,FALSE),"unknown")</f>
        <v>APVD</v>
      </c>
      <c r="BH1634" s="29" t="str">
        <f t="shared" si="436"/>
        <v>Ongoing</v>
      </c>
      <c r="BI1634" s="16"/>
    </row>
    <row r="1635" spans="1:61" ht="17.100000000000001" customHeight="1">
      <c r="A1635" s="16" t="s">
        <v>141</v>
      </c>
      <c r="B1635" s="16" t="s">
        <v>5562</v>
      </c>
      <c r="C1635" s="16" t="s">
        <v>5563</v>
      </c>
      <c r="D1635" s="16" t="s">
        <v>5564</v>
      </c>
      <c r="E1635" s="18">
        <v>44756</v>
      </c>
      <c r="F1635" s="16" t="s">
        <v>5565</v>
      </c>
      <c r="G1635" s="16" t="s">
        <v>107</v>
      </c>
      <c r="H1635" s="37" t="s">
        <v>194</v>
      </c>
      <c r="I1635" s="16" t="s">
        <v>102</v>
      </c>
      <c r="J1635" s="16" t="s">
        <v>103</v>
      </c>
      <c r="K1635" s="16" t="s">
        <v>4302</v>
      </c>
      <c r="L1635" s="16" t="s">
        <v>70</v>
      </c>
      <c r="M1635" s="19">
        <v>50000000</v>
      </c>
      <c r="N1635" s="19">
        <v>37656840.741689138</v>
      </c>
      <c r="O1635" s="20" t="s">
        <v>5566</v>
      </c>
      <c r="P1635" s="21">
        <v>2000140001752</v>
      </c>
      <c r="Q1635" s="20" t="s">
        <v>87</v>
      </c>
      <c r="R1635" s="16" t="str">
        <f t="shared" si="426"/>
        <v>ADB Private</v>
      </c>
      <c r="S1635" s="16" t="str">
        <f t="shared" si="425"/>
        <v>H</v>
      </c>
      <c r="T1635" s="16" t="str">
        <f t="shared" si="440"/>
        <v>Multinational</v>
      </c>
      <c r="U1635" s="16" t="str">
        <f t="shared" si="427"/>
        <v>Multinational</v>
      </c>
      <c r="V1635" s="22" t="str">
        <f>IF(ISNUMBER(MATCH(A1635, {"Gabon","Sudan","Niger","Mali","Burkina Faso","Guinea"}, 0)), "De Facto Countries", "Non-De Facto Countries")</f>
        <v>Non-De Facto Countries</v>
      </c>
      <c r="W1635" s="16" t="str">
        <f t="shared" si="438"/>
        <v>Multi</v>
      </c>
      <c r="X1635" s="16" t="str">
        <f t="shared" si="439"/>
        <v>Finance</v>
      </c>
      <c r="Y1635" s="23"/>
      <c r="AA1635" s="23">
        <f>Table2[[#This Row],[Approved Amount_UA Equivalent]]</f>
        <v>37656840.741689138</v>
      </c>
      <c r="AD1635" s="23">
        <f>SUM(Table2[[#This Row],[Feed Africa ]:[Improve Quality Of Life ]])</f>
        <v>37656840.741689138</v>
      </c>
      <c r="AE1635" s="16" t="b">
        <f>Table2[[#This Row],[Total HI5]]=Table2[[#This Row],[Approved Amount_UA Equivalent]]</f>
        <v>1</v>
      </c>
      <c r="AF1635" s="24">
        <v>70</v>
      </c>
      <c r="AG1635" s="20" t="str">
        <f t="shared" si="428"/>
        <v>Equity and Guarantee</v>
      </c>
      <c r="AH1635" s="24" t="str">
        <f>VLOOKUP(Table2[[#This Row],[SAP Code]],[25]DATA!$A:$G,7,FALSE)</f>
        <v>LOC</v>
      </c>
      <c r="AI1635" s="20" t="str">
        <f t="shared" si="429"/>
        <v>Other Investment</v>
      </c>
      <c r="AJ1635" s="25" t="s">
        <v>106</v>
      </c>
      <c r="AK1635" s="25" t="s">
        <v>107</v>
      </c>
      <c r="AL1635" s="23" t="str" cm="1">
        <f t="array" ref="AL1635">_xlfn.SWITCH(AK1635,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35" s="26">
        <v>2</v>
      </c>
      <c r="AN1635" s="25" t="str">
        <f t="shared" si="437"/>
        <v>Non-Sovereign</v>
      </c>
      <c r="AO1635" s="27">
        <v>1</v>
      </c>
      <c r="AP1635" s="23">
        <f>Table2[[#This Row],[Approved Amount_UA Equivalent]]/1000000</f>
        <v>37.656840741689138</v>
      </c>
      <c r="AQ1635" s="19">
        <f t="shared" si="430"/>
        <v>50.115229932669571</v>
      </c>
      <c r="AR1635" s="23" t="str">
        <f t="shared" si="431"/>
        <v>31-40</v>
      </c>
      <c r="AS1635" s="23" t="str">
        <f t="shared" si="432"/>
        <v>21-40</v>
      </c>
      <c r="AT1635" s="23" t="str">
        <f t="shared" si="433"/>
        <v>1-40</v>
      </c>
      <c r="AU1635" s="23" t="str">
        <f t="shared" si="434"/>
        <v>&lt;1-50 Mn</v>
      </c>
      <c r="AV1635" s="23">
        <f>Table2[[#This Row],[Amount]]</f>
        <v>50000000</v>
      </c>
      <c r="AW1635" s="23" t="str">
        <f t="shared" si="435"/>
        <v>Jul 2022</v>
      </c>
      <c r="AX1635" s="28">
        <f>IFERROR(VLOOKUP(Table2[[#This Row],[SAP Code]],[26]_16!A:B,2,FALSE),0)</f>
        <v>0</v>
      </c>
      <c r="AY1635" s="28">
        <f>IFERROR(VLOOKUP(Table2[[#This Row],[SAP Code]],[26]_16!D:E,2,FALSE)/ 1000000, 0)</f>
        <v>0</v>
      </c>
      <c r="AZ1635" s="28">
        <f>IFERROR(VLOOKUP(Table2[[#This Row],[SAP Code]],[26]_16!G:H,2,FALSE)/ 1000000, 0)</f>
        <v>0</v>
      </c>
      <c r="BA1635" s="28">
        <f>IFERROR(VLOOKUP(Table2[[#This Row],[SAP Code]],[26]_16!J:K,2,FALSE)/ 1000000, 0)</f>
        <v>0</v>
      </c>
      <c r="BB1635" s="28">
        <f>IFERROR(VLOOKUP(Table2[[#This Row],[SAP Code]],[26]_16!M:N,2,FALSE)/ 1000000, 0)</f>
        <v>0</v>
      </c>
      <c r="BC1635" s="28">
        <f>IFERROR(VLOOKUP(Table2[[#This Row],[SAP Code]],[26]_16!P:Q,2,FALSE),0)</f>
        <v>0</v>
      </c>
      <c r="BD1635" s="28">
        <f>IFERROR(VLOOKUP(Table2[[#This Row],[SAP Code]],[26]_16!S:T,2,FALSE),0)</f>
        <v>0</v>
      </c>
      <c r="BE1635" s="28">
        <f>IFERROR(VLOOKUP(Table2[[#This Row],[SAP Code]],[26]_16!V:W,2,FALSE)/ 1000000, 0)</f>
        <v>0</v>
      </c>
      <c r="BF1635" s="28">
        <f>IFERROR(VLOOKUP(Table2[[#This Row],[SAP Code]],[26]_16!Y:Z,2,FALSE)/ 1000000, 0)</f>
        <v>0</v>
      </c>
      <c r="BG1635" s="28" t="str">
        <f>IFERROR(VLOOKUP(Table2[[#This Row],[SAP Code]],[26]port!$A:$AD,30,FALSE),"unknown")</f>
        <v>APVD</v>
      </c>
      <c r="BH1635" s="29" t="str">
        <f t="shared" si="436"/>
        <v>Ongoing</v>
      </c>
      <c r="BI1635" s="16"/>
    </row>
    <row r="1636" spans="1:61" ht="17.100000000000001" customHeight="1">
      <c r="A1636" s="16" t="s">
        <v>141</v>
      </c>
      <c r="B1636" s="16" t="s">
        <v>5567</v>
      </c>
      <c r="C1636" s="16" t="s">
        <v>5568</v>
      </c>
      <c r="D1636" s="16" t="s">
        <v>5569</v>
      </c>
      <c r="E1636" s="18">
        <v>44756</v>
      </c>
      <c r="F1636" s="16" t="s">
        <v>5570</v>
      </c>
      <c r="G1636" s="16" t="s">
        <v>2293</v>
      </c>
      <c r="H1636" s="37" t="s">
        <v>213</v>
      </c>
      <c r="I1636" s="16" t="s">
        <v>250</v>
      </c>
      <c r="J1636" s="16" t="s">
        <v>83</v>
      </c>
      <c r="K1636" s="16" t="s">
        <v>69</v>
      </c>
      <c r="L1636" s="16" t="s">
        <v>85</v>
      </c>
      <c r="M1636" s="19">
        <v>8200000</v>
      </c>
      <c r="N1636" s="19">
        <v>8200000</v>
      </c>
      <c r="O1636" s="20" t="s">
        <v>5571</v>
      </c>
      <c r="P1636" s="21">
        <v>2100155041679</v>
      </c>
      <c r="Q1636" s="20" t="s">
        <v>72</v>
      </c>
      <c r="R1636" s="16" t="str">
        <f t="shared" si="426"/>
        <v>ADF Including TSF</v>
      </c>
      <c r="S1636" s="16" t="str">
        <f t="shared" si="425"/>
        <v>K</v>
      </c>
      <c r="T1636" s="16" t="str">
        <f t="shared" si="440"/>
        <v>Multinational</v>
      </c>
      <c r="U1636" s="16" t="str">
        <f t="shared" si="427"/>
        <v>Multinational</v>
      </c>
      <c r="V1636" s="22" t="str">
        <f>IF(ISNUMBER(MATCH(A1636, {"Gabon","Sudan","Niger","Mali","Burkina Faso","Guinea"}, 0)), "De Facto Countries", "Non-De Facto Countries")</f>
        <v>Non-De Facto Countries</v>
      </c>
      <c r="W1636" s="16" t="str">
        <f t="shared" si="438"/>
        <v>Multi</v>
      </c>
      <c r="X1636" s="16" t="str">
        <f t="shared" si="439"/>
        <v>Multi-Sector</v>
      </c>
      <c r="Y1636" s="23">
        <f>Table2[[#This Row],[Approved Amount_UA Equivalent]]/5</f>
        <v>1640000</v>
      </c>
      <c r="Z1636" s="23">
        <f>Table2[[#This Row],[Approved Amount_UA Equivalent]]/5</f>
        <v>1640000</v>
      </c>
      <c r="AA1636" s="23">
        <f>Table2[[#This Row],[Approved Amount_UA Equivalent]]/5</f>
        <v>1640000</v>
      </c>
      <c r="AB1636" s="23">
        <f>Table2[[#This Row],[Approved Amount_UA Equivalent]]/5</f>
        <v>1640000</v>
      </c>
      <c r="AC1636" s="23">
        <f>Table2[[#This Row],[Approved Amount_UA Equivalent]]/5</f>
        <v>1640000</v>
      </c>
      <c r="AD1636" s="23">
        <f>SUM(Table2[[#This Row],[Feed Africa ]:[Improve Quality Of Life ]])</f>
        <v>8200000</v>
      </c>
      <c r="AE1636" s="16" t="b">
        <f>Table2[[#This Row],[Total HI5]]=Table2[[#This Row],[Approved Amount_UA Equivalent]]</f>
        <v>1</v>
      </c>
      <c r="AF1636" s="24">
        <v>40</v>
      </c>
      <c r="AG1636" s="20" t="str">
        <f t="shared" si="428"/>
        <v>ISP and Investment Project</v>
      </c>
      <c r="AH1636" s="24" t="str">
        <f>VLOOKUP(Table2[[#This Row],[SAP Code]],[25]DATA!$A:$G,7,FALSE)</f>
        <v xml:space="preserve">investment </v>
      </c>
      <c r="AI1636" s="20" t="str">
        <f t="shared" si="429"/>
        <v>Other Investment</v>
      </c>
      <c r="AJ1636" s="25" t="s">
        <v>254</v>
      </c>
      <c r="AK1636" s="25" t="s">
        <v>2293</v>
      </c>
      <c r="AL1636" s="23" t="str" cm="1">
        <f t="array" ref="AL1636">_xlfn.SWITCH(AK1636,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36" s="26">
        <v>1</v>
      </c>
      <c r="AN1636" s="25" t="str">
        <f t="shared" si="437"/>
        <v>Sovereign</v>
      </c>
      <c r="AO1636" s="27">
        <v>1</v>
      </c>
      <c r="AP1636" s="23">
        <f>Table2[[#This Row],[Approved Amount_UA Equivalent]]/1000000</f>
        <v>8.1999999999999993</v>
      </c>
      <c r="AQ1636" s="19">
        <f t="shared" si="430"/>
        <v>10.912888000000001</v>
      </c>
      <c r="AR1636" s="23" t="str">
        <f t="shared" si="431"/>
        <v>1-10</v>
      </c>
      <c r="AS1636" s="23" t="str">
        <f t="shared" si="432"/>
        <v>1-20</v>
      </c>
      <c r="AT1636" s="23" t="str">
        <f t="shared" si="433"/>
        <v>1-40</v>
      </c>
      <c r="AU1636" s="23" t="str">
        <f t="shared" si="434"/>
        <v>&lt;1-50 Mn</v>
      </c>
      <c r="AV1636" s="23">
        <f>Table2[[#This Row],[Amount]]</f>
        <v>8200000</v>
      </c>
      <c r="AW1636" s="23" t="str">
        <f t="shared" si="435"/>
        <v>Jul 2022</v>
      </c>
      <c r="AX1636" s="28">
        <f>IFERROR(VLOOKUP(Table2[[#This Row],[SAP Code]],[26]_16!A:B,2,FALSE),0)</f>
        <v>0</v>
      </c>
      <c r="AY1636" s="28">
        <f>IFERROR(VLOOKUP(Table2[[#This Row],[SAP Code]],[26]_16!D:E,2,FALSE)/ 1000000, 0)</f>
        <v>0</v>
      </c>
      <c r="AZ1636" s="28">
        <f>IFERROR(VLOOKUP(Table2[[#This Row],[SAP Code]],[26]_16!G:H,2,FALSE)/ 1000000, 0)</f>
        <v>0</v>
      </c>
      <c r="BA1636" s="28">
        <f>IFERROR(VLOOKUP(Table2[[#This Row],[SAP Code]],[26]_16!J:K,2,FALSE)/ 1000000, 0)</f>
        <v>0</v>
      </c>
      <c r="BB1636" s="28">
        <f>IFERROR(VLOOKUP(Table2[[#This Row],[SAP Code]],[26]_16!M:N,2,FALSE)/ 1000000, 0)</f>
        <v>0</v>
      </c>
      <c r="BC1636" s="28">
        <f>IFERROR(VLOOKUP(Table2[[#This Row],[SAP Code]],[26]_16!P:Q,2,FALSE),0)</f>
        <v>0</v>
      </c>
      <c r="BD1636" s="28">
        <f>IFERROR(VLOOKUP(Table2[[#This Row],[SAP Code]],[26]_16!S:T,2,FALSE),0)</f>
        <v>0</v>
      </c>
      <c r="BE1636" s="28">
        <f>IFERROR(VLOOKUP(Table2[[#This Row],[SAP Code]],[26]_16!V:W,2,FALSE)/ 1000000, 0)</f>
        <v>0</v>
      </c>
      <c r="BF1636" s="28">
        <f>IFERROR(VLOOKUP(Table2[[#This Row],[SAP Code]],[26]_16!Y:Z,2,FALSE)/ 1000000, 0)</f>
        <v>0</v>
      </c>
      <c r="BG1636" s="28" t="str">
        <f>IFERROR(VLOOKUP(Table2[[#This Row],[SAP Code]],[26]port!$A:$AD,30,FALSE),"unknown")</f>
        <v>APVD</v>
      </c>
      <c r="BH1636" s="29" t="str">
        <f t="shared" si="436"/>
        <v>Ongoing</v>
      </c>
      <c r="BI1636" s="16"/>
    </row>
    <row r="1637" spans="1:61" ht="17.100000000000001" customHeight="1">
      <c r="A1637" s="16" t="s">
        <v>819</v>
      </c>
      <c r="B1637" s="16" t="s">
        <v>5572</v>
      </c>
      <c r="C1637" s="16" t="s">
        <v>5573</v>
      </c>
      <c r="D1637" s="16" t="s">
        <v>5574</v>
      </c>
      <c r="E1637" s="18">
        <v>44757</v>
      </c>
      <c r="F1637" s="16" t="s">
        <v>1751</v>
      </c>
      <c r="G1637" s="16" t="s">
        <v>74</v>
      </c>
      <c r="H1637" s="16" t="s">
        <v>81</v>
      </c>
      <c r="I1637" s="16" t="s">
        <v>155</v>
      </c>
      <c r="J1637" s="16" t="s">
        <v>5536</v>
      </c>
      <c r="K1637" s="16" t="s">
        <v>69</v>
      </c>
      <c r="L1637" s="16" t="s">
        <v>85</v>
      </c>
      <c r="M1637" s="19">
        <v>4000000</v>
      </c>
      <c r="N1637" s="19">
        <v>4000000</v>
      </c>
      <c r="O1637" s="20" t="s">
        <v>5575</v>
      </c>
      <c r="P1637" s="21">
        <v>5900155017258</v>
      </c>
      <c r="Q1637" s="20" t="s">
        <v>72</v>
      </c>
      <c r="R1637" s="16" t="str">
        <f t="shared" si="426"/>
        <v>ADF Including TSF</v>
      </c>
      <c r="S1637" s="16" t="str">
        <f t="shared" si="425"/>
        <v>A</v>
      </c>
      <c r="T1637" s="16" t="str">
        <f t="shared" si="440"/>
        <v>ADF Countries</v>
      </c>
      <c r="U1637" s="16" t="str">
        <f t="shared" si="427"/>
        <v>Transition States</v>
      </c>
      <c r="V1637" s="22" t="str">
        <f>IF(ISNUMBER(MATCH(A1637, {"Gabon","Sudan","Niger","Mali","Burkina Faso","Guinea"}, 0)), "De Facto Countries", "Non-De Facto Countries")</f>
        <v>Non-De Facto Countries</v>
      </c>
      <c r="W1637" s="16" t="str">
        <f t="shared" si="438"/>
        <v>East</v>
      </c>
      <c r="X1637" s="16" t="str">
        <f t="shared" si="439"/>
        <v>Agriculture</v>
      </c>
      <c r="Y1637" s="23">
        <f>Table2[[#This Row],[Approved Amount_UA Equivalent]]</f>
        <v>4000000</v>
      </c>
      <c r="AD1637" s="23">
        <f>SUM(Table2[[#This Row],[Feed Africa ]:[Improve Quality Of Life ]])</f>
        <v>4000000</v>
      </c>
      <c r="AE1637" s="16" t="b">
        <f>Table2[[#This Row],[Total HI5]]=Table2[[#This Row],[Approved Amount_UA Equivalent]]</f>
        <v>1</v>
      </c>
      <c r="AF1637" s="24">
        <v>41</v>
      </c>
      <c r="AG1637" s="20" t="str">
        <f t="shared" si="428"/>
        <v>ISP and Investment Project</v>
      </c>
      <c r="AH1637" s="24" t="str">
        <f>VLOOKUP(Table2[[#This Row],[SAP Code]],[25]DATA!$A:$G,7,FALSE)</f>
        <v xml:space="preserve">investment </v>
      </c>
      <c r="AI1637" s="20" t="str">
        <f t="shared" si="429"/>
        <v>Infrastructure</v>
      </c>
      <c r="AJ1637" s="25" t="s">
        <v>157</v>
      </c>
      <c r="AK1637" s="25" t="s">
        <v>74</v>
      </c>
      <c r="AL1637" s="23" t="str" cm="1">
        <f t="array" ref="AL1637">_xlfn.SWITCH(AK1637,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37" s="26">
        <v>1</v>
      </c>
      <c r="AN1637" s="25" t="str">
        <f t="shared" si="437"/>
        <v>Sovereign</v>
      </c>
      <c r="AO1637" s="27">
        <v>1</v>
      </c>
      <c r="AP1637" s="23">
        <f>Table2[[#This Row],[Approved Amount_UA Equivalent]]/1000000</f>
        <v>4</v>
      </c>
      <c r="AQ1637" s="19">
        <f t="shared" si="430"/>
        <v>5.3233600000000001</v>
      </c>
      <c r="AR1637" s="23" t="str">
        <f t="shared" si="431"/>
        <v>1-10</v>
      </c>
      <c r="AS1637" s="23" t="str">
        <f t="shared" si="432"/>
        <v>1-20</v>
      </c>
      <c r="AT1637" s="23" t="str">
        <f t="shared" si="433"/>
        <v>1-40</v>
      </c>
      <c r="AU1637" s="23" t="str">
        <f t="shared" si="434"/>
        <v>&lt;1-50 Mn</v>
      </c>
      <c r="AV1637" s="23">
        <f>Table2[[#This Row],[Amount]]</f>
        <v>4000000</v>
      </c>
      <c r="AW1637" s="23" t="str">
        <f t="shared" si="435"/>
        <v>Jul 2022</v>
      </c>
      <c r="AX1637" s="28">
        <f>IFERROR(VLOOKUP(Table2[[#This Row],[SAP Code]],[26]_16!A:B,2,FALSE),0)</f>
        <v>0</v>
      </c>
      <c r="AY1637" s="28">
        <f>IFERROR(VLOOKUP(Table2[[#This Row],[SAP Code]],[26]_16!D:E,2,FALSE)/ 1000000, 0)</f>
        <v>0</v>
      </c>
      <c r="AZ1637" s="28">
        <f>IFERROR(VLOOKUP(Table2[[#This Row],[SAP Code]],[26]_16!G:H,2,FALSE)/ 1000000, 0)</f>
        <v>0</v>
      </c>
      <c r="BA1637" s="28">
        <f>IFERROR(VLOOKUP(Table2[[#This Row],[SAP Code]],[26]_16!J:K,2,FALSE)/ 1000000, 0)</f>
        <v>0</v>
      </c>
      <c r="BB1637" s="28">
        <f>IFERROR(VLOOKUP(Table2[[#This Row],[SAP Code]],[26]_16!M:N,2,FALSE)/ 1000000, 0)</f>
        <v>0</v>
      </c>
      <c r="BC1637" s="28">
        <f>IFERROR(VLOOKUP(Table2[[#This Row],[SAP Code]],[26]_16!P:Q,2,FALSE),0)</f>
        <v>0</v>
      </c>
      <c r="BD1637" s="28">
        <f>IFERROR(VLOOKUP(Table2[[#This Row],[SAP Code]],[26]_16!S:T,2,FALSE),0)</f>
        <v>0</v>
      </c>
      <c r="BE1637" s="28">
        <f>IFERROR(VLOOKUP(Table2[[#This Row],[SAP Code]],[26]_16!V:W,2,FALSE)/ 1000000, 0)</f>
        <v>8.7017720000000007E-2</v>
      </c>
      <c r="BF1637" s="28">
        <f>IFERROR(VLOOKUP(Table2[[#This Row],[SAP Code]],[26]_16!Y:Z,2,FALSE)/ 1000000, 0)</f>
        <v>1.53216734</v>
      </c>
      <c r="BG1637" s="28" t="str">
        <f>IFERROR(VLOOKUP(Table2[[#This Row],[SAP Code]],[26]port!$A:$AD,30,FALSE),"unknown")</f>
        <v>OnGo</v>
      </c>
      <c r="BH1637" s="29" t="str">
        <f t="shared" si="436"/>
        <v>Ongoing</v>
      </c>
      <c r="BI1637" s="16"/>
    </row>
    <row r="1638" spans="1:61" ht="17.100000000000001" customHeight="1">
      <c r="A1638" s="16" t="s">
        <v>270</v>
      </c>
      <c r="B1638" s="16" t="s">
        <v>5533</v>
      </c>
      <c r="C1638" s="16" t="s">
        <v>5576</v>
      </c>
      <c r="D1638" s="16" t="s">
        <v>5577</v>
      </c>
      <c r="E1638" s="18">
        <v>44757</v>
      </c>
      <c r="F1638" s="16" t="s">
        <v>274</v>
      </c>
      <c r="G1638" s="16" t="s">
        <v>74</v>
      </c>
      <c r="H1638" s="16" t="s">
        <v>66</v>
      </c>
      <c r="I1638" s="16" t="s">
        <v>155</v>
      </c>
      <c r="J1638" s="16" t="s">
        <v>5536</v>
      </c>
      <c r="K1638" s="16" t="s">
        <v>84</v>
      </c>
      <c r="L1638" s="16" t="s">
        <v>85</v>
      </c>
      <c r="M1638" s="19">
        <v>5600000</v>
      </c>
      <c r="N1638" s="19">
        <v>5600000</v>
      </c>
      <c r="O1638" s="20" t="s">
        <v>5578</v>
      </c>
      <c r="P1638" s="21">
        <v>5900150003402</v>
      </c>
      <c r="Q1638" s="20" t="s">
        <v>72</v>
      </c>
      <c r="R1638" s="16" t="str">
        <f t="shared" si="426"/>
        <v>ADF Including TSF</v>
      </c>
      <c r="S1638" s="16" t="str">
        <f t="shared" si="425"/>
        <v>A</v>
      </c>
      <c r="T1638" s="16" t="str">
        <f t="shared" si="440"/>
        <v>ADF Countries</v>
      </c>
      <c r="U1638" s="16" t="str">
        <f t="shared" si="427"/>
        <v>Transition States</v>
      </c>
      <c r="V1638" s="22" t="str">
        <f>IF(ISNUMBER(MATCH(A1638, {"Gabon","Sudan","Niger","Mali","Burkina Faso","Guinea"}, 0)), "De Facto Countries", "Non-De Facto Countries")</f>
        <v>Non-De Facto Countries</v>
      </c>
      <c r="W1638" s="16" t="str">
        <f t="shared" si="438"/>
        <v>Central</v>
      </c>
      <c r="X1638" s="16" t="str">
        <f t="shared" si="439"/>
        <v>Agriculture</v>
      </c>
      <c r="Y1638" s="23">
        <f>Table2[[#This Row],[Approved Amount_UA Equivalent]]</f>
        <v>5600000</v>
      </c>
      <c r="AD1638" s="23">
        <f>SUM(Table2[[#This Row],[Feed Africa ]:[Improve Quality Of Life ]])</f>
        <v>5600000</v>
      </c>
      <c r="AE1638" s="16" t="b">
        <f>Table2[[#This Row],[Total HI5]]=Table2[[#This Row],[Approved Amount_UA Equivalent]]</f>
        <v>1</v>
      </c>
      <c r="AF1638" s="24">
        <v>10</v>
      </c>
      <c r="AG1638" s="20" t="str">
        <f t="shared" si="428"/>
        <v>Investment Project</v>
      </c>
      <c r="AH1638" s="24" t="str">
        <f>VLOOKUP(Table2[[#This Row],[SAP Code]],[25]DATA!$A:$G,7,FALSE)</f>
        <v xml:space="preserve">investment </v>
      </c>
      <c r="AI1638" s="20" t="str">
        <f t="shared" si="429"/>
        <v>Infrastructure</v>
      </c>
      <c r="AJ1638" s="25" t="s">
        <v>157</v>
      </c>
      <c r="AK1638" s="25" t="s">
        <v>74</v>
      </c>
      <c r="AL1638" s="23" t="str" cm="1">
        <f t="array" ref="AL1638">_xlfn.SWITCH(AK1638,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38" s="26">
        <v>1</v>
      </c>
      <c r="AN1638" s="25" t="str">
        <f t="shared" si="437"/>
        <v>Sovereign</v>
      </c>
      <c r="AO1638" s="27">
        <v>0.5</v>
      </c>
      <c r="AP1638" s="23">
        <f>Table2[[#This Row],[Approved Amount_UA Equivalent]]/1000000</f>
        <v>5.6</v>
      </c>
      <c r="AQ1638" s="19">
        <f t="shared" si="430"/>
        <v>7.4527039999999998</v>
      </c>
      <c r="AR1638" s="23" t="str">
        <f t="shared" si="431"/>
        <v>1-10</v>
      </c>
      <c r="AS1638" s="23" t="str">
        <f t="shared" si="432"/>
        <v>1-20</v>
      </c>
      <c r="AT1638" s="23" t="str">
        <f t="shared" si="433"/>
        <v>1-40</v>
      </c>
      <c r="AU1638" s="23" t="str">
        <f t="shared" si="434"/>
        <v>&lt;1-50 Mn</v>
      </c>
      <c r="AV1638" s="23">
        <f>Table2[[#This Row],[Amount]]</f>
        <v>5600000</v>
      </c>
      <c r="AW1638" s="23" t="str">
        <f t="shared" si="435"/>
        <v>Jul 2022</v>
      </c>
      <c r="AX1638" s="28">
        <f>IFERROR(VLOOKUP(Table2[[#This Row],[SAP Code]],[26]_16!A:B,2,FALSE),0)</f>
        <v>0</v>
      </c>
      <c r="AY1638" s="28">
        <f>IFERROR(VLOOKUP(Table2[[#This Row],[SAP Code]],[26]_16!D:E,2,FALSE)/ 1000000, 0)</f>
        <v>0</v>
      </c>
      <c r="AZ1638" s="28">
        <f>IFERROR(VLOOKUP(Table2[[#This Row],[SAP Code]],[26]_16!G:H,2,FALSE)/ 1000000, 0)</f>
        <v>0</v>
      </c>
      <c r="BA1638" s="28">
        <f>IFERROR(VLOOKUP(Table2[[#This Row],[SAP Code]],[26]_16!J:K,2,FALSE)/ 1000000, 0)</f>
        <v>0</v>
      </c>
      <c r="BB1638" s="28">
        <f>IFERROR(VLOOKUP(Table2[[#This Row],[SAP Code]],[26]_16!M:N,2,FALSE)/ 1000000, 0)</f>
        <v>0</v>
      </c>
      <c r="BC1638" s="28">
        <f>IFERROR(VLOOKUP(Table2[[#This Row],[SAP Code]],[26]_16!P:Q,2,FALSE),0)</f>
        <v>0</v>
      </c>
      <c r="BD1638" s="28">
        <f>IFERROR(VLOOKUP(Table2[[#This Row],[SAP Code]],[26]_16!S:T,2,FALSE),0)</f>
        <v>0</v>
      </c>
      <c r="BE1638" s="28">
        <f>IFERROR(VLOOKUP(Table2[[#This Row],[SAP Code]],[26]_16!V:W,2,FALSE)/ 1000000, 0)</f>
        <v>0.24149067000000002</v>
      </c>
      <c r="BF1638" s="28">
        <f>IFERROR(VLOOKUP(Table2[[#This Row],[SAP Code]],[26]_16!Y:Z,2,FALSE)/ 1000000, 0)</f>
        <v>0</v>
      </c>
      <c r="BG1638" s="28" t="str">
        <f>IFERROR(VLOOKUP(Table2[[#This Row],[SAP Code]],[26]port!$A:$AD,30,FALSE),"unknown")</f>
        <v>OnGo</v>
      </c>
      <c r="BH1638" s="29" t="str">
        <f t="shared" si="436"/>
        <v>Ongoing</v>
      </c>
      <c r="BI1638" s="16"/>
    </row>
    <row r="1639" spans="1:61" ht="17.100000000000001" customHeight="1">
      <c r="A1639" s="16" t="s">
        <v>270</v>
      </c>
      <c r="B1639" s="16" t="s">
        <v>5533</v>
      </c>
      <c r="C1639" s="16" t="s">
        <v>5579</v>
      </c>
      <c r="D1639" s="16" t="s">
        <v>5577</v>
      </c>
      <c r="E1639" s="18">
        <v>44757</v>
      </c>
      <c r="F1639" s="16" t="s">
        <v>274</v>
      </c>
      <c r="G1639" s="16" t="s">
        <v>74</v>
      </c>
      <c r="H1639" s="16" t="s">
        <v>66</v>
      </c>
      <c r="I1639" s="16" t="s">
        <v>155</v>
      </c>
      <c r="J1639" s="16" t="s">
        <v>5536</v>
      </c>
      <c r="K1639" s="16" t="s">
        <v>69</v>
      </c>
      <c r="L1639" s="16" t="s">
        <v>85</v>
      </c>
      <c r="M1639" s="19">
        <v>4400000</v>
      </c>
      <c r="N1639" s="19">
        <v>4400000</v>
      </c>
      <c r="O1639" s="20" t="s">
        <v>5578</v>
      </c>
      <c r="P1639" s="21">
        <v>5900155017259</v>
      </c>
      <c r="Q1639" s="20" t="s">
        <v>72</v>
      </c>
      <c r="R1639" s="16" t="str">
        <f t="shared" si="426"/>
        <v>ADF Including TSF</v>
      </c>
      <c r="S1639" s="16" t="str">
        <f t="shared" si="425"/>
        <v>A</v>
      </c>
      <c r="T1639" s="16" t="str">
        <f t="shared" si="440"/>
        <v>ADF Countries</v>
      </c>
      <c r="U1639" s="16" t="str">
        <f t="shared" si="427"/>
        <v>Transition States</v>
      </c>
      <c r="V1639" s="22" t="str">
        <f>IF(ISNUMBER(MATCH(A1639, {"Gabon","Sudan","Niger","Mali","Burkina Faso","Guinea"}, 0)), "De Facto Countries", "Non-De Facto Countries")</f>
        <v>Non-De Facto Countries</v>
      </c>
      <c r="W1639" s="16" t="str">
        <f t="shared" si="438"/>
        <v>Central</v>
      </c>
      <c r="X1639" s="16" t="str">
        <f t="shared" si="439"/>
        <v>Agriculture</v>
      </c>
      <c r="Y1639" s="23">
        <f>Table2[[#This Row],[Approved Amount_UA Equivalent]]</f>
        <v>4400000</v>
      </c>
      <c r="AD1639" s="23">
        <f>SUM(Table2[[#This Row],[Feed Africa ]:[Improve Quality Of Life ]])</f>
        <v>4400000</v>
      </c>
      <c r="AE1639" s="16" t="b">
        <f>Table2[[#This Row],[Total HI5]]=Table2[[#This Row],[Approved Amount_UA Equivalent]]</f>
        <v>1</v>
      </c>
      <c r="AF1639" s="24">
        <v>10</v>
      </c>
      <c r="AG1639" s="20" t="str">
        <f t="shared" si="428"/>
        <v>Investment Project</v>
      </c>
      <c r="AH1639" s="24" t="str">
        <f>VLOOKUP(Table2[[#This Row],[SAP Code]],[25]DATA!$A:$G,7,FALSE)</f>
        <v xml:space="preserve">investment </v>
      </c>
      <c r="AI1639" s="20" t="str">
        <f t="shared" si="429"/>
        <v>Infrastructure</v>
      </c>
      <c r="AJ1639" s="25" t="s">
        <v>157</v>
      </c>
      <c r="AK1639" s="25" t="s">
        <v>74</v>
      </c>
      <c r="AL1639" s="23" t="str" cm="1">
        <f t="array" ref="AL1639">_xlfn.SWITCH(AK1639,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39" s="26">
        <v>1</v>
      </c>
      <c r="AN1639" s="25" t="str">
        <f t="shared" si="437"/>
        <v>Sovereign</v>
      </c>
      <c r="AO1639" s="27">
        <v>0.5</v>
      </c>
      <c r="AP1639" s="23">
        <f>Table2[[#This Row],[Approved Amount_UA Equivalent]]/1000000</f>
        <v>4.4000000000000004</v>
      </c>
      <c r="AQ1639" s="19">
        <f t="shared" si="430"/>
        <v>5.855696</v>
      </c>
      <c r="AR1639" s="23" t="str">
        <f t="shared" si="431"/>
        <v>1-10</v>
      </c>
      <c r="AS1639" s="23" t="str">
        <f t="shared" si="432"/>
        <v>1-20</v>
      </c>
      <c r="AT1639" s="23" t="str">
        <f t="shared" si="433"/>
        <v>1-40</v>
      </c>
      <c r="AU1639" s="23" t="str">
        <f t="shared" si="434"/>
        <v>&lt;1-50 Mn</v>
      </c>
      <c r="AV1639" s="23">
        <f>Table2[[#This Row],[Amount]]</f>
        <v>4400000</v>
      </c>
      <c r="AW1639" s="23" t="str">
        <f t="shared" si="435"/>
        <v>Jul 2022</v>
      </c>
      <c r="AX1639" s="28">
        <f>IFERROR(VLOOKUP(Table2[[#This Row],[SAP Code]],[26]_16!A:B,2,FALSE),0)</f>
        <v>0</v>
      </c>
      <c r="AY1639" s="28">
        <f>IFERROR(VLOOKUP(Table2[[#This Row],[SAP Code]],[26]_16!D:E,2,FALSE)/ 1000000, 0)</f>
        <v>0</v>
      </c>
      <c r="AZ1639" s="28">
        <f>IFERROR(VLOOKUP(Table2[[#This Row],[SAP Code]],[26]_16!G:H,2,FALSE)/ 1000000, 0)</f>
        <v>0</v>
      </c>
      <c r="BA1639" s="28">
        <f>IFERROR(VLOOKUP(Table2[[#This Row],[SAP Code]],[26]_16!J:K,2,FALSE)/ 1000000, 0)</f>
        <v>0</v>
      </c>
      <c r="BB1639" s="28">
        <f>IFERROR(VLOOKUP(Table2[[#This Row],[SAP Code]],[26]_16!M:N,2,FALSE)/ 1000000, 0)</f>
        <v>0</v>
      </c>
      <c r="BC1639" s="28">
        <f>IFERROR(VLOOKUP(Table2[[#This Row],[SAP Code]],[26]_16!P:Q,2,FALSE),0)</f>
        <v>0</v>
      </c>
      <c r="BD1639" s="28">
        <f>IFERROR(VLOOKUP(Table2[[#This Row],[SAP Code]],[26]_16!S:T,2,FALSE),0)</f>
        <v>0</v>
      </c>
      <c r="BE1639" s="28">
        <f>IFERROR(VLOOKUP(Table2[[#This Row],[SAP Code]],[26]_16!V:W,2,FALSE)/ 1000000, 0)</f>
        <v>0.24149067000000002</v>
      </c>
      <c r="BF1639" s="28">
        <f>IFERROR(VLOOKUP(Table2[[#This Row],[SAP Code]],[26]_16!Y:Z,2,FALSE)/ 1000000, 0)</f>
        <v>0</v>
      </c>
      <c r="BG1639" s="28" t="str">
        <f>IFERROR(VLOOKUP(Table2[[#This Row],[SAP Code]],[26]port!$A:$AD,30,FALSE),"unknown")</f>
        <v>OnGo</v>
      </c>
      <c r="BH1639" s="29" t="str">
        <f t="shared" si="436"/>
        <v>Ongoing</v>
      </c>
      <c r="BI1639" s="16"/>
    </row>
    <row r="1640" spans="1:61" ht="17.100000000000001" customHeight="1">
      <c r="A1640" s="16" t="s">
        <v>316</v>
      </c>
      <c r="B1640" s="16" t="s">
        <v>5580</v>
      </c>
      <c r="C1640" s="16" t="s">
        <v>5581</v>
      </c>
      <c r="D1640" s="16" t="s">
        <v>5582</v>
      </c>
      <c r="E1640" s="18">
        <v>44757</v>
      </c>
      <c r="F1640" s="16" t="s">
        <v>320</v>
      </c>
      <c r="G1640" s="16" t="s">
        <v>74</v>
      </c>
      <c r="H1640" s="16" t="s">
        <v>132</v>
      </c>
      <c r="I1640" s="16" t="s">
        <v>155</v>
      </c>
      <c r="J1640" s="16" t="s">
        <v>179</v>
      </c>
      <c r="K1640" s="16" t="s">
        <v>84</v>
      </c>
      <c r="L1640" s="16" t="s">
        <v>195</v>
      </c>
      <c r="M1640" s="19">
        <v>151184000</v>
      </c>
      <c r="N1640" s="19">
        <v>118268651.57903795</v>
      </c>
      <c r="O1640" s="20" t="s">
        <v>5583</v>
      </c>
      <c r="P1640" s="21">
        <v>2000200005510</v>
      </c>
      <c r="Q1640" s="20" t="s">
        <v>87</v>
      </c>
      <c r="R1640" s="16" t="str">
        <f t="shared" si="426"/>
        <v>ADB Public</v>
      </c>
      <c r="S1640" s="16" t="str">
        <f t="shared" si="425"/>
        <v>A</v>
      </c>
      <c r="T1640" s="16" t="str">
        <f t="shared" si="440"/>
        <v>Blend Countries</v>
      </c>
      <c r="U1640" s="16" t="str">
        <f t="shared" si="427"/>
        <v>Non-Transition States</v>
      </c>
      <c r="V1640" s="22" t="str">
        <f>IF(ISNUMBER(MATCH(A1640, {"Gabon","Sudan","Niger","Mali","Burkina Faso","Guinea"}, 0)), "De Facto Countries", "Non-De Facto Countries")</f>
        <v>Non-De Facto Countries</v>
      </c>
      <c r="W1640" s="16" t="str">
        <f t="shared" si="438"/>
        <v>West</v>
      </c>
      <c r="X1640" s="16" t="str">
        <f t="shared" si="439"/>
        <v>Agriculture</v>
      </c>
      <c r="Y1640" s="23">
        <f>Table2[[#This Row],[Approved Amount_UA Equivalent]]</f>
        <v>118268651.57903795</v>
      </c>
      <c r="AD1640" s="23">
        <f>SUM(Table2[[#This Row],[Feed Africa ]:[Improve Quality Of Life ]])</f>
        <v>118268651.57903795</v>
      </c>
      <c r="AE1640" s="16" t="b">
        <f>Table2[[#This Row],[Total HI5]]=Table2[[#This Row],[Approved Amount_UA Equivalent]]</f>
        <v>1</v>
      </c>
      <c r="AF1640" s="24">
        <v>20</v>
      </c>
      <c r="AG1640" s="20" t="str">
        <f t="shared" si="428"/>
        <v>Policy and Result Based Op</v>
      </c>
      <c r="AH1640" s="24" t="str">
        <f>VLOOKUP(Table2[[#This Row],[SAP Code]],[25]DATA!$A:$G,7,FALSE)</f>
        <v>PBO</v>
      </c>
      <c r="AI1640" s="20" t="str">
        <f t="shared" si="429"/>
        <v>Policy-Based Lending</v>
      </c>
      <c r="AJ1640" s="25" t="s">
        <v>157</v>
      </c>
      <c r="AK1640" s="25" t="s">
        <v>74</v>
      </c>
      <c r="AL1640" s="23" t="str" cm="1">
        <f t="array" ref="AL1640">_xlfn.SWITCH(AK1640,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40" s="26">
        <v>1</v>
      </c>
      <c r="AN1640" s="25" t="str">
        <f t="shared" si="437"/>
        <v>Sovereign</v>
      </c>
      <c r="AO1640" s="27">
        <v>1</v>
      </c>
      <c r="AP1640" s="23">
        <f>Table2[[#This Row],[Approved Amount_UA Equivalent]]/1000000</f>
        <v>118.26865157903795</v>
      </c>
      <c r="AQ1640" s="19">
        <f t="shared" si="430"/>
        <v>157.39665226744688</v>
      </c>
      <c r="AR1640" s="23" t="str">
        <f t="shared" si="431"/>
        <v>111-120</v>
      </c>
      <c r="AS1640" s="23" t="str">
        <f t="shared" si="432"/>
        <v>101-120</v>
      </c>
      <c r="AT1640" s="23" t="str">
        <f t="shared" si="433"/>
        <v>81-120</v>
      </c>
      <c r="AU1640" s="23" t="str">
        <f t="shared" si="434"/>
        <v>100-200 Mn</v>
      </c>
      <c r="AV1640" s="23">
        <f>Table2[[#This Row],[Amount]]</f>
        <v>151184000</v>
      </c>
      <c r="AW1640" s="23" t="str">
        <f t="shared" si="435"/>
        <v>Jul 2022</v>
      </c>
      <c r="AX1640" s="28">
        <f>IFERROR(VLOOKUP(Table2[[#This Row],[SAP Code]],[26]_16!A:B,2,FALSE),0)</f>
        <v>0</v>
      </c>
      <c r="AY1640" s="28">
        <f>IFERROR(VLOOKUP(Table2[[#This Row],[SAP Code]],[26]_16!D:E,2,FALSE)/ 1000000, 0)</f>
        <v>0</v>
      </c>
      <c r="AZ1640" s="28">
        <f>IFERROR(VLOOKUP(Table2[[#This Row],[SAP Code]],[26]_16!G:H,2,FALSE)/ 1000000, 0)</f>
        <v>0</v>
      </c>
      <c r="BA1640" s="28">
        <f>IFERROR(VLOOKUP(Table2[[#This Row],[SAP Code]],[26]_16!J:K,2,FALSE)/ 1000000, 0)</f>
        <v>0</v>
      </c>
      <c r="BB1640" s="28">
        <f>IFERROR(VLOOKUP(Table2[[#This Row],[SAP Code]],[26]_16!M:N,2,FALSE)/ 1000000, 0)</f>
        <v>0</v>
      </c>
      <c r="BC1640" s="28">
        <f>IFERROR(VLOOKUP(Table2[[#This Row],[SAP Code]],[26]_16!P:Q,2,FALSE),0)</f>
        <v>0</v>
      </c>
      <c r="BD1640" s="28">
        <f>IFERROR(VLOOKUP(Table2[[#This Row],[SAP Code]],[26]_16!S:T,2,FALSE),0)</f>
        <v>0</v>
      </c>
      <c r="BE1640" s="28">
        <f>IFERROR(VLOOKUP(Table2[[#This Row],[SAP Code]],[26]_16!V:W,2,FALSE)/ 1000000, 0)</f>
        <v>79.630920079999996</v>
      </c>
      <c r="BF1640" s="28">
        <f>IFERROR(VLOOKUP(Table2[[#This Row],[SAP Code]],[26]_16!Y:Z,2,FALSE)/ 1000000, 0)</f>
        <v>0</v>
      </c>
      <c r="BG1640" s="28" t="str">
        <f>IFERROR(VLOOKUP(Table2[[#This Row],[SAP Code]],[26]port!$A:$AD,30,FALSE),"unknown")</f>
        <v>APVD</v>
      </c>
      <c r="BH1640" s="29" t="str">
        <f t="shared" si="436"/>
        <v>Ongoing</v>
      </c>
      <c r="BI1640" s="16"/>
    </row>
    <row r="1641" spans="1:61" ht="17.100000000000001" customHeight="1">
      <c r="A1641" s="16" t="s">
        <v>60</v>
      </c>
      <c r="B1641" s="16" t="s">
        <v>5584</v>
      </c>
      <c r="C1641" s="16" t="s">
        <v>5585</v>
      </c>
      <c r="D1641" s="16" t="s">
        <v>5586</v>
      </c>
      <c r="E1641" s="18">
        <v>44757</v>
      </c>
      <c r="F1641" s="16" t="s">
        <v>436</v>
      </c>
      <c r="G1641" s="16" t="s">
        <v>74</v>
      </c>
      <c r="H1641" s="16" t="s">
        <v>66</v>
      </c>
      <c r="I1641" s="16" t="s">
        <v>155</v>
      </c>
      <c r="J1641" s="16" t="s">
        <v>179</v>
      </c>
      <c r="K1641" s="16" t="s">
        <v>84</v>
      </c>
      <c r="L1641" s="16" t="s">
        <v>195</v>
      </c>
      <c r="M1641" s="19">
        <v>62993500</v>
      </c>
      <c r="N1641" s="19">
        <v>49278735.20507545</v>
      </c>
      <c r="O1641" s="20" t="s">
        <v>5587</v>
      </c>
      <c r="P1641" s="21">
        <v>2000200005512</v>
      </c>
      <c r="Q1641" s="20" t="s">
        <v>87</v>
      </c>
      <c r="R1641" s="16" t="str">
        <f t="shared" si="426"/>
        <v>ADB Public</v>
      </c>
      <c r="S1641" s="16" t="str">
        <f t="shared" si="425"/>
        <v>A</v>
      </c>
      <c r="T1641" s="16" t="str">
        <f t="shared" si="440"/>
        <v>Blend Countries</v>
      </c>
      <c r="U1641" s="16" t="str">
        <f t="shared" si="427"/>
        <v>Non-Transition States</v>
      </c>
      <c r="V1641" s="22" t="str">
        <f>IF(ISNUMBER(MATCH(A1641, {"Gabon","Sudan","Niger","Mali","Burkina Faso","Guinea"}, 0)), "De Facto Countries", "Non-De Facto Countries")</f>
        <v>Non-De Facto Countries</v>
      </c>
      <c r="W1641" s="16" t="str">
        <f t="shared" si="438"/>
        <v>Central</v>
      </c>
      <c r="X1641" s="16" t="str">
        <f t="shared" si="439"/>
        <v>Agriculture</v>
      </c>
      <c r="Y1641" s="23">
        <f>Table2[[#This Row],[Approved Amount_UA Equivalent]]</f>
        <v>49278735.20507545</v>
      </c>
      <c r="AD1641" s="23">
        <f>SUM(Table2[[#This Row],[Feed Africa ]:[Improve Quality Of Life ]])</f>
        <v>49278735.20507545</v>
      </c>
      <c r="AE1641" s="16" t="b">
        <f>Table2[[#This Row],[Total HI5]]=Table2[[#This Row],[Approved Amount_UA Equivalent]]</f>
        <v>1</v>
      </c>
      <c r="AF1641" s="24">
        <v>20</v>
      </c>
      <c r="AG1641" s="20" t="str">
        <f t="shared" si="428"/>
        <v>Policy and Result Based Op</v>
      </c>
      <c r="AH1641" s="24" t="str">
        <f>VLOOKUP(Table2[[#This Row],[SAP Code]],[25]DATA!$A:$G,7,FALSE)</f>
        <v>PBO</v>
      </c>
      <c r="AI1641" s="20" t="str">
        <f t="shared" si="429"/>
        <v>Policy-Based Lending</v>
      </c>
      <c r="AJ1641" s="25" t="s">
        <v>157</v>
      </c>
      <c r="AK1641" s="25" t="s">
        <v>74</v>
      </c>
      <c r="AL1641" s="23" t="str" cm="1">
        <f t="array" ref="AL1641">_xlfn.SWITCH(AK1641,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41" s="26">
        <v>1</v>
      </c>
      <c r="AN1641" s="25" t="str">
        <f t="shared" si="437"/>
        <v>Sovereign</v>
      </c>
      <c r="AO1641" s="27">
        <v>1</v>
      </c>
      <c r="AP1641" s="23">
        <f>Table2[[#This Row],[Approved Amount_UA Equivalent]]/1000000</f>
        <v>49.278735205075449</v>
      </c>
      <c r="AQ1641" s="19">
        <f t="shared" si="430"/>
        <v>65.582111960322607</v>
      </c>
      <c r="AR1641" s="23" t="str">
        <f t="shared" si="431"/>
        <v>41-50</v>
      </c>
      <c r="AS1641" s="23" t="str">
        <f t="shared" si="432"/>
        <v>41-60</v>
      </c>
      <c r="AT1641" s="23" t="str">
        <f t="shared" si="433"/>
        <v>41-80</v>
      </c>
      <c r="AU1641" s="23" t="str">
        <f t="shared" si="434"/>
        <v>&lt;1-50 Mn</v>
      </c>
      <c r="AV1641" s="23">
        <f>Table2[[#This Row],[Amount]]</f>
        <v>62993500</v>
      </c>
      <c r="AW1641" s="23" t="str">
        <f t="shared" si="435"/>
        <v>Jul 2022</v>
      </c>
      <c r="AX1641" s="28">
        <f>IFERROR(VLOOKUP(Table2[[#This Row],[SAP Code]],[26]_16!A:B,2,FALSE),0)</f>
        <v>0</v>
      </c>
      <c r="AY1641" s="28">
        <f>IFERROR(VLOOKUP(Table2[[#This Row],[SAP Code]],[26]_16!D:E,2,FALSE)/ 1000000, 0)</f>
        <v>0</v>
      </c>
      <c r="AZ1641" s="28">
        <f>IFERROR(VLOOKUP(Table2[[#This Row],[SAP Code]],[26]_16!G:H,2,FALSE)/ 1000000, 0)</f>
        <v>0</v>
      </c>
      <c r="BA1641" s="28">
        <f>IFERROR(VLOOKUP(Table2[[#This Row],[SAP Code]],[26]_16!J:K,2,FALSE)/ 1000000, 0)</f>
        <v>0</v>
      </c>
      <c r="BB1641" s="28">
        <f>IFERROR(VLOOKUP(Table2[[#This Row],[SAP Code]],[26]_16!M:N,2,FALSE)/ 1000000, 0)</f>
        <v>0</v>
      </c>
      <c r="BC1641" s="28">
        <f>IFERROR(VLOOKUP(Table2[[#This Row],[SAP Code]],[26]_16!P:Q,2,FALSE),0)</f>
        <v>0</v>
      </c>
      <c r="BD1641" s="28">
        <f>IFERROR(VLOOKUP(Table2[[#This Row],[SAP Code]],[26]_16!S:T,2,FALSE),0)</f>
        <v>0</v>
      </c>
      <c r="BE1641" s="28">
        <f>IFERROR(VLOOKUP(Table2[[#This Row],[SAP Code]],[26]_16!V:W,2,FALSE)/ 1000000, 0)</f>
        <v>0</v>
      </c>
      <c r="BF1641" s="28">
        <f>IFERROR(VLOOKUP(Table2[[#This Row],[SAP Code]],[26]_16!Y:Z,2,FALSE)/ 1000000, 0)</f>
        <v>28.604229109999999</v>
      </c>
      <c r="BG1641" s="28" t="str">
        <f>IFERROR(VLOOKUP(Table2[[#This Row],[SAP Code]],[26]port!$A:$AD,30,FALSE),"unknown")</f>
        <v>APVD</v>
      </c>
      <c r="BH1641" s="29" t="str">
        <f t="shared" si="436"/>
        <v>Ongoing</v>
      </c>
      <c r="BI1641" s="16"/>
    </row>
    <row r="1642" spans="1:61" ht="17.100000000000001" customHeight="1">
      <c r="A1642" s="16" t="s">
        <v>203</v>
      </c>
      <c r="B1642" s="16" t="s">
        <v>5588</v>
      </c>
      <c r="C1642" s="16" t="s">
        <v>5589</v>
      </c>
      <c r="D1642" s="16" t="s">
        <v>5590</v>
      </c>
      <c r="E1642" s="18">
        <v>44757</v>
      </c>
      <c r="F1642" s="16" t="s">
        <v>207</v>
      </c>
      <c r="G1642" s="16" t="s">
        <v>255</v>
      </c>
      <c r="H1642" s="37" t="s">
        <v>194</v>
      </c>
      <c r="I1642" s="16" t="s">
        <v>250</v>
      </c>
      <c r="J1642" s="16" t="s">
        <v>179</v>
      </c>
      <c r="K1642" s="16" t="s">
        <v>84</v>
      </c>
      <c r="L1642" s="16" t="s">
        <v>70</v>
      </c>
      <c r="M1642" s="19">
        <v>271000000</v>
      </c>
      <c r="N1642" s="19">
        <v>204100076.81995511</v>
      </c>
      <c r="O1642" s="20" t="s">
        <v>5591</v>
      </c>
      <c r="P1642" s="21">
        <v>2000300000055</v>
      </c>
      <c r="Q1642" s="20" t="s">
        <v>87</v>
      </c>
      <c r="R1642" s="16" t="str">
        <f t="shared" si="426"/>
        <v>ADB Public</v>
      </c>
      <c r="S1642" s="16" t="str">
        <f t="shared" si="425"/>
        <v>K</v>
      </c>
      <c r="T1642" s="16" t="str">
        <f t="shared" si="440"/>
        <v>ADB Countries</v>
      </c>
      <c r="U1642" s="16" t="str">
        <f t="shared" si="427"/>
        <v>Non-Transition States</v>
      </c>
      <c r="V1642" s="22" t="str">
        <f>IF(ISNUMBER(MATCH(A1642, {"Gabon","Sudan","Niger","Mali","Burkina Faso","Guinea"}, 0)), "De Facto Countries", "Non-De Facto Countries")</f>
        <v>Non-De Facto Countries</v>
      </c>
      <c r="W1642" s="16" t="str">
        <f t="shared" si="438"/>
        <v>North</v>
      </c>
      <c r="X1642" s="16" t="str">
        <f t="shared" si="439"/>
        <v>Multi-Sector</v>
      </c>
      <c r="Y1642" s="23">
        <f>Table2[[#This Row],[Approved Amount_UA Equivalent]]/5</f>
        <v>40820015.363991022</v>
      </c>
      <c r="Z1642" s="23">
        <f>Table2[[#This Row],[Approved Amount_UA Equivalent]]/5</f>
        <v>40820015.363991022</v>
      </c>
      <c r="AA1642" s="23">
        <f>Table2[[#This Row],[Approved Amount_UA Equivalent]]/5</f>
        <v>40820015.363991022</v>
      </c>
      <c r="AB1642" s="23">
        <f>Table2[[#This Row],[Approved Amount_UA Equivalent]]/5</f>
        <v>40820015.363991022</v>
      </c>
      <c r="AC1642" s="23">
        <f>Table2[[#This Row],[Approved Amount_UA Equivalent]]/5</f>
        <v>40820015.363991022</v>
      </c>
      <c r="AD1642" s="23">
        <f>SUM(Table2[[#This Row],[Feed Africa ]:[Improve Quality Of Life ]])</f>
        <v>204100076.81995511</v>
      </c>
      <c r="AE1642" s="16" t="b">
        <f>Table2[[#This Row],[Total HI5]]=Table2[[#This Row],[Approved Amount_UA Equivalent]]</f>
        <v>1</v>
      </c>
      <c r="AF1642" s="24">
        <v>20</v>
      </c>
      <c r="AG1642" s="20" t="str">
        <f t="shared" si="428"/>
        <v>Policy and Result Based Op</v>
      </c>
      <c r="AH1642" s="24" t="str">
        <f>VLOOKUP(Table2[[#This Row],[SAP Code]],[25]DATA!$A:$G,7,FALSE)</f>
        <v>PBO</v>
      </c>
      <c r="AI1642" s="20" t="str">
        <f t="shared" si="429"/>
        <v>Policy-Based Lending</v>
      </c>
      <c r="AJ1642" s="25" t="s">
        <v>254</v>
      </c>
      <c r="AK1642" s="25" t="s">
        <v>255</v>
      </c>
      <c r="AL1642" s="23" t="str" cm="1">
        <f t="array" ref="AL1642">_xlfn.SWITCH(AK1642,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42" s="26">
        <v>1</v>
      </c>
      <c r="AN1642" s="25" t="str">
        <f t="shared" si="437"/>
        <v>Sovereign</v>
      </c>
      <c r="AO1642" s="27">
        <v>1</v>
      </c>
      <c r="AP1642" s="23">
        <f>Table2[[#This Row],[Approved Amount_UA Equivalent]]/1000000</f>
        <v>204.10007681995512</v>
      </c>
      <c r="AQ1642" s="19">
        <f t="shared" si="430"/>
        <v>271.62454623506903</v>
      </c>
      <c r="AR1642" s="23" t="str">
        <f t="shared" si="431"/>
        <v>201-210</v>
      </c>
      <c r="AS1642" s="23" t="str">
        <f t="shared" si="432"/>
        <v>201-220</v>
      </c>
      <c r="AT1642" s="23" t="str">
        <f t="shared" si="433"/>
        <v>201-240</v>
      </c>
      <c r="AU1642" s="23" t="str">
        <f t="shared" si="434"/>
        <v>100-300 Mn</v>
      </c>
      <c r="AV1642" s="23">
        <f>Table2[[#This Row],[Amount]]</f>
        <v>271000000</v>
      </c>
      <c r="AW1642" s="23" t="str">
        <f t="shared" si="435"/>
        <v>Jul 2022</v>
      </c>
      <c r="AX1642" s="28">
        <f>IFERROR(VLOOKUP(Table2[[#This Row],[SAP Code]],[26]_16!A:B,2,FALSE),0)</f>
        <v>0</v>
      </c>
      <c r="AY1642" s="28">
        <f>IFERROR(VLOOKUP(Table2[[#This Row],[SAP Code]],[26]_16!D:E,2,FALSE)/ 1000000, 0)</f>
        <v>0</v>
      </c>
      <c r="AZ1642" s="28">
        <f>IFERROR(VLOOKUP(Table2[[#This Row],[SAP Code]],[26]_16!G:H,2,FALSE)/ 1000000, 0)</f>
        <v>0</v>
      </c>
      <c r="BA1642" s="28">
        <f>IFERROR(VLOOKUP(Table2[[#This Row],[SAP Code]],[26]_16!J:K,2,FALSE)/ 1000000, 0)</f>
        <v>0</v>
      </c>
      <c r="BB1642" s="28">
        <f>IFERROR(VLOOKUP(Table2[[#This Row],[SAP Code]],[26]_16!M:N,2,FALSE)/ 1000000, 0)</f>
        <v>0</v>
      </c>
      <c r="BC1642" s="28">
        <f>IFERROR(VLOOKUP(Table2[[#This Row],[SAP Code]],[26]_16!P:Q,2,FALSE),0)</f>
        <v>0</v>
      </c>
      <c r="BD1642" s="28">
        <f>IFERROR(VLOOKUP(Table2[[#This Row],[SAP Code]],[26]_16!S:T,2,FALSE),0)</f>
        <v>0</v>
      </c>
      <c r="BE1642" s="28">
        <f>IFERROR(VLOOKUP(Table2[[#This Row],[SAP Code]],[26]_16!V:W,2,FALSE)/ 1000000, 0)</f>
        <v>0</v>
      </c>
      <c r="BF1642" s="28">
        <f>IFERROR(VLOOKUP(Table2[[#This Row],[SAP Code]],[26]_16!Y:Z,2,FALSE)/ 1000000, 0)</f>
        <v>200.54910492999997</v>
      </c>
      <c r="BG1642" s="28" t="str">
        <f>IFERROR(VLOOKUP(Table2[[#This Row],[SAP Code]],[26]port!$A:$AD,30,FALSE),"unknown")</f>
        <v>OnGo</v>
      </c>
      <c r="BH1642" s="29" t="str">
        <f t="shared" si="436"/>
        <v>Ongoing</v>
      </c>
      <c r="BI1642" s="16"/>
    </row>
    <row r="1643" spans="1:61" ht="17.100000000000001" customHeight="1">
      <c r="A1643" s="16" t="s">
        <v>281</v>
      </c>
      <c r="B1643" s="16" t="s">
        <v>5592</v>
      </c>
      <c r="C1643" s="16" t="s">
        <v>5593</v>
      </c>
      <c r="D1643" s="16" t="s">
        <v>5594</v>
      </c>
      <c r="E1643" s="18">
        <v>44757</v>
      </c>
      <c r="F1643" s="16" t="s">
        <v>285</v>
      </c>
      <c r="G1643" s="16" t="s">
        <v>255</v>
      </c>
      <c r="H1643" s="16" t="s">
        <v>81</v>
      </c>
      <c r="I1643" s="16" t="s">
        <v>250</v>
      </c>
      <c r="J1643" s="16" t="s">
        <v>83</v>
      </c>
      <c r="K1643" s="16" t="s">
        <v>69</v>
      </c>
      <c r="L1643" s="16" t="s">
        <v>85</v>
      </c>
      <c r="M1643" s="19">
        <v>3189299</v>
      </c>
      <c r="N1643" s="19">
        <v>3189299</v>
      </c>
      <c r="O1643" s="20" t="s">
        <v>5595</v>
      </c>
      <c r="P1643" s="21">
        <v>2100155041685</v>
      </c>
      <c r="Q1643" s="20" t="s">
        <v>72</v>
      </c>
      <c r="R1643" s="16" t="str">
        <f t="shared" si="426"/>
        <v>ADF Including TSF</v>
      </c>
      <c r="S1643" s="16" t="str">
        <f t="shared" si="425"/>
        <v>K</v>
      </c>
      <c r="T1643" s="16" t="str">
        <f t="shared" si="440"/>
        <v>ADF Countries</v>
      </c>
      <c r="U1643" s="16" t="str">
        <f t="shared" si="427"/>
        <v>Non-Transition States</v>
      </c>
      <c r="V1643" s="22" t="str">
        <f>IF(ISNUMBER(MATCH(A1643, {"Gabon","Sudan","Niger","Mali","Burkina Faso","Guinea"}, 0)), "De Facto Countries", "Non-De Facto Countries")</f>
        <v>Non-De Facto Countries</v>
      </c>
      <c r="W1643" s="16" t="str">
        <f t="shared" si="438"/>
        <v>East</v>
      </c>
      <c r="X1643" s="16" t="str">
        <f t="shared" si="439"/>
        <v>Multi-Sector</v>
      </c>
      <c r="Y1643" s="23">
        <f>Table2[[#This Row],[Approved Amount_UA Equivalent]]/5</f>
        <v>637859.80000000005</v>
      </c>
      <c r="Z1643" s="23">
        <f>Table2[[#This Row],[Approved Amount_UA Equivalent]]/5</f>
        <v>637859.80000000005</v>
      </c>
      <c r="AA1643" s="23">
        <f>Table2[[#This Row],[Approved Amount_UA Equivalent]]/5</f>
        <v>637859.80000000005</v>
      </c>
      <c r="AB1643" s="23">
        <f>Table2[[#This Row],[Approved Amount_UA Equivalent]]/5</f>
        <v>637859.80000000005</v>
      </c>
      <c r="AC1643" s="23">
        <f>Table2[[#This Row],[Approved Amount_UA Equivalent]]/5</f>
        <v>637859.80000000005</v>
      </c>
      <c r="AD1643" s="23">
        <f>SUM(Table2[[#This Row],[Feed Africa ]:[Improve Quality Of Life ]])</f>
        <v>3189299</v>
      </c>
      <c r="AE1643" s="16" t="b">
        <f>Table2[[#This Row],[Total HI5]]=Table2[[#This Row],[Approved Amount_UA Equivalent]]</f>
        <v>1</v>
      </c>
      <c r="AF1643" s="24">
        <v>40</v>
      </c>
      <c r="AG1643" s="20" t="str">
        <f t="shared" si="428"/>
        <v>ISP and Investment Project</v>
      </c>
      <c r="AH1643" s="24" t="str">
        <f>VLOOKUP(Table2[[#This Row],[SAP Code]],[25]DATA!$A:$G,7,FALSE)</f>
        <v xml:space="preserve">investment </v>
      </c>
      <c r="AI1643" s="20" t="str">
        <f t="shared" si="429"/>
        <v>Other Investment</v>
      </c>
      <c r="AJ1643" s="25" t="s">
        <v>254</v>
      </c>
      <c r="AK1643" s="25" t="s">
        <v>255</v>
      </c>
      <c r="AL1643" s="23" t="str" cm="1">
        <f t="array" ref="AL1643">_xlfn.SWITCH(AK1643,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43" s="26">
        <v>1</v>
      </c>
      <c r="AN1643" s="25" t="str">
        <f t="shared" si="437"/>
        <v>Sovereign</v>
      </c>
      <c r="AO1643" s="27">
        <v>1</v>
      </c>
      <c r="AP1643" s="23">
        <f>Table2[[#This Row],[Approved Amount_UA Equivalent]]/1000000</f>
        <v>3.1892990000000001</v>
      </c>
      <c r="AQ1643" s="19">
        <f t="shared" si="430"/>
        <v>4.2444466811600003</v>
      </c>
      <c r="AR1643" s="23" t="str">
        <f t="shared" si="431"/>
        <v>1-10</v>
      </c>
      <c r="AS1643" s="23" t="str">
        <f t="shared" si="432"/>
        <v>1-20</v>
      </c>
      <c r="AT1643" s="23" t="str">
        <f t="shared" si="433"/>
        <v>1-40</v>
      </c>
      <c r="AU1643" s="23" t="str">
        <f t="shared" si="434"/>
        <v>&lt;1-50 Mn</v>
      </c>
      <c r="AV1643" s="23">
        <f>Table2[[#This Row],[Amount]]</f>
        <v>3189299</v>
      </c>
      <c r="AW1643" s="23" t="str">
        <f t="shared" si="435"/>
        <v>Jul 2022</v>
      </c>
      <c r="AX1643" s="28">
        <f>IFERROR(VLOOKUP(Table2[[#This Row],[SAP Code]],[26]_16!A:B,2,FALSE),0)</f>
        <v>0</v>
      </c>
      <c r="AY1643" s="28">
        <f>IFERROR(VLOOKUP(Table2[[#This Row],[SAP Code]],[26]_16!D:E,2,FALSE)/ 1000000, 0)</f>
        <v>0</v>
      </c>
      <c r="AZ1643" s="28">
        <f>IFERROR(VLOOKUP(Table2[[#This Row],[SAP Code]],[26]_16!G:H,2,FALSE)/ 1000000, 0)</f>
        <v>0</v>
      </c>
      <c r="BA1643" s="28">
        <f>IFERROR(VLOOKUP(Table2[[#This Row],[SAP Code]],[26]_16!J:K,2,FALSE)/ 1000000, 0)</f>
        <v>0</v>
      </c>
      <c r="BB1643" s="28">
        <f>IFERROR(VLOOKUP(Table2[[#This Row],[SAP Code]],[26]_16!M:N,2,FALSE)/ 1000000, 0)</f>
        <v>0</v>
      </c>
      <c r="BC1643" s="28">
        <f>IFERROR(VLOOKUP(Table2[[#This Row],[SAP Code]],[26]_16!P:Q,2,FALSE),0)</f>
        <v>0</v>
      </c>
      <c r="BD1643" s="28">
        <f>IFERROR(VLOOKUP(Table2[[#This Row],[SAP Code]],[26]_16!S:T,2,FALSE),0)</f>
        <v>0</v>
      </c>
      <c r="BE1643" s="28">
        <f>IFERROR(VLOOKUP(Table2[[#This Row],[SAP Code]],[26]_16!V:W,2,FALSE)/ 1000000, 0)</f>
        <v>0</v>
      </c>
      <c r="BF1643" s="28">
        <f>IFERROR(VLOOKUP(Table2[[#This Row],[SAP Code]],[26]_16!Y:Z,2,FALSE)/ 1000000, 0)</f>
        <v>8.2453600000000002E-2</v>
      </c>
      <c r="BG1643" s="28" t="str">
        <f>IFERROR(VLOOKUP(Table2[[#This Row],[SAP Code]],[26]port!$A:$AD,30,FALSE),"unknown")</f>
        <v>OnGo</v>
      </c>
      <c r="BH1643" s="29" t="str">
        <f t="shared" si="436"/>
        <v>Ongoing</v>
      </c>
      <c r="BI1643" s="16"/>
    </row>
    <row r="1644" spans="1:61" ht="17.100000000000001" customHeight="1">
      <c r="A1644" s="16" t="s">
        <v>543</v>
      </c>
      <c r="B1644" s="16" t="s">
        <v>5596</v>
      </c>
      <c r="C1644" s="16" t="s">
        <v>5597</v>
      </c>
      <c r="D1644" s="16" t="s">
        <v>5598</v>
      </c>
      <c r="E1644" s="18">
        <v>44757</v>
      </c>
      <c r="F1644" s="16" t="s">
        <v>584</v>
      </c>
      <c r="G1644" s="16" t="s">
        <v>74</v>
      </c>
      <c r="H1644" s="16" t="s">
        <v>132</v>
      </c>
      <c r="I1644" s="16" t="s">
        <v>155</v>
      </c>
      <c r="J1644" s="16" t="s">
        <v>5536</v>
      </c>
      <c r="K1644" s="16" t="s">
        <v>2553</v>
      </c>
      <c r="L1644" s="16" t="s">
        <v>85</v>
      </c>
      <c r="M1644" s="19">
        <v>2500000</v>
      </c>
      <c r="N1644" s="19">
        <v>2500000</v>
      </c>
      <c r="O1644" s="20" t="s">
        <v>5599</v>
      </c>
      <c r="P1644" s="21">
        <v>5900155017267</v>
      </c>
      <c r="Q1644" s="20" t="s">
        <v>72</v>
      </c>
      <c r="R1644" s="16" t="str">
        <f t="shared" si="426"/>
        <v>ADF Including TSF</v>
      </c>
      <c r="S1644" s="16" t="str">
        <f t="shared" si="425"/>
        <v>A</v>
      </c>
      <c r="T1644" s="16" t="str">
        <f t="shared" si="440"/>
        <v>ADF Countries</v>
      </c>
      <c r="U1644" s="16" t="str">
        <f t="shared" si="427"/>
        <v>Transition States</v>
      </c>
      <c r="V1644" s="22" t="str">
        <f>IF(ISNUMBER(MATCH(A1644, {"Gabon","Sudan","Niger","Mali","Burkina Faso","Guinea"}, 0)), "De Facto Countries", "Non-De Facto Countries")</f>
        <v>Non-De Facto Countries</v>
      </c>
      <c r="W1644" s="16" t="str">
        <f t="shared" si="438"/>
        <v>West</v>
      </c>
      <c r="X1644" s="16" t="str">
        <f t="shared" si="439"/>
        <v>Agriculture</v>
      </c>
      <c r="Y1644" s="23">
        <f>Table2[[#This Row],[Approved Amount_UA Equivalent]]</f>
        <v>2500000</v>
      </c>
      <c r="AD1644" s="23">
        <f>SUM(Table2[[#This Row],[Feed Africa ]:[Improve Quality Of Life ]])</f>
        <v>2500000</v>
      </c>
      <c r="AE1644" s="16" t="b">
        <f>Table2[[#This Row],[Total HI5]]=Table2[[#This Row],[Approved Amount_UA Equivalent]]</f>
        <v>1</v>
      </c>
      <c r="AF1644" s="24">
        <v>41</v>
      </c>
      <c r="AG1644" s="20" t="str">
        <f t="shared" si="428"/>
        <v>ISP and Investment Project</v>
      </c>
      <c r="AH1644" s="24" t="str">
        <f>VLOOKUP(Table2[[#This Row],[SAP Code]],[25]DATA!$A:$G,7,FALSE)</f>
        <v>PBO</v>
      </c>
      <c r="AI1644" s="20" t="str">
        <f t="shared" si="429"/>
        <v>Infrastructure</v>
      </c>
      <c r="AJ1644" s="25" t="s">
        <v>157</v>
      </c>
      <c r="AK1644" s="25" t="s">
        <v>74</v>
      </c>
      <c r="AL1644" s="23" t="str" cm="1">
        <f t="array" ref="AL1644">_xlfn.SWITCH(AK1644,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44" s="26">
        <v>1</v>
      </c>
      <c r="AN1644" s="25" t="str">
        <f t="shared" si="437"/>
        <v>Sovereign</v>
      </c>
      <c r="AO1644" s="27">
        <v>1</v>
      </c>
      <c r="AP1644" s="23">
        <f>Table2[[#This Row],[Approved Amount_UA Equivalent]]/1000000</f>
        <v>2.5</v>
      </c>
      <c r="AQ1644" s="19">
        <f t="shared" si="430"/>
        <v>3.3271000000000002</v>
      </c>
      <c r="AR1644" s="23" t="str">
        <f t="shared" si="431"/>
        <v>1-10</v>
      </c>
      <c r="AS1644" s="23" t="str">
        <f t="shared" si="432"/>
        <v>1-20</v>
      </c>
      <c r="AT1644" s="23" t="str">
        <f t="shared" si="433"/>
        <v>1-40</v>
      </c>
      <c r="AU1644" s="23" t="str">
        <f t="shared" si="434"/>
        <v>&lt;1-50 Mn</v>
      </c>
      <c r="AV1644" s="23">
        <f>Table2[[#This Row],[Amount]]</f>
        <v>2500000</v>
      </c>
      <c r="AW1644" s="23" t="str">
        <f t="shared" si="435"/>
        <v>Jul 2022</v>
      </c>
      <c r="AX1644" s="28">
        <f>IFERROR(VLOOKUP(Table2[[#This Row],[SAP Code]],[26]_16!A:B,2,FALSE),0)</f>
        <v>0</v>
      </c>
      <c r="AY1644" s="28">
        <f>IFERROR(VLOOKUP(Table2[[#This Row],[SAP Code]],[26]_16!D:E,2,FALSE)/ 1000000, 0)</f>
        <v>0</v>
      </c>
      <c r="AZ1644" s="28">
        <f>IFERROR(VLOOKUP(Table2[[#This Row],[SAP Code]],[26]_16!G:H,2,FALSE)/ 1000000, 0)</f>
        <v>0</v>
      </c>
      <c r="BA1644" s="28">
        <f>IFERROR(VLOOKUP(Table2[[#This Row],[SAP Code]],[26]_16!J:K,2,FALSE)/ 1000000, 0)</f>
        <v>0</v>
      </c>
      <c r="BB1644" s="28">
        <f>IFERROR(VLOOKUP(Table2[[#This Row],[SAP Code]],[26]_16!M:N,2,FALSE)/ 1000000, 0)</f>
        <v>0</v>
      </c>
      <c r="BC1644" s="28">
        <f>IFERROR(VLOOKUP(Table2[[#This Row],[SAP Code]],[26]_16!P:Q,2,FALSE),0)</f>
        <v>0</v>
      </c>
      <c r="BD1644" s="28">
        <f>IFERROR(VLOOKUP(Table2[[#This Row],[SAP Code]],[26]_16!S:T,2,FALSE),0)</f>
        <v>0</v>
      </c>
      <c r="BE1644" s="28">
        <f>IFERROR(VLOOKUP(Table2[[#This Row],[SAP Code]],[26]_16!V:W,2,FALSE)/ 1000000, 0)</f>
        <v>8.3431960000000013E-2</v>
      </c>
      <c r="BF1644" s="28">
        <f>IFERROR(VLOOKUP(Table2[[#This Row],[SAP Code]],[26]_16!Y:Z,2,FALSE)/ 1000000, 0)</f>
        <v>0.60559402000000007</v>
      </c>
      <c r="BG1644" s="28" t="str">
        <f>IFERROR(VLOOKUP(Table2[[#This Row],[SAP Code]],[26]port!$A:$AD,30,FALSE),"unknown")</f>
        <v>OnGo</v>
      </c>
      <c r="BH1644" s="29" t="str">
        <f t="shared" si="436"/>
        <v>Ongoing</v>
      </c>
      <c r="BI1644" s="16"/>
    </row>
    <row r="1645" spans="1:61" ht="17.100000000000001" customHeight="1">
      <c r="A1645" s="16" t="s">
        <v>337</v>
      </c>
      <c r="B1645" s="16" t="s">
        <v>5600</v>
      </c>
      <c r="C1645" s="16" t="s">
        <v>5601</v>
      </c>
      <c r="D1645" s="16" t="s">
        <v>5602</v>
      </c>
      <c r="E1645" s="18">
        <v>44757</v>
      </c>
      <c r="F1645" s="16" t="s">
        <v>450</v>
      </c>
      <c r="G1645" s="16" t="s">
        <v>74</v>
      </c>
      <c r="H1645" s="16" t="s">
        <v>101</v>
      </c>
      <c r="I1645" s="16" t="s">
        <v>155</v>
      </c>
      <c r="J1645" s="16" t="s">
        <v>83</v>
      </c>
      <c r="K1645" s="16" t="s">
        <v>69</v>
      </c>
      <c r="L1645" s="16" t="s">
        <v>85</v>
      </c>
      <c r="M1645" s="19">
        <v>9000000</v>
      </c>
      <c r="N1645" s="19">
        <v>9000000</v>
      </c>
      <c r="O1645" s="20" t="s">
        <v>5603</v>
      </c>
      <c r="P1645" s="21">
        <v>2100155041686</v>
      </c>
      <c r="Q1645" s="20" t="s">
        <v>72</v>
      </c>
      <c r="R1645" s="16" t="str">
        <f t="shared" si="426"/>
        <v>ADF Including TSF</v>
      </c>
      <c r="S1645" s="16" t="str">
        <f t="shared" si="425"/>
        <v>A</v>
      </c>
      <c r="T1645" s="16" t="str">
        <f t="shared" si="440"/>
        <v>ADF Countries</v>
      </c>
      <c r="U1645" s="16" t="str">
        <f t="shared" si="427"/>
        <v>Transition States</v>
      </c>
      <c r="V1645" s="22" t="str">
        <f>IF(ISNUMBER(MATCH(A1645, {"Gabon","Sudan","Niger","Mali","Burkina Faso","Guinea"}, 0)), "De Facto Countries", "Non-De Facto Countries")</f>
        <v>Non-De Facto Countries</v>
      </c>
      <c r="W1645" s="16" t="str">
        <f t="shared" si="438"/>
        <v>South</v>
      </c>
      <c r="X1645" s="16" t="str">
        <f t="shared" si="439"/>
        <v>Agriculture</v>
      </c>
      <c r="Y1645" s="23">
        <f>Table2[[#This Row],[Approved Amount_UA Equivalent]]</f>
        <v>9000000</v>
      </c>
      <c r="AD1645" s="23">
        <f>SUM(Table2[[#This Row],[Feed Africa ]:[Improve Quality Of Life ]])</f>
        <v>9000000</v>
      </c>
      <c r="AE1645" s="16" t="b">
        <f>Table2[[#This Row],[Total HI5]]=Table2[[#This Row],[Approved Amount_UA Equivalent]]</f>
        <v>1</v>
      </c>
      <c r="AF1645" s="24">
        <v>40</v>
      </c>
      <c r="AG1645" s="20" t="str">
        <f t="shared" si="428"/>
        <v>ISP and Investment Project</v>
      </c>
      <c r="AH1645" s="24" t="str">
        <f>VLOOKUP(Table2[[#This Row],[SAP Code]],[25]DATA!$A:$G,7,FALSE)</f>
        <v>PBO</v>
      </c>
      <c r="AI1645" s="20" t="str">
        <f t="shared" si="429"/>
        <v>Infrastructure</v>
      </c>
      <c r="AJ1645" s="25" t="s">
        <v>157</v>
      </c>
      <c r="AK1645" s="25" t="s">
        <v>74</v>
      </c>
      <c r="AL1645" s="23" t="str" cm="1">
        <f t="array" ref="AL1645">_xlfn.SWITCH(AK1645,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45" s="26">
        <v>1</v>
      </c>
      <c r="AN1645" s="25" t="str">
        <f t="shared" si="437"/>
        <v>Sovereign</v>
      </c>
      <c r="AO1645" s="27">
        <v>0.33333333333333331</v>
      </c>
      <c r="AP1645" s="23">
        <f>Table2[[#This Row],[Approved Amount_UA Equivalent]]/1000000</f>
        <v>9</v>
      </c>
      <c r="AQ1645" s="19">
        <f t="shared" si="430"/>
        <v>11.97756</v>
      </c>
      <c r="AR1645" s="23" t="str">
        <f t="shared" si="431"/>
        <v>1-10</v>
      </c>
      <c r="AS1645" s="23" t="str">
        <f t="shared" si="432"/>
        <v>1-20</v>
      </c>
      <c r="AT1645" s="23" t="str">
        <f t="shared" si="433"/>
        <v>1-40</v>
      </c>
      <c r="AU1645" s="23" t="str">
        <f t="shared" si="434"/>
        <v>&lt;1-50 Mn</v>
      </c>
      <c r="AV1645" s="23">
        <f>Table2[[#This Row],[Amount]]</f>
        <v>9000000</v>
      </c>
      <c r="AW1645" s="23" t="str">
        <f t="shared" si="435"/>
        <v>Jul 2022</v>
      </c>
      <c r="AX1645" s="28">
        <f>IFERROR(VLOOKUP(Table2[[#This Row],[SAP Code]],[26]_16!A:B,2,FALSE),0)</f>
        <v>0</v>
      </c>
      <c r="AY1645" s="28">
        <f>IFERROR(VLOOKUP(Table2[[#This Row],[SAP Code]],[26]_16!D:E,2,FALSE)/ 1000000, 0)</f>
        <v>0</v>
      </c>
      <c r="AZ1645" s="28">
        <f>IFERROR(VLOOKUP(Table2[[#This Row],[SAP Code]],[26]_16!G:H,2,FALSE)/ 1000000, 0)</f>
        <v>0</v>
      </c>
      <c r="BA1645" s="28">
        <f>IFERROR(VLOOKUP(Table2[[#This Row],[SAP Code]],[26]_16!J:K,2,FALSE)/ 1000000, 0)</f>
        <v>0</v>
      </c>
      <c r="BB1645" s="28">
        <f>IFERROR(VLOOKUP(Table2[[#This Row],[SAP Code]],[26]_16!M:N,2,FALSE)/ 1000000, 0)</f>
        <v>0</v>
      </c>
      <c r="BC1645" s="28">
        <f>IFERROR(VLOOKUP(Table2[[#This Row],[SAP Code]],[26]_16!P:Q,2,FALSE),0)</f>
        <v>0</v>
      </c>
      <c r="BD1645" s="28">
        <f>IFERROR(VLOOKUP(Table2[[#This Row],[SAP Code]],[26]_16!S:T,2,FALSE),0)</f>
        <v>0</v>
      </c>
      <c r="BE1645" s="28">
        <f>IFERROR(VLOOKUP(Table2[[#This Row],[SAP Code]],[26]_16!V:W,2,FALSE)/ 1000000, 0)</f>
        <v>4.3005324000000007</v>
      </c>
      <c r="BF1645" s="28">
        <f>IFERROR(VLOOKUP(Table2[[#This Row],[SAP Code]],[26]_16!Y:Z,2,FALSE)/ 1000000, 0)</f>
        <v>8.543895E-2</v>
      </c>
      <c r="BG1645" s="28" t="str">
        <f>IFERROR(VLOOKUP(Table2[[#This Row],[SAP Code]],[26]port!$A:$AD,30,FALSE),"unknown")</f>
        <v>OnGo</v>
      </c>
      <c r="BH1645" s="29" t="str">
        <f t="shared" si="436"/>
        <v>Ongoing</v>
      </c>
      <c r="BI1645" s="16"/>
    </row>
    <row r="1646" spans="1:61" ht="17.100000000000001" customHeight="1">
      <c r="A1646" s="16" t="s">
        <v>337</v>
      </c>
      <c r="B1646" s="16" t="s">
        <v>5600</v>
      </c>
      <c r="C1646" s="16" t="s">
        <v>5604</v>
      </c>
      <c r="D1646" s="16" t="s">
        <v>5602</v>
      </c>
      <c r="E1646" s="18">
        <v>44757</v>
      </c>
      <c r="F1646" s="16" t="s">
        <v>450</v>
      </c>
      <c r="G1646" s="16" t="s">
        <v>74</v>
      </c>
      <c r="H1646" s="16" t="s">
        <v>101</v>
      </c>
      <c r="I1646" s="16" t="s">
        <v>155</v>
      </c>
      <c r="J1646" s="16" t="s">
        <v>5536</v>
      </c>
      <c r="K1646" s="16" t="s">
        <v>84</v>
      </c>
      <c r="L1646" s="16" t="s">
        <v>85</v>
      </c>
      <c r="M1646" s="19">
        <v>3290000</v>
      </c>
      <c r="N1646" s="19">
        <v>3290000</v>
      </c>
      <c r="O1646" s="20" t="s">
        <v>5603</v>
      </c>
      <c r="P1646" s="21">
        <v>5900150003403</v>
      </c>
      <c r="Q1646" s="20" t="s">
        <v>72</v>
      </c>
      <c r="R1646" s="16" t="str">
        <f t="shared" si="426"/>
        <v>ADF Including TSF</v>
      </c>
      <c r="S1646" s="16" t="str">
        <f t="shared" si="425"/>
        <v>A</v>
      </c>
      <c r="T1646" s="16" t="str">
        <f t="shared" si="440"/>
        <v>ADF Countries</v>
      </c>
      <c r="U1646" s="16" t="str">
        <f t="shared" si="427"/>
        <v>Transition States</v>
      </c>
      <c r="V1646" s="22" t="str">
        <f>IF(ISNUMBER(MATCH(A1646, {"Gabon","Sudan","Niger","Mali","Burkina Faso","Guinea"}, 0)), "De Facto Countries", "Non-De Facto Countries")</f>
        <v>Non-De Facto Countries</v>
      </c>
      <c r="W1646" s="16" t="str">
        <f t="shared" si="438"/>
        <v>South</v>
      </c>
      <c r="X1646" s="16" t="str">
        <f t="shared" si="439"/>
        <v>Agriculture</v>
      </c>
      <c r="Y1646" s="23">
        <f>Table2[[#This Row],[Approved Amount_UA Equivalent]]</f>
        <v>3290000</v>
      </c>
      <c r="AD1646" s="23">
        <f>SUM(Table2[[#This Row],[Feed Africa ]:[Improve Quality Of Life ]])</f>
        <v>3290000</v>
      </c>
      <c r="AE1646" s="16" t="b">
        <f>Table2[[#This Row],[Total HI5]]=Table2[[#This Row],[Approved Amount_UA Equivalent]]</f>
        <v>1</v>
      </c>
      <c r="AF1646" s="24">
        <v>40</v>
      </c>
      <c r="AG1646" s="20" t="str">
        <f t="shared" si="428"/>
        <v>ISP and Investment Project</v>
      </c>
      <c r="AH1646" s="24" t="str">
        <f>VLOOKUP(Table2[[#This Row],[SAP Code]],[25]DATA!$A:$G,7,FALSE)</f>
        <v>PBO</v>
      </c>
      <c r="AI1646" s="20" t="str">
        <f t="shared" si="429"/>
        <v>Infrastructure</v>
      </c>
      <c r="AJ1646" s="25" t="s">
        <v>157</v>
      </c>
      <c r="AK1646" s="25" t="s">
        <v>74</v>
      </c>
      <c r="AL1646" s="23" t="str" cm="1">
        <f t="array" ref="AL1646">_xlfn.SWITCH(AK1646,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46" s="26">
        <v>1</v>
      </c>
      <c r="AN1646" s="25" t="str">
        <f t="shared" si="437"/>
        <v>Sovereign</v>
      </c>
      <c r="AO1646" s="27">
        <v>0.33333333333333331</v>
      </c>
      <c r="AP1646" s="23">
        <f>Table2[[#This Row],[Approved Amount_UA Equivalent]]/1000000</f>
        <v>3.29</v>
      </c>
      <c r="AQ1646" s="19">
        <f t="shared" si="430"/>
        <v>4.3784635999999999</v>
      </c>
      <c r="AR1646" s="23" t="str">
        <f t="shared" si="431"/>
        <v>1-10</v>
      </c>
      <c r="AS1646" s="23" t="str">
        <f t="shared" si="432"/>
        <v>1-20</v>
      </c>
      <c r="AT1646" s="23" t="str">
        <f t="shared" si="433"/>
        <v>1-40</v>
      </c>
      <c r="AU1646" s="23" t="str">
        <f t="shared" si="434"/>
        <v>&lt;1-50 Mn</v>
      </c>
      <c r="AV1646" s="23">
        <f>Table2[[#This Row],[Amount]]</f>
        <v>3290000</v>
      </c>
      <c r="AW1646" s="23" t="str">
        <f t="shared" si="435"/>
        <v>Jul 2022</v>
      </c>
      <c r="AX1646" s="28">
        <f>IFERROR(VLOOKUP(Table2[[#This Row],[SAP Code]],[26]_16!A:B,2,FALSE),0)</f>
        <v>0</v>
      </c>
      <c r="AY1646" s="28">
        <f>IFERROR(VLOOKUP(Table2[[#This Row],[SAP Code]],[26]_16!D:E,2,FALSE)/ 1000000, 0)</f>
        <v>0</v>
      </c>
      <c r="AZ1646" s="28">
        <f>IFERROR(VLOOKUP(Table2[[#This Row],[SAP Code]],[26]_16!G:H,2,FALSE)/ 1000000, 0)</f>
        <v>0</v>
      </c>
      <c r="BA1646" s="28">
        <f>IFERROR(VLOOKUP(Table2[[#This Row],[SAP Code]],[26]_16!J:K,2,FALSE)/ 1000000, 0)</f>
        <v>0</v>
      </c>
      <c r="BB1646" s="28">
        <f>IFERROR(VLOOKUP(Table2[[#This Row],[SAP Code]],[26]_16!M:N,2,FALSE)/ 1000000, 0)</f>
        <v>0</v>
      </c>
      <c r="BC1646" s="28">
        <f>IFERROR(VLOOKUP(Table2[[#This Row],[SAP Code]],[26]_16!P:Q,2,FALSE),0)</f>
        <v>0</v>
      </c>
      <c r="BD1646" s="28">
        <f>IFERROR(VLOOKUP(Table2[[#This Row],[SAP Code]],[26]_16!S:T,2,FALSE),0)</f>
        <v>0</v>
      </c>
      <c r="BE1646" s="28">
        <f>IFERROR(VLOOKUP(Table2[[#This Row],[SAP Code]],[26]_16!V:W,2,FALSE)/ 1000000, 0)</f>
        <v>4.3005324000000007</v>
      </c>
      <c r="BF1646" s="28">
        <f>IFERROR(VLOOKUP(Table2[[#This Row],[SAP Code]],[26]_16!Y:Z,2,FALSE)/ 1000000, 0)</f>
        <v>8.543895E-2</v>
      </c>
      <c r="BG1646" s="28" t="str">
        <f>IFERROR(VLOOKUP(Table2[[#This Row],[SAP Code]],[26]port!$A:$AD,30,FALSE),"unknown")</f>
        <v>OnGo</v>
      </c>
      <c r="BH1646" s="29" t="str">
        <f t="shared" si="436"/>
        <v>Ongoing</v>
      </c>
      <c r="BI1646" s="16"/>
    </row>
    <row r="1647" spans="1:61" ht="17.100000000000001" customHeight="1">
      <c r="A1647" s="16" t="s">
        <v>337</v>
      </c>
      <c r="B1647" s="16" t="s">
        <v>5600</v>
      </c>
      <c r="C1647" s="16" t="s">
        <v>5605</v>
      </c>
      <c r="D1647" s="16" t="s">
        <v>5602</v>
      </c>
      <c r="E1647" s="18">
        <v>44757</v>
      </c>
      <c r="F1647" s="16" t="s">
        <v>450</v>
      </c>
      <c r="G1647" s="16" t="s">
        <v>74</v>
      </c>
      <c r="H1647" s="16" t="s">
        <v>101</v>
      </c>
      <c r="I1647" s="16" t="s">
        <v>155</v>
      </c>
      <c r="J1647" s="16" t="s">
        <v>5536</v>
      </c>
      <c r="K1647" s="16" t="s">
        <v>69</v>
      </c>
      <c r="L1647" s="16" t="s">
        <v>85</v>
      </c>
      <c r="M1647" s="19">
        <v>2710000</v>
      </c>
      <c r="N1647" s="19">
        <v>2710000</v>
      </c>
      <c r="O1647" s="20" t="s">
        <v>5603</v>
      </c>
      <c r="P1647" s="21">
        <v>5900155017271</v>
      </c>
      <c r="Q1647" s="20" t="s">
        <v>72</v>
      </c>
      <c r="R1647" s="16" t="str">
        <f t="shared" si="426"/>
        <v>ADF Including TSF</v>
      </c>
      <c r="S1647" s="16" t="str">
        <f t="shared" si="425"/>
        <v>A</v>
      </c>
      <c r="T1647" s="16" t="str">
        <f t="shared" si="440"/>
        <v>ADF Countries</v>
      </c>
      <c r="U1647" s="16" t="str">
        <f t="shared" si="427"/>
        <v>Transition States</v>
      </c>
      <c r="V1647" s="22" t="str">
        <f>IF(ISNUMBER(MATCH(A1647, {"Gabon","Sudan","Niger","Mali","Burkina Faso","Guinea"}, 0)), "De Facto Countries", "Non-De Facto Countries")</f>
        <v>Non-De Facto Countries</v>
      </c>
      <c r="W1647" s="16" t="str">
        <f t="shared" si="438"/>
        <v>South</v>
      </c>
      <c r="X1647" s="16" t="str">
        <f t="shared" si="439"/>
        <v>Agriculture</v>
      </c>
      <c r="Y1647" s="23">
        <f>Table2[[#This Row],[Approved Amount_UA Equivalent]]</f>
        <v>2710000</v>
      </c>
      <c r="AD1647" s="23">
        <f>SUM(Table2[[#This Row],[Feed Africa ]:[Improve Quality Of Life ]])</f>
        <v>2710000</v>
      </c>
      <c r="AE1647" s="16" t="b">
        <f>Table2[[#This Row],[Total HI5]]=Table2[[#This Row],[Approved Amount_UA Equivalent]]</f>
        <v>1</v>
      </c>
      <c r="AF1647" s="24">
        <v>40</v>
      </c>
      <c r="AG1647" s="20" t="str">
        <f t="shared" si="428"/>
        <v>ISP and Investment Project</v>
      </c>
      <c r="AH1647" s="24" t="str">
        <f>VLOOKUP(Table2[[#This Row],[SAP Code]],[25]DATA!$A:$G,7,FALSE)</f>
        <v>PBO</v>
      </c>
      <c r="AI1647" s="20" t="str">
        <f t="shared" si="429"/>
        <v>Infrastructure</v>
      </c>
      <c r="AJ1647" s="25" t="s">
        <v>157</v>
      </c>
      <c r="AK1647" s="25" t="s">
        <v>74</v>
      </c>
      <c r="AL1647" s="23" t="str" cm="1">
        <f t="array" ref="AL1647">_xlfn.SWITCH(AK1647,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47" s="26">
        <v>1</v>
      </c>
      <c r="AN1647" s="25" t="str">
        <f t="shared" si="437"/>
        <v>Sovereign</v>
      </c>
      <c r="AO1647" s="27">
        <v>0.33333333333333331</v>
      </c>
      <c r="AP1647" s="23">
        <f>Table2[[#This Row],[Approved Amount_UA Equivalent]]/1000000</f>
        <v>2.71</v>
      </c>
      <c r="AQ1647" s="19">
        <f t="shared" si="430"/>
        <v>3.6065763999999998</v>
      </c>
      <c r="AR1647" s="23" t="str">
        <f t="shared" si="431"/>
        <v>1-10</v>
      </c>
      <c r="AS1647" s="23" t="str">
        <f t="shared" si="432"/>
        <v>1-20</v>
      </c>
      <c r="AT1647" s="23" t="str">
        <f t="shared" si="433"/>
        <v>1-40</v>
      </c>
      <c r="AU1647" s="23" t="str">
        <f t="shared" si="434"/>
        <v>&lt;1-50 Mn</v>
      </c>
      <c r="AV1647" s="23">
        <f>Table2[[#This Row],[Amount]]</f>
        <v>2710000</v>
      </c>
      <c r="AW1647" s="23" t="str">
        <f t="shared" si="435"/>
        <v>Jul 2022</v>
      </c>
      <c r="AX1647" s="28">
        <f>IFERROR(VLOOKUP(Table2[[#This Row],[SAP Code]],[26]_16!A:B,2,FALSE),0)</f>
        <v>0</v>
      </c>
      <c r="AY1647" s="28">
        <f>IFERROR(VLOOKUP(Table2[[#This Row],[SAP Code]],[26]_16!D:E,2,FALSE)/ 1000000, 0)</f>
        <v>0</v>
      </c>
      <c r="AZ1647" s="28">
        <f>IFERROR(VLOOKUP(Table2[[#This Row],[SAP Code]],[26]_16!G:H,2,FALSE)/ 1000000, 0)</f>
        <v>0</v>
      </c>
      <c r="BA1647" s="28">
        <f>IFERROR(VLOOKUP(Table2[[#This Row],[SAP Code]],[26]_16!J:K,2,FALSE)/ 1000000, 0)</f>
        <v>0</v>
      </c>
      <c r="BB1647" s="28">
        <f>IFERROR(VLOOKUP(Table2[[#This Row],[SAP Code]],[26]_16!M:N,2,FALSE)/ 1000000, 0)</f>
        <v>0</v>
      </c>
      <c r="BC1647" s="28">
        <f>IFERROR(VLOOKUP(Table2[[#This Row],[SAP Code]],[26]_16!P:Q,2,FALSE),0)</f>
        <v>0</v>
      </c>
      <c r="BD1647" s="28">
        <f>IFERROR(VLOOKUP(Table2[[#This Row],[SAP Code]],[26]_16!S:T,2,FALSE),0)</f>
        <v>0</v>
      </c>
      <c r="BE1647" s="28">
        <f>IFERROR(VLOOKUP(Table2[[#This Row],[SAP Code]],[26]_16!V:W,2,FALSE)/ 1000000, 0)</f>
        <v>4.3005324000000007</v>
      </c>
      <c r="BF1647" s="28">
        <f>IFERROR(VLOOKUP(Table2[[#This Row],[SAP Code]],[26]_16!Y:Z,2,FALSE)/ 1000000, 0)</f>
        <v>8.543895E-2</v>
      </c>
      <c r="BG1647" s="28" t="str">
        <f>IFERROR(VLOOKUP(Table2[[#This Row],[SAP Code]],[26]port!$A:$AD,30,FALSE),"unknown")</f>
        <v>OnGo</v>
      </c>
      <c r="BH1647" s="29" t="str">
        <f t="shared" si="436"/>
        <v>Ongoing</v>
      </c>
      <c r="BI1647" s="16"/>
    </row>
    <row r="1648" spans="1:61" ht="17.100000000000001" customHeight="1">
      <c r="A1648" s="16" t="s">
        <v>228</v>
      </c>
      <c r="B1648" s="16" t="s">
        <v>5606</v>
      </c>
      <c r="C1648" s="16" t="s">
        <v>5607</v>
      </c>
      <c r="D1648" s="16" t="s">
        <v>5608</v>
      </c>
      <c r="E1648" s="18">
        <v>44757</v>
      </c>
      <c r="F1648" s="16" t="s">
        <v>232</v>
      </c>
      <c r="G1648" s="16" t="s">
        <v>74</v>
      </c>
      <c r="H1648" s="16" t="s">
        <v>101</v>
      </c>
      <c r="I1648" s="16" t="s">
        <v>155</v>
      </c>
      <c r="J1648" s="16" t="s">
        <v>83</v>
      </c>
      <c r="K1648" s="16" t="s">
        <v>84</v>
      </c>
      <c r="L1648" s="16" t="s">
        <v>85</v>
      </c>
      <c r="M1648" s="19">
        <v>15000000</v>
      </c>
      <c r="N1648" s="19">
        <v>15000000</v>
      </c>
      <c r="O1648" s="20" t="s">
        <v>5609</v>
      </c>
      <c r="P1648" s="21">
        <v>2100150043047</v>
      </c>
      <c r="Q1648" s="20" t="s">
        <v>72</v>
      </c>
      <c r="R1648" s="16" t="str">
        <f t="shared" si="426"/>
        <v>ADF Including TSF</v>
      </c>
      <c r="S1648" s="16" t="str">
        <f t="shared" si="425"/>
        <v>A</v>
      </c>
      <c r="T1648" s="16" t="str">
        <f t="shared" si="440"/>
        <v>ADB Countries</v>
      </c>
      <c r="U1648" s="16" t="str">
        <f t="shared" si="427"/>
        <v>Non-Transition States</v>
      </c>
      <c r="V1648" s="22" t="str">
        <f>IF(ISNUMBER(MATCH(A1648, {"Gabon","Sudan","Niger","Mali","Burkina Faso","Guinea"}, 0)), "De Facto Countries", "Non-De Facto Countries")</f>
        <v>Non-De Facto Countries</v>
      </c>
      <c r="W1648" s="16" t="str">
        <f t="shared" si="438"/>
        <v>South</v>
      </c>
      <c r="X1648" s="16" t="str">
        <f t="shared" si="439"/>
        <v>Agriculture</v>
      </c>
      <c r="Y1648" s="23">
        <f>Table2[[#This Row],[Approved Amount_UA Equivalent]]</f>
        <v>15000000</v>
      </c>
      <c r="AD1648" s="23">
        <f>SUM(Table2[[#This Row],[Feed Africa ]:[Improve Quality Of Life ]])</f>
        <v>15000000</v>
      </c>
      <c r="AE1648" s="16" t="b">
        <f>Table2[[#This Row],[Total HI5]]=Table2[[#This Row],[Approved Amount_UA Equivalent]]</f>
        <v>1</v>
      </c>
      <c r="AF1648" s="24">
        <v>10</v>
      </c>
      <c r="AG1648" s="20" t="str">
        <f t="shared" si="428"/>
        <v>Investment Project</v>
      </c>
      <c r="AH1648" s="24" t="str">
        <f>VLOOKUP(Table2[[#This Row],[SAP Code]],[25]DATA!$A:$G,7,FALSE)</f>
        <v>PBO</v>
      </c>
      <c r="AI1648" s="20" t="str">
        <f t="shared" si="429"/>
        <v>Infrastructure</v>
      </c>
      <c r="AJ1648" s="25" t="s">
        <v>157</v>
      </c>
      <c r="AK1648" s="25" t="s">
        <v>74</v>
      </c>
      <c r="AL1648" s="23" t="str" cm="1">
        <f t="array" ref="AL1648">_xlfn.SWITCH(AK1648,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48" s="26">
        <v>1</v>
      </c>
      <c r="AN1648" s="25" t="str">
        <f t="shared" si="437"/>
        <v>Sovereign</v>
      </c>
      <c r="AO1648" s="27">
        <v>1</v>
      </c>
      <c r="AP1648" s="23">
        <f>Table2[[#This Row],[Approved Amount_UA Equivalent]]/1000000</f>
        <v>15</v>
      </c>
      <c r="AQ1648" s="19">
        <f t="shared" si="430"/>
        <v>19.962599999999998</v>
      </c>
      <c r="AR1648" s="23" t="str">
        <f t="shared" si="431"/>
        <v>11-20</v>
      </c>
      <c r="AS1648" s="23" t="str">
        <f t="shared" si="432"/>
        <v>1-20</v>
      </c>
      <c r="AT1648" s="23" t="str">
        <f t="shared" si="433"/>
        <v>1-40</v>
      </c>
      <c r="AU1648" s="23" t="str">
        <f t="shared" si="434"/>
        <v>&lt;1-50 Mn</v>
      </c>
      <c r="AV1648" s="23">
        <f>Table2[[#This Row],[Amount]]</f>
        <v>15000000</v>
      </c>
      <c r="AW1648" s="23" t="str">
        <f t="shared" si="435"/>
        <v>Jul 2022</v>
      </c>
      <c r="AX1648" s="28">
        <f>IFERROR(VLOOKUP(Table2[[#This Row],[SAP Code]],[26]_16!A:B,2,FALSE),0)</f>
        <v>0</v>
      </c>
      <c r="AY1648" s="28">
        <f>IFERROR(VLOOKUP(Table2[[#This Row],[SAP Code]],[26]_16!D:E,2,FALSE)/ 1000000, 0)</f>
        <v>0</v>
      </c>
      <c r="AZ1648" s="28">
        <f>IFERROR(VLOOKUP(Table2[[#This Row],[SAP Code]],[26]_16!G:H,2,FALSE)/ 1000000, 0)</f>
        <v>0</v>
      </c>
      <c r="BA1648" s="28">
        <f>IFERROR(VLOOKUP(Table2[[#This Row],[SAP Code]],[26]_16!J:K,2,FALSE)/ 1000000, 0)</f>
        <v>0</v>
      </c>
      <c r="BB1648" s="28">
        <f>IFERROR(VLOOKUP(Table2[[#This Row],[SAP Code]],[26]_16!M:N,2,FALSE)/ 1000000, 0)</f>
        <v>0</v>
      </c>
      <c r="BC1648" s="28">
        <f>IFERROR(VLOOKUP(Table2[[#This Row],[SAP Code]],[26]_16!P:Q,2,FALSE),0)</f>
        <v>0</v>
      </c>
      <c r="BD1648" s="28">
        <f>IFERROR(VLOOKUP(Table2[[#This Row],[SAP Code]],[26]_16!S:T,2,FALSE),0)</f>
        <v>0</v>
      </c>
      <c r="BE1648" s="28">
        <f>IFERROR(VLOOKUP(Table2[[#This Row],[SAP Code]],[26]_16!V:W,2,FALSE)/ 1000000, 0)</f>
        <v>8.9846270000000006E-2</v>
      </c>
      <c r="BF1648" s="28">
        <f>IFERROR(VLOOKUP(Table2[[#This Row],[SAP Code]],[26]_16!Y:Z,2,FALSE)/ 1000000, 0)</f>
        <v>14.434516080000002</v>
      </c>
      <c r="BG1648" s="28" t="str">
        <f>IFERROR(VLOOKUP(Table2[[#This Row],[SAP Code]],[26]port!$A:$AD,30,FALSE),"unknown")</f>
        <v>OnGo</v>
      </c>
      <c r="BH1648" s="29" t="str">
        <f t="shared" si="436"/>
        <v>Ongoing</v>
      </c>
      <c r="BI1648" s="16"/>
    </row>
    <row r="1649" spans="1:61" ht="17.100000000000001" customHeight="1">
      <c r="A1649" s="16" t="s">
        <v>164</v>
      </c>
      <c r="B1649" s="16" t="s">
        <v>5610</v>
      </c>
      <c r="C1649" s="16" t="s">
        <v>5611</v>
      </c>
      <c r="D1649" s="16" t="s">
        <v>5612</v>
      </c>
      <c r="E1649" s="18">
        <v>44757</v>
      </c>
      <c r="F1649" s="16" t="s">
        <v>787</v>
      </c>
      <c r="G1649" s="16" t="s">
        <v>74</v>
      </c>
      <c r="H1649" s="16" t="s">
        <v>101</v>
      </c>
      <c r="I1649" s="16" t="s">
        <v>155</v>
      </c>
      <c r="J1649" s="16" t="s">
        <v>5536</v>
      </c>
      <c r="K1649" s="16" t="s">
        <v>2553</v>
      </c>
      <c r="L1649" s="16" t="s">
        <v>85</v>
      </c>
      <c r="M1649" s="19">
        <v>4000000</v>
      </c>
      <c r="N1649" s="19">
        <v>4000000</v>
      </c>
      <c r="O1649" s="20" t="s">
        <v>5613</v>
      </c>
      <c r="P1649" s="21">
        <v>5900155017270</v>
      </c>
      <c r="Q1649" s="20" t="s">
        <v>72</v>
      </c>
      <c r="R1649" s="16" t="str">
        <f t="shared" si="426"/>
        <v>ADF Including TSF</v>
      </c>
      <c r="S1649" s="16" t="str">
        <f t="shared" si="425"/>
        <v>A</v>
      </c>
      <c r="T1649" s="16" t="str">
        <f t="shared" si="440"/>
        <v>ADF Countries</v>
      </c>
      <c r="U1649" s="16" t="str">
        <f t="shared" si="427"/>
        <v>Transition States</v>
      </c>
      <c r="V1649" s="22" t="str">
        <f>IF(ISNUMBER(MATCH(A1649, {"Gabon","Sudan","Niger","Mali","Burkina Faso","Guinea"}, 0)), "De Facto Countries", "Non-De Facto Countries")</f>
        <v>Non-De Facto Countries</v>
      </c>
      <c r="W1649" s="16" t="str">
        <f t="shared" si="438"/>
        <v>South</v>
      </c>
      <c r="X1649" s="16" t="str">
        <f t="shared" si="439"/>
        <v>Agriculture</v>
      </c>
      <c r="Y1649" s="23">
        <f>Table2[[#This Row],[Approved Amount_UA Equivalent]]</f>
        <v>4000000</v>
      </c>
      <c r="AD1649" s="23">
        <f>SUM(Table2[[#This Row],[Feed Africa ]:[Improve Quality Of Life ]])</f>
        <v>4000000</v>
      </c>
      <c r="AE1649" s="16" t="b">
        <f>Table2[[#This Row],[Total HI5]]=Table2[[#This Row],[Approved Amount_UA Equivalent]]</f>
        <v>1</v>
      </c>
      <c r="AF1649" s="24">
        <v>40</v>
      </c>
      <c r="AG1649" s="20" t="str">
        <f t="shared" si="428"/>
        <v>ISP and Investment Project</v>
      </c>
      <c r="AH1649" s="24">
        <f>VLOOKUP(Table2[[#This Row],[SAP Code]],[25]DATA!$A:$G,7,FALSE)</f>
        <v>0</v>
      </c>
      <c r="AI1649" s="20" t="str">
        <f t="shared" si="429"/>
        <v>Infrastructure</v>
      </c>
      <c r="AJ1649" s="25" t="s">
        <v>157</v>
      </c>
      <c r="AK1649" s="25" t="s">
        <v>74</v>
      </c>
      <c r="AL1649" s="23" t="str" cm="1">
        <f t="array" ref="AL1649">_xlfn.SWITCH(AK1649,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49" s="26">
        <v>1</v>
      </c>
      <c r="AN1649" s="25" t="str">
        <f t="shared" si="437"/>
        <v>Sovereign</v>
      </c>
      <c r="AO1649" s="27">
        <v>1</v>
      </c>
      <c r="AP1649" s="23">
        <f>Table2[[#This Row],[Approved Amount_UA Equivalent]]/1000000</f>
        <v>4</v>
      </c>
      <c r="AQ1649" s="19">
        <f t="shared" si="430"/>
        <v>5.3233600000000001</v>
      </c>
      <c r="AR1649" s="23" t="str">
        <f t="shared" si="431"/>
        <v>1-10</v>
      </c>
      <c r="AS1649" s="23" t="str">
        <f t="shared" si="432"/>
        <v>1-20</v>
      </c>
      <c r="AT1649" s="23" t="str">
        <f t="shared" si="433"/>
        <v>1-40</v>
      </c>
      <c r="AU1649" s="23" t="str">
        <f t="shared" si="434"/>
        <v>&lt;1-50 Mn</v>
      </c>
      <c r="AV1649" s="23">
        <f>Table2[[#This Row],[Amount]]</f>
        <v>4000000</v>
      </c>
      <c r="AW1649" s="23" t="str">
        <f t="shared" si="435"/>
        <v>Jul 2022</v>
      </c>
      <c r="AX1649" s="28">
        <f>IFERROR(VLOOKUP(Table2[[#This Row],[SAP Code]],[26]_16!A:B,2,FALSE),0)</f>
        <v>0</v>
      </c>
      <c r="AY1649" s="28">
        <f>IFERROR(VLOOKUP(Table2[[#This Row],[SAP Code]],[26]_16!D:E,2,FALSE)/ 1000000, 0)</f>
        <v>0</v>
      </c>
      <c r="AZ1649" s="28">
        <f>IFERROR(VLOOKUP(Table2[[#This Row],[SAP Code]],[26]_16!G:H,2,FALSE)/ 1000000, 0)</f>
        <v>0</v>
      </c>
      <c r="BA1649" s="28">
        <f>IFERROR(VLOOKUP(Table2[[#This Row],[SAP Code]],[26]_16!J:K,2,FALSE)/ 1000000, 0)</f>
        <v>0</v>
      </c>
      <c r="BB1649" s="28">
        <f>IFERROR(VLOOKUP(Table2[[#This Row],[SAP Code]],[26]_16!M:N,2,FALSE)/ 1000000, 0)</f>
        <v>0</v>
      </c>
      <c r="BC1649" s="28">
        <f>IFERROR(VLOOKUP(Table2[[#This Row],[SAP Code]],[26]_16!P:Q,2,FALSE),0)</f>
        <v>0</v>
      </c>
      <c r="BD1649" s="28">
        <f>IFERROR(VLOOKUP(Table2[[#This Row],[SAP Code]],[26]_16!S:T,2,FALSE),0)</f>
        <v>0</v>
      </c>
      <c r="BE1649" s="28">
        <f>IFERROR(VLOOKUP(Table2[[#This Row],[SAP Code]],[26]_16!V:W,2,FALSE)/ 1000000, 0)</f>
        <v>0</v>
      </c>
      <c r="BF1649" s="28">
        <f>IFERROR(VLOOKUP(Table2[[#This Row],[SAP Code]],[26]_16!Y:Z,2,FALSE)/ 1000000, 0)</f>
        <v>0.18449780999999998</v>
      </c>
      <c r="BG1649" s="28" t="str">
        <f>IFERROR(VLOOKUP(Table2[[#This Row],[SAP Code]],[26]port!$A:$AD,30,FALSE),"unknown")</f>
        <v>OnGo</v>
      </c>
      <c r="BH1649" s="29" t="str">
        <f t="shared" si="436"/>
        <v>Ongoing</v>
      </c>
      <c r="BI1649" s="16"/>
    </row>
    <row r="1650" spans="1:61" ht="17.100000000000001" customHeight="1">
      <c r="A1650" s="16" t="s">
        <v>696</v>
      </c>
      <c r="B1650" s="16" t="s">
        <v>5614</v>
      </c>
      <c r="C1650" s="16" t="s">
        <v>5615</v>
      </c>
      <c r="D1650" s="16" t="s">
        <v>5616</v>
      </c>
      <c r="E1650" s="18">
        <v>44757</v>
      </c>
      <c r="F1650" s="16" t="s">
        <v>700</v>
      </c>
      <c r="G1650" s="16" t="s">
        <v>74</v>
      </c>
      <c r="H1650" s="16" t="s">
        <v>132</v>
      </c>
      <c r="I1650" s="16" t="s">
        <v>155</v>
      </c>
      <c r="J1650" s="16" t="s">
        <v>5536</v>
      </c>
      <c r="K1650" s="16" t="s">
        <v>69</v>
      </c>
      <c r="L1650" s="16" t="s">
        <v>85</v>
      </c>
      <c r="M1650" s="19">
        <v>4000000</v>
      </c>
      <c r="N1650" s="19">
        <v>4000000</v>
      </c>
      <c r="O1650" s="20" t="s">
        <v>5617</v>
      </c>
      <c r="P1650" s="21">
        <v>5900155017257</v>
      </c>
      <c r="Q1650" s="20" t="s">
        <v>72</v>
      </c>
      <c r="R1650" s="16" t="str">
        <f t="shared" si="426"/>
        <v>ADF Including TSF</v>
      </c>
      <c r="S1650" s="16" t="str">
        <f t="shared" si="425"/>
        <v>A</v>
      </c>
      <c r="T1650" s="16" t="str">
        <f t="shared" si="440"/>
        <v>ADF Countries</v>
      </c>
      <c r="U1650" s="16" t="str">
        <f t="shared" si="427"/>
        <v>Transition States</v>
      </c>
      <c r="V1650" s="22" t="str">
        <f>IF(ISNUMBER(MATCH(A1650, {"Gabon","Sudan","Niger","Mali","Burkina Faso","Guinea"}, 0)), "De Facto Countries", "Non-De Facto Countries")</f>
        <v>De Facto Countries</v>
      </c>
      <c r="W1650" s="16" t="str">
        <f t="shared" si="438"/>
        <v>West</v>
      </c>
      <c r="X1650" s="16" t="str">
        <f t="shared" si="439"/>
        <v>Agriculture</v>
      </c>
      <c r="Y1650" s="23">
        <f>Table2[[#This Row],[Approved Amount_UA Equivalent]]</f>
        <v>4000000</v>
      </c>
      <c r="AD1650" s="23">
        <f>SUM(Table2[[#This Row],[Feed Africa ]:[Improve Quality Of Life ]])</f>
        <v>4000000</v>
      </c>
      <c r="AE1650" s="16" t="b">
        <f>Table2[[#This Row],[Total HI5]]=Table2[[#This Row],[Approved Amount_UA Equivalent]]</f>
        <v>1</v>
      </c>
      <c r="AF1650" s="24">
        <v>41</v>
      </c>
      <c r="AG1650" s="20" t="str">
        <f t="shared" si="428"/>
        <v>ISP and Investment Project</v>
      </c>
      <c r="AH1650" s="24" t="str">
        <f>VLOOKUP(Table2[[#This Row],[SAP Code]],[25]DATA!$A:$G,7,FALSE)</f>
        <v>PBO</v>
      </c>
      <c r="AI1650" s="20" t="str">
        <f t="shared" si="429"/>
        <v>Infrastructure</v>
      </c>
      <c r="AJ1650" s="25" t="s">
        <v>157</v>
      </c>
      <c r="AK1650" s="25" t="s">
        <v>74</v>
      </c>
      <c r="AL1650" s="23" t="str" cm="1">
        <f t="array" ref="AL1650">_xlfn.SWITCH(AK1650,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0" s="26">
        <v>1</v>
      </c>
      <c r="AN1650" s="25" t="str">
        <f t="shared" si="437"/>
        <v>Sovereign</v>
      </c>
      <c r="AO1650" s="27">
        <v>1</v>
      </c>
      <c r="AP1650" s="23">
        <f>Table2[[#This Row],[Approved Amount_UA Equivalent]]/1000000</f>
        <v>4</v>
      </c>
      <c r="AQ1650" s="19">
        <f t="shared" si="430"/>
        <v>5.3233600000000001</v>
      </c>
      <c r="AR1650" s="23" t="str">
        <f t="shared" si="431"/>
        <v>1-10</v>
      </c>
      <c r="AS1650" s="23" t="str">
        <f t="shared" si="432"/>
        <v>1-20</v>
      </c>
      <c r="AT1650" s="23" t="str">
        <f t="shared" si="433"/>
        <v>1-40</v>
      </c>
      <c r="AU1650" s="23" t="str">
        <f t="shared" si="434"/>
        <v>&lt;1-50 Mn</v>
      </c>
      <c r="AV1650" s="23">
        <f>Table2[[#This Row],[Amount]]</f>
        <v>4000000</v>
      </c>
      <c r="AW1650" s="23" t="str">
        <f t="shared" si="435"/>
        <v>Jul 2022</v>
      </c>
      <c r="AX1650" s="28">
        <f>IFERROR(VLOOKUP(Table2[[#This Row],[SAP Code]],[26]_16!A:B,2,FALSE),0)</f>
        <v>0</v>
      </c>
      <c r="AY1650" s="28">
        <f>IFERROR(VLOOKUP(Table2[[#This Row],[SAP Code]],[26]_16!D:E,2,FALSE)/ 1000000, 0)</f>
        <v>0</v>
      </c>
      <c r="AZ1650" s="28">
        <f>IFERROR(VLOOKUP(Table2[[#This Row],[SAP Code]],[26]_16!G:H,2,FALSE)/ 1000000, 0)</f>
        <v>0</v>
      </c>
      <c r="BA1650" s="28">
        <f>IFERROR(VLOOKUP(Table2[[#This Row],[SAP Code]],[26]_16!J:K,2,FALSE)/ 1000000, 0)</f>
        <v>0</v>
      </c>
      <c r="BB1650" s="28">
        <f>IFERROR(VLOOKUP(Table2[[#This Row],[SAP Code]],[26]_16!M:N,2,FALSE)/ 1000000, 0)</f>
        <v>0</v>
      </c>
      <c r="BC1650" s="28">
        <f>IFERROR(VLOOKUP(Table2[[#This Row],[SAP Code]],[26]_16!P:Q,2,FALSE),0)</f>
        <v>0</v>
      </c>
      <c r="BD1650" s="28">
        <f>IFERROR(VLOOKUP(Table2[[#This Row],[SAP Code]],[26]_16!S:T,2,FALSE),0)</f>
        <v>0</v>
      </c>
      <c r="BE1650" s="28">
        <f>IFERROR(VLOOKUP(Table2[[#This Row],[SAP Code]],[26]_16!V:W,2,FALSE)/ 1000000, 0)</f>
        <v>3.2</v>
      </c>
      <c r="BF1650" s="28">
        <f>IFERROR(VLOOKUP(Table2[[#This Row],[SAP Code]],[26]_16!Y:Z,2,FALSE)/ 1000000, 0)</f>
        <v>0</v>
      </c>
      <c r="BG1650" s="28" t="str">
        <f>IFERROR(VLOOKUP(Table2[[#This Row],[SAP Code]],[26]port!$A:$AD,30,FALSE),"unknown")</f>
        <v>APVD</v>
      </c>
      <c r="BH1650" s="29" t="str">
        <f t="shared" si="436"/>
        <v>Ongoing</v>
      </c>
      <c r="BI1650" s="16"/>
    </row>
    <row r="1651" spans="1:61" ht="17.100000000000001" customHeight="1">
      <c r="A1651" s="16" t="s">
        <v>343</v>
      </c>
      <c r="B1651" s="16" t="s">
        <v>5618</v>
      </c>
      <c r="C1651" s="16" t="s">
        <v>5619</v>
      </c>
      <c r="D1651" s="16" t="s">
        <v>5620</v>
      </c>
      <c r="E1651" s="18">
        <v>44757</v>
      </c>
      <c r="F1651" s="16" t="s">
        <v>1248</v>
      </c>
      <c r="G1651" s="16" t="s">
        <v>74</v>
      </c>
      <c r="H1651" s="16" t="s">
        <v>348</v>
      </c>
      <c r="I1651" s="16" t="s">
        <v>155</v>
      </c>
      <c r="J1651" s="16" t="s">
        <v>179</v>
      </c>
      <c r="K1651" s="16" t="s">
        <v>84</v>
      </c>
      <c r="L1651" s="16" t="s">
        <v>70</v>
      </c>
      <c r="M1651" s="19">
        <v>134000000</v>
      </c>
      <c r="N1651" s="19">
        <v>100920333.18772689</v>
      </c>
      <c r="O1651" s="20" t="s">
        <v>5621</v>
      </c>
      <c r="P1651" s="21">
        <v>2000300000053</v>
      </c>
      <c r="Q1651" s="20" t="s">
        <v>87</v>
      </c>
      <c r="R1651" s="16" t="str">
        <f t="shared" si="426"/>
        <v>ADB Public</v>
      </c>
      <c r="S1651" s="16" t="str">
        <f t="shared" si="425"/>
        <v>A</v>
      </c>
      <c r="T1651" s="16" t="str">
        <f t="shared" si="440"/>
        <v>ADB Countries</v>
      </c>
      <c r="U1651" s="16" t="str">
        <f t="shared" si="427"/>
        <v>Non-Transition States</v>
      </c>
      <c r="V1651" s="22" t="str">
        <f>IF(ISNUMBER(MATCH(A1651, {"Gabon","Sudan","Niger","Mali","Burkina Faso","Guinea"}, 0)), "De Facto Countries", "Non-De Facto Countries")</f>
        <v>Non-De Facto Countries</v>
      </c>
      <c r="W1651" s="16" t="str">
        <f t="shared" si="438"/>
        <v>Nigeria</v>
      </c>
      <c r="X1651" s="16" t="str">
        <f t="shared" si="439"/>
        <v>Agriculture</v>
      </c>
      <c r="Y1651" s="23">
        <f>Table2[[#This Row],[Approved Amount_UA Equivalent]]</f>
        <v>100920333.18772689</v>
      </c>
      <c r="AD1651" s="23">
        <f>SUM(Table2[[#This Row],[Feed Africa ]:[Improve Quality Of Life ]])</f>
        <v>100920333.18772689</v>
      </c>
      <c r="AE1651" s="16" t="b">
        <f>Table2[[#This Row],[Total HI5]]=Table2[[#This Row],[Approved Amount_UA Equivalent]]</f>
        <v>1</v>
      </c>
      <c r="AF1651" s="24">
        <v>20</v>
      </c>
      <c r="AG1651" s="20" t="str">
        <f t="shared" si="428"/>
        <v>Policy and Result Based Op</v>
      </c>
      <c r="AH1651" s="24">
        <f>VLOOKUP(Table2[[#This Row],[SAP Code]],[25]DATA!$A:$G,7,FALSE)</f>
        <v>0</v>
      </c>
      <c r="AI1651" s="20" t="str">
        <f t="shared" si="429"/>
        <v>Policy-Based Lending</v>
      </c>
      <c r="AJ1651" s="25" t="s">
        <v>157</v>
      </c>
      <c r="AK1651" s="25" t="s">
        <v>74</v>
      </c>
      <c r="AL1651" s="23" t="str" cm="1">
        <f t="array" ref="AL1651">_xlfn.SWITCH(AK1651,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1" s="26">
        <v>1</v>
      </c>
      <c r="AN1651" s="25" t="str">
        <f t="shared" si="437"/>
        <v>Sovereign</v>
      </c>
      <c r="AO1651" s="27">
        <v>1</v>
      </c>
      <c r="AP1651" s="23">
        <f>Table2[[#This Row],[Approved Amount_UA Equivalent]]/1000000</f>
        <v>100.92033318772688</v>
      </c>
      <c r="AQ1651" s="19">
        <f t="shared" si="430"/>
        <v>134.30881621955444</v>
      </c>
      <c r="AR1651" s="23" t="str">
        <f t="shared" si="431"/>
        <v>101-110</v>
      </c>
      <c r="AS1651" s="23" t="str">
        <f t="shared" si="432"/>
        <v>101-120</v>
      </c>
      <c r="AT1651" s="23" t="str">
        <f t="shared" si="433"/>
        <v>81-120</v>
      </c>
      <c r="AU1651" s="23" t="str">
        <f t="shared" si="434"/>
        <v>100-200 Mn</v>
      </c>
      <c r="AV1651" s="23">
        <f>Table2[[#This Row],[Amount]]</f>
        <v>134000000</v>
      </c>
      <c r="AW1651" s="23" t="str">
        <f t="shared" si="435"/>
        <v>Jul 2022</v>
      </c>
      <c r="AX1651" s="28">
        <f>IFERROR(VLOOKUP(Table2[[#This Row],[SAP Code]],[26]_16!A:B,2,FALSE),0)</f>
        <v>0</v>
      </c>
      <c r="AY1651" s="28">
        <f>IFERROR(VLOOKUP(Table2[[#This Row],[SAP Code]],[26]_16!D:E,2,FALSE)/ 1000000, 0)</f>
        <v>0</v>
      </c>
      <c r="AZ1651" s="28">
        <f>IFERROR(VLOOKUP(Table2[[#This Row],[SAP Code]],[26]_16!G:H,2,FALSE)/ 1000000, 0)</f>
        <v>0</v>
      </c>
      <c r="BA1651" s="28">
        <f>IFERROR(VLOOKUP(Table2[[#This Row],[SAP Code]],[26]_16!J:K,2,FALSE)/ 1000000, 0)</f>
        <v>0</v>
      </c>
      <c r="BB1651" s="28">
        <f>IFERROR(VLOOKUP(Table2[[#This Row],[SAP Code]],[26]_16!M:N,2,FALSE)/ 1000000, 0)</f>
        <v>0</v>
      </c>
      <c r="BC1651" s="28">
        <f>IFERROR(VLOOKUP(Table2[[#This Row],[SAP Code]],[26]_16!P:Q,2,FALSE),0)</f>
        <v>0</v>
      </c>
      <c r="BD1651" s="28">
        <f>IFERROR(VLOOKUP(Table2[[#This Row],[SAP Code]],[26]_16!S:T,2,FALSE),0)</f>
        <v>0</v>
      </c>
      <c r="BE1651" s="28">
        <f>IFERROR(VLOOKUP(Table2[[#This Row],[SAP Code]],[26]_16!V:W,2,FALSE)/ 1000000, 0)</f>
        <v>0</v>
      </c>
      <c r="BF1651" s="28">
        <f>IFERROR(VLOOKUP(Table2[[#This Row],[SAP Code]],[26]_16!Y:Z,2,FALSE)/ 1000000, 0)</f>
        <v>0</v>
      </c>
      <c r="BG1651" s="28" t="str">
        <f>IFERROR(VLOOKUP(Table2[[#This Row],[SAP Code]],[26]port!$A:$AD,30,FALSE),"unknown")</f>
        <v>APVD</v>
      </c>
      <c r="BH1651" s="29" t="str">
        <f t="shared" si="436"/>
        <v>Ongoing</v>
      </c>
      <c r="BI1651" s="16"/>
    </row>
    <row r="1652" spans="1:61" ht="17.100000000000001" customHeight="1">
      <c r="A1652" s="16" t="s">
        <v>706</v>
      </c>
      <c r="B1652" s="16" t="s">
        <v>5622</v>
      </c>
      <c r="C1652" s="16" t="s">
        <v>5623</v>
      </c>
      <c r="D1652" s="16" t="s">
        <v>5624</v>
      </c>
      <c r="E1652" s="18">
        <v>44757</v>
      </c>
      <c r="F1652" s="16" t="s">
        <v>657</v>
      </c>
      <c r="G1652" s="16" t="s">
        <v>74</v>
      </c>
      <c r="H1652" s="16" t="s">
        <v>132</v>
      </c>
      <c r="I1652" s="16" t="s">
        <v>155</v>
      </c>
      <c r="J1652" s="16" t="s">
        <v>5536</v>
      </c>
      <c r="K1652" s="16" t="s">
        <v>69</v>
      </c>
      <c r="L1652" s="16" t="s">
        <v>85</v>
      </c>
      <c r="M1652" s="19">
        <v>1500000</v>
      </c>
      <c r="N1652" s="19">
        <v>1500000</v>
      </c>
      <c r="O1652" s="20" t="s">
        <v>5625</v>
      </c>
      <c r="P1652" s="21">
        <v>5900155017265</v>
      </c>
      <c r="Q1652" s="20" t="s">
        <v>72</v>
      </c>
      <c r="R1652" s="16" t="str">
        <f t="shared" si="426"/>
        <v>ADF Including TSF</v>
      </c>
      <c r="S1652" s="16" t="str">
        <f t="shared" si="425"/>
        <v>A</v>
      </c>
      <c r="T1652" s="16" t="str">
        <f t="shared" si="440"/>
        <v>ADF Countries</v>
      </c>
      <c r="U1652" s="16" t="str">
        <f t="shared" si="427"/>
        <v>Transition States</v>
      </c>
      <c r="V1652" s="22" t="str">
        <f>IF(ISNUMBER(MATCH(A1652, {"Gabon","Sudan","Niger","Mali","Burkina Faso","Guinea"}, 0)), "De Facto Countries", "Non-De Facto Countries")</f>
        <v>Non-De Facto Countries</v>
      </c>
      <c r="W1652" s="16" t="str">
        <f t="shared" si="438"/>
        <v>West</v>
      </c>
      <c r="X1652" s="16" t="str">
        <f t="shared" si="439"/>
        <v>Agriculture</v>
      </c>
      <c r="Y1652" s="23">
        <f>Table2[[#This Row],[Approved Amount_UA Equivalent]]</f>
        <v>1500000</v>
      </c>
      <c r="AD1652" s="23">
        <f>SUM(Table2[[#This Row],[Feed Africa ]:[Improve Quality Of Life ]])</f>
        <v>1500000</v>
      </c>
      <c r="AE1652" s="16" t="b">
        <f>Table2[[#This Row],[Total HI5]]=Table2[[#This Row],[Approved Amount_UA Equivalent]]</f>
        <v>1</v>
      </c>
      <c r="AF1652" s="24">
        <v>20</v>
      </c>
      <c r="AG1652" s="20" t="str">
        <f t="shared" si="428"/>
        <v>Policy and Result Based Op</v>
      </c>
      <c r="AH1652" s="24" t="str">
        <f>VLOOKUP(Table2[[#This Row],[SAP Code]],[25]DATA!$A:$G,7,FALSE)</f>
        <v>PBO</v>
      </c>
      <c r="AI1652" s="20" t="str">
        <f t="shared" si="429"/>
        <v>Policy-Based Lending</v>
      </c>
      <c r="AJ1652" s="25" t="s">
        <v>157</v>
      </c>
      <c r="AK1652" s="25" t="s">
        <v>74</v>
      </c>
      <c r="AL1652" s="23" t="str" cm="1">
        <f t="array" ref="AL1652">_xlfn.SWITCH(AK1652,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2" s="26">
        <v>1</v>
      </c>
      <c r="AN1652" s="25" t="str">
        <f t="shared" si="437"/>
        <v>Sovereign</v>
      </c>
      <c r="AO1652" s="27">
        <v>1</v>
      </c>
      <c r="AP1652" s="23">
        <f>Table2[[#This Row],[Approved Amount_UA Equivalent]]/1000000</f>
        <v>1.5</v>
      </c>
      <c r="AQ1652" s="19">
        <f t="shared" si="430"/>
        <v>1.9962599999999999</v>
      </c>
      <c r="AR1652" s="23" t="str">
        <f t="shared" si="431"/>
        <v>1-10</v>
      </c>
      <c r="AS1652" s="23" t="str">
        <f t="shared" si="432"/>
        <v>1-20</v>
      </c>
      <c r="AT1652" s="23" t="str">
        <f t="shared" si="433"/>
        <v>1-40</v>
      </c>
      <c r="AU1652" s="23" t="str">
        <f t="shared" si="434"/>
        <v>&lt;1-50 Mn</v>
      </c>
      <c r="AV1652" s="23">
        <f>Table2[[#This Row],[Amount]]</f>
        <v>1500000</v>
      </c>
      <c r="AW1652" s="23" t="str">
        <f t="shared" si="435"/>
        <v>Jul 2022</v>
      </c>
      <c r="AX1652" s="28">
        <f>IFERROR(VLOOKUP(Table2[[#This Row],[SAP Code]],[26]_16!A:B,2,FALSE),0)</f>
        <v>0</v>
      </c>
      <c r="AY1652" s="28">
        <f>IFERROR(VLOOKUP(Table2[[#This Row],[SAP Code]],[26]_16!D:E,2,FALSE)/ 1000000, 0)</f>
        <v>0</v>
      </c>
      <c r="AZ1652" s="28">
        <f>IFERROR(VLOOKUP(Table2[[#This Row],[SAP Code]],[26]_16!G:H,2,FALSE)/ 1000000, 0)</f>
        <v>0</v>
      </c>
      <c r="BA1652" s="28">
        <f>IFERROR(VLOOKUP(Table2[[#This Row],[SAP Code]],[26]_16!J:K,2,FALSE)/ 1000000, 0)</f>
        <v>0</v>
      </c>
      <c r="BB1652" s="28">
        <f>IFERROR(VLOOKUP(Table2[[#This Row],[SAP Code]],[26]_16!M:N,2,FALSE)/ 1000000, 0)</f>
        <v>0</v>
      </c>
      <c r="BC1652" s="28">
        <f>IFERROR(VLOOKUP(Table2[[#This Row],[SAP Code]],[26]_16!P:Q,2,FALSE),0)</f>
        <v>0</v>
      </c>
      <c r="BD1652" s="28">
        <f>IFERROR(VLOOKUP(Table2[[#This Row],[SAP Code]],[26]_16!S:T,2,FALSE),0)</f>
        <v>0</v>
      </c>
      <c r="BE1652" s="28">
        <f>IFERROR(VLOOKUP(Table2[[#This Row],[SAP Code]],[26]_16!V:W,2,FALSE)/ 1000000, 0)</f>
        <v>1.5</v>
      </c>
      <c r="BF1652" s="28">
        <f>IFERROR(VLOOKUP(Table2[[#This Row],[SAP Code]],[26]_16!Y:Z,2,FALSE)/ 1000000, 0)</f>
        <v>0</v>
      </c>
      <c r="BG1652" s="28" t="str">
        <f>IFERROR(VLOOKUP(Table2[[#This Row],[SAP Code]],[26]port!$A:$AD,30,FALSE),"unknown")</f>
        <v>OnGo</v>
      </c>
      <c r="BH1652" s="29" t="str">
        <f t="shared" si="436"/>
        <v>Ongoing</v>
      </c>
      <c r="BI1652" s="16"/>
    </row>
    <row r="1653" spans="1:61" ht="17.100000000000001" customHeight="1">
      <c r="A1653" s="16" t="s">
        <v>872</v>
      </c>
      <c r="B1653" s="16" t="s">
        <v>5626</v>
      </c>
      <c r="C1653" s="16" t="s">
        <v>5627</v>
      </c>
      <c r="D1653" s="16" t="s">
        <v>5628</v>
      </c>
      <c r="E1653" s="18">
        <v>44757</v>
      </c>
      <c r="F1653" s="16" t="s">
        <v>876</v>
      </c>
      <c r="G1653" s="16" t="s">
        <v>74</v>
      </c>
      <c r="H1653" s="16" t="s">
        <v>81</v>
      </c>
      <c r="I1653" s="16" t="s">
        <v>155</v>
      </c>
      <c r="J1653" s="16" t="s">
        <v>5536</v>
      </c>
      <c r="K1653" s="16" t="s">
        <v>69</v>
      </c>
      <c r="L1653" s="16" t="s">
        <v>85</v>
      </c>
      <c r="M1653" s="19">
        <v>4000000</v>
      </c>
      <c r="N1653" s="19">
        <v>4000000</v>
      </c>
      <c r="O1653" s="20" t="s">
        <v>5629</v>
      </c>
      <c r="P1653" s="21">
        <v>5900155017260</v>
      </c>
      <c r="Q1653" s="20" t="s">
        <v>72</v>
      </c>
      <c r="R1653" s="16" t="str">
        <f t="shared" si="426"/>
        <v>ADF Including TSF</v>
      </c>
      <c r="S1653" s="16" t="str">
        <f t="shared" si="425"/>
        <v>A</v>
      </c>
      <c r="T1653" s="16" t="str">
        <f t="shared" si="440"/>
        <v>ADF Countries</v>
      </c>
      <c r="U1653" s="16" t="str">
        <f t="shared" si="427"/>
        <v>Transition States</v>
      </c>
      <c r="V1653" s="22" t="str">
        <f>IF(ISNUMBER(MATCH(A1653, {"Gabon","Sudan","Niger","Mali","Burkina Faso","Guinea"}, 0)), "De Facto Countries", "Non-De Facto Countries")</f>
        <v>Non-De Facto Countries</v>
      </c>
      <c r="W1653" s="16" t="str">
        <f t="shared" si="438"/>
        <v>East</v>
      </c>
      <c r="X1653" s="16" t="str">
        <f t="shared" si="439"/>
        <v>Agriculture</v>
      </c>
      <c r="Y1653" s="23">
        <f>Table2[[#This Row],[Approved Amount_UA Equivalent]]</f>
        <v>4000000</v>
      </c>
      <c r="AD1653" s="23">
        <f>SUM(Table2[[#This Row],[Feed Africa ]:[Improve Quality Of Life ]])</f>
        <v>4000000</v>
      </c>
      <c r="AE1653" s="16" t="b">
        <f>Table2[[#This Row],[Total HI5]]=Table2[[#This Row],[Approved Amount_UA Equivalent]]</f>
        <v>1</v>
      </c>
      <c r="AF1653" s="24">
        <v>41</v>
      </c>
      <c r="AG1653" s="20" t="str">
        <f t="shared" si="428"/>
        <v>ISP and Investment Project</v>
      </c>
      <c r="AH1653" s="24" t="str">
        <f>VLOOKUP(Table2[[#This Row],[SAP Code]],[25]DATA!$A:$G,7,FALSE)</f>
        <v xml:space="preserve">investment </v>
      </c>
      <c r="AI1653" s="20" t="str">
        <f t="shared" si="429"/>
        <v>Infrastructure</v>
      </c>
      <c r="AJ1653" s="25" t="s">
        <v>157</v>
      </c>
      <c r="AK1653" s="25" t="s">
        <v>74</v>
      </c>
      <c r="AL1653" s="23" t="str" cm="1">
        <f t="array" ref="AL1653">_xlfn.SWITCH(AK1653,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3" s="26">
        <v>1</v>
      </c>
      <c r="AN1653" s="25" t="str">
        <f t="shared" si="437"/>
        <v>Sovereign</v>
      </c>
      <c r="AO1653" s="27">
        <v>1</v>
      </c>
      <c r="AP1653" s="23">
        <f>Table2[[#This Row],[Approved Amount_UA Equivalent]]/1000000</f>
        <v>4</v>
      </c>
      <c r="AQ1653" s="19">
        <f t="shared" si="430"/>
        <v>5.3233600000000001</v>
      </c>
      <c r="AR1653" s="23" t="str">
        <f t="shared" si="431"/>
        <v>1-10</v>
      </c>
      <c r="AS1653" s="23" t="str">
        <f t="shared" si="432"/>
        <v>1-20</v>
      </c>
      <c r="AT1653" s="23" t="str">
        <f t="shared" si="433"/>
        <v>1-40</v>
      </c>
      <c r="AU1653" s="23" t="str">
        <f t="shared" si="434"/>
        <v>&lt;1-50 Mn</v>
      </c>
      <c r="AV1653" s="23">
        <f>Table2[[#This Row],[Amount]]</f>
        <v>4000000</v>
      </c>
      <c r="AW1653" s="23" t="str">
        <f t="shared" si="435"/>
        <v>Jul 2022</v>
      </c>
      <c r="AX1653" s="28">
        <f>IFERROR(VLOOKUP(Table2[[#This Row],[SAP Code]],[26]_16!A:B,2,FALSE),0)</f>
        <v>0</v>
      </c>
      <c r="AY1653" s="28">
        <f>IFERROR(VLOOKUP(Table2[[#This Row],[SAP Code]],[26]_16!D:E,2,FALSE)/ 1000000, 0)</f>
        <v>0</v>
      </c>
      <c r="AZ1653" s="28">
        <f>IFERROR(VLOOKUP(Table2[[#This Row],[SAP Code]],[26]_16!G:H,2,FALSE)/ 1000000, 0)</f>
        <v>0</v>
      </c>
      <c r="BA1653" s="28">
        <f>IFERROR(VLOOKUP(Table2[[#This Row],[SAP Code]],[26]_16!J:K,2,FALSE)/ 1000000, 0)</f>
        <v>0</v>
      </c>
      <c r="BB1653" s="28">
        <f>IFERROR(VLOOKUP(Table2[[#This Row],[SAP Code]],[26]_16!M:N,2,FALSE)/ 1000000, 0)</f>
        <v>0</v>
      </c>
      <c r="BC1653" s="28">
        <f>IFERROR(VLOOKUP(Table2[[#This Row],[SAP Code]],[26]_16!P:Q,2,FALSE),0)</f>
        <v>0</v>
      </c>
      <c r="BD1653" s="28">
        <f>IFERROR(VLOOKUP(Table2[[#This Row],[SAP Code]],[26]_16!S:T,2,FALSE),0)</f>
        <v>0</v>
      </c>
      <c r="BE1653" s="28">
        <f>IFERROR(VLOOKUP(Table2[[#This Row],[SAP Code]],[26]_16!V:W,2,FALSE)/ 1000000, 0)</f>
        <v>0</v>
      </c>
      <c r="BF1653" s="28">
        <f>IFERROR(VLOOKUP(Table2[[#This Row],[SAP Code]],[26]_16!Y:Z,2,FALSE)/ 1000000, 0)</f>
        <v>7.5260380000000002E-2</v>
      </c>
      <c r="BG1653" s="28" t="str">
        <f>IFERROR(VLOOKUP(Table2[[#This Row],[SAP Code]],[26]port!$A:$AD,30,FALSE),"unknown")</f>
        <v>OnGo</v>
      </c>
      <c r="BH1653" s="29" t="str">
        <f t="shared" si="436"/>
        <v>Ongoing</v>
      </c>
      <c r="BI1653" s="16"/>
    </row>
    <row r="1654" spans="1:61" ht="17.100000000000001" customHeight="1">
      <c r="A1654" s="16" t="s">
        <v>1171</v>
      </c>
      <c r="B1654" s="16" t="s">
        <v>5630</v>
      </c>
      <c r="C1654" s="16" t="s">
        <v>5631</v>
      </c>
      <c r="D1654" s="16" t="s">
        <v>5632</v>
      </c>
      <c r="E1654" s="18">
        <v>44757</v>
      </c>
      <c r="F1654" s="16" t="s">
        <v>1175</v>
      </c>
      <c r="G1654" s="16" t="s">
        <v>74</v>
      </c>
      <c r="H1654" s="16" t="s">
        <v>81</v>
      </c>
      <c r="I1654" s="16" t="s">
        <v>155</v>
      </c>
      <c r="J1654" s="16" t="s">
        <v>5536</v>
      </c>
      <c r="K1654" s="16" t="s">
        <v>2553</v>
      </c>
      <c r="L1654" s="16" t="s">
        <v>85</v>
      </c>
      <c r="M1654" s="19">
        <v>6000000</v>
      </c>
      <c r="N1654" s="19">
        <v>6000000</v>
      </c>
      <c r="O1654" s="20" t="s">
        <v>5633</v>
      </c>
      <c r="P1654" s="21">
        <v>5900155017266</v>
      </c>
      <c r="Q1654" s="20" t="s">
        <v>72</v>
      </c>
      <c r="R1654" s="16" t="str">
        <f t="shared" si="426"/>
        <v>ADF Including TSF</v>
      </c>
      <c r="S1654" s="16" t="str">
        <f t="shared" si="425"/>
        <v>A</v>
      </c>
      <c r="T1654" s="16" t="str">
        <f t="shared" si="440"/>
        <v>ADF Countries</v>
      </c>
      <c r="U1654" s="16" t="str">
        <f t="shared" si="427"/>
        <v>Transition States</v>
      </c>
      <c r="V1654" s="22" t="str">
        <f>IF(ISNUMBER(MATCH(A1654, {"Gabon","Sudan","Niger","Mali","Burkina Faso","Guinea"}, 0)), "De Facto Countries", "Non-De Facto Countries")</f>
        <v>Non-De Facto Countries</v>
      </c>
      <c r="W1654" s="16" t="str">
        <f t="shared" si="438"/>
        <v>East</v>
      </c>
      <c r="X1654" s="16" t="str">
        <f t="shared" si="439"/>
        <v>Agriculture</v>
      </c>
      <c r="Y1654" s="23">
        <f>Table2[[#This Row],[Approved Amount_UA Equivalent]]</f>
        <v>6000000</v>
      </c>
      <c r="AD1654" s="23">
        <f>SUM(Table2[[#This Row],[Feed Africa ]:[Improve Quality Of Life ]])</f>
        <v>6000000</v>
      </c>
      <c r="AE1654" s="16" t="b">
        <f>Table2[[#This Row],[Total HI5]]=Table2[[#This Row],[Approved Amount_UA Equivalent]]</f>
        <v>1</v>
      </c>
      <c r="AF1654" s="24">
        <v>41</v>
      </c>
      <c r="AG1654" s="20" t="str">
        <f t="shared" si="428"/>
        <v>ISP and Investment Project</v>
      </c>
      <c r="AH1654" s="24" t="str">
        <f>VLOOKUP(Table2[[#This Row],[SAP Code]],[25]DATA!$A:$G,7,FALSE)</f>
        <v xml:space="preserve">investment </v>
      </c>
      <c r="AI1654" s="20" t="str">
        <f t="shared" si="429"/>
        <v>Infrastructure</v>
      </c>
      <c r="AJ1654" s="25" t="s">
        <v>157</v>
      </c>
      <c r="AK1654" s="25" t="s">
        <v>74</v>
      </c>
      <c r="AL1654" s="23" t="str" cm="1">
        <f t="array" ref="AL1654">_xlfn.SWITCH(AK1654,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4" s="26">
        <v>1</v>
      </c>
      <c r="AN1654" s="25" t="str">
        <f t="shared" si="437"/>
        <v>Sovereign</v>
      </c>
      <c r="AO1654" s="27">
        <v>1</v>
      </c>
      <c r="AP1654" s="23">
        <f>Table2[[#This Row],[Approved Amount_UA Equivalent]]/1000000</f>
        <v>6</v>
      </c>
      <c r="AQ1654" s="19">
        <f t="shared" si="430"/>
        <v>7.9850399999999997</v>
      </c>
      <c r="AR1654" s="23" t="str">
        <f t="shared" si="431"/>
        <v>1-10</v>
      </c>
      <c r="AS1654" s="23" t="str">
        <f t="shared" si="432"/>
        <v>1-20</v>
      </c>
      <c r="AT1654" s="23" t="str">
        <f t="shared" si="433"/>
        <v>1-40</v>
      </c>
      <c r="AU1654" s="23" t="str">
        <f t="shared" si="434"/>
        <v>&lt;1-50 Mn</v>
      </c>
      <c r="AV1654" s="23">
        <f>Table2[[#This Row],[Amount]]</f>
        <v>6000000</v>
      </c>
      <c r="AW1654" s="23" t="str">
        <f t="shared" si="435"/>
        <v>Jul 2022</v>
      </c>
      <c r="AX1654" s="28">
        <f>IFERROR(VLOOKUP(Table2[[#This Row],[SAP Code]],[26]_16!A:B,2,FALSE),0)</f>
        <v>0</v>
      </c>
      <c r="AY1654" s="28">
        <f>IFERROR(VLOOKUP(Table2[[#This Row],[SAP Code]],[26]_16!D:E,2,FALSE)/ 1000000, 0)</f>
        <v>0</v>
      </c>
      <c r="AZ1654" s="28">
        <f>IFERROR(VLOOKUP(Table2[[#This Row],[SAP Code]],[26]_16!G:H,2,FALSE)/ 1000000, 0)</f>
        <v>0</v>
      </c>
      <c r="BA1654" s="28">
        <f>IFERROR(VLOOKUP(Table2[[#This Row],[SAP Code]],[26]_16!J:K,2,FALSE)/ 1000000, 0)</f>
        <v>0</v>
      </c>
      <c r="BB1654" s="28">
        <f>IFERROR(VLOOKUP(Table2[[#This Row],[SAP Code]],[26]_16!M:N,2,FALSE)/ 1000000, 0)</f>
        <v>0</v>
      </c>
      <c r="BC1654" s="28">
        <f>IFERROR(VLOOKUP(Table2[[#This Row],[SAP Code]],[26]_16!P:Q,2,FALSE),0)</f>
        <v>0</v>
      </c>
      <c r="BD1654" s="28">
        <f>IFERROR(VLOOKUP(Table2[[#This Row],[SAP Code]],[26]_16!S:T,2,FALSE),0)</f>
        <v>0</v>
      </c>
      <c r="BE1654" s="28">
        <f>IFERROR(VLOOKUP(Table2[[#This Row],[SAP Code]],[26]_16!V:W,2,FALSE)/ 1000000, 0)</f>
        <v>3</v>
      </c>
      <c r="BF1654" s="28">
        <f>IFERROR(VLOOKUP(Table2[[#This Row],[SAP Code]],[26]_16!Y:Z,2,FALSE)/ 1000000, 0)</f>
        <v>0</v>
      </c>
      <c r="BG1654" s="28" t="str">
        <f>IFERROR(VLOOKUP(Table2[[#This Row],[SAP Code]],[26]port!$A:$AD,30,FALSE),"unknown")</f>
        <v>OnGo</v>
      </c>
      <c r="BH1654" s="29" t="str">
        <f t="shared" si="436"/>
        <v>Ongoing</v>
      </c>
      <c r="BI1654" s="16"/>
    </row>
    <row r="1655" spans="1:61" ht="17.100000000000001" customHeight="1">
      <c r="A1655" s="16" t="s">
        <v>769</v>
      </c>
      <c r="B1655" s="16" t="s">
        <v>5634</v>
      </c>
      <c r="C1655" s="16" t="s">
        <v>5635</v>
      </c>
      <c r="D1655" s="16" t="s">
        <v>5636</v>
      </c>
      <c r="E1655" s="18">
        <v>44757</v>
      </c>
      <c r="F1655" s="16" t="s">
        <v>773</v>
      </c>
      <c r="G1655" s="16" t="s">
        <v>74</v>
      </c>
      <c r="H1655" s="16" t="s">
        <v>66</v>
      </c>
      <c r="I1655" s="16" t="s">
        <v>155</v>
      </c>
      <c r="J1655" s="16" t="s">
        <v>5536</v>
      </c>
      <c r="K1655" s="16" t="s">
        <v>69</v>
      </c>
      <c r="L1655" s="16" t="s">
        <v>85</v>
      </c>
      <c r="M1655" s="19">
        <v>3000000</v>
      </c>
      <c r="N1655" s="19">
        <v>3000000</v>
      </c>
      <c r="O1655" s="20" t="s">
        <v>5637</v>
      </c>
      <c r="P1655" s="21">
        <v>5900155017261</v>
      </c>
      <c r="Q1655" s="20" t="s">
        <v>72</v>
      </c>
      <c r="R1655" s="16" t="str">
        <f t="shared" si="426"/>
        <v>ADF Including TSF</v>
      </c>
      <c r="S1655" s="16" t="str">
        <f t="shared" si="425"/>
        <v>A</v>
      </c>
      <c r="T1655" s="16" t="str">
        <f t="shared" si="440"/>
        <v>ADF Countries</v>
      </c>
      <c r="U1655" s="16" t="str">
        <f t="shared" si="427"/>
        <v>Transition States</v>
      </c>
      <c r="V1655" s="22" t="str">
        <f>IF(ISNUMBER(MATCH(A1655, {"Gabon","Sudan","Niger","Mali","Burkina Faso","Guinea"}, 0)), "De Facto Countries", "Non-De Facto Countries")</f>
        <v>Non-De Facto Countries</v>
      </c>
      <c r="W1655" s="16" t="str">
        <f t="shared" si="438"/>
        <v>Central</v>
      </c>
      <c r="X1655" s="16" t="str">
        <f t="shared" si="439"/>
        <v>Agriculture</v>
      </c>
      <c r="Y1655" s="23">
        <f>Table2[[#This Row],[Approved Amount_UA Equivalent]]</f>
        <v>3000000</v>
      </c>
      <c r="AD1655" s="23">
        <f>SUM(Table2[[#This Row],[Feed Africa ]:[Improve Quality Of Life ]])</f>
        <v>3000000</v>
      </c>
      <c r="AE1655" s="16" t="b">
        <f>Table2[[#This Row],[Total HI5]]=Table2[[#This Row],[Approved Amount_UA Equivalent]]</f>
        <v>1</v>
      </c>
      <c r="AF1655" s="24">
        <v>41</v>
      </c>
      <c r="AG1655" s="20" t="str">
        <f t="shared" si="428"/>
        <v>ISP and Investment Project</v>
      </c>
      <c r="AH1655" s="24" t="str">
        <f>VLOOKUP(Table2[[#This Row],[SAP Code]],[25]DATA!$A:$G,7,FALSE)</f>
        <v xml:space="preserve">investment </v>
      </c>
      <c r="AI1655" s="20" t="str">
        <f t="shared" si="429"/>
        <v>Infrastructure</v>
      </c>
      <c r="AJ1655" s="25" t="s">
        <v>157</v>
      </c>
      <c r="AK1655" s="25" t="s">
        <v>74</v>
      </c>
      <c r="AL1655" s="23" t="str" cm="1">
        <f t="array" ref="AL1655">_xlfn.SWITCH(AK1655,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5" s="26">
        <v>1</v>
      </c>
      <c r="AN1655" s="25" t="str">
        <f t="shared" si="437"/>
        <v>Sovereign</v>
      </c>
      <c r="AO1655" s="27">
        <v>1</v>
      </c>
      <c r="AP1655" s="23">
        <f>Table2[[#This Row],[Approved Amount_UA Equivalent]]/1000000</f>
        <v>3</v>
      </c>
      <c r="AQ1655" s="19">
        <f t="shared" si="430"/>
        <v>3.9925199999999998</v>
      </c>
      <c r="AR1655" s="23" t="str">
        <f t="shared" si="431"/>
        <v>1-10</v>
      </c>
      <c r="AS1655" s="23" t="str">
        <f t="shared" si="432"/>
        <v>1-20</v>
      </c>
      <c r="AT1655" s="23" t="str">
        <f t="shared" si="433"/>
        <v>1-40</v>
      </c>
      <c r="AU1655" s="23" t="str">
        <f t="shared" si="434"/>
        <v>&lt;1-50 Mn</v>
      </c>
      <c r="AV1655" s="23">
        <f>Table2[[#This Row],[Amount]]</f>
        <v>3000000</v>
      </c>
      <c r="AW1655" s="23" t="str">
        <f t="shared" si="435"/>
        <v>Jul 2022</v>
      </c>
      <c r="AX1655" s="28">
        <f>IFERROR(VLOOKUP(Table2[[#This Row],[SAP Code]],[26]_16!A:B,2,FALSE),0)</f>
        <v>0</v>
      </c>
      <c r="AY1655" s="28">
        <f>IFERROR(VLOOKUP(Table2[[#This Row],[SAP Code]],[26]_16!D:E,2,FALSE)/ 1000000, 0)</f>
        <v>0</v>
      </c>
      <c r="AZ1655" s="28">
        <f>IFERROR(VLOOKUP(Table2[[#This Row],[SAP Code]],[26]_16!G:H,2,FALSE)/ 1000000, 0)</f>
        <v>0</v>
      </c>
      <c r="BA1655" s="28">
        <f>IFERROR(VLOOKUP(Table2[[#This Row],[SAP Code]],[26]_16!J:K,2,FALSE)/ 1000000, 0)</f>
        <v>0</v>
      </c>
      <c r="BB1655" s="28">
        <f>IFERROR(VLOOKUP(Table2[[#This Row],[SAP Code]],[26]_16!M:N,2,FALSE)/ 1000000, 0)</f>
        <v>0</v>
      </c>
      <c r="BC1655" s="28">
        <f>IFERROR(VLOOKUP(Table2[[#This Row],[SAP Code]],[26]_16!P:Q,2,FALSE),0)</f>
        <v>0</v>
      </c>
      <c r="BD1655" s="28">
        <f>IFERROR(VLOOKUP(Table2[[#This Row],[SAP Code]],[26]_16!S:T,2,FALSE),0)</f>
        <v>0</v>
      </c>
      <c r="BE1655" s="28">
        <f>IFERROR(VLOOKUP(Table2[[#This Row],[SAP Code]],[26]_16!V:W,2,FALSE)/ 1000000, 0)</f>
        <v>0</v>
      </c>
      <c r="BF1655" s="28">
        <f>IFERROR(VLOOKUP(Table2[[#This Row],[SAP Code]],[26]_16!Y:Z,2,FALSE)/ 1000000, 0)</f>
        <v>9.9656190000000006E-2</v>
      </c>
      <c r="BG1655" s="28" t="str">
        <f>IFERROR(VLOOKUP(Table2[[#This Row],[SAP Code]],[26]port!$A:$AD,30,FALSE),"unknown")</f>
        <v>OnGo</v>
      </c>
      <c r="BH1655" s="29" t="str">
        <f t="shared" si="436"/>
        <v>Ongoing</v>
      </c>
      <c r="BI1655" s="16"/>
    </row>
    <row r="1656" spans="1:61" ht="17.100000000000001" customHeight="1">
      <c r="A1656" s="16" t="s">
        <v>669</v>
      </c>
      <c r="B1656" s="16" t="s">
        <v>5638</v>
      </c>
      <c r="C1656" s="16" t="s">
        <v>5639</v>
      </c>
      <c r="D1656" s="16" t="s">
        <v>5640</v>
      </c>
      <c r="E1656" s="18">
        <v>44757</v>
      </c>
      <c r="F1656" s="16" t="s">
        <v>673</v>
      </c>
      <c r="G1656" s="16" t="s">
        <v>74</v>
      </c>
      <c r="H1656" s="16" t="s">
        <v>132</v>
      </c>
      <c r="I1656" s="16" t="s">
        <v>155</v>
      </c>
      <c r="J1656" s="16" t="s">
        <v>5536</v>
      </c>
      <c r="K1656" s="16" t="s">
        <v>69</v>
      </c>
      <c r="L1656" s="16" t="s">
        <v>85</v>
      </c>
      <c r="M1656" s="19">
        <v>4000000</v>
      </c>
      <c r="N1656" s="19">
        <v>4000000</v>
      </c>
      <c r="O1656" s="20" t="s">
        <v>5641</v>
      </c>
      <c r="P1656" s="21">
        <v>5900155017268</v>
      </c>
      <c r="Q1656" s="20" t="s">
        <v>72</v>
      </c>
      <c r="R1656" s="16" t="str">
        <f t="shared" si="426"/>
        <v>ADF Including TSF</v>
      </c>
      <c r="S1656" s="16" t="str">
        <f t="shared" ref="S1656:S1719" si="441">MID(O1656, 6,1)</f>
        <v>A</v>
      </c>
      <c r="T1656" s="16" t="str">
        <f t="shared" si="440"/>
        <v>ADF Countries</v>
      </c>
      <c r="U1656" s="16" t="str">
        <f t="shared" si="427"/>
        <v>Transition States</v>
      </c>
      <c r="V1656" s="22" t="str">
        <f>IF(ISNUMBER(MATCH(A1656, {"Gabon","Sudan","Niger","Mali","Burkina Faso","Guinea"}, 0)), "De Facto Countries", "Non-De Facto Countries")</f>
        <v>Non-De Facto Countries</v>
      </c>
      <c r="W1656" s="16" t="str">
        <f t="shared" si="438"/>
        <v>West</v>
      </c>
      <c r="X1656" s="16" t="str">
        <f t="shared" si="439"/>
        <v>Agriculture</v>
      </c>
      <c r="Y1656" s="23">
        <f>Table2[[#This Row],[Approved Amount_UA Equivalent]]</f>
        <v>4000000</v>
      </c>
      <c r="AD1656" s="23">
        <f>SUM(Table2[[#This Row],[Feed Africa ]:[Improve Quality Of Life ]])</f>
        <v>4000000</v>
      </c>
      <c r="AE1656" s="16" t="b">
        <f>Table2[[#This Row],[Total HI5]]=Table2[[#This Row],[Approved Amount_UA Equivalent]]</f>
        <v>1</v>
      </c>
      <c r="AF1656" s="24">
        <v>20</v>
      </c>
      <c r="AG1656" s="20" t="str">
        <f t="shared" si="428"/>
        <v>Policy and Result Based Op</v>
      </c>
      <c r="AH1656" s="24" t="str">
        <f>VLOOKUP(Table2[[#This Row],[SAP Code]],[25]DATA!$A:$G,7,FALSE)</f>
        <v>PBO</v>
      </c>
      <c r="AI1656" s="20" t="str">
        <f t="shared" si="429"/>
        <v>Policy-Based Lending</v>
      </c>
      <c r="AJ1656" s="25" t="s">
        <v>157</v>
      </c>
      <c r="AK1656" s="25" t="s">
        <v>74</v>
      </c>
      <c r="AL1656" s="23" t="str" cm="1">
        <f t="array" ref="AL1656">_xlfn.SWITCH(AK1656,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6" s="26">
        <v>1</v>
      </c>
      <c r="AN1656" s="25" t="str">
        <f t="shared" si="437"/>
        <v>Sovereign</v>
      </c>
      <c r="AO1656" s="27">
        <v>1</v>
      </c>
      <c r="AP1656" s="23">
        <f>Table2[[#This Row],[Approved Amount_UA Equivalent]]/1000000</f>
        <v>4</v>
      </c>
      <c r="AQ1656" s="19">
        <f t="shared" si="430"/>
        <v>5.3233600000000001</v>
      </c>
      <c r="AR1656" s="23" t="str">
        <f t="shared" si="431"/>
        <v>1-10</v>
      </c>
      <c r="AS1656" s="23" t="str">
        <f t="shared" si="432"/>
        <v>1-20</v>
      </c>
      <c r="AT1656" s="23" t="str">
        <f t="shared" si="433"/>
        <v>1-40</v>
      </c>
      <c r="AU1656" s="23" t="str">
        <f t="shared" si="434"/>
        <v>&lt;1-50 Mn</v>
      </c>
      <c r="AV1656" s="23">
        <f>Table2[[#This Row],[Amount]]</f>
        <v>4000000</v>
      </c>
      <c r="AW1656" s="23" t="str">
        <f t="shared" si="435"/>
        <v>Jul 2022</v>
      </c>
      <c r="AX1656" s="28">
        <f>IFERROR(VLOOKUP(Table2[[#This Row],[SAP Code]],[26]_16!A:B,2,FALSE),0)</f>
        <v>0</v>
      </c>
      <c r="AY1656" s="28">
        <f>IFERROR(VLOOKUP(Table2[[#This Row],[SAP Code]],[26]_16!D:E,2,FALSE)/ 1000000, 0)</f>
        <v>0</v>
      </c>
      <c r="AZ1656" s="28">
        <f>IFERROR(VLOOKUP(Table2[[#This Row],[SAP Code]],[26]_16!G:H,2,FALSE)/ 1000000, 0)</f>
        <v>0</v>
      </c>
      <c r="BA1656" s="28">
        <f>IFERROR(VLOOKUP(Table2[[#This Row],[SAP Code]],[26]_16!J:K,2,FALSE)/ 1000000, 0)</f>
        <v>0</v>
      </c>
      <c r="BB1656" s="28">
        <f>IFERROR(VLOOKUP(Table2[[#This Row],[SAP Code]],[26]_16!M:N,2,FALSE)/ 1000000, 0)</f>
        <v>0</v>
      </c>
      <c r="BC1656" s="28">
        <f>IFERROR(VLOOKUP(Table2[[#This Row],[SAP Code]],[26]_16!P:Q,2,FALSE),0)</f>
        <v>0</v>
      </c>
      <c r="BD1656" s="28">
        <f>IFERROR(VLOOKUP(Table2[[#This Row],[SAP Code]],[26]_16!S:T,2,FALSE),0)</f>
        <v>0</v>
      </c>
      <c r="BE1656" s="28">
        <f>IFERROR(VLOOKUP(Table2[[#This Row],[SAP Code]],[26]_16!V:W,2,FALSE)/ 1000000, 0)</f>
        <v>0</v>
      </c>
      <c r="BF1656" s="28">
        <f>IFERROR(VLOOKUP(Table2[[#This Row],[SAP Code]],[26]_16!Y:Z,2,FALSE)/ 1000000, 0)</f>
        <v>4</v>
      </c>
      <c r="BG1656" s="28" t="str">
        <f>IFERROR(VLOOKUP(Table2[[#This Row],[SAP Code]],[26]port!$A:$AD,30,FALSE),"unknown")</f>
        <v>APVD</v>
      </c>
      <c r="BH1656" s="29" t="str">
        <f t="shared" si="436"/>
        <v>Ongoing</v>
      </c>
      <c r="BI1656" s="16"/>
    </row>
    <row r="1657" spans="1:61" ht="17.100000000000001" customHeight="1">
      <c r="A1657" s="16" t="s">
        <v>75</v>
      </c>
      <c r="B1657" s="16" t="s">
        <v>5642</v>
      </c>
      <c r="C1657" s="16" t="s">
        <v>5643</v>
      </c>
      <c r="D1657" s="16" t="s">
        <v>5644</v>
      </c>
      <c r="E1657" s="18">
        <v>44757</v>
      </c>
      <c r="F1657" s="16" t="s">
        <v>79</v>
      </c>
      <c r="G1657" s="16" t="s">
        <v>74</v>
      </c>
      <c r="H1657" s="16" t="s">
        <v>81</v>
      </c>
      <c r="I1657" s="16" t="s">
        <v>155</v>
      </c>
      <c r="J1657" s="16" t="s">
        <v>83</v>
      </c>
      <c r="K1657" s="16" t="s">
        <v>84</v>
      </c>
      <c r="L1657" s="16" t="s">
        <v>85</v>
      </c>
      <c r="M1657" s="19">
        <v>52590000</v>
      </c>
      <c r="N1657" s="19">
        <v>52590000</v>
      </c>
      <c r="O1657" s="20" t="s">
        <v>5645</v>
      </c>
      <c r="P1657" s="21">
        <v>2100150043049</v>
      </c>
      <c r="Q1657" s="20" t="s">
        <v>87</v>
      </c>
      <c r="R1657" s="16" t="str">
        <f t="shared" si="426"/>
        <v>ADF Including TSF</v>
      </c>
      <c r="S1657" s="16" t="str">
        <f t="shared" si="441"/>
        <v>A</v>
      </c>
      <c r="T1657" s="16" t="str">
        <f t="shared" si="440"/>
        <v>Blend Countries</v>
      </c>
      <c r="U1657" s="16" t="str">
        <f t="shared" si="427"/>
        <v>Non-Transition States</v>
      </c>
      <c r="V1657" s="22" t="str">
        <f>IF(ISNUMBER(MATCH(A1657, {"Gabon","Sudan","Niger","Mali","Burkina Faso","Guinea"}, 0)), "De Facto Countries", "Non-De Facto Countries")</f>
        <v>Non-De Facto Countries</v>
      </c>
      <c r="W1657" s="16" t="str">
        <f t="shared" si="438"/>
        <v>East</v>
      </c>
      <c r="X1657" s="16" t="str">
        <f t="shared" si="439"/>
        <v>Agriculture</v>
      </c>
      <c r="Y1657" s="23">
        <f>Table2[[#This Row],[Approved Amount_UA Equivalent]]</f>
        <v>52590000</v>
      </c>
      <c r="AD1657" s="23">
        <f>SUM(Table2[[#This Row],[Feed Africa ]:[Improve Quality Of Life ]])</f>
        <v>52590000</v>
      </c>
      <c r="AE1657" s="16" t="b">
        <f>Table2[[#This Row],[Total HI5]]=Table2[[#This Row],[Approved Amount_UA Equivalent]]</f>
        <v>1</v>
      </c>
      <c r="AF1657" s="24">
        <v>10</v>
      </c>
      <c r="AG1657" s="20" t="str">
        <f t="shared" si="428"/>
        <v>Investment Project</v>
      </c>
      <c r="AH1657" s="24" t="str">
        <f>VLOOKUP(Table2[[#This Row],[SAP Code]],[25]DATA!$A:$G,7,FALSE)</f>
        <v xml:space="preserve">investment </v>
      </c>
      <c r="AI1657" s="20" t="str">
        <f t="shared" si="429"/>
        <v>Infrastructure</v>
      </c>
      <c r="AJ1657" s="25" t="s">
        <v>157</v>
      </c>
      <c r="AK1657" s="25" t="s">
        <v>74</v>
      </c>
      <c r="AL1657" s="23" t="str" cm="1">
        <f t="array" ref="AL1657">_xlfn.SWITCH(AK1657,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7" s="26">
        <v>1</v>
      </c>
      <c r="AN1657" s="25" t="str">
        <f t="shared" si="437"/>
        <v>Sovereign</v>
      </c>
      <c r="AO1657" s="27">
        <v>0.5</v>
      </c>
      <c r="AP1657" s="23">
        <f>Table2[[#This Row],[Approved Amount_UA Equivalent]]/1000000</f>
        <v>52.59</v>
      </c>
      <c r="AQ1657" s="19">
        <f t="shared" si="430"/>
        <v>69.9888756</v>
      </c>
      <c r="AR1657" s="23" t="str">
        <f t="shared" si="431"/>
        <v>51-60</v>
      </c>
      <c r="AS1657" s="23" t="str">
        <f t="shared" si="432"/>
        <v>41-60</v>
      </c>
      <c r="AT1657" s="23" t="str">
        <f t="shared" si="433"/>
        <v>41-80</v>
      </c>
      <c r="AU1657" s="23" t="str">
        <f t="shared" si="434"/>
        <v>50-100 Mn</v>
      </c>
      <c r="AV1657" s="23">
        <f>Table2[[#This Row],[Amount]]</f>
        <v>52590000</v>
      </c>
      <c r="AW1657" s="23" t="str">
        <f t="shared" si="435"/>
        <v>Jul 2022</v>
      </c>
      <c r="AX1657" s="28">
        <f>IFERROR(VLOOKUP(Table2[[#This Row],[SAP Code]],[26]_16!A:B,2,FALSE),0)</f>
        <v>0</v>
      </c>
      <c r="AY1657" s="28">
        <f>IFERROR(VLOOKUP(Table2[[#This Row],[SAP Code]],[26]_16!D:E,2,FALSE)/ 1000000, 0)</f>
        <v>0</v>
      </c>
      <c r="AZ1657" s="28">
        <f>IFERROR(VLOOKUP(Table2[[#This Row],[SAP Code]],[26]_16!G:H,2,FALSE)/ 1000000, 0)</f>
        <v>0</v>
      </c>
      <c r="BA1657" s="28">
        <f>IFERROR(VLOOKUP(Table2[[#This Row],[SAP Code]],[26]_16!J:K,2,FALSE)/ 1000000, 0)</f>
        <v>0</v>
      </c>
      <c r="BB1657" s="28">
        <f>IFERROR(VLOOKUP(Table2[[#This Row],[SAP Code]],[26]_16!M:N,2,FALSE)/ 1000000, 0)</f>
        <v>0</v>
      </c>
      <c r="BC1657" s="28">
        <f>IFERROR(VLOOKUP(Table2[[#This Row],[SAP Code]],[26]_16!P:Q,2,FALSE),0)</f>
        <v>0</v>
      </c>
      <c r="BD1657" s="28">
        <f>IFERROR(VLOOKUP(Table2[[#This Row],[SAP Code]],[26]_16!S:T,2,FALSE),0)</f>
        <v>0</v>
      </c>
      <c r="BE1657" s="28">
        <f>IFERROR(VLOOKUP(Table2[[#This Row],[SAP Code]],[26]_16!V:W,2,FALSE)/ 1000000, 0)</f>
        <v>0.64550065000000001</v>
      </c>
      <c r="BF1657" s="28">
        <f>IFERROR(VLOOKUP(Table2[[#This Row],[SAP Code]],[26]_16!Y:Z,2,FALSE)/ 1000000, 0)</f>
        <v>31.037798429999999</v>
      </c>
      <c r="BG1657" s="28" t="str">
        <f>IFERROR(VLOOKUP(Table2[[#This Row],[SAP Code]],[26]port!$A:$AD,30,FALSE),"unknown")</f>
        <v>OnGo</v>
      </c>
      <c r="BH1657" s="29" t="str">
        <f t="shared" si="436"/>
        <v>Ongoing</v>
      </c>
      <c r="BI1657" s="16"/>
    </row>
    <row r="1658" spans="1:61" ht="17.100000000000001" customHeight="1">
      <c r="A1658" s="16" t="s">
        <v>75</v>
      </c>
      <c r="B1658" s="16" t="s">
        <v>5642</v>
      </c>
      <c r="C1658" s="16" t="s">
        <v>5646</v>
      </c>
      <c r="D1658" s="16" t="s">
        <v>5644</v>
      </c>
      <c r="E1658" s="18">
        <v>44757</v>
      </c>
      <c r="F1658" s="16" t="s">
        <v>79</v>
      </c>
      <c r="G1658" s="16" t="s">
        <v>74</v>
      </c>
      <c r="H1658" s="16" t="s">
        <v>81</v>
      </c>
      <c r="I1658" s="16" t="s">
        <v>155</v>
      </c>
      <c r="J1658" s="16" t="s">
        <v>83</v>
      </c>
      <c r="K1658" s="16" t="s">
        <v>69</v>
      </c>
      <c r="L1658" s="16" t="s">
        <v>85</v>
      </c>
      <c r="M1658" s="19">
        <v>1820000</v>
      </c>
      <c r="N1658" s="19">
        <v>1820000</v>
      </c>
      <c r="O1658" s="20" t="s">
        <v>5645</v>
      </c>
      <c r="P1658" s="21">
        <v>2100155041682</v>
      </c>
      <c r="Q1658" s="20" t="s">
        <v>87</v>
      </c>
      <c r="R1658" s="16" t="str">
        <f t="shared" si="426"/>
        <v>ADF Including TSF</v>
      </c>
      <c r="S1658" s="16" t="str">
        <f t="shared" si="441"/>
        <v>A</v>
      </c>
      <c r="T1658" s="16" t="str">
        <f t="shared" si="440"/>
        <v>Blend Countries</v>
      </c>
      <c r="U1658" s="16" t="str">
        <f t="shared" si="427"/>
        <v>Non-Transition States</v>
      </c>
      <c r="V1658" s="22" t="str">
        <f>IF(ISNUMBER(MATCH(A1658, {"Gabon","Sudan","Niger","Mali","Burkina Faso","Guinea"}, 0)), "De Facto Countries", "Non-De Facto Countries")</f>
        <v>Non-De Facto Countries</v>
      </c>
      <c r="W1658" s="16" t="str">
        <f t="shared" si="438"/>
        <v>East</v>
      </c>
      <c r="X1658" s="16" t="str">
        <f t="shared" si="439"/>
        <v>Agriculture</v>
      </c>
      <c r="Y1658" s="23">
        <f>Table2[[#This Row],[Approved Amount_UA Equivalent]]</f>
        <v>1820000</v>
      </c>
      <c r="AD1658" s="23">
        <f>SUM(Table2[[#This Row],[Feed Africa ]:[Improve Quality Of Life ]])</f>
        <v>1820000</v>
      </c>
      <c r="AE1658" s="16" t="b">
        <f>Table2[[#This Row],[Total HI5]]=Table2[[#This Row],[Approved Amount_UA Equivalent]]</f>
        <v>1</v>
      </c>
      <c r="AF1658" s="24">
        <v>10</v>
      </c>
      <c r="AG1658" s="20" t="str">
        <f t="shared" si="428"/>
        <v>Investment Project</v>
      </c>
      <c r="AH1658" s="24" t="str">
        <f>VLOOKUP(Table2[[#This Row],[SAP Code]],[25]DATA!$A:$G,7,FALSE)</f>
        <v xml:space="preserve">investment </v>
      </c>
      <c r="AI1658" s="20" t="str">
        <f t="shared" si="429"/>
        <v>Infrastructure</v>
      </c>
      <c r="AJ1658" s="25" t="s">
        <v>157</v>
      </c>
      <c r="AK1658" s="25" t="s">
        <v>74</v>
      </c>
      <c r="AL1658" s="23" t="str" cm="1">
        <f t="array" ref="AL1658">_xlfn.SWITCH(AK1658,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8" s="26">
        <v>1</v>
      </c>
      <c r="AN1658" s="25" t="str">
        <f t="shared" si="437"/>
        <v>Sovereign</v>
      </c>
      <c r="AO1658" s="27">
        <v>0.5</v>
      </c>
      <c r="AP1658" s="23">
        <f>Table2[[#This Row],[Approved Amount_UA Equivalent]]/1000000</f>
        <v>1.82</v>
      </c>
      <c r="AQ1658" s="19">
        <f t="shared" si="430"/>
        <v>2.4221287999999999</v>
      </c>
      <c r="AR1658" s="23" t="str">
        <f t="shared" si="431"/>
        <v>1-10</v>
      </c>
      <c r="AS1658" s="23" t="str">
        <f t="shared" si="432"/>
        <v>1-20</v>
      </c>
      <c r="AT1658" s="23" t="str">
        <f t="shared" si="433"/>
        <v>1-40</v>
      </c>
      <c r="AU1658" s="23" t="str">
        <f t="shared" si="434"/>
        <v>&lt;1-50 Mn</v>
      </c>
      <c r="AV1658" s="23">
        <f>Table2[[#This Row],[Amount]]</f>
        <v>1820000</v>
      </c>
      <c r="AW1658" s="23" t="str">
        <f t="shared" si="435"/>
        <v>Jul 2022</v>
      </c>
      <c r="AX1658" s="28">
        <f>IFERROR(VLOOKUP(Table2[[#This Row],[SAP Code]],[26]_16!A:B,2,FALSE),0)</f>
        <v>0</v>
      </c>
      <c r="AY1658" s="28">
        <f>IFERROR(VLOOKUP(Table2[[#This Row],[SAP Code]],[26]_16!D:E,2,FALSE)/ 1000000, 0)</f>
        <v>0</v>
      </c>
      <c r="AZ1658" s="28">
        <f>IFERROR(VLOOKUP(Table2[[#This Row],[SAP Code]],[26]_16!G:H,2,FALSE)/ 1000000, 0)</f>
        <v>0</v>
      </c>
      <c r="BA1658" s="28">
        <f>IFERROR(VLOOKUP(Table2[[#This Row],[SAP Code]],[26]_16!J:K,2,FALSE)/ 1000000, 0)</f>
        <v>0</v>
      </c>
      <c r="BB1658" s="28">
        <f>IFERROR(VLOOKUP(Table2[[#This Row],[SAP Code]],[26]_16!M:N,2,FALSE)/ 1000000, 0)</f>
        <v>0</v>
      </c>
      <c r="BC1658" s="28">
        <f>IFERROR(VLOOKUP(Table2[[#This Row],[SAP Code]],[26]_16!P:Q,2,FALSE),0)</f>
        <v>0</v>
      </c>
      <c r="BD1658" s="28">
        <f>IFERROR(VLOOKUP(Table2[[#This Row],[SAP Code]],[26]_16!S:T,2,FALSE),0)</f>
        <v>0</v>
      </c>
      <c r="BE1658" s="28">
        <f>IFERROR(VLOOKUP(Table2[[#This Row],[SAP Code]],[26]_16!V:W,2,FALSE)/ 1000000, 0)</f>
        <v>0.64550065000000001</v>
      </c>
      <c r="BF1658" s="28">
        <f>IFERROR(VLOOKUP(Table2[[#This Row],[SAP Code]],[26]_16!Y:Z,2,FALSE)/ 1000000, 0)</f>
        <v>31.037798429999999</v>
      </c>
      <c r="BG1658" s="28" t="str">
        <f>IFERROR(VLOOKUP(Table2[[#This Row],[SAP Code]],[26]port!$A:$AD,30,FALSE),"unknown")</f>
        <v>OnGo</v>
      </c>
      <c r="BH1658" s="29" t="str">
        <f t="shared" si="436"/>
        <v>Ongoing</v>
      </c>
      <c r="BI1658" s="16"/>
    </row>
    <row r="1659" spans="1:61" ht="17.100000000000001" customHeight="1">
      <c r="A1659" s="16" t="s">
        <v>141</v>
      </c>
      <c r="B1659" s="16" t="s">
        <v>5647</v>
      </c>
      <c r="C1659" s="16" t="s">
        <v>5648</v>
      </c>
      <c r="D1659" s="16" t="s">
        <v>5649</v>
      </c>
      <c r="E1659" s="18">
        <v>44757</v>
      </c>
      <c r="F1659" s="16" t="s">
        <v>2266</v>
      </c>
      <c r="G1659" s="16" t="s">
        <v>74</v>
      </c>
      <c r="H1659" s="16" t="s">
        <v>132</v>
      </c>
      <c r="I1659" s="16" t="s">
        <v>155</v>
      </c>
      <c r="J1659" s="16" t="s">
        <v>83</v>
      </c>
      <c r="K1659" s="16" t="s">
        <v>69</v>
      </c>
      <c r="L1659" s="16" t="s">
        <v>85</v>
      </c>
      <c r="M1659" s="19">
        <v>20300000</v>
      </c>
      <c r="N1659" s="19">
        <v>20300000</v>
      </c>
      <c r="O1659" s="20" t="s">
        <v>5650</v>
      </c>
      <c r="P1659" s="21">
        <v>2100155041681</v>
      </c>
      <c r="Q1659" s="20" t="s">
        <v>87</v>
      </c>
      <c r="R1659" s="16" t="str">
        <f t="shared" si="426"/>
        <v>ADF Including TSF</v>
      </c>
      <c r="S1659" s="16" t="str">
        <f t="shared" si="441"/>
        <v>A</v>
      </c>
      <c r="T1659" s="16" t="str">
        <f t="shared" si="440"/>
        <v>Multinational</v>
      </c>
      <c r="U1659" s="16" t="str">
        <f t="shared" si="427"/>
        <v>Multinational</v>
      </c>
      <c r="V1659" s="22" t="str">
        <f>IF(ISNUMBER(MATCH(A1659, {"Gabon","Sudan","Niger","Mali","Burkina Faso","Guinea"}, 0)), "De Facto Countries", "Non-De Facto Countries")</f>
        <v>Non-De Facto Countries</v>
      </c>
      <c r="W1659" s="16" t="str">
        <f t="shared" si="438"/>
        <v>Multi</v>
      </c>
      <c r="X1659" s="16" t="str">
        <f t="shared" si="439"/>
        <v>Agriculture</v>
      </c>
      <c r="Y1659" s="23">
        <f>Table2[[#This Row],[Approved Amount_UA Equivalent]]</f>
        <v>20300000</v>
      </c>
      <c r="AD1659" s="23">
        <f>SUM(Table2[[#This Row],[Feed Africa ]:[Improve Quality Of Life ]])</f>
        <v>20300000</v>
      </c>
      <c r="AE1659" s="16" t="b">
        <f>Table2[[#This Row],[Total HI5]]=Table2[[#This Row],[Approved Amount_UA Equivalent]]</f>
        <v>1</v>
      </c>
      <c r="AF1659" s="24">
        <v>41</v>
      </c>
      <c r="AG1659" s="20" t="str">
        <f t="shared" si="428"/>
        <v>ISP and Investment Project</v>
      </c>
      <c r="AH1659" s="24" t="str">
        <f>VLOOKUP(Table2[[#This Row],[SAP Code]],[25]DATA!$A:$G,7,FALSE)</f>
        <v xml:space="preserve">investment </v>
      </c>
      <c r="AI1659" s="20" t="str">
        <f t="shared" si="429"/>
        <v>Infrastructure</v>
      </c>
      <c r="AJ1659" s="25" t="s">
        <v>157</v>
      </c>
      <c r="AK1659" s="25" t="s">
        <v>74</v>
      </c>
      <c r="AL1659" s="23" t="str" cm="1">
        <f t="array" ref="AL1659">_xlfn.SWITCH(AK1659,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59" s="26">
        <v>1</v>
      </c>
      <c r="AN1659" s="25" t="str">
        <f t="shared" si="437"/>
        <v>Sovereign</v>
      </c>
      <c r="AO1659" s="27">
        <v>1</v>
      </c>
      <c r="AP1659" s="23">
        <f>Table2[[#This Row],[Approved Amount_UA Equivalent]]/1000000</f>
        <v>20.3</v>
      </c>
      <c r="AQ1659" s="19">
        <f t="shared" si="430"/>
        <v>27.016051999999998</v>
      </c>
      <c r="AR1659" s="23" t="str">
        <f t="shared" si="431"/>
        <v>21-30</v>
      </c>
      <c r="AS1659" s="23" t="str">
        <f t="shared" si="432"/>
        <v>21-40</v>
      </c>
      <c r="AT1659" s="23" t="str">
        <f t="shared" si="433"/>
        <v>1-40</v>
      </c>
      <c r="AU1659" s="23" t="str">
        <f t="shared" si="434"/>
        <v>&lt;1-50 Mn</v>
      </c>
      <c r="AV1659" s="23">
        <f>Table2[[#This Row],[Amount]]</f>
        <v>20300000</v>
      </c>
      <c r="AW1659" s="23" t="str">
        <f t="shared" si="435"/>
        <v>Jul 2022</v>
      </c>
      <c r="AX1659" s="28">
        <f>IFERROR(VLOOKUP(Table2[[#This Row],[SAP Code]],[26]_16!A:B,2,FALSE),0)</f>
        <v>0</v>
      </c>
      <c r="AY1659" s="28">
        <f>IFERROR(VLOOKUP(Table2[[#This Row],[SAP Code]],[26]_16!D:E,2,FALSE)/ 1000000, 0)</f>
        <v>0</v>
      </c>
      <c r="AZ1659" s="28">
        <f>IFERROR(VLOOKUP(Table2[[#This Row],[SAP Code]],[26]_16!G:H,2,FALSE)/ 1000000, 0)</f>
        <v>0</v>
      </c>
      <c r="BA1659" s="28">
        <f>IFERROR(VLOOKUP(Table2[[#This Row],[SAP Code]],[26]_16!J:K,2,FALSE)/ 1000000, 0)</f>
        <v>0</v>
      </c>
      <c r="BB1659" s="28">
        <f>IFERROR(VLOOKUP(Table2[[#This Row],[SAP Code]],[26]_16!M:N,2,FALSE)/ 1000000, 0)</f>
        <v>0</v>
      </c>
      <c r="BC1659" s="28">
        <f>IFERROR(VLOOKUP(Table2[[#This Row],[SAP Code]],[26]_16!P:Q,2,FALSE),0)</f>
        <v>0</v>
      </c>
      <c r="BD1659" s="28">
        <f>IFERROR(VLOOKUP(Table2[[#This Row],[SAP Code]],[26]_16!S:T,2,FALSE),0)</f>
        <v>0</v>
      </c>
      <c r="BE1659" s="28">
        <f>IFERROR(VLOOKUP(Table2[[#This Row],[SAP Code]],[26]_16!V:W,2,FALSE)/ 1000000, 0)</f>
        <v>1.6408174</v>
      </c>
      <c r="BF1659" s="28">
        <f>IFERROR(VLOOKUP(Table2[[#This Row],[SAP Code]],[26]_16!Y:Z,2,FALSE)/ 1000000, 0)</f>
        <v>0</v>
      </c>
      <c r="BG1659" s="28" t="str">
        <f>IFERROR(VLOOKUP(Table2[[#This Row],[SAP Code]],[26]port!$A:$AD,30,FALSE),"unknown")</f>
        <v>OnGo</v>
      </c>
      <c r="BH1659" s="29" t="str">
        <f t="shared" si="436"/>
        <v>Ongoing</v>
      </c>
      <c r="BI1659" s="16"/>
    </row>
    <row r="1660" spans="1:61" ht="17.100000000000001" customHeight="1">
      <c r="A1660" s="16" t="s">
        <v>95</v>
      </c>
      <c r="B1660" s="16" t="s">
        <v>5651</v>
      </c>
      <c r="C1660" s="16" t="s">
        <v>5652</v>
      </c>
      <c r="D1660" s="16" t="s">
        <v>5653</v>
      </c>
      <c r="E1660" s="18">
        <v>44757</v>
      </c>
      <c r="F1660" s="16" t="s">
        <v>383</v>
      </c>
      <c r="G1660" s="16" t="s">
        <v>74</v>
      </c>
      <c r="H1660" s="16" t="s">
        <v>101</v>
      </c>
      <c r="I1660" s="16" t="s">
        <v>155</v>
      </c>
      <c r="J1660" s="16" t="s">
        <v>83</v>
      </c>
      <c r="K1660" s="16" t="s">
        <v>84</v>
      </c>
      <c r="L1660" s="16" t="s">
        <v>85</v>
      </c>
      <c r="M1660" s="19">
        <v>10700000</v>
      </c>
      <c r="N1660" s="19">
        <v>10700000</v>
      </c>
      <c r="O1660" s="20" t="s">
        <v>5654</v>
      </c>
      <c r="P1660" s="21">
        <v>2100150043048</v>
      </c>
      <c r="Q1660" s="20" t="s">
        <v>72</v>
      </c>
      <c r="R1660" s="16" t="str">
        <f t="shared" si="426"/>
        <v>ADF Including TSF</v>
      </c>
      <c r="S1660" s="16" t="str">
        <f t="shared" si="441"/>
        <v>A</v>
      </c>
      <c r="T1660" s="16" t="str">
        <f t="shared" si="440"/>
        <v>Blend Countries</v>
      </c>
      <c r="U1660" s="16" t="str">
        <f t="shared" si="427"/>
        <v>Non-Transition States</v>
      </c>
      <c r="V1660" s="22" t="str">
        <f>IF(ISNUMBER(MATCH(A1660, {"Gabon","Sudan","Niger","Mali","Burkina Faso","Guinea"}, 0)), "De Facto Countries", "Non-De Facto Countries")</f>
        <v>Non-De Facto Countries</v>
      </c>
      <c r="W1660" s="16" t="str">
        <f t="shared" si="438"/>
        <v>South</v>
      </c>
      <c r="X1660" s="16" t="str">
        <f t="shared" si="439"/>
        <v>Agriculture</v>
      </c>
      <c r="Y1660" s="23">
        <f>Table2[[#This Row],[Approved Amount_UA Equivalent]]</f>
        <v>10700000</v>
      </c>
      <c r="AD1660" s="23">
        <f>SUM(Table2[[#This Row],[Feed Africa ]:[Improve Quality Of Life ]])</f>
        <v>10700000</v>
      </c>
      <c r="AE1660" s="16" t="b">
        <f>Table2[[#This Row],[Total HI5]]=Table2[[#This Row],[Approved Amount_UA Equivalent]]</f>
        <v>1</v>
      </c>
      <c r="AF1660" s="24">
        <v>10</v>
      </c>
      <c r="AG1660" s="20" t="str">
        <f t="shared" si="428"/>
        <v>Investment Project</v>
      </c>
      <c r="AH1660" s="24" t="str">
        <f>VLOOKUP(Table2[[#This Row],[SAP Code]],[25]DATA!$A:$G,7,FALSE)</f>
        <v>PBO</v>
      </c>
      <c r="AI1660" s="20" t="str">
        <f t="shared" si="429"/>
        <v>Infrastructure</v>
      </c>
      <c r="AJ1660" s="25" t="s">
        <v>157</v>
      </c>
      <c r="AK1660" s="25" t="s">
        <v>74</v>
      </c>
      <c r="AL1660" s="23" t="str" cm="1">
        <f t="array" ref="AL1660">_xlfn.SWITCH(AK1660,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60" s="26">
        <v>1</v>
      </c>
      <c r="AN1660" s="25" t="str">
        <f t="shared" si="437"/>
        <v>Sovereign</v>
      </c>
      <c r="AO1660" s="27">
        <v>1</v>
      </c>
      <c r="AP1660" s="23">
        <f>Table2[[#This Row],[Approved Amount_UA Equivalent]]/1000000</f>
        <v>10.7</v>
      </c>
      <c r="AQ1660" s="19">
        <f t="shared" si="430"/>
        <v>14.239988</v>
      </c>
      <c r="AR1660" s="23" t="str">
        <f t="shared" si="431"/>
        <v>11-20</v>
      </c>
      <c r="AS1660" s="23" t="str">
        <f t="shared" si="432"/>
        <v>1-20</v>
      </c>
      <c r="AT1660" s="23" t="str">
        <f t="shared" si="433"/>
        <v>1-40</v>
      </c>
      <c r="AU1660" s="23" t="str">
        <f t="shared" si="434"/>
        <v>&lt;1-50 Mn</v>
      </c>
      <c r="AV1660" s="23">
        <f>Table2[[#This Row],[Amount]]</f>
        <v>10700000</v>
      </c>
      <c r="AW1660" s="23" t="str">
        <f t="shared" si="435"/>
        <v>Jul 2022</v>
      </c>
      <c r="AX1660" s="28">
        <f>IFERROR(VLOOKUP(Table2[[#This Row],[SAP Code]],[26]_16!A:B,2,FALSE),0)</f>
        <v>0</v>
      </c>
      <c r="AY1660" s="28">
        <f>IFERROR(VLOOKUP(Table2[[#This Row],[SAP Code]],[26]_16!D:E,2,FALSE)/ 1000000, 0)</f>
        <v>0</v>
      </c>
      <c r="AZ1660" s="28">
        <f>IFERROR(VLOOKUP(Table2[[#This Row],[SAP Code]],[26]_16!G:H,2,FALSE)/ 1000000, 0)</f>
        <v>0</v>
      </c>
      <c r="BA1660" s="28">
        <f>IFERROR(VLOOKUP(Table2[[#This Row],[SAP Code]],[26]_16!J:K,2,FALSE)/ 1000000, 0)</f>
        <v>0</v>
      </c>
      <c r="BB1660" s="28">
        <f>IFERROR(VLOOKUP(Table2[[#This Row],[SAP Code]],[26]_16!M:N,2,FALSE)/ 1000000, 0)</f>
        <v>0</v>
      </c>
      <c r="BC1660" s="28">
        <f>IFERROR(VLOOKUP(Table2[[#This Row],[SAP Code]],[26]_16!P:Q,2,FALSE),0)</f>
        <v>0</v>
      </c>
      <c r="BD1660" s="28">
        <f>IFERROR(VLOOKUP(Table2[[#This Row],[SAP Code]],[26]_16!S:T,2,FALSE),0)</f>
        <v>0</v>
      </c>
      <c r="BE1660" s="28">
        <f>IFERROR(VLOOKUP(Table2[[#This Row],[SAP Code]],[26]_16!V:W,2,FALSE)/ 1000000, 0)</f>
        <v>0.28020581</v>
      </c>
      <c r="BF1660" s="28">
        <f>IFERROR(VLOOKUP(Table2[[#This Row],[SAP Code]],[26]_16!Y:Z,2,FALSE)/ 1000000, 0)</f>
        <v>6.9721936900000001</v>
      </c>
      <c r="BG1660" s="28" t="str">
        <f>IFERROR(VLOOKUP(Table2[[#This Row],[SAP Code]],[26]port!$A:$AD,30,FALSE),"unknown")</f>
        <v>OnGo</v>
      </c>
      <c r="BH1660" s="29" t="str">
        <f t="shared" si="436"/>
        <v>Ongoing</v>
      </c>
      <c r="BI1660" s="16"/>
    </row>
    <row r="1661" spans="1:61" ht="17.100000000000001" customHeight="1">
      <c r="A1661" s="16" t="s">
        <v>495</v>
      </c>
      <c r="B1661" s="16" t="s">
        <v>5655</v>
      </c>
      <c r="C1661" s="16" t="s">
        <v>5656</v>
      </c>
      <c r="D1661" s="16" t="s">
        <v>5657</v>
      </c>
      <c r="E1661" s="18">
        <v>44757</v>
      </c>
      <c r="F1661" s="16" t="s">
        <v>499</v>
      </c>
      <c r="G1661" s="16" t="s">
        <v>74</v>
      </c>
      <c r="H1661" s="16" t="s">
        <v>101</v>
      </c>
      <c r="I1661" s="16" t="s">
        <v>155</v>
      </c>
      <c r="J1661" s="16" t="s">
        <v>2463</v>
      </c>
      <c r="K1661" s="16" t="s">
        <v>69</v>
      </c>
      <c r="L1661" s="16" t="s">
        <v>85</v>
      </c>
      <c r="M1661" s="19">
        <v>15300000</v>
      </c>
      <c r="N1661" s="19">
        <v>15300000</v>
      </c>
      <c r="O1661" s="20" t="s">
        <v>5658</v>
      </c>
      <c r="P1661" s="21">
        <v>5900155017263</v>
      </c>
      <c r="Q1661" s="20" t="s">
        <v>87</v>
      </c>
      <c r="R1661" s="16" t="str">
        <f t="shared" si="426"/>
        <v>ADF Including TSF</v>
      </c>
      <c r="S1661" s="16" t="str">
        <f t="shared" si="441"/>
        <v>A</v>
      </c>
      <c r="T1661" s="16" t="str">
        <f t="shared" si="440"/>
        <v>ADF Countries</v>
      </c>
      <c r="U1661" s="16" t="str">
        <f t="shared" si="427"/>
        <v>Transition States</v>
      </c>
      <c r="V1661" s="22" t="str">
        <f>IF(ISNUMBER(MATCH(A1661, {"Gabon","Sudan","Niger","Mali","Burkina Faso","Guinea"}, 0)), "De Facto Countries", "Non-De Facto Countries")</f>
        <v>Non-De Facto Countries</v>
      </c>
      <c r="W1661" s="16" t="str">
        <f t="shared" si="438"/>
        <v>South</v>
      </c>
      <c r="X1661" s="16" t="str">
        <f t="shared" si="439"/>
        <v>Agriculture</v>
      </c>
      <c r="Y1661" s="23">
        <f>Table2[[#This Row],[Approved Amount_UA Equivalent]]</f>
        <v>15300000</v>
      </c>
      <c r="AD1661" s="23">
        <f>SUM(Table2[[#This Row],[Feed Africa ]:[Improve Quality Of Life ]])</f>
        <v>15300000</v>
      </c>
      <c r="AE1661" s="16" t="b">
        <f>Table2[[#This Row],[Total HI5]]=Table2[[#This Row],[Approved Amount_UA Equivalent]]</f>
        <v>1</v>
      </c>
      <c r="AF1661" s="24">
        <v>41</v>
      </c>
      <c r="AG1661" s="20" t="str">
        <f t="shared" si="428"/>
        <v>ISP and Investment Project</v>
      </c>
      <c r="AH1661" s="24" t="str">
        <f>VLOOKUP(Table2[[#This Row],[SAP Code]],[25]DATA!$A:$G,7,FALSE)</f>
        <v>PBO</v>
      </c>
      <c r="AI1661" s="20" t="str">
        <f t="shared" si="429"/>
        <v>Infrastructure</v>
      </c>
      <c r="AJ1661" s="25" t="s">
        <v>157</v>
      </c>
      <c r="AK1661" s="25" t="s">
        <v>74</v>
      </c>
      <c r="AL1661" s="23" t="str" cm="1">
        <f t="array" ref="AL1661">_xlfn.SWITCH(AK1661,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61" s="26">
        <v>1</v>
      </c>
      <c r="AN1661" s="25" t="str">
        <f t="shared" si="437"/>
        <v>Sovereign</v>
      </c>
      <c r="AO1661" s="27">
        <v>0.5</v>
      </c>
      <c r="AP1661" s="23">
        <f>Table2[[#This Row],[Approved Amount_UA Equivalent]]/1000000</f>
        <v>15.3</v>
      </c>
      <c r="AQ1661" s="19">
        <f t="shared" si="430"/>
        <v>20.361851999999999</v>
      </c>
      <c r="AR1661" s="23" t="str">
        <f t="shared" si="431"/>
        <v>11-20</v>
      </c>
      <c r="AS1661" s="23" t="str">
        <f t="shared" si="432"/>
        <v>1-20</v>
      </c>
      <c r="AT1661" s="23" t="str">
        <f t="shared" si="433"/>
        <v>1-40</v>
      </c>
      <c r="AU1661" s="23" t="str">
        <f t="shared" si="434"/>
        <v>&lt;1-50 Mn</v>
      </c>
      <c r="AV1661" s="23">
        <f>Table2[[#This Row],[Amount]]</f>
        <v>15300000</v>
      </c>
      <c r="AW1661" s="23" t="str">
        <f t="shared" si="435"/>
        <v>Jul 2022</v>
      </c>
      <c r="AX1661" s="28">
        <f>IFERROR(VLOOKUP(Table2[[#This Row],[SAP Code]],[26]_16!A:B,2,FALSE),0)</f>
        <v>0</v>
      </c>
      <c r="AY1661" s="28">
        <f>IFERROR(VLOOKUP(Table2[[#This Row],[SAP Code]],[26]_16!D:E,2,FALSE)/ 1000000, 0)</f>
        <v>0</v>
      </c>
      <c r="AZ1661" s="28">
        <f>IFERROR(VLOOKUP(Table2[[#This Row],[SAP Code]],[26]_16!G:H,2,FALSE)/ 1000000, 0)</f>
        <v>0</v>
      </c>
      <c r="BA1661" s="28">
        <f>IFERROR(VLOOKUP(Table2[[#This Row],[SAP Code]],[26]_16!J:K,2,FALSE)/ 1000000, 0)</f>
        <v>0</v>
      </c>
      <c r="BB1661" s="28">
        <f>IFERROR(VLOOKUP(Table2[[#This Row],[SAP Code]],[26]_16!M:N,2,FALSE)/ 1000000, 0)</f>
        <v>0</v>
      </c>
      <c r="BC1661" s="28">
        <f>IFERROR(VLOOKUP(Table2[[#This Row],[SAP Code]],[26]_16!P:Q,2,FALSE),0)</f>
        <v>0</v>
      </c>
      <c r="BD1661" s="28">
        <f>IFERROR(VLOOKUP(Table2[[#This Row],[SAP Code]],[26]_16!S:T,2,FALSE),0)</f>
        <v>0</v>
      </c>
      <c r="BE1661" s="28">
        <f>IFERROR(VLOOKUP(Table2[[#This Row],[SAP Code]],[26]_16!V:W,2,FALSE)/ 1000000, 0)</f>
        <v>0</v>
      </c>
      <c r="BF1661" s="28">
        <f>IFERROR(VLOOKUP(Table2[[#This Row],[SAP Code]],[26]_16!Y:Z,2,FALSE)/ 1000000, 0)</f>
        <v>11.35</v>
      </c>
      <c r="BG1661" s="28" t="str">
        <f>IFERROR(VLOOKUP(Table2[[#This Row],[SAP Code]],[26]port!$A:$AD,30,FALSE),"unknown")</f>
        <v>OnGo</v>
      </c>
      <c r="BH1661" s="29" t="str">
        <f t="shared" si="436"/>
        <v>Ongoing</v>
      </c>
      <c r="BI1661" s="16"/>
    </row>
    <row r="1662" spans="1:61" ht="17.100000000000001" customHeight="1">
      <c r="A1662" s="16" t="s">
        <v>495</v>
      </c>
      <c r="B1662" s="16" t="s">
        <v>5655</v>
      </c>
      <c r="C1662" s="16" t="s">
        <v>5659</v>
      </c>
      <c r="D1662" s="16" t="s">
        <v>5657</v>
      </c>
      <c r="E1662" s="18">
        <v>44757</v>
      </c>
      <c r="F1662" s="16" t="s">
        <v>499</v>
      </c>
      <c r="G1662" s="16" t="s">
        <v>74</v>
      </c>
      <c r="H1662" s="16" t="s">
        <v>101</v>
      </c>
      <c r="I1662" s="16" t="s">
        <v>155</v>
      </c>
      <c r="J1662" s="16" t="s">
        <v>2463</v>
      </c>
      <c r="K1662" s="16" t="s">
        <v>69</v>
      </c>
      <c r="L1662" s="16" t="s">
        <v>85</v>
      </c>
      <c r="M1662" s="19">
        <v>3700000</v>
      </c>
      <c r="N1662" s="19">
        <v>3700000</v>
      </c>
      <c r="O1662" s="20" t="s">
        <v>5658</v>
      </c>
      <c r="P1662" s="21">
        <v>5900155017264</v>
      </c>
      <c r="Q1662" s="20" t="s">
        <v>87</v>
      </c>
      <c r="R1662" s="16" t="str">
        <f t="shared" si="426"/>
        <v>ADF Including TSF</v>
      </c>
      <c r="S1662" s="16" t="str">
        <f t="shared" si="441"/>
        <v>A</v>
      </c>
      <c r="T1662" s="16" t="str">
        <f t="shared" si="440"/>
        <v>ADF Countries</v>
      </c>
      <c r="U1662" s="16" t="str">
        <f t="shared" si="427"/>
        <v>Transition States</v>
      </c>
      <c r="V1662" s="22" t="str">
        <f>IF(ISNUMBER(MATCH(A1662, {"Gabon","Sudan","Niger","Mali","Burkina Faso","Guinea"}, 0)), "De Facto Countries", "Non-De Facto Countries")</f>
        <v>Non-De Facto Countries</v>
      </c>
      <c r="W1662" s="16" t="str">
        <f t="shared" si="438"/>
        <v>South</v>
      </c>
      <c r="X1662" s="16" t="str">
        <f t="shared" si="439"/>
        <v>Agriculture</v>
      </c>
      <c r="Y1662" s="23">
        <f>Table2[[#This Row],[Approved Amount_UA Equivalent]]</f>
        <v>3700000</v>
      </c>
      <c r="AD1662" s="23">
        <f>SUM(Table2[[#This Row],[Feed Africa ]:[Improve Quality Of Life ]])</f>
        <v>3700000</v>
      </c>
      <c r="AE1662" s="16" t="b">
        <f>Table2[[#This Row],[Total HI5]]=Table2[[#This Row],[Approved Amount_UA Equivalent]]</f>
        <v>1</v>
      </c>
      <c r="AF1662" s="24">
        <v>41</v>
      </c>
      <c r="AG1662" s="20" t="str">
        <f t="shared" si="428"/>
        <v>ISP and Investment Project</v>
      </c>
      <c r="AH1662" s="24" t="str">
        <f>VLOOKUP(Table2[[#This Row],[SAP Code]],[25]DATA!$A:$G,7,FALSE)</f>
        <v>PBO</v>
      </c>
      <c r="AI1662" s="20" t="str">
        <f t="shared" si="429"/>
        <v>Infrastructure</v>
      </c>
      <c r="AJ1662" s="25" t="s">
        <v>157</v>
      </c>
      <c r="AK1662" s="25" t="s">
        <v>74</v>
      </c>
      <c r="AL1662" s="23" t="str" cm="1">
        <f t="array" ref="AL1662">_xlfn.SWITCH(AK1662,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62" s="26">
        <v>1</v>
      </c>
      <c r="AN1662" s="25" t="str">
        <f t="shared" si="437"/>
        <v>Sovereign</v>
      </c>
      <c r="AO1662" s="27">
        <v>0.5</v>
      </c>
      <c r="AP1662" s="23">
        <f>Table2[[#This Row],[Approved Amount_UA Equivalent]]/1000000</f>
        <v>3.7</v>
      </c>
      <c r="AQ1662" s="19">
        <f t="shared" si="430"/>
        <v>4.9241080000000004</v>
      </c>
      <c r="AR1662" s="23" t="str">
        <f t="shared" si="431"/>
        <v>1-10</v>
      </c>
      <c r="AS1662" s="23" t="str">
        <f t="shared" si="432"/>
        <v>1-20</v>
      </c>
      <c r="AT1662" s="23" t="str">
        <f t="shared" si="433"/>
        <v>1-40</v>
      </c>
      <c r="AU1662" s="23" t="str">
        <f t="shared" si="434"/>
        <v>&lt;1-50 Mn</v>
      </c>
      <c r="AV1662" s="23">
        <f>Table2[[#This Row],[Amount]]</f>
        <v>3700000</v>
      </c>
      <c r="AW1662" s="23" t="str">
        <f t="shared" si="435"/>
        <v>Jul 2022</v>
      </c>
      <c r="AX1662" s="28">
        <f>IFERROR(VLOOKUP(Table2[[#This Row],[SAP Code]],[26]_16!A:B,2,FALSE),0)</f>
        <v>0</v>
      </c>
      <c r="AY1662" s="28">
        <f>IFERROR(VLOOKUP(Table2[[#This Row],[SAP Code]],[26]_16!D:E,2,FALSE)/ 1000000, 0)</f>
        <v>0</v>
      </c>
      <c r="AZ1662" s="28">
        <f>IFERROR(VLOOKUP(Table2[[#This Row],[SAP Code]],[26]_16!G:H,2,FALSE)/ 1000000, 0)</f>
        <v>0</v>
      </c>
      <c r="BA1662" s="28">
        <f>IFERROR(VLOOKUP(Table2[[#This Row],[SAP Code]],[26]_16!J:K,2,FALSE)/ 1000000, 0)</f>
        <v>0</v>
      </c>
      <c r="BB1662" s="28">
        <f>IFERROR(VLOOKUP(Table2[[#This Row],[SAP Code]],[26]_16!M:N,2,FALSE)/ 1000000, 0)</f>
        <v>0</v>
      </c>
      <c r="BC1662" s="28">
        <f>IFERROR(VLOOKUP(Table2[[#This Row],[SAP Code]],[26]_16!P:Q,2,FALSE),0)</f>
        <v>0</v>
      </c>
      <c r="BD1662" s="28">
        <f>IFERROR(VLOOKUP(Table2[[#This Row],[SAP Code]],[26]_16!S:T,2,FALSE),0)</f>
        <v>0</v>
      </c>
      <c r="BE1662" s="28">
        <f>IFERROR(VLOOKUP(Table2[[#This Row],[SAP Code]],[26]_16!V:W,2,FALSE)/ 1000000, 0)</f>
        <v>0</v>
      </c>
      <c r="BF1662" s="28">
        <f>IFERROR(VLOOKUP(Table2[[#This Row],[SAP Code]],[26]_16!Y:Z,2,FALSE)/ 1000000, 0)</f>
        <v>11.35</v>
      </c>
      <c r="BG1662" s="28" t="str">
        <f>IFERROR(VLOOKUP(Table2[[#This Row],[SAP Code]],[26]port!$A:$AD,30,FALSE),"unknown")</f>
        <v>OnGo</v>
      </c>
      <c r="BH1662" s="29" t="str">
        <f t="shared" si="436"/>
        <v>Ongoing</v>
      </c>
      <c r="BI1662" s="16"/>
    </row>
    <row r="1663" spans="1:61" ht="17.100000000000001" customHeight="1">
      <c r="A1663" s="16" t="s">
        <v>141</v>
      </c>
      <c r="B1663" s="16" t="s">
        <v>5660</v>
      </c>
      <c r="C1663" s="16" t="s">
        <v>5661</v>
      </c>
      <c r="D1663" s="16" t="s">
        <v>5662</v>
      </c>
      <c r="E1663" s="18">
        <v>44818</v>
      </c>
      <c r="F1663" s="16" t="s">
        <v>5663</v>
      </c>
      <c r="G1663" s="16" t="s">
        <v>1997</v>
      </c>
      <c r="H1663" s="37" t="s">
        <v>213</v>
      </c>
      <c r="I1663" s="16" t="s">
        <v>82</v>
      </c>
      <c r="J1663" s="16" t="s">
        <v>1998</v>
      </c>
      <c r="K1663" s="16" t="s">
        <v>3319</v>
      </c>
      <c r="L1663" s="16" t="s">
        <v>70</v>
      </c>
      <c r="M1663" s="19">
        <v>6500000</v>
      </c>
      <c r="N1663" s="19">
        <v>4994851.4608019432</v>
      </c>
      <c r="O1663" s="20" t="s">
        <v>5664</v>
      </c>
      <c r="P1663" s="21">
        <v>5590170000051</v>
      </c>
      <c r="Q1663" s="20" t="s">
        <v>72</v>
      </c>
      <c r="R1663" s="16" t="str">
        <f t="shared" si="426"/>
        <v>SEFA</v>
      </c>
      <c r="S1663" s="16" t="str">
        <f t="shared" si="441"/>
        <v>F</v>
      </c>
      <c r="T1663" s="16" t="str">
        <f t="shared" si="440"/>
        <v>Multinational</v>
      </c>
      <c r="U1663" s="16" t="str">
        <f t="shared" si="427"/>
        <v>Multinational</v>
      </c>
      <c r="V1663" s="22" t="str">
        <f>IF(ISNUMBER(MATCH(A1663, {"Gabon","Sudan","Niger","Mali","Burkina Faso","Guinea"}, 0)), "De Facto Countries", "Non-De Facto Countries")</f>
        <v>Non-De Facto Countries</v>
      </c>
      <c r="W1663" s="16" t="str">
        <f t="shared" si="438"/>
        <v>Multi</v>
      </c>
      <c r="X1663" s="16" t="str">
        <f t="shared" si="439"/>
        <v>Power</v>
      </c>
      <c r="Y1663" s="23"/>
      <c r="Z1663" s="23">
        <f>Table2[[#This Row],[Approved Amount_UA Equivalent]]</f>
        <v>4994851.4608019432</v>
      </c>
      <c r="AD1663" s="23">
        <f>SUM(Table2[[#This Row],[Feed Africa ]:[Improve Quality Of Life ]])</f>
        <v>4994851.4608019432</v>
      </c>
      <c r="AE1663" s="16" t="b">
        <f>Table2[[#This Row],[Total HI5]]=Table2[[#This Row],[Approved Amount_UA Equivalent]]</f>
        <v>1</v>
      </c>
      <c r="AF1663" s="24">
        <v>41</v>
      </c>
      <c r="AG1663" s="20" t="str">
        <f t="shared" si="428"/>
        <v>ISP and Investment Project</v>
      </c>
      <c r="AH1663" s="24" t="e">
        <f>VLOOKUP(Table2[[#This Row],[SAP Code]],[25]DATA!$A:$G,7,FALSE)</f>
        <v>#N/A</v>
      </c>
      <c r="AI1663" s="20" t="str">
        <f t="shared" si="429"/>
        <v>Infrastructure</v>
      </c>
      <c r="AJ1663" s="25" t="s">
        <v>89</v>
      </c>
      <c r="AK1663" s="25" t="s">
        <v>1997</v>
      </c>
      <c r="AL1663" s="23" t="str" cm="1">
        <f t="array" ref="AL1663">_xlfn.SWITCH(AK1663,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63" s="26">
        <v>2</v>
      </c>
      <c r="AN1663" s="25" t="str">
        <f t="shared" si="437"/>
        <v>Non-Sovereign</v>
      </c>
      <c r="AO1663" s="27">
        <v>1</v>
      </c>
      <c r="AP1663" s="23">
        <f>Table2[[#This Row],[Approved Amount_UA Equivalent]]/1000000</f>
        <v>4.994851460801943</v>
      </c>
      <c r="AQ1663" s="19">
        <f t="shared" si="430"/>
        <v>6.6473481180936584</v>
      </c>
      <c r="AR1663" s="23" t="str">
        <f t="shared" si="431"/>
        <v>1-10</v>
      </c>
      <c r="AS1663" s="23" t="str">
        <f t="shared" si="432"/>
        <v>1-20</v>
      </c>
      <c r="AT1663" s="23" t="str">
        <f t="shared" si="433"/>
        <v>1-40</v>
      </c>
      <c r="AU1663" s="23" t="str">
        <f t="shared" si="434"/>
        <v>&lt;1-50 Mn</v>
      </c>
      <c r="AV1663" s="23">
        <f>Table2[[#This Row],[Amount]]</f>
        <v>6500000</v>
      </c>
      <c r="AW1663" s="23" t="str">
        <f t="shared" si="435"/>
        <v>Sep 2022</v>
      </c>
      <c r="AX1663" s="28">
        <f>IFERROR(VLOOKUP(Table2[[#This Row],[SAP Code]],[26]_16!A:B,2,FALSE),0)</f>
        <v>0</v>
      </c>
      <c r="AY1663" s="28">
        <f>IFERROR(VLOOKUP(Table2[[#This Row],[SAP Code]],[26]_16!D:E,2,FALSE)/ 1000000, 0)</f>
        <v>0</v>
      </c>
      <c r="AZ1663" s="28">
        <f>IFERROR(VLOOKUP(Table2[[#This Row],[SAP Code]],[26]_16!G:H,2,FALSE)/ 1000000, 0)</f>
        <v>0</v>
      </c>
      <c r="BA1663" s="28">
        <f>IFERROR(VLOOKUP(Table2[[#This Row],[SAP Code]],[26]_16!J:K,2,FALSE)/ 1000000, 0)</f>
        <v>0</v>
      </c>
      <c r="BB1663" s="28">
        <f>IFERROR(VLOOKUP(Table2[[#This Row],[SAP Code]],[26]_16!M:N,2,FALSE)/ 1000000, 0)</f>
        <v>0</v>
      </c>
      <c r="BC1663" s="28">
        <f>IFERROR(VLOOKUP(Table2[[#This Row],[SAP Code]],[26]_16!P:Q,2,FALSE),0)</f>
        <v>0</v>
      </c>
      <c r="BD1663" s="28">
        <f>IFERROR(VLOOKUP(Table2[[#This Row],[SAP Code]],[26]_16!S:T,2,FALSE),0)</f>
        <v>0</v>
      </c>
      <c r="BE1663" s="28">
        <f>IFERROR(VLOOKUP(Table2[[#This Row],[SAP Code]],[26]_16!V:W,2,FALSE)/ 1000000, 0)</f>
        <v>0</v>
      </c>
      <c r="BF1663" s="28">
        <f>IFERROR(VLOOKUP(Table2[[#This Row],[SAP Code]],[26]_16!Y:Z,2,FALSE)/ 1000000, 0)</f>
        <v>0</v>
      </c>
      <c r="BG1663" s="28" t="str">
        <f>IFERROR(VLOOKUP(Table2[[#This Row],[SAP Code]],[26]port!$A:$AD,30,FALSE),"unknown")</f>
        <v>APVD</v>
      </c>
      <c r="BH1663" s="29" t="str">
        <f t="shared" si="436"/>
        <v>Ongoing</v>
      </c>
      <c r="BI1663" s="16"/>
    </row>
    <row r="1664" spans="1:61" ht="17.100000000000001" customHeight="1">
      <c r="A1664" s="16" t="s">
        <v>141</v>
      </c>
      <c r="B1664" s="16" t="s">
        <v>5660</v>
      </c>
      <c r="C1664" s="16" t="s">
        <v>5665</v>
      </c>
      <c r="D1664" s="16" t="s">
        <v>5662</v>
      </c>
      <c r="E1664" s="18">
        <v>44818</v>
      </c>
      <c r="F1664" s="16" t="s">
        <v>5666</v>
      </c>
      <c r="G1664" s="16" t="s">
        <v>1997</v>
      </c>
      <c r="H1664" s="37" t="s">
        <v>213</v>
      </c>
      <c r="I1664" s="16" t="s">
        <v>82</v>
      </c>
      <c r="J1664" s="16" t="s">
        <v>124</v>
      </c>
      <c r="K1664" s="16" t="s">
        <v>5667</v>
      </c>
      <c r="L1664" s="16" t="s">
        <v>70</v>
      </c>
      <c r="M1664" s="19">
        <v>6500000</v>
      </c>
      <c r="N1664" s="19">
        <v>4994851.4608019432</v>
      </c>
      <c r="O1664" s="20" t="s">
        <v>5668</v>
      </c>
      <c r="P1664" s="21">
        <v>5550130000101</v>
      </c>
      <c r="Q1664" s="20" t="s">
        <v>72</v>
      </c>
      <c r="R1664" s="16" t="str">
        <f t="shared" si="426"/>
        <v>GEF</v>
      </c>
      <c r="S1664" s="16" t="str">
        <f t="shared" si="441"/>
        <v>F</v>
      </c>
      <c r="T1664" s="16" t="str">
        <f t="shared" si="440"/>
        <v>Multinational</v>
      </c>
      <c r="U1664" s="16" t="str">
        <f t="shared" si="427"/>
        <v>Multinational</v>
      </c>
      <c r="V1664" s="22" t="str">
        <f>IF(ISNUMBER(MATCH(A1664, {"Gabon","Sudan","Niger","Mali","Burkina Faso","Guinea"}, 0)), "De Facto Countries", "Non-De Facto Countries")</f>
        <v>Non-De Facto Countries</v>
      </c>
      <c r="W1664" s="16" t="str">
        <f t="shared" si="438"/>
        <v>Multi</v>
      </c>
      <c r="X1664" s="16" t="str">
        <f t="shared" si="439"/>
        <v>Power</v>
      </c>
      <c r="Y1664" s="23"/>
      <c r="Z1664" s="23">
        <f>Table2[[#This Row],[Approved Amount_UA Equivalent]]</f>
        <v>4994851.4608019432</v>
      </c>
      <c r="AD1664" s="23">
        <f>SUM(Table2[[#This Row],[Feed Africa ]:[Improve Quality Of Life ]])</f>
        <v>4994851.4608019432</v>
      </c>
      <c r="AE1664" s="16" t="b">
        <f>Table2[[#This Row],[Total HI5]]=Table2[[#This Row],[Approved Amount_UA Equivalent]]</f>
        <v>1</v>
      </c>
      <c r="AF1664" s="24">
        <v>10</v>
      </c>
      <c r="AG1664" s="20" t="str">
        <f t="shared" si="428"/>
        <v>Investment Project</v>
      </c>
      <c r="AH1664" s="24" t="e">
        <f>VLOOKUP(Table2[[#This Row],[SAP Code]],[25]DATA!$A:$G,7,FALSE)</f>
        <v>#N/A</v>
      </c>
      <c r="AI1664" s="20" t="str">
        <f t="shared" si="429"/>
        <v>Infrastructure</v>
      </c>
      <c r="AJ1664" s="25" t="s">
        <v>89</v>
      </c>
      <c r="AK1664" s="25" t="s">
        <v>1997</v>
      </c>
      <c r="AL1664" s="23" t="str" cm="1">
        <f t="array" ref="AL1664">_xlfn.SWITCH(AK1664,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64" s="26">
        <v>2</v>
      </c>
      <c r="AN1664" s="25" t="str">
        <f t="shared" si="437"/>
        <v>Non-Sovereign</v>
      </c>
      <c r="AO1664" s="27">
        <v>1</v>
      </c>
      <c r="AP1664" s="23">
        <f>Table2[[#This Row],[Approved Amount_UA Equivalent]]/1000000</f>
        <v>4.994851460801943</v>
      </c>
      <c r="AQ1664" s="19">
        <f t="shared" si="430"/>
        <v>6.6473481180936584</v>
      </c>
      <c r="AR1664" s="23" t="str">
        <f t="shared" si="431"/>
        <v>1-10</v>
      </c>
      <c r="AS1664" s="23" t="str">
        <f t="shared" si="432"/>
        <v>1-20</v>
      </c>
      <c r="AT1664" s="23" t="str">
        <f t="shared" si="433"/>
        <v>1-40</v>
      </c>
      <c r="AU1664" s="23" t="str">
        <f t="shared" si="434"/>
        <v>&lt;1-50 Mn</v>
      </c>
      <c r="AV1664" s="23">
        <f>Table2[[#This Row],[Amount]]</f>
        <v>6500000</v>
      </c>
      <c r="AW1664" s="23" t="str">
        <f t="shared" si="435"/>
        <v>Sep 2022</v>
      </c>
      <c r="AX1664" s="28">
        <f>IFERROR(VLOOKUP(Table2[[#This Row],[SAP Code]],[26]_16!A:B,2,FALSE),0)</f>
        <v>0</v>
      </c>
      <c r="AY1664" s="28">
        <f>IFERROR(VLOOKUP(Table2[[#This Row],[SAP Code]],[26]_16!D:E,2,FALSE)/ 1000000, 0)</f>
        <v>0</v>
      </c>
      <c r="AZ1664" s="28">
        <f>IFERROR(VLOOKUP(Table2[[#This Row],[SAP Code]],[26]_16!G:H,2,FALSE)/ 1000000, 0)</f>
        <v>0</v>
      </c>
      <c r="BA1664" s="28">
        <f>IFERROR(VLOOKUP(Table2[[#This Row],[SAP Code]],[26]_16!J:K,2,FALSE)/ 1000000, 0)</f>
        <v>0</v>
      </c>
      <c r="BB1664" s="28">
        <f>IFERROR(VLOOKUP(Table2[[#This Row],[SAP Code]],[26]_16!M:N,2,FALSE)/ 1000000, 0)</f>
        <v>0</v>
      </c>
      <c r="BC1664" s="28">
        <f>IFERROR(VLOOKUP(Table2[[#This Row],[SAP Code]],[26]_16!P:Q,2,FALSE),0)</f>
        <v>0</v>
      </c>
      <c r="BD1664" s="28">
        <f>IFERROR(VLOOKUP(Table2[[#This Row],[SAP Code]],[26]_16!S:T,2,FALSE),0)</f>
        <v>0</v>
      </c>
      <c r="BE1664" s="28">
        <f>IFERROR(VLOOKUP(Table2[[#This Row],[SAP Code]],[26]_16!V:W,2,FALSE)/ 1000000, 0)</f>
        <v>0</v>
      </c>
      <c r="BF1664" s="28">
        <f>IFERROR(VLOOKUP(Table2[[#This Row],[SAP Code]],[26]_16!Y:Z,2,FALSE)/ 1000000, 0)</f>
        <v>0</v>
      </c>
      <c r="BG1664" s="28" t="str">
        <f>IFERROR(VLOOKUP(Table2[[#This Row],[SAP Code]],[26]port!$A:$AD,30,FALSE),"unknown")</f>
        <v>APVD</v>
      </c>
      <c r="BH1664" s="29" t="str">
        <f t="shared" si="436"/>
        <v>Ongoing</v>
      </c>
      <c r="BI1664" s="16"/>
    </row>
    <row r="1665" spans="1:61" ht="17.100000000000001" customHeight="1">
      <c r="A1665" s="16" t="s">
        <v>141</v>
      </c>
      <c r="B1665" s="16" t="s">
        <v>5660</v>
      </c>
      <c r="C1665" s="16" t="s">
        <v>5669</v>
      </c>
      <c r="D1665" s="16" t="s">
        <v>5662</v>
      </c>
      <c r="E1665" s="18">
        <v>44818</v>
      </c>
      <c r="F1665" s="16" t="s">
        <v>5670</v>
      </c>
      <c r="G1665" s="16" t="s">
        <v>1997</v>
      </c>
      <c r="H1665" s="37" t="s">
        <v>213</v>
      </c>
      <c r="I1665" s="16" t="s">
        <v>82</v>
      </c>
      <c r="J1665" s="16" t="s">
        <v>124</v>
      </c>
      <c r="K1665" s="16" t="s">
        <v>5667</v>
      </c>
      <c r="L1665" s="16" t="s">
        <v>70</v>
      </c>
      <c r="M1665" s="19">
        <v>6500000</v>
      </c>
      <c r="N1665" s="19">
        <v>4994851.4608019432</v>
      </c>
      <c r="O1665" s="20" t="s">
        <v>5671</v>
      </c>
      <c r="P1665" s="21">
        <v>5550130000102</v>
      </c>
      <c r="Q1665" s="20" t="s">
        <v>72</v>
      </c>
      <c r="R1665" s="16" t="str">
        <f t="shared" si="426"/>
        <v>GEF</v>
      </c>
      <c r="S1665" s="16" t="str">
        <f t="shared" si="441"/>
        <v>F</v>
      </c>
      <c r="T1665" s="16" t="str">
        <f t="shared" si="440"/>
        <v>Multinational</v>
      </c>
      <c r="U1665" s="16" t="str">
        <f t="shared" si="427"/>
        <v>Multinational</v>
      </c>
      <c r="V1665" s="22" t="str">
        <f>IF(ISNUMBER(MATCH(A1665, {"Gabon","Sudan","Niger","Mali","Burkina Faso","Guinea"}, 0)), "De Facto Countries", "Non-De Facto Countries")</f>
        <v>Non-De Facto Countries</v>
      </c>
      <c r="W1665" s="16" t="str">
        <f t="shared" si="438"/>
        <v>Multi</v>
      </c>
      <c r="X1665" s="16" t="str">
        <f t="shared" si="439"/>
        <v>Power</v>
      </c>
      <c r="Y1665" s="23"/>
      <c r="Z1665" s="23">
        <f>Table2[[#This Row],[Approved Amount_UA Equivalent]]</f>
        <v>4994851.4608019432</v>
      </c>
      <c r="AD1665" s="23">
        <f>SUM(Table2[[#This Row],[Feed Africa ]:[Improve Quality Of Life ]])</f>
        <v>4994851.4608019432</v>
      </c>
      <c r="AE1665" s="16" t="b">
        <f>Table2[[#This Row],[Total HI5]]=Table2[[#This Row],[Approved Amount_UA Equivalent]]</f>
        <v>1</v>
      </c>
      <c r="AF1665" s="24">
        <v>10</v>
      </c>
      <c r="AG1665" s="20" t="str">
        <f t="shared" si="428"/>
        <v>Investment Project</v>
      </c>
      <c r="AH1665" s="24" t="e">
        <f>VLOOKUP(Table2[[#This Row],[SAP Code]],[25]DATA!$A:$G,7,FALSE)</f>
        <v>#N/A</v>
      </c>
      <c r="AI1665" s="20" t="str">
        <f t="shared" si="429"/>
        <v>Infrastructure</v>
      </c>
      <c r="AJ1665" s="25" t="s">
        <v>89</v>
      </c>
      <c r="AK1665" s="25" t="s">
        <v>1997</v>
      </c>
      <c r="AL1665" s="23" t="str" cm="1">
        <f t="array" ref="AL1665">_xlfn.SWITCH(AK1665,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65" s="26">
        <v>2</v>
      </c>
      <c r="AN1665" s="25" t="str">
        <f t="shared" si="437"/>
        <v>Non-Sovereign</v>
      </c>
      <c r="AO1665" s="27">
        <v>1</v>
      </c>
      <c r="AP1665" s="23">
        <f>Table2[[#This Row],[Approved Amount_UA Equivalent]]/1000000</f>
        <v>4.994851460801943</v>
      </c>
      <c r="AQ1665" s="19">
        <f t="shared" si="430"/>
        <v>6.6473481180936584</v>
      </c>
      <c r="AR1665" s="23" t="str">
        <f t="shared" si="431"/>
        <v>1-10</v>
      </c>
      <c r="AS1665" s="23" t="str">
        <f t="shared" si="432"/>
        <v>1-20</v>
      </c>
      <c r="AT1665" s="23" t="str">
        <f t="shared" si="433"/>
        <v>1-40</v>
      </c>
      <c r="AU1665" s="23" t="str">
        <f t="shared" si="434"/>
        <v>&lt;1-50 Mn</v>
      </c>
      <c r="AV1665" s="23">
        <f>Table2[[#This Row],[Amount]]</f>
        <v>6500000</v>
      </c>
      <c r="AW1665" s="23" t="str">
        <f t="shared" si="435"/>
        <v>Sep 2022</v>
      </c>
      <c r="AX1665" s="28">
        <f>IFERROR(VLOOKUP(Table2[[#This Row],[SAP Code]],[26]_16!A:B,2,FALSE),0)</f>
        <v>0</v>
      </c>
      <c r="AY1665" s="28">
        <f>IFERROR(VLOOKUP(Table2[[#This Row],[SAP Code]],[26]_16!D:E,2,FALSE)/ 1000000, 0)</f>
        <v>0</v>
      </c>
      <c r="AZ1665" s="28">
        <f>IFERROR(VLOOKUP(Table2[[#This Row],[SAP Code]],[26]_16!G:H,2,FALSE)/ 1000000, 0)</f>
        <v>0</v>
      </c>
      <c r="BA1665" s="28">
        <f>IFERROR(VLOOKUP(Table2[[#This Row],[SAP Code]],[26]_16!J:K,2,FALSE)/ 1000000, 0)</f>
        <v>0</v>
      </c>
      <c r="BB1665" s="28">
        <f>IFERROR(VLOOKUP(Table2[[#This Row],[SAP Code]],[26]_16!M:N,2,FALSE)/ 1000000, 0)</f>
        <v>0</v>
      </c>
      <c r="BC1665" s="28">
        <f>IFERROR(VLOOKUP(Table2[[#This Row],[SAP Code]],[26]_16!P:Q,2,FALSE),0)</f>
        <v>0</v>
      </c>
      <c r="BD1665" s="28">
        <f>IFERROR(VLOOKUP(Table2[[#This Row],[SAP Code]],[26]_16!S:T,2,FALSE),0)</f>
        <v>0</v>
      </c>
      <c r="BE1665" s="28">
        <f>IFERROR(VLOOKUP(Table2[[#This Row],[SAP Code]],[26]_16!V:W,2,FALSE)/ 1000000, 0)</f>
        <v>0</v>
      </c>
      <c r="BF1665" s="28">
        <f>IFERROR(VLOOKUP(Table2[[#This Row],[SAP Code]],[26]_16!Y:Z,2,FALSE)/ 1000000, 0)</f>
        <v>0</v>
      </c>
      <c r="BG1665" s="28" t="str">
        <f>IFERROR(VLOOKUP(Table2[[#This Row],[SAP Code]],[26]port!$A:$AD,30,FALSE),"unknown")</f>
        <v>APVD</v>
      </c>
      <c r="BH1665" s="29" t="str">
        <f t="shared" si="436"/>
        <v>Ongoing</v>
      </c>
      <c r="BI1665" s="16"/>
    </row>
    <row r="1666" spans="1:61" ht="17.100000000000001" customHeight="1">
      <c r="A1666" s="16" t="s">
        <v>141</v>
      </c>
      <c r="B1666" s="16" t="s">
        <v>5672</v>
      </c>
      <c r="C1666" s="16" t="s">
        <v>5673</v>
      </c>
      <c r="D1666" s="16" t="s">
        <v>5674</v>
      </c>
      <c r="E1666" s="18">
        <v>44819</v>
      </c>
      <c r="F1666" s="16" t="s">
        <v>3450</v>
      </c>
      <c r="G1666" s="16" t="s">
        <v>2293</v>
      </c>
      <c r="H1666" s="16" t="s">
        <v>81</v>
      </c>
      <c r="I1666" s="16" t="s">
        <v>437</v>
      </c>
      <c r="J1666" s="16" t="s">
        <v>83</v>
      </c>
      <c r="K1666" s="16" t="s">
        <v>69</v>
      </c>
      <c r="L1666" s="16" t="s">
        <v>85</v>
      </c>
      <c r="M1666" s="19">
        <v>7000000</v>
      </c>
      <c r="N1666" s="19">
        <v>7000000</v>
      </c>
      <c r="O1666" s="20" t="s">
        <v>5675</v>
      </c>
      <c r="P1666" s="21">
        <v>2100155041870</v>
      </c>
      <c r="Q1666" s="20" t="s">
        <v>72</v>
      </c>
      <c r="R1666" s="16" t="str">
        <f t="shared" ref="R1666:R1729" si="442">IF(J1666="ADB","ADB Public",IF(J1666="ADB Private Sector","ADB Private",IF(J1666="ADF","ADF Including TSF",IF(J1666="Africa Growing Together Fund (AGTF)","AGTF",IF(J1666="Climate Investment Funds (CIF)","CIF",IF(J1666="Climate Investment Funds (CIF) - CTF","CIF",IF(J1666="Climate Investment Funds (CIF) - SCF - FIP","CIF",IF(J1666="Climate Investment Funds (CIF) - SCF - SREP","CIF",IF(J1666="ClimDev-Africa Special Fund (CDSF)","ClimDev",IF(J1666="Global Environment Facility (GEF)","GEF",IF(J1666="Multi-Donor Trust Fund for Zimbabwe (ZIM-FUND)","ZimFund",IF(J1666="NTF","NTF",IF(J1666="Sustainable Energy Fund for Africa (SEFA)","SEFA",IF(J1666="Technical Assistance Fund for Middle Income Countries (MIC-TAF)","MICTAF",IF(J1666="Transition Support Facility (TSF)","ADF Including TSF",IF(J1666="Transition Support Facility (TSF) - ACW (Pillar II)","ADF Including TSF",IF(J1666="Transition Support Facility (TSF) - SSW","ADF Including TSF",IF(J1666="Transition Support Facility (TSF) - SSW (Pillar I)","ADF Including TSF",IF(J1666="Transition Support Facility (TSF) - SSW (Pillar I) - SIF","ADF Including TSF",IF(J1666="Transition Support Facility (TSF) - SSW (Pillar I) - Unallocated Reserve","ADF Including TSF",IF(J1666="Transition Support Facility (TSF) - SSW (Pillar I) - Unallocated Reserves","ADF Including TSF",IF(J1666="Transition Support Facility (TSF) - TSW (Pillar III)","ADF Including TSF",IF(J1666="Transition Support Facility (TSF) - Unallocated Reserves","ADF Including TSF","OTHERS")))))))))))))))))))))))</f>
        <v>ADF Including TSF</v>
      </c>
      <c r="S1666" s="16" t="str">
        <f t="shared" si="441"/>
        <v>G</v>
      </c>
      <c r="T1666" s="16" t="str">
        <f t="shared" si="440"/>
        <v>Multinational</v>
      </c>
      <c r="U1666" s="16" t="str">
        <f t="shared" ref="U1666:U1729" si="443">IF(A1666="Algeria","Non-Transition States",
IF(A1666="Angola","Non-Transition States",
IF(A1666="Benin","Non-Transition States",
IF(A1666="Botswana","Non-Transition States",
IF(A1666="Burkina Faso","Transition States",
IF(A1666="Burundi","Transition States",
IF(A1666="Cameroon","Non-Transition States",
IF(A1666="Cape Verde","Non-Transition States",
IF(A1666="Central African Republic","Transition States",
IF(A1666="Centrafrique","Transition States",
IF(A1666="Chad","Transition States",
IF(A1666="Comoros","Transition States",
IF(A1666="Congo CG","Non-Transition States",
IF(A1666="Congo","Non-Transition States",
IF(A1666="Côte D'Ivoire","Non-Transition States",
IF(A1666="Dem Rep Congo","Transition States",
IF(A1666="DEMOCRATIC REPUBLIC OF THE CONGO","Transition States",
IF(A1666="Djibouti","Transition States",
IF(A1666="Egypt","Non-Transition States",
IF(A1666="Eq Guinea","Non-Transition States",
IF(A1666="Equatorial Guinea","Non-Transition States",
IF(A1666="Eritrea","Transition States",
IF(A1666="Swaziland","Non-Transition States",
IF(A1666="Eswatini","Non-Transition States",
IF(A1666="Ethiopia","Non-Transition States",
IF(A1666="Gabon","Non-Transition States",
IF(A1666="Gambia","Transition States",
IF(A1666="Ghana","Non-Transition States",
IF(A1666="Guinea","Transition States",
IF(A1666="Guinea-Bissau","Transition States",
IF(A1666="Kenya","Non-Transition States",
IF(A1666="Lesotho","Non-Transition States",
IF(A1666="Liberia","Transition States",
IF(A1666="Libya","Non-Transition States",
IF(A1666="Madagascar","Transition States",
IF(A1666="Malawi","Non-Transition States",
IF(A1666="Mali","Transition States",
IF(A1666="Mauritania","Non-Transition States",
IF(A1666="Mauritius","Non-Transition States",
IF(A1666="Morocco","Non-Transition States",
IF(A1666="Mozambique","Transition States",
IF(A1666="Multi","Multinational",
IF(A1666="Multinational","Multinational",
IF(A1666="Namibia","Non-Transition States",
IF(A1666="Niger","Transition States",
IF(A1666="Nigeria","Non-Transition States",
IF(A1666="Rwanda","Non-Transition States",
IF(A1666="Sao Tome &amp; Principe","Non-Transition States",
IF(A1666="Sao Tome","Non-Transition States",
IF(A1666="Senegal","Non-Transition States",
IF(A1666="Seychelles","Non-Transition States",
IF(A1666="Sierra Leone","Transition States",
IF(A1666="Somalia","Transition States",
IF(A1666="South Africa","Non-Transition States",
IF(A1666="South Sudan","Transition States",
IF(A1666="Sudan","Transition States",
IF(A1666="Tanzania","Non-Transition States",
IF(A1666="Togo","Transition States",
IF(A1666="Tunisia","Non-Transition States",
IF(A1666="Uganda","Non-Transition States",
IF(A1666="Zambia","Non-Transition States",
IF(A1666="Zimbabwe","Transition States",
IF(A1666="Multi-Countries","Multinational","")))))))))))))))))))))))))))))))))))))))))))))))))))))))))))))))</f>
        <v>Multinational</v>
      </c>
      <c r="V1666" s="22" t="str">
        <f>IF(ISNUMBER(MATCH(A1666, {"Gabon","Sudan","Niger","Mali","Burkina Faso","Guinea"}, 0)), "De Facto Countries", "Non-De Facto Countries")</f>
        <v>Non-De Facto Countries</v>
      </c>
      <c r="W1666" s="16" t="str">
        <f t="shared" si="438"/>
        <v>Multi</v>
      </c>
      <c r="X1666" s="16" t="str">
        <f t="shared" si="439"/>
        <v>ICT</v>
      </c>
      <c r="Y1666" s="23"/>
      <c r="AB1666" s="23">
        <f>Table2[[#This Row],[Approved Amount_UA Equivalent]]/2</f>
        <v>3500000</v>
      </c>
      <c r="AC1666" s="23">
        <f>Table2[[#This Row],[Approved Amount_UA Equivalent]]/2</f>
        <v>3500000</v>
      </c>
      <c r="AD1666" s="23">
        <f>SUM(Table2[[#This Row],[Feed Africa ]:[Improve Quality Of Life ]])</f>
        <v>7000000</v>
      </c>
      <c r="AE1666" s="16" t="b">
        <f>Table2[[#This Row],[Total HI5]]=Table2[[#This Row],[Approved Amount_UA Equivalent]]</f>
        <v>1</v>
      </c>
      <c r="AF1666" s="24">
        <v>40</v>
      </c>
      <c r="AG1666" s="20" t="str">
        <f t="shared" ref="AG1666:AG1729" si="444">IF(AF1666=10,"Investment Project",IF(AF1666=11,"Line of Credit",IF(AF1666=12,"Investment Project",IF(AF1666=13,"Investment Project",IF(AF1666=20,"Policy and Result Based Op",IF(AF1666=21,"Policy and Result Based Op",IF(AF1666=22,"Restructuring",IF(AF1666=23,"Policy and Result Based Op",IF(AF1666=32,"Technical Assistance &amp; Study",IF(AF1666=40,"ISP and Investment Project",IF(AF1666=41,"ISP and Investment Project",IF(AF1666=42,"Investment Project",IF(AF1666=43,"Technical Assistance &amp; Study",IF(AF1666=44,"Institutional Support",IF(AF1666=46,"Institutional Support",IF(AF1666=50,"Emergency Assistance",IF(AF1666=51,"Emergency Assistance",IF(AF1666=70,"Equity and Guarantee",IF(AF1666=75,"Equity and Guarantee",IF(AF1666=82,"Micro Financing",IF(AF1666=83,"Policy and Result Based Op",IF(AF1666=84,"ISP and Investment Project",IF(AF1666=85,"ISP and Investment Project",IF(AF1666=86,"Technical Assistance &amp; Study",IF(AF1666=90,"Investment Project",IF(AF1666=30,"Investment Project",""))))))))))))))))))))))))))</f>
        <v>ISP and Investment Project</v>
      </c>
      <c r="AH1666" s="24" t="str">
        <f>VLOOKUP(Table2[[#This Row],[SAP Code]],[25]DATA!$A:$G,7,FALSE)</f>
        <v xml:space="preserve">investment </v>
      </c>
      <c r="AI1666" s="20" t="str">
        <f t="shared" ref="AI1666:AI1729" si="445">IF(AG1666="Policy and Result Based Op","Policy-Based Lending",
IF(AND(X1666="Agriculture",OR(AG1666="ISP and Investment Project",AG1666="Investment Project")),"Infrastructure",
IF(AND(X1666="Environment",OR(AG1666="ISP and Investment Project",AG1666="Investment Project")),"Infrastructure",
IF(AND(X1666="ICT",OR(AG1666="ISP and Investment Project",AG1666="Investment Project")),"Infrastructure",
IF(AND(X1666="Power",OR(AG1666="ISP and Investment Project",AG1666="Investment Project")),"Infrastructure",
IF(AND(X1666="Transport",OR(AG1666="ISP and Investment Project",AG1666="Investment Project")),"Infrastructure",
IF(AND(X1666="Urban Developm.",OR(AG1666="ISP and Investment Project",AG1666="Investment Project")),"Infrastructure",
IF(AND(X1666="WASH Sector",OR(AG1666="ISP and Investment Project",AG1666="Investment Project")),"Infrastructure","Other Investment"))))))))</f>
        <v>Infrastructure</v>
      </c>
      <c r="AJ1666" s="25" t="s">
        <v>89</v>
      </c>
      <c r="AK1666" s="25" t="s">
        <v>2293</v>
      </c>
      <c r="AL1666" s="23" t="str" cm="1">
        <f t="array" ref="AL1666">_xlfn.SWITCH(AK1666,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66" s="26">
        <v>1</v>
      </c>
      <c r="AN1666" s="25" t="str">
        <f t="shared" si="437"/>
        <v>Sovereign</v>
      </c>
      <c r="AO1666" s="27">
        <v>1</v>
      </c>
      <c r="AP1666" s="23">
        <f>Table2[[#This Row],[Approved Amount_UA Equivalent]]/1000000</f>
        <v>7</v>
      </c>
      <c r="AQ1666" s="19">
        <f t="shared" ref="AQ1666:AQ1729" si="446">(N1666*1.33084)/1000000</f>
        <v>9.3158799999999999</v>
      </c>
      <c r="AR1666" s="23" t="str">
        <f t="shared" ref="AR1666:AR1729" si="447">ROUNDUP(AP1666/10,0)*10-9&amp;"-"&amp;ROUNDUP(AP1666/10,0)*10</f>
        <v>1-10</v>
      </c>
      <c r="AS1666" s="23" t="str">
        <f t="shared" ref="AS1666:AS1729" si="448">ROUNDUP(AP1666/20,0)*20-19&amp;"-"&amp;ROUNDUP(AP1666/20,0)*20</f>
        <v>1-20</v>
      </c>
      <c r="AT1666" s="23" t="str">
        <f t="shared" ref="AT1666:AT1729" si="449">ROUNDUP(AP1666/40,0)*40-39&amp;"-"&amp;ROUNDUP(AP1666/40,0)*40</f>
        <v>1-40</v>
      </c>
      <c r="AU1666" s="23" t="str">
        <f t="shared" ref="AU1666:AU1729" si="450">IF(AP1666&lt;=50,"&lt;1-50 Mn",IF(AP1666&lt;=100,"50-100 Mn",IF(AP1666&lt;=200,"100-200 Mn",IF(AP1666&lt;=300,"100-300 Mn","&gt;300 Mn"))))</f>
        <v>&lt;1-50 Mn</v>
      </c>
      <c r="AV1666" s="23">
        <f>Table2[[#This Row],[Amount]]</f>
        <v>7000000</v>
      </c>
      <c r="AW1666" s="23" t="str">
        <f t="shared" ref="AW1666:AW1729" si="451">TEXT(E1666, "mmm yyyy")</f>
        <v>Sep 2022</v>
      </c>
      <c r="AX1666" s="28">
        <f>IFERROR(VLOOKUP(Table2[[#This Row],[SAP Code]],[26]_16!A:B,2,FALSE),0)</f>
        <v>0</v>
      </c>
      <c r="AY1666" s="28">
        <f>IFERROR(VLOOKUP(Table2[[#This Row],[SAP Code]],[26]_16!D:E,2,FALSE)/ 1000000, 0)</f>
        <v>0</v>
      </c>
      <c r="AZ1666" s="28">
        <f>IFERROR(VLOOKUP(Table2[[#This Row],[SAP Code]],[26]_16!G:H,2,FALSE)/ 1000000, 0)</f>
        <v>0</v>
      </c>
      <c r="BA1666" s="28">
        <f>IFERROR(VLOOKUP(Table2[[#This Row],[SAP Code]],[26]_16!J:K,2,FALSE)/ 1000000, 0)</f>
        <v>0</v>
      </c>
      <c r="BB1666" s="28">
        <f>IFERROR(VLOOKUP(Table2[[#This Row],[SAP Code]],[26]_16!M:N,2,FALSE)/ 1000000, 0)</f>
        <v>0</v>
      </c>
      <c r="BC1666" s="28">
        <f>IFERROR(VLOOKUP(Table2[[#This Row],[SAP Code]],[26]_16!P:Q,2,FALSE),0)</f>
        <v>0</v>
      </c>
      <c r="BD1666" s="28">
        <f>IFERROR(VLOOKUP(Table2[[#This Row],[SAP Code]],[26]_16!S:T,2,FALSE),0)</f>
        <v>0</v>
      </c>
      <c r="BE1666" s="28">
        <f>IFERROR(VLOOKUP(Table2[[#This Row],[SAP Code]],[26]_16!V:W,2,FALSE)/ 1000000, 0)</f>
        <v>0</v>
      </c>
      <c r="BF1666" s="28">
        <f>IFERROR(VLOOKUP(Table2[[#This Row],[SAP Code]],[26]_16!Y:Z,2,FALSE)/ 1000000, 0)</f>
        <v>0</v>
      </c>
      <c r="BG1666" s="28" t="str">
        <f>IFERROR(VLOOKUP(Table2[[#This Row],[SAP Code]],[26]port!$A:$AD,30,FALSE),"unknown")</f>
        <v>OnGo</v>
      </c>
      <c r="BH1666" s="29" t="str">
        <f t="shared" ref="BH1666:BH1729" si="452">IF(BG1666="ABAN", "Number of operations Cancelled before completion",
IF(OR(BG1666="APVD", BG1666="OnGo"), "Ongoing",
IF(OR(BG1666="CLSD", BG1666="COMP"), "Number of operations completed out of the net approved of that year",
IF(BG1666="TERM", "Number of operations Cancelled before completion",
IF(BG1666="unknown", "Unknown", "Not Defined")))))</f>
        <v>Ongoing</v>
      </c>
      <c r="BI1666" s="16"/>
    </row>
    <row r="1667" spans="1:61" ht="17.100000000000001" customHeight="1">
      <c r="A1667" s="16" t="s">
        <v>150</v>
      </c>
      <c r="B1667" s="16" t="s">
        <v>5676</v>
      </c>
      <c r="C1667" s="16" t="s">
        <v>5677</v>
      </c>
      <c r="D1667" s="16" t="s">
        <v>5678</v>
      </c>
      <c r="E1667" s="18">
        <v>44824</v>
      </c>
      <c r="F1667" s="16" t="s">
        <v>154</v>
      </c>
      <c r="G1667" s="16" t="s">
        <v>140</v>
      </c>
      <c r="H1667" s="16" t="s">
        <v>132</v>
      </c>
      <c r="I1667" s="16" t="s">
        <v>138</v>
      </c>
      <c r="J1667" s="16" t="s">
        <v>179</v>
      </c>
      <c r="K1667" s="16" t="s">
        <v>84</v>
      </c>
      <c r="L1667" s="16" t="s">
        <v>195</v>
      </c>
      <c r="M1667" s="19">
        <v>28880000</v>
      </c>
      <c r="N1667" s="19">
        <v>28880000</v>
      </c>
      <c r="O1667" s="20" t="s">
        <v>1822</v>
      </c>
      <c r="P1667" s="21">
        <v>2000200001002</v>
      </c>
      <c r="Q1667" s="20" t="s">
        <v>72</v>
      </c>
      <c r="R1667" s="16" t="str">
        <f t="shared" si="442"/>
        <v>ADB Public</v>
      </c>
      <c r="S1667" s="16" t="str">
        <f t="shared" si="441"/>
        <v>D</v>
      </c>
      <c r="T1667" s="16" t="str">
        <f t="shared" si="440"/>
        <v>Blend Countries</v>
      </c>
      <c r="U1667" s="16" t="str">
        <f t="shared" si="443"/>
        <v>Non-Transition States</v>
      </c>
      <c r="V1667" s="22" t="str">
        <f>IF(ISNUMBER(MATCH(A1667, {"Gabon","Sudan","Niger","Mali","Burkina Faso","Guinea"}, 0)), "De Facto Countries", "Non-De Facto Countries")</f>
        <v>Non-De Facto Countries</v>
      </c>
      <c r="W1667" s="16" t="str">
        <f t="shared" si="438"/>
        <v>West</v>
      </c>
      <c r="X1667" s="16" t="str">
        <f t="shared" si="439"/>
        <v>Transport</v>
      </c>
      <c r="Y1667" s="23"/>
      <c r="AB1667" s="23">
        <f>Table2[[#This Row],[Approved Amount_UA Equivalent]]</f>
        <v>28880000</v>
      </c>
      <c r="AD1667" s="23">
        <f>SUM(Table2[[#This Row],[Feed Africa ]:[Improve Quality Of Life ]])</f>
        <v>28880000</v>
      </c>
      <c r="AE1667" s="16" t="b">
        <f>Table2[[#This Row],[Total HI5]]=Table2[[#This Row],[Approved Amount_UA Equivalent]]</f>
        <v>1</v>
      </c>
      <c r="AF1667" s="24">
        <v>10</v>
      </c>
      <c r="AG1667" s="20" t="str">
        <f t="shared" si="444"/>
        <v>Investment Project</v>
      </c>
      <c r="AH1667" s="24">
        <f>VLOOKUP(Table2[[#This Row],[SAP Code]],[25]DATA!$A:$G,7,FALSE)</f>
        <v>0</v>
      </c>
      <c r="AI1667" s="20" t="str">
        <f t="shared" si="445"/>
        <v>Infrastructure</v>
      </c>
      <c r="AJ1667" s="25" t="s">
        <v>89</v>
      </c>
      <c r="AK1667" s="25" t="s">
        <v>140</v>
      </c>
      <c r="AL1667" s="23" t="str" cm="1">
        <f t="array" ref="AL1667">_xlfn.SWITCH(AK1667,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67" s="26">
        <v>1</v>
      </c>
      <c r="AN1667" s="25" t="str">
        <f t="shared" ref="AN1667:AN1730" si="453">IF(AM1667=1,"Sovereign",IF(AM1667&gt;=2,"Non-Sovereign",""))</f>
        <v>Sovereign</v>
      </c>
      <c r="AO1667" s="27">
        <v>1</v>
      </c>
      <c r="AP1667" s="23">
        <f>Table2[[#This Row],[Approved Amount_UA Equivalent]]/1000000</f>
        <v>28.88</v>
      </c>
      <c r="AQ1667" s="19">
        <f t="shared" si="446"/>
        <v>38.434659200000006</v>
      </c>
      <c r="AR1667" s="23" t="str">
        <f t="shared" si="447"/>
        <v>21-30</v>
      </c>
      <c r="AS1667" s="23" t="str">
        <f t="shared" si="448"/>
        <v>21-40</v>
      </c>
      <c r="AT1667" s="23" t="str">
        <f t="shared" si="449"/>
        <v>1-40</v>
      </c>
      <c r="AU1667" s="23" t="str">
        <f t="shared" si="450"/>
        <v>&lt;1-50 Mn</v>
      </c>
      <c r="AV1667" s="23">
        <f>Table2[[#This Row],[Amount]]</f>
        <v>28880000</v>
      </c>
      <c r="AW1667" s="23" t="str">
        <f t="shared" si="451"/>
        <v>Sep 2022</v>
      </c>
      <c r="AX1667" s="28">
        <f>IFERROR(VLOOKUP(Table2[[#This Row],[SAP Code]],[26]_16!A:B,2,FALSE),0)</f>
        <v>0</v>
      </c>
      <c r="AY1667" s="28">
        <f>IFERROR(VLOOKUP(Table2[[#This Row],[SAP Code]],[26]_16!D:E,2,FALSE)/ 1000000, 0)</f>
        <v>0</v>
      </c>
      <c r="AZ1667" s="28">
        <v>0</v>
      </c>
      <c r="BA1667" s="28">
        <v>0</v>
      </c>
      <c r="BB1667" s="28">
        <v>0</v>
      </c>
      <c r="BC1667" s="28">
        <v>0</v>
      </c>
      <c r="BD1667" s="28">
        <v>0</v>
      </c>
      <c r="BE1667" s="28">
        <f>IFERROR(VLOOKUP(Table2[[#This Row],[SAP Code]],[26]_16!V:W,2,FALSE)/ 1000000, 0)</f>
        <v>6.2841787699999996</v>
      </c>
      <c r="BF1667" s="28">
        <f>IFERROR(VLOOKUP(Table2[[#This Row],[SAP Code]],[26]_16!Y:Z,2,FALSE)/ 1000000, 0)</f>
        <v>2.3731427900000002</v>
      </c>
      <c r="BG1667" s="28" t="str">
        <f>IFERROR(VLOOKUP(Table2[[#This Row],[SAP Code]],[26]port!$A:$AD,30,FALSE),"unknown")</f>
        <v>OnGo</v>
      </c>
      <c r="BH1667" s="29" t="str">
        <f t="shared" si="452"/>
        <v>Ongoing</v>
      </c>
      <c r="BI1667" s="16"/>
    </row>
    <row r="1668" spans="1:61" ht="17.100000000000001" customHeight="1">
      <c r="A1668" s="16" t="s">
        <v>141</v>
      </c>
      <c r="B1668" s="16" t="s">
        <v>5679</v>
      </c>
      <c r="C1668" s="16" t="s">
        <v>5680</v>
      </c>
      <c r="D1668" s="16" t="s">
        <v>5681</v>
      </c>
      <c r="E1668" s="18">
        <v>44825</v>
      </c>
      <c r="F1668" s="16" t="s">
        <v>3030</v>
      </c>
      <c r="G1668" s="16" t="s">
        <v>107</v>
      </c>
      <c r="H1668" s="37" t="s">
        <v>194</v>
      </c>
      <c r="I1668" s="16" t="s">
        <v>102</v>
      </c>
      <c r="J1668" s="16" t="s">
        <v>103</v>
      </c>
      <c r="K1668" s="16" t="s">
        <v>4302</v>
      </c>
      <c r="L1668" s="16" t="s">
        <v>70</v>
      </c>
      <c r="M1668" s="19">
        <v>50000000</v>
      </c>
      <c r="N1668" s="19">
        <v>38421934.313861102</v>
      </c>
      <c r="O1668" s="20" t="s">
        <v>5682</v>
      </c>
      <c r="P1668" s="21">
        <v>2000140001901</v>
      </c>
      <c r="Q1668" s="20" t="s">
        <v>87</v>
      </c>
      <c r="R1668" s="16" t="str">
        <f t="shared" si="442"/>
        <v>ADB Private</v>
      </c>
      <c r="S1668" s="16" t="str">
        <f t="shared" si="441"/>
        <v>H</v>
      </c>
      <c r="T1668" s="16" t="str">
        <f t="shared" si="440"/>
        <v>Multinational</v>
      </c>
      <c r="U1668" s="16" t="str">
        <f t="shared" si="443"/>
        <v>Multinational</v>
      </c>
      <c r="V1668" s="22" t="str">
        <f>IF(ISNUMBER(MATCH(A1668, {"Gabon","Sudan","Niger","Mali","Burkina Faso","Guinea"}, 0)), "De Facto Countries", "Non-De Facto Countries")</f>
        <v>Non-De Facto Countries</v>
      </c>
      <c r="W1668" s="16" t="str">
        <f t="shared" ref="W1668:W1731" si="454">IF(A1668="Algeria","North",IF(A1668="Angola","South",IF(A1668="Benin","West",IF(A1668="Botswana","South",IF(A1668="Burkina Faso","West",IF(A1668="Burundi","East",IF(A1668="Cameroon","Central",IF(A1668="Cape Verde","West",IF(A1668="Central African Republic","Central",IF(A1668="Chad","Central",IF(A1668="Comoros","East",IF(A1668="Congo CG","Central",IF(A1668="Côte D'Ivoire","West",IF(A1668="Dem Rep Congo","Central",IF(A1668="Djibouti","East",IF(A1668="Egypt","North",IF(A1668="Equatorial Guinea","Central",IF(A1668="Eritrea","East",IF(A1668="Eswatini","South",IF(A1668="Ethiopia","East",IF(A1668="Gabon","Central",IF(A1668="Gambia","West",IF(A1668="Ghana","West",IF(A1668="Guinea","West",IF(A1668="Guinea-Bissau","West",IF(A1668="Kenya","East",IF(A1668="Lesotho","South",IF(A1668="Liberia","West",IF(A1668="Libya","North",IF(A1668="Madagascar","South",IF(A1668="Malawi","South",IF(A1668="Mali","West",IF(A1668="Mauritania","North",IF(A1668="Mauritius","South",IF(A1668="Morocco","North",IF(A1668="Mozambique","South",IF(A1668="Multinational","Multi",IF(A1668="Namibia","South",IF(A1668="Niger","West",IF(A1668="Nigeria","Nigeria",IF(A1668="Rwanda","East",IF(A1668="Sao Tome &amp; Principe","South",IF(A1668="Senegal","West",IF(A1668="Seychelles","East",IF(A1668="Sierra Leone","West",IF(A1668="Somalia","East",IF(A1668="South Africa","South",IF(A1668="South Sudan","East",IF(A1668="Sudan","East",IF(A1668="Tanzania","East",IF(A1668="Togo","West",IF(A1668="Tunisia","North",IF(A1668="Uganda","East",IF(A1668="Zambia","South",IF(A1668="Zimbabwe","South","Not Listed")))))))))))))))))))))))))))))))))))))))))))))))))))))))</f>
        <v>Multi</v>
      </c>
      <c r="X1668" s="16" t="str">
        <f t="shared" ref="X1668:X1731" si="455">IF(MID(O1668,6,1)="A","Agriculture",IF(MID(O1668,6,1)="B","Industry",IF(MID(O1668,6,1)="C","Environment",IF(MID(O1668,6,1)="D","Transport",IF(MID(O1668,6,1)="E","WASH Sector",IF(MID(O1668,6,1)="F","Power",IF(MID(O1668,6,1)="G","ICT",IF(MID(O1668,6,1)="H","Finance",IF(MID(O1668,6,1)="I","Social",IF(MID(O1668,6,1)="J","Urban Developm.",IF(MID(O1668,6,1)="K","Multi-Sector","")))))))))))</f>
        <v>Finance</v>
      </c>
      <c r="Y1668" s="23"/>
      <c r="AA1668" s="23">
        <f>Table2[[#This Row],[Approved Amount_UA Equivalent]]</f>
        <v>38421934.313861102</v>
      </c>
      <c r="AD1668" s="23">
        <f>SUM(Table2[[#This Row],[Feed Africa ]:[Improve Quality Of Life ]])</f>
        <v>38421934.313861102</v>
      </c>
      <c r="AE1668" s="16" t="b">
        <f>Table2[[#This Row],[Total HI5]]=Table2[[#This Row],[Approved Amount_UA Equivalent]]</f>
        <v>1</v>
      </c>
      <c r="AF1668" s="24">
        <v>70</v>
      </c>
      <c r="AG1668" s="20" t="str">
        <f t="shared" si="444"/>
        <v>Equity and Guarantee</v>
      </c>
      <c r="AH1668" s="24" t="str">
        <f>VLOOKUP(Table2[[#This Row],[SAP Code]],[25]DATA!$A:$G,7,FALSE)</f>
        <v>RPA</v>
      </c>
      <c r="AI1668" s="20" t="str">
        <f t="shared" si="445"/>
        <v>Other Investment</v>
      </c>
      <c r="AJ1668" s="25" t="s">
        <v>106</v>
      </c>
      <c r="AK1668" s="25" t="s">
        <v>107</v>
      </c>
      <c r="AL1668" s="23" t="str" cm="1">
        <f t="array" ref="AL1668">_xlfn.SWITCH(AK1668,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68" s="26">
        <v>2</v>
      </c>
      <c r="AN1668" s="25" t="str">
        <f t="shared" si="453"/>
        <v>Non-Sovereign</v>
      </c>
      <c r="AO1668" s="27">
        <v>1</v>
      </c>
      <c r="AP1668" s="23">
        <f>Table2[[#This Row],[Approved Amount_UA Equivalent]]/1000000</f>
        <v>38.421934313861101</v>
      </c>
      <c r="AQ1668" s="19">
        <f t="shared" si="446"/>
        <v>51.133447062258909</v>
      </c>
      <c r="AR1668" s="23" t="str">
        <f t="shared" si="447"/>
        <v>31-40</v>
      </c>
      <c r="AS1668" s="23" t="str">
        <f t="shared" si="448"/>
        <v>21-40</v>
      </c>
      <c r="AT1668" s="23" t="str">
        <f t="shared" si="449"/>
        <v>1-40</v>
      </c>
      <c r="AU1668" s="23" t="str">
        <f t="shared" si="450"/>
        <v>&lt;1-50 Mn</v>
      </c>
      <c r="AV1668" s="23">
        <f>Table2[[#This Row],[Amount]]</f>
        <v>50000000</v>
      </c>
      <c r="AW1668" s="23" t="str">
        <f t="shared" si="451"/>
        <v>Sep 2022</v>
      </c>
      <c r="AX1668" s="28">
        <f>IFERROR(VLOOKUP(Table2[[#This Row],[SAP Code]],[26]_16!A:B,2,FALSE),0)</f>
        <v>0</v>
      </c>
      <c r="AY1668" s="28">
        <f>IFERROR(VLOOKUP(Table2[[#This Row],[SAP Code]],[26]_16!D:E,2,FALSE)/ 1000000, 0)</f>
        <v>0</v>
      </c>
      <c r="AZ1668" s="28">
        <f>IFERROR(VLOOKUP(Table2[[#This Row],[SAP Code]],[26]_16!G:H,2,FALSE)/ 1000000, 0)</f>
        <v>0</v>
      </c>
      <c r="BA1668" s="28">
        <f>IFERROR(VLOOKUP(Table2[[#This Row],[SAP Code]],[26]_16!J:K,2,FALSE)/ 1000000, 0)</f>
        <v>0</v>
      </c>
      <c r="BB1668" s="28">
        <f>IFERROR(VLOOKUP(Table2[[#This Row],[SAP Code]],[26]_16!M:N,2,FALSE)/ 1000000, 0)</f>
        <v>0</v>
      </c>
      <c r="BC1668" s="28">
        <f>IFERROR(VLOOKUP(Table2[[#This Row],[SAP Code]],[26]_16!P:Q,2,FALSE),0)</f>
        <v>0</v>
      </c>
      <c r="BD1668" s="28">
        <f>IFERROR(VLOOKUP(Table2[[#This Row],[SAP Code]],[26]_16!S:T,2,FALSE),0)</f>
        <v>0</v>
      </c>
      <c r="BE1668" s="28">
        <f>IFERROR(VLOOKUP(Table2[[#This Row],[SAP Code]],[26]_16!V:W,2,FALSE)/ 1000000, 0)</f>
        <v>0</v>
      </c>
      <c r="BF1668" s="28">
        <f>IFERROR(VLOOKUP(Table2[[#This Row],[SAP Code]],[26]_16!Y:Z,2,FALSE)/ 1000000, 0)</f>
        <v>0</v>
      </c>
      <c r="BG1668" s="28" t="str">
        <f>IFERROR(VLOOKUP(Table2[[#This Row],[SAP Code]],[26]port!$A:$AD,30,FALSE),"unknown")</f>
        <v>APVD</v>
      </c>
      <c r="BH1668" s="29" t="str">
        <f t="shared" si="452"/>
        <v>Ongoing</v>
      </c>
      <c r="BI1668" s="16"/>
    </row>
    <row r="1669" spans="1:61" ht="17.100000000000001" customHeight="1">
      <c r="A1669" s="16" t="s">
        <v>769</v>
      </c>
      <c r="B1669" s="16" t="s">
        <v>5683</v>
      </c>
      <c r="C1669" s="16" t="s">
        <v>5684</v>
      </c>
      <c r="D1669" s="16" t="s">
        <v>5685</v>
      </c>
      <c r="E1669" s="18">
        <v>44826</v>
      </c>
      <c r="F1669" s="16" t="s">
        <v>773</v>
      </c>
      <c r="G1669" s="16" t="s">
        <v>255</v>
      </c>
      <c r="H1669" s="16" t="s">
        <v>66</v>
      </c>
      <c r="I1669" s="16" t="s">
        <v>250</v>
      </c>
      <c r="J1669" s="16" t="s">
        <v>83</v>
      </c>
      <c r="K1669" s="16" t="s">
        <v>69</v>
      </c>
      <c r="L1669" s="16" t="s">
        <v>85</v>
      </c>
      <c r="M1669" s="19">
        <v>7070000</v>
      </c>
      <c r="N1669" s="19">
        <v>7070000</v>
      </c>
      <c r="O1669" s="20" t="s">
        <v>5686</v>
      </c>
      <c r="P1669" s="21">
        <v>2100155041916</v>
      </c>
      <c r="Q1669" s="20" t="s">
        <v>72</v>
      </c>
      <c r="R1669" s="16" t="str">
        <f t="shared" si="442"/>
        <v>ADF Including TSF</v>
      </c>
      <c r="S1669" s="16" t="str">
        <f t="shared" si="441"/>
        <v>K</v>
      </c>
      <c r="T1669" s="16" t="str">
        <f t="shared" si="440"/>
        <v>ADF Countries</v>
      </c>
      <c r="U1669" s="16" t="str">
        <f t="shared" si="443"/>
        <v>Transition States</v>
      </c>
      <c r="V1669" s="22" t="str">
        <f>IF(ISNUMBER(MATCH(A1669, {"Gabon","Sudan","Niger","Mali","Burkina Faso","Guinea"}, 0)), "De Facto Countries", "Non-De Facto Countries")</f>
        <v>Non-De Facto Countries</v>
      </c>
      <c r="W1669" s="16" t="str">
        <f t="shared" si="454"/>
        <v>Central</v>
      </c>
      <c r="X1669" s="16" t="str">
        <f t="shared" si="455"/>
        <v>Multi-Sector</v>
      </c>
      <c r="Y1669" s="23">
        <f>Table2[[#This Row],[Approved Amount_UA Equivalent]]/5</f>
        <v>1414000</v>
      </c>
      <c r="Z1669" s="23">
        <f>Table2[[#This Row],[Approved Amount_UA Equivalent]]/5</f>
        <v>1414000</v>
      </c>
      <c r="AA1669" s="23">
        <f>Table2[[#This Row],[Approved Amount_UA Equivalent]]/5</f>
        <v>1414000</v>
      </c>
      <c r="AB1669" s="23">
        <f>Table2[[#This Row],[Approved Amount_UA Equivalent]]/5</f>
        <v>1414000</v>
      </c>
      <c r="AC1669" s="23">
        <f>Table2[[#This Row],[Approved Amount_UA Equivalent]]/5</f>
        <v>1414000</v>
      </c>
      <c r="AD1669" s="23">
        <f>SUM(Table2[[#This Row],[Feed Africa ]:[Improve Quality Of Life ]])</f>
        <v>7070000</v>
      </c>
      <c r="AE1669" s="16" t="b">
        <f>Table2[[#This Row],[Total HI5]]=Table2[[#This Row],[Approved Amount_UA Equivalent]]</f>
        <v>1</v>
      </c>
      <c r="AF1669" s="24">
        <v>41</v>
      </c>
      <c r="AG1669" s="20" t="str">
        <f t="shared" si="444"/>
        <v>ISP and Investment Project</v>
      </c>
      <c r="AH1669" s="24" t="str">
        <f>VLOOKUP(Table2[[#This Row],[SAP Code]],[25]DATA!$A:$G,7,FALSE)</f>
        <v>ISP</v>
      </c>
      <c r="AI1669" s="20" t="str">
        <f t="shared" si="445"/>
        <v>Other Investment</v>
      </c>
      <c r="AJ1669" s="25" t="s">
        <v>254</v>
      </c>
      <c r="AK1669" s="25" t="s">
        <v>255</v>
      </c>
      <c r="AL1669" s="23" t="str" cm="1">
        <f t="array" ref="AL1669">_xlfn.SWITCH(AK1669,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69" s="26">
        <v>1</v>
      </c>
      <c r="AN1669" s="25" t="str">
        <f t="shared" si="453"/>
        <v>Sovereign</v>
      </c>
      <c r="AO1669" s="27">
        <v>1</v>
      </c>
      <c r="AP1669" s="23">
        <f>Table2[[#This Row],[Approved Amount_UA Equivalent]]/1000000</f>
        <v>7.07</v>
      </c>
      <c r="AQ1669" s="19">
        <f t="shared" si="446"/>
        <v>9.4090388000000011</v>
      </c>
      <c r="AR1669" s="23" t="str">
        <f t="shared" si="447"/>
        <v>1-10</v>
      </c>
      <c r="AS1669" s="23" t="str">
        <f t="shared" si="448"/>
        <v>1-20</v>
      </c>
      <c r="AT1669" s="23" t="str">
        <f t="shared" si="449"/>
        <v>1-40</v>
      </c>
      <c r="AU1669" s="23" t="str">
        <f t="shared" si="450"/>
        <v>&lt;1-50 Mn</v>
      </c>
      <c r="AV1669" s="23">
        <f>Table2[[#This Row],[Amount]]</f>
        <v>7070000</v>
      </c>
      <c r="AW1669" s="23" t="str">
        <f t="shared" si="451"/>
        <v>Sep 2022</v>
      </c>
      <c r="AX1669" s="28">
        <f>IFERROR(VLOOKUP(Table2[[#This Row],[SAP Code]],[26]_16!A:B,2,FALSE),0)</f>
        <v>0</v>
      </c>
      <c r="AY1669" s="28">
        <f>IFERROR(VLOOKUP(Table2[[#This Row],[SAP Code]],[26]_16!D:E,2,FALSE)/ 1000000, 0)</f>
        <v>0</v>
      </c>
      <c r="AZ1669" s="28">
        <f>IFERROR(VLOOKUP(Table2[[#This Row],[SAP Code]],[26]_16!G:H,2,FALSE)/ 1000000, 0)</f>
        <v>0</v>
      </c>
      <c r="BA1669" s="28">
        <f>IFERROR(VLOOKUP(Table2[[#This Row],[SAP Code]],[26]_16!J:K,2,FALSE)/ 1000000, 0)</f>
        <v>0</v>
      </c>
      <c r="BB1669" s="28">
        <f>IFERROR(VLOOKUP(Table2[[#This Row],[SAP Code]],[26]_16!M:N,2,FALSE)/ 1000000, 0)</f>
        <v>0</v>
      </c>
      <c r="BC1669" s="28">
        <f>IFERROR(VLOOKUP(Table2[[#This Row],[SAP Code]],[26]_16!P:Q,2,FALSE),0)</f>
        <v>0</v>
      </c>
      <c r="BD1669" s="28">
        <f>IFERROR(VLOOKUP(Table2[[#This Row],[SAP Code]],[26]_16!S:T,2,FALSE),0)</f>
        <v>0</v>
      </c>
      <c r="BE1669" s="28">
        <f>IFERROR(VLOOKUP(Table2[[#This Row],[SAP Code]],[26]_16!V:W,2,FALSE)/ 1000000, 0)</f>
        <v>0</v>
      </c>
      <c r="BF1669" s="28">
        <f>IFERROR(VLOOKUP(Table2[[#This Row],[SAP Code]],[26]_16!Y:Z,2,FALSE)/ 1000000, 0)</f>
        <v>0</v>
      </c>
      <c r="BG1669" s="28" t="str">
        <f>IFERROR(VLOOKUP(Table2[[#This Row],[SAP Code]],[26]port!$A:$AD,30,FALSE),"unknown")</f>
        <v>APVD</v>
      </c>
      <c r="BH1669" s="29" t="str">
        <f t="shared" si="452"/>
        <v>Ongoing</v>
      </c>
      <c r="BI1669" s="16"/>
    </row>
    <row r="1670" spans="1:61" ht="17.100000000000001" customHeight="1">
      <c r="A1670" s="16" t="s">
        <v>417</v>
      </c>
      <c r="B1670" s="16" t="s">
        <v>5687</v>
      </c>
      <c r="C1670" s="16" t="s">
        <v>5688</v>
      </c>
      <c r="D1670" s="16" t="s">
        <v>5689</v>
      </c>
      <c r="E1670" s="18">
        <v>44832</v>
      </c>
      <c r="F1670" s="16" t="s">
        <v>421</v>
      </c>
      <c r="G1670" s="16" t="s">
        <v>74</v>
      </c>
      <c r="H1670" s="37" t="s">
        <v>194</v>
      </c>
      <c r="I1670" s="16" t="s">
        <v>155</v>
      </c>
      <c r="J1670" s="16" t="s">
        <v>179</v>
      </c>
      <c r="K1670" s="16" t="s">
        <v>84</v>
      </c>
      <c r="L1670" s="16" t="s">
        <v>195</v>
      </c>
      <c r="M1670" s="19">
        <v>199000000</v>
      </c>
      <c r="N1670" s="19">
        <v>152919298.56916717</v>
      </c>
      <c r="O1670" s="20" t="s">
        <v>5690</v>
      </c>
      <c r="P1670" s="21">
        <v>2000200005553</v>
      </c>
      <c r="Q1670" s="20" t="s">
        <v>87</v>
      </c>
      <c r="R1670" s="16" t="str">
        <f t="shared" si="442"/>
        <v>ADB Public</v>
      </c>
      <c r="S1670" s="16" t="str">
        <f t="shared" si="441"/>
        <v>A</v>
      </c>
      <c r="T1670" s="16" t="str">
        <f t="shared" si="440"/>
        <v>ADB Countries</v>
      </c>
      <c r="U1670" s="16" t="str">
        <f t="shared" si="443"/>
        <v>Non-Transition States</v>
      </c>
      <c r="V1670" s="22" t="str">
        <f>IF(ISNUMBER(MATCH(A1670, {"Gabon","Sudan","Niger","Mali","Burkina Faso","Guinea"}, 0)), "De Facto Countries", "Non-De Facto Countries")</f>
        <v>Non-De Facto Countries</v>
      </c>
      <c r="W1670" s="16" t="str">
        <f t="shared" si="454"/>
        <v>North</v>
      </c>
      <c r="X1670" s="16" t="str">
        <f t="shared" si="455"/>
        <v>Agriculture</v>
      </c>
      <c r="Y1670" s="23">
        <f>Table2[[#This Row],[Approved Amount_UA Equivalent]]</f>
        <v>152919298.56916717</v>
      </c>
      <c r="AD1670" s="23">
        <f>SUM(Table2[[#This Row],[Feed Africa ]:[Improve Quality Of Life ]])</f>
        <v>152919298.56916717</v>
      </c>
      <c r="AE1670" s="16" t="b">
        <f>Table2[[#This Row],[Total HI5]]=Table2[[#This Row],[Approved Amount_UA Equivalent]]</f>
        <v>1</v>
      </c>
      <c r="AF1670" s="24">
        <v>20</v>
      </c>
      <c r="AG1670" s="20" t="str">
        <f t="shared" si="444"/>
        <v>Policy and Result Based Op</v>
      </c>
      <c r="AH1670" s="24" t="str">
        <f>VLOOKUP(Table2[[#This Row],[SAP Code]],[25]DATA!$A:$G,7,FALSE)</f>
        <v>PBO</v>
      </c>
      <c r="AI1670" s="20" t="str">
        <f t="shared" si="445"/>
        <v>Policy-Based Lending</v>
      </c>
      <c r="AJ1670" s="25" t="s">
        <v>157</v>
      </c>
      <c r="AK1670" s="25" t="s">
        <v>74</v>
      </c>
      <c r="AL1670" s="23" t="str" cm="1">
        <f t="array" ref="AL1670">_xlfn.SWITCH(AK1670,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70" s="26">
        <v>1</v>
      </c>
      <c r="AN1670" s="25" t="str">
        <f t="shared" si="453"/>
        <v>Sovereign</v>
      </c>
      <c r="AO1670" s="27">
        <v>1</v>
      </c>
      <c r="AP1670" s="23">
        <f>Table2[[#This Row],[Approved Amount_UA Equivalent]]/1000000</f>
        <v>152.91929856916715</v>
      </c>
      <c r="AQ1670" s="19">
        <f t="shared" si="446"/>
        <v>203.51111930779044</v>
      </c>
      <c r="AR1670" s="23" t="str">
        <f t="shared" si="447"/>
        <v>151-160</v>
      </c>
      <c r="AS1670" s="23" t="str">
        <f t="shared" si="448"/>
        <v>141-160</v>
      </c>
      <c r="AT1670" s="23" t="str">
        <f t="shared" si="449"/>
        <v>121-160</v>
      </c>
      <c r="AU1670" s="23" t="str">
        <f t="shared" si="450"/>
        <v>100-200 Mn</v>
      </c>
      <c r="AV1670" s="23">
        <f>Table2[[#This Row],[Amount]]</f>
        <v>199000000</v>
      </c>
      <c r="AW1670" s="23" t="str">
        <f t="shared" si="451"/>
        <v>Sep 2022</v>
      </c>
      <c r="AX1670" s="28">
        <f>IFERROR(VLOOKUP(Table2[[#This Row],[SAP Code]],[26]_16!A:B,2,FALSE),0)</f>
        <v>0</v>
      </c>
      <c r="AY1670" s="28">
        <f>IFERROR(VLOOKUP(Table2[[#This Row],[SAP Code]],[26]_16!D:E,2,FALSE)/ 1000000, 0)</f>
        <v>0</v>
      </c>
      <c r="AZ1670" s="28">
        <f>IFERROR(VLOOKUP(Table2[[#This Row],[SAP Code]],[26]_16!G:H,2,FALSE)/ 1000000, 0)</f>
        <v>0</v>
      </c>
      <c r="BA1670" s="28">
        <f>IFERROR(VLOOKUP(Table2[[#This Row],[SAP Code]],[26]_16!J:K,2,FALSE)/ 1000000, 0)</f>
        <v>0</v>
      </c>
      <c r="BB1670" s="28">
        <f>IFERROR(VLOOKUP(Table2[[#This Row],[SAP Code]],[26]_16!M:N,2,FALSE)/ 1000000, 0)</f>
        <v>0</v>
      </c>
      <c r="BC1670" s="28">
        <f>IFERROR(VLOOKUP(Table2[[#This Row],[SAP Code]],[26]_16!P:Q,2,FALSE),0)</f>
        <v>0</v>
      </c>
      <c r="BD1670" s="28">
        <f>IFERROR(VLOOKUP(Table2[[#This Row],[SAP Code]],[26]_16!S:T,2,FALSE),0)</f>
        <v>0</v>
      </c>
      <c r="BE1670" s="28">
        <f>IFERROR(VLOOKUP(Table2[[#This Row],[SAP Code]],[26]_16!V:W,2,FALSE)/ 1000000, 0)</f>
        <v>156.9821561</v>
      </c>
      <c r="BF1670" s="28">
        <f>IFERROR(VLOOKUP(Table2[[#This Row],[SAP Code]],[26]_16!Y:Z,2,FALSE)/ 1000000, 0)</f>
        <v>0</v>
      </c>
      <c r="BG1670" s="28" t="str">
        <f>IFERROR(VLOOKUP(Table2[[#This Row],[SAP Code]],[26]port!$A:$AD,30,FALSE),"unknown")</f>
        <v>OnGo</v>
      </c>
      <c r="BH1670" s="29" t="str">
        <f t="shared" si="452"/>
        <v>Ongoing</v>
      </c>
      <c r="BI1670" s="16"/>
    </row>
    <row r="1671" spans="1:61" ht="17.100000000000001" customHeight="1">
      <c r="A1671" s="16" t="s">
        <v>453</v>
      </c>
      <c r="B1671" s="16" t="s">
        <v>5691</v>
      </c>
      <c r="C1671" s="16" t="s">
        <v>5692</v>
      </c>
      <c r="D1671" s="16" t="s">
        <v>5693</v>
      </c>
      <c r="E1671" s="18">
        <v>44832</v>
      </c>
      <c r="F1671" s="16" t="s">
        <v>1935</v>
      </c>
      <c r="G1671" s="16" t="s">
        <v>255</v>
      </c>
      <c r="H1671" s="16" t="s">
        <v>101</v>
      </c>
      <c r="I1671" s="16" t="s">
        <v>250</v>
      </c>
      <c r="J1671" s="16" t="s">
        <v>179</v>
      </c>
      <c r="K1671" s="16" t="s">
        <v>84</v>
      </c>
      <c r="L1671" s="16" t="s">
        <v>458</v>
      </c>
      <c r="M1671" s="19">
        <v>2300000000</v>
      </c>
      <c r="N1671" s="19">
        <v>103688142.13390197</v>
      </c>
      <c r="O1671" s="20" t="s">
        <v>5694</v>
      </c>
      <c r="P1671" s="21">
        <v>2000200005552</v>
      </c>
      <c r="Q1671" s="20" t="s">
        <v>87</v>
      </c>
      <c r="R1671" s="16" t="str">
        <f t="shared" si="442"/>
        <v>ADB Public</v>
      </c>
      <c r="S1671" s="16" t="str">
        <f t="shared" si="441"/>
        <v>K</v>
      </c>
      <c r="T1671" s="16" t="str">
        <f t="shared" si="440"/>
        <v>ADB Countries</v>
      </c>
      <c r="U1671" s="16" t="str">
        <f t="shared" si="443"/>
        <v>Non-Transition States</v>
      </c>
      <c r="V1671" s="22" t="str">
        <f>IF(ISNUMBER(MATCH(A1671, {"Gabon","Sudan","Niger","Mali","Burkina Faso","Guinea"}, 0)), "De Facto Countries", "Non-De Facto Countries")</f>
        <v>Non-De Facto Countries</v>
      </c>
      <c r="W1671" s="16" t="str">
        <f t="shared" si="454"/>
        <v>South</v>
      </c>
      <c r="X1671" s="16" t="str">
        <f t="shared" si="455"/>
        <v>Multi-Sector</v>
      </c>
      <c r="Y1671" s="23">
        <f>Table2[[#This Row],[Approved Amount_UA Equivalent]]/5</f>
        <v>20737628.426780395</v>
      </c>
      <c r="Z1671" s="23">
        <f>Table2[[#This Row],[Approved Amount_UA Equivalent]]/5</f>
        <v>20737628.426780395</v>
      </c>
      <c r="AA1671" s="23">
        <f>Table2[[#This Row],[Approved Amount_UA Equivalent]]/5</f>
        <v>20737628.426780395</v>
      </c>
      <c r="AB1671" s="23">
        <f>Table2[[#This Row],[Approved Amount_UA Equivalent]]/5</f>
        <v>20737628.426780395</v>
      </c>
      <c r="AC1671" s="23">
        <f>Table2[[#This Row],[Approved Amount_UA Equivalent]]/5</f>
        <v>20737628.426780395</v>
      </c>
      <c r="AD1671" s="23">
        <f>SUM(Table2[[#This Row],[Feed Africa ]:[Improve Quality Of Life ]])</f>
        <v>103688142.13390198</v>
      </c>
      <c r="AE1671" s="16" t="b">
        <f>Table2[[#This Row],[Total HI5]]=Table2[[#This Row],[Approved Amount_UA Equivalent]]</f>
        <v>1</v>
      </c>
      <c r="AF1671" s="24">
        <v>20</v>
      </c>
      <c r="AG1671" s="20" t="str">
        <f t="shared" si="444"/>
        <v>Policy and Result Based Op</v>
      </c>
      <c r="AH1671" s="24" t="str">
        <f>VLOOKUP(Table2[[#This Row],[SAP Code]],[25]DATA!$A:$G,7,FALSE)</f>
        <v>PBO</v>
      </c>
      <c r="AI1671" s="20" t="str">
        <f t="shared" si="445"/>
        <v>Policy-Based Lending</v>
      </c>
      <c r="AJ1671" s="25" t="s">
        <v>254</v>
      </c>
      <c r="AK1671" s="25" t="s">
        <v>255</v>
      </c>
      <c r="AL1671" s="23" t="str" cm="1">
        <f t="array" ref="AL1671">_xlfn.SWITCH(AK1671,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71" s="26">
        <v>1</v>
      </c>
      <c r="AN1671" s="25" t="str">
        <f t="shared" si="453"/>
        <v>Sovereign</v>
      </c>
      <c r="AO1671" s="27">
        <v>1</v>
      </c>
      <c r="AP1671" s="23">
        <f>Table2[[#This Row],[Approved Amount_UA Equivalent]]/1000000</f>
        <v>103.68814213390196</v>
      </c>
      <c r="AQ1671" s="19">
        <f t="shared" si="446"/>
        <v>137.99232707748212</v>
      </c>
      <c r="AR1671" s="23" t="str">
        <f t="shared" si="447"/>
        <v>101-110</v>
      </c>
      <c r="AS1671" s="23" t="str">
        <f t="shared" si="448"/>
        <v>101-120</v>
      </c>
      <c r="AT1671" s="23" t="str">
        <f t="shared" si="449"/>
        <v>81-120</v>
      </c>
      <c r="AU1671" s="23" t="str">
        <f t="shared" si="450"/>
        <v>100-200 Mn</v>
      </c>
      <c r="AV1671" s="23">
        <f>Table2[[#This Row],[Amount]]</f>
        <v>2300000000</v>
      </c>
      <c r="AW1671" s="23" t="str">
        <f t="shared" si="451"/>
        <v>Sep 2022</v>
      </c>
      <c r="AX1671" s="28">
        <f>IFERROR(VLOOKUP(Table2[[#This Row],[SAP Code]],[26]_16!A:B,2,FALSE),0)</f>
        <v>0</v>
      </c>
      <c r="AY1671" s="28">
        <f>IFERROR(VLOOKUP(Table2[[#This Row],[SAP Code]],[26]_16!D:E,2,FALSE)/ 1000000, 0)</f>
        <v>0</v>
      </c>
      <c r="AZ1671" s="28">
        <f>IFERROR(VLOOKUP(Table2[[#This Row],[SAP Code]],[26]_16!G:H,2,FALSE)/ 1000000, 0)</f>
        <v>0</v>
      </c>
      <c r="BA1671" s="28">
        <f>IFERROR(VLOOKUP(Table2[[#This Row],[SAP Code]],[26]_16!J:K,2,FALSE)/ 1000000, 0)</f>
        <v>0</v>
      </c>
      <c r="BB1671" s="28">
        <f>IFERROR(VLOOKUP(Table2[[#This Row],[SAP Code]],[26]_16!M:N,2,FALSE)/ 1000000, 0)</f>
        <v>0</v>
      </c>
      <c r="BC1671" s="28">
        <f>IFERROR(VLOOKUP(Table2[[#This Row],[SAP Code]],[26]_16!P:Q,2,FALSE),0)</f>
        <v>0</v>
      </c>
      <c r="BD1671" s="28">
        <f>IFERROR(VLOOKUP(Table2[[#This Row],[SAP Code]],[26]_16!S:T,2,FALSE),0)</f>
        <v>0</v>
      </c>
      <c r="BE1671" s="28">
        <f>IFERROR(VLOOKUP(Table2[[#This Row],[SAP Code]],[26]_16!V:W,2,FALSE)/ 1000000, 0)</f>
        <v>100.1667995</v>
      </c>
      <c r="BF1671" s="28">
        <f>IFERROR(VLOOKUP(Table2[[#This Row],[SAP Code]],[26]_16!Y:Z,2,FALSE)/ 1000000, 0)</f>
        <v>0</v>
      </c>
      <c r="BG1671" s="28" t="str">
        <f>IFERROR(VLOOKUP(Table2[[#This Row],[SAP Code]],[26]port!$A:$AD,30,FALSE),"unknown")</f>
        <v>OnGo</v>
      </c>
      <c r="BH1671" s="29" t="str">
        <f t="shared" si="452"/>
        <v>Ongoing</v>
      </c>
      <c r="BI1671" s="16"/>
    </row>
    <row r="1672" spans="1:61" ht="17.100000000000001" customHeight="1">
      <c r="A1672" s="16" t="s">
        <v>117</v>
      </c>
      <c r="B1672" s="16" t="s">
        <v>5695</v>
      </c>
      <c r="C1672" s="16" t="s">
        <v>5696</v>
      </c>
      <c r="D1672" s="16" t="s">
        <v>5697</v>
      </c>
      <c r="E1672" s="18">
        <v>44832</v>
      </c>
      <c r="F1672" s="16" t="s">
        <v>121</v>
      </c>
      <c r="G1672" s="16" t="s">
        <v>140</v>
      </c>
      <c r="H1672" s="16" t="s">
        <v>81</v>
      </c>
      <c r="I1672" s="16" t="s">
        <v>138</v>
      </c>
      <c r="J1672" s="16" t="s">
        <v>179</v>
      </c>
      <c r="K1672" s="16" t="s">
        <v>84</v>
      </c>
      <c r="L1672" s="16" t="s">
        <v>70</v>
      </c>
      <c r="M1672" s="19">
        <v>71000000</v>
      </c>
      <c r="N1672" s="19">
        <v>54559146.725682758</v>
      </c>
      <c r="O1672" s="20" t="s">
        <v>5698</v>
      </c>
      <c r="P1672" s="21">
        <v>2000300000101</v>
      </c>
      <c r="Q1672" s="20" t="s">
        <v>87</v>
      </c>
      <c r="R1672" s="16" t="str">
        <f t="shared" si="442"/>
        <v>ADB Public</v>
      </c>
      <c r="S1672" s="16" t="str">
        <f t="shared" si="441"/>
        <v>D</v>
      </c>
      <c r="T1672" s="16" t="str">
        <f t="shared" si="440"/>
        <v>ADF Countries</v>
      </c>
      <c r="U1672" s="16" t="str">
        <f t="shared" si="443"/>
        <v>Non-Transition States</v>
      </c>
      <c r="V1672" s="22" t="str">
        <f>IF(ISNUMBER(MATCH(A1672, {"Gabon","Sudan","Niger","Mali","Burkina Faso","Guinea"}, 0)), "De Facto Countries", "Non-De Facto Countries")</f>
        <v>Non-De Facto Countries</v>
      </c>
      <c r="W1672" s="16" t="str">
        <f t="shared" si="454"/>
        <v>East</v>
      </c>
      <c r="X1672" s="16" t="str">
        <f t="shared" si="455"/>
        <v>Transport</v>
      </c>
      <c r="Y1672" s="23"/>
      <c r="AB1672" s="23">
        <f>Table2[[#This Row],[Approved Amount_UA Equivalent]]</f>
        <v>54559146.725682758</v>
      </c>
      <c r="AD1672" s="23">
        <f>SUM(Table2[[#This Row],[Feed Africa ]:[Improve Quality Of Life ]])</f>
        <v>54559146.725682758</v>
      </c>
      <c r="AE1672" s="16" t="b">
        <f>Table2[[#This Row],[Total HI5]]=Table2[[#This Row],[Approved Amount_UA Equivalent]]</f>
        <v>1</v>
      </c>
      <c r="AF1672" s="24">
        <v>10</v>
      </c>
      <c r="AG1672" s="20" t="str">
        <f t="shared" si="444"/>
        <v>Investment Project</v>
      </c>
      <c r="AH1672" s="24" t="str">
        <f>VLOOKUP(Table2[[#This Row],[SAP Code]],[25]DATA!$A:$G,7,FALSE)</f>
        <v xml:space="preserve">investment </v>
      </c>
      <c r="AI1672" s="20" t="str">
        <f t="shared" si="445"/>
        <v>Infrastructure</v>
      </c>
      <c r="AJ1672" s="25" t="s">
        <v>89</v>
      </c>
      <c r="AK1672" s="25" t="s">
        <v>140</v>
      </c>
      <c r="AL1672" s="23" t="str" cm="1">
        <f t="array" ref="AL1672">_xlfn.SWITCH(AK1672,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72" s="26">
        <v>1</v>
      </c>
      <c r="AN1672" s="25" t="str">
        <f t="shared" si="453"/>
        <v>Sovereign</v>
      </c>
      <c r="AO1672" s="27">
        <v>1</v>
      </c>
      <c r="AP1672" s="23">
        <f>Table2[[#This Row],[Approved Amount_UA Equivalent]]/1000000</f>
        <v>54.559146725682758</v>
      </c>
      <c r="AQ1672" s="19">
        <f t="shared" si="446"/>
        <v>72.609494828407648</v>
      </c>
      <c r="AR1672" s="23" t="str">
        <f t="shared" si="447"/>
        <v>51-60</v>
      </c>
      <c r="AS1672" s="23" t="str">
        <f t="shared" si="448"/>
        <v>41-60</v>
      </c>
      <c r="AT1672" s="23" t="str">
        <f t="shared" si="449"/>
        <v>41-80</v>
      </c>
      <c r="AU1672" s="23" t="str">
        <f t="shared" si="450"/>
        <v>50-100 Mn</v>
      </c>
      <c r="AV1672" s="23">
        <f>Table2[[#This Row],[Amount]]</f>
        <v>71000000</v>
      </c>
      <c r="AW1672" s="23" t="str">
        <f t="shared" si="451"/>
        <v>Sep 2022</v>
      </c>
      <c r="AX1672" s="28">
        <f>IFERROR(VLOOKUP(Table2[[#This Row],[SAP Code]],[26]_16!A:B,2,FALSE),0)</f>
        <v>0</v>
      </c>
      <c r="AY1672" s="28">
        <f>IFERROR(VLOOKUP(Table2[[#This Row],[SAP Code]],[26]_16!D:E,2,FALSE)/ 1000000, 0)</f>
        <v>0</v>
      </c>
      <c r="AZ1672" s="28">
        <f>IFERROR(VLOOKUP(Table2[[#This Row],[SAP Code]],[26]_16!G:H,2,FALSE)/ 1000000, 0)</f>
        <v>0</v>
      </c>
      <c r="BA1672" s="28">
        <f>IFERROR(VLOOKUP(Table2[[#This Row],[SAP Code]],[26]_16!J:K,2,FALSE)/ 1000000, 0)</f>
        <v>0</v>
      </c>
      <c r="BB1672" s="28">
        <f>IFERROR(VLOOKUP(Table2[[#This Row],[SAP Code]],[26]_16!M:N,2,FALSE)/ 1000000, 0)</f>
        <v>0</v>
      </c>
      <c r="BC1672" s="28">
        <f>IFERROR(VLOOKUP(Table2[[#This Row],[SAP Code]],[26]_16!P:Q,2,FALSE),0)</f>
        <v>0</v>
      </c>
      <c r="BD1672" s="28">
        <f>IFERROR(VLOOKUP(Table2[[#This Row],[SAP Code]],[26]_16!S:T,2,FALSE),0)</f>
        <v>0</v>
      </c>
      <c r="BE1672" s="28">
        <f>IFERROR(VLOOKUP(Table2[[#This Row],[SAP Code]],[26]_16!V:W,2,FALSE)/ 1000000, 0)</f>
        <v>0</v>
      </c>
      <c r="BF1672" s="28">
        <f>IFERROR(VLOOKUP(Table2[[#This Row],[SAP Code]],[26]_16!Y:Z,2,FALSE)/ 1000000, 0)</f>
        <v>0</v>
      </c>
      <c r="BG1672" s="28" t="str">
        <f>IFERROR(VLOOKUP(Table2[[#This Row],[SAP Code]],[26]port!$A:$AD,30,FALSE),"unknown")</f>
        <v>APVD</v>
      </c>
      <c r="BH1672" s="29" t="str">
        <f t="shared" si="452"/>
        <v>Ongoing</v>
      </c>
      <c r="BI1672" s="16"/>
    </row>
    <row r="1673" spans="1:61" ht="17.100000000000001" customHeight="1">
      <c r="A1673" s="16" t="s">
        <v>5699</v>
      </c>
      <c r="B1673" s="16" t="s">
        <v>5700</v>
      </c>
      <c r="C1673" s="16" t="s">
        <v>5701</v>
      </c>
      <c r="D1673" s="16" t="s">
        <v>5702</v>
      </c>
      <c r="E1673" s="18">
        <v>44834</v>
      </c>
      <c r="F1673" s="16" t="s">
        <v>5703</v>
      </c>
      <c r="G1673" s="16" t="s">
        <v>107</v>
      </c>
      <c r="H1673" s="16" t="s">
        <v>132</v>
      </c>
      <c r="I1673" s="16" t="s">
        <v>102</v>
      </c>
      <c r="J1673" s="16" t="s">
        <v>83</v>
      </c>
      <c r="K1673" s="16" t="s">
        <v>5704</v>
      </c>
      <c r="L1673" s="16" t="s">
        <v>85</v>
      </c>
      <c r="M1673" s="19">
        <v>156000000</v>
      </c>
      <c r="N1673" s="19">
        <v>156000000</v>
      </c>
      <c r="O1673" s="20" t="s">
        <v>5705</v>
      </c>
      <c r="P1673" s="21">
        <v>2100140000501</v>
      </c>
      <c r="Q1673" s="20" t="s">
        <v>87</v>
      </c>
      <c r="R1673" s="16" t="str">
        <f t="shared" si="442"/>
        <v>ADF Including TSF</v>
      </c>
      <c r="S1673" s="16" t="str">
        <f t="shared" si="441"/>
        <v>H</v>
      </c>
      <c r="T1673" s="16" t="str">
        <f t="shared" si="440"/>
        <v>ADF Countries</v>
      </c>
      <c r="U1673" s="16" t="str">
        <f t="shared" si="443"/>
        <v>Non-Transition States</v>
      </c>
      <c r="V1673" s="22" t="str">
        <f>IF(ISNUMBER(MATCH(A1673, {"Gabon","Sudan","Niger","Mali","Burkina Faso","Guinea"}, 0)), "De Facto Countries", "Non-De Facto Countries")</f>
        <v>Non-De Facto Countries</v>
      </c>
      <c r="W1673" s="16" t="str">
        <f t="shared" si="454"/>
        <v>West</v>
      </c>
      <c r="X1673" s="16" t="str">
        <f t="shared" si="455"/>
        <v>Finance</v>
      </c>
      <c r="Y1673" s="23"/>
      <c r="AA1673" s="23">
        <f>Table2[[#This Row],[Approved Amount_UA Equivalent]]</f>
        <v>156000000</v>
      </c>
      <c r="AD1673" s="23">
        <f>SUM(Table2[[#This Row],[Feed Africa ]:[Improve Quality Of Life ]])</f>
        <v>156000000</v>
      </c>
      <c r="AE1673" s="16" t="b">
        <f>Table2[[#This Row],[Total HI5]]=Table2[[#This Row],[Approved Amount_UA Equivalent]]</f>
        <v>1</v>
      </c>
      <c r="AF1673" s="24">
        <v>70</v>
      </c>
      <c r="AG1673" s="20" t="str">
        <f t="shared" si="444"/>
        <v>Equity and Guarantee</v>
      </c>
      <c r="AH1673" s="24" t="str">
        <f>VLOOKUP(Table2[[#This Row],[SAP Code]],[25]DATA!$A:$G,7,FALSE)</f>
        <v xml:space="preserve">investment </v>
      </c>
      <c r="AI1673" s="20" t="str">
        <f t="shared" si="445"/>
        <v>Other Investment</v>
      </c>
      <c r="AJ1673" s="25" t="s">
        <v>106</v>
      </c>
      <c r="AK1673" s="25" t="s">
        <v>107</v>
      </c>
      <c r="AL1673" s="23" t="str" cm="1">
        <f t="array" ref="AL1673">_xlfn.SWITCH(AK1673,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73" s="26">
        <v>1</v>
      </c>
      <c r="AN1673" s="25" t="str">
        <f t="shared" si="453"/>
        <v>Sovereign</v>
      </c>
      <c r="AO1673" s="27">
        <v>1</v>
      </c>
      <c r="AP1673" s="23">
        <f>Table2[[#This Row],[Approved Amount_UA Equivalent]]/1000000</f>
        <v>156</v>
      </c>
      <c r="AQ1673" s="19">
        <f t="shared" si="446"/>
        <v>207.61104</v>
      </c>
      <c r="AR1673" s="23" t="str">
        <f t="shared" si="447"/>
        <v>151-160</v>
      </c>
      <c r="AS1673" s="23" t="str">
        <f t="shared" si="448"/>
        <v>141-160</v>
      </c>
      <c r="AT1673" s="23" t="str">
        <f t="shared" si="449"/>
        <v>121-160</v>
      </c>
      <c r="AU1673" s="23" t="str">
        <f t="shared" si="450"/>
        <v>100-200 Mn</v>
      </c>
      <c r="AV1673" s="23">
        <f>Table2[[#This Row],[Amount]]</f>
        <v>156000000</v>
      </c>
      <c r="AW1673" s="23" t="str">
        <f t="shared" si="451"/>
        <v>Sep 2022</v>
      </c>
      <c r="AX1673" s="28">
        <f>IFERROR(VLOOKUP(Table2[[#This Row],[SAP Code]],[26]_16!A:B,2,FALSE),0)</f>
        <v>0</v>
      </c>
      <c r="AY1673" s="28">
        <f>IFERROR(VLOOKUP(Table2[[#This Row],[SAP Code]],[26]_16!D:E,2,FALSE)/ 1000000, 0)</f>
        <v>0</v>
      </c>
      <c r="AZ1673" s="28">
        <f>IFERROR(VLOOKUP(Table2[[#This Row],[SAP Code]],[26]_16!G:H,2,FALSE)/ 1000000, 0)</f>
        <v>0</v>
      </c>
      <c r="BA1673" s="28">
        <f>IFERROR(VLOOKUP(Table2[[#This Row],[SAP Code]],[26]_16!J:K,2,FALSE)/ 1000000, 0)</f>
        <v>0</v>
      </c>
      <c r="BB1673" s="28">
        <f>IFERROR(VLOOKUP(Table2[[#This Row],[SAP Code]],[26]_16!M:N,2,FALSE)/ 1000000, 0)</f>
        <v>0</v>
      </c>
      <c r="BC1673" s="28">
        <f>IFERROR(VLOOKUP(Table2[[#This Row],[SAP Code]],[26]_16!P:Q,2,FALSE),0)</f>
        <v>0</v>
      </c>
      <c r="BD1673" s="28">
        <f>IFERROR(VLOOKUP(Table2[[#This Row],[SAP Code]],[26]_16!S:T,2,FALSE),0)</f>
        <v>0</v>
      </c>
      <c r="BE1673" s="28">
        <f>IFERROR(VLOOKUP(Table2[[#This Row],[SAP Code]],[26]_16!V:W,2,FALSE)/ 1000000, 0)</f>
        <v>0</v>
      </c>
      <c r="BF1673" s="28">
        <f>IFERROR(VLOOKUP(Table2[[#This Row],[SAP Code]],[26]_16!Y:Z,2,FALSE)/ 1000000, 0)</f>
        <v>0</v>
      </c>
      <c r="BG1673" s="28" t="str">
        <f>IFERROR(VLOOKUP(Table2[[#This Row],[SAP Code]],[26]port!$A:$AD,30,FALSE),"unknown")</f>
        <v>OnGo</v>
      </c>
      <c r="BH1673" s="29" t="str">
        <f t="shared" si="452"/>
        <v>Ongoing</v>
      </c>
      <c r="BI1673" s="16"/>
    </row>
    <row r="1674" spans="1:61" ht="17.100000000000001" customHeight="1">
      <c r="A1674" s="16" t="s">
        <v>343</v>
      </c>
      <c r="B1674" s="16" t="s">
        <v>5706</v>
      </c>
      <c r="C1674" s="16" t="s">
        <v>5707</v>
      </c>
      <c r="D1674" s="16" t="s">
        <v>5708</v>
      </c>
      <c r="E1674" s="18">
        <v>44834</v>
      </c>
      <c r="F1674" s="16" t="s">
        <v>5709</v>
      </c>
      <c r="G1674" s="16" t="s">
        <v>107</v>
      </c>
      <c r="H1674" s="16" t="s">
        <v>348</v>
      </c>
      <c r="I1674" s="16" t="s">
        <v>102</v>
      </c>
      <c r="J1674" s="16" t="s">
        <v>103</v>
      </c>
      <c r="K1674" s="16" t="s">
        <v>618</v>
      </c>
      <c r="L1674" s="16" t="s">
        <v>70</v>
      </c>
      <c r="M1674" s="19">
        <v>15000000</v>
      </c>
      <c r="N1674" s="19">
        <v>11526580.29415833</v>
      </c>
      <c r="O1674" s="20" t="s">
        <v>5710</v>
      </c>
      <c r="P1674" s="21">
        <v>2000230030051</v>
      </c>
      <c r="Q1674" s="20" t="s">
        <v>87</v>
      </c>
      <c r="R1674" s="16" t="str">
        <f t="shared" si="442"/>
        <v>ADB Private</v>
      </c>
      <c r="S1674" s="16" t="str">
        <f t="shared" si="441"/>
        <v>H</v>
      </c>
      <c r="T1674" s="16" t="str">
        <f t="shared" si="440"/>
        <v>ADB Countries</v>
      </c>
      <c r="U1674" s="16" t="str">
        <f t="shared" si="443"/>
        <v>Non-Transition States</v>
      </c>
      <c r="V1674" s="22" t="str">
        <f>IF(ISNUMBER(MATCH(A1674, {"Gabon","Sudan","Niger","Mali","Burkina Faso","Guinea"}, 0)), "De Facto Countries", "Non-De Facto Countries")</f>
        <v>Non-De Facto Countries</v>
      </c>
      <c r="W1674" s="16" t="str">
        <f t="shared" si="454"/>
        <v>Nigeria</v>
      </c>
      <c r="X1674" s="16" t="str">
        <f t="shared" si="455"/>
        <v>Finance</v>
      </c>
      <c r="Y1674" s="23"/>
      <c r="AA1674" s="23">
        <f>Table2[[#This Row],[Approved Amount_UA Equivalent]]</f>
        <v>11526580.29415833</v>
      </c>
      <c r="AD1674" s="23">
        <f>SUM(Table2[[#This Row],[Feed Africa ]:[Improve Quality Of Life ]])</f>
        <v>11526580.29415833</v>
      </c>
      <c r="AE1674" s="16" t="b">
        <f>Table2[[#This Row],[Total HI5]]=Table2[[#This Row],[Approved Amount_UA Equivalent]]</f>
        <v>1</v>
      </c>
      <c r="AF1674" s="24">
        <v>11</v>
      </c>
      <c r="AG1674" s="20" t="str">
        <f t="shared" si="444"/>
        <v>Line of Credit</v>
      </c>
      <c r="AH1674" s="24" t="str">
        <f>VLOOKUP(Table2[[#This Row],[SAP Code]],[25]DATA!$A:$G,7,FALSE)</f>
        <v>LOC</v>
      </c>
      <c r="AI1674" s="20" t="str">
        <f t="shared" si="445"/>
        <v>Other Investment</v>
      </c>
      <c r="AJ1674" s="25" t="s">
        <v>106</v>
      </c>
      <c r="AK1674" s="25" t="s">
        <v>107</v>
      </c>
      <c r="AL1674" s="23" t="str" cm="1">
        <f t="array" ref="AL1674">_xlfn.SWITCH(AK1674,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74" s="26">
        <v>2</v>
      </c>
      <c r="AN1674" s="25" t="str">
        <f t="shared" si="453"/>
        <v>Non-Sovereign</v>
      </c>
      <c r="AO1674" s="27">
        <v>1</v>
      </c>
      <c r="AP1674" s="23">
        <f>Table2[[#This Row],[Approved Amount_UA Equivalent]]/1000000</f>
        <v>11.526580294158331</v>
      </c>
      <c r="AQ1674" s="19">
        <f t="shared" si="446"/>
        <v>15.340034118677671</v>
      </c>
      <c r="AR1674" s="23" t="str">
        <f t="shared" si="447"/>
        <v>11-20</v>
      </c>
      <c r="AS1674" s="23" t="str">
        <f t="shared" si="448"/>
        <v>1-20</v>
      </c>
      <c r="AT1674" s="23" t="str">
        <f t="shared" si="449"/>
        <v>1-40</v>
      </c>
      <c r="AU1674" s="23" t="str">
        <f t="shared" si="450"/>
        <v>&lt;1-50 Mn</v>
      </c>
      <c r="AV1674" s="23">
        <f>Table2[[#This Row],[Amount]]</f>
        <v>15000000</v>
      </c>
      <c r="AW1674" s="23" t="str">
        <f t="shared" si="451"/>
        <v>Sep 2022</v>
      </c>
      <c r="AX1674" s="28">
        <f>IFERROR(VLOOKUP(Table2[[#This Row],[SAP Code]],[26]_16!A:B,2,FALSE),0)</f>
        <v>0</v>
      </c>
      <c r="AY1674" s="28">
        <f>IFERROR(VLOOKUP(Table2[[#This Row],[SAP Code]],[26]_16!D:E,2,FALSE)/ 1000000, 0)</f>
        <v>0</v>
      </c>
      <c r="AZ1674" s="28">
        <f>IFERROR(VLOOKUP(Table2[[#This Row],[SAP Code]],[26]_16!G:H,2,FALSE)/ 1000000, 0)</f>
        <v>0</v>
      </c>
      <c r="BA1674" s="28">
        <f>IFERROR(VLOOKUP(Table2[[#This Row],[SAP Code]],[26]_16!J:K,2,FALSE)/ 1000000, 0)</f>
        <v>0</v>
      </c>
      <c r="BB1674" s="28">
        <f>IFERROR(VLOOKUP(Table2[[#This Row],[SAP Code]],[26]_16!M:N,2,FALSE)/ 1000000, 0)</f>
        <v>0</v>
      </c>
      <c r="BC1674" s="28">
        <f>IFERROR(VLOOKUP(Table2[[#This Row],[SAP Code]],[26]_16!P:Q,2,FALSE),0)</f>
        <v>0</v>
      </c>
      <c r="BD1674" s="28">
        <f>IFERROR(VLOOKUP(Table2[[#This Row],[SAP Code]],[26]_16!S:T,2,FALSE),0)</f>
        <v>0</v>
      </c>
      <c r="BE1674" s="28">
        <f>IFERROR(VLOOKUP(Table2[[#This Row],[SAP Code]],[26]_16!V:W,2,FALSE)/ 1000000, 0)</f>
        <v>0</v>
      </c>
      <c r="BF1674" s="28">
        <f>IFERROR(VLOOKUP(Table2[[#This Row],[SAP Code]],[26]_16!Y:Z,2,FALSE)/ 1000000, 0)</f>
        <v>0</v>
      </c>
      <c r="BG1674" s="28" t="str">
        <f>IFERROR(VLOOKUP(Table2[[#This Row],[SAP Code]],[26]port!$A:$AD,30,FALSE),"unknown")</f>
        <v>APVD</v>
      </c>
      <c r="BH1674" s="29" t="str">
        <f t="shared" si="452"/>
        <v>Ongoing</v>
      </c>
      <c r="BI1674" s="16"/>
    </row>
    <row r="1675" spans="1:61" ht="17.100000000000001" customHeight="1">
      <c r="A1675" s="16" t="s">
        <v>343</v>
      </c>
      <c r="B1675" s="16" t="s">
        <v>5706</v>
      </c>
      <c r="C1675" s="16" t="s">
        <v>5711</v>
      </c>
      <c r="D1675" s="16" t="s">
        <v>5708</v>
      </c>
      <c r="E1675" s="18">
        <v>44834</v>
      </c>
      <c r="F1675" s="16" t="s">
        <v>5709</v>
      </c>
      <c r="G1675" s="16" t="s">
        <v>107</v>
      </c>
      <c r="H1675" s="16" t="s">
        <v>348</v>
      </c>
      <c r="I1675" s="16" t="s">
        <v>102</v>
      </c>
      <c r="J1675" s="16" t="s">
        <v>103</v>
      </c>
      <c r="K1675" s="16" t="s">
        <v>5712</v>
      </c>
      <c r="L1675" s="16" t="s">
        <v>70</v>
      </c>
      <c r="M1675" s="19">
        <v>10000000</v>
      </c>
      <c r="N1675" s="19">
        <v>7684386.8627722198</v>
      </c>
      <c r="O1675" s="20" t="s">
        <v>5713</v>
      </c>
      <c r="P1675" s="21">
        <v>2000140001801</v>
      </c>
      <c r="Q1675" s="20" t="s">
        <v>87</v>
      </c>
      <c r="R1675" s="16" t="str">
        <f t="shared" si="442"/>
        <v>ADB Private</v>
      </c>
      <c r="S1675" s="16" t="str">
        <f t="shared" si="441"/>
        <v>H</v>
      </c>
      <c r="T1675" s="16" t="str">
        <f t="shared" si="440"/>
        <v>ADB Countries</v>
      </c>
      <c r="U1675" s="16" t="str">
        <f t="shared" si="443"/>
        <v>Non-Transition States</v>
      </c>
      <c r="V1675" s="22" t="str">
        <f>IF(ISNUMBER(MATCH(A1675, {"Gabon","Sudan","Niger","Mali","Burkina Faso","Guinea"}, 0)), "De Facto Countries", "Non-De Facto Countries")</f>
        <v>Non-De Facto Countries</v>
      </c>
      <c r="W1675" s="16" t="str">
        <f t="shared" si="454"/>
        <v>Nigeria</v>
      </c>
      <c r="X1675" s="16" t="str">
        <f t="shared" si="455"/>
        <v>Finance</v>
      </c>
      <c r="Y1675" s="23"/>
      <c r="AA1675" s="23">
        <f>Table2[[#This Row],[Approved Amount_UA Equivalent]]</f>
        <v>7684386.8627722198</v>
      </c>
      <c r="AD1675" s="23">
        <f>SUM(Table2[[#This Row],[Feed Africa ]:[Improve Quality Of Life ]])</f>
        <v>7684386.8627722198</v>
      </c>
      <c r="AE1675" s="16" t="b">
        <f>Table2[[#This Row],[Total HI5]]=Table2[[#This Row],[Approved Amount_UA Equivalent]]</f>
        <v>1</v>
      </c>
      <c r="AF1675" s="24">
        <v>70</v>
      </c>
      <c r="AG1675" s="20" t="str">
        <f t="shared" si="444"/>
        <v>Equity and Guarantee</v>
      </c>
      <c r="AH1675" s="24" t="e">
        <f>VLOOKUP(Table2[[#This Row],[SAP Code]],[25]DATA!$A:$G,7,FALSE)</f>
        <v>#N/A</v>
      </c>
      <c r="AI1675" s="20" t="str">
        <f t="shared" si="445"/>
        <v>Other Investment</v>
      </c>
      <c r="AJ1675" s="25" t="s">
        <v>106</v>
      </c>
      <c r="AK1675" s="25" t="s">
        <v>107</v>
      </c>
      <c r="AL1675" s="23" t="str" cm="1">
        <f t="array" ref="AL1675">_xlfn.SWITCH(AK1675,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75" s="26">
        <v>2</v>
      </c>
      <c r="AN1675" s="25" t="str">
        <f t="shared" si="453"/>
        <v>Non-Sovereign</v>
      </c>
      <c r="AO1675" s="27">
        <v>1</v>
      </c>
      <c r="AP1675" s="23">
        <f>Table2[[#This Row],[Approved Amount_UA Equivalent]]/1000000</f>
        <v>7.6843868627722198</v>
      </c>
      <c r="AQ1675" s="19">
        <f t="shared" si="446"/>
        <v>10.226689412451782</v>
      </c>
      <c r="AR1675" s="23" t="str">
        <f t="shared" si="447"/>
        <v>1-10</v>
      </c>
      <c r="AS1675" s="23" t="str">
        <f t="shared" si="448"/>
        <v>1-20</v>
      </c>
      <c r="AT1675" s="23" t="str">
        <f t="shared" si="449"/>
        <v>1-40</v>
      </c>
      <c r="AU1675" s="23" t="str">
        <f t="shared" si="450"/>
        <v>&lt;1-50 Mn</v>
      </c>
      <c r="AV1675" s="23">
        <f>Table2[[#This Row],[Amount]]</f>
        <v>10000000</v>
      </c>
      <c r="AW1675" s="23" t="str">
        <f t="shared" si="451"/>
        <v>Sep 2022</v>
      </c>
      <c r="AX1675" s="28">
        <f>IFERROR(VLOOKUP(Table2[[#This Row],[SAP Code]],[26]_16!A:B,2,FALSE),0)</f>
        <v>0</v>
      </c>
      <c r="AY1675" s="28">
        <f>IFERROR(VLOOKUP(Table2[[#This Row],[SAP Code]],[26]_16!D:E,2,FALSE)/ 1000000, 0)</f>
        <v>0</v>
      </c>
      <c r="AZ1675" s="28">
        <f>IFERROR(VLOOKUP(Table2[[#This Row],[SAP Code]],[26]_16!G:H,2,FALSE)/ 1000000, 0)</f>
        <v>0</v>
      </c>
      <c r="BA1675" s="28">
        <f>IFERROR(VLOOKUP(Table2[[#This Row],[SAP Code]],[26]_16!J:K,2,FALSE)/ 1000000, 0)</f>
        <v>0</v>
      </c>
      <c r="BB1675" s="28">
        <f>IFERROR(VLOOKUP(Table2[[#This Row],[SAP Code]],[26]_16!M:N,2,FALSE)/ 1000000, 0)</f>
        <v>0</v>
      </c>
      <c r="BC1675" s="28">
        <f>IFERROR(VLOOKUP(Table2[[#This Row],[SAP Code]],[26]_16!P:Q,2,FALSE),0)</f>
        <v>0</v>
      </c>
      <c r="BD1675" s="28">
        <f>IFERROR(VLOOKUP(Table2[[#This Row],[SAP Code]],[26]_16!S:T,2,FALSE),0)</f>
        <v>0</v>
      </c>
      <c r="BE1675" s="28">
        <f>IFERROR(VLOOKUP(Table2[[#This Row],[SAP Code]],[26]_16!V:W,2,FALSE)/ 1000000, 0)</f>
        <v>0</v>
      </c>
      <c r="BF1675" s="28">
        <f>IFERROR(VLOOKUP(Table2[[#This Row],[SAP Code]],[26]_16!Y:Z,2,FALSE)/ 1000000, 0)</f>
        <v>0</v>
      </c>
      <c r="BG1675" s="28" t="str">
        <f>IFERROR(VLOOKUP(Table2[[#This Row],[SAP Code]],[26]port!$A:$AD,30,FALSE),"unknown")</f>
        <v>APVD</v>
      </c>
      <c r="BH1675" s="29" t="str">
        <f t="shared" si="452"/>
        <v>Ongoing</v>
      </c>
      <c r="BI1675" s="16"/>
    </row>
    <row r="1676" spans="1:61" ht="17.100000000000001" customHeight="1">
      <c r="A1676" s="16" t="s">
        <v>316</v>
      </c>
      <c r="B1676" s="16" t="s">
        <v>5714</v>
      </c>
      <c r="C1676" s="16" t="s">
        <v>5715</v>
      </c>
      <c r="D1676" s="16" t="s">
        <v>5716</v>
      </c>
      <c r="E1676" s="18">
        <v>44837</v>
      </c>
      <c r="F1676" s="16" t="s">
        <v>320</v>
      </c>
      <c r="G1676" s="16" t="s">
        <v>90</v>
      </c>
      <c r="H1676" s="16" t="s">
        <v>132</v>
      </c>
      <c r="I1676" s="16" t="s">
        <v>82</v>
      </c>
      <c r="J1676" s="16" t="s">
        <v>83</v>
      </c>
      <c r="K1676" s="16" t="s">
        <v>84</v>
      </c>
      <c r="L1676" s="16" t="s">
        <v>85</v>
      </c>
      <c r="M1676" s="19">
        <v>6120000</v>
      </c>
      <c r="N1676" s="19">
        <v>6120000</v>
      </c>
      <c r="O1676" s="20" t="s">
        <v>5717</v>
      </c>
      <c r="P1676" s="21">
        <v>2100150043194</v>
      </c>
      <c r="Q1676" s="20" t="s">
        <v>72</v>
      </c>
      <c r="R1676" s="16" t="str">
        <f t="shared" si="442"/>
        <v>ADF Including TSF</v>
      </c>
      <c r="S1676" s="16" t="str">
        <f t="shared" si="441"/>
        <v>F</v>
      </c>
      <c r="T1676" s="16" t="str">
        <f t="shared" ref="T1676:T1739" si="456">IF(A1676="Algeria","ADB Countries",IF(A1676="Angola","ADB Countries",IF(A1676="Benin","ADF Countries",IF(A1676="Botswana","ADB Countries",IF(A1676="Burkina Faso","ADF Countries",IF(A1676="Burundi","ADF Countries",IF(A1676="Cameroon","Blend Countries",IF(A1676="Cape Verde","ADB Countries",IF(A1676="Central African Republic","ADF Countries",IF(A1676="Centrafrique","ADF Countries",IF(A1676="Chad","ADF Countries",IF(A1676="Comoros","ADF Countries",IF(A1676="Congo CG","ADB Countries",IF(A1676="Congo","ADB Countries",IF(A1676="Côte D'Ivoire","Blend Countries",IF(A1676="Dem Rep Congo","ADF Countries",IF(A1676="DEMOCRATIC REPUBLIC OF THE CONGO","ADF Countries",IF(A1676="Djibouti","ADF Countries",IF(A1676="Egypt","ADB Countries",IF(A1676="Eq Guinea","ADB Countries",IF(A1676="Equatorial Guinea","ADB Countries",IF(A1676="Eritrea","ADF Countries",IF(A1676="Swaziland","ADB Countries",IF(A1676="Eswatini","ADB Countries",IF(A1676="Ethiopia","ADF Countries",IF(A1676="Gabon","ADB Countries",IF(A1676="Gambia","ADF Countries",IF(A1676="Ghana","ADF Countries",IF(A1676="Guinea","ADF Countries",IF(A1676="Guinea-Bissau","ADF Countries",IF(A1676="Kenya","Blend Countries",IF(A1676="Lesotho","ADF Countries",IF(A1676="Liberia","ADF Countries",IF(A1676="Libya","ADB Countries",IF(A1676="Madagascar","ADF Countries",IF(A1676="Malawi","ADF Countries",IF(A1676="Mali","ADF Countries",IF(A1676="Mauritania","ADF Countries",IF(A1676="Mauritius","ADB Countries",IF(A1676="Morocco","ADB Countries",IF(A1676="Mozambique","ADF Countries",IF(OR(A1676="Multi",A1676="Multinational",A1676="Multi-Countries"),"Multinational",IF(A1676="Namibia","ADB Countries",IF(A1676="Niger","ADF Countries",IF(A1676="Nigeria","ADB Countries",IF(A1676="Rwanda","ADF Countries",IF(A1676="Sao Tome &amp; Principe","ADF Countries",IF(A1676="Sao Tome","ADF Countries",IF(A1676="Senegal","Blend Countries",IF(A1676="Seychelles","ADB Countries",IF(A1676="Sierra Leone","ADF Countries",IF(A1676="Somalia","ADF Countries",IF(A1676="South Africa","ADB Countries",IF(A1676="South Sudan","ADF Countries",IF(A1676="Sudan","ADF Countries",IF(A1676="Tanzania","Blend Countries",IF(A1676="Togo","ADF Countries",IF(A1676="Tunisia","ADB Countries",IF(A1676="Uganda","ADF Countries",IF(A1676="Zambia","Blend Countries",IF(A1676="Zimbabwe","ADF Countries","")))))))))))))))))))))))))))))))))))))))))))))))))))))))))))))</f>
        <v>Blend Countries</v>
      </c>
      <c r="U1676" s="16" t="str">
        <f t="shared" si="443"/>
        <v>Non-Transition States</v>
      </c>
      <c r="V1676" s="22" t="str">
        <f>IF(ISNUMBER(MATCH(A1676, {"Gabon","Sudan","Niger","Mali","Burkina Faso","Guinea"}, 0)), "De Facto Countries", "Non-De Facto Countries")</f>
        <v>Non-De Facto Countries</v>
      </c>
      <c r="W1676" s="16" t="str">
        <f t="shared" si="454"/>
        <v>West</v>
      </c>
      <c r="X1676" s="16" t="str">
        <f t="shared" si="455"/>
        <v>Power</v>
      </c>
      <c r="Y1676" s="23"/>
      <c r="Z1676" s="23">
        <f>Table2[[#This Row],[Approved Amount_UA Equivalent]]</f>
        <v>6120000</v>
      </c>
      <c r="AD1676" s="23">
        <f>SUM(Table2[[#This Row],[Feed Africa ]:[Improve Quality Of Life ]])</f>
        <v>6120000</v>
      </c>
      <c r="AE1676" s="16" t="b">
        <f>Table2[[#This Row],[Total HI5]]=Table2[[#This Row],[Approved Amount_UA Equivalent]]</f>
        <v>1</v>
      </c>
      <c r="AF1676" s="24">
        <v>10</v>
      </c>
      <c r="AG1676" s="20" t="str">
        <f t="shared" si="444"/>
        <v>Investment Project</v>
      </c>
      <c r="AH1676" s="24" t="str">
        <f>VLOOKUP(Table2[[#This Row],[SAP Code]],[25]DATA!$A:$G,7,FALSE)</f>
        <v xml:space="preserve">investment </v>
      </c>
      <c r="AI1676" s="20" t="str">
        <f t="shared" si="445"/>
        <v>Infrastructure</v>
      </c>
      <c r="AJ1676" s="25" t="s">
        <v>89</v>
      </c>
      <c r="AK1676" s="25" t="s">
        <v>90</v>
      </c>
      <c r="AL1676" s="23" t="str" cm="1">
        <f t="array" ref="AL1676">_xlfn.SWITCH(AK1676,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76" s="26">
        <v>1</v>
      </c>
      <c r="AN1676" s="25" t="str">
        <f t="shared" si="453"/>
        <v>Sovereign</v>
      </c>
      <c r="AO1676" s="27">
        <v>0.5</v>
      </c>
      <c r="AP1676" s="23">
        <f>Table2[[#This Row],[Approved Amount_UA Equivalent]]/1000000</f>
        <v>6.12</v>
      </c>
      <c r="AQ1676" s="19">
        <f t="shared" si="446"/>
        <v>8.1447407999999992</v>
      </c>
      <c r="AR1676" s="23" t="str">
        <f t="shared" si="447"/>
        <v>1-10</v>
      </c>
      <c r="AS1676" s="23" t="str">
        <f t="shared" si="448"/>
        <v>1-20</v>
      </c>
      <c r="AT1676" s="23" t="str">
        <f t="shared" si="449"/>
        <v>1-40</v>
      </c>
      <c r="AU1676" s="23" t="str">
        <f t="shared" si="450"/>
        <v>&lt;1-50 Mn</v>
      </c>
      <c r="AV1676" s="23">
        <f>Table2[[#This Row],[Amount]]</f>
        <v>6120000</v>
      </c>
      <c r="AW1676" s="23" t="str">
        <f t="shared" si="451"/>
        <v>Oct 2022</v>
      </c>
      <c r="AX1676" s="28">
        <f>IFERROR(VLOOKUP(Table2[[#This Row],[SAP Code]],[26]_16!A:B,2,FALSE),0)</f>
        <v>0</v>
      </c>
      <c r="AY1676" s="28">
        <f>IFERROR(VLOOKUP(Table2[[#This Row],[SAP Code]],[26]_16!D:E,2,FALSE)/ 1000000, 0)</f>
        <v>0</v>
      </c>
      <c r="AZ1676" s="28">
        <f>IFERROR(VLOOKUP(Table2[[#This Row],[SAP Code]],[26]_16!G:H,2,FALSE)/ 1000000, 0)</f>
        <v>0</v>
      </c>
      <c r="BA1676" s="28">
        <f>IFERROR(VLOOKUP(Table2[[#This Row],[SAP Code]],[26]_16!J:K,2,FALSE)/ 1000000, 0)</f>
        <v>0</v>
      </c>
      <c r="BB1676" s="28">
        <f>IFERROR(VLOOKUP(Table2[[#This Row],[SAP Code]],[26]_16!M:N,2,FALSE)/ 1000000, 0)</f>
        <v>0</v>
      </c>
      <c r="BC1676" s="28">
        <f>IFERROR(VLOOKUP(Table2[[#This Row],[SAP Code]],[26]_16!P:Q,2,FALSE),0)</f>
        <v>0</v>
      </c>
      <c r="BD1676" s="28">
        <f>IFERROR(VLOOKUP(Table2[[#This Row],[SAP Code]],[26]_16!S:T,2,FALSE),0)</f>
        <v>0</v>
      </c>
      <c r="BE1676" s="28">
        <f>IFERROR(VLOOKUP(Table2[[#This Row],[SAP Code]],[26]_16!V:W,2,FALSE)/ 1000000, 0)</f>
        <v>0</v>
      </c>
      <c r="BF1676" s="28">
        <f>IFERROR(VLOOKUP(Table2[[#This Row],[SAP Code]],[26]_16!Y:Z,2,FALSE)/ 1000000, 0)</f>
        <v>0</v>
      </c>
      <c r="BG1676" s="28" t="str">
        <f>IFERROR(VLOOKUP(Table2[[#This Row],[SAP Code]],[26]port!$A:$AD,30,FALSE),"unknown")</f>
        <v>APVD</v>
      </c>
      <c r="BH1676" s="29" t="str">
        <f t="shared" si="452"/>
        <v>Ongoing</v>
      </c>
      <c r="BI1676" s="16"/>
    </row>
    <row r="1677" spans="1:61" ht="17.100000000000001" customHeight="1">
      <c r="A1677" s="16" t="s">
        <v>316</v>
      </c>
      <c r="B1677" s="16" t="s">
        <v>5714</v>
      </c>
      <c r="C1677" s="16" t="s">
        <v>5718</v>
      </c>
      <c r="D1677" s="16" t="s">
        <v>5716</v>
      </c>
      <c r="E1677" s="18">
        <v>44837</v>
      </c>
      <c r="F1677" s="16" t="s">
        <v>320</v>
      </c>
      <c r="G1677" s="16" t="s">
        <v>90</v>
      </c>
      <c r="H1677" s="16" t="s">
        <v>132</v>
      </c>
      <c r="I1677" s="16" t="s">
        <v>82</v>
      </c>
      <c r="J1677" s="16" t="s">
        <v>83</v>
      </c>
      <c r="K1677" s="16" t="s">
        <v>69</v>
      </c>
      <c r="L1677" s="16" t="s">
        <v>85</v>
      </c>
      <c r="M1677" s="19">
        <v>1650000</v>
      </c>
      <c r="N1677" s="19">
        <v>1650000</v>
      </c>
      <c r="O1677" s="20" t="s">
        <v>5717</v>
      </c>
      <c r="P1677" s="21">
        <v>2100155041967</v>
      </c>
      <c r="Q1677" s="20" t="s">
        <v>72</v>
      </c>
      <c r="R1677" s="16" t="str">
        <f t="shared" si="442"/>
        <v>ADF Including TSF</v>
      </c>
      <c r="S1677" s="16" t="str">
        <f t="shared" si="441"/>
        <v>F</v>
      </c>
      <c r="T1677" s="16" t="str">
        <f t="shared" si="456"/>
        <v>Blend Countries</v>
      </c>
      <c r="U1677" s="16" t="str">
        <f t="shared" si="443"/>
        <v>Non-Transition States</v>
      </c>
      <c r="V1677" s="22" t="str">
        <f>IF(ISNUMBER(MATCH(A1677, {"Gabon","Sudan","Niger","Mali","Burkina Faso","Guinea"}, 0)), "De Facto Countries", "Non-De Facto Countries")</f>
        <v>Non-De Facto Countries</v>
      </c>
      <c r="W1677" s="16" t="str">
        <f t="shared" si="454"/>
        <v>West</v>
      </c>
      <c r="X1677" s="16" t="str">
        <f t="shared" si="455"/>
        <v>Power</v>
      </c>
      <c r="Y1677" s="23"/>
      <c r="Z1677" s="23">
        <f>Table2[[#This Row],[Approved Amount_UA Equivalent]]</f>
        <v>1650000</v>
      </c>
      <c r="AD1677" s="23">
        <f>SUM(Table2[[#This Row],[Feed Africa ]:[Improve Quality Of Life ]])</f>
        <v>1650000</v>
      </c>
      <c r="AE1677" s="16" t="b">
        <f>Table2[[#This Row],[Total HI5]]=Table2[[#This Row],[Approved Amount_UA Equivalent]]</f>
        <v>1</v>
      </c>
      <c r="AF1677" s="24">
        <v>10</v>
      </c>
      <c r="AG1677" s="20" t="str">
        <f t="shared" si="444"/>
        <v>Investment Project</v>
      </c>
      <c r="AH1677" s="24" t="str">
        <f>VLOOKUP(Table2[[#This Row],[SAP Code]],[25]DATA!$A:$G,7,FALSE)</f>
        <v xml:space="preserve">investment </v>
      </c>
      <c r="AI1677" s="20" t="str">
        <f t="shared" si="445"/>
        <v>Infrastructure</v>
      </c>
      <c r="AJ1677" s="25" t="s">
        <v>89</v>
      </c>
      <c r="AK1677" s="25" t="s">
        <v>90</v>
      </c>
      <c r="AL1677" s="23" t="str" cm="1">
        <f t="array" ref="AL1677">_xlfn.SWITCH(AK1677,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77" s="26">
        <v>1</v>
      </c>
      <c r="AN1677" s="25" t="str">
        <f t="shared" si="453"/>
        <v>Sovereign</v>
      </c>
      <c r="AO1677" s="27">
        <v>0.5</v>
      </c>
      <c r="AP1677" s="23">
        <f>Table2[[#This Row],[Approved Amount_UA Equivalent]]/1000000</f>
        <v>1.65</v>
      </c>
      <c r="AQ1677" s="19">
        <f t="shared" si="446"/>
        <v>2.1958859999999998</v>
      </c>
      <c r="AR1677" s="23" t="str">
        <f t="shared" si="447"/>
        <v>1-10</v>
      </c>
      <c r="AS1677" s="23" t="str">
        <f t="shared" si="448"/>
        <v>1-20</v>
      </c>
      <c r="AT1677" s="23" t="str">
        <f t="shared" si="449"/>
        <v>1-40</v>
      </c>
      <c r="AU1677" s="23" t="str">
        <f t="shared" si="450"/>
        <v>&lt;1-50 Mn</v>
      </c>
      <c r="AV1677" s="23">
        <f>Table2[[#This Row],[Amount]]</f>
        <v>1650000</v>
      </c>
      <c r="AW1677" s="23" t="str">
        <f t="shared" si="451"/>
        <v>Oct 2022</v>
      </c>
      <c r="AX1677" s="28">
        <f>IFERROR(VLOOKUP(Table2[[#This Row],[SAP Code]],[26]_16!A:B,2,FALSE),0)</f>
        <v>0</v>
      </c>
      <c r="AY1677" s="28">
        <f>IFERROR(VLOOKUP(Table2[[#This Row],[SAP Code]],[26]_16!D:E,2,FALSE)/ 1000000, 0)</f>
        <v>0</v>
      </c>
      <c r="AZ1677" s="28">
        <f>IFERROR(VLOOKUP(Table2[[#This Row],[SAP Code]],[26]_16!G:H,2,FALSE)/ 1000000, 0)</f>
        <v>0</v>
      </c>
      <c r="BA1677" s="28">
        <f>IFERROR(VLOOKUP(Table2[[#This Row],[SAP Code]],[26]_16!J:K,2,FALSE)/ 1000000, 0)</f>
        <v>0</v>
      </c>
      <c r="BB1677" s="28">
        <f>IFERROR(VLOOKUP(Table2[[#This Row],[SAP Code]],[26]_16!M:N,2,FALSE)/ 1000000, 0)</f>
        <v>0</v>
      </c>
      <c r="BC1677" s="28">
        <f>IFERROR(VLOOKUP(Table2[[#This Row],[SAP Code]],[26]_16!P:Q,2,FALSE),0)</f>
        <v>0</v>
      </c>
      <c r="BD1677" s="28">
        <f>IFERROR(VLOOKUP(Table2[[#This Row],[SAP Code]],[26]_16!S:T,2,FALSE),0)</f>
        <v>0</v>
      </c>
      <c r="BE1677" s="28">
        <f>IFERROR(VLOOKUP(Table2[[#This Row],[SAP Code]],[26]_16!V:W,2,FALSE)/ 1000000, 0)</f>
        <v>0</v>
      </c>
      <c r="BF1677" s="28">
        <f>IFERROR(VLOOKUP(Table2[[#This Row],[SAP Code]],[26]_16!Y:Z,2,FALSE)/ 1000000, 0)</f>
        <v>0</v>
      </c>
      <c r="BG1677" s="28" t="str">
        <f>IFERROR(VLOOKUP(Table2[[#This Row],[SAP Code]],[26]port!$A:$AD,30,FALSE),"unknown")</f>
        <v>APVD</v>
      </c>
      <c r="BH1677" s="29" t="str">
        <f t="shared" si="452"/>
        <v>Ongoing</v>
      </c>
      <c r="BI1677" s="16"/>
    </row>
    <row r="1678" spans="1:61" ht="17.100000000000001" customHeight="1">
      <c r="A1678" s="16" t="s">
        <v>365</v>
      </c>
      <c r="B1678" s="16" t="s">
        <v>5719</v>
      </c>
      <c r="C1678" s="16" t="s">
        <v>5720</v>
      </c>
      <c r="D1678" s="16" t="s">
        <v>5721</v>
      </c>
      <c r="E1678" s="18">
        <v>44838</v>
      </c>
      <c r="F1678" s="16" t="s">
        <v>367</v>
      </c>
      <c r="G1678" s="16" t="s">
        <v>255</v>
      </c>
      <c r="H1678" s="16" t="s">
        <v>81</v>
      </c>
      <c r="I1678" s="16" t="s">
        <v>250</v>
      </c>
      <c r="J1678" s="16" t="s">
        <v>83</v>
      </c>
      <c r="K1678" s="16" t="s">
        <v>69</v>
      </c>
      <c r="L1678" s="16" t="s">
        <v>85</v>
      </c>
      <c r="M1678" s="19">
        <v>4700000</v>
      </c>
      <c r="N1678" s="19">
        <v>4700000</v>
      </c>
      <c r="O1678" s="20" t="s">
        <v>5722</v>
      </c>
      <c r="P1678" s="21">
        <v>2100155041968</v>
      </c>
      <c r="Q1678" s="20" t="s">
        <v>72</v>
      </c>
      <c r="R1678" s="16" t="str">
        <f t="shared" si="442"/>
        <v>ADF Including TSF</v>
      </c>
      <c r="S1678" s="16" t="str">
        <f t="shared" si="441"/>
        <v>K</v>
      </c>
      <c r="T1678" s="16" t="str">
        <f t="shared" si="456"/>
        <v>ADF Countries</v>
      </c>
      <c r="U1678" s="16" t="str">
        <f t="shared" si="443"/>
        <v>Transition States</v>
      </c>
      <c r="V1678" s="22" t="str">
        <f>IF(ISNUMBER(MATCH(A1678, {"Gabon","Sudan","Niger","Mali","Burkina Faso","Guinea"}, 0)), "De Facto Countries", "Non-De Facto Countries")</f>
        <v>Non-De Facto Countries</v>
      </c>
      <c r="W1678" s="16" t="str">
        <f t="shared" si="454"/>
        <v>East</v>
      </c>
      <c r="X1678" s="16" t="str">
        <f t="shared" si="455"/>
        <v>Multi-Sector</v>
      </c>
      <c r="Y1678" s="23">
        <f>Table2[[#This Row],[Approved Amount_UA Equivalent]]/5</f>
        <v>940000</v>
      </c>
      <c r="Z1678" s="23">
        <f>Table2[[#This Row],[Approved Amount_UA Equivalent]]/5</f>
        <v>940000</v>
      </c>
      <c r="AA1678" s="23">
        <f>Table2[[#This Row],[Approved Amount_UA Equivalent]]/5</f>
        <v>940000</v>
      </c>
      <c r="AB1678" s="23">
        <f>Table2[[#This Row],[Approved Amount_UA Equivalent]]/5</f>
        <v>940000</v>
      </c>
      <c r="AC1678" s="23">
        <f>Table2[[#This Row],[Approved Amount_UA Equivalent]]/5</f>
        <v>940000</v>
      </c>
      <c r="AD1678" s="23">
        <f>SUM(Table2[[#This Row],[Feed Africa ]:[Improve Quality Of Life ]])</f>
        <v>4700000</v>
      </c>
      <c r="AE1678" s="16" t="b">
        <f>Table2[[#This Row],[Total HI5]]=Table2[[#This Row],[Approved Amount_UA Equivalent]]</f>
        <v>1</v>
      </c>
      <c r="AF1678" s="24">
        <v>40</v>
      </c>
      <c r="AG1678" s="20" t="str">
        <f t="shared" si="444"/>
        <v>ISP and Investment Project</v>
      </c>
      <c r="AH1678" s="24" t="str">
        <f>VLOOKUP(Table2[[#This Row],[SAP Code]],[25]DATA!$A:$G,7,FALSE)</f>
        <v xml:space="preserve">investment </v>
      </c>
      <c r="AI1678" s="20" t="str">
        <f t="shared" si="445"/>
        <v>Other Investment</v>
      </c>
      <c r="AJ1678" s="25" t="s">
        <v>254</v>
      </c>
      <c r="AK1678" s="25" t="s">
        <v>255</v>
      </c>
      <c r="AL1678" s="23" t="str" cm="1">
        <f t="array" ref="AL1678">_xlfn.SWITCH(AK1678,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78" s="26">
        <v>1</v>
      </c>
      <c r="AN1678" s="25" t="str">
        <f t="shared" si="453"/>
        <v>Sovereign</v>
      </c>
      <c r="AO1678" s="27">
        <v>1</v>
      </c>
      <c r="AP1678" s="23">
        <f>Table2[[#This Row],[Approved Amount_UA Equivalent]]/1000000</f>
        <v>4.7</v>
      </c>
      <c r="AQ1678" s="19">
        <f t="shared" si="446"/>
        <v>6.2549479999999997</v>
      </c>
      <c r="AR1678" s="23" t="str">
        <f t="shared" si="447"/>
        <v>1-10</v>
      </c>
      <c r="AS1678" s="23" t="str">
        <f t="shared" si="448"/>
        <v>1-20</v>
      </c>
      <c r="AT1678" s="23" t="str">
        <f t="shared" si="449"/>
        <v>1-40</v>
      </c>
      <c r="AU1678" s="23" t="str">
        <f t="shared" si="450"/>
        <v>&lt;1-50 Mn</v>
      </c>
      <c r="AV1678" s="23">
        <f>Table2[[#This Row],[Amount]]</f>
        <v>4700000</v>
      </c>
      <c r="AW1678" s="23" t="str">
        <f t="shared" si="451"/>
        <v>Oct 2022</v>
      </c>
      <c r="AX1678" s="28">
        <f>IFERROR(VLOOKUP(Table2[[#This Row],[SAP Code]],[26]_16!A:B,2,FALSE),0)</f>
        <v>0</v>
      </c>
      <c r="AY1678" s="28">
        <f>IFERROR(VLOOKUP(Table2[[#This Row],[SAP Code]],[26]_16!D:E,2,FALSE)/ 1000000, 0)</f>
        <v>0</v>
      </c>
      <c r="AZ1678" s="28">
        <f>IFERROR(VLOOKUP(Table2[[#This Row],[SAP Code]],[26]_16!G:H,2,FALSE)/ 1000000, 0)</f>
        <v>0</v>
      </c>
      <c r="BA1678" s="28">
        <f>IFERROR(VLOOKUP(Table2[[#This Row],[SAP Code]],[26]_16!J:K,2,FALSE)/ 1000000, 0)</f>
        <v>0</v>
      </c>
      <c r="BB1678" s="28">
        <f>IFERROR(VLOOKUP(Table2[[#This Row],[SAP Code]],[26]_16!M:N,2,FALSE)/ 1000000, 0)</f>
        <v>0</v>
      </c>
      <c r="BC1678" s="28">
        <f>IFERROR(VLOOKUP(Table2[[#This Row],[SAP Code]],[26]_16!P:Q,2,FALSE),0)</f>
        <v>0</v>
      </c>
      <c r="BD1678" s="28">
        <f>IFERROR(VLOOKUP(Table2[[#This Row],[SAP Code]],[26]_16!S:T,2,FALSE),0)</f>
        <v>0</v>
      </c>
      <c r="BE1678" s="28">
        <f>IFERROR(VLOOKUP(Table2[[#This Row],[SAP Code]],[26]_16!V:W,2,FALSE)/ 1000000, 0)</f>
        <v>0</v>
      </c>
      <c r="BF1678" s="28">
        <f>IFERROR(VLOOKUP(Table2[[#This Row],[SAP Code]],[26]_16!Y:Z,2,FALSE)/ 1000000, 0)</f>
        <v>0</v>
      </c>
      <c r="BG1678" s="28" t="str">
        <f>IFERROR(VLOOKUP(Table2[[#This Row],[SAP Code]],[26]port!$A:$AD,30,FALSE),"unknown")</f>
        <v>APVD</v>
      </c>
      <c r="BH1678" s="29" t="str">
        <f t="shared" si="452"/>
        <v>Ongoing</v>
      </c>
      <c r="BI1678" s="16"/>
    </row>
    <row r="1679" spans="1:61" ht="17.100000000000001" customHeight="1">
      <c r="A1679" s="16" t="s">
        <v>819</v>
      </c>
      <c r="B1679" s="16" t="s">
        <v>5723</v>
      </c>
      <c r="C1679" s="16" t="s">
        <v>5724</v>
      </c>
      <c r="D1679" s="16" t="s">
        <v>5725</v>
      </c>
      <c r="E1679" s="18">
        <v>44840</v>
      </c>
      <c r="F1679" s="16" t="s">
        <v>1751</v>
      </c>
      <c r="G1679" s="16" t="s">
        <v>115</v>
      </c>
      <c r="H1679" s="16" t="s">
        <v>81</v>
      </c>
      <c r="I1679" s="16" t="s">
        <v>67</v>
      </c>
      <c r="J1679" s="16" t="s">
        <v>83</v>
      </c>
      <c r="K1679" s="16" t="s">
        <v>69</v>
      </c>
      <c r="L1679" s="16" t="s">
        <v>85</v>
      </c>
      <c r="M1679" s="19">
        <v>9190000</v>
      </c>
      <c r="N1679" s="19">
        <v>9190000</v>
      </c>
      <c r="O1679" s="20" t="s">
        <v>5726</v>
      </c>
      <c r="P1679" s="21">
        <v>2100155042022</v>
      </c>
      <c r="Q1679" s="20" t="s">
        <v>72</v>
      </c>
      <c r="R1679" s="16" t="str">
        <f t="shared" si="442"/>
        <v>ADF Including TSF</v>
      </c>
      <c r="S1679" s="16" t="str">
        <f t="shared" si="441"/>
        <v>I</v>
      </c>
      <c r="T1679" s="16" t="str">
        <f t="shared" si="456"/>
        <v>ADF Countries</v>
      </c>
      <c r="U1679" s="16" t="str">
        <f t="shared" si="443"/>
        <v>Transition States</v>
      </c>
      <c r="V1679" s="22" t="str">
        <f>IF(ISNUMBER(MATCH(A1679, {"Gabon","Sudan","Niger","Mali","Burkina Faso","Guinea"}, 0)), "De Facto Countries", "Non-De Facto Countries")</f>
        <v>Non-De Facto Countries</v>
      </c>
      <c r="W1679" s="16" t="str">
        <f t="shared" si="454"/>
        <v>East</v>
      </c>
      <c r="X1679" s="16" t="str">
        <f t="shared" si="455"/>
        <v>Social</v>
      </c>
      <c r="Y1679" s="23"/>
      <c r="AC1679" s="23">
        <f>Table2[[#This Row],[Approved Amount_UA Equivalent]]</f>
        <v>9190000</v>
      </c>
      <c r="AD1679" s="23">
        <f>SUM(Table2[[#This Row],[Feed Africa ]:[Improve Quality Of Life ]])</f>
        <v>9190000</v>
      </c>
      <c r="AE1679" s="16" t="b">
        <f>Table2[[#This Row],[Total HI5]]=Table2[[#This Row],[Approved Amount_UA Equivalent]]</f>
        <v>1</v>
      </c>
      <c r="AF1679" s="24">
        <v>41</v>
      </c>
      <c r="AG1679" s="20" t="str">
        <f t="shared" si="444"/>
        <v>ISP and Investment Project</v>
      </c>
      <c r="AH1679" s="24" t="str">
        <f>VLOOKUP(Table2[[#This Row],[SAP Code]],[25]DATA!$A:$G,7,FALSE)</f>
        <v xml:space="preserve">investment </v>
      </c>
      <c r="AI1679" s="20" t="str">
        <f t="shared" si="445"/>
        <v>Other Investment</v>
      </c>
      <c r="AJ1679" s="25" t="s">
        <v>73</v>
      </c>
      <c r="AK1679" s="25" t="s">
        <v>115</v>
      </c>
      <c r="AL1679" s="23" t="str" cm="1">
        <f t="array" ref="AL1679">_xlfn.SWITCH(AK1679,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79" s="26">
        <v>1</v>
      </c>
      <c r="AN1679" s="25" t="str">
        <f t="shared" si="453"/>
        <v>Sovereign</v>
      </c>
      <c r="AO1679" s="27">
        <v>0.5</v>
      </c>
      <c r="AP1679" s="23">
        <f>Table2[[#This Row],[Approved Amount_UA Equivalent]]/1000000</f>
        <v>9.19</v>
      </c>
      <c r="AQ1679" s="19">
        <f t="shared" si="446"/>
        <v>12.230419599999999</v>
      </c>
      <c r="AR1679" s="23" t="str">
        <f t="shared" si="447"/>
        <v>1-10</v>
      </c>
      <c r="AS1679" s="23" t="str">
        <f t="shared" si="448"/>
        <v>1-20</v>
      </c>
      <c r="AT1679" s="23" t="str">
        <f t="shared" si="449"/>
        <v>1-40</v>
      </c>
      <c r="AU1679" s="23" t="str">
        <f t="shared" si="450"/>
        <v>&lt;1-50 Mn</v>
      </c>
      <c r="AV1679" s="23">
        <f>Table2[[#This Row],[Amount]]</f>
        <v>9190000</v>
      </c>
      <c r="AW1679" s="23" t="str">
        <f t="shared" si="451"/>
        <v>Oct 2022</v>
      </c>
      <c r="AX1679" s="28">
        <f>IFERROR(VLOOKUP(Table2[[#This Row],[SAP Code]],[26]_16!A:B,2,FALSE),0)</f>
        <v>0</v>
      </c>
      <c r="AY1679" s="28">
        <f>IFERROR(VLOOKUP(Table2[[#This Row],[SAP Code]],[26]_16!D:E,2,FALSE)/ 1000000, 0)</f>
        <v>0</v>
      </c>
      <c r="AZ1679" s="28">
        <f>IFERROR(VLOOKUP(Table2[[#This Row],[SAP Code]],[26]_16!G:H,2,FALSE)/ 1000000, 0)</f>
        <v>0</v>
      </c>
      <c r="BA1679" s="28">
        <f>IFERROR(VLOOKUP(Table2[[#This Row],[SAP Code]],[26]_16!J:K,2,FALSE)/ 1000000, 0)</f>
        <v>0</v>
      </c>
      <c r="BB1679" s="28">
        <f>IFERROR(VLOOKUP(Table2[[#This Row],[SAP Code]],[26]_16!M:N,2,FALSE)/ 1000000, 0)</f>
        <v>0</v>
      </c>
      <c r="BC1679" s="28">
        <f>IFERROR(VLOOKUP(Table2[[#This Row],[SAP Code]],[26]_16!P:Q,2,FALSE),0)</f>
        <v>0</v>
      </c>
      <c r="BD1679" s="28">
        <f>IFERROR(VLOOKUP(Table2[[#This Row],[SAP Code]],[26]_16!S:T,2,FALSE),0)</f>
        <v>0</v>
      </c>
      <c r="BE1679" s="28">
        <f>IFERROR(VLOOKUP(Table2[[#This Row],[SAP Code]],[26]_16!V:W,2,FALSE)/ 1000000, 0)</f>
        <v>0</v>
      </c>
      <c r="BF1679" s="28">
        <f>IFERROR(VLOOKUP(Table2[[#This Row],[SAP Code]],[26]_16!Y:Z,2,FALSE)/ 1000000, 0)</f>
        <v>0.27648023999999999</v>
      </c>
      <c r="BG1679" s="28" t="str">
        <f>IFERROR(VLOOKUP(Table2[[#This Row],[SAP Code]],[26]port!$A:$AD,30,FALSE),"unknown")</f>
        <v>APVD</v>
      </c>
      <c r="BH1679" s="29" t="str">
        <f t="shared" si="452"/>
        <v>Ongoing</v>
      </c>
      <c r="BI1679" s="16"/>
    </row>
    <row r="1680" spans="1:61" ht="17.100000000000001" customHeight="1">
      <c r="A1680" s="16" t="s">
        <v>819</v>
      </c>
      <c r="B1680" s="16" t="s">
        <v>5723</v>
      </c>
      <c r="C1680" s="16" t="s">
        <v>5727</v>
      </c>
      <c r="D1680" s="16" t="s">
        <v>5725</v>
      </c>
      <c r="E1680" s="18">
        <v>44840</v>
      </c>
      <c r="F1680" s="16" t="s">
        <v>1751</v>
      </c>
      <c r="G1680" s="16" t="s">
        <v>115</v>
      </c>
      <c r="H1680" s="16" t="s">
        <v>81</v>
      </c>
      <c r="I1680" s="16" t="s">
        <v>67</v>
      </c>
      <c r="J1680" s="16" t="s">
        <v>2463</v>
      </c>
      <c r="K1680" s="16" t="s">
        <v>69</v>
      </c>
      <c r="L1680" s="16" t="s">
        <v>85</v>
      </c>
      <c r="M1680" s="19">
        <v>6210000</v>
      </c>
      <c r="N1680" s="19">
        <v>6210000</v>
      </c>
      <c r="O1680" s="20" t="s">
        <v>5726</v>
      </c>
      <c r="P1680" s="21">
        <v>5900155017605</v>
      </c>
      <c r="Q1680" s="20" t="s">
        <v>72</v>
      </c>
      <c r="R1680" s="16" t="str">
        <f t="shared" si="442"/>
        <v>ADF Including TSF</v>
      </c>
      <c r="S1680" s="16" t="str">
        <f t="shared" si="441"/>
        <v>I</v>
      </c>
      <c r="T1680" s="16" t="str">
        <f t="shared" si="456"/>
        <v>ADF Countries</v>
      </c>
      <c r="U1680" s="16" t="str">
        <f t="shared" si="443"/>
        <v>Transition States</v>
      </c>
      <c r="V1680" s="22" t="str">
        <f>IF(ISNUMBER(MATCH(A1680, {"Gabon","Sudan","Niger","Mali","Burkina Faso","Guinea"}, 0)), "De Facto Countries", "Non-De Facto Countries")</f>
        <v>Non-De Facto Countries</v>
      </c>
      <c r="W1680" s="16" t="str">
        <f t="shared" si="454"/>
        <v>East</v>
      </c>
      <c r="X1680" s="16" t="str">
        <f t="shared" si="455"/>
        <v>Social</v>
      </c>
      <c r="Y1680" s="23"/>
      <c r="AC1680" s="23">
        <f>Table2[[#This Row],[Approved Amount_UA Equivalent]]</f>
        <v>6210000</v>
      </c>
      <c r="AD1680" s="23">
        <f>SUM(Table2[[#This Row],[Feed Africa ]:[Improve Quality Of Life ]])</f>
        <v>6210000</v>
      </c>
      <c r="AE1680" s="16" t="b">
        <f>Table2[[#This Row],[Total HI5]]=Table2[[#This Row],[Approved Amount_UA Equivalent]]</f>
        <v>1</v>
      </c>
      <c r="AF1680" s="24">
        <v>41</v>
      </c>
      <c r="AG1680" s="20" t="str">
        <f t="shared" si="444"/>
        <v>ISP and Investment Project</v>
      </c>
      <c r="AH1680" s="24" t="str">
        <f>VLOOKUP(Table2[[#This Row],[SAP Code]],[25]DATA!$A:$G,7,FALSE)</f>
        <v xml:space="preserve">investment </v>
      </c>
      <c r="AI1680" s="20" t="str">
        <f t="shared" si="445"/>
        <v>Other Investment</v>
      </c>
      <c r="AJ1680" s="25" t="s">
        <v>73</v>
      </c>
      <c r="AK1680" s="25" t="s">
        <v>115</v>
      </c>
      <c r="AL1680" s="23" t="str" cm="1">
        <f t="array" ref="AL1680">_xlfn.SWITCH(AK1680,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80" s="26">
        <v>1</v>
      </c>
      <c r="AN1680" s="25" t="str">
        <f t="shared" si="453"/>
        <v>Sovereign</v>
      </c>
      <c r="AO1680" s="27">
        <v>0.5</v>
      </c>
      <c r="AP1680" s="23">
        <f>Table2[[#This Row],[Approved Amount_UA Equivalent]]/1000000</f>
        <v>6.21</v>
      </c>
      <c r="AQ1680" s="19">
        <f t="shared" si="446"/>
        <v>8.2645163999999998</v>
      </c>
      <c r="AR1680" s="23" t="str">
        <f t="shared" si="447"/>
        <v>1-10</v>
      </c>
      <c r="AS1680" s="23" t="str">
        <f t="shared" si="448"/>
        <v>1-20</v>
      </c>
      <c r="AT1680" s="23" t="str">
        <f t="shared" si="449"/>
        <v>1-40</v>
      </c>
      <c r="AU1680" s="23" t="str">
        <f t="shared" si="450"/>
        <v>&lt;1-50 Mn</v>
      </c>
      <c r="AV1680" s="23">
        <f>Table2[[#This Row],[Amount]]</f>
        <v>6210000</v>
      </c>
      <c r="AW1680" s="23" t="str">
        <f t="shared" si="451"/>
        <v>Oct 2022</v>
      </c>
      <c r="AX1680" s="28">
        <f>IFERROR(VLOOKUP(Table2[[#This Row],[SAP Code]],[26]_16!A:B,2,FALSE),0)</f>
        <v>0</v>
      </c>
      <c r="AY1680" s="28">
        <f>IFERROR(VLOOKUP(Table2[[#This Row],[SAP Code]],[26]_16!D:E,2,FALSE)/ 1000000, 0)</f>
        <v>0</v>
      </c>
      <c r="AZ1680" s="28">
        <f>IFERROR(VLOOKUP(Table2[[#This Row],[SAP Code]],[26]_16!G:H,2,FALSE)/ 1000000, 0)</f>
        <v>0</v>
      </c>
      <c r="BA1680" s="28">
        <f>IFERROR(VLOOKUP(Table2[[#This Row],[SAP Code]],[26]_16!J:K,2,FALSE)/ 1000000, 0)</f>
        <v>0</v>
      </c>
      <c r="BB1680" s="28">
        <f>IFERROR(VLOOKUP(Table2[[#This Row],[SAP Code]],[26]_16!M:N,2,FALSE)/ 1000000, 0)</f>
        <v>0</v>
      </c>
      <c r="BC1680" s="28">
        <f>IFERROR(VLOOKUP(Table2[[#This Row],[SAP Code]],[26]_16!P:Q,2,FALSE),0)</f>
        <v>0</v>
      </c>
      <c r="BD1680" s="28">
        <f>IFERROR(VLOOKUP(Table2[[#This Row],[SAP Code]],[26]_16!S:T,2,FALSE),0)</f>
        <v>0</v>
      </c>
      <c r="BE1680" s="28">
        <f>IFERROR(VLOOKUP(Table2[[#This Row],[SAP Code]],[26]_16!V:W,2,FALSE)/ 1000000, 0)</f>
        <v>0</v>
      </c>
      <c r="BF1680" s="28">
        <f>IFERROR(VLOOKUP(Table2[[#This Row],[SAP Code]],[26]_16!Y:Z,2,FALSE)/ 1000000, 0)</f>
        <v>0.27648023999999999</v>
      </c>
      <c r="BG1680" s="28" t="str">
        <f>IFERROR(VLOOKUP(Table2[[#This Row],[SAP Code]],[26]port!$A:$AD,30,FALSE),"unknown")</f>
        <v>APVD</v>
      </c>
      <c r="BH1680" s="29" t="str">
        <f t="shared" si="452"/>
        <v>Ongoing</v>
      </c>
      <c r="BI1680" s="16"/>
    </row>
    <row r="1681" spans="1:61" ht="17.100000000000001" customHeight="1">
      <c r="A1681" s="16" t="s">
        <v>164</v>
      </c>
      <c r="B1681" s="16" t="s">
        <v>5728</v>
      </c>
      <c r="C1681" s="16" t="s">
        <v>5729</v>
      </c>
      <c r="D1681" s="16" t="s">
        <v>5730</v>
      </c>
      <c r="E1681" s="18">
        <v>44841</v>
      </c>
      <c r="F1681" s="16" t="s">
        <v>787</v>
      </c>
      <c r="G1681" s="16" t="s">
        <v>90</v>
      </c>
      <c r="H1681" s="16" t="s">
        <v>101</v>
      </c>
      <c r="I1681" s="16" t="s">
        <v>82</v>
      </c>
      <c r="J1681" s="16" t="s">
        <v>1998</v>
      </c>
      <c r="K1681" s="16" t="s">
        <v>69</v>
      </c>
      <c r="L1681" s="16" t="s">
        <v>70</v>
      </c>
      <c r="M1681" s="19">
        <v>2500000</v>
      </c>
      <c r="N1681" s="19">
        <v>1953308.1226364973</v>
      </c>
      <c r="O1681" s="20" t="s">
        <v>5074</v>
      </c>
      <c r="P1681" s="21">
        <v>5590155000151</v>
      </c>
      <c r="Q1681" s="20" t="s">
        <v>72</v>
      </c>
      <c r="R1681" s="16" t="str">
        <f t="shared" si="442"/>
        <v>SEFA</v>
      </c>
      <c r="S1681" s="16" t="str">
        <f t="shared" si="441"/>
        <v>F</v>
      </c>
      <c r="T1681" s="16" t="str">
        <f t="shared" si="456"/>
        <v>ADF Countries</v>
      </c>
      <c r="U1681" s="16" t="str">
        <f t="shared" si="443"/>
        <v>Transition States</v>
      </c>
      <c r="V1681" s="22" t="str">
        <f>IF(ISNUMBER(MATCH(A1681, {"Gabon","Sudan","Niger","Mali","Burkina Faso","Guinea"}, 0)), "De Facto Countries", "Non-De Facto Countries")</f>
        <v>Non-De Facto Countries</v>
      </c>
      <c r="W1681" s="16" t="str">
        <f t="shared" si="454"/>
        <v>South</v>
      </c>
      <c r="X1681" s="16" t="str">
        <f t="shared" si="455"/>
        <v>Power</v>
      </c>
      <c r="Y1681" s="23"/>
      <c r="Z1681" s="23">
        <f>Table2[[#This Row],[Approved Amount_UA Equivalent]]</f>
        <v>1953308.1226364973</v>
      </c>
      <c r="AD1681" s="23">
        <f>SUM(Table2[[#This Row],[Feed Africa ]:[Improve Quality Of Life ]])</f>
        <v>1953308.1226364973</v>
      </c>
      <c r="AE1681" s="16" t="b">
        <f>Table2[[#This Row],[Total HI5]]=Table2[[#This Row],[Approved Amount_UA Equivalent]]</f>
        <v>1</v>
      </c>
      <c r="AF1681" s="24">
        <v>41</v>
      </c>
      <c r="AG1681" s="20" t="str">
        <f t="shared" si="444"/>
        <v>ISP and Investment Project</v>
      </c>
      <c r="AH1681" s="24" t="str">
        <f>VLOOKUP(Table2[[#This Row],[SAP Code]],[25]DATA!$A:$G,7,FALSE)</f>
        <v xml:space="preserve">Investment Lending </v>
      </c>
      <c r="AI1681" s="20" t="str">
        <f t="shared" si="445"/>
        <v>Infrastructure</v>
      </c>
      <c r="AJ1681" s="25" t="s">
        <v>89</v>
      </c>
      <c r="AK1681" s="25" t="s">
        <v>90</v>
      </c>
      <c r="AL1681" s="23" t="str" cm="1">
        <f t="array" ref="AL1681">_xlfn.SWITCH(AK1681,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681" s="26">
        <v>1</v>
      </c>
      <c r="AN1681" s="25" t="str">
        <f t="shared" si="453"/>
        <v>Sovereign</v>
      </c>
      <c r="AO1681" s="27">
        <v>1</v>
      </c>
      <c r="AP1681" s="23">
        <f>Table2[[#This Row],[Approved Amount_UA Equivalent]]/1000000</f>
        <v>1.9533081226364972</v>
      </c>
      <c r="AQ1681" s="19">
        <f t="shared" si="446"/>
        <v>2.5995405819295563</v>
      </c>
      <c r="AR1681" s="23" t="str">
        <f t="shared" si="447"/>
        <v>1-10</v>
      </c>
      <c r="AS1681" s="23" t="str">
        <f t="shared" si="448"/>
        <v>1-20</v>
      </c>
      <c r="AT1681" s="23" t="str">
        <f t="shared" si="449"/>
        <v>1-40</v>
      </c>
      <c r="AU1681" s="23" t="str">
        <f t="shared" si="450"/>
        <v>&lt;1-50 Mn</v>
      </c>
      <c r="AV1681" s="23">
        <f>Table2[[#This Row],[Amount]]</f>
        <v>2500000</v>
      </c>
      <c r="AW1681" s="23" t="str">
        <f t="shared" si="451"/>
        <v>Oct 2022</v>
      </c>
      <c r="AX1681" s="28">
        <f>IFERROR(VLOOKUP(Table2[[#This Row],[SAP Code]],[26]_16!A:B,2,FALSE),0)</f>
        <v>0</v>
      </c>
      <c r="AY1681" s="28">
        <f>IFERROR(VLOOKUP(Table2[[#This Row],[SAP Code]],[26]_16!D:E,2,FALSE)/ 1000000, 0)</f>
        <v>0</v>
      </c>
      <c r="AZ1681" s="28">
        <f>IFERROR(VLOOKUP(Table2[[#This Row],[SAP Code]],[26]_16!G:H,2,FALSE)/ 1000000, 0)</f>
        <v>0</v>
      </c>
      <c r="BA1681" s="28">
        <f>IFERROR(VLOOKUP(Table2[[#This Row],[SAP Code]],[26]_16!J:K,2,FALSE)/ 1000000, 0)</f>
        <v>0</v>
      </c>
      <c r="BB1681" s="28">
        <f>IFERROR(VLOOKUP(Table2[[#This Row],[SAP Code]],[26]_16!M:N,2,FALSE)/ 1000000, 0)</f>
        <v>0</v>
      </c>
      <c r="BC1681" s="28">
        <f>IFERROR(VLOOKUP(Table2[[#This Row],[SAP Code]],[26]_16!P:Q,2,FALSE),0)</f>
        <v>0</v>
      </c>
      <c r="BD1681" s="28">
        <f>IFERROR(VLOOKUP(Table2[[#This Row],[SAP Code]],[26]_16!S:T,2,FALSE),0)</f>
        <v>0</v>
      </c>
      <c r="BE1681" s="28">
        <f>IFERROR(VLOOKUP(Table2[[#This Row],[SAP Code]],[26]_16!V:W,2,FALSE)/ 1000000, 0)</f>
        <v>3.57433668</v>
      </c>
      <c r="BF1681" s="28">
        <f>IFERROR(VLOOKUP(Table2[[#This Row],[SAP Code]],[26]_16!Y:Z,2,FALSE)/ 1000000, 0)</f>
        <v>4.9546536699999999</v>
      </c>
      <c r="BG1681" s="28" t="str">
        <f>IFERROR(VLOOKUP(Table2[[#This Row],[SAP Code]],[26]port!$A:$AD,30,FALSE),"unknown")</f>
        <v>OnGo</v>
      </c>
      <c r="BH1681" s="29" t="str">
        <f t="shared" si="452"/>
        <v>Ongoing</v>
      </c>
      <c r="BI1681" s="16"/>
    </row>
    <row r="1682" spans="1:61" ht="17.100000000000001" customHeight="1">
      <c r="A1682" s="16" t="s">
        <v>322</v>
      </c>
      <c r="B1682" s="16" t="s">
        <v>5731</v>
      </c>
      <c r="C1682" s="16" t="s">
        <v>5732</v>
      </c>
      <c r="D1682" s="16" t="s">
        <v>5733</v>
      </c>
      <c r="E1682" s="18">
        <v>44846</v>
      </c>
      <c r="F1682" s="16" t="s">
        <v>324</v>
      </c>
      <c r="G1682" s="16" t="s">
        <v>2220</v>
      </c>
      <c r="H1682" s="16" t="s">
        <v>132</v>
      </c>
      <c r="I1682" s="16" t="s">
        <v>155</v>
      </c>
      <c r="J1682" s="16" t="s">
        <v>83</v>
      </c>
      <c r="K1682" s="16" t="s">
        <v>304</v>
      </c>
      <c r="L1682" s="16" t="s">
        <v>85</v>
      </c>
      <c r="M1682" s="19">
        <v>2170000</v>
      </c>
      <c r="N1682" s="19">
        <v>2170000</v>
      </c>
      <c r="O1682" s="20" t="s">
        <v>5734</v>
      </c>
      <c r="P1682" s="21">
        <v>2100150043245</v>
      </c>
      <c r="Q1682" s="20" t="s">
        <v>72</v>
      </c>
      <c r="R1682" s="16" t="str">
        <f t="shared" si="442"/>
        <v>ADF Including TSF</v>
      </c>
      <c r="S1682" s="16" t="str">
        <f t="shared" si="441"/>
        <v>A</v>
      </c>
      <c r="T1682" s="16" t="str">
        <f t="shared" si="456"/>
        <v>ADF Countries</v>
      </c>
      <c r="U1682" s="16" t="str">
        <f t="shared" si="443"/>
        <v>Transition States</v>
      </c>
      <c r="V1682" s="22" t="str">
        <f>IF(ISNUMBER(MATCH(A1682, {"Gabon","Sudan","Niger","Mali","Burkina Faso","Guinea"}, 0)), "De Facto Countries", "Non-De Facto Countries")</f>
        <v>Non-De Facto Countries</v>
      </c>
      <c r="W1682" s="16" t="str">
        <f t="shared" si="454"/>
        <v>West</v>
      </c>
      <c r="X1682" s="16" t="str">
        <f t="shared" si="455"/>
        <v>Agriculture</v>
      </c>
      <c r="Y1682" s="23">
        <f>Table2[[#This Row],[Approved Amount_UA Equivalent]]</f>
        <v>2170000</v>
      </c>
      <c r="AD1682" s="23">
        <f>SUM(Table2[[#This Row],[Feed Africa ]:[Improve Quality Of Life ]])</f>
        <v>2170000</v>
      </c>
      <c r="AE1682" s="16" t="b">
        <f>Table2[[#This Row],[Total HI5]]=Table2[[#This Row],[Approved Amount_UA Equivalent]]</f>
        <v>1</v>
      </c>
      <c r="AF1682" s="24">
        <v>10</v>
      </c>
      <c r="AG1682" s="20" t="str">
        <f t="shared" si="444"/>
        <v>Investment Project</v>
      </c>
      <c r="AH1682" s="24" t="str">
        <f>VLOOKUP(Table2[[#This Row],[SAP Code]],[25]DATA!$A:$G,7,FALSE)</f>
        <v xml:space="preserve">investment </v>
      </c>
      <c r="AI1682" s="20" t="str">
        <f t="shared" si="445"/>
        <v>Infrastructure</v>
      </c>
      <c r="AJ1682" s="25" t="s">
        <v>157</v>
      </c>
      <c r="AK1682" s="25" t="s">
        <v>2220</v>
      </c>
      <c r="AL1682" s="23" t="str" cm="1">
        <f t="array" ref="AL1682">_xlfn.SWITCH(AK1682,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82" s="26">
        <v>1</v>
      </c>
      <c r="AN1682" s="25" t="str">
        <f t="shared" si="453"/>
        <v>Sovereign</v>
      </c>
      <c r="AO1682" s="27">
        <v>0.5</v>
      </c>
      <c r="AP1682" s="23">
        <f>Table2[[#This Row],[Approved Amount_UA Equivalent]]/1000000</f>
        <v>2.17</v>
      </c>
      <c r="AQ1682" s="19">
        <f t="shared" si="446"/>
        <v>2.8879228000000001</v>
      </c>
      <c r="AR1682" s="23" t="str">
        <f t="shared" si="447"/>
        <v>1-10</v>
      </c>
      <c r="AS1682" s="23" t="str">
        <f t="shared" si="448"/>
        <v>1-20</v>
      </c>
      <c r="AT1682" s="23" t="str">
        <f t="shared" si="449"/>
        <v>1-40</v>
      </c>
      <c r="AU1682" s="23" t="str">
        <f t="shared" si="450"/>
        <v>&lt;1-50 Mn</v>
      </c>
      <c r="AV1682" s="23">
        <f>Table2[[#This Row],[Amount]]</f>
        <v>2170000</v>
      </c>
      <c r="AW1682" s="23" t="str">
        <f t="shared" si="451"/>
        <v>Oct 2022</v>
      </c>
      <c r="AX1682" s="28">
        <f>IFERROR(VLOOKUP(Table2[[#This Row],[SAP Code]],[26]_16!A:B,2,FALSE),0)</f>
        <v>0</v>
      </c>
      <c r="AY1682" s="28">
        <f>IFERROR(VLOOKUP(Table2[[#This Row],[SAP Code]],[26]_16!D:E,2,FALSE)/ 1000000, 0)</f>
        <v>0</v>
      </c>
      <c r="AZ1682" s="28">
        <f>IFERROR(VLOOKUP(Table2[[#This Row],[SAP Code]],[26]_16!G:H,2,FALSE)/ 1000000, 0)</f>
        <v>0</v>
      </c>
      <c r="BA1682" s="28">
        <f>IFERROR(VLOOKUP(Table2[[#This Row],[SAP Code]],[26]_16!J:K,2,FALSE)/ 1000000, 0)</f>
        <v>0</v>
      </c>
      <c r="BB1682" s="28">
        <f>IFERROR(VLOOKUP(Table2[[#This Row],[SAP Code]],[26]_16!M:N,2,FALSE)/ 1000000, 0)</f>
        <v>0</v>
      </c>
      <c r="BC1682" s="28">
        <f>IFERROR(VLOOKUP(Table2[[#This Row],[SAP Code]],[26]_16!P:Q,2,FALSE),0)</f>
        <v>0</v>
      </c>
      <c r="BD1682" s="28">
        <f>IFERROR(VLOOKUP(Table2[[#This Row],[SAP Code]],[26]_16!S:T,2,FALSE),0)</f>
        <v>0</v>
      </c>
      <c r="BE1682" s="28">
        <f>IFERROR(VLOOKUP(Table2[[#This Row],[SAP Code]],[26]_16!V:W,2,FALSE)/ 1000000, 0)</f>
        <v>0</v>
      </c>
      <c r="BF1682" s="28">
        <f>IFERROR(VLOOKUP(Table2[[#This Row],[SAP Code]],[26]_16!Y:Z,2,FALSE)/ 1000000, 0)</f>
        <v>0</v>
      </c>
      <c r="BG1682" s="28" t="str">
        <f>IFERROR(VLOOKUP(Table2[[#This Row],[SAP Code]],[26]port!$A:$AD,30,FALSE),"unknown")</f>
        <v>APVD</v>
      </c>
      <c r="BH1682" s="29" t="str">
        <f t="shared" si="452"/>
        <v>Ongoing</v>
      </c>
      <c r="BI1682" s="16"/>
    </row>
    <row r="1683" spans="1:61" ht="17.100000000000001" customHeight="1">
      <c r="A1683" s="16" t="s">
        <v>322</v>
      </c>
      <c r="B1683" s="16" t="s">
        <v>5731</v>
      </c>
      <c r="C1683" s="16" t="s">
        <v>5735</v>
      </c>
      <c r="D1683" s="16" t="s">
        <v>5733</v>
      </c>
      <c r="E1683" s="18">
        <v>44846</v>
      </c>
      <c r="F1683" s="16" t="s">
        <v>324</v>
      </c>
      <c r="G1683" s="16" t="s">
        <v>2220</v>
      </c>
      <c r="H1683" s="16" t="s">
        <v>132</v>
      </c>
      <c r="I1683" s="16" t="s">
        <v>155</v>
      </c>
      <c r="J1683" s="16" t="s">
        <v>83</v>
      </c>
      <c r="K1683" s="16" t="s">
        <v>2553</v>
      </c>
      <c r="L1683" s="16" t="s">
        <v>85</v>
      </c>
      <c r="M1683" s="19">
        <v>60000</v>
      </c>
      <c r="N1683" s="19">
        <v>60000</v>
      </c>
      <c r="O1683" s="20" t="s">
        <v>5734</v>
      </c>
      <c r="P1683" s="21">
        <v>2100155042025</v>
      </c>
      <c r="Q1683" s="20" t="s">
        <v>72</v>
      </c>
      <c r="R1683" s="16" t="str">
        <f t="shared" si="442"/>
        <v>ADF Including TSF</v>
      </c>
      <c r="S1683" s="16" t="str">
        <f t="shared" si="441"/>
        <v>A</v>
      </c>
      <c r="T1683" s="16" t="str">
        <f t="shared" si="456"/>
        <v>ADF Countries</v>
      </c>
      <c r="U1683" s="16" t="str">
        <f t="shared" si="443"/>
        <v>Transition States</v>
      </c>
      <c r="V1683" s="22" t="str">
        <f>IF(ISNUMBER(MATCH(A1683, {"Gabon","Sudan","Niger","Mali","Burkina Faso","Guinea"}, 0)), "De Facto Countries", "Non-De Facto Countries")</f>
        <v>Non-De Facto Countries</v>
      </c>
      <c r="W1683" s="16" t="str">
        <f t="shared" si="454"/>
        <v>West</v>
      </c>
      <c r="X1683" s="16" t="str">
        <f t="shared" si="455"/>
        <v>Agriculture</v>
      </c>
      <c r="Y1683" s="23">
        <f>Table2[[#This Row],[Approved Amount_UA Equivalent]]</f>
        <v>60000</v>
      </c>
      <c r="AD1683" s="23">
        <f>SUM(Table2[[#This Row],[Feed Africa ]:[Improve Quality Of Life ]])</f>
        <v>60000</v>
      </c>
      <c r="AE1683" s="16" t="b">
        <f>Table2[[#This Row],[Total HI5]]=Table2[[#This Row],[Approved Amount_UA Equivalent]]</f>
        <v>1</v>
      </c>
      <c r="AF1683" s="24">
        <v>10</v>
      </c>
      <c r="AG1683" s="20" t="str">
        <f t="shared" si="444"/>
        <v>Investment Project</v>
      </c>
      <c r="AH1683" s="24" t="str">
        <f>VLOOKUP(Table2[[#This Row],[SAP Code]],[25]DATA!$A:$G,7,FALSE)</f>
        <v xml:space="preserve">investment </v>
      </c>
      <c r="AI1683" s="20" t="str">
        <f t="shared" si="445"/>
        <v>Infrastructure</v>
      </c>
      <c r="AJ1683" s="25" t="s">
        <v>157</v>
      </c>
      <c r="AK1683" s="25" t="s">
        <v>2220</v>
      </c>
      <c r="AL1683" s="23" t="str" cm="1">
        <f t="array" ref="AL1683">_xlfn.SWITCH(AK1683,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83" s="26">
        <v>1</v>
      </c>
      <c r="AN1683" s="25" t="str">
        <f t="shared" si="453"/>
        <v>Sovereign</v>
      </c>
      <c r="AO1683" s="27">
        <v>0.5</v>
      </c>
      <c r="AP1683" s="23">
        <f>Table2[[#This Row],[Approved Amount_UA Equivalent]]/1000000</f>
        <v>0.06</v>
      </c>
      <c r="AQ1683" s="19">
        <f t="shared" si="446"/>
        <v>7.9850399999999988E-2</v>
      </c>
      <c r="AR1683" s="23" t="str">
        <f t="shared" si="447"/>
        <v>1-10</v>
      </c>
      <c r="AS1683" s="23" t="str">
        <f t="shared" si="448"/>
        <v>1-20</v>
      </c>
      <c r="AT1683" s="23" t="str">
        <f t="shared" si="449"/>
        <v>1-40</v>
      </c>
      <c r="AU1683" s="23" t="str">
        <f t="shared" si="450"/>
        <v>&lt;1-50 Mn</v>
      </c>
      <c r="AV1683" s="23">
        <f>Table2[[#This Row],[Amount]]</f>
        <v>60000</v>
      </c>
      <c r="AW1683" s="23" t="str">
        <f t="shared" si="451"/>
        <v>Oct 2022</v>
      </c>
      <c r="AX1683" s="28">
        <f>IFERROR(VLOOKUP(Table2[[#This Row],[SAP Code]],[26]_16!A:B,2,FALSE),0)</f>
        <v>0</v>
      </c>
      <c r="AY1683" s="28">
        <f>IFERROR(VLOOKUP(Table2[[#This Row],[SAP Code]],[26]_16!D:E,2,FALSE)/ 1000000, 0)</f>
        <v>0</v>
      </c>
      <c r="AZ1683" s="28">
        <f>IFERROR(VLOOKUP(Table2[[#This Row],[SAP Code]],[26]_16!G:H,2,FALSE)/ 1000000, 0)</f>
        <v>0</v>
      </c>
      <c r="BA1683" s="28">
        <f>IFERROR(VLOOKUP(Table2[[#This Row],[SAP Code]],[26]_16!J:K,2,FALSE)/ 1000000, 0)</f>
        <v>0</v>
      </c>
      <c r="BB1683" s="28">
        <f>IFERROR(VLOOKUP(Table2[[#This Row],[SAP Code]],[26]_16!M:N,2,FALSE)/ 1000000, 0)</f>
        <v>0</v>
      </c>
      <c r="BC1683" s="28">
        <f>IFERROR(VLOOKUP(Table2[[#This Row],[SAP Code]],[26]_16!P:Q,2,FALSE),0)</f>
        <v>0</v>
      </c>
      <c r="BD1683" s="28">
        <f>IFERROR(VLOOKUP(Table2[[#This Row],[SAP Code]],[26]_16!S:T,2,FALSE),0)</f>
        <v>0</v>
      </c>
      <c r="BE1683" s="28">
        <f>IFERROR(VLOOKUP(Table2[[#This Row],[SAP Code]],[26]_16!V:W,2,FALSE)/ 1000000, 0)</f>
        <v>0</v>
      </c>
      <c r="BF1683" s="28">
        <f>IFERROR(VLOOKUP(Table2[[#This Row],[SAP Code]],[26]_16!Y:Z,2,FALSE)/ 1000000, 0)</f>
        <v>0</v>
      </c>
      <c r="BG1683" s="28" t="str">
        <f>IFERROR(VLOOKUP(Table2[[#This Row],[SAP Code]],[26]port!$A:$AD,30,FALSE),"unknown")</f>
        <v>APVD</v>
      </c>
      <c r="BH1683" s="29" t="str">
        <f t="shared" si="452"/>
        <v>Ongoing</v>
      </c>
      <c r="BI1683" s="16"/>
    </row>
    <row r="1684" spans="1:61" ht="17.100000000000001" customHeight="1">
      <c r="A1684" s="16" t="s">
        <v>189</v>
      </c>
      <c r="B1684" s="16" t="s">
        <v>5736</v>
      </c>
      <c r="C1684" s="16" t="s">
        <v>5737</v>
      </c>
      <c r="D1684" s="16" t="s">
        <v>5738</v>
      </c>
      <c r="E1684" s="18">
        <v>44846</v>
      </c>
      <c r="F1684" s="16" t="s">
        <v>724</v>
      </c>
      <c r="G1684" s="16" t="s">
        <v>74</v>
      </c>
      <c r="H1684" s="37" t="s">
        <v>194</v>
      </c>
      <c r="I1684" s="16" t="s">
        <v>155</v>
      </c>
      <c r="J1684" s="16" t="s">
        <v>179</v>
      </c>
      <c r="K1684" s="16" t="s">
        <v>84</v>
      </c>
      <c r="L1684" s="16" t="s">
        <v>70</v>
      </c>
      <c r="M1684" s="19">
        <v>80000000</v>
      </c>
      <c r="N1684" s="19">
        <v>62505859.924367912</v>
      </c>
      <c r="O1684" s="20" t="s">
        <v>5739</v>
      </c>
      <c r="P1684" s="21">
        <v>2000300000151</v>
      </c>
      <c r="Q1684" s="20" t="s">
        <v>87</v>
      </c>
      <c r="R1684" s="16" t="str">
        <f t="shared" si="442"/>
        <v>ADB Public</v>
      </c>
      <c r="S1684" s="16" t="str">
        <f t="shared" si="441"/>
        <v>A</v>
      </c>
      <c r="T1684" s="16" t="str">
        <f t="shared" si="456"/>
        <v>ADB Countries</v>
      </c>
      <c r="U1684" s="16" t="str">
        <f t="shared" si="443"/>
        <v>Non-Transition States</v>
      </c>
      <c r="V1684" s="22" t="str">
        <f>IF(ISNUMBER(MATCH(A1684, {"Gabon","Sudan","Niger","Mali","Burkina Faso","Guinea"}, 0)), "De Facto Countries", "Non-De Facto Countries")</f>
        <v>Non-De Facto Countries</v>
      </c>
      <c r="W1684" s="16" t="str">
        <f t="shared" si="454"/>
        <v>North</v>
      </c>
      <c r="X1684" s="16" t="str">
        <f t="shared" si="455"/>
        <v>Agriculture</v>
      </c>
      <c r="Y1684" s="23">
        <f>Table2[[#This Row],[Approved Amount_UA Equivalent]]</f>
        <v>62505859.924367912</v>
      </c>
      <c r="AD1684" s="23">
        <f>SUM(Table2[[#This Row],[Feed Africa ]:[Improve Quality Of Life ]])</f>
        <v>62505859.924367912</v>
      </c>
      <c r="AE1684" s="16" t="b">
        <f>Table2[[#This Row],[Total HI5]]=Table2[[#This Row],[Approved Amount_UA Equivalent]]</f>
        <v>1</v>
      </c>
      <c r="AF1684" s="24">
        <v>10</v>
      </c>
      <c r="AG1684" s="20" t="str">
        <f t="shared" si="444"/>
        <v>Investment Project</v>
      </c>
      <c r="AH1684" s="24" t="str">
        <f>VLOOKUP(Table2[[#This Row],[SAP Code]],[25]DATA!$A:$G,7,FALSE)</f>
        <v xml:space="preserve">investment </v>
      </c>
      <c r="AI1684" s="20" t="str">
        <f t="shared" si="445"/>
        <v>Infrastructure</v>
      </c>
      <c r="AJ1684" s="25" t="s">
        <v>157</v>
      </c>
      <c r="AK1684" s="25" t="s">
        <v>74</v>
      </c>
      <c r="AL1684" s="23" t="str" cm="1">
        <f t="array" ref="AL1684">_xlfn.SWITCH(AK1684,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84" s="26">
        <v>1</v>
      </c>
      <c r="AN1684" s="25" t="str">
        <f t="shared" si="453"/>
        <v>Sovereign</v>
      </c>
      <c r="AO1684" s="27">
        <v>1</v>
      </c>
      <c r="AP1684" s="23">
        <f>Table2[[#This Row],[Approved Amount_UA Equivalent]]/1000000</f>
        <v>62.505859924367911</v>
      </c>
      <c r="AQ1684" s="19">
        <f t="shared" si="446"/>
        <v>83.185298621745801</v>
      </c>
      <c r="AR1684" s="23" t="str">
        <f t="shared" si="447"/>
        <v>61-70</v>
      </c>
      <c r="AS1684" s="23" t="str">
        <f t="shared" si="448"/>
        <v>61-80</v>
      </c>
      <c r="AT1684" s="23" t="str">
        <f t="shared" si="449"/>
        <v>41-80</v>
      </c>
      <c r="AU1684" s="23" t="str">
        <f t="shared" si="450"/>
        <v>50-100 Mn</v>
      </c>
      <c r="AV1684" s="23">
        <f>Table2[[#This Row],[Amount]]</f>
        <v>80000000</v>
      </c>
      <c r="AW1684" s="23" t="str">
        <f t="shared" si="451"/>
        <v>Oct 2022</v>
      </c>
      <c r="AX1684" s="28">
        <f>IFERROR(VLOOKUP(Table2[[#This Row],[SAP Code]],[26]_16!A:B,2,FALSE),0)</f>
        <v>0</v>
      </c>
      <c r="AY1684" s="28">
        <f>IFERROR(VLOOKUP(Table2[[#This Row],[SAP Code]],[26]_16!D:E,2,FALSE)/ 1000000, 0)</f>
        <v>0</v>
      </c>
      <c r="AZ1684" s="28">
        <f>IFERROR(VLOOKUP(Table2[[#This Row],[SAP Code]],[26]_16!G:H,2,FALSE)/ 1000000, 0)</f>
        <v>0</v>
      </c>
      <c r="BA1684" s="28">
        <f>IFERROR(VLOOKUP(Table2[[#This Row],[SAP Code]],[26]_16!J:K,2,FALSE)/ 1000000, 0)</f>
        <v>0</v>
      </c>
      <c r="BB1684" s="28">
        <f>IFERROR(VLOOKUP(Table2[[#This Row],[SAP Code]],[26]_16!M:N,2,FALSE)/ 1000000, 0)</f>
        <v>0</v>
      </c>
      <c r="BC1684" s="28">
        <f>IFERROR(VLOOKUP(Table2[[#This Row],[SAP Code]],[26]_16!P:Q,2,FALSE),0)</f>
        <v>0</v>
      </c>
      <c r="BD1684" s="28">
        <f>IFERROR(VLOOKUP(Table2[[#This Row],[SAP Code]],[26]_16!S:T,2,FALSE),0)</f>
        <v>0</v>
      </c>
      <c r="BE1684" s="28">
        <f>IFERROR(VLOOKUP(Table2[[#This Row],[SAP Code]],[26]_16!V:W,2,FALSE)/ 1000000, 0)</f>
        <v>0</v>
      </c>
      <c r="BF1684" s="28">
        <f>IFERROR(VLOOKUP(Table2[[#This Row],[SAP Code]],[26]_16!Y:Z,2,FALSE)/ 1000000, 0)</f>
        <v>5.9238359200000001</v>
      </c>
      <c r="BG1684" s="28" t="str">
        <f>IFERROR(VLOOKUP(Table2[[#This Row],[SAP Code]],[26]port!$A:$AD,30,FALSE),"unknown")</f>
        <v>OnGo</v>
      </c>
      <c r="BH1684" s="29" t="str">
        <f t="shared" si="452"/>
        <v>Ongoing</v>
      </c>
      <c r="BI1684" s="16"/>
    </row>
    <row r="1685" spans="1:61" ht="17.100000000000001" customHeight="1">
      <c r="A1685" s="16" t="s">
        <v>141</v>
      </c>
      <c r="B1685" s="16" t="s">
        <v>5740</v>
      </c>
      <c r="C1685" s="16" t="s">
        <v>5741</v>
      </c>
      <c r="D1685" s="16" t="s">
        <v>5742</v>
      </c>
      <c r="E1685" s="18">
        <v>44846</v>
      </c>
      <c r="F1685" s="16" t="s">
        <v>5743</v>
      </c>
      <c r="G1685" s="16" t="s">
        <v>107</v>
      </c>
      <c r="H1685" s="16" t="s">
        <v>101</v>
      </c>
      <c r="I1685" s="16" t="s">
        <v>102</v>
      </c>
      <c r="J1685" s="16" t="s">
        <v>103</v>
      </c>
      <c r="K1685" s="16" t="s">
        <v>4302</v>
      </c>
      <c r="L1685" s="16" t="s">
        <v>70</v>
      </c>
      <c r="M1685" s="19">
        <v>75000000</v>
      </c>
      <c r="N1685" s="19">
        <v>58599243.679094918</v>
      </c>
      <c r="O1685" s="20" t="s">
        <v>5744</v>
      </c>
      <c r="P1685" s="21">
        <v>2000140001851</v>
      </c>
      <c r="Q1685" s="20" t="s">
        <v>87</v>
      </c>
      <c r="R1685" s="16" t="str">
        <f t="shared" si="442"/>
        <v>ADB Private</v>
      </c>
      <c r="S1685" s="16" t="str">
        <f t="shared" si="441"/>
        <v>H</v>
      </c>
      <c r="T1685" s="16" t="str">
        <f t="shared" si="456"/>
        <v>Multinational</v>
      </c>
      <c r="U1685" s="16" t="str">
        <f t="shared" si="443"/>
        <v>Multinational</v>
      </c>
      <c r="V1685" s="22" t="str">
        <f>IF(ISNUMBER(MATCH(A1685, {"Gabon","Sudan","Niger","Mali","Burkina Faso","Guinea"}, 0)), "De Facto Countries", "Non-De Facto Countries")</f>
        <v>Non-De Facto Countries</v>
      </c>
      <c r="W1685" s="16" t="str">
        <f t="shared" si="454"/>
        <v>Multi</v>
      </c>
      <c r="X1685" s="16" t="str">
        <f t="shared" si="455"/>
        <v>Finance</v>
      </c>
      <c r="Y1685" s="23"/>
      <c r="AA1685" s="23">
        <f>Table2[[#This Row],[Approved Amount_UA Equivalent]]</f>
        <v>58599243.679094918</v>
      </c>
      <c r="AD1685" s="23">
        <f>SUM(Table2[[#This Row],[Feed Africa ]:[Improve Quality Of Life ]])</f>
        <v>58599243.679094918</v>
      </c>
      <c r="AE1685" s="16" t="b">
        <f>Table2[[#This Row],[Total HI5]]=Table2[[#This Row],[Approved Amount_UA Equivalent]]</f>
        <v>1</v>
      </c>
      <c r="AF1685" s="24">
        <v>70</v>
      </c>
      <c r="AG1685" s="20" t="str">
        <f t="shared" si="444"/>
        <v>Equity and Guarantee</v>
      </c>
      <c r="AH1685" s="24" t="str">
        <f>VLOOKUP(Table2[[#This Row],[SAP Code]],[25]DATA!$A:$G,7,FALSE)</f>
        <v>LOC</v>
      </c>
      <c r="AI1685" s="20" t="str">
        <f t="shared" si="445"/>
        <v>Other Investment</v>
      </c>
      <c r="AJ1685" s="25" t="s">
        <v>106</v>
      </c>
      <c r="AK1685" s="25" t="s">
        <v>107</v>
      </c>
      <c r="AL1685" s="23" t="str" cm="1">
        <f t="array" ref="AL1685">_xlfn.SWITCH(AK1685,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85" s="26">
        <v>2</v>
      </c>
      <c r="AN1685" s="25" t="str">
        <f t="shared" si="453"/>
        <v>Non-Sovereign</v>
      </c>
      <c r="AO1685" s="27">
        <v>1</v>
      </c>
      <c r="AP1685" s="23">
        <f>Table2[[#This Row],[Approved Amount_UA Equivalent]]/1000000</f>
        <v>58.599243679094918</v>
      </c>
      <c r="AQ1685" s="19">
        <f t="shared" si="446"/>
        <v>77.986217457886681</v>
      </c>
      <c r="AR1685" s="23" t="str">
        <f t="shared" si="447"/>
        <v>51-60</v>
      </c>
      <c r="AS1685" s="23" t="str">
        <f t="shared" si="448"/>
        <v>41-60</v>
      </c>
      <c r="AT1685" s="23" t="str">
        <f t="shared" si="449"/>
        <v>41-80</v>
      </c>
      <c r="AU1685" s="23" t="str">
        <f t="shared" si="450"/>
        <v>50-100 Mn</v>
      </c>
      <c r="AV1685" s="23">
        <f>Table2[[#This Row],[Amount]]</f>
        <v>75000000</v>
      </c>
      <c r="AW1685" s="23" t="str">
        <f t="shared" si="451"/>
        <v>Oct 2022</v>
      </c>
      <c r="AX1685" s="28">
        <f>IFERROR(VLOOKUP(Table2[[#This Row],[SAP Code]],[26]_16!A:B,2,FALSE),0)</f>
        <v>0</v>
      </c>
      <c r="AY1685" s="28">
        <f>IFERROR(VLOOKUP(Table2[[#This Row],[SAP Code]],[26]_16!D:E,2,FALSE)/ 1000000, 0)</f>
        <v>0</v>
      </c>
      <c r="AZ1685" s="28">
        <f>IFERROR(VLOOKUP(Table2[[#This Row],[SAP Code]],[26]_16!G:H,2,FALSE)/ 1000000, 0)</f>
        <v>0</v>
      </c>
      <c r="BA1685" s="28">
        <f>IFERROR(VLOOKUP(Table2[[#This Row],[SAP Code]],[26]_16!J:K,2,FALSE)/ 1000000, 0)</f>
        <v>0</v>
      </c>
      <c r="BB1685" s="28">
        <f>IFERROR(VLOOKUP(Table2[[#This Row],[SAP Code]],[26]_16!M:N,2,FALSE)/ 1000000, 0)</f>
        <v>0</v>
      </c>
      <c r="BC1685" s="28">
        <f>IFERROR(VLOOKUP(Table2[[#This Row],[SAP Code]],[26]_16!P:Q,2,FALSE),0)</f>
        <v>0</v>
      </c>
      <c r="BD1685" s="28">
        <f>IFERROR(VLOOKUP(Table2[[#This Row],[SAP Code]],[26]_16!S:T,2,FALSE),0)</f>
        <v>0</v>
      </c>
      <c r="BE1685" s="28">
        <f>IFERROR(VLOOKUP(Table2[[#This Row],[SAP Code]],[26]_16!V:W,2,FALSE)/ 1000000, 0)</f>
        <v>0</v>
      </c>
      <c r="BF1685" s="28">
        <f>IFERROR(VLOOKUP(Table2[[#This Row],[SAP Code]],[26]_16!Y:Z,2,FALSE)/ 1000000, 0)</f>
        <v>0</v>
      </c>
      <c r="BG1685" s="28" t="str">
        <f>IFERROR(VLOOKUP(Table2[[#This Row],[SAP Code]],[26]port!$A:$AD,30,FALSE),"unknown")</f>
        <v>APVD</v>
      </c>
      <c r="BH1685" s="29" t="str">
        <f t="shared" si="452"/>
        <v>Ongoing</v>
      </c>
      <c r="BI1685" s="16"/>
    </row>
    <row r="1686" spans="1:61" ht="17.100000000000001" customHeight="1">
      <c r="A1686" s="16" t="s">
        <v>731</v>
      </c>
      <c r="B1686" s="16" t="s">
        <v>5745</v>
      </c>
      <c r="C1686" s="16" t="s">
        <v>5746</v>
      </c>
      <c r="D1686" s="16" t="s">
        <v>5747</v>
      </c>
      <c r="E1686" s="18">
        <v>44851</v>
      </c>
      <c r="F1686" s="16" t="s">
        <v>735</v>
      </c>
      <c r="G1686" s="16" t="s">
        <v>74</v>
      </c>
      <c r="H1686" s="16" t="s">
        <v>81</v>
      </c>
      <c r="I1686" s="16" t="s">
        <v>155</v>
      </c>
      <c r="J1686" s="16" t="s">
        <v>5536</v>
      </c>
      <c r="K1686" s="16" t="s">
        <v>69</v>
      </c>
      <c r="L1686" s="16" t="s">
        <v>85</v>
      </c>
      <c r="M1686" s="19">
        <v>4500000</v>
      </c>
      <c r="N1686" s="19">
        <v>4500000</v>
      </c>
      <c r="O1686" s="20" t="s">
        <v>5748</v>
      </c>
      <c r="P1686" s="21">
        <v>5900155017604</v>
      </c>
      <c r="Q1686" s="20" t="s">
        <v>72</v>
      </c>
      <c r="R1686" s="16" t="str">
        <f t="shared" si="442"/>
        <v>ADF Including TSF</v>
      </c>
      <c r="S1686" s="16" t="str">
        <f t="shared" si="441"/>
        <v>A</v>
      </c>
      <c r="T1686" s="16" t="str">
        <f t="shared" si="456"/>
        <v>ADF Countries</v>
      </c>
      <c r="U1686" s="16" t="str">
        <f t="shared" si="443"/>
        <v>Transition States</v>
      </c>
      <c r="V1686" s="22" t="str">
        <f>IF(ISNUMBER(MATCH(A1686, {"Gabon","Sudan","Niger","Mali","Burkina Faso","Guinea"}, 0)), "De Facto Countries", "Non-De Facto Countries")</f>
        <v>Non-De Facto Countries</v>
      </c>
      <c r="W1686" s="16" t="str">
        <f t="shared" si="454"/>
        <v>East</v>
      </c>
      <c r="X1686" s="16" t="str">
        <f t="shared" si="455"/>
        <v>Agriculture</v>
      </c>
      <c r="Y1686" s="23">
        <f>Table2[[#This Row],[Approved Amount_UA Equivalent]]</f>
        <v>4500000</v>
      </c>
      <c r="AD1686" s="23">
        <f>SUM(Table2[[#This Row],[Feed Africa ]:[Improve Quality Of Life ]])</f>
        <v>4500000</v>
      </c>
      <c r="AE1686" s="16" t="b">
        <f>Table2[[#This Row],[Total HI5]]=Table2[[#This Row],[Approved Amount_UA Equivalent]]</f>
        <v>1</v>
      </c>
      <c r="AF1686" s="24">
        <v>41</v>
      </c>
      <c r="AG1686" s="20" t="str">
        <f t="shared" si="444"/>
        <v>ISP and Investment Project</v>
      </c>
      <c r="AH1686" s="24" t="str">
        <f>VLOOKUP(Table2[[#This Row],[SAP Code]],[25]DATA!$A:$G,7,FALSE)</f>
        <v xml:space="preserve">investment </v>
      </c>
      <c r="AI1686" s="20" t="str">
        <f t="shared" si="445"/>
        <v>Infrastructure</v>
      </c>
      <c r="AJ1686" s="25" t="s">
        <v>157</v>
      </c>
      <c r="AK1686" s="25" t="s">
        <v>74</v>
      </c>
      <c r="AL1686" s="23" t="str" cm="1">
        <f t="array" ref="AL1686">_xlfn.SWITCH(AK1686,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86" s="26">
        <v>1</v>
      </c>
      <c r="AN1686" s="25" t="str">
        <f t="shared" si="453"/>
        <v>Sovereign</v>
      </c>
      <c r="AO1686" s="27">
        <v>1</v>
      </c>
      <c r="AP1686" s="23">
        <f>Table2[[#This Row],[Approved Amount_UA Equivalent]]/1000000</f>
        <v>4.5</v>
      </c>
      <c r="AQ1686" s="19">
        <f t="shared" si="446"/>
        <v>5.9887800000000002</v>
      </c>
      <c r="AR1686" s="23" t="str">
        <f t="shared" si="447"/>
        <v>1-10</v>
      </c>
      <c r="AS1686" s="23" t="str">
        <f t="shared" si="448"/>
        <v>1-20</v>
      </c>
      <c r="AT1686" s="23" t="str">
        <f t="shared" si="449"/>
        <v>1-40</v>
      </c>
      <c r="AU1686" s="23" t="str">
        <f t="shared" si="450"/>
        <v>&lt;1-50 Mn</v>
      </c>
      <c r="AV1686" s="23">
        <f>Table2[[#This Row],[Amount]]</f>
        <v>4500000</v>
      </c>
      <c r="AW1686" s="23" t="str">
        <f t="shared" si="451"/>
        <v>Oct 2022</v>
      </c>
      <c r="AX1686" s="28">
        <f>IFERROR(VLOOKUP(Table2[[#This Row],[SAP Code]],[26]_16!A:B,2,FALSE),0)</f>
        <v>0</v>
      </c>
      <c r="AY1686" s="28">
        <f>IFERROR(VLOOKUP(Table2[[#This Row],[SAP Code]],[26]_16!D:E,2,FALSE)/ 1000000, 0)</f>
        <v>0</v>
      </c>
      <c r="AZ1686" s="28">
        <f>IFERROR(VLOOKUP(Table2[[#This Row],[SAP Code]],[26]_16!G:H,2,FALSE)/ 1000000, 0)</f>
        <v>0</v>
      </c>
      <c r="BA1686" s="28">
        <f>IFERROR(VLOOKUP(Table2[[#This Row],[SAP Code]],[26]_16!J:K,2,FALSE)/ 1000000, 0)</f>
        <v>0</v>
      </c>
      <c r="BB1686" s="28">
        <f>IFERROR(VLOOKUP(Table2[[#This Row],[SAP Code]],[26]_16!M:N,2,FALSE)/ 1000000, 0)</f>
        <v>0</v>
      </c>
      <c r="BC1686" s="28">
        <f>IFERROR(VLOOKUP(Table2[[#This Row],[SAP Code]],[26]_16!P:Q,2,FALSE),0)</f>
        <v>0</v>
      </c>
      <c r="BD1686" s="28">
        <f>IFERROR(VLOOKUP(Table2[[#This Row],[SAP Code]],[26]_16!S:T,2,FALSE),0)</f>
        <v>0</v>
      </c>
      <c r="BE1686" s="28">
        <f>IFERROR(VLOOKUP(Table2[[#This Row],[SAP Code]],[26]_16!V:W,2,FALSE)/ 1000000, 0)</f>
        <v>0</v>
      </c>
      <c r="BF1686" s="28">
        <f>IFERROR(VLOOKUP(Table2[[#This Row],[SAP Code]],[26]_16!Y:Z,2,FALSE)/ 1000000, 0)</f>
        <v>0.17465043999999999</v>
      </c>
      <c r="BG1686" s="28" t="str">
        <f>IFERROR(VLOOKUP(Table2[[#This Row],[SAP Code]],[26]port!$A:$AD,30,FALSE),"unknown")</f>
        <v>OnGo</v>
      </c>
      <c r="BH1686" s="29" t="str">
        <f t="shared" si="452"/>
        <v>Ongoing</v>
      </c>
      <c r="BI1686" s="16"/>
    </row>
    <row r="1687" spans="1:61" ht="17.100000000000001" customHeight="1">
      <c r="A1687" s="16" t="s">
        <v>326</v>
      </c>
      <c r="B1687" s="16" t="s">
        <v>5749</v>
      </c>
      <c r="C1687" s="16" t="s">
        <v>5750</v>
      </c>
      <c r="D1687" s="16" t="s">
        <v>5751</v>
      </c>
      <c r="E1687" s="18">
        <v>44851</v>
      </c>
      <c r="F1687" s="16" t="s">
        <v>328</v>
      </c>
      <c r="G1687" s="16" t="s">
        <v>140</v>
      </c>
      <c r="H1687" s="16" t="s">
        <v>132</v>
      </c>
      <c r="I1687" s="16" t="s">
        <v>138</v>
      </c>
      <c r="J1687" s="16" t="s">
        <v>83</v>
      </c>
      <c r="K1687" s="16" t="s">
        <v>69</v>
      </c>
      <c r="L1687" s="16" t="s">
        <v>85</v>
      </c>
      <c r="M1687" s="19">
        <v>6030000</v>
      </c>
      <c r="N1687" s="19">
        <v>6030000</v>
      </c>
      <c r="O1687" s="20" t="s">
        <v>5752</v>
      </c>
      <c r="P1687" s="21">
        <v>2100155042021</v>
      </c>
      <c r="Q1687" s="20" t="s">
        <v>72</v>
      </c>
      <c r="R1687" s="16" t="str">
        <f t="shared" si="442"/>
        <v>ADF Including TSF</v>
      </c>
      <c r="S1687" s="16" t="str">
        <f t="shared" si="441"/>
        <v>D</v>
      </c>
      <c r="T1687" s="16" t="str">
        <f t="shared" si="456"/>
        <v>ADF Countries</v>
      </c>
      <c r="U1687" s="16" t="str">
        <f t="shared" si="443"/>
        <v>Transition States</v>
      </c>
      <c r="V1687" s="22" t="str">
        <f>IF(ISNUMBER(MATCH(A1687, {"Gabon","Sudan","Niger","Mali","Burkina Faso","Guinea"}, 0)), "De Facto Countries", "Non-De Facto Countries")</f>
        <v>De Facto Countries</v>
      </c>
      <c r="W1687" s="16" t="str">
        <f t="shared" si="454"/>
        <v>West</v>
      </c>
      <c r="X1687" s="16" t="str">
        <f t="shared" si="455"/>
        <v>Transport</v>
      </c>
      <c r="Y1687" s="23"/>
      <c r="AB1687" s="23">
        <f>Table2[[#This Row],[Approved Amount_UA Equivalent]]</f>
        <v>6030000</v>
      </c>
      <c r="AD1687" s="23">
        <f>SUM(Table2[[#This Row],[Feed Africa ]:[Improve Quality Of Life ]])</f>
        <v>6030000</v>
      </c>
      <c r="AE1687" s="16" t="b">
        <f>Table2[[#This Row],[Total HI5]]=Table2[[#This Row],[Approved Amount_UA Equivalent]]</f>
        <v>1</v>
      </c>
      <c r="AF1687" s="24">
        <v>41</v>
      </c>
      <c r="AG1687" s="20" t="str">
        <f t="shared" si="444"/>
        <v>ISP and Investment Project</v>
      </c>
      <c r="AH1687" s="24" t="str">
        <f>VLOOKUP(Table2[[#This Row],[SAP Code]],[25]DATA!$A:$G,7,FALSE)</f>
        <v xml:space="preserve">investment </v>
      </c>
      <c r="AI1687" s="20" t="str">
        <f t="shared" si="445"/>
        <v>Infrastructure</v>
      </c>
      <c r="AJ1687" s="25" t="s">
        <v>89</v>
      </c>
      <c r="AK1687" s="25" t="s">
        <v>140</v>
      </c>
      <c r="AL1687" s="23" t="str" cm="1">
        <f t="array" ref="AL1687">_xlfn.SWITCH(AK1687,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87" s="26">
        <v>1</v>
      </c>
      <c r="AN1687" s="25" t="str">
        <f t="shared" si="453"/>
        <v>Sovereign</v>
      </c>
      <c r="AO1687" s="27">
        <v>1</v>
      </c>
      <c r="AP1687" s="23">
        <f>Table2[[#This Row],[Approved Amount_UA Equivalent]]/1000000</f>
        <v>6.03</v>
      </c>
      <c r="AQ1687" s="19">
        <f t="shared" si="446"/>
        <v>8.0249652000000005</v>
      </c>
      <c r="AR1687" s="23" t="str">
        <f t="shared" si="447"/>
        <v>1-10</v>
      </c>
      <c r="AS1687" s="23" t="str">
        <f t="shared" si="448"/>
        <v>1-20</v>
      </c>
      <c r="AT1687" s="23" t="str">
        <f t="shared" si="449"/>
        <v>1-40</v>
      </c>
      <c r="AU1687" s="23" t="str">
        <f t="shared" si="450"/>
        <v>&lt;1-50 Mn</v>
      </c>
      <c r="AV1687" s="23">
        <f>Table2[[#This Row],[Amount]]</f>
        <v>6030000</v>
      </c>
      <c r="AW1687" s="23" t="str">
        <f t="shared" si="451"/>
        <v>Oct 2022</v>
      </c>
      <c r="AX1687" s="28">
        <f>IFERROR(VLOOKUP(Table2[[#This Row],[SAP Code]],[26]_16!A:B,2,FALSE),0)</f>
        <v>0</v>
      </c>
      <c r="AY1687" s="28">
        <f>IFERROR(VLOOKUP(Table2[[#This Row],[SAP Code]],[26]_16!D:E,2,FALSE)/ 1000000, 0)</f>
        <v>0</v>
      </c>
      <c r="AZ1687" s="28">
        <f>IFERROR(VLOOKUP(Table2[[#This Row],[SAP Code]],[26]_16!G:H,2,FALSE)/ 1000000, 0)</f>
        <v>0</v>
      </c>
      <c r="BA1687" s="28">
        <f>IFERROR(VLOOKUP(Table2[[#This Row],[SAP Code]],[26]_16!J:K,2,FALSE)/ 1000000, 0)</f>
        <v>0</v>
      </c>
      <c r="BB1687" s="28">
        <f>IFERROR(VLOOKUP(Table2[[#This Row],[SAP Code]],[26]_16!M:N,2,FALSE)/ 1000000, 0)</f>
        <v>0</v>
      </c>
      <c r="BC1687" s="28">
        <f>IFERROR(VLOOKUP(Table2[[#This Row],[SAP Code]],[26]_16!P:Q,2,FALSE),0)</f>
        <v>0</v>
      </c>
      <c r="BD1687" s="28">
        <f>IFERROR(VLOOKUP(Table2[[#This Row],[SAP Code]],[26]_16!S:T,2,FALSE),0)</f>
        <v>0</v>
      </c>
      <c r="BE1687" s="28">
        <f>IFERROR(VLOOKUP(Table2[[#This Row],[SAP Code]],[26]_16!V:W,2,FALSE)/ 1000000, 0)</f>
        <v>0</v>
      </c>
      <c r="BF1687" s="28">
        <f>IFERROR(VLOOKUP(Table2[[#This Row],[SAP Code]],[26]_16!Y:Z,2,FALSE)/ 1000000, 0)</f>
        <v>0</v>
      </c>
      <c r="BG1687" s="28" t="str">
        <f>IFERROR(VLOOKUP(Table2[[#This Row],[SAP Code]],[26]port!$A:$AD,30,FALSE),"unknown")</f>
        <v>APVD</v>
      </c>
      <c r="BH1687" s="29" t="str">
        <f t="shared" si="452"/>
        <v>Ongoing</v>
      </c>
      <c r="BI1687" s="16"/>
    </row>
    <row r="1688" spans="1:61" ht="17.100000000000001" customHeight="1">
      <c r="A1688" s="16" t="s">
        <v>127</v>
      </c>
      <c r="B1688" s="16" t="s">
        <v>5753</v>
      </c>
      <c r="C1688" s="16" t="s">
        <v>5754</v>
      </c>
      <c r="D1688" s="16" t="s">
        <v>5755</v>
      </c>
      <c r="E1688" s="18">
        <v>44852</v>
      </c>
      <c r="F1688" s="16" t="s">
        <v>612</v>
      </c>
      <c r="G1688" s="16" t="s">
        <v>140</v>
      </c>
      <c r="H1688" s="16" t="s">
        <v>132</v>
      </c>
      <c r="I1688" s="16" t="s">
        <v>138</v>
      </c>
      <c r="J1688" s="16" t="s">
        <v>3616</v>
      </c>
      <c r="K1688" s="16" t="s">
        <v>69</v>
      </c>
      <c r="L1688" s="16" t="s">
        <v>195</v>
      </c>
      <c r="M1688" s="19">
        <v>10600000</v>
      </c>
      <c r="N1688" s="19">
        <v>8073299.4660959505</v>
      </c>
      <c r="O1688" s="20" t="s">
        <v>3265</v>
      </c>
      <c r="P1688" s="21">
        <v>5110155000901</v>
      </c>
      <c r="Q1688" s="20" t="s">
        <v>72</v>
      </c>
      <c r="R1688" s="16" t="str">
        <f t="shared" si="442"/>
        <v>OTHERS</v>
      </c>
      <c r="S1688" s="16" t="str">
        <f t="shared" si="441"/>
        <v>D</v>
      </c>
      <c r="T1688" s="16" t="str">
        <f t="shared" si="456"/>
        <v>ADB Countries</v>
      </c>
      <c r="U1688" s="16" t="str">
        <f t="shared" si="443"/>
        <v>Non-Transition States</v>
      </c>
      <c r="V1688" s="22" t="str">
        <f>IF(ISNUMBER(MATCH(A1688, {"Gabon","Sudan","Niger","Mali","Burkina Faso","Guinea"}, 0)), "De Facto Countries", "Non-De Facto Countries")</f>
        <v>Non-De Facto Countries</v>
      </c>
      <c r="W1688" s="16" t="str">
        <f t="shared" si="454"/>
        <v>West</v>
      </c>
      <c r="X1688" s="16" t="str">
        <f t="shared" si="455"/>
        <v>Transport</v>
      </c>
      <c r="Y1688" s="23"/>
      <c r="AB1688" s="23">
        <f>Table2[[#This Row],[Approved Amount_UA Equivalent]]</f>
        <v>8073299.4660959505</v>
      </c>
      <c r="AD1688" s="23">
        <f>SUM(Table2[[#This Row],[Feed Africa ]:[Improve Quality Of Life ]])</f>
        <v>8073299.4660959505</v>
      </c>
      <c r="AE1688" s="16" t="b">
        <f>Table2[[#This Row],[Total HI5]]=Table2[[#This Row],[Approved Amount_UA Equivalent]]</f>
        <v>1</v>
      </c>
      <c r="AF1688" s="24">
        <v>10</v>
      </c>
      <c r="AG1688" s="20" t="str">
        <f t="shared" si="444"/>
        <v>Investment Project</v>
      </c>
      <c r="AH1688" s="24" t="e">
        <f>VLOOKUP(Table2[[#This Row],[SAP Code]],[25]DATA!$A:$G,7,FALSE)</f>
        <v>#N/A</v>
      </c>
      <c r="AI1688" s="20" t="str">
        <f t="shared" si="445"/>
        <v>Infrastructure</v>
      </c>
      <c r="AJ1688" s="25" t="s">
        <v>89</v>
      </c>
      <c r="AK1688" s="25" t="s">
        <v>140</v>
      </c>
      <c r="AL1688" s="23" t="str" cm="1">
        <f t="array" ref="AL1688">_xlfn.SWITCH(AK1688,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88" s="26">
        <v>1</v>
      </c>
      <c r="AN1688" s="25" t="str">
        <f t="shared" si="453"/>
        <v>Sovereign</v>
      </c>
      <c r="AO1688" s="27">
        <v>1</v>
      </c>
      <c r="AP1688" s="23">
        <f>Table2[[#This Row],[Approved Amount_UA Equivalent]]/1000000</f>
        <v>8.0732994660959498</v>
      </c>
      <c r="AQ1688" s="19">
        <f t="shared" si="446"/>
        <v>10.744269861459134</v>
      </c>
      <c r="AR1688" s="23" t="str">
        <f t="shared" si="447"/>
        <v>1-10</v>
      </c>
      <c r="AS1688" s="23" t="str">
        <f t="shared" si="448"/>
        <v>1-20</v>
      </c>
      <c r="AT1688" s="23" t="str">
        <f t="shared" si="449"/>
        <v>1-40</v>
      </c>
      <c r="AU1688" s="23" t="str">
        <f t="shared" si="450"/>
        <v>&lt;1-50 Mn</v>
      </c>
      <c r="AV1688" s="23">
        <f>Table2[[#This Row],[Amount]]</f>
        <v>10600000</v>
      </c>
      <c r="AW1688" s="23" t="str">
        <f t="shared" si="451"/>
        <v>Oct 2022</v>
      </c>
      <c r="AX1688" s="28">
        <f>IFERROR(VLOOKUP(Table2[[#This Row],[SAP Code]],[26]_16!A:B,2,FALSE),0)</f>
        <v>0</v>
      </c>
      <c r="AY1688" s="28">
        <f>IFERROR(VLOOKUP(Table2[[#This Row],[SAP Code]],[26]_16!D:E,2,FALSE)/ 1000000, 0)</f>
        <v>0</v>
      </c>
      <c r="AZ1688" s="28">
        <v>0</v>
      </c>
      <c r="BA1688" s="28">
        <v>0</v>
      </c>
      <c r="BB1688" s="28">
        <v>0</v>
      </c>
      <c r="BC1688" s="28">
        <v>0</v>
      </c>
      <c r="BD1688" s="28">
        <v>0</v>
      </c>
      <c r="BE1688" s="28">
        <f>IFERROR(VLOOKUP(Table2[[#This Row],[SAP Code]],[26]_16!V:W,2,FALSE)/ 1000000, 0)</f>
        <v>4.4473826099999991</v>
      </c>
      <c r="BF1688" s="28">
        <f>IFERROR(VLOOKUP(Table2[[#This Row],[SAP Code]],[26]_16!Y:Z,2,FALSE)/ 1000000, 0)</f>
        <v>0.66034398999999999</v>
      </c>
      <c r="BG1688" s="28" t="str">
        <f>IFERROR(VLOOKUP(Table2[[#This Row],[SAP Code]],[26]port!$A:$AD,30,FALSE),"unknown")</f>
        <v>OnGo</v>
      </c>
      <c r="BH1688" s="29" t="str">
        <f t="shared" si="452"/>
        <v>Ongoing</v>
      </c>
      <c r="BI1688" s="16"/>
    </row>
    <row r="1689" spans="1:61" ht="17.100000000000001" customHeight="1">
      <c r="A1689" s="16" t="s">
        <v>322</v>
      </c>
      <c r="B1689" s="16" t="s">
        <v>5756</v>
      </c>
      <c r="C1689" s="16" t="s">
        <v>5757</v>
      </c>
      <c r="D1689" s="16" t="s">
        <v>5758</v>
      </c>
      <c r="E1689" s="18">
        <v>44860</v>
      </c>
      <c r="F1689" s="16" t="s">
        <v>1190</v>
      </c>
      <c r="G1689" s="16" t="s">
        <v>255</v>
      </c>
      <c r="H1689" s="16" t="s">
        <v>101</v>
      </c>
      <c r="I1689" s="16" t="s">
        <v>250</v>
      </c>
      <c r="J1689" s="16" t="s">
        <v>83</v>
      </c>
      <c r="K1689" s="16" t="s">
        <v>84</v>
      </c>
      <c r="L1689" s="16" t="s">
        <v>85</v>
      </c>
      <c r="M1689" s="19">
        <v>2000000</v>
      </c>
      <c r="N1689" s="19">
        <v>2000000</v>
      </c>
      <c r="O1689" s="20" t="s">
        <v>5759</v>
      </c>
      <c r="P1689" s="21">
        <v>2100150043244</v>
      </c>
      <c r="Q1689" s="20" t="s">
        <v>72</v>
      </c>
      <c r="R1689" s="16" t="str">
        <f t="shared" si="442"/>
        <v>ADF Including TSF</v>
      </c>
      <c r="S1689" s="16" t="str">
        <f t="shared" si="441"/>
        <v>K</v>
      </c>
      <c r="T1689" s="16" t="str">
        <f t="shared" si="456"/>
        <v>ADF Countries</v>
      </c>
      <c r="U1689" s="16" t="str">
        <f t="shared" si="443"/>
        <v>Transition States</v>
      </c>
      <c r="V1689" s="22" t="str">
        <f>IF(ISNUMBER(MATCH(A1689, {"Gabon","Sudan","Niger","Mali","Burkina Faso","Guinea"}, 0)), "De Facto Countries", "Non-De Facto Countries")</f>
        <v>Non-De Facto Countries</v>
      </c>
      <c r="W1689" s="16" t="str">
        <f t="shared" si="454"/>
        <v>West</v>
      </c>
      <c r="X1689" s="16" t="str">
        <f t="shared" si="455"/>
        <v>Multi-Sector</v>
      </c>
      <c r="Y1689" s="23">
        <f>Table2[[#This Row],[Approved Amount_UA Equivalent]]/5</f>
        <v>400000</v>
      </c>
      <c r="Z1689" s="23">
        <f>Table2[[#This Row],[Approved Amount_UA Equivalent]]/5</f>
        <v>400000</v>
      </c>
      <c r="AA1689" s="23">
        <f>Table2[[#This Row],[Approved Amount_UA Equivalent]]/5</f>
        <v>400000</v>
      </c>
      <c r="AB1689" s="23">
        <f>Table2[[#This Row],[Approved Amount_UA Equivalent]]/5</f>
        <v>400000</v>
      </c>
      <c r="AC1689" s="23">
        <f>Table2[[#This Row],[Approved Amount_UA Equivalent]]/5</f>
        <v>400000</v>
      </c>
      <c r="AD1689" s="23">
        <f>SUM(Table2[[#This Row],[Feed Africa ]:[Improve Quality Of Life ]])</f>
        <v>2000000</v>
      </c>
      <c r="AE1689" s="16" t="b">
        <f>Table2[[#This Row],[Total HI5]]=Table2[[#This Row],[Approved Amount_UA Equivalent]]</f>
        <v>1</v>
      </c>
      <c r="AF1689" s="24">
        <v>10</v>
      </c>
      <c r="AG1689" s="20" t="str">
        <f t="shared" si="444"/>
        <v>Investment Project</v>
      </c>
      <c r="AH1689" s="24" t="str">
        <f>VLOOKUP(Table2[[#This Row],[SAP Code]],[25]DATA!$A:$G,7,FALSE)</f>
        <v xml:space="preserve">investment </v>
      </c>
      <c r="AI1689" s="20" t="str">
        <f t="shared" si="445"/>
        <v>Other Investment</v>
      </c>
      <c r="AJ1689" s="25" t="s">
        <v>254</v>
      </c>
      <c r="AK1689" s="25" t="s">
        <v>255</v>
      </c>
      <c r="AL1689" s="23" t="str" cm="1">
        <f t="array" ref="AL1689">_xlfn.SWITCH(AK1689,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89" s="26">
        <v>1</v>
      </c>
      <c r="AN1689" s="25" t="str">
        <f t="shared" si="453"/>
        <v>Sovereign</v>
      </c>
      <c r="AO1689" s="27">
        <v>1</v>
      </c>
      <c r="AP1689" s="23">
        <f>Table2[[#This Row],[Approved Amount_UA Equivalent]]/1000000</f>
        <v>2</v>
      </c>
      <c r="AQ1689" s="19">
        <f t="shared" si="446"/>
        <v>2.66168</v>
      </c>
      <c r="AR1689" s="23" t="str">
        <f t="shared" si="447"/>
        <v>1-10</v>
      </c>
      <c r="AS1689" s="23" t="str">
        <f t="shared" si="448"/>
        <v>1-20</v>
      </c>
      <c r="AT1689" s="23" t="str">
        <f t="shared" si="449"/>
        <v>1-40</v>
      </c>
      <c r="AU1689" s="23" t="str">
        <f t="shared" si="450"/>
        <v>&lt;1-50 Mn</v>
      </c>
      <c r="AV1689" s="23">
        <f>Table2[[#This Row],[Amount]]</f>
        <v>2000000</v>
      </c>
      <c r="AW1689" s="23" t="str">
        <f t="shared" si="451"/>
        <v>Oct 2022</v>
      </c>
      <c r="AX1689" s="28">
        <f>IFERROR(VLOOKUP(Table2[[#This Row],[SAP Code]],[26]_16!A:B,2,FALSE),0)</f>
        <v>0</v>
      </c>
      <c r="AY1689" s="28">
        <f>IFERROR(VLOOKUP(Table2[[#This Row],[SAP Code]],[26]_16!D:E,2,FALSE)/ 1000000, 0)</f>
        <v>0</v>
      </c>
      <c r="AZ1689" s="28">
        <f>IFERROR(VLOOKUP(Table2[[#This Row],[SAP Code]],[26]_16!G:H,2,FALSE)/ 1000000, 0)</f>
        <v>0</v>
      </c>
      <c r="BA1689" s="28">
        <f>IFERROR(VLOOKUP(Table2[[#This Row],[SAP Code]],[26]_16!J:K,2,FALSE)/ 1000000, 0)</f>
        <v>0</v>
      </c>
      <c r="BB1689" s="28">
        <f>IFERROR(VLOOKUP(Table2[[#This Row],[SAP Code]],[26]_16!M:N,2,FALSE)/ 1000000, 0)</f>
        <v>0</v>
      </c>
      <c r="BC1689" s="28">
        <f>IFERROR(VLOOKUP(Table2[[#This Row],[SAP Code]],[26]_16!P:Q,2,FALSE),0)</f>
        <v>0</v>
      </c>
      <c r="BD1689" s="28">
        <f>IFERROR(VLOOKUP(Table2[[#This Row],[SAP Code]],[26]_16!S:T,2,FALSE),0)</f>
        <v>0</v>
      </c>
      <c r="BE1689" s="28">
        <f>IFERROR(VLOOKUP(Table2[[#This Row],[SAP Code]],[26]_16!V:W,2,FALSE)/ 1000000, 0)</f>
        <v>0</v>
      </c>
      <c r="BF1689" s="28">
        <f>IFERROR(VLOOKUP(Table2[[#This Row],[SAP Code]],[26]_16!Y:Z,2,FALSE)/ 1000000, 0)</f>
        <v>0.36059559000000002</v>
      </c>
      <c r="BG1689" s="28" t="str">
        <f>IFERROR(VLOOKUP(Table2[[#This Row],[SAP Code]],[26]port!$A:$AD,30,FALSE),"unknown")</f>
        <v>APVD</v>
      </c>
      <c r="BH1689" s="29" t="str">
        <f t="shared" si="452"/>
        <v>Ongoing</v>
      </c>
      <c r="BI1689" s="16"/>
    </row>
    <row r="1690" spans="1:61" ht="17.100000000000001" customHeight="1">
      <c r="A1690" s="16" t="s">
        <v>150</v>
      </c>
      <c r="B1690" s="16" t="s">
        <v>5760</v>
      </c>
      <c r="C1690" s="16" t="s">
        <v>5761</v>
      </c>
      <c r="D1690" s="16" t="s">
        <v>5762</v>
      </c>
      <c r="E1690" s="18">
        <v>44860</v>
      </c>
      <c r="F1690" s="16" t="s">
        <v>154</v>
      </c>
      <c r="G1690" s="16" t="s">
        <v>2220</v>
      </c>
      <c r="H1690" s="16" t="s">
        <v>132</v>
      </c>
      <c r="I1690" s="16" t="s">
        <v>155</v>
      </c>
      <c r="J1690" s="16" t="s">
        <v>179</v>
      </c>
      <c r="K1690" s="16" t="s">
        <v>84</v>
      </c>
      <c r="L1690" s="16" t="s">
        <v>195</v>
      </c>
      <c r="M1690" s="19">
        <v>63600000</v>
      </c>
      <c r="N1690" s="19">
        <v>48439796.796575703</v>
      </c>
      <c r="O1690" s="20" t="s">
        <v>5763</v>
      </c>
      <c r="P1690" s="21">
        <v>2000200005601</v>
      </c>
      <c r="Q1690" s="20" t="s">
        <v>87</v>
      </c>
      <c r="R1690" s="16" t="str">
        <f t="shared" si="442"/>
        <v>ADB Public</v>
      </c>
      <c r="S1690" s="16" t="str">
        <f t="shared" si="441"/>
        <v>A</v>
      </c>
      <c r="T1690" s="16" t="str">
        <f t="shared" si="456"/>
        <v>Blend Countries</v>
      </c>
      <c r="U1690" s="16" t="str">
        <f t="shared" si="443"/>
        <v>Non-Transition States</v>
      </c>
      <c r="V1690" s="22" t="str">
        <f>IF(ISNUMBER(MATCH(A1690, {"Gabon","Sudan","Niger","Mali","Burkina Faso","Guinea"}, 0)), "De Facto Countries", "Non-De Facto Countries")</f>
        <v>Non-De Facto Countries</v>
      </c>
      <c r="W1690" s="16" t="str">
        <f t="shared" si="454"/>
        <v>West</v>
      </c>
      <c r="X1690" s="16" t="str">
        <f t="shared" si="455"/>
        <v>Agriculture</v>
      </c>
      <c r="Y1690" s="23">
        <f>Table2[[#This Row],[Approved Amount_UA Equivalent]]</f>
        <v>48439796.796575703</v>
      </c>
      <c r="AD1690" s="23">
        <f>SUM(Table2[[#This Row],[Feed Africa ]:[Improve Quality Of Life ]])</f>
        <v>48439796.796575703</v>
      </c>
      <c r="AE1690" s="16" t="b">
        <f>Table2[[#This Row],[Total HI5]]=Table2[[#This Row],[Approved Amount_UA Equivalent]]</f>
        <v>1</v>
      </c>
      <c r="AF1690" s="24">
        <v>10</v>
      </c>
      <c r="AG1690" s="20" t="str">
        <f t="shared" si="444"/>
        <v>Investment Project</v>
      </c>
      <c r="AH1690" s="24" t="str">
        <f>VLOOKUP(Table2[[#This Row],[SAP Code]],[25]DATA!$A:$G,7,FALSE)</f>
        <v xml:space="preserve">investment </v>
      </c>
      <c r="AI1690" s="20" t="str">
        <f t="shared" si="445"/>
        <v>Infrastructure</v>
      </c>
      <c r="AJ1690" s="25" t="s">
        <v>157</v>
      </c>
      <c r="AK1690" s="25" t="s">
        <v>2220</v>
      </c>
      <c r="AL1690" s="23" t="str" cm="1">
        <f t="array" ref="AL1690">_xlfn.SWITCH(AK1690,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90" s="26">
        <v>1</v>
      </c>
      <c r="AN1690" s="25" t="str">
        <f t="shared" si="453"/>
        <v>Sovereign</v>
      </c>
      <c r="AO1690" s="27">
        <v>1</v>
      </c>
      <c r="AP1690" s="23">
        <f>Table2[[#This Row],[Approved Amount_UA Equivalent]]/1000000</f>
        <v>48.439796796575706</v>
      </c>
      <c r="AQ1690" s="19">
        <f t="shared" si="446"/>
        <v>64.465619168754813</v>
      </c>
      <c r="AR1690" s="23" t="str">
        <f t="shared" si="447"/>
        <v>41-50</v>
      </c>
      <c r="AS1690" s="23" t="str">
        <f t="shared" si="448"/>
        <v>41-60</v>
      </c>
      <c r="AT1690" s="23" t="str">
        <f t="shared" si="449"/>
        <v>41-80</v>
      </c>
      <c r="AU1690" s="23" t="str">
        <f t="shared" si="450"/>
        <v>&lt;1-50 Mn</v>
      </c>
      <c r="AV1690" s="23">
        <f>Table2[[#This Row],[Amount]]</f>
        <v>63600000</v>
      </c>
      <c r="AW1690" s="23" t="str">
        <f t="shared" si="451"/>
        <v>Oct 2022</v>
      </c>
      <c r="AX1690" s="28">
        <f>IFERROR(VLOOKUP(Table2[[#This Row],[SAP Code]],[26]_16!A:B,2,FALSE),0)</f>
        <v>0</v>
      </c>
      <c r="AY1690" s="28">
        <f>IFERROR(VLOOKUP(Table2[[#This Row],[SAP Code]],[26]_16!D:E,2,FALSE)/ 1000000, 0)</f>
        <v>0</v>
      </c>
      <c r="AZ1690" s="28">
        <f>IFERROR(VLOOKUP(Table2[[#This Row],[SAP Code]],[26]_16!G:H,2,FALSE)/ 1000000, 0)</f>
        <v>0</v>
      </c>
      <c r="BA1690" s="28">
        <f>IFERROR(VLOOKUP(Table2[[#This Row],[SAP Code]],[26]_16!J:K,2,FALSE)/ 1000000, 0)</f>
        <v>0</v>
      </c>
      <c r="BB1690" s="28">
        <f>IFERROR(VLOOKUP(Table2[[#This Row],[SAP Code]],[26]_16!M:N,2,FALSE)/ 1000000, 0)</f>
        <v>0</v>
      </c>
      <c r="BC1690" s="28">
        <f>IFERROR(VLOOKUP(Table2[[#This Row],[SAP Code]],[26]_16!P:Q,2,FALSE),0)</f>
        <v>0</v>
      </c>
      <c r="BD1690" s="28">
        <f>IFERROR(VLOOKUP(Table2[[#This Row],[SAP Code]],[26]_16!S:T,2,FALSE),0)</f>
        <v>0</v>
      </c>
      <c r="BE1690" s="28">
        <f>IFERROR(VLOOKUP(Table2[[#This Row],[SAP Code]],[26]_16!V:W,2,FALSE)/ 1000000, 0)</f>
        <v>0</v>
      </c>
      <c r="BF1690" s="28">
        <f>IFERROR(VLOOKUP(Table2[[#This Row],[SAP Code]],[26]_16!Y:Z,2,FALSE)/ 1000000, 0)</f>
        <v>0</v>
      </c>
      <c r="BG1690" s="28" t="str">
        <f>IFERROR(VLOOKUP(Table2[[#This Row],[SAP Code]],[26]port!$A:$AD,30,FALSE),"unknown")</f>
        <v>APVD</v>
      </c>
      <c r="BH1690" s="29" t="str">
        <f t="shared" si="452"/>
        <v>Ongoing</v>
      </c>
      <c r="BI1690" s="16"/>
    </row>
    <row r="1691" spans="1:61" ht="17.100000000000001" customHeight="1">
      <c r="A1691" s="16" t="s">
        <v>75</v>
      </c>
      <c r="B1691" s="16" t="s">
        <v>5764</v>
      </c>
      <c r="C1691" s="16" t="s">
        <v>5765</v>
      </c>
      <c r="D1691" s="16" t="s">
        <v>5766</v>
      </c>
      <c r="E1691" s="18">
        <v>44860</v>
      </c>
      <c r="F1691" s="16" t="s">
        <v>79</v>
      </c>
      <c r="G1691" s="16" t="s">
        <v>115</v>
      </c>
      <c r="H1691" s="16" t="s">
        <v>81</v>
      </c>
      <c r="I1691" s="16" t="s">
        <v>67</v>
      </c>
      <c r="J1691" s="16" t="s">
        <v>83</v>
      </c>
      <c r="K1691" s="16" t="s">
        <v>69</v>
      </c>
      <c r="L1691" s="16" t="s">
        <v>85</v>
      </c>
      <c r="M1691" s="19">
        <v>35000000</v>
      </c>
      <c r="N1691" s="19">
        <v>35000000</v>
      </c>
      <c r="O1691" s="20" t="s">
        <v>5767</v>
      </c>
      <c r="P1691" s="21">
        <v>2100155042029</v>
      </c>
      <c r="Q1691" s="20" t="s">
        <v>87</v>
      </c>
      <c r="R1691" s="16" t="str">
        <f t="shared" si="442"/>
        <v>ADF Including TSF</v>
      </c>
      <c r="S1691" s="16" t="str">
        <f t="shared" si="441"/>
        <v>I</v>
      </c>
      <c r="T1691" s="16" t="str">
        <f t="shared" si="456"/>
        <v>Blend Countries</v>
      </c>
      <c r="U1691" s="16" t="str">
        <f t="shared" si="443"/>
        <v>Non-Transition States</v>
      </c>
      <c r="V1691" s="22" t="str">
        <f>IF(ISNUMBER(MATCH(A1691, {"Gabon","Sudan","Niger","Mali","Burkina Faso","Guinea"}, 0)), "De Facto Countries", "Non-De Facto Countries")</f>
        <v>Non-De Facto Countries</v>
      </c>
      <c r="W1691" s="16" t="str">
        <f t="shared" si="454"/>
        <v>East</v>
      </c>
      <c r="X1691" s="16" t="str">
        <f t="shared" si="455"/>
        <v>Social</v>
      </c>
      <c r="Y1691" s="23"/>
      <c r="AC1691" s="23">
        <f>Table2[[#This Row],[Approved Amount_UA Equivalent]]</f>
        <v>35000000</v>
      </c>
      <c r="AD1691" s="23">
        <f>SUM(Table2[[#This Row],[Feed Africa ]:[Improve Quality Of Life ]])</f>
        <v>35000000</v>
      </c>
      <c r="AE1691" s="16" t="b">
        <f>Table2[[#This Row],[Total HI5]]=Table2[[#This Row],[Approved Amount_UA Equivalent]]</f>
        <v>1</v>
      </c>
      <c r="AF1691" s="24">
        <v>41</v>
      </c>
      <c r="AG1691" s="20" t="str">
        <f t="shared" si="444"/>
        <v>ISP and Investment Project</v>
      </c>
      <c r="AH1691" s="24" t="str">
        <f>VLOOKUP(Table2[[#This Row],[SAP Code]],[25]DATA!$A:$G,7,FALSE)</f>
        <v xml:space="preserve">investment </v>
      </c>
      <c r="AI1691" s="20" t="str">
        <f t="shared" si="445"/>
        <v>Other Investment</v>
      </c>
      <c r="AJ1691" s="25" t="s">
        <v>73</v>
      </c>
      <c r="AK1691" s="25" t="s">
        <v>115</v>
      </c>
      <c r="AL1691" s="23" t="str" cm="1">
        <f t="array" ref="AL1691">_xlfn.SWITCH(AK1691,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91" s="26">
        <v>1</v>
      </c>
      <c r="AN1691" s="25" t="str">
        <f t="shared" si="453"/>
        <v>Sovereign</v>
      </c>
      <c r="AO1691" s="27">
        <v>1</v>
      </c>
      <c r="AP1691" s="23">
        <f>Table2[[#This Row],[Approved Amount_UA Equivalent]]/1000000</f>
        <v>35</v>
      </c>
      <c r="AQ1691" s="19">
        <f t="shared" si="446"/>
        <v>46.5794</v>
      </c>
      <c r="AR1691" s="23" t="str">
        <f t="shared" si="447"/>
        <v>31-40</v>
      </c>
      <c r="AS1691" s="23" t="str">
        <f t="shared" si="448"/>
        <v>21-40</v>
      </c>
      <c r="AT1691" s="23" t="str">
        <f t="shared" si="449"/>
        <v>1-40</v>
      </c>
      <c r="AU1691" s="23" t="str">
        <f t="shared" si="450"/>
        <v>&lt;1-50 Mn</v>
      </c>
      <c r="AV1691" s="23">
        <f>Table2[[#This Row],[Amount]]</f>
        <v>35000000</v>
      </c>
      <c r="AW1691" s="23" t="str">
        <f t="shared" si="451"/>
        <v>Oct 2022</v>
      </c>
      <c r="AX1691" s="28">
        <f>IFERROR(VLOOKUP(Table2[[#This Row],[SAP Code]],[26]_16!A:B,2,FALSE),0)</f>
        <v>0</v>
      </c>
      <c r="AY1691" s="28">
        <f>IFERROR(VLOOKUP(Table2[[#This Row],[SAP Code]],[26]_16!D:E,2,FALSE)/ 1000000, 0)</f>
        <v>0</v>
      </c>
      <c r="AZ1691" s="28">
        <f>IFERROR(VLOOKUP(Table2[[#This Row],[SAP Code]],[26]_16!G:H,2,FALSE)/ 1000000, 0)</f>
        <v>0</v>
      </c>
      <c r="BA1691" s="28">
        <f>IFERROR(VLOOKUP(Table2[[#This Row],[SAP Code]],[26]_16!J:K,2,FALSE)/ 1000000, 0)</f>
        <v>0</v>
      </c>
      <c r="BB1691" s="28">
        <f>IFERROR(VLOOKUP(Table2[[#This Row],[SAP Code]],[26]_16!M:N,2,FALSE)/ 1000000, 0)</f>
        <v>0</v>
      </c>
      <c r="BC1691" s="28">
        <f>IFERROR(VLOOKUP(Table2[[#This Row],[SAP Code]],[26]_16!P:Q,2,FALSE),0)</f>
        <v>0</v>
      </c>
      <c r="BD1691" s="28">
        <f>IFERROR(VLOOKUP(Table2[[#This Row],[SAP Code]],[26]_16!S:T,2,FALSE),0)</f>
        <v>0</v>
      </c>
      <c r="BE1691" s="28">
        <f>IFERROR(VLOOKUP(Table2[[#This Row],[SAP Code]],[26]_16!V:W,2,FALSE)/ 1000000, 0)</f>
        <v>0</v>
      </c>
      <c r="BF1691" s="28">
        <f>IFERROR(VLOOKUP(Table2[[#This Row],[SAP Code]],[26]_16!Y:Z,2,FALSE)/ 1000000, 0)</f>
        <v>0.63211843999999995</v>
      </c>
      <c r="BG1691" s="28" t="str">
        <f>IFERROR(VLOOKUP(Table2[[#This Row],[SAP Code]],[26]port!$A:$AD,30,FALSE),"unknown")</f>
        <v>APVD</v>
      </c>
      <c r="BH1691" s="29" t="str">
        <f t="shared" si="452"/>
        <v>Ongoing</v>
      </c>
      <c r="BI1691" s="16"/>
    </row>
    <row r="1692" spans="1:61" ht="17.100000000000001" customHeight="1">
      <c r="A1692" s="16" t="s">
        <v>511</v>
      </c>
      <c r="B1692" s="16" t="s">
        <v>5768</v>
      </c>
      <c r="C1692" s="16" t="s">
        <v>5769</v>
      </c>
      <c r="D1692" s="16" t="s">
        <v>5770</v>
      </c>
      <c r="E1692" s="18">
        <v>44860</v>
      </c>
      <c r="F1692" s="16" t="s">
        <v>232</v>
      </c>
      <c r="G1692" s="16" t="s">
        <v>140</v>
      </c>
      <c r="H1692" s="16" t="s">
        <v>101</v>
      </c>
      <c r="I1692" s="16" t="s">
        <v>138</v>
      </c>
      <c r="J1692" s="16" t="s">
        <v>83</v>
      </c>
      <c r="K1692" s="16" t="s">
        <v>84</v>
      </c>
      <c r="L1692" s="16" t="s">
        <v>85</v>
      </c>
      <c r="M1692" s="19">
        <v>1640000</v>
      </c>
      <c r="N1692" s="19">
        <v>1640000</v>
      </c>
      <c r="O1692" s="20" t="s">
        <v>5771</v>
      </c>
      <c r="P1692" s="21">
        <v>2100150043246</v>
      </c>
      <c r="Q1692" s="20" t="s">
        <v>87</v>
      </c>
      <c r="R1692" s="16" t="str">
        <f t="shared" si="442"/>
        <v>ADF Including TSF</v>
      </c>
      <c r="S1692" s="16" t="str">
        <f t="shared" si="441"/>
        <v>D</v>
      </c>
      <c r="T1692" s="16" t="str">
        <f t="shared" si="456"/>
        <v>ADF Countries</v>
      </c>
      <c r="U1692" s="16" t="str">
        <f t="shared" si="443"/>
        <v>Non-Transition States</v>
      </c>
      <c r="V1692" s="22" t="str">
        <f>IF(ISNUMBER(MATCH(A1692, {"Gabon","Sudan","Niger","Mali","Burkina Faso","Guinea"}, 0)), "De Facto Countries", "Non-De Facto Countries")</f>
        <v>Non-De Facto Countries</v>
      </c>
      <c r="W1692" s="16" t="str">
        <f t="shared" si="454"/>
        <v>South</v>
      </c>
      <c r="X1692" s="16" t="str">
        <f t="shared" si="455"/>
        <v>Transport</v>
      </c>
      <c r="Y1692" s="23"/>
      <c r="AB1692" s="23">
        <f>Table2[[#This Row],[Approved Amount_UA Equivalent]]</f>
        <v>1640000</v>
      </c>
      <c r="AD1692" s="23">
        <f>SUM(Table2[[#This Row],[Feed Africa ]:[Improve Quality Of Life ]])</f>
        <v>1640000</v>
      </c>
      <c r="AE1692" s="16" t="b">
        <f>Table2[[#This Row],[Total HI5]]=Table2[[#This Row],[Approved Amount_UA Equivalent]]</f>
        <v>1</v>
      </c>
      <c r="AF1692" s="24">
        <v>10</v>
      </c>
      <c r="AG1692" s="20" t="str">
        <f t="shared" si="444"/>
        <v>Investment Project</v>
      </c>
      <c r="AH1692" s="24" t="str">
        <f>VLOOKUP(Table2[[#This Row],[SAP Code]],[25]DATA!$A:$G,7,FALSE)</f>
        <v xml:space="preserve">investment </v>
      </c>
      <c r="AI1692" s="20" t="str">
        <f t="shared" si="445"/>
        <v>Infrastructure</v>
      </c>
      <c r="AJ1692" s="25" t="s">
        <v>89</v>
      </c>
      <c r="AK1692" s="25" t="s">
        <v>140</v>
      </c>
      <c r="AL1692" s="23" t="str" cm="1">
        <f t="array" ref="AL1692">_xlfn.SWITCH(AK1692,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92" s="26">
        <v>1</v>
      </c>
      <c r="AN1692" s="25" t="str">
        <f t="shared" si="453"/>
        <v>Sovereign</v>
      </c>
      <c r="AO1692" s="27">
        <v>0.5</v>
      </c>
      <c r="AP1692" s="23">
        <f>Table2[[#This Row],[Approved Amount_UA Equivalent]]/1000000</f>
        <v>1.64</v>
      </c>
      <c r="AQ1692" s="19">
        <f t="shared" si="446"/>
        <v>2.1825776000000001</v>
      </c>
      <c r="AR1692" s="23" t="str">
        <f t="shared" si="447"/>
        <v>1-10</v>
      </c>
      <c r="AS1692" s="23" t="str">
        <f t="shared" si="448"/>
        <v>1-20</v>
      </c>
      <c r="AT1692" s="23" t="str">
        <f t="shared" si="449"/>
        <v>1-40</v>
      </c>
      <c r="AU1692" s="23" t="str">
        <f t="shared" si="450"/>
        <v>&lt;1-50 Mn</v>
      </c>
      <c r="AV1692" s="23">
        <f>Table2[[#This Row],[Amount]]</f>
        <v>1640000</v>
      </c>
      <c r="AW1692" s="23" t="str">
        <f t="shared" si="451"/>
        <v>Oct 2022</v>
      </c>
      <c r="AX1692" s="28">
        <f>IFERROR(VLOOKUP(Table2[[#This Row],[SAP Code]],[26]_16!A:B,2,FALSE),0)</f>
        <v>0</v>
      </c>
      <c r="AY1692" s="28">
        <f>IFERROR(VLOOKUP(Table2[[#This Row],[SAP Code]],[26]_16!D:E,2,FALSE)/ 1000000, 0)</f>
        <v>0</v>
      </c>
      <c r="AZ1692" s="28">
        <f>IFERROR(VLOOKUP(Table2[[#This Row],[SAP Code]],[26]_16!G:H,2,FALSE)/ 1000000, 0)</f>
        <v>0</v>
      </c>
      <c r="BA1692" s="28">
        <f>IFERROR(VLOOKUP(Table2[[#This Row],[SAP Code]],[26]_16!J:K,2,FALSE)/ 1000000, 0)</f>
        <v>0</v>
      </c>
      <c r="BB1692" s="28">
        <f>IFERROR(VLOOKUP(Table2[[#This Row],[SAP Code]],[26]_16!M:N,2,FALSE)/ 1000000, 0)</f>
        <v>0</v>
      </c>
      <c r="BC1692" s="28">
        <f>IFERROR(VLOOKUP(Table2[[#This Row],[SAP Code]],[26]_16!P:Q,2,FALSE),0)</f>
        <v>0</v>
      </c>
      <c r="BD1692" s="28">
        <f>IFERROR(VLOOKUP(Table2[[#This Row],[SAP Code]],[26]_16!S:T,2,FALSE),0)</f>
        <v>0</v>
      </c>
      <c r="BE1692" s="28">
        <f>IFERROR(VLOOKUP(Table2[[#This Row],[SAP Code]],[26]_16!V:W,2,FALSE)/ 1000000, 0)</f>
        <v>0</v>
      </c>
      <c r="BF1692" s="28">
        <f>IFERROR(VLOOKUP(Table2[[#This Row],[SAP Code]],[26]_16!Y:Z,2,FALSE)/ 1000000, 0)</f>
        <v>0</v>
      </c>
      <c r="BG1692" s="28" t="str">
        <f>IFERROR(VLOOKUP(Table2[[#This Row],[SAP Code]],[26]port!$A:$AD,30,FALSE),"unknown")</f>
        <v>APVD</v>
      </c>
      <c r="BH1692" s="29" t="str">
        <f t="shared" si="452"/>
        <v>Ongoing</v>
      </c>
      <c r="BI1692" s="16"/>
    </row>
    <row r="1693" spans="1:61" ht="17.100000000000001" customHeight="1">
      <c r="A1693" s="16" t="s">
        <v>511</v>
      </c>
      <c r="B1693" s="16" t="s">
        <v>5768</v>
      </c>
      <c r="C1693" s="16" t="s">
        <v>5772</v>
      </c>
      <c r="D1693" s="16" t="s">
        <v>5770</v>
      </c>
      <c r="E1693" s="18">
        <v>44860</v>
      </c>
      <c r="F1693" s="16" t="s">
        <v>232</v>
      </c>
      <c r="G1693" s="16" t="s">
        <v>140</v>
      </c>
      <c r="H1693" s="16" t="s">
        <v>101</v>
      </c>
      <c r="I1693" s="16" t="s">
        <v>138</v>
      </c>
      <c r="J1693" s="16" t="s">
        <v>83</v>
      </c>
      <c r="K1693" s="16" t="s">
        <v>69</v>
      </c>
      <c r="L1693" s="16" t="s">
        <v>85</v>
      </c>
      <c r="M1693" s="19">
        <v>46540000</v>
      </c>
      <c r="N1693" s="19">
        <v>46540000</v>
      </c>
      <c r="O1693" s="20" t="s">
        <v>5771</v>
      </c>
      <c r="P1693" s="21">
        <v>2100155042032</v>
      </c>
      <c r="Q1693" s="20" t="s">
        <v>87</v>
      </c>
      <c r="R1693" s="16" t="str">
        <f t="shared" si="442"/>
        <v>ADF Including TSF</v>
      </c>
      <c r="S1693" s="16" t="str">
        <f t="shared" si="441"/>
        <v>D</v>
      </c>
      <c r="T1693" s="16" t="str">
        <f t="shared" si="456"/>
        <v>ADF Countries</v>
      </c>
      <c r="U1693" s="16" t="str">
        <f t="shared" si="443"/>
        <v>Non-Transition States</v>
      </c>
      <c r="V1693" s="22" t="str">
        <f>IF(ISNUMBER(MATCH(A1693, {"Gabon","Sudan","Niger","Mali","Burkina Faso","Guinea"}, 0)), "De Facto Countries", "Non-De Facto Countries")</f>
        <v>Non-De Facto Countries</v>
      </c>
      <c r="W1693" s="16" t="str">
        <f t="shared" si="454"/>
        <v>South</v>
      </c>
      <c r="X1693" s="16" t="str">
        <f t="shared" si="455"/>
        <v>Transport</v>
      </c>
      <c r="Y1693" s="23"/>
      <c r="AB1693" s="23">
        <f>Table2[[#This Row],[Approved Amount_UA Equivalent]]</f>
        <v>46540000</v>
      </c>
      <c r="AD1693" s="23">
        <f>SUM(Table2[[#This Row],[Feed Africa ]:[Improve Quality Of Life ]])</f>
        <v>46540000</v>
      </c>
      <c r="AE1693" s="16" t="b">
        <f>Table2[[#This Row],[Total HI5]]=Table2[[#This Row],[Approved Amount_UA Equivalent]]</f>
        <v>1</v>
      </c>
      <c r="AF1693" s="24">
        <v>10</v>
      </c>
      <c r="AG1693" s="20" t="str">
        <f t="shared" si="444"/>
        <v>Investment Project</v>
      </c>
      <c r="AH1693" s="24" t="str">
        <f>VLOOKUP(Table2[[#This Row],[SAP Code]],[25]DATA!$A:$G,7,FALSE)</f>
        <v xml:space="preserve">investment </v>
      </c>
      <c r="AI1693" s="20" t="str">
        <f t="shared" si="445"/>
        <v>Infrastructure</v>
      </c>
      <c r="AJ1693" s="25" t="s">
        <v>89</v>
      </c>
      <c r="AK1693" s="25" t="s">
        <v>140</v>
      </c>
      <c r="AL1693" s="23" t="str" cm="1">
        <f t="array" ref="AL1693">_xlfn.SWITCH(AK1693,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93" s="26">
        <v>1</v>
      </c>
      <c r="AN1693" s="25" t="str">
        <f t="shared" si="453"/>
        <v>Sovereign</v>
      </c>
      <c r="AO1693" s="27">
        <v>0.5</v>
      </c>
      <c r="AP1693" s="23">
        <f>Table2[[#This Row],[Approved Amount_UA Equivalent]]/1000000</f>
        <v>46.54</v>
      </c>
      <c r="AQ1693" s="19">
        <f t="shared" si="446"/>
        <v>61.937293600000004</v>
      </c>
      <c r="AR1693" s="23" t="str">
        <f t="shared" si="447"/>
        <v>41-50</v>
      </c>
      <c r="AS1693" s="23" t="str">
        <f t="shared" si="448"/>
        <v>41-60</v>
      </c>
      <c r="AT1693" s="23" t="str">
        <f t="shared" si="449"/>
        <v>41-80</v>
      </c>
      <c r="AU1693" s="23" t="str">
        <f t="shared" si="450"/>
        <v>&lt;1-50 Mn</v>
      </c>
      <c r="AV1693" s="23">
        <f>Table2[[#This Row],[Amount]]</f>
        <v>46540000</v>
      </c>
      <c r="AW1693" s="23" t="str">
        <f t="shared" si="451"/>
        <v>Oct 2022</v>
      </c>
      <c r="AX1693" s="28">
        <f>IFERROR(VLOOKUP(Table2[[#This Row],[SAP Code]],[26]_16!A:B,2,FALSE),0)</f>
        <v>0</v>
      </c>
      <c r="AY1693" s="28">
        <f>IFERROR(VLOOKUP(Table2[[#This Row],[SAP Code]],[26]_16!D:E,2,FALSE)/ 1000000, 0)</f>
        <v>0</v>
      </c>
      <c r="AZ1693" s="28">
        <f>IFERROR(VLOOKUP(Table2[[#This Row],[SAP Code]],[26]_16!G:H,2,FALSE)/ 1000000, 0)</f>
        <v>0</v>
      </c>
      <c r="BA1693" s="28">
        <f>IFERROR(VLOOKUP(Table2[[#This Row],[SAP Code]],[26]_16!J:K,2,FALSE)/ 1000000, 0)</f>
        <v>0</v>
      </c>
      <c r="BB1693" s="28">
        <f>IFERROR(VLOOKUP(Table2[[#This Row],[SAP Code]],[26]_16!M:N,2,FALSE)/ 1000000, 0)</f>
        <v>0</v>
      </c>
      <c r="BC1693" s="28">
        <f>IFERROR(VLOOKUP(Table2[[#This Row],[SAP Code]],[26]_16!P:Q,2,FALSE),0)</f>
        <v>0</v>
      </c>
      <c r="BD1693" s="28">
        <f>IFERROR(VLOOKUP(Table2[[#This Row],[SAP Code]],[26]_16!S:T,2,FALSE),0)</f>
        <v>0</v>
      </c>
      <c r="BE1693" s="28">
        <f>IFERROR(VLOOKUP(Table2[[#This Row],[SAP Code]],[26]_16!V:W,2,FALSE)/ 1000000, 0)</f>
        <v>0</v>
      </c>
      <c r="BF1693" s="28">
        <f>IFERROR(VLOOKUP(Table2[[#This Row],[SAP Code]],[26]_16!Y:Z,2,FALSE)/ 1000000, 0)</f>
        <v>0</v>
      </c>
      <c r="BG1693" s="28" t="str">
        <f>IFERROR(VLOOKUP(Table2[[#This Row],[SAP Code]],[26]port!$A:$AD,30,FALSE),"unknown")</f>
        <v>APVD</v>
      </c>
      <c r="BH1693" s="29" t="str">
        <f t="shared" si="452"/>
        <v>Ongoing</v>
      </c>
      <c r="BI1693" s="16"/>
    </row>
    <row r="1694" spans="1:61" ht="17.100000000000001" customHeight="1">
      <c r="A1694" s="16" t="s">
        <v>164</v>
      </c>
      <c r="B1694" s="16" t="s">
        <v>5768</v>
      </c>
      <c r="C1694" s="16" t="s">
        <v>5773</v>
      </c>
      <c r="D1694" s="16" t="s">
        <v>5770</v>
      </c>
      <c r="E1694" s="18">
        <v>44860</v>
      </c>
      <c r="F1694" s="16" t="s">
        <v>787</v>
      </c>
      <c r="G1694" s="16" t="s">
        <v>140</v>
      </c>
      <c r="H1694" s="16" t="s">
        <v>101</v>
      </c>
      <c r="I1694" s="16" t="s">
        <v>138</v>
      </c>
      <c r="J1694" s="16" t="s">
        <v>83</v>
      </c>
      <c r="K1694" s="16" t="s">
        <v>69</v>
      </c>
      <c r="L1694" s="16" t="s">
        <v>85</v>
      </c>
      <c r="M1694" s="19">
        <v>52500000</v>
      </c>
      <c r="N1694" s="19">
        <v>52500000</v>
      </c>
      <c r="O1694" s="20" t="s">
        <v>5774</v>
      </c>
      <c r="P1694" s="21">
        <v>2100155042030</v>
      </c>
      <c r="Q1694" s="20" t="s">
        <v>87</v>
      </c>
      <c r="R1694" s="16" t="str">
        <f t="shared" si="442"/>
        <v>ADF Including TSF</v>
      </c>
      <c r="S1694" s="16" t="str">
        <f t="shared" si="441"/>
        <v>D</v>
      </c>
      <c r="T1694" s="16" t="str">
        <f t="shared" si="456"/>
        <v>ADF Countries</v>
      </c>
      <c r="U1694" s="16" t="str">
        <f t="shared" si="443"/>
        <v>Transition States</v>
      </c>
      <c r="V1694" s="22" t="str">
        <f>IF(ISNUMBER(MATCH(A1694, {"Gabon","Sudan","Niger","Mali","Burkina Faso","Guinea"}, 0)), "De Facto Countries", "Non-De Facto Countries")</f>
        <v>Non-De Facto Countries</v>
      </c>
      <c r="W1694" s="16" t="str">
        <f t="shared" si="454"/>
        <v>South</v>
      </c>
      <c r="X1694" s="16" t="str">
        <f t="shared" si="455"/>
        <v>Transport</v>
      </c>
      <c r="Y1694" s="23"/>
      <c r="AB1694" s="23">
        <f>Table2[[#This Row],[Approved Amount_UA Equivalent]]</f>
        <v>52500000</v>
      </c>
      <c r="AD1694" s="23">
        <f>SUM(Table2[[#This Row],[Feed Africa ]:[Improve Quality Of Life ]])</f>
        <v>52500000</v>
      </c>
      <c r="AE1694" s="16" t="b">
        <f>Table2[[#This Row],[Total HI5]]=Table2[[#This Row],[Approved Amount_UA Equivalent]]</f>
        <v>1</v>
      </c>
      <c r="AF1694" s="24">
        <v>41</v>
      </c>
      <c r="AG1694" s="20" t="str">
        <f t="shared" si="444"/>
        <v>ISP and Investment Project</v>
      </c>
      <c r="AH1694" s="24" t="e">
        <f>VLOOKUP(Table2[[#This Row],[SAP Code]],[25]DATA!$A:$G,7,FALSE)</f>
        <v>#N/A</v>
      </c>
      <c r="AI1694" s="20" t="str">
        <f t="shared" si="445"/>
        <v>Infrastructure</v>
      </c>
      <c r="AJ1694" s="25" t="s">
        <v>89</v>
      </c>
      <c r="AK1694" s="25" t="s">
        <v>140</v>
      </c>
      <c r="AL1694" s="23" t="str" cm="1">
        <f t="array" ref="AL1694">_xlfn.SWITCH(AK1694,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94" s="26">
        <v>1</v>
      </c>
      <c r="AN1694" s="25" t="str">
        <f t="shared" si="453"/>
        <v>Sovereign</v>
      </c>
      <c r="AO1694" s="27">
        <v>1</v>
      </c>
      <c r="AP1694" s="23">
        <f>Table2[[#This Row],[Approved Amount_UA Equivalent]]/1000000</f>
        <v>52.5</v>
      </c>
      <c r="AQ1694" s="19">
        <f t="shared" si="446"/>
        <v>69.869100000000003</v>
      </c>
      <c r="AR1694" s="23" t="str">
        <f t="shared" si="447"/>
        <v>51-60</v>
      </c>
      <c r="AS1694" s="23" t="str">
        <f t="shared" si="448"/>
        <v>41-60</v>
      </c>
      <c r="AT1694" s="23" t="str">
        <f t="shared" si="449"/>
        <v>41-80</v>
      </c>
      <c r="AU1694" s="23" t="str">
        <f t="shared" si="450"/>
        <v>50-100 Mn</v>
      </c>
      <c r="AV1694" s="23">
        <f>Table2[[#This Row],[Amount]]</f>
        <v>52500000</v>
      </c>
      <c r="AW1694" s="23" t="str">
        <f t="shared" si="451"/>
        <v>Oct 2022</v>
      </c>
      <c r="AX1694" s="28">
        <f>IFERROR(VLOOKUP(Table2[[#This Row],[SAP Code]],[26]_16!A:B,2,FALSE),0)</f>
        <v>0</v>
      </c>
      <c r="AY1694" s="28">
        <f>IFERROR(VLOOKUP(Table2[[#This Row],[SAP Code]],[26]_16!D:E,2,FALSE)/ 1000000, 0)</f>
        <v>0</v>
      </c>
      <c r="AZ1694" s="28">
        <f>IFERROR(VLOOKUP(Table2[[#This Row],[SAP Code]],[26]_16!G:H,2,FALSE)/ 1000000, 0)</f>
        <v>0</v>
      </c>
      <c r="BA1694" s="28">
        <f>IFERROR(VLOOKUP(Table2[[#This Row],[SAP Code]],[26]_16!J:K,2,FALSE)/ 1000000, 0)</f>
        <v>0</v>
      </c>
      <c r="BB1694" s="28">
        <f>IFERROR(VLOOKUP(Table2[[#This Row],[SAP Code]],[26]_16!M:N,2,FALSE)/ 1000000, 0)</f>
        <v>0</v>
      </c>
      <c r="BC1694" s="28">
        <f>IFERROR(VLOOKUP(Table2[[#This Row],[SAP Code]],[26]_16!P:Q,2,FALSE),0)</f>
        <v>0</v>
      </c>
      <c r="BD1694" s="28">
        <f>IFERROR(VLOOKUP(Table2[[#This Row],[SAP Code]],[26]_16!S:T,2,FALSE),0)</f>
        <v>0</v>
      </c>
      <c r="BE1694" s="28">
        <f>IFERROR(VLOOKUP(Table2[[#This Row],[SAP Code]],[26]_16!V:W,2,FALSE)/ 1000000, 0)</f>
        <v>0</v>
      </c>
      <c r="BF1694" s="28">
        <f>IFERROR(VLOOKUP(Table2[[#This Row],[SAP Code]],[26]_16!Y:Z,2,FALSE)/ 1000000, 0)</f>
        <v>0</v>
      </c>
      <c r="BG1694" s="28" t="str">
        <f>IFERROR(VLOOKUP(Table2[[#This Row],[SAP Code]],[26]port!$A:$AD,30,FALSE),"unknown")</f>
        <v>APVD</v>
      </c>
      <c r="BH1694" s="29" t="str">
        <f t="shared" si="452"/>
        <v>Ongoing</v>
      </c>
      <c r="BI1694" s="16"/>
    </row>
    <row r="1695" spans="1:61" ht="17.100000000000001" customHeight="1">
      <c r="A1695" s="16" t="s">
        <v>141</v>
      </c>
      <c r="B1695" s="16" t="s">
        <v>5775</v>
      </c>
      <c r="C1695" s="16" t="s">
        <v>5776</v>
      </c>
      <c r="D1695" s="16" t="s">
        <v>5777</v>
      </c>
      <c r="E1695" s="18">
        <v>44860</v>
      </c>
      <c r="F1695" s="16" t="s">
        <v>3200</v>
      </c>
      <c r="G1695" s="16" t="s">
        <v>107</v>
      </c>
      <c r="H1695" s="16" t="s">
        <v>81</v>
      </c>
      <c r="I1695" s="16" t="s">
        <v>102</v>
      </c>
      <c r="J1695" s="16" t="s">
        <v>103</v>
      </c>
      <c r="K1695" s="16" t="s">
        <v>2708</v>
      </c>
      <c r="L1695" s="16" t="s">
        <v>70</v>
      </c>
      <c r="M1695" s="19">
        <v>15000000</v>
      </c>
      <c r="N1695" s="19">
        <v>11719848.735818984</v>
      </c>
      <c r="O1695" s="20" t="s">
        <v>5778</v>
      </c>
      <c r="P1695" s="21" t="s">
        <v>243</v>
      </c>
      <c r="Q1695" s="20" t="s">
        <v>87</v>
      </c>
      <c r="R1695" s="16" t="str">
        <f t="shared" si="442"/>
        <v>ADB Private</v>
      </c>
      <c r="S1695" s="16" t="str">
        <f t="shared" si="441"/>
        <v>H</v>
      </c>
      <c r="T1695" s="16" t="str">
        <f t="shared" si="456"/>
        <v>Multinational</v>
      </c>
      <c r="U1695" s="16" t="str">
        <f t="shared" si="443"/>
        <v>Multinational</v>
      </c>
      <c r="V1695" s="22" t="str">
        <f>IF(ISNUMBER(MATCH(A1695, {"Gabon","Sudan","Niger","Mali","Burkina Faso","Guinea"}, 0)), "De Facto Countries", "Non-De Facto Countries")</f>
        <v>Non-De Facto Countries</v>
      </c>
      <c r="W1695" s="16" t="str">
        <f t="shared" si="454"/>
        <v>Multi</v>
      </c>
      <c r="X1695" s="16" t="str">
        <f t="shared" si="455"/>
        <v>Finance</v>
      </c>
      <c r="Y1695" s="23"/>
      <c r="AA1695" s="23">
        <f>Table2[[#This Row],[Approved Amount_UA Equivalent]]</f>
        <v>11719848.735818984</v>
      </c>
      <c r="AD1695" s="23">
        <f>SUM(Table2[[#This Row],[Feed Africa ]:[Improve Quality Of Life ]])</f>
        <v>11719848.735818984</v>
      </c>
      <c r="AE1695" s="16" t="b">
        <f>Table2[[#This Row],[Total HI5]]=Table2[[#This Row],[Approved Amount_UA Equivalent]]</f>
        <v>1</v>
      </c>
      <c r="AF1695" s="24">
        <v>11</v>
      </c>
      <c r="AG1695" s="20" t="str">
        <f t="shared" si="444"/>
        <v>Line of Credit</v>
      </c>
      <c r="AH1695" s="24" t="str">
        <f>VLOOKUP(Table2[[#This Row],[SAP Code]],[25]DATA!$A:$G,7,FALSE)</f>
        <v>LOC</v>
      </c>
      <c r="AI1695" s="20" t="str">
        <f t="shared" si="445"/>
        <v>Other Investment</v>
      </c>
      <c r="AJ1695" s="25" t="s">
        <v>106</v>
      </c>
      <c r="AK1695" s="25" t="s">
        <v>107</v>
      </c>
      <c r="AL1695" s="23" t="str" cm="1">
        <f t="array" ref="AL1695">_xlfn.SWITCH(AK1695,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95" s="26">
        <v>2</v>
      </c>
      <c r="AN1695" s="25" t="str">
        <f t="shared" si="453"/>
        <v>Non-Sovereign</v>
      </c>
      <c r="AO1695" s="27">
        <v>1</v>
      </c>
      <c r="AP1695" s="23">
        <f>Table2[[#This Row],[Approved Amount_UA Equivalent]]/1000000</f>
        <v>11.719848735818983</v>
      </c>
      <c r="AQ1695" s="19">
        <f t="shared" si="446"/>
        <v>15.597243491577336</v>
      </c>
      <c r="AR1695" s="23" t="str">
        <f t="shared" si="447"/>
        <v>11-20</v>
      </c>
      <c r="AS1695" s="23" t="str">
        <f t="shared" si="448"/>
        <v>1-20</v>
      </c>
      <c r="AT1695" s="23" t="str">
        <f t="shared" si="449"/>
        <v>1-40</v>
      </c>
      <c r="AU1695" s="23" t="str">
        <f t="shared" si="450"/>
        <v>&lt;1-50 Mn</v>
      </c>
      <c r="AV1695" s="23">
        <f>Table2[[#This Row],[Amount]]</f>
        <v>15000000</v>
      </c>
      <c r="AW1695" s="23" t="str">
        <f t="shared" si="451"/>
        <v>Oct 2022</v>
      </c>
      <c r="AX1695" s="28">
        <f>IFERROR(VLOOKUP(Table2[[#This Row],[SAP Code]],[26]_16!A:B,2,FALSE),0)</f>
        <v>0</v>
      </c>
      <c r="AY1695" s="28">
        <f>IFERROR(VLOOKUP(Table2[[#This Row],[SAP Code]],[26]_16!D:E,2,FALSE)/ 1000000, 0)</f>
        <v>0</v>
      </c>
      <c r="AZ1695" s="28">
        <f>IFERROR(VLOOKUP(Table2[[#This Row],[SAP Code]],[26]_16!G:H,2,FALSE)/ 1000000, 0)</f>
        <v>0</v>
      </c>
      <c r="BA1695" s="28">
        <f>IFERROR(VLOOKUP(Table2[[#This Row],[SAP Code]],[26]_16!J:K,2,FALSE)/ 1000000, 0)</f>
        <v>0</v>
      </c>
      <c r="BB1695" s="28">
        <f>IFERROR(VLOOKUP(Table2[[#This Row],[SAP Code]],[26]_16!M:N,2,FALSE)/ 1000000, 0)</f>
        <v>0</v>
      </c>
      <c r="BC1695" s="28">
        <f>IFERROR(VLOOKUP(Table2[[#This Row],[SAP Code]],[26]_16!P:Q,2,FALSE),0)</f>
        <v>0</v>
      </c>
      <c r="BD1695" s="28">
        <f>IFERROR(VLOOKUP(Table2[[#This Row],[SAP Code]],[26]_16!S:T,2,FALSE),0)</f>
        <v>0</v>
      </c>
      <c r="BE1695" s="28">
        <f>IFERROR(VLOOKUP(Table2[[#This Row],[SAP Code]],[26]_16!V:W,2,FALSE)/ 1000000, 0)</f>
        <v>0</v>
      </c>
      <c r="BF1695" s="28">
        <f>IFERROR(VLOOKUP(Table2[[#This Row],[SAP Code]],[26]_16!Y:Z,2,FALSE)/ 1000000, 0)</f>
        <v>0</v>
      </c>
      <c r="BG1695" s="28" t="str">
        <f>IFERROR(VLOOKUP(Table2[[#This Row],[SAP Code]],[26]port!$A:$AD,30,FALSE),"unknown")</f>
        <v>unknown</v>
      </c>
      <c r="BH1695" s="29" t="str">
        <f t="shared" si="452"/>
        <v>Unknown</v>
      </c>
      <c r="BI1695" s="16"/>
    </row>
    <row r="1696" spans="1:61" ht="17.100000000000001" customHeight="1">
      <c r="A1696" s="16" t="s">
        <v>127</v>
      </c>
      <c r="B1696" s="16" t="s">
        <v>5779</v>
      </c>
      <c r="C1696" s="16" t="s">
        <v>5780</v>
      </c>
      <c r="D1696" s="16" t="s">
        <v>5781</v>
      </c>
      <c r="E1696" s="18">
        <v>44867</v>
      </c>
      <c r="F1696" s="16" t="s">
        <v>612</v>
      </c>
      <c r="G1696" s="16" t="s">
        <v>2293</v>
      </c>
      <c r="H1696" s="16" t="s">
        <v>132</v>
      </c>
      <c r="I1696" s="16" t="s">
        <v>437</v>
      </c>
      <c r="J1696" s="16" t="s">
        <v>179</v>
      </c>
      <c r="K1696" s="16" t="s">
        <v>84</v>
      </c>
      <c r="L1696" s="16" t="s">
        <v>195</v>
      </c>
      <c r="M1696" s="19">
        <v>14000000</v>
      </c>
      <c r="N1696" s="19">
        <v>10815571.332555642</v>
      </c>
      <c r="O1696" s="20" t="s">
        <v>5782</v>
      </c>
      <c r="P1696" s="21">
        <v>2000200005602</v>
      </c>
      <c r="Q1696" s="20" t="s">
        <v>72</v>
      </c>
      <c r="R1696" s="16" t="str">
        <f t="shared" si="442"/>
        <v>ADB Public</v>
      </c>
      <c r="S1696" s="16" t="str">
        <f t="shared" si="441"/>
        <v>G</v>
      </c>
      <c r="T1696" s="16" t="str">
        <f t="shared" si="456"/>
        <v>ADB Countries</v>
      </c>
      <c r="U1696" s="16" t="str">
        <f t="shared" si="443"/>
        <v>Non-Transition States</v>
      </c>
      <c r="V1696" s="22" t="str">
        <f>IF(ISNUMBER(MATCH(A1696, {"Gabon","Sudan","Niger","Mali","Burkina Faso","Guinea"}, 0)), "De Facto Countries", "Non-De Facto Countries")</f>
        <v>Non-De Facto Countries</v>
      </c>
      <c r="W1696" s="16" t="str">
        <f t="shared" si="454"/>
        <v>West</v>
      </c>
      <c r="X1696" s="16" t="str">
        <f t="shared" si="455"/>
        <v>ICT</v>
      </c>
      <c r="Y1696" s="23"/>
      <c r="AB1696" s="23">
        <f>Table2[[#This Row],[Approved Amount_UA Equivalent]]/2</f>
        <v>5407785.6662778212</v>
      </c>
      <c r="AC1696" s="23">
        <f>Table2[[#This Row],[Approved Amount_UA Equivalent]]/2</f>
        <v>5407785.6662778212</v>
      </c>
      <c r="AD1696" s="23">
        <f>SUM(Table2[[#This Row],[Feed Africa ]:[Improve Quality Of Life ]])</f>
        <v>10815571.332555642</v>
      </c>
      <c r="AE1696" s="16" t="b">
        <f>Table2[[#This Row],[Total HI5]]=Table2[[#This Row],[Approved Amount_UA Equivalent]]</f>
        <v>1</v>
      </c>
      <c r="AF1696" s="24">
        <v>10</v>
      </c>
      <c r="AG1696" s="20" t="str">
        <f t="shared" si="444"/>
        <v>Investment Project</v>
      </c>
      <c r="AH1696" s="24" t="str">
        <f>VLOOKUP(Table2[[#This Row],[SAP Code]],[25]DATA!$A:$G,7,FALSE)</f>
        <v xml:space="preserve">investment </v>
      </c>
      <c r="AI1696" s="20" t="str">
        <f t="shared" si="445"/>
        <v>Infrastructure</v>
      </c>
      <c r="AJ1696" s="25" t="s">
        <v>89</v>
      </c>
      <c r="AK1696" s="25" t="s">
        <v>2293</v>
      </c>
      <c r="AL1696" s="23" t="str" cm="1">
        <f t="array" ref="AL1696">_xlfn.SWITCH(AK1696,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96" s="26">
        <v>1</v>
      </c>
      <c r="AN1696" s="25" t="str">
        <f t="shared" si="453"/>
        <v>Sovereign</v>
      </c>
      <c r="AO1696" s="27">
        <v>1</v>
      </c>
      <c r="AP1696" s="23">
        <f>Table2[[#This Row],[Approved Amount_UA Equivalent]]/1000000</f>
        <v>10.815571332555642</v>
      </c>
      <c r="AQ1696" s="19">
        <f t="shared" si="446"/>
        <v>14.393794952218352</v>
      </c>
      <c r="AR1696" s="23" t="str">
        <f t="shared" si="447"/>
        <v>11-20</v>
      </c>
      <c r="AS1696" s="23" t="str">
        <f t="shared" si="448"/>
        <v>1-20</v>
      </c>
      <c r="AT1696" s="23" t="str">
        <f t="shared" si="449"/>
        <v>1-40</v>
      </c>
      <c r="AU1696" s="23" t="str">
        <f t="shared" si="450"/>
        <v>&lt;1-50 Mn</v>
      </c>
      <c r="AV1696" s="23">
        <f>Table2[[#This Row],[Amount]]</f>
        <v>14000000</v>
      </c>
      <c r="AW1696" s="23" t="str">
        <f t="shared" si="451"/>
        <v>Nov 2022</v>
      </c>
      <c r="AX1696" s="28">
        <f>IFERROR(VLOOKUP(Table2[[#This Row],[SAP Code]],[26]_16!A:B,2,FALSE),0)</f>
        <v>0</v>
      </c>
      <c r="AY1696" s="28">
        <f>IFERROR(VLOOKUP(Table2[[#This Row],[SAP Code]],[26]_16!D:E,2,FALSE)/ 1000000, 0)</f>
        <v>0</v>
      </c>
      <c r="AZ1696" s="28">
        <f>IFERROR(VLOOKUP(Table2[[#This Row],[SAP Code]],[26]_16!G:H,2,FALSE)/ 1000000, 0)</f>
        <v>0</v>
      </c>
      <c r="BA1696" s="28">
        <f>IFERROR(VLOOKUP(Table2[[#This Row],[SAP Code]],[26]_16!J:K,2,FALSE)/ 1000000, 0)</f>
        <v>0</v>
      </c>
      <c r="BB1696" s="28">
        <f>IFERROR(VLOOKUP(Table2[[#This Row],[SAP Code]],[26]_16!M:N,2,FALSE)/ 1000000, 0)</f>
        <v>0</v>
      </c>
      <c r="BC1696" s="28">
        <f>IFERROR(VLOOKUP(Table2[[#This Row],[SAP Code]],[26]_16!P:Q,2,FALSE),0)</f>
        <v>0</v>
      </c>
      <c r="BD1696" s="28">
        <f>IFERROR(VLOOKUP(Table2[[#This Row],[SAP Code]],[26]_16!S:T,2,FALSE),0)</f>
        <v>0</v>
      </c>
      <c r="BE1696" s="28">
        <f>IFERROR(VLOOKUP(Table2[[#This Row],[SAP Code]],[26]_16!V:W,2,FALSE)/ 1000000, 0)</f>
        <v>0</v>
      </c>
      <c r="BF1696" s="28">
        <f>IFERROR(VLOOKUP(Table2[[#This Row],[SAP Code]],[26]_16!Y:Z,2,FALSE)/ 1000000, 0)</f>
        <v>0</v>
      </c>
      <c r="BG1696" s="28" t="str">
        <f>IFERROR(VLOOKUP(Table2[[#This Row],[SAP Code]],[26]port!$A:$AD,30,FALSE),"unknown")</f>
        <v>APVD</v>
      </c>
      <c r="BH1696" s="29" t="str">
        <f t="shared" si="452"/>
        <v>Ongoing</v>
      </c>
      <c r="BI1696" s="16"/>
    </row>
    <row r="1697" spans="1:61" ht="17.100000000000001" customHeight="1">
      <c r="A1697" s="16" t="s">
        <v>411</v>
      </c>
      <c r="B1697" s="16" t="s">
        <v>5783</v>
      </c>
      <c r="C1697" s="16" t="s">
        <v>5784</v>
      </c>
      <c r="D1697" s="16" t="s">
        <v>5785</v>
      </c>
      <c r="E1697" s="18">
        <v>44867</v>
      </c>
      <c r="F1697" s="16" t="s">
        <v>248</v>
      </c>
      <c r="G1697" s="16" t="s">
        <v>255</v>
      </c>
      <c r="H1697" s="16" t="s">
        <v>132</v>
      </c>
      <c r="I1697" s="16" t="s">
        <v>250</v>
      </c>
      <c r="J1697" s="16" t="s">
        <v>2463</v>
      </c>
      <c r="K1697" s="16" t="s">
        <v>69</v>
      </c>
      <c r="L1697" s="16" t="s">
        <v>85</v>
      </c>
      <c r="M1697" s="19">
        <v>6067340</v>
      </c>
      <c r="N1697" s="19">
        <v>6067340</v>
      </c>
      <c r="O1697" s="20" t="s">
        <v>5786</v>
      </c>
      <c r="P1697" s="21">
        <v>5900155017652</v>
      </c>
      <c r="Q1697" s="20" t="s">
        <v>72</v>
      </c>
      <c r="R1697" s="16" t="str">
        <f t="shared" si="442"/>
        <v>ADF Including TSF</v>
      </c>
      <c r="S1697" s="16" t="str">
        <f t="shared" si="441"/>
        <v>K</v>
      </c>
      <c r="T1697" s="16" t="str">
        <f t="shared" si="456"/>
        <v>ADF Countries</v>
      </c>
      <c r="U1697" s="16" t="str">
        <f t="shared" si="443"/>
        <v>Transition States</v>
      </c>
      <c r="V1697" s="22" t="str">
        <f>IF(ISNUMBER(MATCH(A1697, {"Gabon","Sudan","Niger","Mali","Burkina Faso","Guinea"}, 0)), "De Facto Countries", "Non-De Facto Countries")</f>
        <v>Non-De Facto Countries</v>
      </c>
      <c r="W1697" s="16" t="str">
        <f t="shared" si="454"/>
        <v>West</v>
      </c>
      <c r="X1697" s="16" t="str">
        <f t="shared" si="455"/>
        <v>Multi-Sector</v>
      </c>
      <c r="Y1697" s="23">
        <f>Table2[[#This Row],[Approved Amount_UA Equivalent]]/5</f>
        <v>1213468</v>
      </c>
      <c r="Z1697" s="23">
        <f>Table2[[#This Row],[Approved Amount_UA Equivalent]]/5</f>
        <v>1213468</v>
      </c>
      <c r="AA1697" s="23">
        <f>Table2[[#This Row],[Approved Amount_UA Equivalent]]/5</f>
        <v>1213468</v>
      </c>
      <c r="AB1697" s="23">
        <f>Table2[[#This Row],[Approved Amount_UA Equivalent]]/5</f>
        <v>1213468</v>
      </c>
      <c r="AC1697" s="23">
        <f>Table2[[#This Row],[Approved Amount_UA Equivalent]]/5</f>
        <v>1213468</v>
      </c>
      <c r="AD1697" s="23">
        <f>SUM(Table2[[#This Row],[Feed Africa ]:[Improve Quality Of Life ]])</f>
        <v>6067340</v>
      </c>
      <c r="AE1697" s="16" t="b">
        <f>Table2[[#This Row],[Total HI5]]=Table2[[#This Row],[Approved Amount_UA Equivalent]]</f>
        <v>1</v>
      </c>
      <c r="AF1697" s="24">
        <v>41</v>
      </c>
      <c r="AG1697" s="20" t="str">
        <f t="shared" si="444"/>
        <v>ISP and Investment Project</v>
      </c>
      <c r="AH1697" s="24" t="str">
        <f>VLOOKUP(Table2[[#This Row],[SAP Code]],[25]DATA!$A:$G,7,FALSE)</f>
        <v>ISP</v>
      </c>
      <c r="AI1697" s="20" t="str">
        <f t="shared" si="445"/>
        <v>Other Investment</v>
      </c>
      <c r="AJ1697" s="25" t="s">
        <v>254</v>
      </c>
      <c r="AK1697" s="25" t="s">
        <v>255</v>
      </c>
      <c r="AL1697" s="23" t="str" cm="1">
        <f t="array" ref="AL1697">_xlfn.SWITCH(AK1697,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697" s="26">
        <v>1</v>
      </c>
      <c r="AN1697" s="25" t="str">
        <f t="shared" si="453"/>
        <v>Sovereign</v>
      </c>
      <c r="AO1697" s="27">
        <v>1</v>
      </c>
      <c r="AP1697" s="23">
        <f>Table2[[#This Row],[Approved Amount_UA Equivalent]]/1000000</f>
        <v>6.0673399999999997</v>
      </c>
      <c r="AQ1697" s="19">
        <f t="shared" si="446"/>
        <v>8.0746587656000006</v>
      </c>
      <c r="AR1697" s="23" t="str">
        <f t="shared" si="447"/>
        <v>1-10</v>
      </c>
      <c r="AS1697" s="23" t="str">
        <f t="shared" si="448"/>
        <v>1-20</v>
      </c>
      <c r="AT1697" s="23" t="str">
        <f t="shared" si="449"/>
        <v>1-40</v>
      </c>
      <c r="AU1697" s="23" t="str">
        <f t="shared" si="450"/>
        <v>&lt;1-50 Mn</v>
      </c>
      <c r="AV1697" s="23">
        <f>Table2[[#This Row],[Amount]]</f>
        <v>6067340</v>
      </c>
      <c r="AW1697" s="23" t="str">
        <f t="shared" si="451"/>
        <v>Nov 2022</v>
      </c>
      <c r="AX1697" s="28">
        <f>IFERROR(VLOOKUP(Table2[[#This Row],[SAP Code]],[26]_16!A:B,2,FALSE),0)</f>
        <v>0</v>
      </c>
      <c r="AY1697" s="28">
        <f>IFERROR(VLOOKUP(Table2[[#This Row],[SAP Code]],[26]_16!D:E,2,FALSE)/ 1000000, 0)</f>
        <v>0</v>
      </c>
      <c r="AZ1697" s="28">
        <f>IFERROR(VLOOKUP(Table2[[#This Row],[SAP Code]],[26]_16!G:H,2,FALSE)/ 1000000, 0)</f>
        <v>0</v>
      </c>
      <c r="BA1697" s="28">
        <f>IFERROR(VLOOKUP(Table2[[#This Row],[SAP Code]],[26]_16!J:K,2,FALSE)/ 1000000, 0)</f>
        <v>0</v>
      </c>
      <c r="BB1697" s="28">
        <f>IFERROR(VLOOKUP(Table2[[#This Row],[SAP Code]],[26]_16!M:N,2,FALSE)/ 1000000, 0)</f>
        <v>0</v>
      </c>
      <c r="BC1697" s="28">
        <f>IFERROR(VLOOKUP(Table2[[#This Row],[SAP Code]],[26]_16!P:Q,2,FALSE),0)</f>
        <v>0</v>
      </c>
      <c r="BD1697" s="28">
        <f>IFERROR(VLOOKUP(Table2[[#This Row],[SAP Code]],[26]_16!S:T,2,FALSE),0)</f>
        <v>0</v>
      </c>
      <c r="BE1697" s="28">
        <f>IFERROR(VLOOKUP(Table2[[#This Row],[SAP Code]],[26]_16!V:W,2,FALSE)/ 1000000, 0)</f>
        <v>0</v>
      </c>
      <c r="BF1697" s="28">
        <f>IFERROR(VLOOKUP(Table2[[#This Row],[SAP Code]],[26]_16!Y:Z,2,FALSE)/ 1000000, 0)</f>
        <v>0</v>
      </c>
      <c r="BG1697" s="28" t="str">
        <f>IFERROR(VLOOKUP(Table2[[#This Row],[SAP Code]],[26]port!$A:$AD,30,FALSE),"unknown")</f>
        <v>APVD</v>
      </c>
      <c r="BH1697" s="29" t="str">
        <f t="shared" si="452"/>
        <v>Ongoing</v>
      </c>
      <c r="BI1697" s="16"/>
    </row>
    <row r="1698" spans="1:61" ht="17.100000000000001" customHeight="1">
      <c r="A1698" s="16" t="s">
        <v>228</v>
      </c>
      <c r="B1698" s="16" t="s">
        <v>5787</v>
      </c>
      <c r="C1698" s="16" t="s">
        <v>5788</v>
      </c>
      <c r="D1698" s="16" t="s">
        <v>5789</v>
      </c>
      <c r="E1698" s="18">
        <v>44867</v>
      </c>
      <c r="F1698" s="16" t="s">
        <v>232</v>
      </c>
      <c r="G1698" s="16" t="s">
        <v>74</v>
      </c>
      <c r="H1698" s="16" t="s">
        <v>101</v>
      </c>
      <c r="I1698" s="16" t="s">
        <v>155</v>
      </c>
      <c r="J1698" s="16" t="s">
        <v>124</v>
      </c>
      <c r="K1698" s="16" t="s">
        <v>69</v>
      </c>
      <c r="L1698" s="16" t="s">
        <v>70</v>
      </c>
      <c r="M1698" s="19">
        <v>4416210</v>
      </c>
      <c r="N1698" s="19">
        <v>3441560.1620947635</v>
      </c>
      <c r="O1698" s="20" t="s">
        <v>5790</v>
      </c>
      <c r="P1698" s="21">
        <v>5550155001951</v>
      </c>
      <c r="Q1698" s="20" t="s">
        <v>72</v>
      </c>
      <c r="R1698" s="16" t="str">
        <f t="shared" si="442"/>
        <v>GEF</v>
      </c>
      <c r="S1698" s="16" t="str">
        <f t="shared" si="441"/>
        <v>A</v>
      </c>
      <c r="T1698" s="16" t="str">
        <f t="shared" si="456"/>
        <v>ADB Countries</v>
      </c>
      <c r="U1698" s="16" t="str">
        <f t="shared" si="443"/>
        <v>Non-Transition States</v>
      </c>
      <c r="V1698" s="22" t="str">
        <f>IF(ISNUMBER(MATCH(A1698, {"Gabon","Sudan","Niger","Mali","Burkina Faso","Guinea"}, 0)), "De Facto Countries", "Non-De Facto Countries")</f>
        <v>Non-De Facto Countries</v>
      </c>
      <c r="W1698" s="16" t="str">
        <f t="shared" si="454"/>
        <v>South</v>
      </c>
      <c r="X1698" s="16" t="str">
        <f t="shared" si="455"/>
        <v>Agriculture</v>
      </c>
      <c r="Y1698" s="23">
        <f>Table2[[#This Row],[Approved Amount_UA Equivalent]]</f>
        <v>3441560.1620947635</v>
      </c>
      <c r="AD1698" s="23">
        <f>SUM(Table2[[#This Row],[Feed Africa ]:[Improve Quality Of Life ]])</f>
        <v>3441560.1620947635</v>
      </c>
      <c r="AE1698" s="16" t="b">
        <f>Table2[[#This Row],[Total HI5]]=Table2[[#This Row],[Approved Amount_UA Equivalent]]</f>
        <v>1</v>
      </c>
      <c r="AF1698" s="24">
        <v>41</v>
      </c>
      <c r="AG1698" s="20" t="str">
        <f t="shared" si="444"/>
        <v>ISP and Investment Project</v>
      </c>
      <c r="AH1698" s="24" t="e">
        <f>VLOOKUP(Table2[[#This Row],[SAP Code]],[25]DATA!$A:$G,7,FALSE)</f>
        <v>#N/A</v>
      </c>
      <c r="AI1698" s="20" t="str">
        <f t="shared" si="445"/>
        <v>Infrastructure</v>
      </c>
      <c r="AJ1698" s="25" t="s">
        <v>157</v>
      </c>
      <c r="AK1698" s="25" t="s">
        <v>74</v>
      </c>
      <c r="AL1698" s="23" t="str" cm="1">
        <f t="array" ref="AL1698">_xlfn.SWITCH(AK1698,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698" s="26">
        <v>1</v>
      </c>
      <c r="AN1698" s="25" t="str">
        <f t="shared" si="453"/>
        <v>Sovereign</v>
      </c>
      <c r="AO1698" s="27">
        <v>1</v>
      </c>
      <c r="AP1698" s="23">
        <f>Table2[[#This Row],[Approved Amount_UA Equivalent]]/1000000</f>
        <v>3.4415601620947633</v>
      </c>
      <c r="AQ1698" s="19">
        <f t="shared" si="446"/>
        <v>4.580165926122195</v>
      </c>
      <c r="AR1698" s="23" t="str">
        <f t="shared" si="447"/>
        <v>1-10</v>
      </c>
      <c r="AS1698" s="23" t="str">
        <f t="shared" si="448"/>
        <v>1-20</v>
      </c>
      <c r="AT1698" s="23" t="str">
        <f t="shared" si="449"/>
        <v>1-40</v>
      </c>
      <c r="AU1698" s="23" t="str">
        <f t="shared" si="450"/>
        <v>&lt;1-50 Mn</v>
      </c>
      <c r="AV1698" s="23">
        <f>Table2[[#This Row],[Amount]]</f>
        <v>4416210</v>
      </c>
      <c r="AW1698" s="23" t="str">
        <f t="shared" si="451"/>
        <v>Nov 2022</v>
      </c>
      <c r="AX1698" s="28">
        <f>IFERROR(VLOOKUP(Table2[[#This Row],[SAP Code]],[26]_16!A:B,2,FALSE),0)</f>
        <v>0</v>
      </c>
      <c r="AY1698" s="28">
        <f>IFERROR(VLOOKUP(Table2[[#This Row],[SAP Code]],[26]_16!D:E,2,FALSE)/ 1000000, 0)</f>
        <v>0</v>
      </c>
      <c r="AZ1698" s="28">
        <f>IFERROR(VLOOKUP(Table2[[#This Row],[SAP Code]],[26]_16!G:H,2,FALSE)/ 1000000, 0)</f>
        <v>0</v>
      </c>
      <c r="BA1698" s="28">
        <f>IFERROR(VLOOKUP(Table2[[#This Row],[SAP Code]],[26]_16!J:K,2,FALSE)/ 1000000, 0)</f>
        <v>0</v>
      </c>
      <c r="BB1698" s="28">
        <f>IFERROR(VLOOKUP(Table2[[#This Row],[SAP Code]],[26]_16!M:N,2,FALSE)/ 1000000, 0)</f>
        <v>0</v>
      </c>
      <c r="BC1698" s="28">
        <f>IFERROR(VLOOKUP(Table2[[#This Row],[SAP Code]],[26]_16!P:Q,2,FALSE),0)</f>
        <v>0</v>
      </c>
      <c r="BD1698" s="28">
        <f>IFERROR(VLOOKUP(Table2[[#This Row],[SAP Code]],[26]_16!S:T,2,FALSE),0)</f>
        <v>0</v>
      </c>
      <c r="BE1698" s="28">
        <f>IFERROR(VLOOKUP(Table2[[#This Row],[SAP Code]],[26]_16!V:W,2,FALSE)/ 1000000, 0)</f>
        <v>0</v>
      </c>
      <c r="BF1698" s="28">
        <f>IFERROR(VLOOKUP(Table2[[#This Row],[SAP Code]],[26]_16!Y:Z,2,FALSE)/ 1000000, 0)</f>
        <v>0.10992442999999999</v>
      </c>
      <c r="BG1698" s="28" t="str">
        <f>IFERROR(VLOOKUP(Table2[[#This Row],[SAP Code]],[26]port!$A:$AD,30,FALSE),"unknown")</f>
        <v>OnGo</v>
      </c>
      <c r="BH1698" s="29" t="str">
        <f t="shared" si="452"/>
        <v>Ongoing</v>
      </c>
      <c r="BI1698" s="16"/>
    </row>
    <row r="1699" spans="1:61" ht="17.100000000000001" customHeight="1">
      <c r="A1699" s="16" t="s">
        <v>141</v>
      </c>
      <c r="B1699" s="16" t="s">
        <v>5791</v>
      </c>
      <c r="C1699" s="16" t="s">
        <v>5792</v>
      </c>
      <c r="D1699" s="16" t="s">
        <v>5793</v>
      </c>
      <c r="E1699" s="18">
        <v>44867</v>
      </c>
      <c r="F1699" s="16" t="s">
        <v>5794</v>
      </c>
      <c r="G1699" s="16" t="s">
        <v>2293</v>
      </c>
      <c r="H1699" s="16" t="s">
        <v>101</v>
      </c>
      <c r="I1699" s="16" t="s">
        <v>170</v>
      </c>
      <c r="J1699" s="16" t="s">
        <v>83</v>
      </c>
      <c r="K1699" s="16" t="s">
        <v>69</v>
      </c>
      <c r="L1699" s="16" t="s">
        <v>85</v>
      </c>
      <c r="M1699" s="19">
        <v>5000000</v>
      </c>
      <c r="N1699" s="19">
        <v>5000000</v>
      </c>
      <c r="O1699" s="20" t="s">
        <v>5795</v>
      </c>
      <c r="P1699" s="21">
        <v>2100155042033</v>
      </c>
      <c r="Q1699" s="20" t="s">
        <v>72</v>
      </c>
      <c r="R1699" s="16" t="str">
        <f t="shared" si="442"/>
        <v>ADF Including TSF</v>
      </c>
      <c r="S1699" s="16" t="str">
        <f t="shared" si="441"/>
        <v>B</v>
      </c>
      <c r="T1699" s="16" t="str">
        <f t="shared" si="456"/>
        <v>Multinational</v>
      </c>
      <c r="U1699" s="16" t="str">
        <f t="shared" si="443"/>
        <v>Multinational</v>
      </c>
      <c r="V1699" s="22" t="str">
        <f>IF(ISNUMBER(MATCH(A1699, {"Gabon","Sudan","Niger","Mali","Burkina Faso","Guinea"}, 0)), "De Facto Countries", "Non-De Facto Countries")</f>
        <v>Non-De Facto Countries</v>
      </c>
      <c r="W1699" s="16" t="str">
        <f t="shared" si="454"/>
        <v>Multi</v>
      </c>
      <c r="X1699" s="16" t="str">
        <f t="shared" si="455"/>
        <v>Industry</v>
      </c>
      <c r="Y1699" s="23"/>
      <c r="AA1699" s="23">
        <f>Table2[[#This Row],[Approved Amount_UA Equivalent]]</f>
        <v>5000000</v>
      </c>
      <c r="AD1699" s="23">
        <f>SUM(Table2[[#This Row],[Feed Africa ]:[Improve Quality Of Life ]])</f>
        <v>5000000</v>
      </c>
      <c r="AE1699" s="16" t="b">
        <f>Table2[[#This Row],[Total HI5]]=Table2[[#This Row],[Approved Amount_UA Equivalent]]</f>
        <v>1</v>
      </c>
      <c r="AF1699" s="24">
        <v>40</v>
      </c>
      <c r="AG1699" s="20" t="str">
        <f t="shared" si="444"/>
        <v>ISP and Investment Project</v>
      </c>
      <c r="AH1699" s="24" t="str">
        <f>VLOOKUP(Table2[[#This Row],[SAP Code]],[25]DATA!$A:$G,7,FALSE)</f>
        <v xml:space="preserve">investment </v>
      </c>
      <c r="AI1699" s="20" t="str">
        <f t="shared" si="445"/>
        <v>Other Investment</v>
      </c>
      <c r="AJ1699" s="25" t="s">
        <v>173</v>
      </c>
      <c r="AK1699" s="25" t="s">
        <v>2293</v>
      </c>
      <c r="AL1699" s="23" t="str" cm="1">
        <f t="array" ref="AL1699">_xlfn.SWITCH(AK1699,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699" s="26">
        <v>1</v>
      </c>
      <c r="AN1699" s="25" t="str">
        <f t="shared" si="453"/>
        <v>Sovereign</v>
      </c>
      <c r="AO1699" s="27">
        <v>1</v>
      </c>
      <c r="AP1699" s="23">
        <f>Table2[[#This Row],[Approved Amount_UA Equivalent]]/1000000</f>
        <v>5</v>
      </c>
      <c r="AQ1699" s="19">
        <f t="shared" si="446"/>
        <v>6.6542000000000003</v>
      </c>
      <c r="AR1699" s="23" t="str">
        <f t="shared" si="447"/>
        <v>1-10</v>
      </c>
      <c r="AS1699" s="23" t="str">
        <f t="shared" si="448"/>
        <v>1-20</v>
      </c>
      <c r="AT1699" s="23" t="str">
        <f t="shared" si="449"/>
        <v>1-40</v>
      </c>
      <c r="AU1699" s="23" t="str">
        <f t="shared" si="450"/>
        <v>&lt;1-50 Mn</v>
      </c>
      <c r="AV1699" s="23">
        <f>Table2[[#This Row],[Amount]]</f>
        <v>5000000</v>
      </c>
      <c r="AW1699" s="23" t="str">
        <f t="shared" si="451"/>
        <v>Nov 2022</v>
      </c>
      <c r="AX1699" s="28">
        <f>IFERROR(VLOOKUP(Table2[[#This Row],[SAP Code]],[26]_16!A:B,2,FALSE),0)</f>
        <v>0</v>
      </c>
      <c r="AY1699" s="28">
        <f>IFERROR(VLOOKUP(Table2[[#This Row],[SAP Code]],[26]_16!D:E,2,FALSE)/ 1000000, 0)</f>
        <v>0</v>
      </c>
      <c r="AZ1699" s="28">
        <f>IFERROR(VLOOKUP(Table2[[#This Row],[SAP Code]],[26]_16!G:H,2,FALSE)/ 1000000, 0)</f>
        <v>0</v>
      </c>
      <c r="BA1699" s="28">
        <f>IFERROR(VLOOKUP(Table2[[#This Row],[SAP Code]],[26]_16!J:K,2,FALSE)/ 1000000, 0)</f>
        <v>0</v>
      </c>
      <c r="BB1699" s="28">
        <f>IFERROR(VLOOKUP(Table2[[#This Row],[SAP Code]],[26]_16!M:N,2,FALSE)/ 1000000, 0)</f>
        <v>0</v>
      </c>
      <c r="BC1699" s="28">
        <f>IFERROR(VLOOKUP(Table2[[#This Row],[SAP Code]],[26]_16!P:Q,2,FALSE),0)</f>
        <v>0</v>
      </c>
      <c r="BD1699" s="28">
        <f>IFERROR(VLOOKUP(Table2[[#This Row],[SAP Code]],[26]_16!S:T,2,FALSE),0)</f>
        <v>0</v>
      </c>
      <c r="BE1699" s="28">
        <f>IFERROR(VLOOKUP(Table2[[#This Row],[SAP Code]],[26]_16!V:W,2,FALSE)/ 1000000, 0)</f>
        <v>0</v>
      </c>
      <c r="BF1699" s="28">
        <f>IFERROR(VLOOKUP(Table2[[#This Row],[SAP Code]],[26]_16!Y:Z,2,FALSE)/ 1000000, 0)</f>
        <v>0.10261383</v>
      </c>
      <c r="BG1699" s="28" t="str">
        <f>IFERROR(VLOOKUP(Table2[[#This Row],[SAP Code]],[26]port!$A:$AD,30,FALSE),"unknown")</f>
        <v>APVD</v>
      </c>
      <c r="BH1699" s="29" t="str">
        <f t="shared" si="452"/>
        <v>Ongoing</v>
      </c>
      <c r="BI1699" s="16"/>
    </row>
    <row r="1700" spans="1:61" ht="17.100000000000001" customHeight="1">
      <c r="A1700" s="16" t="s">
        <v>141</v>
      </c>
      <c r="B1700" s="16" t="s">
        <v>5796</v>
      </c>
      <c r="C1700" s="16" t="s">
        <v>5797</v>
      </c>
      <c r="D1700" s="16" t="s">
        <v>5798</v>
      </c>
      <c r="E1700" s="18">
        <v>44868</v>
      </c>
      <c r="F1700" s="16" t="s">
        <v>986</v>
      </c>
      <c r="G1700" s="16" t="s">
        <v>255</v>
      </c>
      <c r="H1700" s="16" t="s">
        <v>101</v>
      </c>
      <c r="I1700" s="16" t="s">
        <v>250</v>
      </c>
      <c r="J1700" s="16" t="s">
        <v>83</v>
      </c>
      <c r="K1700" s="16" t="s">
        <v>69</v>
      </c>
      <c r="L1700" s="16" t="s">
        <v>85</v>
      </c>
      <c r="M1700" s="19">
        <v>1710000</v>
      </c>
      <c r="N1700" s="19">
        <v>1710000</v>
      </c>
      <c r="O1700" s="20" t="s">
        <v>5799</v>
      </c>
      <c r="P1700" s="21">
        <v>2100155042116</v>
      </c>
      <c r="Q1700" s="20" t="s">
        <v>72</v>
      </c>
      <c r="R1700" s="16" t="str">
        <f t="shared" si="442"/>
        <v>ADF Including TSF</v>
      </c>
      <c r="S1700" s="16" t="str">
        <f t="shared" si="441"/>
        <v>K</v>
      </c>
      <c r="T1700" s="16" t="str">
        <f t="shared" si="456"/>
        <v>Multinational</v>
      </c>
      <c r="U1700" s="16" t="str">
        <f t="shared" si="443"/>
        <v>Multinational</v>
      </c>
      <c r="V1700" s="22" t="str">
        <f>IF(ISNUMBER(MATCH(A1700, {"Gabon","Sudan","Niger","Mali","Burkina Faso","Guinea"}, 0)), "De Facto Countries", "Non-De Facto Countries")</f>
        <v>Non-De Facto Countries</v>
      </c>
      <c r="W1700" s="16" t="str">
        <f t="shared" si="454"/>
        <v>Multi</v>
      </c>
      <c r="X1700" s="16" t="str">
        <f t="shared" si="455"/>
        <v>Multi-Sector</v>
      </c>
      <c r="Y1700" s="23">
        <f>Table2[[#This Row],[Approved Amount_UA Equivalent]]/5</f>
        <v>342000</v>
      </c>
      <c r="Z1700" s="23">
        <f>Table2[[#This Row],[Approved Amount_UA Equivalent]]/5</f>
        <v>342000</v>
      </c>
      <c r="AA1700" s="23">
        <f>Table2[[#This Row],[Approved Amount_UA Equivalent]]/5</f>
        <v>342000</v>
      </c>
      <c r="AB1700" s="23">
        <f>Table2[[#This Row],[Approved Amount_UA Equivalent]]/5</f>
        <v>342000</v>
      </c>
      <c r="AC1700" s="23">
        <f>Table2[[#This Row],[Approved Amount_UA Equivalent]]/5</f>
        <v>342000</v>
      </c>
      <c r="AD1700" s="23">
        <f>SUM(Table2[[#This Row],[Feed Africa ]:[Improve Quality Of Life ]])</f>
        <v>1710000</v>
      </c>
      <c r="AE1700" s="16" t="b">
        <f>Table2[[#This Row],[Total HI5]]=Table2[[#This Row],[Approved Amount_UA Equivalent]]</f>
        <v>1</v>
      </c>
      <c r="AF1700" s="24">
        <v>41</v>
      </c>
      <c r="AG1700" s="20" t="str">
        <f t="shared" si="444"/>
        <v>ISP and Investment Project</v>
      </c>
      <c r="AH1700" s="24" t="e">
        <f>VLOOKUP(Table2[[#This Row],[SAP Code]],[25]DATA!$A:$G,7,FALSE)</f>
        <v>#N/A</v>
      </c>
      <c r="AI1700" s="20" t="str">
        <f t="shared" si="445"/>
        <v>Other Investment</v>
      </c>
      <c r="AJ1700" s="25" t="s">
        <v>254</v>
      </c>
      <c r="AK1700" s="25" t="s">
        <v>255</v>
      </c>
      <c r="AL1700" s="23" t="str" cm="1">
        <f t="array" ref="AL1700">_xlfn.SWITCH(AK1700,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00" s="26">
        <v>1</v>
      </c>
      <c r="AN1700" s="25" t="str">
        <f t="shared" si="453"/>
        <v>Sovereign</v>
      </c>
      <c r="AO1700" s="27">
        <v>1</v>
      </c>
      <c r="AP1700" s="23">
        <f>Table2[[#This Row],[Approved Amount_UA Equivalent]]/1000000</f>
        <v>1.71</v>
      </c>
      <c r="AQ1700" s="19">
        <f t="shared" si="446"/>
        <v>2.2757364</v>
      </c>
      <c r="AR1700" s="23" t="str">
        <f t="shared" si="447"/>
        <v>1-10</v>
      </c>
      <c r="AS1700" s="23" t="str">
        <f t="shared" si="448"/>
        <v>1-20</v>
      </c>
      <c r="AT1700" s="23" t="str">
        <f t="shared" si="449"/>
        <v>1-40</v>
      </c>
      <c r="AU1700" s="23" t="str">
        <f t="shared" si="450"/>
        <v>&lt;1-50 Mn</v>
      </c>
      <c r="AV1700" s="23">
        <f>Table2[[#This Row],[Amount]]</f>
        <v>1710000</v>
      </c>
      <c r="AW1700" s="23" t="str">
        <f t="shared" si="451"/>
        <v>Nov 2022</v>
      </c>
      <c r="AX1700" s="28">
        <f>IFERROR(VLOOKUP(Table2[[#This Row],[SAP Code]],[26]_16!A:B,2,FALSE),0)</f>
        <v>0</v>
      </c>
      <c r="AY1700" s="28">
        <f>IFERROR(VLOOKUP(Table2[[#This Row],[SAP Code]],[26]_16!D:E,2,FALSE)/ 1000000, 0)</f>
        <v>0</v>
      </c>
      <c r="AZ1700" s="28">
        <f>IFERROR(VLOOKUP(Table2[[#This Row],[SAP Code]],[26]_16!G:H,2,FALSE)/ 1000000, 0)</f>
        <v>0</v>
      </c>
      <c r="BA1700" s="28">
        <f>IFERROR(VLOOKUP(Table2[[#This Row],[SAP Code]],[26]_16!J:K,2,FALSE)/ 1000000, 0)</f>
        <v>0</v>
      </c>
      <c r="BB1700" s="28">
        <f>IFERROR(VLOOKUP(Table2[[#This Row],[SAP Code]],[26]_16!M:N,2,FALSE)/ 1000000, 0)</f>
        <v>0</v>
      </c>
      <c r="BC1700" s="28">
        <f>IFERROR(VLOOKUP(Table2[[#This Row],[SAP Code]],[26]_16!P:Q,2,FALSE),0)</f>
        <v>0</v>
      </c>
      <c r="BD1700" s="28">
        <f>IFERROR(VLOOKUP(Table2[[#This Row],[SAP Code]],[26]_16!S:T,2,FALSE),0)</f>
        <v>0</v>
      </c>
      <c r="BE1700" s="28">
        <f>IFERROR(VLOOKUP(Table2[[#This Row],[SAP Code]],[26]_16!V:W,2,FALSE)/ 1000000, 0)</f>
        <v>0</v>
      </c>
      <c r="BF1700" s="28">
        <f>IFERROR(VLOOKUP(Table2[[#This Row],[SAP Code]],[26]_16!Y:Z,2,FALSE)/ 1000000, 0)</f>
        <v>0.36104772999999996</v>
      </c>
      <c r="BG1700" s="28" t="str">
        <f>IFERROR(VLOOKUP(Table2[[#This Row],[SAP Code]],[26]port!$A:$AD,30,FALSE),"unknown")</f>
        <v>APVD</v>
      </c>
      <c r="BH1700" s="29" t="str">
        <f t="shared" si="452"/>
        <v>Ongoing</v>
      </c>
      <c r="BI1700" s="16"/>
    </row>
    <row r="1701" spans="1:61" ht="17.100000000000001" customHeight="1">
      <c r="A1701" s="16" t="s">
        <v>141</v>
      </c>
      <c r="B1701" s="16" t="s">
        <v>5796</v>
      </c>
      <c r="C1701" s="16" t="s">
        <v>5800</v>
      </c>
      <c r="D1701" s="16" t="s">
        <v>5798</v>
      </c>
      <c r="E1701" s="18">
        <v>44868</v>
      </c>
      <c r="F1701" s="16" t="s">
        <v>983</v>
      </c>
      <c r="G1701" s="16" t="s">
        <v>255</v>
      </c>
      <c r="H1701" s="16" t="s">
        <v>101</v>
      </c>
      <c r="I1701" s="16" t="s">
        <v>250</v>
      </c>
      <c r="J1701" s="16" t="s">
        <v>83</v>
      </c>
      <c r="K1701" s="16" t="s">
        <v>69</v>
      </c>
      <c r="L1701" s="16" t="s">
        <v>85</v>
      </c>
      <c r="M1701" s="19">
        <v>3000000</v>
      </c>
      <c r="N1701" s="19">
        <v>3000000</v>
      </c>
      <c r="O1701" s="20" t="s">
        <v>5801</v>
      </c>
      <c r="P1701" s="21">
        <v>2100155042069</v>
      </c>
      <c r="Q1701" s="20" t="s">
        <v>72</v>
      </c>
      <c r="R1701" s="16" t="str">
        <f t="shared" si="442"/>
        <v>ADF Including TSF</v>
      </c>
      <c r="S1701" s="16" t="str">
        <f t="shared" si="441"/>
        <v>K</v>
      </c>
      <c r="T1701" s="16" t="str">
        <f t="shared" si="456"/>
        <v>Multinational</v>
      </c>
      <c r="U1701" s="16" t="str">
        <f t="shared" si="443"/>
        <v>Multinational</v>
      </c>
      <c r="V1701" s="22" t="str">
        <f>IF(ISNUMBER(MATCH(A1701, {"Gabon","Sudan","Niger","Mali","Burkina Faso","Guinea"}, 0)), "De Facto Countries", "Non-De Facto Countries")</f>
        <v>Non-De Facto Countries</v>
      </c>
      <c r="W1701" s="16" t="str">
        <f t="shared" si="454"/>
        <v>Multi</v>
      </c>
      <c r="X1701" s="16" t="str">
        <f t="shared" si="455"/>
        <v>Multi-Sector</v>
      </c>
      <c r="Y1701" s="23">
        <f>Table2[[#This Row],[Approved Amount_UA Equivalent]]/5</f>
        <v>600000</v>
      </c>
      <c r="Z1701" s="23">
        <f>Table2[[#This Row],[Approved Amount_UA Equivalent]]/5</f>
        <v>600000</v>
      </c>
      <c r="AA1701" s="23">
        <f>Table2[[#This Row],[Approved Amount_UA Equivalent]]/5</f>
        <v>600000</v>
      </c>
      <c r="AB1701" s="23">
        <f>Table2[[#This Row],[Approved Amount_UA Equivalent]]/5</f>
        <v>600000</v>
      </c>
      <c r="AC1701" s="23">
        <f>Table2[[#This Row],[Approved Amount_UA Equivalent]]/5</f>
        <v>600000</v>
      </c>
      <c r="AD1701" s="23">
        <f>SUM(Table2[[#This Row],[Feed Africa ]:[Improve Quality Of Life ]])</f>
        <v>3000000</v>
      </c>
      <c r="AE1701" s="16" t="b">
        <f>Table2[[#This Row],[Total HI5]]=Table2[[#This Row],[Approved Amount_UA Equivalent]]</f>
        <v>1</v>
      </c>
      <c r="AF1701" s="24">
        <v>41</v>
      </c>
      <c r="AG1701" s="20" t="str">
        <f t="shared" si="444"/>
        <v>ISP and Investment Project</v>
      </c>
      <c r="AH1701" s="24" t="e">
        <f>VLOOKUP(Table2[[#This Row],[SAP Code]],[25]DATA!$A:$G,7,FALSE)</f>
        <v>#N/A</v>
      </c>
      <c r="AI1701" s="20" t="str">
        <f t="shared" si="445"/>
        <v>Other Investment</v>
      </c>
      <c r="AJ1701" s="25" t="s">
        <v>254</v>
      </c>
      <c r="AK1701" s="25" t="s">
        <v>255</v>
      </c>
      <c r="AL1701" s="23" t="str" cm="1">
        <f t="array" ref="AL1701">_xlfn.SWITCH(AK1701,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01" s="26">
        <v>1</v>
      </c>
      <c r="AN1701" s="25" t="str">
        <f t="shared" si="453"/>
        <v>Sovereign</v>
      </c>
      <c r="AO1701" s="27">
        <v>1</v>
      </c>
      <c r="AP1701" s="23">
        <f>Table2[[#This Row],[Approved Amount_UA Equivalent]]/1000000</f>
        <v>3</v>
      </c>
      <c r="AQ1701" s="19">
        <f t="shared" si="446"/>
        <v>3.9925199999999998</v>
      </c>
      <c r="AR1701" s="23" t="str">
        <f t="shared" si="447"/>
        <v>1-10</v>
      </c>
      <c r="AS1701" s="23" t="str">
        <f t="shared" si="448"/>
        <v>1-20</v>
      </c>
      <c r="AT1701" s="23" t="str">
        <f t="shared" si="449"/>
        <v>1-40</v>
      </c>
      <c r="AU1701" s="23" t="str">
        <f t="shared" si="450"/>
        <v>&lt;1-50 Mn</v>
      </c>
      <c r="AV1701" s="23">
        <f>Table2[[#This Row],[Amount]]</f>
        <v>3000000</v>
      </c>
      <c r="AW1701" s="23" t="str">
        <f t="shared" si="451"/>
        <v>Nov 2022</v>
      </c>
      <c r="AX1701" s="28">
        <f>IFERROR(VLOOKUP(Table2[[#This Row],[SAP Code]],[26]_16!A:B,2,FALSE),0)</f>
        <v>0</v>
      </c>
      <c r="AY1701" s="28">
        <f>IFERROR(VLOOKUP(Table2[[#This Row],[SAP Code]],[26]_16!D:E,2,FALSE)/ 1000000, 0)</f>
        <v>0</v>
      </c>
      <c r="AZ1701" s="28">
        <f>IFERROR(VLOOKUP(Table2[[#This Row],[SAP Code]],[26]_16!G:H,2,FALSE)/ 1000000, 0)</f>
        <v>0</v>
      </c>
      <c r="BA1701" s="28">
        <f>IFERROR(VLOOKUP(Table2[[#This Row],[SAP Code]],[26]_16!J:K,2,FALSE)/ 1000000, 0)</f>
        <v>0</v>
      </c>
      <c r="BB1701" s="28">
        <f>IFERROR(VLOOKUP(Table2[[#This Row],[SAP Code]],[26]_16!M:N,2,FALSE)/ 1000000, 0)</f>
        <v>0</v>
      </c>
      <c r="BC1701" s="28">
        <f>IFERROR(VLOOKUP(Table2[[#This Row],[SAP Code]],[26]_16!P:Q,2,FALSE),0)</f>
        <v>0</v>
      </c>
      <c r="BD1701" s="28">
        <f>IFERROR(VLOOKUP(Table2[[#This Row],[SAP Code]],[26]_16!S:T,2,FALSE),0)</f>
        <v>0</v>
      </c>
      <c r="BE1701" s="28">
        <f>IFERROR(VLOOKUP(Table2[[#This Row],[SAP Code]],[26]_16!V:W,2,FALSE)/ 1000000, 0)</f>
        <v>0</v>
      </c>
      <c r="BF1701" s="28">
        <f>IFERROR(VLOOKUP(Table2[[#This Row],[SAP Code]],[26]_16!Y:Z,2,FALSE)/ 1000000, 0)</f>
        <v>0.42738415999999996</v>
      </c>
      <c r="BG1701" s="28" t="str">
        <f>IFERROR(VLOOKUP(Table2[[#This Row],[SAP Code]],[26]port!$A:$AD,30,FALSE),"unknown")</f>
        <v>APVD</v>
      </c>
      <c r="BH1701" s="29" t="str">
        <f t="shared" si="452"/>
        <v>Ongoing</v>
      </c>
      <c r="BI1701" s="16"/>
    </row>
    <row r="1702" spans="1:61" s="94" customFormat="1" ht="17.100000000000001" customHeight="1">
      <c r="A1702" s="94" t="s">
        <v>411</v>
      </c>
      <c r="B1702" s="94" t="s">
        <v>5802</v>
      </c>
      <c r="C1702" s="94" t="s">
        <v>5803</v>
      </c>
      <c r="D1702" s="94" t="s">
        <v>5804</v>
      </c>
      <c r="E1702" s="95">
        <v>44869</v>
      </c>
      <c r="F1702" s="94" t="s">
        <v>248</v>
      </c>
      <c r="G1702" s="94" t="s">
        <v>90</v>
      </c>
      <c r="H1702" s="94" t="s">
        <v>132</v>
      </c>
      <c r="I1702" s="94" t="s">
        <v>82</v>
      </c>
      <c r="J1702" s="94" t="s">
        <v>83</v>
      </c>
      <c r="K1702" s="94" t="s">
        <v>84</v>
      </c>
      <c r="L1702" s="94" t="s">
        <v>85</v>
      </c>
      <c r="M1702" s="96">
        <v>3661937</v>
      </c>
      <c r="N1702" s="96">
        <v>3661937</v>
      </c>
      <c r="O1702" s="97" t="s">
        <v>2688</v>
      </c>
      <c r="P1702" s="98">
        <v>2100150039694</v>
      </c>
      <c r="Q1702" s="97" t="s">
        <v>72</v>
      </c>
      <c r="R1702" s="16" t="str">
        <f t="shared" si="442"/>
        <v>ADF Including TSF</v>
      </c>
      <c r="S1702" s="94" t="str">
        <f t="shared" si="441"/>
        <v>F</v>
      </c>
      <c r="T1702" s="94" t="str">
        <f t="shared" si="456"/>
        <v>ADF Countries</v>
      </c>
      <c r="U1702" s="16" t="str">
        <f t="shared" si="443"/>
        <v>Transition States</v>
      </c>
      <c r="V1702" s="99" t="str">
        <f>IF(ISNUMBER(MATCH(A1702, {"Gabon","Sudan","Niger","Mali","Burkina Faso","Guinea"}, 0)), "De Facto Countries", "Non-De Facto Countries")</f>
        <v>Non-De Facto Countries</v>
      </c>
      <c r="W1702" s="94" t="str">
        <f t="shared" si="454"/>
        <v>West</v>
      </c>
      <c r="X1702" s="94" t="str">
        <f t="shared" si="455"/>
        <v>Power</v>
      </c>
      <c r="Y1702" s="100"/>
      <c r="Z1702" s="100">
        <f>Table2[[#This Row],[Approved Amount_UA Equivalent]]</f>
        <v>3661937</v>
      </c>
      <c r="AA1702" s="100"/>
      <c r="AB1702" s="100"/>
      <c r="AC1702" s="100"/>
      <c r="AD1702" s="100">
        <f>SUM(Table2[[#This Row],[Feed Africa ]:[Improve Quality Of Life ]])</f>
        <v>3661937</v>
      </c>
      <c r="AE1702" s="94" t="b">
        <f>Table2[[#This Row],[Total HI5]]=Table2[[#This Row],[Approved Amount_UA Equivalent]]</f>
        <v>1</v>
      </c>
      <c r="AF1702" s="101">
        <v>10</v>
      </c>
      <c r="AG1702" s="97" t="str">
        <f t="shared" si="444"/>
        <v>Investment Project</v>
      </c>
      <c r="AH1702" s="101">
        <f>VLOOKUP(Table2[[#This Row],[SAP Code]],[25]DATA!$A:$G,7,FALSE)</f>
        <v>0</v>
      </c>
      <c r="AI1702" s="97" t="str">
        <f t="shared" si="445"/>
        <v>Infrastructure</v>
      </c>
      <c r="AJ1702" s="102" t="s">
        <v>89</v>
      </c>
      <c r="AK1702" s="102" t="s">
        <v>90</v>
      </c>
      <c r="AL1702" s="23" t="str" cm="1">
        <f t="array" ref="AL1702">_xlfn.SWITCH(AK1702,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02" s="26">
        <v>1</v>
      </c>
      <c r="AN1702" s="25" t="str">
        <f t="shared" si="453"/>
        <v>Sovereign</v>
      </c>
      <c r="AO1702" s="103">
        <v>0.33333333333333331</v>
      </c>
      <c r="AP1702" s="100">
        <f>Table2[[#This Row],[Approved Amount_UA Equivalent]]/1000000</f>
        <v>3.661937</v>
      </c>
      <c r="AQ1702" s="96">
        <f t="shared" si="446"/>
        <v>4.8734522370800004</v>
      </c>
      <c r="AR1702" s="100" t="str">
        <f t="shared" si="447"/>
        <v>1-10</v>
      </c>
      <c r="AS1702" s="100" t="str">
        <f t="shared" si="448"/>
        <v>1-20</v>
      </c>
      <c r="AT1702" s="100" t="str">
        <f t="shared" si="449"/>
        <v>1-40</v>
      </c>
      <c r="AU1702" s="100" t="str">
        <f t="shared" si="450"/>
        <v>&lt;1-50 Mn</v>
      </c>
      <c r="AV1702" s="100">
        <f>Table2[[#This Row],[Amount]]</f>
        <v>3661937</v>
      </c>
      <c r="AW1702" s="100" t="str">
        <f t="shared" si="451"/>
        <v>Nov 2022</v>
      </c>
      <c r="AX1702" s="28">
        <f>IFERROR(VLOOKUP(Table2[[#This Row],[SAP Code]],[26]_16!A:B,2,FALSE),0)</f>
        <v>0</v>
      </c>
      <c r="AY1702" s="104">
        <f>IFERROR(VLOOKUP(Table2[[#This Row],[SAP Code]],[26]_16!D:E,2,FALSE)/ 1000000, 0)</f>
        <v>0</v>
      </c>
      <c r="AZ1702" s="28">
        <v>0</v>
      </c>
      <c r="BA1702" s="28">
        <v>0</v>
      </c>
      <c r="BB1702" s="28">
        <v>0</v>
      </c>
      <c r="BC1702" s="28">
        <v>0</v>
      </c>
      <c r="BD1702" s="28">
        <v>0</v>
      </c>
      <c r="BE1702" s="104">
        <f>IFERROR(VLOOKUP(Table2[[#This Row],[SAP Code]],[26]_16!V:W,2,FALSE)/ 1000000, 0)</f>
        <v>3.4043576</v>
      </c>
      <c r="BF1702" s="104">
        <f>IFERROR(VLOOKUP(Table2[[#This Row],[SAP Code]],[26]_16!Y:Z,2,FALSE)/ 1000000, 0)</f>
        <v>0.20609690000000006</v>
      </c>
      <c r="BG1702" s="104" t="str">
        <f>IFERROR(VLOOKUP(Table2[[#This Row],[SAP Code]],[26]port!$A:$AD,30,FALSE),"unknown")</f>
        <v>OnGo</v>
      </c>
      <c r="BH1702" s="29" t="str">
        <f t="shared" si="452"/>
        <v>Ongoing</v>
      </c>
    </row>
    <row r="1703" spans="1:61" ht="17.100000000000001" customHeight="1">
      <c r="A1703" s="16" t="s">
        <v>411</v>
      </c>
      <c r="B1703" s="16" t="s">
        <v>5802</v>
      </c>
      <c r="C1703" s="16" t="s">
        <v>5805</v>
      </c>
      <c r="D1703" s="16" t="s">
        <v>5804</v>
      </c>
      <c r="E1703" s="18">
        <v>44869</v>
      </c>
      <c r="F1703" s="16" t="s">
        <v>248</v>
      </c>
      <c r="G1703" s="16" t="s">
        <v>90</v>
      </c>
      <c r="H1703" s="16" t="s">
        <v>132</v>
      </c>
      <c r="I1703" s="16" t="s">
        <v>82</v>
      </c>
      <c r="J1703" s="16" t="s">
        <v>83</v>
      </c>
      <c r="K1703" s="16" t="s">
        <v>69</v>
      </c>
      <c r="L1703" s="16" t="s">
        <v>85</v>
      </c>
      <c r="M1703" s="19">
        <v>1787902</v>
      </c>
      <c r="N1703" s="19">
        <v>1787902</v>
      </c>
      <c r="O1703" s="20" t="s">
        <v>2688</v>
      </c>
      <c r="P1703" s="21">
        <v>2100155038166</v>
      </c>
      <c r="Q1703" s="20" t="s">
        <v>72</v>
      </c>
      <c r="R1703" s="16" t="str">
        <f t="shared" si="442"/>
        <v>ADF Including TSF</v>
      </c>
      <c r="S1703" s="16" t="str">
        <f t="shared" si="441"/>
        <v>F</v>
      </c>
      <c r="T1703" s="16" t="str">
        <f t="shared" si="456"/>
        <v>ADF Countries</v>
      </c>
      <c r="U1703" s="16" t="str">
        <f t="shared" si="443"/>
        <v>Transition States</v>
      </c>
      <c r="V1703" s="22" t="str">
        <f>IF(ISNUMBER(MATCH(A1703, {"Gabon","Sudan","Niger","Mali","Burkina Faso","Guinea"}, 0)), "De Facto Countries", "Non-De Facto Countries")</f>
        <v>Non-De Facto Countries</v>
      </c>
      <c r="W1703" s="16" t="str">
        <f t="shared" si="454"/>
        <v>West</v>
      </c>
      <c r="X1703" s="16" t="str">
        <f t="shared" si="455"/>
        <v>Power</v>
      </c>
      <c r="Y1703" s="23"/>
      <c r="Z1703" s="23">
        <f>Table2[[#This Row],[Approved Amount_UA Equivalent]]</f>
        <v>1787902</v>
      </c>
      <c r="AD1703" s="23">
        <f>SUM(Table2[[#This Row],[Feed Africa ]:[Improve Quality Of Life ]])</f>
        <v>1787902</v>
      </c>
      <c r="AE1703" s="16" t="b">
        <f>Table2[[#This Row],[Total HI5]]=Table2[[#This Row],[Approved Amount_UA Equivalent]]</f>
        <v>1</v>
      </c>
      <c r="AF1703" s="24">
        <v>10</v>
      </c>
      <c r="AG1703" s="20" t="str">
        <f t="shared" si="444"/>
        <v>Investment Project</v>
      </c>
      <c r="AH1703" s="24">
        <f>VLOOKUP(Table2[[#This Row],[SAP Code]],[25]DATA!$A:$G,7,FALSE)</f>
        <v>0</v>
      </c>
      <c r="AI1703" s="20" t="str">
        <f t="shared" si="445"/>
        <v>Infrastructure</v>
      </c>
      <c r="AJ1703" s="25" t="s">
        <v>89</v>
      </c>
      <c r="AK1703" s="25" t="s">
        <v>90</v>
      </c>
      <c r="AL1703" s="23" t="str" cm="1">
        <f t="array" ref="AL1703">_xlfn.SWITCH(AK1703,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03" s="26">
        <v>1</v>
      </c>
      <c r="AN1703" s="25" t="str">
        <f t="shared" si="453"/>
        <v>Sovereign</v>
      </c>
      <c r="AO1703" s="27">
        <v>0.33333333333333331</v>
      </c>
      <c r="AP1703" s="23">
        <f>Table2[[#This Row],[Approved Amount_UA Equivalent]]/1000000</f>
        <v>1.7879020000000001</v>
      </c>
      <c r="AQ1703" s="19">
        <f t="shared" si="446"/>
        <v>2.37941149768</v>
      </c>
      <c r="AR1703" s="23" t="str">
        <f t="shared" si="447"/>
        <v>1-10</v>
      </c>
      <c r="AS1703" s="23" t="str">
        <f t="shared" si="448"/>
        <v>1-20</v>
      </c>
      <c r="AT1703" s="23" t="str">
        <f t="shared" si="449"/>
        <v>1-40</v>
      </c>
      <c r="AU1703" s="23" t="str">
        <f t="shared" si="450"/>
        <v>&lt;1-50 Mn</v>
      </c>
      <c r="AV1703" s="23">
        <f>Table2[[#This Row],[Amount]]</f>
        <v>1787902</v>
      </c>
      <c r="AW1703" s="23" t="str">
        <f t="shared" si="451"/>
        <v>Nov 2022</v>
      </c>
      <c r="AX1703" s="28">
        <f>IFERROR(VLOOKUP(Table2[[#This Row],[SAP Code]],[26]_16!A:B,2,FALSE),0)</f>
        <v>0</v>
      </c>
      <c r="AY1703" s="28">
        <f>IFERROR(VLOOKUP(Table2[[#This Row],[SAP Code]],[26]_16!D:E,2,FALSE)/ 1000000, 0)</f>
        <v>0</v>
      </c>
      <c r="AZ1703" s="28">
        <v>0</v>
      </c>
      <c r="BA1703" s="28">
        <v>0</v>
      </c>
      <c r="BB1703" s="28">
        <v>0</v>
      </c>
      <c r="BC1703" s="28">
        <v>0</v>
      </c>
      <c r="BD1703" s="28">
        <v>0</v>
      </c>
      <c r="BE1703" s="28">
        <f>IFERROR(VLOOKUP(Table2[[#This Row],[SAP Code]],[26]_16!V:W,2,FALSE)/ 1000000, 0)</f>
        <v>3.4043576</v>
      </c>
      <c r="BF1703" s="28">
        <f>IFERROR(VLOOKUP(Table2[[#This Row],[SAP Code]],[26]_16!Y:Z,2,FALSE)/ 1000000, 0)</f>
        <v>0.20609690000000006</v>
      </c>
      <c r="BG1703" s="28" t="str">
        <f>IFERROR(VLOOKUP(Table2[[#This Row],[SAP Code]],[26]port!$A:$AD,30,FALSE),"unknown")</f>
        <v>OnGo</v>
      </c>
      <c r="BH1703" s="29" t="str">
        <f t="shared" si="452"/>
        <v>Ongoing</v>
      </c>
      <c r="BI1703" s="16"/>
    </row>
    <row r="1704" spans="1:61" ht="17.100000000000001" customHeight="1">
      <c r="A1704" s="16" t="s">
        <v>411</v>
      </c>
      <c r="B1704" s="16" t="s">
        <v>5802</v>
      </c>
      <c r="C1704" s="16" t="s">
        <v>5806</v>
      </c>
      <c r="D1704" s="16" t="s">
        <v>5804</v>
      </c>
      <c r="E1704" s="18">
        <v>44869</v>
      </c>
      <c r="F1704" s="16" t="s">
        <v>248</v>
      </c>
      <c r="G1704" s="16" t="s">
        <v>90</v>
      </c>
      <c r="H1704" s="16" t="s">
        <v>132</v>
      </c>
      <c r="I1704" s="16" t="s">
        <v>82</v>
      </c>
      <c r="J1704" s="16" t="s">
        <v>2463</v>
      </c>
      <c r="K1704" s="16" t="s">
        <v>84</v>
      </c>
      <c r="L1704" s="16" t="s">
        <v>85</v>
      </c>
      <c r="M1704" s="19">
        <v>1861579</v>
      </c>
      <c r="N1704" s="19">
        <v>1861579</v>
      </c>
      <c r="O1704" s="20" t="s">
        <v>2688</v>
      </c>
      <c r="P1704" s="21">
        <v>5900150002101</v>
      </c>
      <c r="Q1704" s="20" t="s">
        <v>72</v>
      </c>
      <c r="R1704" s="16" t="str">
        <f t="shared" si="442"/>
        <v>ADF Including TSF</v>
      </c>
      <c r="S1704" s="16" t="str">
        <f t="shared" si="441"/>
        <v>F</v>
      </c>
      <c r="T1704" s="16" t="str">
        <f t="shared" si="456"/>
        <v>ADF Countries</v>
      </c>
      <c r="U1704" s="16" t="str">
        <f t="shared" si="443"/>
        <v>Transition States</v>
      </c>
      <c r="V1704" s="22" t="str">
        <f>IF(ISNUMBER(MATCH(A1704, {"Gabon","Sudan","Niger","Mali","Burkina Faso","Guinea"}, 0)), "De Facto Countries", "Non-De Facto Countries")</f>
        <v>Non-De Facto Countries</v>
      </c>
      <c r="W1704" s="16" t="str">
        <f t="shared" si="454"/>
        <v>West</v>
      </c>
      <c r="X1704" s="16" t="str">
        <f t="shared" si="455"/>
        <v>Power</v>
      </c>
      <c r="Y1704" s="23"/>
      <c r="Z1704" s="23">
        <f>Table2[[#This Row],[Approved Amount_UA Equivalent]]</f>
        <v>1861579</v>
      </c>
      <c r="AD1704" s="23">
        <f>SUM(Table2[[#This Row],[Feed Africa ]:[Improve Quality Of Life ]])</f>
        <v>1861579</v>
      </c>
      <c r="AE1704" s="16" t="b">
        <f>Table2[[#This Row],[Total HI5]]=Table2[[#This Row],[Approved Amount_UA Equivalent]]</f>
        <v>1</v>
      </c>
      <c r="AF1704" s="24">
        <v>10</v>
      </c>
      <c r="AG1704" s="20" t="str">
        <f t="shared" si="444"/>
        <v>Investment Project</v>
      </c>
      <c r="AH1704" s="24">
        <f>VLOOKUP(Table2[[#This Row],[SAP Code]],[25]DATA!$A:$G,7,FALSE)</f>
        <v>0</v>
      </c>
      <c r="AI1704" s="20" t="str">
        <f t="shared" si="445"/>
        <v>Infrastructure</v>
      </c>
      <c r="AJ1704" s="25" t="s">
        <v>89</v>
      </c>
      <c r="AK1704" s="25" t="s">
        <v>90</v>
      </c>
      <c r="AL1704" s="23" t="str" cm="1">
        <f t="array" ref="AL1704">_xlfn.SWITCH(AK1704,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04" s="26">
        <v>1</v>
      </c>
      <c r="AN1704" s="25" t="str">
        <f t="shared" si="453"/>
        <v>Sovereign</v>
      </c>
      <c r="AO1704" s="27">
        <v>0.33333333333333331</v>
      </c>
      <c r="AP1704" s="23">
        <f>Table2[[#This Row],[Approved Amount_UA Equivalent]]/1000000</f>
        <v>1.8615790000000001</v>
      </c>
      <c r="AQ1704" s="19">
        <f t="shared" si="446"/>
        <v>2.4774637963599999</v>
      </c>
      <c r="AR1704" s="23" t="str">
        <f t="shared" si="447"/>
        <v>1-10</v>
      </c>
      <c r="AS1704" s="23" t="str">
        <f t="shared" si="448"/>
        <v>1-20</v>
      </c>
      <c r="AT1704" s="23" t="str">
        <f t="shared" si="449"/>
        <v>1-40</v>
      </c>
      <c r="AU1704" s="23" t="str">
        <f t="shared" si="450"/>
        <v>&lt;1-50 Mn</v>
      </c>
      <c r="AV1704" s="23">
        <f>Table2[[#This Row],[Amount]]</f>
        <v>1861579</v>
      </c>
      <c r="AW1704" s="23" t="str">
        <f t="shared" si="451"/>
        <v>Nov 2022</v>
      </c>
      <c r="AX1704" s="28">
        <f>IFERROR(VLOOKUP(Table2[[#This Row],[SAP Code]],[26]_16!A:B,2,FALSE),0)</f>
        <v>0</v>
      </c>
      <c r="AY1704" s="28">
        <f>IFERROR(VLOOKUP(Table2[[#This Row],[SAP Code]],[26]_16!D:E,2,FALSE)/ 1000000, 0)</f>
        <v>0</v>
      </c>
      <c r="AZ1704" s="28">
        <v>0</v>
      </c>
      <c r="BA1704" s="28">
        <v>0</v>
      </c>
      <c r="BB1704" s="28">
        <v>0</v>
      </c>
      <c r="BC1704" s="28">
        <v>0</v>
      </c>
      <c r="BD1704" s="28">
        <v>0</v>
      </c>
      <c r="BE1704" s="28">
        <f>IFERROR(VLOOKUP(Table2[[#This Row],[SAP Code]],[26]_16!V:W,2,FALSE)/ 1000000, 0)</f>
        <v>3.4043576</v>
      </c>
      <c r="BF1704" s="28">
        <f>IFERROR(VLOOKUP(Table2[[#This Row],[SAP Code]],[26]_16!Y:Z,2,FALSE)/ 1000000, 0)</f>
        <v>0.20609690000000006</v>
      </c>
      <c r="BG1704" s="28" t="str">
        <f>IFERROR(VLOOKUP(Table2[[#This Row],[SAP Code]],[26]port!$A:$AD,30,FALSE),"unknown")</f>
        <v>OnGo</v>
      </c>
      <c r="BH1704" s="29" t="str">
        <f t="shared" si="452"/>
        <v>Ongoing</v>
      </c>
      <c r="BI1704" s="16"/>
    </row>
    <row r="1705" spans="1:61" ht="17.100000000000001" customHeight="1">
      <c r="A1705" s="16" t="s">
        <v>1006</v>
      </c>
      <c r="B1705" s="16" t="s">
        <v>5807</v>
      </c>
      <c r="C1705" s="16" t="s">
        <v>5808</v>
      </c>
      <c r="D1705" s="16" t="s">
        <v>5809</v>
      </c>
      <c r="E1705" s="18">
        <v>44869</v>
      </c>
      <c r="F1705" s="16" t="s">
        <v>3904</v>
      </c>
      <c r="G1705" s="16" t="s">
        <v>74</v>
      </c>
      <c r="H1705" s="37" t="s">
        <v>194</v>
      </c>
      <c r="I1705" s="16" t="s">
        <v>155</v>
      </c>
      <c r="J1705" s="16" t="s">
        <v>68</v>
      </c>
      <c r="K1705" s="16" t="s">
        <v>69</v>
      </c>
      <c r="L1705" s="16" t="s">
        <v>70</v>
      </c>
      <c r="M1705" s="19">
        <v>1000000</v>
      </c>
      <c r="N1705" s="19">
        <v>779301.74563591031</v>
      </c>
      <c r="O1705" s="20" t="s">
        <v>5810</v>
      </c>
      <c r="P1705" s="21">
        <v>5000199006468</v>
      </c>
      <c r="Q1705" s="20" t="s">
        <v>72</v>
      </c>
      <c r="R1705" s="16" t="str">
        <f t="shared" si="442"/>
        <v>OTHERS</v>
      </c>
      <c r="S1705" s="16" t="str">
        <f t="shared" si="441"/>
        <v>A</v>
      </c>
      <c r="T1705" s="16" t="str">
        <f t="shared" si="456"/>
        <v>ADF Countries</v>
      </c>
      <c r="U1705" s="16" t="str">
        <f t="shared" si="443"/>
        <v>Non-Transition States</v>
      </c>
      <c r="V1705" s="22" t="str">
        <f>IF(ISNUMBER(MATCH(A1705, {"Gabon","Sudan","Niger","Mali","Burkina Faso","Guinea"}, 0)), "De Facto Countries", "Non-De Facto Countries")</f>
        <v>Non-De Facto Countries</v>
      </c>
      <c r="W1705" s="16" t="str">
        <f t="shared" si="454"/>
        <v>North</v>
      </c>
      <c r="X1705" s="16" t="str">
        <f t="shared" si="455"/>
        <v>Agriculture</v>
      </c>
      <c r="Y1705" s="23">
        <f>Table2[[#This Row],[Approved Amount_UA Equivalent]]</f>
        <v>779301.74563591031</v>
      </c>
      <c r="AD1705" s="23">
        <f>SUM(Table2[[#This Row],[Feed Africa ]:[Improve Quality Of Life ]])</f>
        <v>779301.74563591031</v>
      </c>
      <c r="AE1705" s="16" t="b">
        <f>Table2[[#This Row],[Total HI5]]=Table2[[#This Row],[Approved Amount_UA Equivalent]]</f>
        <v>1</v>
      </c>
      <c r="AF1705" s="24">
        <v>50</v>
      </c>
      <c r="AG1705" s="20" t="str">
        <f t="shared" si="444"/>
        <v>Emergency Assistance</v>
      </c>
      <c r="AH1705" s="24" t="e">
        <f>VLOOKUP(Table2[[#This Row],[SAP Code]],[25]DATA!$A:$G,7,FALSE)</f>
        <v>#N/A</v>
      </c>
      <c r="AI1705" s="20" t="str">
        <f t="shared" si="445"/>
        <v>Other Investment</v>
      </c>
      <c r="AJ1705" s="25" t="s">
        <v>157</v>
      </c>
      <c r="AK1705" s="25" t="s">
        <v>74</v>
      </c>
      <c r="AL1705" s="23" t="str" cm="1">
        <f t="array" ref="AL1705">_xlfn.SWITCH(AK1705,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05" s="26">
        <v>1</v>
      </c>
      <c r="AN1705" s="25" t="str">
        <f t="shared" si="453"/>
        <v>Sovereign</v>
      </c>
      <c r="AO1705" s="27">
        <v>1</v>
      </c>
      <c r="AP1705" s="23">
        <f>Table2[[#This Row],[Approved Amount_UA Equivalent]]/1000000</f>
        <v>0.77930174563591026</v>
      </c>
      <c r="AQ1705" s="19">
        <f t="shared" si="446"/>
        <v>1.0371259351620949</v>
      </c>
      <c r="AR1705" s="23" t="str">
        <f t="shared" si="447"/>
        <v>1-10</v>
      </c>
      <c r="AS1705" s="23" t="str">
        <f t="shared" si="448"/>
        <v>1-20</v>
      </c>
      <c r="AT1705" s="23" t="str">
        <f t="shared" si="449"/>
        <v>1-40</v>
      </c>
      <c r="AU1705" s="23" t="str">
        <f t="shared" si="450"/>
        <v>&lt;1-50 Mn</v>
      </c>
      <c r="AV1705" s="23">
        <f>Table2[[#This Row],[Amount]]</f>
        <v>1000000</v>
      </c>
      <c r="AW1705" s="23" t="str">
        <f t="shared" si="451"/>
        <v>Nov 2022</v>
      </c>
      <c r="AX1705" s="28">
        <f>IFERROR(VLOOKUP(Table2[[#This Row],[SAP Code]],[26]_16!A:B,2,FALSE),0)</f>
        <v>0</v>
      </c>
      <c r="AY1705" s="28">
        <f>IFERROR(VLOOKUP(Table2[[#This Row],[SAP Code]],[26]_16!D:E,2,FALSE)/ 1000000, 0)</f>
        <v>0</v>
      </c>
      <c r="AZ1705" s="28">
        <f>IFERROR(VLOOKUP(Table2[[#This Row],[SAP Code]],[26]_16!G:H,2,FALSE)/ 1000000, 0)</f>
        <v>0</v>
      </c>
      <c r="BA1705" s="28">
        <f>IFERROR(VLOOKUP(Table2[[#This Row],[SAP Code]],[26]_16!J:K,2,FALSE)/ 1000000, 0)</f>
        <v>0</v>
      </c>
      <c r="BB1705" s="28">
        <f>IFERROR(VLOOKUP(Table2[[#This Row],[SAP Code]],[26]_16!M:N,2,FALSE)/ 1000000, 0)</f>
        <v>0</v>
      </c>
      <c r="BC1705" s="28">
        <f>IFERROR(VLOOKUP(Table2[[#This Row],[SAP Code]],[26]_16!P:Q,2,FALSE),0)</f>
        <v>0</v>
      </c>
      <c r="BD1705" s="28">
        <f>IFERROR(VLOOKUP(Table2[[#This Row],[SAP Code]],[26]_16!S:T,2,FALSE),0)</f>
        <v>0</v>
      </c>
      <c r="BE1705" s="28">
        <f>IFERROR(VLOOKUP(Table2[[#This Row],[SAP Code]],[26]_16!V:W,2,FALSE)/ 1000000, 0)</f>
        <v>0</v>
      </c>
      <c r="BF1705" s="28">
        <f>IFERROR(VLOOKUP(Table2[[#This Row],[SAP Code]],[26]_16!Y:Z,2,FALSE)/ 1000000, 0)</f>
        <v>0</v>
      </c>
      <c r="BG1705" s="28" t="str">
        <f>IFERROR(VLOOKUP(Table2[[#This Row],[SAP Code]],[26]port!$A:$AD,30,FALSE),"unknown")</f>
        <v>OnGo</v>
      </c>
      <c r="BH1705" s="29" t="str">
        <f t="shared" si="452"/>
        <v>Ongoing</v>
      </c>
      <c r="BI1705" s="16"/>
    </row>
    <row r="1706" spans="1:61" ht="17.100000000000001" customHeight="1">
      <c r="A1706" s="16" t="s">
        <v>669</v>
      </c>
      <c r="B1706" s="16" t="s">
        <v>5811</v>
      </c>
      <c r="C1706" s="16" t="s">
        <v>5812</v>
      </c>
      <c r="D1706" s="16" t="s">
        <v>5813</v>
      </c>
      <c r="E1706" s="18">
        <v>44869</v>
      </c>
      <c r="F1706" s="16" t="s">
        <v>673</v>
      </c>
      <c r="G1706" s="16" t="s">
        <v>140</v>
      </c>
      <c r="H1706" s="16" t="s">
        <v>132</v>
      </c>
      <c r="I1706" s="16" t="s">
        <v>5043</v>
      </c>
      <c r="J1706" s="16" t="s">
        <v>83</v>
      </c>
      <c r="K1706" s="16" t="s">
        <v>84</v>
      </c>
      <c r="L1706" s="16" t="s">
        <v>85</v>
      </c>
      <c r="M1706" s="19">
        <v>3750000</v>
      </c>
      <c r="N1706" s="19">
        <v>3750000</v>
      </c>
      <c r="O1706" s="20" t="s">
        <v>5814</v>
      </c>
      <c r="P1706" s="21">
        <v>2100150043247</v>
      </c>
      <c r="Q1706" s="20" t="s">
        <v>72</v>
      </c>
      <c r="R1706" s="16" t="str">
        <f t="shared" si="442"/>
        <v>ADF Including TSF</v>
      </c>
      <c r="S1706" s="16" t="str">
        <f t="shared" si="441"/>
        <v>J</v>
      </c>
      <c r="T1706" s="16" t="str">
        <f t="shared" si="456"/>
        <v>ADF Countries</v>
      </c>
      <c r="U1706" s="16" t="str">
        <f t="shared" si="443"/>
        <v>Transition States</v>
      </c>
      <c r="V1706" s="22" t="str">
        <f>IF(ISNUMBER(MATCH(A1706, {"Gabon","Sudan","Niger","Mali","Burkina Faso","Guinea"}, 0)), "De Facto Countries", "Non-De Facto Countries")</f>
        <v>Non-De Facto Countries</v>
      </c>
      <c r="W1706" s="16" t="str">
        <f t="shared" si="454"/>
        <v>West</v>
      </c>
      <c r="X1706" s="16" t="str">
        <f t="shared" si="455"/>
        <v>Urban Developm.</v>
      </c>
      <c r="Y1706" s="23"/>
      <c r="AC1706" s="23">
        <f>Table2[[#This Row],[Approved Amount_UA Equivalent]]</f>
        <v>3750000</v>
      </c>
      <c r="AD1706" s="23">
        <f>SUM(Table2[[#This Row],[Feed Africa ]:[Improve Quality Of Life ]])</f>
        <v>3750000</v>
      </c>
      <c r="AE1706" s="16" t="b">
        <f>Table2[[#This Row],[Total HI5]]=Table2[[#This Row],[Approved Amount_UA Equivalent]]</f>
        <v>1</v>
      </c>
      <c r="AF1706" s="24">
        <v>10</v>
      </c>
      <c r="AG1706" s="20" t="str">
        <f t="shared" si="444"/>
        <v>Investment Project</v>
      </c>
      <c r="AH1706" s="24">
        <f>VLOOKUP(Table2[[#This Row],[SAP Code]],[25]DATA!$A:$G,7,FALSE)</f>
        <v>0</v>
      </c>
      <c r="AI1706" s="20" t="str">
        <f t="shared" si="445"/>
        <v>Infrastructure</v>
      </c>
      <c r="AJ1706" s="25" t="s">
        <v>5045</v>
      </c>
      <c r="AK1706" s="25" t="s">
        <v>140</v>
      </c>
      <c r="AL1706" s="23" t="str" cm="1">
        <f t="array" ref="AL1706">_xlfn.SWITCH(AK1706,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06" s="26">
        <v>1</v>
      </c>
      <c r="AN1706" s="25" t="str">
        <f t="shared" si="453"/>
        <v>Sovereign</v>
      </c>
      <c r="AO1706" s="27">
        <v>1</v>
      </c>
      <c r="AP1706" s="23">
        <f>Table2[[#This Row],[Approved Amount_UA Equivalent]]/1000000</f>
        <v>3.75</v>
      </c>
      <c r="AQ1706" s="19">
        <f t="shared" si="446"/>
        <v>4.9906499999999996</v>
      </c>
      <c r="AR1706" s="23" t="str">
        <f t="shared" si="447"/>
        <v>1-10</v>
      </c>
      <c r="AS1706" s="23" t="str">
        <f t="shared" si="448"/>
        <v>1-20</v>
      </c>
      <c r="AT1706" s="23" t="str">
        <f t="shared" si="449"/>
        <v>1-40</v>
      </c>
      <c r="AU1706" s="23" t="str">
        <f t="shared" si="450"/>
        <v>&lt;1-50 Mn</v>
      </c>
      <c r="AV1706" s="23">
        <f>Table2[[#This Row],[Amount]]</f>
        <v>3750000</v>
      </c>
      <c r="AW1706" s="23" t="str">
        <f t="shared" si="451"/>
        <v>Nov 2022</v>
      </c>
      <c r="AX1706" s="28">
        <f>IFERROR(VLOOKUP(Table2[[#This Row],[SAP Code]],[26]_16!A:B,2,FALSE),0)</f>
        <v>0</v>
      </c>
      <c r="AY1706" s="28">
        <f>IFERROR(VLOOKUP(Table2[[#This Row],[SAP Code]],[26]_16!D:E,2,FALSE)/ 1000000, 0)</f>
        <v>0</v>
      </c>
      <c r="AZ1706" s="28">
        <f>IFERROR(VLOOKUP(Table2[[#This Row],[SAP Code]],[26]_16!G:H,2,FALSE)/ 1000000, 0)</f>
        <v>0</v>
      </c>
      <c r="BA1706" s="28">
        <f>IFERROR(VLOOKUP(Table2[[#This Row],[SAP Code]],[26]_16!J:K,2,FALSE)/ 1000000, 0)</f>
        <v>0</v>
      </c>
      <c r="BB1706" s="28">
        <f>IFERROR(VLOOKUP(Table2[[#This Row],[SAP Code]],[26]_16!M:N,2,FALSE)/ 1000000, 0)</f>
        <v>0</v>
      </c>
      <c r="BC1706" s="28">
        <f>IFERROR(VLOOKUP(Table2[[#This Row],[SAP Code]],[26]_16!P:Q,2,FALSE),0)</f>
        <v>0</v>
      </c>
      <c r="BD1706" s="28">
        <f>IFERROR(VLOOKUP(Table2[[#This Row],[SAP Code]],[26]_16!S:T,2,FALSE),0)</f>
        <v>0</v>
      </c>
      <c r="BE1706" s="28">
        <f>IFERROR(VLOOKUP(Table2[[#This Row],[SAP Code]],[26]_16!V:W,2,FALSE)/ 1000000, 0)</f>
        <v>0</v>
      </c>
      <c r="BF1706" s="28">
        <f>IFERROR(VLOOKUP(Table2[[#This Row],[SAP Code]],[26]_16!Y:Z,2,FALSE)/ 1000000, 0)</f>
        <v>0</v>
      </c>
      <c r="BG1706" s="28" t="str">
        <f>IFERROR(VLOOKUP(Table2[[#This Row],[SAP Code]],[26]port!$A:$AD,30,FALSE),"unknown")</f>
        <v>APVD</v>
      </c>
      <c r="BH1706" s="29" t="str">
        <f t="shared" si="452"/>
        <v>Ongoing</v>
      </c>
      <c r="BI1706" s="16"/>
    </row>
    <row r="1707" spans="1:61" ht="17.100000000000001" customHeight="1">
      <c r="A1707" s="16" t="s">
        <v>150</v>
      </c>
      <c r="B1707" s="16" t="s">
        <v>5815</v>
      </c>
      <c r="C1707" s="16" t="s">
        <v>5816</v>
      </c>
      <c r="D1707" s="16" t="s">
        <v>5817</v>
      </c>
      <c r="E1707" s="18">
        <v>44872</v>
      </c>
      <c r="F1707" s="16" t="s">
        <v>154</v>
      </c>
      <c r="G1707" s="16" t="s">
        <v>74</v>
      </c>
      <c r="H1707" s="16" t="s">
        <v>132</v>
      </c>
      <c r="I1707" s="16" t="s">
        <v>155</v>
      </c>
      <c r="J1707" s="16" t="s">
        <v>602</v>
      </c>
      <c r="K1707" s="16" t="s">
        <v>69</v>
      </c>
      <c r="L1707" s="16" t="s">
        <v>70</v>
      </c>
      <c r="M1707" s="19">
        <v>4422335</v>
      </c>
      <c r="N1707" s="19">
        <v>3446333.3852867833</v>
      </c>
      <c r="O1707" s="20" t="s">
        <v>5818</v>
      </c>
      <c r="P1707" s="21">
        <v>5570155001101</v>
      </c>
      <c r="Q1707" s="20" t="s">
        <v>72</v>
      </c>
      <c r="R1707" s="16" t="str">
        <f t="shared" si="442"/>
        <v>OTHERS</v>
      </c>
      <c r="S1707" s="16" t="str">
        <f t="shared" si="441"/>
        <v>A</v>
      </c>
      <c r="T1707" s="16" t="str">
        <f t="shared" si="456"/>
        <v>Blend Countries</v>
      </c>
      <c r="U1707" s="16" t="str">
        <f t="shared" si="443"/>
        <v>Non-Transition States</v>
      </c>
      <c r="V1707" s="22" t="str">
        <f>IF(ISNUMBER(MATCH(A1707, {"Gabon","Sudan","Niger","Mali","Burkina Faso","Guinea"}, 0)), "De Facto Countries", "Non-De Facto Countries")</f>
        <v>Non-De Facto Countries</v>
      </c>
      <c r="W1707" s="16" t="str">
        <f t="shared" si="454"/>
        <v>West</v>
      </c>
      <c r="X1707" s="16" t="str">
        <f t="shared" si="455"/>
        <v>Agriculture</v>
      </c>
      <c r="Y1707" s="23">
        <f>Table2[[#This Row],[Approved Amount_UA Equivalent]]</f>
        <v>3446333.3852867833</v>
      </c>
      <c r="AD1707" s="23">
        <f>SUM(Table2[[#This Row],[Feed Africa ]:[Improve Quality Of Life ]])</f>
        <v>3446333.3852867833</v>
      </c>
      <c r="AE1707" s="16" t="b">
        <f>Table2[[#This Row],[Total HI5]]=Table2[[#This Row],[Approved Amount_UA Equivalent]]</f>
        <v>1</v>
      </c>
      <c r="AF1707" s="24">
        <v>41</v>
      </c>
      <c r="AG1707" s="20" t="str">
        <f t="shared" si="444"/>
        <v>ISP and Investment Project</v>
      </c>
      <c r="AH1707" s="24" t="e">
        <f>VLOOKUP(Table2[[#This Row],[SAP Code]],[25]DATA!$A:$G,7,FALSE)</f>
        <v>#N/A</v>
      </c>
      <c r="AI1707" s="20" t="str">
        <f t="shared" si="445"/>
        <v>Infrastructure</v>
      </c>
      <c r="AJ1707" s="25" t="s">
        <v>157</v>
      </c>
      <c r="AK1707" s="25" t="s">
        <v>74</v>
      </c>
      <c r="AL1707" s="23" t="str" cm="1">
        <f t="array" ref="AL1707">_xlfn.SWITCH(AK1707,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07" s="26">
        <v>1</v>
      </c>
      <c r="AN1707" s="25" t="str">
        <f t="shared" si="453"/>
        <v>Sovereign</v>
      </c>
      <c r="AO1707" s="27">
        <v>1</v>
      </c>
      <c r="AP1707" s="23">
        <f>Table2[[#This Row],[Approved Amount_UA Equivalent]]/1000000</f>
        <v>3.4463333852867835</v>
      </c>
      <c r="AQ1707" s="19">
        <f t="shared" si="446"/>
        <v>4.5865183224750625</v>
      </c>
      <c r="AR1707" s="23" t="str">
        <f t="shared" si="447"/>
        <v>1-10</v>
      </c>
      <c r="AS1707" s="23" t="str">
        <f t="shared" si="448"/>
        <v>1-20</v>
      </c>
      <c r="AT1707" s="23" t="str">
        <f t="shared" si="449"/>
        <v>1-40</v>
      </c>
      <c r="AU1707" s="23" t="str">
        <f t="shared" si="450"/>
        <v>&lt;1-50 Mn</v>
      </c>
      <c r="AV1707" s="23">
        <f>Table2[[#This Row],[Amount]]</f>
        <v>4422335</v>
      </c>
      <c r="AW1707" s="23" t="str">
        <f t="shared" si="451"/>
        <v>Nov 2022</v>
      </c>
      <c r="AX1707" s="28">
        <f>IFERROR(VLOOKUP(Table2[[#This Row],[SAP Code]],[26]_16!A:B,2,FALSE),0)</f>
        <v>0</v>
      </c>
      <c r="AY1707" s="28">
        <f>IFERROR(VLOOKUP(Table2[[#This Row],[SAP Code]],[26]_16!D:E,2,FALSE)/ 1000000, 0)</f>
        <v>0</v>
      </c>
      <c r="AZ1707" s="28">
        <f>IFERROR(VLOOKUP(Table2[[#This Row],[SAP Code]],[26]_16!G:H,2,FALSE)/ 1000000, 0)</f>
        <v>0</v>
      </c>
      <c r="BA1707" s="28">
        <f>IFERROR(VLOOKUP(Table2[[#This Row],[SAP Code]],[26]_16!J:K,2,FALSE)/ 1000000, 0)</f>
        <v>0</v>
      </c>
      <c r="BB1707" s="28">
        <f>IFERROR(VLOOKUP(Table2[[#This Row],[SAP Code]],[26]_16!M:N,2,FALSE)/ 1000000, 0)</f>
        <v>0</v>
      </c>
      <c r="BC1707" s="28">
        <f>IFERROR(VLOOKUP(Table2[[#This Row],[SAP Code]],[26]_16!P:Q,2,FALSE),0)</f>
        <v>0</v>
      </c>
      <c r="BD1707" s="28">
        <f>IFERROR(VLOOKUP(Table2[[#This Row],[SAP Code]],[26]_16!S:T,2,FALSE),0)</f>
        <v>0</v>
      </c>
      <c r="BE1707" s="28">
        <f>IFERROR(VLOOKUP(Table2[[#This Row],[SAP Code]],[26]_16!V:W,2,FALSE)/ 1000000, 0)</f>
        <v>0</v>
      </c>
      <c r="BF1707" s="28">
        <f>IFERROR(VLOOKUP(Table2[[#This Row],[SAP Code]],[26]_16!Y:Z,2,FALSE)/ 1000000, 0)</f>
        <v>0.43502936999999992</v>
      </c>
      <c r="BG1707" s="28" t="str">
        <f>IFERROR(VLOOKUP(Table2[[#This Row],[SAP Code]],[26]port!$A:$AD,30,FALSE),"unknown")</f>
        <v>OnGo</v>
      </c>
      <c r="BH1707" s="29" t="str">
        <f t="shared" si="452"/>
        <v>Ongoing</v>
      </c>
      <c r="BI1707" s="16"/>
    </row>
    <row r="1708" spans="1:61" ht="17.100000000000001" customHeight="1">
      <c r="A1708" s="16" t="s">
        <v>543</v>
      </c>
      <c r="B1708" s="16" t="s">
        <v>5819</v>
      </c>
      <c r="C1708" s="16" t="s">
        <v>5820</v>
      </c>
      <c r="D1708" s="16" t="s">
        <v>5821</v>
      </c>
      <c r="E1708" s="18">
        <v>44873</v>
      </c>
      <c r="F1708" s="16" t="s">
        <v>584</v>
      </c>
      <c r="G1708" s="16" t="s">
        <v>74</v>
      </c>
      <c r="H1708" s="16" t="s">
        <v>132</v>
      </c>
      <c r="I1708" s="16" t="s">
        <v>155</v>
      </c>
      <c r="J1708" s="16" t="s">
        <v>83</v>
      </c>
      <c r="K1708" s="16" t="s">
        <v>69</v>
      </c>
      <c r="L1708" s="16" t="s">
        <v>85</v>
      </c>
      <c r="M1708" s="19">
        <v>5000000</v>
      </c>
      <c r="N1708" s="19">
        <v>5000000</v>
      </c>
      <c r="O1708" s="20" t="s">
        <v>5822</v>
      </c>
      <c r="P1708" s="21">
        <v>2100155042034</v>
      </c>
      <c r="Q1708" s="20" t="s">
        <v>72</v>
      </c>
      <c r="R1708" s="16" t="str">
        <f t="shared" si="442"/>
        <v>ADF Including TSF</v>
      </c>
      <c r="S1708" s="16" t="str">
        <f t="shared" si="441"/>
        <v>A</v>
      </c>
      <c r="T1708" s="16" t="str">
        <f t="shared" si="456"/>
        <v>ADF Countries</v>
      </c>
      <c r="U1708" s="16" t="str">
        <f t="shared" si="443"/>
        <v>Transition States</v>
      </c>
      <c r="V1708" s="22" t="str">
        <f>IF(ISNUMBER(MATCH(A1708, {"Gabon","Sudan","Niger","Mali","Burkina Faso","Guinea"}, 0)), "De Facto Countries", "Non-De Facto Countries")</f>
        <v>Non-De Facto Countries</v>
      </c>
      <c r="W1708" s="16" t="str">
        <f t="shared" si="454"/>
        <v>West</v>
      </c>
      <c r="X1708" s="16" t="str">
        <f t="shared" si="455"/>
        <v>Agriculture</v>
      </c>
      <c r="Y1708" s="23">
        <f>Table2[[#This Row],[Approved Amount_UA Equivalent]]</f>
        <v>5000000</v>
      </c>
      <c r="AD1708" s="23">
        <f>SUM(Table2[[#This Row],[Feed Africa ]:[Improve Quality Of Life ]])</f>
        <v>5000000</v>
      </c>
      <c r="AE1708" s="16" t="b">
        <f>Table2[[#This Row],[Total HI5]]=Table2[[#This Row],[Approved Amount_UA Equivalent]]</f>
        <v>1</v>
      </c>
      <c r="AF1708" s="24">
        <v>41</v>
      </c>
      <c r="AG1708" s="20" t="str">
        <f t="shared" si="444"/>
        <v>ISP and Investment Project</v>
      </c>
      <c r="AH1708" s="24" t="str">
        <f>VLOOKUP(Table2[[#This Row],[SAP Code]],[25]DATA!$A:$G,7,FALSE)</f>
        <v xml:space="preserve">investment </v>
      </c>
      <c r="AI1708" s="20" t="str">
        <f t="shared" si="445"/>
        <v>Infrastructure</v>
      </c>
      <c r="AJ1708" s="25" t="s">
        <v>157</v>
      </c>
      <c r="AK1708" s="25" t="s">
        <v>74</v>
      </c>
      <c r="AL1708" s="23" t="str" cm="1">
        <f t="array" ref="AL1708">_xlfn.SWITCH(AK1708,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08" s="26">
        <v>1</v>
      </c>
      <c r="AN1708" s="25" t="str">
        <f t="shared" si="453"/>
        <v>Sovereign</v>
      </c>
      <c r="AO1708" s="27">
        <v>1</v>
      </c>
      <c r="AP1708" s="23">
        <f>Table2[[#This Row],[Approved Amount_UA Equivalent]]/1000000</f>
        <v>5</v>
      </c>
      <c r="AQ1708" s="19">
        <f t="shared" si="446"/>
        <v>6.6542000000000003</v>
      </c>
      <c r="AR1708" s="23" t="str">
        <f t="shared" si="447"/>
        <v>1-10</v>
      </c>
      <c r="AS1708" s="23" t="str">
        <f t="shared" si="448"/>
        <v>1-20</v>
      </c>
      <c r="AT1708" s="23" t="str">
        <f t="shared" si="449"/>
        <v>1-40</v>
      </c>
      <c r="AU1708" s="23" t="str">
        <f t="shared" si="450"/>
        <v>&lt;1-50 Mn</v>
      </c>
      <c r="AV1708" s="23">
        <f>Table2[[#This Row],[Amount]]</f>
        <v>5000000</v>
      </c>
      <c r="AW1708" s="23" t="str">
        <f t="shared" si="451"/>
        <v>Nov 2022</v>
      </c>
      <c r="AX1708" s="28">
        <f>IFERROR(VLOOKUP(Table2[[#This Row],[SAP Code]],[26]_16!A:B,2,FALSE),0)</f>
        <v>0</v>
      </c>
      <c r="AY1708" s="28">
        <f>IFERROR(VLOOKUP(Table2[[#This Row],[SAP Code]],[26]_16!D:E,2,FALSE)/ 1000000, 0)</f>
        <v>0</v>
      </c>
      <c r="AZ1708" s="28">
        <f>IFERROR(VLOOKUP(Table2[[#This Row],[SAP Code]],[26]_16!G:H,2,FALSE)/ 1000000, 0)</f>
        <v>0</v>
      </c>
      <c r="BA1708" s="28">
        <f>IFERROR(VLOOKUP(Table2[[#This Row],[SAP Code]],[26]_16!J:K,2,FALSE)/ 1000000, 0)</f>
        <v>0</v>
      </c>
      <c r="BB1708" s="28">
        <f>IFERROR(VLOOKUP(Table2[[#This Row],[SAP Code]],[26]_16!M:N,2,FALSE)/ 1000000, 0)</f>
        <v>0</v>
      </c>
      <c r="BC1708" s="28">
        <f>IFERROR(VLOOKUP(Table2[[#This Row],[SAP Code]],[26]_16!P:Q,2,FALSE),0)</f>
        <v>0</v>
      </c>
      <c r="BD1708" s="28">
        <f>IFERROR(VLOOKUP(Table2[[#This Row],[SAP Code]],[26]_16!S:T,2,FALSE),0)</f>
        <v>0</v>
      </c>
      <c r="BE1708" s="28">
        <f>IFERROR(VLOOKUP(Table2[[#This Row],[SAP Code]],[26]_16!V:W,2,FALSE)/ 1000000, 0)</f>
        <v>0</v>
      </c>
      <c r="BF1708" s="28">
        <f>IFERROR(VLOOKUP(Table2[[#This Row],[SAP Code]],[26]_16!Y:Z,2,FALSE)/ 1000000, 0)</f>
        <v>0</v>
      </c>
      <c r="BG1708" s="28" t="str">
        <f>IFERROR(VLOOKUP(Table2[[#This Row],[SAP Code]],[26]port!$A:$AD,30,FALSE),"unknown")</f>
        <v>APVD</v>
      </c>
      <c r="BH1708" s="29" t="str">
        <f t="shared" si="452"/>
        <v>Ongoing</v>
      </c>
      <c r="BI1708" s="16"/>
    </row>
    <row r="1709" spans="1:61" ht="17.100000000000001" customHeight="1">
      <c r="A1709" s="16" t="s">
        <v>819</v>
      </c>
      <c r="B1709" s="16" t="s">
        <v>5823</v>
      </c>
      <c r="C1709" s="16" t="s">
        <v>5824</v>
      </c>
      <c r="D1709" s="16" t="s">
        <v>5825</v>
      </c>
      <c r="E1709" s="18">
        <v>44873</v>
      </c>
      <c r="F1709" s="16" t="s">
        <v>1751</v>
      </c>
      <c r="G1709" s="16" t="s">
        <v>74</v>
      </c>
      <c r="H1709" s="16" t="s">
        <v>81</v>
      </c>
      <c r="I1709" s="16" t="s">
        <v>155</v>
      </c>
      <c r="J1709" s="16" t="s">
        <v>2463</v>
      </c>
      <c r="K1709" s="16" t="s">
        <v>69</v>
      </c>
      <c r="L1709" s="16" t="s">
        <v>85</v>
      </c>
      <c r="M1709" s="19">
        <v>1950000</v>
      </c>
      <c r="N1709" s="19">
        <v>1950000</v>
      </c>
      <c r="O1709" s="20" t="s">
        <v>5826</v>
      </c>
      <c r="P1709" s="21">
        <v>5900155017611</v>
      </c>
      <c r="Q1709" s="20" t="s">
        <v>72</v>
      </c>
      <c r="R1709" s="16" t="str">
        <f t="shared" si="442"/>
        <v>ADF Including TSF</v>
      </c>
      <c r="S1709" s="16" t="str">
        <f t="shared" si="441"/>
        <v>A</v>
      </c>
      <c r="T1709" s="16" t="str">
        <f t="shared" si="456"/>
        <v>ADF Countries</v>
      </c>
      <c r="U1709" s="16" t="str">
        <f t="shared" si="443"/>
        <v>Transition States</v>
      </c>
      <c r="V1709" s="22" t="str">
        <f>IF(ISNUMBER(MATCH(A1709, {"Gabon","Sudan","Niger","Mali","Burkina Faso","Guinea"}, 0)), "De Facto Countries", "Non-De Facto Countries")</f>
        <v>Non-De Facto Countries</v>
      </c>
      <c r="W1709" s="16" t="str">
        <f t="shared" si="454"/>
        <v>East</v>
      </c>
      <c r="X1709" s="16" t="str">
        <f t="shared" si="455"/>
        <v>Agriculture</v>
      </c>
      <c r="Y1709" s="23">
        <f>Table2[[#This Row],[Approved Amount_UA Equivalent]]</f>
        <v>1950000</v>
      </c>
      <c r="AD1709" s="23">
        <f>SUM(Table2[[#This Row],[Feed Africa ]:[Improve Quality Of Life ]])</f>
        <v>1950000</v>
      </c>
      <c r="AE1709" s="16" t="b">
        <f>Table2[[#This Row],[Total HI5]]=Table2[[#This Row],[Approved Amount_UA Equivalent]]</f>
        <v>1</v>
      </c>
      <c r="AF1709" s="24">
        <v>41</v>
      </c>
      <c r="AG1709" s="20" t="str">
        <f t="shared" si="444"/>
        <v>ISP and Investment Project</v>
      </c>
      <c r="AH1709" s="24" t="str">
        <f>VLOOKUP(Table2[[#This Row],[SAP Code]],[25]DATA!$A:$G,7,FALSE)</f>
        <v xml:space="preserve">investment </v>
      </c>
      <c r="AI1709" s="20" t="str">
        <f t="shared" si="445"/>
        <v>Infrastructure</v>
      </c>
      <c r="AJ1709" s="25" t="s">
        <v>157</v>
      </c>
      <c r="AK1709" s="25" t="s">
        <v>74</v>
      </c>
      <c r="AL1709" s="23" t="str" cm="1">
        <f t="array" ref="AL1709">_xlfn.SWITCH(AK1709,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09" s="26">
        <v>1</v>
      </c>
      <c r="AN1709" s="25" t="str">
        <f t="shared" si="453"/>
        <v>Sovereign</v>
      </c>
      <c r="AO1709" s="27">
        <v>1</v>
      </c>
      <c r="AP1709" s="23">
        <f>Table2[[#This Row],[Approved Amount_UA Equivalent]]/1000000</f>
        <v>1.95</v>
      </c>
      <c r="AQ1709" s="19">
        <f t="shared" si="446"/>
        <v>2.5951379999999999</v>
      </c>
      <c r="AR1709" s="23" t="str">
        <f t="shared" si="447"/>
        <v>1-10</v>
      </c>
      <c r="AS1709" s="23" t="str">
        <f t="shared" si="448"/>
        <v>1-20</v>
      </c>
      <c r="AT1709" s="23" t="str">
        <f t="shared" si="449"/>
        <v>1-40</v>
      </c>
      <c r="AU1709" s="23" t="str">
        <f t="shared" si="450"/>
        <v>&lt;1-50 Mn</v>
      </c>
      <c r="AV1709" s="23">
        <f>Table2[[#This Row],[Amount]]</f>
        <v>1950000</v>
      </c>
      <c r="AW1709" s="23" t="str">
        <f t="shared" si="451"/>
        <v>Nov 2022</v>
      </c>
      <c r="AX1709" s="28">
        <f>IFERROR(VLOOKUP(Table2[[#This Row],[SAP Code]],[26]_16!A:B,2,FALSE),0)</f>
        <v>0</v>
      </c>
      <c r="AY1709" s="28">
        <f>IFERROR(VLOOKUP(Table2[[#This Row],[SAP Code]],[26]_16!D:E,2,FALSE)/ 1000000, 0)</f>
        <v>0</v>
      </c>
      <c r="AZ1709" s="28">
        <f>IFERROR(VLOOKUP(Table2[[#This Row],[SAP Code]],[26]_16!G:H,2,FALSE)/ 1000000, 0)</f>
        <v>0</v>
      </c>
      <c r="BA1709" s="28">
        <f>IFERROR(VLOOKUP(Table2[[#This Row],[SAP Code]],[26]_16!J:K,2,FALSE)/ 1000000, 0)</f>
        <v>0</v>
      </c>
      <c r="BB1709" s="28">
        <f>IFERROR(VLOOKUP(Table2[[#This Row],[SAP Code]],[26]_16!M:N,2,FALSE)/ 1000000, 0)</f>
        <v>0</v>
      </c>
      <c r="BC1709" s="28">
        <f>IFERROR(VLOOKUP(Table2[[#This Row],[SAP Code]],[26]_16!P:Q,2,FALSE),0)</f>
        <v>0</v>
      </c>
      <c r="BD1709" s="28">
        <f>IFERROR(VLOOKUP(Table2[[#This Row],[SAP Code]],[26]_16!S:T,2,FALSE),0)</f>
        <v>0</v>
      </c>
      <c r="BE1709" s="28">
        <f>IFERROR(VLOOKUP(Table2[[#This Row],[SAP Code]],[26]_16!V:W,2,FALSE)/ 1000000, 0)</f>
        <v>0</v>
      </c>
      <c r="BF1709" s="28">
        <f>IFERROR(VLOOKUP(Table2[[#This Row],[SAP Code]],[26]_16!Y:Z,2,FALSE)/ 1000000, 0)</f>
        <v>0.97499999999999998</v>
      </c>
      <c r="BG1709" s="28" t="str">
        <f>IFERROR(VLOOKUP(Table2[[#This Row],[SAP Code]],[26]port!$A:$AD,30,FALSE),"unknown")</f>
        <v>OnGo</v>
      </c>
      <c r="BH1709" s="29" t="str">
        <f t="shared" si="452"/>
        <v>Ongoing</v>
      </c>
      <c r="BI1709" s="16"/>
    </row>
    <row r="1710" spans="1:61" ht="17.100000000000001" customHeight="1">
      <c r="A1710" s="16" t="s">
        <v>731</v>
      </c>
      <c r="B1710" s="16" t="s">
        <v>5823</v>
      </c>
      <c r="C1710" s="16" t="s">
        <v>5827</v>
      </c>
      <c r="D1710" s="16" t="s">
        <v>5825</v>
      </c>
      <c r="E1710" s="18">
        <v>44873</v>
      </c>
      <c r="F1710" s="16" t="s">
        <v>735</v>
      </c>
      <c r="G1710" s="16" t="s">
        <v>74</v>
      </c>
      <c r="H1710" s="16" t="s">
        <v>81</v>
      </c>
      <c r="I1710" s="16" t="s">
        <v>155</v>
      </c>
      <c r="J1710" s="16" t="s">
        <v>2463</v>
      </c>
      <c r="K1710" s="16" t="s">
        <v>69</v>
      </c>
      <c r="L1710" s="16" t="s">
        <v>85</v>
      </c>
      <c r="M1710" s="19">
        <v>1950000</v>
      </c>
      <c r="N1710" s="19">
        <v>1950000</v>
      </c>
      <c r="O1710" s="20" t="s">
        <v>5828</v>
      </c>
      <c r="P1710" s="21">
        <v>5900155017616</v>
      </c>
      <c r="Q1710" s="20" t="s">
        <v>72</v>
      </c>
      <c r="R1710" s="16" t="str">
        <f t="shared" si="442"/>
        <v>ADF Including TSF</v>
      </c>
      <c r="S1710" s="16" t="str">
        <f t="shared" si="441"/>
        <v>A</v>
      </c>
      <c r="T1710" s="16" t="str">
        <f t="shared" si="456"/>
        <v>ADF Countries</v>
      </c>
      <c r="U1710" s="16" t="str">
        <f t="shared" si="443"/>
        <v>Transition States</v>
      </c>
      <c r="V1710" s="22" t="str">
        <f>IF(ISNUMBER(MATCH(A1710, {"Gabon","Sudan","Niger","Mali","Burkina Faso","Guinea"}, 0)), "De Facto Countries", "Non-De Facto Countries")</f>
        <v>Non-De Facto Countries</v>
      </c>
      <c r="W1710" s="16" t="str">
        <f t="shared" si="454"/>
        <v>East</v>
      </c>
      <c r="X1710" s="16" t="str">
        <f t="shared" si="455"/>
        <v>Agriculture</v>
      </c>
      <c r="Y1710" s="23">
        <f>Table2[[#This Row],[Approved Amount_UA Equivalent]]</f>
        <v>1950000</v>
      </c>
      <c r="AD1710" s="23">
        <f>SUM(Table2[[#This Row],[Feed Africa ]:[Improve Quality Of Life ]])</f>
        <v>1950000</v>
      </c>
      <c r="AE1710" s="16" t="b">
        <f>Table2[[#This Row],[Total HI5]]=Table2[[#This Row],[Approved Amount_UA Equivalent]]</f>
        <v>1</v>
      </c>
      <c r="AF1710" s="24">
        <v>41</v>
      </c>
      <c r="AG1710" s="20" t="str">
        <f t="shared" si="444"/>
        <v>ISP and Investment Project</v>
      </c>
      <c r="AH1710" s="24" t="e">
        <f>VLOOKUP(Table2[[#This Row],[SAP Code]],[25]DATA!$A:$G,7,FALSE)</f>
        <v>#N/A</v>
      </c>
      <c r="AI1710" s="20" t="str">
        <f t="shared" si="445"/>
        <v>Infrastructure</v>
      </c>
      <c r="AJ1710" s="25" t="s">
        <v>157</v>
      </c>
      <c r="AK1710" s="25" t="s">
        <v>74</v>
      </c>
      <c r="AL1710" s="23" t="str" cm="1">
        <f t="array" ref="AL1710">_xlfn.SWITCH(AK1710,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10" s="26">
        <v>1</v>
      </c>
      <c r="AN1710" s="25" t="str">
        <f t="shared" si="453"/>
        <v>Sovereign</v>
      </c>
      <c r="AO1710" s="27">
        <v>1</v>
      </c>
      <c r="AP1710" s="23">
        <f>Table2[[#This Row],[Approved Amount_UA Equivalent]]/1000000</f>
        <v>1.95</v>
      </c>
      <c r="AQ1710" s="19">
        <f t="shared" si="446"/>
        <v>2.5951379999999999</v>
      </c>
      <c r="AR1710" s="23" t="str">
        <f t="shared" si="447"/>
        <v>1-10</v>
      </c>
      <c r="AS1710" s="23" t="str">
        <f t="shared" si="448"/>
        <v>1-20</v>
      </c>
      <c r="AT1710" s="23" t="str">
        <f t="shared" si="449"/>
        <v>1-40</v>
      </c>
      <c r="AU1710" s="23" t="str">
        <f t="shared" si="450"/>
        <v>&lt;1-50 Mn</v>
      </c>
      <c r="AV1710" s="23">
        <f>Table2[[#This Row],[Amount]]</f>
        <v>1950000</v>
      </c>
      <c r="AW1710" s="23" t="str">
        <f t="shared" si="451"/>
        <v>Nov 2022</v>
      </c>
      <c r="AX1710" s="28">
        <f>IFERROR(VLOOKUP(Table2[[#This Row],[SAP Code]],[26]_16!A:B,2,FALSE),0)</f>
        <v>0</v>
      </c>
      <c r="AY1710" s="28">
        <f>IFERROR(VLOOKUP(Table2[[#This Row],[SAP Code]],[26]_16!D:E,2,FALSE)/ 1000000, 0)</f>
        <v>0</v>
      </c>
      <c r="AZ1710" s="28">
        <f>IFERROR(VLOOKUP(Table2[[#This Row],[SAP Code]],[26]_16!G:H,2,FALSE)/ 1000000, 0)</f>
        <v>0</v>
      </c>
      <c r="BA1710" s="28">
        <f>IFERROR(VLOOKUP(Table2[[#This Row],[SAP Code]],[26]_16!J:K,2,FALSE)/ 1000000, 0)</f>
        <v>0</v>
      </c>
      <c r="BB1710" s="28">
        <f>IFERROR(VLOOKUP(Table2[[#This Row],[SAP Code]],[26]_16!M:N,2,FALSE)/ 1000000, 0)</f>
        <v>0</v>
      </c>
      <c r="BC1710" s="28">
        <f>IFERROR(VLOOKUP(Table2[[#This Row],[SAP Code]],[26]_16!P:Q,2,FALSE),0)</f>
        <v>0</v>
      </c>
      <c r="BD1710" s="28">
        <f>IFERROR(VLOOKUP(Table2[[#This Row],[SAP Code]],[26]_16!S:T,2,FALSE),0)</f>
        <v>0</v>
      </c>
      <c r="BE1710" s="28">
        <f>IFERROR(VLOOKUP(Table2[[#This Row],[SAP Code]],[26]_16!V:W,2,FALSE)/ 1000000, 0)</f>
        <v>0</v>
      </c>
      <c r="BF1710" s="28">
        <f>IFERROR(VLOOKUP(Table2[[#This Row],[SAP Code]],[26]_16!Y:Z,2,FALSE)/ 1000000, 0)</f>
        <v>0.97709502999999998</v>
      </c>
      <c r="BG1710" s="28" t="str">
        <f>IFERROR(VLOOKUP(Table2[[#This Row],[SAP Code]],[26]port!$A:$AD,30,FALSE),"unknown")</f>
        <v>OnGo</v>
      </c>
      <c r="BH1710" s="29" t="str">
        <f t="shared" si="452"/>
        <v>Ongoing</v>
      </c>
      <c r="BI1710" s="16"/>
    </row>
    <row r="1711" spans="1:61" ht="17.100000000000001" customHeight="1">
      <c r="A1711" s="38" t="s">
        <v>872</v>
      </c>
      <c r="B1711" s="16" t="s">
        <v>5823</v>
      </c>
      <c r="C1711" s="16" t="s">
        <v>5829</v>
      </c>
      <c r="D1711" s="16" t="s">
        <v>5825</v>
      </c>
      <c r="E1711" s="18">
        <v>44873</v>
      </c>
      <c r="F1711" s="16" t="s">
        <v>876</v>
      </c>
      <c r="G1711" s="16" t="s">
        <v>74</v>
      </c>
      <c r="H1711" s="16" t="s">
        <v>81</v>
      </c>
      <c r="I1711" s="16" t="s">
        <v>155</v>
      </c>
      <c r="J1711" s="16" t="s">
        <v>2463</v>
      </c>
      <c r="K1711" s="16" t="s">
        <v>69</v>
      </c>
      <c r="L1711" s="16" t="s">
        <v>85</v>
      </c>
      <c r="M1711" s="19">
        <v>2050000</v>
      </c>
      <c r="N1711" s="19">
        <v>2050000</v>
      </c>
      <c r="O1711" s="20" t="s">
        <v>5830</v>
      </c>
      <c r="P1711" s="21">
        <v>5900155017612</v>
      </c>
      <c r="Q1711" s="20" t="s">
        <v>72</v>
      </c>
      <c r="R1711" s="16" t="str">
        <f t="shared" si="442"/>
        <v>ADF Including TSF</v>
      </c>
      <c r="S1711" s="16" t="str">
        <f t="shared" si="441"/>
        <v>A</v>
      </c>
      <c r="T1711" s="16" t="str">
        <f t="shared" si="456"/>
        <v>ADF Countries</v>
      </c>
      <c r="U1711" s="16" t="str">
        <f t="shared" si="443"/>
        <v>Transition States</v>
      </c>
      <c r="V1711" s="22" t="str">
        <f>IF(ISNUMBER(MATCH(A1711, {"Gabon","Sudan","Niger","Mali","Burkina Faso","Guinea"}, 0)), "De Facto Countries", "Non-De Facto Countries")</f>
        <v>Non-De Facto Countries</v>
      </c>
      <c r="W1711" s="16" t="str">
        <f t="shared" si="454"/>
        <v>East</v>
      </c>
      <c r="X1711" s="16" t="str">
        <f t="shared" si="455"/>
        <v>Agriculture</v>
      </c>
      <c r="Y1711" s="23">
        <f>Table2[[#This Row],[Approved Amount_UA Equivalent]]</f>
        <v>2050000</v>
      </c>
      <c r="AD1711" s="23">
        <f>SUM(Table2[[#This Row],[Feed Africa ]:[Improve Quality Of Life ]])</f>
        <v>2050000</v>
      </c>
      <c r="AE1711" s="16" t="b">
        <f>Table2[[#This Row],[Total HI5]]=Table2[[#This Row],[Approved Amount_UA Equivalent]]</f>
        <v>1</v>
      </c>
      <c r="AF1711" s="24">
        <v>10</v>
      </c>
      <c r="AG1711" s="20" t="str">
        <f t="shared" si="444"/>
        <v>Investment Project</v>
      </c>
      <c r="AH1711" s="24" t="e">
        <f>VLOOKUP(Table2[[#This Row],[SAP Code]],[25]DATA!$A:$G,7,FALSE)</f>
        <v>#N/A</v>
      </c>
      <c r="AI1711" s="20" t="str">
        <f t="shared" si="445"/>
        <v>Infrastructure</v>
      </c>
      <c r="AJ1711" s="25" t="s">
        <v>157</v>
      </c>
      <c r="AK1711" s="25" t="s">
        <v>74</v>
      </c>
      <c r="AL1711" s="23" t="str" cm="1">
        <f t="array" ref="AL1711">_xlfn.SWITCH(AK1711,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11" s="26">
        <v>1</v>
      </c>
      <c r="AN1711" s="25" t="str">
        <f t="shared" si="453"/>
        <v>Sovereign</v>
      </c>
      <c r="AO1711" s="27">
        <v>1</v>
      </c>
      <c r="AP1711" s="23">
        <f>Table2[[#This Row],[Approved Amount_UA Equivalent]]/1000000</f>
        <v>2.0499999999999998</v>
      </c>
      <c r="AQ1711" s="19">
        <f t="shared" si="446"/>
        <v>2.7282220000000001</v>
      </c>
      <c r="AR1711" s="23" t="str">
        <f t="shared" si="447"/>
        <v>1-10</v>
      </c>
      <c r="AS1711" s="23" t="str">
        <f t="shared" si="448"/>
        <v>1-20</v>
      </c>
      <c r="AT1711" s="23" t="str">
        <f t="shared" si="449"/>
        <v>1-40</v>
      </c>
      <c r="AU1711" s="23" t="str">
        <f t="shared" si="450"/>
        <v>&lt;1-50 Mn</v>
      </c>
      <c r="AV1711" s="23">
        <f>Table2[[#This Row],[Amount]]</f>
        <v>2050000</v>
      </c>
      <c r="AW1711" s="23" t="str">
        <f t="shared" si="451"/>
        <v>Nov 2022</v>
      </c>
      <c r="AX1711" s="28">
        <f>IFERROR(VLOOKUP(Table2[[#This Row],[SAP Code]],[26]_16!A:B,2,FALSE),0)</f>
        <v>0</v>
      </c>
      <c r="AY1711" s="28">
        <f>IFERROR(VLOOKUP(Table2[[#This Row],[SAP Code]],[26]_16!D:E,2,FALSE)/ 1000000, 0)</f>
        <v>0</v>
      </c>
      <c r="AZ1711" s="28">
        <f>IFERROR(VLOOKUP(Table2[[#This Row],[SAP Code]],[26]_16!G:H,2,FALSE)/ 1000000, 0)</f>
        <v>0</v>
      </c>
      <c r="BA1711" s="28">
        <f>IFERROR(VLOOKUP(Table2[[#This Row],[SAP Code]],[26]_16!J:K,2,FALSE)/ 1000000, 0)</f>
        <v>0</v>
      </c>
      <c r="BB1711" s="28">
        <f>IFERROR(VLOOKUP(Table2[[#This Row],[SAP Code]],[26]_16!M:N,2,FALSE)/ 1000000, 0)</f>
        <v>0</v>
      </c>
      <c r="BC1711" s="28">
        <f>IFERROR(VLOOKUP(Table2[[#This Row],[SAP Code]],[26]_16!P:Q,2,FALSE),0)</f>
        <v>0</v>
      </c>
      <c r="BD1711" s="28">
        <f>IFERROR(VLOOKUP(Table2[[#This Row],[SAP Code]],[26]_16!S:T,2,FALSE),0)</f>
        <v>0</v>
      </c>
      <c r="BE1711" s="28">
        <f>IFERROR(VLOOKUP(Table2[[#This Row],[SAP Code]],[26]_16!V:W,2,FALSE)/ 1000000, 0)</f>
        <v>0</v>
      </c>
      <c r="BF1711" s="28">
        <f>IFERROR(VLOOKUP(Table2[[#This Row],[SAP Code]],[26]_16!Y:Z,2,FALSE)/ 1000000, 0)</f>
        <v>1.0249999999999999</v>
      </c>
      <c r="BG1711" s="28" t="str">
        <f>IFERROR(VLOOKUP(Table2[[#This Row],[SAP Code]],[26]port!$A:$AD,30,FALSE),"unknown")</f>
        <v>APVD</v>
      </c>
      <c r="BH1711" s="29" t="str">
        <f t="shared" si="452"/>
        <v>Ongoing</v>
      </c>
      <c r="BI1711" s="16"/>
    </row>
    <row r="1712" spans="1:61" ht="17.100000000000001" customHeight="1">
      <c r="A1712" s="38" t="s">
        <v>2047</v>
      </c>
      <c r="B1712" s="16" t="s">
        <v>5823</v>
      </c>
      <c r="C1712" s="16" t="s">
        <v>5831</v>
      </c>
      <c r="D1712" s="16" t="s">
        <v>5825</v>
      </c>
      <c r="E1712" s="18">
        <v>44873</v>
      </c>
      <c r="F1712" s="16" t="s">
        <v>1175</v>
      </c>
      <c r="G1712" s="16" t="s">
        <v>74</v>
      </c>
      <c r="H1712" s="16" t="s">
        <v>81</v>
      </c>
      <c r="I1712" s="16" t="s">
        <v>155</v>
      </c>
      <c r="J1712" s="16" t="s">
        <v>2463</v>
      </c>
      <c r="K1712" s="16" t="s">
        <v>69</v>
      </c>
      <c r="L1712" s="16" t="s">
        <v>85</v>
      </c>
      <c r="M1712" s="19">
        <v>2050000</v>
      </c>
      <c r="N1712" s="19">
        <v>2050000</v>
      </c>
      <c r="O1712" s="20" t="s">
        <v>5832</v>
      </c>
      <c r="P1712" s="21">
        <v>5900155017613</v>
      </c>
      <c r="Q1712" s="20" t="s">
        <v>72</v>
      </c>
      <c r="R1712" s="16" t="str">
        <f t="shared" si="442"/>
        <v>ADF Including TSF</v>
      </c>
      <c r="S1712" s="16" t="str">
        <f t="shared" si="441"/>
        <v>A</v>
      </c>
      <c r="T1712" s="16" t="str">
        <f t="shared" si="456"/>
        <v>ADF Countries</v>
      </c>
      <c r="U1712" s="16" t="str">
        <f t="shared" si="443"/>
        <v>Transition States</v>
      </c>
      <c r="V1712" s="22" t="str">
        <f>IF(ISNUMBER(MATCH(A1712, {"Gabon","Sudan","Niger","Mali","Burkina Faso","Guinea"}, 0)), "De Facto Countries", "Non-De Facto Countries")</f>
        <v>Non-De Facto Countries</v>
      </c>
      <c r="W1712" s="16" t="str">
        <f t="shared" si="454"/>
        <v>East</v>
      </c>
      <c r="X1712" s="16" t="str">
        <f t="shared" si="455"/>
        <v>Agriculture</v>
      </c>
      <c r="Y1712" s="23">
        <f>Table2[[#This Row],[Approved Amount_UA Equivalent]]</f>
        <v>2050000</v>
      </c>
      <c r="AD1712" s="23">
        <f>SUM(Table2[[#This Row],[Feed Africa ]:[Improve Quality Of Life ]])</f>
        <v>2050000</v>
      </c>
      <c r="AE1712" s="16" t="b">
        <f>Table2[[#This Row],[Total HI5]]=Table2[[#This Row],[Approved Amount_UA Equivalent]]</f>
        <v>1</v>
      </c>
      <c r="AF1712" s="24">
        <v>41</v>
      </c>
      <c r="AG1712" s="20" t="str">
        <f t="shared" si="444"/>
        <v>ISP and Investment Project</v>
      </c>
      <c r="AH1712" s="24" t="e">
        <f>VLOOKUP(Table2[[#This Row],[SAP Code]],[25]DATA!$A:$G,7,FALSE)</f>
        <v>#N/A</v>
      </c>
      <c r="AI1712" s="20" t="str">
        <f t="shared" si="445"/>
        <v>Infrastructure</v>
      </c>
      <c r="AJ1712" s="25" t="s">
        <v>157</v>
      </c>
      <c r="AK1712" s="25" t="s">
        <v>74</v>
      </c>
      <c r="AL1712" s="23" t="str" cm="1">
        <f t="array" ref="AL1712">_xlfn.SWITCH(AK1712,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12" s="26">
        <v>1</v>
      </c>
      <c r="AN1712" s="25" t="str">
        <f t="shared" si="453"/>
        <v>Sovereign</v>
      </c>
      <c r="AO1712" s="27">
        <v>1</v>
      </c>
      <c r="AP1712" s="23">
        <f>Table2[[#This Row],[Approved Amount_UA Equivalent]]/1000000</f>
        <v>2.0499999999999998</v>
      </c>
      <c r="AQ1712" s="19">
        <f t="shared" si="446"/>
        <v>2.7282220000000001</v>
      </c>
      <c r="AR1712" s="23" t="str">
        <f t="shared" si="447"/>
        <v>1-10</v>
      </c>
      <c r="AS1712" s="23" t="str">
        <f t="shared" si="448"/>
        <v>1-20</v>
      </c>
      <c r="AT1712" s="23" t="str">
        <f t="shared" si="449"/>
        <v>1-40</v>
      </c>
      <c r="AU1712" s="23" t="str">
        <f t="shared" si="450"/>
        <v>&lt;1-50 Mn</v>
      </c>
      <c r="AV1712" s="23">
        <f>Table2[[#This Row],[Amount]]</f>
        <v>2050000</v>
      </c>
      <c r="AW1712" s="23" t="str">
        <f t="shared" si="451"/>
        <v>Nov 2022</v>
      </c>
      <c r="AX1712" s="28">
        <f>IFERROR(VLOOKUP(Table2[[#This Row],[SAP Code]],[26]_16!A:B,2,FALSE),0)</f>
        <v>0</v>
      </c>
      <c r="AY1712" s="28">
        <f>IFERROR(VLOOKUP(Table2[[#This Row],[SAP Code]],[26]_16!D:E,2,FALSE)/ 1000000, 0)</f>
        <v>0</v>
      </c>
      <c r="AZ1712" s="28">
        <f>IFERROR(VLOOKUP(Table2[[#This Row],[SAP Code]],[26]_16!G:H,2,FALSE)/ 1000000, 0)</f>
        <v>0</v>
      </c>
      <c r="BA1712" s="28">
        <f>IFERROR(VLOOKUP(Table2[[#This Row],[SAP Code]],[26]_16!J:K,2,FALSE)/ 1000000, 0)</f>
        <v>0</v>
      </c>
      <c r="BB1712" s="28">
        <f>IFERROR(VLOOKUP(Table2[[#This Row],[SAP Code]],[26]_16!M:N,2,FALSE)/ 1000000, 0)</f>
        <v>0</v>
      </c>
      <c r="BC1712" s="28">
        <f>IFERROR(VLOOKUP(Table2[[#This Row],[SAP Code]],[26]_16!P:Q,2,FALSE),0)</f>
        <v>0</v>
      </c>
      <c r="BD1712" s="28">
        <f>IFERROR(VLOOKUP(Table2[[#This Row],[SAP Code]],[26]_16!S:T,2,FALSE),0)</f>
        <v>0</v>
      </c>
      <c r="BE1712" s="28">
        <f>IFERROR(VLOOKUP(Table2[[#This Row],[SAP Code]],[26]_16!V:W,2,FALSE)/ 1000000, 0)</f>
        <v>0</v>
      </c>
      <c r="BF1712" s="28">
        <f>IFERROR(VLOOKUP(Table2[[#This Row],[SAP Code]],[26]_16!Y:Z,2,FALSE)/ 1000000, 0)</f>
        <v>1.0249999999999999</v>
      </c>
      <c r="BG1712" s="28" t="str">
        <f>IFERROR(VLOOKUP(Table2[[#This Row],[SAP Code]],[26]port!$A:$AD,30,FALSE),"unknown")</f>
        <v>APVD</v>
      </c>
      <c r="BH1712" s="29" t="str">
        <f t="shared" si="452"/>
        <v>Ongoing</v>
      </c>
      <c r="BI1712" s="16"/>
    </row>
    <row r="1713" spans="1:61" ht="17.100000000000001" customHeight="1">
      <c r="A1713" s="16" t="s">
        <v>127</v>
      </c>
      <c r="B1713" s="16" t="s">
        <v>5833</v>
      </c>
      <c r="C1713" s="16" t="s">
        <v>5834</v>
      </c>
      <c r="D1713" s="16" t="s">
        <v>5835</v>
      </c>
      <c r="E1713" s="18">
        <v>44874</v>
      </c>
      <c r="F1713" s="16" t="s">
        <v>612</v>
      </c>
      <c r="G1713" s="16" t="s">
        <v>255</v>
      </c>
      <c r="H1713" s="16" t="s">
        <v>132</v>
      </c>
      <c r="I1713" s="16" t="s">
        <v>250</v>
      </c>
      <c r="J1713" s="16" t="s">
        <v>179</v>
      </c>
      <c r="K1713" s="16" t="s">
        <v>84</v>
      </c>
      <c r="L1713" s="16" t="s">
        <v>195</v>
      </c>
      <c r="M1713" s="19">
        <v>20000000</v>
      </c>
      <c r="N1713" s="19">
        <v>15450816.189365204</v>
      </c>
      <c r="O1713" s="20" t="s">
        <v>5836</v>
      </c>
      <c r="P1713" s="21">
        <v>2000200005653</v>
      </c>
      <c r="Q1713" s="20" t="s">
        <v>87</v>
      </c>
      <c r="R1713" s="16" t="str">
        <f t="shared" si="442"/>
        <v>ADB Public</v>
      </c>
      <c r="S1713" s="16" t="str">
        <f t="shared" si="441"/>
        <v>K</v>
      </c>
      <c r="T1713" s="16" t="str">
        <f t="shared" si="456"/>
        <v>ADB Countries</v>
      </c>
      <c r="U1713" s="16" t="str">
        <f t="shared" si="443"/>
        <v>Non-Transition States</v>
      </c>
      <c r="V1713" s="22" t="str">
        <f>IF(ISNUMBER(MATCH(A1713, {"Gabon","Sudan","Niger","Mali","Burkina Faso","Guinea"}, 0)), "De Facto Countries", "Non-De Facto Countries")</f>
        <v>Non-De Facto Countries</v>
      </c>
      <c r="W1713" s="16" t="str">
        <f t="shared" si="454"/>
        <v>West</v>
      </c>
      <c r="X1713" s="16" t="str">
        <f t="shared" si="455"/>
        <v>Multi-Sector</v>
      </c>
      <c r="Y1713" s="23">
        <f>Table2[[#This Row],[Approved Amount_UA Equivalent]]/5</f>
        <v>3090163.2378730411</v>
      </c>
      <c r="Z1713" s="23">
        <f>Table2[[#This Row],[Approved Amount_UA Equivalent]]/5</f>
        <v>3090163.2378730411</v>
      </c>
      <c r="AA1713" s="23">
        <f>Table2[[#This Row],[Approved Amount_UA Equivalent]]/5</f>
        <v>3090163.2378730411</v>
      </c>
      <c r="AB1713" s="23">
        <f>Table2[[#This Row],[Approved Amount_UA Equivalent]]/5</f>
        <v>3090163.2378730411</v>
      </c>
      <c r="AC1713" s="23">
        <f>Table2[[#This Row],[Approved Amount_UA Equivalent]]/5</f>
        <v>3090163.2378730411</v>
      </c>
      <c r="AD1713" s="23">
        <f>SUM(Table2[[#This Row],[Feed Africa ]:[Improve Quality Of Life ]])</f>
        <v>15450816.189365204</v>
      </c>
      <c r="AE1713" s="16" t="b">
        <f>Table2[[#This Row],[Total HI5]]=Table2[[#This Row],[Approved Amount_UA Equivalent]]</f>
        <v>1</v>
      </c>
      <c r="AF1713" s="24">
        <v>20</v>
      </c>
      <c r="AG1713" s="20" t="str">
        <f t="shared" si="444"/>
        <v>Policy and Result Based Op</v>
      </c>
      <c r="AH1713" s="24" t="str">
        <f>VLOOKUP(Table2[[#This Row],[SAP Code]],[25]DATA!$A:$G,7,FALSE)</f>
        <v>PBO</v>
      </c>
      <c r="AI1713" s="20" t="str">
        <f t="shared" si="445"/>
        <v>Policy-Based Lending</v>
      </c>
      <c r="AJ1713" s="25" t="s">
        <v>254</v>
      </c>
      <c r="AK1713" s="25" t="s">
        <v>255</v>
      </c>
      <c r="AL1713" s="23" t="str" cm="1">
        <f t="array" ref="AL1713">_xlfn.SWITCH(AK1713,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13" s="26">
        <v>1</v>
      </c>
      <c r="AN1713" s="25" t="str">
        <f t="shared" si="453"/>
        <v>Sovereign</v>
      </c>
      <c r="AO1713" s="27">
        <v>1</v>
      </c>
      <c r="AP1713" s="23">
        <f>Table2[[#This Row],[Approved Amount_UA Equivalent]]/1000000</f>
        <v>15.450816189365204</v>
      </c>
      <c r="AQ1713" s="19">
        <f t="shared" si="446"/>
        <v>20.562564217454788</v>
      </c>
      <c r="AR1713" s="23" t="str">
        <f t="shared" si="447"/>
        <v>11-20</v>
      </c>
      <c r="AS1713" s="23" t="str">
        <f t="shared" si="448"/>
        <v>1-20</v>
      </c>
      <c r="AT1713" s="23" t="str">
        <f t="shared" si="449"/>
        <v>1-40</v>
      </c>
      <c r="AU1713" s="23" t="str">
        <f t="shared" si="450"/>
        <v>&lt;1-50 Mn</v>
      </c>
      <c r="AV1713" s="23">
        <f>Table2[[#This Row],[Amount]]</f>
        <v>20000000</v>
      </c>
      <c r="AW1713" s="23" t="str">
        <f t="shared" si="451"/>
        <v>Nov 2022</v>
      </c>
      <c r="AX1713" s="28">
        <f>IFERROR(VLOOKUP(Table2[[#This Row],[SAP Code]],[26]_16!A:B,2,FALSE),0)</f>
        <v>0</v>
      </c>
      <c r="AY1713" s="28">
        <f>IFERROR(VLOOKUP(Table2[[#This Row],[SAP Code]],[26]_16!D:E,2,FALSE)/ 1000000, 0)</f>
        <v>0</v>
      </c>
      <c r="AZ1713" s="28">
        <f>IFERROR(VLOOKUP(Table2[[#This Row],[SAP Code]],[26]_16!G:H,2,FALSE)/ 1000000, 0)</f>
        <v>0</v>
      </c>
      <c r="BA1713" s="28">
        <f>IFERROR(VLOOKUP(Table2[[#This Row],[SAP Code]],[26]_16!J:K,2,FALSE)/ 1000000, 0)</f>
        <v>0</v>
      </c>
      <c r="BB1713" s="28">
        <f>IFERROR(VLOOKUP(Table2[[#This Row],[SAP Code]],[26]_16!M:N,2,FALSE)/ 1000000, 0)</f>
        <v>0</v>
      </c>
      <c r="BC1713" s="28">
        <f>IFERROR(VLOOKUP(Table2[[#This Row],[SAP Code]],[26]_16!P:Q,2,FALSE),0)</f>
        <v>0</v>
      </c>
      <c r="BD1713" s="28">
        <f>IFERROR(VLOOKUP(Table2[[#This Row],[SAP Code]],[26]_16!S:T,2,FALSE),0)</f>
        <v>0</v>
      </c>
      <c r="BE1713" s="28">
        <f>IFERROR(VLOOKUP(Table2[[#This Row],[SAP Code]],[26]_16!V:W,2,FALSE)/ 1000000, 0)</f>
        <v>15.89697966</v>
      </c>
      <c r="BF1713" s="28">
        <f>IFERROR(VLOOKUP(Table2[[#This Row],[SAP Code]],[26]_16!Y:Z,2,FALSE)/ 1000000, 0)</f>
        <v>0</v>
      </c>
      <c r="BG1713" s="28" t="str">
        <f>IFERROR(VLOOKUP(Table2[[#This Row],[SAP Code]],[26]port!$A:$AD,30,FALSE),"unknown")</f>
        <v>OnGo</v>
      </c>
      <c r="BH1713" s="29" t="str">
        <f t="shared" si="452"/>
        <v>Ongoing</v>
      </c>
      <c r="BI1713" s="16"/>
    </row>
    <row r="1714" spans="1:61" ht="17.100000000000001" customHeight="1">
      <c r="A1714" s="16" t="s">
        <v>203</v>
      </c>
      <c r="B1714" s="16" t="s">
        <v>5837</v>
      </c>
      <c r="C1714" s="16" t="s">
        <v>5838</v>
      </c>
      <c r="D1714" s="16" t="s">
        <v>5839</v>
      </c>
      <c r="E1714" s="18">
        <v>44874</v>
      </c>
      <c r="F1714" s="16" t="s">
        <v>207</v>
      </c>
      <c r="G1714" s="16" t="s">
        <v>74</v>
      </c>
      <c r="H1714" s="37" t="s">
        <v>194</v>
      </c>
      <c r="I1714" s="16" t="s">
        <v>155</v>
      </c>
      <c r="J1714" s="16" t="s">
        <v>179</v>
      </c>
      <c r="K1714" s="16" t="s">
        <v>84</v>
      </c>
      <c r="L1714" s="16" t="s">
        <v>195</v>
      </c>
      <c r="M1714" s="19">
        <v>80000000</v>
      </c>
      <c r="N1714" s="19">
        <v>61803264.757460818</v>
      </c>
      <c r="O1714" s="20" t="s">
        <v>5840</v>
      </c>
      <c r="P1714" s="21">
        <v>2000200005652</v>
      </c>
      <c r="Q1714" s="20" t="s">
        <v>87</v>
      </c>
      <c r="R1714" s="16" t="str">
        <f t="shared" si="442"/>
        <v>ADB Public</v>
      </c>
      <c r="S1714" s="16" t="str">
        <f t="shared" si="441"/>
        <v>A</v>
      </c>
      <c r="T1714" s="16" t="str">
        <f t="shared" si="456"/>
        <v>ADB Countries</v>
      </c>
      <c r="U1714" s="16" t="str">
        <f t="shared" si="443"/>
        <v>Non-Transition States</v>
      </c>
      <c r="V1714" s="22" t="str">
        <f>IF(ISNUMBER(MATCH(A1714, {"Gabon","Sudan","Niger","Mali","Burkina Faso","Guinea"}, 0)), "De Facto Countries", "Non-De Facto Countries")</f>
        <v>Non-De Facto Countries</v>
      </c>
      <c r="W1714" s="16" t="str">
        <f t="shared" si="454"/>
        <v>North</v>
      </c>
      <c r="X1714" s="16" t="str">
        <f t="shared" si="455"/>
        <v>Agriculture</v>
      </c>
      <c r="Y1714" s="23">
        <f>Table2[[#This Row],[Approved Amount_UA Equivalent]]</f>
        <v>61803264.757460818</v>
      </c>
      <c r="AD1714" s="23">
        <f>SUM(Table2[[#This Row],[Feed Africa ]:[Improve Quality Of Life ]])</f>
        <v>61803264.757460818</v>
      </c>
      <c r="AE1714" s="16" t="b">
        <f>Table2[[#This Row],[Total HI5]]=Table2[[#This Row],[Approved Amount_UA Equivalent]]</f>
        <v>1</v>
      </c>
      <c r="AF1714" s="24">
        <v>10</v>
      </c>
      <c r="AG1714" s="20" t="str">
        <f t="shared" si="444"/>
        <v>Investment Project</v>
      </c>
      <c r="AH1714" s="24" t="str">
        <f>VLOOKUP(Table2[[#This Row],[SAP Code]],[25]DATA!$A:$G,7,FALSE)</f>
        <v xml:space="preserve">investment </v>
      </c>
      <c r="AI1714" s="20" t="str">
        <f t="shared" si="445"/>
        <v>Infrastructure</v>
      </c>
      <c r="AJ1714" s="25" t="s">
        <v>157</v>
      </c>
      <c r="AK1714" s="25" t="s">
        <v>74</v>
      </c>
      <c r="AL1714" s="23" t="str" cm="1">
        <f t="array" ref="AL1714">_xlfn.SWITCH(AK1714,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14" s="26">
        <v>1</v>
      </c>
      <c r="AN1714" s="25" t="str">
        <f t="shared" si="453"/>
        <v>Sovereign</v>
      </c>
      <c r="AO1714" s="27">
        <v>0.5</v>
      </c>
      <c r="AP1714" s="23">
        <f>Table2[[#This Row],[Approved Amount_UA Equivalent]]/1000000</f>
        <v>61.803264757460816</v>
      </c>
      <c r="AQ1714" s="19">
        <f t="shared" si="446"/>
        <v>82.250256869819154</v>
      </c>
      <c r="AR1714" s="23" t="str">
        <f t="shared" si="447"/>
        <v>61-70</v>
      </c>
      <c r="AS1714" s="23" t="str">
        <f t="shared" si="448"/>
        <v>61-80</v>
      </c>
      <c r="AT1714" s="23" t="str">
        <f t="shared" si="449"/>
        <v>41-80</v>
      </c>
      <c r="AU1714" s="23" t="str">
        <f t="shared" si="450"/>
        <v>50-100 Mn</v>
      </c>
      <c r="AV1714" s="23">
        <f>Table2[[#This Row],[Amount]]</f>
        <v>80000000</v>
      </c>
      <c r="AW1714" s="23" t="str">
        <f t="shared" si="451"/>
        <v>Nov 2022</v>
      </c>
      <c r="AX1714" s="28">
        <f>IFERROR(VLOOKUP(Table2[[#This Row],[SAP Code]],[26]_16!A:B,2,FALSE),0)</f>
        <v>0</v>
      </c>
      <c r="AY1714" s="28">
        <f>IFERROR(VLOOKUP(Table2[[#This Row],[SAP Code]],[26]_16!D:E,2,FALSE)/ 1000000, 0)</f>
        <v>0</v>
      </c>
      <c r="AZ1714" s="28">
        <f>IFERROR(VLOOKUP(Table2[[#This Row],[SAP Code]],[26]_16!G:H,2,FALSE)/ 1000000, 0)</f>
        <v>0</v>
      </c>
      <c r="BA1714" s="28">
        <f>IFERROR(VLOOKUP(Table2[[#This Row],[SAP Code]],[26]_16!J:K,2,FALSE)/ 1000000, 0)</f>
        <v>0</v>
      </c>
      <c r="BB1714" s="28">
        <f>IFERROR(VLOOKUP(Table2[[#This Row],[SAP Code]],[26]_16!M:N,2,FALSE)/ 1000000, 0)</f>
        <v>0</v>
      </c>
      <c r="BC1714" s="28">
        <f>IFERROR(VLOOKUP(Table2[[#This Row],[SAP Code]],[26]_16!P:Q,2,FALSE),0)</f>
        <v>0</v>
      </c>
      <c r="BD1714" s="28">
        <f>IFERROR(VLOOKUP(Table2[[#This Row],[SAP Code]],[26]_16!S:T,2,FALSE),0)</f>
        <v>0</v>
      </c>
      <c r="BE1714" s="28">
        <f>IFERROR(VLOOKUP(Table2[[#This Row],[SAP Code]],[26]_16!V:W,2,FALSE)/ 1000000, 0)</f>
        <v>0</v>
      </c>
      <c r="BF1714" s="28">
        <f>IFERROR(VLOOKUP(Table2[[#This Row],[SAP Code]],[26]_16!Y:Z,2,FALSE)/ 1000000, 0)</f>
        <v>0</v>
      </c>
      <c r="BG1714" s="28" t="str">
        <f>IFERROR(VLOOKUP(Table2[[#This Row],[SAP Code]],[26]port!$A:$AD,30,FALSE),"unknown")</f>
        <v>APVD</v>
      </c>
      <c r="BH1714" s="29" t="str">
        <f t="shared" si="452"/>
        <v>Ongoing</v>
      </c>
      <c r="BI1714" s="16"/>
    </row>
    <row r="1715" spans="1:61" ht="17.100000000000001" customHeight="1">
      <c r="A1715" s="16" t="s">
        <v>203</v>
      </c>
      <c r="B1715" s="16" t="s">
        <v>5837</v>
      </c>
      <c r="C1715" s="16" t="s">
        <v>5841</v>
      </c>
      <c r="D1715" s="16" t="s">
        <v>5839</v>
      </c>
      <c r="E1715" s="18">
        <v>44874</v>
      </c>
      <c r="F1715" s="16" t="s">
        <v>207</v>
      </c>
      <c r="G1715" s="16" t="s">
        <v>74</v>
      </c>
      <c r="H1715" s="37" t="s">
        <v>194</v>
      </c>
      <c r="I1715" s="16" t="s">
        <v>155</v>
      </c>
      <c r="J1715" s="16" t="s">
        <v>261</v>
      </c>
      <c r="K1715" s="16" t="s">
        <v>84</v>
      </c>
      <c r="L1715" s="16" t="s">
        <v>195</v>
      </c>
      <c r="M1715" s="19">
        <v>30000000</v>
      </c>
      <c r="N1715" s="19">
        <v>23176224.284047805</v>
      </c>
      <c r="O1715" s="20" t="s">
        <v>5840</v>
      </c>
      <c r="P1715" s="21">
        <v>5050200001551</v>
      </c>
      <c r="Q1715" s="20" t="s">
        <v>87</v>
      </c>
      <c r="R1715" s="16" t="str">
        <f t="shared" si="442"/>
        <v>AGTF</v>
      </c>
      <c r="S1715" s="16" t="str">
        <f t="shared" si="441"/>
        <v>A</v>
      </c>
      <c r="T1715" s="16" t="str">
        <f t="shared" si="456"/>
        <v>ADB Countries</v>
      </c>
      <c r="U1715" s="16" t="str">
        <f t="shared" si="443"/>
        <v>Non-Transition States</v>
      </c>
      <c r="V1715" s="22" t="str">
        <f>IF(ISNUMBER(MATCH(A1715, {"Gabon","Sudan","Niger","Mali","Burkina Faso","Guinea"}, 0)), "De Facto Countries", "Non-De Facto Countries")</f>
        <v>Non-De Facto Countries</v>
      </c>
      <c r="W1715" s="16" t="str">
        <f t="shared" si="454"/>
        <v>North</v>
      </c>
      <c r="X1715" s="16" t="str">
        <f t="shared" si="455"/>
        <v>Agriculture</v>
      </c>
      <c r="Y1715" s="23">
        <f>Table2[[#This Row],[Approved Amount_UA Equivalent]]</f>
        <v>23176224.284047805</v>
      </c>
      <c r="AD1715" s="23">
        <f>SUM(Table2[[#This Row],[Feed Africa ]:[Improve Quality Of Life ]])</f>
        <v>23176224.284047805</v>
      </c>
      <c r="AE1715" s="16" t="b">
        <f>Table2[[#This Row],[Total HI5]]=Table2[[#This Row],[Approved Amount_UA Equivalent]]</f>
        <v>1</v>
      </c>
      <c r="AF1715" s="24">
        <v>10</v>
      </c>
      <c r="AG1715" s="20" t="str">
        <f t="shared" si="444"/>
        <v>Investment Project</v>
      </c>
      <c r="AH1715" s="24" t="str">
        <f>VLOOKUP(Table2[[#This Row],[SAP Code]],[25]DATA!$A:$G,7,FALSE)</f>
        <v xml:space="preserve">investment </v>
      </c>
      <c r="AI1715" s="20" t="str">
        <f t="shared" si="445"/>
        <v>Infrastructure</v>
      </c>
      <c r="AJ1715" s="25" t="s">
        <v>157</v>
      </c>
      <c r="AK1715" s="25" t="s">
        <v>74</v>
      </c>
      <c r="AL1715" s="23" t="str" cm="1">
        <f t="array" ref="AL1715">_xlfn.SWITCH(AK1715,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15" s="26">
        <v>1</v>
      </c>
      <c r="AN1715" s="25" t="str">
        <f t="shared" si="453"/>
        <v>Sovereign</v>
      </c>
      <c r="AO1715" s="27">
        <v>0.5</v>
      </c>
      <c r="AP1715" s="23">
        <f>Table2[[#This Row],[Approved Amount_UA Equivalent]]/1000000</f>
        <v>23.176224284047805</v>
      </c>
      <c r="AQ1715" s="19">
        <f t="shared" si="446"/>
        <v>30.843846326182184</v>
      </c>
      <c r="AR1715" s="23" t="str">
        <f t="shared" si="447"/>
        <v>21-30</v>
      </c>
      <c r="AS1715" s="23" t="str">
        <f t="shared" si="448"/>
        <v>21-40</v>
      </c>
      <c r="AT1715" s="23" t="str">
        <f t="shared" si="449"/>
        <v>1-40</v>
      </c>
      <c r="AU1715" s="23" t="str">
        <f t="shared" si="450"/>
        <v>&lt;1-50 Mn</v>
      </c>
      <c r="AV1715" s="23">
        <f>Table2[[#This Row],[Amount]]</f>
        <v>30000000</v>
      </c>
      <c r="AW1715" s="23" t="str">
        <f t="shared" si="451"/>
        <v>Nov 2022</v>
      </c>
      <c r="AX1715" s="28">
        <f>IFERROR(VLOOKUP(Table2[[#This Row],[SAP Code]],[26]_16!A:B,2,FALSE),0)</f>
        <v>0</v>
      </c>
      <c r="AY1715" s="28">
        <f>IFERROR(VLOOKUP(Table2[[#This Row],[SAP Code]],[26]_16!D:E,2,FALSE)/ 1000000, 0)</f>
        <v>0</v>
      </c>
      <c r="AZ1715" s="28">
        <f>IFERROR(VLOOKUP(Table2[[#This Row],[SAP Code]],[26]_16!G:H,2,FALSE)/ 1000000, 0)</f>
        <v>0</v>
      </c>
      <c r="BA1715" s="28">
        <f>IFERROR(VLOOKUP(Table2[[#This Row],[SAP Code]],[26]_16!J:K,2,FALSE)/ 1000000, 0)</f>
        <v>0</v>
      </c>
      <c r="BB1715" s="28">
        <f>IFERROR(VLOOKUP(Table2[[#This Row],[SAP Code]],[26]_16!M:N,2,FALSE)/ 1000000, 0)</f>
        <v>0</v>
      </c>
      <c r="BC1715" s="28">
        <f>IFERROR(VLOOKUP(Table2[[#This Row],[SAP Code]],[26]_16!P:Q,2,FALSE),0)</f>
        <v>0</v>
      </c>
      <c r="BD1715" s="28">
        <f>IFERROR(VLOOKUP(Table2[[#This Row],[SAP Code]],[26]_16!S:T,2,FALSE),0)</f>
        <v>0</v>
      </c>
      <c r="BE1715" s="28">
        <f>IFERROR(VLOOKUP(Table2[[#This Row],[SAP Code]],[26]_16!V:W,2,FALSE)/ 1000000, 0)</f>
        <v>0</v>
      </c>
      <c r="BF1715" s="28">
        <f>IFERROR(VLOOKUP(Table2[[#This Row],[SAP Code]],[26]_16!Y:Z,2,FALSE)/ 1000000, 0)</f>
        <v>0</v>
      </c>
      <c r="BG1715" s="28" t="str">
        <f>IFERROR(VLOOKUP(Table2[[#This Row],[SAP Code]],[26]port!$A:$AD,30,FALSE),"unknown")</f>
        <v>APVD</v>
      </c>
      <c r="BH1715" s="29" t="str">
        <f t="shared" si="452"/>
        <v>Ongoing</v>
      </c>
      <c r="BI1715" s="16"/>
    </row>
    <row r="1716" spans="1:61" ht="17.100000000000001" customHeight="1">
      <c r="A1716" s="16" t="s">
        <v>203</v>
      </c>
      <c r="B1716" s="16" t="s">
        <v>5842</v>
      </c>
      <c r="C1716" s="16" t="s">
        <v>5843</v>
      </c>
      <c r="D1716" s="16" t="s">
        <v>5844</v>
      </c>
      <c r="E1716" s="18">
        <v>44874</v>
      </c>
      <c r="F1716" s="16" t="s">
        <v>5845</v>
      </c>
      <c r="G1716" s="16" t="s">
        <v>107</v>
      </c>
      <c r="H1716" s="37" t="s">
        <v>194</v>
      </c>
      <c r="I1716" s="16" t="s">
        <v>102</v>
      </c>
      <c r="J1716" s="16" t="s">
        <v>103</v>
      </c>
      <c r="K1716" s="16" t="s">
        <v>104</v>
      </c>
      <c r="L1716" s="16" t="s">
        <v>70</v>
      </c>
      <c r="M1716" s="19">
        <v>130000000</v>
      </c>
      <c r="N1716" s="19">
        <v>101309226.93266834</v>
      </c>
      <c r="O1716" s="20" t="s">
        <v>5846</v>
      </c>
      <c r="P1716" s="21">
        <v>2000230030101</v>
      </c>
      <c r="Q1716" s="20" t="s">
        <v>87</v>
      </c>
      <c r="R1716" s="16" t="str">
        <f t="shared" si="442"/>
        <v>ADB Private</v>
      </c>
      <c r="S1716" s="16" t="str">
        <f t="shared" si="441"/>
        <v>H</v>
      </c>
      <c r="T1716" s="16" t="str">
        <f t="shared" si="456"/>
        <v>ADB Countries</v>
      </c>
      <c r="U1716" s="16" t="str">
        <f t="shared" si="443"/>
        <v>Non-Transition States</v>
      </c>
      <c r="V1716" s="22" t="str">
        <f>IF(ISNUMBER(MATCH(A1716, {"Gabon","Sudan","Niger","Mali","Burkina Faso","Guinea"}, 0)), "De Facto Countries", "Non-De Facto Countries")</f>
        <v>Non-De Facto Countries</v>
      </c>
      <c r="W1716" s="16" t="str">
        <f t="shared" si="454"/>
        <v>North</v>
      </c>
      <c r="X1716" s="16" t="str">
        <f t="shared" si="455"/>
        <v>Finance</v>
      </c>
      <c r="Y1716" s="23"/>
      <c r="AA1716" s="23">
        <f>Table2[[#This Row],[Approved Amount_UA Equivalent]]</f>
        <v>101309226.93266834</v>
      </c>
      <c r="AD1716" s="23">
        <f>SUM(Table2[[#This Row],[Feed Africa ]:[Improve Quality Of Life ]])</f>
        <v>101309226.93266834</v>
      </c>
      <c r="AE1716" s="16" t="b">
        <f>Table2[[#This Row],[Total HI5]]=Table2[[#This Row],[Approved Amount_UA Equivalent]]</f>
        <v>1</v>
      </c>
      <c r="AF1716" s="24">
        <v>11</v>
      </c>
      <c r="AG1716" s="20" t="str">
        <f t="shared" si="444"/>
        <v>Line of Credit</v>
      </c>
      <c r="AH1716" s="24" t="str">
        <f>VLOOKUP(Table2[[#This Row],[SAP Code]],[25]DATA!$A:$G,7,FALSE)</f>
        <v>LOC</v>
      </c>
      <c r="AI1716" s="20" t="str">
        <f t="shared" si="445"/>
        <v>Other Investment</v>
      </c>
      <c r="AJ1716" s="25" t="s">
        <v>106</v>
      </c>
      <c r="AK1716" s="25" t="s">
        <v>107</v>
      </c>
      <c r="AL1716" s="23" t="str" cm="1">
        <f t="array" ref="AL1716">_xlfn.SWITCH(AK1716,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16" s="26">
        <v>2</v>
      </c>
      <c r="AN1716" s="25" t="str">
        <f t="shared" si="453"/>
        <v>Non-Sovereign</v>
      </c>
      <c r="AO1716" s="27">
        <v>0.5</v>
      </c>
      <c r="AP1716" s="23">
        <f>Table2[[#This Row],[Approved Amount_UA Equivalent]]/1000000</f>
        <v>101.30922693266834</v>
      </c>
      <c r="AQ1716" s="19">
        <f t="shared" si="446"/>
        <v>134.82637157107234</v>
      </c>
      <c r="AR1716" s="23" t="str">
        <f t="shared" si="447"/>
        <v>101-110</v>
      </c>
      <c r="AS1716" s="23" t="str">
        <f t="shared" si="448"/>
        <v>101-120</v>
      </c>
      <c r="AT1716" s="23" t="str">
        <f t="shared" si="449"/>
        <v>81-120</v>
      </c>
      <c r="AU1716" s="23" t="str">
        <f t="shared" si="450"/>
        <v>100-200 Mn</v>
      </c>
      <c r="AV1716" s="23">
        <f>Table2[[#This Row],[Amount]]</f>
        <v>130000000</v>
      </c>
      <c r="AW1716" s="23" t="str">
        <f t="shared" si="451"/>
        <v>Nov 2022</v>
      </c>
      <c r="AX1716" s="28">
        <f>IFERROR(VLOOKUP(Table2[[#This Row],[SAP Code]],[26]_16!A:B,2,FALSE),0)</f>
        <v>0</v>
      </c>
      <c r="AY1716" s="28">
        <f>IFERROR(VLOOKUP(Table2[[#This Row],[SAP Code]],[26]_16!D:E,2,FALSE)/ 1000000, 0)</f>
        <v>0</v>
      </c>
      <c r="AZ1716" s="28">
        <f>IFERROR(VLOOKUP(Table2[[#This Row],[SAP Code]],[26]_16!G:H,2,FALSE)/ 1000000, 0)</f>
        <v>0</v>
      </c>
      <c r="BA1716" s="28">
        <f>IFERROR(VLOOKUP(Table2[[#This Row],[SAP Code]],[26]_16!J:K,2,FALSE)/ 1000000, 0)</f>
        <v>0</v>
      </c>
      <c r="BB1716" s="28">
        <f>IFERROR(VLOOKUP(Table2[[#This Row],[SAP Code]],[26]_16!M:N,2,FALSE)/ 1000000, 0)</f>
        <v>0</v>
      </c>
      <c r="BC1716" s="28">
        <f>IFERROR(VLOOKUP(Table2[[#This Row],[SAP Code]],[26]_16!P:Q,2,FALSE),0)</f>
        <v>0</v>
      </c>
      <c r="BD1716" s="28">
        <f>IFERROR(VLOOKUP(Table2[[#This Row],[SAP Code]],[26]_16!S:T,2,FALSE),0)</f>
        <v>0</v>
      </c>
      <c r="BE1716" s="28">
        <f>IFERROR(VLOOKUP(Table2[[#This Row],[SAP Code]],[26]_16!V:W,2,FALSE)/ 1000000, 0)</f>
        <v>0</v>
      </c>
      <c r="BF1716" s="28">
        <f>IFERROR(VLOOKUP(Table2[[#This Row],[SAP Code]],[26]_16!Y:Z,2,FALSE)/ 1000000, 0)</f>
        <v>0</v>
      </c>
      <c r="BG1716" s="28" t="str">
        <f>IFERROR(VLOOKUP(Table2[[#This Row],[SAP Code]],[26]port!$A:$AD,30,FALSE),"unknown")</f>
        <v>APVD</v>
      </c>
      <c r="BH1716" s="29" t="str">
        <f t="shared" si="452"/>
        <v>Ongoing</v>
      </c>
      <c r="BI1716" s="16"/>
    </row>
    <row r="1717" spans="1:61" ht="17.100000000000001" customHeight="1">
      <c r="A1717" s="16" t="s">
        <v>203</v>
      </c>
      <c r="B1717" s="16" t="s">
        <v>5842</v>
      </c>
      <c r="C1717" s="16" t="s">
        <v>5847</v>
      </c>
      <c r="D1717" s="16" t="s">
        <v>5844</v>
      </c>
      <c r="E1717" s="18">
        <v>44874</v>
      </c>
      <c r="F1717" s="16" t="s">
        <v>5845</v>
      </c>
      <c r="G1717" s="16" t="s">
        <v>107</v>
      </c>
      <c r="H1717" s="37" t="s">
        <v>194</v>
      </c>
      <c r="I1717" s="16" t="s">
        <v>102</v>
      </c>
      <c r="J1717" s="16" t="s">
        <v>261</v>
      </c>
      <c r="K1717" s="16" t="s">
        <v>104</v>
      </c>
      <c r="L1717" s="16" t="s">
        <v>70</v>
      </c>
      <c r="M1717" s="19">
        <v>30000000</v>
      </c>
      <c r="N1717" s="19">
        <v>23379052.36907731</v>
      </c>
      <c r="O1717" s="20" t="s">
        <v>5846</v>
      </c>
      <c r="P1717" s="21">
        <v>5050230001001</v>
      </c>
      <c r="Q1717" s="20" t="s">
        <v>87</v>
      </c>
      <c r="R1717" s="16" t="str">
        <f t="shared" si="442"/>
        <v>AGTF</v>
      </c>
      <c r="S1717" s="16" t="str">
        <f t="shared" si="441"/>
        <v>H</v>
      </c>
      <c r="T1717" s="16" t="str">
        <f t="shared" si="456"/>
        <v>ADB Countries</v>
      </c>
      <c r="U1717" s="16" t="str">
        <f t="shared" si="443"/>
        <v>Non-Transition States</v>
      </c>
      <c r="V1717" s="22" t="str">
        <f>IF(ISNUMBER(MATCH(A1717, {"Gabon","Sudan","Niger","Mali","Burkina Faso","Guinea"}, 0)), "De Facto Countries", "Non-De Facto Countries")</f>
        <v>Non-De Facto Countries</v>
      </c>
      <c r="W1717" s="16" t="str">
        <f t="shared" si="454"/>
        <v>North</v>
      </c>
      <c r="X1717" s="16" t="str">
        <f t="shared" si="455"/>
        <v>Finance</v>
      </c>
      <c r="Y1717" s="23"/>
      <c r="AA1717" s="23">
        <f>Table2[[#This Row],[Approved Amount_UA Equivalent]]</f>
        <v>23379052.36907731</v>
      </c>
      <c r="AD1717" s="23">
        <f>SUM(Table2[[#This Row],[Feed Africa ]:[Improve Quality Of Life ]])</f>
        <v>23379052.36907731</v>
      </c>
      <c r="AE1717" s="16" t="b">
        <f>Table2[[#This Row],[Total HI5]]=Table2[[#This Row],[Approved Amount_UA Equivalent]]</f>
        <v>1</v>
      </c>
      <c r="AF1717" s="24">
        <v>11</v>
      </c>
      <c r="AG1717" s="20" t="str">
        <f t="shared" si="444"/>
        <v>Line of Credit</v>
      </c>
      <c r="AH1717" s="24" t="str">
        <f>VLOOKUP(Table2[[#This Row],[SAP Code]],[25]DATA!$A:$G,7,FALSE)</f>
        <v>LOC</v>
      </c>
      <c r="AI1717" s="20" t="str">
        <f t="shared" si="445"/>
        <v>Other Investment</v>
      </c>
      <c r="AJ1717" s="25" t="s">
        <v>106</v>
      </c>
      <c r="AK1717" s="25" t="s">
        <v>107</v>
      </c>
      <c r="AL1717" s="23" t="str" cm="1">
        <f t="array" ref="AL1717">_xlfn.SWITCH(AK1717,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17" s="26">
        <v>2</v>
      </c>
      <c r="AN1717" s="25" t="str">
        <f t="shared" si="453"/>
        <v>Non-Sovereign</v>
      </c>
      <c r="AO1717" s="27">
        <v>0.5</v>
      </c>
      <c r="AP1717" s="23">
        <f>Table2[[#This Row],[Approved Amount_UA Equivalent]]/1000000</f>
        <v>23.379052369077311</v>
      </c>
      <c r="AQ1717" s="19">
        <f t="shared" si="446"/>
        <v>31.113778054862848</v>
      </c>
      <c r="AR1717" s="23" t="str">
        <f t="shared" si="447"/>
        <v>21-30</v>
      </c>
      <c r="AS1717" s="23" t="str">
        <f t="shared" si="448"/>
        <v>21-40</v>
      </c>
      <c r="AT1717" s="23" t="str">
        <f t="shared" si="449"/>
        <v>1-40</v>
      </c>
      <c r="AU1717" s="23" t="str">
        <f t="shared" si="450"/>
        <v>&lt;1-50 Mn</v>
      </c>
      <c r="AV1717" s="23">
        <f>Table2[[#This Row],[Amount]]</f>
        <v>30000000</v>
      </c>
      <c r="AW1717" s="23" t="str">
        <f t="shared" si="451"/>
        <v>Nov 2022</v>
      </c>
      <c r="AX1717" s="28">
        <f>IFERROR(VLOOKUP(Table2[[#This Row],[SAP Code]],[26]_16!A:B,2,FALSE),0)</f>
        <v>0</v>
      </c>
      <c r="AY1717" s="28">
        <f>IFERROR(VLOOKUP(Table2[[#This Row],[SAP Code]],[26]_16!D:E,2,FALSE)/ 1000000, 0)</f>
        <v>0</v>
      </c>
      <c r="AZ1717" s="28">
        <f>IFERROR(VLOOKUP(Table2[[#This Row],[SAP Code]],[26]_16!G:H,2,FALSE)/ 1000000, 0)</f>
        <v>0</v>
      </c>
      <c r="BA1717" s="28">
        <f>IFERROR(VLOOKUP(Table2[[#This Row],[SAP Code]],[26]_16!J:K,2,FALSE)/ 1000000, 0)</f>
        <v>0</v>
      </c>
      <c r="BB1717" s="28">
        <f>IFERROR(VLOOKUP(Table2[[#This Row],[SAP Code]],[26]_16!M:N,2,FALSE)/ 1000000, 0)</f>
        <v>0</v>
      </c>
      <c r="BC1717" s="28">
        <f>IFERROR(VLOOKUP(Table2[[#This Row],[SAP Code]],[26]_16!P:Q,2,FALSE),0)</f>
        <v>0</v>
      </c>
      <c r="BD1717" s="28">
        <f>IFERROR(VLOOKUP(Table2[[#This Row],[SAP Code]],[26]_16!S:T,2,FALSE),0)</f>
        <v>0</v>
      </c>
      <c r="BE1717" s="28">
        <f>IFERROR(VLOOKUP(Table2[[#This Row],[SAP Code]],[26]_16!V:W,2,FALSE)/ 1000000, 0)</f>
        <v>0</v>
      </c>
      <c r="BF1717" s="28">
        <f>IFERROR(VLOOKUP(Table2[[#This Row],[SAP Code]],[26]_16!Y:Z,2,FALSE)/ 1000000, 0)</f>
        <v>0</v>
      </c>
      <c r="BG1717" s="28" t="str">
        <f>IFERROR(VLOOKUP(Table2[[#This Row],[SAP Code]],[26]port!$A:$AD,30,FALSE),"unknown")</f>
        <v>APVD</v>
      </c>
      <c r="BH1717" s="29" t="str">
        <f t="shared" si="452"/>
        <v>Ongoing</v>
      </c>
      <c r="BI1717" s="16"/>
    </row>
    <row r="1718" spans="1:61" ht="17.100000000000001" customHeight="1">
      <c r="A1718" s="16" t="s">
        <v>150</v>
      </c>
      <c r="B1718" s="16" t="s">
        <v>5848</v>
      </c>
      <c r="C1718" s="16" t="s">
        <v>5849</v>
      </c>
      <c r="D1718" s="16" t="s">
        <v>5850</v>
      </c>
      <c r="E1718" s="18">
        <v>44874</v>
      </c>
      <c r="F1718" s="16" t="s">
        <v>154</v>
      </c>
      <c r="G1718" s="16" t="s">
        <v>126</v>
      </c>
      <c r="H1718" s="16" t="s">
        <v>132</v>
      </c>
      <c r="I1718" s="16" t="s">
        <v>123</v>
      </c>
      <c r="J1718" s="16" t="s">
        <v>179</v>
      </c>
      <c r="K1718" s="16" t="s">
        <v>84</v>
      </c>
      <c r="L1718" s="16" t="s">
        <v>195</v>
      </c>
      <c r="M1718" s="19">
        <v>37182315</v>
      </c>
      <c r="N1718" s="19">
        <v>28724855.728003833</v>
      </c>
      <c r="O1718" s="20" t="s">
        <v>5851</v>
      </c>
      <c r="P1718" s="21">
        <v>2000200005651</v>
      </c>
      <c r="Q1718" s="20" t="s">
        <v>87</v>
      </c>
      <c r="R1718" s="16" t="str">
        <f t="shared" si="442"/>
        <v>ADB Public</v>
      </c>
      <c r="S1718" s="16" t="str">
        <f t="shared" si="441"/>
        <v>E</v>
      </c>
      <c r="T1718" s="16" t="str">
        <f t="shared" si="456"/>
        <v>Blend Countries</v>
      </c>
      <c r="U1718" s="16" t="str">
        <f t="shared" si="443"/>
        <v>Non-Transition States</v>
      </c>
      <c r="V1718" s="22" t="str">
        <f>IF(ISNUMBER(MATCH(A1718, {"Gabon","Sudan","Niger","Mali","Burkina Faso","Guinea"}, 0)), "De Facto Countries", "Non-De Facto Countries")</f>
        <v>Non-De Facto Countries</v>
      </c>
      <c r="W1718" s="16" t="str">
        <f t="shared" si="454"/>
        <v>West</v>
      </c>
      <c r="X1718" s="16" t="str">
        <f t="shared" si="455"/>
        <v>WASH Sector</v>
      </c>
      <c r="Y1718" s="23">
        <f>Table2[[#This Row],[Approved Amount_UA Equivalent]]*0.03</f>
        <v>861745.67184011498</v>
      </c>
      <c r="Z1718" s="23">
        <f>Table2[[#This Row],[Approved Amount_UA Equivalent]]*0.01</f>
        <v>287248.55728003837</v>
      </c>
      <c r="AC1718" s="23">
        <f>Table2[[#This Row],[Approved Amount_UA Equivalent]]*0.96</f>
        <v>27575861.49888368</v>
      </c>
      <c r="AD1718" s="23">
        <f>SUM(Table2[[#This Row],[Feed Africa ]:[Improve Quality Of Life ]])</f>
        <v>28724855.728003833</v>
      </c>
      <c r="AE1718" s="16" t="b">
        <f>Table2[[#This Row],[Total HI5]]=Table2[[#This Row],[Approved Amount_UA Equivalent]]</f>
        <v>1</v>
      </c>
      <c r="AF1718" s="24">
        <v>10</v>
      </c>
      <c r="AG1718" s="20" t="str">
        <f t="shared" si="444"/>
        <v>Investment Project</v>
      </c>
      <c r="AH1718" s="24" t="str">
        <f>VLOOKUP(Table2[[#This Row],[SAP Code]],[25]DATA!$A:$G,7,FALSE)</f>
        <v xml:space="preserve">investment </v>
      </c>
      <c r="AI1718" s="20" t="str">
        <f t="shared" si="445"/>
        <v>Infrastructure</v>
      </c>
      <c r="AJ1718" s="25" t="s">
        <v>89</v>
      </c>
      <c r="AK1718" s="25" t="s">
        <v>126</v>
      </c>
      <c r="AL1718" s="23" t="str" cm="1">
        <f t="array" ref="AL1718">_xlfn.SWITCH(AK1718,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18" s="26">
        <v>1</v>
      </c>
      <c r="AN1718" s="25" t="str">
        <f t="shared" si="453"/>
        <v>Sovereign</v>
      </c>
      <c r="AO1718" s="27">
        <v>0.5</v>
      </c>
      <c r="AP1718" s="23">
        <f>Table2[[#This Row],[Approved Amount_UA Equivalent]]/1000000</f>
        <v>28.724855728003835</v>
      </c>
      <c r="AQ1718" s="19">
        <f t="shared" si="446"/>
        <v>38.228186997056625</v>
      </c>
      <c r="AR1718" s="23" t="str">
        <f t="shared" si="447"/>
        <v>21-30</v>
      </c>
      <c r="AS1718" s="23" t="str">
        <f t="shared" si="448"/>
        <v>21-40</v>
      </c>
      <c r="AT1718" s="23" t="str">
        <f t="shared" si="449"/>
        <v>1-40</v>
      </c>
      <c r="AU1718" s="23" t="str">
        <f t="shared" si="450"/>
        <v>&lt;1-50 Mn</v>
      </c>
      <c r="AV1718" s="23">
        <f>Table2[[#This Row],[Amount]]</f>
        <v>37182315</v>
      </c>
      <c r="AW1718" s="23" t="str">
        <f t="shared" si="451"/>
        <v>Nov 2022</v>
      </c>
      <c r="AX1718" s="28">
        <f>IFERROR(VLOOKUP(Table2[[#This Row],[SAP Code]],[26]_16!A:B,2,FALSE),0)</f>
        <v>0</v>
      </c>
      <c r="AY1718" s="28">
        <f>IFERROR(VLOOKUP(Table2[[#This Row],[SAP Code]],[26]_16!D:E,2,FALSE)/ 1000000, 0)</f>
        <v>0</v>
      </c>
      <c r="AZ1718" s="28">
        <f>IFERROR(VLOOKUP(Table2[[#This Row],[SAP Code]],[26]_16!G:H,2,FALSE)/ 1000000, 0)</f>
        <v>0</v>
      </c>
      <c r="BA1718" s="28">
        <f>IFERROR(VLOOKUP(Table2[[#This Row],[SAP Code]],[26]_16!J:K,2,FALSE)/ 1000000, 0)</f>
        <v>0</v>
      </c>
      <c r="BB1718" s="28">
        <f>IFERROR(VLOOKUP(Table2[[#This Row],[SAP Code]],[26]_16!M:N,2,FALSE)/ 1000000, 0)</f>
        <v>0</v>
      </c>
      <c r="BC1718" s="28">
        <f>IFERROR(VLOOKUP(Table2[[#This Row],[SAP Code]],[26]_16!P:Q,2,FALSE),0)</f>
        <v>0</v>
      </c>
      <c r="BD1718" s="28">
        <f>IFERROR(VLOOKUP(Table2[[#This Row],[SAP Code]],[26]_16!S:T,2,FALSE),0)</f>
        <v>0</v>
      </c>
      <c r="BE1718" s="28">
        <f>IFERROR(VLOOKUP(Table2[[#This Row],[SAP Code]],[26]_16!V:W,2,FALSE)/ 1000000, 0)</f>
        <v>0</v>
      </c>
      <c r="BF1718" s="28">
        <f>IFERROR(VLOOKUP(Table2[[#This Row],[SAP Code]],[26]_16!Y:Z,2,FALSE)/ 1000000, 0)</f>
        <v>0</v>
      </c>
      <c r="BG1718" s="28" t="str">
        <f>IFERROR(VLOOKUP(Table2[[#This Row],[SAP Code]],[26]port!$A:$AD,30,FALSE),"unknown")</f>
        <v>APVD</v>
      </c>
      <c r="BH1718" s="29" t="str">
        <f t="shared" si="452"/>
        <v>Ongoing</v>
      </c>
      <c r="BI1718" s="16"/>
    </row>
    <row r="1719" spans="1:61" ht="17.100000000000001" customHeight="1">
      <c r="A1719" s="16" t="s">
        <v>150</v>
      </c>
      <c r="B1719" s="16" t="s">
        <v>5848</v>
      </c>
      <c r="C1719" s="16" t="s">
        <v>5852</v>
      </c>
      <c r="D1719" s="16" t="s">
        <v>5850</v>
      </c>
      <c r="E1719" s="18">
        <v>44874</v>
      </c>
      <c r="F1719" s="16" t="s">
        <v>154</v>
      </c>
      <c r="G1719" s="16" t="s">
        <v>126</v>
      </c>
      <c r="H1719" s="16" t="s">
        <v>132</v>
      </c>
      <c r="I1719" s="16" t="s">
        <v>123</v>
      </c>
      <c r="J1719" s="16" t="s">
        <v>83</v>
      </c>
      <c r="K1719" s="16" t="s">
        <v>84</v>
      </c>
      <c r="L1719" s="16" t="s">
        <v>85</v>
      </c>
      <c r="M1719" s="19">
        <v>2000000</v>
      </c>
      <c r="N1719" s="19">
        <v>2000000</v>
      </c>
      <c r="O1719" s="20" t="s">
        <v>5851</v>
      </c>
      <c r="P1719" s="21">
        <v>2100150043293</v>
      </c>
      <c r="Q1719" s="20" t="s">
        <v>87</v>
      </c>
      <c r="R1719" s="16" t="str">
        <f t="shared" si="442"/>
        <v>ADF Including TSF</v>
      </c>
      <c r="S1719" s="16" t="str">
        <f t="shared" si="441"/>
        <v>E</v>
      </c>
      <c r="T1719" s="16" t="str">
        <f t="shared" si="456"/>
        <v>Blend Countries</v>
      </c>
      <c r="U1719" s="16" t="str">
        <f t="shared" si="443"/>
        <v>Non-Transition States</v>
      </c>
      <c r="V1719" s="22" t="str">
        <f>IF(ISNUMBER(MATCH(A1719, {"Gabon","Sudan","Niger","Mali","Burkina Faso","Guinea"}, 0)), "De Facto Countries", "Non-De Facto Countries")</f>
        <v>Non-De Facto Countries</v>
      </c>
      <c r="W1719" s="16" t="str">
        <f t="shared" si="454"/>
        <v>West</v>
      </c>
      <c r="X1719" s="16" t="str">
        <f t="shared" si="455"/>
        <v>WASH Sector</v>
      </c>
      <c r="Y1719" s="23">
        <f>Table2[[#This Row],[Approved Amount_UA Equivalent]]*0.03</f>
        <v>60000</v>
      </c>
      <c r="Z1719" s="23">
        <f>Table2[[#This Row],[Approved Amount_UA Equivalent]]*0.01</f>
        <v>20000</v>
      </c>
      <c r="AC1719" s="23">
        <f>Table2[[#This Row],[Approved Amount_UA Equivalent]]*0.96</f>
        <v>1920000</v>
      </c>
      <c r="AD1719" s="23">
        <f>SUM(Table2[[#This Row],[Feed Africa ]:[Improve Quality Of Life ]])</f>
        <v>2000000</v>
      </c>
      <c r="AE1719" s="16" t="b">
        <f>Table2[[#This Row],[Total HI5]]=Table2[[#This Row],[Approved Amount_UA Equivalent]]</f>
        <v>1</v>
      </c>
      <c r="AF1719" s="24">
        <v>10</v>
      </c>
      <c r="AG1719" s="20" t="str">
        <f t="shared" si="444"/>
        <v>Investment Project</v>
      </c>
      <c r="AH1719" s="24" t="str">
        <f>VLOOKUP(Table2[[#This Row],[SAP Code]],[25]DATA!$A:$G,7,FALSE)</f>
        <v xml:space="preserve">investment </v>
      </c>
      <c r="AI1719" s="20" t="str">
        <f t="shared" si="445"/>
        <v>Infrastructure</v>
      </c>
      <c r="AJ1719" s="25" t="s">
        <v>89</v>
      </c>
      <c r="AK1719" s="25" t="s">
        <v>126</v>
      </c>
      <c r="AL1719" s="23" t="str" cm="1">
        <f t="array" ref="AL1719">_xlfn.SWITCH(AK1719,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19" s="26">
        <v>1</v>
      </c>
      <c r="AN1719" s="25" t="str">
        <f t="shared" si="453"/>
        <v>Sovereign</v>
      </c>
      <c r="AO1719" s="27">
        <v>0.5</v>
      </c>
      <c r="AP1719" s="23">
        <f>Table2[[#This Row],[Approved Amount_UA Equivalent]]/1000000</f>
        <v>2</v>
      </c>
      <c r="AQ1719" s="19">
        <f t="shared" si="446"/>
        <v>2.66168</v>
      </c>
      <c r="AR1719" s="23" t="str">
        <f t="shared" si="447"/>
        <v>1-10</v>
      </c>
      <c r="AS1719" s="23" t="str">
        <f t="shared" si="448"/>
        <v>1-20</v>
      </c>
      <c r="AT1719" s="23" t="str">
        <f t="shared" si="449"/>
        <v>1-40</v>
      </c>
      <c r="AU1719" s="23" t="str">
        <f t="shared" si="450"/>
        <v>&lt;1-50 Mn</v>
      </c>
      <c r="AV1719" s="23">
        <f>Table2[[#This Row],[Amount]]</f>
        <v>2000000</v>
      </c>
      <c r="AW1719" s="23" t="str">
        <f t="shared" si="451"/>
        <v>Nov 2022</v>
      </c>
      <c r="AX1719" s="28">
        <f>IFERROR(VLOOKUP(Table2[[#This Row],[SAP Code]],[26]_16!A:B,2,FALSE),0)</f>
        <v>0</v>
      </c>
      <c r="AY1719" s="28">
        <f>IFERROR(VLOOKUP(Table2[[#This Row],[SAP Code]],[26]_16!D:E,2,FALSE)/ 1000000, 0)</f>
        <v>0</v>
      </c>
      <c r="AZ1719" s="28">
        <f>IFERROR(VLOOKUP(Table2[[#This Row],[SAP Code]],[26]_16!G:H,2,FALSE)/ 1000000, 0)</f>
        <v>0</v>
      </c>
      <c r="BA1719" s="28">
        <f>IFERROR(VLOOKUP(Table2[[#This Row],[SAP Code]],[26]_16!J:K,2,FALSE)/ 1000000, 0)</f>
        <v>0</v>
      </c>
      <c r="BB1719" s="28">
        <f>IFERROR(VLOOKUP(Table2[[#This Row],[SAP Code]],[26]_16!M:N,2,FALSE)/ 1000000, 0)</f>
        <v>0</v>
      </c>
      <c r="BC1719" s="28">
        <f>IFERROR(VLOOKUP(Table2[[#This Row],[SAP Code]],[26]_16!P:Q,2,FALSE),0)</f>
        <v>0</v>
      </c>
      <c r="BD1719" s="28">
        <f>IFERROR(VLOOKUP(Table2[[#This Row],[SAP Code]],[26]_16!S:T,2,FALSE),0)</f>
        <v>0</v>
      </c>
      <c r="BE1719" s="28">
        <f>IFERROR(VLOOKUP(Table2[[#This Row],[SAP Code]],[26]_16!V:W,2,FALSE)/ 1000000, 0)</f>
        <v>0</v>
      </c>
      <c r="BF1719" s="28">
        <f>IFERROR(VLOOKUP(Table2[[#This Row],[SAP Code]],[26]_16!Y:Z,2,FALSE)/ 1000000, 0)</f>
        <v>0</v>
      </c>
      <c r="BG1719" s="28" t="str">
        <f>IFERROR(VLOOKUP(Table2[[#This Row],[SAP Code]],[26]port!$A:$AD,30,FALSE),"unknown")</f>
        <v>APVD</v>
      </c>
      <c r="BH1719" s="29" t="str">
        <f t="shared" si="452"/>
        <v>Ongoing</v>
      </c>
      <c r="BI1719" s="16"/>
    </row>
    <row r="1720" spans="1:61" ht="17.100000000000001" customHeight="1">
      <c r="A1720" s="16" t="s">
        <v>1171</v>
      </c>
      <c r="B1720" s="16" t="s">
        <v>5853</v>
      </c>
      <c r="C1720" s="16" t="s">
        <v>5854</v>
      </c>
      <c r="D1720" s="16" t="s">
        <v>5855</v>
      </c>
      <c r="E1720" s="18">
        <v>44874</v>
      </c>
      <c r="F1720" s="16" t="s">
        <v>1175</v>
      </c>
      <c r="G1720" s="16" t="s">
        <v>255</v>
      </c>
      <c r="H1720" s="16" t="s">
        <v>81</v>
      </c>
      <c r="I1720" s="16" t="s">
        <v>250</v>
      </c>
      <c r="J1720" s="16" t="s">
        <v>83</v>
      </c>
      <c r="K1720" s="16" t="s">
        <v>69</v>
      </c>
      <c r="L1720" s="16" t="s">
        <v>85</v>
      </c>
      <c r="M1720" s="19">
        <v>5000000</v>
      </c>
      <c r="N1720" s="19">
        <v>5000000</v>
      </c>
      <c r="O1720" s="20" t="s">
        <v>5856</v>
      </c>
      <c r="P1720" s="21">
        <v>2100155042067</v>
      </c>
      <c r="Q1720" s="20" t="s">
        <v>87</v>
      </c>
      <c r="R1720" s="16" t="str">
        <f t="shared" si="442"/>
        <v>ADF Including TSF</v>
      </c>
      <c r="S1720" s="16" t="str">
        <f t="shared" ref="S1720:S1783" si="457">MID(O1720, 6,1)</f>
        <v>K</v>
      </c>
      <c r="T1720" s="16" t="str">
        <f t="shared" si="456"/>
        <v>ADF Countries</v>
      </c>
      <c r="U1720" s="16" t="str">
        <f t="shared" si="443"/>
        <v>Transition States</v>
      </c>
      <c r="V1720" s="22" t="str">
        <f>IF(ISNUMBER(MATCH(A1720, {"Gabon","Sudan","Niger","Mali","Burkina Faso","Guinea"}, 0)), "De Facto Countries", "Non-De Facto Countries")</f>
        <v>Non-De Facto Countries</v>
      </c>
      <c r="W1720" s="16" t="str">
        <f t="shared" si="454"/>
        <v>East</v>
      </c>
      <c r="X1720" s="16" t="str">
        <f t="shared" si="455"/>
        <v>Multi-Sector</v>
      </c>
      <c r="Y1720" s="23">
        <f>Table2[[#This Row],[Approved Amount_UA Equivalent]]/5</f>
        <v>1000000</v>
      </c>
      <c r="Z1720" s="23">
        <f>Table2[[#This Row],[Approved Amount_UA Equivalent]]/5</f>
        <v>1000000</v>
      </c>
      <c r="AA1720" s="23">
        <f>Table2[[#This Row],[Approved Amount_UA Equivalent]]/5</f>
        <v>1000000</v>
      </c>
      <c r="AB1720" s="23">
        <f>Table2[[#This Row],[Approved Amount_UA Equivalent]]/5</f>
        <v>1000000</v>
      </c>
      <c r="AC1720" s="23">
        <f>Table2[[#This Row],[Approved Amount_UA Equivalent]]/5</f>
        <v>1000000</v>
      </c>
      <c r="AD1720" s="23">
        <f>SUM(Table2[[#This Row],[Feed Africa ]:[Improve Quality Of Life ]])</f>
        <v>5000000</v>
      </c>
      <c r="AE1720" s="16" t="b">
        <f>Table2[[#This Row],[Total HI5]]=Table2[[#This Row],[Approved Amount_UA Equivalent]]</f>
        <v>1</v>
      </c>
      <c r="AF1720" s="24">
        <v>40</v>
      </c>
      <c r="AG1720" s="20" t="str">
        <f t="shared" si="444"/>
        <v>ISP and Investment Project</v>
      </c>
      <c r="AH1720" s="24" t="str">
        <f>VLOOKUP(Table2[[#This Row],[SAP Code]],[25]DATA!$A:$G,7,FALSE)</f>
        <v xml:space="preserve">investment </v>
      </c>
      <c r="AI1720" s="20" t="str">
        <f t="shared" si="445"/>
        <v>Other Investment</v>
      </c>
      <c r="AJ1720" s="25" t="s">
        <v>254</v>
      </c>
      <c r="AK1720" s="25" t="s">
        <v>255</v>
      </c>
      <c r="AL1720" s="23" t="str" cm="1">
        <f t="array" ref="AL1720">_xlfn.SWITCH(AK1720,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20" s="26">
        <v>1</v>
      </c>
      <c r="AN1720" s="25" t="str">
        <f t="shared" si="453"/>
        <v>Sovereign</v>
      </c>
      <c r="AO1720" s="27">
        <v>0.33333333333333331</v>
      </c>
      <c r="AP1720" s="23">
        <f>Table2[[#This Row],[Approved Amount_UA Equivalent]]/1000000</f>
        <v>5</v>
      </c>
      <c r="AQ1720" s="19">
        <f t="shared" si="446"/>
        <v>6.6542000000000003</v>
      </c>
      <c r="AR1720" s="23" t="str">
        <f t="shared" si="447"/>
        <v>1-10</v>
      </c>
      <c r="AS1720" s="23" t="str">
        <f t="shared" si="448"/>
        <v>1-20</v>
      </c>
      <c r="AT1720" s="23" t="str">
        <f t="shared" si="449"/>
        <v>1-40</v>
      </c>
      <c r="AU1720" s="23" t="str">
        <f t="shared" si="450"/>
        <v>&lt;1-50 Mn</v>
      </c>
      <c r="AV1720" s="23">
        <f>Table2[[#This Row],[Amount]]</f>
        <v>5000000</v>
      </c>
      <c r="AW1720" s="23" t="str">
        <f t="shared" si="451"/>
        <v>Nov 2022</v>
      </c>
      <c r="AX1720" s="28">
        <f>IFERROR(VLOOKUP(Table2[[#This Row],[SAP Code]],[26]_16!A:B,2,FALSE),0)</f>
        <v>0</v>
      </c>
      <c r="AY1720" s="28">
        <f>IFERROR(VLOOKUP(Table2[[#This Row],[SAP Code]],[26]_16!D:E,2,FALSE)/ 1000000, 0)</f>
        <v>0</v>
      </c>
      <c r="AZ1720" s="28">
        <f>IFERROR(VLOOKUP(Table2[[#This Row],[SAP Code]],[26]_16!G:H,2,FALSE)/ 1000000, 0)</f>
        <v>0</v>
      </c>
      <c r="BA1720" s="28">
        <f>IFERROR(VLOOKUP(Table2[[#This Row],[SAP Code]],[26]_16!J:K,2,FALSE)/ 1000000, 0)</f>
        <v>0</v>
      </c>
      <c r="BB1720" s="28">
        <f>IFERROR(VLOOKUP(Table2[[#This Row],[SAP Code]],[26]_16!M:N,2,FALSE)/ 1000000, 0)</f>
        <v>0</v>
      </c>
      <c r="BC1720" s="28">
        <f>IFERROR(VLOOKUP(Table2[[#This Row],[SAP Code]],[26]_16!P:Q,2,FALSE),0)</f>
        <v>0</v>
      </c>
      <c r="BD1720" s="28">
        <f>IFERROR(VLOOKUP(Table2[[#This Row],[SAP Code]],[26]_16!S:T,2,FALSE),0)</f>
        <v>0</v>
      </c>
      <c r="BE1720" s="28">
        <f>IFERROR(VLOOKUP(Table2[[#This Row],[SAP Code]],[26]_16!V:W,2,FALSE)/ 1000000, 0)</f>
        <v>0</v>
      </c>
      <c r="BF1720" s="28">
        <f>IFERROR(VLOOKUP(Table2[[#This Row],[SAP Code]],[26]_16!Y:Z,2,FALSE)/ 1000000, 0)</f>
        <v>5.948088E-2</v>
      </c>
      <c r="BG1720" s="28" t="str">
        <f>IFERROR(VLOOKUP(Table2[[#This Row],[SAP Code]],[26]port!$A:$AD,30,FALSE),"unknown")</f>
        <v>APVD</v>
      </c>
      <c r="BH1720" s="29" t="str">
        <f t="shared" si="452"/>
        <v>Ongoing</v>
      </c>
      <c r="BI1720" s="16"/>
    </row>
    <row r="1721" spans="1:61" ht="17.100000000000001" customHeight="1">
      <c r="A1721" s="16" t="s">
        <v>1171</v>
      </c>
      <c r="B1721" s="16" t="s">
        <v>5853</v>
      </c>
      <c r="C1721" s="16" t="s">
        <v>5857</v>
      </c>
      <c r="D1721" s="16" t="s">
        <v>5855</v>
      </c>
      <c r="E1721" s="18">
        <v>44874</v>
      </c>
      <c r="F1721" s="16" t="s">
        <v>1175</v>
      </c>
      <c r="G1721" s="16" t="s">
        <v>255</v>
      </c>
      <c r="H1721" s="16" t="s">
        <v>81</v>
      </c>
      <c r="I1721" s="16" t="s">
        <v>250</v>
      </c>
      <c r="J1721" s="16" t="s">
        <v>83</v>
      </c>
      <c r="K1721" s="16" t="s">
        <v>69</v>
      </c>
      <c r="L1721" s="16" t="s">
        <v>85</v>
      </c>
      <c r="M1721" s="19">
        <v>1440000</v>
      </c>
      <c r="N1721" s="19">
        <v>1440000</v>
      </c>
      <c r="O1721" s="20" t="s">
        <v>5856</v>
      </c>
      <c r="P1721" s="21">
        <v>2100155042068</v>
      </c>
      <c r="Q1721" s="20" t="s">
        <v>87</v>
      </c>
      <c r="R1721" s="16" t="str">
        <f t="shared" si="442"/>
        <v>ADF Including TSF</v>
      </c>
      <c r="S1721" s="16" t="str">
        <f t="shared" si="457"/>
        <v>K</v>
      </c>
      <c r="T1721" s="16" t="str">
        <f t="shared" si="456"/>
        <v>ADF Countries</v>
      </c>
      <c r="U1721" s="16" t="str">
        <f t="shared" si="443"/>
        <v>Transition States</v>
      </c>
      <c r="V1721" s="22" t="str">
        <f>IF(ISNUMBER(MATCH(A1721, {"Gabon","Sudan","Niger","Mali","Burkina Faso","Guinea"}, 0)), "De Facto Countries", "Non-De Facto Countries")</f>
        <v>Non-De Facto Countries</v>
      </c>
      <c r="W1721" s="16" t="str">
        <f t="shared" si="454"/>
        <v>East</v>
      </c>
      <c r="X1721" s="16" t="str">
        <f t="shared" si="455"/>
        <v>Multi-Sector</v>
      </c>
      <c r="Y1721" s="23">
        <f>Table2[[#This Row],[Approved Amount_UA Equivalent]]/5</f>
        <v>288000</v>
      </c>
      <c r="Z1721" s="23">
        <f>Table2[[#This Row],[Approved Amount_UA Equivalent]]/5</f>
        <v>288000</v>
      </c>
      <c r="AA1721" s="23">
        <f>Table2[[#This Row],[Approved Amount_UA Equivalent]]/5</f>
        <v>288000</v>
      </c>
      <c r="AB1721" s="23">
        <f>Table2[[#This Row],[Approved Amount_UA Equivalent]]/5</f>
        <v>288000</v>
      </c>
      <c r="AC1721" s="23">
        <f>Table2[[#This Row],[Approved Amount_UA Equivalent]]/5</f>
        <v>288000</v>
      </c>
      <c r="AD1721" s="23">
        <f>SUM(Table2[[#This Row],[Feed Africa ]:[Improve Quality Of Life ]])</f>
        <v>1440000</v>
      </c>
      <c r="AE1721" s="16" t="b">
        <f>Table2[[#This Row],[Total HI5]]=Table2[[#This Row],[Approved Amount_UA Equivalent]]</f>
        <v>1</v>
      </c>
      <c r="AF1721" s="24">
        <v>40</v>
      </c>
      <c r="AG1721" s="20" t="str">
        <f t="shared" si="444"/>
        <v>ISP and Investment Project</v>
      </c>
      <c r="AH1721" s="24" t="str">
        <f>VLOOKUP(Table2[[#This Row],[SAP Code]],[25]DATA!$A:$G,7,FALSE)</f>
        <v xml:space="preserve">investment </v>
      </c>
      <c r="AI1721" s="20" t="str">
        <f t="shared" si="445"/>
        <v>Other Investment</v>
      </c>
      <c r="AJ1721" s="25" t="s">
        <v>254</v>
      </c>
      <c r="AK1721" s="25" t="s">
        <v>255</v>
      </c>
      <c r="AL1721" s="23" t="str" cm="1">
        <f t="array" ref="AL1721">_xlfn.SWITCH(AK1721,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21" s="26">
        <v>1</v>
      </c>
      <c r="AN1721" s="25" t="str">
        <f t="shared" si="453"/>
        <v>Sovereign</v>
      </c>
      <c r="AO1721" s="27">
        <v>0.33333333333333331</v>
      </c>
      <c r="AP1721" s="23">
        <f>Table2[[#This Row],[Approved Amount_UA Equivalent]]/1000000</f>
        <v>1.44</v>
      </c>
      <c r="AQ1721" s="19">
        <f t="shared" si="446"/>
        <v>1.9164096000000002</v>
      </c>
      <c r="AR1721" s="23" t="str">
        <f t="shared" si="447"/>
        <v>1-10</v>
      </c>
      <c r="AS1721" s="23" t="str">
        <f t="shared" si="448"/>
        <v>1-20</v>
      </c>
      <c r="AT1721" s="23" t="str">
        <f t="shared" si="449"/>
        <v>1-40</v>
      </c>
      <c r="AU1721" s="23" t="str">
        <f t="shared" si="450"/>
        <v>&lt;1-50 Mn</v>
      </c>
      <c r="AV1721" s="23">
        <f>Table2[[#This Row],[Amount]]</f>
        <v>1440000</v>
      </c>
      <c r="AW1721" s="23" t="str">
        <f t="shared" si="451"/>
        <v>Nov 2022</v>
      </c>
      <c r="AX1721" s="28">
        <f>IFERROR(VLOOKUP(Table2[[#This Row],[SAP Code]],[26]_16!A:B,2,FALSE),0)</f>
        <v>0</v>
      </c>
      <c r="AY1721" s="28">
        <f>IFERROR(VLOOKUP(Table2[[#This Row],[SAP Code]],[26]_16!D:E,2,FALSE)/ 1000000, 0)</f>
        <v>0</v>
      </c>
      <c r="AZ1721" s="28">
        <f>IFERROR(VLOOKUP(Table2[[#This Row],[SAP Code]],[26]_16!G:H,2,FALSE)/ 1000000, 0)</f>
        <v>0</v>
      </c>
      <c r="BA1721" s="28">
        <f>IFERROR(VLOOKUP(Table2[[#This Row],[SAP Code]],[26]_16!J:K,2,FALSE)/ 1000000, 0)</f>
        <v>0</v>
      </c>
      <c r="BB1721" s="28">
        <f>IFERROR(VLOOKUP(Table2[[#This Row],[SAP Code]],[26]_16!M:N,2,FALSE)/ 1000000, 0)</f>
        <v>0</v>
      </c>
      <c r="BC1721" s="28">
        <f>IFERROR(VLOOKUP(Table2[[#This Row],[SAP Code]],[26]_16!P:Q,2,FALSE),0)</f>
        <v>0</v>
      </c>
      <c r="BD1721" s="28">
        <f>IFERROR(VLOOKUP(Table2[[#This Row],[SAP Code]],[26]_16!S:T,2,FALSE),0)</f>
        <v>0</v>
      </c>
      <c r="BE1721" s="28">
        <f>IFERROR(VLOOKUP(Table2[[#This Row],[SAP Code]],[26]_16!V:W,2,FALSE)/ 1000000, 0)</f>
        <v>0</v>
      </c>
      <c r="BF1721" s="28">
        <f>IFERROR(VLOOKUP(Table2[[#This Row],[SAP Code]],[26]_16!Y:Z,2,FALSE)/ 1000000, 0)</f>
        <v>5.948088E-2</v>
      </c>
      <c r="BG1721" s="28" t="str">
        <f>IFERROR(VLOOKUP(Table2[[#This Row],[SAP Code]],[26]port!$A:$AD,30,FALSE),"unknown")</f>
        <v>APVD</v>
      </c>
      <c r="BH1721" s="29" t="str">
        <f t="shared" si="452"/>
        <v>Ongoing</v>
      </c>
      <c r="BI1721" s="16"/>
    </row>
    <row r="1722" spans="1:61" ht="17.100000000000001" customHeight="1">
      <c r="A1722" s="16" t="s">
        <v>1171</v>
      </c>
      <c r="B1722" s="16" t="s">
        <v>5853</v>
      </c>
      <c r="C1722" s="16" t="s">
        <v>5858</v>
      </c>
      <c r="D1722" s="16" t="s">
        <v>5855</v>
      </c>
      <c r="E1722" s="18">
        <v>44874</v>
      </c>
      <c r="F1722" s="16" t="s">
        <v>1175</v>
      </c>
      <c r="G1722" s="16" t="s">
        <v>255</v>
      </c>
      <c r="H1722" s="16" t="s">
        <v>81</v>
      </c>
      <c r="I1722" s="16" t="s">
        <v>250</v>
      </c>
      <c r="J1722" s="16" t="s">
        <v>2463</v>
      </c>
      <c r="K1722" s="16" t="s">
        <v>69</v>
      </c>
      <c r="L1722" s="16" t="s">
        <v>85</v>
      </c>
      <c r="M1722" s="19">
        <v>590000</v>
      </c>
      <c r="N1722" s="19">
        <v>590000</v>
      </c>
      <c r="O1722" s="20" t="s">
        <v>5856</v>
      </c>
      <c r="P1722" s="21">
        <v>5900155017651</v>
      </c>
      <c r="Q1722" s="20" t="s">
        <v>87</v>
      </c>
      <c r="R1722" s="16" t="str">
        <f t="shared" si="442"/>
        <v>ADF Including TSF</v>
      </c>
      <c r="S1722" s="16" t="str">
        <f t="shared" si="457"/>
        <v>K</v>
      </c>
      <c r="T1722" s="16" t="str">
        <f t="shared" si="456"/>
        <v>ADF Countries</v>
      </c>
      <c r="U1722" s="16" t="str">
        <f t="shared" si="443"/>
        <v>Transition States</v>
      </c>
      <c r="V1722" s="22" t="str">
        <f>IF(ISNUMBER(MATCH(A1722, {"Gabon","Sudan","Niger","Mali","Burkina Faso","Guinea"}, 0)), "De Facto Countries", "Non-De Facto Countries")</f>
        <v>Non-De Facto Countries</v>
      </c>
      <c r="W1722" s="16" t="str">
        <f t="shared" si="454"/>
        <v>East</v>
      </c>
      <c r="X1722" s="16" t="str">
        <f t="shared" si="455"/>
        <v>Multi-Sector</v>
      </c>
      <c r="Y1722" s="23">
        <f>Table2[[#This Row],[Approved Amount_UA Equivalent]]/5</f>
        <v>118000</v>
      </c>
      <c r="Z1722" s="23">
        <f>Table2[[#This Row],[Approved Amount_UA Equivalent]]/5</f>
        <v>118000</v>
      </c>
      <c r="AA1722" s="23">
        <f>Table2[[#This Row],[Approved Amount_UA Equivalent]]/5</f>
        <v>118000</v>
      </c>
      <c r="AB1722" s="23">
        <f>Table2[[#This Row],[Approved Amount_UA Equivalent]]/5</f>
        <v>118000</v>
      </c>
      <c r="AC1722" s="23">
        <f>Table2[[#This Row],[Approved Amount_UA Equivalent]]/5</f>
        <v>118000</v>
      </c>
      <c r="AD1722" s="23">
        <f>SUM(Table2[[#This Row],[Feed Africa ]:[Improve Quality Of Life ]])</f>
        <v>590000</v>
      </c>
      <c r="AE1722" s="16" t="b">
        <f>Table2[[#This Row],[Total HI5]]=Table2[[#This Row],[Approved Amount_UA Equivalent]]</f>
        <v>1</v>
      </c>
      <c r="AF1722" s="24">
        <v>40</v>
      </c>
      <c r="AG1722" s="20" t="str">
        <f t="shared" si="444"/>
        <v>ISP and Investment Project</v>
      </c>
      <c r="AH1722" s="24" t="str">
        <f>VLOOKUP(Table2[[#This Row],[SAP Code]],[25]DATA!$A:$G,7,FALSE)</f>
        <v xml:space="preserve">investment </v>
      </c>
      <c r="AI1722" s="20" t="str">
        <f t="shared" si="445"/>
        <v>Other Investment</v>
      </c>
      <c r="AJ1722" s="25" t="s">
        <v>254</v>
      </c>
      <c r="AK1722" s="25" t="s">
        <v>255</v>
      </c>
      <c r="AL1722" s="23" t="str" cm="1">
        <f t="array" ref="AL1722">_xlfn.SWITCH(AK1722,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22" s="26">
        <v>1</v>
      </c>
      <c r="AN1722" s="25" t="str">
        <f t="shared" si="453"/>
        <v>Sovereign</v>
      </c>
      <c r="AO1722" s="27">
        <v>0.33333333333333331</v>
      </c>
      <c r="AP1722" s="23">
        <f>Table2[[#This Row],[Approved Amount_UA Equivalent]]/1000000</f>
        <v>0.59</v>
      </c>
      <c r="AQ1722" s="19">
        <f t="shared" si="446"/>
        <v>0.78519559999999999</v>
      </c>
      <c r="AR1722" s="23" t="str">
        <f t="shared" si="447"/>
        <v>1-10</v>
      </c>
      <c r="AS1722" s="23" t="str">
        <f t="shared" si="448"/>
        <v>1-20</v>
      </c>
      <c r="AT1722" s="23" t="str">
        <f t="shared" si="449"/>
        <v>1-40</v>
      </c>
      <c r="AU1722" s="23" t="str">
        <f t="shared" si="450"/>
        <v>&lt;1-50 Mn</v>
      </c>
      <c r="AV1722" s="23">
        <f>Table2[[#This Row],[Amount]]</f>
        <v>590000</v>
      </c>
      <c r="AW1722" s="23" t="str">
        <f t="shared" si="451"/>
        <v>Nov 2022</v>
      </c>
      <c r="AX1722" s="28">
        <f>IFERROR(VLOOKUP(Table2[[#This Row],[SAP Code]],[26]_16!A:B,2,FALSE),0)</f>
        <v>0</v>
      </c>
      <c r="AY1722" s="28">
        <f>IFERROR(VLOOKUP(Table2[[#This Row],[SAP Code]],[26]_16!D:E,2,FALSE)/ 1000000, 0)</f>
        <v>0</v>
      </c>
      <c r="AZ1722" s="28">
        <f>IFERROR(VLOOKUP(Table2[[#This Row],[SAP Code]],[26]_16!G:H,2,FALSE)/ 1000000, 0)</f>
        <v>0</v>
      </c>
      <c r="BA1722" s="28">
        <f>IFERROR(VLOOKUP(Table2[[#This Row],[SAP Code]],[26]_16!J:K,2,FALSE)/ 1000000, 0)</f>
        <v>0</v>
      </c>
      <c r="BB1722" s="28">
        <f>IFERROR(VLOOKUP(Table2[[#This Row],[SAP Code]],[26]_16!M:N,2,FALSE)/ 1000000, 0)</f>
        <v>0</v>
      </c>
      <c r="BC1722" s="28">
        <f>IFERROR(VLOOKUP(Table2[[#This Row],[SAP Code]],[26]_16!P:Q,2,FALSE),0)</f>
        <v>0</v>
      </c>
      <c r="BD1722" s="28">
        <f>IFERROR(VLOOKUP(Table2[[#This Row],[SAP Code]],[26]_16!S:T,2,FALSE),0)</f>
        <v>0</v>
      </c>
      <c r="BE1722" s="28">
        <f>IFERROR(VLOOKUP(Table2[[#This Row],[SAP Code]],[26]_16!V:W,2,FALSE)/ 1000000, 0)</f>
        <v>0</v>
      </c>
      <c r="BF1722" s="28">
        <f>IFERROR(VLOOKUP(Table2[[#This Row],[SAP Code]],[26]_16!Y:Z,2,FALSE)/ 1000000, 0)</f>
        <v>5.948088E-2</v>
      </c>
      <c r="BG1722" s="28" t="str">
        <f>IFERROR(VLOOKUP(Table2[[#This Row],[SAP Code]],[26]port!$A:$AD,30,FALSE),"unknown")</f>
        <v>APVD</v>
      </c>
      <c r="BH1722" s="29" t="str">
        <f t="shared" si="452"/>
        <v>Ongoing</v>
      </c>
      <c r="BI1722" s="16"/>
    </row>
    <row r="1723" spans="1:61" ht="17.100000000000001" customHeight="1">
      <c r="A1723" s="16" t="s">
        <v>150</v>
      </c>
      <c r="B1723" s="16" t="s">
        <v>5859</v>
      </c>
      <c r="C1723" s="16" t="s">
        <v>5860</v>
      </c>
      <c r="D1723" s="16" t="s">
        <v>5861</v>
      </c>
      <c r="E1723" s="18">
        <v>44874</v>
      </c>
      <c r="F1723" s="16" t="s">
        <v>154</v>
      </c>
      <c r="G1723" s="16" t="s">
        <v>140</v>
      </c>
      <c r="H1723" s="16" t="s">
        <v>132</v>
      </c>
      <c r="I1723" s="16" t="s">
        <v>138</v>
      </c>
      <c r="J1723" s="16" t="s">
        <v>83</v>
      </c>
      <c r="K1723" s="16" t="s">
        <v>84</v>
      </c>
      <c r="L1723" s="16" t="s">
        <v>85</v>
      </c>
      <c r="M1723" s="19">
        <v>25010000</v>
      </c>
      <c r="N1723" s="19">
        <v>25010000</v>
      </c>
      <c r="O1723" s="20" t="s">
        <v>5862</v>
      </c>
      <c r="P1723" s="21">
        <v>2100150043344</v>
      </c>
      <c r="Q1723" s="20" t="s">
        <v>87</v>
      </c>
      <c r="R1723" s="16" t="str">
        <f t="shared" si="442"/>
        <v>ADF Including TSF</v>
      </c>
      <c r="S1723" s="16" t="str">
        <f t="shared" si="457"/>
        <v>D</v>
      </c>
      <c r="T1723" s="16" t="str">
        <f t="shared" si="456"/>
        <v>Blend Countries</v>
      </c>
      <c r="U1723" s="16" t="str">
        <f t="shared" si="443"/>
        <v>Non-Transition States</v>
      </c>
      <c r="V1723" s="22" t="str">
        <f>IF(ISNUMBER(MATCH(A1723, {"Gabon","Sudan","Niger","Mali","Burkina Faso","Guinea"}, 0)), "De Facto Countries", "Non-De Facto Countries")</f>
        <v>Non-De Facto Countries</v>
      </c>
      <c r="W1723" s="16" t="str">
        <f t="shared" si="454"/>
        <v>West</v>
      </c>
      <c r="X1723" s="16" t="str">
        <f t="shared" si="455"/>
        <v>Transport</v>
      </c>
      <c r="Y1723" s="23"/>
      <c r="AB1723" s="23">
        <f>Table2[[#This Row],[Approved Amount_UA Equivalent]]</f>
        <v>25010000</v>
      </c>
      <c r="AD1723" s="23">
        <f>SUM(Table2[[#This Row],[Feed Africa ]:[Improve Quality Of Life ]])</f>
        <v>25010000</v>
      </c>
      <c r="AE1723" s="16" t="b">
        <f>Table2[[#This Row],[Total HI5]]=Table2[[#This Row],[Approved Amount_UA Equivalent]]</f>
        <v>1</v>
      </c>
      <c r="AF1723" s="24">
        <v>10</v>
      </c>
      <c r="AG1723" s="20" t="str">
        <f t="shared" si="444"/>
        <v>Investment Project</v>
      </c>
      <c r="AH1723" s="24" t="str">
        <f>VLOOKUP(Table2[[#This Row],[SAP Code]],[25]DATA!$A:$G,7,FALSE)</f>
        <v xml:space="preserve">investment </v>
      </c>
      <c r="AI1723" s="20" t="str">
        <f t="shared" si="445"/>
        <v>Infrastructure</v>
      </c>
      <c r="AJ1723" s="25" t="s">
        <v>89</v>
      </c>
      <c r="AK1723" s="25" t="s">
        <v>140</v>
      </c>
      <c r="AL1723" s="23" t="str" cm="1">
        <f t="array" ref="AL1723">_xlfn.SWITCH(AK1723,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23" s="26">
        <v>1</v>
      </c>
      <c r="AN1723" s="25" t="str">
        <f t="shared" si="453"/>
        <v>Sovereign</v>
      </c>
      <c r="AO1723" s="27">
        <v>1</v>
      </c>
      <c r="AP1723" s="23">
        <f>Table2[[#This Row],[Approved Amount_UA Equivalent]]/1000000</f>
        <v>25.01</v>
      </c>
      <c r="AQ1723" s="19">
        <f t="shared" si="446"/>
        <v>33.2843084</v>
      </c>
      <c r="AR1723" s="23" t="str">
        <f t="shared" si="447"/>
        <v>21-30</v>
      </c>
      <c r="AS1723" s="23" t="str">
        <f t="shared" si="448"/>
        <v>21-40</v>
      </c>
      <c r="AT1723" s="23" t="str">
        <f t="shared" si="449"/>
        <v>1-40</v>
      </c>
      <c r="AU1723" s="23" t="str">
        <f t="shared" si="450"/>
        <v>&lt;1-50 Mn</v>
      </c>
      <c r="AV1723" s="23">
        <f>Table2[[#This Row],[Amount]]</f>
        <v>25010000</v>
      </c>
      <c r="AW1723" s="23" t="str">
        <f t="shared" si="451"/>
        <v>Nov 2022</v>
      </c>
      <c r="AX1723" s="28">
        <f>IFERROR(VLOOKUP(Table2[[#This Row],[SAP Code]],[26]_16!A:B,2,FALSE),0)</f>
        <v>0</v>
      </c>
      <c r="AY1723" s="28">
        <f>IFERROR(VLOOKUP(Table2[[#This Row],[SAP Code]],[26]_16!D:E,2,FALSE)/ 1000000, 0)</f>
        <v>0</v>
      </c>
      <c r="AZ1723" s="28">
        <f>IFERROR(VLOOKUP(Table2[[#This Row],[SAP Code]],[26]_16!G:H,2,FALSE)/ 1000000, 0)</f>
        <v>0</v>
      </c>
      <c r="BA1723" s="28">
        <f>IFERROR(VLOOKUP(Table2[[#This Row],[SAP Code]],[26]_16!J:K,2,FALSE)/ 1000000, 0)</f>
        <v>0</v>
      </c>
      <c r="BB1723" s="28">
        <f>IFERROR(VLOOKUP(Table2[[#This Row],[SAP Code]],[26]_16!M:N,2,FALSE)/ 1000000, 0)</f>
        <v>0</v>
      </c>
      <c r="BC1723" s="28">
        <f>IFERROR(VLOOKUP(Table2[[#This Row],[SAP Code]],[26]_16!P:Q,2,FALSE),0)</f>
        <v>0</v>
      </c>
      <c r="BD1723" s="28">
        <f>IFERROR(VLOOKUP(Table2[[#This Row],[SAP Code]],[26]_16!S:T,2,FALSE),0)</f>
        <v>0</v>
      </c>
      <c r="BE1723" s="28">
        <f>IFERROR(VLOOKUP(Table2[[#This Row],[SAP Code]],[26]_16!V:W,2,FALSE)/ 1000000, 0)</f>
        <v>0</v>
      </c>
      <c r="BF1723" s="28">
        <f>IFERROR(VLOOKUP(Table2[[#This Row],[SAP Code]],[26]_16!Y:Z,2,FALSE)/ 1000000, 0)</f>
        <v>0</v>
      </c>
      <c r="BG1723" s="28" t="str">
        <f>IFERROR(VLOOKUP(Table2[[#This Row],[SAP Code]],[26]port!$A:$AD,30,FALSE),"unknown")</f>
        <v>OnGo</v>
      </c>
      <c r="BH1723" s="29" t="str">
        <f t="shared" si="452"/>
        <v>Ongoing</v>
      </c>
      <c r="BI1723" s="16"/>
    </row>
    <row r="1724" spans="1:61" ht="17.100000000000001" customHeight="1">
      <c r="A1724" s="20" t="s">
        <v>244</v>
      </c>
      <c r="B1724" s="16" t="s">
        <v>5859</v>
      </c>
      <c r="C1724" s="16" t="s">
        <v>5863</v>
      </c>
      <c r="D1724" s="16" t="s">
        <v>5861</v>
      </c>
      <c r="E1724" s="18">
        <v>44874</v>
      </c>
      <c r="F1724" s="16" t="s">
        <v>248</v>
      </c>
      <c r="G1724" s="16" t="s">
        <v>140</v>
      </c>
      <c r="H1724" s="16" t="s">
        <v>132</v>
      </c>
      <c r="I1724" s="16" t="s">
        <v>138</v>
      </c>
      <c r="J1724" s="16" t="s">
        <v>103</v>
      </c>
      <c r="K1724" s="16" t="s">
        <v>69</v>
      </c>
      <c r="L1724" s="16" t="s">
        <v>85</v>
      </c>
      <c r="M1724" s="19">
        <v>37570000</v>
      </c>
      <c r="N1724" s="19">
        <v>37570000</v>
      </c>
      <c r="O1724" s="20" t="s">
        <v>5864</v>
      </c>
      <c r="P1724" s="21">
        <v>2100155042121</v>
      </c>
      <c r="Q1724" s="20" t="s">
        <v>87</v>
      </c>
      <c r="R1724" s="16" t="str">
        <f t="shared" si="442"/>
        <v>ADB Private</v>
      </c>
      <c r="S1724" s="16" t="str">
        <f t="shared" si="457"/>
        <v>D</v>
      </c>
      <c r="T1724" s="16" t="str">
        <f t="shared" si="456"/>
        <v>ADF Countries</v>
      </c>
      <c r="U1724" s="16" t="str">
        <f t="shared" si="443"/>
        <v>Transition States</v>
      </c>
      <c r="V1724" s="22" t="str">
        <f>IF(ISNUMBER(MATCH(A1724, {"Gabon","Sudan","Niger","Mali","Burkina Faso","Guinea"}, 0)), "De Facto Countries", "Non-De Facto Countries")</f>
        <v>Non-De Facto Countries</v>
      </c>
      <c r="W1724" s="16" t="str">
        <f t="shared" si="454"/>
        <v>West</v>
      </c>
      <c r="X1724" s="16" t="str">
        <f t="shared" si="455"/>
        <v>Transport</v>
      </c>
      <c r="Y1724" s="23"/>
      <c r="AB1724" s="23">
        <f>Table2[[#This Row],[Approved Amount_UA Equivalent]]</f>
        <v>37570000</v>
      </c>
      <c r="AD1724" s="23">
        <f>SUM(Table2[[#This Row],[Feed Africa ]:[Improve Quality Of Life ]])</f>
        <v>37570000</v>
      </c>
      <c r="AE1724" s="16" t="b">
        <f>Table2[[#This Row],[Total HI5]]=Table2[[#This Row],[Approved Amount_UA Equivalent]]</f>
        <v>1</v>
      </c>
      <c r="AF1724" s="24">
        <v>41</v>
      </c>
      <c r="AG1724" s="20" t="str">
        <f t="shared" si="444"/>
        <v>ISP and Investment Project</v>
      </c>
      <c r="AH1724" s="24" t="e">
        <f>VLOOKUP(Table2[[#This Row],[SAP Code]],[25]DATA!$A:$G,7,FALSE)</f>
        <v>#N/A</v>
      </c>
      <c r="AI1724" s="20" t="str">
        <f t="shared" si="445"/>
        <v>Infrastructure</v>
      </c>
      <c r="AJ1724" s="25" t="s">
        <v>89</v>
      </c>
      <c r="AK1724" s="25" t="s">
        <v>140</v>
      </c>
      <c r="AL1724" s="23" t="str" cm="1">
        <f t="array" ref="AL1724">_xlfn.SWITCH(AK1724,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24" s="26">
        <v>1</v>
      </c>
      <c r="AN1724" s="25" t="str">
        <f t="shared" si="453"/>
        <v>Sovereign</v>
      </c>
      <c r="AO1724" s="27">
        <v>0.5</v>
      </c>
      <c r="AP1724" s="23">
        <f>Table2[[#This Row],[Approved Amount_UA Equivalent]]/1000000</f>
        <v>37.57</v>
      </c>
      <c r="AQ1724" s="19">
        <f t="shared" si="446"/>
        <v>49.999658800000006</v>
      </c>
      <c r="AR1724" s="23" t="str">
        <f t="shared" si="447"/>
        <v>31-40</v>
      </c>
      <c r="AS1724" s="23" t="str">
        <f t="shared" si="448"/>
        <v>21-40</v>
      </c>
      <c r="AT1724" s="23" t="str">
        <f t="shared" si="449"/>
        <v>1-40</v>
      </c>
      <c r="AU1724" s="23" t="str">
        <f t="shared" si="450"/>
        <v>&lt;1-50 Mn</v>
      </c>
      <c r="AV1724" s="23">
        <f>Table2[[#This Row],[Amount]]</f>
        <v>37570000</v>
      </c>
      <c r="AW1724" s="23" t="str">
        <f t="shared" si="451"/>
        <v>Nov 2022</v>
      </c>
      <c r="AX1724" s="28">
        <f>IFERROR(VLOOKUP(Table2[[#This Row],[SAP Code]],[26]_16!A:B,2,FALSE),0)</f>
        <v>0</v>
      </c>
      <c r="AY1724" s="28">
        <f>IFERROR(VLOOKUP(Table2[[#This Row],[SAP Code]],[26]_16!D:E,2,FALSE)/ 1000000, 0)</f>
        <v>0</v>
      </c>
      <c r="AZ1724" s="28">
        <f>IFERROR(VLOOKUP(Table2[[#This Row],[SAP Code]],[26]_16!G:H,2,FALSE)/ 1000000, 0)</f>
        <v>0</v>
      </c>
      <c r="BA1724" s="28">
        <f>IFERROR(VLOOKUP(Table2[[#This Row],[SAP Code]],[26]_16!J:K,2,FALSE)/ 1000000, 0)</f>
        <v>0</v>
      </c>
      <c r="BB1724" s="28">
        <f>IFERROR(VLOOKUP(Table2[[#This Row],[SAP Code]],[26]_16!M:N,2,FALSE)/ 1000000, 0)</f>
        <v>0</v>
      </c>
      <c r="BC1724" s="28">
        <f>IFERROR(VLOOKUP(Table2[[#This Row],[SAP Code]],[26]_16!P:Q,2,FALSE),0)</f>
        <v>0</v>
      </c>
      <c r="BD1724" s="28">
        <f>IFERROR(VLOOKUP(Table2[[#This Row],[SAP Code]],[26]_16!S:T,2,FALSE),0)</f>
        <v>0</v>
      </c>
      <c r="BE1724" s="28">
        <f>IFERROR(VLOOKUP(Table2[[#This Row],[SAP Code]],[26]_16!V:W,2,FALSE)/ 1000000, 0)</f>
        <v>0</v>
      </c>
      <c r="BF1724" s="28">
        <f>IFERROR(VLOOKUP(Table2[[#This Row],[SAP Code]],[26]_16!Y:Z,2,FALSE)/ 1000000, 0)</f>
        <v>0</v>
      </c>
      <c r="BG1724" s="28" t="str">
        <f>IFERROR(VLOOKUP(Table2[[#This Row],[SAP Code]],[26]port!$A:$AD,30,FALSE),"unknown")</f>
        <v>OnGo</v>
      </c>
      <c r="BH1724" s="29" t="str">
        <f t="shared" si="452"/>
        <v>Ongoing</v>
      </c>
      <c r="BI1724" s="16"/>
    </row>
    <row r="1725" spans="1:61" ht="17.100000000000001" customHeight="1">
      <c r="A1725" s="20" t="s">
        <v>244</v>
      </c>
      <c r="B1725" s="16" t="s">
        <v>5859</v>
      </c>
      <c r="C1725" s="16" t="s">
        <v>5865</v>
      </c>
      <c r="D1725" s="16" t="s">
        <v>5861</v>
      </c>
      <c r="E1725" s="18">
        <v>44874</v>
      </c>
      <c r="F1725" s="16" t="s">
        <v>248</v>
      </c>
      <c r="G1725" s="16" t="s">
        <v>140</v>
      </c>
      <c r="H1725" s="16" t="s">
        <v>132</v>
      </c>
      <c r="I1725" s="16" t="s">
        <v>138</v>
      </c>
      <c r="J1725" s="16" t="s">
        <v>83</v>
      </c>
      <c r="K1725" s="16" t="s">
        <v>69</v>
      </c>
      <c r="L1725" s="16" t="s">
        <v>85</v>
      </c>
      <c r="M1725" s="19">
        <v>8150000</v>
      </c>
      <c r="N1725" s="19">
        <v>8150000</v>
      </c>
      <c r="O1725" s="20" t="s">
        <v>5864</v>
      </c>
      <c r="P1725" s="21">
        <v>5900155017705</v>
      </c>
      <c r="Q1725" s="20" t="s">
        <v>87</v>
      </c>
      <c r="R1725" s="16" t="str">
        <f t="shared" si="442"/>
        <v>ADF Including TSF</v>
      </c>
      <c r="S1725" s="16" t="str">
        <f t="shared" si="457"/>
        <v>D</v>
      </c>
      <c r="T1725" s="16" t="str">
        <f t="shared" si="456"/>
        <v>ADF Countries</v>
      </c>
      <c r="U1725" s="16" t="str">
        <f t="shared" si="443"/>
        <v>Transition States</v>
      </c>
      <c r="V1725" s="22" t="str">
        <f>IF(ISNUMBER(MATCH(A1725, {"Gabon","Sudan","Niger","Mali","Burkina Faso","Guinea"}, 0)), "De Facto Countries", "Non-De Facto Countries")</f>
        <v>Non-De Facto Countries</v>
      </c>
      <c r="W1725" s="16" t="str">
        <f t="shared" si="454"/>
        <v>West</v>
      </c>
      <c r="X1725" s="16" t="str">
        <f t="shared" si="455"/>
        <v>Transport</v>
      </c>
      <c r="Y1725" s="23"/>
      <c r="AB1725" s="23">
        <f>Table2[[#This Row],[Approved Amount_UA Equivalent]]</f>
        <v>8150000</v>
      </c>
      <c r="AD1725" s="23">
        <f>SUM(Table2[[#This Row],[Feed Africa ]:[Improve Quality Of Life ]])</f>
        <v>8150000</v>
      </c>
      <c r="AE1725" s="16" t="b">
        <f>Table2[[#This Row],[Total HI5]]=Table2[[#This Row],[Approved Amount_UA Equivalent]]</f>
        <v>1</v>
      </c>
      <c r="AF1725" s="24">
        <v>41</v>
      </c>
      <c r="AG1725" s="20" t="str">
        <f t="shared" si="444"/>
        <v>ISP and Investment Project</v>
      </c>
      <c r="AH1725" s="24" t="e">
        <f>VLOOKUP(Table2[[#This Row],[SAP Code]],[25]DATA!$A:$G,7,FALSE)</f>
        <v>#N/A</v>
      </c>
      <c r="AI1725" s="20" t="str">
        <f t="shared" si="445"/>
        <v>Infrastructure</v>
      </c>
      <c r="AJ1725" s="25" t="s">
        <v>89</v>
      </c>
      <c r="AK1725" s="25" t="s">
        <v>140</v>
      </c>
      <c r="AL1725" s="23" t="str" cm="1">
        <f t="array" ref="AL1725">_xlfn.SWITCH(AK1725,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25" s="26">
        <v>1</v>
      </c>
      <c r="AN1725" s="25" t="str">
        <f t="shared" si="453"/>
        <v>Sovereign</v>
      </c>
      <c r="AO1725" s="27">
        <v>0.5</v>
      </c>
      <c r="AP1725" s="23">
        <f>Table2[[#This Row],[Approved Amount_UA Equivalent]]/1000000</f>
        <v>8.15</v>
      </c>
      <c r="AQ1725" s="19">
        <f t="shared" si="446"/>
        <v>10.846346</v>
      </c>
      <c r="AR1725" s="23" t="str">
        <f t="shared" si="447"/>
        <v>1-10</v>
      </c>
      <c r="AS1725" s="23" t="str">
        <f t="shared" si="448"/>
        <v>1-20</v>
      </c>
      <c r="AT1725" s="23" t="str">
        <f t="shared" si="449"/>
        <v>1-40</v>
      </c>
      <c r="AU1725" s="23" t="str">
        <f t="shared" si="450"/>
        <v>&lt;1-50 Mn</v>
      </c>
      <c r="AV1725" s="23">
        <f>Table2[[#This Row],[Amount]]</f>
        <v>8150000</v>
      </c>
      <c r="AW1725" s="23" t="str">
        <f t="shared" si="451"/>
        <v>Nov 2022</v>
      </c>
      <c r="AX1725" s="28">
        <f>IFERROR(VLOOKUP(Table2[[#This Row],[SAP Code]],[26]_16!A:B,2,FALSE),0)</f>
        <v>0</v>
      </c>
      <c r="AY1725" s="28">
        <f>IFERROR(VLOOKUP(Table2[[#This Row],[SAP Code]],[26]_16!D:E,2,FALSE)/ 1000000, 0)</f>
        <v>0</v>
      </c>
      <c r="AZ1725" s="28">
        <f>IFERROR(VLOOKUP(Table2[[#This Row],[SAP Code]],[26]_16!G:H,2,FALSE)/ 1000000, 0)</f>
        <v>0</v>
      </c>
      <c r="BA1725" s="28">
        <f>IFERROR(VLOOKUP(Table2[[#This Row],[SAP Code]],[26]_16!J:K,2,FALSE)/ 1000000, 0)</f>
        <v>0</v>
      </c>
      <c r="BB1725" s="28">
        <f>IFERROR(VLOOKUP(Table2[[#This Row],[SAP Code]],[26]_16!M:N,2,FALSE)/ 1000000, 0)</f>
        <v>0</v>
      </c>
      <c r="BC1725" s="28">
        <f>IFERROR(VLOOKUP(Table2[[#This Row],[SAP Code]],[26]_16!P:Q,2,FALSE),0)</f>
        <v>0</v>
      </c>
      <c r="BD1725" s="28">
        <f>IFERROR(VLOOKUP(Table2[[#This Row],[SAP Code]],[26]_16!S:T,2,FALSE),0)</f>
        <v>0</v>
      </c>
      <c r="BE1725" s="28">
        <f>IFERROR(VLOOKUP(Table2[[#This Row],[SAP Code]],[26]_16!V:W,2,FALSE)/ 1000000, 0)</f>
        <v>0</v>
      </c>
      <c r="BF1725" s="28">
        <f>IFERROR(VLOOKUP(Table2[[#This Row],[SAP Code]],[26]_16!Y:Z,2,FALSE)/ 1000000, 0)</f>
        <v>0</v>
      </c>
      <c r="BG1725" s="28" t="str">
        <f>IFERROR(VLOOKUP(Table2[[#This Row],[SAP Code]],[26]port!$A:$AD,30,FALSE),"unknown")</f>
        <v>OnGo</v>
      </c>
      <c r="BH1725" s="29" t="str">
        <f t="shared" si="452"/>
        <v>Ongoing</v>
      </c>
      <c r="BI1725" s="16"/>
    </row>
    <row r="1726" spans="1:61" ht="17.100000000000001" customHeight="1">
      <c r="A1726" s="16" t="s">
        <v>141</v>
      </c>
      <c r="B1726" s="16" t="s">
        <v>5866</v>
      </c>
      <c r="C1726" s="16" t="s">
        <v>5867</v>
      </c>
      <c r="D1726" s="16" t="s">
        <v>5868</v>
      </c>
      <c r="E1726" s="18">
        <v>44881</v>
      </c>
      <c r="F1726" s="16" t="s">
        <v>5869</v>
      </c>
      <c r="G1726" s="16" t="s">
        <v>2220</v>
      </c>
      <c r="H1726" s="16" t="s">
        <v>81</v>
      </c>
      <c r="I1726" s="16" t="s">
        <v>155</v>
      </c>
      <c r="J1726" s="16" t="s">
        <v>103</v>
      </c>
      <c r="K1726" s="16" t="s">
        <v>84</v>
      </c>
      <c r="L1726" s="16" t="s">
        <v>70</v>
      </c>
      <c r="M1726" s="19">
        <v>100000000</v>
      </c>
      <c r="N1726" s="19">
        <v>77930174.563591033</v>
      </c>
      <c r="O1726" s="20" t="s">
        <v>5870</v>
      </c>
      <c r="P1726" s="21" t="s">
        <v>147</v>
      </c>
      <c r="Q1726" s="20" t="s">
        <v>87</v>
      </c>
      <c r="R1726" s="16" t="str">
        <f t="shared" si="442"/>
        <v>ADB Private</v>
      </c>
      <c r="S1726" s="16" t="str">
        <f t="shared" si="457"/>
        <v>A</v>
      </c>
      <c r="T1726" s="16" t="str">
        <f t="shared" si="456"/>
        <v>Multinational</v>
      </c>
      <c r="U1726" s="16" t="str">
        <f t="shared" si="443"/>
        <v>Multinational</v>
      </c>
      <c r="V1726" s="22" t="str">
        <f>IF(ISNUMBER(MATCH(A1726, {"Gabon","Sudan","Niger","Mali","Burkina Faso","Guinea"}, 0)), "De Facto Countries", "Non-De Facto Countries")</f>
        <v>Non-De Facto Countries</v>
      </c>
      <c r="W1726" s="16" t="str">
        <f t="shared" si="454"/>
        <v>Multi</v>
      </c>
      <c r="X1726" s="16" t="str">
        <f t="shared" si="455"/>
        <v>Agriculture</v>
      </c>
      <c r="Y1726" s="23">
        <f>Table2[[#This Row],[Approved Amount_UA Equivalent]]</f>
        <v>77930174.563591033</v>
      </c>
      <c r="AD1726" s="23">
        <f>SUM(Table2[[#This Row],[Feed Africa ]:[Improve Quality Of Life ]])</f>
        <v>77930174.563591033</v>
      </c>
      <c r="AE1726" s="16" t="b">
        <f>Table2[[#This Row],[Total HI5]]=Table2[[#This Row],[Approved Amount_UA Equivalent]]</f>
        <v>1</v>
      </c>
      <c r="AF1726" s="24">
        <v>10</v>
      </c>
      <c r="AG1726" s="20" t="str">
        <f t="shared" si="444"/>
        <v>Investment Project</v>
      </c>
      <c r="AH1726" s="24" t="str">
        <f>VLOOKUP(Table2[[#This Row],[SAP Code]],[25]DATA!$A:$G,7,FALSE)</f>
        <v xml:space="preserve">investment </v>
      </c>
      <c r="AI1726" s="20" t="str">
        <f t="shared" si="445"/>
        <v>Infrastructure</v>
      </c>
      <c r="AJ1726" s="25" t="s">
        <v>157</v>
      </c>
      <c r="AK1726" s="25" t="s">
        <v>2220</v>
      </c>
      <c r="AL1726" s="23" t="str" cm="1">
        <f t="array" ref="AL1726">_xlfn.SWITCH(AK1726,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26" s="26">
        <v>2</v>
      </c>
      <c r="AN1726" s="25" t="str">
        <f t="shared" si="453"/>
        <v>Non-Sovereign</v>
      </c>
      <c r="AO1726" s="27">
        <v>0.5</v>
      </c>
      <c r="AP1726" s="23">
        <f>Table2[[#This Row],[Approved Amount_UA Equivalent]]/1000000</f>
        <v>77.930174563591038</v>
      </c>
      <c r="AQ1726" s="19">
        <f t="shared" si="446"/>
        <v>103.71259351620949</v>
      </c>
      <c r="AR1726" s="23" t="str">
        <f t="shared" si="447"/>
        <v>71-80</v>
      </c>
      <c r="AS1726" s="23" t="str">
        <f t="shared" si="448"/>
        <v>61-80</v>
      </c>
      <c r="AT1726" s="23" t="str">
        <f t="shared" si="449"/>
        <v>41-80</v>
      </c>
      <c r="AU1726" s="23" t="str">
        <f t="shared" si="450"/>
        <v>50-100 Mn</v>
      </c>
      <c r="AV1726" s="23">
        <f>Table2[[#This Row],[Amount]]</f>
        <v>100000000</v>
      </c>
      <c r="AW1726" s="23" t="str">
        <f t="shared" si="451"/>
        <v>Nov 2022</v>
      </c>
      <c r="AX1726" s="28">
        <f>IFERROR(VLOOKUP(Table2[[#This Row],[SAP Code]],[26]_16!A:B,2,FALSE),0)</f>
        <v>0</v>
      </c>
      <c r="AY1726" s="28">
        <f>IFERROR(VLOOKUP(Table2[[#This Row],[SAP Code]],[26]_16!D:E,2,FALSE)/ 1000000, 0)</f>
        <v>0</v>
      </c>
      <c r="AZ1726" s="28">
        <f>IFERROR(VLOOKUP(Table2[[#This Row],[SAP Code]],[26]_16!G:H,2,FALSE)/ 1000000, 0)</f>
        <v>0</v>
      </c>
      <c r="BA1726" s="28">
        <f>IFERROR(VLOOKUP(Table2[[#This Row],[SAP Code]],[26]_16!J:K,2,FALSE)/ 1000000, 0)</f>
        <v>0</v>
      </c>
      <c r="BB1726" s="28">
        <f>IFERROR(VLOOKUP(Table2[[#This Row],[SAP Code]],[26]_16!M:N,2,FALSE)/ 1000000, 0)</f>
        <v>0</v>
      </c>
      <c r="BC1726" s="28">
        <f>IFERROR(VLOOKUP(Table2[[#This Row],[SAP Code]],[26]_16!P:Q,2,FALSE),0)</f>
        <v>0</v>
      </c>
      <c r="BD1726" s="28">
        <f>IFERROR(VLOOKUP(Table2[[#This Row],[SAP Code]],[26]_16!S:T,2,FALSE),0)</f>
        <v>0</v>
      </c>
      <c r="BE1726" s="28">
        <f>IFERROR(VLOOKUP(Table2[[#This Row],[SAP Code]],[26]_16!V:W,2,FALSE)/ 1000000, 0)</f>
        <v>0</v>
      </c>
      <c r="BF1726" s="28">
        <f>IFERROR(VLOOKUP(Table2[[#This Row],[SAP Code]],[26]_16!Y:Z,2,FALSE)/ 1000000, 0)</f>
        <v>0</v>
      </c>
      <c r="BG1726" s="28" t="str">
        <f>IFERROR(VLOOKUP(Table2[[#This Row],[SAP Code]],[26]port!$A:$AD,30,FALSE),"unknown")</f>
        <v>APVD</v>
      </c>
      <c r="BH1726" s="29" t="str">
        <f t="shared" si="452"/>
        <v>Ongoing</v>
      </c>
      <c r="BI1726" s="16"/>
    </row>
    <row r="1727" spans="1:61" ht="17.100000000000001" customHeight="1">
      <c r="A1727" s="16" t="s">
        <v>141</v>
      </c>
      <c r="B1727" s="16" t="s">
        <v>5866</v>
      </c>
      <c r="C1727" s="16" t="s">
        <v>5871</v>
      </c>
      <c r="D1727" s="16" t="s">
        <v>5868</v>
      </c>
      <c r="E1727" s="18">
        <v>44881</v>
      </c>
      <c r="F1727" s="16" t="s">
        <v>5869</v>
      </c>
      <c r="G1727" s="16" t="s">
        <v>2220</v>
      </c>
      <c r="H1727" s="16" t="s">
        <v>81</v>
      </c>
      <c r="I1727" s="16" t="s">
        <v>155</v>
      </c>
      <c r="J1727" s="16" t="s">
        <v>261</v>
      </c>
      <c r="K1727" s="16" t="s">
        <v>84</v>
      </c>
      <c r="L1727" s="16" t="s">
        <v>70</v>
      </c>
      <c r="M1727" s="19">
        <v>30000000</v>
      </c>
      <c r="N1727" s="19">
        <v>23379052.36907731</v>
      </c>
      <c r="O1727" s="20" t="s">
        <v>5870</v>
      </c>
      <c r="P1727" s="21" t="s">
        <v>147</v>
      </c>
      <c r="Q1727" s="20" t="s">
        <v>87</v>
      </c>
      <c r="R1727" s="16" t="str">
        <f t="shared" si="442"/>
        <v>AGTF</v>
      </c>
      <c r="S1727" s="16" t="str">
        <f t="shared" si="457"/>
        <v>A</v>
      </c>
      <c r="T1727" s="16" t="str">
        <f t="shared" si="456"/>
        <v>Multinational</v>
      </c>
      <c r="U1727" s="16" t="str">
        <f t="shared" si="443"/>
        <v>Multinational</v>
      </c>
      <c r="V1727" s="22" t="str">
        <f>IF(ISNUMBER(MATCH(A1727, {"Gabon","Sudan","Niger","Mali","Burkina Faso","Guinea"}, 0)), "De Facto Countries", "Non-De Facto Countries")</f>
        <v>Non-De Facto Countries</v>
      </c>
      <c r="W1727" s="16" t="str">
        <f t="shared" si="454"/>
        <v>Multi</v>
      </c>
      <c r="X1727" s="16" t="str">
        <f t="shared" si="455"/>
        <v>Agriculture</v>
      </c>
      <c r="Y1727" s="23">
        <f>Table2[[#This Row],[Approved Amount_UA Equivalent]]</f>
        <v>23379052.36907731</v>
      </c>
      <c r="AD1727" s="23">
        <f>SUM(Table2[[#This Row],[Feed Africa ]:[Improve Quality Of Life ]])</f>
        <v>23379052.36907731</v>
      </c>
      <c r="AE1727" s="16" t="b">
        <f>Table2[[#This Row],[Total HI5]]=Table2[[#This Row],[Approved Amount_UA Equivalent]]</f>
        <v>1</v>
      </c>
      <c r="AF1727" s="24">
        <v>10</v>
      </c>
      <c r="AG1727" s="20" t="str">
        <f t="shared" si="444"/>
        <v>Investment Project</v>
      </c>
      <c r="AH1727" s="24" t="str">
        <f>VLOOKUP(Table2[[#This Row],[SAP Code]],[25]DATA!$A:$G,7,FALSE)</f>
        <v xml:space="preserve">investment </v>
      </c>
      <c r="AI1727" s="20" t="str">
        <f t="shared" si="445"/>
        <v>Infrastructure</v>
      </c>
      <c r="AJ1727" s="25" t="s">
        <v>157</v>
      </c>
      <c r="AK1727" s="25" t="s">
        <v>2220</v>
      </c>
      <c r="AL1727" s="23" t="str" cm="1">
        <f t="array" ref="AL1727">_xlfn.SWITCH(AK1727,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27" s="26">
        <v>2</v>
      </c>
      <c r="AN1727" s="25" t="str">
        <f t="shared" si="453"/>
        <v>Non-Sovereign</v>
      </c>
      <c r="AO1727" s="27">
        <v>0.5</v>
      </c>
      <c r="AP1727" s="23">
        <f>Table2[[#This Row],[Approved Amount_UA Equivalent]]/1000000</f>
        <v>23.379052369077311</v>
      </c>
      <c r="AQ1727" s="19">
        <f t="shared" si="446"/>
        <v>31.113778054862848</v>
      </c>
      <c r="AR1727" s="23" t="str">
        <f t="shared" si="447"/>
        <v>21-30</v>
      </c>
      <c r="AS1727" s="23" t="str">
        <f t="shared" si="448"/>
        <v>21-40</v>
      </c>
      <c r="AT1727" s="23" t="str">
        <f t="shared" si="449"/>
        <v>1-40</v>
      </c>
      <c r="AU1727" s="23" t="str">
        <f t="shared" si="450"/>
        <v>&lt;1-50 Mn</v>
      </c>
      <c r="AV1727" s="23">
        <f>Table2[[#This Row],[Amount]]</f>
        <v>30000000</v>
      </c>
      <c r="AW1727" s="23" t="str">
        <f t="shared" si="451"/>
        <v>Nov 2022</v>
      </c>
      <c r="AX1727" s="28">
        <f>IFERROR(VLOOKUP(Table2[[#This Row],[SAP Code]],[26]_16!A:B,2,FALSE),0)</f>
        <v>0</v>
      </c>
      <c r="AY1727" s="28">
        <f>IFERROR(VLOOKUP(Table2[[#This Row],[SAP Code]],[26]_16!D:E,2,FALSE)/ 1000000, 0)</f>
        <v>0</v>
      </c>
      <c r="AZ1727" s="28">
        <f>IFERROR(VLOOKUP(Table2[[#This Row],[SAP Code]],[26]_16!G:H,2,FALSE)/ 1000000, 0)</f>
        <v>0</v>
      </c>
      <c r="BA1727" s="28">
        <f>IFERROR(VLOOKUP(Table2[[#This Row],[SAP Code]],[26]_16!J:K,2,FALSE)/ 1000000, 0)</f>
        <v>0</v>
      </c>
      <c r="BB1727" s="28">
        <f>IFERROR(VLOOKUP(Table2[[#This Row],[SAP Code]],[26]_16!M:N,2,FALSE)/ 1000000, 0)</f>
        <v>0</v>
      </c>
      <c r="BC1727" s="28">
        <f>IFERROR(VLOOKUP(Table2[[#This Row],[SAP Code]],[26]_16!P:Q,2,FALSE),0)</f>
        <v>0</v>
      </c>
      <c r="BD1727" s="28">
        <f>IFERROR(VLOOKUP(Table2[[#This Row],[SAP Code]],[26]_16!S:T,2,FALSE),0)</f>
        <v>0</v>
      </c>
      <c r="BE1727" s="28">
        <f>IFERROR(VLOOKUP(Table2[[#This Row],[SAP Code]],[26]_16!V:W,2,FALSE)/ 1000000, 0)</f>
        <v>0</v>
      </c>
      <c r="BF1727" s="28">
        <f>IFERROR(VLOOKUP(Table2[[#This Row],[SAP Code]],[26]_16!Y:Z,2,FALSE)/ 1000000, 0)</f>
        <v>0</v>
      </c>
      <c r="BG1727" s="28" t="str">
        <f>IFERROR(VLOOKUP(Table2[[#This Row],[SAP Code]],[26]port!$A:$AD,30,FALSE),"unknown")</f>
        <v>APVD</v>
      </c>
      <c r="BH1727" s="29" t="str">
        <f t="shared" si="452"/>
        <v>Ongoing</v>
      </c>
      <c r="BI1727" s="16"/>
    </row>
    <row r="1728" spans="1:61" ht="17.100000000000001" customHeight="1">
      <c r="A1728" s="16" t="s">
        <v>141</v>
      </c>
      <c r="B1728" s="16" t="s">
        <v>5872</v>
      </c>
      <c r="C1728" s="16" t="s">
        <v>5873</v>
      </c>
      <c r="D1728" s="16" t="s">
        <v>5874</v>
      </c>
      <c r="E1728" s="18">
        <v>44881</v>
      </c>
      <c r="F1728" s="16" t="s">
        <v>5875</v>
      </c>
      <c r="G1728" s="16" t="s">
        <v>2055</v>
      </c>
      <c r="H1728" s="37" t="s">
        <v>213</v>
      </c>
      <c r="I1728" s="16" t="s">
        <v>82</v>
      </c>
      <c r="J1728" s="16" t="s">
        <v>103</v>
      </c>
      <c r="K1728" s="16" t="s">
        <v>2610</v>
      </c>
      <c r="L1728" s="16" t="s">
        <v>70</v>
      </c>
      <c r="M1728" s="19">
        <v>20000000</v>
      </c>
      <c r="N1728" s="19">
        <v>15586034.912718207</v>
      </c>
      <c r="O1728" s="20" t="s">
        <v>5876</v>
      </c>
      <c r="P1728" s="21" t="s">
        <v>243</v>
      </c>
      <c r="Q1728" s="20" t="s">
        <v>87</v>
      </c>
      <c r="R1728" s="16" t="str">
        <f t="shared" si="442"/>
        <v>ADB Private</v>
      </c>
      <c r="S1728" s="16" t="str">
        <f t="shared" si="457"/>
        <v>F</v>
      </c>
      <c r="T1728" s="16" t="str">
        <f t="shared" si="456"/>
        <v>Multinational</v>
      </c>
      <c r="U1728" s="16" t="str">
        <f t="shared" si="443"/>
        <v>Multinational</v>
      </c>
      <c r="V1728" s="22" t="str">
        <f>IF(ISNUMBER(MATCH(A1728, {"Gabon","Sudan","Niger","Mali","Burkina Faso","Guinea"}, 0)), "De Facto Countries", "Non-De Facto Countries")</f>
        <v>Non-De Facto Countries</v>
      </c>
      <c r="W1728" s="16" t="str">
        <f t="shared" si="454"/>
        <v>Multi</v>
      </c>
      <c r="X1728" s="16" t="str">
        <f t="shared" si="455"/>
        <v>Power</v>
      </c>
      <c r="Y1728" s="23"/>
      <c r="Z1728" s="23">
        <f>Table2[[#This Row],[Approved Amount_UA Equivalent]]</f>
        <v>15586034.912718207</v>
      </c>
      <c r="AD1728" s="23">
        <f>SUM(Table2[[#This Row],[Feed Africa ]:[Improve Quality Of Life ]])</f>
        <v>15586034.912718207</v>
      </c>
      <c r="AE1728" s="16" t="b">
        <f>Table2[[#This Row],[Total HI5]]=Table2[[#This Row],[Approved Amount_UA Equivalent]]</f>
        <v>1</v>
      </c>
      <c r="AF1728" s="24">
        <v>10</v>
      </c>
      <c r="AG1728" s="20" t="str">
        <f t="shared" si="444"/>
        <v>Investment Project</v>
      </c>
      <c r="AH1728" s="24" t="str">
        <f>VLOOKUP(Table2[[#This Row],[SAP Code]],[25]DATA!$A:$G,7,FALSE)</f>
        <v xml:space="preserve">investment </v>
      </c>
      <c r="AI1728" s="20" t="str">
        <f t="shared" si="445"/>
        <v>Infrastructure</v>
      </c>
      <c r="AJ1728" s="25" t="s">
        <v>89</v>
      </c>
      <c r="AK1728" s="25" t="s">
        <v>2055</v>
      </c>
      <c r="AL1728" s="23" t="str" cm="1">
        <f t="array" ref="AL1728">_xlfn.SWITCH(AK1728,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28" s="26">
        <v>2</v>
      </c>
      <c r="AN1728" s="25" t="str">
        <f t="shared" si="453"/>
        <v>Non-Sovereign</v>
      </c>
      <c r="AO1728" s="27">
        <v>1</v>
      </c>
      <c r="AP1728" s="23">
        <f>Table2[[#This Row],[Approved Amount_UA Equivalent]]/1000000</f>
        <v>15.586034912718207</v>
      </c>
      <c r="AQ1728" s="19">
        <f t="shared" si="446"/>
        <v>20.742518703241899</v>
      </c>
      <c r="AR1728" s="23" t="str">
        <f t="shared" si="447"/>
        <v>11-20</v>
      </c>
      <c r="AS1728" s="23" t="str">
        <f t="shared" si="448"/>
        <v>1-20</v>
      </c>
      <c r="AT1728" s="23" t="str">
        <f t="shared" si="449"/>
        <v>1-40</v>
      </c>
      <c r="AU1728" s="23" t="str">
        <f t="shared" si="450"/>
        <v>&lt;1-50 Mn</v>
      </c>
      <c r="AV1728" s="23">
        <f>Table2[[#This Row],[Amount]]</f>
        <v>20000000</v>
      </c>
      <c r="AW1728" s="23" t="str">
        <f t="shared" si="451"/>
        <v>Nov 2022</v>
      </c>
      <c r="AX1728" s="28">
        <f>IFERROR(VLOOKUP(Table2[[#This Row],[SAP Code]],[26]_16!A:B,2,FALSE),0)</f>
        <v>0</v>
      </c>
      <c r="AY1728" s="28">
        <f>IFERROR(VLOOKUP(Table2[[#This Row],[SAP Code]],[26]_16!D:E,2,FALSE)/ 1000000, 0)</f>
        <v>0</v>
      </c>
      <c r="AZ1728" s="28">
        <f>IFERROR(VLOOKUP(Table2[[#This Row],[SAP Code]],[26]_16!G:H,2,FALSE)/ 1000000, 0)</f>
        <v>0</v>
      </c>
      <c r="BA1728" s="28">
        <f>IFERROR(VLOOKUP(Table2[[#This Row],[SAP Code]],[26]_16!J:K,2,FALSE)/ 1000000, 0)</f>
        <v>0</v>
      </c>
      <c r="BB1728" s="28">
        <f>IFERROR(VLOOKUP(Table2[[#This Row],[SAP Code]],[26]_16!M:N,2,FALSE)/ 1000000, 0)</f>
        <v>0</v>
      </c>
      <c r="BC1728" s="28">
        <f>IFERROR(VLOOKUP(Table2[[#This Row],[SAP Code]],[26]_16!P:Q,2,FALSE),0)</f>
        <v>0</v>
      </c>
      <c r="BD1728" s="28">
        <f>IFERROR(VLOOKUP(Table2[[#This Row],[SAP Code]],[26]_16!S:T,2,FALSE),0)</f>
        <v>0</v>
      </c>
      <c r="BE1728" s="28">
        <f>IFERROR(VLOOKUP(Table2[[#This Row],[SAP Code]],[26]_16!V:W,2,FALSE)/ 1000000, 0)</f>
        <v>0</v>
      </c>
      <c r="BF1728" s="28">
        <f>IFERROR(VLOOKUP(Table2[[#This Row],[SAP Code]],[26]_16!Y:Z,2,FALSE)/ 1000000, 0)</f>
        <v>0</v>
      </c>
      <c r="BG1728" s="28" t="str">
        <f>IFERROR(VLOOKUP(Table2[[#This Row],[SAP Code]],[26]port!$A:$AD,30,FALSE),"unknown")</f>
        <v>unknown</v>
      </c>
      <c r="BH1728" s="29" t="str">
        <f t="shared" si="452"/>
        <v>Unknown</v>
      </c>
      <c r="BI1728" s="16"/>
    </row>
    <row r="1729" spans="1:61" ht="17.100000000000001" customHeight="1">
      <c r="A1729" s="16" t="s">
        <v>141</v>
      </c>
      <c r="B1729" s="16" t="s">
        <v>5877</v>
      </c>
      <c r="C1729" s="16" t="s">
        <v>5878</v>
      </c>
      <c r="D1729" s="16" t="s">
        <v>5879</v>
      </c>
      <c r="E1729" s="18">
        <v>44881</v>
      </c>
      <c r="F1729" s="16" t="s">
        <v>5880</v>
      </c>
      <c r="G1729" s="16" t="s">
        <v>107</v>
      </c>
      <c r="H1729" s="16" t="s">
        <v>348</v>
      </c>
      <c r="I1729" s="16" t="s">
        <v>102</v>
      </c>
      <c r="J1729" s="16" t="s">
        <v>103</v>
      </c>
      <c r="K1729" s="16" t="s">
        <v>618</v>
      </c>
      <c r="L1729" s="16" t="s">
        <v>70</v>
      </c>
      <c r="M1729" s="19">
        <v>50000000</v>
      </c>
      <c r="N1729" s="19">
        <v>38965087.281795517</v>
      </c>
      <c r="O1729" s="20" t="s">
        <v>5881</v>
      </c>
      <c r="P1729" s="21" t="s">
        <v>147</v>
      </c>
      <c r="Q1729" s="20" t="s">
        <v>87</v>
      </c>
      <c r="R1729" s="16" t="str">
        <f t="shared" si="442"/>
        <v>ADB Private</v>
      </c>
      <c r="S1729" s="16" t="str">
        <f t="shared" si="457"/>
        <v>H</v>
      </c>
      <c r="T1729" s="16" t="str">
        <f t="shared" si="456"/>
        <v>Multinational</v>
      </c>
      <c r="U1729" s="16" t="str">
        <f t="shared" si="443"/>
        <v>Multinational</v>
      </c>
      <c r="V1729" s="22" t="str">
        <f>IF(ISNUMBER(MATCH(A1729, {"Gabon","Sudan","Niger","Mali","Burkina Faso","Guinea"}, 0)), "De Facto Countries", "Non-De Facto Countries")</f>
        <v>Non-De Facto Countries</v>
      </c>
      <c r="W1729" s="16" t="str">
        <f t="shared" si="454"/>
        <v>Multi</v>
      </c>
      <c r="X1729" s="16" t="str">
        <f t="shared" si="455"/>
        <v>Finance</v>
      </c>
      <c r="Y1729" s="23"/>
      <c r="AA1729" s="23">
        <f>Table2[[#This Row],[Approved Amount_UA Equivalent]]</f>
        <v>38965087.281795517</v>
      </c>
      <c r="AD1729" s="23">
        <f>SUM(Table2[[#This Row],[Feed Africa ]:[Improve Quality Of Life ]])</f>
        <v>38965087.281795517</v>
      </c>
      <c r="AE1729" s="16" t="b">
        <f>Table2[[#This Row],[Total HI5]]=Table2[[#This Row],[Approved Amount_UA Equivalent]]</f>
        <v>1</v>
      </c>
      <c r="AF1729" s="24">
        <v>11</v>
      </c>
      <c r="AG1729" s="20" t="str">
        <f t="shared" si="444"/>
        <v>Line of Credit</v>
      </c>
      <c r="AH1729" s="24" t="str">
        <f>VLOOKUP(Table2[[#This Row],[SAP Code]],[25]DATA!$A:$G,7,FALSE)</f>
        <v>LOC</v>
      </c>
      <c r="AI1729" s="20" t="str">
        <f t="shared" si="445"/>
        <v>Other Investment</v>
      </c>
      <c r="AJ1729" s="25" t="s">
        <v>106</v>
      </c>
      <c r="AK1729" s="25" t="s">
        <v>107</v>
      </c>
      <c r="AL1729" s="23" t="str" cm="1">
        <f t="array" ref="AL1729">_xlfn.SWITCH(AK1729,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29" s="26">
        <v>2</v>
      </c>
      <c r="AN1729" s="25" t="str">
        <f t="shared" si="453"/>
        <v>Non-Sovereign</v>
      </c>
      <c r="AO1729" s="27">
        <v>0.5</v>
      </c>
      <c r="AP1729" s="23">
        <f>Table2[[#This Row],[Approved Amount_UA Equivalent]]/1000000</f>
        <v>38.965087281795519</v>
      </c>
      <c r="AQ1729" s="19">
        <f t="shared" si="446"/>
        <v>51.856296758104747</v>
      </c>
      <c r="AR1729" s="23" t="str">
        <f t="shared" si="447"/>
        <v>31-40</v>
      </c>
      <c r="AS1729" s="23" t="str">
        <f t="shared" si="448"/>
        <v>21-40</v>
      </c>
      <c r="AT1729" s="23" t="str">
        <f t="shared" si="449"/>
        <v>1-40</v>
      </c>
      <c r="AU1729" s="23" t="str">
        <f t="shared" si="450"/>
        <v>&lt;1-50 Mn</v>
      </c>
      <c r="AV1729" s="23">
        <f>Table2[[#This Row],[Amount]]</f>
        <v>50000000</v>
      </c>
      <c r="AW1729" s="23" t="str">
        <f t="shared" si="451"/>
        <v>Nov 2022</v>
      </c>
      <c r="AX1729" s="28">
        <f>IFERROR(VLOOKUP(Table2[[#This Row],[SAP Code]],[26]_16!A:B,2,FALSE),0)</f>
        <v>0</v>
      </c>
      <c r="AY1729" s="28">
        <f>IFERROR(VLOOKUP(Table2[[#This Row],[SAP Code]],[26]_16!D:E,2,FALSE)/ 1000000, 0)</f>
        <v>0</v>
      </c>
      <c r="AZ1729" s="28">
        <f>IFERROR(VLOOKUP(Table2[[#This Row],[SAP Code]],[26]_16!G:H,2,FALSE)/ 1000000, 0)</f>
        <v>0</v>
      </c>
      <c r="BA1729" s="28">
        <f>IFERROR(VLOOKUP(Table2[[#This Row],[SAP Code]],[26]_16!J:K,2,FALSE)/ 1000000, 0)</f>
        <v>0</v>
      </c>
      <c r="BB1729" s="28">
        <f>IFERROR(VLOOKUP(Table2[[#This Row],[SAP Code]],[26]_16!M:N,2,FALSE)/ 1000000, 0)</f>
        <v>0</v>
      </c>
      <c r="BC1729" s="28">
        <f>IFERROR(VLOOKUP(Table2[[#This Row],[SAP Code]],[26]_16!P:Q,2,FALSE),0)</f>
        <v>0</v>
      </c>
      <c r="BD1729" s="28">
        <f>IFERROR(VLOOKUP(Table2[[#This Row],[SAP Code]],[26]_16!S:T,2,FALSE),0)</f>
        <v>0</v>
      </c>
      <c r="BE1729" s="28">
        <f>IFERROR(VLOOKUP(Table2[[#This Row],[SAP Code]],[26]_16!V:W,2,FALSE)/ 1000000, 0)</f>
        <v>0</v>
      </c>
      <c r="BF1729" s="28">
        <f>IFERROR(VLOOKUP(Table2[[#This Row],[SAP Code]],[26]_16!Y:Z,2,FALSE)/ 1000000, 0)</f>
        <v>0</v>
      </c>
      <c r="BG1729" s="28" t="str">
        <f>IFERROR(VLOOKUP(Table2[[#This Row],[SAP Code]],[26]port!$A:$AD,30,FALSE),"unknown")</f>
        <v>APVD</v>
      </c>
      <c r="BH1729" s="29" t="str">
        <f t="shared" si="452"/>
        <v>Ongoing</v>
      </c>
      <c r="BI1729" s="16"/>
    </row>
    <row r="1730" spans="1:61" ht="17.100000000000001" customHeight="1">
      <c r="A1730" s="16" t="s">
        <v>141</v>
      </c>
      <c r="B1730" s="16" t="s">
        <v>5877</v>
      </c>
      <c r="C1730" s="16" t="s">
        <v>5882</v>
      </c>
      <c r="D1730" s="16" t="s">
        <v>5879</v>
      </c>
      <c r="E1730" s="18">
        <v>44881</v>
      </c>
      <c r="F1730" s="16" t="s">
        <v>5880</v>
      </c>
      <c r="G1730" s="16" t="s">
        <v>107</v>
      </c>
      <c r="H1730" s="16" t="s">
        <v>348</v>
      </c>
      <c r="I1730" s="16" t="s">
        <v>102</v>
      </c>
      <c r="J1730" s="16" t="s">
        <v>103</v>
      </c>
      <c r="K1730" s="16" t="s">
        <v>2180</v>
      </c>
      <c r="L1730" s="16" t="s">
        <v>70</v>
      </c>
      <c r="M1730" s="19">
        <v>350000000</v>
      </c>
      <c r="N1730" s="19">
        <v>272755610.97256857</v>
      </c>
      <c r="O1730" s="20" t="s">
        <v>5881</v>
      </c>
      <c r="P1730" s="21" t="s">
        <v>147</v>
      </c>
      <c r="Q1730" s="20" t="s">
        <v>87</v>
      </c>
      <c r="R1730" s="16" t="str">
        <f t="shared" ref="R1730:R1793" si="458">IF(J1730="ADB","ADB Public",IF(J1730="ADB Private Sector","ADB Private",IF(J1730="ADF","ADF Including TSF",IF(J1730="Africa Growing Together Fund (AGTF)","AGTF",IF(J1730="Climate Investment Funds (CIF)","CIF",IF(J1730="Climate Investment Funds (CIF) - CTF","CIF",IF(J1730="Climate Investment Funds (CIF) - SCF - FIP","CIF",IF(J1730="Climate Investment Funds (CIF) - SCF - SREP","CIF",IF(J1730="ClimDev-Africa Special Fund (CDSF)","ClimDev",IF(J1730="Global Environment Facility (GEF)","GEF",IF(J1730="Multi-Donor Trust Fund for Zimbabwe (ZIM-FUND)","ZimFund",IF(J1730="NTF","NTF",IF(J1730="Sustainable Energy Fund for Africa (SEFA)","SEFA",IF(J1730="Technical Assistance Fund for Middle Income Countries (MIC-TAF)","MICTAF",IF(J1730="Transition Support Facility (TSF)","ADF Including TSF",IF(J1730="Transition Support Facility (TSF) - ACW (Pillar II)","ADF Including TSF",IF(J1730="Transition Support Facility (TSF) - SSW","ADF Including TSF",IF(J1730="Transition Support Facility (TSF) - SSW (Pillar I)","ADF Including TSF",IF(J1730="Transition Support Facility (TSF) - SSW (Pillar I) - SIF","ADF Including TSF",IF(J1730="Transition Support Facility (TSF) - SSW (Pillar I) - Unallocated Reserve","ADF Including TSF",IF(J1730="Transition Support Facility (TSF) - SSW (Pillar I) - Unallocated Reserves","ADF Including TSF",IF(J1730="Transition Support Facility (TSF) - TSW (Pillar III)","ADF Including TSF",IF(J1730="Transition Support Facility (TSF) - Unallocated Reserves","ADF Including TSF","OTHERS")))))))))))))))))))))))</f>
        <v>ADB Private</v>
      </c>
      <c r="S1730" s="16" t="str">
        <f t="shared" si="457"/>
        <v>H</v>
      </c>
      <c r="T1730" s="16" t="str">
        <f t="shared" si="456"/>
        <v>Multinational</v>
      </c>
      <c r="U1730" s="16" t="str">
        <f t="shared" ref="U1730:U1793" si="459">IF(A1730="Algeria","Non-Transition States",
IF(A1730="Angola","Non-Transition States",
IF(A1730="Benin","Non-Transition States",
IF(A1730="Botswana","Non-Transition States",
IF(A1730="Burkina Faso","Transition States",
IF(A1730="Burundi","Transition States",
IF(A1730="Cameroon","Non-Transition States",
IF(A1730="Cape Verde","Non-Transition States",
IF(A1730="Central African Republic","Transition States",
IF(A1730="Centrafrique","Transition States",
IF(A1730="Chad","Transition States",
IF(A1730="Comoros","Transition States",
IF(A1730="Congo CG","Non-Transition States",
IF(A1730="Congo","Non-Transition States",
IF(A1730="Côte D'Ivoire","Non-Transition States",
IF(A1730="Dem Rep Congo","Transition States",
IF(A1730="DEMOCRATIC REPUBLIC OF THE CONGO","Transition States",
IF(A1730="Djibouti","Transition States",
IF(A1730="Egypt","Non-Transition States",
IF(A1730="Eq Guinea","Non-Transition States",
IF(A1730="Equatorial Guinea","Non-Transition States",
IF(A1730="Eritrea","Transition States",
IF(A1730="Swaziland","Non-Transition States",
IF(A1730="Eswatini","Non-Transition States",
IF(A1730="Ethiopia","Non-Transition States",
IF(A1730="Gabon","Non-Transition States",
IF(A1730="Gambia","Transition States",
IF(A1730="Ghana","Non-Transition States",
IF(A1730="Guinea","Transition States",
IF(A1730="Guinea-Bissau","Transition States",
IF(A1730="Kenya","Non-Transition States",
IF(A1730="Lesotho","Non-Transition States",
IF(A1730="Liberia","Transition States",
IF(A1730="Libya","Non-Transition States",
IF(A1730="Madagascar","Transition States",
IF(A1730="Malawi","Non-Transition States",
IF(A1730="Mali","Transition States",
IF(A1730="Mauritania","Non-Transition States",
IF(A1730="Mauritius","Non-Transition States",
IF(A1730="Morocco","Non-Transition States",
IF(A1730="Mozambique","Transition States",
IF(A1730="Multi","Multinational",
IF(A1730="Multinational","Multinational",
IF(A1730="Namibia","Non-Transition States",
IF(A1730="Niger","Transition States",
IF(A1730="Nigeria","Non-Transition States",
IF(A1730="Rwanda","Non-Transition States",
IF(A1730="Sao Tome &amp; Principe","Non-Transition States",
IF(A1730="Sao Tome","Non-Transition States",
IF(A1730="Senegal","Non-Transition States",
IF(A1730="Seychelles","Non-Transition States",
IF(A1730="Sierra Leone","Transition States",
IF(A1730="Somalia","Transition States",
IF(A1730="South Africa","Non-Transition States",
IF(A1730="South Sudan","Transition States",
IF(A1730="Sudan","Transition States",
IF(A1730="Tanzania","Non-Transition States",
IF(A1730="Togo","Transition States",
IF(A1730="Tunisia","Non-Transition States",
IF(A1730="Uganda","Non-Transition States",
IF(A1730="Zambia","Non-Transition States",
IF(A1730="Zimbabwe","Transition States",
IF(A1730="Multi-Countries","Multinational","")))))))))))))))))))))))))))))))))))))))))))))))))))))))))))))))</f>
        <v>Multinational</v>
      </c>
      <c r="V1730" s="22" t="str">
        <f>IF(ISNUMBER(MATCH(A1730, {"Gabon","Sudan","Niger","Mali","Burkina Faso","Guinea"}, 0)), "De Facto Countries", "Non-De Facto Countries")</f>
        <v>Non-De Facto Countries</v>
      </c>
      <c r="W1730" s="16" t="str">
        <f t="shared" si="454"/>
        <v>Multi</v>
      </c>
      <c r="X1730" s="16" t="str">
        <f t="shared" si="455"/>
        <v>Finance</v>
      </c>
      <c r="Y1730" s="23"/>
      <c r="AA1730" s="23">
        <f>Table2[[#This Row],[Approved Amount_UA Equivalent]]</f>
        <v>272755610.97256857</v>
      </c>
      <c r="AD1730" s="23">
        <f>SUM(Table2[[#This Row],[Feed Africa ]:[Improve Quality Of Life ]])</f>
        <v>272755610.97256857</v>
      </c>
      <c r="AE1730" s="16" t="b">
        <f>Table2[[#This Row],[Total HI5]]=Table2[[#This Row],[Approved Amount_UA Equivalent]]</f>
        <v>1</v>
      </c>
      <c r="AF1730" s="24">
        <v>11</v>
      </c>
      <c r="AG1730" s="20" t="str">
        <f t="shared" ref="AG1730:AG1793" si="460">IF(AF1730=10,"Investment Project",IF(AF1730=11,"Line of Credit",IF(AF1730=12,"Investment Project",IF(AF1730=13,"Investment Project",IF(AF1730=20,"Policy and Result Based Op",IF(AF1730=21,"Policy and Result Based Op",IF(AF1730=22,"Restructuring",IF(AF1730=23,"Policy and Result Based Op",IF(AF1730=32,"Technical Assistance &amp; Study",IF(AF1730=40,"ISP and Investment Project",IF(AF1730=41,"ISP and Investment Project",IF(AF1730=42,"Investment Project",IF(AF1730=43,"Technical Assistance &amp; Study",IF(AF1730=44,"Institutional Support",IF(AF1730=46,"Institutional Support",IF(AF1730=50,"Emergency Assistance",IF(AF1730=51,"Emergency Assistance",IF(AF1730=70,"Equity and Guarantee",IF(AF1730=75,"Equity and Guarantee",IF(AF1730=82,"Micro Financing",IF(AF1730=83,"Policy and Result Based Op",IF(AF1730=84,"ISP and Investment Project",IF(AF1730=85,"ISP and Investment Project",IF(AF1730=86,"Technical Assistance &amp; Study",IF(AF1730=90,"Investment Project",IF(AF1730=30,"Investment Project",""))))))))))))))))))))))))))</f>
        <v>Line of Credit</v>
      </c>
      <c r="AH1730" s="24" t="str">
        <f>VLOOKUP(Table2[[#This Row],[SAP Code]],[25]DATA!$A:$G,7,FALSE)</f>
        <v>LOC</v>
      </c>
      <c r="AI1730" s="20" t="str">
        <f t="shared" ref="AI1730:AI1793" si="461">IF(AG1730="Policy and Result Based Op","Policy-Based Lending",
IF(AND(X1730="Agriculture",OR(AG1730="ISP and Investment Project",AG1730="Investment Project")),"Infrastructure",
IF(AND(X1730="Environment",OR(AG1730="ISP and Investment Project",AG1730="Investment Project")),"Infrastructure",
IF(AND(X1730="ICT",OR(AG1730="ISP and Investment Project",AG1730="Investment Project")),"Infrastructure",
IF(AND(X1730="Power",OR(AG1730="ISP and Investment Project",AG1730="Investment Project")),"Infrastructure",
IF(AND(X1730="Transport",OR(AG1730="ISP and Investment Project",AG1730="Investment Project")),"Infrastructure",
IF(AND(X1730="Urban Developm.",OR(AG1730="ISP and Investment Project",AG1730="Investment Project")),"Infrastructure",
IF(AND(X1730="WASH Sector",OR(AG1730="ISP and Investment Project",AG1730="Investment Project")),"Infrastructure","Other Investment"))))))))</f>
        <v>Other Investment</v>
      </c>
      <c r="AJ1730" s="25" t="s">
        <v>106</v>
      </c>
      <c r="AK1730" s="25" t="s">
        <v>107</v>
      </c>
      <c r="AL1730" s="23" t="str" cm="1">
        <f t="array" ref="AL1730">_xlfn.SWITCH(AK1730,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30" s="26">
        <v>2</v>
      </c>
      <c r="AN1730" s="25" t="str">
        <f t="shared" si="453"/>
        <v>Non-Sovereign</v>
      </c>
      <c r="AO1730" s="27">
        <v>0.5</v>
      </c>
      <c r="AP1730" s="23">
        <f>Table2[[#This Row],[Approved Amount_UA Equivalent]]/1000000</f>
        <v>272.75561097256855</v>
      </c>
      <c r="AQ1730" s="19">
        <f t="shared" ref="AQ1730:AQ1793" si="462">(N1730*1.33084)/1000000</f>
        <v>362.99407730673317</v>
      </c>
      <c r="AR1730" s="23" t="str">
        <f t="shared" ref="AR1730:AR1793" si="463">ROUNDUP(AP1730/10,0)*10-9&amp;"-"&amp;ROUNDUP(AP1730/10,0)*10</f>
        <v>271-280</v>
      </c>
      <c r="AS1730" s="23" t="str">
        <f t="shared" ref="AS1730:AS1793" si="464">ROUNDUP(AP1730/20,0)*20-19&amp;"-"&amp;ROUNDUP(AP1730/20,0)*20</f>
        <v>261-280</v>
      </c>
      <c r="AT1730" s="23" t="str">
        <f t="shared" ref="AT1730:AT1793" si="465">ROUNDUP(AP1730/40,0)*40-39&amp;"-"&amp;ROUNDUP(AP1730/40,0)*40</f>
        <v>241-280</v>
      </c>
      <c r="AU1730" s="23" t="str">
        <f t="shared" ref="AU1730:AU1793" si="466">IF(AP1730&lt;=50,"&lt;1-50 Mn",IF(AP1730&lt;=100,"50-100 Mn",IF(AP1730&lt;=200,"100-200 Mn",IF(AP1730&lt;=300,"100-300 Mn","&gt;300 Mn"))))</f>
        <v>100-300 Mn</v>
      </c>
      <c r="AV1730" s="23">
        <f>Table2[[#This Row],[Amount]]</f>
        <v>350000000</v>
      </c>
      <c r="AW1730" s="23" t="str">
        <f t="shared" ref="AW1730:AW1793" si="467">TEXT(E1730, "mmm yyyy")</f>
        <v>Nov 2022</v>
      </c>
      <c r="AX1730" s="28">
        <f>IFERROR(VLOOKUP(Table2[[#This Row],[SAP Code]],[26]_16!A:B,2,FALSE),0)</f>
        <v>0</v>
      </c>
      <c r="AY1730" s="28">
        <f>IFERROR(VLOOKUP(Table2[[#This Row],[SAP Code]],[26]_16!D:E,2,FALSE)/ 1000000, 0)</f>
        <v>0</v>
      </c>
      <c r="AZ1730" s="28">
        <f>IFERROR(VLOOKUP(Table2[[#This Row],[SAP Code]],[26]_16!G:H,2,FALSE)/ 1000000, 0)</f>
        <v>0</v>
      </c>
      <c r="BA1730" s="28">
        <f>IFERROR(VLOOKUP(Table2[[#This Row],[SAP Code]],[26]_16!J:K,2,FALSE)/ 1000000, 0)</f>
        <v>0</v>
      </c>
      <c r="BB1730" s="28">
        <f>IFERROR(VLOOKUP(Table2[[#This Row],[SAP Code]],[26]_16!M:N,2,FALSE)/ 1000000, 0)</f>
        <v>0</v>
      </c>
      <c r="BC1730" s="28">
        <f>IFERROR(VLOOKUP(Table2[[#This Row],[SAP Code]],[26]_16!P:Q,2,FALSE),0)</f>
        <v>0</v>
      </c>
      <c r="BD1730" s="28">
        <f>IFERROR(VLOOKUP(Table2[[#This Row],[SAP Code]],[26]_16!S:T,2,FALSE),0)</f>
        <v>0</v>
      </c>
      <c r="BE1730" s="28">
        <f>IFERROR(VLOOKUP(Table2[[#This Row],[SAP Code]],[26]_16!V:W,2,FALSE)/ 1000000, 0)</f>
        <v>0</v>
      </c>
      <c r="BF1730" s="28">
        <f>IFERROR(VLOOKUP(Table2[[#This Row],[SAP Code]],[26]_16!Y:Z,2,FALSE)/ 1000000, 0)</f>
        <v>0</v>
      </c>
      <c r="BG1730" s="28" t="str">
        <f>IFERROR(VLOOKUP(Table2[[#This Row],[SAP Code]],[26]port!$A:$AD,30,FALSE),"unknown")</f>
        <v>APVD</v>
      </c>
      <c r="BH1730" s="29" t="str">
        <f t="shared" ref="BH1730:BH1793" si="468">IF(BG1730="ABAN", "Number of operations Cancelled before completion",
IF(OR(BG1730="APVD", BG1730="OnGo"), "Ongoing",
IF(OR(BG1730="CLSD", BG1730="COMP"), "Number of operations completed out of the net approved of that year",
IF(BG1730="TERM", "Number of operations Cancelled before completion",
IF(BG1730="unknown", "Unknown", "Not Defined")))))</f>
        <v>Ongoing</v>
      </c>
      <c r="BI1730" s="16"/>
    </row>
    <row r="1731" spans="1:61" ht="17.100000000000001" customHeight="1">
      <c r="A1731" s="16" t="s">
        <v>1137</v>
      </c>
      <c r="B1731" s="16" t="s">
        <v>5883</v>
      </c>
      <c r="C1731" s="16" t="s">
        <v>5884</v>
      </c>
      <c r="D1731" s="16" t="s">
        <v>5885</v>
      </c>
      <c r="E1731" s="18">
        <v>44883</v>
      </c>
      <c r="F1731" s="16" t="s">
        <v>328</v>
      </c>
      <c r="G1731" s="16" t="s">
        <v>74</v>
      </c>
      <c r="H1731" s="16" t="s">
        <v>132</v>
      </c>
      <c r="I1731" s="16" t="s">
        <v>155</v>
      </c>
      <c r="J1731" s="16" t="s">
        <v>83</v>
      </c>
      <c r="K1731" s="16" t="s">
        <v>84</v>
      </c>
      <c r="L1731" s="16" t="s">
        <v>85</v>
      </c>
      <c r="M1731" s="19">
        <v>9980000</v>
      </c>
      <c r="N1731" s="19">
        <v>9980000</v>
      </c>
      <c r="O1731" s="20" t="s">
        <v>5886</v>
      </c>
      <c r="P1731" s="21">
        <v>2100150043343</v>
      </c>
      <c r="Q1731" s="20" t="s">
        <v>72</v>
      </c>
      <c r="R1731" s="16" t="str">
        <f t="shared" si="458"/>
        <v>ADF Including TSF</v>
      </c>
      <c r="S1731" s="16" t="str">
        <f t="shared" si="457"/>
        <v>A</v>
      </c>
      <c r="T1731" s="16" t="str">
        <f t="shared" si="456"/>
        <v>ADF Countries</v>
      </c>
      <c r="U1731" s="16" t="str">
        <f t="shared" si="459"/>
        <v>Transition States</v>
      </c>
      <c r="V1731" s="22" t="str">
        <f>IF(ISNUMBER(MATCH(A1731, {"Gabon","Sudan","Niger","Mali","Burkina Faso","Guinea"}, 0)), "De Facto Countries", "Non-De Facto Countries")</f>
        <v>De Facto Countries</v>
      </c>
      <c r="W1731" s="16" t="str">
        <f t="shared" si="454"/>
        <v>West</v>
      </c>
      <c r="X1731" s="16" t="str">
        <f t="shared" si="455"/>
        <v>Agriculture</v>
      </c>
      <c r="Y1731" s="23">
        <f>Table2[[#This Row],[Approved Amount_UA Equivalent]]</f>
        <v>9980000</v>
      </c>
      <c r="AD1731" s="23">
        <f>SUM(Table2[[#This Row],[Feed Africa ]:[Improve Quality Of Life ]])</f>
        <v>9980000</v>
      </c>
      <c r="AE1731" s="16" t="b">
        <f>Table2[[#This Row],[Total HI5]]=Table2[[#This Row],[Approved Amount_UA Equivalent]]</f>
        <v>1</v>
      </c>
      <c r="AF1731" s="24">
        <v>10</v>
      </c>
      <c r="AG1731" s="20" t="str">
        <f t="shared" si="460"/>
        <v>Investment Project</v>
      </c>
      <c r="AH1731" s="24" t="str">
        <f>VLOOKUP(Table2[[#This Row],[SAP Code]],[25]DATA!$A:$G,7,FALSE)</f>
        <v>investment</v>
      </c>
      <c r="AI1731" s="20" t="str">
        <f t="shared" si="461"/>
        <v>Infrastructure</v>
      </c>
      <c r="AJ1731" s="25" t="s">
        <v>157</v>
      </c>
      <c r="AK1731" s="25" t="s">
        <v>74</v>
      </c>
      <c r="AL1731" s="23" t="str" cm="1">
        <f t="array" ref="AL1731">_xlfn.SWITCH(AK1731,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31" s="26">
        <v>1</v>
      </c>
      <c r="AN1731" s="25" t="str">
        <f t="shared" ref="AN1731:AN1794" si="469">IF(AM1731=1,"Sovereign",IF(AM1731&gt;=2,"Non-Sovereign",""))</f>
        <v>Sovereign</v>
      </c>
      <c r="AO1731" s="27">
        <v>0.5</v>
      </c>
      <c r="AP1731" s="23">
        <f>Table2[[#This Row],[Approved Amount_UA Equivalent]]/1000000</f>
        <v>9.98</v>
      </c>
      <c r="AQ1731" s="19">
        <f t="shared" si="462"/>
        <v>13.281783200000001</v>
      </c>
      <c r="AR1731" s="23" t="str">
        <f t="shared" si="463"/>
        <v>1-10</v>
      </c>
      <c r="AS1731" s="23" t="str">
        <f t="shared" si="464"/>
        <v>1-20</v>
      </c>
      <c r="AT1731" s="23" t="str">
        <f t="shared" si="465"/>
        <v>1-40</v>
      </c>
      <c r="AU1731" s="23" t="str">
        <f t="shared" si="466"/>
        <v>&lt;1-50 Mn</v>
      </c>
      <c r="AV1731" s="23">
        <f>Table2[[#This Row],[Amount]]</f>
        <v>9980000</v>
      </c>
      <c r="AW1731" s="23" t="str">
        <f t="shared" si="467"/>
        <v>Nov 2022</v>
      </c>
      <c r="AX1731" s="28">
        <f>IFERROR(VLOOKUP(Table2[[#This Row],[SAP Code]],[26]_16!A:B,2,FALSE),0)</f>
        <v>0</v>
      </c>
      <c r="AY1731" s="28">
        <f>IFERROR(VLOOKUP(Table2[[#This Row],[SAP Code]],[26]_16!D:E,2,FALSE)/ 1000000, 0)</f>
        <v>0</v>
      </c>
      <c r="AZ1731" s="28">
        <f>IFERROR(VLOOKUP(Table2[[#This Row],[SAP Code]],[26]_16!G:H,2,FALSE)/ 1000000, 0)</f>
        <v>0</v>
      </c>
      <c r="BA1731" s="28">
        <f>IFERROR(VLOOKUP(Table2[[#This Row],[SAP Code]],[26]_16!J:K,2,FALSE)/ 1000000, 0)</f>
        <v>0</v>
      </c>
      <c r="BB1731" s="28">
        <f>IFERROR(VLOOKUP(Table2[[#This Row],[SAP Code]],[26]_16!M:N,2,FALSE)/ 1000000, 0)</f>
        <v>0</v>
      </c>
      <c r="BC1731" s="28">
        <f>IFERROR(VLOOKUP(Table2[[#This Row],[SAP Code]],[26]_16!P:Q,2,FALSE),0)</f>
        <v>0</v>
      </c>
      <c r="BD1731" s="28">
        <f>IFERROR(VLOOKUP(Table2[[#This Row],[SAP Code]],[26]_16!S:T,2,FALSE),0)</f>
        <v>0</v>
      </c>
      <c r="BE1731" s="28">
        <f>IFERROR(VLOOKUP(Table2[[#This Row],[SAP Code]],[26]_16!V:W,2,FALSE)/ 1000000, 0)</f>
        <v>0</v>
      </c>
      <c r="BF1731" s="28">
        <f>IFERROR(VLOOKUP(Table2[[#This Row],[SAP Code]],[26]_16!Y:Z,2,FALSE)/ 1000000, 0)</f>
        <v>0.78903068999999992</v>
      </c>
      <c r="BG1731" s="28" t="str">
        <f>IFERROR(VLOOKUP(Table2[[#This Row],[SAP Code]],[26]port!$A:$AD,30,FALSE),"unknown")</f>
        <v>APVD</v>
      </c>
      <c r="BH1731" s="29" t="str">
        <f t="shared" si="468"/>
        <v>Ongoing</v>
      </c>
      <c r="BI1731" s="16"/>
    </row>
    <row r="1732" spans="1:61" ht="17.100000000000001" customHeight="1">
      <c r="A1732" s="16" t="s">
        <v>1137</v>
      </c>
      <c r="B1732" s="16" t="s">
        <v>5883</v>
      </c>
      <c r="C1732" s="16" t="s">
        <v>5887</v>
      </c>
      <c r="D1732" s="16" t="s">
        <v>5885</v>
      </c>
      <c r="E1732" s="18">
        <v>44883</v>
      </c>
      <c r="F1732" s="16" t="s">
        <v>328</v>
      </c>
      <c r="G1732" s="16" t="s">
        <v>74</v>
      </c>
      <c r="H1732" s="16" t="s">
        <v>132</v>
      </c>
      <c r="I1732" s="16" t="s">
        <v>155</v>
      </c>
      <c r="J1732" s="16" t="s">
        <v>83</v>
      </c>
      <c r="K1732" s="16" t="s">
        <v>69</v>
      </c>
      <c r="L1732" s="16" t="s">
        <v>85</v>
      </c>
      <c r="M1732" s="19">
        <v>7680000</v>
      </c>
      <c r="N1732" s="19">
        <v>7680000</v>
      </c>
      <c r="O1732" s="20" t="s">
        <v>5886</v>
      </c>
      <c r="P1732" s="21">
        <v>2100155042118</v>
      </c>
      <c r="Q1732" s="20" t="s">
        <v>72</v>
      </c>
      <c r="R1732" s="16" t="str">
        <f t="shared" si="458"/>
        <v>ADF Including TSF</v>
      </c>
      <c r="S1732" s="16" t="str">
        <f t="shared" si="457"/>
        <v>A</v>
      </c>
      <c r="T1732" s="16" t="str">
        <f t="shared" si="456"/>
        <v>ADF Countries</v>
      </c>
      <c r="U1732" s="16" t="str">
        <f t="shared" si="459"/>
        <v>Transition States</v>
      </c>
      <c r="V1732" s="22" t="str">
        <f>IF(ISNUMBER(MATCH(A1732, {"Gabon","Sudan","Niger","Mali","Burkina Faso","Guinea"}, 0)), "De Facto Countries", "Non-De Facto Countries")</f>
        <v>De Facto Countries</v>
      </c>
      <c r="W1732" s="16" t="str">
        <f t="shared" ref="W1732:W1795" si="470">IF(A1732="Algeria","North",IF(A1732="Angola","South",IF(A1732="Benin","West",IF(A1732="Botswana","South",IF(A1732="Burkina Faso","West",IF(A1732="Burundi","East",IF(A1732="Cameroon","Central",IF(A1732="Cape Verde","West",IF(A1732="Central African Republic","Central",IF(A1732="Chad","Central",IF(A1732="Comoros","East",IF(A1732="Congo CG","Central",IF(A1732="Côte D'Ivoire","West",IF(A1732="Dem Rep Congo","Central",IF(A1732="Djibouti","East",IF(A1732="Egypt","North",IF(A1732="Equatorial Guinea","Central",IF(A1732="Eritrea","East",IF(A1732="Eswatini","South",IF(A1732="Ethiopia","East",IF(A1732="Gabon","Central",IF(A1732="Gambia","West",IF(A1732="Ghana","West",IF(A1732="Guinea","West",IF(A1732="Guinea-Bissau","West",IF(A1732="Kenya","East",IF(A1732="Lesotho","South",IF(A1732="Liberia","West",IF(A1732="Libya","North",IF(A1732="Madagascar","South",IF(A1732="Malawi","South",IF(A1732="Mali","West",IF(A1732="Mauritania","North",IF(A1732="Mauritius","South",IF(A1732="Morocco","North",IF(A1732="Mozambique","South",IF(A1732="Multinational","Multi",IF(A1732="Namibia","South",IF(A1732="Niger","West",IF(A1732="Nigeria","Nigeria",IF(A1732="Rwanda","East",IF(A1732="Sao Tome &amp; Principe","South",IF(A1732="Senegal","West",IF(A1732="Seychelles","East",IF(A1732="Sierra Leone","West",IF(A1732="Somalia","East",IF(A1732="South Africa","South",IF(A1732="South Sudan","East",IF(A1732="Sudan","East",IF(A1732="Tanzania","East",IF(A1732="Togo","West",IF(A1732="Tunisia","North",IF(A1732="Uganda","East",IF(A1732="Zambia","South",IF(A1732="Zimbabwe","South","Not Listed")))))))))))))))))))))))))))))))))))))))))))))))))))))))</f>
        <v>West</v>
      </c>
      <c r="X1732" s="16" t="str">
        <f t="shared" ref="X1732:X1795" si="471">IF(MID(O1732,6,1)="A","Agriculture",IF(MID(O1732,6,1)="B","Industry",IF(MID(O1732,6,1)="C","Environment",IF(MID(O1732,6,1)="D","Transport",IF(MID(O1732,6,1)="E","WASH Sector",IF(MID(O1732,6,1)="F","Power",IF(MID(O1732,6,1)="G","ICT",IF(MID(O1732,6,1)="H","Finance",IF(MID(O1732,6,1)="I","Social",IF(MID(O1732,6,1)="J","Urban Developm.",IF(MID(O1732,6,1)="K","Multi-Sector","")))))))))))</f>
        <v>Agriculture</v>
      </c>
      <c r="Y1732" s="23">
        <f>Table2[[#This Row],[Approved Amount_UA Equivalent]]</f>
        <v>7680000</v>
      </c>
      <c r="AD1732" s="23">
        <f>SUM(Table2[[#This Row],[Feed Africa ]:[Improve Quality Of Life ]])</f>
        <v>7680000</v>
      </c>
      <c r="AE1732" s="16" t="b">
        <f>Table2[[#This Row],[Total HI5]]=Table2[[#This Row],[Approved Amount_UA Equivalent]]</f>
        <v>1</v>
      </c>
      <c r="AF1732" s="24">
        <v>10</v>
      </c>
      <c r="AG1732" s="20" t="str">
        <f t="shared" si="460"/>
        <v>Investment Project</v>
      </c>
      <c r="AH1732" s="24" t="str">
        <f>VLOOKUP(Table2[[#This Row],[SAP Code]],[25]DATA!$A:$G,7,FALSE)</f>
        <v>investment</v>
      </c>
      <c r="AI1732" s="20" t="str">
        <f t="shared" si="461"/>
        <v>Infrastructure</v>
      </c>
      <c r="AJ1732" s="25" t="s">
        <v>157</v>
      </c>
      <c r="AK1732" s="25" t="s">
        <v>74</v>
      </c>
      <c r="AL1732" s="23" t="str" cm="1">
        <f t="array" ref="AL1732">_xlfn.SWITCH(AK1732,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32" s="26">
        <v>1</v>
      </c>
      <c r="AN1732" s="25" t="str">
        <f t="shared" si="469"/>
        <v>Sovereign</v>
      </c>
      <c r="AO1732" s="27">
        <v>0.5</v>
      </c>
      <c r="AP1732" s="23">
        <f>Table2[[#This Row],[Approved Amount_UA Equivalent]]/1000000</f>
        <v>7.68</v>
      </c>
      <c r="AQ1732" s="19">
        <f t="shared" si="462"/>
        <v>10.220851199999998</v>
      </c>
      <c r="AR1732" s="23" t="str">
        <f t="shared" si="463"/>
        <v>1-10</v>
      </c>
      <c r="AS1732" s="23" t="str">
        <f t="shared" si="464"/>
        <v>1-20</v>
      </c>
      <c r="AT1732" s="23" t="str">
        <f t="shared" si="465"/>
        <v>1-40</v>
      </c>
      <c r="AU1732" s="23" t="str">
        <f t="shared" si="466"/>
        <v>&lt;1-50 Mn</v>
      </c>
      <c r="AV1732" s="23">
        <f>Table2[[#This Row],[Amount]]</f>
        <v>7680000</v>
      </c>
      <c r="AW1732" s="23" t="str">
        <f t="shared" si="467"/>
        <v>Nov 2022</v>
      </c>
      <c r="AX1732" s="28">
        <f>IFERROR(VLOOKUP(Table2[[#This Row],[SAP Code]],[26]_16!A:B,2,FALSE),0)</f>
        <v>0</v>
      </c>
      <c r="AY1732" s="28">
        <f>IFERROR(VLOOKUP(Table2[[#This Row],[SAP Code]],[26]_16!D:E,2,FALSE)/ 1000000, 0)</f>
        <v>0</v>
      </c>
      <c r="AZ1732" s="28">
        <f>IFERROR(VLOOKUP(Table2[[#This Row],[SAP Code]],[26]_16!G:H,2,FALSE)/ 1000000, 0)</f>
        <v>0</v>
      </c>
      <c r="BA1732" s="28">
        <f>IFERROR(VLOOKUP(Table2[[#This Row],[SAP Code]],[26]_16!J:K,2,FALSE)/ 1000000, 0)</f>
        <v>0</v>
      </c>
      <c r="BB1732" s="28">
        <f>IFERROR(VLOOKUP(Table2[[#This Row],[SAP Code]],[26]_16!M:N,2,FALSE)/ 1000000, 0)</f>
        <v>0</v>
      </c>
      <c r="BC1732" s="28">
        <f>IFERROR(VLOOKUP(Table2[[#This Row],[SAP Code]],[26]_16!P:Q,2,FALSE),0)</f>
        <v>0</v>
      </c>
      <c r="BD1732" s="28">
        <f>IFERROR(VLOOKUP(Table2[[#This Row],[SAP Code]],[26]_16!S:T,2,FALSE),0)</f>
        <v>0</v>
      </c>
      <c r="BE1732" s="28">
        <f>IFERROR(VLOOKUP(Table2[[#This Row],[SAP Code]],[26]_16!V:W,2,FALSE)/ 1000000, 0)</f>
        <v>0</v>
      </c>
      <c r="BF1732" s="28">
        <f>IFERROR(VLOOKUP(Table2[[#This Row],[SAP Code]],[26]_16!Y:Z,2,FALSE)/ 1000000, 0)</f>
        <v>0.78903068999999992</v>
      </c>
      <c r="BG1732" s="28" t="str">
        <f>IFERROR(VLOOKUP(Table2[[#This Row],[SAP Code]],[26]port!$A:$AD,30,FALSE),"unknown")</f>
        <v>APVD</v>
      </c>
      <c r="BH1732" s="29" t="str">
        <f t="shared" si="468"/>
        <v>Ongoing</v>
      </c>
      <c r="BI1732" s="16"/>
    </row>
    <row r="1733" spans="1:61" ht="17.100000000000001" customHeight="1">
      <c r="A1733" s="16" t="s">
        <v>281</v>
      </c>
      <c r="B1733" s="16" t="s">
        <v>5888</v>
      </c>
      <c r="C1733" s="16" t="s">
        <v>5889</v>
      </c>
      <c r="D1733" s="16" t="s">
        <v>5890</v>
      </c>
      <c r="E1733" s="18">
        <v>44886</v>
      </c>
      <c r="F1733" s="16" t="s">
        <v>285</v>
      </c>
      <c r="G1733" s="16" t="s">
        <v>126</v>
      </c>
      <c r="H1733" s="16" t="s">
        <v>81</v>
      </c>
      <c r="I1733" s="16" t="s">
        <v>123</v>
      </c>
      <c r="J1733" s="16" t="s">
        <v>83</v>
      </c>
      <c r="K1733" s="16" t="s">
        <v>69</v>
      </c>
      <c r="L1733" s="16" t="s">
        <v>85</v>
      </c>
      <c r="M1733" s="19">
        <v>10720000</v>
      </c>
      <c r="N1733" s="19">
        <v>10720000</v>
      </c>
      <c r="O1733" s="20" t="s">
        <v>5891</v>
      </c>
      <c r="P1733" s="21">
        <v>2100155042117</v>
      </c>
      <c r="Q1733" s="20" t="s">
        <v>72</v>
      </c>
      <c r="R1733" s="16" t="str">
        <f t="shared" si="458"/>
        <v>ADF Including TSF</v>
      </c>
      <c r="S1733" s="16" t="str">
        <f t="shared" si="457"/>
        <v>E</v>
      </c>
      <c r="T1733" s="16" t="str">
        <f t="shared" si="456"/>
        <v>ADF Countries</v>
      </c>
      <c r="U1733" s="16" t="str">
        <f t="shared" si="459"/>
        <v>Non-Transition States</v>
      </c>
      <c r="V1733" s="22" t="str">
        <f>IF(ISNUMBER(MATCH(A1733, {"Gabon","Sudan","Niger","Mali","Burkina Faso","Guinea"}, 0)), "De Facto Countries", "Non-De Facto Countries")</f>
        <v>Non-De Facto Countries</v>
      </c>
      <c r="W1733" s="16" t="str">
        <f t="shared" si="470"/>
        <v>East</v>
      </c>
      <c r="X1733" s="16" t="str">
        <f t="shared" si="471"/>
        <v>WASH Sector</v>
      </c>
      <c r="Y1733" s="23">
        <f>Table2[[#This Row],[Approved Amount_UA Equivalent]]*0.03</f>
        <v>321600</v>
      </c>
      <c r="Z1733" s="23">
        <f>Table2[[#This Row],[Approved Amount_UA Equivalent]]*0.01</f>
        <v>107200</v>
      </c>
      <c r="AC1733" s="23">
        <f>Table2[[#This Row],[Approved Amount_UA Equivalent]]*0.96</f>
        <v>10291200</v>
      </c>
      <c r="AD1733" s="23">
        <f>SUM(Table2[[#This Row],[Feed Africa ]:[Improve Quality Of Life ]])</f>
        <v>10720000</v>
      </c>
      <c r="AE1733" s="105" t="b">
        <f>Table2[[#This Row],[Total HI5]]=Table2[[#This Row],[Approved Amount_UA Equivalent]]</f>
        <v>1</v>
      </c>
      <c r="AF1733" s="24">
        <v>41</v>
      </c>
      <c r="AG1733" s="20" t="str">
        <f t="shared" si="460"/>
        <v>ISP and Investment Project</v>
      </c>
      <c r="AH1733" s="24" t="str">
        <f>VLOOKUP(Table2[[#This Row],[SAP Code]],[25]DATA!$A:$G,7,FALSE)</f>
        <v xml:space="preserve">investment </v>
      </c>
      <c r="AI1733" s="20" t="str">
        <f t="shared" si="461"/>
        <v>Infrastructure</v>
      </c>
      <c r="AJ1733" s="25" t="s">
        <v>89</v>
      </c>
      <c r="AK1733" s="25" t="s">
        <v>126</v>
      </c>
      <c r="AL1733" s="23" t="str" cm="1">
        <f t="array" ref="AL1733">_xlfn.SWITCH(AK1733,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33" s="26">
        <v>1</v>
      </c>
      <c r="AN1733" s="25" t="str">
        <f t="shared" si="469"/>
        <v>Sovereign</v>
      </c>
      <c r="AO1733" s="27">
        <v>1</v>
      </c>
      <c r="AP1733" s="23">
        <f>Table2[[#This Row],[Approved Amount_UA Equivalent]]/1000000</f>
        <v>10.72</v>
      </c>
      <c r="AQ1733" s="19">
        <f t="shared" si="462"/>
        <v>14.266604800000001</v>
      </c>
      <c r="AR1733" s="23" t="str">
        <f t="shared" si="463"/>
        <v>11-20</v>
      </c>
      <c r="AS1733" s="23" t="str">
        <f t="shared" si="464"/>
        <v>1-20</v>
      </c>
      <c r="AT1733" s="23" t="str">
        <f t="shared" si="465"/>
        <v>1-40</v>
      </c>
      <c r="AU1733" s="23" t="str">
        <f t="shared" si="466"/>
        <v>&lt;1-50 Mn</v>
      </c>
      <c r="AV1733" s="23">
        <f>Table2[[#This Row],[Amount]]</f>
        <v>10720000</v>
      </c>
      <c r="AW1733" s="23" t="str">
        <f t="shared" si="467"/>
        <v>Nov 2022</v>
      </c>
      <c r="AX1733" s="28">
        <f>IFERROR(VLOOKUP(Table2[[#This Row],[SAP Code]],[26]_16!A:B,2,FALSE),0)</f>
        <v>0</v>
      </c>
      <c r="AY1733" s="28">
        <f>IFERROR(VLOOKUP(Table2[[#This Row],[SAP Code]],[26]_16!D:E,2,FALSE)/ 1000000, 0)</f>
        <v>0</v>
      </c>
      <c r="AZ1733" s="28">
        <f>IFERROR(VLOOKUP(Table2[[#This Row],[SAP Code]],[26]_16!G:H,2,FALSE)/ 1000000, 0)</f>
        <v>0</v>
      </c>
      <c r="BA1733" s="28">
        <f>IFERROR(VLOOKUP(Table2[[#This Row],[SAP Code]],[26]_16!J:K,2,FALSE)/ 1000000, 0)</f>
        <v>0</v>
      </c>
      <c r="BB1733" s="28">
        <f>IFERROR(VLOOKUP(Table2[[#This Row],[SAP Code]],[26]_16!M:N,2,FALSE)/ 1000000, 0)</f>
        <v>0</v>
      </c>
      <c r="BC1733" s="28">
        <f>IFERROR(VLOOKUP(Table2[[#This Row],[SAP Code]],[26]_16!P:Q,2,FALSE),0)</f>
        <v>0</v>
      </c>
      <c r="BD1733" s="28">
        <f>IFERROR(VLOOKUP(Table2[[#This Row],[SAP Code]],[26]_16!S:T,2,FALSE),0)</f>
        <v>0</v>
      </c>
      <c r="BE1733" s="28">
        <f>IFERROR(VLOOKUP(Table2[[#This Row],[SAP Code]],[26]_16!V:W,2,FALSE)/ 1000000, 0)</f>
        <v>0</v>
      </c>
      <c r="BF1733" s="28">
        <f>IFERROR(VLOOKUP(Table2[[#This Row],[SAP Code]],[26]_16!Y:Z,2,FALSE)/ 1000000, 0)</f>
        <v>0.12635080000000001</v>
      </c>
      <c r="BG1733" s="28" t="str">
        <f>IFERROR(VLOOKUP(Table2[[#This Row],[SAP Code]],[26]port!$A:$AD,30,FALSE),"unknown")</f>
        <v>OnGo</v>
      </c>
      <c r="BH1733" s="29" t="str">
        <f t="shared" si="468"/>
        <v>Ongoing</v>
      </c>
      <c r="BI1733" s="16"/>
    </row>
    <row r="1734" spans="1:61" ht="17.100000000000001" customHeight="1">
      <c r="A1734" s="16" t="s">
        <v>310</v>
      </c>
      <c r="B1734" s="16" t="s">
        <v>5892</v>
      </c>
      <c r="C1734" s="16" t="s">
        <v>5893</v>
      </c>
      <c r="D1734" s="16" t="s">
        <v>5894</v>
      </c>
      <c r="E1734" s="18">
        <v>44886</v>
      </c>
      <c r="F1734" s="16" t="s">
        <v>714</v>
      </c>
      <c r="G1734" s="16" t="s">
        <v>74</v>
      </c>
      <c r="H1734" s="16" t="s">
        <v>132</v>
      </c>
      <c r="I1734" s="16" t="s">
        <v>155</v>
      </c>
      <c r="J1734" s="16" t="s">
        <v>83</v>
      </c>
      <c r="K1734" s="16" t="s">
        <v>69</v>
      </c>
      <c r="L1734" s="16" t="s">
        <v>85</v>
      </c>
      <c r="M1734" s="19">
        <v>21740000</v>
      </c>
      <c r="N1734" s="19">
        <v>21740000</v>
      </c>
      <c r="O1734" s="20" t="s">
        <v>5895</v>
      </c>
      <c r="P1734" s="21">
        <v>2100155042119</v>
      </c>
      <c r="Q1734" s="20" t="s">
        <v>72</v>
      </c>
      <c r="R1734" s="16" t="str">
        <f t="shared" si="458"/>
        <v>ADF Including TSF</v>
      </c>
      <c r="S1734" s="16" t="str">
        <f t="shared" si="457"/>
        <v>A</v>
      </c>
      <c r="T1734" s="16" t="str">
        <f t="shared" si="456"/>
        <v>ADF Countries</v>
      </c>
      <c r="U1734" s="16" t="str">
        <f t="shared" si="459"/>
        <v>Non-Transition States</v>
      </c>
      <c r="V1734" s="22" t="str">
        <f>IF(ISNUMBER(MATCH(A1734, {"Gabon","Sudan","Niger","Mali","Burkina Faso","Guinea"}, 0)), "De Facto Countries", "Non-De Facto Countries")</f>
        <v>Non-De Facto Countries</v>
      </c>
      <c r="W1734" s="16" t="str">
        <f t="shared" si="470"/>
        <v>West</v>
      </c>
      <c r="X1734" s="16" t="str">
        <f t="shared" si="471"/>
        <v>Agriculture</v>
      </c>
      <c r="Y1734" s="23">
        <f>Table2[[#This Row],[Approved Amount_UA Equivalent]]</f>
        <v>21740000</v>
      </c>
      <c r="AD1734" s="23">
        <f>SUM(Table2[[#This Row],[Feed Africa ]:[Improve Quality Of Life ]])</f>
        <v>21740000</v>
      </c>
      <c r="AE1734" s="16" t="b">
        <f>Table2[[#This Row],[Total HI5]]=Table2[[#This Row],[Approved Amount_UA Equivalent]]</f>
        <v>1</v>
      </c>
      <c r="AF1734" s="24">
        <v>41</v>
      </c>
      <c r="AG1734" s="20" t="str">
        <f t="shared" si="460"/>
        <v>ISP and Investment Project</v>
      </c>
      <c r="AH1734" s="24" t="str">
        <f>VLOOKUP(Table2[[#This Row],[SAP Code]],[25]DATA!$A:$G,7,FALSE)</f>
        <v xml:space="preserve">investment </v>
      </c>
      <c r="AI1734" s="20" t="str">
        <f t="shared" si="461"/>
        <v>Infrastructure</v>
      </c>
      <c r="AJ1734" s="25" t="s">
        <v>157</v>
      </c>
      <c r="AK1734" s="25" t="s">
        <v>74</v>
      </c>
      <c r="AL1734" s="23" t="str" cm="1">
        <f t="array" ref="AL1734">_xlfn.SWITCH(AK1734,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34" s="26">
        <v>1</v>
      </c>
      <c r="AN1734" s="25" t="str">
        <f t="shared" si="469"/>
        <v>Sovereign</v>
      </c>
      <c r="AO1734" s="27">
        <v>1</v>
      </c>
      <c r="AP1734" s="23">
        <f>Table2[[#This Row],[Approved Amount_UA Equivalent]]/1000000</f>
        <v>21.74</v>
      </c>
      <c r="AQ1734" s="19">
        <f t="shared" si="462"/>
        <v>28.9324616</v>
      </c>
      <c r="AR1734" s="23" t="str">
        <f t="shared" si="463"/>
        <v>21-30</v>
      </c>
      <c r="AS1734" s="23" t="str">
        <f t="shared" si="464"/>
        <v>21-40</v>
      </c>
      <c r="AT1734" s="23" t="str">
        <f t="shared" si="465"/>
        <v>1-40</v>
      </c>
      <c r="AU1734" s="23" t="str">
        <f t="shared" si="466"/>
        <v>&lt;1-50 Mn</v>
      </c>
      <c r="AV1734" s="23">
        <f>Table2[[#This Row],[Amount]]</f>
        <v>21740000</v>
      </c>
      <c r="AW1734" s="23" t="str">
        <f t="shared" si="467"/>
        <v>Nov 2022</v>
      </c>
      <c r="AX1734" s="28">
        <f>IFERROR(VLOOKUP(Table2[[#This Row],[SAP Code]],[26]_16!A:B,2,FALSE),0)</f>
        <v>0</v>
      </c>
      <c r="AY1734" s="28">
        <f>IFERROR(VLOOKUP(Table2[[#This Row],[SAP Code]],[26]_16!D:E,2,FALSE)/ 1000000, 0)</f>
        <v>0</v>
      </c>
      <c r="AZ1734" s="28">
        <f>IFERROR(VLOOKUP(Table2[[#This Row],[SAP Code]],[26]_16!G:H,2,FALSE)/ 1000000, 0)</f>
        <v>0</v>
      </c>
      <c r="BA1734" s="28">
        <f>IFERROR(VLOOKUP(Table2[[#This Row],[SAP Code]],[26]_16!J:K,2,FALSE)/ 1000000, 0)</f>
        <v>0</v>
      </c>
      <c r="BB1734" s="28">
        <f>IFERROR(VLOOKUP(Table2[[#This Row],[SAP Code]],[26]_16!M:N,2,FALSE)/ 1000000, 0)</f>
        <v>0</v>
      </c>
      <c r="BC1734" s="28">
        <f>IFERROR(VLOOKUP(Table2[[#This Row],[SAP Code]],[26]_16!P:Q,2,FALSE),0)</f>
        <v>0</v>
      </c>
      <c r="BD1734" s="28">
        <f>IFERROR(VLOOKUP(Table2[[#This Row],[SAP Code]],[26]_16!S:T,2,FALSE),0)</f>
        <v>0</v>
      </c>
      <c r="BE1734" s="28">
        <f>IFERROR(VLOOKUP(Table2[[#This Row],[SAP Code]],[26]_16!V:W,2,FALSE)/ 1000000, 0)</f>
        <v>0</v>
      </c>
      <c r="BF1734" s="28">
        <f>IFERROR(VLOOKUP(Table2[[#This Row],[SAP Code]],[26]_16!Y:Z,2,FALSE)/ 1000000, 0)</f>
        <v>2.2203353399999997</v>
      </c>
      <c r="BG1734" s="28" t="str">
        <f>IFERROR(VLOOKUP(Table2[[#This Row],[SAP Code]],[26]port!$A:$AD,30,FALSE),"unknown")</f>
        <v>OnGo</v>
      </c>
      <c r="BH1734" s="29" t="str">
        <f t="shared" si="468"/>
        <v>Ongoing</v>
      </c>
      <c r="BI1734" s="16"/>
    </row>
    <row r="1735" spans="1:61" ht="17.100000000000001" customHeight="1">
      <c r="A1735" s="16" t="s">
        <v>365</v>
      </c>
      <c r="B1735" s="16" t="s">
        <v>5896</v>
      </c>
      <c r="C1735" s="16" t="s">
        <v>5897</v>
      </c>
      <c r="D1735" s="16" t="s">
        <v>5898</v>
      </c>
      <c r="E1735" s="18">
        <v>44887</v>
      </c>
      <c r="F1735" s="16" t="s">
        <v>367</v>
      </c>
      <c r="G1735" s="16" t="s">
        <v>140</v>
      </c>
      <c r="H1735" s="16" t="s">
        <v>81</v>
      </c>
      <c r="I1735" s="16" t="s">
        <v>138</v>
      </c>
      <c r="J1735" s="16" t="s">
        <v>83</v>
      </c>
      <c r="K1735" s="16" t="s">
        <v>69</v>
      </c>
      <c r="L1735" s="16" t="s">
        <v>85</v>
      </c>
      <c r="M1735" s="19">
        <v>2800000</v>
      </c>
      <c r="N1735" s="19">
        <v>2800000</v>
      </c>
      <c r="O1735" s="20" t="s">
        <v>5899</v>
      </c>
      <c r="P1735" s="21">
        <v>2100155042120</v>
      </c>
      <c r="Q1735" s="20" t="s">
        <v>72</v>
      </c>
      <c r="R1735" s="16" t="str">
        <f t="shared" si="458"/>
        <v>ADF Including TSF</v>
      </c>
      <c r="S1735" s="16" t="str">
        <f t="shared" si="457"/>
        <v>D</v>
      </c>
      <c r="T1735" s="16" t="str">
        <f t="shared" si="456"/>
        <v>ADF Countries</v>
      </c>
      <c r="U1735" s="16" t="str">
        <f t="shared" si="459"/>
        <v>Transition States</v>
      </c>
      <c r="V1735" s="22" t="str">
        <f>IF(ISNUMBER(MATCH(A1735, {"Gabon","Sudan","Niger","Mali","Burkina Faso","Guinea"}, 0)), "De Facto Countries", "Non-De Facto Countries")</f>
        <v>Non-De Facto Countries</v>
      </c>
      <c r="W1735" s="16" t="str">
        <f t="shared" si="470"/>
        <v>East</v>
      </c>
      <c r="X1735" s="16" t="str">
        <f t="shared" si="471"/>
        <v>Transport</v>
      </c>
      <c r="Y1735" s="23"/>
      <c r="AB1735" s="23">
        <f>Table2[[#This Row],[Approved Amount_UA Equivalent]]</f>
        <v>2800000</v>
      </c>
      <c r="AD1735" s="23">
        <f>SUM(Table2[[#This Row],[Feed Africa ]:[Improve Quality Of Life ]])</f>
        <v>2800000</v>
      </c>
      <c r="AE1735" s="16" t="b">
        <f>Table2[[#This Row],[Total HI5]]=Table2[[#This Row],[Approved Amount_UA Equivalent]]</f>
        <v>1</v>
      </c>
      <c r="AF1735" s="24">
        <v>41</v>
      </c>
      <c r="AG1735" s="20" t="str">
        <f t="shared" si="460"/>
        <v>ISP and Investment Project</v>
      </c>
      <c r="AH1735" s="24" t="str">
        <f>VLOOKUP(Table2[[#This Row],[SAP Code]],[25]DATA!$A:$G,7,FALSE)</f>
        <v xml:space="preserve">investment </v>
      </c>
      <c r="AI1735" s="20" t="str">
        <f t="shared" si="461"/>
        <v>Infrastructure</v>
      </c>
      <c r="AJ1735" s="25" t="s">
        <v>89</v>
      </c>
      <c r="AK1735" s="25" t="s">
        <v>140</v>
      </c>
      <c r="AL1735" s="23" t="str" cm="1">
        <f t="array" ref="AL1735">_xlfn.SWITCH(AK1735,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35" s="26">
        <v>1</v>
      </c>
      <c r="AN1735" s="25" t="str">
        <f t="shared" si="469"/>
        <v>Sovereign</v>
      </c>
      <c r="AO1735" s="27">
        <v>1</v>
      </c>
      <c r="AP1735" s="23">
        <f>Table2[[#This Row],[Approved Amount_UA Equivalent]]/1000000</f>
        <v>2.8</v>
      </c>
      <c r="AQ1735" s="19">
        <f t="shared" si="462"/>
        <v>3.7263519999999999</v>
      </c>
      <c r="AR1735" s="23" t="str">
        <f t="shared" si="463"/>
        <v>1-10</v>
      </c>
      <c r="AS1735" s="23" t="str">
        <f t="shared" si="464"/>
        <v>1-20</v>
      </c>
      <c r="AT1735" s="23" t="str">
        <f t="shared" si="465"/>
        <v>1-40</v>
      </c>
      <c r="AU1735" s="23" t="str">
        <f t="shared" si="466"/>
        <v>&lt;1-50 Mn</v>
      </c>
      <c r="AV1735" s="23">
        <f>Table2[[#This Row],[Amount]]</f>
        <v>2800000</v>
      </c>
      <c r="AW1735" s="23" t="str">
        <f t="shared" si="467"/>
        <v>Nov 2022</v>
      </c>
      <c r="AX1735" s="28">
        <f>IFERROR(VLOOKUP(Table2[[#This Row],[SAP Code]],[26]_16!A:B,2,FALSE),0)</f>
        <v>0</v>
      </c>
      <c r="AY1735" s="28">
        <f>IFERROR(VLOOKUP(Table2[[#This Row],[SAP Code]],[26]_16!D:E,2,FALSE)/ 1000000, 0)</f>
        <v>0</v>
      </c>
      <c r="AZ1735" s="28">
        <f>IFERROR(VLOOKUP(Table2[[#This Row],[SAP Code]],[26]_16!G:H,2,FALSE)/ 1000000, 0)</f>
        <v>0</v>
      </c>
      <c r="BA1735" s="28">
        <f>IFERROR(VLOOKUP(Table2[[#This Row],[SAP Code]],[26]_16!J:K,2,FALSE)/ 1000000, 0)</f>
        <v>0</v>
      </c>
      <c r="BB1735" s="28">
        <f>IFERROR(VLOOKUP(Table2[[#This Row],[SAP Code]],[26]_16!M:N,2,FALSE)/ 1000000, 0)</f>
        <v>0</v>
      </c>
      <c r="BC1735" s="28">
        <f>IFERROR(VLOOKUP(Table2[[#This Row],[SAP Code]],[26]_16!P:Q,2,FALSE),0)</f>
        <v>0</v>
      </c>
      <c r="BD1735" s="28">
        <f>IFERROR(VLOOKUP(Table2[[#This Row],[SAP Code]],[26]_16!S:T,2,FALSE),0)</f>
        <v>0</v>
      </c>
      <c r="BE1735" s="28">
        <f>IFERROR(VLOOKUP(Table2[[#This Row],[SAP Code]],[26]_16!V:W,2,FALSE)/ 1000000, 0)</f>
        <v>0</v>
      </c>
      <c r="BF1735" s="28">
        <f>IFERROR(VLOOKUP(Table2[[#This Row],[SAP Code]],[26]_16!Y:Z,2,FALSE)/ 1000000, 0)</f>
        <v>9.8337339999999995E-2</v>
      </c>
      <c r="BG1735" s="28" t="str">
        <f>IFERROR(VLOOKUP(Table2[[#This Row],[SAP Code]],[26]port!$A:$AD,30,FALSE),"unknown")</f>
        <v>APVD</v>
      </c>
      <c r="BH1735" s="29" t="str">
        <f t="shared" si="468"/>
        <v>Ongoing</v>
      </c>
      <c r="BI1735" s="16"/>
    </row>
    <row r="1736" spans="1:61" ht="17.100000000000001" customHeight="1">
      <c r="A1736" s="16" t="s">
        <v>322</v>
      </c>
      <c r="B1736" s="16" t="s">
        <v>5622</v>
      </c>
      <c r="C1736" s="16" t="s">
        <v>5900</v>
      </c>
      <c r="D1736" s="16" t="s">
        <v>5901</v>
      </c>
      <c r="E1736" s="18">
        <v>44887</v>
      </c>
      <c r="F1736" s="16" t="s">
        <v>324</v>
      </c>
      <c r="G1736" s="16" t="s">
        <v>74</v>
      </c>
      <c r="H1736" s="16" t="s">
        <v>132</v>
      </c>
      <c r="I1736" s="16" t="s">
        <v>155</v>
      </c>
      <c r="J1736" s="16" t="s">
        <v>5536</v>
      </c>
      <c r="K1736" s="16" t="s">
        <v>84</v>
      </c>
      <c r="L1736" s="16" t="s">
        <v>85</v>
      </c>
      <c r="M1736" s="19">
        <v>2220000</v>
      </c>
      <c r="N1736" s="19">
        <v>2220000</v>
      </c>
      <c r="O1736" s="20" t="s">
        <v>5902</v>
      </c>
      <c r="P1736" s="21">
        <v>5900150003451</v>
      </c>
      <c r="Q1736" s="20" t="s">
        <v>72</v>
      </c>
      <c r="R1736" s="16" t="str">
        <f t="shared" si="458"/>
        <v>ADF Including TSF</v>
      </c>
      <c r="S1736" s="16" t="str">
        <f t="shared" si="457"/>
        <v>A</v>
      </c>
      <c r="T1736" s="16" t="str">
        <f t="shared" si="456"/>
        <v>ADF Countries</v>
      </c>
      <c r="U1736" s="16" t="str">
        <f t="shared" si="459"/>
        <v>Transition States</v>
      </c>
      <c r="V1736" s="22" t="str">
        <f>IF(ISNUMBER(MATCH(A1736, {"Gabon","Sudan","Niger","Mali","Burkina Faso","Guinea"}, 0)), "De Facto Countries", "Non-De Facto Countries")</f>
        <v>Non-De Facto Countries</v>
      </c>
      <c r="W1736" s="16" t="str">
        <f t="shared" si="470"/>
        <v>West</v>
      </c>
      <c r="X1736" s="16" t="str">
        <f t="shared" si="471"/>
        <v>Agriculture</v>
      </c>
      <c r="Y1736" s="23">
        <f>Table2[[#This Row],[Approved Amount_UA Equivalent]]</f>
        <v>2220000</v>
      </c>
      <c r="AD1736" s="23">
        <f>SUM(Table2[[#This Row],[Feed Africa ]:[Improve Quality Of Life ]])</f>
        <v>2220000</v>
      </c>
      <c r="AE1736" s="16" t="b">
        <f>Table2[[#This Row],[Total HI5]]=Table2[[#This Row],[Approved Amount_UA Equivalent]]</f>
        <v>1</v>
      </c>
      <c r="AF1736" s="24">
        <v>20</v>
      </c>
      <c r="AG1736" s="20" t="str">
        <f t="shared" si="460"/>
        <v>Policy and Result Based Op</v>
      </c>
      <c r="AH1736" s="24" t="str">
        <f>VLOOKUP(Table2[[#This Row],[SAP Code]],[25]DATA!$A:$G,7,FALSE)</f>
        <v>PBO</v>
      </c>
      <c r="AI1736" s="20" t="str">
        <f t="shared" si="461"/>
        <v>Policy-Based Lending</v>
      </c>
      <c r="AJ1736" s="25" t="s">
        <v>157</v>
      </c>
      <c r="AK1736" s="25" t="s">
        <v>74</v>
      </c>
      <c r="AL1736" s="23" t="str" cm="1">
        <f t="array" ref="AL1736">_xlfn.SWITCH(AK1736,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36" s="26">
        <v>1</v>
      </c>
      <c r="AN1736" s="25" t="str">
        <f t="shared" si="469"/>
        <v>Sovereign</v>
      </c>
      <c r="AO1736" s="27">
        <v>0.5</v>
      </c>
      <c r="AP1736" s="23">
        <f>Table2[[#This Row],[Approved Amount_UA Equivalent]]/1000000</f>
        <v>2.2200000000000002</v>
      </c>
      <c r="AQ1736" s="19">
        <f t="shared" si="462"/>
        <v>2.9544648000000002</v>
      </c>
      <c r="AR1736" s="23" t="str">
        <f t="shared" si="463"/>
        <v>1-10</v>
      </c>
      <c r="AS1736" s="23" t="str">
        <f t="shared" si="464"/>
        <v>1-20</v>
      </c>
      <c r="AT1736" s="23" t="str">
        <f t="shared" si="465"/>
        <v>1-40</v>
      </c>
      <c r="AU1736" s="23" t="str">
        <f t="shared" si="466"/>
        <v>&lt;1-50 Mn</v>
      </c>
      <c r="AV1736" s="23">
        <f>Table2[[#This Row],[Amount]]</f>
        <v>2220000</v>
      </c>
      <c r="AW1736" s="23" t="str">
        <f t="shared" si="467"/>
        <v>Nov 2022</v>
      </c>
      <c r="AX1736" s="28">
        <f>IFERROR(VLOOKUP(Table2[[#This Row],[SAP Code]],[26]_16!A:B,2,FALSE),0)</f>
        <v>0</v>
      </c>
      <c r="AY1736" s="28">
        <f>IFERROR(VLOOKUP(Table2[[#This Row],[SAP Code]],[26]_16!D:E,2,FALSE)/ 1000000, 0)</f>
        <v>0</v>
      </c>
      <c r="AZ1736" s="28">
        <f>IFERROR(VLOOKUP(Table2[[#This Row],[SAP Code]],[26]_16!G:H,2,FALSE)/ 1000000, 0)</f>
        <v>0</v>
      </c>
      <c r="BA1736" s="28">
        <f>IFERROR(VLOOKUP(Table2[[#This Row],[SAP Code]],[26]_16!J:K,2,FALSE)/ 1000000, 0)</f>
        <v>0</v>
      </c>
      <c r="BB1736" s="28">
        <f>IFERROR(VLOOKUP(Table2[[#This Row],[SAP Code]],[26]_16!M:N,2,FALSE)/ 1000000, 0)</f>
        <v>0</v>
      </c>
      <c r="BC1736" s="28">
        <f>IFERROR(VLOOKUP(Table2[[#This Row],[SAP Code]],[26]_16!P:Q,2,FALSE),0)</f>
        <v>0</v>
      </c>
      <c r="BD1736" s="28">
        <f>IFERROR(VLOOKUP(Table2[[#This Row],[SAP Code]],[26]_16!S:T,2,FALSE),0)</f>
        <v>0</v>
      </c>
      <c r="BE1736" s="28">
        <f>IFERROR(VLOOKUP(Table2[[#This Row],[SAP Code]],[26]_16!V:W,2,FALSE)/ 1000000, 0)</f>
        <v>0</v>
      </c>
      <c r="BF1736" s="28">
        <f>IFERROR(VLOOKUP(Table2[[#This Row],[SAP Code]],[26]_16!Y:Z,2,FALSE)/ 1000000, 0)</f>
        <v>3.97839594</v>
      </c>
      <c r="BG1736" s="28" t="str">
        <f>IFERROR(VLOOKUP(Table2[[#This Row],[SAP Code]],[26]port!$A:$AD,30,FALSE),"unknown")</f>
        <v>OnGo</v>
      </c>
      <c r="BH1736" s="29" t="str">
        <f t="shared" si="468"/>
        <v>Ongoing</v>
      </c>
      <c r="BI1736" s="16"/>
    </row>
    <row r="1737" spans="1:61" ht="17.100000000000001" customHeight="1">
      <c r="A1737" s="16" t="s">
        <v>322</v>
      </c>
      <c r="B1737" s="16" t="s">
        <v>5622</v>
      </c>
      <c r="C1737" s="16" t="s">
        <v>5903</v>
      </c>
      <c r="D1737" s="16" t="s">
        <v>5901</v>
      </c>
      <c r="E1737" s="18">
        <v>44887</v>
      </c>
      <c r="F1737" s="16" t="s">
        <v>324</v>
      </c>
      <c r="G1737" s="16" t="s">
        <v>74</v>
      </c>
      <c r="H1737" s="16" t="s">
        <v>132</v>
      </c>
      <c r="I1737" s="16" t="s">
        <v>155</v>
      </c>
      <c r="J1737" s="16" t="s">
        <v>5536</v>
      </c>
      <c r="K1737" s="16" t="s">
        <v>69</v>
      </c>
      <c r="L1737" s="16" t="s">
        <v>85</v>
      </c>
      <c r="M1737" s="19">
        <v>1780000</v>
      </c>
      <c r="N1737" s="19">
        <v>1780000</v>
      </c>
      <c r="O1737" s="20" t="s">
        <v>5902</v>
      </c>
      <c r="P1737" s="21">
        <v>5900155017706</v>
      </c>
      <c r="Q1737" s="20" t="s">
        <v>72</v>
      </c>
      <c r="R1737" s="16" t="str">
        <f t="shared" si="458"/>
        <v>ADF Including TSF</v>
      </c>
      <c r="S1737" s="16" t="str">
        <f t="shared" si="457"/>
        <v>A</v>
      </c>
      <c r="T1737" s="16" t="str">
        <f t="shared" si="456"/>
        <v>ADF Countries</v>
      </c>
      <c r="U1737" s="16" t="str">
        <f t="shared" si="459"/>
        <v>Transition States</v>
      </c>
      <c r="V1737" s="22" t="str">
        <f>IF(ISNUMBER(MATCH(A1737, {"Gabon","Sudan","Niger","Mali","Burkina Faso","Guinea"}, 0)), "De Facto Countries", "Non-De Facto Countries")</f>
        <v>Non-De Facto Countries</v>
      </c>
      <c r="W1737" s="16" t="str">
        <f t="shared" si="470"/>
        <v>West</v>
      </c>
      <c r="X1737" s="16" t="str">
        <f t="shared" si="471"/>
        <v>Agriculture</v>
      </c>
      <c r="Y1737" s="23">
        <f>Table2[[#This Row],[Approved Amount_UA Equivalent]]</f>
        <v>1780000</v>
      </c>
      <c r="AD1737" s="23">
        <f>SUM(Table2[[#This Row],[Feed Africa ]:[Improve Quality Of Life ]])</f>
        <v>1780000</v>
      </c>
      <c r="AE1737" s="16" t="b">
        <f>Table2[[#This Row],[Total HI5]]=Table2[[#This Row],[Approved Amount_UA Equivalent]]</f>
        <v>1</v>
      </c>
      <c r="AF1737" s="24">
        <v>20</v>
      </c>
      <c r="AG1737" s="20" t="str">
        <f t="shared" si="460"/>
        <v>Policy and Result Based Op</v>
      </c>
      <c r="AH1737" s="24" t="str">
        <f>VLOOKUP(Table2[[#This Row],[SAP Code]],[25]DATA!$A:$G,7,FALSE)</f>
        <v>PBO</v>
      </c>
      <c r="AI1737" s="20" t="str">
        <f t="shared" si="461"/>
        <v>Policy-Based Lending</v>
      </c>
      <c r="AJ1737" s="25" t="s">
        <v>157</v>
      </c>
      <c r="AK1737" s="25" t="s">
        <v>74</v>
      </c>
      <c r="AL1737" s="23" t="str" cm="1">
        <f t="array" ref="AL1737">_xlfn.SWITCH(AK1737,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37" s="26">
        <v>1</v>
      </c>
      <c r="AN1737" s="25" t="str">
        <f t="shared" si="469"/>
        <v>Sovereign</v>
      </c>
      <c r="AO1737" s="27">
        <v>0.5</v>
      </c>
      <c r="AP1737" s="23">
        <f>Table2[[#This Row],[Approved Amount_UA Equivalent]]/1000000</f>
        <v>1.78</v>
      </c>
      <c r="AQ1737" s="19">
        <f t="shared" si="462"/>
        <v>2.3688952000000003</v>
      </c>
      <c r="AR1737" s="23" t="str">
        <f t="shared" si="463"/>
        <v>1-10</v>
      </c>
      <c r="AS1737" s="23" t="str">
        <f t="shared" si="464"/>
        <v>1-20</v>
      </c>
      <c r="AT1737" s="23" t="str">
        <f t="shared" si="465"/>
        <v>1-40</v>
      </c>
      <c r="AU1737" s="23" t="str">
        <f t="shared" si="466"/>
        <v>&lt;1-50 Mn</v>
      </c>
      <c r="AV1737" s="23">
        <f>Table2[[#This Row],[Amount]]</f>
        <v>1780000</v>
      </c>
      <c r="AW1737" s="23" t="str">
        <f t="shared" si="467"/>
        <v>Nov 2022</v>
      </c>
      <c r="AX1737" s="28">
        <f>IFERROR(VLOOKUP(Table2[[#This Row],[SAP Code]],[26]_16!A:B,2,FALSE),0)</f>
        <v>0</v>
      </c>
      <c r="AY1737" s="28">
        <f>IFERROR(VLOOKUP(Table2[[#This Row],[SAP Code]],[26]_16!D:E,2,FALSE)/ 1000000, 0)</f>
        <v>0</v>
      </c>
      <c r="AZ1737" s="28">
        <f>IFERROR(VLOOKUP(Table2[[#This Row],[SAP Code]],[26]_16!G:H,2,FALSE)/ 1000000, 0)</f>
        <v>0</v>
      </c>
      <c r="BA1737" s="28">
        <f>IFERROR(VLOOKUP(Table2[[#This Row],[SAP Code]],[26]_16!J:K,2,FALSE)/ 1000000, 0)</f>
        <v>0</v>
      </c>
      <c r="BB1737" s="28">
        <f>IFERROR(VLOOKUP(Table2[[#This Row],[SAP Code]],[26]_16!M:N,2,FALSE)/ 1000000, 0)</f>
        <v>0</v>
      </c>
      <c r="BC1737" s="28">
        <f>IFERROR(VLOOKUP(Table2[[#This Row],[SAP Code]],[26]_16!P:Q,2,FALSE),0)</f>
        <v>0</v>
      </c>
      <c r="BD1737" s="28">
        <f>IFERROR(VLOOKUP(Table2[[#This Row],[SAP Code]],[26]_16!S:T,2,FALSE),0)</f>
        <v>0</v>
      </c>
      <c r="BE1737" s="28">
        <f>IFERROR(VLOOKUP(Table2[[#This Row],[SAP Code]],[26]_16!V:W,2,FALSE)/ 1000000, 0)</f>
        <v>0</v>
      </c>
      <c r="BF1737" s="28">
        <f>IFERROR(VLOOKUP(Table2[[#This Row],[SAP Code]],[26]_16!Y:Z,2,FALSE)/ 1000000, 0)</f>
        <v>3.97839594</v>
      </c>
      <c r="BG1737" s="28" t="str">
        <f>IFERROR(VLOOKUP(Table2[[#This Row],[SAP Code]],[26]port!$A:$AD,30,FALSE),"unknown")</f>
        <v>OnGo</v>
      </c>
      <c r="BH1737" s="29" t="str">
        <f t="shared" si="468"/>
        <v>Ongoing</v>
      </c>
      <c r="BI1737" s="16"/>
    </row>
    <row r="1738" spans="1:61" ht="17.100000000000001" customHeight="1">
      <c r="A1738" s="16" t="s">
        <v>164</v>
      </c>
      <c r="B1738" s="16" t="s">
        <v>5904</v>
      </c>
      <c r="C1738" s="16" t="s">
        <v>5905</v>
      </c>
      <c r="D1738" s="16" t="s">
        <v>5906</v>
      </c>
      <c r="E1738" s="18">
        <v>44888</v>
      </c>
      <c r="F1738" s="16" t="s">
        <v>5907</v>
      </c>
      <c r="G1738" s="16" t="s">
        <v>2055</v>
      </c>
      <c r="H1738" s="16" t="s">
        <v>101</v>
      </c>
      <c r="I1738" s="16" t="s">
        <v>82</v>
      </c>
      <c r="J1738" s="16" t="s">
        <v>103</v>
      </c>
      <c r="K1738" s="16" t="s">
        <v>84</v>
      </c>
      <c r="L1738" s="16" t="s">
        <v>195</v>
      </c>
      <c r="M1738" s="19">
        <v>100000000</v>
      </c>
      <c r="N1738" s="19">
        <v>77254080.946826011</v>
      </c>
      <c r="O1738" s="20" t="s">
        <v>5908</v>
      </c>
      <c r="P1738" s="21">
        <v>2000130021930</v>
      </c>
      <c r="Q1738" s="20" t="s">
        <v>87</v>
      </c>
      <c r="R1738" s="16" t="str">
        <f t="shared" si="458"/>
        <v>ADB Private</v>
      </c>
      <c r="S1738" s="16" t="str">
        <f t="shared" si="457"/>
        <v>F</v>
      </c>
      <c r="T1738" s="16" t="str">
        <f t="shared" si="456"/>
        <v>ADF Countries</v>
      </c>
      <c r="U1738" s="16" t="str">
        <f t="shared" si="459"/>
        <v>Transition States</v>
      </c>
      <c r="V1738" s="22" t="str">
        <f>IF(ISNUMBER(MATCH(A1738, {"Gabon","Sudan","Niger","Mali","Burkina Faso","Guinea"}, 0)), "De Facto Countries", "Non-De Facto Countries")</f>
        <v>Non-De Facto Countries</v>
      </c>
      <c r="W1738" s="16" t="str">
        <f t="shared" si="470"/>
        <v>South</v>
      </c>
      <c r="X1738" s="16" t="str">
        <f t="shared" si="471"/>
        <v>Power</v>
      </c>
      <c r="Y1738" s="23"/>
      <c r="Z1738" s="23">
        <f>Table2[[#This Row],[Approved Amount_UA Equivalent]]</f>
        <v>77254080.946826011</v>
      </c>
      <c r="AD1738" s="23">
        <f>SUM(Table2[[#This Row],[Feed Africa ]:[Improve Quality Of Life ]])</f>
        <v>77254080.946826011</v>
      </c>
      <c r="AE1738" s="16" t="b">
        <f>Table2[[#This Row],[Total HI5]]=Table2[[#This Row],[Approved Amount_UA Equivalent]]</f>
        <v>1</v>
      </c>
      <c r="AF1738" s="24">
        <v>10</v>
      </c>
      <c r="AG1738" s="20" t="str">
        <f t="shared" si="460"/>
        <v>Investment Project</v>
      </c>
      <c r="AH1738" s="24" t="str">
        <f>VLOOKUP(Table2[[#This Row],[SAP Code]],[25]DATA!$A:$G,7,FALSE)</f>
        <v xml:space="preserve">investment </v>
      </c>
      <c r="AI1738" s="20" t="str">
        <f t="shared" si="461"/>
        <v>Infrastructure</v>
      </c>
      <c r="AJ1738" s="25" t="s">
        <v>89</v>
      </c>
      <c r="AK1738" s="25" t="s">
        <v>2055</v>
      </c>
      <c r="AL1738" s="23" t="str" cm="1">
        <f t="array" ref="AL1738">_xlfn.SWITCH(AK1738,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38" s="26">
        <v>2</v>
      </c>
      <c r="AN1738" s="25" t="str">
        <f t="shared" si="469"/>
        <v>Non-Sovereign</v>
      </c>
      <c r="AO1738" s="27">
        <v>0.5</v>
      </c>
      <c r="AP1738" s="23">
        <f>Table2[[#This Row],[Approved Amount_UA Equivalent]]/1000000</f>
        <v>77.254080946826008</v>
      </c>
      <c r="AQ1738" s="19">
        <f t="shared" si="462"/>
        <v>102.81282108727393</v>
      </c>
      <c r="AR1738" s="23" t="str">
        <f t="shared" si="463"/>
        <v>71-80</v>
      </c>
      <c r="AS1738" s="23" t="str">
        <f t="shared" si="464"/>
        <v>61-80</v>
      </c>
      <c r="AT1738" s="23" t="str">
        <f t="shared" si="465"/>
        <v>41-80</v>
      </c>
      <c r="AU1738" s="23" t="str">
        <f t="shared" si="466"/>
        <v>50-100 Mn</v>
      </c>
      <c r="AV1738" s="23">
        <f>Table2[[#This Row],[Amount]]</f>
        <v>100000000</v>
      </c>
      <c r="AW1738" s="23" t="str">
        <f t="shared" si="467"/>
        <v>Nov 2022</v>
      </c>
      <c r="AX1738" s="28">
        <f>IFERROR(VLOOKUP(Table2[[#This Row],[SAP Code]],[26]_16!A:B,2,FALSE),0)</f>
        <v>0</v>
      </c>
      <c r="AY1738" s="28">
        <f>IFERROR(VLOOKUP(Table2[[#This Row],[SAP Code]],[26]_16!D:E,2,FALSE)/ 1000000, 0)</f>
        <v>0</v>
      </c>
      <c r="AZ1738" s="28">
        <f>IFERROR(VLOOKUP(Table2[[#This Row],[SAP Code]],[26]_16!G:H,2,FALSE)/ 1000000, 0)</f>
        <v>0</v>
      </c>
      <c r="BA1738" s="28">
        <f>IFERROR(VLOOKUP(Table2[[#This Row],[SAP Code]],[26]_16!J:K,2,FALSE)/ 1000000, 0)</f>
        <v>0</v>
      </c>
      <c r="BB1738" s="28">
        <f>IFERROR(VLOOKUP(Table2[[#This Row],[SAP Code]],[26]_16!M:N,2,FALSE)/ 1000000, 0)</f>
        <v>0</v>
      </c>
      <c r="BC1738" s="28">
        <f>IFERROR(VLOOKUP(Table2[[#This Row],[SAP Code]],[26]_16!P:Q,2,FALSE),0)</f>
        <v>0</v>
      </c>
      <c r="BD1738" s="28">
        <f>IFERROR(VLOOKUP(Table2[[#This Row],[SAP Code]],[26]_16!S:T,2,FALSE),0)</f>
        <v>0</v>
      </c>
      <c r="BE1738" s="28">
        <f>IFERROR(VLOOKUP(Table2[[#This Row],[SAP Code]],[26]_16!V:W,2,FALSE)/ 1000000, 0)</f>
        <v>0</v>
      </c>
      <c r="BF1738" s="28">
        <f>IFERROR(VLOOKUP(Table2[[#This Row],[SAP Code]],[26]_16!Y:Z,2,FALSE)/ 1000000, 0)</f>
        <v>0</v>
      </c>
      <c r="BG1738" s="28" t="str">
        <f>IFERROR(VLOOKUP(Table2[[#This Row],[SAP Code]],[26]port!$A:$AD,30,FALSE),"unknown")</f>
        <v>APVD</v>
      </c>
      <c r="BH1738" s="29" t="str">
        <f t="shared" si="468"/>
        <v>Ongoing</v>
      </c>
      <c r="BI1738" s="16"/>
    </row>
    <row r="1739" spans="1:61" ht="17.100000000000001" customHeight="1">
      <c r="A1739" s="16" t="s">
        <v>164</v>
      </c>
      <c r="B1739" s="16" t="s">
        <v>5904</v>
      </c>
      <c r="C1739" s="16" t="s">
        <v>5909</v>
      </c>
      <c r="D1739" s="16" t="s">
        <v>5906</v>
      </c>
      <c r="E1739" s="18">
        <v>44888</v>
      </c>
      <c r="F1739" s="16" t="s">
        <v>5907</v>
      </c>
      <c r="G1739" s="16" t="s">
        <v>2055</v>
      </c>
      <c r="H1739" s="16" t="s">
        <v>101</v>
      </c>
      <c r="I1739" s="16" t="s">
        <v>82</v>
      </c>
      <c r="J1739" s="16" t="s">
        <v>261</v>
      </c>
      <c r="K1739" s="16" t="s">
        <v>84</v>
      </c>
      <c r="L1739" s="16" t="s">
        <v>195</v>
      </c>
      <c r="M1739" s="19">
        <v>25000000</v>
      </c>
      <c r="N1739" s="19">
        <v>19313520.236706503</v>
      </c>
      <c r="O1739" s="20" t="s">
        <v>5908</v>
      </c>
      <c r="P1739" s="21" t="s">
        <v>147</v>
      </c>
      <c r="Q1739" s="20" t="s">
        <v>87</v>
      </c>
      <c r="R1739" s="16" t="str">
        <f t="shared" si="458"/>
        <v>AGTF</v>
      </c>
      <c r="S1739" s="16" t="str">
        <f t="shared" si="457"/>
        <v>F</v>
      </c>
      <c r="T1739" s="16" t="str">
        <f t="shared" si="456"/>
        <v>ADF Countries</v>
      </c>
      <c r="U1739" s="16" t="str">
        <f t="shared" si="459"/>
        <v>Transition States</v>
      </c>
      <c r="V1739" s="22" t="str">
        <f>IF(ISNUMBER(MATCH(A1739, {"Gabon","Sudan","Niger","Mali","Burkina Faso","Guinea"}, 0)), "De Facto Countries", "Non-De Facto Countries")</f>
        <v>Non-De Facto Countries</v>
      </c>
      <c r="W1739" s="16" t="str">
        <f t="shared" si="470"/>
        <v>South</v>
      </c>
      <c r="X1739" s="16" t="str">
        <f t="shared" si="471"/>
        <v>Power</v>
      </c>
      <c r="Y1739" s="23"/>
      <c r="Z1739" s="23">
        <f>Table2[[#This Row],[Approved Amount_UA Equivalent]]</f>
        <v>19313520.236706503</v>
      </c>
      <c r="AD1739" s="23">
        <f>SUM(Table2[[#This Row],[Feed Africa ]:[Improve Quality Of Life ]])</f>
        <v>19313520.236706503</v>
      </c>
      <c r="AE1739" s="16" t="b">
        <f>Table2[[#This Row],[Total HI5]]=Table2[[#This Row],[Approved Amount_UA Equivalent]]</f>
        <v>1</v>
      </c>
      <c r="AF1739" s="24">
        <v>10</v>
      </c>
      <c r="AG1739" s="20" t="str">
        <f t="shared" si="460"/>
        <v>Investment Project</v>
      </c>
      <c r="AH1739" s="24" t="str">
        <f>VLOOKUP(Table2[[#This Row],[SAP Code]],[25]DATA!$A:$G,7,FALSE)</f>
        <v xml:space="preserve">investment </v>
      </c>
      <c r="AI1739" s="20" t="str">
        <f t="shared" si="461"/>
        <v>Infrastructure</v>
      </c>
      <c r="AJ1739" s="25" t="s">
        <v>89</v>
      </c>
      <c r="AK1739" s="25" t="s">
        <v>2055</v>
      </c>
      <c r="AL1739" s="23" t="str" cm="1">
        <f t="array" ref="AL1739">_xlfn.SWITCH(AK1739,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39" s="26">
        <v>2</v>
      </c>
      <c r="AN1739" s="25" t="str">
        <f t="shared" si="469"/>
        <v>Non-Sovereign</v>
      </c>
      <c r="AO1739" s="27">
        <v>0.5</v>
      </c>
      <c r="AP1739" s="23">
        <f>Table2[[#This Row],[Approved Amount_UA Equivalent]]/1000000</f>
        <v>19.313520236706502</v>
      </c>
      <c r="AQ1739" s="19">
        <f t="shared" si="462"/>
        <v>25.703205271818483</v>
      </c>
      <c r="AR1739" s="23" t="str">
        <f t="shared" si="463"/>
        <v>11-20</v>
      </c>
      <c r="AS1739" s="23" t="str">
        <f t="shared" si="464"/>
        <v>1-20</v>
      </c>
      <c r="AT1739" s="23" t="str">
        <f t="shared" si="465"/>
        <v>1-40</v>
      </c>
      <c r="AU1739" s="23" t="str">
        <f t="shared" si="466"/>
        <v>&lt;1-50 Mn</v>
      </c>
      <c r="AV1739" s="23">
        <f>Table2[[#This Row],[Amount]]</f>
        <v>25000000</v>
      </c>
      <c r="AW1739" s="23" t="str">
        <f t="shared" si="467"/>
        <v>Nov 2022</v>
      </c>
      <c r="AX1739" s="28">
        <f>IFERROR(VLOOKUP(Table2[[#This Row],[SAP Code]],[26]_16!A:B,2,FALSE),0)</f>
        <v>0</v>
      </c>
      <c r="AY1739" s="28">
        <f>IFERROR(VLOOKUP(Table2[[#This Row],[SAP Code]],[26]_16!D:E,2,FALSE)/ 1000000, 0)</f>
        <v>0</v>
      </c>
      <c r="AZ1739" s="28">
        <f>IFERROR(VLOOKUP(Table2[[#This Row],[SAP Code]],[26]_16!G:H,2,FALSE)/ 1000000, 0)</f>
        <v>0</v>
      </c>
      <c r="BA1739" s="28">
        <f>IFERROR(VLOOKUP(Table2[[#This Row],[SAP Code]],[26]_16!J:K,2,FALSE)/ 1000000, 0)</f>
        <v>0</v>
      </c>
      <c r="BB1739" s="28">
        <f>IFERROR(VLOOKUP(Table2[[#This Row],[SAP Code]],[26]_16!M:N,2,FALSE)/ 1000000, 0)</f>
        <v>0</v>
      </c>
      <c r="BC1739" s="28">
        <f>IFERROR(VLOOKUP(Table2[[#This Row],[SAP Code]],[26]_16!P:Q,2,FALSE),0)</f>
        <v>0</v>
      </c>
      <c r="BD1739" s="28">
        <f>IFERROR(VLOOKUP(Table2[[#This Row],[SAP Code]],[26]_16!S:T,2,FALSE),0)</f>
        <v>0</v>
      </c>
      <c r="BE1739" s="28">
        <f>IFERROR(VLOOKUP(Table2[[#This Row],[SAP Code]],[26]_16!V:W,2,FALSE)/ 1000000, 0)</f>
        <v>0</v>
      </c>
      <c r="BF1739" s="28">
        <f>IFERROR(VLOOKUP(Table2[[#This Row],[SAP Code]],[26]_16!Y:Z,2,FALSE)/ 1000000, 0)</f>
        <v>0</v>
      </c>
      <c r="BG1739" s="28" t="str">
        <f>IFERROR(VLOOKUP(Table2[[#This Row],[SAP Code]],[26]port!$A:$AD,30,FALSE),"unknown")</f>
        <v>APVD</v>
      </c>
      <c r="BH1739" s="29" t="str">
        <f t="shared" si="468"/>
        <v>Ongoing</v>
      </c>
      <c r="BI1739" s="16"/>
    </row>
    <row r="1740" spans="1:61" ht="17.100000000000001" customHeight="1">
      <c r="A1740" s="16" t="s">
        <v>270</v>
      </c>
      <c r="B1740" s="16" t="s">
        <v>5910</v>
      </c>
      <c r="C1740" s="16" t="s">
        <v>5911</v>
      </c>
      <c r="D1740" s="16" t="s">
        <v>5912</v>
      </c>
      <c r="E1740" s="18">
        <v>44888</v>
      </c>
      <c r="F1740" s="16" t="s">
        <v>274</v>
      </c>
      <c r="G1740" s="16" t="s">
        <v>140</v>
      </c>
      <c r="H1740" s="16" t="s">
        <v>66</v>
      </c>
      <c r="I1740" s="16" t="s">
        <v>138</v>
      </c>
      <c r="J1740" s="16" t="s">
        <v>83</v>
      </c>
      <c r="K1740" s="16" t="s">
        <v>84</v>
      </c>
      <c r="L1740" s="16" t="s">
        <v>85</v>
      </c>
      <c r="M1740" s="19">
        <v>75170000</v>
      </c>
      <c r="N1740" s="19">
        <v>75170000</v>
      </c>
      <c r="O1740" s="20" t="s">
        <v>5913</v>
      </c>
      <c r="P1740" s="21">
        <v>2100150043396</v>
      </c>
      <c r="Q1740" s="20" t="s">
        <v>87</v>
      </c>
      <c r="R1740" s="16" t="str">
        <f t="shared" si="458"/>
        <v>ADF Including TSF</v>
      </c>
      <c r="S1740" s="16" t="str">
        <f t="shared" si="457"/>
        <v>D</v>
      </c>
      <c r="T1740" s="16" t="str">
        <f t="shared" ref="T1740:T1803" si="472">IF(A1740="Algeria","ADB Countries",IF(A1740="Angola","ADB Countries",IF(A1740="Benin","ADF Countries",IF(A1740="Botswana","ADB Countries",IF(A1740="Burkina Faso","ADF Countries",IF(A1740="Burundi","ADF Countries",IF(A1740="Cameroon","Blend Countries",IF(A1740="Cape Verde","ADB Countries",IF(A1740="Central African Republic","ADF Countries",IF(A1740="Centrafrique","ADF Countries",IF(A1740="Chad","ADF Countries",IF(A1740="Comoros","ADF Countries",IF(A1740="Congo CG","ADB Countries",IF(A1740="Congo","ADB Countries",IF(A1740="Côte D'Ivoire","Blend Countries",IF(A1740="Dem Rep Congo","ADF Countries",IF(A1740="DEMOCRATIC REPUBLIC OF THE CONGO","ADF Countries",IF(A1740="Djibouti","ADF Countries",IF(A1740="Egypt","ADB Countries",IF(A1740="Eq Guinea","ADB Countries",IF(A1740="Equatorial Guinea","ADB Countries",IF(A1740="Eritrea","ADF Countries",IF(A1740="Swaziland","ADB Countries",IF(A1740="Eswatini","ADB Countries",IF(A1740="Ethiopia","ADF Countries",IF(A1740="Gabon","ADB Countries",IF(A1740="Gambia","ADF Countries",IF(A1740="Ghana","ADF Countries",IF(A1740="Guinea","ADF Countries",IF(A1740="Guinea-Bissau","ADF Countries",IF(A1740="Kenya","Blend Countries",IF(A1740="Lesotho","ADF Countries",IF(A1740="Liberia","ADF Countries",IF(A1740="Libya","ADB Countries",IF(A1740="Madagascar","ADF Countries",IF(A1740="Malawi","ADF Countries",IF(A1740="Mali","ADF Countries",IF(A1740="Mauritania","ADF Countries",IF(A1740="Mauritius","ADB Countries",IF(A1740="Morocco","ADB Countries",IF(A1740="Mozambique","ADF Countries",IF(OR(A1740="Multi",A1740="Multinational",A1740="Multi-Countries"),"Multinational",IF(A1740="Namibia","ADB Countries",IF(A1740="Niger","ADF Countries",IF(A1740="Nigeria","ADB Countries",IF(A1740="Rwanda","ADF Countries",IF(A1740="Sao Tome &amp; Principe","ADF Countries",IF(A1740="Sao Tome","ADF Countries",IF(A1740="Senegal","Blend Countries",IF(A1740="Seychelles","ADB Countries",IF(A1740="Sierra Leone","ADF Countries",IF(A1740="Somalia","ADF Countries",IF(A1740="South Africa","ADB Countries",IF(A1740="South Sudan","ADF Countries",IF(A1740="Sudan","ADF Countries",IF(A1740="Tanzania","Blend Countries",IF(A1740="Togo","ADF Countries",IF(A1740="Tunisia","ADB Countries",IF(A1740="Uganda","ADF Countries",IF(A1740="Zambia","Blend Countries",IF(A1740="Zimbabwe","ADF Countries","")))))))))))))))))))))))))))))))))))))))))))))))))))))))))))))</f>
        <v>ADF Countries</v>
      </c>
      <c r="U1740" s="16" t="str">
        <f t="shared" si="459"/>
        <v>Transition States</v>
      </c>
      <c r="V1740" s="22" t="str">
        <f>IF(ISNUMBER(MATCH(A1740, {"Gabon","Sudan","Niger","Mali","Burkina Faso","Guinea"}, 0)), "De Facto Countries", "Non-De Facto Countries")</f>
        <v>Non-De Facto Countries</v>
      </c>
      <c r="W1740" s="16" t="str">
        <f t="shared" si="470"/>
        <v>Central</v>
      </c>
      <c r="X1740" s="16" t="str">
        <f t="shared" si="471"/>
        <v>Transport</v>
      </c>
      <c r="Y1740" s="23"/>
      <c r="AB1740" s="23">
        <f>Table2[[#This Row],[Approved Amount_UA Equivalent]]</f>
        <v>75170000</v>
      </c>
      <c r="AD1740" s="23">
        <f>SUM(Table2[[#This Row],[Feed Africa ]:[Improve Quality Of Life ]])</f>
        <v>75170000</v>
      </c>
      <c r="AE1740" s="16" t="b">
        <f>Table2[[#This Row],[Total HI5]]=Table2[[#This Row],[Approved Amount_UA Equivalent]]</f>
        <v>1</v>
      </c>
      <c r="AF1740" s="24">
        <v>10</v>
      </c>
      <c r="AG1740" s="20" t="str">
        <f t="shared" si="460"/>
        <v>Investment Project</v>
      </c>
      <c r="AH1740" s="24" t="str">
        <f>VLOOKUP(Table2[[#This Row],[SAP Code]],[25]DATA!$A:$G,7,FALSE)</f>
        <v xml:space="preserve">investment </v>
      </c>
      <c r="AI1740" s="20" t="str">
        <f t="shared" si="461"/>
        <v>Infrastructure</v>
      </c>
      <c r="AJ1740" s="25" t="s">
        <v>89</v>
      </c>
      <c r="AK1740" s="25" t="s">
        <v>140</v>
      </c>
      <c r="AL1740" s="23" t="str" cm="1">
        <f t="array" ref="AL1740">_xlfn.SWITCH(AK1740,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40" s="26">
        <v>1</v>
      </c>
      <c r="AN1740" s="25" t="str">
        <f t="shared" si="469"/>
        <v>Sovereign</v>
      </c>
      <c r="AO1740" s="27">
        <v>0.5</v>
      </c>
      <c r="AP1740" s="23">
        <f>Table2[[#This Row],[Approved Amount_UA Equivalent]]/1000000</f>
        <v>75.17</v>
      </c>
      <c r="AQ1740" s="19">
        <f t="shared" si="462"/>
        <v>100.0392428</v>
      </c>
      <c r="AR1740" s="23" t="str">
        <f t="shared" si="463"/>
        <v>71-80</v>
      </c>
      <c r="AS1740" s="23" t="str">
        <f t="shared" si="464"/>
        <v>61-80</v>
      </c>
      <c r="AT1740" s="23" t="str">
        <f t="shared" si="465"/>
        <v>41-80</v>
      </c>
      <c r="AU1740" s="23" t="str">
        <f t="shared" si="466"/>
        <v>50-100 Mn</v>
      </c>
      <c r="AV1740" s="23">
        <f>Table2[[#This Row],[Amount]]</f>
        <v>75170000</v>
      </c>
      <c r="AW1740" s="23" t="str">
        <f t="shared" si="467"/>
        <v>Nov 2022</v>
      </c>
      <c r="AX1740" s="28">
        <f>IFERROR(VLOOKUP(Table2[[#This Row],[SAP Code]],[26]_16!A:B,2,FALSE),0)</f>
        <v>0</v>
      </c>
      <c r="AY1740" s="28">
        <f>IFERROR(VLOOKUP(Table2[[#This Row],[SAP Code]],[26]_16!D:E,2,FALSE)/ 1000000, 0)</f>
        <v>0</v>
      </c>
      <c r="AZ1740" s="28">
        <f>IFERROR(VLOOKUP(Table2[[#This Row],[SAP Code]],[26]_16!G:H,2,FALSE)/ 1000000, 0)</f>
        <v>0</v>
      </c>
      <c r="BA1740" s="28">
        <f>IFERROR(VLOOKUP(Table2[[#This Row],[SAP Code]],[26]_16!J:K,2,FALSE)/ 1000000, 0)</f>
        <v>0</v>
      </c>
      <c r="BB1740" s="28">
        <f>IFERROR(VLOOKUP(Table2[[#This Row],[SAP Code]],[26]_16!M:N,2,FALSE)/ 1000000, 0)</f>
        <v>0</v>
      </c>
      <c r="BC1740" s="28">
        <f>IFERROR(VLOOKUP(Table2[[#This Row],[SAP Code]],[26]_16!P:Q,2,FALSE),0)</f>
        <v>0</v>
      </c>
      <c r="BD1740" s="28">
        <f>IFERROR(VLOOKUP(Table2[[#This Row],[SAP Code]],[26]_16!S:T,2,FALSE),0)</f>
        <v>0</v>
      </c>
      <c r="BE1740" s="28">
        <f>IFERROR(VLOOKUP(Table2[[#This Row],[SAP Code]],[26]_16!V:W,2,FALSE)/ 1000000, 0)</f>
        <v>0</v>
      </c>
      <c r="BF1740" s="28">
        <f>IFERROR(VLOOKUP(Table2[[#This Row],[SAP Code]],[26]_16!Y:Z,2,FALSE)/ 1000000, 0)</f>
        <v>0</v>
      </c>
      <c r="BG1740" s="28" t="str">
        <f>IFERROR(VLOOKUP(Table2[[#This Row],[SAP Code]],[26]port!$A:$AD,30,FALSE),"unknown")</f>
        <v>APVD</v>
      </c>
      <c r="BH1740" s="29" t="str">
        <f t="shared" si="468"/>
        <v>Ongoing</v>
      </c>
      <c r="BI1740" s="16"/>
    </row>
    <row r="1741" spans="1:61" ht="17.100000000000001" customHeight="1">
      <c r="A1741" s="16" t="s">
        <v>270</v>
      </c>
      <c r="B1741" s="16" t="s">
        <v>5910</v>
      </c>
      <c r="C1741" s="16" t="s">
        <v>5914</v>
      </c>
      <c r="D1741" s="16" t="s">
        <v>5912</v>
      </c>
      <c r="E1741" s="18">
        <v>44888</v>
      </c>
      <c r="F1741" s="16" t="s">
        <v>274</v>
      </c>
      <c r="G1741" s="16" t="s">
        <v>140</v>
      </c>
      <c r="H1741" s="16" t="s">
        <v>66</v>
      </c>
      <c r="I1741" s="16" t="s">
        <v>138</v>
      </c>
      <c r="J1741" s="16" t="s">
        <v>83</v>
      </c>
      <c r="K1741" s="16" t="s">
        <v>69</v>
      </c>
      <c r="L1741" s="16" t="s">
        <v>85</v>
      </c>
      <c r="M1741" s="19">
        <v>49830000</v>
      </c>
      <c r="N1741" s="19">
        <v>49830000</v>
      </c>
      <c r="O1741" s="20" t="s">
        <v>5913</v>
      </c>
      <c r="P1741" s="21">
        <v>2100155042169</v>
      </c>
      <c r="Q1741" s="20" t="s">
        <v>87</v>
      </c>
      <c r="R1741" s="16" t="str">
        <f t="shared" si="458"/>
        <v>ADF Including TSF</v>
      </c>
      <c r="S1741" s="16" t="str">
        <f t="shared" si="457"/>
        <v>D</v>
      </c>
      <c r="T1741" s="16" t="str">
        <f t="shared" si="472"/>
        <v>ADF Countries</v>
      </c>
      <c r="U1741" s="16" t="str">
        <f t="shared" si="459"/>
        <v>Transition States</v>
      </c>
      <c r="V1741" s="22" t="str">
        <f>IF(ISNUMBER(MATCH(A1741, {"Gabon","Sudan","Niger","Mali","Burkina Faso","Guinea"}, 0)), "De Facto Countries", "Non-De Facto Countries")</f>
        <v>Non-De Facto Countries</v>
      </c>
      <c r="W1741" s="16" t="str">
        <f t="shared" si="470"/>
        <v>Central</v>
      </c>
      <c r="X1741" s="16" t="str">
        <f t="shared" si="471"/>
        <v>Transport</v>
      </c>
      <c r="Y1741" s="23"/>
      <c r="AB1741" s="23">
        <f>Table2[[#This Row],[Approved Amount_UA Equivalent]]</f>
        <v>49830000</v>
      </c>
      <c r="AD1741" s="23">
        <f>SUM(Table2[[#This Row],[Feed Africa ]:[Improve Quality Of Life ]])</f>
        <v>49830000</v>
      </c>
      <c r="AE1741" s="16" t="b">
        <f>Table2[[#This Row],[Total HI5]]=Table2[[#This Row],[Approved Amount_UA Equivalent]]</f>
        <v>1</v>
      </c>
      <c r="AF1741" s="24">
        <v>10</v>
      </c>
      <c r="AG1741" s="20" t="str">
        <f t="shared" si="460"/>
        <v>Investment Project</v>
      </c>
      <c r="AH1741" s="24" t="str">
        <f>VLOOKUP(Table2[[#This Row],[SAP Code]],[25]DATA!$A:$G,7,FALSE)</f>
        <v xml:space="preserve">investment </v>
      </c>
      <c r="AI1741" s="20" t="str">
        <f t="shared" si="461"/>
        <v>Infrastructure</v>
      </c>
      <c r="AJ1741" s="25" t="s">
        <v>89</v>
      </c>
      <c r="AK1741" s="25" t="s">
        <v>140</v>
      </c>
      <c r="AL1741" s="23" t="str" cm="1">
        <f t="array" ref="AL1741">_xlfn.SWITCH(AK1741,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41" s="26">
        <v>1</v>
      </c>
      <c r="AN1741" s="25" t="str">
        <f t="shared" si="469"/>
        <v>Sovereign</v>
      </c>
      <c r="AO1741" s="27">
        <v>0.5</v>
      </c>
      <c r="AP1741" s="23">
        <f>Table2[[#This Row],[Approved Amount_UA Equivalent]]/1000000</f>
        <v>49.83</v>
      </c>
      <c r="AQ1741" s="19">
        <f t="shared" si="462"/>
        <v>66.315757200000007</v>
      </c>
      <c r="AR1741" s="23" t="str">
        <f t="shared" si="463"/>
        <v>41-50</v>
      </c>
      <c r="AS1741" s="23" t="str">
        <f t="shared" si="464"/>
        <v>41-60</v>
      </c>
      <c r="AT1741" s="23" t="str">
        <f t="shared" si="465"/>
        <v>41-80</v>
      </c>
      <c r="AU1741" s="23" t="str">
        <f t="shared" si="466"/>
        <v>&lt;1-50 Mn</v>
      </c>
      <c r="AV1741" s="23">
        <f>Table2[[#This Row],[Amount]]</f>
        <v>49830000</v>
      </c>
      <c r="AW1741" s="23" t="str">
        <f t="shared" si="467"/>
        <v>Nov 2022</v>
      </c>
      <c r="AX1741" s="28">
        <f>IFERROR(VLOOKUP(Table2[[#This Row],[SAP Code]],[26]_16!A:B,2,FALSE),0)</f>
        <v>0</v>
      </c>
      <c r="AY1741" s="28">
        <f>IFERROR(VLOOKUP(Table2[[#This Row],[SAP Code]],[26]_16!D:E,2,FALSE)/ 1000000, 0)</f>
        <v>0</v>
      </c>
      <c r="AZ1741" s="28">
        <f>IFERROR(VLOOKUP(Table2[[#This Row],[SAP Code]],[26]_16!G:H,2,FALSE)/ 1000000, 0)</f>
        <v>0</v>
      </c>
      <c r="BA1741" s="28">
        <f>IFERROR(VLOOKUP(Table2[[#This Row],[SAP Code]],[26]_16!J:K,2,FALSE)/ 1000000, 0)</f>
        <v>0</v>
      </c>
      <c r="BB1741" s="28">
        <f>IFERROR(VLOOKUP(Table2[[#This Row],[SAP Code]],[26]_16!M:N,2,FALSE)/ 1000000, 0)</f>
        <v>0</v>
      </c>
      <c r="BC1741" s="28">
        <f>IFERROR(VLOOKUP(Table2[[#This Row],[SAP Code]],[26]_16!P:Q,2,FALSE),0)</f>
        <v>0</v>
      </c>
      <c r="BD1741" s="28">
        <f>IFERROR(VLOOKUP(Table2[[#This Row],[SAP Code]],[26]_16!S:T,2,FALSE),0)</f>
        <v>0</v>
      </c>
      <c r="BE1741" s="28">
        <f>IFERROR(VLOOKUP(Table2[[#This Row],[SAP Code]],[26]_16!V:W,2,FALSE)/ 1000000, 0)</f>
        <v>0</v>
      </c>
      <c r="BF1741" s="28">
        <f>IFERROR(VLOOKUP(Table2[[#This Row],[SAP Code]],[26]_16!Y:Z,2,FALSE)/ 1000000, 0)</f>
        <v>0</v>
      </c>
      <c r="BG1741" s="28" t="str">
        <f>IFERROR(VLOOKUP(Table2[[#This Row],[SAP Code]],[26]port!$A:$AD,30,FALSE),"unknown")</f>
        <v>APVD</v>
      </c>
      <c r="BH1741" s="29" t="str">
        <f t="shared" si="468"/>
        <v>Ongoing</v>
      </c>
      <c r="BI1741" s="16"/>
    </row>
    <row r="1742" spans="1:61" ht="17.100000000000001" customHeight="1">
      <c r="A1742" s="16" t="s">
        <v>696</v>
      </c>
      <c r="B1742" s="16" t="s">
        <v>5915</v>
      </c>
      <c r="C1742" s="16" t="s">
        <v>5916</v>
      </c>
      <c r="D1742" s="16" t="s">
        <v>5917</v>
      </c>
      <c r="E1742" s="18">
        <v>44889</v>
      </c>
      <c r="F1742" s="16" t="s">
        <v>700</v>
      </c>
      <c r="G1742" s="16" t="s">
        <v>107</v>
      </c>
      <c r="H1742" s="16" t="s">
        <v>132</v>
      </c>
      <c r="I1742" s="16" t="s">
        <v>102</v>
      </c>
      <c r="J1742" s="16" t="s">
        <v>83</v>
      </c>
      <c r="K1742" s="16" t="s">
        <v>84</v>
      </c>
      <c r="L1742" s="16" t="s">
        <v>85</v>
      </c>
      <c r="M1742" s="19">
        <v>8190000</v>
      </c>
      <c r="N1742" s="19">
        <v>8190000</v>
      </c>
      <c r="O1742" s="20" t="s">
        <v>5918</v>
      </c>
      <c r="P1742" s="21" t="s">
        <v>147</v>
      </c>
      <c r="Q1742" s="20" t="s">
        <v>72</v>
      </c>
      <c r="R1742" s="16" t="str">
        <f t="shared" si="458"/>
        <v>ADF Including TSF</v>
      </c>
      <c r="S1742" s="16" t="str">
        <f t="shared" si="457"/>
        <v>H</v>
      </c>
      <c r="T1742" s="16" t="str">
        <f t="shared" si="472"/>
        <v>ADF Countries</v>
      </c>
      <c r="U1742" s="16" t="str">
        <f t="shared" si="459"/>
        <v>Transition States</v>
      </c>
      <c r="V1742" s="22" t="str">
        <f>IF(ISNUMBER(MATCH(A1742, {"Gabon","Sudan","Niger","Mali","Burkina Faso","Guinea"}, 0)), "De Facto Countries", "Non-De Facto Countries")</f>
        <v>De Facto Countries</v>
      </c>
      <c r="W1742" s="16" t="str">
        <f t="shared" si="470"/>
        <v>West</v>
      </c>
      <c r="X1742" s="16" t="str">
        <f t="shared" si="471"/>
        <v>Finance</v>
      </c>
      <c r="Y1742" s="23"/>
      <c r="AA1742" s="23">
        <f>Table2[[#This Row],[Approved Amount_UA Equivalent]]</f>
        <v>8190000</v>
      </c>
      <c r="AD1742" s="23">
        <f>SUM(Table2[[#This Row],[Feed Africa ]:[Improve Quality Of Life ]])</f>
        <v>8190000</v>
      </c>
      <c r="AE1742" s="16" t="b">
        <f>Table2[[#This Row],[Total HI5]]=Table2[[#This Row],[Approved Amount_UA Equivalent]]</f>
        <v>1</v>
      </c>
      <c r="AF1742" s="24">
        <v>10</v>
      </c>
      <c r="AG1742" s="20" t="str">
        <f t="shared" si="460"/>
        <v>Investment Project</v>
      </c>
      <c r="AH1742" s="24" t="str">
        <f>VLOOKUP(Table2[[#This Row],[SAP Code]],[25]DATA!$A:$G,7,FALSE)</f>
        <v xml:space="preserve">investment </v>
      </c>
      <c r="AI1742" s="20" t="str">
        <f t="shared" si="461"/>
        <v>Other Investment</v>
      </c>
      <c r="AJ1742" s="25" t="s">
        <v>106</v>
      </c>
      <c r="AK1742" s="25" t="s">
        <v>107</v>
      </c>
      <c r="AL1742" s="23" t="str" cm="1">
        <f t="array" ref="AL1742">_xlfn.SWITCH(AK1742,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42" s="26">
        <v>1</v>
      </c>
      <c r="AN1742" s="25" t="str">
        <f t="shared" si="469"/>
        <v>Sovereign</v>
      </c>
      <c r="AO1742" s="27">
        <v>0.5</v>
      </c>
      <c r="AP1742" s="23">
        <f>Table2[[#This Row],[Approved Amount_UA Equivalent]]/1000000</f>
        <v>8.19</v>
      </c>
      <c r="AQ1742" s="19">
        <f t="shared" si="462"/>
        <v>10.899579599999999</v>
      </c>
      <c r="AR1742" s="23" t="str">
        <f t="shared" si="463"/>
        <v>1-10</v>
      </c>
      <c r="AS1742" s="23" t="str">
        <f t="shared" si="464"/>
        <v>1-20</v>
      </c>
      <c r="AT1742" s="23" t="str">
        <f t="shared" si="465"/>
        <v>1-40</v>
      </c>
      <c r="AU1742" s="23" t="str">
        <f t="shared" si="466"/>
        <v>&lt;1-50 Mn</v>
      </c>
      <c r="AV1742" s="23">
        <f>Table2[[#This Row],[Amount]]</f>
        <v>8190000</v>
      </c>
      <c r="AW1742" s="23" t="str">
        <f t="shared" si="467"/>
        <v>Nov 2022</v>
      </c>
      <c r="AX1742" s="28">
        <f>IFERROR(VLOOKUP(Table2[[#This Row],[SAP Code]],[26]_16!A:B,2,FALSE),0)</f>
        <v>0</v>
      </c>
      <c r="AY1742" s="28">
        <f>IFERROR(VLOOKUP(Table2[[#This Row],[SAP Code]],[26]_16!D:E,2,FALSE)/ 1000000, 0)</f>
        <v>0</v>
      </c>
      <c r="AZ1742" s="28">
        <f>IFERROR(VLOOKUP(Table2[[#This Row],[SAP Code]],[26]_16!G:H,2,FALSE)/ 1000000, 0)</f>
        <v>0</v>
      </c>
      <c r="BA1742" s="28">
        <f>IFERROR(VLOOKUP(Table2[[#This Row],[SAP Code]],[26]_16!J:K,2,FALSE)/ 1000000, 0)</f>
        <v>0</v>
      </c>
      <c r="BB1742" s="28">
        <f>IFERROR(VLOOKUP(Table2[[#This Row],[SAP Code]],[26]_16!M:N,2,FALSE)/ 1000000, 0)</f>
        <v>0</v>
      </c>
      <c r="BC1742" s="28">
        <f>IFERROR(VLOOKUP(Table2[[#This Row],[SAP Code]],[26]_16!P:Q,2,FALSE),0)</f>
        <v>0</v>
      </c>
      <c r="BD1742" s="28">
        <f>IFERROR(VLOOKUP(Table2[[#This Row],[SAP Code]],[26]_16!S:T,2,FALSE),0)</f>
        <v>0</v>
      </c>
      <c r="BE1742" s="28">
        <f>IFERROR(VLOOKUP(Table2[[#This Row],[SAP Code]],[26]_16!V:W,2,FALSE)/ 1000000, 0)</f>
        <v>0</v>
      </c>
      <c r="BF1742" s="28">
        <f>IFERROR(VLOOKUP(Table2[[#This Row],[SAP Code]],[26]_16!Y:Z,2,FALSE)/ 1000000, 0)</f>
        <v>0</v>
      </c>
      <c r="BG1742" s="28" t="str">
        <f>IFERROR(VLOOKUP(Table2[[#This Row],[SAP Code]],[26]port!$A:$AD,30,FALSE),"unknown")</f>
        <v>APVD</v>
      </c>
      <c r="BH1742" s="29" t="str">
        <f t="shared" si="468"/>
        <v>Ongoing</v>
      </c>
      <c r="BI1742" s="16"/>
    </row>
    <row r="1743" spans="1:61" ht="17.100000000000001" customHeight="1">
      <c r="A1743" s="16" t="s">
        <v>696</v>
      </c>
      <c r="B1743" s="16" t="s">
        <v>5915</v>
      </c>
      <c r="C1743" s="16" t="s">
        <v>5919</v>
      </c>
      <c r="D1743" s="16" t="s">
        <v>5917</v>
      </c>
      <c r="E1743" s="18">
        <v>44889</v>
      </c>
      <c r="F1743" s="16" t="s">
        <v>700</v>
      </c>
      <c r="G1743" s="16" t="s">
        <v>107</v>
      </c>
      <c r="H1743" s="16" t="s">
        <v>132</v>
      </c>
      <c r="I1743" s="16" t="s">
        <v>102</v>
      </c>
      <c r="J1743" s="16" t="s">
        <v>83</v>
      </c>
      <c r="K1743" s="16" t="s">
        <v>69</v>
      </c>
      <c r="L1743" s="16" t="s">
        <v>85</v>
      </c>
      <c r="M1743" s="19">
        <v>4210000</v>
      </c>
      <c r="N1743" s="19">
        <v>4210000</v>
      </c>
      <c r="O1743" s="20" t="s">
        <v>5918</v>
      </c>
      <c r="P1743" s="21" t="s">
        <v>147</v>
      </c>
      <c r="Q1743" s="20" t="s">
        <v>72</v>
      </c>
      <c r="R1743" s="16" t="str">
        <f t="shared" si="458"/>
        <v>ADF Including TSF</v>
      </c>
      <c r="S1743" s="16" t="str">
        <f t="shared" si="457"/>
        <v>H</v>
      </c>
      <c r="T1743" s="16" t="str">
        <f t="shared" si="472"/>
        <v>ADF Countries</v>
      </c>
      <c r="U1743" s="16" t="str">
        <f t="shared" si="459"/>
        <v>Transition States</v>
      </c>
      <c r="V1743" s="22" t="str">
        <f>IF(ISNUMBER(MATCH(A1743, {"Gabon","Sudan","Niger","Mali","Burkina Faso","Guinea"}, 0)), "De Facto Countries", "Non-De Facto Countries")</f>
        <v>De Facto Countries</v>
      </c>
      <c r="W1743" s="16" t="str">
        <f t="shared" si="470"/>
        <v>West</v>
      </c>
      <c r="X1743" s="16" t="str">
        <f t="shared" si="471"/>
        <v>Finance</v>
      </c>
      <c r="Y1743" s="23"/>
      <c r="AA1743" s="23">
        <f>Table2[[#This Row],[Approved Amount_UA Equivalent]]</f>
        <v>4210000</v>
      </c>
      <c r="AD1743" s="23">
        <f>SUM(Table2[[#This Row],[Feed Africa ]:[Improve Quality Of Life ]])</f>
        <v>4210000</v>
      </c>
      <c r="AE1743" s="16" t="b">
        <f>Table2[[#This Row],[Total HI5]]=Table2[[#This Row],[Approved Amount_UA Equivalent]]</f>
        <v>1</v>
      </c>
      <c r="AF1743" s="24">
        <v>10</v>
      </c>
      <c r="AG1743" s="20" t="str">
        <f t="shared" si="460"/>
        <v>Investment Project</v>
      </c>
      <c r="AH1743" s="24" t="str">
        <f>VLOOKUP(Table2[[#This Row],[SAP Code]],[25]DATA!$A:$G,7,FALSE)</f>
        <v xml:space="preserve">investment </v>
      </c>
      <c r="AI1743" s="20" t="str">
        <f t="shared" si="461"/>
        <v>Other Investment</v>
      </c>
      <c r="AJ1743" s="25" t="s">
        <v>106</v>
      </c>
      <c r="AK1743" s="25" t="s">
        <v>107</v>
      </c>
      <c r="AL1743" s="23" t="str" cm="1">
        <f t="array" ref="AL1743">_xlfn.SWITCH(AK1743,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43" s="26">
        <v>1</v>
      </c>
      <c r="AN1743" s="25" t="str">
        <f t="shared" si="469"/>
        <v>Sovereign</v>
      </c>
      <c r="AO1743" s="27">
        <v>0.5</v>
      </c>
      <c r="AP1743" s="23">
        <f>Table2[[#This Row],[Approved Amount_UA Equivalent]]/1000000</f>
        <v>4.21</v>
      </c>
      <c r="AQ1743" s="19">
        <f t="shared" si="462"/>
        <v>5.6028364000000002</v>
      </c>
      <c r="AR1743" s="23" t="str">
        <f t="shared" si="463"/>
        <v>1-10</v>
      </c>
      <c r="AS1743" s="23" t="str">
        <f t="shared" si="464"/>
        <v>1-20</v>
      </c>
      <c r="AT1743" s="23" t="str">
        <f t="shared" si="465"/>
        <v>1-40</v>
      </c>
      <c r="AU1743" s="23" t="str">
        <f t="shared" si="466"/>
        <v>&lt;1-50 Mn</v>
      </c>
      <c r="AV1743" s="23">
        <f>Table2[[#This Row],[Amount]]</f>
        <v>4210000</v>
      </c>
      <c r="AW1743" s="23" t="str">
        <f t="shared" si="467"/>
        <v>Nov 2022</v>
      </c>
      <c r="AX1743" s="28">
        <f>IFERROR(VLOOKUP(Table2[[#This Row],[SAP Code]],[26]_16!A:B,2,FALSE),0)</f>
        <v>0</v>
      </c>
      <c r="AY1743" s="28">
        <f>IFERROR(VLOOKUP(Table2[[#This Row],[SAP Code]],[26]_16!D:E,2,FALSE)/ 1000000, 0)</f>
        <v>0</v>
      </c>
      <c r="AZ1743" s="28">
        <f>IFERROR(VLOOKUP(Table2[[#This Row],[SAP Code]],[26]_16!G:H,2,FALSE)/ 1000000, 0)</f>
        <v>0</v>
      </c>
      <c r="BA1743" s="28">
        <f>IFERROR(VLOOKUP(Table2[[#This Row],[SAP Code]],[26]_16!J:K,2,FALSE)/ 1000000, 0)</f>
        <v>0</v>
      </c>
      <c r="BB1743" s="28">
        <f>IFERROR(VLOOKUP(Table2[[#This Row],[SAP Code]],[26]_16!M:N,2,FALSE)/ 1000000, 0)</f>
        <v>0</v>
      </c>
      <c r="BC1743" s="28">
        <f>IFERROR(VLOOKUP(Table2[[#This Row],[SAP Code]],[26]_16!P:Q,2,FALSE),0)</f>
        <v>0</v>
      </c>
      <c r="BD1743" s="28">
        <f>IFERROR(VLOOKUP(Table2[[#This Row],[SAP Code]],[26]_16!S:T,2,FALSE),0)</f>
        <v>0</v>
      </c>
      <c r="BE1743" s="28">
        <f>IFERROR(VLOOKUP(Table2[[#This Row],[SAP Code]],[26]_16!V:W,2,FALSE)/ 1000000, 0)</f>
        <v>0</v>
      </c>
      <c r="BF1743" s="28">
        <f>IFERROR(VLOOKUP(Table2[[#This Row],[SAP Code]],[26]_16!Y:Z,2,FALSE)/ 1000000, 0)</f>
        <v>0</v>
      </c>
      <c r="BG1743" s="28" t="str">
        <f>IFERROR(VLOOKUP(Table2[[#This Row],[SAP Code]],[26]port!$A:$AD,30,FALSE),"unknown")</f>
        <v>APVD</v>
      </c>
      <c r="BH1743" s="29" t="str">
        <f t="shared" si="468"/>
        <v>Ongoing</v>
      </c>
      <c r="BI1743" s="16"/>
    </row>
    <row r="1744" spans="1:61" ht="17.100000000000001" customHeight="1">
      <c r="A1744" s="16" t="s">
        <v>769</v>
      </c>
      <c r="B1744" s="16" t="s">
        <v>5920</v>
      </c>
      <c r="C1744" s="16" t="s">
        <v>5921</v>
      </c>
      <c r="D1744" s="16" t="s">
        <v>5922</v>
      </c>
      <c r="E1744" s="18">
        <v>44893</v>
      </c>
      <c r="F1744" s="16" t="s">
        <v>773</v>
      </c>
      <c r="G1744" s="16" t="s">
        <v>126</v>
      </c>
      <c r="H1744" s="16" t="s">
        <v>66</v>
      </c>
      <c r="I1744" s="16" t="s">
        <v>123</v>
      </c>
      <c r="J1744" s="16" t="s">
        <v>124</v>
      </c>
      <c r="K1744" s="16" t="s">
        <v>69</v>
      </c>
      <c r="L1744" s="16" t="s">
        <v>70</v>
      </c>
      <c r="M1744" s="19">
        <v>8700000</v>
      </c>
      <c r="N1744" s="19">
        <v>6779925.1870324193</v>
      </c>
      <c r="O1744" s="20" t="s">
        <v>2724</v>
      </c>
      <c r="P1744" s="21">
        <v>5550155002001</v>
      </c>
      <c r="Q1744" s="20" t="s">
        <v>72</v>
      </c>
      <c r="R1744" s="16" t="str">
        <f t="shared" si="458"/>
        <v>GEF</v>
      </c>
      <c r="S1744" s="16" t="str">
        <f t="shared" si="457"/>
        <v>E</v>
      </c>
      <c r="T1744" s="16" t="str">
        <f t="shared" si="472"/>
        <v>ADF Countries</v>
      </c>
      <c r="U1744" s="16" t="str">
        <f t="shared" si="459"/>
        <v>Transition States</v>
      </c>
      <c r="V1744" s="22" t="str">
        <f>IF(ISNUMBER(MATCH(A1744, {"Gabon","Sudan","Niger","Mali","Burkina Faso","Guinea"}, 0)), "De Facto Countries", "Non-De Facto Countries")</f>
        <v>Non-De Facto Countries</v>
      </c>
      <c r="W1744" s="16" t="str">
        <f t="shared" si="470"/>
        <v>Central</v>
      </c>
      <c r="X1744" s="16" t="str">
        <f t="shared" si="471"/>
        <v>WASH Sector</v>
      </c>
      <c r="Y1744" s="23">
        <f>Table2[[#This Row],[Approved Amount_UA Equivalent]]*0.03</f>
        <v>203397.75561097258</v>
      </c>
      <c r="Z1744" s="23">
        <f>Table2[[#This Row],[Approved Amount_UA Equivalent]]*0.01</f>
        <v>67799.251870324195</v>
      </c>
      <c r="AC1744" s="23">
        <f>Table2[[#This Row],[Approved Amount_UA Equivalent]]*0.96</f>
        <v>6508728.1795511227</v>
      </c>
      <c r="AD1744" s="23">
        <f>SUM(Table2[[#This Row],[Feed Africa ]:[Improve Quality Of Life ]])</f>
        <v>6779925.1870324193</v>
      </c>
      <c r="AE1744" s="106" t="b">
        <f>Table2[[#This Row],[Total HI5]]=Table2[[#This Row],[Approved Amount_UA Equivalent]]</f>
        <v>1</v>
      </c>
      <c r="AF1744" s="24">
        <v>40</v>
      </c>
      <c r="AG1744" s="20" t="str">
        <f t="shared" si="460"/>
        <v>ISP and Investment Project</v>
      </c>
      <c r="AH1744" s="24" t="e">
        <f>VLOOKUP(Table2[[#This Row],[SAP Code]],[25]DATA!$A:$G,7,FALSE)</f>
        <v>#N/A</v>
      </c>
      <c r="AI1744" s="20" t="str">
        <f t="shared" si="461"/>
        <v>Infrastructure</v>
      </c>
      <c r="AJ1744" s="25" t="s">
        <v>89</v>
      </c>
      <c r="AK1744" s="25" t="s">
        <v>126</v>
      </c>
      <c r="AL1744" s="23" t="str" cm="1">
        <f t="array" ref="AL1744">_xlfn.SWITCH(AK1744,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44" s="26">
        <v>1</v>
      </c>
      <c r="AN1744" s="25" t="str">
        <f t="shared" si="469"/>
        <v>Sovereign</v>
      </c>
      <c r="AO1744" s="27">
        <v>1</v>
      </c>
      <c r="AP1744" s="23">
        <f>Table2[[#This Row],[Approved Amount_UA Equivalent]]/1000000</f>
        <v>6.7799251870324193</v>
      </c>
      <c r="AQ1744" s="19">
        <f t="shared" si="462"/>
        <v>9.0229956359102239</v>
      </c>
      <c r="AR1744" s="23" t="str">
        <f t="shared" si="463"/>
        <v>1-10</v>
      </c>
      <c r="AS1744" s="23" t="str">
        <f t="shared" si="464"/>
        <v>1-20</v>
      </c>
      <c r="AT1744" s="23" t="str">
        <f t="shared" si="465"/>
        <v>1-40</v>
      </c>
      <c r="AU1744" s="23" t="str">
        <f t="shared" si="466"/>
        <v>&lt;1-50 Mn</v>
      </c>
      <c r="AV1744" s="23">
        <f>Table2[[#This Row],[Amount]]</f>
        <v>8700000</v>
      </c>
      <c r="AW1744" s="23" t="str">
        <f t="shared" si="467"/>
        <v>Nov 2022</v>
      </c>
      <c r="AX1744" s="28">
        <f>IFERROR(VLOOKUP(Table2[[#This Row],[SAP Code]],[26]_16!A:B,2,FALSE),0)</f>
        <v>0</v>
      </c>
      <c r="AY1744" s="28">
        <f>IFERROR(VLOOKUP(Table2[[#This Row],[SAP Code]],[26]_16!D:E,2,FALSE)/ 1000000, 0)</f>
        <v>0</v>
      </c>
      <c r="AZ1744" s="28">
        <v>0</v>
      </c>
      <c r="BA1744" s="28">
        <v>0</v>
      </c>
      <c r="BB1744" s="28">
        <v>0</v>
      </c>
      <c r="BC1744" s="28">
        <v>0</v>
      </c>
      <c r="BD1744" s="28">
        <v>0</v>
      </c>
      <c r="BE1744" s="28">
        <f>IFERROR(VLOOKUP(Table2[[#This Row],[SAP Code]],[26]_16!V:W,2,FALSE)/ 1000000, 0)</f>
        <v>1.0123541999999999</v>
      </c>
      <c r="BF1744" s="28">
        <f>IFERROR(VLOOKUP(Table2[[#This Row],[SAP Code]],[26]_16!Y:Z,2,FALSE)/ 1000000, 0)</f>
        <v>1.72294189</v>
      </c>
      <c r="BG1744" s="28" t="str">
        <f>IFERROR(VLOOKUP(Table2[[#This Row],[SAP Code]],[26]port!$A:$AD,30,FALSE),"unknown")</f>
        <v>OnGo</v>
      </c>
      <c r="BH1744" s="29" t="str">
        <f t="shared" si="468"/>
        <v>Ongoing</v>
      </c>
      <c r="BI1744" s="16"/>
    </row>
    <row r="1745" spans="1:61" ht="17.100000000000001" customHeight="1">
      <c r="A1745" s="16" t="s">
        <v>955</v>
      </c>
      <c r="B1745" s="16" t="s">
        <v>5923</v>
      </c>
      <c r="C1745" s="16" t="s">
        <v>5924</v>
      </c>
      <c r="D1745" s="16" t="s">
        <v>5925</v>
      </c>
      <c r="E1745" s="18">
        <v>44895</v>
      </c>
      <c r="F1745" s="16" t="s">
        <v>4994</v>
      </c>
      <c r="G1745" s="16" t="s">
        <v>255</v>
      </c>
      <c r="H1745" s="16" t="s">
        <v>101</v>
      </c>
      <c r="I1745" s="16" t="s">
        <v>250</v>
      </c>
      <c r="J1745" s="16" t="s">
        <v>179</v>
      </c>
      <c r="K1745" s="16" t="s">
        <v>84</v>
      </c>
      <c r="L1745" s="16" t="s">
        <v>70</v>
      </c>
      <c r="M1745" s="19">
        <v>179660000</v>
      </c>
      <c r="N1745" s="19">
        <v>140009351.62094763</v>
      </c>
      <c r="O1745" s="20" t="s">
        <v>5926</v>
      </c>
      <c r="P1745" s="21">
        <v>2000300000203</v>
      </c>
      <c r="Q1745" s="20" t="s">
        <v>87</v>
      </c>
      <c r="R1745" s="16" t="str">
        <f t="shared" si="458"/>
        <v>ADB Public</v>
      </c>
      <c r="S1745" s="16" t="str">
        <f t="shared" si="457"/>
        <v>K</v>
      </c>
      <c r="T1745" s="16" t="str">
        <f t="shared" si="472"/>
        <v>ADB Countries</v>
      </c>
      <c r="U1745" s="16" t="str">
        <f t="shared" si="459"/>
        <v>Non-Transition States</v>
      </c>
      <c r="V1745" s="22" t="str">
        <f>IF(ISNUMBER(MATCH(A1745, {"Gabon","Sudan","Niger","Mali","Burkina Faso","Guinea"}, 0)), "De Facto Countries", "Non-De Facto Countries")</f>
        <v>Non-De Facto Countries</v>
      </c>
      <c r="W1745" s="16" t="str">
        <f t="shared" si="470"/>
        <v>South</v>
      </c>
      <c r="X1745" s="16" t="str">
        <f t="shared" si="471"/>
        <v>Multi-Sector</v>
      </c>
      <c r="Y1745" s="23">
        <f>Table2[[#This Row],[Approved Amount_UA Equivalent]]/5</f>
        <v>28001870.324189525</v>
      </c>
      <c r="Z1745" s="23">
        <f>Table2[[#This Row],[Approved Amount_UA Equivalent]]/5</f>
        <v>28001870.324189525</v>
      </c>
      <c r="AA1745" s="23">
        <f>Table2[[#This Row],[Approved Amount_UA Equivalent]]/5</f>
        <v>28001870.324189525</v>
      </c>
      <c r="AB1745" s="23">
        <f>Table2[[#This Row],[Approved Amount_UA Equivalent]]/5</f>
        <v>28001870.324189525</v>
      </c>
      <c r="AC1745" s="23">
        <f>Table2[[#This Row],[Approved Amount_UA Equivalent]]/5</f>
        <v>28001870.324189525</v>
      </c>
      <c r="AD1745" s="23">
        <f>SUM(Table2[[#This Row],[Feed Africa ]:[Improve Quality Of Life ]])</f>
        <v>140009351.62094763</v>
      </c>
      <c r="AE1745" s="16" t="b">
        <f>Table2[[#This Row],[Total HI5]]=Table2[[#This Row],[Approved Amount_UA Equivalent]]</f>
        <v>1</v>
      </c>
      <c r="AF1745" s="24">
        <v>20</v>
      </c>
      <c r="AG1745" s="20" t="str">
        <f t="shared" si="460"/>
        <v>Policy and Result Based Op</v>
      </c>
      <c r="AH1745" s="24" t="str">
        <f>VLOOKUP(Table2[[#This Row],[SAP Code]],[25]DATA!$A:$G,7,FALSE)</f>
        <v>PBO</v>
      </c>
      <c r="AI1745" s="20" t="str">
        <f t="shared" si="461"/>
        <v>Policy-Based Lending</v>
      </c>
      <c r="AJ1745" s="25" t="s">
        <v>254</v>
      </c>
      <c r="AK1745" s="25" t="s">
        <v>255</v>
      </c>
      <c r="AL1745" s="23" t="str" cm="1">
        <f t="array" ref="AL1745">_xlfn.SWITCH(AK1745,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45" s="26">
        <v>1</v>
      </c>
      <c r="AN1745" s="25" t="str">
        <f t="shared" si="469"/>
        <v>Sovereign</v>
      </c>
      <c r="AO1745" s="27">
        <v>1</v>
      </c>
      <c r="AP1745" s="23">
        <f>Table2[[#This Row],[Approved Amount_UA Equivalent]]/1000000</f>
        <v>140.00935162094763</v>
      </c>
      <c r="AQ1745" s="19">
        <f t="shared" si="462"/>
        <v>186.33004551122195</v>
      </c>
      <c r="AR1745" s="23" t="str">
        <f t="shared" si="463"/>
        <v>141-150</v>
      </c>
      <c r="AS1745" s="23" t="str">
        <f t="shared" si="464"/>
        <v>141-160</v>
      </c>
      <c r="AT1745" s="23" t="str">
        <f t="shared" si="465"/>
        <v>121-160</v>
      </c>
      <c r="AU1745" s="23" t="str">
        <f t="shared" si="466"/>
        <v>100-200 Mn</v>
      </c>
      <c r="AV1745" s="23">
        <f>Table2[[#This Row],[Amount]]</f>
        <v>179660000</v>
      </c>
      <c r="AW1745" s="23" t="str">
        <f t="shared" si="467"/>
        <v>Nov 2022</v>
      </c>
      <c r="AX1745" s="28">
        <f>IFERROR(VLOOKUP(Table2[[#This Row],[SAP Code]],[26]_16!A:B,2,FALSE),0)</f>
        <v>0</v>
      </c>
      <c r="AY1745" s="28">
        <f>IFERROR(VLOOKUP(Table2[[#This Row],[SAP Code]],[26]_16!D:E,2,FALSE)/ 1000000, 0)</f>
        <v>0</v>
      </c>
      <c r="AZ1745" s="28">
        <f>IFERROR(VLOOKUP(Table2[[#This Row],[SAP Code]],[26]_16!G:H,2,FALSE)/ 1000000, 0)</f>
        <v>0</v>
      </c>
      <c r="BA1745" s="28">
        <f>IFERROR(VLOOKUP(Table2[[#This Row],[SAP Code]],[26]_16!J:K,2,FALSE)/ 1000000, 0)</f>
        <v>0</v>
      </c>
      <c r="BB1745" s="28">
        <f>IFERROR(VLOOKUP(Table2[[#This Row],[SAP Code]],[26]_16!M:N,2,FALSE)/ 1000000, 0)</f>
        <v>0</v>
      </c>
      <c r="BC1745" s="28">
        <f>IFERROR(VLOOKUP(Table2[[#This Row],[SAP Code]],[26]_16!P:Q,2,FALSE),0)</f>
        <v>0</v>
      </c>
      <c r="BD1745" s="28">
        <f>IFERROR(VLOOKUP(Table2[[#This Row],[SAP Code]],[26]_16!S:T,2,FALSE),0)</f>
        <v>0</v>
      </c>
      <c r="BE1745" s="28">
        <f>IFERROR(VLOOKUP(Table2[[#This Row],[SAP Code]],[26]_16!V:W,2,FALSE)/ 1000000, 0)</f>
        <v>0</v>
      </c>
      <c r="BF1745" s="28">
        <f>IFERROR(VLOOKUP(Table2[[#This Row],[SAP Code]],[26]_16!Y:Z,2,FALSE)/ 1000000, 0)</f>
        <v>0</v>
      </c>
      <c r="BG1745" s="28" t="str">
        <f>IFERROR(VLOOKUP(Table2[[#This Row],[SAP Code]],[26]port!$A:$AD,30,FALSE),"unknown")</f>
        <v>APVD</v>
      </c>
      <c r="BH1745" s="29" t="str">
        <f t="shared" si="468"/>
        <v>Ongoing</v>
      </c>
      <c r="BI1745" s="16"/>
    </row>
    <row r="1746" spans="1:61" ht="17.100000000000001" customHeight="1">
      <c r="A1746" s="16" t="s">
        <v>322</v>
      </c>
      <c r="B1746" s="16" t="s">
        <v>5927</v>
      </c>
      <c r="C1746" s="16" t="s">
        <v>5928</v>
      </c>
      <c r="D1746" s="16" t="s">
        <v>5929</v>
      </c>
      <c r="E1746" s="18">
        <v>44895</v>
      </c>
      <c r="F1746" s="16" t="s">
        <v>1190</v>
      </c>
      <c r="G1746" s="16" t="s">
        <v>126</v>
      </c>
      <c r="H1746" s="16" t="s">
        <v>101</v>
      </c>
      <c r="I1746" s="16" t="s">
        <v>123</v>
      </c>
      <c r="J1746" s="16" t="s">
        <v>83</v>
      </c>
      <c r="K1746" s="16" t="s">
        <v>84</v>
      </c>
      <c r="L1746" s="16" t="s">
        <v>85</v>
      </c>
      <c r="M1746" s="19">
        <v>10000000</v>
      </c>
      <c r="N1746" s="19">
        <v>10000000</v>
      </c>
      <c r="O1746" s="20" t="s">
        <v>5930</v>
      </c>
      <c r="P1746" s="21" t="s">
        <v>147</v>
      </c>
      <c r="Q1746" s="20" t="s">
        <v>72</v>
      </c>
      <c r="R1746" s="16" t="str">
        <f t="shared" si="458"/>
        <v>ADF Including TSF</v>
      </c>
      <c r="S1746" s="16" t="str">
        <f t="shared" si="457"/>
        <v>E</v>
      </c>
      <c r="T1746" s="16" t="str">
        <f t="shared" si="472"/>
        <v>ADF Countries</v>
      </c>
      <c r="U1746" s="16" t="str">
        <f t="shared" si="459"/>
        <v>Transition States</v>
      </c>
      <c r="V1746" s="22" t="str">
        <f>IF(ISNUMBER(MATCH(A1746, {"Gabon","Sudan","Niger","Mali","Burkina Faso","Guinea"}, 0)), "De Facto Countries", "Non-De Facto Countries")</f>
        <v>Non-De Facto Countries</v>
      </c>
      <c r="W1746" s="16" t="str">
        <f t="shared" si="470"/>
        <v>West</v>
      </c>
      <c r="X1746" s="16" t="str">
        <f t="shared" si="471"/>
        <v>WASH Sector</v>
      </c>
      <c r="Y1746" s="23">
        <f>Table2[[#This Row],[Approved Amount_UA Equivalent]]*0.03</f>
        <v>300000</v>
      </c>
      <c r="Z1746" s="23">
        <f>Table2[[#This Row],[Approved Amount_UA Equivalent]]*0.01</f>
        <v>100000</v>
      </c>
      <c r="AC1746" s="23">
        <f>Table2[[#This Row],[Approved Amount_UA Equivalent]]*0.96</f>
        <v>9600000</v>
      </c>
      <c r="AD1746" s="23">
        <f>SUM(Table2[[#This Row],[Feed Africa ]:[Improve Quality Of Life ]])</f>
        <v>10000000</v>
      </c>
      <c r="AE1746" s="106" t="b">
        <f>Table2[[#This Row],[Total HI5]]=Table2[[#This Row],[Approved Amount_UA Equivalent]]</f>
        <v>1</v>
      </c>
      <c r="AF1746" s="24">
        <v>10</v>
      </c>
      <c r="AG1746" s="20" t="str">
        <f t="shared" si="460"/>
        <v>Investment Project</v>
      </c>
      <c r="AH1746" s="24" t="str">
        <f>VLOOKUP(Table2[[#This Row],[SAP Code]],[25]DATA!$A:$G,7,FALSE)</f>
        <v xml:space="preserve">investment </v>
      </c>
      <c r="AI1746" s="20" t="str">
        <f t="shared" si="461"/>
        <v>Infrastructure</v>
      </c>
      <c r="AJ1746" s="25" t="s">
        <v>89</v>
      </c>
      <c r="AK1746" s="25" t="s">
        <v>126</v>
      </c>
      <c r="AL1746" s="23" t="str" cm="1">
        <f t="array" ref="AL1746">_xlfn.SWITCH(AK1746,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46" s="26">
        <v>1</v>
      </c>
      <c r="AN1746" s="25" t="str">
        <f t="shared" si="469"/>
        <v>Sovereign</v>
      </c>
      <c r="AO1746" s="27">
        <v>1</v>
      </c>
      <c r="AP1746" s="23">
        <f>Table2[[#This Row],[Approved Amount_UA Equivalent]]/1000000</f>
        <v>10</v>
      </c>
      <c r="AQ1746" s="19">
        <f t="shared" si="462"/>
        <v>13.308400000000001</v>
      </c>
      <c r="AR1746" s="23" t="str">
        <f t="shared" si="463"/>
        <v>1-10</v>
      </c>
      <c r="AS1746" s="23" t="str">
        <f t="shared" si="464"/>
        <v>1-20</v>
      </c>
      <c r="AT1746" s="23" t="str">
        <f t="shared" si="465"/>
        <v>1-40</v>
      </c>
      <c r="AU1746" s="23" t="str">
        <f t="shared" si="466"/>
        <v>&lt;1-50 Mn</v>
      </c>
      <c r="AV1746" s="23">
        <f>Table2[[#This Row],[Amount]]</f>
        <v>10000000</v>
      </c>
      <c r="AW1746" s="23" t="str">
        <f t="shared" si="467"/>
        <v>Nov 2022</v>
      </c>
      <c r="AX1746" s="28">
        <f>IFERROR(VLOOKUP(Table2[[#This Row],[SAP Code]],[26]_16!A:B,2,FALSE),0)</f>
        <v>0</v>
      </c>
      <c r="AY1746" s="28">
        <f>IFERROR(VLOOKUP(Table2[[#This Row],[SAP Code]],[26]_16!D:E,2,FALSE)/ 1000000, 0)</f>
        <v>0</v>
      </c>
      <c r="AZ1746" s="28">
        <f>IFERROR(VLOOKUP(Table2[[#This Row],[SAP Code]],[26]_16!G:H,2,FALSE)/ 1000000, 0)</f>
        <v>0</v>
      </c>
      <c r="BA1746" s="28">
        <f>IFERROR(VLOOKUP(Table2[[#This Row],[SAP Code]],[26]_16!J:K,2,FALSE)/ 1000000, 0)</f>
        <v>0</v>
      </c>
      <c r="BB1746" s="28">
        <f>IFERROR(VLOOKUP(Table2[[#This Row],[SAP Code]],[26]_16!M:N,2,FALSE)/ 1000000, 0)</f>
        <v>0</v>
      </c>
      <c r="BC1746" s="28">
        <f>IFERROR(VLOOKUP(Table2[[#This Row],[SAP Code]],[26]_16!P:Q,2,FALSE),0)</f>
        <v>0</v>
      </c>
      <c r="BD1746" s="28">
        <f>IFERROR(VLOOKUP(Table2[[#This Row],[SAP Code]],[26]_16!S:T,2,FALSE),0)</f>
        <v>0</v>
      </c>
      <c r="BE1746" s="28">
        <f>IFERROR(VLOOKUP(Table2[[#This Row],[SAP Code]],[26]_16!V:W,2,FALSE)/ 1000000, 0)</f>
        <v>0</v>
      </c>
      <c r="BF1746" s="28">
        <f>IFERROR(VLOOKUP(Table2[[#This Row],[SAP Code]],[26]_16!Y:Z,2,FALSE)/ 1000000, 0)</f>
        <v>0</v>
      </c>
      <c r="BG1746" s="28" t="str">
        <f>IFERROR(VLOOKUP(Table2[[#This Row],[SAP Code]],[26]port!$A:$AD,30,FALSE),"unknown")</f>
        <v>OnGo</v>
      </c>
      <c r="BH1746" s="29" t="str">
        <f t="shared" si="468"/>
        <v>Ongoing</v>
      </c>
      <c r="BI1746" s="16"/>
    </row>
    <row r="1747" spans="1:61" ht="17.100000000000001" customHeight="1">
      <c r="A1747" s="16" t="s">
        <v>150</v>
      </c>
      <c r="B1747" s="16" t="s">
        <v>5931</v>
      </c>
      <c r="C1747" s="16" t="s">
        <v>5932</v>
      </c>
      <c r="D1747" s="16" t="s">
        <v>5933</v>
      </c>
      <c r="E1747" s="18">
        <v>44895</v>
      </c>
      <c r="F1747" s="16" t="s">
        <v>154</v>
      </c>
      <c r="G1747" s="16" t="s">
        <v>140</v>
      </c>
      <c r="H1747" s="16" t="s">
        <v>132</v>
      </c>
      <c r="I1747" s="16" t="s">
        <v>138</v>
      </c>
      <c r="J1747" s="16" t="s">
        <v>179</v>
      </c>
      <c r="K1747" s="16" t="s">
        <v>84</v>
      </c>
      <c r="L1747" s="16" t="s">
        <v>195</v>
      </c>
      <c r="M1747" s="19">
        <v>119690000</v>
      </c>
      <c r="N1747" s="19">
        <v>92465409.485256061</v>
      </c>
      <c r="O1747" s="20" t="s">
        <v>5934</v>
      </c>
      <c r="P1747" s="21" t="s">
        <v>147</v>
      </c>
      <c r="Q1747" s="20" t="s">
        <v>87</v>
      </c>
      <c r="R1747" s="16" t="str">
        <f t="shared" si="458"/>
        <v>ADB Public</v>
      </c>
      <c r="S1747" s="16" t="str">
        <f t="shared" si="457"/>
        <v>D</v>
      </c>
      <c r="T1747" s="16" t="str">
        <f t="shared" si="472"/>
        <v>Blend Countries</v>
      </c>
      <c r="U1747" s="16" t="str">
        <f t="shared" si="459"/>
        <v>Non-Transition States</v>
      </c>
      <c r="V1747" s="22" t="str">
        <f>IF(ISNUMBER(MATCH(A1747, {"Gabon","Sudan","Niger","Mali","Burkina Faso","Guinea"}, 0)), "De Facto Countries", "Non-De Facto Countries")</f>
        <v>Non-De Facto Countries</v>
      </c>
      <c r="W1747" s="16" t="str">
        <f t="shared" si="470"/>
        <v>West</v>
      </c>
      <c r="X1747" s="16" t="str">
        <f t="shared" si="471"/>
        <v>Transport</v>
      </c>
      <c r="Y1747" s="23"/>
      <c r="AB1747" s="23">
        <f>Table2[[#This Row],[Approved Amount_UA Equivalent]]</f>
        <v>92465409.485256061</v>
      </c>
      <c r="AD1747" s="23">
        <f>SUM(Table2[[#This Row],[Feed Africa ]:[Improve Quality Of Life ]])</f>
        <v>92465409.485256061</v>
      </c>
      <c r="AE1747" s="16" t="b">
        <f>Table2[[#This Row],[Total HI5]]=Table2[[#This Row],[Approved Amount_UA Equivalent]]</f>
        <v>1</v>
      </c>
      <c r="AF1747" s="24">
        <v>10</v>
      </c>
      <c r="AG1747" s="20" t="str">
        <f t="shared" si="460"/>
        <v>Investment Project</v>
      </c>
      <c r="AH1747" s="24" t="str">
        <f>VLOOKUP(Table2[[#This Row],[SAP Code]],[25]DATA!$A:$G,7,FALSE)</f>
        <v xml:space="preserve">investment </v>
      </c>
      <c r="AI1747" s="20" t="str">
        <f t="shared" si="461"/>
        <v>Infrastructure</v>
      </c>
      <c r="AJ1747" s="25" t="s">
        <v>89</v>
      </c>
      <c r="AK1747" s="25" t="s">
        <v>140</v>
      </c>
      <c r="AL1747" s="23" t="str" cm="1">
        <f t="array" ref="AL1747">_xlfn.SWITCH(AK1747,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47" s="26">
        <v>1</v>
      </c>
      <c r="AN1747" s="25" t="str">
        <f t="shared" si="469"/>
        <v>Sovereign</v>
      </c>
      <c r="AO1747" s="27">
        <v>0.5</v>
      </c>
      <c r="AP1747" s="23">
        <f>Table2[[#This Row],[Approved Amount_UA Equivalent]]/1000000</f>
        <v>92.46540948525606</v>
      </c>
      <c r="AQ1747" s="19">
        <f t="shared" si="462"/>
        <v>123.05666555935818</v>
      </c>
      <c r="AR1747" s="23" t="str">
        <f t="shared" si="463"/>
        <v>91-100</v>
      </c>
      <c r="AS1747" s="23" t="str">
        <f t="shared" si="464"/>
        <v>81-100</v>
      </c>
      <c r="AT1747" s="23" t="str">
        <f t="shared" si="465"/>
        <v>81-120</v>
      </c>
      <c r="AU1747" s="23" t="str">
        <f t="shared" si="466"/>
        <v>50-100 Mn</v>
      </c>
      <c r="AV1747" s="23">
        <f>Table2[[#This Row],[Amount]]</f>
        <v>119690000</v>
      </c>
      <c r="AW1747" s="23" t="str">
        <f t="shared" si="467"/>
        <v>Nov 2022</v>
      </c>
      <c r="AX1747" s="28">
        <f>IFERROR(VLOOKUP(Table2[[#This Row],[SAP Code]],[26]_16!A:B,2,FALSE),0)</f>
        <v>0</v>
      </c>
      <c r="AY1747" s="28">
        <f>IFERROR(VLOOKUP(Table2[[#This Row],[SAP Code]],[26]_16!D:E,2,FALSE)/ 1000000, 0)</f>
        <v>0</v>
      </c>
      <c r="AZ1747" s="28">
        <f>IFERROR(VLOOKUP(Table2[[#This Row],[SAP Code]],[26]_16!G:H,2,FALSE)/ 1000000, 0)</f>
        <v>0</v>
      </c>
      <c r="BA1747" s="28">
        <f>IFERROR(VLOOKUP(Table2[[#This Row],[SAP Code]],[26]_16!J:K,2,FALSE)/ 1000000, 0)</f>
        <v>0</v>
      </c>
      <c r="BB1747" s="28">
        <f>IFERROR(VLOOKUP(Table2[[#This Row],[SAP Code]],[26]_16!M:N,2,FALSE)/ 1000000, 0)</f>
        <v>0</v>
      </c>
      <c r="BC1747" s="28">
        <f>IFERROR(VLOOKUP(Table2[[#This Row],[SAP Code]],[26]_16!P:Q,2,FALSE),0)</f>
        <v>0</v>
      </c>
      <c r="BD1747" s="28">
        <f>IFERROR(VLOOKUP(Table2[[#This Row],[SAP Code]],[26]_16!S:T,2,FALSE),0)</f>
        <v>0</v>
      </c>
      <c r="BE1747" s="28">
        <f>IFERROR(VLOOKUP(Table2[[#This Row],[SAP Code]],[26]_16!V:W,2,FALSE)/ 1000000, 0)</f>
        <v>0</v>
      </c>
      <c r="BF1747" s="28">
        <f>IFERROR(VLOOKUP(Table2[[#This Row],[SAP Code]],[26]_16!Y:Z,2,FALSE)/ 1000000, 0)</f>
        <v>0</v>
      </c>
      <c r="BG1747" s="28" t="str">
        <f>IFERROR(VLOOKUP(Table2[[#This Row],[SAP Code]],[26]port!$A:$AD,30,FALSE),"unknown")</f>
        <v>APVD</v>
      </c>
      <c r="BH1747" s="29" t="str">
        <f t="shared" si="468"/>
        <v>Ongoing</v>
      </c>
      <c r="BI1747" s="16"/>
    </row>
    <row r="1748" spans="1:61" ht="17.100000000000001" customHeight="1">
      <c r="A1748" s="16" t="s">
        <v>150</v>
      </c>
      <c r="B1748" s="16" t="s">
        <v>5931</v>
      </c>
      <c r="C1748" s="16" t="s">
        <v>5935</v>
      </c>
      <c r="D1748" s="16" t="s">
        <v>5933</v>
      </c>
      <c r="E1748" s="18">
        <v>44895</v>
      </c>
      <c r="F1748" s="16" t="s">
        <v>154</v>
      </c>
      <c r="G1748" s="16" t="s">
        <v>140</v>
      </c>
      <c r="H1748" s="16" t="s">
        <v>132</v>
      </c>
      <c r="I1748" s="16" t="s">
        <v>138</v>
      </c>
      <c r="J1748" s="16" t="s">
        <v>261</v>
      </c>
      <c r="K1748" s="16" t="s">
        <v>84</v>
      </c>
      <c r="L1748" s="16" t="s">
        <v>195</v>
      </c>
      <c r="M1748" s="19">
        <v>46670000</v>
      </c>
      <c r="N1748" s="19">
        <v>36054479.577883705</v>
      </c>
      <c r="O1748" s="20" t="s">
        <v>5934</v>
      </c>
      <c r="P1748" s="21" t="s">
        <v>147</v>
      </c>
      <c r="Q1748" s="20" t="s">
        <v>87</v>
      </c>
      <c r="R1748" s="16" t="str">
        <f t="shared" si="458"/>
        <v>AGTF</v>
      </c>
      <c r="S1748" s="16" t="str">
        <f t="shared" si="457"/>
        <v>D</v>
      </c>
      <c r="T1748" s="16" t="str">
        <f t="shared" si="472"/>
        <v>Blend Countries</v>
      </c>
      <c r="U1748" s="16" t="str">
        <f t="shared" si="459"/>
        <v>Non-Transition States</v>
      </c>
      <c r="V1748" s="22" t="str">
        <f>IF(ISNUMBER(MATCH(A1748, {"Gabon","Sudan","Niger","Mali","Burkina Faso","Guinea"}, 0)), "De Facto Countries", "Non-De Facto Countries")</f>
        <v>Non-De Facto Countries</v>
      </c>
      <c r="W1748" s="16" t="str">
        <f t="shared" si="470"/>
        <v>West</v>
      </c>
      <c r="X1748" s="16" t="str">
        <f t="shared" si="471"/>
        <v>Transport</v>
      </c>
      <c r="Y1748" s="23"/>
      <c r="AB1748" s="23">
        <f>Table2[[#This Row],[Approved Amount_UA Equivalent]]</f>
        <v>36054479.577883705</v>
      </c>
      <c r="AD1748" s="23">
        <f>SUM(Table2[[#This Row],[Feed Africa ]:[Improve Quality Of Life ]])</f>
        <v>36054479.577883705</v>
      </c>
      <c r="AE1748" s="16" t="b">
        <f>Table2[[#This Row],[Total HI5]]=Table2[[#This Row],[Approved Amount_UA Equivalent]]</f>
        <v>1</v>
      </c>
      <c r="AF1748" s="24">
        <v>10</v>
      </c>
      <c r="AG1748" s="20" t="str">
        <f t="shared" si="460"/>
        <v>Investment Project</v>
      </c>
      <c r="AH1748" s="24" t="str">
        <f>VLOOKUP(Table2[[#This Row],[SAP Code]],[25]DATA!$A:$G,7,FALSE)</f>
        <v xml:space="preserve">investment </v>
      </c>
      <c r="AI1748" s="20" t="str">
        <f t="shared" si="461"/>
        <v>Infrastructure</v>
      </c>
      <c r="AJ1748" s="25" t="s">
        <v>89</v>
      </c>
      <c r="AK1748" s="25" t="s">
        <v>140</v>
      </c>
      <c r="AL1748" s="23" t="str" cm="1">
        <f t="array" ref="AL1748">_xlfn.SWITCH(AK1748,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48" s="26">
        <v>1</v>
      </c>
      <c r="AN1748" s="25" t="str">
        <f t="shared" si="469"/>
        <v>Sovereign</v>
      </c>
      <c r="AO1748" s="27">
        <v>0.5</v>
      </c>
      <c r="AP1748" s="23">
        <f>Table2[[#This Row],[Approved Amount_UA Equivalent]]/1000000</f>
        <v>36.054479577883704</v>
      </c>
      <c r="AQ1748" s="19">
        <f t="shared" si="462"/>
        <v>47.982743601430748</v>
      </c>
      <c r="AR1748" s="23" t="str">
        <f t="shared" si="463"/>
        <v>31-40</v>
      </c>
      <c r="AS1748" s="23" t="str">
        <f t="shared" si="464"/>
        <v>21-40</v>
      </c>
      <c r="AT1748" s="23" t="str">
        <f t="shared" si="465"/>
        <v>1-40</v>
      </c>
      <c r="AU1748" s="23" t="str">
        <f t="shared" si="466"/>
        <v>&lt;1-50 Mn</v>
      </c>
      <c r="AV1748" s="23">
        <f>Table2[[#This Row],[Amount]]</f>
        <v>46670000</v>
      </c>
      <c r="AW1748" s="23" t="str">
        <f t="shared" si="467"/>
        <v>Nov 2022</v>
      </c>
      <c r="AX1748" s="28">
        <f>IFERROR(VLOOKUP(Table2[[#This Row],[SAP Code]],[26]_16!A:B,2,FALSE),0)</f>
        <v>0</v>
      </c>
      <c r="AY1748" s="28">
        <f>IFERROR(VLOOKUP(Table2[[#This Row],[SAP Code]],[26]_16!D:E,2,FALSE)/ 1000000, 0)</f>
        <v>0</v>
      </c>
      <c r="AZ1748" s="28">
        <f>IFERROR(VLOOKUP(Table2[[#This Row],[SAP Code]],[26]_16!G:H,2,FALSE)/ 1000000, 0)</f>
        <v>0</v>
      </c>
      <c r="BA1748" s="28">
        <f>IFERROR(VLOOKUP(Table2[[#This Row],[SAP Code]],[26]_16!J:K,2,FALSE)/ 1000000, 0)</f>
        <v>0</v>
      </c>
      <c r="BB1748" s="28">
        <f>IFERROR(VLOOKUP(Table2[[#This Row],[SAP Code]],[26]_16!M:N,2,FALSE)/ 1000000, 0)</f>
        <v>0</v>
      </c>
      <c r="BC1748" s="28">
        <f>IFERROR(VLOOKUP(Table2[[#This Row],[SAP Code]],[26]_16!P:Q,2,FALSE),0)</f>
        <v>0</v>
      </c>
      <c r="BD1748" s="28">
        <f>IFERROR(VLOOKUP(Table2[[#This Row],[SAP Code]],[26]_16!S:T,2,FALSE),0)</f>
        <v>0</v>
      </c>
      <c r="BE1748" s="28">
        <f>IFERROR(VLOOKUP(Table2[[#This Row],[SAP Code]],[26]_16!V:W,2,FALSE)/ 1000000, 0)</f>
        <v>0</v>
      </c>
      <c r="BF1748" s="28">
        <f>IFERROR(VLOOKUP(Table2[[#This Row],[SAP Code]],[26]_16!Y:Z,2,FALSE)/ 1000000, 0)</f>
        <v>0</v>
      </c>
      <c r="BG1748" s="28" t="str">
        <f>IFERROR(VLOOKUP(Table2[[#This Row],[SAP Code]],[26]port!$A:$AD,30,FALSE),"unknown")</f>
        <v>APVD</v>
      </c>
      <c r="BH1748" s="29" t="str">
        <f t="shared" si="468"/>
        <v>Ongoing</v>
      </c>
      <c r="BI1748" s="16"/>
    </row>
    <row r="1749" spans="1:61" ht="17.100000000000001" customHeight="1">
      <c r="A1749" s="16" t="s">
        <v>150</v>
      </c>
      <c r="B1749" s="16" t="s">
        <v>5936</v>
      </c>
      <c r="C1749" s="16" t="s">
        <v>5937</v>
      </c>
      <c r="D1749" s="16" t="s">
        <v>5938</v>
      </c>
      <c r="E1749" s="18">
        <v>44895</v>
      </c>
      <c r="F1749" s="16" t="s">
        <v>154</v>
      </c>
      <c r="G1749" s="16" t="s">
        <v>255</v>
      </c>
      <c r="H1749" s="16" t="s">
        <v>132</v>
      </c>
      <c r="I1749" s="16" t="s">
        <v>250</v>
      </c>
      <c r="J1749" s="16" t="s">
        <v>179</v>
      </c>
      <c r="K1749" s="16" t="s">
        <v>84</v>
      </c>
      <c r="L1749" s="16" t="s">
        <v>195</v>
      </c>
      <c r="M1749" s="19">
        <v>68797850</v>
      </c>
      <c r="N1749" s="19">
        <v>53149146.728675947</v>
      </c>
      <c r="O1749" s="20" t="s">
        <v>5939</v>
      </c>
      <c r="P1749" s="21">
        <v>2000200005704</v>
      </c>
      <c r="Q1749" s="20" t="s">
        <v>87</v>
      </c>
      <c r="R1749" s="16" t="str">
        <f t="shared" si="458"/>
        <v>ADB Public</v>
      </c>
      <c r="S1749" s="16" t="str">
        <f t="shared" si="457"/>
        <v>K</v>
      </c>
      <c r="T1749" s="16" t="str">
        <f t="shared" si="472"/>
        <v>Blend Countries</v>
      </c>
      <c r="U1749" s="16" t="str">
        <f t="shared" si="459"/>
        <v>Non-Transition States</v>
      </c>
      <c r="V1749" s="22" t="str">
        <f>IF(ISNUMBER(MATCH(A1749, {"Gabon","Sudan","Niger","Mali","Burkina Faso","Guinea"}, 0)), "De Facto Countries", "Non-De Facto Countries")</f>
        <v>Non-De Facto Countries</v>
      </c>
      <c r="W1749" s="16" t="str">
        <f t="shared" si="470"/>
        <v>West</v>
      </c>
      <c r="X1749" s="16" t="str">
        <f t="shared" si="471"/>
        <v>Multi-Sector</v>
      </c>
      <c r="Y1749" s="23">
        <f>Table2[[#This Row],[Approved Amount_UA Equivalent]]/5</f>
        <v>10629829.345735189</v>
      </c>
      <c r="Z1749" s="23">
        <f>Table2[[#This Row],[Approved Amount_UA Equivalent]]/5</f>
        <v>10629829.345735189</v>
      </c>
      <c r="AA1749" s="23">
        <f>Table2[[#This Row],[Approved Amount_UA Equivalent]]/5</f>
        <v>10629829.345735189</v>
      </c>
      <c r="AB1749" s="23">
        <f>Table2[[#This Row],[Approved Amount_UA Equivalent]]/5</f>
        <v>10629829.345735189</v>
      </c>
      <c r="AC1749" s="23">
        <f>Table2[[#This Row],[Approved Amount_UA Equivalent]]/5</f>
        <v>10629829.345735189</v>
      </c>
      <c r="AD1749" s="23">
        <f>SUM(Table2[[#This Row],[Feed Africa ]:[Improve Quality Of Life ]])</f>
        <v>53149146.728675947</v>
      </c>
      <c r="AE1749" s="16" t="b">
        <f>Table2[[#This Row],[Total HI5]]=Table2[[#This Row],[Approved Amount_UA Equivalent]]</f>
        <v>1</v>
      </c>
      <c r="AF1749" s="24">
        <v>20</v>
      </c>
      <c r="AG1749" s="20" t="str">
        <f t="shared" si="460"/>
        <v>Policy and Result Based Op</v>
      </c>
      <c r="AH1749" s="24" t="str">
        <f>VLOOKUP(Table2[[#This Row],[SAP Code]],[25]DATA!$A:$G,7,FALSE)</f>
        <v>PBO</v>
      </c>
      <c r="AI1749" s="20" t="str">
        <f t="shared" si="461"/>
        <v>Policy-Based Lending</v>
      </c>
      <c r="AJ1749" s="25" t="s">
        <v>254</v>
      </c>
      <c r="AK1749" s="25" t="s">
        <v>255</v>
      </c>
      <c r="AL1749" s="23" t="str" cm="1">
        <f t="array" ref="AL1749">_xlfn.SWITCH(AK1749,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49" s="26">
        <v>1</v>
      </c>
      <c r="AN1749" s="25" t="str">
        <f t="shared" si="469"/>
        <v>Sovereign</v>
      </c>
      <c r="AO1749" s="27">
        <v>1</v>
      </c>
      <c r="AP1749" s="23">
        <f>Table2[[#This Row],[Approved Amount_UA Equivalent]]/1000000</f>
        <v>53.149146728675944</v>
      </c>
      <c r="AQ1749" s="19">
        <f t="shared" si="462"/>
        <v>70.733010432391097</v>
      </c>
      <c r="AR1749" s="23" t="str">
        <f t="shared" si="463"/>
        <v>51-60</v>
      </c>
      <c r="AS1749" s="23" t="str">
        <f t="shared" si="464"/>
        <v>41-60</v>
      </c>
      <c r="AT1749" s="23" t="str">
        <f t="shared" si="465"/>
        <v>41-80</v>
      </c>
      <c r="AU1749" s="23" t="str">
        <f t="shared" si="466"/>
        <v>50-100 Mn</v>
      </c>
      <c r="AV1749" s="23">
        <f>Table2[[#This Row],[Amount]]</f>
        <v>68797850</v>
      </c>
      <c r="AW1749" s="23" t="str">
        <f t="shared" si="467"/>
        <v>Nov 2022</v>
      </c>
      <c r="AX1749" s="28">
        <f>IFERROR(VLOOKUP(Table2[[#This Row],[SAP Code]],[26]_16!A:B,2,FALSE),0)</f>
        <v>0</v>
      </c>
      <c r="AY1749" s="28">
        <f>IFERROR(VLOOKUP(Table2[[#This Row],[SAP Code]],[26]_16!D:E,2,FALSE)/ 1000000, 0)</f>
        <v>0</v>
      </c>
      <c r="AZ1749" s="28">
        <f>IFERROR(VLOOKUP(Table2[[#This Row],[SAP Code]],[26]_16!G:H,2,FALSE)/ 1000000, 0)</f>
        <v>0</v>
      </c>
      <c r="BA1749" s="28">
        <f>IFERROR(VLOOKUP(Table2[[#This Row],[SAP Code]],[26]_16!J:K,2,FALSE)/ 1000000, 0)</f>
        <v>0</v>
      </c>
      <c r="BB1749" s="28">
        <f>IFERROR(VLOOKUP(Table2[[#This Row],[SAP Code]],[26]_16!M:N,2,FALSE)/ 1000000, 0)</f>
        <v>0</v>
      </c>
      <c r="BC1749" s="28">
        <f>IFERROR(VLOOKUP(Table2[[#This Row],[SAP Code]],[26]_16!P:Q,2,FALSE),0)</f>
        <v>0</v>
      </c>
      <c r="BD1749" s="28">
        <f>IFERROR(VLOOKUP(Table2[[#This Row],[SAP Code]],[26]_16!S:T,2,FALSE),0)</f>
        <v>0</v>
      </c>
      <c r="BE1749" s="28">
        <f>IFERROR(VLOOKUP(Table2[[#This Row],[SAP Code]],[26]_16!V:W,2,FALSE)/ 1000000, 0)</f>
        <v>0</v>
      </c>
      <c r="BF1749" s="28">
        <f>IFERROR(VLOOKUP(Table2[[#This Row],[SAP Code]],[26]_16!Y:Z,2,FALSE)/ 1000000, 0)</f>
        <v>45.946575799999998</v>
      </c>
      <c r="BG1749" s="28" t="str">
        <f>IFERROR(VLOOKUP(Table2[[#This Row],[SAP Code]],[26]port!$A:$AD,30,FALSE),"unknown")</f>
        <v>APVD</v>
      </c>
      <c r="BH1749" s="29" t="str">
        <f t="shared" si="468"/>
        <v>Ongoing</v>
      </c>
      <c r="BI1749" s="16"/>
    </row>
    <row r="1750" spans="1:61" ht="17.100000000000001" customHeight="1">
      <c r="A1750" s="16" t="s">
        <v>117</v>
      </c>
      <c r="B1750" s="16" t="s">
        <v>5940</v>
      </c>
      <c r="C1750" s="16" t="s">
        <v>5941</v>
      </c>
      <c r="D1750" s="16" t="s">
        <v>5942</v>
      </c>
      <c r="E1750" s="18">
        <v>44895</v>
      </c>
      <c r="F1750" s="16" t="s">
        <v>121</v>
      </c>
      <c r="G1750" s="16" t="s">
        <v>140</v>
      </c>
      <c r="H1750" s="16" t="s">
        <v>81</v>
      </c>
      <c r="I1750" s="16" t="s">
        <v>138</v>
      </c>
      <c r="J1750" s="16" t="s">
        <v>179</v>
      </c>
      <c r="K1750" s="16" t="s">
        <v>84</v>
      </c>
      <c r="L1750" s="16" t="s">
        <v>195</v>
      </c>
      <c r="M1750" s="19">
        <v>65000000</v>
      </c>
      <c r="N1750" s="19">
        <v>50215152.615436912</v>
      </c>
      <c r="O1750" s="20" t="s">
        <v>5943</v>
      </c>
      <c r="P1750" s="21" t="s">
        <v>147</v>
      </c>
      <c r="Q1750" s="20" t="s">
        <v>87</v>
      </c>
      <c r="R1750" s="16" t="str">
        <f t="shared" si="458"/>
        <v>ADB Public</v>
      </c>
      <c r="S1750" s="16" t="str">
        <f t="shared" si="457"/>
        <v>D</v>
      </c>
      <c r="T1750" s="16" t="str">
        <f t="shared" si="472"/>
        <v>ADF Countries</v>
      </c>
      <c r="U1750" s="16" t="str">
        <f t="shared" si="459"/>
        <v>Non-Transition States</v>
      </c>
      <c r="V1750" s="22" t="str">
        <f>IF(ISNUMBER(MATCH(A1750, {"Gabon","Sudan","Niger","Mali","Burkina Faso","Guinea"}, 0)), "De Facto Countries", "Non-De Facto Countries")</f>
        <v>Non-De Facto Countries</v>
      </c>
      <c r="W1750" s="16" t="str">
        <f t="shared" si="470"/>
        <v>East</v>
      </c>
      <c r="X1750" s="16" t="str">
        <f t="shared" si="471"/>
        <v>Transport</v>
      </c>
      <c r="Y1750" s="23"/>
      <c r="AB1750" s="23">
        <f>Table2[[#This Row],[Approved Amount_UA Equivalent]]</f>
        <v>50215152.615436912</v>
      </c>
      <c r="AD1750" s="23">
        <f>SUM(Table2[[#This Row],[Feed Africa ]:[Improve Quality Of Life ]])</f>
        <v>50215152.615436912</v>
      </c>
      <c r="AE1750" s="16" t="b">
        <f>Table2[[#This Row],[Total HI5]]=Table2[[#This Row],[Approved Amount_UA Equivalent]]</f>
        <v>1</v>
      </c>
      <c r="AF1750" s="24">
        <v>10</v>
      </c>
      <c r="AG1750" s="20" t="str">
        <f t="shared" si="460"/>
        <v>Investment Project</v>
      </c>
      <c r="AH1750" s="24" t="str">
        <f>VLOOKUP(Table2[[#This Row],[SAP Code]],[25]DATA!$A:$G,7,FALSE)</f>
        <v xml:space="preserve">investment </v>
      </c>
      <c r="AI1750" s="20" t="str">
        <f t="shared" si="461"/>
        <v>Infrastructure</v>
      </c>
      <c r="AJ1750" s="25" t="s">
        <v>89</v>
      </c>
      <c r="AK1750" s="25" t="s">
        <v>140</v>
      </c>
      <c r="AL1750" s="23" t="str" cm="1">
        <f t="array" ref="AL1750">_xlfn.SWITCH(AK1750,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50" s="26">
        <v>1</v>
      </c>
      <c r="AN1750" s="25" t="str">
        <f t="shared" si="469"/>
        <v>Sovereign</v>
      </c>
      <c r="AO1750" s="27">
        <v>0.33333333333333331</v>
      </c>
      <c r="AP1750" s="23">
        <f>Table2[[#This Row],[Approved Amount_UA Equivalent]]/1000000</f>
        <v>50.215152615436914</v>
      </c>
      <c r="AQ1750" s="19">
        <f t="shared" si="462"/>
        <v>66.82833370672806</v>
      </c>
      <c r="AR1750" s="23" t="str">
        <f t="shared" si="463"/>
        <v>51-60</v>
      </c>
      <c r="AS1750" s="23" t="str">
        <f t="shared" si="464"/>
        <v>41-60</v>
      </c>
      <c r="AT1750" s="23" t="str">
        <f t="shared" si="465"/>
        <v>41-80</v>
      </c>
      <c r="AU1750" s="23" t="str">
        <f t="shared" si="466"/>
        <v>50-100 Mn</v>
      </c>
      <c r="AV1750" s="23">
        <f>Table2[[#This Row],[Amount]]</f>
        <v>65000000</v>
      </c>
      <c r="AW1750" s="23" t="str">
        <f t="shared" si="467"/>
        <v>Nov 2022</v>
      </c>
      <c r="AX1750" s="28">
        <f>IFERROR(VLOOKUP(Table2[[#This Row],[SAP Code]],[26]_16!A:B,2,FALSE),0)</f>
        <v>0</v>
      </c>
      <c r="AY1750" s="28">
        <f>IFERROR(VLOOKUP(Table2[[#This Row],[SAP Code]],[26]_16!D:E,2,FALSE)/ 1000000, 0)</f>
        <v>0</v>
      </c>
      <c r="AZ1750" s="28">
        <f>IFERROR(VLOOKUP(Table2[[#This Row],[SAP Code]],[26]_16!G:H,2,FALSE)/ 1000000, 0)</f>
        <v>0</v>
      </c>
      <c r="BA1750" s="28">
        <f>IFERROR(VLOOKUP(Table2[[#This Row],[SAP Code]],[26]_16!J:K,2,FALSE)/ 1000000, 0)</f>
        <v>0</v>
      </c>
      <c r="BB1750" s="28">
        <f>IFERROR(VLOOKUP(Table2[[#This Row],[SAP Code]],[26]_16!M:N,2,FALSE)/ 1000000, 0)</f>
        <v>0</v>
      </c>
      <c r="BC1750" s="28">
        <f>IFERROR(VLOOKUP(Table2[[#This Row],[SAP Code]],[26]_16!P:Q,2,FALSE),0)</f>
        <v>0</v>
      </c>
      <c r="BD1750" s="28">
        <f>IFERROR(VLOOKUP(Table2[[#This Row],[SAP Code]],[26]_16!S:T,2,FALSE),0)</f>
        <v>0</v>
      </c>
      <c r="BE1750" s="28">
        <f>IFERROR(VLOOKUP(Table2[[#This Row],[SAP Code]],[26]_16!V:W,2,FALSE)/ 1000000, 0)</f>
        <v>0</v>
      </c>
      <c r="BF1750" s="28">
        <f>IFERROR(VLOOKUP(Table2[[#This Row],[SAP Code]],[26]_16!Y:Z,2,FALSE)/ 1000000, 0)</f>
        <v>0</v>
      </c>
      <c r="BG1750" s="28" t="str">
        <f>IFERROR(VLOOKUP(Table2[[#This Row],[SAP Code]],[26]port!$A:$AD,30,FALSE),"unknown")</f>
        <v>APVD</v>
      </c>
      <c r="BH1750" s="29" t="str">
        <f t="shared" si="468"/>
        <v>Ongoing</v>
      </c>
      <c r="BI1750" s="16"/>
    </row>
    <row r="1751" spans="1:61" ht="17.100000000000001" customHeight="1">
      <c r="A1751" s="16" t="s">
        <v>117</v>
      </c>
      <c r="B1751" s="16" t="s">
        <v>5940</v>
      </c>
      <c r="C1751" s="16" t="s">
        <v>5944</v>
      </c>
      <c r="D1751" s="16" t="s">
        <v>5942</v>
      </c>
      <c r="E1751" s="18">
        <v>44895</v>
      </c>
      <c r="F1751" s="16" t="s">
        <v>121</v>
      </c>
      <c r="G1751" s="16" t="s">
        <v>140</v>
      </c>
      <c r="H1751" s="16" t="s">
        <v>81</v>
      </c>
      <c r="I1751" s="16" t="s">
        <v>138</v>
      </c>
      <c r="J1751" s="16" t="s">
        <v>83</v>
      </c>
      <c r="K1751" s="16" t="s">
        <v>84</v>
      </c>
      <c r="L1751" s="16" t="s">
        <v>85</v>
      </c>
      <c r="M1751" s="19">
        <v>125160000</v>
      </c>
      <c r="N1751" s="19">
        <v>125160000</v>
      </c>
      <c r="O1751" s="20" t="s">
        <v>5943</v>
      </c>
      <c r="P1751" s="21" t="s">
        <v>147</v>
      </c>
      <c r="Q1751" s="20" t="s">
        <v>87</v>
      </c>
      <c r="R1751" s="16" t="str">
        <f t="shared" si="458"/>
        <v>ADF Including TSF</v>
      </c>
      <c r="S1751" s="16" t="str">
        <f t="shared" si="457"/>
        <v>D</v>
      </c>
      <c r="T1751" s="16" t="str">
        <f t="shared" si="472"/>
        <v>ADF Countries</v>
      </c>
      <c r="U1751" s="16" t="str">
        <f t="shared" si="459"/>
        <v>Non-Transition States</v>
      </c>
      <c r="V1751" s="22" t="str">
        <f>IF(ISNUMBER(MATCH(A1751, {"Gabon","Sudan","Niger","Mali","Burkina Faso","Guinea"}, 0)), "De Facto Countries", "Non-De Facto Countries")</f>
        <v>Non-De Facto Countries</v>
      </c>
      <c r="W1751" s="16" t="str">
        <f t="shared" si="470"/>
        <v>East</v>
      </c>
      <c r="X1751" s="16" t="str">
        <f t="shared" si="471"/>
        <v>Transport</v>
      </c>
      <c r="Y1751" s="23"/>
      <c r="AB1751" s="23">
        <f>Table2[[#This Row],[Approved Amount_UA Equivalent]]</f>
        <v>125160000</v>
      </c>
      <c r="AD1751" s="23">
        <f>SUM(Table2[[#This Row],[Feed Africa ]:[Improve Quality Of Life ]])</f>
        <v>125160000</v>
      </c>
      <c r="AE1751" s="16" t="b">
        <f>Table2[[#This Row],[Total HI5]]=Table2[[#This Row],[Approved Amount_UA Equivalent]]</f>
        <v>1</v>
      </c>
      <c r="AF1751" s="24">
        <v>10</v>
      </c>
      <c r="AG1751" s="20" t="str">
        <f t="shared" si="460"/>
        <v>Investment Project</v>
      </c>
      <c r="AH1751" s="24" t="str">
        <f>VLOOKUP(Table2[[#This Row],[SAP Code]],[25]DATA!$A:$G,7,FALSE)</f>
        <v xml:space="preserve">investment </v>
      </c>
      <c r="AI1751" s="20" t="str">
        <f t="shared" si="461"/>
        <v>Infrastructure</v>
      </c>
      <c r="AJ1751" s="25" t="s">
        <v>89</v>
      </c>
      <c r="AK1751" s="25" t="s">
        <v>140</v>
      </c>
      <c r="AL1751" s="23" t="str" cm="1">
        <f t="array" ref="AL1751">_xlfn.SWITCH(AK1751,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51" s="26">
        <v>1</v>
      </c>
      <c r="AN1751" s="25" t="str">
        <f t="shared" si="469"/>
        <v>Sovereign</v>
      </c>
      <c r="AO1751" s="27">
        <v>0.33333333333333331</v>
      </c>
      <c r="AP1751" s="23">
        <f>Table2[[#This Row],[Approved Amount_UA Equivalent]]/1000000</f>
        <v>125.16</v>
      </c>
      <c r="AQ1751" s="19">
        <f t="shared" si="462"/>
        <v>166.56793440000001</v>
      </c>
      <c r="AR1751" s="23" t="str">
        <f t="shared" si="463"/>
        <v>121-130</v>
      </c>
      <c r="AS1751" s="23" t="str">
        <f t="shared" si="464"/>
        <v>121-140</v>
      </c>
      <c r="AT1751" s="23" t="str">
        <f t="shared" si="465"/>
        <v>121-160</v>
      </c>
      <c r="AU1751" s="23" t="str">
        <f t="shared" si="466"/>
        <v>100-200 Mn</v>
      </c>
      <c r="AV1751" s="23">
        <f>Table2[[#This Row],[Amount]]</f>
        <v>125160000</v>
      </c>
      <c r="AW1751" s="23" t="str">
        <f t="shared" si="467"/>
        <v>Nov 2022</v>
      </c>
      <c r="AX1751" s="28">
        <f>IFERROR(VLOOKUP(Table2[[#This Row],[SAP Code]],[26]_16!A:B,2,FALSE),0)</f>
        <v>0</v>
      </c>
      <c r="AY1751" s="28">
        <f>IFERROR(VLOOKUP(Table2[[#This Row],[SAP Code]],[26]_16!D:E,2,FALSE)/ 1000000, 0)</f>
        <v>0</v>
      </c>
      <c r="AZ1751" s="28">
        <f>IFERROR(VLOOKUP(Table2[[#This Row],[SAP Code]],[26]_16!G:H,2,FALSE)/ 1000000, 0)</f>
        <v>0</v>
      </c>
      <c r="BA1751" s="28">
        <f>IFERROR(VLOOKUP(Table2[[#This Row],[SAP Code]],[26]_16!J:K,2,FALSE)/ 1000000, 0)</f>
        <v>0</v>
      </c>
      <c r="BB1751" s="28">
        <f>IFERROR(VLOOKUP(Table2[[#This Row],[SAP Code]],[26]_16!M:N,2,FALSE)/ 1000000, 0)</f>
        <v>0</v>
      </c>
      <c r="BC1751" s="28">
        <f>IFERROR(VLOOKUP(Table2[[#This Row],[SAP Code]],[26]_16!P:Q,2,FALSE),0)</f>
        <v>0</v>
      </c>
      <c r="BD1751" s="28">
        <f>IFERROR(VLOOKUP(Table2[[#This Row],[SAP Code]],[26]_16!S:T,2,FALSE),0)</f>
        <v>0</v>
      </c>
      <c r="BE1751" s="28">
        <f>IFERROR(VLOOKUP(Table2[[#This Row],[SAP Code]],[26]_16!V:W,2,FALSE)/ 1000000, 0)</f>
        <v>0</v>
      </c>
      <c r="BF1751" s="28">
        <f>IFERROR(VLOOKUP(Table2[[#This Row],[SAP Code]],[26]_16!Y:Z,2,FALSE)/ 1000000, 0)</f>
        <v>0</v>
      </c>
      <c r="BG1751" s="28" t="str">
        <f>IFERROR(VLOOKUP(Table2[[#This Row],[SAP Code]],[26]port!$A:$AD,30,FALSE),"unknown")</f>
        <v>APVD</v>
      </c>
      <c r="BH1751" s="29" t="str">
        <f t="shared" si="468"/>
        <v>Ongoing</v>
      </c>
      <c r="BI1751" s="16"/>
    </row>
    <row r="1752" spans="1:61" ht="17.100000000000001" customHeight="1">
      <c r="A1752" s="16" t="s">
        <v>117</v>
      </c>
      <c r="B1752" s="16" t="s">
        <v>5940</v>
      </c>
      <c r="C1752" s="16" t="s">
        <v>5945</v>
      </c>
      <c r="D1752" s="16" t="s">
        <v>5942</v>
      </c>
      <c r="E1752" s="18">
        <v>44895</v>
      </c>
      <c r="F1752" s="16" t="s">
        <v>121</v>
      </c>
      <c r="G1752" s="16" t="s">
        <v>140</v>
      </c>
      <c r="H1752" s="16" t="s">
        <v>81</v>
      </c>
      <c r="I1752" s="16" t="s">
        <v>138</v>
      </c>
      <c r="J1752" s="16" t="s">
        <v>83</v>
      </c>
      <c r="K1752" s="16" t="s">
        <v>69</v>
      </c>
      <c r="L1752" s="16" t="s">
        <v>85</v>
      </c>
      <c r="M1752" s="19">
        <v>44540000</v>
      </c>
      <c r="N1752" s="19">
        <v>44540000</v>
      </c>
      <c r="O1752" s="20" t="s">
        <v>5943</v>
      </c>
      <c r="P1752" s="21" t="s">
        <v>147</v>
      </c>
      <c r="Q1752" s="20" t="s">
        <v>87</v>
      </c>
      <c r="R1752" s="16" t="str">
        <f t="shared" si="458"/>
        <v>ADF Including TSF</v>
      </c>
      <c r="S1752" s="16" t="str">
        <f t="shared" si="457"/>
        <v>D</v>
      </c>
      <c r="T1752" s="16" t="str">
        <f t="shared" si="472"/>
        <v>ADF Countries</v>
      </c>
      <c r="U1752" s="16" t="str">
        <f t="shared" si="459"/>
        <v>Non-Transition States</v>
      </c>
      <c r="V1752" s="22" t="str">
        <f>IF(ISNUMBER(MATCH(A1752, {"Gabon","Sudan","Niger","Mali","Burkina Faso","Guinea"}, 0)), "De Facto Countries", "Non-De Facto Countries")</f>
        <v>Non-De Facto Countries</v>
      </c>
      <c r="W1752" s="16" t="str">
        <f t="shared" si="470"/>
        <v>East</v>
      </c>
      <c r="X1752" s="16" t="str">
        <f t="shared" si="471"/>
        <v>Transport</v>
      </c>
      <c r="Y1752" s="23"/>
      <c r="AB1752" s="23">
        <f>Table2[[#This Row],[Approved Amount_UA Equivalent]]</f>
        <v>44540000</v>
      </c>
      <c r="AD1752" s="23">
        <f>SUM(Table2[[#This Row],[Feed Africa ]:[Improve Quality Of Life ]])</f>
        <v>44540000</v>
      </c>
      <c r="AE1752" s="16" t="b">
        <f>Table2[[#This Row],[Total HI5]]=Table2[[#This Row],[Approved Amount_UA Equivalent]]</f>
        <v>1</v>
      </c>
      <c r="AF1752" s="24">
        <v>10</v>
      </c>
      <c r="AG1752" s="20" t="str">
        <f t="shared" si="460"/>
        <v>Investment Project</v>
      </c>
      <c r="AH1752" s="24" t="str">
        <f>VLOOKUP(Table2[[#This Row],[SAP Code]],[25]DATA!$A:$G,7,FALSE)</f>
        <v xml:space="preserve">investment </v>
      </c>
      <c r="AI1752" s="20" t="str">
        <f t="shared" si="461"/>
        <v>Infrastructure</v>
      </c>
      <c r="AJ1752" s="25" t="s">
        <v>89</v>
      </c>
      <c r="AK1752" s="25" t="s">
        <v>140</v>
      </c>
      <c r="AL1752" s="23" t="str" cm="1">
        <f t="array" ref="AL1752">_xlfn.SWITCH(AK1752,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52" s="26">
        <v>1</v>
      </c>
      <c r="AN1752" s="25" t="str">
        <f t="shared" si="469"/>
        <v>Sovereign</v>
      </c>
      <c r="AO1752" s="27">
        <v>0.33333333333333331</v>
      </c>
      <c r="AP1752" s="23">
        <f>Table2[[#This Row],[Approved Amount_UA Equivalent]]/1000000</f>
        <v>44.54</v>
      </c>
      <c r="AQ1752" s="19">
        <f t="shared" si="462"/>
        <v>59.2756136</v>
      </c>
      <c r="AR1752" s="23" t="str">
        <f t="shared" si="463"/>
        <v>41-50</v>
      </c>
      <c r="AS1752" s="23" t="str">
        <f t="shared" si="464"/>
        <v>41-60</v>
      </c>
      <c r="AT1752" s="23" t="str">
        <f t="shared" si="465"/>
        <v>41-80</v>
      </c>
      <c r="AU1752" s="23" t="str">
        <f t="shared" si="466"/>
        <v>&lt;1-50 Mn</v>
      </c>
      <c r="AV1752" s="23">
        <f>Table2[[#This Row],[Amount]]</f>
        <v>44540000</v>
      </c>
      <c r="AW1752" s="23" t="str">
        <f t="shared" si="467"/>
        <v>Nov 2022</v>
      </c>
      <c r="AX1752" s="28">
        <f>IFERROR(VLOOKUP(Table2[[#This Row],[SAP Code]],[26]_16!A:B,2,FALSE),0)</f>
        <v>0</v>
      </c>
      <c r="AY1752" s="28">
        <f>IFERROR(VLOOKUP(Table2[[#This Row],[SAP Code]],[26]_16!D:E,2,FALSE)/ 1000000, 0)</f>
        <v>0</v>
      </c>
      <c r="AZ1752" s="28">
        <f>IFERROR(VLOOKUP(Table2[[#This Row],[SAP Code]],[26]_16!G:H,2,FALSE)/ 1000000, 0)</f>
        <v>0</v>
      </c>
      <c r="BA1752" s="28">
        <f>IFERROR(VLOOKUP(Table2[[#This Row],[SAP Code]],[26]_16!J:K,2,FALSE)/ 1000000, 0)</f>
        <v>0</v>
      </c>
      <c r="BB1752" s="28">
        <f>IFERROR(VLOOKUP(Table2[[#This Row],[SAP Code]],[26]_16!M:N,2,FALSE)/ 1000000, 0)</f>
        <v>0</v>
      </c>
      <c r="BC1752" s="28">
        <f>IFERROR(VLOOKUP(Table2[[#This Row],[SAP Code]],[26]_16!P:Q,2,FALSE),0)</f>
        <v>0</v>
      </c>
      <c r="BD1752" s="28">
        <f>IFERROR(VLOOKUP(Table2[[#This Row],[SAP Code]],[26]_16!S:T,2,FALSE),0)</f>
        <v>0</v>
      </c>
      <c r="BE1752" s="28">
        <f>IFERROR(VLOOKUP(Table2[[#This Row],[SAP Code]],[26]_16!V:W,2,FALSE)/ 1000000, 0)</f>
        <v>0</v>
      </c>
      <c r="BF1752" s="28">
        <f>IFERROR(VLOOKUP(Table2[[#This Row],[SAP Code]],[26]_16!Y:Z,2,FALSE)/ 1000000, 0)</f>
        <v>0</v>
      </c>
      <c r="BG1752" s="28" t="str">
        <f>IFERROR(VLOOKUP(Table2[[#This Row],[SAP Code]],[26]port!$A:$AD,30,FALSE),"unknown")</f>
        <v>APVD</v>
      </c>
      <c r="BH1752" s="29" t="str">
        <f t="shared" si="468"/>
        <v>Ongoing</v>
      </c>
      <c r="BI1752" s="16"/>
    </row>
    <row r="1753" spans="1:61" ht="17.100000000000001" customHeight="1">
      <c r="A1753" s="16" t="s">
        <v>221</v>
      </c>
      <c r="B1753" s="16" t="s">
        <v>5946</v>
      </c>
      <c r="C1753" s="16" t="s">
        <v>5947</v>
      </c>
      <c r="D1753" s="16" t="s">
        <v>5948</v>
      </c>
      <c r="E1753" s="18">
        <v>44896</v>
      </c>
      <c r="F1753" s="16" t="s">
        <v>225</v>
      </c>
      <c r="G1753" s="16" t="s">
        <v>126</v>
      </c>
      <c r="H1753" s="16" t="s">
        <v>132</v>
      </c>
      <c r="I1753" s="16" t="s">
        <v>123</v>
      </c>
      <c r="J1753" s="16" t="s">
        <v>2463</v>
      </c>
      <c r="K1753" s="16" t="s">
        <v>84</v>
      </c>
      <c r="L1753" s="16" t="s">
        <v>85</v>
      </c>
      <c r="M1753" s="19">
        <v>17024000</v>
      </c>
      <c r="N1753" s="19">
        <v>17024000</v>
      </c>
      <c r="O1753" s="20" t="s">
        <v>5949</v>
      </c>
      <c r="P1753" s="21" t="s">
        <v>147</v>
      </c>
      <c r="Q1753" s="20" t="s">
        <v>87</v>
      </c>
      <c r="R1753" s="16" t="str">
        <f t="shared" si="458"/>
        <v>ADF Including TSF</v>
      </c>
      <c r="S1753" s="16" t="str">
        <f t="shared" si="457"/>
        <v>E</v>
      </c>
      <c r="T1753" s="16" t="str">
        <f t="shared" si="472"/>
        <v>ADF Countries</v>
      </c>
      <c r="U1753" s="16" t="str">
        <f t="shared" si="459"/>
        <v>Transition States</v>
      </c>
      <c r="V1753" s="22" t="str">
        <f>IF(ISNUMBER(MATCH(A1753, {"Gabon","Sudan","Niger","Mali","Burkina Faso","Guinea"}, 0)), "De Facto Countries", "Non-De Facto Countries")</f>
        <v>De Facto Countries</v>
      </c>
      <c r="W1753" s="16" t="str">
        <f t="shared" si="470"/>
        <v>West</v>
      </c>
      <c r="X1753" s="16" t="str">
        <f t="shared" si="471"/>
        <v>WASH Sector</v>
      </c>
      <c r="Y1753" s="23">
        <f>Table2[[#This Row],[Approved Amount_UA Equivalent]]*0.03</f>
        <v>510720</v>
      </c>
      <c r="Z1753" s="23">
        <f>Table2[[#This Row],[Approved Amount_UA Equivalent]]*0.01</f>
        <v>170240</v>
      </c>
      <c r="AC1753" s="23">
        <f>Table2[[#This Row],[Approved Amount_UA Equivalent]]*0.96</f>
        <v>16343040</v>
      </c>
      <c r="AD1753" s="23">
        <f>SUM(Table2[[#This Row],[Feed Africa ]:[Improve Quality Of Life ]])</f>
        <v>17024000</v>
      </c>
      <c r="AE1753" s="16" t="b">
        <f>Table2[[#This Row],[Total HI5]]=Table2[[#This Row],[Approved Amount_UA Equivalent]]</f>
        <v>1</v>
      </c>
      <c r="AF1753" s="24">
        <v>10</v>
      </c>
      <c r="AG1753" s="20" t="str">
        <f t="shared" si="460"/>
        <v>Investment Project</v>
      </c>
      <c r="AH1753" s="24" t="str">
        <f>VLOOKUP(Table2[[#This Row],[SAP Code]],[25]DATA!$A:$G,7,FALSE)</f>
        <v xml:space="preserve">investment </v>
      </c>
      <c r="AI1753" s="20" t="str">
        <f t="shared" si="461"/>
        <v>Infrastructure</v>
      </c>
      <c r="AJ1753" s="25" t="s">
        <v>89</v>
      </c>
      <c r="AK1753" s="25" t="s">
        <v>126</v>
      </c>
      <c r="AL1753" s="23" t="str" cm="1">
        <f t="array" ref="AL1753">_xlfn.SWITCH(AK1753,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53" s="26">
        <v>1</v>
      </c>
      <c r="AN1753" s="25" t="str">
        <f t="shared" si="469"/>
        <v>Sovereign</v>
      </c>
      <c r="AO1753" s="27">
        <v>0.5</v>
      </c>
      <c r="AP1753" s="23">
        <f>Table2[[#This Row],[Approved Amount_UA Equivalent]]/1000000</f>
        <v>17.024000000000001</v>
      </c>
      <c r="AQ1753" s="19">
        <f t="shared" si="462"/>
        <v>22.65622016</v>
      </c>
      <c r="AR1753" s="23" t="str">
        <f t="shared" si="463"/>
        <v>11-20</v>
      </c>
      <c r="AS1753" s="23" t="str">
        <f t="shared" si="464"/>
        <v>1-20</v>
      </c>
      <c r="AT1753" s="23" t="str">
        <f t="shared" si="465"/>
        <v>1-40</v>
      </c>
      <c r="AU1753" s="23" t="str">
        <f t="shared" si="466"/>
        <v>&lt;1-50 Mn</v>
      </c>
      <c r="AV1753" s="23">
        <f>Table2[[#This Row],[Amount]]</f>
        <v>17024000</v>
      </c>
      <c r="AW1753" s="23" t="str">
        <f t="shared" si="467"/>
        <v>Dec 2022</v>
      </c>
      <c r="AX1753" s="28">
        <f>IFERROR(VLOOKUP(Table2[[#This Row],[SAP Code]],[26]_16!A:B,2,FALSE),0)</f>
        <v>0</v>
      </c>
      <c r="AY1753" s="28">
        <f>IFERROR(VLOOKUP(Table2[[#This Row],[SAP Code]],[26]_16!D:E,2,FALSE)/ 1000000, 0)</f>
        <v>0</v>
      </c>
      <c r="AZ1753" s="28">
        <f>IFERROR(VLOOKUP(Table2[[#This Row],[SAP Code]],[26]_16!G:H,2,FALSE)/ 1000000, 0)</f>
        <v>0</v>
      </c>
      <c r="BA1753" s="28">
        <f>IFERROR(VLOOKUP(Table2[[#This Row],[SAP Code]],[26]_16!J:K,2,FALSE)/ 1000000, 0)</f>
        <v>0</v>
      </c>
      <c r="BB1753" s="28">
        <f>IFERROR(VLOOKUP(Table2[[#This Row],[SAP Code]],[26]_16!M:N,2,FALSE)/ 1000000, 0)</f>
        <v>0</v>
      </c>
      <c r="BC1753" s="28">
        <f>IFERROR(VLOOKUP(Table2[[#This Row],[SAP Code]],[26]_16!P:Q,2,FALSE),0)</f>
        <v>0</v>
      </c>
      <c r="BD1753" s="28">
        <f>IFERROR(VLOOKUP(Table2[[#This Row],[SAP Code]],[26]_16!S:T,2,FALSE),0)</f>
        <v>0</v>
      </c>
      <c r="BE1753" s="28">
        <f>IFERROR(VLOOKUP(Table2[[#This Row],[SAP Code]],[26]_16!V:W,2,FALSE)/ 1000000, 0)</f>
        <v>0</v>
      </c>
      <c r="BF1753" s="28">
        <f>IFERROR(VLOOKUP(Table2[[#This Row],[SAP Code]],[26]_16!Y:Z,2,FALSE)/ 1000000, 0)</f>
        <v>0</v>
      </c>
      <c r="BG1753" s="28" t="str">
        <f>IFERROR(VLOOKUP(Table2[[#This Row],[SAP Code]],[26]port!$A:$AD,30,FALSE),"unknown")</f>
        <v>OnGo</v>
      </c>
      <c r="BH1753" s="29" t="str">
        <f t="shared" si="468"/>
        <v>Ongoing</v>
      </c>
      <c r="BI1753" s="16"/>
    </row>
    <row r="1754" spans="1:61" ht="17.100000000000001" customHeight="1">
      <c r="A1754" s="16" t="s">
        <v>221</v>
      </c>
      <c r="B1754" s="16" t="s">
        <v>5946</v>
      </c>
      <c r="C1754" s="16" t="s">
        <v>5950</v>
      </c>
      <c r="D1754" s="16" t="s">
        <v>5948</v>
      </c>
      <c r="E1754" s="18">
        <v>44896</v>
      </c>
      <c r="F1754" s="16" t="s">
        <v>225</v>
      </c>
      <c r="G1754" s="16" t="s">
        <v>126</v>
      </c>
      <c r="H1754" s="16" t="s">
        <v>132</v>
      </c>
      <c r="I1754" s="16" t="s">
        <v>123</v>
      </c>
      <c r="J1754" s="16" t="s">
        <v>2463</v>
      </c>
      <c r="K1754" s="16" t="s">
        <v>69</v>
      </c>
      <c r="L1754" s="16" t="s">
        <v>85</v>
      </c>
      <c r="M1754" s="19">
        <v>13376000</v>
      </c>
      <c r="N1754" s="19">
        <v>13376000</v>
      </c>
      <c r="O1754" s="20" t="s">
        <v>5949</v>
      </c>
      <c r="P1754" s="21" t="s">
        <v>147</v>
      </c>
      <c r="Q1754" s="20" t="s">
        <v>87</v>
      </c>
      <c r="R1754" s="16" t="str">
        <f t="shared" si="458"/>
        <v>ADF Including TSF</v>
      </c>
      <c r="S1754" s="16" t="str">
        <f t="shared" si="457"/>
        <v>E</v>
      </c>
      <c r="T1754" s="16" t="str">
        <f t="shared" si="472"/>
        <v>ADF Countries</v>
      </c>
      <c r="U1754" s="16" t="str">
        <f t="shared" si="459"/>
        <v>Transition States</v>
      </c>
      <c r="V1754" s="22" t="str">
        <f>IF(ISNUMBER(MATCH(A1754, {"Gabon","Sudan","Niger","Mali","Burkina Faso","Guinea"}, 0)), "De Facto Countries", "Non-De Facto Countries")</f>
        <v>De Facto Countries</v>
      </c>
      <c r="W1754" s="16" t="str">
        <f t="shared" si="470"/>
        <v>West</v>
      </c>
      <c r="X1754" s="16" t="str">
        <f t="shared" si="471"/>
        <v>WASH Sector</v>
      </c>
      <c r="Y1754" s="23">
        <f>Table2[[#This Row],[Approved Amount_UA Equivalent]]*0.03</f>
        <v>401280</v>
      </c>
      <c r="Z1754" s="23">
        <f>Table2[[#This Row],[Approved Amount_UA Equivalent]]*0.01</f>
        <v>133760</v>
      </c>
      <c r="AC1754" s="23">
        <f>Table2[[#This Row],[Approved Amount_UA Equivalent]]*0.96</f>
        <v>12840960</v>
      </c>
      <c r="AD1754" s="23">
        <f>SUM(Table2[[#This Row],[Feed Africa ]:[Improve Quality Of Life ]])</f>
        <v>13376000</v>
      </c>
      <c r="AE1754" s="105" t="b">
        <f>Table2[[#This Row],[Total HI5]]=Table2[[#This Row],[Approved Amount_UA Equivalent]]</f>
        <v>1</v>
      </c>
      <c r="AF1754" s="24">
        <v>10</v>
      </c>
      <c r="AG1754" s="20" t="str">
        <f t="shared" si="460"/>
        <v>Investment Project</v>
      </c>
      <c r="AH1754" s="24" t="str">
        <f>VLOOKUP(Table2[[#This Row],[SAP Code]],[25]DATA!$A:$G,7,FALSE)</f>
        <v xml:space="preserve">investment </v>
      </c>
      <c r="AI1754" s="20" t="str">
        <f t="shared" si="461"/>
        <v>Infrastructure</v>
      </c>
      <c r="AJ1754" s="25" t="s">
        <v>89</v>
      </c>
      <c r="AK1754" s="25" t="s">
        <v>126</v>
      </c>
      <c r="AL1754" s="23" t="str" cm="1">
        <f t="array" ref="AL1754">_xlfn.SWITCH(AK1754,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54" s="26">
        <v>1</v>
      </c>
      <c r="AN1754" s="25" t="str">
        <f t="shared" si="469"/>
        <v>Sovereign</v>
      </c>
      <c r="AO1754" s="27">
        <v>0.5</v>
      </c>
      <c r="AP1754" s="23">
        <f>Table2[[#This Row],[Approved Amount_UA Equivalent]]/1000000</f>
        <v>13.375999999999999</v>
      </c>
      <c r="AQ1754" s="19">
        <f t="shared" si="462"/>
        <v>17.801315840000001</v>
      </c>
      <c r="AR1754" s="23" t="str">
        <f t="shared" si="463"/>
        <v>11-20</v>
      </c>
      <c r="AS1754" s="23" t="str">
        <f t="shared" si="464"/>
        <v>1-20</v>
      </c>
      <c r="AT1754" s="23" t="str">
        <f t="shared" si="465"/>
        <v>1-40</v>
      </c>
      <c r="AU1754" s="23" t="str">
        <f t="shared" si="466"/>
        <v>&lt;1-50 Mn</v>
      </c>
      <c r="AV1754" s="23">
        <f>Table2[[#This Row],[Amount]]</f>
        <v>13376000</v>
      </c>
      <c r="AW1754" s="23" t="str">
        <f t="shared" si="467"/>
        <v>Dec 2022</v>
      </c>
      <c r="AX1754" s="28">
        <f>IFERROR(VLOOKUP(Table2[[#This Row],[SAP Code]],[26]_16!A:B,2,FALSE),0)</f>
        <v>0</v>
      </c>
      <c r="AY1754" s="28">
        <f>IFERROR(VLOOKUP(Table2[[#This Row],[SAP Code]],[26]_16!D:E,2,FALSE)/ 1000000, 0)</f>
        <v>0</v>
      </c>
      <c r="AZ1754" s="28">
        <f>IFERROR(VLOOKUP(Table2[[#This Row],[SAP Code]],[26]_16!G:H,2,FALSE)/ 1000000, 0)</f>
        <v>0</v>
      </c>
      <c r="BA1754" s="28">
        <f>IFERROR(VLOOKUP(Table2[[#This Row],[SAP Code]],[26]_16!J:K,2,FALSE)/ 1000000, 0)</f>
        <v>0</v>
      </c>
      <c r="BB1754" s="28">
        <f>IFERROR(VLOOKUP(Table2[[#This Row],[SAP Code]],[26]_16!M:N,2,FALSE)/ 1000000, 0)</f>
        <v>0</v>
      </c>
      <c r="BC1754" s="28">
        <f>IFERROR(VLOOKUP(Table2[[#This Row],[SAP Code]],[26]_16!P:Q,2,FALSE),0)</f>
        <v>0</v>
      </c>
      <c r="BD1754" s="28">
        <f>IFERROR(VLOOKUP(Table2[[#This Row],[SAP Code]],[26]_16!S:T,2,FALSE),0)</f>
        <v>0</v>
      </c>
      <c r="BE1754" s="28">
        <f>IFERROR(VLOOKUP(Table2[[#This Row],[SAP Code]],[26]_16!V:W,2,FALSE)/ 1000000, 0)</f>
        <v>0</v>
      </c>
      <c r="BF1754" s="28">
        <f>IFERROR(VLOOKUP(Table2[[#This Row],[SAP Code]],[26]_16!Y:Z,2,FALSE)/ 1000000, 0)</f>
        <v>0</v>
      </c>
      <c r="BG1754" s="28" t="str">
        <f>IFERROR(VLOOKUP(Table2[[#This Row],[SAP Code]],[26]port!$A:$AD,30,FALSE),"unknown")</f>
        <v>OnGo</v>
      </c>
      <c r="BH1754" s="29" t="str">
        <f t="shared" si="468"/>
        <v>Ongoing</v>
      </c>
      <c r="BI1754" s="16"/>
    </row>
    <row r="1755" spans="1:61" ht="17.100000000000001" customHeight="1">
      <c r="A1755" s="16" t="s">
        <v>270</v>
      </c>
      <c r="B1755" s="16" t="s">
        <v>5951</v>
      </c>
      <c r="C1755" s="16" t="s">
        <v>5952</v>
      </c>
      <c r="D1755" s="16" t="s">
        <v>5953</v>
      </c>
      <c r="E1755" s="18">
        <v>44896</v>
      </c>
      <c r="F1755" s="16" t="s">
        <v>274</v>
      </c>
      <c r="G1755" s="16" t="s">
        <v>107</v>
      </c>
      <c r="H1755" s="16" t="s">
        <v>66</v>
      </c>
      <c r="I1755" s="16" t="s">
        <v>102</v>
      </c>
      <c r="J1755" s="16" t="s">
        <v>83</v>
      </c>
      <c r="K1755" s="16" t="s">
        <v>69</v>
      </c>
      <c r="L1755" s="16" t="s">
        <v>85</v>
      </c>
      <c r="M1755" s="19">
        <v>9410000</v>
      </c>
      <c r="N1755" s="19">
        <v>9410000</v>
      </c>
      <c r="O1755" s="20" t="s">
        <v>5954</v>
      </c>
      <c r="P1755" s="21" t="s">
        <v>147</v>
      </c>
      <c r="Q1755" s="20" t="s">
        <v>72</v>
      </c>
      <c r="R1755" s="16" t="str">
        <f t="shared" si="458"/>
        <v>ADF Including TSF</v>
      </c>
      <c r="S1755" s="16" t="str">
        <f t="shared" si="457"/>
        <v>H</v>
      </c>
      <c r="T1755" s="16" t="str">
        <f t="shared" si="472"/>
        <v>ADF Countries</v>
      </c>
      <c r="U1755" s="16" t="str">
        <f t="shared" si="459"/>
        <v>Transition States</v>
      </c>
      <c r="V1755" s="22" t="str">
        <f>IF(ISNUMBER(MATCH(A1755, {"Gabon","Sudan","Niger","Mali","Burkina Faso","Guinea"}, 0)), "De Facto Countries", "Non-De Facto Countries")</f>
        <v>Non-De Facto Countries</v>
      </c>
      <c r="W1755" s="16" t="str">
        <f t="shared" si="470"/>
        <v>Central</v>
      </c>
      <c r="X1755" s="16" t="str">
        <f t="shared" si="471"/>
        <v>Finance</v>
      </c>
      <c r="Y1755" s="23"/>
      <c r="AA1755" s="23">
        <f>Table2[[#This Row],[Approved Amount_UA Equivalent]]</f>
        <v>9410000</v>
      </c>
      <c r="AD1755" s="23">
        <f>SUM(Table2[[#This Row],[Feed Africa ]:[Improve Quality Of Life ]])</f>
        <v>9410000</v>
      </c>
      <c r="AE1755" s="16" t="b">
        <f>Table2[[#This Row],[Total HI5]]=Table2[[#This Row],[Approved Amount_UA Equivalent]]</f>
        <v>1</v>
      </c>
      <c r="AF1755" s="24">
        <v>41</v>
      </c>
      <c r="AG1755" s="20" t="str">
        <f t="shared" si="460"/>
        <v>ISP and Investment Project</v>
      </c>
      <c r="AH1755" s="24" t="str">
        <f>VLOOKUP(Table2[[#This Row],[SAP Code]],[25]DATA!$A:$G,7,FALSE)</f>
        <v xml:space="preserve">investment </v>
      </c>
      <c r="AI1755" s="20" t="str">
        <f t="shared" si="461"/>
        <v>Other Investment</v>
      </c>
      <c r="AJ1755" s="25" t="s">
        <v>106</v>
      </c>
      <c r="AK1755" s="25" t="s">
        <v>107</v>
      </c>
      <c r="AL1755" s="23" t="str" cm="1">
        <f t="array" ref="AL1755">_xlfn.SWITCH(AK1755,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55" s="26">
        <v>1</v>
      </c>
      <c r="AN1755" s="25" t="str">
        <f t="shared" si="469"/>
        <v>Sovereign</v>
      </c>
      <c r="AO1755" s="27">
        <v>1</v>
      </c>
      <c r="AP1755" s="23">
        <f>Table2[[#This Row],[Approved Amount_UA Equivalent]]/1000000</f>
        <v>9.41</v>
      </c>
      <c r="AQ1755" s="19">
        <f t="shared" si="462"/>
        <v>12.523204400000001</v>
      </c>
      <c r="AR1755" s="23" t="str">
        <f t="shared" si="463"/>
        <v>1-10</v>
      </c>
      <c r="AS1755" s="23" t="str">
        <f t="shared" si="464"/>
        <v>1-20</v>
      </c>
      <c r="AT1755" s="23" t="str">
        <f t="shared" si="465"/>
        <v>1-40</v>
      </c>
      <c r="AU1755" s="23" t="str">
        <f t="shared" si="466"/>
        <v>&lt;1-50 Mn</v>
      </c>
      <c r="AV1755" s="23">
        <f>Table2[[#This Row],[Amount]]</f>
        <v>9410000</v>
      </c>
      <c r="AW1755" s="23" t="str">
        <f t="shared" si="467"/>
        <v>Dec 2022</v>
      </c>
      <c r="AX1755" s="28">
        <f>IFERROR(VLOOKUP(Table2[[#This Row],[SAP Code]],[26]_16!A:B,2,FALSE),0)</f>
        <v>0</v>
      </c>
      <c r="AY1755" s="28">
        <f>IFERROR(VLOOKUP(Table2[[#This Row],[SAP Code]],[26]_16!D:E,2,FALSE)/ 1000000, 0)</f>
        <v>0</v>
      </c>
      <c r="AZ1755" s="28">
        <f>IFERROR(VLOOKUP(Table2[[#This Row],[SAP Code]],[26]_16!G:H,2,FALSE)/ 1000000, 0)</f>
        <v>0</v>
      </c>
      <c r="BA1755" s="28">
        <f>IFERROR(VLOOKUP(Table2[[#This Row],[SAP Code]],[26]_16!J:K,2,FALSE)/ 1000000, 0)</f>
        <v>0</v>
      </c>
      <c r="BB1755" s="28">
        <f>IFERROR(VLOOKUP(Table2[[#This Row],[SAP Code]],[26]_16!M:N,2,FALSE)/ 1000000, 0)</f>
        <v>0</v>
      </c>
      <c r="BC1755" s="28">
        <f>IFERROR(VLOOKUP(Table2[[#This Row],[SAP Code]],[26]_16!P:Q,2,FALSE),0)</f>
        <v>0</v>
      </c>
      <c r="BD1755" s="28">
        <f>IFERROR(VLOOKUP(Table2[[#This Row],[SAP Code]],[26]_16!S:T,2,FALSE),0)</f>
        <v>0</v>
      </c>
      <c r="BE1755" s="28">
        <f>IFERROR(VLOOKUP(Table2[[#This Row],[SAP Code]],[26]_16!V:W,2,FALSE)/ 1000000, 0)</f>
        <v>0</v>
      </c>
      <c r="BF1755" s="28">
        <f>IFERROR(VLOOKUP(Table2[[#This Row],[SAP Code]],[26]_16!Y:Z,2,FALSE)/ 1000000, 0)</f>
        <v>0</v>
      </c>
      <c r="BG1755" s="28" t="str">
        <f>IFERROR(VLOOKUP(Table2[[#This Row],[SAP Code]],[26]port!$A:$AD,30,FALSE),"unknown")</f>
        <v>APVD</v>
      </c>
      <c r="BH1755" s="29" t="str">
        <f t="shared" si="468"/>
        <v>Ongoing</v>
      </c>
      <c r="BI1755" s="16"/>
    </row>
    <row r="1756" spans="1:61" ht="17.100000000000001" customHeight="1">
      <c r="A1756" s="16" t="s">
        <v>696</v>
      </c>
      <c r="B1756" s="16" t="s">
        <v>5955</v>
      </c>
      <c r="C1756" s="16" t="s">
        <v>5956</v>
      </c>
      <c r="D1756" s="16" t="s">
        <v>5957</v>
      </c>
      <c r="E1756" s="18">
        <v>44896</v>
      </c>
      <c r="F1756" s="16" t="s">
        <v>700</v>
      </c>
      <c r="G1756" s="16" t="s">
        <v>90</v>
      </c>
      <c r="H1756" s="16" t="s">
        <v>132</v>
      </c>
      <c r="I1756" s="16" t="s">
        <v>82</v>
      </c>
      <c r="J1756" s="16" t="s">
        <v>83</v>
      </c>
      <c r="K1756" s="16" t="s">
        <v>84</v>
      </c>
      <c r="L1756" s="16" t="s">
        <v>85</v>
      </c>
      <c r="M1756" s="19">
        <v>35210000</v>
      </c>
      <c r="N1756" s="19">
        <v>35210000</v>
      </c>
      <c r="O1756" s="20" t="s">
        <v>5958</v>
      </c>
      <c r="P1756" s="21" t="s">
        <v>147</v>
      </c>
      <c r="Q1756" s="20" t="s">
        <v>87</v>
      </c>
      <c r="R1756" s="16" t="str">
        <f t="shared" si="458"/>
        <v>ADF Including TSF</v>
      </c>
      <c r="S1756" s="16" t="str">
        <f t="shared" si="457"/>
        <v>F</v>
      </c>
      <c r="T1756" s="16" t="str">
        <f t="shared" si="472"/>
        <v>ADF Countries</v>
      </c>
      <c r="U1756" s="16" t="str">
        <f t="shared" si="459"/>
        <v>Transition States</v>
      </c>
      <c r="V1756" s="22" t="str">
        <f>IF(ISNUMBER(MATCH(A1756, {"Gabon","Sudan","Niger","Mali","Burkina Faso","Guinea"}, 0)), "De Facto Countries", "Non-De Facto Countries")</f>
        <v>De Facto Countries</v>
      </c>
      <c r="W1756" s="16" t="str">
        <f t="shared" si="470"/>
        <v>West</v>
      </c>
      <c r="X1756" s="16" t="str">
        <f t="shared" si="471"/>
        <v>Power</v>
      </c>
      <c r="Y1756" s="23"/>
      <c r="Z1756" s="23">
        <f>Table2[[#This Row],[Approved Amount_UA Equivalent]]</f>
        <v>35210000</v>
      </c>
      <c r="AD1756" s="23">
        <f>SUM(Table2[[#This Row],[Feed Africa ]:[Improve Quality Of Life ]])</f>
        <v>35210000</v>
      </c>
      <c r="AE1756" s="16" t="b">
        <f>Table2[[#This Row],[Total HI5]]=Table2[[#This Row],[Approved Amount_UA Equivalent]]</f>
        <v>1</v>
      </c>
      <c r="AF1756" s="24">
        <v>10</v>
      </c>
      <c r="AG1756" s="20" t="str">
        <f t="shared" si="460"/>
        <v>Investment Project</v>
      </c>
      <c r="AH1756" s="24" t="str">
        <f>VLOOKUP(Table2[[#This Row],[SAP Code]],[25]DATA!$A:$G,7,FALSE)</f>
        <v xml:space="preserve">investment </v>
      </c>
      <c r="AI1756" s="20" t="str">
        <f t="shared" si="461"/>
        <v>Infrastructure</v>
      </c>
      <c r="AJ1756" s="25" t="s">
        <v>89</v>
      </c>
      <c r="AK1756" s="25" t="s">
        <v>90</v>
      </c>
      <c r="AL1756" s="23" t="str" cm="1">
        <f t="array" ref="AL1756">_xlfn.SWITCH(AK1756,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56" s="26">
        <v>1</v>
      </c>
      <c r="AN1756" s="25" t="str">
        <f t="shared" si="469"/>
        <v>Sovereign</v>
      </c>
      <c r="AO1756" s="27">
        <v>0.2</v>
      </c>
      <c r="AP1756" s="23">
        <f>Table2[[#This Row],[Approved Amount_UA Equivalent]]/1000000</f>
        <v>35.21</v>
      </c>
      <c r="AQ1756" s="19">
        <f t="shared" si="462"/>
        <v>46.8588764</v>
      </c>
      <c r="AR1756" s="23" t="str">
        <f t="shared" si="463"/>
        <v>31-40</v>
      </c>
      <c r="AS1756" s="23" t="str">
        <f t="shared" si="464"/>
        <v>21-40</v>
      </c>
      <c r="AT1756" s="23" t="str">
        <f t="shared" si="465"/>
        <v>1-40</v>
      </c>
      <c r="AU1756" s="23" t="str">
        <f t="shared" si="466"/>
        <v>&lt;1-50 Mn</v>
      </c>
      <c r="AV1756" s="23">
        <f>Table2[[#This Row],[Amount]]</f>
        <v>35210000</v>
      </c>
      <c r="AW1756" s="23" t="str">
        <f t="shared" si="467"/>
        <v>Dec 2022</v>
      </c>
      <c r="AX1756" s="28">
        <f>IFERROR(VLOOKUP(Table2[[#This Row],[SAP Code]],[26]_16!A:B,2,FALSE),0)</f>
        <v>0</v>
      </c>
      <c r="AY1756" s="28">
        <f>IFERROR(VLOOKUP(Table2[[#This Row],[SAP Code]],[26]_16!D:E,2,FALSE)/ 1000000, 0)</f>
        <v>0</v>
      </c>
      <c r="AZ1756" s="28">
        <f>IFERROR(VLOOKUP(Table2[[#This Row],[SAP Code]],[26]_16!G:H,2,FALSE)/ 1000000, 0)</f>
        <v>0</v>
      </c>
      <c r="BA1756" s="28">
        <f>IFERROR(VLOOKUP(Table2[[#This Row],[SAP Code]],[26]_16!J:K,2,FALSE)/ 1000000, 0)</f>
        <v>0</v>
      </c>
      <c r="BB1756" s="28">
        <f>IFERROR(VLOOKUP(Table2[[#This Row],[SAP Code]],[26]_16!M:N,2,FALSE)/ 1000000, 0)</f>
        <v>0</v>
      </c>
      <c r="BC1756" s="28">
        <f>IFERROR(VLOOKUP(Table2[[#This Row],[SAP Code]],[26]_16!P:Q,2,FALSE),0)</f>
        <v>0</v>
      </c>
      <c r="BD1756" s="28">
        <f>IFERROR(VLOOKUP(Table2[[#This Row],[SAP Code]],[26]_16!S:T,2,FALSE),0)</f>
        <v>0</v>
      </c>
      <c r="BE1756" s="28">
        <f>IFERROR(VLOOKUP(Table2[[#This Row],[SAP Code]],[26]_16!V:W,2,FALSE)/ 1000000, 0)</f>
        <v>0</v>
      </c>
      <c r="BF1756" s="28">
        <f>IFERROR(VLOOKUP(Table2[[#This Row],[SAP Code]],[26]_16!Y:Z,2,FALSE)/ 1000000, 0)</f>
        <v>0</v>
      </c>
      <c r="BG1756" s="28" t="str">
        <f>IFERROR(VLOOKUP(Table2[[#This Row],[SAP Code]],[26]port!$A:$AD,30,FALSE),"unknown")</f>
        <v>APVD</v>
      </c>
      <c r="BH1756" s="29" t="str">
        <f t="shared" si="468"/>
        <v>Ongoing</v>
      </c>
      <c r="BI1756" s="16"/>
    </row>
    <row r="1757" spans="1:61" ht="17.100000000000001" customHeight="1">
      <c r="A1757" s="16" t="s">
        <v>696</v>
      </c>
      <c r="B1757" s="16" t="s">
        <v>5955</v>
      </c>
      <c r="C1757" s="16" t="s">
        <v>5959</v>
      </c>
      <c r="D1757" s="16" t="s">
        <v>5957</v>
      </c>
      <c r="E1757" s="18">
        <v>44896</v>
      </c>
      <c r="F1757" s="16" t="s">
        <v>700</v>
      </c>
      <c r="G1757" s="16" t="s">
        <v>90</v>
      </c>
      <c r="H1757" s="16" t="s">
        <v>132</v>
      </c>
      <c r="I1757" s="16" t="s">
        <v>82</v>
      </c>
      <c r="J1757" s="16" t="s">
        <v>83</v>
      </c>
      <c r="K1757" s="16" t="s">
        <v>69</v>
      </c>
      <c r="L1757" s="16" t="s">
        <v>85</v>
      </c>
      <c r="M1757" s="19">
        <v>29810000</v>
      </c>
      <c r="N1757" s="19">
        <v>29810000</v>
      </c>
      <c r="O1757" s="20" t="s">
        <v>5958</v>
      </c>
      <c r="P1757" s="21" t="s">
        <v>147</v>
      </c>
      <c r="Q1757" s="20" t="s">
        <v>87</v>
      </c>
      <c r="R1757" s="16" t="str">
        <f t="shared" si="458"/>
        <v>ADF Including TSF</v>
      </c>
      <c r="S1757" s="16" t="str">
        <f t="shared" si="457"/>
        <v>F</v>
      </c>
      <c r="T1757" s="16" t="str">
        <f t="shared" si="472"/>
        <v>ADF Countries</v>
      </c>
      <c r="U1757" s="16" t="str">
        <f t="shared" si="459"/>
        <v>Transition States</v>
      </c>
      <c r="V1757" s="22" t="str">
        <f>IF(ISNUMBER(MATCH(A1757, {"Gabon","Sudan","Niger","Mali","Burkina Faso","Guinea"}, 0)), "De Facto Countries", "Non-De Facto Countries")</f>
        <v>De Facto Countries</v>
      </c>
      <c r="W1757" s="16" t="str">
        <f t="shared" si="470"/>
        <v>West</v>
      </c>
      <c r="X1757" s="16" t="str">
        <f t="shared" si="471"/>
        <v>Power</v>
      </c>
      <c r="Y1757" s="23"/>
      <c r="Z1757" s="23">
        <f>Table2[[#This Row],[Approved Amount_UA Equivalent]]</f>
        <v>29810000</v>
      </c>
      <c r="AD1757" s="23">
        <f>SUM(Table2[[#This Row],[Feed Africa ]:[Improve Quality Of Life ]])</f>
        <v>29810000</v>
      </c>
      <c r="AE1757" s="16" t="b">
        <f>Table2[[#This Row],[Total HI5]]=Table2[[#This Row],[Approved Amount_UA Equivalent]]</f>
        <v>1</v>
      </c>
      <c r="AF1757" s="24">
        <v>10</v>
      </c>
      <c r="AG1757" s="20" t="str">
        <f t="shared" si="460"/>
        <v>Investment Project</v>
      </c>
      <c r="AH1757" s="24" t="str">
        <f>VLOOKUP(Table2[[#This Row],[SAP Code]],[25]DATA!$A:$G,7,FALSE)</f>
        <v xml:space="preserve">investment </v>
      </c>
      <c r="AI1757" s="20" t="str">
        <f t="shared" si="461"/>
        <v>Infrastructure</v>
      </c>
      <c r="AJ1757" s="25" t="s">
        <v>89</v>
      </c>
      <c r="AK1757" s="25" t="s">
        <v>90</v>
      </c>
      <c r="AL1757" s="23" t="str" cm="1">
        <f t="array" ref="AL1757">_xlfn.SWITCH(AK1757,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57" s="26">
        <v>1</v>
      </c>
      <c r="AN1757" s="25" t="str">
        <f t="shared" si="469"/>
        <v>Sovereign</v>
      </c>
      <c r="AO1757" s="27">
        <v>0.2</v>
      </c>
      <c r="AP1757" s="23">
        <f>Table2[[#This Row],[Approved Amount_UA Equivalent]]/1000000</f>
        <v>29.81</v>
      </c>
      <c r="AQ1757" s="19">
        <f t="shared" si="462"/>
        <v>39.672340399999996</v>
      </c>
      <c r="AR1757" s="23" t="str">
        <f t="shared" si="463"/>
        <v>21-30</v>
      </c>
      <c r="AS1757" s="23" t="str">
        <f t="shared" si="464"/>
        <v>21-40</v>
      </c>
      <c r="AT1757" s="23" t="str">
        <f t="shared" si="465"/>
        <v>1-40</v>
      </c>
      <c r="AU1757" s="23" t="str">
        <f t="shared" si="466"/>
        <v>&lt;1-50 Mn</v>
      </c>
      <c r="AV1757" s="23">
        <f>Table2[[#This Row],[Amount]]</f>
        <v>29810000</v>
      </c>
      <c r="AW1757" s="23" t="str">
        <f t="shared" si="467"/>
        <v>Dec 2022</v>
      </c>
      <c r="AX1757" s="28">
        <f>IFERROR(VLOOKUP(Table2[[#This Row],[SAP Code]],[26]_16!A:B,2,FALSE),0)</f>
        <v>0</v>
      </c>
      <c r="AY1757" s="28">
        <f>IFERROR(VLOOKUP(Table2[[#This Row],[SAP Code]],[26]_16!D:E,2,FALSE)/ 1000000, 0)</f>
        <v>0</v>
      </c>
      <c r="AZ1757" s="28">
        <f>IFERROR(VLOOKUP(Table2[[#This Row],[SAP Code]],[26]_16!G:H,2,FALSE)/ 1000000, 0)</f>
        <v>0</v>
      </c>
      <c r="BA1757" s="28">
        <f>IFERROR(VLOOKUP(Table2[[#This Row],[SAP Code]],[26]_16!J:K,2,FALSE)/ 1000000, 0)</f>
        <v>0</v>
      </c>
      <c r="BB1757" s="28">
        <f>IFERROR(VLOOKUP(Table2[[#This Row],[SAP Code]],[26]_16!M:N,2,FALSE)/ 1000000, 0)</f>
        <v>0</v>
      </c>
      <c r="BC1757" s="28">
        <f>IFERROR(VLOOKUP(Table2[[#This Row],[SAP Code]],[26]_16!P:Q,2,FALSE),0)</f>
        <v>0</v>
      </c>
      <c r="BD1757" s="28">
        <f>IFERROR(VLOOKUP(Table2[[#This Row],[SAP Code]],[26]_16!S:T,2,FALSE),0)</f>
        <v>0</v>
      </c>
      <c r="BE1757" s="28">
        <f>IFERROR(VLOOKUP(Table2[[#This Row],[SAP Code]],[26]_16!V:W,2,FALSE)/ 1000000, 0)</f>
        <v>0</v>
      </c>
      <c r="BF1757" s="28">
        <f>IFERROR(VLOOKUP(Table2[[#This Row],[SAP Code]],[26]_16!Y:Z,2,FALSE)/ 1000000, 0)</f>
        <v>0</v>
      </c>
      <c r="BG1757" s="28" t="str">
        <f>IFERROR(VLOOKUP(Table2[[#This Row],[SAP Code]],[26]port!$A:$AD,30,FALSE),"unknown")</f>
        <v>APVD</v>
      </c>
      <c r="BH1757" s="29" t="str">
        <f t="shared" si="468"/>
        <v>Ongoing</v>
      </c>
      <c r="BI1757" s="16"/>
    </row>
    <row r="1758" spans="1:61" ht="17.100000000000001" customHeight="1">
      <c r="A1758" s="16" t="s">
        <v>696</v>
      </c>
      <c r="B1758" s="16" t="s">
        <v>5955</v>
      </c>
      <c r="C1758" s="16" t="s">
        <v>5960</v>
      </c>
      <c r="D1758" s="16" t="s">
        <v>5957</v>
      </c>
      <c r="E1758" s="18">
        <v>44896</v>
      </c>
      <c r="F1758" s="16" t="s">
        <v>700</v>
      </c>
      <c r="G1758" s="16" t="s">
        <v>90</v>
      </c>
      <c r="H1758" s="16" t="s">
        <v>132</v>
      </c>
      <c r="I1758" s="16" t="s">
        <v>82</v>
      </c>
      <c r="J1758" s="16" t="s">
        <v>3056</v>
      </c>
      <c r="K1758" s="16" t="s">
        <v>69</v>
      </c>
      <c r="L1758" s="16" t="s">
        <v>70</v>
      </c>
      <c r="M1758" s="19">
        <v>1000000</v>
      </c>
      <c r="N1758" s="19">
        <v>779301.74563591031</v>
      </c>
      <c r="O1758" s="20" t="s">
        <v>5958</v>
      </c>
      <c r="P1758" s="21" t="s">
        <v>147</v>
      </c>
      <c r="Q1758" s="20" t="s">
        <v>87</v>
      </c>
      <c r="R1758" s="16" t="str">
        <f t="shared" si="458"/>
        <v>OTHERS</v>
      </c>
      <c r="S1758" s="16" t="str">
        <f t="shared" si="457"/>
        <v>F</v>
      </c>
      <c r="T1758" s="16" t="str">
        <f t="shared" si="472"/>
        <v>ADF Countries</v>
      </c>
      <c r="U1758" s="16" t="str">
        <f t="shared" si="459"/>
        <v>Transition States</v>
      </c>
      <c r="V1758" s="22" t="str">
        <f>IF(ISNUMBER(MATCH(A1758, {"Gabon","Sudan","Niger","Mali","Burkina Faso","Guinea"}, 0)), "De Facto Countries", "Non-De Facto Countries")</f>
        <v>De Facto Countries</v>
      </c>
      <c r="W1758" s="16" t="str">
        <f t="shared" si="470"/>
        <v>West</v>
      </c>
      <c r="X1758" s="16" t="str">
        <f t="shared" si="471"/>
        <v>Power</v>
      </c>
      <c r="Y1758" s="23"/>
      <c r="Z1758" s="23">
        <f>Table2[[#This Row],[Approved Amount_UA Equivalent]]</f>
        <v>779301.74563591031</v>
      </c>
      <c r="AD1758" s="23">
        <f>SUM(Table2[[#This Row],[Feed Africa ]:[Improve Quality Of Life ]])</f>
        <v>779301.74563591031</v>
      </c>
      <c r="AE1758" s="16" t="b">
        <f>Table2[[#This Row],[Total HI5]]=Table2[[#This Row],[Approved Amount_UA Equivalent]]</f>
        <v>1</v>
      </c>
      <c r="AF1758" s="24">
        <v>10</v>
      </c>
      <c r="AG1758" s="20" t="str">
        <f t="shared" si="460"/>
        <v>Investment Project</v>
      </c>
      <c r="AH1758" s="24" t="str">
        <f>VLOOKUP(Table2[[#This Row],[SAP Code]],[25]DATA!$A:$G,7,FALSE)</f>
        <v xml:space="preserve">investment </v>
      </c>
      <c r="AI1758" s="20" t="str">
        <f t="shared" si="461"/>
        <v>Infrastructure</v>
      </c>
      <c r="AJ1758" s="25" t="s">
        <v>89</v>
      </c>
      <c r="AK1758" s="25" t="s">
        <v>90</v>
      </c>
      <c r="AL1758" s="23" t="str" cm="1">
        <f t="array" ref="AL1758">_xlfn.SWITCH(AK1758,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58" s="26">
        <v>1</v>
      </c>
      <c r="AN1758" s="25" t="str">
        <f t="shared" si="469"/>
        <v>Sovereign</v>
      </c>
      <c r="AO1758" s="27">
        <v>0.2</v>
      </c>
      <c r="AP1758" s="23">
        <f>Table2[[#This Row],[Approved Amount_UA Equivalent]]/1000000</f>
        <v>0.77930174563591026</v>
      </c>
      <c r="AQ1758" s="19">
        <f t="shared" si="462"/>
        <v>1.0371259351620949</v>
      </c>
      <c r="AR1758" s="23" t="str">
        <f t="shared" si="463"/>
        <v>1-10</v>
      </c>
      <c r="AS1758" s="23" t="str">
        <f t="shared" si="464"/>
        <v>1-20</v>
      </c>
      <c r="AT1758" s="23" t="str">
        <f t="shared" si="465"/>
        <v>1-40</v>
      </c>
      <c r="AU1758" s="23" t="str">
        <f t="shared" si="466"/>
        <v>&lt;1-50 Mn</v>
      </c>
      <c r="AV1758" s="23">
        <f>Table2[[#This Row],[Amount]]</f>
        <v>1000000</v>
      </c>
      <c r="AW1758" s="23" t="str">
        <f t="shared" si="467"/>
        <v>Dec 2022</v>
      </c>
      <c r="AX1758" s="28">
        <f>IFERROR(VLOOKUP(Table2[[#This Row],[SAP Code]],[26]_16!A:B,2,FALSE),0)</f>
        <v>0</v>
      </c>
      <c r="AY1758" s="28">
        <f>IFERROR(VLOOKUP(Table2[[#This Row],[SAP Code]],[26]_16!D:E,2,FALSE)/ 1000000, 0)</f>
        <v>0</v>
      </c>
      <c r="AZ1758" s="28">
        <f>IFERROR(VLOOKUP(Table2[[#This Row],[SAP Code]],[26]_16!G:H,2,FALSE)/ 1000000, 0)</f>
        <v>0</v>
      </c>
      <c r="BA1758" s="28">
        <f>IFERROR(VLOOKUP(Table2[[#This Row],[SAP Code]],[26]_16!J:K,2,FALSE)/ 1000000, 0)</f>
        <v>0</v>
      </c>
      <c r="BB1758" s="28">
        <f>IFERROR(VLOOKUP(Table2[[#This Row],[SAP Code]],[26]_16!M:N,2,FALSE)/ 1000000, 0)</f>
        <v>0</v>
      </c>
      <c r="BC1758" s="28">
        <f>IFERROR(VLOOKUP(Table2[[#This Row],[SAP Code]],[26]_16!P:Q,2,FALSE),0)</f>
        <v>0</v>
      </c>
      <c r="BD1758" s="28">
        <f>IFERROR(VLOOKUP(Table2[[#This Row],[SAP Code]],[26]_16!S:T,2,FALSE),0)</f>
        <v>0</v>
      </c>
      <c r="BE1758" s="28">
        <f>IFERROR(VLOOKUP(Table2[[#This Row],[SAP Code]],[26]_16!V:W,2,FALSE)/ 1000000, 0)</f>
        <v>0</v>
      </c>
      <c r="BF1758" s="28">
        <f>IFERROR(VLOOKUP(Table2[[#This Row],[SAP Code]],[26]_16!Y:Z,2,FALSE)/ 1000000, 0)</f>
        <v>0</v>
      </c>
      <c r="BG1758" s="28" t="str">
        <f>IFERROR(VLOOKUP(Table2[[#This Row],[SAP Code]],[26]port!$A:$AD,30,FALSE),"unknown")</f>
        <v>APVD</v>
      </c>
      <c r="BH1758" s="29" t="str">
        <f t="shared" si="468"/>
        <v>Ongoing</v>
      </c>
      <c r="BI1758" s="16"/>
    </row>
    <row r="1759" spans="1:61" ht="17.100000000000001" customHeight="1">
      <c r="A1759" s="16" t="s">
        <v>696</v>
      </c>
      <c r="B1759" s="16" t="s">
        <v>5955</v>
      </c>
      <c r="C1759" s="16" t="s">
        <v>5961</v>
      </c>
      <c r="D1759" s="16" t="s">
        <v>5957</v>
      </c>
      <c r="E1759" s="18">
        <v>44896</v>
      </c>
      <c r="F1759" s="16" t="s">
        <v>700</v>
      </c>
      <c r="G1759" s="16" t="s">
        <v>90</v>
      </c>
      <c r="H1759" s="16" t="s">
        <v>132</v>
      </c>
      <c r="I1759" s="16" t="s">
        <v>82</v>
      </c>
      <c r="J1759" s="16" t="s">
        <v>2463</v>
      </c>
      <c r="K1759" s="16" t="s">
        <v>84</v>
      </c>
      <c r="L1759" s="16" t="s">
        <v>85</v>
      </c>
      <c r="M1759" s="19">
        <v>33330000</v>
      </c>
      <c r="N1759" s="19">
        <v>33330000</v>
      </c>
      <c r="O1759" s="20" t="s">
        <v>5958</v>
      </c>
      <c r="P1759" s="21" t="s">
        <v>147</v>
      </c>
      <c r="Q1759" s="20" t="s">
        <v>87</v>
      </c>
      <c r="R1759" s="16" t="str">
        <f t="shared" si="458"/>
        <v>ADF Including TSF</v>
      </c>
      <c r="S1759" s="16" t="str">
        <f t="shared" si="457"/>
        <v>F</v>
      </c>
      <c r="T1759" s="16" t="str">
        <f t="shared" si="472"/>
        <v>ADF Countries</v>
      </c>
      <c r="U1759" s="16" t="str">
        <f t="shared" si="459"/>
        <v>Transition States</v>
      </c>
      <c r="V1759" s="22" t="str">
        <f>IF(ISNUMBER(MATCH(A1759, {"Gabon","Sudan","Niger","Mali","Burkina Faso","Guinea"}, 0)), "De Facto Countries", "Non-De Facto Countries")</f>
        <v>De Facto Countries</v>
      </c>
      <c r="W1759" s="16" t="str">
        <f t="shared" si="470"/>
        <v>West</v>
      </c>
      <c r="X1759" s="16" t="str">
        <f t="shared" si="471"/>
        <v>Power</v>
      </c>
      <c r="Y1759" s="23"/>
      <c r="Z1759" s="23">
        <f>Table2[[#This Row],[Approved Amount_UA Equivalent]]</f>
        <v>33330000</v>
      </c>
      <c r="AD1759" s="23">
        <f>SUM(Table2[[#This Row],[Feed Africa ]:[Improve Quality Of Life ]])</f>
        <v>33330000</v>
      </c>
      <c r="AE1759" s="16" t="b">
        <f>Table2[[#This Row],[Total HI5]]=Table2[[#This Row],[Approved Amount_UA Equivalent]]</f>
        <v>1</v>
      </c>
      <c r="AF1759" s="24">
        <v>10</v>
      </c>
      <c r="AG1759" s="20" t="str">
        <f t="shared" si="460"/>
        <v>Investment Project</v>
      </c>
      <c r="AH1759" s="24" t="str">
        <f>VLOOKUP(Table2[[#This Row],[SAP Code]],[25]DATA!$A:$G,7,FALSE)</f>
        <v xml:space="preserve">investment </v>
      </c>
      <c r="AI1759" s="20" t="str">
        <f t="shared" si="461"/>
        <v>Infrastructure</v>
      </c>
      <c r="AJ1759" s="25" t="s">
        <v>89</v>
      </c>
      <c r="AK1759" s="25" t="s">
        <v>90</v>
      </c>
      <c r="AL1759" s="23" t="str" cm="1">
        <f t="array" ref="AL1759">_xlfn.SWITCH(AK1759,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59" s="26">
        <v>1</v>
      </c>
      <c r="AN1759" s="25" t="str">
        <f t="shared" si="469"/>
        <v>Sovereign</v>
      </c>
      <c r="AO1759" s="27">
        <v>0.2</v>
      </c>
      <c r="AP1759" s="23">
        <f>Table2[[#This Row],[Approved Amount_UA Equivalent]]/1000000</f>
        <v>33.33</v>
      </c>
      <c r="AQ1759" s="19">
        <f t="shared" si="462"/>
        <v>44.356897200000006</v>
      </c>
      <c r="AR1759" s="23" t="str">
        <f t="shared" si="463"/>
        <v>31-40</v>
      </c>
      <c r="AS1759" s="23" t="str">
        <f t="shared" si="464"/>
        <v>21-40</v>
      </c>
      <c r="AT1759" s="23" t="str">
        <f t="shared" si="465"/>
        <v>1-40</v>
      </c>
      <c r="AU1759" s="23" t="str">
        <f t="shared" si="466"/>
        <v>&lt;1-50 Mn</v>
      </c>
      <c r="AV1759" s="23">
        <f>Table2[[#This Row],[Amount]]</f>
        <v>33330000</v>
      </c>
      <c r="AW1759" s="23" t="str">
        <f t="shared" si="467"/>
        <v>Dec 2022</v>
      </c>
      <c r="AX1759" s="28">
        <f>IFERROR(VLOOKUP(Table2[[#This Row],[SAP Code]],[26]_16!A:B,2,FALSE),0)</f>
        <v>0</v>
      </c>
      <c r="AY1759" s="28">
        <f>IFERROR(VLOOKUP(Table2[[#This Row],[SAP Code]],[26]_16!D:E,2,FALSE)/ 1000000, 0)</f>
        <v>0</v>
      </c>
      <c r="AZ1759" s="28">
        <f>IFERROR(VLOOKUP(Table2[[#This Row],[SAP Code]],[26]_16!G:H,2,FALSE)/ 1000000, 0)</f>
        <v>0</v>
      </c>
      <c r="BA1759" s="28">
        <f>IFERROR(VLOOKUP(Table2[[#This Row],[SAP Code]],[26]_16!J:K,2,FALSE)/ 1000000, 0)</f>
        <v>0</v>
      </c>
      <c r="BB1759" s="28">
        <f>IFERROR(VLOOKUP(Table2[[#This Row],[SAP Code]],[26]_16!M:N,2,FALSE)/ 1000000, 0)</f>
        <v>0</v>
      </c>
      <c r="BC1759" s="28">
        <f>IFERROR(VLOOKUP(Table2[[#This Row],[SAP Code]],[26]_16!P:Q,2,FALSE),0)</f>
        <v>0</v>
      </c>
      <c r="BD1759" s="28">
        <f>IFERROR(VLOOKUP(Table2[[#This Row],[SAP Code]],[26]_16!S:T,2,FALSE),0)</f>
        <v>0</v>
      </c>
      <c r="BE1759" s="28">
        <f>IFERROR(VLOOKUP(Table2[[#This Row],[SAP Code]],[26]_16!V:W,2,FALSE)/ 1000000, 0)</f>
        <v>0</v>
      </c>
      <c r="BF1759" s="28">
        <f>IFERROR(VLOOKUP(Table2[[#This Row],[SAP Code]],[26]_16!Y:Z,2,FALSE)/ 1000000, 0)</f>
        <v>0</v>
      </c>
      <c r="BG1759" s="28" t="str">
        <f>IFERROR(VLOOKUP(Table2[[#This Row],[SAP Code]],[26]port!$A:$AD,30,FALSE),"unknown")</f>
        <v>APVD</v>
      </c>
      <c r="BH1759" s="29" t="str">
        <f t="shared" si="468"/>
        <v>Ongoing</v>
      </c>
      <c r="BI1759" s="16"/>
    </row>
    <row r="1760" spans="1:61" ht="17.100000000000001" customHeight="1">
      <c r="A1760" s="16" t="s">
        <v>696</v>
      </c>
      <c r="B1760" s="16" t="s">
        <v>5955</v>
      </c>
      <c r="C1760" s="16" t="s">
        <v>5962</v>
      </c>
      <c r="D1760" s="16" t="s">
        <v>5957</v>
      </c>
      <c r="E1760" s="18">
        <v>44896</v>
      </c>
      <c r="F1760" s="16" t="s">
        <v>700</v>
      </c>
      <c r="G1760" s="16" t="s">
        <v>90</v>
      </c>
      <c r="H1760" s="16" t="s">
        <v>132</v>
      </c>
      <c r="I1760" s="16" t="s">
        <v>82</v>
      </c>
      <c r="J1760" s="16" t="s">
        <v>2463</v>
      </c>
      <c r="K1760" s="16" t="s">
        <v>69</v>
      </c>
      <c r="L1760" s="16" t="s">
        <v>85</v>
      </c>
      <c r="M1760" s="19">
        <v>810000</v>
      </c>
      <c r="N1760" s="19">
        <v>810000</v>
      </c>
      <c r="O1760" s="20" t="s">
        <v>5958</v>
      </c>
      <c r="P1760" s="21" t="s">
        <v>147</v>
      </c>
      <c r="Q1760" s="20" t="s">
        <v>87</v>
      </c>
      <c r="R1760" s="16" t="str">
        <f t="shared" si="458"/>
        <v>ADF Including TSF</v>
      </c>
      <c r="S1760" s="16" t="str">
        <f t="shared" si="457"/>
        <v>F</v>
      </c>
      <c r="T1760" s="16" t="str">
        <f t="shared" si="472"/>
        <v>ADF Countries</v>
      </c>
      <c r="U1760" s="16" t="str">
        <f t="shared" si="459"/>
        <v>Transition States</v>
      </c>
      <c r="V1760" s="22" t="str">
        <f>IF(ISNUMBER(MATCH(A1760, {"Gabon","Sudan","Niger","Mali","Burkina Faso","Guinea"}, 0)), "De Facto Countries", "Non-De Facto Countries")</f>
        <v>De Facto Countries</v>
      </c>
      <c r="W1760" s="16" t="str">
        <f t="shared" si="470"/>
        <v>West</v>
      </c>
      <c r="X1760" s="16" t="str">
        <f t="shared" si="471"/>
        <v>Power</v>
      </c>
      <c r="Y1760" s="23"/>
      <c r="Z1760" s="23">
        <f>Table2[[#This Row],[Approved Amount_UA Equivalent]]</f>
        <v>810000</v>
      </c>
      <c r="AD1760" s="23">
        <f>SUM(Table2[[#This Row],[Feed Africa ]:[Improve Quality Of Life ]])</f>
        <v>810000</v>
      </c>
      <c r="AE1760" s="16" t="b">
        <f>Table2[[#This Row],[Total HI5]]=Table2[[#This Row],[Approved Amount_UA Equivalent]]</f>
        <v>1</v>
      </c>
      <c r="AF1760" s="24">
        <v>10</v>
      </c>
      <c r="AG1760" s="20" t="str">
        <f t="shared" si="460"/>
        <v>Investment Project</v>
      </c>
      <c r="AH1760" s="24" t="str">
        <f>VLOOKUP(Table2[[#This Row],[SAP Code]],[25]DATA!$A:$G,7,FALSE)</f>
        <v xml:space="preserve">investment </v>
      </c>
      <c r="AI1760" s="20" t="str">
        <f t="shared" si="461"/>
        <v>Infrastructure</v>
      </c>
      <c r="AJ1760" s="25" t="s">
        <v>89</v>
      </c>
      <c r="AK1760" s="25" t="s">
        <v>90</v>
      </c>
      <c r="AL1760" s="23" t="str" cm="1">
        <f t="array" ref="AL1760">_xlfn.SWITCH(AK1760,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60" s="26">
        <v>1</v>
      </c>
      <c r="AN1760" s="25" t="str">
        <f t="shared" si="469"/>
        <v>Sovereign</v>
      </c>
      <c r="AO1760" s="27">
        <v>0.2</v>
      </c>
      <c r="AP1760" s="23">
        <f>Table2[[#This Row],[Approved Amount_UA Equivalent]]/1000000</f>
        <v>0.81</v>
      </c>
      <c r="AQ1760" s="19">
        <f t="shared" si="462"/>
        <v>1.0779803999999999</v>
      </c>
      <c r="AR1760" s="23" t="str">
        <f t="shared" si="463"/>
        <v>1-10</v>
      </c>
      <c r="AS1760" s="23" t="str">
        <f t="shared" si="464"/>
        <v>1-20</v>
      </c>
      <c r="AT1760" s="23" t="str">
        <f t="shared" si="465"/>
        <v>1-40</v>
      </c>
      <c r="AU1760" s="23" t="str">
        <f t="shared" si="466"/>
        <v>&lt;1-50 Mn</v>
      </c>
      <c r="AV1760" s="23">
        <f>Table2[[#This Row],[Amount]]</f>
        <v>810000</v>
      </c>
      <c r="AW1760" s="23" t="str">
        <f t="shared" si="467"/>
        <v>Dec 2022</v>
      </c>
      <c r="AX1760" s="28">
        <f>IFERROR(VLOOKUP(Table2[[#This Row],[SAP Code]],[26]_16!A:B,2,FALSE),0)</f>
        <v>0</v>
      </c>
      <c r="AY1760" s="28">
        <f>IFERROR(VLOOKUP(Table2[[#This Row],[SAP Code]],[26]_16!D:E,2,FALSE)/ 1000000, 0)</f>
        <v>0</v>
      </c>
      <c r="AZ1760" s="28">
        <f>IFERROR(VLOOKUP(Table2[[#This Row],[SAP Code]],[26]_16!G:H,2,FALSE)/ 1000000, 0)</f>
        <v>0</v>
      </c>
      <c r="BA1760" s="28">
        <f>IFERROR(VLOOKUP(Table2[[#This Row],[SAP Code]],[26]_16!J:K,2,FALSE)/ 1000000, 0)</f>
        <v>0</v>
      </c>
      <c r="BB1760" s="28">
        <f>IFERROR(VLOOKUP(Table2[[#This Row],[SAP Code]],[26]_16!M:N,2,FALSE)/ 1000000, 0)</f>
        <v>0</v>
      </c>
      <c r="BC1760" s="28">
        <f>IFERROR(VLOOKUP(Table2[[#This Row],[SAP Code]],[26]_16!P:Q,2,FALSE),0)</f>
        <v>0</v>
      </c>
      <c r="BD1760" s="28">
        <f>IFERROR(VLOOKUP(Table2[[#This Row],[SAP Code]],[26]_16!S:T,2,FALSE),0)</f>
        <v>0</v>
      </c>
      <c r="BE1760" s="28">
        <f>IFERROR(VLOOKUP(Table2[[#This Row],[SAP Code]],[26]_16!V:W,2,FALSE)/ 1000000, 0)</f>
        <v>0</v>
      </c>
      <c r="BF1760" s="28">
        <f>IFERROR(VLOOKUP(Table2[[#This Row],[SAP Code]],[26]_16!Y:Z,2,FALSE)/ 1000000, 0)</f>
        <v>0</v>
      </c>
      <c r="BG1760" s="28" t="str">
        <f>IFERROR(VLOOKUP(Table2[[#This Row],[SAP Code]],[26]port!$A:$AD,30,FALSE),"unknown")</f>
        <v>APVD</v>
      </c>
      <c r="BH1760" s="29" t="str">
        <f t="shared" si="468"/>
        <v>Ongoing</v>
      </c>
      <c r="BI1760" s="16"/>
    </row>
    <row r="1761" spans="1:61" ht="17.100000000000001" customHeight="1">
      <c r="A1761" s="16" t="s">
        <v>181</v>
      </c>
      <c r="B1761" s="16" t="s">
        <v>5963</v>
      </c>
      <c r="C1761" s="16" t="s">
        <v>5964</v>
      </c>
      <c r="D1761" s="16" t="s">
        <v>5965</v>
      </c>
      <c r="E1761" s="18">
        <v>44896</v>
      </c>
      <c r="F1761" s="16" t="s">
        <v>185</v>
      </c>
      <c r="G1761" s="16" t="s">
        <v>255</v>
      </c>
      <c r="H1761" s="16" t="s">
        <v>81</v>
      </c>
      <c r="I1761" s="16" t="s">
        <v>250</v>
      </c>
      <c r="J1761" s="16" t="s">
        <v>179</v>
      </c>
      <c r="K1761" s="16" t="s">
        <v>84</v>
      </c>
      <c r="L1761" s="16" t="s">
        <v>70</v>
      </c>
      <c r="M1761" s="19">
        <v>25000000</v>
      </c>
      <c r="N1761" s="19">
        <v>19482543.640897758</v>
      </c>
      <c r="O1761" s="20" t="s">
        <v>5966</v>
      </c>
      <c r="P1761" s="21">
        <v>2000300000202</v>
      </c>
      <c r="Q1761" s="20" t="s">
        <v>87</v>
      </c>
      <c r="R1761" s="16" t="str">
        <f t="shared" si="458"/>
        <v>ADB Public</v>
      </c>
      <c r="S1761" s="16" t="str">
        <f t="shared" si="457"/>
        <v>K</v>
      </c>
      <c r="T1761" s="16" t="str">
        <f t="shared" si="472"/>
        <v>ADB Countries</v>
      </c>
      <c r="U1761" s="16" t="str">
        <f t="shared" si="459"/>
        <v>Non-Transition States</v>
      </c>
      <c r="V1761" s="22" t="str">
        <f>IF(ISNUMBER(MATCH(A1761, {"Gabon","Sudan","Niger","Mali","Burkina Faso","Guinea"}, 0)), "De Facto Countries", "Non-De Facto Countries")</f>
        <v>Non-De Facto Countries</v>
      </c>
      <c r="W1761" s="16" t="str">
        <f t="shared" si="470"/>
        <v>East</v>
      </c>
      <c r="X1761" s="16" t="str">
        <f t="shared" si="471"/>
        <v>Multi-Sector</v>
      </c>
      <c r="Y1761" s="23">
        <f>Table2[[#This Row],[Approved Amount_UA Equivalent]]/5</f>
        <v>3896508.7281795517</v>
      </c>
      <c r="Z1761" s="23">
        <f>Table2[[#This Row],[Approved Amount_UA Equivalent]]/5</f>
        <v>3896508.7281795517</v>
      </c>
      <c r="AA1761" s="23">
        <f>Table2[[#This Row],[Approved Amount_UA Equivalent]]/5</f>
        <v>3896508.7281795517</v>
      </c>
      <c r="AB1761" s="23">
        <f>Table2[[#This Row],[Approved Amount_UA Equivalent]]/5</f>
        <v>3896508.7281795517</v>
      </c>
      <c r="AC1761" s="23">
        <f>Table2[[#This Row],[Approved Amount_UA Equivalent]]/5</f>
        <v>3896508.7281795517</v>
      </c>
      <c r="AD1761" s="23">
        <f>SUM(Table2[[#This Row],[Feed Africa ]:[Improve Quality Of Life ]])</f>
        <v>19482543.640897758</v>
      </c>
      <c r="AE1761" s="16" t="b">
        <f>Table2[[#This Row],[Total HI5]]=Table2[[#This Row],[Approved Amount_UA Equivalent]]</f>
        <v>1</v>
      </c>
      <c r="AF1761" s="24">
        <v>20</v>
      </c>
      <c r="AG1761" s="20" t="str">
        <f t="shared" si="460"/>
        <v>Policy and Result Based Op</v>
      </c>
      <c r="AH1761" s="24" t="str">
        <f>VLOOKUP(Table2[[#This Row],[SAP Code]],[25]DATA!$A:$G,7,FALSE)</f>
        <v>PBO</v>
      </c>
      <c r="AI1761" s="20" t="str">
        <f t="shared" si="461"/>
        <v>Policy-Based Lending</v>
      </c>
      <c r="AJ1761" s="25" t="s">
        <v>254</v>
      </c>
      <c r="AK1761" s="25" t="s">
        <v>255</v>
      </c>
      <c r="AL1761" s="23" t="str" cm="1">
        <f t="array" ref="AL1761">_xlfn.SWITCH(AK1761,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61" s="26">
        <v>1</v>
      </c>
      <c r="AN1761" s="25" t="str">
        <f t="shared" si="469"/>
        <v>Sovereign</v>
      </c>
      <c r="AO1761" s="27">
        <v>1</v>
      </c>
      <c r="AP1761" s="23">
        <f>Table2[[#This Row],[Approved Amount_UA Equivalent]]/1000000</f>
        <v>19.482543640897759</v>
      </c>
      <c r="AQ1761" s="19">
        <f t="shared" si="462"/>
        <v>25.928148379052374</v>
      </c>
      <c r="AR1761" s="23" t="str">
        <f t="shared" si="463"/>
        <v>11-20</v>
      </c>
      <c r="AS1761" s="23" t="str">
        <f t="shared" si="464"/>
        <v>1-20</v>
      </c>
      <c r="AT1761" s="23" t="str">
        <f t="shared" si="465"/>
        <v>1-40</v>
      </c>
      <c r="AU1761" s="23" t="str">
        <f t="shared" si="466"/>
        <v>&lt;1-50 Mn</v>
      </c>
      <c r="AV1761" s="23">
        <f>Table2[[#This Row],[Amount]]</f>
        <v>25000000</v>
      </c>
      <c r="AW1761" s="23" t="str">
        <f t="shared" si="467"/>
        <v>Dec 2022</v>
      </c>
      <c r="AX1761" s="28">
        <f>IFERROR(VLOOKUP(Table2[[#This Row],[SAP Code]],[26]_16!A:B,2,FALSE),0)</f>
        <v>0</v>
      </c>
      <c r="AY1761" s="28">
        <f>IFERROR(VLOOKUP(Table2[[#This Row],[SAP Code]],[26]_16!D:E,2,FALSE)/ 1000000, 0)</f>
        <v>0</v>
      </c>
      <c r="AZ1761" s="28">
        <f>IFERROR(VLOOKUP(Table2[[#This Row],[SAP Code]],[26]_16!G:H,2,FALSE)/ 1000000, 0)</f>
        <v>0</v>
      </c>
      <c r="BA1761" s="28">
        <f>IFERROR(VLOOKUP(Table2[[#This Row],[SAP Code]],[26]_16!J:K,2,FALSE)/ 1000000, 0)</f>
        <v>0</v>
      </c>
      <c r="BB1761" s="28">
        <f>IFERROR(VLOOKUP(Table2[[#This Row],[SAP Code]],[26]_16!M:N,2,FALSE)/ 1000000, 0)</f>
        <v>0</v>
      </c>
      <c r="BC1761" s="28">
        <f>IFERROR(VLOOKUP(Table2[[#This Row],[SAP Code]],[26]_16!P:Q,2,FALSE),0)</f>
        <v>0</v>
      </c>
      <c r="BD1761" s="28">
        <f>IFERROR(VLOOKUP(Table2[[#This Row],[SAP Code]],[26]_16!S:T,2,FALSE),0)</f>
        <v>0</v>
      </c>
      <c r="BE1761" s="28">
        <f>IFERROR(VLOOKUP(Table2[[#This Row],[SAP Code]],[26]_16!V:W,2,FALSE)/ 1000000, 0)</f>
        <v>0</v>
      </c>
      <c r="BF1761" s="28">
        <f>IFERROR(VLOOKUP(Table2[[#This Row],[SAP Code]],[26]_16!Y:Z,2,FALSE)/ 1000000, 0)</f>
        <v>18.674034020000001</v>
      </c>
      <c r="BG1761" s="28" t="str">
        <f>IFERROR(VLOOKUP(Table2[[#This Row],[SAP Code]],[26]port!$A:$AD,30,FALSE),"unknown")</f>
        <v>OnGo</v>
      </c>
      <c r="BH1761" s="29" t="str">
        <f t="shared" si="468"/>
        <v>Ongoing</v>
      </c>
      <c r="BI1761" s="16"/>
    </row>
    <row r="1762" spans="1:61" ht="17.100000000000001" customHeight="1">
      <c r="A1762" s="16" t="s">
        <v>819</v>
      </c>
      <c r="B1762" s="16" t="s">
        <v>5967</v>
      </c>
      <c r="C1762" s="16" t="s">
        <v>5968</v>
      </c>
      <c r="D1762" s="16" t="s">
        <v>5969</v>
      </c>
      <c r="E1762" s="18">
        <v>44896</v>
      </c>
      <c r="F1762" s="16" t="s">
        <v>1751</v>
      </c>
      <c r="G1762" s="16" t="s">
        <v>140</v>
      </c>
      <c r="H1762" s="16" t="s">
        <v>81</v>
      </c>
      <c r="I1762" s="16" t="s">
        <v>138</v>
      </c>
      <c r="J1762" s="16" t="s">
        <v>83</v>
      </c>
      <c r="K1762" s="16" t="s">
        <v>69</v>
      </c>
      <c r="L1762" s="16" t="s">
        <v>85</v>
      </c>
      <c r="M1762" s="19">
        <v>2500000</v>
      </c>
      <c r="N1762" s="19">
        <v>2500000</v>
      </c>
      <c r="O1762" s="107" t="s">
        <v>5970</v>
      </c>
      <c r="P1762" s="21" t="s">
        <v>147</v>
      </c>
      <c r="Q1762" s="20" t="s">
        <v>87</v>
      </c>
      <c r="R1762" s="16" t="str">
        <f t="shared" si="458"/>
        <v>ADF Including TSF</v>
      </c>
      <c r="S1762" s="16" t="str">
        <f t="shared" si="457"/>
        <v>D</v>
      </c>
      <c r="T1762" s="16" t="str">
        <f t="shared" si="472"/>
        <v>ADF Countries</v>
      </c>
      <c r="U1762" s="16" t="str">
        <f t="shared" si="459"/>
        <v>Transition States</v>
      </c>
      <c r="V1762" s="22" t="str">
        <f>IF(ISNUMBER(MATCH(A1762, {"Gabon","Sudan","Niger","Mali","Burkina Faso","Guinea"}, 0)), "De Facto Countries", "Non-De Facto Countries")</f>
        <v>Non-De Facto Countries</v>
      </c>
      <c r="W1762" s="16" t="str">
        <f t="shared" si="470"/>
        <v>East</v>
      </c>
      <c r="X1762" s="16" t="str">
        <f t="shared" si="471"/>
        <v>Transport</v>
      </c>
      <c r="Y1762" s="23"/>
      <c r="AB1762" s="23">
        <f>Table2[[#This Row],[Approved Amount_UA Equivalent]]</f>
        <v>2500000</v>
      </c>
      <c r="AD1762" s="23">
        <f>SUM(Table2[[#This Row],[Feed Africa ]:[Improve Quality Of Life ]])</f>
        <v>2500000</v>
      </c>
      <c r="AE1762" s="16" t="b">
        <f>Table2[[#This Row],[Total HI5]]=Table2[[#This Row],[Approved Amount_UA Equivalent]]</f>
        <v>1</v>
      </c>
      <c r="AF1762" s="24">
        <v>41</v>
      </c>
      <c r="AG1762" s="20" t="str">
        <f t="shared" si="460"/>
        <v>ISP and Investment Project</v>
      </c>
      <c r="AH1762" s="24" t="str">
        <f>VLOOKUP(Table2[[#This Row],[SAP Code]],[25]DATA!$A:$G,7,FALSE)</f>
        <v xml:space="preserve">investment </v>
      </c>
      <c r="AI1762" s="20" t="str">
        <f t="shared" si="461"/>
        <v>Infrastructure</v>
      </c>
      <c r="AJ1762" s="25" t="s">
        <v>89</v>
      </c>
      <c r="AK1762" s="25" t="s">
        <v>140</v>
      </c>
      <c r="AL1762" s="23" t="str" cm="1">
        <f t="array" ref="AL1762">_xlfn.SWITCH(AK1762,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62" s="26">
        <v>1</v>
      </c>
      <c r="AN1762" s="25" t="str">
        <f t="shared" si="469"/>
        <v>Sovereign</v>
      </c>
      <c r="AO1762" s="27">
        <v>5.5555555555555552E-2</v>
      </c>
      <c r="AP1762" s="23">
        <f>Table2[[#This Row],[Approved Amount_UA Equivalent]]/1000000</f>
        <v>2.5</v>
      </c>
      <c r="AQ1762" s="108">
        <f t="shared" si="462"/>
        <v>3.3271000000000002</v>
      </c>
      <c r="AR1762" s="23" t="str">
        <f t="shared" si="463"/>
        <v>1-10</v>
      </c>
      <c r="AS1762" s="23" t="str">
        <f t="shared" si="464"/>
        <v>1-20</v>
      </c>
      <c r="AT1762" s="23" t="str">
        <f t="shared" si="465"/>
        <v>1-40</v>
      </c>
      <c r="AU1762" s="23" t="str">
        <f t="shared" si="466"/>
        <v>&lt;1-50 Mn</v>
      </c>
      <c r="AV1762" s="23">
        <f>Table2[[#This Row],[Amount]]</f>
        <v>2500000</v>
      </c>
      <c r="AW1762" s="23" t="str">
        <f t="shared" si="467"/>
        <v>Dec 2022</v>
      </c>
      <c r="AX1762" s="28">
        <f>IFERROR(VLOOKUP(Table2[[#This Row],[SAP Code]],[26]_16!A:B,2,FALSE),0)</f>
        <v>0</v>
      </c>
      <c r="AY1762" s="28">
        <f>IFERROR(VLOOKUP(Table2[[#This Row],[SAP Code]],[26]_16!D:E,2,FALSE)/ 1000000, 0)</f>
        <v>0</v>
      </c>
      <c r="AZ1762" s="28">
        <f>IFERROR(VLOOKUP(Table2[[#This Row],[SAP Code]],[26]_16!G:H,2,FALSE)/ 1000000, 0)</f>
        <v>0</v>
      </c>
      <c r="BA1762" s="28">
        <f>IFERROR(VLOOKUP(Table2[[#This Row],[SAP Code]],[26]_16!J:K,2,FALSE)/ 1000000, 0)</f>
        <v>0</v>
      </c>
      <c r="BB1762" s="28">
        <f>IFERROR(VLOOKUP(Table2[[#This Row],[SAP Code]],[26]_16!M:N,2,FALSE)/ 1000000, 0)</f>
        <v>0</v>
      </c>
      <c r="BC1762" s="28">
        <f>IFERROR(VLOOKUP(Table2[[#This Row],[SAP Code]],[26]_16!P:Q,2,FALSE),0)</f>
        <v>0</v>
      </c>
      <c r="BD1762" s="28">
        <f>IFERROR(VLOOKUP(Table2[[#This Row],[SAP Code]],[26]_16!S:T,2,FALSE),0)</f>
        <v>0</v>
      </c>
      <c r="BE1762" s="28">
        <f>IFERROR(VLOOKUP(Table2[[#This Row],[SAP Code]],[26]_16!V:W,2,FALSE)/ 1000000, 0)</f>
        <v>0</v>
      </c>
      <c r="BF1762" s="28">
        <f>IFERROR(VLOOKUP(Table2[[#This Row],[SAP Code]],[26]_16!Y:Z,2,FALSE)/ 1000000, 0)</f>
        <v>0.10085331</v>
      </c>
      <c r="BG1762" s="28" t="str">
        <f>IFERROR(VLOOKUP(Table2[[#This Row],[SAP Code]],[26]port!$A:$AD,30,FALSE),"unknown")</f>
        <v>APVD</v>
      </c>
      <c r="BH1762" s="29" t="str">
        <f t="shared" si="468"/>
        <v>Ongoing</v>
      </c>
      <c r="BI1762" s="16"/>
    </row>
    <row r="1763" spans="1:61" ht="17.100000000000001" customHeight="1">
      <c r="A1763" s="16" t="s">
        <v>351</v>
      </c>
      <c r="B1763" s="16" t="s">
        <v>5967</v>
      </c>
      <c r="C1763" s="16" t="s">
        <v>5971</v>
      </c>
      <c r="D1763" s="16" t="s">
        <v>5969</v>
      </c>
      <c r="E1763" s="18">
        <v>44896</v>
      </c>
      <c r="F1763" s="16" t="s">
        <v>827</v>
      </c>
      <c r="G1763" s="16" t="s">
        <v>140</v>
      </c>
      <c r="H1763" s="16" t="s">
        <v>81</v>
      </c>
      <c r="I1763" s="16" t="s">
        <v>138</v>
      </c>
      <c r="J1763" s="16" t="s">
        <v>83</v>
      </c>
      <c r="K1763" s="16" t="s">
        <v>84</v>
      </c>
      <c r="L1763" s="16" t="s">
        <v>85</v>
      </c>
      <c r="M1763" s="19">
        <v>41523558</v>
      </c>
      <c r="N1763" s="19">
        <v>41523558</v>
      </c>
      <c r="O1763" s="20" t="s">
        <v>5970</v>
      </c>
      <c r="P1763" s="21" t="s">
        <v>147</v>
      </c>
      <c r="Q1763" s="20" t="s">
        <v>87</v>
      </c>
      <c r="R1763" s="16" t="str">
        <f t="shared" si="458"/>
        <v>ADF Including TSF</v>
      </c>
      <c r="S1763" s="16" t="str">
        <f t="shared" si="457"/>
        <v>D</v>
      </c>
      <c r="T1763" s="16" t="str">
        <f t="shared" si="472"/>
        <v>ADF Countries</v>
      </c>
      <c r="U1763" s="16" t="str">
        <f t="shared" si="459"/>
        <v>Non-Transition States</v>
      </c>
      <c r="V1763" s="22" t="str">
        <f>IF(ISNUMBER(MATCH(A1763, {"Gabon","Sudan","Niger","Mali","Burkina Faso","Guinea"}, 0)), "De Facto Countries", "Non-De Facto Countries")</f>
        <v>Non-De Facto Countries</v>
      </c>
      <c r="W1763" s="16" t="str">
        <f t="shared" si="470"/>
        <v>East</v>
      </c>
      <c r="X1763" s="16" t="str">
        <f t="shared" si="471"/>
        <v>Transport</v>
      </c>
      <c r="Y1763" s="23"/>
      <c r="AB1763" s="23">
        <f>Table2[[#This Row],[Approved Amount_UA Equivalent]]</f>
        <v>41523558</v>
      </c>
      <c r="AD1763" s="23">
        <f>SUM(Table2[[#This Row],[Feed Africa ]:[Improve Quality Of Life ]])</f>
        <v>41523558</v>
      </c>
      <c r="AE1763" s="16" t="b">
        <f>Table2[[#This Row],[Total HI5]]=Table2[[#This Row],[Approved Amount_UA Equivalent]]</f>
        <v>1</v>
      </c>
      <c r="AF1763" s="24">
        <v>10</v>
      </c>
      <c r="AG1763" s="20" t="str">
        <f t="shared" si="460"/>
        <v>Investment Project</v>
      </c>
      <c r="AH1763" s="24" t="str">
        <f>VLOOKUP(Table2[[#This Row],[SAP Code]],[25]DATA!$A:$G,7,FALSE)</f>
        <v xml:space="preserve">investment </v>
      </c>
      <c r="AI1763" s="20" t="str">
        <f t="shared" si="461"/>
        <v>Infrastructure</v>
      </c>
      <c r="AJ1763" s="25" t="s">
        <v>89</v>
      </c>
      <c r="AK1763" s="25" t="s">
        <v>140</v>
      </c>
      <c r="AL1763" s="23" t="str" cm="1">
        <f t="array" ref="AL1763">_xlfn.SWITCH(AK1763,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63" s="26">
        <v>1</v>
      </c>
      <c r="AN1763" s="25" t="str">
        <f t="shared" si="469"/>
        <v>Sovereign</v>
      </c>
      <c r="AO1763" s="27">
        <v>0.5</v>
      </c>
      <c r="AP1763" s="23">
        <f>Table2[[#This Row],[Approved Amount_UA Equivalent]]/1000000</f>
        <v>41.523558000000001</v>
      </c>
      <c r="AQ1763" s="19">
        <f t="shared" si="462"/>
        <v>55.261211928719995</v>
      </c>
      <c r="AR1763" s="23" t="str">
        <f t="shared" si="463"/>
        <v>41-50</v>
      </c>
      <c r="AS1763" s="23" t="str">
        <f t="shared" si="464"/>
        <v>41-60</v>
      </c>
      <c r="AT1763" s="23" t="str">
        <f t="shared" si="465"/>
        <v>41-80</v>
      </c>
      <c r="AU1763" s="23" t="str">
        <f t="shared" si="466"/>
        <v>&lt;1-50 Mn</v>
      </c>
      <c r="AV1763" s="23">
        <f>Table2[[#This Row],[Amount]]</f>
        <v>41523558</v>
      </c>
      <c r="AW1763" s="23" t="str">
        <f t="shared" si="467"/>
        <v>Dec 2022</v>
      </c>
      <c r="AX1763" s="28">
        <f>IFERROR(VLOOKUP(Table2[[#This Row],[SAP Code]],[26]_16!A:B,2,FALSE),0)</f>
        <v>0</v>
      </c>
      <c r="AY1763" s="28">
        <f>IFERROR(VLOOKUP(Table2[[#This Row],[SAP Code]],[26]_16!D:E,2,FALSE)/ 1000000, 0)</f>
        <v>0</v>
      </c>
      <c r="AZ1763" s="28">
        <f>IFERROR(VLOOKUP(Table2[[#This Row],[SAP Code]],[26]_16!G:H,2,FALSE)/ 1000000, 0)</f>
        <v>0</v>
      </c>
      <c r="BA1763" s="28">
        <f>IFERROR(VLOOKUP(Table2[[#This Row],[SAP Code]],[26]_16!J:K,2,FALSE)/ 1000000, 0)</f>
        <v>0</v>
      </c>
      <c r="BB1763" s="28">
        <f>IFERROR(VLOOKUP(Table2[[#This Row],[SAP Code]],[26]_16!M:N,2,FALSE)/ 1000000, 0)</f>
        <v>0</v>
      </c>
      <c r="BC1763" s="28">
        <f>IFERROR(VLOOKUP(Table2[[#This Row],[SAP Code]],[26]_16!P:Q,2,FALSE),0)</f>
        <v>0</v>
      </c>
      <c r="BD1763" s="28">
        <f>IFERROR(VLOOKUP(Table2[[#This Row],[SAP Code]],[26]_16!S:T,2,FALSE),0)</f>
        <v>0</v>
      </c>
      <c r="BE1763" s="28">
        <f>IFERROR(VLOOKUP(Table2[[#This Row],[SAP Code]],[26]_16!V:W,2,FALSE)/ 1000000, 0)</f>
        <v>0</v>
      </c>
      <c r="BF1763" s="28">
        <f>IFERROR(VLOOKUP(Table2[[#This Row],[SAP Code]],[26]_16!Y:Z,2,FALSE)/ 1000000, 0)</f>
        <v>0.10085331</v>
      </c>
      <c r="BG1763" s="28" t="str">
        <f>IFERROR(VLOOKUP(Table2[[#This Row],[SAP Code]],[26]port!$A:$AD,30,FALSE),"unknown")</f>
        <v>APVD</v>
      </c>
      <c r="BH1763" s="29" t="str">
        <f t="shared" si="468"/>
        <v>Ongoing</v>
      </c>
      <c r="BI1763" s="16"/>
    </row>
    <row r="1764" spans="1:61" ht="17.100000000000001" customHeight="1">
      <c r="A1764" s="16" t="s">
        <v>351</v>
      </c>
      <c r="B1764" s="16" t="s">
        <v>5967</v>
      </c>
      <c r="C1764" s="16" t="s">
        <v>5972</v>
      </c>
      <c r="D1764" s="16" t="s">
        <v>5969</v>
      </c>
      <c r="E1764" s="18">
        <v>44896</v>
      </c>
      <c r="F1764" s="16" t="s">
        <v>827</v>
      </c>
      <c r="G1764" s="16" t="s">
        <v>140</v>
      </c>
      <c r="H1764" s="16" t="s">
        <v>81</v>
      </c>
      <c r="I1764" s="16" t="s">
        <v>138</v>
      </c>
      <c r="J1764" s="16" t="s">
        <v>83</v>
      </c>
      <c r="K1764" s="16" t="s">
        <v>69</v>
      </c>
      <c r="L1764" s="16" t="s">
        <v>85</v>
      </c>
      <c r="M1764" s="19">
        <v>12729524</v>
      </c>
      <c r="N1764" s="19">
        <v>12729524</v>
      </c>
      <c r="O1764" s="20" t="s">
        <v>5970</v>
      </c>
      <c r="P1764" s="21" t="s">
        <v>147</v>
      </c>
      <c r="Q1764" s="20" t="s">
        <v>87</v>
      </c>
      <c r="R1764" s="16" t="str">
        <f t="shared" si="458"/>
        <v>ADF Including TSF</v>
      </c>
      <c r="S1764" s="16" t="str">
        <f t="shared" si="457"/>
        <v>D</v>
      </c>
      <c r="T1764" s="16" t="str">
        <f t="shared" si="472"/>
        <v>ADF Countries</v>
      </c>
      <c r="U1764" s="16" t="str">
        <f t="shared" si="459"/>
        <v>Non-Transition States</v>
      </c>
      <c r="V1764" s="22" t="str">
        <f>IF(ISNUMBER(MATCH(A1764, {"Gabon","Sudan","Niger","Mali","Burkina Faso","Guinea"}, 0)), "De Facto Countries", "Non-De Facto Countries")</f>
        <v>Non-De Facto Countries</v>
      </c>
      <c r="W1764" s="16" t="str">
        <f t="shared" si="470"/>
        <v>East</v>
      </c>
      <c r="X1764" s="16" t="str">
        <f t="shared" si="471"/>
        <v>Transport</v>
      </c>
      <c r="Y1764" s="23"/>
      <c r="AB1764" s="23">
        <f>Table2[[#This Row],[Approved Amount_UA Equivalent]]</f>
        <v>12729524</v>
      </c>
      <c r="AD1764" s="23">
        <f>SUM(Table2[[#This Row],[Feed Africa ]:[Improve Quality Of Life ]])</f>
        <v>12729524</v>
      </c>
      <c r="AE1764" s="16" t="b">
        <f>Table2[[#This Row],[Total HI5]]=Table2[[#This Row],[Approved Amount_UA Equivalent]]</f>
        <v>1</v>
      </c>
      <c r="AF1764" s="24">
        <v>10</v>
      </c>
      <c r="AG1764" s="20" t="str">
        <f t="shared" si="460"/>
        <v>Investment Project</v>
      </c>
      <c r="AH1764" s="24" t="str">
        <f>VLOOKUP(Table2[[#This Row],[SAP Code]],[25]DATA!$A:$G,7,FALSE)</f>
        <v xml:space="preserve">investment </v>
      </c>
      <c r="AI1764" s="20" t="str">
        <f t="shared" si="461"/>
        <v>Infrastructure</v>
      </c>
      <c r="AJ1764" s="25" t="s">
        <v>89</v>
      </c>
      <c r="AK1764" s="25" t="s">
        <v>140</v>
      </c>
      <c r="AL1764" s="23" t="str" cm="1">
        <f t="array" ref="AL1764">_xlfn.SWITCH(AK1764,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64" s="26">
        <v>1</v>
      </c>
      <c r="AN1764" s="25" t="str">
        <f t="shared" si="469"/>
        <v>Sovereign</v>
      </c>
      <c r="AO1764" s="27">
        <v>0.5</v>
      </c>
      <c r="AP1764" s="23">
        <f>Table2[[#This Row],[Approved Amount_UA Equivalent]]/1000000</f>
        <v>12.729524</v>
      </c>
      <c r="AQ1764" s="19">
        <f t="shared" si="462"/>
        <v>16.940959720159999</v>
      </c>
      <c r="AR1764" s="23" t="str">
        <f t="shared" si="463"/>
        <v>11-20</v>
      </c>
      <c r="AS1764" s="23" t="str">
        <f t="shared" si="464"/>
        <v>1-20</v>
      </c>
      <c r="AT1764" s="23" t="str">
        <f t="shared" si="465"/>
        <v>1-40</v>
      </c>
      <c r="AU1764" s="23" t="str">
        <f t="shared" si="466"/>
        <v>&lt;1-50 Mn</v>
      </c>
      <c r="AV1764" s="23">
        <f>Table2[[#This Row],[Amount]]</f>
        <v>12729524</v>
      </c>
      <c r="AW1764" s="23" t="str">
        <f t="shared" si="467"/>
        <v>Dec 2022</v>
      </c>
      <c r="AX1764" s="28">
        <f>IFERROR(VLOOKUP(Table2[[#This Row],[SAP Code]],[26]_16!A:B,2,FALSE),0)</f>
        <v>0</v>
      </c>
      <c r="AY1764" s="28">
        <f>IFERROR(VLOOKUP(Table2[[#This Row],[SAP Code]],[26]_16!D:E,2,FALSE)/ 1000000, 0)</f>
        <v>0</v>
      </c>
      <c r="AZ1764" s="28">
        <f>IFERROR(VLOOKUP(Table2[[#This Row],[SAP Code]],[26]_16!G:H,2,FALSE)/ 1000000, 0)</f>
        <v>0</v>
      </c>
      <c r="BA1764" s="28">
        <f>IFERROR(VLOOKUP(Table2[[#This Row],[SAP Code]],[26]_16!J:K,2,FALSE)/ 1000000, 0)</f>
        <v>0</v>
      </c>
      <c r="BB1764" s="28">
        <f>IFERROR(VLOOKUP(Table2[[#This Row],[SAP Code]],[26]_16!M:N,2,FALSE)/ 1000000, 0)</f>
        <v>0</v>
      </c>
      <c r="BC1764" s="28">
        <f>IFERROR(VLOOKUP(Table2[[#This Row],[SAP Code]],[26]_16!P:Q,2,FALSE),0)</f>
        <v>0</v>
      </c>
      <c r="BD1764" s="28">
        <f>IFERROR(VLOOKUP(Table2[[#This Row],[SAP Code]],[26]_16!S:T,2,FALSE),0)</f>
        <v>0</v>
      </c>
      <c r="BE1764" s="28">
        <f>IFERROR(VLOOKUP(Table2[[#This Row],[SAP Code]],[26]_16!V:W,2,FALSE)/ 1000000, 0)</f>
        <v>0</v>
      </c>
      <c r="BF1764" s="28">
        <f>IFERROR(VLOOKUP(Table2[[#This Row],[SAP Code]],[26]_16!Y:Z,2,FALSE)/ 1000000, 0)</f>
        <v>0.10085331</v>
      </c>
      <c r="BG1764" s="28" t="str">
        <f>IFERROR(VLOOKUP(Table2[[#This Row],[SAP Code]],[26]port!$A:$AD,30,FALSE),"unknown")</f>
        <v>APVD</v>
      </c>
      <c r="BH1764" s="29" t="str">
        <f t="shared" si="468"/>
        <v>Ongoing</v>
      </c>
      <c r="BI1764" s="16"/>
    </row>
    <row r="1765" spans="1:61" ht="17.100000000000001" customHeight="1">
      <c r="A1765" s="16" t="s">
        <v>337</v>
      </c>
      <c r="B1765" s="16" t="s">
        <v>5973</v>
      </c>
      <c r="E1765" s="18">
        <v>44900</v>
      </c>
      <c r="F1765" s="16" t="s">
        <v>450</v>
      </c>
      <c r="G1765" s="16" t="s">
        <v>2220</v>
      </c>
      <c r="H1765" s="16" t="s">
        <v>101</v>
      </c>
      <c r="I1765" s="16" t="s">
        <v>155</v>
      </c>
      <c r="J1765" s="16" t="s">
        <v>4954</v>
      </c>
      <c r="K1765" s="16" t="s">
        <v>2553</v>
      </c>
      <c r="L1765" s="16" t="s">
        <v>70</v>
      </c>
      <c r="M1765" s="19">
        <v>4700000</v>
      </c>
      <c r="N1765" s="19">
        <v>3574579.4165069512</v>
      </c>
      <c r="O1765" s="20" t="s">
        <v>5974</v>
      </c>
      <c r="P1765" s="21" t="s">
        <v>243</v>
      </c>
      <c r="Q1765" s="20" t="s">
        <v>72</v>
      </c>
      <c r="R1765" s="16" t="str">
        <f t="shared" si="458"/>
        <v>OTHERS</v>
      </c>
      <c r="S1765" s="16" t="str">
        <f t="shared" si="457"/>
        <v>A</v>
      </c>
      <c r="T1765" s="16" t="str">
        <f t="shared" si="472"/>
        <v>ADF Countries</v>
      </c>
      <c r="U1765" s="16" t="str">
        <f t="shared" si="459"/>
        <v>Transition States</v>
      </c>
      <c r="V1765" s="22" t="str">
        <f>IF(ISNUMBER(MATCH(A1765, {"Gabon","Sudan","Niger","Mali","Burkina Faso","Guinea"}, 0)), "De Facto Countries", "Non-De Facto Countries")</f>
        <v>Non-De Facto Countries</v>
      </c>
      <c r="W1765" s="16" t="str">
        <f t="shared" si="470"/>
        <v>South</v>
      </c>
      <c r="X1765" s="16" t="str">
        <f t="shared" si="471"/>
        <v>Agriculture</v>
      </c>
      <c r="Y1765" s="23">
        <f>Table2[[#This Row],[Approved Amount_UA Equivalent]]</f>
        <v>3574579.4165069512</v>
      </c>
      <c r="AD1765" s="23">
        <f>SUM(Table2[[#This Row],[Feed Africa ]:[Improve Quality Of Life ]])</f>
        <v>3574579.4165069512</v>
      </c>
      <c r="AE1765" s="16" t="b">
        <f>Table2[[#This Row],[Total HI5]]=Table2[[#This Row],[Approved Amount_UA Equivalent]]</f>
        <v>1</v>
      </c>
      <c r="AF1765" s="24">
        <v>10</v>
      </c>
      <c r="AG1765" s="20" t="str">
        <f t="shared" si="460"/>
        <v>Investment Project</v>
      </c>
      <c r="AH1765" s="24" t="e">
        <f>VLOOKUP(Table2[[#This Row],[SAP Code]],[25]DATA!$A:$G,7,FALSE)</f>
        <v>#N/A</v>
      </c>
      <c r="AI1765" s="20" t="str">
        <f t="shared" si="461"/>
        <v>Infrastructure</v>
      </c>
      <c r="AJ1765" s="25" t="s">
        <v>157</v>
      </c>
      <c r="AK1765" s="25" t="s">
        <v>2220</v>
      </c>
      <c r="AL1765" s="23" t="str" cm="1">
        <f t="array" ref="AL1765">_xlfn.SWITCH(AK1765,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65" s="26">
        <v>1</v>
      </c>
      <c r="AN1765" s="25" t="str">
        <f t="shared" si="469"/>
        <v>Sovereign</v>
      </c>
      <c r="AO1765" s="27">
        <v>0.33333333333333331</v>
      </c>
      <c r="AP1765" s="23">
        <f>Table2[[#This Row],[Approved Amount_UA Equivalent]]/1000000</f>
        <v>3.5745794165069511</v>
      </c>
      <c r="AQ1765" s="19">
        <f t="shared" si="462"/>
        <v>4.7571932706641107</v>
      </c>
      <c r="AR1765" s="23" t="str">
        <f t="shared" si="463"/>
        <v>1-10</v>
      </c>
      <c r="AS1765" s="23" t="str">
        <f t="shared" si="464"/>
        <v>1-20</v>
      </c>
      <c r="AT1765" s="23" t="str">
        <f t="shared" si="465"/>
        <v>1-40</v>
      </c>
      <c r="AU1765" s="23" t="str">
        <f t="shared" si="466"/>
        <v>&lt;1-50 Mn</v>
      </c>
      <c r="AV1765" s="23">
        <f>Table2[[#This Row],[Amount]]</f>
        <v>4700000</v>
      </c>
      <c r="AW1765" s="23" t="str">
        <f t="shared" si="467"/>
        <v>Dec 2022</v>
      </c>
      <c r="AX1765" s="28">
        <f>IFERROR(VLOOKUP(Table2[[#This Row],[SAP Code]],[26]_16!A:B,2,FALSE),0)</f>
        <v>0</v>
      </c>
      <c r="AY1765" s="28">
        <f>IFERROR(VLOOKUP(Table2[[#This Row],[SAP Code]],[26]_16!D:E,2,FALSE)/ 1000000, 0)</f>
        <v>0</v>
      </c>
      <c r="AZ1765" s="28">
        <f>IFERROR(VLOOKUP(Table2[[#This Row],[SAP Code]],[26]_16!G:H,2,FALSE)/ 1000000, 0)</f>
        <v>0</v>
      </c>
      <c r="BA1765" s="28">
        <f>IFERROR(VLOOKUP(Table2[[#This Row],[SAP Code]],[26]_16!J:K,2,FALSE)/ 1000000, 0)</f>
        <v>0</v>
      </c>
      <c r="BB1765" s="28">
        <f>IFERROR(VLOOKUP(Table2[[#This Row],[SAP Code]],[26]_16!M:N,2,FALSE)/ 1000000, 0)</f>
        <v>0</v>
      </c>
      <c r="BC1765" s="28">
        <f>IFERROR(VLOOKUP(Table2[[#This Row],[SAP Code]],[26]_16!P:Q,2,FALSE),0)</f>
        <v>0</v>
      </c>
      <c r="BD1765" s="28">
        <f>IFERROR(VLOOKUP(Table2[[#This Row],[SAP Code]],[26]_16!S:T,2,FALSE),0)</f>
        <v>0</v>
      </c>
      <c r="BE1765" s="28">
        <f>IFERROR(VLOOKUP(Table2[[#This Row],[SAP Code]],[26]_16!V:W,2,FALSE)/ 1000000, 0)</f>
        <v>0</v>
      </c>
      <c r="BF1765" s="28">
        <f>IFERROR(VLOOKUP(Table2[[#This Row],[SAP Code]],[26]_16!Y:Z,2,FALSE)/ 1000000, 0)</f>
        <v>0</v>
      </c>
      <c r="BG1765" s="28" t="str">
        <f>IFERROR(VLOOKUP(Table2[[#This Row],[SAP Code]],[26]port!$A:$AD,30,FALSE),"unknown")</f>
        <v>OnGo</v>
      </c>
      <c r="BH1765" s="29" t="str">
        <f t="shared" si="468"/>
        <v>Ongoing</v>
      </c>
      <c r="BI1765" s="16"/>
    </row>
    <row r="1766" spans="1:61" ht="17.100000000000001" customHeight="1">
      <c r="A1766" s="16" t="s">
        <v>337</v>
      </c>
      <c r="B1766" s="16" t="s">
        <v>5973</v>
      </c>
      <c r="D1766" s="16" t="s">
        <v>5975</v>
      </c>
      <c r="E1766" s="18">
        <v>44900</v>
      </c>
      <c r="F1766" s="16" t="s">
        <v>450</v>
      </c>
      <c r="G1766" s="16" t="s">
        <v>2220</v>
      </c>
      <c r="H1766" s="16" t="s">
        <v>101</v>
      </c>
      <c r="I1766" s="16" t="s">
        <v>155</v>
      </c>
      <c r="J1766" s="16" t="s">
        <v>2463</v>
      </c>
      <c r="K1766" s="16" t="s">
        <v>304</v>
      </c>
      <c r="L1766" s="16" t="s">
        <v>85</v>
      </c>
      <c r="M1766" s="19">
        <v>5476000</v>
      </c>
      <c r="N1766" s="19">
        <v>5476000</v>
      </c>
      <c r="O1766" s="20" t="s">
        <v>5974</v>
      </c>
      <c r="P1766" s="21" t="s">
        <v>147</v>
      </c>
      <c r="Q1766" s="20" t="s">
        <v>72</v>
      </c>
      <c r="R1766" s="16" t="str">
        <f t="shared" si="458"/>
        <v>ADF Including TSF</v>
      </c>
      <c r="S1766" s="16" t="str">
        <f t="shared" si="457"/>
        <v>A</v>
      </c>
      <c r="T1766" s="16" t="str">
        <f t="shared" si="472"/>
        <v>ADF Countries</v>
      </c>
      <c r="U1766" s="16" t="str">
        <f t="shared" si="459"/>
        <v>Transition States</v>
      </c>
      <c r="V1766" s="22" t="str">
        <f>IF(ISNUMBER(MATCH(A1766, {"Gabon","Sudan","Niger","Mali","Burkina Faso","Guinea"}, 0)), "De Facto Countries", "Non-De Facto Countries")</f>
        <v>Non-De Facto Countries</v>
      </c>
      <c r="W1766" s="16" t="str">
        <f t="shared" si="470"/>
        <v>South</v>
      </c>
      <c r="X1766" s="16" t="str">
        <f t="shared" si="471"/>
        <v>Agriculture</v>
      </c>
      <c r="Y1766" s="23">
        <f>Table2[[#This Row],[Approved Amount_UA Equivalent]]</f>
        <v>5476000</v>
      </c>
      <c r="AD1766" s="23">
        <f>SUM(Table2[[#This Row],[Feed Africa ]:[Improve Quality Of Life ]])</f>
        <v>5476000</v>
      </c>
      <c r="AE1766" s="16" t="b">
        <f>Table2[[#This Row],[Total HI5]]=Table2[[#This Row],[Approved Amount_UA Equivalent]]</f>
        <v>1</v>
      </c>
      <c r="AF1766" s="24">
        <v>10</v>
      </c>
      <c r="AG1766" s="20" t="str">
        <f t="shared" si="460"/>
        <v>Investment Project</v>
      </c>
      <c r="AH1766" s="24" t="e">
        <f>VLOOKUP(Table2[[#This Row],[SAP Code]],[25]DATA!$A:$G,7,FALSE)</f>
        <v>#N/A</v>
      </c>
      <c r="AI1766" s="20" t="str">
        <f t="shared" si="461"/>
        <v>Infrastructure</v>
      </c>
      <c r="AJ1766" s="25" t="s">
        <v>157</v>
      </c>
      <c r="AK1766" s="25" t="s">
        <v>2220</v>
      </c>
      <c r="AL1766" s="23" t="str" cm="1">
        <f t="array" ref="AL1766">_xlfn.SWITCH(AK1766,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66" s="26">
        <v>1</v>
      </c>
      <c r="AN1766" s="25" t="str">
        <f t="shared" si="469"/>
        <v>Sovereign</v>
      </c>
      <c r="AO1766" s="27">
        <v>0.33333333333333331</v>
      </c>
      <c r="AP1766" s="23">
        <f>Table2[[#This Row],[Approved Amount_UA Equivalent]]/1000000</f>
        <v>5.476</v>
      </c>
      <c r="AQ1766" s="19">
        <f t="shared" si="462"/>
        <v>7.28767984</v>
      </c>
      <c r="AR1766" s="23" t="str">
        <f t="shared" si="463"/>
        <v>1-10</v>
      </c>
      <c r="AS1766" s="23" t="str">
        <f t="shared" si="464"/>
        <v>1-20</v>
      </c>
      <c r="AT1766" s="23" t="str">
        <f t="shared" si="465"/>
        <v>1-40</v>
      </c>
      <c r="AU1766" s="23" t="str">
        <f t="shared" si="466"/>
        <v>&lt;1-50 Mn</v>
      </c>
      <c r="AV1766" s="23">
        <f>Table2[[#This Row],[Amount]]</f>
        <v>5476000</v>
      </c>
      <c r="AW1766" s="23" t="str">
        <f t="shared" si="467"/>
        <v>Dec 2022</v>
      </c>
      <c r="AX1766" s="28">
        <f>IFERROR(VLOOKUP(Table2[[#This Row],[SAP Code]],[26]_16!A:B,2,FALSE),0)</f>
        <v>0</v>
      </c>
      <c r="AY1766" s="28">
        <f>IFERROR(VLOOKUP(Table2[[#This Row],[SAP Code]],[26]_16!D:E,2,FALSE)/ 1000000, 0)</f>
        <v>0</v>
      </c>
      <c r="AZ1766" s="28">
        <f>IFERROR(VLOOKUP(Table2[[#This Row],[SAP Code]],[26]_16!G:H,2,FALSE)/ 1000000, 0)</f>
        <v>0</v>
      </c>
      <c r="BA1766" s="28">
        <f>IFERROR(VLOOKUP(Table2[[#This Row],[SAP Code]],[26]_16!J:K,2,FALSE)/ 1000000, 0)</f>
        <v>0</v>
      </c>
      <c r="BB1766" s="28">
        <f>IFERROR(VLOOKUP(Table2[[#This Row],[SAP Code]],[26]_16!M:N,2,FALSE)/ 1000000, 0)</f>
        <v>0</v>
      </c>
      <c r="BC1766" s="28">
        <f>IFERROR(VLOOKUP(Table2[[#This Row],[SAP Code]],[26]_16!P:Q,2,FALSE),0)</f>
        <v>0</v>
      </c>
      <c r="BD1766" s="28">
        <f>IFERROR(VLOOKUP(Table2[[#This Row],[SAP Code]],[26]_16!S:T,2,FALSE),0)</f>
        <v>0</v>
      </c>
      <c r="BE1766" s="28">
        <f>IFERROR(VLOOKUP(Table2[[#This Row],[SAP Code]],[26]_16!V:W,2,FALSE)/ 1000000, 0)</f>
        <v>0</v>
      </c>
      <c r="BF1766" s="28">
        <f>IFERROR(VLOOKUP(Table2[[#This Row],[SAP Code]],[26]_16!Y:Z,2,FALSE)/ 1000000, 0)</f>
        <v>0</v>
      </c>
      <c r="BG1766" s="28" t="str">
        <f>IFERROR(VLOOKUP(Table2[[#This Row],[SAP Code]],[26]port!$A:$AD,30,FALSE),"unknown")</f>
        <v>OnGo</v>
      </c>
      <c r="BH1766" s="29" t="str">
        <f t="shared" si="468"/>
        <v>Ongoing</v>
      </c>
      <c r="BI1766" s="16"/>
    </row>
    <row r="1767" spans="1:61" ht="17.100000000000001" customHeight="1">
      <c r="A1767" s="16" t="s">
        <v>337</v>
      </c>
      <c r="B1767" s="16" t="s">
        <v>5973</v>
      </c>
      <c r="E1767" s="18">
        <v>44900</v>
      </c>
      <c r="F1767" s="16" t="s">
        <v>450</v>
      </c>
      <c r="G1767" s="16" t="s">
        <v>2220</v>
      </c>
      <c r="H1767" s="16" t="s">
        <v>101</v>
      </c>
      <c r="I1767" s="16" t="s">
        <v>155</v>
      </c>
      <c r="J1767" s="16" t="s">
        <v>2463</v>
      </c>
      <c r="K1767" s="16" t="s">
        <v>2553</v>
      </c>
      <c r="L1767" s="16" t="s">
        <v>85</v>
      </c>
      <c r="M1767" s="19">
        <v>4524000</v>
      </c>
      <c r="N1767" s="19">
        <v>4524000</v>
      </c>
      <c r="O1767" s="20" t="s">
        <v>5974</v>
      </c>
      <c r="P1767" s="21" t="s">
        <v>147</v>
      </c>
      <c r="Q1767" s="20" t="s">
        <v>72</v>
      </c>
      <c r="R1767" s="16" t="str">
        <f t="shared" si="458"/>
        <v>ADF Including TSF</v>
      </c>
      <c r="S1767" s="16" t="str">
        <f t="shared" si="457"/>
        <v>A</v>
      </c>
      <c r="T1767" s="16" t="str">
        <f t="shared" si="472"/>
        <v>ADF Countries</v>
      </c>
      <c r="U1767" s="16" t="str">
        <f t="shared" si="459"/>
        <v>Transition States</v>
      </c>
      <c r="V1767" s="22" t="str">
        <f>IF(ISNUMBER(MATCH(A1767, {"Gabon","Sudan","Niger","Mali","Burkina Faso","Guinea"}, 0)), "De Facto Countries", "Non-De Facto Countries")</f>
        <v>Non-De Facto Countries</v>
      </c>
      <c r="W1767" s="16" t="str">
        <f t="shared" si="470"/>
        <v>South</v>
      </c>
      <c r="X1767" s="16" t="str">
        <f t="shared" si="471"/>
        <v>Agriculture</v>
      </c>
      <c r="Y1767" s="23">
        <f>Table2[[#This Row],[Approved Amount_UA Equivalent]]</f>
        <v>4524000</v>
      </c>
      <c r="AD1767" s="23">
        <f>SUM(Table2[[#This Row],[Feed Africa ]:[Improve Quality Of Life ]])</f>
        <v>4524000</v>
      </c>
      <c r="AE1767" s="16" t="b">
        <f>Table2[[#This Row],[Total HI5]]=Table2[[#This Row],[Approved Amount_UA Equivalent]]</f>
        <v>1</v>
      </c>
      <c r="AF1767" s="24">
        <v>10</v>
      </c>
      <c r="AG1767" s="20" t="str">
        <f t="shared" si="460"/>
        <v>Investment Project</v>
      </c>
      <c r="AH1767" s="24" t="e">
        <f>VLOOKUP(Table2[[#This Row],[SAP Code]],[25]DATA!$A:$G,7,FALSE)</f>
        <v>#N/A</v>
      </c>
      <c r="AI1767" s="20" t="str">
        <f t="shared" si="461"/>
        <v>Infrastructure</v>
      </c>
      <c r="AJ1767" s="25" t="s">
        <v>157</v>
      </c>
      <c r="AK1767" s="25" t="s">
        <v>2220</v>
      </c>
      <c r="AL1767" s="23" t="str" cm="1">
        <f t="array" ref="AL1767">_xlfn.SWITCH(AK1767,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67" s="26">
        <v>1</v>
      </c>
      <c r="AN1767" s="25" t="str">
        <f t="shared" si="469"/>
        <v>Sovereign</v>
      </c>
      <c r="AO1767" s="27">
        <v>0.33333333333333331</v>
      </c>
      <c r="AP1767" s="23">
        <f>Table2[[#This Row],[Approved Amount_UA Equivalent]]/1000000</f>
        <v>4.524</v>
      </c>
      <c r="AQ1767" s="19">
        <f t="shared" si="462"/>
        <v>6.0207201599999998</v>
      </c>
      <c r="AR1767" s="23" t="str">
        <f t="shared" si="463"/>
        <v>1-10</v>
      </c>
      <c r="AS1767" s="23" t="str">
        <f t="shared" si="464"/>
        <v>1-20</v>
      </c>
      <c r="AT1767" s="23" t="str">
        <f t="shared" si="465"/>
        <v>1-40</v>
      </c>
      <c r="AU1767" s="23" t="str">
        <f t="shared" si="466"/>
        <v>&lt;1-50 Mn</v>
      </c>
      <c r="AV1767" s="23">
        <f>Table2[[#This Row],[Amount]]</f>
        <v>4524000</v>
      </c>
      <c r="AW1767" s="23" t="str">
        <f t="shared" si="467"/>
        <v>Dec 2022</v>
      </c>
      <c r="AX1767" s="28">
        <f>IFERROR(VLOOKUP(Table2[[#This Row],[SAP Code]],[26]_16!A:B,2,FALSE),0)</f>
        <v>0</v>
      </c>
      <c r="AY1767" s="28">
        <f>IFERROR(VLOOKUP(Table2[[#This Row],[SAP Code]],[26]_16!D:E,2,FALSE)/ 1000000, 0)</f>
        <v>0</v>
      </c>
      <c r="AZ1767" s="28">
        <f>IFERROR(VLOOKUP(Table2[[#This Row],[SAP Code]],[26]_16!G:H,2,FALSE)/ 1000000, 0)</f>
        <v>0</v>
      </c>
      <c r="BA1767" s="28">
        <f>IFERROR(VLOOKUP(Table2[[#This Row],[SAP Code]],[26]_16!J:K,2,FALSE)/ 1000000, 0)</f>
        <v>0</v>
      </c>
      <c r="BB1767" s="28">
        <f>IFERROR(VLOOKUP(Table2[[#This Row],[SAP Code]],[26]_16!M:N,2,FALSE)/ 1000000, 0)</f>
        <v>0</v>
      </c>
      <c r="BC1767" s="28">
        <f>IFERROR(VLOOKUP(Table2[[#This Row],[SAP Code]],[26]_16!P:Q,2,FALSE),0)</f>
        <v>0</v>
      </c>
      <c r="BD1767" s="28">
        <f>IFERROR(VLOOKUP(Table2[[#This Row],[SAP Code]],[26]_16!S:T,2,FALSE),0)</f>
        <v>0</v>
      </c>
      <c r="BE1767" s="28">
        <f>IFERROR(VLOOKUP(Table2[[#This Row],[SAP Code]],[26]_16!V:W,2,FALSE)/ 1000000, 0)</f>
        <v>0</v>
      </c>
      <c r="BF1767" s="28">
        <f>IFERROR(VLOOKUP(Table2[[#This Row],[SAP Code]],[26]_16!Y:Z,2,FALSE)/ 1000000, 0)</f>
        <v>0</v>
      </c>
      <c r="BG1767" s="28" t="str">
        <f>IFERROR(VLOOKUP(Table2[[#This Row],[SAP Code]],[26]port!$A:$AD,30,FALSE),"unknown")</f>
        <v>OnGo</v>
      </c>
      <c r="BH1767" s="29" t="str">
        <f t="shared" si="468"/>
        <v>Ongoing</v>
      </c>
      <c r="BI1767" s="16"/>
    </row>
    <row r="1768" spans="1:61" ht="12">
      <c r="A1768" s="16" t="s">
        <v>706</v>
      </c>
      <c r="B1768" s="16" t="s">
        <v>5976</v>
      </c>
      <c r="C1768" s="16" t="s">
        <v>5977</v>
      </c>
      <c r="D1768" s="16" t="s">
        <v>5978</v>
      </c>
      <c r="E1768" s="18">
        <v>44902</v>
      </c>
      <c r="F1768" s="16" t="s">
        <v>657</v>
      </c>
      <c r="G1768" s="16" t="s">
        <v>74</v>
      </c>
      <c r="H1768" s="16" t="s">
        <v>5979</v>
      </c>
      <c r="I1768" s="16" t="s">
        <v>155</v>
      </c>
      <c r="J1768" s="16" t="s">
        <v>83</v>
      </c>
      <c r="K1768" s="16" t="s">
        <v>2553</v>
      </c>
      <c r="L1768" s="16" t="s">
        <v>85</v>
      </c>
      <c r="M1768" s="19">
        <v>9250000</v>
      </c>
      <c r="N1768" s="19">
        <v>9250000</v>
      </c>
      <c r="O1768" s="20" t="s">
        <v>5185</v>
      </c>
      <c r="P1768" s="21">
        <v>2100155042183</v>
      </c>
      <c r="Q1768" s="20" t="s">
        <v>72</v>
      </c>
      <c r="R1768" s="16" t="str">
        <f t="shared" si="458"/>
        <v>ADF Including TSF</v>
      </c>
      <c r="S1768" s="16" t="str">
        <f t="shared" si="457"/>
        <v>A</v>
      </c>
      <c r="T1768" s="16" t="str">
        <f t="shared" si="472"/>
        <v>ADF Countries</v>
      </c>
      <c r="U1768" s="16" t="str">
        <f t="shared" si="459"/>
        <v>Transition States</v>
      </c>
      <c r="V1768" s="22" t="str">
        <f>IF(ISNUMBER(MATCH(A1768, {"Gabon","Sudan","Niger","Mali","Burkina Faso","Guinea"}, 0)), "De Facto Countries", "Non-De Facto Countries")</f>
        <v>Non-De Facto Countries</v>
      </c>
      <c r="W1768" s="16" t="str">
        <f t="shared" si="470"/>
        <v>West</v>
      </c>
      <c r="X1768" s="16" t="str">
        <f t="shared" si="471"/>
        <v>Agriculture</v>
      </c>
      <c r="Y1768" s="23">
        <f>Table2[[#This Row],[Approved Amount_UA Equivalent]]</f>
        <v>9250000</v>
      </c>
      <c r="AD1768" s="23">
        <f>SUM(Table2[[#This Row],[Feed Africa ]:[Improve Quality Of Life ]])</f>
        <v>9250000</v>
      </c>
      <c r="AE1768" s="16" t="b">
        <f>Table2[[#This Row],[Total HI5]]=Table2[[#This Row],[Approved Amount_UA Equivalent]]</f>
        <v>1</v>
      </c>
      <c r="AF1768" s="24">
        <v>41</v>
      </c>
      <c r="AG1768" s="20" t="str">
        <f t="shared" si="460"/>
        <v>ISP and Investment Project</v>
      </c>
      <c r="AH1768" s="24" t="str">
        <f>VLOOKUP(Table2[[#This Row],[SAP Code]],[25]DATA!$A:$G,7,FALSE)</f>
        <v xml:space="preserve">Investment Lending </v>
      </c>
      <c r="AI1768" s="20" t="str">
        <f t="shared" si="461"/>
        <v>Infrastructure</v>
      </c>
      <c r="AJ1768" s="25" t="s">
        <v>157</v>
      </c>
      <c r="AK1768" s="25" t="s">
        <v>74</v>
      </c>
      <c r="AL1768" s="23" t="str" cm="1">
        <f t="array" ref="AL1768">_xlfn.SWITCH(AK1768,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68" s="26">
        <v>1</v>
      </c>
      <c r="AN1768" s="25" t="str">
        <f t="shared" si="469"/>
        <v>Sovereign</v>
      </c>
      <c r="AO1768" s="27">
        <v>1</v>
      </c>
      <c r="AP1768" s="23">
        <f>Table2[[#This Row],[Approved Amount_UA Equivalent]]/1000000</f>
        <v>9.25</v>
      </c>
      <c r="AQ1768" s="19">
        <f t="shared" si="462"/>
        <v>12.310269999999999</v>
      </c>
      <c r="AR1768" s="23" t="str">
        <f t="shared" si="463"/>
        <v>1-10</v>
      </c>
      <c r="AS1768" s="23" t="str">
        <f t="shared" si="464"/>
        <v>1-20</v>
      </c>
      <c r="AT1768" s="23" t="str">
        <f t="shared" si="465"/>
        <v>1-40</v>
      </c>
      <c r="AU1768" s="23" t="str">
        <f t="shared" si="466"/>
        <v>&lt;1-50 Mn</v>
      </c>
      <c r="AV1768" s="23">
        <f>Table2[[#This Row],[Amount]]</f>
        <v>9250000</v>
      </c>
      <c r="AW1768" s="23" t="str">
        <f t="shared" si="467"/>
        <v>Dec 2022</v>
      </c>
      <c r="AX1768" s="28">
        <f>IFERROR(VLOOKUP(Table2[[#This Row],[SAP Code]],[26]_16!A:B,2,FALSE),0)</f>
        <v>0</v>
      </c>
      <c r="AY1768" s="28">
        <f>IFERROR(VLOOKUP(Table2[[#This Row],[SAP Code]],[26]_16!D:E,2,FALSE)/ 1000000, 0)</f>
        <v>0</v>
      </c>
      <c r="AZ1768" s="28">
        <f>IFERROR(VLOOKUP(Table2[[#This Row],[SAP Code]],[26]_16!G:H,2,FALSE)/ 1000000, 0)</f>
        <v>0</v>
      </c>
      <c r="BA1768" s="28">
        <f>IFERROR(VLOOKUP(Table2[[#This Row],[SAP Code]],[26]_16!J:K,2,FALSE)/ 1000000, 0)</f>
        <v>0</v>
      </c>
      <c r="BB1768" s="28">
        <f>IFERROR(VLOOKUP(Table2[[#This Row],[SAP Code]],[26]_16!M:N,2,FALSE)/ 1000000, 0)</f>
        <v>0</v>
      </c>
      <c r="BC1768" s="28">
        <f>IFERROR(VLOOKUP(Table2[[#This Row],[SAP Code]],[26]_16!P:Q,2,FALSE),0)</f>
        <v>0</v>
      </c>
      <c r="BD1768" s="28">
        <f>IFERROR(VLOOKUP(Table2[[#This Row],[SAP Code]],[26]_16!S:T,2,FALSE),0)</f>
        <v>0</v>
      </c>
      <c r="BE1768" s="28">
        <f>IFERROR(VLOOKUP(Table2[[#This Row],[SAP Code]],[26]_16!V:W,2,FALSE)/ 1000000, 0)</f>
        <v>0.32789522000000004</v>
      </c>
      <c r="BF1768" s="28">
        <f>IFERROR(VLOOKUP(Table2[[#This Row],[SAP Code]],[26]_16!Y:Z,2,FALSE)/ 1000000, 0)</f>
        <v>0.74414999999999998</v>
      </c>
      <c r="BG1768" s="28" t="str">
        <f>IFERROR(VLOOKUP(Table2[[#This Row],[SAP Code]],[26]port!$A:$AD,30,FALSE),"unknown")</f>
        <v>OnGo</v>
      </c>
      <c r="BH1768" s="29" t="str">
        <f t="shared" si="468"/>
        <v>Ongoing</v>
      </c>
      <c r="BI1768" s="16"/>
    </row>
    <row r="1769" spans="1:61" ht="12">
      <c r="A1769" s="16" t="s">
        <v>281</v>
      </c>
      <c r="B1769" s="16" t="s">
        <v>5980</v>
      </c>
      <c r="C1769" s="16" t="s">
        <v>5981</v>
      </c>
      <c r="D1769" s="16" t="s">
        <v>5982</v>
      </c>
      <c r="E1769" s="18">
        <v>44902</v>
      </c>
      <c r="F1769" s="16" t="s">
        <v>5983</v>
      </c>
      <c r="G1769" s="16" t="s">
        <v>2055</v>
      </c>
      <c r="H1769" s="16" t="s">
        <v>5984</v>
      </c>
      <c r="I1769" s="16" t="s">
        <v>82</v>
      </c>
      <c r="J1769" s="16" t="s">
        <v>1998</v>
      </c>
      <c r="K1769" s="16" t="s">
        <v>3319</v>
      </c>
      <c r="L1769" s="16" t="s">
        <v>70</v>
      </c>
      <c r="M1769" s="19">
        <v>10000000</v>
      </c>
      <c r="N1769" s="19">
        <v>7605488.1202275557</v>
      </c>
      <c r="O1769" s="20" t="s">
        <v>5985</v>
      </c>
      <c r="P1769" s="21">
        <v>5590170000101</v>
      </c>
      <c r="Q1769" s="20" t="s">
        <v>72</v>
      </c>
      <c r="R1769" s="16" t="str">
        <f t="shared" si="458"/>
        <v>SEFA</v>
      </c>
      <c r="S1769" s="16" t="str">
        <f t="shared" si="457"/>
        <v>F</v>
      </c>
      <c r="T1769" s="16" t="str">
        <f t="shared" si="472"/>
        <v>ADF Countries</v>
      </c>
      <c r="U1769" s="16" t="str">
        <f t="shared" si="459"/>
        <v>Non-Transition States</v>
      </c>
      <c r="V1769" s="22" t="str">
        <f>IF(ISNUMBER(MATCH(A1769, {"Gabon","Sudan","Niger","Mali","Burkina Faso","Guinea"}, 0)), "De Facto Countries", "Non-De Facto Countries")</f>
        <v>Non-De Facto Countries</v>
      </c>
      <c r="W1769" s="16" t="str">
        <f t="shared" si="470"/>
        <v>East</v>
      </c>
      <c r="X1769" s="16" t="str">
        <f t="shared" si="471"/>
        <v>Power</v>
      </c>
      <c r="Y1769" s="23"/>
      <c r="Z1769" s="23">
        <f>Table2[[#This Row],[Approved Amount_UA Equivalent]]</f>
        <v>7605488.1202275557</v>
      </c>
      <c r="AD1769" s="23">
        <f>SUM(Table2[[#This Row],[Feed Africa ]:[Improve Quality Of Life ]])</f>
        <v>7605488.1202275557</v>
      </c>
      <c r="AE1769" s="16" t="b">
        <f>Table2[[#This Row],[Total HI5]]=Table2[[#This Row],[Approved Amount_UA Equivalent]]</f>
        <v>1</v>
      </c>
      <c r="AF1769" s="24">
        <v>41</v>
      </c>
      <c r="AG1769" s="20" t="str">
        <f t="shared" si="460"/>
        <v>ISP and Investment Project</v>
      </c>
      <c r="AH1769" s="24" t="e">
        <f>VLOOKUP(Table2[[#This Row],[SAP Code]],[25]DATA!$A:$G,7,FALSE)</f>
        <v>#N/A</v>
      </c>
      <c r="AI1769" s="20" t="str">
        <f t="shared" si="461"/>
        <v>Infrastructure</v>
      </c>
      <c r="AJ1769" s="25" t="s">
        <v>89</v>
      </c>
      <c r="AK1769" s="25" t="s">
        <v>2055</v>
      </c>
      <c r="AL1769" s="23" t="str" cm="1">
        <f t="array" ref="AL1769">_xlfn.SWITCH(AK1769,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69" s="26">
        <v>2</v>
      </c>
      <c r="AN1769" s="25" t="str">
        <f t="shared" si="469"/>
        <v>Non-Sovereign</v>
      </c>
      <c r="AO1769" s="27">
        <v>1</v>
      </c>
      <c r="AP1769" s="23">
        <f>Table2[[#This Row],[Approved Amount_UA Equivalent]]/1000000</f>
        <v>7.6054881202275562</v>
      </c>
      <c r="AQ1769" s="19">
        <f t="shared" si="462"/>
        <v>10.121687809923641</v>
      </c>
      <c r="AR1769" s="23" t="str">
        <f t="shared" si="463"/>
        <v>1-10</v>
      </c>
      <c r="AS1769" s="23" t="str">
        <f t="shared" si="464"/>
        <v>1-20</v>
      </c>
      <c r="AT1769" s="23" t="str">
        <f t="shared" si="465"/>
        <v>1-40</v>
      </c>
      <c r="AU1769" s="23" t="str">
        <f t="shared" si="466"/>
        <v>&lt;1-50 Mn</v>
      </c>
      <c r="AV1769" s="23">
        <f>Table2[[#This Row],[Amount]]</f>
        <v>10000000</v>
      </c>
      <c r="AW1769" s="23" t="str">
        <f t="shared" si="467"/>
        <v>Dec 2022</v>
      </c>
      <c r="AX1769" s="28">
        <f>IFERROR(VLOOKUP(Table2[[#This Row],[SAP Code]],[26]_16!A:B,2,FALSE),0)</f>
        <v>0</v>
      </c>
      <c r="AY1769" s="28">
        <f>IFERROR(VLOOKUP(Table2[[#This Row],[SAP Code]],[26]_16!D:E,2,FALSE)/ 1000000, 0)</f>
        <v>0</v>
      </c>
      <c r="AZ1769" s="28">
        <f>IFERROR(VLOOKUP(Table2[[#This Row],[SAP Code]],[26]_16!G:H,2,FALSE)/ 1000000, 0)</f>
        <v>0</v>
      </c>
      <c r="BA1769" s="28">
        <f>IFERROR(VLOOKUP(Table2[[#This Row],[SAP Code]],[26]_16!J:K,2,FALSE)/ 1000000, 0)</f>
        <v>0</v>
      </c>
      <c r="BB1769" s="28">
        <f>IFERROR(VLOOKUP(Table2[[#This Row],[SAP Code]],[26]_16!M:N,2,FALSE)/ 1000000, 0)</f>
        <v>0</v>
      </c>
      <c r="BC1769" s="28">
        <f>IFERROR(VLOOKUP(Table2[[#This Row],[SAP Code]],[26]_16!P:Q,2,FALSE),0)</f>
        <v>0</v>
      </c>
      <c r="BD1769" s="28">
        <f>IFERROR(VLOOKUP(Table2[[#This Row],[SAP Code]],[26]_16!S:T,2,FALSE),0)</f>
        <v>0</v>
      </c>
      <c r="BE1769" s="28">
        <f>IFERROR(VLOOKUP(Table2[[#This Row],[SAP Code]],[26]_16!V:W,2,FALSE)/ 1000000, 0)</f>
        <v>0</v>
      </c>
      <c r="BF1769" s="28">
        <f>IFERROR(VLOOKUP(Table2[[#This Row],[SAP Code]],[26]_16!Y:Z,2,FALSE)/ 1000000, 0)</f>
        <v>0</v>
      </c>
      <c r="BG1769" s="28" t="str">
        <f>IFERROR(VLOOKUP(Table2[[#This Row],[SAP Code]],[26]port!$A:$AD,30,FALSE),"unknown")</f>
        <v>APVD</v>
      </c>
      <c r="BH1769" s="29" t="str">
        <f t="shared" si="468"/>
        <v>Ongoing</v>
      </c>
      <c r="BI1769" s="16"/>
    </row>
    <row r="1770" spans="1:61" ht="12">
      <c r="A1770" s="16" t="s">
        <v>872</v>
      </c>
      <c r="B1770" s="16" t="s">
        <v>5986</v>
      </c>
      <c r="C1770" s="16" t="s">
        <v>5987</v>
      </c>
      <c r="D1770" s="16" t="s">
        <v>5988</v>
      </c>
      <c r="E1770" s="18">
        <v>44903</v>
      </c>
      <c r="F1770" s="16" t="s">
        <v>876</v>
      </c>
      <c r="G1770" s="16" t="s">
        <v>90</v>
      </c>
      <c r="H1770" s="16" t="s">
        <v>5984</v>
      </c>
      <c r="I1770" s="16" t="s">
        <v>82</v>
      </c>
      <c r="J1770" s="16" t="s">
        <v>83</v>
      </c>
      <c r="K1770" s="16" t="s">
        <v>69</v>
      </c>
      <c r="L1770" s="16" t="s">
        <v>85</v>
      </c>
      <c r="M1770" s="19">
        <v>5750000</v>
      </c>
      <c r="N1770" s="19">
        <v>5750000</v>
      </c>
      <c r="O1770" s="20" t="s">
        <v>5989</v>
      </c>
      <c r="P1770" s="21">
        <v>2100155042182</v>
      </c>
      <c r="Q1770" s="20" t="s">
        <v>72</v>
      </c>
      <c r="R1770" s="16" t="str">
        <f t="shared" si="458"/>
        <v>ADF Including TSF</v>
      </c>
      <c r="S1770" s="16" t="str">
        <f t="shared" si="457"/>
        <v>F</v>
      </c>
      <c r="T1770" s="16" t="str">
        <f t="shared" si="472"/>
        <v>ADF Countries</v>
      </c>
      <c r="U1770" s="16" t="str">
        <f t="shared" si="459"/>
        <v>Transition States</v>
      </c>
      <c r="V1770" s="22" t="str">
        <f>IF(ISNUMBER(MATCH(A1770, {"Gabon","Sudan","Niger","Mali","Burkina Faso","Guinea"}, 0)), "De Facto Countries", "Non-De Facto Countries")</f>
        <v>Non-De Facto Countries</v>
      </c>
      <c r="W1770" s="16" t="str">
        <f t="shared" si="470"/>
        <v>East</v>
      </c>
      <c r="X1770" s="16" t="str">
        <f t="shared" si="471"/>
        <v>Power</v>
      </c>
      <c r="Y1770" s="23"/>
      <c r="Z1770" s="23">
        <f>Table2[[#This Row],[Approved Amount_UA Equivalent]]</f>
        <v>5750000</v>
      </c>
      <c r="AD1770" s="23">
        <f>SUM(Table2[[#This Row],[Feed Africa ]:[Improve Quality Of Life ]])</f>
        <v>5750000</v>
      </c>
      <c r="AE1770" s="16" t="b">
        <f>Table2[[#This Row],[Total HI5]]=Table2[[#This Row],[Approved Amount_UA Equivalent]]</f>
        <v>1</v>
      </c>
      <c r="AF1770" s="24">
        <v>41</v>
      </c>
      <c r="AG1770" s="20" t="str">
        <f t="shared" si="460"/>
        <v>ISP and Investment Project</v>
      </c>
      <c r="AH1770" s="24" t="str">
        <f>VLOOKUP(Table2[[#This Row],[SAP Code]],[25]DATA!$A:$G,7,FALSE)</f>
        <v xml:space="preserve">investment </v>
      </c>
      <c r="AI1770" s="20" t="str">
        <f t="shared" si="461"/>
        <v>Infrastructure</v>
      </c>
      <c r="AJ1770" s="25" t="s">
        <v>89</v>
      </c>
      <c r="AK1770" s="25" t="s">
        <v>90</v>
      </c>
      <c r="AL1770" s="23" t="str" cm="1">
        <f t="array" ref="AL1770">_xlfn.SWITCH(AK1770,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70" s="26">
        <v>1</v>
      </c>
      <c r="AN1770" s="25" t="str">
        <f t="shared" si="469"/>
        <v>Sovereign</v>
      </c>
      <c r="AO1770" s="27">
        <v>1</v>
      </c>
      <c r="AP1770" s="23">
        <f>Table2[[#This Row],[Approved Amount_UA Equivalent]]/1000000</f>
        <v>5.75</v>
      </c>
      <c r="AQ1770" s="19">
        <f t="shared" si="462"/>
        <v>7.6523300000000001</v>
      </c>
      <c r="AR1770" s="23" t="str">
        <f t="shared" si="463"/>
        <v>1-10</v>
      </c>
      <c r="AS1770" s="23" t="str">
        <f t="shared" si="464"/>
        <v>1-20</v>
      </c>
      <c r="AT1770" s="23" t="str">
        <f t="shared" si="465"/>
        <v>1-40</v>
      </c>
      <c r="AU1770" s="23" t="str">
        <f t="shared" si="466"/>
        <v>&lt;1-50 Mn</v>
      </c>
      <c r="AV1770" s="23">
        <f>Table2[[#This Row],[Amount]]</f>
        <v>5750000</v>
      </c>
      <c r="AW1770" s="23" t="str">
        <f t="shared" si="467"/>
        <v>Dec 2022</v>
      </c>
      <c r="AX1770" s="28">
        <f>IFERROR(VLOOKUP(Table2[[#This Row],[SAP Code]],[26]_16!A:B,2,FALSE),0)</f>
        <v>0</v>
      </c>
      <c r="AY1770" s="28">
        <f>IFERROR(VLOOKUP(Table2[[#This Row],[SAP Code]],[26]_16!D:E,2,FALSE)/ 1000000, 0)</f>
        <v>0</v>
      </c>
      <c r="AZ1770" s="28">
        <f>IFERROR(VLOOKUP(Table2[[#This Row],[SAP Code]],[26]_16!G:H,2,FALSE)/ 1000000, 0)</f>
        <v>0</v>
      </c>
      <c r="BA1770" s="28">
        <f>IFERROR(VLOOKUP(Table2[[#This Row],[SAP Code]],[26]_16!J:K,2,FALSE)/ 1000000, 0)</f>
        <v>0</v>
      </c>
      <c r="BB1770" s="28">
        <f>IFERROR(VLOOKUP(Table2[[#This Row],[SAP Code]],[26]_16!M:N,2,FALSE)/ 1000000, 0)</f>
        <v>0</v>
      </c>
      <c r="BC1770" s="28">
        <f>IFERROR(VLOOKUP(Table2[[#This Row],[SAP Code]],[26]_16!P:Q,2,FALSE),0)</f>
        <v>0</v>
      </c>
      <c r="BD1770" s="28">
        <f>IFERROR(VLOOKUP(Table2[[#This Row],[SAP Code]],[26]_16!S:T,2,FALSE),0)</f>
        <v>0</v>
      </c>
      <c r="BE1770" s="28">
        <f>IFERROR(VLOOKUP(Table2[[#This Row],[SAP Code]],[26]_16!V:W,2,FALSE)/ 1000000, 0)</f>
        <v>0</v>
      </c>
      <c r="BF1770" s="28">
        <f>IFERROR(VLOOKUP(Table2[[#This Row],[SAP Code]],[26]_16!Y:Z,2,FALSE)/ 1000000, 0)</f>
        <v>0</v>
      </c>
      <c r="BG1770" s="28" t="str">
        <f>IFERROR(VLOOKUP(Table2[[#This Row],[SAP Code]],[26]port!$A:$AD,30,FALSE),"unknown")</f>
        <v>APVD</v>
      </c>
      <c r="BH1770" s="29" t="str">
        <f t="shared" si="468"/>
        <v>Ongoing</v>
      </c>
      <c r="BI1770" s="16"/>
    </row>
    <row r="1771" spans="1:61" ht="12">
      <c r="A1771" s="16" t="s">
        <v>872</v>
      </c>
      <c r="B1771" s="16" t="s">
        <v>5990</v>
      </c>
      <c r="C1771" s="16" t="s">
        <v>5991</v>
      </c>
      <c r="D1771" s="16" t="s">
        <v>5992</v>
      </c>
      <c r="E1771" s="18">
        <v>44903</v>
      </c>
      <c r="F1771" s="16" t="s">
        <v>876</v>
      </c>
      <c r="G1771" s="16" t="s">
        <v>115</v>
      </c>
      <c r="H1771" s="16" t="s">
        <v>5984</v>
      </c>
      <c r="I1771" s="16" t="s">
        <v>67</v>
      </c>
      <c r="J1771" s="16" t="s">
        <v>83</v>
      </c>
      <c r="K1771" s="16" t="s">
        <v>69</v>
      </c>
      <c r="L1771" s="16" t="s">
        <v>85</v>
      </c>
      <c r="M1771" s="19">
        <v>3190000</v>
      </c>
      <c r="N1771" s="19">
        <v>3190000</v>
      </c>
      <c r="O1771" s="20" t="s">
        <v>5993</v>
      </c>
      <c r="P1771" s="21">
        <v>2100155042177</v>
      </c>
      <c r="Q1771" s="20" t="s">
        <v>72</v>
      </c>
      <c r="R1771" s="16" t="str">
        <f t="shared" si="458"/>
        <v>ADF Including TSF</v>
      </c>
      <c r="S1771" s="16" t="str">
        <f t="shared" si="457"/>
        <v>I</v>
      </c>
      <c r="T1771" s="16" t="str">
        <f t="shared" si="472"/>
        <v>ADF Countries</v>
      </c>
      <c r="U1771" s="16" t="str">
        <f t="shared" si="459"/>
        <v>Transition States</v>
      </c>
      <c r="V1771" s="22" t="str">
        <f>IF(ISNUMBER(MATCH(A1771, {"Gabon","Sudan","Niger","Mali","Burkina Faso","Guinea"}, 0)), "De Facto Countries", "Non-De Facto Countries")</f>
        <v>Non-De Facto Countries</v>
      </c>
      <c r="W1771" s="16" t="str">
        <f t="shared" si="470"/>
        <v>East</v>
      </c>
      <c r="X1771" s="16" t="str">
        <f t="shared" si="471"/>
        <v>Social</v>
      </c>
      <c r="Y1771" s="23"/>
      <c r="AC1771" s="23">
        <f>Table2[[#This Row],[Approved Amount_UA Equivalent]]</f>
        <v>3190000</v>
      </c>
      <c r="AD1771" s="23">
        <f>SUM(Table2[[#This Row],[Feed Africa ]:[Improve Quality Of Life ]])</f>
        <v>3190000</v>
      </c>
      <c r="AE1771" s="16" t="b">
        <f>Table2[[#This Row],[Total HI5]]=Table2[[#This Row],[Approved Amount_UA Equivalent]]</f>
        <v>1</v>
      </c>
      <c r="AF1771" s="24">
        <v>41</v>
      </c>
      <c r="AG1771" s="20" t="str">
        <f t="shared" si="460"/>
        <v>ISP and Investment Project</v>
      </c>
      <c r="AH1771" s="24" t="str">
        <f>VLOOKUP(Table2[[#This Row],[SAP Code]],[25]DATA!$A:$G,7,FALSE)</f>
        <v xml:space="preserve">investment </v>
      </c>
      <c r="AI1771" s="20" t="str">
        <f t="shared" si="461"/>
        <v>Other Investment</v>
      </c>
      <c r="AJ1771" s="25" t="s">
        <v>157</v>
      </c>
      <c r="AK1771" s="25" t="s">
        <v>115</v>
      </c>
      <c r="AL1771" s="23" t="str" cm="1">
        <f t="array" ref="AL1771">_xlfn.SWITCH(AK1771,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71" s="26">
        <v>1</v>
      </c>
      <c r="AN1771" s="25" t="str">
        <f t="shared" si="469"/>
        <v>Sovereign</v>
      </c>
      <c r="AO1771" s="27">
        <v>0.33333333333333331</v>
      </c>
      <c r="AP1771" s="23">
        <f>Table2[[#This Row],[Approved Amount_UA Equivalent]]/1000000</f>
        <v>3.19</v>
      </c>
      <c r="AQ1771" s="19">
        <f t="shared" si="462"/>
        <v>4.2453795999999997</v>
      </c>
      <c r="AR1771" s="23" t="str">
        <f t="shared" si="463"/>
        <v>1-10</v>
      </c>
      <c r="AS1771" s="23" t="str">
        <f t="shared" si="464"/>
        <v>1-20</v>
      </c>
      <c r="AT1771" s="23" t="str">
        <f t="shared" si="465"/>
        <v>1-40</v>
      </c>
      <c r="AU1771" s="23" t="str">
        <f t="shared" si="466"/>
        <v>&lt;1-50 Mn</v>
      </c>
      <c r="AV1771" s="23">
        <f>Table2[[#This Row],[Amount]]</f>
        <v>3190000</v>
      </c>
      <c r="AW1771" s="23" t="str">
        <f t="shared" si="467"/>
        <v>Dec 2022</v>
      </c>
      <c r="AX1771" s="28">
        <f>IFERROR(VLOOKUP(Table2[[#This Row],[SAP Code]],[26]_16!A:B,2,FALSE),0)</f>
        <v>0</v>
      </c>
      <c r="AY1771" s="28">
        <f>IFERROR(VLOOKUP(Table2[[#This Row],[SAP Code]],[26]_16!D:E,2,FALSE)/ 1000000, 0)</f>
        <v>0</v>
      </c>
      <c r="AZ1771" s="28">
        <f>IFERROR(VLOOKUP(Table2[[#This Row],[SAP Code]],[26]_16!G:H,2,FALSE)/ 1000000, 0)</f>
        <v>0</v>
      </c>
      <c r="BA1771" s="28">
        <f>IFERROR(VLOOKUP(Table2[[#This Row],[SAP Code]],[26]_16!J:K,2,FALSE)/ 1000000, 0)</f>
        <v>0</v>
      </c>
      <c r="BB1771" s="28">
        <f>IFERROR(VLOOKUP(Table2[[#This Row],[SAP Code]],[26]_16!M:N,2,FALSE)/ 1000000, 0)</f>
        <v>0</v>
      </c>
      <c r="BC1771" s="28">
        <f>IFERROR(VLOOKUP(Table2[[#This Row],[SAP Code]],[26]_16!P:Q,2,FALSE),0)</f>
        <v>0</v>
      </c>
      <c r="BD1771" s="28">
        <f>IFERROR(VLOOKUP(Table2[[#This Row],[SAP Code]],[26]_16!S:T,2,FALSE),0)</f>
        <v>0</v>
      </c>
      <c r="BE1771" s="28">
        <f>IFERROR(VLOOKUP(Table2[[#This Row],[SAP Code]],[26]_16!V:W,2,FALSE)/ 1000000, 0)</f>
        <v>0</v>
      </c>
      <c r="BF1771" s="28">
        <f>IFERROR(VLOOKUP(Table2[[#This Row],[SAP Code]],[26]_16!Y:Z,2,FALSE)/ 1000000, 0)</f>
        <v>0</v>
      </c>
      <c r="BG1771" s="28" t="str">
        <f>IFERROR(VLOOKUP(Table2[[#This Row],[SAP Code]],[26]port!$A:$AD,30,FALSE),"unknown")</f>
        <v>APVD</v>
      </c>
      <c r="BH1771" s="29" t="str">
        <f t="shared" si="468"/>
        <v>Ongoing</v>
      </c>
      <c r="BI1771" s="16"/>
    </row>
    <row r="1772" spans="1:61" ht="12">
      <c r="A1772" s="16" t="s">
        <v>141</v>
      </c>
      <c r="B1772" s="16" t="s">
        <v>5994</v>
      </c>
      <c r="C1772" s="16" t="s">
        <v>5995</v>
      </c>
      <c r="D1772" s="16" t="s">
        <v>5996</v>
      </c>
      <c r="E1772" s="18">
        <v>44903</v>
      </c>
      <c r="F1772" s="16" t="s">
        <v>5997</v>
      </c>
      <c r="G1772" s="16" t="s">
        <v>115</v>
      </c>
      <c r="H1772" s="16" t="s">
        <v>5979</v>
      </c>
      <c r="I1772" s="16" t="s">
        <v>67</v>
      </c>
      <c r="J1772" s="16" t="s">
        <v>83</v>
      </c>
      <c r="K1772" s="16" t="s">
        <v>69</v>
      </c>
      <c r="L1772" s="16" t="s">
        <v>85</v>
      </c>
      <c r="M1772" s="19">
        <v>5720000</v>
      </c>
      <c r="N1772" s="19">
        <v>5720000</v>
      </c>
      <c r="O1772" s="20" t="s">
        <v>5998</v>
      </c>
      <c r="P1772" s="21" t="s">
        <v>147</v>
      </c>
      <c r="Q1772" s="20" t="s">
        <v>72</v>
      </c>
      <c r="R1772" s="16" t="str">
        <f t="shared" si="458"/>
        <v>ADF Including TSF</v>
      </c>
      <c r="S1772" s="16" t="str">
        <f t="shared" si="457"/>
        <v>I</v>
      </c>
      <c r="T1772" s="16" t="str">
        <f t="shared" si="472"/>
        <v>Multinational</v>
      </c>
      <c r="U1772" s="16" t="str">
        <f t="shared" si="459"/>
        <v>Multinational</v>
      </c>
      <c r="V1772" s="22" t="str">
        <f>IF(ISNUMBER(MATCH(A1772, {"Gabon","Sudan","Niger","Mali","Burkina Faso","Guinea"}, 0)), "De Facto Countries", "Non-De Facto Countries")</f>
        <v>Non-De Facto Countries</v>
      </c>
      <c r="W1772" s="16" t="str">
        <f t="shared" si="470"/>
        <v>Multi</v>
      </c>
      <c r="X1772" s="16" t="str">
        <f t="shared" si="471"/>
        <v>Social</v>
      </c>
      <c r="Y1772" s="23"/>
      <c r="AC1772" s="23">
        <f>Table2[[#This Row],[Approved Amount_UA Equivalent]]</f>
        <v>5720000</v>
      </c>
      <c r="AD1772" s="23">
        <f>SUM(Table2[[#This Row],[Feed Africa ]:[Improve Quality Of Life ]])</f>
        <v>5720000</v>
      </c>
      <c r="AE1772" s="16" t="b">
        <f>Table2[[#This Row],[Total HI5]]=Table2[[#This Row],[Approved Amount_UA Equivalent]]</f>
        <v>1</v>
      </c>
      <c r="AF1772" s="24">
        <v>41</v>
      </c>
      <c r="AG1772" s="20" t="str">
        <f t="shared" si="460"/>
        <v>ISP and Investment Project</v>
      </c>
      <c r="AH1772" s="24" t="str">
        <f>VLOOKUP(Table2[[#This Row],[SAP Code]],[25]DATA!$A:$G,7,FALSE)</f>
        <v xml:space="preserve">investment </v>
      </c>
      <c r="AI1772" s="20" t="str">
        <f t="shared" si="461"/>
        <v>Other Investment</v>
      </c>
      <c r="AJ1772" s="25" t="s">
        <v>157</v>
      </c>
      <c r="AK1772" s="25" t="s">
        <v>115</v>
      </c>
      <c r="AL1772" s="23" t="str" cm="1">
        <f t="array" ref="AL1772">_xlfn.SWITCH(AK1772,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72" s="26">
        <v>1</v>
      </c>
      <c r="AN1772" s="25" t="str">
        <f t="shared" si="469"/>
        <v>Sovereign</v>
      </c>
      <c r="AO1772" s="27">
        <v>1</v>
      </c>
      <c r="AP1772" s="23">
        <f>Table2[[#This Row],[Approved Amount_UA Equivalent]]/1000000</f>
        <v>5.72</v>
      </c>
      <c r="AQ1772" s="19">
        <f t="shared" si="462"/>
        <v>7.6124048000000002</v>
      </c>
      <c r="AR1772" s="23" t="str">
        <f t="shared" si="463"/>
        <v>1-10</v>
      </c>
      <c r="AS1772" s="23" t="str">
        <f t="shared" si="464"/>
        <v>1-20</v>
      </c>
      <c r="AT1772" s="23" t="str">
        <f t="shared" si="465"/>
        <v>1-40</v>
      </c>
      <c r="AU1772" s="23" t="str">
        <f t="shared" si="466"/>
        <v>&lt;1-50 Mn</v>
      </c>
      <c r="AV1772" s="23">
        <f>Table2[[#This Row],[Amount]]</f>
        <v>5720000</v>
      </c>
      <c r="AW1772" s="23" t="str">
        <f t="shared" si="467"/>
        <v>Dec 2022</v>
      </c>
      <c r="AX1772" s="28">
        <f>IFERROR(VLOOKUP(Table2[[#This Row],[SAP Code]],[26]_16!A:B,2,FALSE),0)</f>
        <v>0</v>
      </c>
      <c r="AY1772" s="28">
        <f>IFERROR(VLOOKUP(Table2[[#This Row],[SAP Code]],[26]_16!D:E,2,FALSE)/ 1000000, 0)</f>
        <v>0</v>
      </c>
      <c r="AZ1772" s="28">
        <f>IFERROR(VLOOKUP(Table2[[#This Row],[SAP Code]],[26]_16!G:H,2,FALSE)/ 1000000, 0)</f>
        <v>0</v>
      </c>
      <c r="BA1772" s="28">
        <f>IFERROR(VLOOKUP(Table2[[#This Row],[SAP Code]],[26]_16!J:K,2,FALSE)/ 1000000, 0)</f>
        <v>0</v>
      </c>
      <c r="BB1772" s="28">
        <f>IFERROR(VLOOKUP(Table2[[#This Row],[SAP Code]],[26]_16!M:N,2,FALSE)/ 1000000, 0)</f>
        <v>0</v>
      </c>
      <c r="BC1772" s="28">
        <f>IFERROR(VLOOKUP(Table2[[#This Row],[SAP Code]],[26]_16!P:Q,2,FALSE),0)</f>
        <v>0</v>
      </c>
      <c r="BD1772" s="28">
        <f>IFERROR(VLOOKUP(Table2[[#This Row],[SAP Code]],[26]_16!S:T,2,FALSE),0)</f>
        <v>0</v>
      </c>
      <c r="BE1772" s="28">
        <f>IFERROR(VLOOKUP(Table2[[#This Row],[SAP Code]],[26]_16!V:W,2,FALSE)/ 1000000, 0)</f>
        <v>0</v>
      </c>
      <c r="BF1772" s="28">
        <f>IFERROR(VLOOKUP(Table2[[#This Row],[SAP Code]],[26]_16!Y:Z,2,FALSE)/ 1000000, 0)</f>
        <v>0</v>
      </c>
      <c r="BG1772" s="28" t="str">
        <f>IFERROR(VLOOKUP(Table2[[#This Row],[SAP Code]],[26]port!$A:$AD,30,FALSE),"unknown")</f>
        <v>APVD</v>
      </c>
      <c r="BH1772" s="29" t="str">
        <f t="shared" si="468"/>
        <v>Ongoing</v>
      </c>
      <c r="BI1772" s="16"/>
    </row>
    <row r="1773" spans="1:61" ht="12">
      <c r="A1773" s="16" t="s">
        <v>872</v>
      </c>
      <c r="B1773" s="16" t="s">
        <v>5990</v>
      </c>
      <c r="C1773" s="16" t="s">
        <v>5999</v>
      </c>
      <c r="D1773" s="16" t="s">
        <v>5992</v>
      </c>
      <c r="E1773" s="18">
        <v>44903</v>
      </c>
      <c r="F1773" s="16" t="s">
        <v>876</v>
      </c>
      <c r="G1773" s="16" t="s">
        <v>115</v>
      </c>
      <c r="H1773" s="16" t="s">
        <v>5984</v>
      </c>
      <c r="I1773" s="16" t="s">
        <v>67</v>
      </c>
      <c r="J1773" s="16" t="s">
        <v>2463</v>
      </c>
      <c r="K1773" s="16" t="s">
        <v>69</v>
      </c>
      <c r="L1773" s="16" t="s">
        <v>85</v>
      </c>
      <c r="M1773" s="19">
        <v>1180000</v>
      </c>
      <c r="N1773" s="19">
        <v>1180000</v>
      </c>
      <c r="O1773" s="20" t="s">
        <v>5993</v>
      </c>
      <c r="P1773" s="21">
        <v>5900155017759</v>
      </c>
      <c r="Q1773" s="20" t="s">
        <v>72</v>
      </c>
      <c r="R1773" s="16" t="str">
        <f t="shared" si="458"/>
        <v>ADF Including TSF</v>
      </c>
      <c r="S1773" s="16" t="str">
        <f t="shared" si="457"/>
        <v>I</v>
      </c>
      <c r="T1773" s="16" t="str">
        <f t="shared" si="472"/>
        <v>ADF Countries</v>
      </c>
      <c r="U1773" s="16" t="str">
        <f t="shared" si="459"/>
        <v>Transition States</v>
      </c>
      <c r="V1773" s="22" t="str">
        <f>IF(ISNUMBER(MATCH(A1773, {"Gabon","Sudan","Niger","Mali","Burkina Faso","Guinea"}, 0)), "De Facto Countries", "Non-De Facto Countries")</f>
        <v>Non-De Facto Countries</v>
      </c>
      <c r="W1773" s="16" t="str">
        <f t="shared" si="470"/>
        <v>East</v>
      </c>
      <c r="X1773" s="16" t="str">
        <f t="shared" si="471"/>
        <v>Social</v>
      </c>
      <c r="Y1773" s="23"/>
      <c r="AC1773" s="23">
        <f>Table2[[#This Row],[Approved Amount_UA Equivalent]]</f>
        <v>1180000</v>
      </c>
      <c r="AD1773" s="23">
        <f>SUM(Table2[[#This Row],[Feed Africa ]:[Improve Quality Of Life ]])</f>
        <v>1180000</v>
      </c>
      <c r="AE1773" s="16" t="b">
        <f>Table2[[#This Row],[Total HI5]]=Table2[[#This Row],[Approved Amount_UA Equivalent]]</f>
        <v>1</v>
      </c>
      <c r="AF1773" s="24">
        <v>41</v>
      </c>
      <c r="AG1773" s="20" t="str">
        <f t="shared" si="460"/>
        <v>ISP and Investment Project</v>
      </c>
      <c r="AH1773" s="24" t="str">
        <f>VLOOKUP(Table2[[#This Row],[SAP Code]],[25]DATA!$A:$G,7,FALSE)</f>
        <v xml:space="preserve">investment </v>
      </c>
      <c r="AI1773" s="20" t="str">
        <f t="shared" si="461"/>
        <v>Other Investment</v>
      </c>
      <c r="AJ1773" s="25" t="s">
        <v>157</v>
      </c>
      <c r="AK1773" s="25" t="s">
        <v>115</v>
      </c>
      <c r="AL1773" s="23" t="str" cm="1">
        <f t="array" ref="AL1773">_xlfn.SWITCH(AK1773,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73" s="26">
        <v>1</v>
      </c>
      <c r="AN1773" s="25" t="str">
        <f t="shared" si="469"/>
        <v>Sovereign</v>
      </c>
      <c r="AO1773" s="27">
        <v>0.33333333333333331</v>
      </c>
      <c r="AP1773" s="23">
        <f>Table2[[#This Row],[Approved Amount_UA Equivalent]]/1000000</f>
        <v>1.18</v>
      </c>
      <c r="AQ1773" s="19">
        <f t="shared" si="462"/>
        <v>1.5703912</v>
      </c>
      <c r="AR1773" s="23" t="str">
        <f t="shared" si="463"/>
        <v>1-10</v>
      </c>
      <c r="AS1773" s="23" t="str">
        <f t="shared" si="464"/>
        <v>1-20</v>
      </c>
      <c r="AT1773" s="23" t="str">
        <f t="shared" si="465"/>
        <v>1-40</v>
      </c>
      <c r="AU1773" s="23" t="str">
        <f t="shared" si="466"/>
        <v>&lt;1-50 Mn</v>
      </c>
      <c r="AV1773" s="23">
        <f>Table2[[#This Row],[Amount]]</f>
        <v>1180000</v>
      </c>
      <c r="AW1773" s="23" t="str">
        <f t="shared" si="467"/>
        <v>Dec 2022</v>
      </c>
      <c r="AX1773" s="28">
        <f>IFERROR(VLOOKUP(Table2[[#This Row],[SAP Code]],[26]_16!A:B,2,FALSE),0)</f>
        <v>0</v>
      </c>
      <c r="AY1773" s="28">
        <f>IFERROR(VLOOKUP(Table2[[#This Row],[SAP Code]],[26]_16!D:E,2,FALSE)/ 1000000, 0)</f>
        <v>0</v>
      </c>
      <c r="AZ1773" s="28">
        <f>IFERROR(VLOOKUP(Table2[[#This Row],[SAP Code]],[26]_16!G:H,2,FALSE)/ 1000000, 0)</f>
        <v>0</v>
      </c>
      <c r="BA1773" s="28">
        <f>IFERROR(VLOOKUP(Table2[[#This Row],[SAP Code]],[26]_16!J:K,2,FALSE)/ 1000000, 0)</f>
        <v>0</v>
      </c>
      <c r="BB1773" s="28">
        <f>IFERROR(VLOOKUP(Table2[[#This Row],[SAP Code]],[26]_16!M:N,2,FALSE)/ 1000000, 0)</f>
        <v>0</v>
      </c>
      <c r="BC1773" s="28">
        <f>IFERROR(VLOOKUP(Table2[[#This Row],[SAP Code]],[26]_16!P:Q,2,FALSE),0)</f>
        <v>0</v>
      </c>
      <c r="BD1773" s="28">
        <f>IFERROR(VLOOKUP(Table2[[#This Row],[SAP Code]],[26]_16!S:T,2,FALSE),0)</f>
        <v>0</v>
      </c>
      <c r="BE1773" s="28">
        <f>IFERROR(VLOOKUP(Table2[[#This Row],[SAP Code]],[26]_16!V:W,2,FALSE)/ 1000000, 0)</f>
        <v>0</v>
      </c>
      <c r="BF1773" s="28">
        <f>IFERROR(VLOOKUP(Table2[[#This Row],[SAP Code]],[26]_16!Y:Z,2,FALSE)/ 1000000, 0)</f>
        <v>0</v>
      </c>
      <c r="BG1773" s="28" t="str">
        <f>IFERROR(VLOOKUP(Table2[[#This Row],[SAP Code]],[26]port!$A:$AD,30,FALSE),"unknown")</f>
        <v>APVD</v>
      </c>
      <c r="BH1773" s="29" t="str">
        <f t="shared" si="468"/>
        <v>Ongoing</v>
      </c>
      <c r="BI1773" s="16"/>
    </row>
    <row r="1774" spans="1:61" ht="12">
      <c r="A1774" s="16" t="s">
        <v>150</v>
      </c>
      <c r="B1774" s="16" t="s">
        <v>6000</v>
      </c>
      <c r="C1774" s="16" t="s">
        <v>6001</v>
      </c>
      <c r="D1774" s="16" t="s">
        <v>6002</v>
      </c>
      <c r="E1774" s="18">
        <v>44903</v>
      </c>
      <c r="F1774" s="16" t="s">
        <v>154</v>
      </c>
      <c r="G1774" s="16" t="s">
        <v>2293</v>
      </c>
      <c r="H1774" s="16" t="s">
        <v>5979</v>
      </c>
      <c r="I1774" s="16" t="s">
        <v>437</v>
      </c>
      <c r="J1774" s="16" t="s">
        <v>179</v>
      </c>
      <c r="K1774" s="16" t="s">
        <v>304</v>
      </c>
      <c r="L1774" s="16" t="s">
        <v>195</v>
      </c>
      <c r="M1774" s="19">
        <v>5010000</v>
      </c>
      <c r="N1774" s="19">
        <v>3953629.6845776876</v>
      </c>
      <c r="O1774" s="20" t="s">
        <v>6003</v>
      </c>
      <c r="P1774" s="21">
        <v>2000200005801</v>
      </c>
      <c r="Q1774" s="20" t="s">
        <v>72</v>
      </c>
      <c r="R1774" s="16" t="str">
        <f t="shared" si="458"/>
        <v>ADB Public</v>
      </c>
      <c r="S1774" s="16" t="str">
        <f t="shared" si="457"/>
        <v>G</v>
      </c>
      <c r="T1774" s="16" t="str">
        <f t="shared" si="472"/>
        <v>Blend Countries</v>
      </c>
      <c r="U1774" s="16" t="str">
        <f t="shared" si="459"/>
        <v>Non-Transition States</v>
      </c>
      <c r="V1774" s="22" t="str">
        <f>IF(ISNUMBER(MATCH(A1774, {"Gabon","Sudan","Niger","Mali","Burkina Faso","Guinea"}, 0)), "De Facto Countries", "Non-De Facto Countries")</f>
        <v>Non-De Facto Countries</v>
      </c>
      <c r="W1774" s="16" t="str">
        <f t="shared" si="470"/>
        <v>West</v>
      </c>
      <c r="X1774" s="16" t="str">
        <f t="shared" si="471"/>
        <v>ICT</v>
      </c>
      <c r="Y1774" s="23"/>
      <c r="AA1774" s="23">
        <f>Table2[[#This Row],[Approved Amount_UA Equivalent]]</f>
        <v>3953629.6845776876</v>
      </c>
      <c r="AD1774" s="23">
        <f>SUM(Table2[[#This Row],[Feed Africa ]:[Improve Quality Of Life ]])</f>
        <v>3953629.6845776876</v>
      </c>
      <c r="AE1774" s="16" t="b">
        <f>Table2[[#This Row],[Total HI5]]=Table2[[#This Row],[Approved Amount_UA Equivalent]]</f>
        <v>1</v>
      </c>
      <c r="AF1774" s="24">
        <v>10</v>
      </c>
      <c r="AG1774" s="20" t="str">
        <f t="shared" si="460"/>
        <v>Investment Project</v>
      </c>
      <c r="AH1774" s="24" t="str">
        <f>VLOOKUP(Table2[[#This Row],[SAP Code]],[25]DATA!$A:$G,7,FALSE)</f>
        <v xml:space="preserve">investment </v>
      </c>
      <c r="AI1774" s="20" t="str">
        <f t="shared" si="461"/>
        <v>Infrastructure</v>
      </c>
      <c r="AJ1774" s="25" t="s">
        <v>89</v>
      </c>
      <c r="AK1774" s="25" t="s">
        <v>2293</v>
      </c>
      <c r="AL1774" s="23" t="str" cm="1">
        <f t="array" ref="AL1774">_xlfn.SWITCH(AK1774,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74" s="26">
        <v>1</v>
      </c>
      <c r="AN1774" s="25" t="str">
        <f t="shared" si="469"/>
        <v>Sovereign</v>
      </c>
      <c r="AO1774" s="27">
        <v>1</v>
      </c>
      <c r="AP1774" s="23">
        <f>Table2[[#This Row],[Approved Amount_UA Equivalent]]/1000000</f>
        <v>3.9536296845776877</v>
      </c>
      <c r="AQ1774" s="19">
        <f t="shared" si="462"/>
        <v>5.2616485294233701</v>
      </c>
      <c r="AR1774" s="23" t="str">
        <f t="shared" si="463"/>
        <v>1-10</v>
      </c>
      <c r="AS1774" s="23" t="str">
        <f t="shared" si="464"/>
        <v>1-20</v>
      </c>
      <c r="AT1774" s="23" t="str">
        <f t="shared" si="465"/>
        <v>1-40</v>
      </c>
      <c r="AU1774" s="23" t="str">
        <f t="shared" si="466"/>
        <v>&lt;1-50 Mn</v>
      </c>
      <c r="AV1774" s="23">
        <f>Table2[[#This Row],[Amount]]</f>
        <v>5010000</v>
      </c>
      <c r="AW1774" s="23" t="str">
        <f t="shared" si="467"/>
        <v>Dec 2022</v>
      </c>
      <c r="AX1774" s="28">
        <f>IFERROR(VLOOKUP(Table2[[#This Row],[SAP Code]],[26]_16!A:B,2,FALSE),0)</f>
        <v>0</v>
      </c>
      <c r="AY1774" s="28">
        <f>IFERROR(VLOOKUP(Table2[[#This Row],[SAP Code]],[26]_16!D:E,2,FALSE)/ 1000000, 0)</f>
        <v>0</v>
      </c>
      <c r="AZ1774" s="28">
        <f>IFERROR(VLOOKUP(Table2[[#This Row],[SAP Code]],[26]_16!G:H,2,FALSE)/ 1000000, 0)</f>
        <v>0</v>
      </c>
      <c r="BA1774" s="28">
        <f>IFERROR(VLOOKUP(Table2[[#This Row],[SAP Code]],[26]_16!J:K,2,FALSE)/ 1000000, 0)</f>
        <v>0</v>
      </c>
      <c r="BB1774" s="28">
        <f>IFERROR(VLOOKUP(Table2[[#This Row],[SAP Code]],[26]_16!M:N,2,FALSE)/ 1000000, 0)</f>
        <v>0</v>
      </c>
      <c r="BC1774" s="28">
        <f>IFERROR(VLOOKUP(Table2[[#This Row],[SAP Code]],[26]_16!P:Q,2,FALSE),0)</f>
        <v>0</v>
      </c>
      <c r="BD1774" s="28">
        <f>IFERROR(VLOOKUP(Table2[[#This Row],[SAP Code]],[26]_16!S:T,2,FALSE),0)</f>
        <v>0</v>
      </c>
      <c r="BE1774" s="28">
        <f>IFERROR(VLOOKUP(Table2[[#This Row],[SAP Code]],[26]_16!V:W,2,FALSE)/ 1000000, 0)</f>
        <v>0</v>
      </c>
      <c r="BF1774" s="28">
        <f>IFERROR(VLOOKUP(Table2[[#This Row],[SAP Code]],[26]_16!Y:Z,2,FALSE)/ 1000000, 0)</f>
        <v>0</v>
      </c>
      <c r="BG1774" s="28" t="str">
        <f>IFERROR(VLOOKUP(Table2[[#This Row],[SAP Code]],[26]port!$A:$AD,30,FALSE),"unknown")</f>
        <v>OnGo</v>
      </c>
      <c r="BH1774" s="29" t="str">
        <f t="shared" si="468"/>
        <v>Ongoing</v>
      </c>
      <c r="BI1774" s="16"/>
    </row>
    <row r="1775" spans="1:61" ht="12">
      <c r="A1775" s="16" t="s">
        <v>221</v>
      </c>
      <c r="B1775" s="16" t="s">
        <v>6004</v>
      </c>
      <c r="C1775" s="16" t="s">
        <v>6005</v>
      </c>
      <c r="D1775" s="16" t="s">
        <v>6006</v>
      </c>
      <c r="E1775" s="18">
        <v>44903</v>
      </c>
      <c r="F1775" s="16" t="s">
        <v>225</v>
      </c>
      <c r="G1775" s="16" t="s">
        <v>74</v>
      </c>
      <c r="H1775" s="16" t="s">
        <v>5979</v>
      </c>
      <c r="I1775" s="16" t="s">
        <v>155</v>
      </c>
      <c r="J1775" s="16" t="s">
        <v>5536</v>
      </c>
      <c r="K1775" s="16" t="s">
        <v>84</v>
      </c>
      <c r="L1775" s="16" t="s">
        <v>85</v>
      </c>
      <c r="M1775" s="19">
        <v>16306000</v>
      </c>
      <c r="N1775" s="19">
        <v>16306000</v>
      </c>
      <c r="O1775" s="20" t="s">
        <v>6007</v>
      </c>
      <c r="P1775" s="21">
        <v>5900150003504</v>
      </c>
      <c r="Q1775" s="20" t="s">
        <v>72</v>
      </c>
      <c r="R1775" s="16" t="str">
        <f t="shared" si="458"/>
        <v>ADF Including TSF</v>
      </c>
      <c r="S1775" s="16" t="str">
        <f t="shared" si="457"/>
        <v>A</v>
      </c>
      <c r="T1775" s="16" t="str">
        <f t="shared" si="472"/>
        <v>ADF Countries</v>
      </c>
      <c r="U1775" s="16" t="str">
        <f t="shared" si="459"/>
        <v>Transition States</v>
      </c>
      <c r="V1775" s="22" t="str">
        <f>IF(ISNUMBER(MATCH(A1775, {"Gabon","Sudan","Niger","Mali","Burkina Faso","Guinea"}, 0)), "De Facto Countries", "Non-De Facto Countries")</f>
        <v>De Facto Countries</v>
      </c>
      <c r="W1775" s="16" t="str">
        <f t="shared" si="470"/>
        <v>West</v>
      </c>
      <c r="X1775" s="16" t="str">
        <f t="shared" si="471"/>
        <v>Agriculture</v>
      </c>
      <c r="Y1775" s="23">
        <f>Table2[[#This Row],[Approved Amount_UA Equivalent]]</f>
        <v>16306000</v>
      </c>
      <c r="AD1775" s="23">
        <f>SUM(Table2[[#This Row],[Feed Africa ]:[Improve Quality Of Life ]])</f>
        <v>16306000</v>
      </c>
      <c r="AE1775" s="16" t="b">
        <f>Table2[[#This Row],[Total HI5]]=Table2[[#This Row],[Approved Amount_UA Equivalent]]</f>
        <v>1</v>
      </c>
      <c r="AF1775" s="24">
        <v>10</v>
      </c>
      <c r="AG1775" s="20" t="str">
        <f t="shared" si="460"/>
        <v>Investment Project</v>
      </c>
      <c r="AH1775" s="24" t="str">
        <f>VLOOKUP(Table2[[#This Row],[SAP Code]],[25]DATA!$A:$G,7,FALSE)</f>
        <v xml:space="preserve">investment </v>
      </c>
      <c r="AI1775" s="20" t="str">
        <f t="shared" si="461"/>
        <v>Infrastructure</v>
      </c>
      <c r="AJ1775" s="25" t="s">
        <v>157</v>
      </c>
      <c r="AK1775" s="25" t="s">
        <v>74</v>
      </c>
      <c r="AL1775" s="23" t="str" cm="1">
        <f t="array" ref="AL1775">_xlfn.SWITCH(AK1775,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75" s="26">
        <v>1</v>
      </c>
      <c r="AN1775" s="25" t="str">
        <f t="shared" si="469"/>
        <v>Sovereign</v>
      </c>
      <c r="AO1775" s="27">
        <v>0.5</v>
      </c>
      <c r="AP1775" s="23">
        <f>Table2[[#This Row],[Approved Amount_UA Equivalent]]/1000000</f>
        <v>16.306000000000001</v>
      </c>
      <c r="AQ1775" s="19">
        <f t="shared" si="462"/>
        <v>21.700677039999999</v>
      </c>
      <c r="AR1775" s="23" t="str">
        <f t="shared" si="463"/>
        <v>11-20</v>
      </c>
      <c r="AS1775" s="23" t="str">
        <f t="shared" si="464"/>
        <v>1-20</v>
      </c>
      <c r="AT1775" s="23" t="str">
        <f t="shared" si="465"/>
        <v>1-40</v>
      </c>
      <c r="AU1775" s="23" t="str">
        <f t="shared" si="466"/>
        <v>&lt;1-50 Mn</v>
      </c>
      <c r="AV1775" s="23">
        <f>Table2[[#This Row],[Amount]]</f>
        <v>16306000</v>
      </c>
      <c r="AW1775" s="23" t="str">
        <f t="shared" si="467"/>
        <v>Dec 2022</v>
      </c>
      <c r="AX1775" s="28">
        <f>IFERROR(VLOOKUP(Table2[[#This Row],[SAP Code]],[26]_16!A:B,2,FALSE),0)</f>
        <v>0</v>
      </c>
      <c r="AY1775" s="28">
        <f>IFERROR(VLOOKUP(Table2[[#This Row],[SAP Code]],[26]_16!D:E,2,FALSE)/ 1000000, 0)</f>
        <v>0</v>
      </c>
      <c r="AZ1775" s="28">
        <f>IFERROR(VLOOKUP(Table2[[#This Row],[SAP Code]],[26]_16!G:H,2,FALSE)/ 1000000, 0)</f>
        <v>0</v>
      </c>
      <c r="BA1775" s="28">
        <f>IFERROR(VLOOKUP(Table2[[#This Row],[SAP Code]],[26]_16!J:K,2,FALSE)/ 1000000, 0)</f>
        <v>0</v>
      </c>
      <c r="BB1775" s="28">
        <f>IFERROR(VLOOKUP(Table2[[#This Row],[SAP Code]],[26]_16!M:N,2,FALSE)/ 1000000, 0)</f>
        <v>0</v>
      </c>
      <c r="BC1775" s="28">
        <f>IFERROR(VLOOKUP(Table2[[#This Row],[SAP Code]],[26]_16!P:Q,2,FALSE),0)</f>
        <v>0</v>
      </c>
      <c r="BD1775" s="28">
        <f>IFERROR(VLOOKUP(Table2[[#This Row],[SAP Code]],[26]_16!S:T,2,FALSE),0)</f>
        <v>0</v>
      </c>
      <c r="BE1775" s="28">
        <f>IFERROR(VLOOKUP(Table2[[#This Row],[SAP Code]],[26]_16!V:W,2,FALSE)/ 1000000, 0)</f>
        <v>0</v>
      </c>
      <c r="BF1775" s="28">
        <f>IFERROR(VLOOKUP(Table2[[#This Row],[SAP Code]],[26]_16!Y:Z,2,FALSE)/ 1000000, 0)</f>
        <v>0</v>
      </c>
      <c r="BG1775" s="28" t="str">
        <f>IFERROR(VLOOKUP(Table2[[#This Row],[SAP Code]],[26]port!$A:$AD,30,FALSE),"unknown")</f>
        <v>APVD</v>
      </c>
      <c r="BH1775" s="29" t="str">
        <f t="shared" si="468"/>
        <v>Ongoing</v>
      </c>
      <c r="BI1775" s="16"/>
    </row>
    <row r="1776" spans="1:61" ht="12">
      <c r="A1776" s="16" t="s">
        <v>221</v>
      </c>
      <c r="B1776" s="16" t="s">
        <v>6004</v>
      </c>
      <c r="C1776" s="16" t="s">
        <v>6008</v>
      </c>
      <c r="D1776" s="16" t="s">
        <v>6006</v>
      </c>
      <c r="E1776" s="18">
        <v>44903</v>
      </c>
      <c r="F1776" s="16" t="s">
        <v>225</v>
      </c>
      <c r="G1776" s="16" t="s">
        <v>74</v>
      </c>
      <c r="H1776" s="16" t="s">
        <v>5979</v>
      </c>
      <c r="I1776" s="16" t="s">
        <v>155</v>
      </c>
      <c r="J1776" s="16" t="s">
        <v>5536</v>
      </c>
      <c r="K1776" s="16" t="s">
        <v>69</v>
      </c>
      <c r="L1776" s="16" t="s">
        <v>85</v>
      </c>
      <c r="M1776" s="19">
        <v>13294000</v>
      </c>
      <c r="N1776" s="19">
        <v>13294000</v>
      </c>
      <c r="O1776" s="20" t="s">
        <v>6007</v>
      </c>
      <c r="P1776" s="21">
        <v>5900155017758</v>
      </c>
      <c r="Q1776" s="20" t="s">
        <v>72</v>
      </c>
      <c r="R1776" s="16" t="str">
        <f t="shared" si="458"/>
        <v>ADF Including TSF</v>
      </c>
      <c r="S1776" s="16" t="str">
        <f t="shared" si="457"/>
        <v>A</v>
      </c>
      <c r="T1776" s="16" t="str">
        <f t="shared" si="472"/>
        <v>ADF Countries</v>
      </c>
      <c r="U1776" s="16" t="str">
        <f t="shared" si="459"/>
        <v>Transition States</v>
      </c>
      <c r="V1776" s="22" t="str">
        <f>IF(ISNUMBER(MATCH(A1776, {"Gabon","Sudan","Niger","Mali","Burkina Faso","Guinea"}, 0)), "De Facto Countries", "Non-De Facto Countries")</f>
        <v>De Facto Countries</v>
      </c>
      <c r="W1776" s="16" t="str">
        <f t="shared" si="470"/>
        <v>West</v>
      </c>
      <c r="X1776" s="16" t="str">
        <f t="shared" si="471"/>
        <v>Agriculture</v>
      </c>
      <c r="Y1776" s="23">
        <f>Table2[[#This Row],[Approved Amount_UA Equivalent]]</f>
        <v>13294000</v>
      </c>
      <c r="AD1776" s="23">
        <f>SUM(Table2[[#This Row],[Feed Africa ]:[Improve Quality Of Life ]])</f>
        <v>13294000</v>
      </c>
      <c r="AE1776" s="16" t="b">
        <f>Table2[[#This Row],[Total HI5]]=Table2[[#This Row],[Approved Amount_UA Equivalent]]</f>
        <v>1</v>
      </c>
      <c r="AF1776" s="24">
        <v>10</v>
      </c>
      <c r="AG1776" s="20" t="str">
        <f t="shared" si="460"/>
        <v>Investment Project</v>
      </c>
      <c r="AH1776" s="24" t="str">
        <f>VLOOKUP(Table2[[#This Row],[SAP Code]],[25]DATA!$A:$G,7,FALSE)</f>
        <v xml:space="preserve">investment </v>
      </c>
      <c r="AI1776" s="20" t="str">
        <f t="shared" si="461"/>
        <v>Infrastructure</v>
      </c>
      <c r="AJ1776" s="25" t="s">
        <v>157</v>
      </c>
      <c r="AK1776" s="25" t="s">
        <v>74</v>
      </c>
      <c r="AL1776" s="23" t="str" cm="1">
        <f t="array" ref="AL1776">_xlfn.SWITCH(AK1776,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76" s="26">
        <v>1</v>
      </c>
      <c r="AN1776" s="25" t="str">
        <f t="shared" si="469"/>
        <v>Sovereign</v>
      </c>
      <c r="AO1776" s="27">
        <v>0.5</v>
      </c>
      <c r="AP1776" s="23">
        <f>Table2[[#This Row],[Approved Amount_UA Equivalent]]/1000000</f>
        <v>13.294</v>
      </c>
      <c r="AQ1776" s="19">
        <f t="shared" si="462"/>
        <v>17.692186960000001</v>
      </c>
      <c r="AR1776" s="23" t="str">
        <f t="shared" si="463"/>
        <v>11-20</v>
      </c>
      <c r="AS1776" s="23" t="str">
        <f t="shared" si="464"/>
        <v>1-20</v>
      </c>
      <c r="AT1776" s="23" t="str">
        <f t="shared" si="465"/>
        <v>1-40</v>
      </c>
      <c r="AU1776" s="23" t="str">
        <f t="shared" si="466"/>
        <v>&lt;1-50 Mn</v>
      </c>
      <c r="AV1776" s="23">
        <f>Table2[[#This Row],[Amount]]</f>
        <v>13294000</v>
      </c>
      <c r="AW1776" s="23" t="str">
        <f t="shared" si="467"/>
        <v>Dec 2022</v>
      </c>
      <c r="AX1776" s="28">
        <f>IFERROR(VLOOKUP(Table2[[#This Row],[SAP Code]],[26]_16!A:B,2,FALSE),0)</f>
        <v>0</v>
      </c>
      <c r="AY1776" s="28">
        <f>IFERROR(VLOOKUP(Table2[[#This Row],[SAP Code]],[26]_16!D:E,2,FALSE)/ 1000000, 0)</f>
        <v>0</v>
      </c>
      <c r="AZ1776" s="28">
        <f>IFERROR(VLOOKUP(Table2[[#This Row],[SAP Code]],[26]_16!G:H,2,FALSE)/ 1000000, 0)</f>
        <v>0</v>
      </c>
      <c r="BA1776" s="28">
        <f>IFERROR(VLOOKUP(Table2[[#This Row],[SAP Code]],[26]_16!J:K,2,FALSE)/ 1000000, 0)</f>
        <v>0</v>
      </c>
      <c r="BB1776" s="28">
        <f>IFERROR(VLOOKUP(Table2[[#This Row],[SAP Code]],[26]_16!M:N,2,FALSE)/ 1000000, 0)</f>
        <v>0</v>
      </c>
      <c r="BC1776" s="28">
        <f>IFERROR(VLOOKUP(Table2[[#This Row],[SAP Code]],[26]_16!P:Q,2,FALSE),0)</f>
        <v>0</v>
      </c>
      <c r="BD1776" s="28">
        <f>IFERROR(VLOOKUP(Table2[[#This Row],[SAP Code]],[26]_16!S:T,2,FALSE),0)</f>
        <v>0</v>
      </c>
      <c r="BE1776" s="28">
        <f>IFERROR(VLOOKUP(Table2[[#This Row],[SAP Code]],[26]_16!V:W,2,FALSE)/ 1000000, 0)</f>
        <v>0</v>
      </c>
      <c r="BF1776" s="28">
        <f>IFERROR(VLOOKUP(Table2[[#This Row],[SAP Code]],[26]_16!Y:Z,2,FALSE)/ 1000000, 0)</f>
        <v>0</v>
      </c>
      <c r="BG1776" s="28" t="str">
        <f>IFERROR(VLOOKUP(Table2[[#This Row],[SAP Code]],[26]port!$A:$AD,30,FALSE),"unknown")</f>
        <v>APVD</v>
      </c>
      <c r="BH1776" s="29" t="str">
        <f t="shared" si="468"/>
        <v>Ongoing</v>
      </c>
      <c r="BI1776" s="16"/>
    </row>
    <row r="1777" spans="1:61" ht="12">
      <c r="A1777" s="16" t="s">
        <v>872</v>
      </c>
      <c r="B1777" s="16" t="s">
        <v>5990</v>
      </c>
      <c r="C1777" s="16" t="s">
        <v>6009</v>
      </c>
      <c r="D1777" s="16" t="s">
        <v>5992</v>
      </c>
      <c r="E1777" s="18">
        <v>44903</v>
      </c>
      <c r="F1777" s="16" t="s">
        <v>876</v>
      </c>
      <c r="G1777" s="16" t="s">
        <v>115</v>
      </c>
      <c r="H1777" s="16" t="s">
        <v>5984</v>
      </c>
      <c r="I1777" s="16" t="s">
        <v>67</v>
      </c>
      <c r="J1777" s="16" t="s">
        <v>1747</v>
      </c>
      <c r="K1777" s="16" t="s">
        <v>69</v>
      </c>
      <c r="L1777" s="16" t="s">
        <v>85</v>
      </c>
      <c r="M1777" s="19">
        <v>1000000</v>
      </c>
      <c r="N1777" s="19">
        <v>1000000</v>
      </c>
      <c r="O1777" s="20" t="s">
        <v>5993</v>
      </c>
      <c r="P1777" s="21">
        <v>5900155017760</v>
      </c>
      <c r="Q1777" s="20" t="s">
        <v>72</v>
      </c>
      <c r="R1777" s="16" t="str">
        <f t="shared" si="458"/>
        <v>ADF Including TSF</v>
      </c>
      <c r="S1777" s="16" t="str">
        <f t="shared" si="457"/>
        <v>I</v>
      </c>
      <c r="T1777" s="16" t="str">
        <f t="shared" si="472"/>
        <v>ADF Countries</v>
      </c>
      <c r="U1777" s="16" t="str">
        <f t="shared" si="459"/>
        <v>Transition States</v>
      </c>
      <c r="V1777" s="22" t="str">
        <f>IF(ISNUMBER(MATCH(A1777, {"Gabon","Sudan","Niger","Mali","Burkina Faso","Guinea"}, 0)), "De Facto Countries", "Non-De Facto Countries")</f>
        <v>Non-De Facto Countries</v>
      </c>
      <c r="W1777" s="16" t="str">
        <f t="shared" si="470"/>
        <v>East</v>
      </c>
      <c r="X1777" s="16" t="str">
        <f t="shared" si="471"/>
        <v>Social</v>
      </c>
      <c r="Y1777" s="23"/>
      <c r="AC1777" s="23">
        <f>Table2[[#This Row],[Approved Amount_UA Equivalent]]</f>
        <v>1000000</v>
      </c>
      <c r="AD1777" s="23">
        <f>SUM(Table2[[#This Row],[Feed Africa ]:[Improve Quality Of Life ]])</f>
        <v>1000000</v>
      </c>
      <c r="AE1777" s="16" t="b">
        <f>Table2[[#This Row],[Total HI5]]=Table2[[#This Row],[Approved Amount_UA Equivalent]]</f>
        <v>1</v>
      </c>
      <c r="AF1777" s="24">
        <v>41</v>
      </c>
      <c r="AG1777" s="20" t="str">
        <f t="shared" si="460"/>
        <v>ISP and Investment Project</v>
      </c>
      <c r="AH1777" s="24" t="str">
        <f>VLOOKUP(Table2[[#This Row],[SAP Code]],[25]DATA!$A:$G,7,FALSE)</f>
        <v xml:space="preserve">investment </v>
      </c>
      <c r="AI1777" s="20" t="str">
        <f t="shared" si="461"/>
        <v>Other Investment</v>
      </c>
      <c r="AJ1777" s="25" t="s">
        <v>157</v>
      </c>
      <c r="AK1777" s="25" t="s">
        <v>115</v>
      </c>
      <c r="AL1777" s="23" t="str" cm="1">
        <f t="array" ref="AL1777">_xlfn.SWITCH(AK1777,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77" s="26">
        <v>1</v>
      </c>
      <c r="AN1777" s="25" t="str">
        <f t="shared" si="469"/>
        <v>Sovereign</v>
      </c>
      <c r="AO1777" s="27">
        <v>0.33333333333333331</v>
      </c>
      <c r="AP1777" s="23">
        <f>Table2[[#This Row],[Approved Amount_UA Equivalent]]/1000000</f>
        <v>1</v>
      </c>
      <c r="AQ1777" s="19">
        <f t="shared" si="462"/>
        <v>1.33084</v>
      </c>
      <c r="AR1777" s="23" t="str">
        <f t="shared" si="463"/>
        <v>1-10</v>
      </c>
      <c r="AS1777" s="23" t="str">
        <f t="shared" si="464"/>
        <v>1-20</v>
      </c>
      <c r="AT1777" s="23" t="str">
        <f t="shared" si="465"/>
        <v>1-40</v>
      </c>
      <c r="AU1777" s="23" t="str">
        <f t="shared" si="466"/>
        <v>&lt;1-50 Mn</v>
      </c>
      <c r="AV1777" s="23">
        <f>Table2[[#This Row],[Amount]]</f>
        <v>1000000</v>
      </c>
      <c r="AW1777" s="23" t="str">
        <f t="shared" si="467"/>
        <v>Dec 2022</v>
      </c>
      <c r="AX1777" s="28">
        <f>IFERROR(VLOOKUP(Table2[[#This Row],[SAP Code]],[26]_16!A:B,2,FALSE),0)</f>
        <v>0</v>
      </c>
      <c r="AY1777" s="28">
        <f>IFERROR(VLOOKUP(Table2[[#This Row],[SAP Code]],[26]_16!D:E,2,FALSE)/ 1000000, 0)</f>
        <v>0</v>
      </c>
      <c r="AZ1777" s="28">
        <f>IFERROR(VLOOKUP(Table2[[#This Row],[SAP Code]],[26]_16!G:H,2,FALSE)/ 1000000, 0)</f>
        <v>0</v>
      </c>
      <c r="BA1777" s="28">
        <f>IFERROR(VLOOKUP(Table2[[#This Row],[SAP Code]],[26]_16!J:K,2,FALSE)/ 1000000, 0)</f>
        <v>0</v>
      </c>
      <c r="BB1777" s="28">
        <f>IFERROR(VLOOKUP(Table2[[#This Row],[SAP Code]],[26]_16!M:N,2,FALSE)/ 1000000, 0)</f>
        <v>0</v>
      </c>
      <c r="BC1777" s="28">
        <f>IFERROR(VLOOKUP(Table2[[#This Row],[SAP Code]],[26]_16!P:Q,2,FALSE),0)</f>
        <v>0</v>
      </c>
      <c r="BD1777" s="28">
        <f>IFERROR(VLOOKUP(Table2[[#This Row],[SAP Code]],[26]_16!S:T,2,FALSE),0)</f>
        <v>0</v>
      </c>
      <c r="BE1777" s="28">
        <f>IFERROR(VLOOKUP(Table2[[#This Row],[SAP Code]],[26]_16!V:W,2,FALSE)/ 1000000, 0)</f>
        <v>0</v>
      </c>
      <c r="BF1777" s="28">
        <f>IFERROR(VLOOKUP(Table2[[#This Row],[SAP Code]],[26]_16!Y:Z,2,FALSE)/ 1000000, 0)</f>
        <v>0</v>
      </c>
      <c r="BG1777" s="28" t="str">
        <f>IFERROR(VLOOKUP(Table2[[#This Row],[SAP Code]],[26]port!$A:$AD,30,FALSE),"unknown")</f>
        <v>APVD</v>
      </c>
      <c r="BH1777" s="29" t="str">
        <f t="shared" si="468"/>
        <v>Ongoing</v>
      </c>
      <c r="BI1777" s="16"/>
    </row>
    <row r="1778" spans="1:61" ht="12">
      <c r="A1778" s="16" t="s">
        <v>158</v>
      </c>
      <c r="B1778" s="16" t="s">
        <v>6010</v>
      </c>
      <c r="C1778" s="16" t="s">
        <v>6011</v>
      </c>
      <c r="D1778" s="16" t="s">
        <v>6012</v>
      </c>
      <c r="E1778" s="18">
        <v>44904</v>
      </c>
      <c r="F1778" s="16" t="s">
        <v>6013</v>
      </c>
      <c r="G1778" s="16" t="s">
        <v>74</v>
      </c>
      <c r="H1778" s="16" t="s">
        <v>5984</v>
      </c>
      <c r="I1778" s="16" t="s">
        <v>155</v>
      </c>
      <c r="J1778" s="16" t="s">
        <v>83</v>
      </c>
      <c r="K1778" s="16" t="s">
        <v>69</v>
      </c>
      <c r="L1778" s="16" t="s">
        <v>85</v>
      </c>
      <c r="M1778" s="19">
        <v>33750000</v>
      </c>
      <c r="N1778" s="19">
        <v>33750000</v>
      </c>
      <c r="O1778" s="20" t="s">
        <v>6014</v>
      </c>
      <c r="P1778" s="21">
        <v>2100155042179</v>
      </c>
      <c r="Q1778" s="20" t="s">
        <v>87</v>
      </c>
      <c r="R1778" s="16" t="str">
        <f t="shared" si="458"/>
        <v>ADF Including TSF</v>
      </c>
      <c r="S1778" s="16" t="str">
        <f t="shared" si="457"/>
        <v>A</v>
      </c>
      <c r="T1778" s="16" t="str">
        <f t="shared" si="472"/>
        <v>ADF Countries</v>
      </c>
      <c r="U1778" s="16" t="str">
        <f t="shared" si="459"/>
        <v>Transition States</v>
      </c>
      <c r="V1778" s="22" t="str">
        <f>IF(ISNUMBER(MATCH(A1778, {"Gabon","Sudan","Niger","Mali","Burkina Faso","Guinea"}, 0)), "De Facto Countries", "Non-De Facto Countries")</f>
        <v>De Facto Countries</v>
      </c>
      <c r="W1778" s="16" t="str">
        <f t="shared" si="470"/>
        <v>East</v>
      </c>
      <c r="X1778" s="16" t="str">
        <f t="shared" si="471"/>
        <v>Agriculture</v>
      </c>
      <c r="Y1778" s="23">
        <f>Table2[[#This Row],[Approved Amount_UA Equivalent]]</f>
        <v>33750000</v>
      </c>
      <c r="AD1778" s="23">
        <f>SUM(Table2[[#This Row],[Feed Africa ]:[Improve Quality Of Life ]])</f>
        <v>33750000</v>
      </c>
      <c r="AE1778" s="16" t="b">
        <f>Table2[[#This Row],[Total HI5]]=Table2[[#This Row],[Approved Amount_UA Equivalent]]</f>
        <v>1</v>
      </c>
      <c r="AF1778" s="24">
        <v>41</v>
      </c>
      <c r="AG1778" s="20" t="str">
        <f t="shared" si="460"/>
        <v>ISP and Investment Project</v>
      </c>
      <c r="AH1778" s="24" t="e">
        <f>VLOOKUP(Table2[[#This Row],[SAP Code]],[25]DATA!$A:$G,7,FALSE)</f>
        <v>#N/A</v>
      </c>
      <c r="AI1778" s="20" t="str">
        <f t="shared" si="461"/>
        <v>Infrastructure</v>
      </c>
      <c r="AJ1778" s="25" t="s">
        <v>157</v>
      </c>
      <c r="AK1778" s="25" t="s">
        <v>74</v>
      </c>
      <c r="AL1778" s="23" t="str" cm="1">
        <f t="array" ref="AL1778">_xlfn.SWITCH(AK1778,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78" s="26">
        <v>1</v>
      </c>
      <c r="AN1778" s="25" t="str">
        <f t="shared" si="469"/>
        <v>Sovereign</v>
      </c>
      <c r="AO1778" s="27">
        <v>0.33333333333333331</v>
      </c>
      <c r="AP1778" s="23">
        <f>Table2[[#This Row],[Approved Amount_UA Equivalent]]/1000000</f>
        <v>33.75</v>
      </c>
      <c r="AQ1778" s="19">
        <f t="shared" si="462"/>
        <v>44.915849999999999</v>
      </c>
      <c r="AR1778" s="23" t="str">
        <f t="shared" si="463"/>
        <v>31-40</v>
      </c>
      <c r="AS1778" s="23" t="str">
        <f t="shared" si="464"/>
        <v>21-40</v>
      </c>
      <c r="AT1778" s="23" t="str">
        <f t="shared" si="465"/>
        <v>1-40</v>
      </c>
      <c r="AU1778" s="23" t="str">
        <f t="shared" si="466"/>
        <v>&lt;1-50 Mn</v>
      </c>
      <c r="AV1778" s="23">
        <f>Table2[[#This Row],[Amount]]</f>
        <v>33750000</v>
      </c>
      <c r="AW1778" s="23" t="str">
        <f t="shared" si="467"/>
        <v>Dec 2022</v>
      </c>
      <c r="AX1778" s="28">
        <f>IFERROR(VLOOKUP(Table2[[#This Row],[SAP Code]],[26]_16!A:B,2,FALSE),0)</f>
        <v>0</v>
      </c>
      <c r="AY1778" s="28">
        <f>IFERROR(VLOOKUP(Table2[[#This Row],[SAP Code]],[26]_16!D:E,2,FALSE)/ 1000000, 0)</f>
        <v>0</v>
      </c>
      <c r="AZ1778" s="28">
        <f>IFERROR(VLOOKUP(Table2[[#This Row],[SAP Code]],[26]_16!G:H,2,FALSE)/ 1000000, 0)</f>
        <v>0</v>
      </c>
      <c r="BA1778" s="28">
        <f>IFERROR(VLOOKUP(Table2[[#This Row],[SAP Code]],[26]_16!J:K,2,FALSE)/ 1000000, 0)</f>
        <v>0</v>
      </c>
      <c r="BB1778" s="28">
        <f>IFERROR(VLOOKUP(Table2[[#This Row],[SAP Code]],[26]_16!M:N,2,FALSE)/ 1000000, 0)</f>
        <v>0</v>
      </c>
      <c r="BC1778" s="28">
        <f>IFERROR(VLOOKUP(Table2[[#This Row],[SAP Code]],[26]_16!P:Q,2,FALSE),0)</f>
        <v>0</v>
      </c>
      <c r="BD1778" s="28">
        <f>IFERROR(VLOOKUP(Table2[[#This Row],[SAP Code]],[26]_16!S:T,2,FALSE),0)</f>
        <v>0</v>
      </c>
      <c r="BE1778" s="28">
        <f>IFERROR(VLOOKUP(Table2[[#This Row],[SAP Code]],[26]_16!V:W,2,FALSE)/ 1000000, 0)</f>
        <v>0</v>
      </c>
      <c r="BF1778" s="28">
        <f>IFERROR(VLOOKUP(Table2[[#This Row],[SAP Code]],[26]_16!Y:Z,2,FALSE)/ 1000000, 0)</f>
        <v>34.067999999999998</v>
      </c>
      <c r="BG1778" s="28" t="str">
        <f>IFERROR(VLOOKUP(Table2[[#This Row],[SAP Code]],[26]port!$A:$AD,30,FALSE),"unknown")</f>
        <v>OnGo</v>
      </c>
      <c r="BH1778" s="29" t="str">
        <f t="shared" si="468"/>
        <v>Ongoing</v>
      </c>
      <c r="BI1778" s="16"/>
    </row>
    <row r="1779" spans="1:61" ht="12">
      <c r="A1779" s="16" t="s">
        <v>158</v>
      </c>
      <c r="B1779" s="16" t="s">
        <v>6010</v>
      </c>
      <c r="C1779" s="16" t="s">
        <v>6015</v>
      </c>
      <c r="D1779" s="16" t="s">
        <v>6012</v>
      </c>
      <c r="E1779" s="18">
        <v>44904</v>
      </c>
      <c r="F1779" s="16" t="s">
        <v>6013</v>
      </c>
      <c r="G1779" s="16" t="s">
        <v>74</v>
      </c>
      <c r="H1779" s="16" t="s">
        <v>5984</v>
      </c>
      <c r="I1779" s="16" t="s">
        <v>155</v>
      </c>
      <c r="J1779" s="16" t="s">
        <v>5536</v>
      </c>
      <c r="K1779" s="16" t="s">
        <v>69</v>
      </c>
      <c r="L1779" s="16" t="s">
        <v>85</v>
      </c>
      <c r="M1779" s="19">
        <v>20030000</v>
      </c>
      <c r="N1779" s="19">
        <v>20030000</v>
      </c>
      <c r="O1779" s="20" t="s">
        <v>6014</v>
      </c>
      <c r="P1779" s="21">
        <v>5900155017764</v>
      </c>
      <c r="Q1779" s="20" t="s">
        <v>87</v>
      </c>
      <c r="R1779" s="16" t="str">
        <f t="shared" si="458"/>
        <v>ADF Including TSF</v>
      </c>
      <c r="S1779" s="16" t="str">
        <f t="shared" si="457"/>
        <v>A</v>
      </c>
      <c r="T1779" s="16" t="str">
        <f t="shared" si="472"/>
        <v>ADF Countries</v>
      </c>
      <c r="U1779" s="16" t="str">
        <f t="shared" si="459"/>
        <v>Transition States</v>
      </c>
      <c r="V1779" s="22" t="str">
        <f>IF(ISNUMBER(MATCH(A1779, {"Gabon","Sudan","Niger","Mali","Burkina Faso","Guinea"}, 0)), "De Facto Countries", "Non-De Facto Countries")</f>
        <v>De Facto Countries</v>
      </c>
      <c r="W1779" s="16" t="str">
        <f t="shared" si="470"/>
        <v>East</v>
      </c>
      <c r="X1779" s="16" t="str">
        <f t="shared" si="471"/>
        <v>Agriculture</v>
      </c>
      <c r="Y1779" s="23">
        <f>Table2[[#This Row],[Approved Amount_UA Equivalent]]</f>
        <v>20030000</v>
      </c>
      <c r="AD1779" s="23">
        <f>SUM(Table2[[#This Row],[Feed Africa ]:[Improve Quality Of Life ]])</f>
        <v>20030000</v>
      </c>
      <c r="AE1779" s="16" t="b">
        <f>Table2[[#This Row],[Total HI5]]=Table2[[#This Row],[Approved Amount_UA Equivalent]]</f>
        <v>1</v>
      </c>
      <c r="AF1779" s="24">
        <v>41</v>
      </c>
      <c r="AG1779" s="20" t="str">
        <f t="shared" si="460"/>
        <v>ISP and Investment Project</v>
      </c>
      <c r="AH1779" s="24" t="e">
        <f>VLOOKUP(Table2[[#This Row],[SAP Code]],[25]DATA!$A:$G,7,FALSE)</f>
        <v>#N/A</v>
      </c>
      <c r="AI1779" s="20" t="str">
        <f t="shared" si="461"/>
        <v>Infrastructure</v>
      </c>
      <c r="AJ1779" s="25" t="s">
        <v>157</v>
      </c>
      <c r="AK1779" s="25" t="s">
        <v>74</v>
      </c>
      <c r="AL1779" s="23" t="str" cm="1">
        <f t="array" ref="AL1779">_xlfn.SWITCH(AK1779,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79" s="26">
        <v>1</v>
      </c>
      <c r="AN1779" s="25" t="str">
        <f t="shared" si="469"/>
        <v>Sovereign</v>
      </c>
      <c r="AO1779" s="27">
        <v>0.33333333333333331</v>
      </c>
      <c r="AP1779" s="23">
        <f>Table2[[#This Row],[Approved Amount_UA Equivalent]]/1000000</f>
        <v>20.03</v>
      </c>
      <c r="AQ1779" s="19">
        <f t="shared" si="462"/>
        <v>26.6567252</v>
      </c>
      <c r="AR1779" s="23" t="str">
        <f t="shared" si="463"/>
        <v>21-30</v>
      </c>
      <c r="AS1779" s="23" t="str">
        <f t="shared" si="464"/>
        <v>21-40</v>
      </c>
      <c r="AT1779" s="23" t="str">
        <f t="shared" si="465"/>
        <v>1-40</v>
      </c>
      <c r="AU1779" s="23" t="str">
        <f t="shared" si="466"/>
        <v>&lt;1-50 Mn</v>
      </c>
      <c r="AV1779" s="23">
        <f>Table2[[#This Row],[Amount]]</f>
        <v>20030000</v>
      </c>
      <c r="AW1779" s="23" t="str">
        <f t="shared" si="467"/>
        <v>Dec 2022</v>
      </c>
      <c r="AX1779" s="28">
        <f>IFERROR(VLOOKUP(Table2[[#This Row],[SAP Code]],[26]_16!A:B,2,FALSE),0)</f>
        <v>0</v>
      </c>
      <c r="AY1779" s="28">
        <f>IFERROR(VLOOKUP(Table2[[#This Row],[SAP Code]],[26]_16!D:E,2,FALSE)/ 1000000, 0)</f>
        <v>0</v>
      </c>
      <c r="AZ1779" s="28">
        <f>IFERROR(VLOOKUP(Table2[[#This Row],[SAP Code]],[26]_16!G:H,2,FALSE)/ 1000000, 0)</f>
        <v>0</v>
      </c>
      <c r="BA1779" s="28">
        <f>IFERROR(VLOOKUP(Table2[[#This Row],[SAP Code]],[26]_16!J:K,2,FALSE)/ 1000000, 0)</f>
        <v>0</v>
      </c>
      <c r="BB1779" s="28">
        <f>IFERROR(VLOOKUP(Table2[[#This Row],[SAP Code]],[26]_16!M:N,2,FALSE)/ 1000000, 0)</f>
        <v>0</v>
      </c>
      <c r="BC1779" s="28">
        <f>IFERROR(VLOOKUP(Table2[[#This Row],[SAP Code]],[26]_16!P:Q,2,FALSE),0)</f>
        <v>0</v>
      </c>
      <c r="BD1779" s="28">
        <f>IFERROR(VLOOKUP(Table2[[#This Row],[SAP Code]],[26]_16!S:T,2,FALSE),0)</f>
        <v>0</v>
      </c>
      <c r="BE1779" s="28">
        <f>IFERROR(VLOOKUP(Table2[[#This Row],[SAP Code]],[26]_16!V:W,2,FALSE)/ 1000000, 0)</f>
        <v>0</v>
      </c>
      <c r="BF1779" s="28">
        <f>IFERROR(VLOOKUP(Table2[[#This Row],[SAP Code]],[26]_16!Y:Z,2,FALSE)/ 1000000, 0)</f>
        <v>34.067999999999998</v>
      </c>
      <c r="BG1779" s="28" t="str">
        <f>IFERROR(VLOOKUP(Table2[[#This Row],[SAP Code]],[26]port!$A:$AD,30,FALSE),"unknown")</f>
        <v>OnGo</v>
      </c>
      <c r="BH1779" s="29" t="str">
        <f t="shared" si="468"/>
        <v>Ongoing</v>
      </c>
      <c r="BI1779" s="16"/>
    </row>
    <row r="1780" spans="1:61" ht="12">
      <c r="A1780" s="16" t="s">
        <v>158</v>
      </c>
      <c r="B1780" s="16" t="s">
        <v>6010</v>
      </c>
      <c r="C1780" s="16" t="s">
        <v>6016</v>
      </c>
      <c r="D1780" s="16" t="s">
        <v>6012</v>
      </c>
      <c r="E1780" s="18">
        <v>44904</v>
      </c>
      <c r="F1780" s="16" t="s">
        <v>6013</v>
      </c>
      <c r="G1780" s="16" t="s">
        <v>74</v>
      </c>
      <c r="H1780" s="16" t="s">
        <v>5984</v>
      </c>
      <c r="I1780" s="16" t="s">
        <v>155</v>
      </c>
      <c r="J1780" s="16" t="s">
        <v>1747</v>
      </c>
      <c r="K1780" s="16" t="s">
        <v>69</v>
      </c>
      <c r="L1780" s="16" t="s">
        <v>85</v>
      </c>
      <c r="M1780" s="19">
        <v>3000000</v>
      </c>
      <c r="N1780" s="19">
        <v>3000000</v>
      </c>
      <c r="O1780" s="20" t="s">
        <v>6014</v>
      </c>
      <c r="P1780" s="21">
        <v>5900155017765</v>
      </c>
      <c r="Q1780" s="20" t="s">
        <v>87</v>
      </c>
      <c r="R1780" s="16" t="str">
        <f t="shared" si="458"/>
        <v>ADF Including TSF</v>
      </c>
      <c r="S1780" s="16" t="str">
        <f t="shared" si="457"/>
        <v>A</v>
      </c>
      <c r="T1780" s="16" t="str">
        <f t="shared" si="472"/>
        <v>ADF Countries</v>
      </c>
      <c r="U1780" s="16" t="str">
        <f t="shared" si="459"/>
        <v>Transition States</v>
      </c>
      <c r="V1780" s="22" t="str">
        <f>IF(ISNUMBER(MATCH(A1780, {"Gabon","Sudan","Niger","Mali","Burkina Faso","Guinea"}, 0)), "De Facto Countries", "Non-De Facto Countries")</f>
        <v>De Facto Countries</v>
      </c>
      <c r="W1780" s="16" t="str">
        <f t="shared" si="470"/>
        <v>East</v>
      </c>
      <c r="X1780" s="16" t="str">
        <f t="shared" si="471"/>
        <v>Agriculture</v>
      </c>
      <c r="Y1780" s="23">
        <f>Table2[[#This Row],[Approved Amount_UA Equivalent]]</f>
        <v>3000000</v>
      </c>
      <c r="AD1780" s="23">
        <f>SUM(Table2[[#This Row],[Feed Africa ]:[Improve Quality Of Life ]])</f>
        <v>3000000</v>
      </c>
      <c r="AE1780" s="16" t="b">
        <f>Table2[[#This Row],[Total HI5]]=Table2[[#This Row],[Approved Amount_UA Equivalent]]</f>
        <v>1</v>
      </c>
      <c r="AF1780" s="24">
        <v>41</v>
      </c>
      <c r="AG1780" s="20" t="str">
        <f t="shared" si="460"/>
        <v>ISP and Investment Project</v>
      </c>
      <c r="AH1780" s="24" t="e">
        <f>VLOOKUP(Table2[[#This Row],[SAP Code]],[25]DATA!$A:$G,7,FALSE)</f>
        <v>#N/A</v>
      </c>
      <c r="AI1780" s="20" t="str">
        <f t="shared" si="461"/>
        <v>Infrastructure</v>
      </c>
      <c r="AJ1780" s="25" t="s">
        <v>157</v>
      </c>
      <c r="AK1780" s="25" t="s">
        <v>74</v>
      </c>
      <c r="AL1780" s="23" t="str" cm="1">
        <f t="array" ref="AL1780">_xlfn.SWITCH(AK1780,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80" s="26">
        <v>1</v>
      </c>
      <c r="AN1780" s="25" t="str">
        <f t="shared" si="469"/>
        <v>Sovereign</v>
      </c>
      <c r="AO1780" s="27">
        <v>0.33333333333333331</v>
      </c>
      <c r="AP1780" s="23">
        <f>Table2[[#This Row],[Approved Amount_UA Equivalent]]/1000000</f>
        <v>3</v>
      </c>
      <c r="AQ1780" s="19">
        <f t="shared" si="462"/>
        <v>3.9925199999999998</v>
      </c>
      <c r="AR1780" s="23" t="str">
        <f t="shared" si="463"/>
        <v>1-10</v>
      </c>
      <c r="AS1780" s="23" t="str">
        <f t="shared" si="464"/>
        <v>1-20</v>
      </c>
      <c r="AT1780" s="23" t="str">
        <f t="shared" si="465"/>
        <v>1-40</v>
      </c>
      <c r="AU1780" s="23" t="str">
        <f t="shared" si="466"/>
        <v>&lt;1-50 Mn</v>
      </c>
      <c r="AV1780" s="23">
        <f>Table2[[#This Row],[Amount]]</f>
        <v>3000000</v>
      </c>
      <c r="AW1780" s="23" t="str">
        <f t="shared" si="467"/>
        <v>Dec 2022</v>
      </c>
      <c r="AX1780" s="28">
        <f>IFERROR(VLOOKUP(Table2[[#This Row],[SAP Code]],[26]_16!A:B,2,FALSE),0)</f>
        <v>0</v>
      </c>
      <c r="AY1780" s="28">
        <f>IFERROR(VLOOKUP(Table2[[#This Row],[SAP Code]],[26]_16!D:E,2,FALSE)/ 1000000, 0)</f>
        <v>0</v>
      </c>
      <c r="AZ1780" s="28">
        <f>IFERROR(VLOOKUP(Table2[[#This Row],[SAP Code]],[26]_16!G:H,2,FALSE)/ 1000000, 0)</f>
        <v>0</v>
      </c>
      <c r="BA1780" s="28">
        <f>IFERROR(VLOOKUP(Table2[[#This Row],[SAP Code]],[26]_16!J:K,2,FALSE)/ 1000000, 0)</f>
        <v>0</v>
      </c>
      <c r="BB1780" s="28">
        <f>IFERROR(VLOOKUP(Table2[[#This Row],[SAP Code]],[26]_16!M:N,2,FALSE)/ 1000000, 0)</f>
        <v>0</v>
      </c>
      <c r="BC1780" s="28">
        <f>IFERROR(VLOOKUP(Table2[[#This Row],[SAP Code]],[26]_16!P:Q,2,FALSE),0)</f>
        <v>0</v>
      </c>
      <c r="BD1780" s="28">
        <f>IFERROR(VLOOKUP(Table2[[#This Row],[SAP Code]],[26]_16!S:T,2,FALSE),0)</f>
        <v>0</v>
      </c>
      <c r="BE1780" s="28">
        <f>IFERROR(VLOOKUP(Table2[[#This Row],[SAP Code]],[26]_16!V:W,2,FALSE)/ 1000000, 0)</f>
        <v>0</v>
      </c>
      <c r="BF1780" s="28">
        <f>IFERROR(VLOOKUP(Table2[[#This Row],[SAP Code]],[26]_16!Y:Z,2,FALSE)/ 1000000, 0)</f>
        <v>34.067999999999998</v>
      </c>
      <c r="BG1780" s="28" t="str">
        <f>IFERROR(VLOOKUP(Table2[[#This Row],[SAP Code]],[26]port!$A:$AD,30,FALSE),"unknown")</f>
        <v>OnGo</v>
      </c>
      <c r="BH1780" s="29" t="str">
        <f t="shared" si="468"/>
        <v>Ongoing</v>
      </c>
      <c r="BI1780" s="16"/>
    </row>
    <row r="1781" spans="1:61" ht="12">
      <c r="A1781" s="16" t="s">
        <v>60</v>
      </c>
      <c r="B1781" s="16" t="s">
        <v>6017</v>
      </c>
      <c r="C1781" s="16" t="s">
        <v>6018</v>
      </c>
      <c r="D1781" s="16" t="s">
        <v>6019</v>
      </c>
      <c r="E1781" s="18">
        <v>44907</v>
      </c>
      <c r="F1781" s="16" t="s">
        <v>436</v>
      </c>
      <c r="G1781" s="16" t="s">
        <v>255</v>
      </c>
      <c r="H1781" s="16" t="s">
        <v>6020</v>
      </c>
      <c r="I1781" s="16" t="s">
        <v>250</v>
      </c>
      <c r="J1781" s="16" t="s">
        <v>83</v>
      </c>
      <c r="K1781" s="16" t="s">
        <v>84</v>
      </c>
      <c r="L1781" s="16" t="s">
        <v>85</v>
      </c>
      <c r="M1781" s="19">
        <v>11600000</v>
      </c>
      <c r="N1781" s="19">
        <v>11600000</v>
      </c>
      <c r="O1781" s="20" t="s">
        <v>6021</v>
      </c>
      <c r="P1781" s="21">
        <v>2100150043404</v>
      </c>
      <c r="Q1781" s="20" t="s">
        <v>72</v>
      </c>
      <c r="R1781" s="16" t="str">
        <f t="shared" si="458"/>
        <v>ADF Including TSF</v>
      </c>
      <c r="S1781" s="16" t="str">
        <f t="shared" si="457"/>
        <v>K</v>
      </c>
      <c r="T1781" s="16" t="str">
        <f t="shared" si="472"/>
        <v>Blend Countries</v>
      </c>
      <c r="U1781" s="16" t="str">
        <f t="shared" si="459"/>
        <v>Non-Transition States</v>
      </c>
      <c r="V1781" s="22" t="str">
        <f>IF(ISNUMBER(MATCH(A1781, {"Gabon","Sudan","Niger","Mali","Burkina Faso","Guinea"}, 0)), "De Facto Countries", "Non-De Facto Countries")</f>
        <v>Non-De Facto Countries</v>
      </c>
      <c r="W1781" s="16" t="str">
        <f t="shared" si="470"/>
        <v>Central</v>
      </c>
      <c r="X1781" s="16" t="str">
        <f t="shared" si="471"/>
        <v>Multi-Sector</v>
      </c>
      <c r="Y1781" s="23">
        <f>Table2[[#This Row],[Approved Amount_UA Equivalent]]/5</f>
        <v>2320000</v>
      </c>
      <c r="Z1781" s="16">
        <v>2320000</v>
      </c>
      <c r="AA1781" s="16">
        <v>2320000</v>
      </c>
      <c r="AB1781" s="16">
        <v>2320000</v>
      </c>
      <c r="AC1781" s="16">
        <v>2320000</v>
      </c>
      <c r="AD1781" s="23">
        <f>SUM(Table2[[#This Row],[Feed Africa ]:[Improve Quality Of Life ]])</f>
        <v>11600000</v>
      </c>
      <c r="AE1781" s="16" t="b">
        <f>Table2[[#This Row],[Total HI5]]=Table2[[#This Row],[Approved Amount_UA Equivalent]]</f>
        <v>1</v>
      </c>
      <c r="AF1781" s="24">
        <v>10</v>
      </c>
      <c r="AG1781" s="20" t="str">
        <f t="shared" si="460"/>
        <v>Investment Project</v>
      </c>
      <c r="AH1781" s="24" t="str">
        <f>VLOOKUP(Table2[[#This Row],[SAP Code]],[25]DATA!$A:$G,7,FALSE)</f>
        <v>ISP</v>
      </c>
      <c r="AI1781" s="20" t="str">
        <f t="shared" si="461"/>
        <v>Other Investment</v>
      </c>
      <c r="AJ1781" s="25" t="s">
        <v>254</v>
      </c>
      <c r="AK1781" s="25" t="s">
        <v>255</v>
      </c>
      <c r="AL1781" s="23" t="str" cm="1">
        <f t="array" ref="AL1781">_xlfn.SWITCH(AK1781,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81" s="26">
        <v>1</v>
      </c>
      <c r="AN1781" s="25" t="str">
        <f t="shared" si="469"/>
        <v>Sovereign</v>
      </c>
      <c r="AO1781" s="27">
        <v>0.5</v>
      </c>
      <c r="AP1781" s="23">
        <f>Table2[[#This Row],[Approved Amount_UA Equivalent]]/1000000</f>
        <v>11.6</v>
      </c>
      <c r="AQ1781" s="19">
        <f t="shared" si="462"/>
        <v>15.437744</v>
      </c>
      <c r="AR1781" s="23" t="str">
        <f t="shared" si="463"/>
        <v>11-20</v>
      </c>
      <c r="AS1781" s="23" t="str">
        <f t="shared" si="464"/>
        <v>1-20</v>
      </c>
      <c r="AT1781" s="23" t="str">
        <f t="shared" si="465"/>
        <v>1-40</v>
      </c>
      <c r="AU1781" s="23" t="str">
        <f t="shared" si="466"/>
        <v>&lt;1-50 Mn</v>
      </c>
      <c r="AV1781" s="23">
        <f>Table2[[#This Row],[Amount]]</f>
        <v>11600000</v>
      </c>
      <c r="AW1781" s="23" t="str">
        <f t="shared" si="467"/>
        <v>Dec 2022</v>
      </c>
      <c r="AX1781" s="28">
        <f>IFERROR(VLOOKUP(Table2[[#This Row],[SAP Code]],[26]_16!A:B,2,FALSE),0)</f>
        <v>0</v>
      </c>
      <c r="AY1781" s="28">
        <f>IFERROR(VLOOKUP(Table2[[#This Row],[SAP Code]],[26]_16!D:E,2,FALSE)/ 1000000, 0)</f>
        <v>0</v>
      </c>
      <c r="AZ1781" s="28">
        <f>IFERROR(VLOOKUP(Table2[[#This Row],[SAP Code]],[26]_16!G:H,2,FALSE)/ 1000000, 0)</f>
        <v>0</v>
      </c>
      <c r="BA1781" s="28">
        <f>IFERROR(VLOOKUP(Table2[[#This Row],[SAP Code]],[26]_16!J:K,2,FALSE)/ 1000000, 0)</f>
        <v>0</v>
      </c>
      <c r="BB1781" s="28">
        <f>IFERROR(VLOOKUP(Table2[[#This Row],[SAP Code]],[26]_16!M:N,2,FALSE)/ 1000000, 0)</f>
        <v>0</v>
      </c>
      <c r="BC1781" s="28">
        <f>IFERROR(VLOOKUP(Table2[[#This Row],[SAP Code]],[26]_16!P:Q,2,FALSE),0)</f>
        <v>0</v>
      </c>
      <c r="BD1781" s="28">
        <f>IFERROR(VLOOKUP(Table2[[#This Row],[SAP Code]],[26]_16!S:T,2,FALSE),0)</f>
        <v>0</v>
      </c>
      <c r="BE1781" s="28">
        <f>IFERROR(VLOOKUP(Table2[[#This Row],[SAP Code]],[26]_16!V:W,2,FALSE)/ 1000000, 0)</f>
        <v>0</v>
      </c>
      <c r="BF1781" s="28">
        <f>IFERROR(VLOOKUP(Table2[[#This Row],[SAP Code]],[26]_16!Y:Z,2,FALSE)/ 1000000, 0)</f>
        <v>0</v>
      </c>
      <c r="BG1781" s="28" t="str">
        <f>IFERROR(VLOOKUP(Table2[[#This Row],[SAP Code]],[26]port!$A:$AD,30,FALSE),"unknown")</f>
        <v>APVD</v>
      </c>
      <c r="BH1781" s="29" t="str">
        <f t="shared" si="468"/>
        <v>Ongoing</v>
      </c>
      <c r="BI1781" s="16"/>
    </row>
    <row r="1782" spans="1:61" ht="12">
      <c r="A1782" s="16" t="s">
        <v>60</v>
      </c>
      <c r="B1782" s="16" t="s">
        <v>6017</v>
      </c>
      <c r="C1782" s="16" t="s">
        <v>6022</v>
      </c>
      <c r="D1782" s="16" t="s">
        <v>6019</v>
      </c>
      <c r="E1782" s="18">
        <v>44907</v>
      </c>
      <c r="F1782" s="16" t="s">
        <v>436</v>
      </c>
      <c r="G1782" s="16" t="s">
        <v>255</v>
      </c>
      <c r="H1782" s="16" t="s">
        <v>6020</v>
      </c>
      <c r="I1782" s="16" t="s">
        <v>250</v>
      </c>
      <c r="J1782" s="16" t="s">
        <v>83</v>
      </c>
      <c r="K1782" s="16" t="s">
        <v>69</v>
      </c>
      <c r="L1782" s="16" t="s">
        <v>85</v>
      </c>
      <c r="M1782" s="19">
        <v>820000</v>
      </c>
      <c r="N1782" s="19">
        <v>820000</v>
      </c>
      <c r="O1782" s="20" t="s">
        <v>6021</v>
      </c>
      <c r="P1782" s="21">
        <v>2100155042185</v>
      </c>
      <c r="Q1782" s="20" t="s">
        <v>72</v>
      </c>
      <c r="R1782" s="16" t="str">
        <f t="shared" si="458"/>
        <v>ADF Including TSF</v>
      </c>
      <c r="S1782" s="16" t="str">
        <f t="shared" si="457"/>
        <v>K</v>
      </c>
      <c r="T1782" s="16" t="str">
        <f t="shared" si="472"/>
        <v>Blend Countries</v>
      </c>
      <c r="U1782" s="16" t="str">
        <f t="shared" si="459"/>
        <v>Non-Transition States</v>
      </c>
      <c r="V1782" s="22" t="str">
        <f>IF(ISNUMBER(MATCH(A1782, {"Gabon","Sudan","Niger","Mali","Burkina Faso","Guinea"}, 0)), "De Facto Countries", "Non-De Facto Countries")</f>
        <v>Non-De Facto Countries</v>
      </c>
      <c r="W1782" s="16" t="str">
        <f t="shared" si="470"/>
        <v>Central</v>
      </c>
      <c r="X1782" s="16" t="str">
        <f t="shared" si="471"/>
        <v>Multi-Sector</v>
      </c>
      <c r="Y1782" s="23">
        <f>Table2[[#This Row],[Approved Amount_UA Equivalent]]/5</f>
        <v>164000</v>
      </c>
      <c r="Z1782" s="23">
        <v>164000</v>
      </c>
      <c r="AA1782" s="23">
        <v>164000</v>
      </c>
      <c r="AB1782" s="23">
        <v>164000</v>
      </c>
      <c r="AC1782" s="23">
        <v>164000</v>
      </c>
      <c r="AD1782" s="23">
        <f>SUM(Table2[[#This Row],[Feed Africa ]:[Improve Quality Of Life ]])</f>
        <v>820000</v>
      </c>
      <c r="AE1782" s="16" t="b">
        <f>Table2[[#This Row],[Total HI5]]=Table2[[#This Row],[Approved Amount_UA Equivalent]]</f>
        <v>1</v>
      </c>
      <c r="AF1782" s="24">
        <v>10</v>
      </c>
      <c r="AG1782" s="20" t="str">
        <f t="shared" si="460"/>
        <v>Investment Project</v>
      </c>
      <c r="AH1782" s="24" t="str">
        <f>VLOOKUP(Table2[[#This Row],[SAP Code]],[25]DATA!$A:$G,7,FALSE)</f>
        <v>ISP</v>
      </c>
      <c r="AI1782" s="20" t="str">
        <f t="shared" si="461"/>
        <v>Other Investment</v>
      </c>
      <c r="AJ1782" s="25" t="s">
        <v>254</v>
      </c>
      <c r="AK1782" s="25" t="s">
        <v>255</v>
      </c>
      <c r="AL1782" s="23" t="str" cm="1">
        <f t="array" ref="AL1782">_xlfn.SWITCH(AK1782,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782" s="26">
        <v>1</v>
      </c>
      <c r="AN1782" s="25" t="str">
        <f t="shared" si="469"/>
        <v>Sovereign</v>
      </c>
      <c r="AO1782" s="27">
        <v>0.5</v>
      </c>
      <c r="AP1782" s="23">
        <f>Table2[[#This Row],[Approved Amount_UA Equivalent]]/1000000</f>
        <v>0.82</v>
      </c>
      <c r="AQ1782" s="19">
        <f t="shared" si="462"/>
        <v>1.0912888000000001</v>
      </c>
      <c r="AR1782" s="23" t="str">
        <f t="shared" si="463"/>
        <v>1-10</v>
      </c>
      <c r="AS1782" s="23" t="str">
        <f t="shared" si="464"/>
        <v>1-20</v>
      </c>
      <c r="AT1782" s="23" t="str">
        <f t="shared" si="465"/>
        <v>1-40</v>
      </c>
      <c r="AU1782" s="23" t="str">
        <f t="shared" si="466"/>
        <v>&lt;1-50 Mn</v>
      </c>
      <c r="AV1782" s="23">
        <f>Table2[[#This Row],[Amount]]</f>
        <v>820000</v>
      </c>
      <c r="AW1782" s="23" t="str">
        <f t="shared" si="467"/>
        <v>Dec 2022</v>
      </c>
      <c r="AX1782" s="28">
        <f>IFERROR(VLOOKUP(Table2[[#This Row],[SAP Code]],[26]_16!A:B,2,FALSE),0)</f>
        <v>0</v>
      </c>
      <c r="AY1782" s="28">
        <f>IFERROR(VLOOKUP(Table2[[#This Row],[SAP Code]],[26]_16!D:E,2,FALSE)/ 1000000, 0)</f>
        <v>0</v>
      </c>
      <c r="AZ1782" s="28">
        <f>IFERROR(VLOOKUP(Table2[[#This Row],[SAP Code]],[26]_16!G:H,2,FALSE)/ 1000000, 0)</f>
        <v>0</v>
      </c>
      <c r="BA1782" s="28">
        <f>IFERROR(VLOOKUP(Table2[[#This Row],[SAP Code]],[26]_16!J:K,2,FALSE)/ 1000000, 0)</f>
        <v>0</v>
      </c>
      <c r="BB1782" s="28">
        <f>IFERROR(VLOOKUP(Table2[[#This Row],[SAP Code]],[26]_16!M:N,2,FALSE)/ 1000000, 0)</f>
        <v>0</v>
      </c>
      <c r="BC1782" s="28">
        <f>IFERROR(VLOOKUP(Table2[[#This Row],[SAP Code]],[26]_16!P:Q,2,FALSE),0)</f>
        <v>0</v>
      </c>
      <c r="BD1782" s="28">
        <f>IFERROR(VLOOKUP(Table2[[#This Row],[SAP Code]],[26]_16!S:T,2,FALSE),0)</f>
        <v>0</v>
      </c>
      <c r="BE1782" s="28">
        <f>IFERROR(VLOOKUP(Table2[[#This Row],[SAP Code]],[26]_16!V:W,2,FALSE)/ 1000000, 0)</f>
        <v>0</v>
      </c>
      <c r="BF1782" s="28">
        <f>IFERROR(VLOOKUP(Table2[[#This Row],[SAP Code]],[26]_16!Y:Z,2,FALSE)/ 1000000, 0)</f>
        <v>0</v>
      </c>
      <c r="BG1782" s="28" t="str">
        <f>IFERROR(VLOOKUP(Table2[[#This Row],[SAP Code]],[26]port!$A:$AD,30,FALSE),"unknown")</f>
        <v>APVD</v>
      </c>
      <c r="BH1782" s="29" t="str">
        <f t="shared" si="468"/>
        <v>Ongoing</v>
      </c>
      <c r="BI1782" s="16"/>
    </row>
    <row r="1783" spans="1:61" ht="12">
      <c r="A1783" s="16" t="s">
        <v>690</v>
      </c>
      <c r="B1783" s="16" t="s">
        <v>6023</v>
      </c>
      <c r="C1783" s="16" t="s">
        <v>6024</v>
      </c>
      <c r="D1783" s="16" t="s">
        <v>6025</v>
      </c>
      <c r="E1783" s="18">
        <v>44908</v>
      </c>
      <c r="F1783" s="16" t="s">
        <v>694</v>
      </c>
      <c r="G1783" s="16" t="s">
        <v>74</v>
      </c>
      <c r="H1783" s="16" t="s">
        <v>5979</v>
      </c>
      <c r="I1783" s="16" t="s">
        <v>155</v>
      </c>
      <c r="J1783" s="16" t="s">
        <v>83</v>
      </c>
      <c r="K1783" s="16" t="s">
        <v>84</v>
      </c>
      <c r="L1783" s="16" t="s">
        <v>85</v>
      </c>
      <c r="M1783" s="19">
        <v>26750000</v>
      </c>
      <c r="N1783" s="19">
        <v>26750000</v>
      </c>
      <c r="O1783" s="20" t="s">
        <v>6026</v>
      </c>
      <c r="P1783" s="21">
        <v>2100150043447</v>
      </c>
      <c r="Q1783" s="20" t="s">
        <v>87</v>
      </c>
      <c r="R1783" s="16" t="str">
        <f t="shared" si="458"/>
        <v>ADF Including TSF</v>
      </c>
      <c r="S1783" s="16" t="str">
        <f t="shared" si="457"/>
        <v>A</v>
      </c>
      <c r="T1783" s="16" t="str">
        <f t="shared" si="472"/>
        <v>ADF Countries</v>
      </c>
      <c r="U1783" s="16" t="str">
        <f t="shared" si="459"/>
        <v>Transition States</v>
      </c>
      <c r="V1783" s="22" t="str">
        <f>IF(ISNUMBER(MATCH(A1783, {"Gabon","Sudan","Niger","Mali","Burkina Faso","Guinea"}, 0)), "De Facto Countries", "Non-De Facto Countries")</f>
        <v>De Facto Countries</v>
      </c>
      <c r="W1783" s="16" t="str">
        <f t="shared" si="470"/>
        <v>West</v>
      </c>
      <c r="X1783" s="16" t="str">
        <f t="shared" si="471"/>
        <v>Agriculture</v>
      </c>
      <c r="Y1783" s="23">
        <f>Table2[[#This Row],[Approved Amount_UA Equivalent]]</f>
        <v>26750000</v>
      </c>
      <c r="AD1783" s="23">
        <f>SUM(Table2[[#This Row],[Feed Africa ]:[Improve Quality Of Life ]])</f>
        <v>26750000</v>
      </c>
      <c r="AE1783" s="16" t="b">
        <f>Table2[[#This Row],[Total HI5]]=Table2[[#This Row],[Approved Amount_UA Equivalent]]</f>
        <v>1</v>
      </c>
      <c r="AF1783" s="24">
        <v>10</v>
      </c>
      <c r="AG1783" s="20" t="str">
        <f t="shared" si="460"/>
        <v>Investment Project</v>
      </c>
      <c r="AH1783" s="24" t="str">
        <f>VLOOKUP(Table2[[#This Row],[SAP Code]],[25]DATA!$A:$G,7,FALSE)</f>
        <v xml:space="preserve">investment </v>
      </c>
      <c r="AI1783" s="20" t="str">
        <f t="shared" si="461"/>
        <v>Infrastructure</v>
      </c>
      <c r="AJ1783" s="25" t="s">
        <v>157</v>
      </c>
      <c r="AK1783" s="25" t="s">
        <v>74</v>
      </c>
      <c r="AL1783" s="23" t="str" cm="1">
        <f t="array" ref="AL1783">_xlfn.SWITCH(AK1783,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83" s="26">
        <v>1</v>
      </c>
      <c r="AN1783" s="25" t="str">
        <f t="shared" si="469"/>
        <v>Sovereign</v>
      </c>
      <c r="AO1783" s="27">
        <v>0.5</v>
      </c>
      <c r="AP1783" s="23">
        <f>Table2[[#This Row],[Approved Amount_UA Equivalent]]/1000000</f>
        <v>26.75</v>
      </c>
      <c r="AQ1783" s="19">
        <f t="shared" si="462"/>
        <v>35.599969999999999</v>
      </c>
      <c r="AR1783" s="23" t="str">
        <f t="shared" si="463"/>
        <v>21-30</v>
      </c>
      <c r="AS1783" s="23" t="str">
        <f t="shared" si="464"/>
        <v>21-40</v>
      </c>
      <c r="AT1783" s="23" t="str">
        <f t="shared" si="465"/>
        <v>1-40</v>
      </c>
      <c r="AU1783" s="23" t="str">
        <f t="shared" si="466"/>
        <v>&lt;1-50 Mn</v>
      </c>
      <c r="AV1783" s="23">
        <f>Table2[[#This Row],[Amount]]</f>
        <v>26750000</v>
      </c>
      <c r="AW1783" s="23" t="str">
        <f t="shared" si="467"/>
        <v>Dec 2022</v>
      </c>
      <c r="AX1783" s="28">
        <f>IFERROR(VLOOKUP(Table2[[#This Row],[SAP Code]],[26]_16!A:B,2,FALSE),0)</f>
        <v>0</v>
      </c>
      <c r="AY1783" s="28">
        <f>IFERROR(VLOOKUP(Table2[[#This Row],[SAP Code]],[26]_16!D:E,2,FALSE)/ 1000000, 0)</f>
        <v>0</v>
      </c>
      <c r="AZ1783" s="28">
        <f>IFERROR(VLOOKUP(Table2[[#This Row],[SAP Code]],[26]_16!G:H,2,FALSE)/ 1000000, 0)</f>
        <v>0</v>
      </c>
      <c r="BA1783" s="28">
        <f>IFERROR(VLOOKUP(Table2[[#This Row],[SAP Code]],[26]_16!J:K,2,FALSE)/ 1000000, 0)</f>
        <v>0</v>
      </c>
      <c r="BB1783" s="28">
        <f>IFERROR(VLOOKUP(Table2[[#This Row],[SAP Code]],[26]_16!M:N,2,FALSE)/ 1000000, 0)</f>
        <v>0</v>
      </c>
      <c r="BC1783" s="28">
        <f>IFERROR(VLOOKUP(Table2[[#This Row],[SAP Code]],[26]_16!P:Q,2,FALSE),0)</f>
        <v>0</v>
      </c>
      <c r="BD1783" s="28">
        <f>IFERROR(VLOOKUP(Table2[[#This Row],[SAP Code]],[26]_16!S:T,2,FALSE),0)</f>
        <v>0</v>
      </c>
      <c r="BE1783" s="28">
        <f>IFERROR(VLOOKUP(Table2[[#This Row],[SAP Code]],[26]_16!V:W,2,FALSE)/ 1000000, 0)</f>
        <v>0</v>
      </c>
      <c r="BF1783" s="28">
        <f>IFERROR(VLOOKUP(Table2[[#This Row],[SAP Code]],[26]_16!Y:Z,2,FALSE)/ 1000000, 0)</f>
        <v>0</v>
      </c>
      <c r="BG1783" s="28" t="str">
        <f>IFERROR(VLOOKUP(Table2[[#This Row],[SAP Code]],[26]port!$A:$AD,30,FALSE),"unknown")</f>
        <v>APVD</v>
      </c>
      <c r="BH1783" s="29" t="str">
        <f t="shared" si="468"/>
        <v>Ongoing</v>
      </c>
      <c r="BI1783" s="16"/>
    </row>
    <row r="1784" spans="1:61" ht="12">
      <c r="A1784" s="16" t="s">
        <v>690</v>
      </c>
      <c r="B1784" s="16" t="s">
        <v>6023</v>
      </c>
      <c r="C1784" s="16" t="s">
        <v>6027</v>
      </c>
      <c r="D1784" s="16" t="s">
        <v>6025</v>
      </c>
      <c r="E1784" s="18">
        <v>44908</v>
      </c>
      <c r="F1784" s="16" t="s">
        <v>694</v>
      </c>
      <c r="G1784" s="16" t="s">
        <v>74</v>
      </c>
      <c r="H1784" s="16" t="s">
        <v>5979</v>
      </c>
      <c r="I1784" s="16" t="s">
        <v>155</v>
      </c>
      <c r="J1784" s="16" t="s">
        <v>83</v>
      </c>
      <c r="K1784" s="16" t="s">
        <v>69</v>
      </c>
      <c r="L1784" s="16" t="s">
        <v>85</v>
      </c>
      <c r="M1784" s="19">
        <v>14550000</v>
      </c>
      <c r="N1784" s="19">
        <v>14550000</v>
      </c>
      <c r="O1784" s="20" t="s">
        <v>6026</v>
      </c>
      <c r="P1784" s="21">
        <v>2100155042221</v>
      </c>
      <c r="Q1784" s="20" t="s">
        <v>87</v>
      </c>
      <c r="R1784" s="16" t="str">
        <f t="shared" si="458"/>
        <v>ADF Including TSF</v>
      </c>
      <c r="S1784" s="16" t="str">
        <f t="shared" ref="S1784:S1847" si="473">MID(O1784, 6,1)</f>
        <v>A</v>
      </c>
      <c r="T1784" s="16" t="str">
        <f t="shared" si="472"/>
        <v>ADF Countries</v>
      </c>
      <c r="U1784" s="16" t="str">
        <f t="shared" si="459"/>
        <v>Transition States</v>
      </c>
      <c r="V1784" s="22" t="str">
        <f>IF(ISNUMBER(MATCH(A1784, {"Gabon","Sudan","Niger","Mali","Burkina Faso","Guinea"}, 0)), "De Facto Countries", "Non-De Facto Countries")</f>
        <v>De Facto Countries</v>
      </c>
      <c r="W1784" s="16" t="str">
        <f t="shared" si="470"/>
        <v>West</v>
      </c>
      <c r="X1784" s="16" t="str">
        <f t="shared" si="471"/>
        <v>Agriculture</v>
      </c>
      <c r="Y1784" s="23">
        <f>Table2[[#This Row],[Approved Amount_UA Equivalent]]</f>
        <v>14550000</v>
      </c>
      <c r="AD1784" s="23">
        <f>SUM(Table2[[#This Row],[Feed Africa ]:[Improve Quality Of Life ]])</f>
        <v>14550000</v>
      </c>
      <c r="AE1784" s="16" t="b">
        <f>Table2[[#This Row],[Total HI5]]=Table2[[#This Row],[Approved Amount_UA Equivalent]]</f>
        <v>1</v>
      </c>
      <c r="AF1784" s="24">
        <v>10</v>
      </c>
      <c r="AG1784" s="20" t="str">
        <f t="shared" si="460"/>
        <v>Investment Project</v>
      </c>
      <c r="AH1784" s="24" t="str">
        <f>VLOOKUP(Table2[[#This Row],[SAP Code]],[25]DATA!$A:$G,7,FALSE)</f>
        <v xml:space="preserve">investment </v>
      </c>
      <c r="AI1784" s="20" t="str">
        <f t="shared" si="461"/>
        <v>Infrastructure</v>
      </c>
      <c r="AJ1784" s="25" t="s">
        <v>157</v>
      </c>
      <c r="AK1784" s="25" t="s">
        <v>74</v>
      </c>
      <c r="AL1784" s="23" t="str" cm="1">
        <f t="array" ref="AL1784">_xlfn.SWITCH(AK1784,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84" s="26">
        <v>1</v>
      </c>
      <c r="AN1784" s="25" t="str">
        <f t="shared" si="469"/>
        <v>Sovereign</v>
      </c>
      <c r="AO1784" s="27">
        <v>0.5</v>
      </c>
      <c r="AP1784" s="23">
        <f>Table2[[#This Row],[Approved Amount_UA Equivalent]]/1000000</f>
        <v>14.55</v>
      </c>
      <c r="AQ1784" s="19">
        <f t="shared" si="462"/>
        <v>19.363721999999999</v>
      </c>
      <c r="AR1784" s="23" t="str">
        <f t="shared" si="463"/>
        <v>11-20</v>
      </c>
      <c r="AS1784" s="23" t="str">
        <f t="shared" si="464"/>
        <v>1-20</v>
      </c>
      <c r="AT1784" s="23" t="str">
        <f t="shared" si="465"/>
        <v>1-40</v>
      </c>
      <c r="AU1784" s="23" t="str">
        <f t="shared" si="466"/>
        <v>&lt;1-50 Mn</v>
      </c>
      <c r="AV1784" s="23">
        <f>Table2[[#This Row],[Amount]]</f>
        <v>14550000</v>
      </c>
      <c r="AW1784" s="23" t="str">
        <f t="shared" si="467"/>
        <v>Dec 2022</v>
      </c>
      <c r="AX1784" s="28">
        <f>IFERROR(VLOOKUP(Table2[[#This Row],[SAP Code]],[26]_16!A:B,2,FALSE),0)</f>
        <v>0</v>
      </c>
      <c r="AY1784" s="28">
        <f>IFERROR(VLOOKUP(Table2[[#This Row],[SAP Code]],[26]_16!D:E,2,FALSE)/ 1000000, 0)</f>
        <v>0</v>
      </c>
      <c r="AZ1784" s="28">
        <f>IFERROR(VLOOKUP(Table2[[#This Row],[SAP Code]],[26]_16!G:H,2,FALSE)/ 1000000, 0)</f>
        <v>0</v>
      </c>
      <c r="BA1784" s="28">
        <f>IFERROR(VLOOKUP(Table2[[#This Row],[SAP Code]],[26]_16!J:K,2,FALSE)/ 1000000, 0)</f>
        <v>0</v>
      </c>
      <c r="BB1784" s="28">
        <f>IFERROR(VLOOKUP(Table2[[#This Row],[SAP Code]],[26]_16!M:N,2,FALSE)/ 1000000, 0)</f>
        <v>0</v>
      </c>
      <c r="BC1784" s="28">
        <f>IFERROR(VLOOKUP(Table2[[#This Row],[SAP Code]],[26]_16!P:Q,2,FALSE),0)</f>
        <v>0</v>
      </c>
      <c r="BD1784" s="28">
        <f>IFERROR(VLOOKUP(Table2[[#This Row],[SAP Code]],[26]_16!S:T,2,FALSE),0)</f>
        <v>0</v>
      </c>
      <c r="BE1784" s="28">
        <f>IFERROR(VLOOKUP(Table2[[#This Row],[SAP Code]],[26]_16!V:W,2,FALSE)/ 1000000, 0)</f>
        <v>0</v>
      </c>
      <c r="BF1784" s="28">
        <f>IFERROR(VLOOKUP(Table2[[#This Row],[SAP Code]],[26]_16!Y:Z,2,FALSE)/ 1000000, 0)</f>
        <v>0</v>
      </c>
      <c r="BG1784" s="28" t="str">
        <f>IFERROR(VLOOKUP(Table2[[#This Row],[SAP Code]],[26]port!$A:$AD,30,FALSE),"unknown")</f>
        <v>APVD</v>
      </c>
      <c r="BH1784" s="29" t="str">
        <f t="shared" si="468"/>
        <v>Ongoing</v>
      </c>
      <c r="BI1784" s="16"/>
    </row>
    <row r="1785" spans="1:61" ht="12">
      <c r="A1785" s="16" t="s">
        <v>141</v>
      </c>
      <c r="B1785" s="16" t="s">
        <v>6028</v>
      </c>
      <c r="C1785" s="16" t="s">
        <v>6029</v>
      </c>
      <c r="D1785" s="16" t="s">
        <v>6030</v>
      </c>
      <c r="E1785" s="18">
        <v>44908</v>
      </c>
      <c r="F1785" s="16" t="s">
        <v>4339</v>
      </c>
      <c r="G1785" s="16" t="s">
        <v>2293</v>
      </c>
      <c r="H1785" s="16" t="s">
        <v>5984</v>
      </c>
      <c r="I1785" s="16" t="s">
        <v>437</v>
      </c>
      <c r="J1785" s="16" t="s">
        <v>83</v>
      </c>
      <c r="K1785" s="16" t="s">
        <v>69</v>
      </c>
      <c r="L1785" s="16" t="s">
        <v>85</v>
      </c>
      <c r="M1785" s="19">
        <v>4150000</v>
      </c>
      <c r="N1785" s="19">
        <v>4150000</v>
      </c>
      <c r="O1785" s="20" t="s">
        <v>6031</v>
      </c>
      <c r="P1785" s="21">
        <v>2100155042222</v>
      </c>
      <c r="Q1785" s="20" t="s">
        <v>72</v>
      </c>
      <c r="R1785" s="16" t="str">
        <f t="shared" si="458"/>
        <v>ADF Including TSF</v>
      </c>
      <c r="S1785" s="16" t="str">
        <f t="shared" si="473"/>
        <v>G</v>
      </c>
      <c r="T1785" s="16" t="str">
        <f t="shared" si="472"/>
        <v>Multinational</v>
      </c>
      <c r="U1785" s="16" t="str">
        <f t="shared" si="459"/>
        <v>Multinational</v>
      </c>
      <c r="V1785" s="22" t="str">
        <f>IF(ISNUMBER(MATCH(A1785, {"Gabon","Sudan","Niger","Mali","Burkina Faso","Guinea"}, 0)), "De Facto Countries", "Non-De Facto Countries")</f>
        <v>Non-De Facto Countries</v>
      </c>
      <c r="W1785" s="16" t="str">
        <f t="shared" si="470"/>
        <v>Multi</v>
      </c>
      <c r="X1785" s="16" t="str">
        <f t="shared" si="471"/>
        <v>ICT</v>
      </c>
      <c r="Y1785" s="23"/>
      <c r="AA1785" s="23">
        <f>Table2[[#This Row],[Approved Amount_UA Equivalent]]</f>
        <v>4150000</v>
      </c>
      <c r="AD1785" s="23">
        <f>SUM(Table2[[#This Row],[Feed Africa ]:[Improve Quality Of Life ]])</f>
        <v>4150000</v>
      </c>
      <c r="AE1785" s="16" t="b">
        <f>Table2[[#This Row],[Total HI5]]=Table2[[#This Row],[Approved Amount_UA Equivalent]]</f>
        <v>1</v>
      </c>
      <c r="AF1785" s="24">
        <v>41</v>
      </c>
      <c r="AG1785" s="20" t="str">
        <f t="shared" si="460"/>
        <v>ISP and Investment Project</v>
      </c>
      <c r="AH1785" s="24" t="str">
        <f>VLOOKUP(Table2[[#This Row],[SAP Code]],[25]DATA!$A:$G,7,FALSE)</f>
        <v xml:space="preserve">investment </v>
      </c>
      <c r="AI1785" s="20" t="str">
        <f t="shared" si="461"/>
        <v>Infrastructure</v>
      </c>
      <c r="AJ1785" s="25" t="s">
        <v>89</v>
      </c>
      <c r="AK1785" s="25" t="s">
        <v>2293</v>
      </c>
      <c r="AL1785" s="23" t="str" cm="1">
        <f t="array" ref="AL1785">_xlfn.SWITCH(AK1785,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85" s="26">
        <v>1</v>
      </c>
      <c r="AN1785" s="25" t="str">
        <f t="shared" si="469"/>
        <v>Sovereign</v>
      </c>
      <c r="AO1785" s="27">
        <v>0.5</v>
      </c>
      <c r="AP1785" s="23">
        <f>Table2[[#This Row],[Approved Amount_UA Equivalent]]/1000000</f>
        <v>4.1500000000000004</v>
      </c>
      <c r="AQ1785" s="19">
        <f t="shared" si="462"/>
        <v>5.5229860000000004</v>
      </c>
      <c r="AR1785" s="23" t="str">
        <f t="shared" si="463"/>
        <v>1-10</v>
      </c>
      <c r="AS1785" s="23" t="str">
        <f t="shared" si="464"/>
        <v>1-20</v>
      </c>
      <c r="AT1785" s="23" t="str">
        <f t="shared" si="465"/>
        <v>1-40</v>
      </c>
      <c r="AU1785" s="23" t="str">
        <f t="shared" si="466"/>
        <v>&lt;1-50 Mn</v>
      </c>
      <c r="AV1785" s="23">
        <f>Table2[[#This Row],[Amount]]</f>
        <v>4150000</v>
      </c>
      <c r="AW1785" s="23" t="str">
        <f t="shared" si="467"/>
        <v>Dec 2022</v>
      </c>
      <c r="AX1785" s="28">
        <f>IFERROR(VLOOKUP(Table2[[#This Row],[SAP Code]],[26]_16!A:B,2,FALSE),0)</f>
        <v>0</v>
      </c>
      <c r="AY1785" s="28">
        <f>IFERROR(VLOOKUP(Table2[[#This Row],[SAP Code]],[26]_16!D:E,2,FALSE)/ 1000000, 0)</f>
        <v>0</v>
      </c>
      <c r="AZ1785" s="28">
        <f>IFERROR(VLOOKUP(Table2[[#This Row],[SAP Code]],[26]_16!G:H,2,FALSE)/ 1000000, 0)</f>
        <v>0</v>
      </c>
      <c r="BA1785" s="28">
        <f>IFERROR(VLOOKUP(Table2[[#This Row],[SAP Code]],[26]_16!J:K,2,FALSE)/ 1000000, 0)</f>
        <v>0</v>
      </c>
      <c r="BB1785" s="28">
        <f>IFERROR(VLOOKUP(Table2[[#This Row],[SAP Code]],[26]_16!M:N,2,FALSE)/ 1000000, 0)</f>
        <v>0</v>
      </c>
      <c r="BC1785" s="28">
        <f>IFERROR(VLOOKUP(Table2[[#This Row],[SAP Code]],[26]_16!P:Q,2,FALSE),0)</f>
        <v>0</v>
      </c>
      <c r="BD1785" s="28">
        <f>IFERROR(VLOOKUP(Table2[[#This Row],[SAP Code]],[26]_16!S:T,2,FALSE),0)</f>
        <v>0</v>
      </c>
      <c r="BE1785" s="28">
        <f>IFERROR(VLOOKUP(Table2[[#This Row],[SAP Code]],[26]_16!V:W,2,FALSE)/ 1000000, 0)</f>
        <v>0</v>
      </c>
      <c r="BF1785" s="28">
        <f>IFERROR(VLOOKUP(Table2[[#This Row],[SAP Code]],[26]_16!Y:Z,2,FALSE)/ 1000000, 0)</f>
        <v>0.13172217999999999</v>
      </c>
      <c r="BG1785" s="28" t="str">
        <f>IFERROR(VLOOKUP(Table2[[#This Row],[SAP Code]],[26]port!$A:$AD,30,FALSE),"unknown")</f>
        <v>OnGo</v>
      </c>
      <c r="BH1785" s="29" t="str">
        <f t="shared" si="468"/>
        <v>Ongoing</v>
      </c>
      <c r="BI1785" s="16"/>
    </row>
    <row r="1786" spans="1:61" ht="12">
      <c r="A1786" s="16" t="s">
        <v>769</v>
      </c>
      <c r="B1786" s="16" t="s">
        <v>6032</v>
      </c>
      <c r="C1786" s="16" t="s">
        <v>6033</v>
      </c>
      <c r="D1786" s="16" t="s">
        <v>6034</v>
      </c>
      <c r="E1786" s="18">
        <v>44908</v>
      </c>
      <c r="F1786" s="16" t="s">
        <v>773</v>
      </c>
      <c r="G1786" s="16" t="s">
        <v>90</v>
      </c>
      <c r="H1786" s="16" t="s">
        <v>6020</v>
      </c>
      <c r="I1786" s="16" t="s">
        <v>82</v>
      </c>
      <c r="J1786" s="16" t="s">
        <v>83</v>
      </c>
      <c r="K1786" s="16" t="s">
        <v>69</v>
      </c>
      <c r="L1786" s="16" t="s">
        <v>85</v>
      </c>
      <c r="M1786" s="19">
        <v>14978000</v>
      </c>
      <c r="N1786" s="19">
        <v>14978000</v>
      </c>
      <c r="O1786" s="20" t="s">
        <v>6035</v>
      </c>
      <c r="P1786" s="21">
        <v>2100155042184</v>
      </c>
      <c r="Q1786" s="20" t="s">
        <v>72</v>
      </c>
      <c r="R1786" s="16" t="str">
        <f t="shared" si="458"/>
        <v>ADF Including TSF</v>
      </c>
      <c r="S1786" s="16" t="str">
        <f t="shared" si="473"/>
        <v>F</v>
      </c>
      <c r="T1786" s="16" t="str">
        <f t="shared" si="472"/>
        <v>ADF Countries</v>
      </c>
      <c r="U1786" s="16" t="str">
        <f t="shared" si="459"/>
        <v>Transition States</v>
      </c>
      <c r="V1786" s="22" t="str">
        <f>IF(ISNUMBER(MATCH(A1786, {"Gabon","Sudan","Niger","Mali","Burkina Faso","Guinea"}, 0)), "De Facto Countries", "Non-De Facto Countries")</f>
        <v>Non-De Facto Countries</v>
      </c>
      <c r="W1786" s="16" t="str">
        <f t="shared" si="470"/>
        <v>Central</v>
      </c>
      <c r="X1786" s="16" t="str">
        <f t="shared" si="471"/>
        <v>Power</v>
      </c>
      <c r="Y1786" s="23"/>
      <c r="Z1786" s="23">
        <f>Table2[[#This Row],[Approved Amount_UA Equivalent]]</f>
        <v>14978000</v>
      </c>
      <c r="AD1786" s="23">
        <f>SUM(Table2[[#This Row],[Feed Africa ]:[Improve Quality Of Life ]])</f>
        <v>14978000</v>
      </c>
      <c r="AE1786" s="16" t="b">
        <f>Table2[[#This Row],[Total HI5]]=Table2[[#This Row],[Approved Amount_UA Equivalent]]</f>
        <v>1</v>
      </c>
      <c r="AF1786" s="24">
        <v>41</v>
      </c>
      <c r="AG1786" s="20" t="str">
        <f t="shared" si="460"/>
        <v>ISP and Investment Project</v>
      </c>
      <c r="AH1786" s="24" t="str">
        <f>VLOOKUP(Table2[[#This Row],[SAP Code]],[25]DATA!$A:$G,7,FALSE)</f>
        <v xml:space="preserve">investment </v>
      </c>
      <c r="AI1786" s="20" t="str">
        <f t="shared" si="461"/>
        <v>Infrastructure</v>
      </c>
      <c r="AJ1786" s="25" t="s">
        <v>89</v>
      </c>
      <c r="AK1786" s="25" t="s">
        <v>90</v>
      </c>
      <c r="AL1786" s="23" t="str" cm="1">
        <f t="array" ref="AL1786">_xlfn.SWITCH(AK1786,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86" s="26">
        <v>1</v>
      </c>
      <c r="AN1786" s="25" t="str">
        <f t="shared" si="469"/>
        <v>Sovereign</v>
      </c>
      <c r="AO1786" s="27">
        <v>0.5</v>
      </c>
      <c r="AP1786" s="23">
        <f>Table2[[#This Row],[Approved Amount_UA Equivalent]]/1000000</f>
        <v>14.978</v>
      </c>
      <c r="AQ1786" s="19">
        <f t="shared" si="462"/>
        <v>19.93332152</v>
      </c>
      <c r="AR1786" s="23" t="str">
        <f t="shared" si="463"/>
        <v>11-20</v>
      </c>
      <c r="AS1786" s="23" t="str">
        <f t="shared" si="464"/>
        <v>1-20</v>
      </c>
      <c r="AT1786" s="23" t="str">
        <f t="shared" si="465"/>
        <v>1-40</v>
      </c>
      <c r="AU1786" s="23" t="str">
        <f t="shared" si="466"/>
        <v>&lt;1-50 Mn</v>
      </c>
      <c r="AV1786" s="23">
        <f>Table2[[#This Row],[Amount]]</f>
        <v>14978000</v>
      </c>
      <c r="AW1786" s="23" t="str">
        <f t="shared" si="467"/>
        <v>Dec 2022</v>
      </c>
      <c r="AX1786" s="28">
        <f>IFERROR(VLOOKUP(Table2[[#This Row],[SAP Code]],[26]_16!A:B,2,FALSE),0)</f>
        <v>0</v>
      </c>
      <c r="AY1786" s="28">
        <f>IFERROR(VLOOKUP(Table2[[#This Row],[SAP Code]],[26]_16!D:E,2,FALSE)/ 1000000, 0)</f>
        <v>0</v>
      </c>
      <c r="AZ1786" s="28">
        <f>IFERROR(VLOOKUP(Table2[[#This Row],[SAP Code]],[26]_16!G:H,2,FALSE)/ 1000000, 0)</f>
        <v>0</v>
      </c>
      <c r="BA1786" s="28">
        <f>IFERROR(VLOOKUP(Table2[[#This Row],[SAP Code]],[26]_16!J:K,2,FALSE)/ 1000000, 0)</f>
        <v>0</v>
      </c>
      <c r="BB1786" s="28">
        <f>IFERROR(VLOOKUP(Table2[[#This Row],[SAP Code]],[26]_16!M:N,2,FALSE)/ 1000000, 0)</f>
        <v>0</v>
      </c>
      <c r="BC1786" s="28">
        <f>IFERROR(VLOOKUP(Table2[[#This Row],[SAP Code]],[26]_16!P:Q,2,FALSE),0)</f>
        <v>0</v>
      </c>
      <c r="BD1786" s="28">
        <f>IFERROR(VLOOKUP(Table2[[#This Row],[SAP Code]],[26]_16!S:T,2,FALSE),0)</f>
        <v>0</v>
      </c>
      <c r="BE1786" s="28">
        <f>IFERROR(VLOOKUP(Table2[[#This Row],[SAP Code]],[26]_16!V:W,2,FALSE)/ 1000000, 0)</f>
        <v>0</v>
      </c>
      <c r="BF1786" s="28">
        <f>IFERROR(VLOOKUP(Table2[[#This Row],[SAP Code]],[26]_16!Y:Z,2,FALSE)/ 1000000, 0)</f>
        <v>0</v>
      </c>
      <c r="BG1786" s="28" t="str">
        <f>IFERROR(VLOOKUP(Table2[[#This Row],[SAP Code]],[26]port!$A:$AD,30,FALSE),"unknown")</f>
        <v>APVD</v>
      </c>
      <c r="BH1786" s="29" t="str">
        <f t="shared" si="468"/>
        <v>Ongoing</v>
      </c>
      <c r="BI1786" s="16"/>
    </row>
    <row r="1787" spans="1:61" ht="12">
      <c r="A1787" s="16" t="s">
        <v>769</v>
      </c>
      <c r="B1787" s="16" t="s">
        <v>6032</v>
      </c>
      <c r="C1787" s="16" t="s">
        <v>6036</v>
      </c>
      <c r="D1787" s="16" t="s">
        <v>6034</v>
      </c>
      <c r="E1787" s="18">
        <v>44908</v>
      </c>
      <c r="F1787" s="16" t="s">
        <v>773</v>
      </c>
      <c r="G1787" s="16" t="s">
        <v>90</v>
      </c>
      <c r="H1787" s="16" t="s">
        <v>6020</v>
      </c>
      <c r="I1787" s="16" t="s">
        <v>82</v>
      </c>
      <c r="J1787" s="16" t="s">
        <v>3056</v>
      </c>
      <c r="K1787" s="16" t="s">
        <v>69</v>
      </c>
      <c r="L1787" s="16" t="s">
        <v>70</v>
      </c>
      <c r="M1787" s="19">
        <v>1600000</v>
      </c>
      <c r="N1787" s="19">
        <v>1216878.0992364089</v>
      </c>
      <c r="O1787" s="20" t="s">
        <v>6035</v>
      </c>
      <c r="P1787" s="21">
        <v>5585155000152</v>
      </c>
      <c r="Q1787" s="20" t="s">
        <v>72</v>
      </c>
      <c r="R1787" s="16" t="str">
        <f t="shared" si="458"/>
        <v>OTHERS</v>
      </c>
      <c r="S1787" s="16" t="str">
        <f t="shared" si="473"/>
        <v>F</v>
      </c>
      <c r="T1787" s="16" t="str">
        <f t="shared" si="472"/>
        <v>ADF Countries</v>
      </c>
      <c r="U1787" s="16" t="str">
        <f t="shared" si="459"/>
        <v>Transition States</v>
      </c>
      <c r="V1787" s="22" t="str">
        <f>IF(ISNUMBER(MATCH(A1787, {"Gabon","Sudan","Niger","Mali","Burkina Faso","Guinea"}, 0)), "De Facto Countries", "Non-De Facto Countries")</f>
        <v>Non-De Facto Countries</v>
      </c>
      <c r="W1787" s="16" t="str">
        <f t="shared" si="470"/>
        <v>Central</v>
      </c>
      <c r="X1787" s="16" t="str">
        <f t="shared" si="471"/>
        <v>Power</v>
      </c>
      <c r="Y1787" s="23"/>
      <c r="Z1787" s="23">
        <f>Table2[[#This Row],[Approved Amount_UA Equivalent]]</f>
        <v>1216878.0992364089</v>
      </c>
      <c r="AD1787" s="23">
        <f>SUM(Table2[[#This Row],[Feed Africa ]:[Improve Quality Of Life ]])</f>
        <v>1216878.0992364089</v>
      </c>
      <c r="AE1787" s="16" t="b">
        <f>Table2[[#This Row],[Total HI5]]=Table2[[#This Row],[Approved Amount_UA Equivalent]]</f>
        <v>1</v>
      </c>
      <c r="AF1787" s="24">
        <v>41</v>
      </c>
      <c r="AG1787" s="20" t="str">
        <f t="shared" si="460"/>
        <v>ISP and Investment Project</v>
      </c>
      <c r="AH1787" s="24" t="str">
        <f>VLOOKUP(Table2[[#This Row],[SAP Code]],[25]DATA!$A:$G,7,FALSE)</f>
        <v xml:space="preserve">investment </v>
      </c>
      <c r="AI1787" s="20" t="str">
        <f t="shared" si="461"/>
        <v>Infrastructure</v>
      </c>
      <c r="AJ1787" s="25" t="s">
        <v>89</v>
      </c>
      <c r="AK1787" s="25" t="s">
        <v>90</v>
      </c>
      <c r="AL1787" s="23" t="str" cm="1">
        <f t="array" ref="AL1787">_xlfn.SWITCH(AK1787,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787" s="26">
        <v>1</v>
      </c>
      <c r="AN1787" s="25" t="str">
        <f t="shared" si="469"/>
        <v>Sovereign</v>
      </c>
      <c r="AO1787" s="27">
        <v>0.5</v>
      </c>
      <c r="AP1787" s="23">
        <f>Table2[[#This Row],[Approved Amount_UA Equivalent]]/1000000</f>
        <v>1.216878099236409</v>
      </c>
      <c r="AQ1787" s="19">
        <f t="shared" si="462"/>
        <v>1.6194700495877825</v>
      </c>
      <c r="AR1787" s="23" t="str">
        <f t="shared" si="463"/>
        <v>1-10</v>
      </c>
      <c r="AS1787" s="23" t="str">
        <f t="shared" si="464"/>
        <v>1-20</v>
      </c>
      <c r="AT1787" s="23" t="str">
        <f t="shared" si="465"/>
        <v>1-40</v>
      </c>
      <c r="AU1787" s="23" t="str">
        <f t="shared" si="466"/>
        <v>&lt;1-50 Mn</v>
      </c>
      <c r="AV1787" s="23">
        <f>Table2[[#This Row],[Amount]]</f>
        <v>1600000</v>
      </c>
      <c r="AW1787" s="23" t="str">
        <f t="shared" si="467"/>
        <v>Dec 2022</v>
      </c>
      <c r="AX1787" s="28">
        <f>IFERROR(VLOOKUP(Table2[[#This Row],[SAP Code]],[26]_16!A:B,2,FALSE),0)</f>
        <v>0</v>
      </c>
      <c r="AY1787" s="28">
        <f>IFERROR(VLOOKUP(Table2[[#This Row],[SAP Code]],[26]_16!D:E,2,FALSE)/ 1000000, 0)</f>
        <v>0</v>
      </c>
      <c r="AZ1787" s="28">
        <f>IFERROR(VLOOKUP(Table2[[#This Row],[SAP Code]],[26]_16!G:H,2,FALSE)/ 1000000, 0)</f>
        <v>0</v>
      </c>
      <c r="BA1787" s="28">
        <f>IFERROR(VLOOKUP(Table2[[#This Row],[SAP Code]],[26]_16!J:K,2,FALSE)/ 1000000, 0)</f>
        <v>0</v>
      </c>
      <c r="BB1787" s="28">
        <f>IFERROR(VLOOKUP(Table2[[#This Row],[SAP Code]],[26]_16!M:N,2,FALSE)/ 1000000, 0)</f>
        <v>0</v>
      </c>
      <c r="BC1787" s="28">
        <f>IFERROR(VLOOKUP(Table2[[#This Row],[SAP Code]],[26]_16!P:Q,2,FALSE),0)</f>
        <v>0</v>
      </c>
      <c r="BD1787" s="28">
        <f>IFERROR(VLOOKUP(Table2[[#This Row],[SAP Code]],[26]_16!S:T,2,FALSE),0)</f>
        <v>0</v>
      </c>
      <c r="BE1787" s="28">
        <f>IFERROR(VLOOKUP(Table2[[#This Row],[SAP Code]],[26]_16!V:W,2,FALSE)/ 1000000, 0)</f>
        <v>0</v>
      </c>
      <c r="BF1787" s="28">
        <f>IFERROR(VLOOKUP(Table2[[#This Row],[SAP Code]],[26]_16!Y:Z,2,FALSE)/ 1000000, 0)</f>
        <v>0</v>
      </c>
      <c r="BG1787" s="28" t="str">
        <f>IFERROR(VLOOKUP(Table2[[#This Row],[SAP Code]],[26]port!$A:$AD,30,FALSE),"unknown")</f>
        <v>APVD</v>
      </c>
      <c r="BH1787" s="29" t="str">
        <f t="shared" si="468"/>
        <v>Ongoing</v>
      </c>
      <c r="BI1787" s="16"/>
    </row>
    <row r="1788" spans="1:61" ht="12">
      <c r="A1788" s="16" t="s">
        <v>141</v>
      </c>
      <c r="B1788" s="16" t="s">
        <v>6028</v>
      </c>
      <c r="C1788" s="16" t="s">
        <v>6037</v>
      </c>
      <c r="D1788" s="16" t="s">
        <v>6030</v>
      </c>
      <c r="E1788" s="18">
        <v>44908</v>
      </c>
      <c r="F1788" s="16" t="s">
        <v>4339</v>
      </c>
      <c r="G1788" s="16" t="s">
        <v>2293</v>
      </c>
      <c r="H1788" s="16" t="s">
        <v>5984</v>
      </c>
      <c r="I1788" s="16" t="s">
        <v>437</v>
      </c>
      <c r="J1788" s="16" t="s">
        <v>1747</v>
      </c>
      <c r="K1788" s="16" t="s">
        <v>69</v>
      </c>
      <c r="L1788" s="16" t="s">
        <v>85</v>
      </c>
      <c r="M1788" s="19">
        <v>2000000</v>
      </c>
      <c r="N1788" s="19">
        <v>2000000</v>
      </c>
      <c r="O1788" s="20" t="s">
        <v>6031</v>
      </c>
      <c r="P1788" s="21">
        <v>5900155017803</v>
      </c>
      <c r="Q1788" s="20" t="s">
        <v>72</v>
      </c>
      <c r="R1788" s="16" t="str">
        <f t="shared" si="458"/>
        <v>ADF Including TSF</v>
      </c>
      <c r="S1788" s="16" t="str">
        <f t="shared" si="473"/>
        <v>G</v>
      </c>
      <c r="T1788" s="16" t="str">
        <f t="shared" si="472"/>
        <v>Multinational</v>
      </c>
      <c r="U1788" s="16" t="str">
        <f t="shared" si="459"/>
        <v>Multinational</v>
      </c>
      <c r="V1788" s="22" t="str">
        <f>IF(ISNUMBER(MATCH(A1788, {"Gabon","Sudan","Niger","Mali","Burkina Faso","Guinea"}, 0)), "De Facto Countries", "Non-De Facto Countries")</f>
        <v>Non-De Facto Countries</v>
      </c>
      <c r="W1788" s="16" t="str">
        <f t="shared" si="470"/>
        <v>Multi</v>
      </c>
      <c r="X1788" s="16" t="str">
        <f t="shared" si="471"/>
        <v>ICT</v>
      </c>
      <c r="Y1788" s="23"/>
      <c r="AA1788" s="23">
        <f>Table2[[#This Row],[Approved Amount_UA Equivalent]]</f>
        <v>2000000</v>
      </c>
      <c r="AD1788" s="23">
        <f>SUM(Table2[[#This Row],[Feed Africa ]:[Improve Quality Of Life ]])</f>
        <v>2000000</v>
      </c>
      <c r="AE1788" s="16" t="b">
        <f>Table2[[#This Row],[Total HI5]]=Table2[[#This Row],[Approved Amount_UA Equivalent]]</f>
        <v>1</v>
      </c>
      <c r="AF1788" s="24">
        <v>41</v>
      </c>
      <c r="AG1788" s="20" t="str">
        <f t="shared" si="460"/>
        <v>ISP and Investment Project</v>
      </c>
      <c r="AH1788" s="24" t="str">
        <f>VLOOKUP(Table2[[#This Row],[SAP Code]],[25]DATA!$A:$G,7,FALSE)</f>
        <v xml:space="preserve">investment </v>
      </c>
      <c r="AI1788" s="20" t="str">
        <f t="shared" si="461"/>
        <v>Infrastructure</v>
      </c>
      <c r="AJ1788" s="25" t="s">
        <v>89</v>
      </c>
      <c r="AK1788" s="25" t="s">
        <v>2293</v>
      </c>
      <c r="AL1788" s="23" t="str" cm="1">
        <f t="array" ref="AL1788">_xlfn.SWITCH(AK1788,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88" s="26">
        <v>1</v>
      </c>
      <c r="AN1788" s="25" t="str">
        <f t="shared" si="469"/>
        <v>Sovereign</v>
      </c>
      <c r="AO1788" s="27">
        <v>0.5</v>
      </c>
      <c r="AP1788" s="23">
        <f>Table2[[#This Row],[Approved Amount_UA Equivalent]]/1000000</f>
        <v>2</v>
      </c>
      <c r="AQ1788" s="19">
        <f t="shared" si="462"/>
        <v>2.66168</v>
      </c>
      <c r="AR1788" s="23" t="str">
        <f t="shared" si="463"/>
        <v>1-10</v>
      </c>
      <c r="AS1788" s="23" t="str">
        <f t="shared" si="464"/>
        <v>1-20</v>
      </c>
      <c r="AT1788" s="23" t="str">
        <f t="shared" si="465"/>
        <v>1-40</v>
      </c>
      <c r="AU1788" s="23" t="str">
        <f t="shared" si="466"/>
        <v>&lt;1-50 Mn</v>
      </c>
      <c r="AV1788" s="23">
        <f>Table2[[#This Row],[Amount]]</f>
        <v>2000000</v>
      </c>
      <c r="AW1788" s="23" t="str">
        <f t="shared" si="467"/>
        <v>Dec 2022</v>
      </c>
      <c r="AX1788" s="28">
        <f>IFERROR(VLOOKUP(Table2[[#This Row],[SAP Code]],[26]_16!A:B,2,FALSE),0)</f>
        <v>0</v>
      </c>
      <c r="AY1788" s="28">
        <f>IFERROR(VLOOKUP(Table2[[#This Row],[SAP Code]],[26]_16!D:E,2,FALSE)/ 1000000, 0)</f>
        <v>0</v>
      </c>
      <c r="AZ1788" s="28">
        <f>IFERROR(VLOOKUP(Table2[[#This Row],[SAP Code]],[26]_16!G:H,2,FALSE)/ 1000000, 0)</f>
        <v>0</v>
      </c>
      <c r="BA1788" s="28">
        <f>IFERROR(VLOOKUP(Table2[[#This Row],[SAP Code]],[26]_16!J:K,2,FALSE)/ 1000000, 0)</f>
        <v>0</v>
      </c>
      <c r="BB1788" s="28">
        <f>IFERROR(VLOOKUP(Table2[[#This Row],[SAP Code]],[26]_16!M:N,2,FALSE)/ 1000000, 0)</f>
        <v>0</v>
      </c>
      <c r="BC1788" s="28">
        <f>IFERROR(VLOOKUP(Table2[[#This Row],[SAP Code]],[26]_16!P:Q,2,FALSE),0)</f>
        <v>0</v>
      </c>
      <c r="BD1788" s="28">
        <f>IFERROR(VLOOKUP(Table2[[#This Row],[SAP Code]],[26]_16!S:T,2,FALSE),0)</f>
        <v>0</v>
      </c>
      <c r="BE1788" s="28">
        <f>IFERROR(VLOOKUP(Table2[[#This Row],[SAP Code]],[26]_16!V:W,2,FALSE)/ 1000000, 0)</f>
        <v>0</v>
      </c>
      <c r="BF1788" s="28">
        <f>IFERROR(VLOOKUP(Table2[[#This Row],[SAP Code]],[26]_16!Y:Z,2,FALSE)/ 1000000, 0)</f>
        <v>0.13172217999999999</v>
      </c>
      <c r="BG1788" s="28" t="str">
        <f>IFERROR(VLOOKUP(Table2[[#This Row],[SAP Code]],[26]port!$A:$AD,30,FALSE),"unknown")</f>
        <v>OnGo</v>
      </c>
      <c r="BH1788" s="29" t="str">
        <f t="shared" si="468"/>
        <v>Ongoing</v>
      </c>
      <c r="BI1788" s="16"/>
    </row>
    <row r="1789" spans="1:61" ht="12">
      <c r="A1789" s="16" t="s">
        <v>95</v>
      </c>
      <c r="B1789" s="16" t="s">
        <v>6038</v>
      </c>
      <c r="C1789" s="16" t="s">
        <v>6039</v>
      </c>
      <c r="D1789" s="16" t="s">
        <v>6040</v>
      </c>
      <c r="E1789" s="18">
        <v>44909</v>
      </c>
      <c r="F1789" s="16" t="s">
        <v>383</v>
      </c>
      <c r="G1789" s="16" t="s">
        <v>74</v>
      </c>
      <c r="H1789" s="16" t="s">
        <v>6041</v>
      </c>
      <c r="I1789" s="16" t="s">
        <v>1121</v>
      </c>
      <c r="J1789" s="16" t="s">
        <v>83</v>
      </c>
      <c r="K1789" s="16" t="s">
        <v>84</v>
      </c>
      <c r="L1789" s="16" t="s">
        <v>85</v>
      </c>
      <c r="M1789" s="19">
        <v>7040000</v>
      </c>
      <c r="N1789" s="19">
        <v>7040000</v>
      </c>
      <c r="O1789" s="20" t="s">
        <v>6042</v>
      </c>
      <c r="P1789" s="21">
        <v>2100150043498</v>
      </c>
      <c r="Q1789" s="20" t="s">
        <v>72</v>
      </c>
      <c r="R1789" s="16" t="str">
        <f t="shared" si="458"/>
        <v>ADF Including TSF</v>
      </c>
      <c r="S1789" s="16" t="str">
        <f t="shared" si="473"/>
        <v>C</v>
      </c>
      <c r="T1789" s="16" t="str">
        <f t="shared" si="472"/>
        <v>Blend Countries</v>
      </c>
      <c r="U1789" s="16" t="str">
        <f t="shared" si="459"/>
        <v>Non-Transition States</v>
      </c>
      <c r="V1789" s="22" t="str">
        <f>IF(ISNUMBER(MATCH(A1789, {"Gabon","Sudan","Niger","Mali","Burkina Faso","Guinea"}, 0)), "De Facto Countries", "Non-De Facto Countries")</f>
        <v>Non-De Facto Countries</v>
      </c>
      <c r="W1789" s="16" t="str">
        <f t="shared" si="470"/>
        <v>South</v>
      </c>
      <c r="X1789" s="16" t="str">
        <f t="shared" si="471"/>
        <v>Environment</v>
      </c>
      <c r="Y1789" s="23">
        <f>Table2[[#This Row],[Approved Amount_UA Equivalent]]</f>
        <v>7040000</v>
      </c>
      <c r="AD1789" s="23">
        <f>SUM(Table2[[#This Row],[Feed Africa ]:[Improve Quality Of Life ]])</f>
        <v>7040000</v>
      </c>
      <c r="AE1789" s="16" t="b">
        <f>Table2[[#This Row],[Total HI5]]=Table2[[#This Row],[Approved Amount_UA Equivalent]]</f>
        <v>1</v>
      </c>
      <c r="AF1789" s="24">
        <v>10</v>
      </c>
      <c r="AG1789" s="20" t="str">
        <f t="shared" si="460"/>
        <v>Investment Project</v>
      </c>
      <c r="AH1789" s="24" t="str">
        <f>VLOOKUP(Table2[[#This Row],[SAP Code]],[25]DATA!$A:$G,7,FALSE)</f>
        <v xml:space="preserve">investment </v>
      </c>
      <c r="AI1789" s="20" t="str">
        <f t="shared" si="461"/>
        <v>Infrastructure</v>
      </c>
      <c r="AJ1789" s="25" t="s">
        <v>1126</v>
      </c>
      <c r="AK1789" s="25" t="s">
        <v>74</v>
      </c>
      <c r="AL1789" s="23" t="str" cm="1">
        <f t="array" ref="AL1789">_xlfn.SWITCH(AK1789,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89" s="26">
        <v>1</v>
      </c>
      <c r="AN1789" s="25" t="str">
        <f t="shared" si="469"/>
        <v>Sovereign</v>
      </c>
      <c r="AO1789" s="27">
        <v>1</v>
      </c>
      <c r="AP1789" s="23">
        <f>Table2[[#This Row],[Approved Amount_UA Equivalent]]/1000000</f>
        <v>7.04</v>
      </c>
      <c r="AQ1789" s="19">
        <f t="shared" si="462"/>
        <v>9.3691136000000004</v>
      </c>
      <c r="AR1789" s="23" t="str">
        <f t="shared" si="463"/>
        <v>1-10</v>
      </c>
      <c r="AS1789" s="23" t="str">
        <f t="shared" si="464"/>
        <v>1-20</v>
      </c>
      <c r="AT1789" s="23" t="str">
        <f t="shared" si="465"/>
        <v>1-40</v>
      </c>
      <c r="AU1789" s="23" t="str">
        <f t="shared" si="466"/>
        <v>&lt;1-50 Mn</v>
      </c>
      <c r="AV1789" s="23">
        <f>Table2[[#This Row],[Amount]]</f>
        <v>7040000</v>
      </c>
      <c r="AW1789" s="23" t="str">
        <f t="shared" si="467"/>
        <v>Dec 2022</v>
      </c>
      <c r="AX1789" s="28">
        <f>IFERROR(VLOOKUP(Table2[[#This Row],[SAP Code]],[26]_16!A:B,2,FALSE),0)</f>
        <v>0</v>
      </c>
      <c r="AY1789" s="28">
        <f>IFERROR(VLOOKUP(Table2[[#This Row],[SAP Code]],[26]_16!D:E,2,FALSE)/ 1000000, 0)</f>
        <v>0</v>
      </c>
      <c r="AZ1789" s="28">
        <f>IFERROR(VLOOKUP(Table2[[#This Row],[SAP Code]],[26]_16!G:H,2,FALSE)/ 1000000, 0)</f>
        <v>0</v>
      </c>
      <c r="BA1789" s="28">
        <f>IFERROR(VLOOKUP(Table2[[#This Row],[SAP Code]],[26]_16!J:K,2,FALSE)/ 1000000, 0)</f>
        <v>0</v>
      </c>
      <c r="BB1789" s="28">
        <f>IFERROR(VLOOKUP(Table2[[#This Row],[SAP Code]],[26]_16!M:N,2,FALSE)/ 1000000, 0)</f>
        <v>0</v>
      </c>
      <c r="BC1789" s="28">
        <f>IFERROR(VLOOKUP(Table2[[#This Row],[SAP Code]],[26]_16!P:Q,2,FALSE),0)</f>
        <v>0</v>
      </c>
      <c r="BD1789" s="28">
        <f>IFERROR(VLOOKUP(Table2[[#This Row],[SAP Code]],[26]_16!S:T,2,FALSE),0)</f>
        <v>0</v>
      </c>
      <c r="BE1789" s="28">
        <f>IFERROR(VLOOKUP(Table2[[#This Row],[SAP Code]],[26]_16!V:W,2,FALSE)/ 1000000, 0)</f>
        <v>0</v>
      </c>
      <c r="BF1789" s="28">
        <f>IFERROR(VLOOKUP(Table2[[#This Row],[SAP Code]],[26]_16!Y:Z,2,FALSE)/ 1000000, 0)</f>
        <v>0</v>
      </c>
      <c r="BG1789" s="28" t="str">
        <f>IFERROR(VLOOKUP(Table2[[#This Row],[SAP Code]],[26]port!$A:$AD,30,FALSE),"unknown")</f>
        <v>APVD</v>
      </c>
      <c r="BH1789" s="29" t="str">
        <f t="shared" si="468"/>
        <v>Ongoing</v>
      </c>
      <c r="BI1789" s="16"/>
    </row>
    <row r="1790" spans="1:61" ht="12">
      <c r="A1790" s="16" t="s">
        <v>164</v>
      </c>
      <c r="B1790" s="16" t="s">
        <v>6038</v>
      </c>
      <c r="C1790" s="16" t="s">
        <v>6043</v>
      </c>
      <c r="D1790" s="16" t="s">
        <v>6040</v>
      </c>
      <c r="E1790" s="18">
        <v>44909</v>
      </c>
      <c r="F1790" s="16" t="s">
        <v>787</v>
      </c>
      <c r="G1790" s="16" t="s">
        <v>74</v>
      </c>
      <c r="H1790" s="16" t="s">
        <v>6041</v>
      </c>
      <c r="I1790" s="16" t="s">
        <v>1121</v>
      </c>
      <c r="J1790" s="16" t="s">
        <v>83</v>
      </c>
      <c r="K1790" s="16" t="s">
        <v>69</v>
      </c>
      <c r="L1790" s="16" t="s">
        <v>85</v>
      </c>
      <c r="M1790" s="19">
        <v>2160000</v>
      </c>
      <c r="N1790" s="19">
        <v>2160000</v>
      </c>
      <c r="O1790" s="20" t="s">
        <v>6044</v>
      </c>
      <c r="P1790" s="21">
        <v>2100155042271</v>
      </c>
      <c r="Q1790" s="20" t="s">
        <v>72</v>
      </c>
      <c r="R1790" s="16" t="str">
        <f t="shared" si="458"/>
        <v>ADF Including TSF</v>
      </c>
      <c r="S1790" s="16" t="str">
        <f t="shared" si="473"/>
        <v>C</v>
      </c>
      <c r="T1790" s="16" t="str">
        <f t="shared" si="472"/>
        <v>ADF Countries</v>
      </c>
      <c r="U1790" s="16" t="str">
        <f t="shared" si="459"/>
        <v>Transition States</v>
      </c>
      <c r="V1790" s="22" t="str">
        <f>IF(ISNUMBER(MATCH(A1790, {"Gabon","Sudan","Niger","Mali","Burkina Faso","Guinea"}, 0)), "De Facto Countries", "Non-De Facto Countries")</f>
        <v>Non-De Facto Countries</v>
      </c>
      <c r="W1790" s="16" t="str">
        <f t="shared" si="470"/>
        <v>South</v>
      </c>
      <c r="X1790" s="16" t="str">
        <f t="shared" si="471"/>
        <v>Environment</v>
      </c>
      <c r="Y1790" s="23">
        <f>Table2[[#This Row],[Approved Amount_UA Equivalent]]</f>
        <v>2160000</v>
      </c>
      <c r="AD1790" s="23">
        <f>SUM(Table2[[#This Row],[Feed Africa ]:[Improve Quality Of Life ]])</f>
        <v>2160000</v>
      </c>
      <c r="AE1790" s="16" t="b">
        <f>Table2[[#This Row],[Total HI5]]=Table2[[#This Row],[Approved Amount_UA Equivalent]]</f>
        <v>1</v>
      </c>
      <c r="AF1790" s="24">
        <v>41</v>
      </c>
      <c r="AG1790" s="20" t="str">
        <f t="shared" si="460"/>
        <v>ISP and Investment Project</v>
      </c>
      <c r="AH1790" s="24" t="e">
        <f>VLOOKUP(Table2[[#This Row],[SAP Code]],[25]DATA!$A:$G,7,FALSE)</f>
        <v>#N/A</v>
      </c>
      <c r="AI1790" s="20" t="str">
        <f t="shared" si="461"/>
        <v>Infrastructure</v>
      </c>
      <c r="AJ1790" s="25" t="s">
        <v>1126</v>
      </c>
      <c r="AK1790" s="25" t="s">
        <v>74</v>
      </c>
      <c r="AL1790" s="23" t="str" cm="1">
        <f t="array" ref="AL1790">_xlfn.SWITCH(AK1790,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90" s="26">
        <v>1</v>
      </c>
      <c r="AN1790" s="25" t="str">
        <f t="shared" si="469"/>
        <v>Sovereign</v>
      </c>
      <c r="AO1790" s="27">
        <v>1</v>
      </c>
      <c r="AP1790" s="23">
        <f>Table2[[#This Row],[Approved Amount_UA Equivalent]]/1000000</f>
        <v>2.16</v>
      </c>
      <c r="AQ1790" s="19">
        <f t="shared" si="462"/>
        <v>2.8746144</v>
      </c>
      <c r="AR1790" s="23" t="str">
        <f t="shared" si="463"/>
        <v>1-10</v>
      </c>
      <c r="AS1790" s="23" t="str">
        <f t="shared" si="464"/>
        <v>1-20</v>
      </c>
      <c r="AT1790" s="23" t="str">
        <f t="shared" si="465"/>
        <v>1-40</v>
      </c>
      <c r="AU1790" s="23" t="str">
        <f t="shared" si="466"/>
        <v>&lt;1-50 Mn</v>
      </c>
      <c r="AV1790" s="23">
        <f>Table2[[#This Row],[Amount]]</f>
        <v>2160000</v>
      </c>
      <c r="AW1790" s="23" t="str">
        <f t="shared" si="467"/>
        <v>Dec 2022</v>
      </c>
      <c r="AX1790" s="28">
        <f>IFERROR(VLOOKUP(Table2[[#This Row],[SAP Code]],[26]_16!A:B,2,FALSE),0)</f>
        <v>0</v>
      </c>
      <c r="AY1790" s="28">
        <f>IFERROR(VLOOKUP(Table2[[#This Row],[SAP Code]],[26]_16!D:E,2,FALSE)/ 1000000, 0)</f>
        <v>0</v>
      </c>
      <c r="AZ1790" s="28">
        <f>IFERROR(VLOOKUP(Table2[[#This Row],[SAP Code]],[26]_16!G:H,2,FALSE)/ 1000000, 0)</f>
        <v>0</v>
      </c>
      <c r="BA1790" s="28">
        <f>IFERROR(VLOOKUP(Table2[[#This Row],[SAP Code]],[26]_16!J:K,2,FALSE)/ 1000000, 0)</f>
        <v>0</v>
      </c>
      <c r="BB1790" s="28">
        <f>IFERROR(VLOOKUP(Table2[[#This Row],[SAP Code]],[26]_16!M:N,2,FALSE)/ 1000000, 0)</f>
        <v>0</v>
      </c>
      <c r="BC1790" s="28">
        <f>IFERROR(VLOOKUP(Table2[[#This Row],[SAP Code]],[26]_16!P:Q,2,FALSE),0)</f>
        <v>0</v>
      </c>
      <c r="BD1790" s="28">
        <f>IFERROR(VLOOKUP(Table2[[#This Row],[SAP Code]],[26]_16!S:T,2,FALSE),0)</f>
        <v>0</v>
      </c>
      <c r="BE1790" s="28">
        <f>IFERROR(VLOOKUP(Table2[[#This Row],[SAP Code]],[26]_16!V:W,2,FALSE)/ 1000000, 0)</f>
        <v>0</v>
      </c>
      <c r="BF1790" s="28">
        <f>IFERROR(VLOOKUP(Table2[[#This Row],[SAP Code]],[26]_16!Y:Z,2,FALSE)/ 1000000, 0)</f>
        <v>0</v>
      </c>
      <c r="BG1790" s="28" t="str">
        <f>IFERROR(VLOOKUP(Table2[[#This Row],[SAP Code]],[26]port!$A:$AD,30,FALSE),"unknown")</f>
        <v>OnGo</v>
      </c>
      <c r="BH1790" s="29" t="str">
        <f t="shared" si="468"/>
        <v>Ongoing</v>
      </c>
      <c r="BI1790" s="16"/>
    </row>
    <row r="1791" spans="1:61" ht="12">
      <c r="A1791" s="16" t="s">
        <v>141</v>
      </c>
      <c r="B1791" s="16" t="s">
        <v>6038</v>
      </c>
      <c r="C1791" s="16" t="s">
        <v>6045</v>
      </c>
      <c r="D1791" s="16" t="s">
        <v>6040</v>
      </c>
      <c r="E1791" s="18">
        <v>44909</v>
      </c>
      <c r="F1791" s="16" t="s">
        <v>6046</v>
      </c>
      <c r="G1791" s="16" t="s">
        <v>74</v>
      </c>
      <c r="H1791" s="16" t="s">
        <v>6041</v>
      </c>
      <c r="I1791" s="16" t="s">
        <v>1121</v>
      </c>
      <c r="J1791" s="16" t="s">
        <v>83</v>
      </c>
      <c r="K1791" s="16" t="s">
        <v>69</v>
      </c>
      <c r="L1791" s="16" t="s">
        <v>85</v>
      </c>
      <c r="M1791" s="19">
        <v>3500000</v>
      </c>
      <c r="N1791" s="19">
        <v>3500000</v>
      </c>
      <c r="O1791" s="20" t="s">
        <v>6047</v>
      </c>
      <c r="P1791" s="21" t="s">
        <v>147</v>
      </c>
      <c r="Q1791" s="20" t="s">
        <v>72</v>
      </c>
      <c r="R1791" s="16" t="str">
        <f t="shared" si="458"/>
        <v>ADF Including TSF</v>
      </c>
      <c r="S1791" s="16" t="str">
        <f t="shared" si="473"/>
        <v>C</v>
      </c>
      <c r="T1791" s="16" t="str">
        <f t="shared" si="472"/>
        <v>Multinational</v>
      </c>
      <c r="U1791" s="16" t="str">
        <f t="shared" si="459"/>
        <v>Multinational</v>
      </c>
      <c r="V1791" s="22" t="str">
        <f>IF(ISNUMBER(MATCH(A1791, {"Gabon","Sudan","Niger","Mali","Burkina Faso","Guinea"}, 0)), "De Facto Countries", "Non-De Facto Countries")</f>
        <v>Non-De Facto Countries</v>
      </c>
      <c r="W1791" s="16" t="str">
        <f t="shared" si="470"/>
        <v>Multi</v>
      </c>
      <c r="X1791" s="16" t="str">
        <f t="shared" si="471"/>
        <v>Environment</v>
      </c>
      <c r="Y1791" s="23">
        <f>Table2[[#This Row],[Approved Amount_UA Equivalent]]</f>
        <v>3500000</v>
      </c>
      <c r="AD1791" s="23">
        <f>SUM(Table2[[#This Row],[Feed Africa ]:[Improve Quality Of Life ]])</f>
        <v>3500000</v>
      </c>
      <c r="AE1791" s="16" t="b">
        <f>Table2[[#This Row],[Total HI5]]=Table2[[#This Row],[Approved Amount_UA Equivalent]]</f>
        <v>1</v>
      </c>
      <c r="AF1791" s="24">
        <v>41</v>
      </c>
      <c r="AG1791" s="20" t="str">
        <f t="shared" si="460"/>
        <v>ISP and Investment Project</v>
      </c>
      <c r="AH1791" s="24" t="e">
        <f>VLOOKUP(Table2[[#This Row],[SAP Code]],[25]DATA!$A:$G,7,FALSE)</f>
        <v>#N/A</v>
      </c>
      <c r="AI1791" s="20" t="str">
        <f t="shared" si="461"/>
        <v>Infrastructure</v>
      </c>
      <c r="AJ1791" s="25" t="s">
        <v>1126</v>
      </c>
      <c r="AK1791" s="25" t="s">
        <v>74</v>
      </c>
      <c r="AL1791" s="23" t="str" cm="1">
        <f t="array" ref="AL1791">_xlfn.SWITCH(AK1791,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91" s="26">
        <v>1</v>
      </c>
      <c r="AN1791" s="25" t="str">
        <f t="shared" si="469"/>
        <v>Sovereign</v>
      </c>
      <c r="AO1791" s="27">
        <v>1</v>
      </c>
      <c r="AP1791" s="23">
        <f>Table2[[#This Row],[Approved Amount_UA Equivalent]]/1000000</f>
        <v>3.5</v>
      </c>
      <c r="AQ1791" s="19">
        <f t="shared" si="462"/>
        <v>4.65794</v>
      </c>
      <c r="AR1791" s="23" t="str">
        <f t="shared" si="463"/>
        <v>1-10</v>
      </c>
      <c r="AS1791" s="23" t="str">
        <f t="shared" si="464"/>
        <v>1-20</v>
      </c>
      <c r="AT1791" s="23" t="str">
        <f t="shared" si="465"/>
        <v>1-40</v>
      </c>
      <c r="AU1791" s="23" t="str">
        <f t="shared" si="466"/>
        <v>&lt;1-50 Mn</v>
      </c>
      <c r="AV1791" s="23">
        <f>Table2[[#This Row],[Amount]]</f>
        <v>3500000</v>
      </c>
      <c r="AW1791" s="23" t="str">
        <f t="shared" si="467"/>
        <v>Dec 2022</v>
      </c>
      <c r="AX1791" s="28">
        <f>IFERROR(VLOOKUP(Table2[[#This Row],[SAP Code]],[26]_16!A:B,2,FALSE),0)</f>
        <v>0</v>
      </c>
      <c r="AY1791" s="28">
        <f>IFERROR(VLOOKUP(Table2[[#This Row],[SAP Code]],[26]_16!D:E,2,FALSE)/ 1000000, 0)</f>
        <v>0</v>
      </c>
      <c r="AZ1791" s="28">
        <f>IFERROR(VLOOKUP(Table2[[#This Row],[SAP Code]],[26]_16!G:H,2,FALSE)/ 1000000, 0)</f>
        <v>0</v>
      </c>
      <c r="BA1791" s="28">
        <f>IFERROR(VLOOKUP(Table2[[#This Row],[SAP Code]],[26]_16!J:K,2,FALSE)/ 1000000, 0)</f>
        <v>0</v>
      </c>
      <c r="BB1791" s="28">
        <f>IFERROR(VLOOKUP(Table2[[#This Row],[SAP Code]],[26]_16!M:N,2,FALSE)/ 1000000, 0)</f>
        <v>0</v>
      </c>
      <c r="BC1791" s="28">
        <f>IFERROR(VLOOKUP(Table2[[#This Row],[SAP Code]],[26]_16!P:Q,2,FALSE),0)</f>
        <v>0</v>
      </c>
      <c r="BD1791" s="28">
        <f>IFERROR(VLOOKUP(Table2[[#This Row],[SAP Code]],[26]_16!S:T,2,FALSE),0)</f>
        <v>0</v>
      </c>
      <c r="BE1791" s="28">
        <f>IFERROR(VLOOKUP(Table2[[#This Row],[SAP Code]],[26]_16!V:W,2,FALSE)/ 1000000, 0)</f>
        <v>0</v>
      </c>
      <c r="BF1791" s="28">
        <f>IFERROR(VLOOKUP(Table2[[#This Row],[SAP Code]],[26]_16!Y:Z,2,FALSE)/ 1000000, 0)</f>
        <v>2.2200000000000001E-2</v>
      </c>
      <c r="BG1791" s="28" t="str">
        <f>IFERROR(VLOOKUP(Table2[[#This Row],[SAP Code]],[26]port!$A:$AD,30,FALSE),"unknown")</f>
        <v>APVD</v>
      </c>
      <c r="BH1791" s="29" t="str">
        <f t="shared" si="468"/>
        <v>Ongoing</v>
      </c>
      <c r="BI1791" s="16"/>
    </row>
    <row r="1792" spans="1:61" ht="12">
      <c r="A1792" s="16" t="s">
        <v>174</v>
      </c>
      <c r="B1792" s="16" t="s">
        <v>6048</v>
      </c>
      <c r="C1792" s="16" t="s">
        <v>6049</v>
      </c>
      <c r="D1792" s="16" t="s">
        <v>6050</v>
      </c>
      <c r="E1792" s="18">
        <v>44909</v>
      </c>
      <c r="F1792" s="16" t="s">
        <v>6051</v>
      </c>
      <c r="G1792" s="16" t="s">
        <v>107</v>
      </c>
      <c r="H1792" s="16" t="s">
        <v>6041</v>
      </c>
      <c r="I1792" s="16" t="s">
        <v>102</v>
      </c>
      <c r="J1792" s="16" t="s">
        <v>103</v>
      </c>
      <c r="K1792" s="16" t="s">
        <v>5712</v>
      </c>
      <c r="L1792" s="16" t="s">
        <v>70</v>
      </c>
      <c r="M1792" s="19">
        <v>10000000</v>
      </c>
      <c r="N1792" s="19">
        <v>7605488.1202275557</v>
      </c>
      <c r="O1792" s="20" t="s">
        <v>6052</v>
      </c>
      <c r="P1792" s="21" t="s">
        <v>147</v>
      </c>
      <c r="Q1792" s="20" t="s">
        <v>72</v>
      </c>
      <c r="R1792" s="16" t="str">
        <f t="shared" si="458"/>
        <v>ADB Private</v>
      </c>
      <c r="S1792" s="16" t="str">
        <f t="shared" si="473"/>
        <v>H</v>
      </c>
      <c r="T1792" s="16" t="str">
        <f t="shared" si="472"/>
        <v>ADB Countries</v>
      </c>
      <c r="U1792" s="16" t="str">
        <f t="shared" si="459"/>
        <v>Non-Transition States</v>
      </c>
      <c r="V1792" s="22" t="str">
        <f>IF(ISNUMBER(MATCH(A1792, {"Gabon","Sudan","Niger","Mali","Burkina Faso","Guinea"}, 0)), "De Facto Countries", "Non-De Facto Countries")</f>
        <v>Non-De Facto Countries</v>
      </c>
      <c r="W1792" s="16" t="str">
        <f t="shared" si="470"/>
        <v>South</v>
      </c>
      <c r="X1792" s="16" t="str">
        <f t="shared" si="471"/>
        <v>Finance</v>
      </c>
      <c r="Y1792" s="23"/>
      <c r="AA1792" s="23">
        <f>Table2[[#This Row],[Approved Amount_UA Equivalent]]</f>
        <v>7605488.1202275557</v>
      </c>
      <c r="AD1792" s="23">
        <f>SUM(Table2[[#This Row],[Feed Africa ]:[Improve Quality Of Life ]])</f>
        <v>7605488.1202275557</v>
      </c>
      <c r="AE1792" s="16" t="b">
        <f>Table2[[#This Row],[Total HI5]]=Table2[[#This Row],[Approved Amount_UA Equivalent]]</f>
        <v>1</v>
      </c>
      <c r="AF1792" s="24">
        <v>70</v>
      </c>
      <c r="AG1792" s="20" t="str">
        <f t="shared" si="460"/>
        <v>Equity and Guarantee</v>
      </c>
      <c r="AH1792" s="24" t="str">
        <f>VLOOKUP(Table2[[#This Row],[SAP Code]],[25]DATA!$A:$G,7,FALSE)</f>
        <v>LOC</v>
      </c>
      <c r="AI1792" s="20" t="str">
        <f t="shared" si="461"/>
        <v>Other Investment</v>
      </c>
      <c r="AJ1792" s="25" t="s">
        <v>2794</v>
      </c>
      <c r="AK1792" s="25" t="s">
        <v>107</v>
      </c>
      <c r="AL1792" s="23" t="str" cm="1">
        <f t="array" ref="AL1792">_xlfn.SWITCH(AK1792,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792" s="26">
        <v>2</v>
      </c>
      <c r="AN1792" s="25" t="str">
        <f t="shared" si="469"/>
        <v>Non-Sovereign</v>
      </c>
      <c r="AO1792" s="27">
        <v>1</v>
      </c>
      <c r="AP1792" s="23">
        <f>Table2[[#This Row],[Approved Amount_UA Equivalent]]/1000000</f>
        <v>7.6054881202275562</v>
      </c>
      <c r="AQ1792" s="19">
        <f t="shared" si="462"/>
        <v>10.121687809923641</v>
      </c>
      <c r="AR1792" s="23" t="str">
        <f t="shared" si="463"/>
        <v>1-10</v>
      </c>
      <c r="AS1792" s="23" t="str">
        <f t="shared" si="464"/>
        <v>1-20</v>
      </c>
      <c r="AT1792" s="23" t="str">
        <f t="shared" si="465"/>
        <v>1-40</v>
      </c>
      <c r="AU1792" s="23" t="str">
        <f t="shared" si="466"/>
        <v>&lt;1-50 Mn</v>
      </c>
      <c r="AV1792" s="23">
        <f>Table2[[#This Row],[Amount]]</f>
        <v>10000000</v>
      </c>
      <c r="AW1792" s="23" t="str">
        <f t="shared" si="467"/>
        <v>Dec 2022</v>
      </c>
      <c r="AX1792" s="28">
        <f>IFERROR(VLOOKUP(Table2[[#This Row],[SAP Code]],[26]_16!A:B,2,FALSE),0)</f>
        <v>0</v>
      </c>
      <c r="AY1792" s="28">
        <f>IFERROR(VLOOKUP(Table2[[#This Row],[SAP Code]],[26]_16!D:E,2,FALSE)/ 1000000, 0)</f>
        <v>0</v>
      </c>
      <c r="AZ1792" s="28">
        <f>IFERROR(VLOOKUP(Table2[[#This Row],[SAP Code]],[26]_16!G:H,2,FALSE)/ 1000000, 0)</f>
        <v>0</v>
      </c>
      <c r="BA1792" s="28">
        <f>IFERROR(VLOOKUP(Table2[[#This Row],[SAP Code]],[26]_16!J:K,2,FALSE)/ 1000000, 0)</f>
        <v>0</v>
      </c>
      <c r="BB1792" s="28">
        <f>IFERROR(VLOOKUP(Table2[[#This Row],[SAP Code]],[26]_16!M:N,2,FALSE)/ 1000000, 0)</f>
        <v>0</v>
      </c>
      <c r="BC1792" s="28">
        <f>IFERROR(VLOOKUP(Table2[[#This Row],[SAP Code]],[26]_16!P:Q,2,FALSE),0)</f>
        <v>0</v>
      </c>
      <c r="BD1792" s="28">
        <f>IFERROR(VLOOKUP(Table2[[#This Row],[SAP Code]],[26]_16!S:T,2,FALSE),0)</f>
        <v>0</v>
      </c>
      <c r="BE1792" s="28">
        <f>IFERROR(VLOOKUP(Table2[[#This Row],[SAP Code]],[26]_16!V:W,2,FALSE)/ 1000000, 0)</f>
        <v>0</v>
      </c>
      <c r="BF1792" s="28">
        <f>IFERROR(VLOOKUP(Table2[[#This Row],[SAP Code]],[26]_16!Y:Z,2,FALSE)/ 1000000, 0)</f>
        <v>0</v>
      </c>
      <c r="BG1792" s="28" t="str">
        <f>IFERROR(VLOOKUP(Table2[[#This Row],[SAP Code]],[26]port!$A:$AD,30,FALSE),"unknown")</f>
        <v>APVD</v>
      </c>
      <c r="BH1792" s="29" t="str">
        <f t="shared" si="468"/>
        <v>Ongoing</v>
      </c>
      <c r="BI1792" s="16"/>
    </row>
    <row r="1793" spans="1:61" ht="12">
      <c r="A1793" s="16" t="s">
        <v>150</v>
      </c>
      <c r="B1793" s="16" t="s">
        <v>6053</v>
      </c>
      <c r="C1793" s="16" t="s">
        <v>6054</v>
      </c>
      <c r="D1793" s="16" t="s">
        <v>6055</v>
      </c>
      <c r="E1793" s="18">
        <v>44910</v>
      </c>
      <c r="F1793" s="16" t="s">
        <v>154</v>
      </c>
      <c r="G1793" s="16" t="s">
        <v>74</v>
      </c>
      <c r="H1793" s="16" t="s">
        <v>5979</v>
      </c>
      <c r="I1793" s="16" t="s">
        <v>1121</v>
      </c>
      <c r="J1793" s="16" t="s">
        <v>83</v>
      </c>
      <c r="K1793" s="16" t="s">
        <v>84</v>
      </c>
      <c r="L1793" s="16" t="s">
        <v>85</v>
      </c>
      <c r="M1793" s="19">
        <v>5520000</v>
      </c>
      <c r="N1793" s="19">
        <v>5520000</v>
      </c>
      <c r="O1793" s="20" t="s">
        <v>6056</v>
      </c>
      <c r="P1793" s="21">
        <v>2100150043443</v>
      </c>
      <c r="Q1793" s="20" t="s">
        <v>87</v>
      </c>
      <c r="R1793" s="16" t="str">
        <f t="shared" si="458"/>
        <v>ADF Including TSF</v>
      </c>
      <c r="S1793" s="16" t="str">
        <f t="shared" si="473"/>
        <v>C</v>
      </c>
      <c r="T1793" s="16" t="str">
        <f t="shared" si="472"/>
        <v>Blend Countries</v>
      </c>
      <c r="U1793" s="16" t="str">
        <f t="shared" si="459"/>
        <v>Non-Transition States</v>
      </c>
      <c r="V1793" s="22" t="str">
        <f>IF(ISNUMBER(MATCH(A1793, {"Gabon","Sudan","Niger","Mali","Burkina Faso","Guinea"}, 0)), "De Facto Countries", "Non-De Facto Countries")</f>
        <v>Non-De Facto Countries</v>
      </c>
      <c r="W1793" s="16" t="str">
        <f t="shared" si="470"/>
        <v>West</v>
      </c>
      <c r="X1793" s="16" t="str">
        <f t="shared" si="471"/>
        <v>Environment</v>
      </c>
      <c r="Y1793" s="23">
        <f>Table2[[#This Row],[Approved Amount_UA Equivalent]]</f>
        <v>5520000</v>
      </c>
      <c r="AD1793" s="23">
        <f>SUM(Table2[[#This Row],[Feed Africa ]:[Improve Quality Of Life ]])</f>
        <v>5520000</v>
      </c>
      <c r="AE1793" s="16" t="b">
        <f>Table2[[#This Row],[Total HI5]]=Table2[[#This Row],[Approved Amount_UA Equivalent]]</f>
        <v>1</v>
      </c>
      <c r="AF1793" s="24">
        <v>10</v>
      </c>
      <c r="AG1793" s="20" t="str">
        <f t="shared" si="460"/>
        <v>Investment Project</v>
      </c>
      <c r="AH1793" s="24" t="e">
        <f>VLOOKUP(Table2[[#This Row],[SAP Code]],[25]DATA!$A:$G,7,FALSE)</f>
        <v>#N/A</v>
      </c>
      <c r="AI1793" s="20" t="str">
        <f t="shared" si="461"/>
        <v>Infrastructure</v>
      </c>
      <c r="AJ1793" s="25" t="s">
        <v>1126</v>
      </c>
      <c r="AK1793" s="25" t="s">
        <v>74</v>
      </c>
      <c r="AL1793" s="23" t="str" cm="1">
        <f t="array" ref="AL1793">_xlfn.SWITCH(AK1793,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93" s="26">
        <v>1</v>
      </c>
      <c r="AN1793" s="25" t="str">
        <f t="shared" si="469"/>
        <v>Sovereign</v>
      </c>
      <c r="AO1793" s="27">
        <v>1</v>
      </c>
      <c r="AP1793" s="23">
        <f>Table2[[#This Row],[Approved Amount_UA Equivalent]]/1000000</f>
        <v>5.52</v>
      </c>
      <c r="AQ1793" s="19">
        <f t="shared" si="462"/>
        <v>7.3462367999999998</v>
      </c>
      <c r="AR1793" s="23" t="str">
        <f t="shared" si="463"/>
        <v>1-10</v>
      </c>
      <c r="AS1793" s="23" t="str">
        <f t="shared" si="464"/>
        <v>1-20</v>
      </c>
      <c r="AT1793" s="23" t="str">
        <f t="shared" si="465"/>
        <v>1-40</v>
      </c>
      <c r="AU1793" s="23" t="str">
        <f t="shared" si="466"/>
        <v>&lt;1-50 Mn</v>
      </c>
      <c r="AV1793" s="23">
        <f>Table2[[#This Row],[Amount]]</f>
        <v>5520000</v>
      </c>
      <c r="AW1793" s="23" t="str">
        <f t="shared" si="467"/>
        <v>Dec 2022</v>
      </c>
      <c r="AX1793" s="28">
        <f>IFERROR(VLOOKUP(Table2[[#This Row],[SAP Code]],[26]_16!A:B,2,FALSE),0)</f>
        <v>0</v>
      </c>
      <c r="AY1793" s="28">
        <f>IFERROR(VLOOKUP(Table2[[#This Row],[SAP Code]],[26]_16!D:E,2,FALSE)/ 1000000, 0)</f>
        <v>0</v>
      </c>
      <c r="AZ1793" s="28">
        <f>IFERROR(VLOOKUP(Table2[[#This Row],[SAP Code]],[26]_16!G:H,2,FALSE)/ 1000000, 0)</f>
        <v>0</v>
      </c>
      <c r="BA1793" s="28">
        <f>IFERROR(VLOOKUP(Table2[[#This Row],[SAP Code]],[26]_16!J:K,2,FALSE)/ 1000000, 0)</f>
        <v>0</v>
      </c>
      <c r="BB1793" s="28">
        <f>IFERROR(VLOOKUP(Table2[[#This Row],[SAP Code]],[26]_16!M:N,2,FALSE)/ 1000000, 0)</f>
        <v>0</v>
      </c>
      <c r="BC1793" s="28">
        <f>IFERROR(VLOOKUP(Table2[[#This Row],[SAP Code]],[26]_16!P:Q,2,FALSE),0)</f>
        <v>0</v>
      </c>
      <c r="BD1793" s="28">
        <f>IFERROR(VLOOKUP(Table2[[#This Row],[SAP Code]],[26]_16!S:T,2,FALSE),0)</f>
        <v>0</v>
      </c>
      <c r="BE1793" s="28">
        <f>IFERROR(VLOOKUP(Table2[[#This Row],[SAP Code]],[26]_16!V:W,2,FALSE)/ 1000000, 0)</f>
        <v>0</v>
      </c>
      <c r="BF1793" s="28">
        <f>IFERROR(VLOOKUP(Table2[[#This Row],[SAP Code]],[26]_16!Y:Z,2,FALSE)/ 1000000, 0)</f>
        <v>0.12034963</v>
      </c>
      <c r="BG1793" s="28" t="str">
        <f>IFERROR(VLOOKUP(Table2[[#This Row],[SAP Code]],[26]port!$A:$AD,30,FALSE),"unknown")</f>
        <v>APVD</v>
      </c>
      <c r="BH1793" s="29" t="str">
        <f t="shared" si="468"/>
        <v>Ongoing</v>
      </c>
      <c r="BI1793" s="16"/>
    </row>
    <row r="1794" spans="1:61" ht="12">
      <c r="A1794" s="16" t="s">
        <v>696</v>
      </c>
      <c r="B1794" s="16" t="s">
        <v>6053</v>
      </c>
      <c r="C1794" s="16" t="s">
        <v>6057</v>
      </c>
      <c r="D1794" s="16" t="s">
        <v>6055</v>
      </c>
      <c r="E1794" s="18">
        <v>44910</v>
      </c>
      <c r="F1794" s="16" t="s">
        <v>700</v>
      </c>
      <c r="G1794" s="16" t="s">
        <v>74</v>
      </c>
      <c r="H1794" s="16" t="s">
        <v>5979</v>
      </c>
      <c r="I1794" s="16" t="s">
        <v>1121</v>
      </c>
      <c r="J1794" s="16" t="s">
        <v>83</v>
      </c>
      <c r="K1794" s="16" t="s">
        <v>84</v>
      </c>
      <c r="L1794" s="16" t="s">
        <v>85</v>
      </c>
      <c r="M1794" s="19">
        <v>25000000</v>
      </c>
      <c r="N1794" s="19">
        <v>25000000</v>
      </c>
      <c r="O1794" s="20" t="s">
        <v>6058</v>
      </c>
      <c r="P1794" s="21">
        <v>2100150043444</v>
      </c>
      <c r="Q1794" s="20" t="s">
        <v>87</v>
      </c>
      <c r="R1794" s="16" t="str">
        <f t="shared" ref="R1794:R1857" si="474">IF(J1794="ADB","ADB Public",IF(J1794="ADB Private Sector","ADB Private",IF(J1794="ADF","ADF Including TSF",IF(J1794="Africa Growing Together Fund (AGTF)","AGTF",IF(J1794="Climate Investment Funds (CIF)","CIF",IF(J1794="Climate Investment Funds (CIF) - CTF","CIF",IF(J1794="Climate Investment Funds (CIF) - SCF - FIP","CIF",IF(J1794="Climate Investment Funds (CIF) - SCF - SREP","CIF",IF(J1794="ClimDev-Africa Special Fund (CDSF)","ClimDev",IF(J1794="Global Environment Facility (GEF)","GEF",IF(J1794="Multi-Donor Trust Fund for Zimbabwe (ZIM-FUND)","ZimFund",IF(J1794="NTF","NTF",IF(J1794="Sustainable Energy Fund for Africa (SEFA)","SEFA",IF(J1794="Technical Assistance Fund for Middle Income Countries (MIC-TAF)","MICTAF",IF(J1794="Transition Support Facility (TSF)","ADF Including TSF",IF(J1794="Transition Support Facility (TSF) - ACW (Pillar II)","ADF Including TSF",IF(J1794="Transition Support Facility (TSF) - SSW","ADF Including TSF",IF(J1794="Transition Support Facility (TSF) - SSW (Pillar I)","ADF Including TSF",IF(J1794="Transition Support Facility (TSF) - SSW (Pillar I) - SIF","ADF Including TSF",IF(J1794="Transition Support Facility (TSF) - SSW (Pillar I) - Unallocated Reserve","ADF Including TSF",IF(J1794="Transition Support Facility (TSF) - SSW (Pillar I) - Unallocated Reserves","ADF Including TSF",IF(J1794="Transition Support Facility (TSF) - TSW (Pillar III)","ADF Including TSF",IF(J1794="Transition Support Facility (TSF) - Unallocated Reserves","ADF Including TSF","OTHERS")))))))))))))))))))))))</f>
        <v>ADF Including TSF</v>
      </c>
      <c r="S1794" s="16" t="str">
        <f t="shared" si="473"/>
        <v>C</v>
      </c>
      <c r="T1794" s="16" t="str">
        <f t="shared" si="472"/>
        <v>ADF Countries</v>
      </c>
      <c r="U1794" s="16" t="str">
        <f t="shared" ref="U1794:U1857" si="475">IF(A1794="Algeria","Non-Transition States",
IF(A1794="Angola","Non-Transition States",
IF(A1794="Benin","Non-Transition States",
IF(A1794="Botswana","Non-Transition States",
IF(A1794="Burkina Faso","Transition States",
IF(A1794="Burundi","Transition States",
IF(A1794="Cameroon","Non-Transition States",
IF(A1794="Cape Verde","Non-Transition States",
IF(A1794="Central African Republic","Transition States",
IF(A1794="Centrafrique","Transition States",
IF(A1794="Chad","Transition States",
IF(A1794="Comoros","Transition States",
IF(A1794="Congo CG","Non-Transition States",
IF(A1794="Congo","Non-Transition States",
IF(A1794="Côte D'Ivoire","Non-Transition States",
IF(A1794="Dem Rep Congo","Transition States",
IF(A1794="DEMOCRATIC REPUBLIC OF THE CONGO","Transition States",
IF(A1794="Djibouti","Transition States",
IF(A1794="Egypt","Non-Transition States",
IF(A1794="Eq Guinea","Non-Transition States",
IF(A1794="Equatorial Guinea","Non-Transition States",
IF(A1794="Eritrea","Transition States",
IF(A1794="Swaziland","Non-Transition States",
IF(A1794="Eswatini","Non-Transition States",
IF(A1794="Ethiopia","Non-Transition States",
IF(A1794="Gabon","Non-Transition States",
IF(A1794="Gambia","Transition States",
IF(A1794="Ghana","Non-Transition States",
IF(A1794="Guinea","Transition States",
IF(A1794="Guinea-Bissau","Transition States",
IF(A1794="Kenya","Non-Transition States",
IF(A1794="Lesotho","Non-Transition States",
IF(A1794="Liberia","Transition States",
IF(A1794="Libya","Non-Transition States",
IF(A1794="Madagascar","Transition States",
IF(A1794="Malawi","Non-Transition States",
IF(A1794="Mali","Transition States",
IF(A1794="Mauritania","Non-Transition States",
IF(A1794="Mauritius","Non-Transition States",
IF(A1794="Morocco","Non-Transition States",
IF(A1794="Mozambique","Transition States",
IF(A1794="Multi","Multinational",
IF(A1794="Multinational","Multinational",
IF(A1794="Namibia","Non-Transition States",
IF(A1794="Niger","Transition States",
IF(A1794="Nigeria","Non-Transition States",
IF(A1794="Rwanda","Non-Transition States",
IF(A1794="Sao Tome &amp; Principe","Non-Transition States",
IF(A1794="Sao Tome","Non-Transition States",
IF(A1794="Senegal","Non-Transition States",
IF(A1794="Seychelles","Non-Transition States",
IF(A1794="Sierra Leone","Transition States",
IF(A1794="Somalia","Transition States",
IF(A1794="South Africa","Non-Transition States",
IF(A1794="South Sudan","Transition States",
IF(A1794="Sudan","Transition States",
IF(A1794="Tanzania","Non-Transition States",
IF(A1794="Togo","Transition States",
IF(A1794="Tunisia","Non-Transition States",
IF(A1794="Uganda","Non-Transition States",
IF(A1794="Zambia","Non-Transition States",
IF(A1794="Zimbabwe","Transition States",
IF(A1794="Multi-Countries","Multinational","")))))))))))))))))))))))))))))))))))))))))))))))))))))))))))))))</f>
        <v>Transition States</v>
      </c>
      <c r="V1794" s="22" t="str">
        <f>IF(ISNUMBER(MATCH(A1794, {"Gabon","Sudan","Niger","Mali","Burkina Faso","Guinea"}, 0)), "De Facto Countries", "Non-De Facto Countries")</f>
        <v>De Facto Countries</v>
      </c>
      <c r="W1794" s="16" t="str">
        <f t="shared" si="470"/>
        <v>West</v>
      </c>
      <c r="X1794" s="16" t="str">
        <f t="shared" si="471"/>
        <v>Environment</v>
      </c>
      <c r="Y1794" s="23">
        <f>Table2[[#This Row],[Approved Amount_UA Equivalent]]</f>
        <v>25000000</v>
      </c>
      <c r="AD1794" s="23">
        <f>SUM(Table2[[#This Row],[Feed Africa ]:[Improve Quality Of Life ]])</f>
        <v>25000000</v>
      </c>
      <c r="AE1794" s="16" t="b">
        <f>Table2[[#This Row],[Total HI5]]=Table2[[#This Row],[Approved Amount_UA Equivalent]]</f>
        <v>1</v>
      </c>
      <c r="AF1794" s="24">
        <v>10</v>
      </c>
      <c r="AG1794" s="20" t="str">
        <f t="shared" ref="AG1794:AG1857" si="476">IF(AF1794=10,"Investment Project",IF(AF1794=11,"Line of Credit",IF(AF1794=12,"Investment Project",IF(AF1794=13,"Investment Project",IF(AF1794=20,"Policy and Result Based Op",IF(AF1794=21,"Policy and Result Based Op",IF(AF1794=22,"Restructuring",IF(AF1794=23,"Policy and Result Based Op",IF(AF1794=32,"Technical Assistance &amp; Study",IF(AF1794=40,"ISP and Investment Project",IF(AF1794=41,"ISP and Investment Project",IF(AF1794=42,"Investment Project",IF(AF1794=43,"Technical Assistance &amp; Study",IF(AF1794=44,"Institutional Support",IF(AF1794=46,"Institutional Support",IF(AF1794=50,"Emergency Assistance",IF(AF1794=51,"Emergency Assistance",IF(AF1794=70,"Equity and Guarantee",IF(AF1794=75,"Equity and Guarantee",IF(AF1794=82,"Micro Financing",IF(AF1794=83,"Policy and Result Based Op",IF(AF1794=84,"ISP and Investment Project",IF(AF1794=85,"ISP and Investment Project",IF(AF1794=86,"Technical Assistance &amp; Study",IF(AF1794=90,"Investment Project",IF(AF1794=30,"Investment Project",""))))))))))))))))))))))))))</f>
        <v>Investment Project</v>
      </c>
      <c r="AH1794" s="24" t="e">
        <f>VLOOKUP(Table2[[#This Row],[SAP Code]],[25]DATA!$A:$G,7,FALSE)</f>
        <v>#N/A</v>
      </c>
      <c r="AI1794" s="20" t="str">
        <f t="shared" ref="AI1794:AI1857" si="477">IF(AG1794="Policy and Result Based Op","Policy-Based Lending",
IF(AND(X1794="Agriculture",OR(AG1794="ISP and Investment Project",AG1794="Investment Project")),"Infrastructure",
IF(AND(X1794="Environment",OR(AG1794="ISP and Investment Project",AG1794="Investment Project")),"Infrastructure",
IF(AND(X1794="ICT",OR(AG1794="ISP and Investment Project",AG1794="Investment Project")),"Infrastructure",
IF(AND(X1794="Power",OR(AG1794="ISP and Investment Project",AG1794="Investment Project")),"Infrastructure",
IF(AND(X1794="Transport",OR(AG1794="ISP and Investment Project",AG1794="Investment Project")),"Infrastructure",
IF(AND(X1794="Urban Developm.",OR(AG1794="ISP and Investment Project",AG1794="Investment Project")),"Infrastructure",
IF(AND(X1794="WASH Sector",OR(AG1794="ISP and Investment Project",AG1794="Investment Project")),"Infrastructure","Other Investment"))))))))</f>
        <v>Infrastructure</v>
      </c>
      <c r="AJ1794" s="25" t="s">
        <v>1126</v>
      </c>
      <c r="AK1794" s="25" t="s">
        <v>74</v>
      </c>
      <c r="AL1794" s="23" t="str" cm="1">
        <f t="array" ref="AL1794">_xlfn.SWITCH(AK1794,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94" s="26">
        <v>1</v>
      </c>
      <c r="AN1794" s="25" t="str">
        <f t="shared" si="469"/>
        <v>Sovereign</v>
      </c>
      <c r="AO1794" s="27">
        <v>1</v>
      </c>
      <c r="AP1794" s="23">
        <f>Table2[[#This Row],[Approved Amount_UA Equivalent]]/1000000</f>
        <v>25</v>
      </c>
      <c r="AQ1794" s="19">
        <f t="shared" ref="AQ1794:AQ1857" si="478">(N1794*1.33084)/1000000</f>
        <v>33.271000000000001</v>
      </c>
      <c r="AR1794" s="23" t="str">
        <f t="shared" ref="AR1794:AR1857" si="479">ROUNDUP(AP1794/10,0)*10-9&amp;"-"&amp;ROUNDUP(AP1794/10,0)*10</f>
        <v>21-30</v>
      </c>
      <c r="AS1794" s="23" t="str">
        <f t="shared" ref="AS1794:AS1857" si="480">ROUNDUP(AP1794/20,0)*20-19&amp;"-"&amp;ROUNDUP(AP1794/20,0)*20</f>
        <v>21-40</v>
      </c>
      <c r="AT1794" s="23" t="str">
        <f t="shared" ref="AT1794:AT1857" si="481">ROUNDUP(AP1794/40,0)*40-39&amp;"-"&amp;ROUNDUP(AP1794/40,0)*40</f>
        <v>1-40</v>
      </c>
      <c r="AU1794" s="23" t="str">
        <f t="shared" ref="AU1794:AU1857" si="482">IF(AP1794&lt;=50,"&lt;1-50 Mn",IF(AP1794&lt;=100,"50-100 Mn",IF(AP1794&lt;=200,"100-200 Mn",IF(AP1794&lt;=300,"100-300 Mn","&gt;300 Mn"))))</f>
        <v>&lt;1-50 Mn</v>
      </c>
      <c r="AV1794" s="23">
        <f>Table2[[#This Row],[Amount]]</f>
        <v>25000000</v>
      </c>
      <c r="AW1794" s="23" t="str">
        <f t="shared" ref="AW1794:AW1857" si="483">TEXT(E1794, "mmm yyyy")</f>
        <v>Dec 2022</v>
      </c>
      <c r="AX1794" s="28">
        <f>IFERROR(VLOOKUP(Table2[[#This Row],[SAP Code]],[26]_16!A:B,2,FALSE),0)</f>
        <v>0</v>
      </c>
      <c r="AY1794" s="28">
        <f>IFERROR(VLOOKUP(Table2[[#This Row],[SAP Code]],[26]_16!D:E,2,FALSE)/ 1000000, 0)</f>
        <v>0</v>
      </c>
      <c r="AZ1794" s="28">
        <f>IFERROR(VLOOKUP(Table2[[#This Row],[SAP Code]],[26]_16!G:H,2,FALSE)/ 1000000, 0)</f>
        <v>0</v>
      </c>
      <c r="BA1794" s="28">
        <f>IFERROR(VLOOKUP(Table2[[#This Row],[SAP Code]],[26]_16!J:K,2,FALSE)/ 1000000, 0)</f>
        <v>0</v>
      </c>
      <c r="BB1794" s="28">
        <f>IFERROR(VLOOKUP(Table2[[#This Row],[SAP Code]],[26]_16!M:N,2,FALSE)/ 1000000, 0)</f>
        <v>0</v>
      </c>
      <c r="BC1794" s="28">
        <f>IFERROR(VLOOKUP(Table2[[#This Row],[SAP Code]],[26]_16!P:Q,2,FALSE),0)</f>
        <v>0</v>
      </c>
      <c r="BD1794" s="28">
        <f>IFERROR(VLOOKUP(Table2[[#This Row],[SAP Code]],[26]_16!S:T,2,FALSE),0)</f>
        <v>0</v>
      </c>
      <c r="BE1794" s="28">
        <f>IFERROR(VLOOKUP(Table2[[#This Row],[SAP Code]],[26]_16!V:W,2,FALSE)/ 1000000, 0)</f>
        <v>0</v>
      </c>
      <c r="BF1794" s="28">
        <f>IFERROR(VLOOKUP(Table2[[#This Row],[SAP Code]],[26]_16!Y:Z,2,FALSE)/ 1000000, 0)</f>
        <v>0</v>
      </c>
      <c r="BG1794" s="28" t="str">
        <f>IFERROR(VLOOKUP(Table2[[#This Row],[SAP Code]],[26]port!$A:$AD,30,FALSE),"unknown")</f>
        <v>APVD</v>
      </c>
      <c r="BH1794" s="29" t="str">
        <f t="shared" ref="BH1794:BH1857" si="484">IF(BG1794="ABAN", "Number of operations Cancelled before completion",
IF(OR(BG1794="APVD", BG1794="OnGo"), "Ongoing",
IF(OR(BG1794="CLSD", BG1794="COMP"), "Number of operations completed out of the net approved of that year",
IF(BG1794="TERM", "Number of operations Cancelled before completion",
IF(BG1794="unknown", "Unknown", "Not Defined")))))</f>
        <v>Ongoing</v>
      </c>
      <c r="BI1794" s="16"/>
    </row>
    <row r="1795" spans="1:61" ht="12">
      <c r="A1795" s="20" t="s">
        <v>751</v>
      </c>
      <c r="B1795" s="16" t="s">
        <v>6053</v>
      </c>
      <c r="C1795" s="16" t="s">
        <v>6059</v>
      </c>
      <c r="D1795" s="16" t="s">
        <v>6055</v>
      </c>
      <c r="E1795" s="18">
        <v>44910</v>
      </c>
      <c r="F1795" s="16" t="s">
        <v>694</v>
      </c>
      <c r="G1795" s="16" t="s">
        <v>74</v>
      </c>
      <c r="H1795" s="16" t="s">
        <v>5979</v>
      </c>
      <c r="I1795" s="16" t="s">
        <v>1121</v>
      </c>
      <c r="J1795" s="16" t="s">
        <v>83</v>
      </c>
      <c r="K1795" s="16" t="s">
        <v>84</v>
      </c>
      <c r="L1795" s="16" t="s">
        <v>85</v>
      </c>
      <c r="M1795" s="19">
        <v>25000000</v>
      </c>
      <c r="N1795" s="19">
        <v>25000000</v>
      </c>
      <c r="O1795" s="20" t="s">
        <v>6060</v>
      </c>
      <c r="P1795" s="21">
        <v>2100150043445</v>
      </c>
      <c r="Q1795" s="20" t="s">
        <v>87</v>
      </c>
      <c r="R1795" s="16" t="str">
        <f t="shared" si="474"/>
        <v>ADF Including TSF</v>
      </c>
      <c r="S1795" s="16" t="str">
        <f t="shared" si="473"/>
        <v>C</v>
      </c>
      <c r="T1795" s="16" t="str">
        <f t="shared" si="472"/>
        <v>ADF Countries</v>
      </c>
      <c r="U1795" s="16" t="str">
        <f t="shared" si="475"/>
        <v>Transition States</v>
      </c>
      <c r="V1795" s="22" t="str">
        <f>IF(ISNUMBER(MATCH(A1795, {"Gabon","Sudan","Niger","Mali","Burkina Faso","Guinea"}, 0)), "De Facto Countries", "Non-De Facto Countries")</f>
        <v>De Facto Countries</v>
      </c>
      <c r="W1795" s="16" t="str">
        <f t="shared" si="470"/>
        <v>West</v>
      </c>
      <c r="X1795" s="16" t="str">
        <f t="shared" si="471"/>
        <v>Environment</v>
      </c>
      <c r="Y1795" s="23">
        <f>Table2[[#This Row],[Approved Amount_UA Equivalent]]</f>
        <v>25000000</v>
      </c>
      <c r="AD1795" s="23">
        <f>SUM(Table2[[#This Row],[Feed Africa ]:[Improve Quality Of Life ]])</f>
        <v>25000000</v>
      </c>
      <c r="AE1795" s="16" t="b">
        <f>Table2[[#This Row],[Total HI5]]=Table2[[#This Row],[Approved Amount_UA Equivalent]]</f>
        <v>1</v>
      </c>
      <c r="AF1795" s="24">
        <v>10</v>
      </c>
      <c r="AG1795" s="20" t="str">
        <f t="shared" si="476"/>
        <v>Investment Project</v>
      </c>
      <c r="AH1795" s="24" t="e">
        <f>VLOOKUP(Table2[[#This Row],[SAP Code]],[25]DATA!$A:$G,7,FALSE)</f>
        <v>#N/A</v>
      </c>
      <c r="AI1795" s="20" t="str">
        <f t="shared" si="477"/>
        <v>Infrastructure</v>
      </c>
      <c r="AJ1795" s="25" t="s">
        <v>1126</v>
      </c>
      <c r="AK1795" s="25" t="s">
        <v>74</v>
      </c>
      <c r="AL1795" s="23" t="str" cm="1">
        <f t="array" ref="AL1795">_xlfn.SWITCH(AK1795,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95" s="26">
        <v>1</v>
      </c>
      <c r="AN1795" s="25" t="str">
        <f t="shared" ref="AN1795:AN1858" si="485">IF(AM1795=1,"Sovereign",IF(AM1795&gt;=2,"Non-Sovereign",""))</f>
        <v>Sovereign</v>
      </c>
      <c r="AO1795" s="27">
        <v>0.5</v>
      </c>
      <c r="AP1795" s="23">
        <f>Table2[[#This Row],[Approved Amount_UA Equivalent]]/1000000</f>
        <v>25</v>
      </c>
      <c r="AQ1795" s="19">
        <f t="shared" si="478"/>
        <v>33.271000000000001</v>
      </c>
      <c r="AR1795" s="23" t="str">
        <f t="shared" si="479"/>
        <v>21-30</v>
      </c>
      <c r="AS1795" s="23" t="str">
        <f t="shared" si="480"/>
        <v>21-40</v>
      </c>
      <c r="AT1795" s="23" t="str">
        <f t="shared" si="481"/>
        <v>1-40</v>
      </c>
      <c r="AU1795" s="23" t="str">
        <f t="shared" si="482"/>
        <v>&lt;1-50 Mn</v>
      </c>
      <c r="AV1795" s="23">
        <f>Table2[[#This Row],[Amount]]</f>
        <v>25000000</v>
      </c>
      <c r="AW1795" s="23" t="str">
        <f t="shared" si="483"/>
        <v>Dec 2022</v>
      </c>
      <c r="AX1795" s="28">
        <f>IFERROR(VLOOKUP(Table2[[#This Row],[SAP Code]],[26]_16!A:B,2,FALSE),0)</f>
        <v>0</v>
      </c>
      <c r="AY1795" s="28">
        <f>IFERROR(VLOOKUP(Table2[[#This Row],[SAP Code]],[26]_16!D:E,2,FALSE)/ 1000000, 0)</f>
        <v>0</v>
      </c>
      <c r="AZ1795" s="28">
        <f>IFERROR(VLOOKUP(Table2[[#This Row],[SAP Code]],[26]_16!G:H,2,FALSE)/ 1000000, 0)</f>
        <v>0</v>
      </c>
      <c r="BA1795" s="28">
        <f>IFERROR(VLOOKUP(Table2[[#This Row],[SAP Code]],[26]_16!J:K,2,FALSE)/ 1000000, 0)</f>
        <v>0</v>
      </c>
      <c r="BB1795" s="28">
        <f>IFERROR(VLOOKUP(Table2[[#This Row],[SAP Code]],[26]_16!M:N,2,FALSE)/ 1000000, 0)</f>
        <v>0</v>
      </c>
      <c r="BC1795" s="28">
        <f>IFERROR(VLOOKUP(Table2[[#This Row],[SAP Code]],[26]_16!P:Q,2,FALSE),0)</f>
        <v>0</v>
      </c>
      <c r="BD1795" s="28">
        <f>IFERROR(VLOOKUP(Table2[[#This Row],[SAP Code]],[26]_16!S:T,2,FALSE),0)</f>
        <v>0</v>
      </c>
      <c r="BE1795" s="28">
        <f>IFERROR(VLOOKUP(Table2[[#This Row],[SAP Code]],[26]_16!V:W,2,FALSE)/ 1000000, 0)</f>
        <v>0</v>
      </c>
      <c r="BF1795" s="28">
        <f>IFERROR(VLOOKUP(Table2[[#This Row],[SAP Code]],[26]_16!Y:Z,2,FALSE)/ 1000000, 0)</f>
        <v>0</v>
      </c>
      <c r="BG1795" s="28" t="str">
        <f>IFERROR(VLOOKUP(Table2[[#This Row],[SAP Code]],[26]port!$A:$AD,30,FALSE),"unknown")</f>
        <v>APVD</v>
      </c>
      <c r="BH1795" s="29" t="str">
        <f t="shared" si="484"/>
        <v>Ongoing</v>
      </c>
      <c r="BI1795" s="16"/>
    </row>
    <row r="1796" spans="1:61" ht="12">
      <c r="A1796" s="20" t="s">
        <v>751</v>
      </c>
      <c r="B1796" s="16" t="s">
        <v>6053</v>
      </c>
      <c r="C1796" s="16" t="s">
        <v>6061</v>
      </c>
      <c r="D1796" s="16" t="s">
        <v>6055</v>
      </c>
      <c r="E1796" s="18">
        <v>44910</v>
      </c>
      <c r="F1796" s="16" t="s">
        <v>694</v>
      </c>
      <c r="G1796" s="16" t="s">
        <v>74</v>
      </c>
      <c r="H1796" s="16" t="s">
        <v>5979</v>
      </c>
      <c r="I1796" s="16" t="s">
        <v>1121</v>
      </c>
      <c r="J1796" s="16" t="s">
        <v>83</v>
      </c>
      <c r="K1796" s="16" t="s">
        <v>69</v>
      </c>
      <c r="L1796" s="16" t="s">
        <v>85</v>
      </c>
      <c r="M1796" s="19">
        <v>12500000</v>
      </c>
      <c r="N1796" s="19">
        <v>12500000</v>
      </c>
      <c r="O1796" s="20" t="s">
        <v>6060</v>
      </c>
      <c r="P1796" s="21">
        <v>2100155042216</v>
      </c>
      <c r="Q1796" s="20" t="s">
        <v>87</v>
      </c>
      <c r="R1796" s="16" t="str">
        <f t="shared" si="474"/>
        <v>ADF Including TSF</v>
      </c>
      <c r="S1796" s="16" t="str">
        <f t="shared" si="473"/>
        <v>C</v>
      </c>
      <c r="T1796" s="16" t="str">
        <f t="shared" si="472"/>
        <v>ADF Countries</v>
      </c>
      <c r="U1796" s="16" t="str">
        <f t="shared" si="475"/>
        <v>Transition States</v>
      </c>
      <c r="V1796" s="22" t="str">
        <f>IF(ISNUMBER(MATCH(A1796, {"Gabon","Sudan","Niger","Mali","Burkina Faso","Guinea"}, 0)), "De Facto Countries", "Non-De Facto Countries")</f>
        <v>De Facto Countries</v>
      </c>
      <c r="W1796" s="16" t="str">
        <f t="shared" ref="W1796:W1859" si="486">IF(A1796="Algeria","North",IF(A1796="Angola","South",IF(A1796="Benin","West",IF(A1796="Botswana","South",IF(A1796="Burkina Faso","West",IF(A1796="Burundi","East",IF(A1796="Cameroon","Central",IF(A1796="Cape Verde","West",IF(A1796="Central African Republic","Central",IF(A1796="Chad","Central",IF(A1796="Comoros","East",IF(A1796="Congo CG","Central",IF(A1796="Côte D'Ivoire","West",IF(A1796="Dem Rep Congo","Central",IF(A1796="Djibouti","East",IF(A1796="Egypt","North",IF(A1796="Equatorial Guinea","Central",IF(A1796="Eritrea","East",IF(A1796="Eswatini","South",IF(A1796="Ethiopia","East",IF(A1796="Gabon","Central",IF(A1796="Gambia","West",IF(A1796="Ghana","West",IF(A1796="Guinea","West",IF(A1796="Guinea-Bissau","West",IF(A1796="Kenya","East",IF(A1796="Lesotho","South",IF(A1796="Liberia","West",IF(A1796="Libya","North",IF(A1796="Madagascar","South",IF(A1796="Malawi","South",IF(A1796="Mali","West",IF(A1796="Mauritania","North",IF(A1796="Mauritius","South",IF(A1796="Morocco","North",IF(A1796="Mozambique","South",IF(A1796="Multinational","Multi",IF(A1796="Namibia","South",IF(A1796="Niger","West",IF(A1796="Nigeria","Nigeria",IF(A1796="Rwanda","East",IF(A1796="Sao Tome &amp; Principe","South",IF(A1796="Senegal","West",IF(A1796="Seychelles","East",IF(A1796="Sierra Leone","West",IF(A1796="Somalia","East",IF(A1796="South Africa","South",IF(A1796="South Sudan","East",IF(A1796="Sudan","East",IF(A1796="Tanzania","East",IF(A1796="Togo","West",IF(A1796="Tunisia","North",IF(A1796="Uganda","East",IF(A1796="Zambia","South",IF(A1796="Zimbabwe","South","Not Listed")))))))))))))))))))))))))))))))))))))))))))))))))))))))</f>
        <v>West</v>
      </c>
      <c r="X1796" s="16" t="str">
        <f t="shared" ref="X1796:X1859" si="487">IF(MID(O1796,6,1)="A","Agriculture",IF(MID(O1796,6,1)="B","Industry",IF(MID(O1796,6,1)="C","Environment",IF(MID(O1796,6,1)="D","Transport",IF(MID(O1796,6,1)="E","WASH Sector",IF(MID(O1796,6,1)="F","Power",IF(MID(O1796,6,1)="G","ICT",IF(MID(O1796,6,1)="H","Finance",IF(MID(O1796,6,1)="I","Social",IF(MID(O1796,6,1)="J","Urban Developm.",IF(MID(O1796,6,1)="K","Multi-Sector","")))))))))))</f>
        <v>Environment</v>
      </c>
      <c r="Y1796" s="23">
        <f>Table2[[#This Row],[Approved Amount_UA Equivalent]]</f>
        <v>12500000</v>
      </c>
      <c r="AD1796" s="23">
        <f>SUM(Table2[[#This Row],[Feed Africa ]:[Improve Quality Of Life ]])</f>
        <v>12500000</v>
      </c>
      <c r="AE1796" s="16" t="b">
        <f>Table2[[#This Row],[Total HI5]]=Table2[[#This Row],[Approved Amount_UA Equivalent]]</f>
        <v>1</v>
      </c>
      <c r="AF1796" s="24">
        <v>10</v>
      </c>
      <c r="AG1796" s="20" t="str">
        <f t="shared" si="476"/>
        <v>Investment Project</v>
      </c>
      <c r="AH1796" s="24" t="e">
        <f>VLOOKUP(Table2[[#This Row],[SAP Code]],[25]DATA!$A:$G,7,FALSE)</f>
        <v>#N/A</v>
      </c>
      <c r="AI1796" s="20" t="str">
        <f t="shared" si="477"/>
        <v>Infrastructure</v>
      </c>
      <c r="AJ1796" s="25" t="s">
        <v>1126</v>
      </c>
      <c r="AK1796" s="25" t="s">
        <v>74</v>
      </c>
      <c r="AL1796" s="23" t="str" cm="1">
        <f t="array" ref="AL1796">_xlfn.SWITCH(AK1796,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96" s="26">
        <v>1</v>
      </c>
      <c r="AN1796" s="25" t="str">
        <f t="shared" si="485"/>
        <v>Sovereign</v>
      </c>
      <c r="AO1796" s="27">
        <v>0.5</v>
      </c>
      <c r="AP1796" s="23">
        <f>Table2[[#This Row],[Approved Amount_UA Equivalent]]/1000000</f>
        <v>12.5</v>
      </c>
      <c r="AQ1796" s="19">
        <f t="shared" si="478"/>
        <v>16.6355</v>
      </c>
      <c r="AR1796" s="23" t="str">
        <f t="shared" si="479"/>
        <v>11-20</v>
      </c>
      <c r="AS1796" s="23" t="str">
        <f t="shared" si="480"/>
        <v>1-20</v>
      </c>
      <c r="AT1796" s="23" t="str">
        <f t="shared" si="481"/>
        <v>1-40</v>
      </c>
      <c r="AU1796" s="23" t="str">
        <f t="shared" si="482"/>
        <v>&lt;1-50 Mn</v>
      </c>
      <c r="AV1796" s="23">
        <f>Table2[[#This Row],[Amount]]</f>
        <v>12500000</v>
      </c>
      <c r="AW1796" s="23" t="str">
        <f t="shared" si="483"/>
        <v>Dec 2022</v>
      </c>
      <c r="AX1796" s="28">
        <f>IFERROR(VLOOKUP(Table2[[#This Row],[SAP Code]],[26]_16!A:B,2,FALSE),0)</f>
        <v>0</v>
      </c>
      <c r="AY1796" s="28">
        <f>IFERROR(VLOOKUP(Table2[[#This Row],[SAP Code]],[26]_16!D:E,2,FALSE)/ 1000000, 0)</f>
        <v>0</v>
      </c>
      <c r="AZ1796" s="28">
        <f>IFERROR(VLOOKUP(Table2[[#This Row],[SAP Code]],[26]_16!G:H,2,FALSE)/ 1000000, 0)</f>
        <v>0</v>
      </c>
      <c r="BA1796" s="28">
        <f>IFERROR(VLOOKUP(Table2[[#This Row],[SAP Code]],[26]_16!J:K,2,FALSE)/ 1000000, 0)</f>
        <v>0</v>
      </c>
      <c r="BB1796" s="28">
        <f>IFERROR(VLOOKUP(Table2[[#This Row],[SAP Code]],[26]_16!M:N,2,FALSE)/ 1000000, 0)</f>
        <v>0</v>
      </c>
      <c r="BC1796" s="28">
        <f>IFERROR(VLOOKUP(Table2[[#This Row],[SAP Code]],[26]_16!P:Q,2,FALSE),0)</f>
        <v>0</v>
      </c>
      <c r="BD1796" s="28">
        <f>IFERROR(VLOOKUP(Table2[[#This Row],[SAP Code]],[26]_16!S:T,2,FALSE),0)</f>
        <v>0</v>
      </c>
      <c r="BE1796" s="28">
        <f>IFERROR(VLOOKUP(Table2[[#This Row],[SAP Code]],[26]_16!V:W,2,FALSE)/ 1000000, 0)</f>
        <v>0</v>
      </c>
      <c r="BF1796" s="28">
        <f>IFERROR(VLOOKUP(Table2[[#This Row],[SAP Code]],[26]_16!Y:Z,2,FALSE)/ 1000000, 0)</f>
        <v>0</v>
      </c>
      <c r="BG1796" s="28" t="str">
        <f>IFERROR(VLOOKUP(Table2[[#This Row],[SAP Code]],[26]port!$A:$AD,30,FALSE),"unknown")</f>
        <v>APVD</v>
      </c>
      <c r="BH1796" s="29" t="str">
        <f t="shared" si="484"/>
        <v>Ongoing</v>
      </c>
      <c r="BI1796" s="16"/>
    </row>
    <row r="1797" spans="1:61" ht="12">
      <c r="A1797" s="16" t="s">
        <v>326</v>
      </c>
      <c r="B1797" s="16" t="s">
        <v>6053</v>
      </c>
      <c r="C1797" s="16" t="s">
        <v>6062</v>
      </c>
      <c r="D1797" s="16" t="s">
        <v>6055</v>
      </c>
      <c r="E1797" s="18">
        <v>44910</v>
      </c>
      <c r="F1797" s="16" t="s">
        <v>328</v>
      </c>
      <c r="G1797" s="16" t="s">
        <v>74</v>
      </c>
      <c r="H1797" s="16" t="s">
        <v>5979</v>
      </c>
      <c r="I1797" s="16" t="s">
        <v>1121</v>
      </c>
      <c r="J1797" s="16" t="s">
        <v>83</v>
      </c>
      <c r="K1797" s="16" t="s">
        <v>69</v>
      </c>
      <c r="L1797" s="16" t="s">
        <v>85</v>
      </c>
      <c r="M1797" s="19">
        <v>12500000</v>
      </c>
      <c r="N1797" s="19">
        <v>12500000</v>
      </c>
      <c r="O1797" s="20" t="s">
        <v>6063</v>
      </c>
      <c r="P1797" s="21">
        <v>2100155042217</v>
      </c>
      <c r="Q1797" s="20" t="s">
        <v>87</v>
      </c>
      <c r="R1797" s="16" t="str">
        <f t="shared" si="474"/>
        <v>ADF Including TSF</v>
      </c>
      <c r="S1797" s="16" t="str">
        <f t="shared" si="473"/>
        <v>C</v>
      </c>
      <c r="T1797" s="16" t="str">
        <f t="shared" si="472"/>
        <v>ADF Countries</v>
      </c>
      <c r="U1797" s="16" t="str">
        <f t="shared" si="475"/>
        <v>Transition States</v>
      </c>
      <c r="V1797" s="22" t="str">
        <f>IF(ISNUMBER(MATCH(A1797, {"Gabon","Sudan","Niger","Mali","Burkina Faso","Guinea"}, 0)), "De Facto Countries", "Non-De Facto Countries")</f>
        <v>De Facto Countries</v>
      </c>
      <c r="W1797" s="16" t="str">
        <f t="shared" si="486"/>
        <v>West</v>
      </c>
      <c r="X1797" s="16" t="str">
        <f t="shared" si="487"/>
        <v>Environment</v>
      </c>
      <c r="Y1797" s="23">
        <f>Table2[[#This Row],[Approved Amount_UA Equivalent]]</f>
        <v>12500000</v>
      </c>
      <c r="AD1797" s="23">
        <f>SUM(Table2[[#This Row],[Feed Africa ]:[Improve Quality Of Life ]])</f>
        <v>12500000</v>
      </c>
      <c r="AE1797" s="16" t="b">
        <f>Table2[[#This Row],[Total HI5]]=Table2[[#This Row],[Approved Amount_UA Equivalent]]</f>
        <v>1</v>
      </c>
      <c r="AF1797" s="24">
        <v>40</v>
      </c>
      <c r="AG1797" s="20" t="str">
        <f t="shared" si="476"/>
        <v>ISP and Investment Project</v>
      </c>
      <c r="AH1797" s="24" t="e">
        <f>VLOOKUP(Table2[[#This Row],[SAP Code]],[25]DATA!$A:$G,7,FALSE)</f>
        <v>#N/A</v>
      </c>
      <c r="AI1797" s="20" t="str">
        <f t="shared" si="477"/>
        <v>Infrastructure</v>
      </c>
      <c r="AJ1797" s="25" t="s">
        <v>1126</v>
      </c>
      <c r="AK1797" s="25" t="s">
        <v>74</v>
      </c>
      <c r="AL1797" s="23" t="str" cm="1">
        <f t="array" ref="AL1797">_xlfn.SWITCH(AK1797,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97" s="26">
        <v>1</v>
      </c>
      <c r="AN1797" s="25" t="str">
        <f t="shared" si="485"/>
        <v>Sovereign</v>
      </c>
      <c r="AO1797" s="27">
        <v>1</v>
      </c>
      <c r="AP1797" s="23">
        <f>Table2[[#This Row],[Approved Amount_UA Equivalent]]/1000000</f>
        <v>12.5</v>
      </c>
      <c r="AQ1797" s="19">
        <f t="shared" si="478"/>
        <v>16.6355</v>
      </c>
      <c r="AR1797" s="23" t="str">
        <f t="shared" si="479"/>
        <v>11-20</v>
      </c>
      <c r="AS1797" s="23" t="str">
        <f t="shared" si="480"/>
        <v>1-20</v>
      </c>
      <c r="AT1797" s="23" t="str">
        <f t="shared" si="481"/>
        <v>1-40</v>
      </c>
      <c r="AU1797" s="23" t="str">
        <f t="shared" si="482"/>
        <v>&lt;1-50 Mn</v>
      </c>
      <c r="AV1797" s="23">
        <f>Table2[[#This Row],[Amount]]</f>
        <v>12500000</v>
      </c>
      <c r="AW1797" s="23" t="str">
        <f t="shared" si="483"/>
        <v>Dec 2022</v>
      </c>
      <c r="AX1797" s="28">
        <f>IFERROR(VLOOKUP(Table2[[#This Row],[SAP Code]],[26]_16!A:B,2,FALSE),0)</f>
        <v>0</v>
      </c>
      <c r="AY1797" s="28">
        <f>IFERROR(VLOOKUP(Table2[[#This Row],[SAP Code]],[26]_16!D:E,2,FALSE)/ 1000000, 0)</f>
        <v>0</v>
      </c>
      <c r="AZ1797" s="28">
        <f>IFERROR(VLOOKUP(Table2[[#This Row],[SAP Code]],[26]_16!G:H,2,FALSE)/ 1000000, 0)</f>
        <v>0</v>
      </c>
      <c r="BA1797" s="28">
        <f>IFERROR(VLOOKUP(Table2[[#This Row],[SAP Code]],[26]_16!J:K,2,FALSE)/ 1000000, 0)</f>
        <v>0</v>
      </c>
      <c r="BB1797" s="28">
        <f>IFERROR(VLOOKUP(Table2[[#This Row],[SAP Code]],[26]_16!M:N,2,FALSE)/ 1000000, 0)</f>
        <v>0</v>
      </c>
      <c r="BC1797" s="28">
        <f>IFERROR(VLOOKUP(Table2[[#This Row],[SAP Code]],[26]_16!P:Q,2,FALSE),0)</f>
        <v>0</v>
      </c>
      <c r="BD1797" s="28">
        <f>IFERROR(VLOOKUP(Table2[[#This Row],[SAP Code]],[26]_16!S:T,2,FALSE),0)</f>
        <v>0</v>
      </c>
      <c r="BE1797" s="28">
        <f>IFERROR(VLOOKUP(Table2[[#This Row],[SAP Code]],[26]_16!V:W,2,FALSE)/ 1000000, 0)</f>
        <v>0</v>
      </c>
      <c r="BF1797" s="28">
        <f>IFERROR(VLOOKUP(Table2[[#This Row],[SAP Code]],[26]_16!Y:Z,2,FALSE)/ 1000000, 0)</f>
        <v>0</v>
      </c>
      <c r="BG1797" s="28" t="str">
        <f>IFERROR(VLOOKUP(Table2[[#This Row],[SAP Code]],[26]port!$A:$AD,30,FALSE),"unknown")</f>
        <v>APVD</v>
      </c>
      <c r="BH1797" s="29" t="str">
        <f t="shared" si="484"/>
        <v>Ongoing</v>
      </c>
      <c r="BI1797" s="16"/>
    </row>
    <row r="1798" spans="1:61" ht="12">
      <c r="A1798" s="16" t="s">
        <v>669</v>
      </c>
      <c r="B1798" s="16" t="s">
        <v>6053</v>
      </c>
      <c r="C1798" s="16" t="s">
        <v>6064</v>
      </c>
      <c r="D1798" s="16" t="s">
        <v>6055</v>
      </c>
      <c r="E1798" s="18">
        <v>44910</v>
      </c>
      <c r="F1798" s="16" t="s">
        <v>673</v>
      </c>
      <c r="G1798" s="16" t="s">
        <v>74</v>
      </c>
      <c r="H1798" s="16" t="s">
        <v>5979</v>
      </c>
      <c r="I1798" s="16" t="s">
        <v>1121</v>
      </c>
      <c r="J1798" s="16" t="s">
        <v>83</v>
      </c>
      <c r="K1798" s="16" t="s">
        <v>69</v>
      </c>
      <c r="L1798" s="16" t="s">
        <v>85</v>
      </c>
      <c r="M1798" s="19">
        <v>4500000</v>
      </c>
      <c r="N1798" s="19">
        <v>4500000</v>
      </c>
      <c r="O1798" s="20" t="s">
        <v>6065</v>
      </c>
      <c r="P1798" s="21">
        <v>2100155042218</v>
      </c>
      <c r="Q1798" s="20" t="s">
        <v>87</v>
      </c>
      <c r="R1798" s="16" t="str">
        <f t="shared" si="474"/>
        <v>ADF Including TSF</v>
      </c>
      <c r="S1798" s="16" t="str">
        <f t="shared" si="473"/>
        <v>C</v>
      </c>
      <c r="T1798" s="16" t="str">
        <f t="shared" si="472"/>
        <v>ADF Countries</v>
      </c>
      <c r="U1798" s="16" t="str">
        <f t="shared" si="475"/>
        <v>Transition States</v>
      </c>
      <c r="V1798" s="22" t="str">
        <f>IF(ISNUMBER(MATCH(A1798, {"Gabon","Sudan","Niger","Mali","Burkina Faso","Guinea"}, 0)), "De Facto Countries", "Non-De Facto Countries")</f>
        <v>Non-De Facto Countries</v>
      </c>
      <c r="W1798" s="16" t="str">
        <f t="shared" si="486"/>
        <v>West</v>
      </c>
      <c r="X1798" s="16" t="str">
        <f t="shared" si="487"/>
        <v>Environment</v>
      </c>
      <c r="Y1798" s="23">
        <f>Table2[[#This Row],[Approved Amount_UA Equivalent]]</f>
        <v>4500000</v>
      </c>
      <c r="AD1798" s="23">
        <f>SUM(Table2[[#This Row],[Feed Africa ]:[Improve Quality Of Life ]])</f>
        <v>4500000</v>
      </c>
      <c r="AE1798" s="16" t="b">
        <f>Table2[[#This Row],[Total HI5]]=Table2[[#This Row],[Approved Amount_UA Equivalent]]</f>
        <v>1</v>
      </c>
      <c r="AF1798" s="24">
        <v>40</v>
      </c>
      <c r="AG1798" s="20" t="str">
        <f t="shared" si="476"/>
        <v>ISP and Investment Project</v>
      </c>
      <c r="AH1798" s="24" t="e">
        <f>VLOOKUP(Table2[[#This Row],[SAP Code]],[25]DATA!$A:$G,7,FALSE)</f>
        <v>#N/A</v>
      </c>
      <c r="AI1798" s="20" t="str">
        <f t="shared" si="477"/>
        <v>Infrastructure</v>
      </c>
      <c r="AJ1798" s="25" t="s">
        <v>1126</v>
      </c>
      <c r="AK1798" s="25" t="s">
        <v>74</v>
      </c>
      <c r="AL1798" s="23" t="str" cm="1">
        <f t="array" ref="AL1798">_xlfn.SWITCH(AK1798,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98" s="26">
        <v>1</v>
      </c>
      <c r="AN1798" s="25" t="str">
        <f t="shared" si="485"/>
        <v>Sovereign</v>
      </c>
      <c r="AO1798" s="27">
        <v>0.5</v>
      </c>
      <c r="AP1798" s="23">
        <f>Table2[[#This Row],[Approved Amount_UA Equivalent]]/1000000</f>
        <v>4.5</v>
      </c>
      <c r="AQ1798" s="19">
        <f t="shared" si="478"/>
        <v>5.9887800000000002</v>
      </c>
      <c r="AR1798" s="23" t="str">
        <f t="shared" si="479"/>
        <v>1-10</v>
      </c>
      <c r="AS1798" s="23" t="str">
        <f t="shared" si="480"/>
        <v>1-20</v>
      </c>
      <c r="AT1798" s="23" t="str">
        <f t="shared" si="481"/>
        <v>1-40</v>
      </c>
      <c r="AU1798" s="23" t="str">
        <f t="shared" si="482"/>
        <v>&lt;1-50 Mn</v>
      </c>
      <c r="AV1798" s="23">
        <f>Table2[[#This Row],[Amount]]</f>
        <v>4500000</v>
      </c>
      <c r="AW1798" s="23" t="str">
        <f t="shared" si="483"/>
        <v>Dec 2022</v>
      </c>
      <c r="AX1798" s="28">
        <f>IFERROR(VLOOKUP(Table2[[#This Row],[SAP Code]],[26]_16!A:B,2,FALSE),0)</f>
        <v>0</v>
      </c>
      <c r="AY1798" s="28">
        <f>IFERROR(VLOOKUP(Table2[[#This Row],[SAP Code]],[26]_16!D:E,2,FALSE)/ 1000000, 0)</f>
        <v>0</v>
      </c>
      <c r="AZ1798" s="28">
        <f>IFERROR(VLOOKUP(Table2[[#This Row],[SAP Code]],[26]_16!G:H,2,FALSE)/ 1000000, 0)</f>
        <v>0</v>
      </c>
      <c r="BA1798" s="28">
        <f>IFERROR(VLOOKUP(Table2[[#This Row],[SAP Code]],[26]_16!J:K,2,FALSE)/ 1000000, 0)</f>
        <v>0</v>
      </c>
      <c r="BB1798" s="28">
        <f>IFERROR(VLOOKUP(Table2[[#This Row],[SAP Code]],[26]_16!M:N,2,FALSE)/ 1000000, 0)</f>
        <v>0</v>
      </c>
      <c r="BC1798" s="28">
        <f>IFERROR(VLOOKUP(Table2[[#This Row],[SAP Code]],[26]_16!P:Q,2,FALSE),0)</f>
        <v>0</v>
      </c>
      <c r="BD1798" s="28">
        <f>IFERROR(VLOOKUP(Table2[[#This Row],[SAP Code]],[26]_16!S:T,2,FALSE),0)</f>
        <v>0</v>
      </c>
      <c r="BE1798" s="28">
        <f>IFERROR(VLOOKUP(Table2[[#This Row],[SAP Code]],[26]_16!V:W,2,FALSE)/ 1000000, 0)</f>
        <v>0</v>
      </c>
      <c r="BF1798" s="28">
        <f>IFERROR(VLOOKUP(Table2[[#This Row],[SAP Code]],[26]_16!Y:Z,2,FALSE)/ 1000000, 0)</f>
        <v>0</v>
      </c>
      <c r="BG1798" s="28" t="str">
        <f>IFERROR(VLOOKUP(Table2[[#This Row],[SAP Code]],[26]port!$A:$AD,30,FALSE),"unknown")</f>
        <v>APVD</v>
      </c>
      <c r="BH1798" s="29" t="str">
        <f t="shared" si="484"/>
        <v>Ongoing</v>
      </c>
      <c r="BI1798" s="16"/>
    </row>
    <row r="1799" spans="1:61" ht="12">
      <c r="A1799" s="16" t="s">
        <v>221</v>
      </c>
      <c r="B1799" s="16" t="s">
        <v>6053</v>
      </c>
      <c r="C1799" s="16" t="s">
        <v>6066</v>
      </c>
      <c r="D1799" s="16" t="s">
        <v>6055</v>
      </c>
      <c r="E1799" s="18">
        <v>44910</v>
      </c>
      <c r="F1799" s="16" t="s">
        <v>225</v>
      </c>
      <c r="G1799" s="16" t="s">
        <v>74</v>
      </c>
      <c r="H1799" s="16" t="s">
        <v>5979</v>
      </c>
      <c r="I1799" s="16" t="s">
        <v>1121</v>
      </c>
      <c r="J1799" s="16" t="s">
        <v>83</v>
      </c>
      <c r="K1799" s="16" t="s">
        <v>84</v>
      </c>
      <c r="L1799" s="16" t="s">
        <v>85</v>
      </c>
      <c r="M1799" s="19">
        <v>28025000</v>
      </c>
      <c r="N1799" s="19">
        <v>28025000</v>
      </c>
      <c r="O1799" s="20" t="s">
        <v>6067</v>
      </c>
      <c r="P1799" s="21">
        <v>2100150043446</v>
      </c>
      <c r="Q1799" s="20" t="s">
        <v>87</v>
      </c>
      <c r="R1799" s="16" t="str">
        <f t="shared" si="474"/>
        <v>ADF Including TSF</v>
      </c>
      <c r="S1799" s="16" t="str">
        <f t="shared" si="473"/>
        <v>C</v>
      </c>
      <c r="T1799" s="16" t="str">
        <f t="shared" si="472"/>
        <v>ADF Countries</v>
      </c>
      <c r="U1799" s="16" t="str">
        <f t="shared" si="475"/>
        <v>Transition States</v>
      </c>
      <c r="V1799" s="22" t="str">
        <f>IF(ISNUMBER(MATCH(A1799, {"Gabon","Sudan","Niger","Mali","Burkina Faso","Guinea"}, 0)), "De Facto Countries", "Non-De Facto Countries")</f>
        <v>De Facto Countries</v>
      </c>
      <c r="W1799" s="16" t="str">
        <f t="shared" si="486"/>
        <v>West</v>
      </c>
      <c r="X1799" s="16" t="str">
        <f t="shared" si="487"/>
        <v>Environment</v>
      </c>
      <c r="Y1799" s="23">
        <f>Table2[[#This Row],[Approved Amount_UA Equivalent]]</f>
        <v>28025000</v>
      </c>
      <c r="AD1799" s="23">
        <f>SUM(Table2[[#This Row],[Feed Africa ]:[Improve Quality Of Life ]])</f>
        <v>28025000</v>
      </c>
      <c r="AE1799" s="16" t="b">
        <f>Table2[[#This Row],[Total HI5]]=Table2[[#This Row],[Approved Amount_UA Equivalent]]</f>
        <v>1</v>
      </c>
      <c r="AF1799" s="24">
        <v>10</v>
      </c>
      <c r="AG1799" s="20" t="str">
        <f t="shared" si="476"/>
        <v>Investment Project</v>
      </c>
      <c r="AH1799" s="24" t="e">
        <f>VLOOKUP(Table2[[#This Row],[SAP Code]],[25]DATA!$A:$G,7,FALSE)</f>
        <v>#N/A</v>
      </c>
      <c r="AI1799" s="20" t="str">
        <f t="shared" si="477"/>
        <v>Infrastructure</v>
      </c>
      <c r="AJ1799" s="25" t="s">
        <v>1126</v>
      </c>
      <c r="AK1799" s="25" t="s">
        <v>74</v>
      </c>
      <c r="AL1799" s="23" t="str" cm="1">
        <f t="array" ref="AL1799">_xlfn.SWITCH(AK1799,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799" s="26">
        <v>1</v>
      </c>
      <c r="AN1799" s="25" t="str">
        <f t="shared" si="485"/>
        <v>Sovereign</v>
      </c>
      <c r="AO1799" s="27">
        <v>0.5</v>
      </c>
      <c r="AP1799" s="23">
        <f>Table2[[#This Row],[Approved Amount_UA Equivalent]]/1000000</f>
        <v>28.024999999999999</v>
      </c>
      <c r="AQ1799" s="19">
        <f t="shared" si="478"/>
        <v>37.296790999999999</v>
      </c>
      <c r="AR1799" s="23" t="str">
        <f t="shared" si="479"/>
        <v>21-30</v>
      </c>
      <c r="AS1799" s="23" t="str">
        <f t="shared" si="480"/>
        <v>21-40</v>
      </c>
      <c r="AT1799" s="23" t="str">
        <f t="shared" si="481"/>
        <v>1-40</v>
      </c>
      <c r="AU1799" s="23" t="str">
        <f t="shared" si="482"/>
        <v>&lt;1-50 Mn</v>
      </c>
      <c r="AV1799" s="23">
        <f>Table2[[#This Row],[Amount]]</f>
        <v>28025000</v>
      </c>
      <c r="AW1799" s="23" t="str">
        <f t="shared" si="483"/>
        <v>Dec 2022</v>
      </c>
      <c r="AX1799" s="28">
        <f>IFERROR(VLOOKUP(Table2[[#This Row],[SAP Code]],[26]_16!A:B,2,FALSE),0)</f>
        <v>0</v>
      </c>
      <c r="AY1799" s="28">
        <f>IFERROR(VLOOKUP(Table2[[#This Row],[SAP Code]],[26]_16!D:E,2,FALSE)/ 1000000, 0)</f>
        <v>0</v>
      </c>
      <c r="AZ1799" s="28">
        <f>IFERROR(VLOOKUP(Table2[[#This Row],[SAP Code]],[26]_16!G:H,2,FALSE)/ 1000000, 0)</f>
        <v>0</v>
      </c>
      <c r="BA1799" s="28">
        <f>IFERROR(VLOOKUP(Table2[[#This Row],[SAP Code]],[26]_16!J:K,2,FALSE)/ 1000000, 0)</f>
        <v>0</v>
      </c>
      <c r="BB1799" s="28">
        <f>IFERROR(VLOOKUP(Table2[[#This Row],[SAP Code]],[26]_16!M:N,2,FALSE)/ 1000000, 0)</f>
        <v>0</v>
      </c>
      <c r="BC1799" s="28">
        <f>IFERROR(VLOOKUP(Table2[[#This Row],[SAP Code]],[26]_16!P:Q,2,FALSE),0)</f>
        <v>0</v>
      </c>
      <c r="BD1799" s="28">
        <f>IFERROR(VLOOKUP(Table2[[#This Row],[SAP Code]],[26]_16!S:T,2,FALSE),0)</f>
        <v>0</v>
      </c>
      <c r="BE1799" s="28">
        <f>IFERROR(VLOOKUP(Table2[[#This Row],[SAP Code]],[26]_16!V:W,2,FALSE)/ 1000000, 0)</f>
        <v>0</v>
      </c>
      <c r="BF1799" s="28">
        <f>IFERROR(VLOOKUP(Table2[[#This Row],[SAP Code]],[26]_16!Y:Z,2,FALSE)/ 1000000, 0)</f>
        <v>0</v>
      </c>
      <c r="BG1799" s="28" t="str">
        <f>IFERROR(VLOOKUP(Table2[[#This Row],[SAP Code]],[26]port!$A:$AD,30,FALSE),"unknown")</f>
        <v>APVD</v>
      </c>
      <c r="BH1799" s="29" t="str">
        <f t="shared" si="484"/>
        <v>Ongoing</v>
      </c>
      <c r="BI1799" s="16"/>
    </row>
    <row r="1800" spans="1:61" ht="12">
      <c r="A1800" s="16" t="s">
        <v>221</v>
      </c>
      <c r="B1800" s="16" t="s">
        <v>6053</v>
      </c>
      <c r="C1800" s="16" t="s">
        <v>6068</v>
      </c>
      <c r="D1800" s="16" t="s">
        <v>6055</v>
      </c>
      <c r="E1800" s="18">
        <v>44910</v>
      </c>
      <c r="F1800" s="16" t="s">
        <v>225</v>
      </c>
      <c r="G1800" s="16" t="s">
        <v>74</v>
      </c>
      <c r="H1800" s="16" t="s">
        <v>5979</v>
      </c>
      <c r="I1800" s="16" t="s">
        <v>1121</v>
      </c>
      <c r="J1800" s="16" t="s">
        <v>83</v>
      </c>
      <c r="K1800" s="16" t="s">
        <v>69</v>
      </c>
      <c r="L1800" s="16" t="s">
        <v>85</v>
      </c>
      <c r="M1800" s="19">
        <v>12825000</v>
      </c>
      <c r="N1800" s="19">
        <v>12825000</v>
      </c>
      <c r="O1800" s="20" t="s">
        <v>6067</v>
      </c>
      <c r="P1800" s="21">
        <v>2100155042219</v>
      </c>
      <c r="Q1800" s="20" t="s">
        <v>87</v>
      </c>
      <c r="R1800" s="16" t="str">
        <f t="shared" si="474"/>
        <v>ADF Including TSF</v>
      </c>
      <c r="S1800" s="16" t="str">
        <f t="shared" si="473"/>
        <v>C</v>
      </c>
      <c r="T1800" s="16" t="str">
        <f t="shared" si="472"/>
        <v>ADF Countries</v>
      </c>
      <c r="U1800" s="16" t="str">
        <f t="shared" si="475"/>
        <v>Transition States</v>
      </c>
      <c r="V1800" s="22" t="str">
        <f>IF(ISNUMBER(MATCH(A1800, {"Gabon","Sudan","Niger","Mali","Burkina Faso","Guinea"}, 0)), "De Facto Countries", "Non-De Facto Countries")</f>
        <v>De Facto Countries</v>
      </c>
      <c r="W1800" s="16" t="str">
        <f t="shared" si="486"/>
        <v>West</v>
      </c>
      <c r="X1800" s="16" t="str">
        <f t="shared" si="487"/>
        <v>Environment</v>
      </c>
      <c r="Y1800" s="23">
        <f>Table2[[#This Row],[Approved Amount_UA Equivalent]]</f>
        <v>12825000</v>
      </c>
      <c r="AD1800" s="23">
        <f>SUM(Table2[[#This Row],[Feed Africa ]:[Improve Quality Of Life ]])</f>
        <v>12825000</v>
      </c>
      <c r="AE1800" s="16" t="b">
        <f>Table2[[#This Row],[Total HI5]]=Table2[[#This Row],[Approved Amount_UA Equivalent]]</f>
        <v>1</v>
      </c>
      <c r="AF1800" s="24">
        <v>10</v>
      </c>
      <c r="AG1800" s="20" t="str">
        <f t="shared" si="476"/>
        <v>Investment Project</v>
      </c>
      <c r="AH1800" s="24" t="e">
        <f>VLOOKUP(Table2[[#This Row],[SAP Code]],[25]DATA!$A:$G,7,FALSE)</f>
        <v>#N/A</v>
      </c>
      <c r="AI1800" s="20" t="str">
        <f t="shared" si="477"/>
        <v>Infrastructure</v>
      </c>
      <c r="AJ1800" s="25" t="s">
        <v>1126</v>
      </c>
      <c r="AK1800" s="25" t="s">
        <v>74</v>
      </c>
      <c r="AL1800" s="23" t="str" cm="1">
        <f t="array" ref="AL1800">_xlfn.SWITCH(AK1800,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00" s="26">
        <v>1</v>
      </c>
      <c r="AN1800" s="25" t="str">
        <f t="shared" si="485"/>
        <v>Sovereign</v>
      </c>
      <c r="AO1800" s="27">
        <v>0.5</v>
      </c>
      <c r="AP1800" s="23">
        <f>Table2[[#This Row],[Approved Amount_UA Equivalent]]/1000000</f>
        <v>12.824999999999999</v>
      </c>
      <c r="AQ1800" s="19">
        <f t="shared" si="478"/>
        <v>17.068023</v>
      </c>
      <c r="AR1800" s="23" t="str">
        <f t="shared" si="479"/>
        <v>11-20</v>
      </c>
      <c r="AS1800" s="23" t="str">
        <f t="shared" si="480"/>
        <v>1-20</v>
      </c>
      <c r="AT1800" s="23" t="str">
        <f t="shared" si="481"/>
        <v>1-40</v>
      </c>
      <c r="AU1800" s="23" t="str">
        <f t="shared" si="482"/>
        <v>&lt;1-50 Mn</v>
      </c>
      <c r="AV1800" s="23">
        <f>Table2[[#This Row],[Amount]]</f>
        <v>12825000</v>
      </c>
      <c r="AW1800" s="23" t="str">
        <f t="shared" si="483"/>
        <v>Dec 2022</v>
      </c>
      <c r="AX1800" s="28">
        <f>IFERROR(VLOOKUP(Table2[[#This Row],[SAP Code]],[26]_16!A:B,2,FALSE),0)</f>
        <v>0</v>
      </c>
      <c r="AY1800" s="28">
        <f>IFERROR(VLOOKUP(Table2[[#This Row],[SAP Code]],[26]_16!D:E,2,FALSE)/ 1000000, 0)</f>
        <v>0</v>
      </c>
      <c r="AZ1800" s="28">
        <f>IFERROR(VLOOKUP(Table2[[#This Row],[SAP Code]],[26]_16!G:H,2,FALSE)/ 1000000, 0)</f>
        <v>0</v>
      </c>
      <c r="BA1800" s="28">
        <f>IFERROR(VLOOKUP(Table2[[#This Row],[SAP Code]],[26]_16!J:K,2,FALSE)/ 1000000, 0)</f>
        <v>0</v>
      </c>
      <c r="BB1800" s="28">
        <f>IFERROR(VLOOKUP(Table2[[#This Row],[SAP Code]],[26]_16!M:N,2,FALSE)/ 1000000, 0)</f>
        <v>0</v>
      </c>
      <c r="BC1800" s="28">
        <f>IFERROR(VLOOKUP(Table2[[#This Row],[SAP Code]],[26]_16!P:Q,2,FALSE),0)</f>
        <v>0</v>
      </c>
      <c r="BD1800" s="28">
        <f>IFERROR(VLOOKUP(Table2[[#This Row],[SAP Code]],[26]_16!S:T,2,FALSE),0)</f>
        <v>0</v>
      </c>
      <c r="BE1800" s="28">
        <f>IFERROR(VLOOKUP(Table2[[#This Row],[SAP Code]],[26]_16!V:W,2,FALSE)/ 1000000, 0)</f>
        <v>0</v>
      </c>
      <c r="BF1800" s="28">
        <f>IFERROR(VLOOKUP(Table2[[#This Row],[SAP Code]],[26]_16!Y:Z,2,FALSE)/ 1000000, 0)</f>
        <v>0</v>
      </c>
      <c r="BG1800" s="28" t="str">
        <f>IFERROR(VLOOKUP(Table2[[#This Row],[SAP Code]],[26]port!$A:$AD,30,FALSE),"unknown")</f>
        <v>APVD</v>
      </c>
      <c r="BH1800" s="29" t="str">
        <f t="shared" si="484"/>
        <v>Ongoing</v>
      </c>
      <c r="BI1800" s="16"/>
    </row>
    <row r="1801" spans="1:61" ht="12">
      <c r="A1801" s="16" t="s">
        <v>141</v>
      </c>
      <c r="B1801" s="16" t="s">
        <v>6053</v>
      </c>
      <c r="C1801" s="16" t="s">
        <v>6069</v>
      </c>
      <c r="D1801" s="16" t="s">
        <v>6055</v>
      </c>
      <c r="E1801" s="18">
        <v>44910</v>
      </c>
      <c r="F1801" s="16" t="s">
        <v>6070</v>
      </c>
      <c r="G1801" s="16" t="s">
        <v>74</v>
      </c>
      <c r="H1801" s="16" t="s">
        <v>5979</v>
      </c>
      <c r="I1801" s="16" t="s">
        <v>1121</v>
      </c>
      <c r="J1801" s="16" t="s">
        <v>83</v>
      </c>
      <c r="K1801" s="16" t="s">
        <v>69</v>
      </c>
      <c r="L1801" s="16" t="s">
        <v>85</v>
      </c>
      <c r="M1801" s="19">
        <v>5000000</v>
      </c>
      <c r="N1801" s="19">
        <v>5000000</v>
      </c>
      <c r="O1801" s="20" t="s">
        <v>6071</v>
      </c>
      <c r="P1801" s="21">
        <v>2100155042220</v>
      </c>
      <c r="Q1801" s="20" t="s">
        <v>87</v>
      </c>
      <c r="R1801" s="16" t="str">
        <f t="shared" si="474"/>
        <v>ADF Including TSF</v>
      </c>
      <c r="S1801" s="16" t="str">
        <f t="shared" si="473"/>
        <v>C</v>
      </c>
      <c r="T1801" s="16" t="str">
        <f t="shared" si="472"/>
        <v>Multinational</v>
      </c>
      <c r="U1801" s="16" t="str">
        <f t="shared" si="475"/>
        <v>Multinational</v>
      </c>
      <c r="V1801" s="22" t="str">
        <f>IF(ISNUMBER(MATCH(A1801, {"Gabon","Sudan","Niger","Mali","Burkina Faso","Guinea"}, 0)), "De Facto Countries", "Non-De Facto Countries")</f>
        <v>Non-De Facto Countries</v>
      </c>
      <c r="W1801" s="16" t="str">
        <f t="shared" si="486"/>
        <v>Multi</v>
      </c>
      <c r="X1801" s="16" t="str">
        <f t="shared" si="487"/>
        <v>Environment</v>
      </c>
      <c r="Y1801" s="23">
        <f>Table2[[#This Row],[Approved Amount_UA Equivalent]]</f>
        <v>5000000</v>
      </c>
      <c r="AD1801" s="23">
        <f>SUM(Table2[[#This Row],[Feed Africa ]:[Improve Quality Of Life ]])</f>
        <v>5000000</v>
      </c>
      <c r="AE1801" s="16" t="b">
        <f>Table2[[#This Row],[Total HI5]]=Table2[[#This Row],[Approved Amount_UA Equivalent]]</f>
        <v>1</v>
      </c>
      <c r="AF1801" s="24">
        <v>40</v>
      </c>
      <c r="AG1801" s="20" t="str">
        <f t="shared" si="476"/>
        <v>ISP and Investment Project</v>
      </c>
      <c r="AH1801" s="24" t="str">
        <f>VLOOKUP(Table2[[#This Row],[SAP Code]],[25]DATA!$A:$G,7,FALSE)</f>
        <v>Investment</v>
      </c>
      <c r="AI1801" s="20" t="str">
        <f t="shared" si="477"/>
        <v>Infrastructure</v>
      </c>
      <c r="AJ1801" s="25" t="s">
        <v>1126</v>
      </c>
      <c r="AK1801" s="25" t="s">
        <v>74</v>
      </c>
      <c r="AL1801" s="23" t="str" cm="1">
        <f t="array" ref="AL1801">_xlfn.SWITCH(AK1801,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01" s="26">
        <v>1</v>
      </c>
      <c r="AN1801" s="25" t="str">
        <f t="shared" si="485"/>
        <v>Sovereign</v>
      </c>
      <c r="AO1801" s="27">
        <v>1</v>
      </c>
      <c r="AP1801" s="23">
        <f>Table2[[#This Row],[Approved Amount_UA Equivalent]]/1000000</f>
        <v>5</v>
      </c>
      <c r="AQ1801" s="19">
        <f t="shared" si="478"/>
        <v>6.6542000000000003</v>
      </c>
      <c r="AR1801" s="23" t="str">
        <f t="shared" si="479"/>
        <v>1-10</v>
      </c>
      <c r="AS1801" s="23" t="str">
        <f t="shared" si="480"/>
        <v>1-20</v>
      </c>
      <c r="AT1801" s="23" t="str">
        <f t="shared" si="481"/>
        <v>1-40</v>
      </c>
      <c r="AU1801" s="23" t="str">
        <f t="shared" si="482"/>
        <v>&lt;1-50 Mn</v>
      </c>
      <c r="AV1801" s="23">
        <f>Table2[[#This Row],[Amount]]</f>
        <v>5000000</v>
      </c>
      <c r="AW1801" s="23" t="str">
        <f t="shared" si="483"/>
        <v>Dec 2022</v>
      </c>
      <c r="AX1801" s="28">
        <f>IFERROR(VLOOKUP(Table2[[#This Row],[SAP Code]],[26]_16!A:B,2,FALSE),0)</f>
        <v>0</v>
      </c>
      <c r="AY1801" s="28">
        <f>IFERROR(VLOOKUP(Table2[[#This Row],[SAP Code]],[26]_16!D:E,2,FALSE)/ 1000000, 0)</f>
        <v>0</v>
      </c>
      <c r="AZ1801" s="28">
        <f>IFERROR(VLOOKUP(Table2[[#This Row],[SAP Code]],[26]_16!G:H,2,FALSE)/ 1000000, 0)</f>
        <v>0</v>
      </c>
      <c r="BA1801" s="28">
        <f>IFERROR(VLOOKUP(Table2[[#This Row],[SAP Code]],[26]_16!J:K,2,FALSE)/ 1000000, 0)</f>
        <v>0</v>
      </c>
      <c r="BB1801" s="28">
        <f>IFERROR(VLOOKUP(Table2[[#This Row],[SAP Code]],[26]_16!M:N,2,FALSE)/ 1000000, 0)</f>
        <v>0</v>
      </c>
      <c r="BC1801" s="28">
        <f>IFERROR(VLOOKUP(Table2[[#This Row],[SAP Code]],[26]_16!P:Q,2,FALSE),0)</f>
        <v>0</v>
      </c>
      <c r="BD1801" s="28">
        <f>IFERROR(VLOOKUP(Table2[[#This Row],[SAP Code]],[26]_16!S:T,2,FALSE),0)</f>
        <v>0</v>
      </c>
      <c r="BE1801" s="28">
        <f>IFERROR(VLOOKUP(Table2[[#This Row],[SAP Code]],[26]_16!V:W,2,FALSE)/ 1000000, 0)</f>
        <v>0</v>
      </c>
      <c r="BF1801" s="28">
        <f>IFERROR(VLOOKUP(Table2[[#This Row],[SAP Code]],[26]_16!Y:Z,2,FALSE)/ 1000000, 0)</f>
        <v>0</v>
      </c>
      <c r="BG1801" s="28" t="str">
        <f>IFERROR(VLOOKUP(Table2[[#This Row],[SAP Code]],[26]port!$A:$AD,30,FALSE),"unknown")</f>
        <v>APVD</v>
      </c>
      <c r="BH1801" s="29" t="str">
        <f t="shared" si="484"/>
        <v>Ongoing</v>
      </c>
      <c r="BI1801" s="16"/>
    </row>
    <row r="1802" spans="1:61" ht="12">
      <c r="A1802" s="16" t="s">
        <v>669</v>
      </c>
      <c r="B1802" s="16" t="s">
        <v>6072</v>
      </c>
      <c r="C1802" s="16" t="s">
        <v>6073</v>
      </c>
      <c r="D1802" s="16" t="s">
        <v>6074</v>
      </c>
      <c r="E1802" s="18">
        <v>44910</v>
      </c>
      <c r="F1802" s="16" t="s">
        <v>673</v>
      </c>
      <c r="G1802" s="16" t="s">
        <v>1997</v>
      </c>
      <c r="H1802" s="16" t="s">
        <v>5979</v>
      </c>
      <c r="I1802" s="16" t="s">
        <v>82</v>
      </c>
      <c r="J1802" s="16" t="s">
        <v>83</v>
      </c>
      <c r="K1802" s="16" t="s">
        <v>84</v>
      </c>
      <c r="L1802" s="16" t="s">
        <v>85</v>
      </c>
      <c r="M1802" s="19">
        <v>2110000</v>
      </c>
      <c r="N1802" s="19">
        <v>2110000</v>
      </c>
      <c r="O1802" s="20" t="s">
        <v>6075</v>
      </c>
      <c r="P1802" s="21">
        <v>2100150043448</v>
      </c>
      <c r="Q1802" s="20" t="s">
        <v>72</v>
      </c>
      <c r="R1802" s="16" t="str">
        <f t="shared" si="474"/>
        <v>ADF Including TSF</v>
      </c>
      <c r="S1802" s="16" t="str">
        <f t="shared" si="473"/>
        <v>F</v>
      </c>
      <c r="T1802" s="16" t="str">
        <f t="shared" si="472"/>
        <v>ADF Countries</v>
      </c>
      <c r="U1802" s="16" t="str">
        <f t="shared" si="475"/>
        <v>Transition States</v>
      </c>
      <c r="V1802" s="22" t="str">
        <f>IF(ISNUMBER(MATCH(A1802, {"Gabon","Sudan","Niger","Mali","Burkina Faso","Guinea"}, 0)), "De Facto Countries", "Non-De Facto Countries")</f>
        <v>Non-De Facto Countries</v>
      </c>
      <c r="W1802" s="16" t="str">
        <f t="shared" si="486"/>
        <v>West</v>
      </c>
      <c r="X1802" s="16" t="str">
        <f t="shared" si="487"/>
        <v>Power</v>
      </c>
      <c r="Y1802" s="23"/>
      <c r="Z1802" s="23">
        <f>Table2[[#This Row],[Approved Amount_UA Equivalent]]</f>
        <v>2110000</v>
      </c>
      <c r="AD1802" s="23">
        <f>SUM(Table2[[#This Row],[Feed Africa ]:[Improve Quality Of Life ]])</f>
        <v>2110000</v>
      </c>
      <c r="AE1802" s="16" t="b">
        <f>Table2[[#This Row],[Total HI5]]=Table2[[#This Row],[Approved Amount_UA Equivalent]]</f>
        <v>1</v>
      </c>
      <c r="AF1802" s="24">
        <v>10</v>
      </c>
      <c r="AG1802" s="20" t="str">
        <f t="shared" si="476"/>
        <v>Investment Project</v>
      </c>
      <c r="AH1802" s="24" t="str">
        <f>VLOOKUP(Table2[[#This Row],[SAP Code]],[25]DATA!$A:$G,7,FALSE)</f>
        <v xml:space="preserve">investment </v>
      </c>
      <c r="AI1802" s="20" t="str">
        <f t="shared" si="477"/>
        <v>Infrastructure</v>
      </c>
      <c r="AJ1802" s="25" t="s">
        <v>89</v>
      </c>
      <c r="AK1802" s="25" t="s">
        <v>1997</v>
      </c>
      <c r="AL1802" s="23" t="str" cm="1">
        <f t="array" ref="AL1802">_xlfn.SWITCH(AK1802,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02" s="26">
        <v>1</v>
      </c>
      <c r="AN1802" s="25" t="str">
        <f t="shared" si="485"/>
        <v>Sovereign</v>
      </c>
      <c r="AO1802" s="27">
        <v>0.5</v>
      </c>
      <c r="AP1802" s="23">
        <f>Table2[[#This Row],[Approved Amount_UA Equivalent]]/1000000</f>
        <v>2.11</v>
      </c>
      <c r="AQ1802" s="19">
        <f t="shared" si="478"/>
        <v>2.8080723999999999</v>
      </c>
      <c r="AR1802" s="23" t="str">
        <f t="shared" si="479"/>
        <v>1-10</v>
      </c>
      <c r="AS1802" s="23" t="str">
        <f t="shared" si="480"/>
        <v>1-20</v>
      </c>
      <c r="AT1802" s="23" t="str">
        <f t="shared" si="481"/>
        <v>1-40</v>
      </c>
      <c r="AU1802" s="23" t="str">
        <f t="shared" si="482"/>
        <v>&lt;1-50 Mn</v>
      </c>
      <c r="AV1802" s="23">
        <f>Table2[[#This Row],[Amount]]</f>
        <v>2110000</v>
      </c>
      <c r="AW1802" s="23" t="str">
        <f t="shared" si="483"/>
        <v>Dec 2022</v>
      </c>
      <c r="AX1802" s="28">
        <f>IFERROR(VLOOKUP(Table2[[#This Row],[SAP Code]],[26]_16!A:B,2,FALSE),0)</f>
        <v>0</v>
      </c>
      <c r="AY1802" s="28">
        <f>IFERROR(VLOOKUP(Table2[[#This Row],[SAP Code]],[26]_16!D:E,2,FALSE)/ 1000000, 0)</f>
        <v>0</v>
      </c>
      <c r="AZ1802" s="28">
        <f>IFERROR(VLOOKUP(Table2[[#This Row],[SAP Code]],[26]_16!G:H,2,FALSE)/ 1000000, 0)</f>
        <v>0</v>
      </c>
      <c r="BA1802" s="28">
        <f>IFERROR(VLOOKUP(Table2[[#This Row],[SAP Code]],[26]_16!J:K,2,FALSE)/ 1000000, 0)</f>
        <v>0</v>
      </c>
      <c r="BB1802" s="28">
        <f>IFERROR(VLOOKUP(Table2[[#This Row],[SAP Code]],[26]_16!M:N,2,FALSE)/ 1000000, 0)</f>
        <v>0</v>
      </c>
      <c r="BC1802" s="28">
        <f>IFERROR(VLOOKUP(Table2[[#This Row],[SAP Code]],[26]_16!P:Q,2,FALSE),0)</f>
        <v>0</v>
      </c>
      <c r="BD1802" s="28">
        <f>IFERROR(VLOOKUP(Table2[[#This Row],[SAP Code]],[26]_16!S:T,2,FALSE),0)</f>
        <v>0</v>
      </c>
      <c r="BE1802" s="28">
        <f>IFERROR(VLOOKUP(Table2[[#This Row],[SAP Code]],[26]_16!V:W,2,FALSE)/ 1000000, 0)</f>
        <v>0</v>
      </c>
      <c r="BF1802" s="28">
        <f>IFERROR(VLOOKUP(Table2[[#This Row],[SAP Code]],[26]_16!Y:Z,2,FALSE)/ 1000000, 0)</f>
        <v>0</v>
      </c>
      <c r="BG1802" s="28" t="str">
        <f>IFERROR(VLOOKUP(Table2[[#This Row],[SAP Code]],[26]port!$A:$AD,30,FALSE),"unknown")</f>
        <v>APVD</v>
      </c>
      <c r="BH1802" s="29" t="str">
        <f t="shared" si="484"/>
        <v>Ongoing</v>
      </c>
      <c r="BI1802" s="16"/>
    </row>
    <row r="1803" spans="1:61" ht="12">
      <c r="A1803" s="16" t="s">
        <v>215</v>
      </c>
      <c r="B1803" s="16" t="s">
        <v>6076</v>
      </c>
      <c r="C1803" s="16" t="s">
        <v>6077</v>
      </c>
      <c r="D1803" s="16" t="s">
        <v>6078</v>
      </c>
      <c r="E1803" s="18">
        <v>44910</v>
      </c>
      <c r="F1803" s="16" t="s">
        <v>6076</v>
      </c>
      <c r="G1803" s="16" t="s">
        <v>107</v>
      </c>
      <c r="H1803" s="16" t="s">
        <v>6041</v>
      </c>
      <c r="I1803" s="16" t="s">
        <v>102</v>
      </c>
      <c r="J1803" s="16" t="s">
        <v>103</v>
      </c>
      <c r="K1803" s="16" t="s">
        <v>104</v>
      </c>
      <c r="L1803" s="16" t="s">
        <v>458</v>
      </c>
      <c r="M1803" s="19">
        <v>2200000000</v>
      </c>
      <c r="N1803" s="19">
        <v>98571166.141700536</v>
      </c>
      <c r="O1803" s="20" t="s">
        <v>6079</v>
      </c>
      <c r="P1803" s="21" t="s">
        <v>147</v>
      </c>
      <c r="Q1803" s="20" t="s">
        <v>87</v>
      </c>
      <c r="R1803" s="16" t="str">
        <f t="shared" si="474"/>
        <v>ADB Private</v>
      </c>
      <c r="S1803" s="16" t="str">
        <f t="shared" si="473"/>
        <v>H</v>
      </c>
      <c r="T1803" s="16" t="str">
        <f t="shared" si="472"/>
        <v>ADB Countries</v>
      </c>
      <c r="U1803" s="16" t="str">
        <f t="shared" si="475"/>
        <v>Non-Transition States</v>
      </c>
      <c r="V1803" s="22" t="str">
        <f>IF(ISNUMBER(MATCH(A1803, {"Gabon","Sudan","Niger","Mali","Burkina Faso","Guinea"}, 0)), "De Facto Countries", "Non-De Facto Countries")</f>
        <v>Non-De Facto Countries</v>
      </c>
      <c r="W1803" s="16" t="str">
        <f t="shared" si="486"/>
        <v>South</v>
      </c>
      <c r="X1803" s="16" t="str">
        <f t="shared" si="487"/>
        <v>Finance</v>
      </c>
      <c r="Y1803" s="23"/>
      <c r="AA1803" s="23">
        <f>Table2[[#This Row],[Approved Amount_UA Equivalent]]</f>
        <v>98571166.141700536</v>
      </c>
      <c r="AD1803" s="23">
        <f>SUM(Table2[[#This Row],[Feed Africa ]:[Improve Quality Of Life ]])</f>
        <v>98571166.141700536</v>
      </c>
      <c r="AE1803" s="16" t="b">
        <f>Table2[[#This Row],[Total HI5]]=Table2[[#This Row],[Approved Amount_UA Equivalent]]</f>
        <v>1</v>
      </c>
      <c r="AF1803" s="24">
        <v>11</v>
      </c>
      <c r="AG1803" s="20" t="str">
        <f t="shared" si="476"/>
        <v>Line of Credit</v>
      </c>
      <c r="AH1803" s="24" t="str">
        <f>VLOOKUP(Table2[[#This Row],[SAP Code]],[25]DATA!$A:$G,7,FALSE)</f>
        <v>LOC</v>
      </c>
      <c r="AI1803" s="20" t="str">
        <f t="shared" si="477"/>
        <v>Other Investment</v>
      </c>
      <c r="AJ1803" s="25" t="s">
        <v>2794</v>
      </c>
      <c r="AK1803" s="25" t="s">
        <v>107</v>
      </c>
      <c r="AL1803" s="23" t="str" cm="1">
        <f t="array" ref="AL1803">_xlfn.SWITCH(AK1803,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03" s="26">
        <v>2</v>
      </c>
      <c r="AN1803" s="25" t="str">
        <f t="shared" si="485"/>
        <v>Non-Sovereign</v>
      </c>
      <c r="AO1803" s="27">
        <v>1</v>
      </c>
      <c r="AP1803" s="23">
        <f>Table2[[#This Row],[Approved Amount_UA Equivalent]]/1000000</f>
        <v>98.57116614170053</v>
      </c>
      <c r="AQ1803" s="19">
        <f t="shared" si="478"/>
        <v>131.18245074802073</v>
      </c>
      <c r="AR1803" s="23" t="str">
        <f t="shared" si="479"/>
        <v>91-100</v>
      </c>
      <c r="AS1803" s="23" t="str">
        <f t="shared" si="480"/>
        <v>81-100</v>
      </c>
      <c r="AT1803" s="23" t="str">
        <f t="shared" si="481"/>
        <v>81-120</v>
      </c>
      <c r="AU1803" s="23" t="str">
        <f t="shared" si="482"/>
        <v>50-100 Mn</v>
      </c>
      <c r="AV1803" s="23">
        <f>Table2[[#This Row],[Amount]]</f>
        <v>2200000000</v>
      </c>
      <c r="AW1803" s="23" t="str">
        <f t="shared" si="483"/>
        <v>Dec 2022</v>
      </c>
      <c r="AX1803" s="28">
        <f>IFERROR(VLOOKUP(Table2[[#This Row],[SAP Code]],[26]_16!A:B,2,FALSE),0)</f>
        <v>0</v>
      </c>
      <c r="AY1803" s="28">
        <f>IFERROR(VLOOKUP(Table2[[#This Row],[SAP Code]],[26]_16!D:E,2,FALSE)/ 1000000, 0)</f>
        <v>0</v>
      </c>
      <c r="AZ1803" s="28">
        <f>IFERROR(VLOOKUP(Table2[[#This Row],[SAP Code]],[26]_16!G:H,2,FALSE)/ 1000000, 0)</f>
        <v>0</v>
      </c>
      <c r="BA1803" s="28">
        <f>IFERROR(VLOOKUP(Table2[[#This Row],[SAP Code]],[26]_16!J:K,2,FALSE)/ 1000000, 0)</f>
        <v>0</v>
      </c>
      <c r="BB1803" s="28">
        <f>IFERROR(VLOOKUP(Table2[[#This Row],[SAP Code]],[26]_16!M:N,2,FALSE)/ 1000000, 0)</f>
        <v>0</v>
      </c>
      <c r="BC1803" s="28">
        <f>IFERROR(VLOOKUP(Table2[[#This Row],[SAP Code]],[26]_16!P:Q,2,FALSE),0)</f>
        <v>0</v>
      </c>
      <c r="BD1803" s="28">
        <f>IFERROR(VLOOKUP(Table2[[#This Row],[SAP Code]],[26]_16!S:T,2,FALSE),0)</f>
        <v>0</v>
      </c>
      <c r="BE1803" s="28">
        <f>IFERROR(VLOOKUP(Table2[[#This Row],[SAP Code]],[26]_16!V:W,2,FALSE)/ 1000000, 0)</f>
        <v>0</v>
      </c>
      <c r="BF1803" s="28">
        <f>IFERROR(VLOOKUP(Table2[[#This Row],[SAP Code]],[26]_16!Y:Z,2,FALSE)/ 1000000, 0)</f>
        <v>0</v>
      </c>
      <c r="BG1803" s="28" t="str">
        <f>IFERROR(VLOOKUP(Table2[[#This Row],[SAP Code]],[26]port!$A:$AD,30,FALSE),"unknown")</f>
        <v>OnGo</v>
      </c>
      <c r="BH1803" s="29" t="str">
        <f t="shared" si="484"/>
        <v>Ongoing</v>
      </c>
      <c r="BI1803" s="16"/>
    </row>
    <row r="1804" spans="1:61" ht="12">
      <c r="A1804" s="16" t="s">
        <v>189</v>
      </c>
      <c r="B1804" s="16" t="s">
        <v>6080</v>
      </c>
      <c r="C1804" s="16" t="s">
        <v>6081</v>
      </c>
      <c r="D1804" s="16" t="s">
        <v>6082</v>
      </c>
      <c r="E1804" s="18">
        <v>44910</v>
      </c>
      <c r="F1804" s="16" t="s">
        <v>6083</v>
      </c>
      <c r="G1804" s="16" t="s">
        <v>2055</v>
      </c>
      <c r="H1804" s="16" t="s">
        <v>6084</v>
      </c>
      <c r="I1804" s="16" t="s">
        <v>82</v>
      </c>
      <c r="J1804" s="16" t="s">
        <v>103</v>
      </c>
      <c r="K1804" s="16" t="s">
        <v>84</v>
      </c>
      <c r="L1804" s="16" t="s">
        <v>70</v>
      </c>
      <c r="M1804" s="19">
        <v>10000000</v>
      </c>
      <c r="N1804" s="19">
        <v>7605488.1202275557</v>
      </c>
      <c r="O1804" s="20" t="s">
        <v>6085</v>
      </c>
      <c r="P1804" s="21" t="s">
        <v>147</v>
      </c>
      <c r="Q1804" s="20" t="s">
        <v>87</v>
      </c>
      <c r="R1804" s="16" t="str">
        <f t="shared" si="474"/>
        <v>ADB Private</v>
      </c>
      <c r="S1804" s="16" t="str">
        <f t="shared" si="473"/>
        <v>F</v>
      </c>
      <c r="T1804" s="16" t="str">
        <f t="shared" ref="T1804:T1867" si="488">IF(A1804="Algeria","ADB Countries",IF(A1804="Angola","ADB Countries",IF(A1804="Benin","ADF Countries",IF(A1804="Botswana","ADB Countries",IF(A1804="Burkina Faso","ADF Countries",IF(A1804="Burundi","ADF Countries",IF(A1804="Cameroon","Blend Countries",IF(A1804="Cape Verde","ADB Countries",IF(A1804="Central African Republic","ADF Countries",IF(A1804="Centrafrique","ADF Countries",IF(A1804="Chad","ADF Countries",IF(A1804="Comoros","ADF Countries",IF(A1804="Congo CG","ADB Countries",IF(A1804="Congo","ADB Countries",IF(A1804="Côte D'Ivoire","Blend Countries",IF(A1804="Dem Rep Congo","ADF Countries",IF(A1804="DEMOCRATIC REPUBLIC OF THE CONGO","ADF Countries",IF(A1804="Djibouti","ADF Countries",IF(A1804="Egypt","ADB Countries",IF(A1804="Eq Guinea","ADB Countries",IF(A1804="Equatorial Guinea","ADB Countries",IF(A1804="Eritrea","ADF Countries",IF(A1804="Swaziland","ADB Countries",IF(A1804="Eswatini","ADB Countries",IF(A1804="Ethiopia","ADF Countries",IF(A1804="Gabon","ADB Countries",IF(A1804="Gambia","ADF Countries",IF(A1804="Ghana","ADF Countries",IF(A1804="Guinea","ADF Countries",IF(A1804="Guinea-Bissau","ADF Countries",IF(A1804="Kenya","Blend Countries",IF(A1804="Lesotho","ADF Countries",IF(A1804="Liberia","ADF Countries",IF(A1804="Libya","ADB Countries",IF(A1804="Madagascar","ADF Countries",IF(A1804="Malawi","ADF Countries",IF(A1804="Mali","ADF Countries",IF(A1804="Mauritania","ADF Countries",IF(A1804="Mauritius","ADB Countries",IF(A1804="Morocco","ADB Countries",IF(A1804="Mozambique","ADF Countries",IF(OR(A1804="Multi",A1804="Multinational",A1804="Multi-Countries"),"Multinational",IF(A1804="Namibia","ADB Countries",IF(A1804="Niger","ADF Countries",IF(A1804="Nigeria","ADB Countries",IF(A1804="Rwanda","ADF Countries",IF(A1804="Sao Tome &amp; Principe","ADF Countries",IF(A1804="Sao Tome","ADF Countries",IF(A1804="Senegal","Blend Countries",IF(A1804="Seychelles","ADB Countries",IF(A1804="Sierra Leone","ADF Countries",IF(A1804="Somalia","ADF Countries",IF(A1804="South Africa","ADB Countries",IF(A1804="South Sudan","ADF Countries",IF(A1804="Sudan","ADF Countries",IF(A1804="Tanzania","Blend Countries",IF(A1804="Togo","ADF Countries",IF(A1804="Tunisia","ADB Countries",IF(A1804="Uganda","ADF Countries",IF(A1804="Zambia","Blend Countries",IF(A1804="Zimbabwe","ADF Countries","")))))))))))))))))))))))))))))))))))))))))))))))))))))))))))))</f>
        <v>ADB Countries</v>
      </c>
      <c r="U1804" s="16" t="str">
        <f t="shared" si="475"/>
        <v>Non-Transition States</v>
      </c>
      <c r="V1804" s="22" t="str">
        <f>IF(ISNUMBER(MATCH(A1804, {"Gabon","Sudan","Niger","Mali","Burkina Faso","Guinea"}, 0)), "De Facto Countries", "Non-De Facto Countries")</f>
        <v>Non-De Facto Countries</v>
      </c>
      <c r="W1804" s="16" t="str">
        <f t="shared" si="486"/>
        <v>North</v>
      </c>
      <c r="X1804" s="16" t="str">
        <f t="shared" si="487"/>
        <v>Power</v>
      </c>
      <c r="Y1804" s="23"/>
      <c r="Z1804" s="23">
        <f>Table2[[#This Row],[Approved Amount_UA Equivalent]]</f>
        <v>7605488.1202275557</v>
      </c>
      <c r="AD1804" s="23">
        <f>SUM(Table2[[#This Row],[Feed Africa ]:[Improve Quality Of Life ]])</f>
        <v>7605488.1202275557</v>
      </c>
      <c r="AE1804" s="16" t="b">
        <f>Table2[[#This Row],[Total HI5]]=Table2[[#This Row],[Approved Amount_UA Equivalent]]</f>
        <v>1</v>
      </c>
      <c r="AF1804" s="24">
        <v>10</v>
      </c>
      <c r="AG1804" s="20" t="str">
        <f t="shared" si="476"/>
        <v>Investment Project</v>
      </c>
      <c r="AH1804" s="24" t="str">
        <f>VLOOKUP(Table2[[#This Row],[SAP Code]],[25]DATA!$A:$G,7,FALSE)</f>
        <v xml:space="preserve">investment </v>
      </c>
      <c r="AI1804" s="20" t="str">
        <f t="shared" si="477"/>
        <v>Infrastructure</v>
      </c>
      <c r="AJ1804" s="25" t="s">
        <v>89</v>
      </c>
      <c r="AK1804" s="25" t="s">
        <v>2055</v>
      </c>
      <c r="AL1804" s="23" t="str" cm="1">
        <f t="array" ref="AL1804">_xlfn.SWITCH(AK1804,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04" s="26">
        <v>2</v>
      </c>
      <c r="AN1804" s="25" t="str">
        <f t="shared" si="485"/>
        <v>Non-Sovereign</v>
      </c>
      <c r="AO1804" s="27">
        <v>0.33333333333333331</v>
      </c>
      <c r="AP1804" s="23">
        <f>Table2[[#This Row],[Approved Amount_UA Equivalent]]/1000000</f>
        <v>7.6054881202275562</v>
      </c>
      <c r="AQ1804" s="19">
        <f t="shared" si="478"/>
        <v>10.121687809923641</v>
      </c>
      <c r="AR1804" s="23" t="str">
        <f t="shared" si="479"/>
        <v>1-10</v>
      </c>
      <c r="AS1804" s="23" t="str">
        <f t="shared" si="480"/>
        <v>1-20</v>
      </c>
      <c r="AT1804" s="23" t="str">
        <f t="shared" si="481"/>
        <v>1-40</v>
      </c>
      <c r="AU1804" s="23" t="str">
        <f t="shared" si="482"/>
        <v>&lt;1-50 Mn</v>
      </c>
      <c r="AV1804" s="23">
        <f>Table2[[#This Row],[Amount]]</f>
        <v>10000000</v>
      </c>
      <c r="AW1804" s="23" t="str">
        <f t="shared" si="483"/>
        <v>Dec 2022</v>
      </c>
      <c r="AX1804" s="28">
        <f>IFERROR(VLOOKUP(Table2[[#This Row],[SAP Code]],[26]_16!A:B,2,FALSE),0)</f>
        <v>0</v>
      </c>
      <c r="AY1804" s="28">
        <f>IFERROR(VLOOKUP(Table2[[#This Row],[SAP Code]],[26]_16!D:E,2,FALSE)/ 1000000, 0)</f>
        <v>0</v>
      </c>
      <c r="AZ1804" s="28">
        <f>IFERROR(VLOOKUP(Table2[[#This Row],[SAP Code]],[26]_16!G:H,2,FALSE)/ 1000000, 0)</f>
        <v>0</v>
      </c>
      <c r="BA1804" s="28">
        <f>IFERROR(VLOOKUP(Table2[[#This Row],[SAP Code]],[26]_16!J:K,2,FALSE)/ 1000000, 0)</f>
        <v>0</v>
      </c>
      <c r="BB1804" s="28">
        <f>IFERROR(VLOOKUP(Table2[[#This Row],[SAP Code]],[26]_16!M:N,2,FALSE)/ 1000000, 0)</f>
        <v>0</v>
      </c>
      <c r="BC1804" s="28">
        <f>IFERROR(VLOOKUP(Table2[[#This Row],[SAP Code]],[26]_16!P:Q,2,FALSE),0)</f>
        <v>0</v>
      </c>
      <c r="BD1804" s="28">
        <f>IFERROR(VLOOKUP(Table2[[#This Row],[SAP Code]],[26]_16!S:T,2,FALSE),0)</f>
        <v>0</v>
      </c>
      <c r="BE1804" s="28">
        <f>IFERROR(VLOOKUP(Table2[[#This Row],[SAP Code]],[26]_16!V:W,2,FALSE)/ 1000000, 0)</f>
        <v>0</v>
      </c>
      <c r="BF1804" s="28">
        <f>IFERROR(VLOOKUP(Table2[[#This Row],[SAP Code]],[26]_16!Y:Z,2,FALSE)/ 1000000, 0)</f>
        <v>0</v>
      </c>
      <c r="BG1804" s="28" t="str">
        <f>IFERROR(VLOOKUP(Table2[[#This Row],[SAP Code]],[26]port!$A:$AD,30,FALSE),"unknown")</f>
        <v>APVD</v>
      </c>
      <c r="BH1804" s="29" t="str">
        <f t="shared" si="484"/>
        <v>Ongoing</v>
      </c>
      <c r="BI1804" s="16"/>
    </row>
    <row r="1805" spans="1:61" ht="12">
      <c r="A1805" s="16" t="s">
        <v>189</v>
      </c>
      <c r="B1805" s="16" t="s">
        <v>6080</v>
      </c>
      <c r="C1805" s="16" t="s">
        <v>6081</v>
      </c>
      <c r="D1805" s="16" t="s">
        <v>6082</v>
      </c>
      <c r="E1805" s="18">
        <v>44910</v>
      </c>
      <c r="F1805" s="16" t="s">
        <v>6083</v>
      </c>
      <c r="G1805" s="16" t="s">
        <v>2055</v>
      </c>
      <c r="H1805" s="16" t="s">
        <v>6084</v>
      </c>
      <c r="I1805" s="16" t="s">
        <v>82</v>
      </c>
      <c r="J1805" s="16" t="s">
        <v>103</v>
      </c>
      <c r="K1805" s="16" t="s">
        <v>84</v>
      </c>
      <c r="L1805" s="16" t="s">
        <v>195</v>
      </c>
      <c r="M1805" s="19">
        <v>10000000</v>
      </c>
      <c r="N1805" s="19">
        <v>7891476.4163227296</v>
      </c>
      <c r="O1805" s="20" t="s">
        <v>6085</v>
      </c>
      <c r="P1805" s="21" t="s">
        <v>147</v>
      </c>
      <c r="Q1805" s="20" t="s">
        <v>87</v>
      </c>
      <c r="R1805" s="16" t="str">
        <f t="shared" si="474"/>
        <v>ADB Private</v>
      </c>
      <c r="S1805" s="16" t="str">
        <f t="shared" si="473"/>
        <v>F</v>
      </c>
      <c r="T1805" s="16" t="str">
        <f t="shared" si="488"/>
        <v>ADB Countries</v>
      </c>
      <c r="U1805" s="16" t="str">
        <f t="shared" si="475"/>
        <v>Non-Transition States</v>
      </c>
      <c r="V1805" s="22" t="str">
        <f>IF(ISNUMBER(MATCH(A1805, {"Gabon","Sudan","Niger","Mali","Burkina Faso","Guinea"}, 0)), "De Facto Countries", "Non-De Facto Countries")</f>
        <v>Non-De Facto Countries</v>
      </c>
      <c r="W1805" s="16" t="str">
        <f t="shared" si="486"/>
        <v>North</v>
      </c>
      <c r="X1805" s="16" t="str">
        <f t="shared" si="487"/>
        <v>Power</v>
      </c>
      <c r="Y1805" s="23"/>
      <c r="Z1805" s="23">
        <f>Table2[[#This Row],[Approved Amount_UA Equivalent]]</f>
        <v>7891476.4163227296</v>
      </c>
      <c r="AD1805" s="23">
        <f>SUM(Table2[[#This Row],[Feed Africa ]:[Improve Quality Of Life ]])</f>
        <v>7891476.4163227296</v>
      </c>
      <c r="AE1805" s="16" t="b">
        <f>Table2[[#This Row],[Total HI5]]=Table2[[#This Row],[Approved Amount_UA Equivalent]]</f>
        <v>1</v>
      </c>
      <c r="AF1805" s="24">
        <v>10</v>
      </c>
      <c r="AG1805" s="20" t="str">
        <f t="shared" si="476"/>
        <v>Investment Project</v>
      </c>
      <c r="AH1805" s="24" t="str">
        <f>VLOOKUP(Table2[[#This Row],[SAP Code]],[25]DATA!$A:$G,7,FALSE)</f>
        <v xml:space="preserve">investment </v>
      </c>
      <c r="AI1805" s="20" t="str">
        <f t="shared" si="477"/>
        <v>Infrastructure</v>
      </c>
      <c r="AJ1805" s="25" t="s">
        <v>89</v>
      </c>
      <c r="AK1805" s="25" t="s">
        <v>2055</v>
      </c>
      <c r="AL1805" s="23" t="str" cm="1">
        <f t="array" ref="AL1805">_xlfn.SWITCH(AK1805,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05" s="26">
        <v>2</v>
      </c>
      <c r="AN1805" s="25" t="str">
        <f t="shared" si="485"/>
        <v>Non-Sovereign</v>
      </c>
      <c r="AO1805" s="27">
        <v>0.33333333333333331</v>
      </c>
      <c r="AP1805" s="23">
        <f>Table2[[#This Row],[Approved Amount_UA Equivalent]]/1000000</f>
        <v>7.8914764163227291</v>
      </c>
      <c r="AQ1805" s="19">
        <f t="shared" si="478"/>
        <v>10.502292473898942</v>
      </c>
      <c r="AR1805" s="23" t="str">
        <f t="shared" si="479"/>
        <v>1-10</v>
      </c>
      <c r="AS1805" s="23" t="str">
        <f t="shared" si="480"/>
        <v>1-20</v>
      </c>
      <c r="AT1805" s="23" t="str">
        <f t="shared" si="481"/>
        <v>1-40</v>
      </c>
      <c r="AU1805" s="23" t="str">
        <f t="shared" si="482"/>
        <v>&lt;1-50 Mn</v>
      </c>
      <c r="AV1805" s="23">
        <f>Table2[[#This Row],[Amount]]</f>
        <v>10000000</v>
      </c>
      <c r="AW1805" s="23" t="str">
        <f t="shared" si="483"/>
        <v>Dec 2022</v>
      </c>
      <c r="AX1805" s="28">
        <f>IFERROR(VLOOKUP(Table2[[#This Row],[SAP Code]],[26]_16!A:B,2,FALSE),0)</f>
        <v>0</v>
      </c>
      <c r="AY1805" s="28">
        <f>IFERROR(VLOOKUP(Table2[[#This Row],[SAP Code]],[26]_16!D:E,2,FALSE)/ 1000000, 0)</f>
        <v>0</v>
      </c>
      <c r="AZ1805" s="28">
        <f>IFERROR(VLOOKUP(Table2[[#This Row],[SAP Code]],[26]_16!G:H,2,FALSE)/ 1000000, 0)</f>
        <v>0</v>
      </c>
      <c r="BA1805" s="28">
        <f>IFERROR(VLOOKUP(Table2[[#This Row],[SAP Code]],[26]_16!J:K,2,FALSE)/ 1000000, 0)</f>
        <v>0</v>
      </c>
      <c r="BB1805" s="28">
        <f>IFERROR(VLOOKUP(Table2[[#This Row],[SAP Code]],[26]_16!M:N,2,FALSE)/ 1000000, 0)</f>
        <v>0</v>
      </c>
      <c r="BC1805" s="28">
        <f>IFERROR(VLOOKUP(Table2[[#This Row],[SAP Code]],[26]_16!P:Q,2,FALSE),0)</f>
        <v>0</v>
      </c>
      <c r="BD1805" s="28">
        <f>IFERROR(VLOOKUP(Table2[[#This Row],[SAP Code]],[26]_16!S:T,2,FALSE),0)</f>
        <v>0</v>
      </c>
      <c r="BE1805" s="28">
        <f>IFERROR(VLOOKUP(Table2[[#This Row],[SAP Code]],[26]_16!V:W,2,FALSE)/ 1000000, 0)</f>
        <v>0</v>
      </c>
      <c r="BF1805" s="28">
        <f>IFERROR(VLOOKUP(Table2[[#This Row],[SAP Code]],[26]_16!Y:Z,2,FALSE)/ 1000000, 0)</f>
        <v>0</v>
      </c>
      <c r="BG1805" s="28" t="str">
        <f>IFERROR(VLOOKUP(Table2[[#This Row],[SAP Code]],[26]port!$A:$AD,30,FALSE),"unknown")</f>
        <v>APVD</v>
      </c>
      <c r="BH1805" s="29" t="str">
        <f t="shared" si="484"/>
        <v>Ongoing</v>
      </c>
      <c r="BI1805" s="16"/>
    </row>
    <row r="1806" spans="1:61" ht="13.5">
      <c r="A1806" s="16" t="s">
        <v>141</v>
      </c>
      <c r="B1806" s="16" t="s">
        <v>6086</v>
      </c>
      <c r="C1806" s="16" t="s">
        <v>6087</v>
      </c>
      <c r="D1806" s="16" t="s">
        <v>6088</v>
      </c>
      <c r="E1806" s="18">
        <v>44910</v>
      </c>
      <c r="F1806" s="16" t="s">
        <v>6086</v>
      </c>
      <c r="G1806" s="16" t="s">
        <v>107</v>
      </c>
      <c r="H1806" s="16" t="s">
        <v>6041</v>
      </c>
      <c r="I1806" s="16" t="s">
        <v>102</v>
      </c>
      <c r="J1806" s="16" t="s">
        <v>103</v>
      </c>
      <c r="K1806" s="16" t="s">
        <v>4302</v>
      </c>
      <c r="L1806" s="16" t="s">
        <v>70</v>
      </c>
      <c r="M1806" s="19">
        <v>25000000</v>
      </c>
      <c r="N1806" s="19">
        <v>19013720.30056889</v>
      </c>
      <c r="O1806" s="109" t="s">
        <v>6089</v>
      </c>
      <c r="P1806" s="21" t="s">
        <v>147</v>
      </c>
      <c r="Q1806" s="20" t="s">
        <v>72</v>
      </c>
      <c r="R1806" s="16" t="str">
        <f t="shared" si="474"/>
        <v>ADB Private</v>
      </c>
      <c r="S1806" s="16" t="str">
        <f t="shared" si="473"/>
        <v>H</v>
      </c>
      <c r="T1806" s="16" t="str">
        <f t="shared" si="488"/>
        <v>Multinational</v>
      </c>
      <c r="U1806" s="16" t="str">
        <f t="shared" si="475"/>
        <v>Multinational</v>
      </c>
      <c r="V1806" s="22" t="str">
        <f>IF(ISNUMBER(MATCH(A1806, {"Gabon","Sudan","Niger","Mali","Burkina Faso","Guinea"}, 0)), "De Facto Countries", "Non-De Facto Countries")</f>
        <v>Non-De Facto Countries</v>
      </c>
      <c r="W1806" s="16" t="str">
        <f t="shared" si="486"/>
        <v>Multi</v>
      </c>
      <c r="X1806" s="16" t="str">
        <f t="shared" si="487"/>
        <v>Finance</v>
      </c>
      <c r="Y1806" s="23"/>
      <c r="AA1806" s="23">
        <f>Table2[[#This Row],[Approved Amount_UA Equivalent]]</f>
        <v>19013720.30056889</v>
      </c>
      <c r="AD1806" s="23">
        <f>SUM(Table2[[#This Row],[Feed Africa ]:[Improve Quality Of Life ]])</f>
        <v>19013720.30056889</v>
      </c>
      <c r="AE1806" s="16" t="b">
        <f>Table2[[#This Row],[Total HI5]]=Table2[[#This Row],[Approved Amount_UA Equivalent]]</f>
        <v>1</v>
      </c>
      <c r="AF1806" s="24">
        <v>70</v>
      </c>
      <c r="AG1806" s="20" t="str">
        <f t="shared" si="476"/>
        <v>Equity and Guarantee</v>
      </c>
      <c r="AH1806" s="24" t="e">
        <f>VLOOKUP(Table2[[#This Row],[SAP Code]],[25]DATA!$A:$G,7,FALSE)</f>
        <v>#N/A</v>
      </c>
      <c r="AI1806" s="20" t="str">
        <f t="shared" si="477"/>
        <v>Other Investment</v>
      </c>
      <c r="AJ1806" s="25" t="s">
        <v>2794</v>
      </c>
      <c r="AK1806" s="25" t="s">
        <v>107</v>
      </c>
      <c r="AL1806" s="23" t="str" cm="1">
        <f t="array" ref="AL1806">_xlfn.SWITCH(AK1806,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06" s="26">
        <v>2</v>
      </c>
      <c r="AN1806" s="25" t="str">
        <f t="shared" si="485"/>
        <v>Non-Sovereign</v>
      </c>
      <c r="AO1806" s="27">
        <v>0.25</v>
      </c>
      <c r="AP1806" s="23">
        <f>Table2[[#This Row],[Approved Amount_UA Equivalent]]/1000000</f>
        <v>19.013720300568888</v>
      </c>
      <c r="AQ1806" s="108">
        <f t="shared" si="478"/>
        <v>25.304219524809103</v>
      </c>
      <c r="AR1806" s="23" t="str">
        <f t="shared" si="479"/>
        <v>11-20</v>
      </c>
      <c r="AS1806" s="23" t="str">
        <f t="shared" si="480"/>
        <v>1-20</v>
      </c>
      <c r="AT1806" s="23" t="str">
        <f t="shared" si="481"/>
        <v>1-40</v>
      </c>
      <c r="AU1806" s="23" t="str">
        <f t="shared" si="482"/>
        <v>&lt;1-50 Mn</v>
      </c>
      <c r="AV1806" s="23">
        <f>Table2[[#This Row],[Amount]]</f>
        <v>25000000</v>
      </c>
      <c r="AW1806" s="23" t="str">
        <f t="shared" si="483"/>
        <v>Dec 2022</v>
      </c>
      <c r="AX1806" s="28">
        <f>IFERROR(VLOOKUP(Table2[[#This Row],[SAP Code]],[26]_16!A:B,2,FALSE),0)</f>
        <v>0</v>
      </c>
      <c r="AY1806" s="28">
        <f>IFERROR(VLOOKUP(Table2[[#This Row],[SAP Code]],[26]_16!D:E,2,FALSE)/ 1000000, 0)</f>
        <v>0</v>
      </c>
      <c r="AZ1806" s="28">
        <f>IFERROR(VLOOKUP(Table2[[#This Row],[SAP Code]],[26]_16!G:H,2,FALSE)/ 1000000, 0)</f>
        <v>0</v>
      </c>
      <c r="BA1806" s="28">
        <f>IFERROR(VLOOKUP(Table2[[#This Row],[SAP Code]],[26]_16!J:K,2,FALSE)/ 1000000, 0)</f>
        <v>0</v>
      </c>
      <c r="BB1806" s="28">
        <f>IFERROR(VLOOKUP(Table2[[#This Row],[SAP Code]],[26]_16!M:N,2,FALSE)/ 1000000, 0)</f>
        <v>0</v>
      </c>
      <c r="BC1806" s="28">
        <f>IFERROR(VLOOKUP(Table2[[#This Row],[SAP Code]],[26]_16!P:Q,2,FALSE),0)</f>
        <v>0</v>
      </c>
      <c r="BD1806" s="28">
        <f>IFERROR(VLOOKUP(Table2[[#This Row],[SAP Code]],[26]_16!S:T,2,FALSE),0)</f>
        <v>0</v>
      </c>
      <c r="BE1806" s="28">
        <f>IFERROR(VLOOKUP(Table2[[#This Row],[SAP Code]],[26]_16!V:W,2,FALSE)/ 1000000, 0)</f>
        <v>0</v>
      </c>
      <c r="BF1806" s="28">
        <f>IFERROR(VLOOKUP(Table2[[#This Row],[SAP Code]],[26]_16!Y:Z,2,FALSE)/ 1000000, 0)</f>
        <v>0</v>
      </c>
      <c r="BG1806" s="28" t="str">
        <f>IFERROR(VLOOKUP(Table2[[#This Row],[SAP Code]],[26]port!$A:$AD,30,FALSE),"unknown")</f>
        <v>APVD</v>
      </c>
      <c r="BH1806" s="29" t="str">
        <f t="shared" si="484"/>
        <v>Ongoing</v>
      </c>
      <c r="BI1806" s="16"/>
    </row>
    <row r="1807" spans="1:61" ht="12">
      <c r="A1807" s="16" t="s">
        <v>228</v>
      </c>
      <c r="B1807" s="16" t="s">
        <v>6086</v>
      </c>
      <c r="C1807" s="16" t="s">
        <v>6090</v>
      </c>
      <c r="D1807" s="16" t="s">
        <v>6088</v>
      </c>
      <c r="E1807" s="18">
        <v>44910</v>
      </c>
      <c r="F1807" s="16" t="s">
        <v>6086</v>
      </c>
      <c r="G1807" s="16" t="s">
        <v>107</v>
      </c>
      <c r="H1807" s="16" t="s">
        <v>6041</v>
      </c>
      <c r="I1807" s="16" t="s">
        <v>102</v>
      </c>
      <c r="J1807" s="16" t="s">
        <v>103</v>
      </c>
      <c r="K1807" s="16" t="s">
        <v>5712</v>
      </c>
      <c r="L1807" s="16" t="s">
        <v>70</v>
      </c>
      <c r="M1807" s="19">
        <v>15000000</v>
      </c>
      <c r="N1807" s="19">
        <v>11408232.180341335</v>
      </c>
      <c r="O1807" s="20" t="s">
        <v>6091</v>
      </c>
      <c r="P1807" s="21" t="s">
        <v>147</v>
      </c>
      <c r="Q1807" s="20" t="s">
        <v>72</v>
      </c>
      <c r="R1807" s="16" t="str">
        <f t="shared" si="474"/>
        <v>ADB Private</v>
      </c>
      <c r="S1807" s="16" t="str">
        <f t="shared" si="473"/>
        <v>H</v>
      </c>
      <c r="T1807" s="16" t="str">
        <f t="shared" si="488"/>
        <v>ADB Countries</v>
      </c>
      <c r="U1807" s="16" t="str">
        <f t="shared" si="475"/>
        <v>Non-Transition States</v>
      </c>
      <c r="V1807" s="22" t="str">
        <f>IF(ISNUMBER(MATCH(A1807, {"Gabon","Sudan","Niger","Mali","Burkina Faso","Guinea"}, 0)), "De Facto Countries", "Non-De Facto Countries")</f>
        <v>Non-De Facto Countries</v>
      </c>
      <c r="W1807" s="16" t="str">
        <f t="shared" si="486"/>
        <v>South</v>
      </c>
      <c r="X1807" s="16" t="str">
        <f t="shared" si="487"/>
        <v>Finance</v>
      </c>
      <c r="Y1807" s="23"/>
      <c r="AA1807" s="23">
        <f>Table2[[#This Row],[Approved Amount_UA Equivalent]]</f>
        <v>11408232.180341335</v>
      </c>
      <c r="AD1807" s="23">
        <f>SUM(Table2[[#This Row],[Feed Africa ]:[Improve Quality Of Life ]])</f>
        <v>11408232.180341335</v>
      </c>
      <c r="AE1807" s="16" t="b">
        <f>Table2[[#This Row],[Total HI5]]=Table2[[#This Row],[Approved Amount_UA Equivalent]]</f>
        <v>1</v>
      </c>
      <c r="AF1807" s="24">
        <v>70</v>
      </c>
      <c r="AG1807" s="20" t="str">
        <f t="shared" si="476"/>
        <v>Equity and Guarantee</v>
      </c>
      <c r="AH1807" s="24" t="str">
        <f>VLOOKUP(Table2[[#This Row],[SAP Code]],[25]DATA!$A:$G,7,FALSE)</f>
        <v>LOC</v>
      </c>
      <c r="AI1807" s="20" t="str">
        <f t="shared" si="477"/>
        <v>Other Investment</v>
      </c>
      <c r="AJ1807" s="25" t="s">
        <v>2794</v>
      </c>
      <c r="AK1807" s="25" t="s">
        <v>107</v>
      </c>
      <c r="AL1807" s="23" t="str" cm="1">
        <f t="array" ref="AL1807">_xlfn.SWITCH(AK1807,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07" s="26">
        <v>2</v>
      </c>
      <c r="AN1807" s="25" t="str">
        <f t="shared" si="485"/>
        <v>Non-Sovereign</v>
      </c>
      <c r="AO1807" s="27">
        <v>1</v>
      </c>
      <c r="AP1807" s="23">
        <f>Table2[[#This Row],[Approved Amount_UA Equivalent]]/1000000</f>
        <v>11.408232180341335</v>
      </c>
      <c r="AQ1807" s="19">
        <f t="shared" si="478"/>
        <v>15.182531714885462</v>
      </c>
      <c r="AR1807" s="23" t="str">
        <f t="shared" si="479"/>
        <v>11-20</v>
      </c>
      <c r="AS1807" s="23" t="str">
        <f t="shared" si="480"/>
        <v>1-20</v>
      </c>
      <c r="AT1807" s="23" t="str">
        <f t="shared" si="481"/>
        <v>1-40</v>
      </c>
      <c r="AU1807" s="23" t="str">
        <f t="shared" si="482"/>
        <v>&lt;1-50 Mn</v>
      </c>
      <c r="AV1807" s="23">
        <f>Table2[[#This Row],[Amount]]</f>
        <v>15000000</v>
      </c>
      <c r="AW1807" s="23" t="str">
        <f t="shared" si="483"/>
        <v>Dec 2022</v>
      </c>
      <c r="AX1807" s="28">
        <f>IFERROR(VLOOKUP(Table2[[#This Row],[SAP Code]],[26]_16!A:B,2,FALSE),0)</f>
        <v>0</v>
      </c>
      <c r="AY1807" s="28">
        <f>IFERROR(VLOOKUP(Table2[[#This Row],[SAP Code]],[26]_16!D:E,2,FALSE)/ 1000000, 0)</f>
        <v>0</v>
      </c>
      <c r="AZ1807" s="28">
        <f>IFERROR(VLOOKUP(Table2[[#This Row],[SAP Code]],[26]_16!G:H,2,FALSE)/ 1000000, 0)</f>
        <v>0</v>
      </c>
      <c r="BA1807" s="28">
        <f>IFERROR(VLOOKUP(Table2[[#This Row],[SAP Code]],[26]_16!J:K,2,FALSE)/ 1000000, 0)</f>
        <v>0</v>
      </c>
      <c r="BB1807" s="28">
        <f>IFERROR(VLOOKUP(Table2[[#This Row],[SAP Code]],[26]_16!M:N,2,FALSE)/ 1000000, 0)</f>
        <v>0</v>
      </c>
      <c r="BC1807" s="28">
        <f>IFERROR(VLOOKUP(Table2[[#This Row],[SAP Code]],[26]_16!P:Q,2,FALSE),0)</f>
        <v>0</v>
      </c>
      <c r="BD1807" s="28">
        <f>IFERROR(VLOOKUP(Table2[[#This Row],[SAP Code]],[26]_16!S:T,2,FALSE),0)</f>
        <v>0</v>
      </c>
      <c r="BE1807" s="28">
        <f>IFERROR(VLOOKUP(Table2[[#This Row],[SAP Code]],[26]_16!V:W,2,FALSE)/ 1000000, 0)</f>
        <v>0</v>
      </c>
      <c r="BF1807" s="28">
        <f>IFERROR(VLOOKUP(Table2[[#This Row],[SAP Code]],[26]_16!Y:Z,2,FALSE)/ 1000000, 0)</f>
        <v>0</v>
      </c>
      <c r="BG1807" s="28" t="str">
        <f>IFERROR(VLOOKUP(Table2[[#This Row],[SAP Code]],[26]port!$A:$AD,30,FALSE),"unknown")</f>
        <v>APVD</v>
      </c>
      <c r="BH1807" s="29" t="str">
        <f t="shared" si="484"/>
        <v>Ongoing</v>
      </c>
      <c r="BI1807" s="16"/>
    </row>
    <row r="1808" spans="1:61" ht="12">
      <c r="A1808" s="16" t="s">
        <v>189</v>
      </c>
      <c r="B1808" s="16" t="s">
        <v>6080</v>
      </c>
      <c r="C1808" s="16" t="s">
        <v>6092</v>
      </c>
      <c r="D1808" s="16" t="s">
        <v>6082</v>
      </c>
      <c r="E1808" s="18">
        <v>44910</v>
      </c>
      <c r="F1808" s="16" t="s">
        <v>6083</v>
      </c>
      <c r="G1808" s="16" t="s">
        <v>2055</v>
      </c>
      <c r="H1808" s="16" t="s">
        <v>6084</v>
      </c>
      <c r="I1808" s="16" t="s">
        <v>82</v>
      </c>
      <c r="J1808" s="16" t="s">
        <v>1998</v>
      </c>
      <c r="K1808" s="16" t="s">
        <v>84</v>
      </c>
      <c r="L1808" s="16" t="s">
        <v>70</v>
      </c>
      <c r="M1808" s="19">
        <v>17000000</v>
      </c>
      <c r="N1808" s="19">
        <v>12929329.804386845</v>
      </c>
      <c r="O1808" s="20" t="s">
        <v>6085</v>
      </c>
      <c r="P1808" s="21" t="s">
        <v>147</v>
      </c>
      <c r="Q1808" s="20" t="s">
        <v>87</v>
      </c>
      <c r="R1808" s="16" t="str">
        <f t="shared" si="474"/>
        <v>SEFA</v>
      </c>
      <c r="S1808" s="16" t="str">
        <f t="shared" si="473"/>
        <v>F</v>
      </c>
      <c r="T1808" s="16" t="str">
        <f t="shared" si="488"/>
        <v>ADB Countries</v>
      </c>
      <c r="U1808" s="16" t="str">
        <f t="shared" si="475"/>
        <v>Non-Transition States</v>
      </c>
      <c r="V1808" s="22" t="str">
        <f>IF(ISNUMBER(MATCH(A1808, {"Gabon","Sudan","Niger","Mali","Burkina Faso","Guinea"}, 0)), "De Facto Countries", "Non-De Facto Countries")</f>
        <v>Non-De Facto Countries</v>
      </c>
      <c r="W1808" s="16" t="str">
        <f t="shared" si="486"/>
        <v>North</v>
      </c>
      <c r="X1808" s="16" t="str">
        <f t="shared" si="487"/>
        <v>Power</v>
      </c>
      <c r="Y1808" s="23"/>
      <c r="Z1808" s="23">
        <f>Table2[[#This Row],[Approved Amount_UA Equivalent]]</f>
        <v>12929329.804386845</v>
      </c>
      <c r="AD1808" s="23">
        <f>SUM(Table2[[#This Row],[Feed Africa ]:[Improve Quality Of Life ]])</f>
        <v>12929329.804386845</v>
      </c>
      <c r="AE1808" s="16" t="b">
        <f>Table2[[#This Row],[Total HI5]]=Table2[[#This Row],[Approved Amount_UA Equivalent]]</f>
        <v>1</v>
      </c>
      <c r="AF1808" s="24">
        <v>10</v>
      </c>
      <c r="AG1808" s="20" t="str">
        <f t="shared" si="476"/>
        <v>Investment Project</v>
      </c>
      <c r="AH1808" s="24" t="str">
        <f>VLOOKUP(Table2[[#This Row],[SAP Code]],[25]DATA!$A:$G,7,FALSE)</f>
        <v xml:space="preserve">investment </v>
      </c>
      <c r="AI1808" s="20" t="str">
        <f t="shared" si="477"/>
        <v>Infrastructure</v>
      </c>
      <c r="AJ1808" s="25" t="s">
        <v>89</v>
      </c>
      <c r="AK1808" s="25" t="s">
        <v>2055</v>
      </c>
      <c r="AL1808" s="23" t="str" cm="1">
        <f t="array" ref="AL1808">_xlfn.SWITCH(AK1808,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08" s="26">
        <v>2</v>
      </c>
      <c r="AN1808" s="25" t="str">
        <f t="shared" si="485"/>
        <v>Non-Sovereign</v>
      </c>
      <c r="AO1808" s="27">
        <v>0.33333333333333331</v>
      </c>
      <c r="AP1808" s="23">
        <f>Table2[[#This Row],[Approved Amount_UA Equivalent]]/1000000</f>
        <v>12.929329804386844</v>
      </c>
      <c r="AQ1808" s="19">
        <f t="shared" si="478"/>
        <v>17.206869276870187</v>
      </c>
      <c r="AR1808" s="23" t="str">
        <f t="shared" si="479"/>
        <v>11-20</v>
      </c>
      <c r="AS1808" s="23" t="str">
        <f t="shared" si="480"/>
        <v>1-20</v>
      </c>
      <c r="AT1808" s="23" t="str">
        <f t="shared" si="481"/>
        <v>1-40</v>
      </c>
      <c r="AU1808" s="23" t="str">
        <f t="shared" si="482"/>
        <v>&lt;1-50 Mn</v>
      </c>
      <c r="AV1808" s="23">
        <f>Table2[[#This Row],[Amount]]</f>
        <v>17000000</v>
      </c>
      <c r="AW1808" s="23" t="str">
        <f t="shared" si="483"/>
        <v>Dec 2022</v>
      </c>
      <c r="AX1808" s="28">
        <f>IFERROR(VLOOKUP(Table2[[#This Row],[SAP Code]],[26]_16!A:B,2,FALSE),0)</f>
        <v>0</v>
      </c>
      <c r="AY1808" s="28">
        <f>IFERROR(VLOOKUP(Table2[[#This Row],[SAP Code]],[26]_16!D:E,2,FALSE)/ 1000000, 0)</f>
        <v>0</v>
      </c>
      <c r="AZ1808" s="28">
        <f>IFERROR(VLOOKUP(Table2[[#This Row],[SAP Code]],[26]_16!G:H,2,FALSE)/ 1000000, 0)</f>
        <v>0</v>
      </c>
      <c r="BA1808" s="28">
        <f>IFERROR(VLOOKUP(Table2[[#This Row],[SAP Code]],[26]_16!J:K,2,FALSE)/ 1000000, 0)</f>
        <v>0</v>
      </c>
      <c r="BB1808" s="28">
        <f>IFERROR(VLOOKUP(Table2[[#This Row],[SAP Code]],[26]_16!M:N,2,FALSE)/ 1000000, 0)</f>
        <v>0</v>
      </c>
      <c r="BC1808" s="28">
        <f>IFERROR(VLOOKUP(Table2[[#This Row],[SAP Code]],[26]_16!P:Q,2,FALSE),0)</f>
        <v>0</v>
      </c>
      <c r="BD1808" s="28">
        <f>IFERROR(VLOOKUP(Table2[[#This Row],[SAP Code]],[26]_16!S:T,2,FALSE),0)</f>
        <v>0</v>
      </c>
      <c r="BE1808" s="28">
        <f>IFERROR(VLOOKUP(Table2[[#This Row],[SAP Code]],[26]_16!V:W,2,FALSE)/ 1000000, 0)</f>
        <v>0</v>
      </c>
      <c r="BF1808" s="28">
        <f>IFERROR(VLOOKUP(Table2[[#This Row],[SAP Code]],[26]_16!Y:Z,2,FALSE)/ 1000000, 0)</f>
        <v>0</v>
      </c>
      <c r="BG1808" s="28" t="str">
        <f>IFERROR(VLOOKUP(Table2[[#This Row],[SAP Code]],[26]port!$A:$AD,30,FALSE),"unknown")</f>
        <v>APVD</v>
      </c>
      <c r="BH1808" s="29" t="str">
        <f t="shared" si="484"/>
        <v>Ongoing</v>
      </c>
      <c r="BI1808" s="16"/>
    </row>
    <row r="1809" spans="1:61" ht="12">
      <c r="A1809" s="16" t="s">
        <v>669</v>
      </c>
      <c r="B1809" s="16" t="s">
        <v>6072</v>
      </c>
      <c r="C1809" s="16" t="s">
        <v>6093</v>
      </c>
      <c r="D1809" s="16" t="s">
        <v>6074</v>
      </c>
      <c r="E1809" s="18">
        <v>44910</v>
      </c>
      <c r="F1809" s="16" t="s">
        <v>673</v>
      </c>
      <c r="G1809" s="16" t="s">
        <v>1997</v>
      </c>
      <c r="H1809" s="16" t="s">
        <v>5979</v>
      </c>
      <c r="I1809" s="16" t="s">
        <v>82</v>
      </c>
      <c r="J1809" s="16" t="s">
        <v>1998</v>
      </c>
      <c r="K1809" s="16" t="s">
        <v>69</v>
      </c>
      <c r="L1809" s="16" t="s">
        <v>70</v>
      </c>
      <c r="M1809" s="19">
        <v>1000000</v>
      </c>
      <c r="N1809" s="19">
        <v>760548.81202275562</v>
      </c>
      <c r="O1809" s="20" t="s">
        <v>6075</v>
      </c>
      <c r="P1809" s="21">
        <v>5590155000201</v>
      </c>
      <c r="Q1809" s="20" t="s">
        <v>72</v>
      </c>
      <c r="R1809" s="16" t="str">
        <f t="shared" si="474"/>
        <v>SEFA</v>
      </c>
      <c r="S1809" s="16" t="str">
        <f t="shared" si="473"/>
        <v>F</v>
      </c>
      <c r="T1809" s="16" t="str">
        <f t="shared" si="488"/>
        <v>ADF Countries</v>
      </c>
      <c r="U1809" s="16" t="str">
        <f t="shared" si="475"/>
        <v>Transition States</v>
      </c>
      <c r="V1809" s="22" t="str">
        <f>IF(ISNUMBER(MATCH(A1809, {"Gabon","Sudan","Niger","Mali","Burkina Faso","Guinea"}, 0)), "De Facto Countries", "Non-De Facto Countries")</f>
        <v>Non-De Facto Countries</v>
      </c>
      <c r="W1809" s="16" t="str">
        <f t="shared" si="486"/>
        <v>West</v>
      </c>
      <c r="X1809" s="16" t="str">
        <f t="shared" si="487"/>
        <v>Power</v>
      </c>
      <c r="Y1809" s="23"/>
      <c r="Z1809" s="23">
        <f>Table2[[#This Row],[Approved Amount_UA Equivalent]]</f>
        <v>760548.81202275562</v>
      </c>
      <c r="AD1809" s="23">
        <f>SUM(Table2[[#This Row],[Feed Africa ]:[Improve Quality Of Life ]])</f>
        <v>760548.81202275562</v>
      </c>
      <c r="AE1809" s="16" t="b">
        <f>Table2[[#This Row],[Total HI5]]=Table2[[#This Row],[Approved Amount_UA Equivalent]]</f>
        <v>1</v>
      </c>
      <c r="AF1809" s="24">
        <v>10</v>
      </c>
      <c r="AG1809" s="20" t="str">
        <f t="shared" si="476"/>
        <v>Investment Project</v>
      </c>
      <c r="AH1809" s="24" t="str">
        <f>VLOOKUP(Table2[[#This Row],[SAP Code]],[25]DATA!$A:$G,7,FALSE)</f>
        <v xml:space="preserve">investment </v>
      </c>
      <c r="AI1809" s="20" t="str">
        <f t="shared" si="477"/>
        <v>Infrastructure</v>
      </c>
      <c r="AJ1809" s="25" t="s">
        <v>89</v>
      </c>
      <c r="AK1809" s="25" t="s">
        <v>1997</v>
      </c>
      <c r="AL1809" s="23" t="str" cm="1">
        <f t="array" ref="AL1809">_xlfn.SWITCH(AK1809,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09" s="26">
        <v>1</v>
      </c>
      <c r="AN1809" s="25" t="str">
        <f t="shared" si="485"/>
        <v>Sovereign</v>
      </c>
      <c r="AO1809" s="27">
        <v>0.5</v>
      </c>
      <c r="AP1809" s="23">
        <f>Table2[[#This Row],[Approved Amount_UA Equivalent]]/1000000</f>
        <v>0.76054881202275559</v>
      </c>
      <c r="AQ1809" s="19">
        <f t="shared" si="478"/>
        <v>1.0121687809923641</v>
      </c>
      <c r="AR1809" s="23" t="str">
        <f t="shared" si="479"/>
        <v>1-10</v>
      </c>
      <c r="AS1809" s="23" t="str">
        <f t="shared" si="480"/>
        <v>1-20</v>
      </c>
      <c r="AT1809" s="23" t="str">
        <f t="shared" si="481"/>
        <v>1-40</v>
      </c>
      <c r="AU1809" s="23" t="str">
        <f t="shared" si="482"/>
        <v>&lt;1-50 Mn</v>
      </c>
      <c r="AV1809" s="23">
        <f>Table2[[#This Row],[Amount]]</f>
        <v>1000000</v>
      </c>
      <c r="AW1809" s="23" t="str">
        <f t="shared" si="483"/>
        <v>Dec 2022</v>
      </c>
      <c r="AX1809" s="28">
        <f>IFERROR(VLOOKUP(Table2[[#This Row],[SAP Code]],[26]_16!A:B,2,FALSE),0)</f>
        <v>0</v>
      </c>
      <c r="AY1809" s="28">
        <f>IFERROR(VLOOKUP(Table2[[#This Row],[SAP Code]],[26]_16!D:E,2,FALSE)/ 1000000, 0)</f>
        <v>0</v>
      </c>
      <c r="AZ1809" s="28">
        <f>IFERROR(VLOOKUP(Table2[[#This Row],[SAP Code]],[26]_16!G:H,2,FALSE)/ 1000000, 0)</f>
        <v>0</v>
      </c>
      <c r="BA1809" s="28">
        <f>IFERROR(VLOOKUP(Table2[[#This Row],[SAP Code]],[26]_16!J:K,2,FALSE)/ 1000000, 0)</f>
        <v>0</v>
      </c>
      <c r="BB1809" s="28">
        <f>IFERROR(VLOOKUP(Table2[[#This Row],[SAP Code]],[26]_16!M:N,2,FALSE)/ 1000000, 0)</f>
        <v>0</v>
      </c>
      <c r="BC1809" s="28">
        <f>IFERROR(VLOOKUP(Table2[[#This Row],[SAP Code]],[26]_16!P:Q,2,FALSE),0)</f>
        <v>0</v>
      </c>
      <c r="BD1809" s="28">
        <f>IFERROR(VLOOKUP(Table2[[#This Row],[SAP Code]],[26]_16!S:T,2,FALSE),0)</f>
        <v>0</v>
      </c>
      <c r="BE1809" s="28">
        <f>IFERROR(VLOOKUP(Table2[[#This Row],[SAP Code]],[26]_16!V:W,2,FALSE)/ 1000000, 0)</f>
        <v>0</v>
      </c>
      <c r="BF1809" s="28">
        <f>IFERROR(VLOOKUP(Table2[[#This Row],[SAP Code]],[26]_16!Y:Z,2,FALSE)/ 1000000, 0)</f>
        <v>0</v>
      </c>
      <c r="BG1809" s="28" t="str">
        <f>IFERROR(VLOOKUP(Table2[[#This Row],[SAP Code]],[26]port!$A:$AD,30,FALSE),"unknown")</f>
        <v>APVD</v>
      </c>
      <c r="BH1809" s="29" t="str">
        <f t="shared" si="484"/>
        <v>Ongoing</v>
      </c>
      <c r="BI1809" s="16"/>
    </row>
    <row r="1810" spans="1:61" ht="12">
      <c r="A1810" s="16" t="s">
        <v>669</v>
      </c>
      <c r="B1810" s="16" t="s">
        <v>6053</v>
      </c>
      <c r="C1810" s="16" t="s">
        <v>6094</v>
      </c>
      <c r="D1810" s="16" t="s">
        <v>6055</v>
      </c>
      <c r="E1810" s="18">
        <v>44910</v>
      </c>
      <c r="F1810" s="16" t="s">
        <v>673</v>
      </c>
      <c r="G1810" s="16" t="s">
        <v>74</v>
      </c>
      <c r="H1810" s="16" t="s">
        <v>5979</v>
      </c>
      <c r="I1810" s="16" t="s">
        <v>1121</v>
      </c>
      <c r="J1810" s="16" t="s">
        <v>2463</v>
      </c>
      <c r="K1810" s="16" t="s">
        <v>69</v>
      </c>
      <c r="L1810" s="16" t="s">
        <v>85</v>
      </c>
      <c r="M1810" s="19">
        <v>3000000</v>
      </c>
      <c r="N1810" s="19">
        <v>3000000</v>
      </c>
      <c r="O1810" s="20" t="s">
        <v>6065</v>
      </c>
      <c r="P1810" s="21">
        <v>5900155017802</v>
      </c>
      <c r="Q1810" s="20" t="s">
        <v>87</v>
      </c>
      <c r="R1810" s="16" t="str">
        <f t="shared" si="474"/>
        <v>ADF Including TSF</v>
      </c>
      <c r="S1810" s="16" t="str">
        <f t="shared" si="473"/>
        <v>C</v>
      </c>
      <c r="T1810" s="16" t="str">
        <f t="shared" si="488"/>
        <v>ADF Countries</v>
      </c>
      <c r="U1810" s="16" t="str">
        <f t="shared" si="475"/>
        <v>Transition States</v>
      </c>
      <c r="V1810" s="22" t="str">
        <f>IF(ISNUMBER(MATCH(A1810, {"Gabon","Sudan","Niger","Mali","Burkina Faso","Guinea"}, 0)), "De Facto Countries", "Non-De Facto Countries")</f>
        <v>Non-De Facto Countries</v>
      </c>
      <c r="W1810" s="16" t="str">
        <f t="shared" si="486"/>
        <v>West</v>
      </c>
      <c r="X1810" s="16" t="str">
        <f t="shared" si="487"/>
        <v>Environment</v>
      </c>
      <c r="Y1810" s="23">
        <f>Table2[[#This Row],[Approved Amount_UA Equivalent]]</f>
        <v>3000000</v>
      </c>
      <c r="AD1810" s="23">
        <f>SUM(Table2[[#This Row],[Feed Africa ]:[Improve Quality Of Life ]])</f>
        <v>3000000</v>
      </c>
      <c r="AE1810" s="16" t="b">
        <f>Table2[[#This Row],[Total HI5]]=Table2[[#This Row],[Approved Amount_UA Equivalent]]</f>
        <v>1</v>
      </c>
      <c r="AF1810" s="24">
        <v>40</v>
      </c>
      <c r="AG1810" s="20" t="str">
        <f t="shared" si="476"/>
        <v>ISP and Investment Project</v>
      </c>
      <c r="AH1810" s="24" t="e">
        <f>VLOOKUP(Table2[[#This Row],[SAP Code]],[25]DATA!$A:$G,7,FALSE)</f>
        <v>#N/A</v>
      </c>
      <c r="AI1810" s="20" t="str">
        <f t="shared" si="477"/>
        <v>Infrastructure</v>
      </c>
      <c r="AJ1810" s="25" t="s">
        <v>1126</v>
      </c>
      <c r="AK1810" s="25" t="s">
        <v>74</v>
      </c>
      <c r="AL1810" s="23" t="str" cm="1">
        <f t="array" ref="AL1810">_xlfn.SWITCH(AK1810,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10" s="26">
        <v>1</v>
      </c>
      <c r="AN1810" s="25" t="str">
        <f t="shared" si="485"/>
        <v>Sovereign</v>
      </c>
      <c r="AO1810" s="27">
        <v>0.5</v>
      </c>
      <c r="AP1810" s="23">
        <f>Table2[[#This Row],[Approved Amount_UA Equivalent]]/1000000</f>
        <v>3</v>
      </c>
      <c r="AQ1810" s="19">
        <f t="shared" si="478"/>
        <v>3.9925199999999998</v>
      </c>
      <c r="AR1810" s="23" t="str">
        <f t="shared" si="479"/>
        <v>1-10</v>
      </c>
      <c r="AS1810" s="23" t="str">
        <f t="shared" si="480"/>
        <v>1-20</v>
      </c>
      <c r="AT1810" s="23" t="str">
        <f t="shared" si="481"/>
        <v>1-40</v>
      </c>
      <c r="AU1810" s="23" t="str">
        <f t="shared" si="482"/>
        <v>&lt;1-50 Mn</v>
      </c>
      <c r="AV1810" s="23">
        <f>Table2[[#This Row],[Amount]]</f>
        <v>3000000</v>
      </c>
      <c r="AW1810" s="23" t="str">
        <f t="shared" si="483"/>
        <v>Dec 2022</v>
      </c>
      <c r="AX1810" s="28">
        <f>IFERROR(VLOOKUP(Table2[[#This Row],[SAP Code]],[26]_16!A:B,2,FALSE),0)</f>
        <v>0</v>
      </c>
      <c r="AY1810" s="28">
        <f>IFERROR(VLOOKUP(Table2[[#This Row],[SAP Code]],[26]_16!D:E,2,FALSE)/ 1000000, 0)</f>
        <v>0</v>
      </c>
      <c r="AZ1810" s="28">
        <f>IFERROR(VLOOKUP(Table2[[#This Row],[SAP Code]],[26]_16!G:H,2,FALSE)/ 1000000, 0)</f>
        <v>0</v>
      </c>
      <c r="BA1810" s="28">
        <f>IFERROR(VLOOKUP(Table2[[#This Row],[SAP Code]],[26]_16!J:K,2,FALSE)/ 1000000, 0)</f>
        <v>0</v>
      </c>
      <c r="BB1810" s="28">
        <f>IFERROR(VLOOKUP(Table2[[#This Row],[SAP Code]],[26]_16!M:N,2,FALSE)/ 1000000, 0)</f>
        <v>0</v>
      </c>
      <c r="BC1810" s="28">
        <f>IFERROR(VLOOKUP(Table2[[#This Row],[SAP Code]],[26]_16!P:Q,2,FALSE),0)</f>
        <v>0</v>
      </c>
      <c r="BD1810" s="28">
        <f>IFERROR(VLOOKUP(Table2[[#This Row],[SAP Code]],[26]_16!S:T,2,FALSE),0)</f>
        <v>0</v>
      </c>
      <c r="BE1810" s="28">
        <f>IFERROR(VLOOKUP(Table2[[#This Row],[SAP Code]],[26]_16!V:W,2,FALSE)/ 1000000, 0)</f>
        <v>0</v>
      </c>
      <c r="BF1810" s="28">
        <f>IFERROR(VLOOKUP(Table2[[#This Row],[SAP Code]],[26]_16!Y:Z,2,FALSE)/ 1000000, 0)</f>
        <v>0</v>
      </c>
      <c r="BG1810" s="28" t="str">
        <f>IFERROR(VLOOKUP(Table2[[#This Row],[SAP Code]],[26]port!$A:$AD,30,FALSE),"unknown")</f>
        <v>APVD</v>
      </c>
      <c r="BH1810" s="29" t="str">
        <f t="shared" si="484"/>
        <v>Ongoing</v>
      </c>
      <c r="BI1810" s="16"/>
    </row>
    <row r="1811" spans="1:61" ht="12">
      <c r="A1811" s="16" t="s">
        <v>411</v>
      </c>
      <c r="B1811" s="16" t="s">
        <v>6095</v>
      </c>
      <c r="C1811" s="16" t="s">
        <v>6096</v>
      </c>
      <c r="D1811" s="16" t="s">
        <v>6097</v>
      </c>
      <c r="E1811" s="18">
        <v>44910</v>
      </c>
      <c r="F1811" s="16" t="s">
        <v>248</v>
      </c>
      <c r="G1811" s="16" t="s">
        <v>74</v>
      </c>
      <c r="H1811" s="16" t="s">
        <v>5979</v>
      </c>
      <c r="I1811" s="16" t="s">
        <v>155</v>
      </c>
      <c r="J1811" s="16" t="s">
        <v>5536</v>
      </c>
      <c r="K1811" s="16" t="s">
        <v>69</v>
      </c>
      <c r="L1811" s="16" t="s">
        <v>85</v>
      </c>
      <c r="M1811" s="19">
        <v>5000000</v>
      </c>
      <c r="N1811" s="19">
        <v>5000000</v>
      </c>
      <c r="O1811" s="20" t="s">
        <v>6098</v>
      </c>
      <c r="P1811" s="21">
        <v>5900155017852</v>
      </c>
      <c r="Q1811" s="20" t="s">
        <v>72</v>
      </c>
      <c r="R1811" s="16" t="str">
        <f t="shared" si="474"/>
        <v>ADF Including TSF</v>
      </c>
      <c r="S1811" s="16" t="str">
        <f t="shared" si="473"/>
        <v>A</v>
      </c>
      <c r="T1811" s="16" t="str">
        <f t="shared" si="488"/>
        <v>ADF Countries</v>
      </c>
      <c r="U1811" s="16" t="str">
        <f t="shared" si="475"/>
        <v>Transition States</v>
      </c>
      <c r="V1811" s="22" t="str">
        <f>IF(ISNUMBER(MATCH(A1811, {"Gabon","Sudan","Niger","Mali","Burkina Faso","Guinea"}, 0)), "De Facto Countries", "Non-De Facto Countries")</f>
        <v>Non-De Facto Countries</v>
      </c>
      <c r="W1811" s="16" t="str">
        <f t="shared" si="486"/>
        <v>West</v>
      </c>
      <c r="X1811" s="16" t="str">
        <f t="shared" si="487"/>
        <v>Agriculture</v>
      </c>
      <c r="Y1811" s="23">
        <f>Table2[[#This Row],[Approved Amount_UA Equivalent]]</f>
        <v>5000000</v>
      </c>
      <c r="AD1811" s="23">
        <f>SUM(Table2[[#This Row],[Feed Africa ]:[Improve Quality Of Life ]])</f>
        <v>5000000</v>
      </c>
      <c r="AE1811" s="16" t="b">
        <f>Table2[[#This Row],[Total HI5]]=Table2[[#This Row],[Approved Amount_UA Equivalent]]</f>
        <v>1</v>
      </c>
      <c r="AF1811" s="24">
        <v>41</v>
      </c>
      <c r="AG1811" s="20" t="str">
        <f t="shared" si="476"/>
        <v>ISP and Investment Project</v>
      </c>
      <c r="AH1811" s="24" t="str">
        <f>VLOOKUP(Table2[[#This Row],[SAP Code]],[25]DATA!$A:$G,7,FALSE)</f>
        <v xml:space="preserve">investment </v>
      </c>
      <c r="AI1811" s="20" t="str">
        <f t="shared" si="477"/>
        <v>Infrastructure</v>
      </c>
      <c r="AJ1811" s="25" t="s">
        <v>157</v>
      </c>
      <c r="AK1811" s="25" t="s">
        <v>74</v>
      </c>
      <c r="AL1811" s="23" t="str" cm="1">
        <f t="array" ref="AL1811">_xlfn.SWITCH(AK1811,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11" s="26">
        <v>1</v>
      </c>
      <c r="AN1811" s="25" t="str">
        <f t="shared" si="485"/>
        <v>Sovereign</v>
      </c>
      <c r="AO1811" s="27">
        <v>1</v>
      </c>
      <c r="AP1811" s="23">
        <f>Table2[[#This Row],[Approved Amount_UA Equivalent]]/1000000</f>
        <v>5</v>
      </c>
      <c r="AQ1811" s="19">
        <f t="shared" si="478"/>
        <v>6.6542000000000003</v>
      </c>
      <c r="AR1811" s="23" t="str">
        <f t="shared" si="479"/>
        <v>1-10</v>
      </c>
      <c r="AS1811" s="23" t="str">
        <f t="shared" si="480"/>
        <v>1-20</v>
      </c>
      <c r="AT1811" s="23" t="str">
        <f t="shared" si="481"/>
        <v>1-40</v>
      </c>
      <c r="AU1811" s="23" t="str">
        <f t="shared" si="482"/>
        <v>&lt;1-50 Mn</v>
      </c>
      <c r="AV1811" s="23">
        <f>Table2[[#This Row],[Amount]]</f>
        <v>5000000</v>
      </c>
      <c r="AW1811" s="23" t="str">
        <f t="shared" si="483"/>
        <v>Dec 2022</v>
      </c>
      <c r="AX1811" s="28">
        <f>IFERROR(VLOOKUP(Table2[[#This Row],[SAP Code]],[26]_16!A:B,2,FALSE),0)</f>
        <v>0</v>
      </c>
      <c r="AY1811" s="28">
        <f>IFERROR(VLOOKUP(Table2[[#This Row],[SAP Code]],[26]_16!D:E,2,FALSE)/ 1000000, 0)</f>
        <v>0</v>
      </c>
      <c r="AZ1811" s="28">
        <f>IFERROR(VLOOKUP(Table2[[#This Row],[SAP Code]],[26]_16!G:H,2,FALSE)/ 1000000, 0)</f>
        <v>0</v>
      </c>
      <c r="BA1811" s="28">
        <f>IFERROR(VLOOKUP(Table2[[#This Row],[SAP Code]],[26]_16!J:K,2,FALSE)/ 1000000, 0)</f>
        <v>0</v>
      </c>
      <c r="BB1811" s="28">
        <f>IFERROR(VLOOKUP(Table2[[#This Row],[SAP Code]],[26]_16!M:N,2,FALSE)/ 1000000, 0)</f>
        <v>0</v>
      </c>
      <c r="BC1811" s="28">
        <f>IFERROR(VLOOKUP(Table2[[#This Row],[SAP Code]],[26]_16!P:Q,2,FALSE),0)</f>
        <v>0</v>
      </c>
      <c r="BD1811" s="28">
        <f>IFERROR(VLOOKUP(Table2[[#This Row],[SAP Code]],[26]_16!S:T,2,FALSE),0)</f>
        <v>0</v>
      </c>
      <c r="BE1811" s="28">
        <f>IFERROR(VLOOKUP(Table2[[#This Row],[SAP Code]],[26]_16!V:W,2,FALSE)/ 1000000, 0)</f>
        <v>0</v>
      </c>
      <c r="BF1811" s="28">
        <f>IFERROR(VLOOKUP(Table2[[#This Row],[SAP Code]],[26]_16!Y:Z,2,FALSE)/ 1000000, 0)</f>
        <v>3.9207723100000003</v>
      </c>
      <c r="BG1811" s="28" t="str">
        <f>IFERROR(VLOOKUP(Table2[[#This Row],[SAP Code]],[26]port!$A:$AD,30,FALSE),"unknown")</f>
        <v>APVD</v>
      </c>
      <c r="BH1811" s="29" t="str">
        <f t="shared" si="484"/>
        <v>Ongoing</v>
      </c>
      <c r="BI1811" s="16"/>
    </row>
    <row r="1812" spans="1:61" ht="12">
      <c r="A1812" s="16" t="s">
        <v>91</v>
      </c>
      <c r="B1812" s="16" t="s">
        <v>6099</v>
      </c>
      <c r="C1812" s="16" t="s">
        <v>6100</v>
      </c>
      <c r="D1812" s="16" t="s">
        <v>6101</v>
      </c>
      <c r="E1812" s="18">
        <v>44911</v>
      </c>
      <c r="F1812" s="16" t="s">
        <v>93</v>
      </c>
      <c r="G1812" s="16" t="s">
        <v>140</v>
      </c>
      <c r="H1812" s="16" t="s">
        <v>5984</v>
      </c>
      <c r="I1812" s="16" t="s">
        <v>138</v>
      </c>
      <c r="J1812" s="16" t="s">
        <v>83</v>
      </c>
      <c r="K1812" s="16" t="s">
        <v>84</v>
      </c>
      <c r="L1812" s="16" t="s">
        <v>85</v>
      </c>
      <c r="M1812" s="19">
        <v>56000000</v>
      </c>
      <c r="N1812" s="19">
        <v>56000000</v>
      </c>
      <c r="O1812" s="20" t="s">
        <v>6102</v>
      </c>
      <c r="P1812" s="21">
        <v>2100150043496</v>
      </c>
      <c r="Q1812" s="20" t="s">
        <v>87</v>
      </c>
      <c r="R1812" s="16" t="str">
        <f t="shared" si="474"/>
        <v>ADF Including TSF</v>
      </c>
      <c r="S1812" s="16" t="str">
        <f t="shared" si="473"/>
        <v>D</v>
      </c>
      <c r="T1812" s="16" t="str">
        <f t="shared" si="488"/>
        <v>Blend Countries</v>
      </c>
      <c r="U1812" s="16" t="str">
        <f t="shared" si="475"/>
        <v>Non-Transition States</v>
      </c>
      <c r="V1812" s="22" t="str">
        <f>IF(ISNUMBER(MATCH(A1812, {"Gabon","Sudan","Niger","Mali","Burkina Faso","Guinea"}, 0)), "De Facto Countries", "Non-De Facto Countries")</f>
        <v>Non-De Facto Countries</v>
      </c>
      <c r="W1812" s="16" t="str">
        <f t="shared" si="486"/>
        <v>East</v>
      </c>
      <c r="X1812" s="16" t="str">
        <f t="shared" si="487"/>
        <v>Transport</v>
      </c>
      <c r="Y1812" s="23"/>
      <c r="AB1812" s="23">
        <f>Table2[[#This Row],[Approved Amount_UA Equivalent]]</f>
        <v>56000000</v>
      </c>
      <c r="AD1812" s="23">
        <f>SUM(Table2[[#This Row],[Feed Africa ]:[Improve Quality Of Life ]])</f>
        <v>56000000</v>
      </c>
      <c r="AE1812" s="16" t="b">
        <f>Table2[[#This Row],[Total HI5]]=Table2[[#This Row],[Approved Amount_UA Equivalent]]</f>
        <v>1</v>
      </c>
      <c r="AF1812" s="24">
        <v>10</v>
      </c>
      <c r="AG1812" s="20" t="str">
        <f t="shared" si="476"/>
        <v>Investment Project</v>
      </c>
      <c r="AH1812" s="24" t="str">
        <f>VLOOKUP(Table2[[#This Row],[SAP Code]],[25]DATA!$A:$G,7,FALSE)</f>
        <v xml:space="preserve">investment </v>
      </c>
      <c r="AI1812" s="20" t="str">
        <f t="shared" si="477"/>
        <v>Infrastructure</v>
      </c>
      <c r="AJ1812" s="25" t="s">
        <v>89</v>
      </c>
      <c r="AK1812" s="25" t="s">
        <v>140</v>
      </c>
      <c r="AL1812" s="23" t="str" cm="1">
        <f t="array" ref="AL1812">_xlfn.SWITCH(AK1812,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12" s="26">
        <v>1</v>
      </c>
      <c r="AN1812" s="25" t="str">
        <f t="shared" si="485"/>
        <v>Sovereign</v>
      </c>
      <c r="AO1812" s="27">
        <v>0.5</v>
      </c>
      <c r="AP1812" s="23">
        <f>Table2[[#This Row],[Approved Amount_UA Equivalent]]/1000000</f>
        <v>56</v>
      </c>
      <c r="AQ1812" s="19">
        <f t="shared" si="478"/>
        <v>74.52704</v>
      </c>
      <c r="AR1812" s="23" t="str">
        <f t="shared" si="479"/>
        <v>51-60</v>
      </c>
      <c r="AS1812" s="23" t="str">
        <f t="shared" si="480"/>
        <v>41-60</v>
      </c>
      <c r="AT1812" s="23" t="str">
        <f t="shared" si="481"/>
        <v>41-80</v>
      </c>
      <c r="AU1812" s="23" t="str">
        <f t="shared" si="482"/>
        <v>50-100 Mn</v>
      </c>
      <c r="AV1812" s="23">
        <f>Table2[[#This Row],[Amount]]</f>
        <v>56000000</v>
      </c>
      <c r="AW1812" s="23" t="str">
        <f t="shared" si="483"/>
        <v>Dec 2022</v>
      </c>
      <c r="AX1812" s="28">
        <f>IFERROR(VLOOKUP(Table2[[#This Row],[SAP Code]],[26]_16!A:B,2,FALSE),0)</f>
        <v>0</v>
      </c>
      <c r="AY1812" s="28">
        <f>IFERROR(VLOOKUP(Table2[[#This Row],[SAP Code]],[26]_16!D:E,2,FALSE)/ 1000000, 0)</f>
        <v>0</v>
      </c>
      <c r="AZ1812" s="28">
        <f>IFERROR(VLOOKUP(Table2[[#This Row],[SAP Code]],[26]_16!G:H,2,FALSE)/ 1000000, 0)</f>
        <v>0</v>
      </c>
      <c r="BA1812" s="28">
        <f>IFERROR(VLOOKUP(Table2[[#This Row],[SAP Code]],[26]_16!J:K,2,FALSE)/ 1000000, 0)</f>
        <v>0</v>
      </c>
      <c r="BB1812" s="28">
        <f>IFERROR(VLOOKUP(Table2[[#This Row],[SAP Code]],[26]_16!M:N,2,FALSE)/ 1000000, 0)</f>
        <v>0</v>
      </c>
      <c r="BC1812" s="28">
        <f>IFERROR(VLOOKUP(Table2[[#This Row],[SAP Code]],[26]_16!P:Q,2,FALSE),0)</f>
        <v>0</v>
      </c>
      <c r="BD1812" s="28">
        <f>IFERROR(VLOOKUP(Table2[[#This Row],[SAP Code]],[26]_16!S:T,2,FALSE),0)</f>
        <v>0</v>
      </c>
      <c r="BE1812" s="28">
        <f>IFERROR(VLOOKUP(Table2[[#This Row],[SAP Code]],[26]_16!V:W,2,FALSE)/ 1000000, 0)</f>
        <v>0</v>
      </c>
      <c r="BF1812" s="28">
        <f>IFERROR(VLOOKUP(Table2[[#This Row],[SAP Code]],[26]_16!Y:Z,2,FALSE)/ 1000000, 0)</f>
        <v>0</v>
      </c>
      <c r="BG1812" s="28" t="str">
        <f>IFERROR(VLOOKUP(Table2[[#This Row],[SAP Code]],[26]port!$A:$AD,30,FALSE),"unknown")</f>
        <v>APVD</v>
      </c>
      <c r="BH1812" s="29" t="str">
        <f t="shared" si="484"/>
        <v>Ongoing</v>
      </c>
      <c r="BI1812" s="16"/>
    </row>
    <row r="1813" spans="1:61" ht="12">
      <c r="A1813" s="20" t="s">
        <v>225</v>
      </c>
      <c r="B1813" s="16" t="s">
        <v>6103</v>
      </c>
      <c r="C1813" s="16" t="s">
        <v>6104</v>
      </c>
      <c r="D1813" s="16" t="s">
        <v>6105</v>
      </c>
      <c r="E1813" s="18">
        <v>44911</v>
      </c>
      <c r="F1813" s="16" t="s">
        <v>225</v>
      </c>
      <c r="G1813" s="16" t="s">
        <v>74</v>
      </c>
      <c r="H1813" s="16" t="s">
        <v>5979</v>
      </c>
      <c r="I1813" s="16" t="s">
        <v>155</v>
      </c>
      <c r="J1813" s="16" t="s">
        <v>83</v>
      </c>
      <c r="K1813" s="16" t="s">
        <v>84</v>
      </c>
      <c r="L1813" s="16" t="s">
        <v>85</v>
      </c>
      <c r="M1813" s="19">
        <v>9760000</v>
      </c>
      <c r="N1813" s="19">
        <v>9760000</v>
      </c>
      <c r="O1813" s="20" t="s">
        <v>6106</v>
      </c>
      <c r="P1813" s="21">
        <v>2100150043497</v>
      </c>
      <c r="Q1813" s="20" t="s">
        <v>72</v>
      </c>
      <c r="R1813" s="16" t="str">
        <f t="shared" si="474"/>
        <v>ADF Including TSF</v>
      </c>
      <c r="S1813" s="16" t="str">
        <f t="shared" si="473"/>
        <v>A</v>
      </c>
      <c r="T1813" s="16" t="str">
        <f t="shared" si="488"/>
        <v>ADF Countries</v>
      </c>
      <c r="U1813" s="16" t="str">
        <f t="shared" si="475"/>
        <v>Transition States</v>
      </c>
      <c r="V1813" s="22" t="str">
        <f>IF(ISNUMBER(MATCH(A1813, {"Gabon","Sudan","Niger","Mali","Burkina Faso","Guinea"}, 0)), "De Facto Countries", "Non-De Facto Countries")</f>
        <v>De Facto Countries</v>
      </c>
      <c r="W1813" s="16" t="str">
        <f t="shared" si="486"/>
        <v>West</v>
      </c>
      <c r="X1813" s="16" t="str">
        <f t="shared" si="487"/>
        <v>Agriculture</v>
      </c>
      <c r="Y1813" s="23">
        <f>Table2[[#This Row],[Approved Amount_UA Equivalent]]</f>
        <v>9760000</v>
      </c>
      <c r="AD1813" s="23">
        <f>SUM(Table2[[#This Row],[Feed Africa ]:[Improve Quality Of Life ]])</f>
        <v>9760000</v>
      </c>
      <c r="AE1813" s="16" t="b">
        <f>Table2[[#This Row],[Total HI5]]=Table2[[#This Row],[Approved Amount_UA Equivalent]]</f>
        <v>1</v>
      </c>
      <c r="AF1813" s="24">
        <v>10</v>
      </c>
      <c r="AG1813" s="20" t="str">
        <f t="shared" si="476"/>
        <v>Investment Project</v>
      </c>
      <c r="AH1813" s="24" t="str">
        <f>VLOOKUP(Table2[[#This Row],[SAP Code]],[25]DATA!$A:$G,7,FALSE)</f>
        <v xml:space="preserve">investment </v>
      </c>
      <c r="AI1813" s="20" t="str">
        <f t="shared" si="477"/>
        <v>Infrastructure</v>
      </c>
      <c r="AJ1813" s="25" t="s">
        <v>157</v>
      </c>
      <c r="AK1813" s="25" t="s">
        <v>74</v>
      </c>
      <c r="AL1813" s="23" t="str" cm="1">
        <f t="array" ref="AL1813">_xlfn.SWITCH(AK1813,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13" s="26">
        <v>1</v>
      </c>
      <c r="AN1813" s="25" t="str">
        <f t="shared" si="485"/>
        <v>Sovereign</v>
      </c>
      <c r="AO1813" s="27">
        <v>0.33333333333333331</v>
      </c>
      <c r="AP1813" s="23">
        <f>Table2[[#This Row],[Approved Amount_UA Equivalent]]/1000000</f>
        <v>9.76</v>
      </c>
      <c r="AQ1813" s="19">
        <f t="shared" si="478"/>
        <v>12.9889984</v>
      </c>
      <c r="AR1813" s="23" t="str">
        <f t="shared" si="479"/>
        <v>1-10</v>
      </c>
      <c r="AS1813" s="23" t="str">
        <f t="shared" si="480"/>
        <v>1-20</v>
      </c>
      <c r="AT1813" s="23" t="str">
        <f t="shared" si="481"/>
        <v>1-40</v>
      </c>
      <c r="AU1813" s="23" t="str">
        <f t="shared" si="482"/>
        <v>&lt;1-50 Mn</v>
      </c>
      <c r="AV1813" s="23">
        <f>Table2[[#This Row],[Amount]]</f>
        <v>9760000</v>
      </c>
      <c r="AW1813" s="23" t="str">
        <f t="shared" si="483"/>
        <v>Dec 2022</v>
      </c>
      <c r="AX1813" s="28">
        <f>IFERROR(VLOOKUP(Table2[[#This Row],[SAP Code]],[26]_16!A:B,2,FALSE),0)</f>
        <v>0</v>
      </c>
      <c r="AY1813" s="28">
        <f>IFERROR(VLOOKUP(Table2[[#This Row],[SAP Code]],[26]_16!D:E,2,FALSE)/ 1000000, 0)</f>
        <v>0</v>
      </c>
      <c r="AZ1813" s="28">
        <f>IFERROR(VLOOKUP(Table2[[#This Row],[SAP Code]],[26]_16!G:H,2,FALSE)/ 1000000, 0)</f>
        <v>0</v>
      </c>
      <c r="BA1813" s="28">
        <f>IFERROR(VLOOKUP(Table2[[#This Row],[SAP Code]],[26]_16!J:K,2,FALSE)/ 1000000, 0)</f>
        <v>0</v>
      </c>
      <c r="BB1813" s="28">
        <f>IFERROR(VLOOKUP(Table2[[#This Row],[SAP Code]],[26]_16!M:N,2,FALSE)/ 1000000, 0)</f>
        <v>0</v>
      </c>
      <c r="BC1813" s="28">
        <f>IFERROR(VLOOKUP(Table2[[#This Row],[SAP Code]],[26]_16!P:Q,2,FALSE),0)</f>
        <v>0</v>
      </c>
      <c r="BD1813" s="28">
        <f>IFERROR(VLOOKUP(Table2[[#This Row],[SAP Code]],[26]_16!S:T,2,FALSE),0)</f>
        <v>0</v>
      </c>
      <c r="BE1813" s="28">
        <f>IFERROR(VLOOKUP(Table2[[#This Row],[SAP Code]],[26]_16!V:W,2,FALSE)/ 1000000, 0)</f>
        <v>0</v>
      </c>
      <c r="BF1813" s="28">
        <f>IFERROR(VLOOKUP(Table2[[#This Row],[SAP Code]],[26]_16!Y:Z,2,FALSE)/ 1000000, 0)</f>
        <v>0</v>
      </c>
      <c r="BG1813" s="28" t="str">
        <f>IFERROR(VLOOKUP(Table2[[#This Row],[SAP Code]],[26]port!$A:$AD,30,FALSE),"unknown")</f>
        <v>APVD</v>
      </c>
      <c r="BH1813" s="29" t="str">
        <f t="shared" si="484"/>
        <v>Ongoing</v>
      </c>
      <c r="BI1813" s="16"/>
    </row>
    <row r="1814" spans="1:61" ht="12">
      <c r="A1814" s="20" t="s">
        <v>225</v>
      </c>
      <c r="B1814" s="16" t="s">
        <v>6103</v>
      </c>
      <c r="C1814" s="16" t="s">
        <v>6107</v>
      </c>
      <c r="D1814" s="16" t="s">
        <v>6105</v>
      </c>
      <c r="E1814" s="18">
        <v>44911</v>
      </c>
      <c r="F1814" s="16" t="s">
        <v>225</v>
      </c>
      <c r="G1814" s="16" t="s">
        <v>74</v>
      </c>
      <c r="H1814" s="16" t="s">
        <v>5979</v>
      </c>
      <c r="I1814" s="16" t="s">
        <v>155</v>
      </c>
      <c r="J1814" s="16" t="s">
        <v>83</v>
      </c>
      <c r="K1814" s="16" t="s">
        <v>69</v>
      </c>
      <c r="L1814" s="16" t="s">
        <v>85</v>
      </c>
      <c r="M1814" s="19">
        <v>18240000</v>
      </c>
      <c r="N1814" s="19">
        <v>18240000</v>
      </c>
      <c r="O1814" s="20" t="s">
        <v>6106</v>
      </c>
      <c r="P1814" s="21">
        <v>2100155042270</v>
      </c>
      <c r="Q1814" s="20" t="s">
        <v>72</v>
      </c>
      <c r="R1814" s="16" t="str">
        <f t="shared" si="474"/>
        <v>ADF Including TSF</v>
      </c>
      <c r="S1814" s="16" t="str">
        <f t="shared" si="473"/>
        <v>A</v>
      </c>
      <c r="T1814" s="16" t="str">
        <f t="shared" si="488"/>
        <v>ADF Countries</v>
      </c>
      <c r="U1814" s="16" t="str">
        <f t="shared" si="475"/>
        <v>Transition States</v>
      </c>
      <c r="V1814" s="22" t="str">
        <f>IF(ISNUMBER(MATCH(A1814, {"Gabon","Sudan","Niger","Mali","Burkina Faso","Guinea"}, 0)), "De Facto Countries", "Non-De Facto Countries")</f>
        <v>De Facto Countries</v>
      </c>
      <c r="W1814" s="16" t="str">
        <f t="shared" si="486"/>
        <v>West</v>
      </c>
      <c r="X1814" s="16" t="str">
        <f t="shared" si="487"/>
        <v>Agriculture</v>
      </c>
      <c r="Y1814" s="23">
        <f>Table2[[#This Row],[Approved Amount_UA Equivalent]]</f>
        <v>18240000</v>
      </c>
      <c r="AD1814" s="23">
        <f>SUM(Table2[[#This Row],[Feed Africa ]:[Improve Quality Of Life ]])</f>
        <v>18240000</v>
      </c>
      <c r="AE1814" s="16" t="b">
        <f>Table2[[#This Row],[Total HI5]]=Table2[[#This Row],[Approved Amount_UA Equivalent]]</f>
        <v>1</v>
      </c>
      <c r="AF1814" s="24">
        <v>10</v>
      </c>
      <c r="AG1814" s="20" t="str">
        <f t="shared" si="476"/>
        <v>Investment Project</v>
      </c>
      <c r="AH1814" s="24" t="str">
        <f>VLOOKUP(Table2[[#This Row],[SAP Code]],[25]DATA!$A:$G,7,FALSE)</f>
        <v xml:space="preserve">investment </v>
      </c>
      <c r="AI1814" s="20" t="str">
        <f t="shared" si="477"/>
        <v>Infrastructure</v>
      </c>
      <c r="AJ1814" s="25" t="s">
        <v>157</v>
      </c>
      <c r="AK1814" s="25" t="s">
        <v>74</v>
      </c>
      <c r="AL1814" s="23" t="str" cm="1">
        <f t="array" ref="AL1814">_xlfn.SWITCH(AK1814,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14" s="26">
        <v>1</v>
      </c>
      <c r="AN1814" s="25" t="str">
        <f t="shared" si="485"/>
        <v>Sovereign</v>
      </c>
      <c r="AO1814" s="27">
        <v>0.33333333333333331</v>
      </c>
      <c r="AP1814" s="23">
        <f>Table2[[#This Row],[Approved Amount_UA Equivalent]]/1000000</f>
        <v>18.239999999999998</v>
      </c>
      <c r="AQ1814" s="19">
        <f t="shared" si="478"/>
        <v>24.2745216</v>
      </c>
      <c r="AR1814" s="23" t="str">
        <f t="shared" si="479"/>
        <v>11-20</v>
      </c>
      <c r="AS1814" s="23" t="str">
        <f t="shared" si="480"/>
        <v>1-20</v>
      </c>
      <c r="AT1814" s="23" t="str">
        <f t="shared" si="481"/>
        <v>1-40</v>
      </c>
      <c r="AU1814" s="23" t="str">
        <f t="shared" si="482"/>
        <v>&lt;1-50 Mn</v>
      </c>
      <c r="AV1814" s="23">
        <f>Table2[[#This Row],[Amount]]</f>
        <v>18240000</v>
      </c>
      <c r="AW1814" s="23" t="str">
        <f t="shared" si="483"/>
        <v>Dec 2022</v>
      </c>
      <c r="AX1814" s="28">
        <f>IFERROR(VLOOKUP(Table2[[#This Row],[SAP Code]],[26]_16!A:B,2,FALSE),0)</f>
        <v>0</v>
      </c>
      <c r="AY1814" s="28">
        <f>IFERROR(VLOOKUP(Table2[[#This Row],[SAP Code]],[26]_16!D:E,2,FALSE)/ 1000000, 0)</f>
        <v>0</v>
      </c>
      <c r="AZ1814" s="28">
        <f>IFERROR(VLOOKUP(Table2[[#This Row],[SAP Code]],[26]_16!G:H,2,FALSE)/ 1000000, 0)</f>
        <v>0</v>
      </c>
      <c r="BA1814" s="28">
        <f>IFERROR(VLOOKUP(Table2[[#This Row],[SAP Code]],[26]_16!J:K,2,FALSE)/ 1000000, 0)</f>
        <v>0</v>
      </c>
      <c r="BB1814" s="28">
        <f>IFERROR(VLOOKUP(Table2[[#This Row],[SAP Code]],[26]_16!M:N,2,FALSE)/ 1000000, 0)</f>
        <v>0</v>
      </c>
      <c r="BC1814" s="28">
        <f>IFERROR(VLOOKUP(Table2[[#This Row],[SAP Code]],[26]_16!P:Q,2,FALSE),0)</f>
        <v>0</v>
      </c>
      <c r="BD1814" s="28">
        <f>IFERROR(VLOOKUP(Table2[[#This Row],[SAP Code]],[26]_16!S:T,2,FALSE),0)</f>
        <v>0</v>
      </c>
      <c r="BE1814" s="28">
        <f>IFERROR(VLOOKUP(Table2[[#This Row],[SAP Code]],[26]_16!V:W,2,FALSE)/ 1000000, 0)</f>
        <v>0</v>
      </c>
      <c r="BF1814" s="28">
        <f>IFERROR(VLOOKUP(Table2[[#This Row],[SAP Code]],[26]_16!Y:Z,2,FALSE)/ 1000000, 0)</f>
        <v>0</v>
      </c>
      <c r="BG1814" s="28" t="str">
        <f>IFERROR(VLOOKUP(Table2[[#This Row],[SAP Code]],[26]port!$A:$AD,30,FALSE),"unknown")</f>
        <v>APVD</v>
      </c>
      <c r="BH1814" s="29" t="str">
        <f t="shared" si="484"/>
        <v>Ongoing</v>
      </c>
      <c r="BI1814" s="16"/>
    </row>
    <row r="1815" spans="1:61" ht="12">
      <c r="A1815" s="16" t="s">
        <v>696</v>
      </c>
      <c r="B1815" s="16" t="s">
        <v>6108</v>
      </c>
      <c r="C1815" s="16" t="s">
        <v>6109</v>
      </c>
      <c r="D1815" s="16" t="s">
        <v>6110</v>
      </c>
      <c r="E1815" s="18">
        <v>44911</v>
      </c>
      <c r="F1815" s="16" t="s">
        <v>700</v>
      </c>
      <c r="G1815" s="16" t="s">
        <v>126</v>
      </c>
      <c r="H1815" s="16" t="s">
        <v>5979</v>
      </c>
      <c r="I1815" s="16" t="s">
        <v>123</v>
      </c>
      <c r="J1815" s="16" t="s">
        <v>83</v>
      </c>
      <c r="K1815" s="16" t="s">
        <v>69</v>
      </c>
      <c r="L1815" s="16" t="s">
        <v>85</v>
      </c>
      <c r="M1815" s="19">
        <v>2000000</v>
      </c>
      <c r="N1815" s="19">
        <v>2000000</v>
      </c>
      <c r="O1815" s="20" t="s">
        <v>6111</v>
      </c>
      <c r="P1815" s="21">
        <v>2100155042272</v>
      </c>
      <c r="Q1815" s="20" t="s">
        <v>72</v>
      </c>
      <c r="R1815" s="16" t="str">
        <f t="shared" si="474"/>
        <v>ADF Including TSF</v>
      </c>
      <c r="S1815" s="16" t="str">
        <f t="shared" si="473"/>
        <v>E</v>
      </c>
      <c r="T1815" s="16" t="str">
        <f t="shared" si="488"/>
        <v>ADF Countries</v>
      </c>
      <c r="U1815" s="16" t="str">
        <f t="shared" si="475"/>
        <v>Transition States</v>
      </c>
      <c r="V1815" s="22" t="str">
        <f>IF(ISNUMBER(MATCH(A1815, {"Gabon","Sudan","Niger","Mali","Burkina Faso","Guinea"}, 0)), "De Facto Countries", "Non-De Facto Countries")</f>
        <v>De Facto Countries</v>
      </c>
      <c r="W1815" s="16" t="str">
        <f t="shared" si="486"/>
        <v>West</v>
      </c>
      <c r="X1815" s="16" t="str">
        <f t="shared" si="487"/>
        <v>WASH Sector</v>
      </c>
      <c r="Y1815" s="23"/>
      <c r="AC1815" s="23">
        <f>Table2[[#This Row],[Approved Amount_UA Equivalent]]</f>
        <v>2000000</v>
      </c>
      <c r="AD1815" s="23">
        <f>SUM(Table2[[#This Row],[Feed Africa ]:[Improve Quality Of Life ]])</f>
        <v>2000000</v>
      </c>
      <c r="AE1815" s="16" t="b">
        <f>Table2[[#This Row],[Total HI5]]=Table2[[#This Row],[Approved Amount_UA Equivalent]]</f>
        <v>1</v>
      </c>
      <c r="AF1815" s="24">
        <v>41</v>
      </c>
      <c r="AG1815" s="20" t="str">
        <f t="shared" si="476"/>
        <v>ISP and Investment Project</v>
      </c>
      <c r="AH1815" s="24" t="e">
        <f>VLOOKUP(Table2[[#This Row],[SAP Code]],[25]DATA!$A:$G,7,FALSE)</f>
        <v>#N/A</v>
      </c>
      <c r="AI1815" s="20" t="str">
        <f t="shared" si="477"/>
        <v>Infrastructure</v>
      </c>
      <c r="AJ1815" s="25" t="s">
        <v>89</v>
      </c>
      <c r="AK1815" s="25" t="s">
        <v>126</v>
      </c>
      <c r="AL1815" s="23" t="str" cm="1">
        <f t="array" ref="AL1815">_xlfn.SWITCH(AK1815,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15" s="26">
        <v>1</v>
      </c>
      <c r="AN1815" s="25" t="str">
        <f t="shared" si="485"/>
        <v>Sovereign</v>
      </c>
      <c r="AO1815" s="27">
        <v>0.5</v>
      </c>
      <c r="AP1815" s="23">
        <f>Table2[[#This Row],[Approved Amount_UA Equivalent]]/1000000</f>
        <v>2</v>
      </c>
      <c r="AQ1815" s="19">
        <f t="shared" si="478"/>
        <v>2.66168</v>
      </c>
      <c r="AR1815" s="23" t="str">
        <f t="shared" si="479"/>
        <v>1-10</v>
      </c>
      <c r="AS1815" s="23" t="str">
        <f t="shared" si="480"/>
        <v>1-20</v>
      </c>
      <c r="AT1815" s="23" t="str">
        <f t="shared" si="481"/>
        <v>1-40</v>
      </c>
      <c r="AU1815" s="23" t="str">
        <f t="shared" si="482"/>
        <v>&lt;1-50 Mn</v>
      </c>
      <c r="AV1815" s="23">
        <f>Table2[[#This Row],[Amount]]</f>
        <v>2000000</v>
      </c>
      <c r="AW1815" s="23" t="str">
        <f t="shared" si="483"/>
        <v>Dec 2022</v>
      </c>
      <c r="AX1815" s="28">
        <f>IFERROR(VLOOKUP(Table2[[#This Row],[SAP Code]],[26]_16!A:B,2,FALSE),0)</f>
        <v>0</v>
      </c>
      <c r="AY1815" s="28">
        <f>IFERROR(VLOOKUP(Table2[[#This Row],[SAP Code]],[26]_16!D:E,2,FALSE)/ 1000000, 0)</f>
        <v>0</v>
      </c>
      <c r="AZ1815" s="28">
        <f>IFERROR(VLOOKUP(Table2[[#This Row],[SAP Code]],[26]_16!G:H,2,FALSE)/ 1000000, 0)</f>
        <v>0</v>
      </c>
      <c r="BA1815" s="28">
        <f>IFERROR(VLOOKUP(Table2[[#This Row],[SAP Code]],[26]_16!J:K,2,FALSE)/ 1000000, 0)</f>
        <v>0</v>
      </c>
      <c r="BB1815" s="28">
        <f>IFERROR(VLOOKUP(Table2[[#This Row],[SAP Code]],[26]_16!M:N,2,FALSE)/ 1000000, 0)</f>
        <v>0</v>
      </c>
      <c r="BC1815" s="28">
        <f>IFERROR(VLOOKUP(Table2[[#This Row],[SAP Code]],[26]_16!P:Q,2,FALSE),0)</f>
        <v>0</v>
      </c>
      <c r="BD1815" s="28">
        <f>IFERROR(VLOOKUP(Table2[[#This Row],[SAP Code]],[26]_16!S:T,2,FALSE),0)</f>
        <v>0</v>
      </c>
      <c r="BE1815" s="28">
        <f>IFERROR(VLOOKUP(Table2[[#This Row],[SAP Code]],[26]_16!V:W,2,FALSE)/ 1000000, 0)</f>
        <v>0</v>
      </c>
      <c r="BF1815" s="28">
        <f>IFERROR(VLOOKUP(Table2[[#This Row],[SAP Code]],[26]_16!Y:Z,2,FALSE)/ 1000000, 0)</f>
        <v>0</v>
      </c>
      <c r="BG1815" s="28" t="str">
        <f>IFERROR(VLOOKUP(Table2[[#This Row],[SAP Code]],[26]port!$A:$AD,30,FALSE),"unknown")</f>
        <v>APVD</v>
      </c>
      <c r="BH1815" s="29" t="str">
        <f t="shared" si="484"/>
        <v>Ongoing</v>
      </c>
      <c r="BI1815" s="16"/>
    </row>
    <row r="1816" spans="1:61" ht="12">
      <c r="A1816" s="16" t="s">
        <v>91</v>
      </c>
      <c r="B1816" s="16" t="s">
        <v>6112</v>
      </c>
      <c r="C1816" s="16" t="s">
        <v>6113</v>
      </c>
      <c r="D1816" s="16" t="s">
        <v>6114</v>
      </c>
      <c r="E1816" s="18">
        <v>44911</v>
      </c>
      <c r="F1816" s="16" t="s">
        <v>93</v>
      </c>
      <c r="G1816" s="16" t="s">
        <v>115</v>
      </c>
      <c r="H1816" s="16" t="s">
        <v>5984</v>
      </c>
      <c r="I1816" s="16" t="s">
        <v>67</v>
      </c>
      <c r="J1816" s="16" t="s">
        <v>83</v>
      </c>
      <c r="K1816" s="16" t="s">
        <v>304</v>
      </c>
      <c r="L1816" s="16" t="s">
        <v>85</v>
      </c>
      <c r="M1816" s="19">
        <v>14000000</v>
      </c>
      <c r="N1816" s="19">
        <v>14000000</v>
      </c>
      <c r="O1816" s="20" t="s">
        <v>6115</v>
      </c>
      <c r="P1816" s="21">
        <v>2100150043449</v>
      </c>
      <c r="Q1816" s="20" t="s">
        <v>72</v>
      </c>
      <c r="R1816" s="16" t="str">
        <f t="shared" si="474"/>
        <v>ADF Including TSF</v>
      </c>
      <c r="S1816" s="16" t="str">
        <f t="shared" si="473"/>
        <v>I</v>
      </c>
      <c r="T1816" s="16" t="str">
        <f t="shared" si="488"/>
        <v>Blend Countries</v>
      </c>
      <c r="U1816" s="16" t="str">
        <f t="shared" si="475"/>
        <v>Non-Transition States</v>
      </c>
      <c r="V1816" s="22" t="str">
        <f>IF(ISNUMBER(MATCH(A1816, {"Gabon","Sudan","Niger","Mali","Burkina Faso","Guinea"}, 0)), "De Facto Countries", "Non-De Facto Countries")</f>
        <v>Non-De Facto Countries</v>
      </c>
      <c r="W1816" s="16" t="str">
        <f t="shared" si="486"/>
        <v>East</v>
      </c>
      <c r="X1816" s="16" t="str">
        <f t="shared" si="487"/>
        <v>Social</v>
      </c>
      <c r="Y1816" s="23"/>
      <c r="AC1816" s="23">
        <f>Table2[[#This Row],[Approved Amount_UA Equivalent]]</f>
        <v>14000000</v>
      </c>
      <c r="AD1816" s="23">
        <f>SUM(Table2[[#This Row],[Feed Africa ]:[Improve Quality Of Life ]])</f>
        <v>14000000</v>
      </c>
      <c r="AE1816" s="16" t="b">
        <f>Table2[[#This Row],[Total HI5]]=Table2[[#This Row],[Approved Amount_UA Equivalent]]</f>
        <v>1</v>
      </c>
      <c r="AF1816" s="24">
        <v>10</v>
      </c>
      <c r="AG1816" s="20" t="str">
        <f t="shared" si="476"/>
        <v>Investment Project</v>
      </c>
      <c r="AH1816" s="24" t="str">
        <f>VLOOKUP(Table2[[#This Row],[SAP Code]],[25]DATA!$A:$G,7,FALSE)</f>
        <v xml:space="preserve">investment </v>
      </c>
      <c r="AI1816" s="20" t="str">
        <f t="shared" si="477"/>
        <v>Other Investment</v>
      </c>
      <c r="AJ1816" s="25" t="s">
        <v>157</v>
      </c>
      <c r="AK1816" s="25" t="s">
        <v>115</v>
      </c>
      <c r="AL1816" s="23" t="str" cm="1">
        <f t="array" ref="AL1816">_xlfn.SWITCH(AK1816,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16" s="26">
        <v>1</v>
      </c>
      <c r="AN1816" s="25" t="str">
        <f t="shared" si="485"/>
        <v>Sovereign</v>
      </c>
      <c r="AO1816" s="27">
        <v>1</v>
      </c>
      <c r="AP1816" s="23">
        <f>Table2[[#This Row],[Approved Amount_UA Equivalent]]/1000000</f>
        <v>14</v>
      </c>
      <c r="AQ1816" s="19">
        <f t="shared" si="478"/>
        <v>18.63176</v>
      </c>
      <c r="AR1816" s="23" t="str">
        <f t="shared" si="479"/>
        <v>11-20</v>
      </c>
      <c r="AS1816" s="23" t="str">
        <f t="shared" si="480"/>
        <v>1-20</v>
      </c>
      <c r="AT1816" s="23" t="str">
        <f t="shared" si="481"/>
        <v>1-40</v>
      </c>
      <c r="AU1816" s="23" t="str">
        <f t="shared" si="482"/>
        <v>&lt;1-50 Mn</v>
      </c>
      <c r="AV1816" s="23">
        <f>Table2[[#This Row],[Amount]]</f>
        <v>14000000</v>
      </c>
      <c r="AW1816" s="23" t="str">
        <f t="shared" si="483"/>
        <v>Dec 2022</v>
      </c>
      <c r="AX1816" s="28">
        <f>IFERROR(VLOOKUP(Table2[[#This Row],[SAP Code]],[26]_16!A:B,2,FALSE),0)</f>
        <v>0</v>
      </c>
      <c r="AY1816" s="28">
        <f>IFERROR(VLOOKUP(Table2[[#This Row],[SAP Code]],[26]_16!D:E,2,FALSE)/ 1000000, 0)</f>
        <v>0</v>
      </c>
      <c r="AZ1816" s="28">
        <f>IFERROR(VLOOKUP(Table2[[#This Row],[SAP Code]],[26]_16!G:H,2,FALSE)/ 1000000, 0)</f>
        <v>0</v>
      </c>
      <c r="BA1816" s="28">
        <f>IFERROR(VLOOKUP(Table2[[#This Row],[SAP Code]],[26]_16!J:K,2,FALSE)/ 1000000, 0)</f>
        <v>0</v>
      </c>
      <c r="BB1816" s="28">
        <f>IFERROR(VLOOKUP(Table2[[#This Row],[SAP Code]],[26]_16!M:N,2,FALSE)/ 1000000, 0)</f>
        <v>0</v>
      </c>
      <c r="BC1816" s="28">
        <f>IFERROR(VLOOKUP(Table2[[#This Row],[SAP Code]],[26]_16!P:Q,2,FALSE),0)</f>
        <v>0</v>
      </c>
      <c r="BD1816" s="28">
        <f>IFERROR(VLOOKUP(Table2[[#This Row],[SAP Code]],[26]_16!S:T,2,FALSE),0)</f>
        <v>0</v>
      </c>
      <c r="BE1816" s="28">
        <f>IFERROR(VLOOKUP(Table2[[#This Row],[SAP Code]],[26]_16!V:W,2,FALSE)/ 1000000, 0)</f>
        <v>0</v>
      </c>
      <c r="BF1816" s="28">
        <f>IFERROR(VLOOKUP(Table2[[#This Row],[SAP Code]],[26]_16!Y:Z,2,FALSE)/ 1000000, 0)</f>
        <v>0</v>
      </c>
      <c r="BG1816" s="28" t="str">
        <f>IFERROR(VLOOKUP(Table2[[#This Row],[SAP Code]],[26]port!$A:$AD,30,FALSE),"unknown")</f>
        <v>APVD</v>
      </c>
      <c r="BH1816" s="29" t="str">
        <f t="shared" si="484"/>
        <v>Ongoing</v>
      </c>
      <c r="BI1816" s="16"/>
    </row>
    <row r="1817" spans="1:61" ht="12">
      <c r="A1817" s="16" t="s">
        <v>543</v>
      </c>
      <c r="B1817" s="16" t="s">
        <v>6116</v>
      </c>
      <c r="C1817" s="16" t="s">
        <v>6117</v>
      </c>
      <c r="D1817" s="16" t="s">
        <v>6118</v>
      </c>
      <c r="E1817" s="18">
        <v>44911</v>
      </c>
      <c r="F1817" s="16" t="s">
        <v>584</v>
      </c>
      <c r="G1817" s="16" t="s">
        <v>140</v>
      </c>
      <c r="H1817" s="16" t="s">
        <v>5979</v>
      </c>
      <c r="I1817" s="16" t="s">
        <v>138</v>
      </c>
      <c r="J1817" s="16" t="s">
        <v>83</v>
      </c>
      <c r="K1817" s="16" t="s">
        <v>69</v>
      </c>
      <c r="L1817" s="16" t="s">
        <v>85</v>
      </c>
      <c r="M1817" s="19">
        <v>10000000</v>
      </c>
      <c r="N1817" s="19">
        <v>10000000</v>
      </c>
      <c r="O1817" s="20" t="s">
        <v>6119</v>
      </c>
      <c r="P1817" s="21">
        <v>2100155042273</v>
      </c>
      <c r="Q1817" s="20" t="s">
        <v>72</v>
      </c>
      <c r="R1817" s="16" t="str">
        <f t="shared" si="474"/>
        <v>ADF Including TSF</v>
      </c>
      <c r="S1817" s="16" t="str">
        <f t="shared" si="473"/>
        <v>D</v>
      </c>
      <c r="T1817" s="16" t="str">
        <f t="shared" si="488"/>
        <v>ADF Countries</v>
      </c>
      <c r="U1817" s="16" t="str">
        <f t="shared" si="475"/>
        <v>Transition States</v>
      </c>
      <c r="V1817" s="22" t="str">
        <f>IF(ISNUMBER(MATCH(A1817, {"Gabon","Sudan","Niger","Mali","Burkina Faso","Guinea"}, 0)), "De Facto Countries", "Non-De Facto Countries")</f>
        <v>Non-De Facto Countries</v>
      </c>
      <c r="W1817" s="16" t="str">
        <f t="shared" si="486"/>
        <v>West</v>
      </c>
      <c r="X1817" s="16" t="str">
        <f t="shared" si="487"/>
        <v>Transport</v>
      </c>
      <c r="Y1817" s="23"/>
      <c r="AB1817" s="23">
        <f>Table2[[#This Row],[Approved Amount_UA Equivalent]]</f>
        <v>10000000</v>
      </c>
      <c r="AD1817" s="23">
        <f>SUM(Table2[[#This Row],[Feed Africa ]:[Improve Quality Of Life ]])</f>
        <v>10000000</v>
      </c>
      <c r="AE1817" s="16" t="b">
        <f>Table2[[#This Row],[Total HI5]]=Table2[[#This Row],[Approved Amount_UA Equivalent]]</f>
        <v>1</v>
      </c>
      <c r="AF1817" s="24">
        <v>41</v>
      </c>
      <c r="AG1817" s="20" t="str">
        <f t="shared" si="476"/>
        <v>ISP and Investment Project</v>
      </c>
      <c r="AH1817" s="24" t="str">
        <f>VLOOKUP(Table2[[#This Row],[SAP Code]],[25]DATA!$A:$G,7,FALSE)</f>
        <v>investment</v>
      </c>
      <c r="AI1817" s="20" t="str">
        <f t="shared" si="477"/>
        <v>Infrastructure</v>
      </c>
      <c r="AJ1817" s="25" t="s">
        <v>89</v>
      </c>
      <c r="AK1817" s="25" t="s">
        <v>140</v>
      </c>
      <c r="AL1817" s="23" t="str" cm="1">
        <f t="array" ref="AL1817">_xlfn.SWITCH(AK1817,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17" s="26">
        <v>1</v>
      </c>
      <c r="AN1817" s="25" t="str">
        <f t="shared" si="485"/>
        <v>Sovereign</v>
      </c>
      <c r="AO1817" s="27">
        <v>0.5</v>
      </c>
      <c r="AP1817" s="23">
        <f>Table2[[#This Row],[Approved Amount_UA Equivalent]]/1000000</f>
        <v>10</v>
      </c>
      <c r="AQ1817" s="19">
        <f t="shared" si="478"/>
        <v>13.308400000000001</v>
      </c>
      <c r="AR1817" s="23" t="str">
        <f t="shared" si="479"/>
        <v>1-10</v>
      </c>
      <c r="AS1817" s="23" t="str">
        <f t="shared" si="480"/>
        <v>1-20</v>
      </c>
      <c r="AT1817" s="23" t="str">
        <f t="shared" si="481"/>
        <v>1-40</v>
      </c>
      <c r="AU1817" s="23" t="str">
        <f t="shared" si="482"/>
        <v>&lt;1-50 Mn</v>
      </c>
      <c r="AV1817" s="23">
        <f>Table2[[#This Row],[Amount]]</f>
        <v>10000000</v>
      </c>
      <c r="AW1817" s="23" t="str">
        <f t="shared" si="483"/>
        <v>Dec 2022</v>
      </c>
      <c r="AX1817" s="28">
        <f>IFERROR(VLOOKUP(Table2[[#This Row],[SAP Code]],[26]_16!A:B,2,FALSE),0)</f>
        <v>0</v>
      </c>
      <c r="AY1817" s="28">
        <f>IFERROR(VLOOKUP(Table2[[#This Row],[SAP Code]],[26]_16!D:E,2,FALSE)/ 1000000, 0)</f>
        <v>0</v>
      </c>
      <c r="AZ1817" s="28">
        <f>IFERROR(VLOOKUP(Table2[[#This Row],[SAP Code]],[26]_16!G:H,2,FALSE)/ 1000000, 0)</f>
        <v>0</v>
      </c>
      <c r="BA1817" s="28">
        <f>IFERROR(VLOOKUP(Table2[[#This Row],[SAP Code]],[26]_16!J:K,2,FALSE)/ 1000000, 0)</f>
        <v>0</v>
      </c>
      <c r="BB1817" s="28">
        <f>IFERROR(VLOOKUP(Table2[[#This Row],[SAP Code]],[26]_16!M:N,2,FALSE)/ 1000000, 0)</f>
        <v>0</v>
      </c>
      <c r="BC1817" s="28">
        <f>IFERROR(VLOOKUP(Table2[[#This Row],[SAP Code]],[26]_16!P:Q,2,FALSE),0)</f>
        <v>0</v>
      </c>
      <c r="BD1817" s="28">
        <f>IFERROR(VLOOKUP(Table2[[#This Row],[SAP Code]],[26]_16!S:T,2,FALSE),0)</f>
        <v>0</v>
      </c>
      <c r="BE1817" s="28">
        <f>IFERROR(VLOOKUP(Table2[[#This Row],[SAP Code]],[26]_16!V:W,2,FALSE)/ 1000000, 0)</f>
        <v>0</v>
      </c>
      <c r="BF1817" s="28">
        <f>IFERROR(VLOOKUP(Table2[[#This Row],[SAP Code]],[26]_16!Y:Z,2,FALSE)/ 1000000, 0)</f>
        <v>0</v>
      </c>
      <c r="BG1817" s="28" t="str">
        <f>IFERROR(VLOOKUP(Table2[[#This Row],[SAP Code]],[26]port!$A:$AD,30,FALSE),"unknown")</f>
        <v>APVD</v>
      </c>
      <c r="BH1817" s="29" t="str">
        <f t="shared" si="484"/>
        <v>Ongoing</v>
      </c>
      <c r="BI1817" s="16"/>
    </row>
    <row r="1818" spans="1:61" ht="12">
      <c r="A1818" s="16" t="s">
        <v>343</v>
      </c>
      <c r="B1818" s="16" t="s">
        <v>6120</v>
      </c>
      <c r="C1818" s="16" t="s">
        <v>6121</v>
      </c>
      <c r="D1818" s="16" t="s">
        <v>6122</v>
      </c>
      <c r="E1818" s="18">
        <v>44911</v>
      </c>
      <c r="F1818" s="16" t="s">
        <v>6120</v>
      </c>
      <c r="G1818" s="16" t="s">
        <v>2293</v>
      </c>
      <c r="H1818" s="16" t="s">
        <v>6123</v>
      </c>
      <c r="I1818" s="16" t="s">
        <v>170</v>
      </c>
      <c r="J1818" s="16" t="s">
        <v>103</v>
      </c>
      <c r="K1818" s="16" t="s">
        <v>84</v>
      </c>
      <c r="L1818" s="16" t="s">
        <v>70</v>
      </c>
      <c r="M1818" s="19">
        <v>100000000</v>
      </c>
      <c r="N1818" s="19">
        <v>76054881.202275559</v>
      </c>
      <c r="O1818" s="20" t="s">
        <v>6124</v>
      </c>
      <c r="P1818" s="21">
        <v>2000230030201</v>
      </c>
      <c r="Q1818" s="20" t="s">
        <v>87</v>
      </c>
      <c r="R1818" s="16" t="str">
        <f t="shared" si="474"/>
        <v>ADB Private</v>
      </c>
      <c r="S1818" s="16" t="str">
        <f t="shared" si="473"/>
        <v>B</v>
      </c>
      <c r="T1818" s="16" t="str">
        <f t="shared" si="488"/>
        <v>ADB Countries</v>
      </c>
      <c r="U1818" s="16" t="str">
        <f t="shared" si="475"/>
        <v>Non-Transition States</v>
      </c>
      <c r="V1818" s="22" t="str">
        <f>IF(ISNUMBER(MATCH(A1818, {"Gabon","Sudan","Niger","Mali","Burkina Faso","Guinea"}, 0)), "De Facto Countries", "Non-De Facto Countries")</f>
        <v>Non-De Facto Countries</v>
      </c>
      <c r="W1818" s="16" t="str">
        <f t="shared" si="486"/>
        <v>Nigeria</v>
      </c>
      <c r="X1818" s="16" t="str">
        <f t="shared" si="487"/>
        <v>Industry</v>
      </c>
      <c r="Y1818" s="23"/>
      <c r="AA1818" s="23">
        <f>Table2[[#This Row],[Approved Amount_UA Equivalent]]</f>
        <v>76054881.202275559</v>
      </c>
      <c r="AD1818" s="23">
        <f>SUM(Table2[[#This Row],[Feed Africa ]:[Improve Quality Of Life ]])</f>
        <v>76054881.202275559</v>
      </c>
      <c r="AE1818" s="16" t="b">
        <f>Table2[[#This Row],[Total HI5]]=Table2[[#This Row],[Approved Amount_UA Equivalent]]</f>
        <v>1</v>
      </c>
      <c r="AF1818" s="24">
        <v>10</v>
      </c>
      <c r="AG1818" s="20" t="str">
        <f t="shared" si="476"/>
        <v>Investment Project</v>
      </c>
      <c r="AH1818" s="24" t="str">
        <f>VLOOKUP(Table2[[#This Row],[SAP Code]],[25]DATA!$A:$G,7,FALSE)</f>
        <v xml:space="preserve">investment </v>
      </c>
      <c r="AI1818" s="20" t="str">
        <f t="shared" si="477"/>
        <v>Other Investment</v>
      </c>
      <c r="AJ1818" s="25" t="s">
        <v>157</v>
      </c>
      <c r="AK1818" s="25" t="s">
        <v>2293</v>
      </c>
      <c r="AL1818" s="23" t="str" cm="1">
        <f t="array" ref="AL1818">_xlfn.SWITCH(AK1818,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18" s="26">
        <v>2</v>
      </c>
      <c r="AN1818" s="25" t="str">
        <f t="shared" si="485"/>
        <v>Non-Sovereign</v>
      </c>
      <c r="AO1818" s="27">
        <v>1</v>
      </c>
      <c r="AP1818" s="23">
        <f>Table2[[#This Row],[Approved Amount_UA Equivalent]]/1000000</f>
        <v>76.054881202275553</v>
      </c>
      <c r="AQ1818" s="19">
        <f t="shared" si="478"/>
        <v>101.21687809923641</v>
      </c>
      <c r="AR1818" s="23" t="str">
        <f t="shared" si="479"/>
        <v>71-80</v>
      </c>
      <c r="AS1818" s="23" t="str">
        <f t="shared" si="480"/>
        <v>61-80</v>
      </c>
      <c r="AT1818" s="23" t="str">
        <f t="shared" si="481"/>
        <v>41-80</v>
      </c>
      <c r="AU1818" s="23" t="str">
        <f t="shared" si="482"/>
        <v>50-100 Mn</v>
      </c>
      <c r="AV1818" s="23">
        <f>Table2[[#This Row],[Amount]]</f>
        <v>100000000</v>
      </c>
      <c r="AW1818" s="23" t="str">
        <f t="shared" si="483"/>
        <v>Dec 2022</v>
      </c>
      <c r="AX1818" s="28">
        <f>IFERROR(VLOOKUP(Table2[[#This Row],[SAP Code]],[26]_16!A:B,2,FALSE),0)</f>
        <v>0</v>
      </c>
      <c r="AY1818" s="28">
        <f>IFERROR(VLOOKUP(Table2[[#This Row],[SAP Code]],[26]_16!D:E,2,FALSE)/ 1000000, 0)</f>
        <v>0</v>
      </c>
      <c r="AZ1818" s="28">
        <f>IFERROR(VLOOKUP(Table2[[#This Row],[SAP Code]],[26]_16!G:H,2,FALSE)/ 1000000, 0)</f>
        <v>0</v>
      </c>
      <c r="BA1818" s="28">
        <f>IFERROR(VLOOKUP(Table2[[#This Row],[SAP Code]],[26]_16!J:K,2,FALSE)/ 1000000, 0)</f>
        <v>0</v>
      </c>
      <c r="BB1818" s="28">
        <f>IFERROR(VLOOKUP(Table2[[#This Row],[SAP Code]],[26]_16!M:N,2,FALSE)/ 1000000, 0)</f>
        <v>0</v>
      </c>
      <c r="BC1818" s="28">
        <f>IFERROR(VLOOKUP(Table2[[#This Row],[SAP Code]],[26]_16!P:Q,2,FALSE),0)</f>
        <v>0</v>
      </c>
      <c r="BD1818" s="28">
        <f>IFERROR(VLOOKUP(Table2[[#This Row],[SAP Code]],[26]_16!S:T,2,FALSE),0)</f>
        <v>0</v>
      </c>
      <c r="BE1818" s="28">
        <f>IFERROR(VLOOKUP(Table2[[#This Row],[SAP Code]],[26]_16!V:W,2,FALSE)/ 1000000, 0)</f>
        <v>0</v>
      </c>
      <c r="BF1818" s="28">
        <f>IFERROR(VLOOKUP(Table2[[#This Row],[SAP Code]],[26]_16!Y:Z,2,FALSE)/ 1000000, 0)</f>
        <v>0</v>
      </c>
      <c r="BG1818" s="28" t="str">
        <f>IFERROR(VLOOKUP(Table2[[#This Row],[SAP Code]],[26]port!$A:$AD,30,FALSE),"unknown")</f>
        <v>APVD</v>
      </c>
      <c r="BH1818" s="29" t="str">
        <f t="shared" si="484"/>
        <v>Ongoing</v>
      </c>
      <c r="BI1818" s="16"/>
    </row>
    <row r="1819" spans="1:61" ht="12">
      <c r="A1819" s="16" t="s">
        <v>343</v>
      </c>
      <c r="B1819" s="16" t="s">
        <v>6125</v>
      </c>
      <c r="C1819" s="16" t="s">
        <v>6126</v>
      </c>
      <c r="D1819" s="16" t="s">
        <v>6127</v>
      </c>
      <c r="E1819" s="18">
        <v>44911</v>
      </c>
      <c r="F1819" s="16" t="s">
        <v>6128</v>
      </c>
      <c r="G1819" s="16" t="s">
        <v>107</v>
      </c>
      <c r="H1819" s="16" t="s">
        <v>6123</v>
      </c>
      <c r="I1819" s="16" t="s">
        <v>102</v>
      </c>
      <c r="J1819" s="16" t="s">
        <v>103</v>
      </c>
      <c r="K1819" s="16" t="s">
        <v>1426</v>
      </c>
      <c r="L1819" s="16" t="s">
        <v>70</v>
      </c>
      <c r="M1819" s="19">
        <v>125000000</v>
      </c>
      <c r="N1819" s="19">
        <v>95068601.502844453</v>
      </c>
      <c r="O1819" s="20" t="s">
        <v>6129</v>
      </c>
      <c r="P1819" s="21" t="s">
        <v>147</v>
      </c>
      <c r="Q1819" s="20" t="s">
        <v>87</v>
      </c>
      <c r="R1819" s="16" t="str">
        <f t="shared" si="474"/>
        <v>ADB Private</v>
      </c>
      <c r="S1819" s="16" t="str">
        <f t="shared" si="473"/>
        <v>H</v>
      </c>
      <c r="T1819" s="16" t="str">
        <f t="shared" si="488"/>
        <v>ADB Countries</v>
      </c>
      <c r="U1819" s="16" t="str">
        <f t="shared" si="475"/>
        <v>Non-Transition States</v>
      </c>
      <c r="V1819" s="22" t="str">
        <f>IF(ISNUMBER(MATCH(A1819, {"Gabon","Sudan","Niger","Mali","Burkina Faso","Guinea"}, 0)), "De Facto Countries", "Non-De Facto Countries")</f>
        <v>Non-De Facto Countries</v>
      </c>
      <c r="W1819" s="16" t="str">
        <f t="shared" si="486"/>
        <v>Nigeria</v>
      </c>
      <c r="X1819" s="16" t="str">
        <f t="shared" si="487"/>
        <v>Finance</v>
      </c>
      <c r="Y1819" s="23"/>
      <c r="AA1819" s="23">
        <f>Table2[[#This Row],[Approved Amount_UA Equivalent]]</f>
        <v>95068601.502844453</v>
      </c>
      <c r="AD1819" s="23">
        <f>SUM(Table2[[#This Row],[Feed Africa ]:[Improve Quality Of Life ]])</f>
        <v>95068601.502844453</v>
      </c>
      <c r="AE1819" s="16" t="b">
        <f>Table2[[#This Row],[Total HI5]]=Table2[[#This Row],[Approved Amount_UA Equivalent]]</f>
        <v>1</v>
      </c>
      <c r="AF1819" s="24">
        <v>10</v>
      </c>
      <c r="AG1819" s="20" t="str">
        <f t="shared" si="476"/>
        <v>Investment Project</v>
      </c>
      <c r="AH1819" s="24" t="e">
        <f>VLOOKUP(Table2[[#This Row],[SAP Code]],[25]DATA!$A:$G,7,FALSE)</f>
        <v>#N/A</v>
      </c>
      <c r="AI1819" s="20" t="str">
        <f t="shared" si="477"/>
        <v>Other Investment</v>
      </c>
      <c r="AJ1819" s="25" t="s">
        <v>2794</v>
      </c>
      <c r="AK1819" s="25" t="s">
        <v>107</v>
      </c>
      <c r="AL1819" s="23" t="str" cm="1">
        <f t="array" ref="AL1819">_xlfn.SWITCH(AK1819,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19" s="26">
        <v>2</v>
      </c>
      <c r="AN1819" s="25" t="str">
        <f t="shared" si="485"/>
        <v>Non-Sovereign</v>
      </c>
      <c r="AO1819" s="27">
        <v>1</v>
      </c>
      <c r="AP1819" s="23">
        <f>Table2[[#This Row],[Approved Amount_UA Equivalent]]/1000000</f>
        <v>95.068601502844459</v>
      </c>
      <c r="AQ1819" s="19">
        <f t="shared" si="478"/>
        <v>126.52109762404552</v>
      </c>
      <c r="AR1819" s="23" t="str">
        <f t="shared" si="479"/>
        <v>91-100</v>
      </c>
      <c r="AS1819" s="23" t="str">
        <f t="shared" si="480"/>
        <v>81-100</v>
      </c>
      <c r="AT1819" s="23" t="str">
        <f t="shared" si="481"/>
        <v>81-120</v>
      </c>
      <c r="AU1819" s="23" t="str">
        <f t="shared" si="482"/>
        <v>50-100 Mn</v>
      </c>
      <c r="AV1819" s="23">
        <f>Table2[[#This Row],[Amount]]</f>
        <v>125000000</v>
      </c>
      <c r="AW1819" s="23" t="str">
        <f t="shared" si="483"/>
        <v>Dec 2022</v>
      </c>
      <c r="AX1819" s="28">
        <f>IFERROR(VLOOKUP(Table2[[#This Row],[SAP Code]],[26]_16!A:B,2,FALSE),0)</f>
        <v>0</v>
      </c>
      <c r="AY1819" s="28">
        <f>IFERROR(VLOOKUP(Table2[[#This Row],[SAP Code]],[26]_16!D:E,2,FALSE)/ 1000000, 0)</f>
        <v>0</v>
      </c>
      <c r="AZ1819" s="28">
        <f>IFERROR(VLOOKUP(Table2[[#This Row],[SAP Code]],[26]_16!G:H,2,FALSE)/ 1000000, 0)</f>
        <v>0</v>
      </c>
      <c r="BA1819" s="28">
        <f>IFERROR(VLOOKUP(Table2[[#This Row],[SAP Code]],[26]_16!J:K,2,FALSE)/ 1000000, 0)</f>
        <v>0</v>
      </c>
      <c r="BB1819" s="28">
        <f>IFERROR(VLOOKUP(Table2[[#This Row],[SAP Code]],[26]_16!M:N,2,FALSE)/ 1000000, 0)</f>
        <v>0</v>
      </c>
      <c r="BC1819" s="28">
        <f>IFERROR(VLOOKUP(Table2[[#This Row],[SAP Code]],[26]_16!P:Q,2,FALSE),0)</f>
        <v>0</v>
      </c>
      <c r="BD1819" s="28">
        <f>IFERROR(VLOOKUP(Table2[[#This Row],[SAP Code]],[26]_16!S:T,2,FALSE),0)</f>
        <v>0</v>
      </c>
      <c r="BE1819" s="28">
        <f>IFERROR(VLOOKUP(Table2[[#This Row],[SAP Code]],[26]_16!V:W,2,FALSE)/ 1000000, 0)</f>
        <v>0</v>
      </c>
      <c r="BF1819" s="28">
        <f>IFERROR(VLOOKUP(Table2[[#This Row],[SAP Code]],[26]_16!Y:Z,2,FALSE)/ 1000000, 0)</f>
        <v>0</v>
      </c>
      <c r="BG1819" s="28" t="str">
        <f>IFERROR(VLOOKUP(Table2[[#This Row],[SAP Code]],[26]port!$A:$AD,30,FALSE),"unknown")</f>
        <v>APVD</v>
      </c>
      <c r="BH1819" s="29" t="str">
        <f t="shared" si="484"/>
        <v>Ongoing</v>
      </c>
      <c r="BI1819" s="16"/>
    </row>
    <row r="1820" spans="1:61" ht="12">
      <c r="A1820" s="16" t="s">
        <v>543</v>
      </c>
      <c r="B1820" s="16" t="s">
        <v>6116</v>
      </c>
      <c r="C1820" s="16" t="s">
        <v>6130</v>
      </c>
      <c r="D1820" s="16" t="s">
        <v>6118</v>
      </c>
      <c r="E1820" s="18">
        <v>44911</v>
      </c>
      <c r="F1820" s="16" t="s">
        <v>584</v>
      </c>
      <c r="G1820" s="16" t="s">
        <v>140</v>
      </c>
      <c r="H1820" s="16" t="s">
        <v>5979</v>
      </c>
      <c r="I1820" s="16" t="s">
        <v>138</v>
      </c>
      <c r="J1820" s="16" t="s">
        <v>2463</v>
      </c>
      <c r="K1820" s="16" t="s">
        <v>69</v>
      </c>
      <c r="L1820" s="16" t="s">
        <v>85</v>
      </c>
      <c r="M1820" s="19">
        <v>5000000</v>
      </c>
      <c r="N1820" s="19">
        <v>5000000</v>
      </c>
      <c r="O1820" s="20" t="s">
        <v>6119</v>
      </c>
      <c r="P1820" s="21">
        <v>5900155017855</v>
      </c>
      <c r="Q1820" s="20" t="s">
        <v>72</v>
      </c>
      <c r="R1820" s="16" t="str">
        <f t="shared" si="474"/>
        <v>ADF Including TSF</v>
      </c>
      <c r="S1820" s="16" t="str">
        <f t="shared" si="473"/>
        <v>D</v>
      </c>
      <c r="T1820" s="16" t="str">
        <f t="shared" si="488"/>
        <v>ADF Countries</v>
      </c>
      <c r="U1820" s="16" t="str">
        <f t="shared" si="475"/>
        <v>Transition States</v>
      </c>
      <c r="V1820" s="22" t="str">
        <f>IF(ISNUMBER(MATCH(A1820, {"Gabon","Sudan","Niger","Mali","Burkina Faso","Guinea"}, 0)), "De Facto Countries", "Non-De Facto Countries")</f>
        <v>Non-De Facto Countries</v>
      </c>
      <c r="W1820" s="16" t="str">
        <f t="shared" si="486"/>
        <v>West</v>
      </c>
      <c r="X1820" s="16" t="str">
        <f t="shared" si="487"/>
        <v>Transport</v>
      </c>
      <c r="Y1820" s="23"/>
      <c r="AB1820" s="23">
        <f>Table2[[#This Row],[Approved Amount_UA Equivalent]]</f>
        <v>5000000</v>
      </c>
      <c r="AD1820" s="23">
        <f>SUM(Table2[[#This Row],[Feed Africa ]:[Improve Quality Of Life ]])</f>
        <v>5000000</v>
      </c>
      <c r="AE1820" s="16" t="b">
        <f>Table2[[#This Row],[Total HI5]]=Table2[[#This Row],[Approved Amount_UA Equivalent]]</f>
        <v>1</v>
      </c>
      <c r="AF1820" s="24">
        <v>41</v>
      </c>
      <c r="AG1820" s="20" t="str">
        <f t="shared" si="476"/>
        <v>ISP and Investment Project</v>
      </c>
      <c r="AH1820" s="24" t="str">
        <f>VLOOKUP(Table2[[#This Row],[SAP Code]],[25]DATA!$A:$G,7,FALSE)</f>
        <v>investment</v>
      </c>
      <c r="AI1820" s="20" t="str">
        <f t="shared" si="477"/>
        <v>Infrastructure</v>
      </c>
      <c r="AJ1820" s="25" t="s">
        <v>89</v>
      </c>
      <c r="AK1820" s="25" t="s">
        <v>140</v>
      </c>
      <c r="AL1820" s="23" t="str" cm="1">
        <f t="array" ref="AL1820">_xlfn.SWITCH(AK1820,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20" s="26">
        <v>1</v>
      </c>
      <c r="AN1820" s="25" t="str">
        <f t="shared" si="485"/>
        <v>Sovereign</v>
      </c>
      <c r="AO1820" s="27">
        <v>0.5</v>
      </c>
      <c r="AP1820" s="23">
        <f>Table2[[#This Row],[Approved Amount_UA Equivalent]]/1000000</f>
        <v>5</v>
      </c>
      <c r="AQ1820" s="19">
        <f t="shared" si="478"/>
        <v>6.6542000000000003</v>
      </c>
      <c r="AR1820" s="23" t="str">
        <f t="shared" si="479"/>
        <v>1-10</v>
      </c>
      <c r="AS1820" s="23" t="str">
        <f t="shared" si="480"/>
        <v>1-20</v>
      </c>
      <c r="AT1820" s="23" t="str">
        <f t="shared" si="481"/>
        <v>1-40</v>
      </c>
      <c r="AU1820" s="23" t="str">
        <f t="shared" si="482"/>
        <v>&lt;1-50 Mn</v>
      </c>
      <c r="AV1820" s="23">
        <f>Table2[[#This Row],[Amount]]</f>
        <v>5000000</v>
      </c>
      <c r="AW1820" s="23" t="str">
        <f t="shared" si="483"/>
        <v>Dec 2022</v>
      </c>
      <c r="AX1820" s="28">
        <f>IFERROR(VLOOKUP(Table2[[#This Row],[SAP Code]],[26]_16!A:B,2,FALSE),0)</f>
        <v>0</v>
      </c>
      <c r="AY1820" s="28">
        <f>IFERROR(VLOOKUP(Table2[[#This Row],[SAP Code]],[26]_16!D:E,2,FALSE)/ 1000000, 0)</f>
        <v>0</v>
      </c>
      <c r="AZ1820" s="28">
        <f>IFERROR(VLOOKUP(Table2[[#This Row],[SAP Code]],[26]_16!G:H,2,FALSE)/ 1000000, 0)</f>
        <v>0</v>
      </c>
      <c r="BA1820" s="28">
        <f>IFERROR(VLOOKUP(Table2[[#This Row],[SAP Code]],[26]_16!J:K,2,FALSE)/ 1000000, 0)</f>
        <v>0</v>
      </c>
      <c r="BB1820" s="28">
        <f>IFERROR(VLOOKUP(Table2[[#This Row],[SAP Code]],[26]_16!M:N,2,FALSE)/ 1000000, 0)</f>
        <v>0</v>
      </c>
      <c r="BC1820" s="28">
        <f>IFERROR(VLOOKUP(Table2[[#This Row],[SAP Code]],[26]_16!P:Q,2,FALSE),0)</f>
        <v>0</v>
      </c>
      <c r="BD1820" s="28">
        <f>IFERROR(VLOOKUP(Table2[[#This Row],[SAP Code]],[26]_16!S:T,2,FALSE),0)</f>
        <v>0</v>
      </c>
      <c r="BE1820" s="28">
        <f>IFERROR(VLOOKUP(Table2[[#This Row],[SAP Code]],[26]_16!V:W,2,FALSE)/ 1000000, 0)</f>
        <v>0</v>
      </c>
      <c r="BF1820" s="28">
        <f>IFERROR(VLOOKUP(Table2[[#This Row],[SAP Code]],[26]_16!Y:Z,2,FALSE)/ 1000000, 0)</f>
        <v>0</v>
      </c>
      <c r="BG1820" s="28" t="str">
        <f>IFERROR(VLOOKUP(Table2[[#This Row],[SAP Code]],[26]port!$A:$AD,30,FALSE),"unknown")</f>
        <v>APVD</v>
      </c>
      <c r="BH1820" s="29" t="str">
        <f t="shared" si="484"/>
        <v>Ongoing</v>
      </c>
      <c r="BI1820" s="16"/>
    </row>
    <row r="1821" spans="1:61" ht="12">
      <c r="A1821" s="16" t="s">
        <v>543</v>
      </c>
      <c r="B1821" s="16" t="s">
        <v>6131</v>
      </c>
      <c r="C1821" s="16" t="s">
        <v>6132</v>
      </c>
      <c r="D1821" s="16" t="s">
        <v>6133</v>
      </c>
      <c r="E1821" s="18">
        <v>44911</v>
      </c>
      <c r="F1821" s="16" t="s">
        <v>584</v>
      </c>
      <c r="G1821" s="16" t="s">
        <v>126</v>
      </c>
      <c r="H1821" s="16" t="s">
        <v>5979</v>
      </c>
      <c r="I1821" s="16" t="s">
        <v>123</v>
      </c>
      <c r="J1821" s="16" t="s">
        <v>124</v>
      </c>
      <c r="K1821" s="16" t="s">
        <v>69</v>
      </c>
      <c r="L1821" s="16" t="s">
        <v>70</v>
      </c>
      <c r="M1821" s="19">
        <v>8949000</v>
      </c>
      <c r="N1821" s="19">
        <v>6806151.31879164</v>
      </c>
      <c r="O1821" s="20" t="s">
        <v>6134</v>
      </c>
      <c r="P1821" s="21">
        <v>5550155002051</v>
      </c>
      <c r="Q1821" s="20" t="s">
        <v>72</v>
      </c>
      <c r="R1821" s="16" t="str">
        <f t="shared" si="474"/>
        <v>GEF</v>
      </c>
      <c r="S1821" s="16" t="str">
        <f t="shared" si="473"/>
        <v>E</v>
      </c>
      <c r="T1821" s="16" t="str">
        <f t="shared" si="488"/>
        <v>ADF Countries</v>
      </c>
      <c r="U1821" s="16" t="str">
        <f t="shared" si="475"/>
        <v>Transition States</v>
      </c>
      <c r="V1821" s="22" t="str">
        <f>IF(ISNUMBER(MATCH(A1821, {"Gabon","Sudan","Niger","Mali","Burkina Faso","Guinea"}, 0)), "De Facto Countries", "Non-De Facto Countries")</f>
        <v>Non-De Facto Countries</v>
      </c>
      <c r="W1821" s="16" t="str">
        <f t="shared" si="486"/>
        <v>West</v>
      </c>
      <c r="X1821" s="16" t="str">
        <f t="shared" si="487"/>
        <v>WASH Sector</v>
      </c>
      <c r="Y1821" s="23"/>
      <c r="AC1821" s="23">
        <f>Table2[[#This Row],[Approved Amount_UA Equivalent]]</f>
        <v>6806151.31879164</v>
      </c>
      <c r="AD1821" s="23">
        <f>SUM(Table2[[#This Row],[Feed Africa ]:[Improve Quality Of Life ]])</f>
        <v>6806151.31879164</v>
      </c>
      <c r="AE1821" s="16" t="b">
        <f>Table2[[#This Row],[Total HI5]]=Table2[[#This Row],[Approved Amount_UA Equivalent]]</f>
        <v>1</v>
      </c>
      <c r="AF1821" s="24">
        <v>41</v>
      </c>
      <c r="AG1821" s="20" t="str">
        <f t="shared" si="476"/>
        <v>ISP and Investment Project</v>
      </c>
      <c r="AH1821" s="24" t="e">
        <f>VLOOKUP(Table2[[#This Row],[SAP Code]],[25]DATA!$A:$G,7,FALSE)</f>
        <v>#N/A</v>
      </c>
      <c r="AI1821" s="20" t="str">
        <f t="shared" si="477"/>
        <v>Infrastructure</v>
      </c>
      <c r="AJ1821" s="25" t="s">
        <v>89</v>
      </c>
      <c r="AK1821" s="25" t="s">
        <v>126</v>
      </c>
      <c r="AL1821" s="23" t="str" cm="1">
        <f t="array" ref="AL1821">_xlfn.SWITCH(AK1821,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21" s="26">
        <v>1</v>
      </c>
      <c r="AN1821" s="25" t="str">
        <f t="shared" si="485"/>
        <v>Sovereign</v>
      </c>
      <c r="AO1821" s="27">
        <v>1</v>
      </c>
      <c r="AP1821" s="23">
        <f>Table2[[#This Row],[Approved Amount_UA Equivalent]]/1000000</f>
        <v>6.80615131879164</v>
      </c>
      <c r="AQ1821" s="19">
        <f t="shared" si="478"/>
        <v>9.057898421100667</v>
      </c>
      <c r="AR1821" s="23" t="str">
        <f t="shared" si="479"/>
        <v>1-10</v>
      </c>
      <c r="AS1821" s="23" t="str">
        <f t="shared" si="480"/>
        <v>1-20</v>
      </c>
      <c r="AT1821" s="23" t="str">
        <f t="shared" si="481"/>
        <v>1-40</v>
      </c>
      <c r="AU1821" s="23" t="str">
        <f t="shared" si="482"/>
        <v>&lt;1-50 Mn</v>
      </c>
      <c r="AV1821" s="23">
        <f>Table2[[#This Row],[Amount]]</f>
        <v>8949000</v>
      </c>
      <c r="AW1821" s="23" t="str">
        <f t="shared" si="483"/>
        <v>Dec 2022</v>
      </c>
      <c r="AX1821" s="28">
        <f>IFERROR(VLOOKUP(Table2[[#This Row],[SAP Code]],[26]_16!A:B,2,FALSE),0)</f>
        <v>0</v>
      </c>
      <c r="AY1821" s="28">
        <f>IFERROR(VLOOKUP(Table2[[#This Row],[SAP Code]],[26]_16!D:E,2,FALSE)/ 1000000, 0)</f>
        <v>0</v>
      </c>
      <c r="AZ1821" s="28">
        <f>IFERROR(VLOOKUP(Table2[[#This Row],[SAP Code]],[26]_16!G:H,2,FALSE)/ 1000000, 0)</f>
        <v>0</v>
      </c>
      <c r="BA1821" s="28">
        <f>IFERROR(VLOOKUP(Table2[[#This Row],[SAP Code]],[26]_16!J:K,2,FALSE)/ 1000000, 0)</f>
        <v>0</v>
      </c>
      <c r="BB1821" s="28">
        <f>IFERROR(VLOOKUP(Table2[[#This Row],[SAP Code]],[26]_16!M:N,2,FALSE)/ 1000000, 0)</f>
        <v>0</v>
      </c>
      <c r="BC1821" s="28">
        <f>IFERROR(VLOOKUP(Table2[[#This Row],[SAP Code]],[26]_16!P:Q,2,FALSE),0)</f>
        <v>0</v>
      </c>
      <c r="BD1821" s="28">
        <f>IFERROR(VLOOKUP(Table2[[#This Row],[SAP Code]],[26]_16!S:T,2,FALSE),0)</f>
        <v>0</v>
      </c>
      <c r="BE1821" s="28">
        <f>IFERROR(VLOOKUP(Table2[[#This Row],[SAP Code]],[26]_16!V:W,2,FALSE)/ 1000000, 0)</f>
        <v>0</v>
      </c>
      <c r="BF1821" s="28">
        <f>IFERROR(VLOOKUP(Table2[[#This Row],[SAP Code]],[26]_16!Y:Z,2,FALSE)/ 1000000, 0)</f>
        <v>0</v>
      </c>
      <c r="BG1821" s="28" t="str">
        <f>IFERROR(VLOOKUP(Table2[[#This Row],[SAP Code]],[26]port!$A:$AD,30,FALSE),"unknown")</f>
        <v>APVD</v>
      </c>
      <c r="BH1821" s="29" t="str">
        <f t="shared" si="484"/>
        <v>Ongoing</v>
      </c>
      <c r="BI1821" s="16"/>
    </row>
    <row r="1822" spans="1:61" ht="12">
      <c r="A1822" s="16" t="s">
        <v>91</v>
      </c>
      <c r="B1822" s="16" t="s">
        <v>6099</v>
      </c>
      <c r="C1822" s="16" t="s">
        <v>6135</v>
      </c>
      <c r="D1822" s="16" t="s">
        <v>6101</v>
      </c>
      <c r="E1822" s="18">
        <v>44911</v>
      </c>
      <c r="F1822" s="16" t="s">
        <v>93</v>
      </c>
      <c r="G1822" s="16" t="s">
        <v>140</v>
      </c>
      <c r="H1822" s="16" t="s">
        <v>5984</v>
      </c>
      <c r="I1822" s="16" t="s">
        <v>138</v>
      </c>
      <c r="J1822" s="16" t="s">
        <v>179</v>
      </c>
      <c r="K1822" s="16" t="s">
        <v>84</v>
      </c>
      <c r="L1822" s="16" t="s">
        <v>195</v>
      </c>
      <c r="M1822" s="19">
        <v>120520000</v>
      </c>
      <c r="N1822" s="19">
        <v>95108073.769521534</v>
      </c>
      <c r="O1822" s="20" t="s">
        <v>6102</v>
      </c>
      <c r="P1822" s="21">
        <v>2000200005805</v>
      </c>
      <c r="Q1822" s="20" t="s">
        <v>87</v>
      </c>
      <c r="R1822" s="16" t="str">
        <f t="shared" si="474"/>
        <v>ADB Public</v>
      </c>
      <c r="S1822" s="16" t="str">
        <f t="shared" si="473"/>
        <v>D</v>
      </c>
      <c r="T1822" s="16" t="str">
        <f t="shared" si="488"/>
        <v>Blend Countries</v>
      </c>
      <c r="U1822" s="16" t="str">
        <f t="shared" si="475"/>
        <v>Non-Transition States</v>
      </c>
      <c r="V1822" s="22" t="str">
        <f>IF(ISNUMBER(MATCH(A1822, {"Gabon","Sudan","Niger","Mali","Burkina Faso","Guinea"}, 0)), "De Facto Countries", "Non-De Facto Countries")</f>
        <v>Non-De Facto Countries</v>
      </c>
      <c r="W1822" s="16" t="str">
        <f t="shared" si="486"/>
        <v>East</v>
      </c>
      <c r="X1822" s="16" t="str">
        <f t="shared" si="487"/>
        <v>Transport</v>
      </c>
      <c r="Y1822" s="23"/>
      <c r="AB1822" s="23">
        <f>Table2[[#This Row],[Approved Amount_UA Equivalent]]</f>
        <v>95108073.769521534</v>
      </c>
      <c r="AD1822" s="23">
        <f>SUM(Table2[[#This Row],[Feed Africa ]:[Improve Quality Of Life ]])</f>
        <v>95108073.769521534</v>
      </c>
      <c r="AE1822" s="16" t="b">
        <f>Table2[[#This Row],[Total HI5]]=Table2[[#This Row],[Approved Amount_UA Equivalent]]</f>
        <v>1</v>
      </c>
      <c r="AF1822" s="24">
        <v>10</v>
      </c>
      <c r="AG1822" s="20" t="str">
        <f t="shared" si="476"/>
        <v>Investment Project</v>
      </c>
      <c r="AH1822" s="24" t="str">
        <f>VLOOKUP(Table2[[#This Row],[SAP Code]],[25]DATA!$A:$G,7,FALSE)</f>
        <v xml:space="preserve">investment </v>
      </c>
      <c r="AI1822" s="20" t="str">
        <f t="shared" si="477"/>
        <v>Infrastructure</v>
      </c>
      <c r="AJ1822" s="25" t="s">
        <v>89</v>
      </c>
      <c r="AK1822" s="25" t="s">
        <v>140</v>
      </c>
      <c r="AL1822" s="23" t="str" cm="1">
        <f t="array" ref="AL1822">_xlfn.SWITCH(AK1822,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22" s="26">
        <v>1</v>
      </c>
      <c r="AN1822" s="25" t="str">
        <f t="shared" si="485"/>
        <v>Sovereign</v>
      </c>
      <c r="AO1822" s="27">
        <v>0.5</v>
      </c>
      <c r="AP1822" s="23">
        <f>Table2[[#This Row],[Approved Amount_UA Equivalent]]/1000000</f>
        <v>95.108073769521539</v>
      </c>
      <c r="AQ1822" s="19">
        <f t="shared" si="478"/>
        <v>126.57362889543005</v>
      </c>
      <c r="AR1822" s="23" t="str">
        <f t="shared" si="479"/>
        <v>91-100</v>
      </c>
      <c r="AS1822" s="23" t="str">
        <f t="shared" si="480"/>
        <v>81-100</v>
      </c>
      <c r="AT1822" s="23" t="str">
        <f t="shared" si="481"/>
        <v>81-120</v>
      </c>
      <c r="AU1822" s="23" t="str">
        <f t="shared" si="482"/>
        <v>50-100 Mn</v>
      </c>
      <c r="AV1822" s="23">
        <f>Table2[[#This Row],[Amount]]</f>
        <v>120520000</v>
      </c>
      <c r="AW1822" s="23" t="str">
        <f t="shared" si="483"/>
        <v>Dec 2022</v>
      </c>
      <c r="AX1822" s="28">
        <f>IFERROR(VLOOKUP(Table2[[#This Row],[SAP Code]],[26]_16!A:B,2,FALSE),0)</f>
        <v>0</v>
      </c>
      <c r="AY1822" s="28">
        <f>IFERROR(VLOOKUP(Table2[[#This Row],[SAP Code]],[26]_16!D:E,2,FALSE)/ 1000000, 0)</f>
        <v>0</v>
      </c>
      <c r="AZ1822" s="28">
        <f>IFERROR(VLOOKUP(Table2[[#This Row],[SAP Code]],[26]_16!G:H,2,FALSE)/ 1000000, 0)</f>
        <v>0</v>
      </c>
      <c r="BA1822" s="28">
        <f>IFERROR(VLOOKUP(Table2[[#This Row],[SAP Code]],[26]_16!J:K,2,FALSE)/ 1000000, 0)</f>
        <v>0</v>
      </c>
      <c r="BB1822" s="28">
        <f>IFERROR(VLOOKUP(Table2[[#This Row],[SAP Code]],[26]_16!M:N,2,FALSE)/ 1000000, 0)</f>
        <v>0</v>
      </c>
      <c r="BC1822" s="28">
        <f>IFERROR(VLOOKUP(Table2[[#This Row],[SAP Code]],[26]_16!P:Q,2,FALSE),0)</f>
        <v>0</v>
      </c>
      <c r="BD1822" s="28">
        <f>IFERROR(VLOOKUP(Table2[[#This Row],[SAP Code]],[26]_16!S:T,2,FALSE),0)</f>
        <v>0</v>
      </c>
      <c r="BE1822" s="28">
        <f>IFERROR(VLOOKUP(Table2[[#This Row],[SAP Code]],[26]_16!V:W,2,FALSE)/ 1000000, 0)</f>
        <v>0</v>
      </c>
      <c r="BF1822" s="28">
        <f>IFERROR(VLOOKUP(Table2[[#This Row],[SAP Code]],[26]_16!Y:Z,2,FALSE)/ 1000000, 0)</f>
        <v>0</v>
      </c>
      <c r="BG1822" s="28" t="str">
        <f>IFERROR(VLOOKUP(Table2[[#This Row],[SAP Code]],[26]port!$A:$AD,30,FALSE),"unknown")</f>
        <v>APVD</v>
      </c>
      <c r="BH1822" s="29" t="str">
        <f t="shared" si="484"/>
        <v>Ongoing</v>
      </c>
      <c r="BI1822" s="16"/>
    </row>
    <row r="1823" spans="1:61" ht="12">
      <c r="A1823" s="16" t="s">
        <v>75</v>
      </c>
      <c r="B1823" s="16" t="s">
        <v>6136</v>
      </c>
      <c r="C1823" s="16" t="s">
        <v>6137</v>
      </c>
      <c r="D1823" s="16" t="s">
        <v>6138</v>
      </c>
      <c r="E1823" s="18">
        <v>44911</v>
      </c>
      <c r="F1823" s="16" t="s">
        <v>79</v>
      </c>
      <c r="G1823" s="16" t="s">
        <v>90</v>
      </c>
      <c r="H1823" s="16" t="s">
        <v>5984</v>
      </c>
      <c r="I1823" s="16" t="s">
        <v>82</v>
      </c>
      <c r="J1823" s="16" t="s">
        <v>179</v>
      </c>
      <c r="K1823" s="16" t="s">
        <v>84</v>
      </c>
      <c r="L1823" s="16" t="s">
        <v>70</v>
      </c>
      <c r="M1823" s="19">
        <v>161470000</v>
      </c>
      <c r="N1823" s="19">
        <v>122805816.67731436</v>
      </c>
      <c r="O1823" s="20" t="s">
        <v>6139</v>
      </c>
      <c r="P1823" s="21">
        <v>2000300000251</v>
      </c>
      <c r="Q1823" s="20" t="s">
        <v>87</v>
      </c>
      <c r="R1823" s="16" t="str">
        <f t="shared" si="474"/>
        <v>ADB Public</v>
      </c>
      <c r="S1823" s="16" t="str">
        <f t="shared" si="473"/>
        <v>F</v>
      </c>
      <c r="T1823" s="16" t="str">
        <f t="shared" si="488"/>
        <v>Blend Countries</v>
      </c>
      <c r="U1823" s="16" t="str">
        <f t="shared" si="475"/>
        <v>Non-Transition States</v>
      </c>
      <c r="V1823" s="22" t="str">
        <f>IF(ISNUMBER(MATCH(A1823, {"Gabon","Sudan","Niger","Mali","Burkina Faso","Guinea"}, 0)), "De Facto Countries", "Non-De Facto Countries")</f>
        <v>Non-De Facto Countries</v>
      </c>
      <c r="W1823" s="16" t="str">
        <f t="shared" si="486"/>
        <v>East</v>
      </c>
      <c r="X1823" s="16" t="str">
        <f t="shared" si="487"/>
        <v>Power</v>
      </c>
      <c r="Y1823" s="23"/>
      <c r="Z1823" s="23">
        <f>Table2[[#This Row],[Approved Amount_UA Equivalent]]</f>
        <v>122805816.67731436</v>
      </c>
      <c r="AD1823" s="23">
        <f>SUM(Table2[[#This Row],[Feed Africa ]:[Improve Quality Of Life ]])</f>
        <v>122805816.67731436</v>
      </c>
      <c r="AE1823" s="16" t="b">
        <f>Table2[[#This Row],[Total HI5]]=Table2[[#This Row],[Approved Amount_UA Equivalent]]</f>
        <v>1</v>
      </c>
      <c r="AF1823" s="24">
        <v>10</v>
      </c>
      <c r="AG1823" s="20" t="str">
        <f t="shared" si="476"/>
        <v>Investment Project</v>
      </c>
      <c r="AH1823" s="24" t="str">
        <f>VLOOKUP(Table2[[#This Row],[SAP Code]],[25]DATA!$A:$G,7,FALSE)</f>
        <v>investment</v>
      </c>
      <c r="AI1823" s="20" t="str">
        <f t="shared" si="477"/>
        <v>Infrastructure</v>
      </c>
      <c r="AJ1823" s="25" t="s">
        <v>89</v>
      </c>
      <c r="AK1823" s="25" t="s">
        <v>90</v>
      </c>
      <c r="AL1823" s="23" t="str" cm="1">
        <f t="array" ref="AL1823">_xlfn.SWITCH(AK1823,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23" s="26">
        <v>1</v>
      </c>
      <c r="AN1823" s="25" t="str">
        <f t="shared" si="485"/>
        <v>Sovereign</v>
      </c>
      <c r="AO1823" s="27">
        <v>1</v>
      </c>
      <c r="AP1823" s="23">
        <f>Table2[[#This Row],[Approved Amount_UA Equivalent]]/1000000</f>
        <v>122.80581667731435</v>
      </c>
      <c r="AQ1823" s="19">
        <f t="shared" si="478"/>
        <v>163.43489306683705</v>
      </c>
      <c r="AR1823" s="23" t="str">
        <f t="shared" si="479"/>
        <v>121-130</v>
      </c>
      <c r="AS1823" s="23" t="str">
        <f t="shared" si="480"/>
        <v>121-140</v>
      </c>
      <c r="AT1823" s="23" t="str">
        <f t="shared" si="481"/>
        <v>121-160</v>
      </c>
      <c r="AU1823" s="23" t="str">
        <f t="shared" si="482"/>
        <v>100-200 Mn</v>
      </c>
      <c r="AV1823" s="23">
        <f>Table2[[#This Row],[Amount]]</f>
        <v>161470000</v>
      </c>
      <c r="AW1823" s="23" t="str">
        <f t="shared" si="483"/>
        <v>Dec 2022</v>
      </c>
      <c r="AX1823" s="28">
        <f>IFERROR(VLOOKUP(Table2[[#This Row],[SAP Code]],[26]_16!A:B,2,FALSE),0)</f>
        <v>0</v>
      </c>
      <c r="AY1823" s="28">
        <f>IFERROR(VLOOKUP(Table2[[#This Row],[SAP Code]],[26]_16!D:E,2,FALSE)/ 1000000, 0)</f>
        <v>0</v>
      </c>
      <c r="AZ1823" s="28">
        <f>IFERROR(VLOOKUP(Table2[[#This Row],[SAP Code]],[26]_16!G:H,2,FALSE)/ 1000000, 0)</f>
        <v>0</v>
      </c>
      <c r="BA1823" s="28">
        <f>IFERROR(VLOOKUP(Table2[[#This Row],[SAP Code]],[26]_16!J:K,2,FALSE)/ 1000000, 0)</f>
        <v>0</v>
      </c>
      <c r="BB1823" s="28">
        <f>IFERROR(VLOOKUP(Table2[[#This Row],[SAP Code]],[26]_16!M:N,2,FALSE)/ 1000000, 0)</f>
        <v>0</v>
      </c>
      <c r="BC1823" s="28">
        <f>IFERROR(VLOOKUP(Table2[[#This Row],[SAP Code]],[26]_16!P:Q,2,FALSE),0)</f>
        <v>0</v>
      </c>
      <c r="BD1823" s="28">
        <f>IFERROR(VLOOKUP(Table2[[#This Row],[SAP Code]],[26]_16!S:T,2,FALSE),0)</f>
        <v>0</v>
      </c>
      <c r="BE1823" s="28">
        <f>IFERROR(VLOOKUP(Table2[[#This Row],[SAP Code]],[26]_16!V:W,2,FALSE)/ 1000000, 0)</f>
        <v>0</v>
      </c>
      <c r="BF1823" s="28">
        <f>IFERROR(VLOOKUP(Table2[[#This Row],[SAP Code]],[26]_16!Y:Z,2,FALSE)/ 1000000, 0)</f>
        <v>0</v>
      </c>
      <c r="BG1823" s="28" t="str">
        <f>IFERROR(VLOOKUP(Table2[[#This Row],[SAP Code]],[26]port!$A:$AD,30,FALSE),"unknown")</f>
        <v>APVD</v>
      </c>
      <c r="BH1823" s="29" t="str">
        <f t="shared" si="484"/>
        <v>Ongoing</v>
      </c>
      <c r="BI1823" s="16"/>
    </row>
    <row r="1824" spans="1:61" ht="12">
      <c r="A1824" s="16" t="s">
        <v>968</v>
      </c>
      <c r="B1824" s="16" t="s">
        <v>6140</v>
      </c>
      <c r="C1824" s="16" t="s">
        <v>6141</v>
      </c>
      <c r="D1824" s="16" t="s">
        <v>6142</v>
      </c>
      <c r="E1824" s="18">
        <v>44911</v>
      </c>
      <c r="F1824" s="16" t="s">
        <v>3007</v>
      </c>
      <c r="G1824" s="16" t="s">
        <v>74</v>
      </c>
      <c r="H1824" s="16" t="s">
        <v>6041</v>
      </c>
      <c r="I1824" s="16" t="s">
        <v>155</v>
      </c>
      <c r="J1824" s="16" t="s">
        <v>179</v>
      </c>
      <c r="K1824" s="16" t="s">
        <v>84</v>
      </c>
      <c r="L1824" s="16" t="s">
        <v>458</v>
      </c>
      <c r="M1824" s="19">
        <v>2084290000</v>
      </c>
      <c r="N1824" s="19">
        <v>93386770.853402272</v>
      </c>
      <c r="O1824" s="20" t="s">
        <v>6143</v>
      </c>
      <c r="P1824" s="21" t="s">
        <v>147</v>
      </c>
      <c r="Q1824" s="20" t="s">
        <v>87</v>
      </c>
      <c r="R1824" s="16" t="str">
        <f t="shared" si="474"/>
        <v>ADB Public</v>
      </c>
      <c r="S1824" s="16" t="str">
        <f t="shared" si="473"/>
        <v>A</v>
      </c>
      <c r="T1824" s="16" t="str">
        <f t="shared" si="488"/>
        <v>ADB Countries</v>
      </c>
      <c r="U1824" s="16" t="str">
        <f t="shared" si="475"/>
        <v>Non-Transition States</v>
      </c>
      <c r="V1824" s="22" t="str">
        <f>IF(ISNUMBER(MATCH(A1824, {"Gabon","Sudan","Niger","Mali","Burkina Faso","Guinea"}, 0)), "De Facto Countries", "Non-De Facto Countries")</f>
        <v>Non-De Facto Countries</v>
      </c>
      <c r="W1824" s="16" t="str">
        <f t="shared" si="486"/>
        <v>South</v>
      </c>
      <c r="X1824" s="16" t="str">
        <f t="shared" si="487"/>
        <v>Agriculture</v>
      </c>
      <c r="Y1824" s="23">
        <f>Table2[[#This Row],[Approved Amount_UA Equivalent]]</f>
        <v>93386770.853402272</v>
      </c>
      <c r="AD1824" s="23">
        <f>SUM(Table2[[#This Row],[Feed Africa ]:[Improve Quality Of Life ]])</f>
        <v>93386770.853402272</v>
      </c>
      <c r="AE1824" s="16" t="b">
        <f>Table2[[#This Row],[Total HI5]]=Table2[[#This Row],[Approved Amount_UA Equivalent]]</f>
        <v>1</v>
      </c>
      <c r="AF1824" s="24">
        <v>10</v>
      </c>
      <c r="AG1824" s="20" t="str">
        <f t="shared" si="476"/>
        <v>Investment Project</v>
      </c>
      <c r="AH1824" s="24" t="str">
        <f>VLOOKUP(Table2[[#This Row],[SAP Code]],[25]DATA!$A:$G,7,FALSE)</f>
        <v xml:space="preserve">investment </v>
      </c>
      <c r="AI1824" s="20" t="str">
        <f t="shared" si="477"/>
        <v>Infrastructure</v>
      </c>
      <c r="AJ1824" s="25" t="s">
        <v>157</v>
      </c>
      <c r="AK1824" s="25" t="s">
        <v>74</v>
      </c>
      <c r="AL1824" s="23" t="str" cm="1">
        <f t="array" ref="AL1824">_xlfn.SWITCH(AK1824,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24" s="26">
        <v>1</v>
      </c>
      <c r="AN1824" s="25" t="str">
        <f t="shared" si="485"/>
        <v>Sovereign</v>
      </c>
      <c r="AO1824" s="27">
        <v>1</v>
      </c>
      <c r="AP1824" s="23">
        <f>Table2[[#This Row],[Approved Amount_UA Equivalent]]/1000000</f>
        <v>93.386770853402268</v>
      </c>
      <c r="AQ1824" s="19">
        <f t="shared" si="478"/>
        <v>124.28285012254187</v>
      </c>
      <c r="AR1824" s="23" t="str">
        <f t="shared" si="479"/>
        <v>91-100</v>
      </c>
      <c r="AS1824" s="23" t="str">
        <f t="shared" si="480"/>
        <v>81-100</v>
      </c>
      <c r="AT1824" s="23" t="str">
        <f t="shared" si="481"/>
        <v>81-120</v>
      </c>
      <c r="AU1824" s="23" t="str">
        <f t="shared" si="482"/>
        <v>50-100 Mn</v>
      </c>
      <c r="AV1824" s="23">
        <f>Table2[[#This Row],[Amount]]</f>
        <v>2084290000</v>
      </c>
      <c r="AW1824" s="23" t="str">
        <f t="shared" si="483"/>
        <v>Dec 2022</v>
      </c>
      <c r="AX1824" s="28">
        <f>IFERROR(VLOOKUP(Table2[[#This Row],[SAP Code]],[26]_16!A:B,2,FALSE),0)</f>
        <v>0</v>
      </c>
      <c r="AY1824" s="28">
        <f>IFERROR(VLOOKUP(Table2[[#This Row],[SAP Code]],[26]_16!D:E,2,FALSE)/ 1000000, 0)</f>
        <v>0</v>
      </c>
      <c r="AZ1824" s="28">
        <f>IFERROR(VLOOKUP(Table2[[#This Row],[SAP Code]],[26]_16!G:H,2,FALSE)/ 1000000, 0)</f>
        <v>0</v>
      </c>
      <c r="BA1824" s="28">
        <f>IFERROR(VLOOKUP(Table2[[#This Row],[SAP Code]],[26]_16!J:K,2,FALSE)/ 1000000, 0)</f>
        <v>0</v>
      </c>
      <c r="BB1824" s="28">
        <f>IFERROR(VLOOKUP(Table2[[#This Row],[SAP Code]],[26]_16!M:N,2,FALSE)/ 1000000, 0)</f>
        <v>0</v>
      </c>
      <c r="BC1824" s="28">
        <f>IFERROR(VLOOKUP(Table2[[#This Row],[SAP Code]],[26]_16!P:Q,2,FALSE),0)</f>
        <v>0</v>
      </c>
      <c r="BD1824" s="28">
        <f>IFERROR(VLOOKUP(Table2[[#This Row],[SAP Code]],[26]_16!S:T,2,FALSE),0)</f>
        <v>0</v>
      </c>
      <c r="BE1824" s="28">
        <f>IFERROR(VLOOKUP(Table2[[#This Row],[SAP Code]],[26]_16!V:W,2,FALSE)/ 1000000, 0)</f>
        <v>0</v>
      </c>
      <c r="BF1824" s="28">
        <f>IFERROR(VLOOKUP(Table2[[#This Row],[SAP Code]],[26]_16!Y:Z,2,FALSE)/ 1000000, 0)</f>
        <v>0</v>
      </c>
      <c r="BG1824" s="28" t="str">
        <f>IFERROR(VLOOKUP(Table2[[#This Row],[SAP Code]],[26]port!$A:$AD,30,FALSE),"unknown")</f>
        <v>APVD</v>
      </c>
      <c r="BH1824" s="29" t="str">
        <f t="shared" si="484"/>
        <v>Ongoing</v>
      </c>
      <c r="BI1824" s="16"/>
    </row>
    <row r="1825" spans="1:61" ht="12">
      <c r="A1825" s="16" t="s">
        <v>453</v>
      </c>
      <c r="B1825" s="16" t="s">
        <v>6144</v>
      </c>
      <c r="C1825" s="16" t="s">
        <v>6145</v>
      </c>
      <c r="D1825" s="16" t="s">
        <v>6146</v>
      </c>
      <c r="E1825" s="18">
        <v>44911</v>
      </c>
      <c r="F1825" s="16" t="s">
        <v>6144</v>
      </c>
      <c r="G1825" s="16" t="s">
        <v>107</v>
      </c>
      <c r="H1825" s="16" t="s">
        <v>6041</v>
      </c>
      <c r="I1825" s="16" t="s">
        <v>102</v>
      </c>
      <c r="J1825" s="16" t="s">
        <v>179</v>
      </c>
      <c r="K1825" s="16" t="s">
        <v>84</v>
      </c>
      <c r="L1825" s="16" t="s">
        <v>458</v>
      </c>
      <c r="M1825" s="19">
        <v>500000000</v>
      </c>
      <c r="N1825" s="19">
        <v>22402537.759477396</v>
      </c>
      <c r="O1825" s="20" t="s">
        <v>6147</v>
      </c>
      <c r="P1825" s="21" t="s">
        <v>147</v>
      </c>
      <c r="Q1825" s="20" t="s">
        <v>72</v>
      </c>
      <c r="R1825" s="16" t="str">
        <f t="shared" si="474"/>
        <v>ADB Public</v>
      </c>
      <c r="S1825" s="16" t="str">
        <f t="shared" si="473"/>
        <v>H</v>
      </c>
      <c r="T1825" s="16" t="str">
        <f t="shared" si="488"/>
        <v>ADB Countries</v>
      </c>
      <c r="U1825" s="16" t="str">
        <f t="shared" si="475"/>
        <v>Non-Transition States</v>
      </c>
      <c r="V1825" s="22" t="str">
        <f>IF(ISNUMBER(MATCH(A1825, {"Gabon","Sudan","Niger","Mali","Burkina Faso","Guinea"}, 0)), "De Facto Countries", "Non-De Facto Countries")</f>
        <v>Non-De Facto Countries</v>
      </c>
      <c r="W1825" s="16" t="str">
        <f t="shared" si="486"/>
        <v>South</v>
      </c>
      <c r="X1825" s="16" t="str">
        <f t="shared" si="487"/>
        <v>Finance</v>
      </c>
      <c r="Y1825" s="23"/>
      <c r="AA1825" s="23">
        <f>Table2[[#This Row],[Approved Amount_UA Equivalent]]</f>
        <v>22402537.759477396</v>
      </c>
      <c r="AD1825" s="23">
        <f>SUM(Table2[[#This Row],[Feed Africa ]:[Improve Quality Of Life ]])</f>
        <v>22402537.759477396</v>
      </c>
      <c r="AE1825" s="16" t="b">
        <f>Table2[[#This Row],[Total HI5]]=Table2[[#This Row],[Approved Amount_UA Equivalent]]</f>
        <v>1</v>
      </c>
      <c r="AF1825" s="24">
        <v>10</v>
      </c>
      <c r="AG1825" s="20" t="str">
        <f t="shared" si="476"/>
        <v>Investment Project</v>
      </c>
      <c r="AH1825" s="24" t="str">
        <f>VLOOKUP(Table2[[#This Row],[SAP Code]],[25]DATA!$A:$G,7,FALSE)</f>
        <v>Line of Credit</v>
      </c>
      <c r="AI1825" s="20" t="str">
        <f t="shared" si="477"/>
        <v>Other Investment</v>
      </c>
      <c r="AJ1825" s="25" t="s">
        <v>2794</v>
      </c>
      <c r="AK1825" s="25" t="s">
        <v>107</v>
      </c>
      <c r="AL1825" s="23" t="str" cm="1">
        <f t="array" ref="AL1825">_xlfn.SWITCH(AK1825,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25" s="26">
        <v>1</v>
      </c>
      <c r="AN1825" s="25" t="str">
        <f t="shared" si="485"/>
        <v>Sovereign</v>
      </c>
      <c r="AO1825" s="27">
        <v>1</v>
      </c>
      <c r="AP1825" s="23">
        <f>Table2[[#This Row],[Approved Amount_UA Equivalent]]/1000000</f>
        <v>22.402537759477397</v>
      </c>
      <c r="AQ1825" s="19">
        <f t="shared" si="478"/>
        <v>29.814193351822897</v>
      </c>
      <c r="AR1825" s="23" t="str">
        <f t="shared" si="479"/>
        <v>21-30</v>
      </c>
      <c r="AS1825" s="23" t="str">
        <f t="shared" si="480"/>
        <v>21-40</v>
      </c>
      <c r="AT1825" s="23" t="str">
        <f t="shared" si="481"/>
        <v>1-40</v>
      </c>
      <c r="AU1825" s="23" t="str">
        <f t="shared" si="482"/>
        <v>&lt;1-50 Mn</v>
      </c>
      <c r="AV1825" s="23">
        <f>Table2[[#This Row],[Amount]]</f>
        <v>500000000</v>
      </c>
      <c r="AW1825" s="23" t="str">
        <f t="shared" si="483"/>
        <v>Dec 2022</v>
      </c>
      <c r="AX1825" s="28">
        <f>IFERROR(VLOOKUP(Table2[[#This Row],[SAP Code]],[26]_16!A:B,2,FALSE),0)</f>
        <v>0</v>
      </c>
      <c r="AY1825" s="28">
        <f>IFERROR(VLOOKUP(Table2[[#This Row],[SAP Code]],[26]_16!D:E,2,FALSE)/ 1000000, 0)</f>
        <v>0</v>
      </c>
      <c r="AZ1825" s="28">
        <f>IFERROR(VLOOKUP(Table2[[#This Row],[SAP Code]],[26]_16!G:H,2,FALSE)/ 1000000, 0)</f>
        <v>0</v>
      </c>
      <c r="BA1825" s="28">
        <f>IFERROR(VLOOKUP(Table2[[#This Row],[SAP Code]],[26]_16!J:K,2,FALSE)/ 1000000, 0)</f>
        <v>0</v>
      </c>
      <c r="BB1825" s="28">
        <f>IFERROR(VLOOKUP(Table2[[#This Row],[SAP Code]],[26]_16!M:N,2,FALSE)/ 1000000, 0)</f>
        <v>0</v>
      </c>
      <c r="BC1825" s="28">
        <f>IFERROR(VLOOKUP(Table2[[#This Row],[SAP Code]],[26]_16!P:Q,2,FALSE),0)</f>
        <v>0</v>
      </c>
      <c r="BD1825" s="28">
        <f>IFERROR(VLOOKUP(Table2[[#This Row],[SAP Code]],[26]_16!S:T,2,FALSE),0)</f>
        <v>0</v>
      </c>
      <c r="BE1825" s="28">
        <f>IFERROR(VLOOKUP(Table2[[#This Row],[SAP Code]],[26]_16!V:W,2,FALSE)/ 1000000, 0)</f>
        <v>0</v>
      </c>
      <c r="BF1825" s="28">
        <f>IFERROR(VLOOKUP(Table2[[#This Row],[SAP Code]],[26]_16!Y:Z,2,FALSE)/ 1000000, 0)</f>
        <v>0</v>
      </c>
      <c r="BG1825" s="28" t="str">
        <f>IFERROR(VLOOKUP(Table2[[#This Row],[SAP Code]],[26]port!$A:$AD,30,FALSE),"unknown")</f>
        <v>OnGo</v>
      </c>
      <c r="BH1825" s="29" t="str">
        <f t="shared" si="484"/>
        <v>Ongoing</v>
      </c>
      <c r="BI1825" s="16"/>
    </row>
    <row r="1826" spans="1:61" ht="12">
      <c r="A1826" s="16" t="s">
        <v>150</v>
      </c>
      <c r="B1826" s="16" t="s">
        <v>6148</v>
      </c>
      <c r="C1826" s="16" t="s">
        <v>6149</v>
      </c>
      <c r="D1826" s="16" t="s">
        <v>6150</v>
      </c>
      <c r="E1826" s="18">
        <v>44911</v>
      </c>
      <c r="F1826" s="16" t="s">
        <v>154</v>
      </c>
      <c r="G1826" s="16" t="s">
        <v>74</v>
      </c>
      <c r="H1826" s="16" t="s">
        <v>5979</v>
      </c>
      <c r="I1826" s="16" t="s">
        <v>155</v>
      </c>
      <c r="J1826" s="16" t="s">
        <v>179</v>
      </c>
      <c r="K1826" s="16" t="s">
        <v>84</v>
      </c>
      <c r="L1826" s="16" t="s">
        <v>195</v>
      </c>
      <c r="M1826" s="19">
        <v>39300000</v>
      </c>
      <c r="N1826" s="19">
        <v>31013502.316148326</v>
      </c>
      <c r="O1826" s="20" t="s">
        <v>6151</v>
      </c>
      <c r="P1826" s="21">
        <v>2000200005803</v>
      </c>
      <c r="Q1826" s="20" t="s">
        <v>72</v>
      </c>
      <c r="R1826" s="16" t="str">
        <f t="shared" si="474"/>
        <v>ADB Public</v>
      </c>
      <c r="S1826" s="16" t="str">
        <f t="shared" si="473"/>
        <v>A</v>
      </c>
      <c r="T1826" s="16" t="str">
        <f t="shared" si="488"/>
        <v>Blend Countries</v>
      </c>
      <c r="U1826" s="16" t="str">
        <f t="shared" si="475"/>
        <v>Non-Transition States</v>
      </c>
      <c r="V1826" s="22" t="str">
        <f>IF(ISNUMBER(MATCH(A1826, {"Gabon","Sudan","Niger","Mali","Burkina Faso","Guinea"}, 0)), "De Facto Countries", "Non-De Facto Countries")</f>
        <v>Non-De Facto Countries</v>
      </c>
      <c r="W1826" s="16" t="str">
        <f t="shared" si="486"/>
        <v>West</v>
      </c>
      <c r="X1826" s="16" t="str">
        <f t="shared" si="487"/>
        <v>Agriculture</v>
      </c>
      <c r="Y1826" s="23">
        <f>Table2[[#This Row],[Approved Amount_UA Equivalent]]</f>
        <v>31013502.316148326</v>
      </c>
      <c r="AD1826" s="23">
        <f>SUM(Table2[[#This Row],[Feed Africa ]:[Improve Quality Of Life ]])</f>
        <v>31013502.316148326</v>
      </c>
      <c r="AE1826" s="16" t="b">
        <f>Table2[[#This Row],[Total HI5]]=Table2[[#This Row],[Approved Amount_UA Equivalent]]</f>
        <v>1</v>
      </c>
      <c r="AF1826" s="24">
        <v>10</v>
      </c>
      <c r="AG1826" s="20" t="str">
        <f t="shared" si="476"/>
        <v>Investment Project</v>
      </c>
      <c r="AH1826" s="24" t="str">
        <f>VLOOKUP(Table2[[#This Row],[SAP Code]],[25]DATA!$A:$G,7,FALSE)</f>
        <v xml:space="preserve">investment </v>
      </c>
      <c r="AI1826" s="20" t="str">
        <f t="shared" si="477"/>
        <v>Infrastructure</v>
      </c>
      <c r="AJ1826" s="25" t="s">
        <v>157</v>
      </c>
      <c r="AK1826" s="25" t="s">
        <v>74</v>
      </c>
      <c r="AL1826" s="23" t="str" cm="1">
        <f t="array" ref="AL1826">_xlfn.SWITCH(AK1826,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26" s="26">
        <v>1</v>
      </c>
      <c r="AN1826" s="25" t="str">
        <f t="shared" si="485"/>
        <v>Sovereign</v>
      </c>
      <c r="AO1826" s="27">
        <v>1</v>
      </c>
      <c r="AP1826" s="23">
        <f>Table2[[#This Row],[Approved Amount_UA Equivalent]]/1000000</f>
        <v>31.013502316148326</v>
      </c>
      <c r="AQ1826" s="19">
        <f t="shared" si="478"/>
        <v>41.274009422422843</v>
      </c>
      <c r="AR1826" s="23" t="str">
        <f t="shared" si="479"/>
        <v>31-40</v>
      </c>
      <c r="AS1826" s="23" t="str">
        <f t="shared" si="480"/>
        <v>21-40</v>
      </c>
      <c r="AT1826" s="23" t="str">
        <f t="shared" si="481"/>
        <v>1-40</v>
      </c>
      <c r="AU1826" s="23" t="str">
        <f t="shared" si="482"/>
        <v>&lt;1-50 Mn</v>
      </c>
      <c r="AV1826" s="23">
        <f>Table2[[#This Row],[Amount]]</f>
        <v>39300000</v>
      </c>
      <c r="AW1826" s="23" t="str">
        <f t="shared" si="483"/>
        <v>Dec 2022</v>
      </c>
      <c r="AX1826" s="28">
        <f>IFERROR(VLOOKUP(Table2[[#This Row],[SAP Code]],[26]_16!A:B,2,FALSE),0)</f>
        <v>0</v>
      </c>
      <c r="AY1826" s="28">
        <f>IFERROR(VLOOKUP(Table2[[#This Row],[SAP Code]],[26]_16!D:E,2,FALSE)/ 1000000, 0)</f>
        <v>0</v>
      </c>
      <c r="AZ1826" s="28">
        <f>IFERROR(VLOOKUP(Table2[[#This Row],[SAP Code]],[26]_16!G:H,2,FALSE)/ 1000000, 0)</f>
        <v>0</v>
      </c>
      <c r="BA1826" s="28">
        <f>IFERROR(VLOOKUP(Table2[[#This Row],[SAP Code]],[26]_16!J:K,2,FALSE)/ 1000000, 0)</f>
        <v>0</v>
      </c>
      <c r="BB1826" s="28">
        <f>IFERROR(VLOOKUP(Table2[[#This Row],[SAP Code]],[26]_16!M:N,2,FALSE)/ 1000000, 0)</f>
        <v>0</v>
      </c>
      <c r="BC1826" s="28">
        <f>IFERROR(VLOOKUP(Table2[[#This Row],[SAP Code]],[26]_16!P:Q,2,FALSE),0)</f>
        <v>0</v>
      </c>
      <c r="BD1826" s="28">
        <f>IFERROR(VLOOKUP(Table2[[#This Row],[SAP Code]],[26]_16!S:T,2,FALSE),0)</f>
        <v>0</v>
      </c>
      <c r="BE1826" s="28">
        <f>IFERROR(VLOOKUP(Table2[[#This Row],[SAP Code]],[26]_16!V:W,2,FALSE)/ 1000000, 0)</f>
        <v>0</v>
      </c>
      <c r="BF1826" s="28">
        <f>IFERROR(VLOOKUP(Table2[[#This Row],[SAP Code]],[26]_16!Y:Z,2,FALSE)/ 1000000, 0)</f>
        <v>0</v>
      </c>
      <c r="BG1826" s="28" t="str">
        <f>IFERROR(VLOOKUP(Table2[[#This Row],[SAP Code]],[26]port!$A:$AD,30,FALSE),"unknown")</f>
        <v>APVD</v>
      </c>
      <c r="BH1826" s="29" t="str">
        <f t="shared" si="484"/>
        <v>Ongoing</v>
      </c>
      <c r="BI1826" s="16"/>
    </row>
    <row r="1827" spans="1:61" ht="12">
      <c r="A1827" s="20" t="s">
        <v>225</v>
      </c>
      <c r="B1827" s="16" t="s">
        <v>6103</v>
      </c>
      <c r="C1827" s="16" t="s">
        <v>6152</v>
      </c>
      <c r="D1827" s="16" t="s">
        <v>6105</v>
      </c>
      <c r="E1827" s="18">
        <v>44911</v>
      </c>
      <c r="F1827" s="16" t="s">
        <v>225</v>
      </c>
      <c r="G1827" s="16" t="s">
        <v>74</v>
      </c>
      <c r="H1827" s="16" t="s">
        <v>5979</v>
      </c>
      <c r="I1827" s="16" t="s">
        <v>155</v>
      </c>
      <c r="J1827" s="16" t="s">
        <v>4954</v>
      </c>
      <c r="K1827" s="16" t="s">
        <v>69</v>
      </c>
      <c r="L1827" s="16" t="s">
        <v>70</v>
      </c>
      <c r="M1827" s="19">
        <v>4000000</v>
      </c>
      <c r="N1827" s="19">
        <v>3042195.2480910225</v>
      </c>
      <c r="O1827" s="20" t="s">
        <v>6106</v>
      </c>
      <c r="P1827" s="21" t="s">
        <v>243</v>
      </c>
      <c r="Q1827" s="20" t="s">
        <v>72</v>
      </c>
      <c r="R1827" s="16" t="str">
        <f t="shared" si="474"/>
        <v>OTHERS</v>
      </c>
      <c r="S1827" s="16" t="str">
        <f t="shared" si="473"/>
        <v>A</v>
      </c>
      <c r="T1827" s="16" t="str">
        <f t="shared" si="488"/>
        <v>ADF Countries</v>
      </c>
      <c r="U1827" s="16" t="str">
        <f t="shared" si="475"/>
        <v>Transition States</v>
      </c>
      <c r="V1827" s="22" t="str">
        <f>IF(ISNUMBER(MATCH(A1827, {"Gabon","Sudan","Niger","Mali","Burkina Faso","Guinea"}, 0)), "De Facto Countries", "Non-De Facto Countries")</f>
        <v>De Facto Countries</v>
      </c>
      <c r="W1827" s="16" t="str">
        <f t="shared" si="486"/>
        <v>West</v>
      </c>
      <c r="X1827" s="16" t="str">
        <f t="shared" si="487"/>
        <v>Agriculture</v>
      </c>
      <c r="Y1827" s="23">
        <f>Table2[[#This Row],[Approved Amount_UA Equivalent]]</f>
        <v>3042195.2480910225</v>
      </c>
      <c r="AD1827" s="23">
        <f>SUM(Table2[[#This Row],[Feed Africa ]:[Improve Quality Of Life ]])</f>
        <v>3042195.2480910225</v>
      </c>
      <c r="AE1827" s="16" t="b">
        <f>Table2[[#This Row],[Total HI5]]=Table2[[#This Row],[Approved Amount_UA Equivalent]]</f>
        <v>1</v>
      </c>
      <c r="AF1827" s="24">
        <v>10</v>
      </c>
      <c r="AG1827" s="20" t="str">
        <f t="shared" si="476"/>
        <v>Investment Project</v>
      </c>
      <c r="AH1827" s="24" t="str">
        <f>VLOOKUP(Table2[[#This Row],[SAP Code]],[25]DATA!$A:$G,7,FALSE)</f>
        <v xml:space="preserve">investment </v>
      </c>
      <c r="AI1827" s="20" t="str">
        <f t="shared" si="477"/>
        <v>Infrastructure</v>
      </c>
      <c r="AJ1827" s="25" t="s">
        <v>157</v>
      </c>
      <c r="AK1827" s="25" t="s">
        <v>74</v>
      </c>
      <c r="AL1827" s="23" t="str" cm="1">
        <f t="array" ref="AL1827">_xlfn.SWITCH(AK1827,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27" s="26">
        <v>1</v>
      </c>
      <c r="AN1827" s="25" t="str">
        <f t="shared" si="485"/>
        <v>Sovereign</v>
      </c>
      <c r="AO1827" s="27">
        <v>0.33333333333333331</v>
      </c>
      <c r="AP1827" s="23">
        <f>Table2[[#This Row],[Approved Amount_UA Equivalent]]/1000000</f>
        <v>3.0421952480910224</v>
      </c>
      <c r="AQ1827" s="19">
        <f t="shared" si="478"/>
        <v>4.0486751239694563</v>
      </c>
      <c r="AR1827" s="23" t="str">
        <f t="shared" si="479"/>
        <v>1-10</v>
      </c>
      <c r="AS1827" s="23" t="str">
        <f t="shared" si="480"/>
        <v>1-20</v>
      </c>
      <c r="AT1827" s="23" t="str">
        <f t="shared" si="481"/>
        <v>1-40</v>
      </c>
      <c r="AU1827" s="23" t="str">
        <f t="shared" si="482"/>
        <v>&lt;1-50 Mn</v>
      </c>
      <c r="AV1827" s="23">
        <f>Table2[[#This Row],[Amount]]</f>
        <v>4000000</v>
      </c>
      <c r="AW1827" s="23" t="str">
        <f t="shared" si="483"/>
        <v>Dec 2022</v>
      </c>
      <c r="AX1827" s="28">
        <f>IFERROR(VLOOKUP(Table2[[#This Row],[SAP Code]],[26]_16!A:B,2,FALSE),0)</f>
        <v>0</v>
      </c>
      <c r="AY1827" s="28">
        <f>IFERROR(VLOOKUP(Table2[[#This Row],[SAP Code]],[26]_16!D:E,2,FALSE)/ 1000000, 0)</f>
        <v>0</v>
      </c>
      <c r="AZ1827" s="28">
        <f>IFERROR(VLOOKUP(Table2[[#This Row],[SAP Code]],[26]_16!G:H,2,FALSE)/ 1000000, 0)</f>
        <v>0</v>
      </c>
      <c r="BA1827" s="28">
        <f>IFERROR(VLOOKUP(Table2[[#This Row],[SAP Code]],[26]_16!J:K,2,FALSE)/ 1000000, 0)</f>
        <v>0</v>
      </c>
      <c r="BB1827" s="28">
        <f>IFERROR(VLOOKUP(Table2[[#This Row],[SAP Code]],[26]_16!M:N,2,FALSE)/ 1000000, 0)</f>
        <v>0</v>
      </c>
      <c r="BC1827" s="28">
        <f>IFERROR(VLOOKUP(Table2[[#This Row],[SAP Code]],[26]_16!P:Q,2,FALSE),0)</f>
        <v>0</v>
      </c>
      <c r="BD1827" s="28">
        <f>IFERROR(VLOOKUP(Table2[[#This Row],[SAP Code]],[26]_16!S:T,2,FALSE),0)</f>
        <v>0</v>
      </c>
      <c r="BE1827" s="28">
        <f>IFERROR(VLOOKUP(Table2[[#This Row],[SAP Code]],[26]_16!V:W,2,FALSE)/ 1000000, 0)</f>
        <v>0</v>
      </c>
      <c r="BF1827" s="28">
        <f>IFERROR(VLOOKUP(Table2[[#This Row],[SAP Code]],[26]_16!Y:Z,2,FALSE)/ 1000000, 0)</f>
        <v>0</v>
      </c>
      <c r="BG1827" s="28" t="str">
        <f>IFERROR(VLOOKUP(Table2[[#This Row],[SAP Code]],[26]port!$A:$AD,30,FALSE),"unknown")</f>
        <v>APVD</v>
      </c>
      <c r="BH1827" s="29" t="str">
        <f t="shared" si="484"/>
        <v>Ongoing</v>
      </c>
      <c r="BI1827" s="16"/>
    </row>
    <row r="1828" spans="1:61" ht="12">
      <c r="A1828" s="16" t="s">
        <v>690</v>
      </c>
      <c r="B1828" s="16" t="s">
        <v>6153</v>
      </c>
      <c r="C1828" s="16" t="s">
        <v>6154</v>
      </c>
      <c r="D1828" s="16" t="s">
        <v>6155</v>
      </c>
      <c r="E1828" s="18">
        <v>44911</v>
      </c>
      <c r="F1828" s="16" t="s">
        <v>694</v>
      </c>
      <c r="G1828" s="16" t="s">
        <v>74</v>
      </c>
      <c r="H1828" s="16" t="s">
        <v>5979</v>
      </c>
      <c r="I1828" s="16" t="s">
        <v>155</v>
      </c>
      <c r="J1828" s="16" t="s">
        <v>5536</v>
      </c>
      <c r="K1828" s="16" t="s">
        <v>84</v>
      </c>
      <c r="L1828" s="16" t="s">
        <v>85</v>
      </c>
      <c r="M1828" s="19">
        <v>3080000</v>
      </c>
      <c r="N1828" s="19">
        <v>3080000</v>
      </c>
      <c r="O1828" s="20" t="s">
        <v>6156</v>
      </c>
      <c r="P1828" s="21">
        <v>5900150003551</v>
      </c>
      <c r="Q1828" s="20" t="s">
        <v>72</v>
      </c>
      <c r="R1828" s="16" t="str">
        <f t="shared" si="474"/>
        <v>ADF Including TSF</v>
      </c>
      <c r="S1828" s="16" t="str">
        <f t="shared" si="473"/>
        <v>A</v>
      </c>
      <c r="T1828" s="16" t="str">
        <f t="shared" si="488"/>
        <v>ADF Countries</v>
      </c>
      <c r="U1828" s="16" t="str">
        <f t="shared" si="475"/>
        <v>Transition States</v>
      </c>
      <c r="V1828" s="22" t="str">
        <f>IF(ISNUMBER(MATCH(A1828, {"Gabon","Sudan","Niger","Mali","Burkina Faso","Guinea"}, 0)), "De Facto Countries", "Non-De Facto Countries")</f>
        <v>De Facto Countries</v>
      </c>
      <c r="W1828" s="16" t="str">
        <f t="shared" si="486"/>
        <v>West</v>
      </c>
      <c r="X1828" s="16" t="str">
        <f t="shared" si="487"/>
        <v>Agriculture</v>
      </c>
      <c r="Y1828" s="23">
        <f>Table2[[#This Row],[Approved Amount_UA Equivalent]]</f>
        <v>3080000</v>
      </c>
      <c r="AD1828" s="23">
        <f>SUM(Table2[[#This Row],[Feed Africa ]:[Improve Quality Of Life ]])</f>
        <v>3080000</v>
      </c>
      <c r="AE1828" s="16" t="b">
        <f>Table2[[#This Row],[Total HI5]]=Table2[[#This Row],[Approved Amount_UA Equivalent]]</f>
        <v>1</v>
      </c>
      <c r="AF1828" s="24">
        <v>10</v>
      </c>
      <c r="AG1828" s="20" t="str">
        <f t="shared" si="476"/>
        <v>Investment Project</v>
      </c>
      <c r="AH1828" s="24" t="e">
        <f>VLOOKUP(Table2[[#This Row],[SAP Code]],[25]DATA!$A:$G,7,FALSE)</f>
        <v>#N/A</v>
      </c>
      <c r="AI1828" s="20" t="str">
        <f t="shared" si="477"/>
        <v>Infrastructure</v>
      </c>
      <c r="AJ1828" s="25" t="s">
        <v>157</v>
      </c>
      <c r="AK1828" s="25" t="s">
        <v>74</v>
      </c>
      <c r="AL1828" s="23" t="str" cm="1">
        <f t="array" ref="AL1828">_xlfn.SWITCH(AK1828,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28" s="26">
        <v>1</v>
      </c>
      <c r="AN1828" s="25" t="str">
        <f t="shared" si="485"/>
        <v>Sovereign</v>
      </c>
      <c r="AO1828" s="27">
        <v>0.5</v>
      </c>
      <c r="AP1828" s="23">
        <f>Table2[[#This Row],[Approved Amount_UA Equivalent]]/1000000</f>
        <v>3.08</v>
      </c>
      <c r="AQ1828" s="19">
        <f t="shared" si="478"/>
        <v>4.0989871999999998</v>
      </c>
      <c r="AR1828" s="23" t="str">
        <f t="shared" si="479"/>
        <v>1-10</v>
      </c>
      <c r="AS1828" s="23" t="str">
        <f t="shared" si="480"/>
        <v>1-20</v>
      </c>
      <c r="AT1828" s="23" t="str">
        <f t="shared" si="481"/>
        <v>1-40</v>
      </c>
      <c r="AU1828" s="23" t="str">
        <f t="shared" si="482"/>
        <v>&lt;1-50 Mn</v>
      </c>
      <c r="AV1828" s="23">
        <f>Table2[[#This Row],[Amount]]</f>
        <v>3080000</v>
      </c>
      <c r="AW1828" s="23" t="str">
        <f t="shared" si="483"/>
        <v>Dec 2022</v>
      </c>
      <c r="AX1828" s="28">
        <f>IFERROR(VLOOKUP(Table2[[#This Row],[SAP Code]],[26]_16!A:B,2,FALSE),0)</f>
        <v>0</v>
      </c>
      <c r="AY1828" s="28">
        <f>IFERROR(VLOOKUP(Table2[[#This Row],[SAP Code]],[26]_16!D:E,2,FALSE)/ 1000000, 0)</f>
        <v>0</v>
      </c>
      <c r="AZ1828" s="28">
        <f>IFERROR(VLOOKUP(Table2[[#This Row],[SAP Code]],[26]_16!G:H,2,FALSE)/ 1000000, 0)</f>
        <v>0</v>
      </c>
      <c r="BA1828" s="28">
        <f>IFERROR(VLOOKUP(Table2[[#This Row],[SAP Code]],[26]_16!J:K,2,FALSE)/ 1000000, 0)</f>
        <v>0</v>
      </c>
      <c r="BB1828" s="28">
        <f>IFERROR(VLOOKUP(Table2[[#This Row],[SAP Code]],[26]_16!M:N,2,FALSE)/ 1000000, 0)</f>
        <v>0</v>
      </c>
      <c r="BC1828" s="28">
        <f>IFERROR(VLOOKUP(Table2[[#This Row],[SAP Code]],[26]_16!P:Q,2,FALSE),0)</f>
        <v>0</v>
      </c>
      <c r="BD1828" s="28">
        <f>IFERROR(VLOOKUP(Table2[[#This Row],[SAP Code]],[26]_16!S:T,2,FALSE),0)</f>
        <v>0</v>
      </c>
      <c r="BE1828" s="28">
        <f>IFERROR(VLOOKUP(Table2[[#This Row],[SAP Code]],[26]_16!V:W,2,FALSE)/ 1000000, 0)</f>
        <v>0</v>
      </c>
      <c r="BF1828" s="28">
        <f>IFERROR(VLOOKUP(Table2[[#This Row],[SAP Code]],[26]_16!Y:Z,2,FALSE)/ 1000000, 0)</f>
        <v>0</v>
      </c>
      <c r="BG1828" s="28" t="str">
        <f>IFERROR(VLOOKUP(Table2[[#This Row],[SAP Code]],[26]port!$A:$AD,30,FALSE),"unknown")</f>
        <v>APVD</v>
      </c>
      <c r="BH1828" s="29" t="str">
        <f t="shared" si="484"/>
        <v>Ongoing</v>
      </c>
      <c r="BI1828" s="16"/>
    </row>
    <row r="1829" spans="1:61" ht="12">
      <c r="A1829" s="16" t="s">
        <v>690</v>
      </c>
      <c r="B1829" s="16" t="s">
        <v>6153</v>
      </c>
      <c r="C1829" s="16" t="s">
        <v>6157</v>
      </c>
      <c r="D1829" s="16" t="s">
        <v>6155</v>
      </c>
      <c r="E1829" s="18">
        <v>44911</v>
      </c>
      <c r="F1829" s="16" t="s">
        <v>694</v>
      </c>
      <c r="G1829" s="16" t="s">
        <v>74</v>
      </c>
      <c r="H1829" s="16" t="s">
        <v>5979</v>
      </c>
      <c r="I1829" s="16" t="s">
        <v>155</v>
      </c>
      <c r="J1829" s="16" t="s">
        <v>5536</v>
      </c>
      <c r="K1829" s="16" t="s">
        <v>69</v>
      </c>
      <c r="L1829" s="16" t="s">
        <v>85</v>
      </c>
      <c r="M1829" s="19">
        <v>2420000</v>
      </c>
      <c r="N1829" s="19">
        <v>2420000</v>
      </c>
      <c r="O1829" s="20" t="s">
        <v>6156</v>
      </c>
      <c r="P1829" s="21">
        <v>5900155017854</v>
      </c>
      <c r="Q1829" s="20" t="s">
        <v>72</v>
      </c>
      <c r="R1829" s="16" t="str">
        <f t="shared" si="474"/>
        <v>ADF Including TSF</v>
      </c>
      <c r="S1829" s="16" t="str">
        <f t="shared" si="473"/>
        <v>A</v>
      </c>
      <c r="T1829" s="16" t="str">
        <f t="shared" si="488"/>
        <v>ADF Countries</v>
      </c>
      <c r="U1829" s="16" t="str">
        <f t="shared" si="475"/>
        <v>Transition States</v>
      </c>
      <c r="V1829" s="22" t="str">
        <f>IF(ISNUMBER(MATCH(A1829, {"Gabon","Sudan","Niger","Mali","Burkina Faso","Guinea"}, 0)), "De Facto Countries", "Non-De Facto Countries")</f>
        <v>De Facto Countries</v>
      </c>
      <c r="W1829" s="16" t="str">
        <f t="shared" si="486"/>
        <v>West</v>
      </c>
      <c r="X1829" s="16" t="str">
        <f t="shared" si="487"/>
        <v>Agriculture</v>
      </c>
      <c r="Y1829" s="23">
        <f>Table2[[#This Row],[Approved Amount_UA Equivalent]]</f>
        <v>2420000</v>
      </c>
      <c r="AD1829" s="23">
        <f>SUM(Table2[[#This Row],[Feed Africa ]:[Improve Quality Of Life ]])</f>
        <v>2420000</v>
      </c>
      <c r="AE1829" s="16" t="b">
        <f>Table2[[#This Row],[Total HI5]]=Table2[[#This Row],[Approved Amount_UA Equivalent]]</f>
        <v>1</v>
      </c>
      <c r="AF1829" s="24">
        <v>10</v>
      </c>
      <c r="AG1829" s="20" t="str">
        <f t="shared" si="476"/>
        <v>Investment Project</v>
      </c>
      <c r="AH1829" s="24" t="e">
        <f>VLOOKUP(Table2[[#This Row],[SAP Code]],[25]DATA!$A:$G,7,FALSE)</f>
        <v>#N/A</v>
      </c>
      <c r="AI1829" s="20" t="str">
        <f t="shared" si="477"/>
        <v>Infrastructure</v>
      </c>
      <c r="AJ1829" s="25" t="s">
        <v>157</v>
      </c>
      <c r="AK1829" s="25" t="s">
        <v>74</v>
      </c>
      <c r="AL1829" s="23" t="str" cm="1">
        <f t="array" ref="AL1829">_xlfn.SWITCH(AK1829,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29" s="26">
        <v>1</v>
      </c>
      <c r="AN1829" s="25" t="str">
        <f t="shared" si="485"/>
        <v>Sovereign</v>
      </c>
      <c r="AO1829" s="27">
        <v>0.5</v>
      </c>
      <c r="AP1829" s="23">
        <f>Table2[[#This Row],[Approved Amount_UA Equivalent]]/1000000</f>
        <v>2.42</v>
      </c>
      <c r="AQ1829" s="19">
        <f t="shared" si="478"/>
        <v>3.2206328000000002</v>
      </c>
      <c r="AR1829" s="23" t="str">
        <f t="shared" si="479"/>
        <v>1-10</v>
      </c>
      <c r="AS1829" s="23" t="str">
        <f t="shared" si="480"/>
        <v>1-20</v>
      </c>
      <c r="AT1829" s="23" t="str">
        <f t="shared" si="481"/>
        <v>1-40</v>
      </c>
      <c r="AU1829" s="23" t="str">
        <f t="shared" si="482"/>
        <v>&lt;1-50 Mn</v>
      </c>
      <c r="AV1829" s="23">
        <f>Table2[[#This Row],[Amount]]</f>
        <v>2420000</v>
      </c>
      <c r="AW1829" s="23" t="str">
        <f t="shared" si="483"/>
        <v>Dec 2022</v>
      </c>
      <c r="AX1829" s="28">
        <f>IFERROR(VLOOKUP(Table2[[#This Row],[SAP Code]],[26]_16!A:B,2,FALSE),0)</f>
        <v>0</v>
      </c>
      <c r="AY1829" s="28">
        <f>IFERROR(VLOOKUP(Table2[[#This Row],[SAP Code]],[26]_16!D:E,2,FALSE)/ 1000000, 0)</f>
        <v>0</v>
      </c>
      <c r="AZ1829" s="28">
        <f>IFERROR(VLOOKUP(Table2[[#This Row],[SAP Code]],[26]_16!G:H,2,FALSE)/ 1000000, 0)</f>
        <v>0</v>
      </c>
      <c r="BA1829" s="28">
        <f>IFERROR(VLOOKUP(Table2[[#This Row],[SAP Code]],[26]_16!J:K,2,FALSE)/ 1000000, 0)</f>
        <v>0</v>
      </c>
      <c r="BB1829" s="28">
        <f>IFERROR(VLOOKUP(Table2[[#This Row],[SAP Code]],[26]_16!M:N,2,FALSE)/ 1000000, 0)</f>
        <v>0</v>
      </c>
      <c r="BC1829" s="28">
        <f>IFERROR(VLOOKUP(Table2[[#This Row],[SAP Code]],[26]_16!P:Q,2,FALSE),0)</f>
        <v>0</v>
      </c>
      <c r="BD1829" s="28">
        <f>IFERROR(VLOOKUP(Table2[[#This Row],[SAP Code]],[26]_16!S:T,2,FALSE),0)</f>
        <v>0</v>
      </c>
      <c r="BE1829" s="28">
        <f>IFERROR(VLOOKUP(Table2[[#This Row],[SAP Code]],[26]_16!V:W,2,FALSE)/ 1000000, 0)</f>
        <v>0</v>
      </c>
      <c r="BF1829" s="28">
        <f>IFERROR(VLOOKUP(Table2[[#This Row],[SAP Code]],[26]_16!Y:Z,2,FALSE)/ 1000000, 0)</f>
        <v>0</v>
      </c>
      <c r="BG1829" s="28" t="str">
        <f>IFERROR(VLOOKUP(Table2[[#This Row],[SAP Code]],[26]port!$A:$AD,30,FALSE),"unknown")</f>
        <v>APVD</v>
      </c>
      <c r="BH1829" s="29" t="str">
        <f t="shared" si="484"/>
        <v>Ongoing</v>
      </c>
      <c r="BI1829" s="16"/>
    </row>
    <row r="1830" spans="1:61" ht="12">
      <c r="A1830" s="16" t="s">
        <v>696</v>
      </c>
      <c r="B1830" s="16" t="s">
        <v>6108</v>
      </c>
      <c r="C1830" s="16" t="s">
        <v>6158</v>
      </c>
      <c r="D1830" s="16" t="s">
        <v>6110</v>
      </c>
      <c r="E1830" s="18">
        <v>44911</v>
      </c>
      <c r="F1830" s="16" t="s">
        <v>700</v>
      </c>
      <c r="G1830" s="16" t="s">
        <v>126</v>
      </c>
      <c r="H1830" s="16" t="s">
        <v>5979</v>
      </c>
      <c r="I1830" s="16" t="s">
        <v>123</v>
      </c>
      <c r="J1830" s="16" t="s">
        <v>6159</v>
      </c>
      <c r="K1830" s="16" t="s">
        <v>69</v>
      </c>
      <c r="L1830" s="16" t="s">
        <v>195</v>
      </c>
      <c r="M1830" s="19">
        <v>4779237</v>
      </c>
      <c r="N1830" s="19">
        <v>3771523.6073516994</v>
      </c>
      <c r="O1830" s="20" t="s">
        <v>6111</v>
      </c>
      <c r="P1830" s="21">
        <v>5600155005454</v>
      </c>
      <c r="Q1830" s="20" t="s">
        <v>72</v>
      </c>
      <c r="R1830" s="16" t="str">
        <f t="shared" si="474"/>
        <v>OTHERS</v>
      </c>
      <c r="S1830" s="16" t="str">
        <f t="shared" si="473"/>
        <v>E</v>
      </c>
      <c r="T1830" s="16" t="str">
        <f t="shared" si="488"/>
        <v>ADF Countries</v>
      </c>
      <c r="U1830" s="16" t="str">
        <f t="shared" si="475"/>
        <v>Transition States</v>
      </c>
      <c r="V1830" s="22" t="str">
        <f>IF(ISNUMBER(MATCH(A1830, {"Gabon","Sudan","Niger","Mali","Burkina Faso","Guinea"}, 0)), "De Facto Countries", "Non-De Facto Countries")</f>
        <v>De Facto Countries</v>
      </c>
      <c r="W1830" s="16" t="str">
        <f t="shared" si="486"/>
        <v>West</v>
      </c>
      <c r="X1830" s="16" t="str">
        <f t="shared" si="487"/>
        <v>WASH Sector</v>
      </c>
      <c r="Y1830" s="23"/>
      <c r="AC1830" s="23">
        <f>Table2[[#This Row],[Approved Amount_UA Equivalent]]</f>
        <v>3771523.6073516994</v>
      </c>
      <c r="AD1830" s="23">
        <f>SUM(Table2[[#This Row],[Feed Africa ]:[Improve Quality Of Life ]])</f>
        <v>3771523.6073516994</v>
      </c>
      <c r="AE1830" s="16" t="b">
        <f>Table2[[#This Row],[Total HI5]]=Table2[[#This Row],[Approved Amount_UA Equivalent]]</f>
        <v>1</v>
      </c>
      <c r="AF1830" s="24">
        <v>41</v>
      </c>
      <c r="AG1830" s="20" t="str">
        <f t="shared" si="476"/>
        <v>ISP and Investment Project</v>
      </c>
      <c r="AH1830" s="24" t="e">
        <f>VLOOKUP(Table2[[#This Row],[SAP Code]],[25]DATA!$A:$G,7,FALSE)</f>
        <v>#N/A</v>
      </c>
      <c r="AI1830" s="20" t="str">
        <f t="shared" si="477"/>
        <v>Infrastructure</v>
      </c>
      <c r="AJ1830" s="25" t="s">
        <v>89</v>
      </c>
      <c r="AK1830" s="25" t="s">
        <v>126</v>
      </c>
      <c r="AL1830" s="23" t="str" cm="1">
        <f t="array" ref="AL1830">_xlfn.SWITCH(AK1830,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30" s="26">
        <v>1</v>
      </c>
      <c r="AN1830" s="25" t="str">
        <f t="shared" si="485"/>
        <v>Sovereign</v>
      </c>
      <c r="AO1830" s="27">
        <v>0.5</v>
      </c>
      <c r="AP1830" s="23">
        <f>Table2[[#This Row],[Approved Amount_UA Equivalent]]/1000000</f>
        <v>3.7715236073516993</v>
      </c>
      <c r="AQ1830" s="19">
        <f t="shared" si="478"/>
        <v>5.0192944776079358</v>
      </c>
      <c r="AR1830" s="23" t="str">
        <f t="shared" si="479"/>
        <v>1-10</v>
      </c>
      <c r="AS1830" s="23" t="str">
        <f t="shared" si="480"/>
        <v>1-20</v>
      </c>
      <c r="AT1830" s="23" t="str">
        <f t="shared" si="481"/>
        <v>1-40</v>
      </c>
      <c r="AU1830" s="23" t="str">
        <f t="shared" si="482"/>
        <v>&lt;1-50 Mn</v>
      </c>
      <c r="AV1830" s="23">
        <f>Table2[[#This Row],[Amount]]</f>
        <v>4779237</v>
      </c>
      <c r="AW1830" s="23" t="str">
        <f t="shared" si="483"/>
        <v>Dec 2022</v>
      </c>
      <c r="AX1830" s="28">
        <f>IFERROR(VLOOKUP(Table2[[#This Row],[SAP Code]],[26]_16!A:B,2,FALSE),0)</f>
        <v>0</v>
      </c>
      <c r="AY1830" s="28">
        <f>IFERROR(VLOOKUP(Table2[[#This Row],[SAP Code]],[26]_16!D:E,2,FALSE)/ 1000000, 0)</f>
        <v>0</v>
      </c>
      <c r="AZ1830" s="28">
        <f>IFERROR(VLOOKUP(Table2[[#This Row],[SAP Code]],[26]_16!G:H,2,FALSE)/ 1000000, 0)</f>
        <v>0</v>
      </c>
      <c r="BA1830" s="28">
        <f>IFERROR(VLOOKUP(Table2[[#This Row],[SAP Code]],[26]_16!J:K,2,FALSE)/ 1000000, 0)</f>
        <v>0</v>
      </c>
      <c r="BB1830" s="28">
        <f>IFERROR(VLOOKUP(Table2[[#This Row],[SAP Code]],[26]_16!M:N,2,FALSE)/ 1000000, 0)</f>
        <v>0</v>
      </c>
      <c r="BC1830" s="28">
        <f>IFERROR(VLOOKUP(Table2[[#This Row],[SAP Code]],[26]_16!P:Q,2,FALSE),0)</f>
        <v>0</v>
      </c>
      <c r="BD1830" s="28">
        <f>IFERROR(VLOOKUP(Table2[[#This Row],[SAP Code]],[26]_16!S:T,2,FALSE),0)</f>
        <v>0</v>
      </c>
      <c r="BE1830" s="28">
        <f>IFERROR(VLOOKUP(Table2[[#This Row],[SAP Code]],[26]_16!V:W,2,FALSE)/ 1000000, 0)</f>
        <v>0</v>
      </c>
      <c r="BF1830" s="28">
        <f>IFERROR(VLOOKUP(Table2[[#This Row],[SAP Code]],[26]_16!Y:Z,2,FALSE)/ 1000000, 0)</f>
        <v>0</v>
      </c>
      <c r="BG1830" s="28" t="str">
        <f>IFERROR(VLOOKUP(Table2[[#This Row],[SAP Code]],[26]port!$A:$AD,30,FALSE),"unknown")</f>
        <v>APVD</v>
      </c>
      <c r="BH1830" s="29" t="str">
        <f t="shared" si="484"/>
        <v>Ongoing</v>
      </c>
      <c r="BI1830" s="16"/>
    </row>
    <row r="1831" spans="1:61" ht="12">
      <c r="A1831" s="16" t="s">
        <v>221</v>
      </c>
      <c r="B1831" s="16" t="s">
        <v>6160</v>
      </c>
      <c r="C1831" s="16" t="s">
        <v>6161</v>
      </c>
      <c r="D1831" s="16" t="s">
        <v>6162</v>
      </c>
      <c r="E1831" s="18">
        <v>44911</v>
      </c>
      <c r="F1831" s="16" t="s">
        <v>225</v>
      </c>
      <c r="G1831" s="16" t="s">
        <v>126</v>
      </c>
      <c r="H1831" s="16" t="s">
        <v>5979</v>
      </c>
      <c r="I1831" s="16" t="s">
        <v>123</v>
      </c>
      <c r="J1831" s="16" t="s">
        <v>6159</v>
      </c>
      <c r="K1831" s="16" t="s">
        <v>69</v>
      </c>
      <c r="L1831" s="16" t="s">
        <v>195</v>
      </c>
      <c r="M1831" s="19">
        <v>4900000</v>
      </c>
      <c r="N1831" s="19">
        <v>3866823.4439981375</v>
      </c>
      <c r="O1831" s="20" t="s">
        <v>6163</v>
      </c>
      <c r="P1831" s="21">
        <v>5600155005452</v>
      </c>
      <c r="Q1831" s="20" t="s">
        <v>72</v>
      </c>
      <c r="R1831" s="16" t="str">
        <f t="shared" si="474"/>
        <v>OTHERS</v>
      </c>
      <c r="S1831" s="16" t="str">
        <f t="shared" si="473"/>
        <v>E</v>
      </c>
      <c r="T1831" s="16" t="str">
        <f t="shared" si="488"/>
        <v>ADF Countries</v>
      </c>
      <c r="U1831" s="16" t="str">
        <f t="shared" si="475"/>
        <v>Transition States</v>
      </c>
      <c r="V1831" s="22" t="str">
        <f>IF(ISNUMBER(MATCH(A1831, {"Gabon","Sudan","Niger","Mali","Burkina Faso","Guinea"}, 0)), "De Facto Countries", "Non-De Facto Countries")</f>
        <v>De Facto Countries</v>
      </c>
      <c r="W1831" s="16" t="str">
        <f t="shared" si="486"/>
        <v>West</v>
      </c>
      <c r="X1831" s="16" t="str">
        <f t="shared" si="487"/>
        <v>WASH Sector</v>
      </c>
      <c r="Y1831" s="23"/>
      <c r="AC1831" s="23">
        <f>Table2[[#This Row],[Approved Amount_UA Equivalent]]</f>
        <v>3866823.4439981375</v>
      </c>
      <c r="AD1831" s="23">
        <f>SUM(Table2[[#This Row],[Feed Africa ]:[Improve Quality Of Life ]])</f>
        <v>3866823.4439981375</v>
      </c>
      <c r="AE1831" s="16" t="b">
        <f>Table2[[#This Row],[Total HI5]]=Table2[[#This Row],[Approved Amount_UA Equivalent]]</f>
        <v>1</v>
      </c>
      <c r="AF1831" s="24">
        <v>46</v>
      </c>
      <c r="AG1831" s="20" t="str">
        <f t="shared" si="476"/>
        <v>Institutional Support</v>
      </c>
      <c r="AH1831" s="24" t="e">
        <f>VLOOKUP(Table2[[#This Row],[SAP Code]],[25]DATA!$A:$G,7,FALSE)</f>
        <v>#N/A</v>
      </c>
      <c r="AI1831" s="20" t="str">
        <f t="shared" si="477"/>
        <v>Other Investment</v>
      </c>
      <c r="AJ1831" s="25" t="s">
        <v>89</v>
      </c>
      <c r="AK1831" s="25" t="s">
        <v>126</v>
      </c>
      <c r="AL1831" s="23" t="str" cm="1">
        <f t="array" ref="AL1831">_xlfn.SWITCH(AK1831,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31" s="26">
        <v>1</v>
      </c>
      <c r="AN1831" s="25" t="str">
        <f t="shared" si="485"/>
        <v>Sovereign</v>
      </c>
      <c r="AO1831" s="27">
        <v>1</v>
      </c>
      <c r="AP1831" s="23">
        <f>Table2[[#This Row],[Approved Amount_UA Equivalent]]/1000000</f>
        <v>3.8668234439981375</v>
      </c>
      <c r="AQ1831" s="19">
        <f t="shared" si="478"/>
        <v>5.1461233122104817</v>
      </c>
      <c r="AR1831" s="23" t="str">
        <f t="shared" si="479"/>
        <v>1-10</v>
      </c>
      <c r="AS1831" s="23" t="str">
        <f t="shared" si="480"/>
        <v>1-20</v>
      </c>
      <c r="AT1831" s="23" t="str">
        <f t="shared" si="481"/>
        <v>1-40</v>
      </c>
      <c r="AU1831" s="23" t="str">
        <f t="shared" si="482"/>
        <v>&lt;1-50 Mn</v>
      </c>
      <c r="AV1831" s="23">
        <f>Table2[[#This Row],[Amount]]</f>
        <v>4900000</v>
      </c>
      <c r="AW1831" s="23" t="str">
        <f t="shared" si="483"/>
        <v>Dec 2022</v>
      </c>
      <c r="AX1831" s="28">
        <f>IFERROR(VLOOKUP(Table2[[#This Row],[SAP Code]],[26]_16!A:B,2,FALSE),0)</f>
        <v>0</v>
      </c>
      <c r="AY1831" s="28">
        <f>IFERROR(VLOOKUP(Table2[[#This Row],[SAP Code]],[26]_16!D:E,2,FALSE)/ 1000000, 0)</f>
        <v>0</v>
      </c>
      <c r="AZ1831" s="28">
        <f>IFERROR(VLOOKUP(Table2[[#This Row],[SAP Code]],[26]_16!G:H,2,FALSE)/ 1000000, 0)</f>
        <v>0</v>
      </c>
      <c r="BA1831" s="28">
        <f>IFERROR(VLOOKUP(Table2[[#This Row],[SAP Code]],[26]_16!J:K,2,FALSE)/ 1000000, 0)</f>
        <v>0</v>
      </c>
      <c r="BB1831" s="28">
        <f>IFERROR(VLOOKUP(Table2[[#This Row],[SAP Code]],[26]_16!M:N,2,FALSE)/ 1000000, 0)</f>
        <v>0</v>
      </c>
      <c r="BC1831" s="28">
        <f>IFERROR(VLOOKUP(Table2[[#This Row],[SAP Code]],[26]_16!P:Q,2,FALSE),0)</f>
        <v>0</v>
      </c>
      <c r="BD1831" s="28">
        <f>IFERROR(VLOOKUP(Table2[[#This Row],[SAP Code]],[26]_16!S:T,2,FALSE),0)</f>
        <v>0</v>
      </c>
      <c r="BE1831" s="28">
        <f>IFERROR(VLOOKUP(Table2[[#This Row],[SAP Code]],[26]_16!V:W,2,FALSE)/ 1000000, 0)</f>
        <v>0</v>
      </c>
      <c r="BF1831" s="28">
        <f>IFERROR(VLOOKUP(Table2[[#This Row],[SAP Code]],[26]_16!Y:Z,2,FALSE)/ 1000000, 0)</f>
        <v>0</v>
      </c>
      <c r="BG1831" s="28" t="str">
        <f>IFERROR(VLOOKUP(Table2[[#This Row],[SAP Code]],[26]port!$A:$AD,30,FALSE),"unknown")</f>
        <v>OnGo</v>
      </c>
      <c r="BH1831" s="29" t="str">
        <f t="shared" si="484"/>
        <v>Ongoing</v>
      </c>
      <c r="BI1831" s="16"/>
    </row>
    <row r="1832" spans="1:61" ht="12">
      <c r="A1832" s="16" t="s">
        <v>690</v>
      </c>
      <c r="B1832" s="16" t="s">
        <v>6164</v>
      </c>
      <c r="C1832" s="16" t="s">
        <v>6165</v>
      </c>
      <c r="D1832" s="16" t="s">
        <v>6166</v>
      </c>
      <c r="E1832" s="18">
        <v>44911</v>
      </c>
      <c r="F1832" s="16" t="s">
        <v>694</v>
      </c>
      <c r="G1832" s="16" t="s">
        <v>126</v>
      </c>
      <c r="H1832" s="16" t="s">
        <v>5979</v>
      </c>
      <c r="I1832" s="16" t="s">
        <v>123</v>
      </c>
      <c r="J1832" s="16" t="s">
        <v>6159</v>
      </c>
      <c r="K1832" s="16" t="s">
        <v>69</v>
      </c>
      <c r="L1832" s="16" t="s">
        <v>195</v>
      </c>
      <c r="M1832" s="19">
        <v>4907000</v>
      </c>
      <c r="N1832" s="19">
        <v>3872347.4774895636</v>
      </c>
      <c r="O1832" s="20" t="s">
        <v>6167</v>
      </c>
      <c r="P1832" s="21">
        <v>5600155005453</v>
      </c>
      <c r="Q1832" s="20" t="s">
        <v>72</v>
      </c>
      <c r="R1832" s="16" t="str">
        <f t="shared" si="474"/>
        <v>OTHERS</v>
      </c>
      <c r="S1832" s="16" t="str">
        <f t="shared" si="473"/>
        <v>E</v>
      </c>
      <c r="T1832" s="16" t="str">
        <f t="shared" si="488"/>
        <v>ADF Countries</v>
      </c>
      <c r="U1832" s="16" t="str">
        <f t="shared" si="475"/>
        <v>Transition States</v>
      </c>
      <c r="V1832" s="22" t="str">
        <f>IF(ISNUMBER(MATCH(A1832, {"Gabon","Sudan","Niger","Mali","Burkina Faso","Guinea"}, 0)), "De Facto Countries", "Non-De Facto Countries")</f>
        <v>De Facto Countries</v>
      </c>
      <c r="W1832" s="16" t="str">
        <f t="shared" si="486"/>
        <v>West</v>
      </c>
      <c r="X1832" s="16" t="str">
        <f t="shared" si="487"/>
        <v>WASH Sector</v>
      </c>
      <c r="Y1832" s="23"/>
      <c r="AC1832" s="23">
        <f>Table2[[#This Row],[Approved Amount_UA Equivalent]]</f>
        <v>3872347.4774895636</v>
      </c>
      <c r="AD1832" s="23">
        <f>SUM(Table2[[#This Row],[Feed Africa ]:[Improve Quality Of Life ]])</f>
        <v>3872347.4774895636</v>
      </c>
      <c r="AE1832" s="16" t="b">
        <f>Table2[[#This Row],[Total HI5]]=Table2[[#This Row],[Approved Amount_UA Equivalent]]</f>
        <v>1</v>
      </c>
      <c r="AF1832" s="24">
        <v>46</v>
      </c>
      <c r="AG1832" s="20" t="str">
        <f t="shared" si="476"/>
        <v>Institutional Support</v>
      </c>
      <c r="AH1832" s="24" t="e">
        <f>VLOOKUP(Table2[[#This Row],[SAP Code]],[25]DATA!$A:$G,7,FALSE)</f>
        <v>#N/A</v>
      </c>
      <c r="AI1832" s="20" t="str">
        <f t="shared" si="477"/>
        <v>Other Investment</v>
      </c>
      <c r="AJ1832" s="25" t="s">
        <v>89</v>
      </c>
      <c r="AK1832" s="25" t="s">
        <v>126</v>
      </c>
      <c r="AL1832" s="23" t="str" cm="1">
        <f t="array" ref="AL1832">_xlfn.SWITCH(AK1832,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32" s="26">
        <v>1</v>
      </c>
      <c r="AN1832" s="25" t="str">
        <f t="shared" si="485"/>
        <v>Sovereign</v>
      </c>
      <c r="AO1832" s="27">
        <v>1</v>
      </c>
      <c r="AP1832" s="23">
        <f>Table2[[#This Row],[Approved Amount_UA Equivalent]]/1000000</f>
        <v>3.8723474774895634</v>
      </c>
      <c r="AQ1832" s="19">
        <f t="shared" si="478"/>
        <v>5.1534749169422112</v>
      </c>
      <c r="AR1832" s="23" t="str">
        <f t="shared" si="479"/>
        <v>1-10</v>
      </c>
      <c r="AS1832" s="23" t="str">
        <f t="shared" si="480"/>
        <v>1-20</v>
      </c>
      <c r="AT1832" s="23" t="str">
        <f t="shared" si="481"/>
        <v>1-40</v>
      </c>
      <c r="AU1832" s="23" t="str">
        <f t="shared" si="482"/>
        <v>&lt;1-50 Mn</v>
      </c>
      <c r="AV1832" s="23">
        <f>Table2[[#This Row],[Amount]]</f>
        <v>4907000</v>
      </c>
      <c r="AW1832" s="23" t="str">
        <f t="shared" si="483"/>
        <v>Dec 2022</v>
      </c>
      <c r="AX1832" s="28">
        <f>IFERROR(VLOOKUP(Table2[[#This Row],[SAP Code]],[26]_16!A:B,2,FALSE),0)</f>
        <v>0</v>
      </c>
      <c r="AY1832" s="28">
        <f>IFERROR(VLOOKUP(Table2[[#This Row],[SAP Code]],[26]_16!D:E,2,FALSE)/ 1000000, 0)</f>
        <v>0</v>
      </c>
      <c r="AZ1832" s="28">
        <f>IFERROR(VLOOKUP(Table2[[#This Row],[SAP Code]],[26]_16!G:H,2,FALSE)/ 1000000, 0)</f>
        <v>0</v>
      </c>
      <c r="BA1832" s="28">
        <f>IFERROR(VLOOKUP(Table2[[#This Row],[SAP Code]],[26]_16!J:K,2,FALSE)/ 1000000, 0)</f>
        <v>0</v>
      </c>
      <c r="BB1832" s="28">
        <f>IFERROR(VLOOKUP(Table2[[#This Row],[SAP Code]],[26]_16!M:N,2,FALSE)/ 1000000, 0)</f>
        <v>0</v>
      </c>
      <c r="BC1832" s="28">
        <f>IFERROR(VLOOKUP(Table2[[#This Row],[SAP Code]],[26]_16!P:Q,2,FALSE),0)</f>
        <v>0</v>
      </c>
      <c r="BD1832" s="28">
        <f>IFERROR(VLOOKUP(Table2[[#This Row],[SAP Code]],[26]_16!S:T,2,FALSE),0)</f>
        <v>0</v>
      </c>
      <c r="BE1832" s="28">
        <f>IFERROR(VLOOKUP(Table2[[#This Row],[SAP Code]],[26]_16!V:W,2,FALSE)/ 1000000, 0)</f>
        <v>0</v>
      </c>
      <c r="BF1832" s="28">
        <f>IFERROR(VLOOKUP(Table2[[#This Row],[SAP Code]],[26]_16!Y:Z,2,FALSE)/ 1000000, 0)</f>
        <v>0</v>
      </c>
      <c r="BG1832" s="28" t="str">
        <f>IFERROR(VLOOKUP(Table2[[#This Row],[SAP Code]],[26]port!$A:$AD,30,FALSE),"unknown")</f>
        <v>APVD</v>
      </c>
      <c r="BH1832" s="29" t="str">
        <f t="shared" si="484"/>
        <v>Ongoing</v>
      </c>
      <c r="BI1832" s="16"/>
    </row>
    <row r="1833" spans="1:61" ht="12">
      <c r="A1833" s="16" t="s">
        <v>117</v>
      </c>
      <c r="B1833" s="16" t="s">
        <v>6168</v>
      </c>
      <c r="C1833" s="16" t="s">
        <v>6169</v>
      </c>
      <c r="D1833" s="16" t="s">
        <v>6170</v>
      </c>
      <c r="E1833" s="18">
        <v>44917</v>
      </c>
      <c r="F1833" s="16" t="s">
        <v>121</v>
      </c>
      <c r="G1833" s="16" t="s">
        <v>115</v>
      </c>
      <c r="H1833" s="16" t="s">
        <v>5984</v>
      </c>
      <c r="I1833" s="16" t="s">
        <v>67</v>
      </c>
      <c r="J1833" s="16" t="s">
        <v>68</v>
      </c>
      <c r="K1833" s="16" t="s">
        <v>69</v>
      </c>
      <c r="L1833" s="16" t="s">
        <v>70</v>
      </c>
      <c r="M1833" s="19">
        <v>1000000</v>
      </c>
      <c r="N1833" s="19">
        <v>760548.81202275562</v>
      </c>
      <c r="O1833" s="20" t="s">
        <v>6171</v>
      </c>
      <c r="P1833" s="21" t="s">
        <v>147</v>
      </c>
      <c r="Q1833" s="20" t="s">
        <v>72</v>
      </c>
      <c r="R1833" s="16" t="str">
        <f t="shared" si="474"/>
        <v>OTHERS</v>
      </c>
      <c r="S1833" s="16" t="str">
        <f t="shared" si="473"/>
        <v>I</v>
      </c>
      <c r="T1833" s="16" t="str">
        <f t="shared" si="488"/>
        <v>ADF Countries</v>
      </c>
      <c r="U1833" s="16" t="str">
        <f t="shared" si="475"/>
        <v>Non-Transition States</v>
      </c>
      <c r="V1833" s="22" t="str">
        <f>IF(ISNUMBER(MATCH(A1833, {"Gabon","Sudan","Niger","Mali","Burkina Faso","Guinea"}, 0)), "De Facto Countries", "Non-De Facto Countries")</f>
        <v>Non-De Facto Countries</v>
      </c>
      <c r="W1833" s="16" t="str">
        <f t="shared" si="486"/>
        <v>East</v>
      </c>
      <c r="X1833" s="16" t="str">
        <f t="shared" si="487"/>
        <v>Social</v>
      </c>
      <c r="Y1833" s="23"/>
      <c r="AC1833" s="23">
        <f>Table2[[#This Row],[Approved Amount_UA Equivalent]]</f>
        <v>760548.81202275562</v>
      </c>
      <c r="AD1833" s="23">
        <f>SUM(Table2[[#This Row],[Feed Africa ]:[Improve Quality Of Life ]])</f>
        <v>760548.81202275562</v>
      </c>
      <c r="AE1833" s="16" t="b">
        <f>Table2[[#This Row],[Total HI5]]=Table2[[#This Row],[Approved Amount_UA Equivalent]]</f>
        <v>1</v>
      </c>
      <c r="AF1833" s="24">
        <v>50</v>
      </c>
      <c r="AG1833" s="20" t="str">
        <f t="shared" si="476"/>
        <v>Emergency Assistance</v>
      </c>
      <c r="AH1833" s="24" t="e">
        <f>VLOOKUP(Table2[[#This Row],[SAP Code]],[25]DATA!$A:$G,7,FALSE)</f>
        <v>#N/A</v>
      </c>
      <c r="AI1833" s="20" t="str">
        <f t="shared" si="477"/>
        <v>Other Investment</v>
      </c>
      <c r="AJ1833" s="25" t="s">
        <v>157</v>
      </c>
      <c r="AK1833" s="25" t="s">
        <v>115</v>
      </c>
      <c r="AL1833" s="23" t="str" cm="1">
        <f t="array" ref="AL1833">_xlfn.SWITCH(AK1833,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33" s="26">
        <v>1</v>
      </c>
      <c r="AN1833" s="25" t="str">
        <f t="shared" si="485"/>
        <v>Sovereign</v>
      </c>
      <c r="AO1833" s="27">
        <v>1</v>
      </c>
      <c r="AP1833" s="23">
        <f>Table2[[#This Row],[Approved Amount_UA Equivalent]]/1000000</f>
        <v>0.76054881202275559</v>
      </c>
      <c r="AQ1833" s="19">
        <f t="shared" si="478"/>
        <v>1.0121687809923641</v>
      </c>
      <c r="AR1833" s="23" t="str">
        <f t="shared" si="479"/>
        <v>1-10</v>
      </c>
      <c r="AS1833" s="23" t="str">
        <f t="shared" si="480"/>
        <v>1-20</v>
      </c>
      <c r="AT1833" s="23" t="str">
        <f t="shared" si="481"/>
        <v>1-40</v>
      </c>
      <c r="AU1833" s="23" t="str">
        <f t="shared" si="482"/>
        <v>&lt;1-50 Mn</v>
      </c>
      <c r="AV1833" s="23">
        <f>Table2[[#This Row],[Amount]]</f>
        <v>1000000</v>
      </c>
      <c r="AW1833" s="23" t="str">
        <f t="shared" si="483"/>
        <v>Dec 2022</v>
      </c>
      <c r="AX1833" s="28">
        <f>IFERROR(VLOOKUP(Table2[[#This Row],[SAP Code]],[26]_16!A:B,2,FALSE),0)</f>
        <v>0</v>
      </c>
      <c r="AY1833" s="28">
        <f>IFERROR(VLOOKUP(Table2[[#This Row],[SAP Code]],[26]_16!D:E,2,FALSE)/ 1000000, 0)</f>
        <v>0</v>
      </c>
      <c r="AZ1833" s="28">
        <f>IFERROR(VLOOKUP(Table2[[#This Row],[SAP Code]],[26]_16!G:H,2,FALSE)/ 1000000, 0)</f>
        <v>0</v>
      </c>
      <c r="BA1833" s="28">
        <f>IFERROR(VLOOKUP(Table2[[#This Row],[SAP Code]],[26]_16!J:K,2,FALSE)/ 1000000, 0)</f>
        <v>0</v>
      </c>
      <c r="BB1833" s="28">
        <f>IFERROR(VLOOKUP(Table2[[#This Row],[SAP Code]],[26]_16!M:N,2,FALSE)/ 1000000, 0)</f>
        <v>0</v>
      </c>
      <c r="BC1833" s="28">
        <f>IFERROR(VLOOKUP(Table2[[#This Row],[SAP Code]],[26]_16!P:Q,2,FALSE),0)</f>
        <v>0</v>
      </c>
      <c r="BD1833" s="28">
        <f>IFERROR(VLOOKUP(Table2[[#This Row],[SAP Code]],[26]_16!S:T,2,FALSE),0)</f>
        <v>0</v>
      </c>
      <c r="BE1833" s="28">
        <f>IFERROR(VLOOKUP(Table2[[#This Row],[SAP Code]],[26]_16!V:W,2,FALSE)/ 1000000, 0)</f>
        <v>0</v>
      </c>
      <c r="BF1833" s="28">
        <f>IFERROR(VLOOKUP(Table2[[#This Row],[SAP Code]],[26]_16!Y:Z,2,FALSE)/ 1000000, 0)</f>
        <v>0</v>
      </c>
      <c r="BG1833" s="28" t="str">
        <f>IFERROR(VLOOKUP(Table2[[#This Row],[SAP Code]],[26]port!$A:$AD,30,FALSE),"unknown")</f>
        <v>APVD</v>
      </c>
      <c r="BH1833" s="29" t="str">
        <f t="shared" si="484"/>
        <v>Ongoing</v>
      </c>
      <c r="BI1833" s="16"/>
    </row>
    <row r="1834" spans="1:61" s="110" customFormat="1" ht="12">
      <c r="A1834" s="110" t="s">
        <v>141</v>
      </c>
      <c r="B1834" s="110" t="s">
        <v>6172</v>
      </c>
      <c r="C1834" s="110" t="s">
        <v>6173</v>
      </c>
      <c r="D1834" s="110" t="s">
        <v>6174</v>
      </c>
      <c r="E1834" s="111">
        <v>44952</v>
      </c>
      <c r="F1834" s="110" t="s">
        <v>6175</v>
      </c>
      <c r="G1834" s="110" t="s">
        <v>2220</v>
      </c>
      <c r="H1834" s="110" t="s">
        <v>6176</v>
      </c>
      <c r="I1834" s="110" t="s">
        <v>155</v>
      </c>
      <c r="J1834" s="110" t="s">
        <v>3056</v>
      </c>
      <c r="K1834" s="110" t="s">
        <v>69</v>
      </c>
      <c r="L1834" s="110" t="s">
        <v>70</v>
      </c>
      <c r="M1834" s="112">
        <v>5780000</v>
      </c>
      <c r="N1834" s="112">
        <v>4343121.6374620544</v>
      </c>
      <c r="O1834" s="113" t="s">
        <v>6177</v>
      </c>
      <c r="P1834" s="114" t="s">
        <v>147</v>
      </c>
      <c r="Q1834" s="113" t="s">
        <v>72</v>
      </c>
      <c r="R1834" s="16" t="str">
        <f t="shared" si="474"/>
        <v>OTHERS</v>
      </c>
      <c r="S1834" s="110" t="str">
        <f t="shared" si="473"/>
        <v>A</v>
      </c>
      <c r="T1834" s="110" t="str">
        <f t="shared" si="488"/>
        <v>Multinational</v>
      </c>
      <c r="U1834" s="16" t="str">
        <f t="shared" si="475"/>
        <v>Multinational</v>
      </c>
      <c r="V1834" s="115" t="str">
        <f>IF(ISNUMBER(MATCH(A1834, {"Gabon","Sudan","Niger","Mali","Burkina Faso","Guinea"}, 0)), "De Facto Countries", "Non-De Facto Countries")</f>
        <v>Non-De Facto Countries</v>
      </c>
      <c r="W1834" s="110" t="str">
        <f t="shared" si="486"/>
        <v>Multi</v>
      </c>
      <c r="X1834" s="110" t="str">
        <f t="shared" si="487"/>
        <v>Agriculture</v>
      </c>
      <c r="Y1834" s="116">
        <f>Table2[[#This Row],[Approved Amount_UA Equivalent]]</f>
        <v>4343121.6374620544</v>
      </c>
      <c r="Z1834" s="116"/>
      <c r="AA1834" s="116"/>
      <c r="AB1834" s="116"/>
      <c r="AC1834" s="116"/>
      <c r="AD1834" s="116">
        <f>SUM(Table2[[#This Row],[Feed Africa ]:[Improve Quality Of Life ]])</f>
        <v>4343121.6374620544</v>
      </c>
      <c r="AE1834" s="110" t="b">
        <f>Table2[[#This Row],[Total HI5]]=Table2[[#This Row],[Approved Amount_UA Equivalent]]</f>
        <v>1</v>
      </c>
      <c r="AF1834" s="117">
        <v>43</v>
      </c>
      <c r="AG1834" s="113" t="str">
        <f t="shared" si="476"/>
        <v>Technical Assistance &amp; Study</v>
      </c>
      <c r="AH1834" s="117" t="e">
        <f>VLOOKUP(Table2[[#This Row],[SAP Code]],[25]DATA!$A:$G,7,FALSE)</f>
        <v>#N/A</v>
      </c>
      <c r="AI1834" s="113" t="str">
        <f t="shared" si="477"/>
        <v>Other Investment</v>
      </c>
      <c r="AJ1834" s="118"/>
      <c r="AK1834" s="118" t="str">
        <f>Table2[[#This Row],[Sector Dept.]]</f>
        <v>AHFR</v>
      </c>
      <c r="AL1834" s="23" t="str" cm="1">
        <f t="array" ref="AL1834">_xlfn.SWITCH(AK1834,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34" s="26">
        <v>1</v>
      </c>
      <c r="AN1834" s="25" t="str">
        <f t="shared" si="485"/>
        <v>Sovereign</v>
      </c>
      <c r="AO1834" s="119">
        <v>1</v>
      </c>
      <c r="AP1834" s="116">
        <f>Table2[[#This Row],[Approved Amount_UA Equivalent]]/1000000</f>
        <v>4.3431216374620547</v>
      </c>
      <c r="AQ1834" s="120">
        <f t="shared" si="478"/>
        <v>5.7800000000000011</v>
      </c>
      <c r="AR1834" s="116" t="str">
        <f t="shared" si="479"/>
        <v>1-10</v>
      </c>
      <c r="AS1834" s="116" t="str">
        <f t="shared" si="480"/>
        <v>1-20</v>
      </c>
      <c r="AT1834" s="116" t="str">
        <f t="shared" si="481"/>
        <v>1-40</v>
      </c>
      <c r="AU1834" s="121" t="str">
        <f t="shared" si="482"/>
        <v>&lt;1-50 Mn</v>
      </c>
      <c r="AV1834" s="122">
        <f>Table2[[#This Row],[Amount]]</f>
        <v>5780000</v>
      </c>
      <c r="AW1834" s="122" t="str">
        <f t="shared" si="483"/>
        <v>Jan 2023</v>
      </c>
      <c r="AX1834" s="28">
        <f>IFERROR(VLOOKUP(Table2[[#This Row],[SAP Code]],[26]_16!A:B,2,FALSE),0)</f>
        <v>0</v>
      </c>
      <c r="AY1834" s="123">
        <f>IFERROR(VLOOKUP(Table2[[#This Row],[SAP Code]],[26]_16!D:E,2,FALSE)/ 1000000, 0)</f>
        <v>0</v>
      </c>
      <c r="AZ1834" s="123">
        <f>IFERROR(VLOOKUP(Table2[[#This Row],[SAP Code]],[26]_16!G:H,2,FALSE)/ 1000000, 0)</f>
        <v>0</v>
      </c>
      <c r="BA1834" s="123">
        <f>IFERROR(VLOOKUP(Table2[[#This Row],[SAP Code]],[26]_16!J:K,2,FALSE)/ 1000000, 0)</f>
        <v>0</v>
      </c>
      <c r="BB1834" s="123">
        <f>IFERROR(VLOOKUP(Table2[[#This Row],[SAP Code]],[26]_16!M:N,2,FALSE)/ 1000000, 0)</f>
        <v>0</v>
      </c>
      <c r="BC1834" s="123">
        <f>IFERROR(VLOOKUP(Table2[[#This Row],[SAP Code]],[26]_16!P:Q,2,FALSE),0)</f>
        <v>0</v>
      </c>
      <c r="BD1834" s="123">
        <f>IFERROR(VLOOKUP(Table2[[#This Row],[SAP Code]],[26]_16!S:T,2,FALSE),0)</f>
        <v>0</v>
      </c>
      <c r="BE1834" s="123">
        <f>IFERROR(VLOOKUP(Table2[[#This Row],[SAP Code]],[26]_16!V:W,2,FALSE)/ 1000000, 0)</f>
        <v>0</v>
      </c>
      <c r="BF1834" s="123">
        <f>IFERROR(VLOOKUP(Table2[[#This Row],[SAP Code]],[26]_16!Y:Z,2,FALSE)/ 1000000, 0)</f>
        <v>0</v>
      </c>
      <c r="BG1834" s="123" t="str">
        <f>IFERROR(VLOOKUP(Table2[[#This Row],[SAP Code]],[26]port!$A:$AD,30,FALSE),"unknown")</f>
        <v>APVD</v>
      </c>
      <c r="BH1834" s="124" t="str">
        <f t="shared" si="484"/>
        <v>Ongoing</v>
      </c>
    </row>
    <row r="1835" spans="1:61" s="110" customFormat="1" ht="12">
      <c r="A1835" s="110" t="s">
        <v>141</v>
      </c>
      <c r="B1835" s="110" t="s">
        <v>6178</v>
      </c>
      <c r="C1835" s="110" t="s">
        <v>6179</v>
      </c>
      <c r="D1835" s="110" t="s">
        <v>6180</v>
      </c>
      <c r="E1835" s="111">
        <v>44950</v>
      </c>
      <c r="F1835" s="110" t="s">
        <v>6181</v>
      </c>
      <c r="G1835" s="110" t="s">
        <v>107</v>
      </c>
      <c r="H1835" s="110" t="s">
        <v>5979</v>
      </c>
      <c r="I1835" s="110" t="s">
        <v>102</v>
      </c>
      <c r="J1835" s="110" t="s">
        <v>103</v>
      </c>
      <c r="K1835" s="110" t="s">
        <v>618</v>
      </c>
      <c r="L1835" s="110" t="s">
        <v>70</v>
      </c>
      <c r="M1835" s="112">
        <v>50000000</v>
      </c>
      <c r="N1835" s="112">
        <v>37570256.379429534</v>
      </c>
      <c r="O1835" s="113" t="s">
        <v>6182</v>
      </c>
      <c r="P1835" s="114" t="s">
        <v>147</v>
      </c>
      <c r="Q1835" s="113" t="s">
        <v>87</v>
      </c>
      <c r="R1835" s="16" t="str">
        <f t="shared" si="474"/>
        <v>ADB Private</v>
      </c>
      <c r="S1835" s="110" t="str">
        <f t="shared" si="473"/>
        <v>H</v>
      </c>
      <c r="T1835" s="110" t="str">
        <f t="shared" si="488"/>
        <v>Multinational</v>
      </c>
      <c r="U1835" s="16" t="str">
        <f t="shared" si="475"/>
        <v>Multinational</v>
      </c>
      <c r="V1835" s="115" t="str">
        <f>IF(ISNUMBER(MATCH(A1835, {"Gabon","Sudan","Niger","Mali","Burkina Faso","Guinea"}, 0)), "De Facto Countries", "Non-De Facto Countries")</f>
        <v>Non-De Facto Countries</v>
      </c>
      <c r="W1835" s="110" t="str">
        <f t="shared" si="486"/>
        <v>Multi</v>
      </c>
      <c r="X1835" s="110" t="str">
        <f t="shared" si="487"/>
        <v>Finance</v>
      </c>
      <c r="Y1835" s="116"/>
      <c r="Z1835" s="116"/>
      <c r="AA1835" s="23">
        <f>Table2[[#This Row],[Approved Amount_UA Equivalent]]</f>
        <v>37570256.379429534</v>
      </c>
      <c r="AB1835" s="116"/>
      <c r="AC1835" s="116"/>
      <c r="AD1835" s="116">
        <f>SUM(Table2[[#This Row],[Feed Africa ]:[Improve Quality Of Life ]])</f>
        <v>37570256.379429534</v>
      </c>
      <c r="AE1835" s="110" t="b">
        <f>Table2[[#This Row],[Total HI5]]=Table2[[#This Row],[Approved Amount_UA Equivalent]]</f>
        <v>1</v>
      </c>
      <c r="AF1835" s="117">
        <v>11</v>
      </c>
      <c r="AG1835" s="113" t="str">
        <f t="shared" si="476"/>
        <v>Line of Credit</v>
      </c>
      <c r="AH1835" s="117" t="str">
        <f>VLOOKUP(Table2[[#This Row],[SAP Code]],[25]DATA!$A:$G,7,FALSE)</f>
        <v>LOC</v>
      </c>
      <c r="AI1835" s="113" t="str">
        <f t="shared" si="477"/>
        <v>Other Investment</v>
      </c>
      <c r="AJ1835" s="118"/>
      <c r="AK1835" s="118" t="str">
        <f>Table2[[#This Row],[Sector Dept.]]</f>
        <v>PIFD</v>
      </c>
      <c r="AL1835" s="23" t="str" cm="1">
        <f t="array" ref="AL1835">_xlfn.SWITCH(AK1835,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35" s="125">
        <v>2</v>
      </c>
      <c r="AN1835" s="25" t="str">
        <f t="shared" si="485"/>
        <v>Non-Sovereign</v>
      </c>
      <c r="AO1835" s="119">
        <v>0.33333333333333331</v>
      </c>
      <c r="AP1835" s="116">
        <f>Table2[[#This Row],[Approved Amount_UA Equivalent]]/1000000</f>
        <v>37.570256379429537</v>
      </c>
      <c r="AQ1835" s="120">
        <f t="shared" si="478"/>
        <v>50</v>
      </c>
      <c r="AR1835" s="116" t="str">
        <f t="shared" si="479"/>
        <v>31-40</v>
      </c>
      <c r="AS1835" s="116" t="str">
        <f t="shared" si="480"/>
        <v>21-40</v>
      </c>
      <c r="AT1835" s="116" t="str">
        <f t="shared" si="481"/>
        <v>1-40</v>
      </c>
      <c r="AU1835" s="116" t="str">
        <f t="shared" si="482"/>
        <v>&lt;1-50 Mn</v>
      </c>
      <c r="AV1835" s="122">
        <f>Table2[[#This Row],[Amount]]</f>
        <v>50000000</v>
      </c>
      <c r="AW1835" s="122" t="str">
        <f t="shared" si="483"/>
        <v>Jan 2023</v>
      </c>
      <c r="AX1835" s="28">
        <f>IFERROR(VLOOKUP(Table2[[#This Row],[SAP Code]],[26]_16!A:B,2,FALSE),0)</f>
        <v>0</v>
      </c>
      <c r="AY1835" s="123">
        <f>IFERROR(VLOOKUP(Table2[[#This Row],[SAP Code]],[26]_16!D:E,2,FALSE)/ 1000000, 0)</f>
        <v>0</v>
      </c>
      <c r="AZ1835" s="123">
        <f>IFERROR(VLOOKUP(Table2[[#This Row],[SAP Code]],[26]_16!G:H,2,FALSE)/ 1000000, 0)</f>
        <v>0</v>
      </c>
      <c r="BA1835" s="123">
        <f>IFERROR(VLOOKUP(Table2[[#This Row],[SAP Code]],[26]_16!J:K,2,FALSE)/ 1000000, 0)</f>
        <v>0</v>
      </c>
      <c r="BB1835" s="123">
        <f>IFERROR(VLOOKUP(Table2[[#This Row],[SAP Code]],[26]_16!M:N,2,FALSE)/ 1000000, 0)</f>
        <v>0</v>
      </c>
      <c r="BC1835" s="123">
        <f>IFERROR(VLOOKUP(Table2[[#This Row],[SAP Code]],[26]_16!P:Q,2,FALSE),0)</f>
        <v>0</v>
      </c>
      <c r="BD1835" s="123">
        <f>IFERROR(VLOOKUP(Table2[[#This Row],[SAP Code]],[26]_16!S:T,2,FALSE),0)</f>
        <v>0</v>
      </c>
      <c r="BE1835" s="123">
        <f>IFERROR(VLOOKUP(Table2[[#This Row],[SAP Code]],[26]_16!V:W,2,FALSE)/ 1000000, 0)</f>
        <v>0</v>
      </c>
      <c r="BF1835" s="123">
        <f>IFERROR(VLOOKUP(Table2[[#This Row],[SAP Code]],[26]_16!Y:Z,2,FALSE)/ 1000000, 0)</f>
        <v>0</v>
      </c>
      <c r="BG1835" s="123" t="str">
        <f>IFERROR(VLOOKUP(Table2[[#This Row],[SAP Code]],[26]port!$A:$AD,30,FALSE),"unknown")</f>
        <v>APVD</v>
      </c>
      <c r="BH1835" s="124" t="str">
        <f t="shared" si="484"/>
        <v>Ongoing</v>
      </c>
    </row>
    <row r="1836" spans="1:61" s="110" customFormat="1" ht="12">
      <c r="A1836" s="110" t="s">
        <v>141</v>
      </c>
      <c r="B1836" s="110" t="s">
        <v>6178</v>
      </c>
      <c r="C1836" s="110" t="s">
        <v>6179</v>
      </c>
      <c r="D1836" s="110" t="s">
        <v>6180</v>
      </c>
      <c r="E1836" s="111">
        <v>44950</v>
      </c>
      <c r="F1836" s="110" t="s">
        <v>6181</v>
      </c>
      <c r="G1836" s="110" t="s">
        <v>107</v>
      </c>
      <c r="H1836" s="110" t="s">
        <v>5979</v>
      </c>
      <c r="I1836" s="110" t="s">
        <v>102</v>
      </c>
      <c r="J1836" s="110" t="s">
        <v>103</v>
      </c>
      <c r="K1836" s="110" t="s">
        <v>618</v>
      </c>
      <c r="L1836" s="110" t="s">
        <v>195</v>
      </c>
      <c r="M1836" s="112">
        <v>50000000</v>
      </c>
      <c r="N1836" s="112">
        <v>39907096.279860489</v>
      </c>
      <c r="O1836" s="113" t="s">
        <v>6182</v>
      </c>
      <c r="P1836" s="114" t="s">
        <v>147</v>
      </c>
      <c r="Q1836" s="113" t="s">
        <v>87</v>
      </c>
      <c r="R1836" s="16" t="str">
        <f t="shared" si="474"/>
        <v>ADB Private</v>
      </c>
      <c r="S1836" s="110" t="str">
        <f t="shared" si="473"/>
        <v>H</v>
      </c>
      <c r="T1836" s="110" t="str">
        <f t="shared" si="488"/>
        <v>Multinational</v>
      </c>
      <c r="U1836" s="16" t="str">
        <f t="shared" si="475"/>
        <v>Multinational</v>
      </c>
      <c r="V1836" s="115" t="str">
        <f>IF(ISNUMBER(MATCH(A1836, {"Gabon","Sudan","Niger","Mali","Burkina Faso","Guinea"}, 0)), "De Facto Countries", "Non-De Facto Countries")</f>
        <v>Non-De Facto Countries</v>
      </c>
      <c r="W1836" s="110" t="str">
        <f t="shared" si="486"/>
        <v>Multi</v>
      </c>
      <c r="X1836" s="110" t="str">
        <f t="shared" si="487"/>
        <v>Finance</v>
      </c>
      <c r="Y1836" s="116"/>
      <c r="Z1836" s="116"/>
      <c r="AA1836" s="23">
        <f>Table2[[#This Row],[Approved Amount_UA Equivalent]]</f>
        <v>39907096.279860489</v>
      </c>
      <c r="AB1836" s="116"/>
      <c r="AC1836" s="116"/>
      <c r="AD1836" s="116">
        <f>SUM(Table2[[#This Row],[Feed Africa ]:[Improve Quality Of Life ]])</f>
        <v>39907096.279860489</v>
      </c>
      <c r="AE1836" s="110" t="b">
        <f>Table2[[#This Row],[Total HI5]]=Table2[[#This Row],[Approved Amount_UA Equivalent]]</f>
        <v>1</v>
      </c>
      <c r="AF1836" s="117">
        <v>11</v>
      </c>
      <c r="AG1836" s="113" t="str">
        <f t="shared" si="476"/>
        <v>Line of Credit</v>
      </c>
      <c r="AH1836" s="117" t="str">
        <f>VLOOKUP(Table2[[#This Row],[SAP Code]],[25]DATA!$A:$G,7,FALSE)</f>
        <v>LOC</v>
      </c>
      <c r="AI1836" s="113" t="str">
        <f t="shared" si="477"/>
        <v>Other Investment</v>
      </c>
      <c r="AJ1836" s="118"/>
      <c r="AK1836" s="118" t="str">
        <f>Table2[[#This Row],[Sector Dept.]]</f>
        <v>PIFD</v>
      </c>
      <c r="AL1836" s="23" t="str" cm="1">
        <f t="array" ref="AL1836">_xlfn.SWITCH(AK1836,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36" s="125">
        <v>2</v>
      </c>
      <c r="AN1836" s="25" t="str">
        <f t="shared" si="485"/>
        <v>Non-Sovereign</v>
      </c>
      <c r="AO1836" s="119">
        <v>0.33333333333333331</v>
      </c>
      <c r="AP1836" s="116">
        <f>Table2[[#This Row],[Approved Amount_UA Equivalent]]/1000000</f>
        <v>39.90709627986049</v>
      </c>
      <c r="AQ1836" s="120">
        <f t="shared" si="478"/>
        <v>53.109960013089541</v>
      </c>
      <c r="AR1836" s="116" t="str">
        <f t="shared" si="479"/>
        <v>31-40</v>
      </c>
      <c r="AS1836" s="116" t="str">
        <f t="shared" si="480"/>
        <v>21-40</v>
      </c>
      <c r="AT1836" s="116" t="str">
        <f t="shared" si="481"/>
        <v>1-40</v>
      </c>
      <c r="AU1836" s="116" t="str">
        <f t="shared" si="482"/>
        <v>&lt;1-50 Mn</v>
      </c>
      <c r="AV1836" s="122">
        <f>Table2[[#This Row],[Amount]]</f>
        <v>50000000</v>
      </c>
      <c r="AW1836" s="122" t="str">
        <f t="shared" si="483"/>
        <v>Jan 2023</v>
      </c>
      <c r="AX1836" s="28">
        <f>IFERROR(VLOOKUP(Table2[[#This Row],[SAP Code]],[26]_16!A:B,2,FALSE),0)</f>
        <v>0</v>
      </c>
      <c r="AY1836" s="123">
        <f>IFERROR(VLOOKUP(Table2[[#This Row],[SAP Code]],[26]_16!D:E,2,FALSE)/ 1000000, 0)</f>
        <v>0</v>
      </c>
      <c r="AZ1836" s="123">
        <f>IFERROR(VLOOKUP(Table2[[#This Row],[SAP Code]],[26]_16!G:H,2,FALSE)/ 1000000, 0)</f>
        <v>0</v>
      </c>
      <c r="BA1836" s="123">
        <f>IFERROR(VLOOKUP(Table2[[#This Row],[SAP Code]],[26]_16!J:K,2,FALSE)/ 1000000, 0)</f>
        <v>0</v>
      </c>
      <c r="BB1836" s="123">
        <f>IFERROR(VLOOKUP(Table2[[#This Row],[SAP Code]],[26]_16!M:N,2,FALSE)/ 1000000, 0)</f>
        <v>0</v>
      </c>
      <c r="BC1836" s="123">
        <f>IFERROR(VLOOKUP(Table2[[#This Row],[SAP Code]],[26]_16!P:Q,2,FALSE),0)</f>
        <v>0</v>
      </c>
      <c r="BD1836" s="123">
        <f>IFERROR(VLOOKUP(Table2[[#This Row],[SAP Code]],[26]_16!S:T,2,FALSE),0)</f>
        <v>0</v>
      </c>
      <c r="BE1836" s="123">
        <f>IFERROR(VLOOKUP(Table2[[#This Row],[SAP Code]],[26]_16!V:W,2,FALSE)/ 1000000, 0)</f>
        <v>0</v>
      </c>
      <c r="BF1836" s="123">
        <f>IFERROR(VLOOKUP(Table2[[#This Row],[SAP Code]],[26]_16!Y:Z,2,FALSE)/ 1000000, 0)</f>
        <v>0</v>
      </c>
      <c r="BG1836" s="123" t="str">
        <f>IFERROR(VLOOKUP(Table2[[#This Row],[SAP Code]],[26]port!$A:$AD,30,FALSE),"unknown")</f>
        <v>APVD</v>
      </c>
      <c r="BH1836" s="124" t="str">
        <f t="shared" si="484"/>
        <v>Ongoing</v>
      </c>
    </row>
    <row r="1837" spans="1:61" s="110" customFormat="1" ht="12">
      <c r="A1837" s="110" t="s">
        <v>141</v>
      </c>
      <c r="B1837" s="110" t="s">
        <v>6183</v>
      </c>
      <c r="C1837" s="110" t="s">
        <v>6184</v>
      </c>
      <c r="D1837" s="110" t="s">
        <v>6185</v>
      </c>
      <c r="E1837" s="111">
        <v>44950</v>
      </c>
      <c r="F1837" s="110" t="s">
        <v>6186</v>
      </c>
      <c r="G1837" s="110" t="s">
        <v>107</v>
      </c>
      <c r="H1837" s="110" t="s">
        <v>6176</v>
      </c>
      <c r="I1837" s="110" t="s">
        <v>102</v>
      </c>
      <c r="J1837" s="110" t="s">
        <v>103</v>
      </c>
      <c r="K1837" s="110" t="s">
        <v>2610</v>
      </c>
      <c r="L1837" s="110" t="s">
        <v>70</v>
      </c>
      <c r="M1837" s="112">
        <v>7500000</v>
      </c>
      <c r="N1837" s="112">
        <v>5635538.4569144296</v>
      </c>
      <c r="O1837" s="113" t="s">
        <v>6187</v>
      </c>
      <c r="P1837" s="114" t="s">
        <v>243</v>
      </c>
      <c r="Q1837" s="113" t="s">
        <v>87</v>
      </c>
      <c r="R1837" s="16" t="str">
        <f t="shared" si="474"/>
        <v>ADB Private</v>
      </c>
      <c r="S1837" s="110" t="str">
        <f t="shared" si="473"/>
        <v>H</v>
      </c>
      <c r="T1837" s="110" t="str">
        <f t="shared" si="488"/>
        <v>Multinational</v>
      </c>
      <c r="U1837" s="16" t="str">
        <f t="shared" si="475"/>
        <v>Multinational</v>
      </c>
      <c r="V1837" s="115" t="str">
        <f>IF(ISNUMBER(MATCH(A1837, {"Gabon","Sudan","Niger","Mali","Burkina Faso","Guinea"}, 0)), "De Facto Countries", "Non-De Facto Countries")</f>
        <v>Non-De Facto Countries</v>
      </c>
      <c r="W1837" s="110" t="str">
        <f t="shared" si="486"/>
        <v>Multi</v>
      </c>
      <c r="X1837" s="110" t="str">
        <f t="shared" si="487"/>
        <v>Finance</v>
      </c>
      <c r="Y1837" s="116"/>
      <c r="Z1837" s="116"/>
      <c r="AA1837" s="23">
        <f>Table2[[#This Row],[Approved Amount_UA Equivalent]]</f>
        <v>5635538.4569144296</v>
      </c>
      <c r="AB1837" s="116"/>
      <c r="AC1837" s="116"/>
      <c r="AD1837" s="116">
        <f>SUM(Table2[[#This Row],[Feed Africa ]:[Improve Quality Of Life ]])</f>
        <v>5635538.4569144296</v>
      </c>
      <c r="AE1837" s="110" t="b">
        <f>Table2[[#This Row],[Total HI5]]=Table2[[#This Row],[Approved Amount_UA Equivalent]]</f>
        <v>1</v>
      </c>
      <c r="AF1837" s="117">
        <v>70</v>
      </c>
      <c r="AG1837" s="113" t="str">
        <f t="shared" si="476"/>
        <v>Equity and Guarantee</v>
      </c>
      <c r="AH1837" s="117" t="str">
        <f>VLOOKUP(Table2[[#This Row],[SAP Code]],[25]DATA!$A:$G,7,FALSE)</f>
        <v>EQUITY</v>
      </c>
      <c r="AI1837" s="113" t="str">
        <f t="shared" si="477"/>
        <v>Other Investment</v>
      </c>
      <c r="AJ1837" s="118"/>
      <c r="AK1837" s="118" t="str">
        <f>Table2[[#This Row],[Sector Dept.]]</f>
        <v>PIFD</v>
      </c>
      <c r="AL1837" s="23" t="str" cm="1">
        <f t="array" ref="AL1837">_xlfn.SWITCH(AK1837,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37" s="125">
        <v>2</v>
      </c>
      <c r="AN1837" s="25" t="str">
        <f t="shared" si="485"/>
        <v>Non-Sovereign</v>
      </c>
      <c r="AO1837" s="119">
        <v>0.5</v>
      </c>
      <c r="AP1837" s="116">
        <f>Table2[[#This Row],[Approved Amount_UA Equivalent]]/1000000</f>
        <v>5.6355384569144293</v>
      </c>
      <c r="AQ1837" s="120">
        <f t="shared" si="478"/>
        <v>7.5</v>
      </c>
      <c r="AR1837" s="116" t="str">
        <f t="shared" si="479"/>
        <v>1-10</v>
      </c>
      <c r="AS1837" s="116" t="str">
        <f t="shared" si="480"/>
        <v>1-20</v>
      </c>
      <c r="AT1837" s="116" t="str">
        <f t="shared" si="481"/>
        <v>1-40</v>
      </c>
      <c r="AU1837" s="116" t="str">
        <f t="shared" si="482"/>
        <v>&lt;1-50 Mn</v>
      </c>
      <c r="AV1837" s="122">
        <f>Table2[[#This Row],[Amount]]</f>
        <v>7500000</v>
      </c>
      <c r="AW1837" s="122" t="str">
        <f t="shared" si="483"/>
        <v>Jan 2023</v>
      </c>
      <c r="AX1837" s="28">
        <f>IFERROR(VLOOKUP(Table2[[#This Row],[SAP Code]],[26]_16!A:B,2,FALSE),0)</f>
        <v>0</v>
      </c>
      <c r="AY1837" s="123">
        <f>IFERROR(VLOOKUP(Table2[[#This Row],[SAP Code]],[26]_16!D:E,2,FALSE)/ 1000000, 0)</f>
        <v>0</v>
      </c>
      <c r="AZ1837" s="123">
        <f>IFERROR(VLOOKUP(Table2[[#This Row],[SAP Code]],[26]_16!G:H,2,FALSE)/ 1000000, 0)</f>
        <v>0</v>
      </c>
      <c r="BA1837" s="123">
        <f>IFERROR(VLOOKUP(Table2[[#This Row],[SAP Code]],[26]_16!J:K,2,FALSE)/ 1000000, 0)</f>
        <v>0</v>
      </c>
      <c r="BB1837" s="123">
        <f>IFERROR(VLOOKUP(Table2[[#This Row],[SAP Code]],[26]_16!M:N,2,FALSE)/ 1000000, 0)</f>
        <v>0</v>
      </c>
      <c r="BC1837" s="123">
        <f>IFERROR(VLOOKUP(Table2[[#This Row],[SAP Code]],[26]_16!P:Q,2,FALSE),0)</f>
        <v>0</v>
      </c>
      <c r="BD1837" s="123">
        <f>IFERROR(VLOOKUP(Table2[[#This Row],[SAP Code]],[26]_16!S:T,2,FALSE),0)</f>
        <v>0</v>
      </c>
      <c r="BE1837" s="123">
        <f>IFERROR(VLOOKUP(Table2[[#This Row],[SAP Code]],[26]_16!V:W,2,FALSE)/ 1000000, 0)</f>
        <v>0</v>
      </c>
      <c r="BF1837" s="123">
        <f>IFERROR(VLOOKUP(Table2[[#This Row],[SAP Code]],[26]_16!Y:Z,2,FALSE)/ 1000000, 0)</f>
        <v>0</v>
      </c>
      <c r="BG1837" s="123" t="str">
        <f>IFERROR(VLOOKUP(Table2[[#This Row],[SAP Code]],[26]port!$A:$AD,30,FALSE),"unknown")</f>
        <v>unknown</v>
      </c>
      <c r="BH1837" s="124" t="str">
        <f t="shared" si="484"/>
        <v>Unknown</v>
      </c>
    </row>
    <row r="1838" spans="1:61" s="110" customFormat="1" ht="12">
      <c r="A1838" s="110" t="s">
        <v>228</v>
      </c>
      <c r="B1838" s="110" t="s">
        <v>6188</v>
      </c>
      <c r="C1838" s="110" t="s">
        <v>6189</v>
      </c>
      <c r="D1838" s="110" t="s">
        <v>6190</v>
      </c>
      <c r="E1838" s="111">
        <v>44993</v>
      </c>
      <c r="F1838" s="110" t="s">
        <v>6191</v>
      </c>
      <c r="G1838" s="110" t="s">
        <v>107</v>
      </c>
      <c r="H1838" s="110" t="s">
        <v>6041</v>
      </c>
      <c r="I1838" s="110" t="s">
        <v>102</v>
      </c>
      <c r="J1838" s="110" t="s">
        <v>103</v>
      </c>
      <c r="K1838" s="110" t="s">
        <v>6192</v>
      </c>
      <c r="L1838" s="110" t="s">
        <v>70</v>
      </c>
      <c r="M1838" s="112">
        <v>147000000</v>
      </c>
      <c r="N1838" s="112">
        <v>110626961.37087125</v>
      </c>
      <c r="O1838" s="113" t="s">
        <v>6193</v>
      </c>
      <c r="P1838" s="114">
        <v>2000220010001</v>
      </c>
      <c r="Q1838" s="113" t="s">
        <v>87</v>
      </c>
      <c r="R1838" s="16" t="str">
        <f t="shared" si="474"/>
        <v>ADB Private</v>
      </c>
      <c r="S1838" s="110" t="str">
        <f t="shared" si="473"/>
        <v>H</v>
      </c>
      <c r="T1838" s="110" t="str">
        <f t="shared" si="488"/>
        <v>ADB Countries</v>
      </c>
      <c r="U1838" s="16" t="str">
        <f t="shared" si="475"/>
        <v>Non-Transition States</v>
      </c>
      <c r="V1838" s="115" t="str">
        <f>IF(ISNUMBER(MATCH(A1838, {"Gabon","Sudan","Niger","Mali","Burkina Faso","Guinea"}, 0)), "De Facto Countries", "Non-De Facto Countries")</f>
        <v>Non-De Facto Countries</v>
      </c>
      <c r="W1838" s="110" t="str">
        <f t="shared" si="486"/>
        <v>South</v>
      </c>
      <c r="X1838" s="110" t="str">
        <f t="shared" si="487"/>
        <v>Finance</v>
      </c>
      <c r="Y1838" s="116"/>
      <c r="Z1838" s="116"/>
      <c r="AA1838" s="23">
        <f>Table2[[#This Row],[Approved Amount_UA Equivalent]]</f>
        <v>110626961.37087125</v>
      </c>
      <c r="AB1838" s="116"/>
      <c r="AC1838" s="116"/>
      <c r="AD1838" s="116">
        <f>SUM(Table2[[#This Row],[Feed Africa ]:[Improve Quality Of Life ]])</f>
        <v>110626961.37087125</v>
      </c>
      <c r="AE1838" s="110" t="b">
        <f>Table2[[#This Row],[Total HI5]]=Table2[[#This Row],[Approved Amount_UA Equivalent]]</f>
        <v>1</v>
      </c>
      <c r="AF1838" s="117">
        <v>10</v>
      </c>
      <c r="AG1838" s="113" t="str">
        <f t="shared" si="476"/>
        <v>Investment Project</v>
      </c>
      <c r="AH1838" s="117" t="str">
        <f>VLOOKUP(Table2[[#This Row],[SAP Code]],[25]DATA!$A:$G,7,FALSE)</f>
        <v>LOC</v>
      </c>
      <c r="AI1838" s="113" t="str">
        <f t="shared" si="477"/>
        <v>Other Investment</v>
      </c>
      <c r="AJ1838" s="118"/>
      <c r="AK1838" s="118" t="str">
        <f>Table2[[#This Row],[Sector Dept.]]</f>
        <v>PIFD</v>
      </c>
      <c r="AL1838" s="23" t="str" cm="1">
        <f t="array" ref="AL1838">_xlfn.SWITCH(AK1838,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38" s="125">
        <v>2</v>
      </c>
      <c r="AN1838" s="25" t="str">
        <f t="shared" si="485"/>
        <v>Non-Sovereign</v>
      </c>
      <c r="AO1838" s="119">
        <v>1</v>
      </c>
      <c r="AP1838" s="116">
        <f>Table2[[#This Row],[Approved Amount_UA Equivalent]]/1000000</f>
        <v>110.62696137087124</v>
      </c>
      <c r="AQ1838" s="120">
        <f t="shared" si="478"/>
        <v>147.2267852708103</v>
      </c>
      <c r="AR1838" s="116" t="str">
        <f t="shared" si="479"/>
        <v>111-120</v>
      </c>
      <c r="AS1838" s="116" t="str">
        <f t="shared" si="480"/>
        <v>101-120</v>
      </c>
      <c r="AT1838" s="116" t="str">
        <f t="shared" si="481"/>
        <v>81-120</v>
      </c>
      <c r="AU1838" s="116" t="str">
        <f t="shared" si="482"/>
        <v>100-200 Mn</v>
      </c>
      <c r="AV1838" s="122">
        <f>Table2[[#This Row],[Amount]]</f>
        <v>147000000</v>
      </c>
      <c r="AW1838" s="122" t="str">
        <f t="shared" si="483"/>
        <v>Mar 2023</v>
      </c>
      <c r="AX1838" s="28">
        <f>IFERROR(VLOOKUP(Table2[[#This Row],[SAP Code]],[26]_16!A:B,2,FALSE),0)</f>
        <v>0</v>
      </c>
      <c r="AY1838" s="123">
        <f>IFERROR(VLOOKUP(Table2[[#This Row],[SAP Code]],[26]_16!D:E,2,FALSE)/ 1000000, 0)</f>
        <v>0</v>
      </c>
      <c r="AZ1838" s="123">
        <f>IFERROR(VLOOKUP(Table2[[#This Row],[SAP Code]],[26]_16!G:H,2,FALSE)/ 1000000, 0)</f>
        <v>0</v>
      </c>
      <c r="BA1838" s="123">
        <f>IFERROR(VLOOKUP(Table2[[#This Row],[SAP Code]],[26]_16!J:K,2,FALSE)/ 1000000, 0)</f>
        <v>0</v>
      </c>
      <c r="BB1838" s="123">
        <f>IFERROR(VLOOKUP(Table2[[#This Row],[SAP Code]],[26]_16!M:N,2,FALSE)/ 1000000, 0)</f>
        <v>0</v>
      </c>
      <c r="BC1838" s="123">
        <f>IFERROR(VLOOKUP(Table2[[#This Row],[SAP Code]],[26]_16!P:Q,2,FALSE),0)</f>
        <v>0</v>
      </c>
      <c r="BD1838" s="123">
        <f>IFERROR(VLOOKUP(Table2[[#This Row],[SAP Code]],[26]_16!S:T,2,FALSE),0)</f>
        <v>0</v>
      </c>
      <c r="BE1838" s="123">
        <f>IFERROR(VLOOKUP(Table2[[#This Row],[SAP Code]],[26]_16!V:W,2,FALSE)/ 1000000, 0)</f>
        <v>0</v>
      </c>
      <c r="BF1838" s="123">
        <f>IFERROR(VLOOKUP(Table2[[#This Row],[SAP Code]],[26]_16!Y:Z,2,FALSE)/ 1000000, 0)</f>
        <v>109.23682841999999</v>
      </c>
      <c r="BG1838" s="123" t="str">
        <f>IFERROR(VLOOKUP(Table2[[#This Row],[SAP Code]],[26]port!$A:$AD,30,FALSE),"unknown")</f>
        <v>OnGo</v>
      </c>
      <c r="BH1838" s="124" t="str">
        <f t="shared" si="484"/>
        <v>Ongoing</v>
      </c>
    </row>
    <row r="1839" spans="1:61" s="110" customFormat="1" ht="12">
      <c r="A1839" s="110" t="s">
        <v>91</v>
      </c>
      <c r="B1839" s="110" t="s">
        <v>6194</v>
      </c>
      <c r="C1839" s="110" t="s">
        <v>6195</v>
      </c>
      <c r="D1839" s="110" t="s">
        <v>6196</v>
      </c>
      <c r="E1839" s="111">
        <v>44993</v>
      </c>
      <c r="F1839" s="110" t="s">
        <v>6197</v>
      </c>
      <c r="G1839" s="110" t="s">
        <v>107</v>
      </c>
      <c r="H1839" s="110" t="s">
        <v>5984</v>
      </c>
      <c r="I1839" s="110" t="s">
        <v>102</v>
      </c>
      <c r="J1839" s="110" t="s">
        <v>103</v>
      </c>
      <c r="K1839" s="110" t="s">
        <v>104</v>
      </c>
      <c r="L1839" s="110" t="s">
        <v>70</v>
      </c>
      <c r="M1839" s="112">
        <v>10000000</v>
      </c>
      <c r="N1839" s="112">
        <v>7525643.6306715133</v>
      </c>
      <c r="O1839" s="113" t="s">
        <v>6198</v>
      </c>
      <c r="P1839" s="114">
        <v>2000230030351</v>
      </c>
      <c r="Q1839" s="113" t="s">
        <v>87</v>
      </c>
      <c r="R1839" s="16" t="str">
        <f t="shared" si="474"/>
        <v>ADB Private</v>
      </c>
      <c r="S1839" s="110" t="str">
        <f t="shared" si="473"/>
        <v>H</v>
      </c>
      <c r="T1839" s="110" t="str">
        <f t="shared" si="488"/>
        <v>Blend Countries</v>
      </c>
      <c r="U1839" s="16" t="str">
        <f t="shared" si="475"/>
        <v>Non-Transition States</v>
      </c>
      <c r="V1839" s="115" t="str">
        <f>IF(ISNUMBER(MATCH(A1839, {"Gabon","Sudan","Niger","Mali","Burkina Faso","Guinea"}, 0)), "De Facto Countries", "Non-De Facto Countries")</f>
        <v>Non-De Facto Countries</v>
      </c>
      <c r="W1839" s="110" t="str">
        <f t="shared" si="486"/>
        <v>East</v>
      </c>
      <c r="X1839" s="110" t="str">
        <f t="shared" si="487"/>
        <v>Finance</v>
      </c>
      <c r="Y1839" s="116"/>
      <c r="Z1839" s="116"/>
      <c r="AA1839" s="23">
        <f>Table2[[#This Row],[Approved Amount_UA Equivalent]]</f>
        <v>7525643.6306715133</v>
      </c>
      <c r="AB1839" s="116"/>
      <c r="AC1839" s="116"/>
      <c r="AD1839" s="116">
        <f>SUM(Table2[[#This Row],[Feed Africa ]:[Improve Quality Of Life ]])</f>
        <v>7525643.6306715133</v>
      </c>
      <c r="AE1839" s="110" t="b">
        <f>Table2[[#This Row],[Total HI5]]=Table2[[#This Row],[Approved Amount_UA Equivalent]]</f>
        <v>1</v>
      </c>
      <c r="AF1839" s="117">
        <v>11</v>
      </c>
      <c r="AG1839" s="113" t="str">
        <f t="shared" si="476"/>
        <v>Line of Credit</v>
      </c>
      <c r="AH1839" s="117" t="str">
        <f>VLOOKUP(Table2[[#This Row],[SAP Code]],[25]DATA!$A:$G,7,FALSE)</f>
        <v>Investment</v>
      </c>
      <c r="AI1839" s="113" t="str">
        <f t="shared" si="477"/>
        <v>Other Investment</v>
      </c>
      <c r="AJ1839" s="118"/>
      <c r="AK1839" s="118" t="str">
        <f>Table2[[#This Row],[Sector Dept.]]</f>
        <v>PIFD</v>
      </c>
      <c r="AL1839" s="23" t="str" cm="1">
        <f t="array" ref="AL1839">_xlfn.SWITCH(AK1839,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39" s="125">
        <v>2</v>
      </c>
      <c r="AN1839" s="25" t="str">
        <f t="shared" si="485"/>
        <v>Non-Sovereign</v>
      </c>
      <c r="AO1839" s="119">
        <v>0.5</v>
      </c>
      <c r="AP1839" s="116">
        <f>Table2[[#This Row],[Approved Amount_UA Equivalent]]/1000000</f>
        <v>7.5256436306715129</v>
      </c>
      <c r="AQ1839" s="120">
        <f t="shared" si="478"/>
        <v>10.015427569442878</v>
      </c>
      <c r="AR1839" s="116" t="str">
        <f t="shared" si="479"/>
        <v>1-10</v>
      </c>
      <c r="AS1839" s="116" t="str">
        <f t="shared" si="480"/>
        <v>1-20</v>
      </c>
      <c r="AT1839" s="116" t="str">
        <f t="shared" si="481"/>
        <v>1-40</v>
      </c>
      <c r="AU1839" s="116" t="str">
        <f t="shared" si="482"/>
        <v>&lt;1-50 Mn</v>
      </c>
      <c r="AV1839" s="122">
        <f>Table2[[#This Row],[Amount]]</f>
        <v>10000000</v>
      </c>
      <c r="AW1839" s="122" t="str">
        <f t="shared" si="483"/>
        <v>Mar 2023</v>
      </c>
      <c r="AX1839" s="28">
        <f>IFERROR(VLOOKUP(Table2[[#This Row],[SAP Code]],[26]_16!A:B,2,FALSE),0)</f>
        <v>0</v>
      </c>
      <c r="AY1839" s="123">
        <f>IFERROR(VLOOKUP(Table2[[#This Row],[SAP Code]],[26]_16!D:E,2,FALSE)/ 1000000, 0)</f>
        <v>0</v>
      </c>
      <c r="AZ1839" s="123">
        <f>IFERROR(VLOOKUP(Table2[[#This Row],[SAP Code]],[26]_16!G:H,2,FALSE)/ 1000000, 0)</f>
        <v>0</v>
      </c>
      <c r="BA1839" s="123">
        <f>IFERROR(VLOOKUP(Table2[[#This Row],[SAP Code]],[26]_16!J:K,2,FALSE)/ 1000000, 0)</f>
        <v>0</v>
      </c>
      <c r="BB1839" s="123">
        <f>IFERROR(VLOOKUP(Table2[[#This Row],[SAP Code]],[26]_16!M:N,2,FALSE)/ 1000000, 0)</f>
        <v>0</v>
      </c>
      <c r="BC1839" s="123">
        <f>IFERROR(VLOOKUP(Table2[[#This Row],[SAP Code]],[26]_16!P:Q,2,FALSE),0)</f>
        <v>0</v>
      </c>
      <c r="BD1839" s="123">
        <f>IFERROR(VLOOKUP(Table2[[#This Row],[SAP Code]],[26]_16!S:T,2,FALSE),0)</f>
        <v>0</v>
      </c>
      <c r="BE1839" s="123">
        <f>IFERROR(VLOOKUP(Table2[[#This Row],[SAP Code]],[26]_16!V:W,2,FALSE)/ 1000000, 0)</f>
        <v>0</v>
      </c>
      <c r="BF1839" s="123">
        <f>IFERROR(VLOOKUP(Table2[[#This Row],[SAP Code]],[26]_16!Y:Z,2,FALSE)/ 1000000, 0)</f>
        <v>0</v>
      </c>
      <c r="BG1839" s="123" t="str">
        <f>IFERROR(VLOOKUP(Table2[[#This Row],[SAP Code]],[26]port!$A:$AD,30,FALSE),"unknown")</f>
        <v>APVD</v>
      </c>
      <c r="BH1839" s="124" t="str">
        <f t="shared" si="484"/>
        <v>Ongoing</v>
      </c>
    </row>
    <row r="1840" spans="1:61" s="110" customFormat="1" ht="12">
      <c r="A1840" s="110" t="s">
        <v>91</v>
      </c>
      <c r="B1840" s="110" t="s">
        <v>6194</v>
      </c>
      <c r="C1840" s="110" t="s">
        <v>6199</v>
      </c>
      <c r="D1840" s="110" t="s">
        <v>6196</v>
      </c>
      <c r="E1840" s="111">
        <v>44993</v>
      </c>
      <c r="F1840" s="110" t="s">
        <v>6197</v>
      </c>
      <c r="G1840" s="110" t="s">
        <v>107</v>
      </c>
      <c r="H1840" s="110" t="s">
        <v>5984</v>
      </c>
      <c r="I1840" s="110" t="s">
        <v>102</v>
      </c>
      <c r="J1840" s="110" t="s">
        <v>103</v>
      </c>
      <c r="K1840" s="110" t="s">
        <v>5712</v>
      </c>
      <c r="L1840" s="110" t="s">
        <v>70</v>
      </c>
      <c r="M1840" s="112">
        <v>10000000</v>
      </c>
      <c r="N1840" s="112">
        <v>7525643.6306715133</v>
      </c>
      <c r="O1840" s="113" t="s">
        <v>6198</v>
      </c>
      <c r="P1840" s="114">
        <v>2000140002001</v>
      </c>
      <c r="Q1840" s="113" t="s">
        <v>87</v>
      </c>
      <c r="R1840" s="16" t="str">
        <f t="shared" si="474"/>
        <v>ADB Private</v>
      </c>
      <c r="S1840" s="110" t="str">
        <f t="shared" si="473"/>
        <v>H</v>
      </c>
      <c r="T1840" s="110" t="str">
        <f t="shared" si="488"/>
        <v>Blend Countries</v>
      </c>
      <c r="U1840" s="16" t="str">
        <f t="shared" si="475"/>
        <v>Non-Transition States</v>
      </c>
      <c r="V1840" s="115" t="str">
        <f>IF(ISNUMBER(MATCH(A1840, {"Gabon","Sudan","Niger","Mali","Burkina Faso","Guinea"}, 0)), "De Facto Countries", "Non-De Facto Countries")</f>
        <v>Non-De Facto Countries</v>
      </c>
      <c r="W1840" s="110" t="str">
        <f t="shared" si="486"/>
        <v>East</v>
      </c>
      <c r="X1840" s="110" t="str">
        <f t="shared" si="487"/>
        <v>Finance</v>
      </c>
      <c r="Y1840" s="116"/>
      <c r="Z1840" s="116"/>
      <c r="AA1840" s="23">
        <f>Table2[[#This Row],[Approved Amount_UA Equivalent]]</f>
        <v>7525643.6306715133</v>
      </c>
      <c r="AB1840" s="116"/>
      <c r="AC1840" s="116"/>
      <c r="AD1840" s="116">
        <f>SUM(Table2[[#This Row],[Feed Africa ]:[Improve Quality Of Life ]])</f>
        <v>7525643.6306715133</v>
      </c>
      <c r="AE1840" s="110" t="b">
        <f>Table2[[#This Row],[Total HI5]]=Table2[[#This Row],[Approved Amount_UA Equivalent]]</f>
        <v>1</v>
      </c>
      <c r="AF1840" s="117">
        <v>11</v>
      </c>
      <c r="AG1840" s="113" t="str">
        <f t="shared" si="476"/>
        <v>Line of Credit</v>
      </c>
      <c r="AH1840" s="117" t="str">
        <f>VLOOKUP(Table2[[#This Row],[SAP Code]],[25]DATA!$A:$G,7,FALSE)</f>
        <v>Investment</v>
      </c>
      <c r="AI1840" s="113" t="str">
        <f t="shared" si="477"/>
        <v>Other Investment</v>
      </c>
      <c r="AJ1840" s="118"/>
      <c r="AK1840" s="118" t="str">
        <f>Table2[[#This Row],[Sector Dept.]]</f>
        <v>PIFD</v>
      </c>
      <c r="AL1840" s="23" t="str" cm="1">
        <f t="array" ref="AL1840">_xlfn.SWITCH(AK1840,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40" s="125">
        <v>2</v>
      </c>
      <c r="AN1840" s="25" t="str">
        <f t="shared" si="485"/>
        <v>Non-Sovereign</v>
      </c>
      <c r="AO1840" s="119">
        <v>0.5</v>
      </c>
      <c r="AP1840" s="116">
        <f>Table2[[#This Row],[Approved Amount_UA Equivalent]]/1000000</f>
        <v>7.5256436306715129</v>
      </c>
      <c r="AQ1840" s="120">
        <f t="shared" si="478"/>
        <v>10.015427569442878</v>
      </c>
      <c r="AR1840" s="116" t="str">
        <f t="shared" si="479"/>
        <v>1-10</v>
      </c>
      <c r="AS1840" s="116" t="str">
        <f t="shared" si="480"/>
        <v>1-20</v>
      </c>
      <c r="AT1840" s="116" t="str">
        <f t="shared" si="481"/>
        <v>1-40</v>
      </c>
      <c r="AU1840" s="116" t="str">
        <f t="shared" si="482"/>
        <v>&lt;1-50 Mn</v>
      </c>
      <c r="AV1840" s="122">
        <f>Table2[[#This Row],[Amount]]</f>
        <v>10000000</v>
      </c>
      <c r="AW1840" s="122" t="str">
        <f t="shared" si="483"/>
        <v>Mar 2023</v>
      </c>
      <c r="AX1840" s="28">
        <f>IFERROR(VLOOKUP(Table2[[#This Row],[SAP Code]],[26]_16!A:B,2,FALSE),0)</f>
        <v>0</v>
      </c>
      <c r="AY1840" s="123">
        <f>IFERROR(VLOOKUP(Table2[[#This Row],[SAP Code]],[26]_16!D:E,2,FALSE)/ 1000000, 0)</f>
        <v>0</v>
      </c>
      <c r="AZ1840" s="123">
        <f>IFERROR(VLOOKUP(Table2[[#This Row],[SAP Code]],[26]_16!G:H,2,FALSE)/ 1000000, 0)</f>
        <v>0</v>
      </c>
      <c r="BA1840" s="123">
        <f>IFERROR(VLOOKUP(Table2[[#This Row],[SAP Code]],[26]_16!J:K,2,FALSE)/ 1000000, 0)</f>
        <v>0</v>
      </c>
      <c r="BB1840" s="123">
        <f>IFERROR(VLOOKUP(Table2[[#This Row],[SAP Code]],[26]_16!M:N,2,FALSE)/ 1000000, 0)</f>
        <v>0</v>
      </c>
      <c r="BC1840" s="123">
        <f>IFERROR(VLOOKUP(Table2[[#This Row],[SAP Code]],[26]_16!P:Q,2,FALSE),0)</f>
        <v>0</v>
      </c>
      <c r="BD1840" s="123">
        <f>IFERROR(VLOOKUP(Table2[[#This Row],[SAP Code]],[26]_16!S:T,2,FALSE),0)</f>
        <v>0</v>
      </c>
      <c r="BE1840" s="123">
        <f>IFERROR(VLOOKUP(Table2[[#This Row],[SAP Code]],[26]_16!V:W,2,FALSE)/ 1000000, 0)</f>
        <v>0</v>
      </c>
      <c r="BF1840" s="123">
        <f>IFERROR(VLOOKUP(Table2[[#This Row],[SAP Code]],[26]_16!Y:Z,2,FALSE)/ 1000000, 0)</f>
        <v>0</v>
      </c>
      <c r="BG1840" s="123" t="str">
        <f>IFERROR(VLOOKUP(Table2[[#This Row],[SAP Code]],[26]port!$A:$AD,30,FALSE),"unknown")</f>
        <v>APVD</v>
      </c>
      <c r="BH1840" s="124" t="str">
        <f t="shared" si="484"/>
        <v>Ongoing</v>
      </c>
    </row>
    <row r="1841" spans="1:60" s="110" customFormat="1" ht="12">
      <c r="A1841" s="110" t="s">
        <v>91</v>
      </c>
      <c r="B1841" s="110" t="s">
        <v>6194</v>
      </c>
      <c r="C1841" s="110" t="s">
        <v>6200</v>
      </c>
      <c r="D1841" s="110" t="s">
        <v>6196</v>
      </c>
      <c r="E1841" s="111">
        <v>44993</v>
      </c>
      <c r="F1841" s="110" t="s">
        <v>6197</v>
      </c>
      <c r="G1841" s="110" t="s">
        <v>107</v>
      </c>
      <c r="H1841" s="110" t="s">
        <v>5984</v>
      </c>
      <c r="I1841" s="110" t="s">
        <v>102</v>
      </c>
      <c r="J1841" s="110" t="s">
        <v>103</v>
      </c>
      <c r="K1841" s="110" t="s">
        <v>618</v>
      </c>
      <c r="L1841" s="110" t="s">
        <v>70</v>
      </c>
      <c r="M1841" s="112">
        <v>10000000</v>
      </c>
      <c r="N1841" s="112">
        <v>7525643.6306715133</v>
      </c>
      <c r="O1841" s="113" t="s">
        <v>6201</v>
      </c>
      <c r="P1841" s="114">
        <v>2000230030401</v>
      </c>
      <c r="Q1841" s="113" t="s">
        <v>87</v>
      </c>
      <c r="R1841" s="16" t="str">
        <f t="shared" si="474"/>
        <v>ADB Private</v>
      </c>
      <c r="S1841" s="110" t="str">
        <f t="shared" si="473"/>
        <v>H</v>
      </c>
      <c r="T1841" s="110" t="str">
        <f t="shared" si="488"/>
        <v>Blend Countries</v>
      </c>
      <c r="U1841" s="16" t="str">
        <f t="shared" si="475"/>
        <v>Non-Transition States</v>
      </c>
      <c r="V1841" s="115" t="str">
        <f>IF(ISNUMBER(MATCH(A1841, {"Gabon","Sudan","Niger","Mali","Burkina Faso","Guinea"}, 0)), "De Facto Countries", "Non-De Facto Countries")</f>
        <v>Non-De Facto Countries</v>
      </c>
      <c r="W1841" s="110" t="str">
        <f t="shared" si="486"/>
        <v>East</v>
      </c>
      <c r="X1841" s="110" t="str">
        <f t="shared" si="487"/>
        <v>Finance</v>
      </c>
      <c r="Y1841" s="116"/>
      <c r="Z1841" s="116"/>
      <c r="AA1841" s="23">
        <f>Table2[[#This Row],[Approved Amount_UA Equivalent]]</f>
        <v>7525643.6306715133</v>
      </c>
      <c r="AB1841" s="116"/>
      <c r="AC1841" s="116"/>
      <c r="AD1841" s="116">
        <f>SUM(Table2[[#This Row],[Feed Africa ]:[Improve Quality Of Life ]])</f>
        <v>7525643.6306715133</v>
      </c>
      <c r="AE1841" s="110" t="b">
        <f>Table2[[#This Row],[Total HI5]]=Table2[[#This Row],[Approved Amount_UA Equivalent]]</f>
        <v>1</v>
      </c>
      <c r="AF1841" s="117">
        <v>11</v>
      </c>
      <c r="AG1841" s="113" t="str">
        <f t="shared" si="476"/>
        <v>Line of Credit</v>
      </c>
      <c r="AH1841" s="117" t="e">
        <f>VLOOKUP(Table2[[#This Row],[SAP Code]],[25]DATA!$A:$G,7,FALSE)</f>
        <v>#N/A</v>
      </c>
      <c r="AI1841" s="113" t="str">
        <f t="shared" si="477"/>
        <v>Other Investment</v>
      </c>
      <c r="AJ1841" s="118"/>
      <c r="AK1841" s="118" t="str">
        <f>Table2[[#This Row],[Sector Dept.]]</f>
        <v>PIFD</v>
      </c>
      <c r="AL1841" s="23" t="str" cm="1">
        <f t="array" ref="AL1841">_xlfn.SWITCH(AK1841,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41" s="125">
        <v>2</v>
      </c>
      <c r="AN1841" s="25" t="str">
        <f t="shared" si="485"/>
        <v>Non-Sovereign</v>
      </c>
      <c r="AO1841" s="119">
        <v>1</v>
      </c>
      <c r="AP1841" s="116">
        <f>Table2[[#This Row],[Approved Amount_UA Equivalent]]/1000000</f>
        <v>7.5256436306715129</v>
      </c>
      <c r="AQ1841" s="120">
        <f t="shared" si="478"/>
        <v>10.015427569442878</v>
      </c>
      <c r="AR1841" s="116" t="str">
        <f t="shared" si="479"/>
        <v>1-10</v>
      </c>
      <c r="AS1841" s="116" t="str">
        <f t="shared" si="480"/>
        <v>1-20</v>
      </c>
      <c r="AT1841" s="116" t="str">
        <f t="shared" si="481"/>
        <v>1-40</v>
      </c>
      <c r="AU1841" s="116" t="str">
        <f t="shared" si="482"/>
        <v>&lt;1-50 Mn</v>
      </c>
      <c r="AV1841" s="122">
        <f>Table2[[#This Row],[Amount]]</f>
        <v>10000000</v>
      </c>
      <c r="AW1841" s="122" t="str">
        <f t="shared" si="483"/>
        <v>Mar 2023</v>
      </c>
      <c r="AX1841" s="28">
        <f>IFERROR(VLOOKUP(Table2[[#This Row],[SAP Code]],[26]_16!A:B,2,FALSE),0)</f>
        <v>0</v>
      </c>
      <c r="AY1841" s="123">
        <f>IFERROR(VLOOKUP(Table2[[#This Row],[SAP Code]],[26]_16!D:E,2,FALSE)/ 1000000, 0)</f>
        <v>0</v>
      </c>
      <c r="AZ1841" s="123">
        <f>IFERROR(VLOOKUP(Table2[[#This Row],[SAP Code]],[26]_16!G:H,2,FALSE)/ 1000000, 0)</f>
        <v>0</v>
      </c>
      <c r="BA1841" s="123">
        <f>IFERROR(VLOOKUP(Table2[[#This Row],[SAP Code]],[26]_16!J:K,2,FALSE)/ 1000000, 0)</f>
        <v>0</v>
      </c>
      <c r="BB1841" s="123">
        <f>IFERROR(VLOOKUP(Table2[[#This Row],[SAP Code]],[26]_16!M:N,2,FALSE)/ 1000000, 0)</f>
        <v>0</v>
      </c>
      <c r="BC1841" s="123">
        <f>IFERROR(VLOOKUP(Table2[[#This Row],[SAP Code]],[26]_16!P:Q,2,FALSE),0)</f>
        <v>0</v>
      </c>
      <c r="BD1841" s="123">
        <f>IFERROR(VLOOKUP(Table2[[#This Row],[SAP Code]],[26]_16!S:T,2,FALSE),0)</f>
        <v>0</v>
      </c>
      <c r="BE1841" s="123">
        <f>IFERROR(VLOOKUP(Table2[[#This Row],[SAP Code]],[26]_16!V:W,2,FALSE)/ 1000000, 0)</f>
        <v>0</v>
      </c>
      <c r="BF1841" s="123">
        <f>IFERROR(VLOOKUP(Table2[[#This Row],[SAP Code]],[26]_16!Y:Z,2,FALSE)/ 1000000, 0)</f>
        <v>0</v>
      </c>
      <c r="BG1841" s="123" t="str">
        <f>IFERROR(VLOOKUP(Table2[[#This Row],[SAP Code]],[26]port!$A:$AD,30,FALSE),"unknown")</f>
        <v>APVD</v>
      </c>
      <c r="BH1841" s="124" t="str">
        <f t="shared" si="484"/>
        <v>Ongoing</v>
      </c>
    </row>
    <row r="1842" spans="1:60" s="110" customFormat="1" ht="12">
      <c r="A1842" s="110" t="s">
        <v>819</v>
      </c>
      <c r="B1842" s="110" t="s">
        <v>6202</v>
      </c>
      <c r="C1842" s="110" t="s">
        <v>6203</v>
      </c>
      <c r="D1842" s="110" t="s">
        <v>6204</v>
      </c>
      <c r="E1842" s="111">
        <v>45012</v>
      </c>
      <c r="F1842" s="110" t="s">
        <v>6205</v>
      </c>
      <c r="G1842" s="110" t="s">
        <v>107</v>
      </c>
      <c r="H1842" s="110" t="s">
        <v>5984</v>
      </c>
      <c r="I1842" s="110" t="s">
        <v>102</v>
      </c>
      <c r="J1842" s="110" t="s">
        <v>103</v>
      </c>
      <c r="K1842" s="110" t="s">
        <v>5712</v>
      </c>
      <c r="L1842" s="110" t="s">
        <v>70</v>
      </c>
      <c r="M1842" s="112">
        <v>5000000</v>
      </c>
      <c r="N1842" s="112">
        <v>3762821.8153357566</v>
      </c>
      <c r="O1842" s="113" t="s">
        <v>6206</v>
      </c>
      <c r="P1842" s="114" t="s">
        <v>147</v>
      </c>
      <c r="Q1842" s="113" t="s">
        <v>72</v>
      </c>
      <c r="R1842" s="16" t="str">
        <f t="shared" si="474"/>
        <v>ADB Private</v>
      </c>
      <c r="S1842" s="110" t="str">
        <f t="shared" si="473"/>
        <v>H</v>
      </c>
      <c r="T1842" s="110" t="str">
        <f t="shared" si="488"/>
        <v>ADF Countries</v>
      </c>
      <c r="U1842" s="16" t="str">
        <f t="shared" si="475"/>
        <v>Transition States</v>
      </c>
      <c r="V1842" s="115" t="str">
        <f>IF(ISNUMBER(MATCH(A1842, {"Gabon","Sudan","Niger","Mali","Burkina Faso","Guinea"}, 0)), "De Facto Countries", "Non-De Facto Countries")</f>
        <v>Non-De Facto Countries</v>
      </c>
      <c r="W1842" s="110" t="str">
        <f t="shared" si="486"/>
        <v>East</v>
      </c>
      <c r="X1842" s="110" t="str">
        <f t="shared" si="487"/>
        <v>Finance</v>
      </c>
      <c r="Y1842" s="116"/>
      <c r="Z1842" s="116"/>
      <c r="AA1842" s="23">
        <f>Table2[[#This Row],[Approved Amount_UA Equivalent]]</f>
        <v>3762821.8153357566</v>
      </c>
      <c r="AB1842" s="116"/>
      <c r="AC1842" s="116"/>
      <c r="AD1842" s="116">
        <f>SUM(Table2[[#This Row],[Feed Africa ]:[Improve Quality Of Life ]])</f>
        <v>3762821.8153357566</v>
      </c>
      <c r="AE1842" s="110" t="b">
        <f>Table2[[#This Row],[Total HI5]]=Table2[[#This Row],[Approved Amount_UA Equivalent]]</f>
        <v>1</v>
      </c>
      <c r="AF1842" s="117">
        <v>70</v>
      </c>
      <c r="AG1842" s="113" t="str">
        <f t="shared" si="476"/>
        <v>Equity and Guarantee</v>
      </c>
      <c r="AH1842" s="117" t="str">
        <f>VLOOKUP(Table2[[#This Row],[SAP Code]],[25]DATA!$A:$G,7,FALSE)</f>
        <v>GUARANTEE</v>
      </c>
      <c r="AI1842" s="113" t="str">
        <f t="shared" si="477"/>
        <v>Other Investment</v>
      </c>
      <c r="AJ1842" s="118"/>
      <c r="AK1842" s="118" t="str">
        <f>Table2[[#This Row],[Sector Dept.]]</f>
        <v>PIFD</v>
      </c>
      <c r="AL1842" s="23" t="str" cm="1">
        <f t="array" ref="AL1842">_xlfn.SWITCH(AK1842,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42" s="125">
        <v>2</v>
      </c>
      <c r="AN1842" s="25" t="str">
        <f t="shared" si="485"/>
        <v>Non-Sovereign</v>
      </c>
      <c r="AO1842" s="119">
        <v>1</v>
      </c>
      <c r="AP1842" s="116">
        <f>Table2[[#This Row],[Approved Amount_UA Equivalent]]/1000000</f>
        <v>3.7628218153357564</v>
      </c>
      <c r="AQ1842" s="120">
        <f t="shared" si="478"/>
        <v>5.0077137847214388</v>
      </c>
      <c r="AR1842" s="116" t="str">
        <f t="shared" si="479"/>
        <v>1-10</v>
      </c>
      <c r="AS1842" s="116" t="str">
        <f t="shared" si="480"/>
        <v>1-20</v>
      </c>
      <c r="AT1842" s="116" t="str">
        <f t="shared" si="481"/>
        <v>1-40</v>
      </c>
      <c r="AU1842" s="116" t="str">
        <f t="shared" si="482"/>
        <v>&lt;1-50 Mn</v>
      </c>
      <c r="AV1842" s="122">
        <f>Table2[[#This Row],[Amount]]</f>
        <v>5000000</v>
      </c>
      <c r="AW1842" s="122" t="str">
        <f t="shared" si="483"/>
        <v>Mar 2023</v>
      </c>
      <c r="AX1842" s="28">
        <f>IFERROR(VLOOKUP(Table2[[#This Row],[SAP Code]],[26]_16!A:B,2,FALSE),0)</f>
        <v>0</v>
      </c>
      <c r="AY1842" s="123">
        <f>IFERROR(VLOOKUP(Table2[[#This Row],[SAP Code]],[26]_16!D:E,2,FALSE)/ 1000000, 0)</f>
        <v>0</v>
      </c>
      <c r="AZ1842" s="123">
        <f>IFERROR(VLOOKUP(Table2[[#This Row],[SAP Code]],[26]_16!G:H,2,FALSE)/ 1000000, 0)</f>
        <v>0</v>
      </c>
      <c r="BA1842" s="123">
        <f>IFERROR(VLOOKUP(Table2[[#This Row],[SAP Code]],[26]_16!J:K,2,FALSE)/ 1000000, 0)</f>
        <v>0</v>
      </c>
      <c r="BB1842" s="123">
        <f>IFERROR(VLOOKUP(Table2[[#This Row],[SAP Code]],[26]_16!M:N,2,FALSE)/ 1000000, 0)</f>
        <v>0</v>
      </c>
      <c r="BC1842" s="123">
        <f>IFERROR(VLOOKUP(Table2[[#This Row],[SAP Code]],[26]_16!P:Q,2,FALSE),0)</f>
        <v>0</v>
      </c>
      <c r="BD1842" s="123">
        <f>IFERROR(VLOOKUP(Table2[[#This Row],[SAP Code]],[26]_16!S:T,2,FALSE),0)</f>
        <v>0</v>
      </c>
      <c r="BE1842" s="123">
        <f>IFERROR(VLOOKUP(Table2[[#This Row],[SAP Code]],[26]_16!V:W,2,FALSE)/ 1000000, 0)</f>
        <v>0</v>
      </c>
      <c r="BF1842" s="123">
        <f>IFERROR(VLOOKUP(Table2[[#This Row],[SAP Code]],[26]_16!Y:Z,2,FALSE)/ 1000000, 0)</f>
        <v>0</v>
      </c>
      <c r="BG1842" s="123" t="str">
        <f>IFERROR(VLOOKUP(Table2[[#This Row],[SAP Code]],[26]port!$A:$AD,30,FALSE),"unknown")</f>
        <v>APVD</v>
      </c>
      <c r="BH1842" s="124" t="str">
        <f t="shared" si="484"/>
        <v>Ongoing</v>
      </c>
    </row>
    <row r="1843" spans="1:60" s="110" customFormat="1" ht="12">
      <c r="A1843" s="110" t="s">
        <v>141</v>
      </c>
      <c r="B1843" s="110" t="s">
        <v>6183</v>
      </c>
      <c r="C1843" s="110" t="s">
        <v>6184</v>
      </c>
      <c r="D1843" s="110" t="s">
        <v>6185</v>
      </c>
      <c r="E1843" s="111">
        <v>44950</v>
      </c>
      <c r="F1843" s="110" t="s">
        <v>6186</v>
      </c>
      <c r="G1843" s="110" t="s">
        <v>107</v>
      </c>
      <c r="H1843" s="110" t="s">
        <v>6176</v>
      </c>
      <c r="I1843" s="110" t="s">
        <v>102</v>
      </c>
      <c r="J1843" s="110" t="s">
        <v>5457</v>
      </c>
      <c r="K1843" s="110" t="s">
        <v>5458</v>
      </c>
      <c r="L1843" s="110" t="s">
        <v>70</v>
      </c>
      <c r="M1843" s="112">
        <v>3000000</v>
      </c>
      <c r="N1843" s="112">
        <v>2254215.3827657718</v>
      </c>
      <c r="O1843" s="113" t="s">
        <v>6187</v>
      </c>
      <c r="P1843" s="114" t="s">
        <v>243</v>
      </c>
      <c r="Q1843" s="113" t="s">
        <v>87</v>
      </c>
      <c r="R1843" s="16" t="str">
        <f t="shared" si="474"/>
        <v>OTHERS</v>
      </c>
      <c r="S1843" s="110" t="str">
        <f t="shared" si="473"/>
        <v>H</v>
      </c>
      <c r="T1843" s="110" t="str">
        <f t="shared" si="488"/>
        <v>Multinational</v>
      </c>
      <c r="U1843" s="16" t="str">
        <f t="shared" si="475"/>
        <v>Multinational</v>
      </c>
      <c r="V1843" s="115" t="str">
        <f>IF(ISNUMBER(MATCH(A1843, {"Gabon","Sudan","Niger","Mali","Burkina Faso","Guinea"}, 0)), "De Facto Countries", "Non-De Facto Countries")</f>
        <v>Non-De Facto Countries</v>
      </c>
      <c r="W1843" s="110" t="str">
        <f t="shared" si="486"/>
        <v>Multi</v>
      </c>
      <c r="X1843" s="110" t="str">
        <f t="shared" si="487"/>
        <v>Finance</v>
      </c>
      <c r="Y1843" s="116"/>
      <c r="Z1843" s="116"/>
      <c r="AA1843" s="23">
        <f>Table2[[#This Row],[Approved Amount_UA Equivalent]]</f>
        <v>2254215.3827657718</v>
      </c>
      <c r="AB1843" s="116"/>
      <c r="AC1843" s="116"/>
      <c r="AD1843" s="116">
        <f>SUM(Table2[[#This Row],[Feed Africa ]:[Improve Quality Of Life ]])</f>
        <v>2254215.3827657718</v>
      </c>
      <c r="AE1843" s="110" t="b">
        <f>Table2[[#This Row],[Total HI5]]=Table2[[#This Row],[Approved Amount_UA Equivalent]]</f>
        <v>1</v>
      </c>
      <c r="AF1843" s="117">
        <v>70</v>
      </c>
      <c r="AG1843" s="113" t="str">
        <f t="shared" si="476"/>
        <v>Equity and Guarantee</v>
      </c>
      <c r="AH1843" s="117" t="str">
        <f>VLOOKUP(Table2[[#This Row],[SAP Code]],[25]DATA!$A:$G,7,FALSE)</f>
        <v>EQUITY</v>
      </c>
      <c r="AI1843" s="113" t="str">
        <f t="shared" si="477"/>
        <v>Other Investment</v>
      </c>
      <c r="AJ1843" s="118"/>
      <c r="AK1843" s="118" t="str">
        <f>Table2[[#This Row],[Sector Dept.]]</f>
        <v>PIFD</v>
      </c>
      <c r="AL1843" s="23" t="str" cm="1">
        <f t="array" ref="AL1843">_xlfn.SWITCH(AK1843,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43" s="125">
        <v>2</v>
      </c>
      <c r="AN1843" s="25" t="str">
        <f t="shared" si="485"/>
        <v>Non-Sovereign</v>
      </c>
      <c r="AO1843" s="119">
        <v>0.5</v>
      </c>
      <c r="AP1843" s="116">
        <f>Table2[[#This Row],[Approved Amount_UA Equivalent]]/1000000</f>
        <v>2.2542153827657718</v>
      </c>
      <c r="AQ1843" s="120">
        <f t="shared" si="478"/>
        <v>3</v>
      </c>
      <c r="AR1843" s="116" t="str">
        <f t="shared" si="479"/>
        <v>1-10</v>
      </c>
      <c r="AS1843" s="116" t="str">
        <f t="shared" si="480"/>
        <v>1-20</v>
      </c>
      <c r="AT1843" s="116" t="str">
        <f t="shared" si="481"/>
        <v>1-40</v>
      </c>
      <c r="AU1843" s="116" t="str">
        <f t="shared" si="482"/>
        <v>&lt;1-50 Mn</v>
      </c>
      <c r="AV1843" s="122">
        <f>Table2[[#This Row],[Amount]]</f>
        <v>3000000</v>
      </c>
      <c r="AW1843" s="122" t="str">
        <f t="shared" si="483"/>
        <v>Jan 2023</v>
      </c>
      <c r="AX1843" s="28">
        <f>IFERROR(VLOOKUP(Table2[[#This Row],[SAP Code]],[26]_16!A:B,2,FALSE),0)</f>
        <v>0</v>
      </c>
      <c r="AY1843" s="123">
        <f>IFERROR(VLOOKUP(Table2[[#This Row],[SAP Code]],[26]_16!D:E,2,FALSE)/ 1000000, 0)</f>
        <v>0</v>
      </c>
      <c r="AZ1843" s="123">
        <f>IFERROR(VLOOKUP(Table2[[#This Row],[SAP Code]],[26]_16!G:H,2,FALSE)/ 1000000, 0)</f>
        <v>0</v>
      </c>
      <c r="BA1843" s="123">
        <f>IFERROR(VLOOKUP(Table2[[#This Row],[SAP Code]],[26]_16!J:K,2,FALSE)/ 1000000, 0)</f>
        <v>0</v>
      </c>
      <c r="BB1843" s="123">
        <f>IFERROR(VLOOKUP(Table2[[#This Row],[SAP Code]],[26]_16!M:N,2,FALSE)/ 1000000, 0)</f>
        <v>0</v>
      </c>
      <c r="BC1843" s="123">
        <f>IFERROR(VLOOKUP(Table2[[#This Row],[SAP Code]],[26]_16!P:Q,2,FALSE),0)</f>
        <v>0</v>
      </c>
      <c r="BD1843" s="123">
        <f>IFERROR(VLOOKUP(Table2[[#This Row],[SAP Code]],[26]_16!S:T,2,FALSE),0)</f>
        <v>0</v>
      </c>
      <c r="BE1843" s="123">
        <f>IFERROR(VLOOKUP(Table2[[#This Row],[SAP Code]],[26]_16!V:W,2,FALSE)/ 1000000, 0)</f>
        <v>0</v>
      </c>
      <c r="BF1843" s="123">
        <f>IFERROR(VLOOKUP(Table2[[#This Row],[SAP Code]],[26]_16!Y:Z,2,FALSE)/ 1000000, 0)</f>
        <v>0</v>
      </c>
      <c r="BG1843" s="123" t="str">
        <f>IFERROR(VLOOKUP(Table2[[#This Row],[SAP Code]],[26]port!$A:$AD,30,FALSE),"unknown")</f>
        <v>unknown</v>
      </c>
      <c r="BH1843" s="124" t="str">
        <f t="shared" si="484"/>
        <v>Unknown</v>
      </c>
    </row>
    <row r="1844" spans="1:60" s="126" customFormat="1" ht="12">
      <c r="A1844" s="126" t="s">
        <v>316</v>
      </c>
      <c r="B1844" s="126" t="s">
        <v>6207</v>
      </c>
      <c r="C1844" s="110" t="s">
        <v>6208</v>
      </c>
      <c r="D1844" s="110" t="s">
        <v>6209</v>
      </c>
      <c r="E1844" s="127">
        <v>44950</v>
      </c>
      <c r="F1844" s="126" t="s">
        <v>6210</v>
      </c>
      <c r="G1844" s="126" t="s">
        <v>255</v>
      </c>
      <c r="H1844" s="126" t="s">
        <v>5979</v>
      </c>
      <c r="I1844" s="126" t="s">
        <v>250</v>
      </c>
      <c r="J1844" s="126" t="s">
        <v>179</v>
      </c>
      <c r="K1844" s="126" t="s">
        <v>84</v>
      </c>
      <c r="L1844" s="110" t="s">
        <v>195</v>
      </c>
      <c r="M1844" s="128">
        <v>32533500</v>
      </c>
      <c r="N1844" s="128">
        <v>25966350.336416822</v>
      </c>
      <c r="O1844" s="129" t="s">
        <v>6211</v>
      </c>
      <c r="P1844" s="130">
        <v>2000200005901</v>
      </c>
      <c r="Q1844" s="129" t="s">
        <v>87</v>
      </c>
      <c r="R1844" s="16" t="str">
        <f t="shared" si="474"/>
        <v>ADB Public</v>
      </c>
      <c r="S1844" s="110" t="str">
        <f t="shared" si="473"/>
        <v>K</v>
      </c>
      <c r="T1844" s="110" t="str">
        <f t="shared" si="488"/>
        <v>Blend Countries</v>
      </c>
      <c r="U1844" s="16" t="str">
        <f t="shared" si="475"/>
        <v>Non-Transition States</v>
      </c>
      <c r="V1844" s="131" t="str">
        <f>IF(ISNUMBER(MATCH(A1844, {"Gabon","Sudan","Niger","Mali","Burkina Faso","Guinea"}, 0)), "De Facto Countries", "Non-De Facto Countries")</f>
        <v>Non-De Facto Countries</v>
      </c>
      <c r="W1844" s="110" t="str">
        <f t="shared" si="486"/>
        <v>West</v>
      </c>
      <c r="X1844" s="110" t="str">
        <f t="shared" si="487"/>
        <v>Multi-Sector</v>
      </c>
      <c r="Y1844" s="116">
        <f>Table2[[#This Row],[Approved Amount_UA Equivalent]]/5</f>
        <v>5193270.067283364</v>
      </c>
      <c r="Z1844" s="116">
        <v>5193270.067283364</v>
      </c>
      <c r="AA1844" s="116">
        <v>5193270.067283364</v>
      </c>
      <c r="AB1844" s="116">
        <v>5193270.067283364</v>
      </c>
      <c r="AC1844" s="116">
        <v>5193270.067283364</v>
      </c>
      <c r="AD1844" s="116">
        <f>SUM(Table2[[#This Row],[Feed Africa ]:[Improve Quality Of Life ]])</f>
        <v>25966350.336416818</v>
      </c>
      <c r="AE1844" s="110" t="b">
        <f>Table2[[#This Row],[Total HI5]]=Table2[[#This Row],[Approved Amount_UA Equivalent]]</f>
        <v>1</v>
      </c>
      <c r="AF1844" s="132">
        <v>20</v>
      </c>
      <c r="AG1844" s="129" t="str">
        <f t="shared" si="476"/>
        <v>Policy and Result Based Op</v>
      </c>
      <c r="AH1844" s="132" t="str">
        <f>VLOOKUP(Table2[[#This Row],[SAP Code]],[25]DATA!$A:$G,7,FALSE)</f>
        <v>PBO</v>
      </c>
      <c r="AI1844" s="129" t="str">
        <f t="shared" si="477"/>
        <v>Policy-Based Lending</v>
      </c>
      <c r="AJ1844" s="133"/>
      <c r="AK1844" s="133" t="str">
        <f>Table2[[#This Row],[Sector Dept.]]</f>
        <v>ECGF</v>
      </c>
      <c r="AL1844" s="23" t="str" cm="1">
        <f t="array" ref="AL1844">_xlfn.SWITCH(AK1844,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844" s="26">
        <v>1</v>
      </c>
      <c r="AN1844" s="25" t="str">
        <f t="shared" si="485"/>
        <v>Sovereign</v>
      </c>
      <c r="AO1844" s="134">
        <v>1</v>
      </c>
      <c r="AP1844" s="135">
        <f>Table2[[#This Row],[Approved Amount_UA Equivalent]]/1000000</f>
        <v>25.966350336416824</v>
      </c>
      <c r="AQ1844" s="136">
        <f t="shared" si="478"/>
        <v>34.557057681716962</v>
      </c>
      <c r="AR1844" s="135" t="str">
        <f t="shared" si="479"/>
        <v>21-30</v>
      </c>
      <c r="AS1844" s="135" t="str">
        <f t="shared" si="480"/>
        <v>21-40</v>
      </c>
      <c r="AT1844" s="135" t="str">
        <f t="shared" si="481"/>
        <v>1-40</v>
      </c>
      <c r="AU1844" s="135" t="str">
        <f t="shared" si="482"/>
        <v>&lt;1-50 Mn</v>
      </c>
      <c r="AV1844" s="122">
        <f>Table2[[#This Row],[Amount]]</f>
        <v>32533500</v>
      </c>
      <c r="AW1844" s="122" t="str">
        <f t="shared" si="483"/>
        <v>Jan 2023</v>
      </c>
      <c r="AX1844" s="28">
        <f>IFERROR(VLOOKUP(Table2[[#This Row],[SAP Code]],[26]_16!A:B,2,FALSE),0)</f>
        <v>0</v>
      </c>
      <c r="AY1844" s="123">
        <f>IFERROR(VLOOKUP(Table2[[#This Row],[SAP Code]],[26]_16!D:E,2,FALSE)/ 1000000, 0)</f>
        <v>0</v>
      </c>
      <c r="AZ1844" s="123">
        <f>IFERROR(VLOOKUP(Table2[[#This Row],[SAP Code]],[26]_16!G:H,2,FALSE)/ 1000000, 0)</f>
        <v>0</v>
      </c>
      <c r="BA1844" s="123">
        <f>IFERROR(VLOOKUP(Table2[[#This Row],[SAP Code]],[26]_16!J:K,2,FALSE)/ 1000000, 0)</f>
        <v>0</v>
      </c>
      <c r="BB1844" s="123">
        <f>IFERROR(VLOOKUP(Table2[[#This Row],[SAP Code]],[26]_16!M:N,2,FALSE)/ 1000000, 0)</f>
        <v>0</v>
      </c>
      <c r="BC1844" s="123">
        <f>IFERROR(VLOOKUP(Table2[[#This Row],[SAP Code]],[26]_16!P:Q,2,FALSE),0)</f>
        <v>0</v>
      </c>
      <c r="BD1844" s="123">
        <f>IFERROR(VLOOKUP(Table2[[#This Row],[SAP Code]],[26]_16!S:T,2,FALSE),0)</f>
        <v>0</v>
      </c>
      <c r="BE1844" s="123">
        <f>IFERROR(VLOOKUP(Table2[[#This Row],[SAP Code]],[26]_16!V:W,2,FALSE)/ 1000000, 0)</f>
        <v>0</v>
      </c>
      <c r="BF1844" s="123">
        <f>IFERROR(VLOOKUP(Table2[[#This Row],[SAP Code]],[26]_16!Y:Z,2,FALSE)/ 1000000, 0)</f>
        <v>0</v>
      </c>
      <c r="BG1844" s="123" t="str">
        <f>IFERROR(VLOOKUP(Table2[[#This Row],[SAP Code]],[26]port!$A:$AD,30,FALSE),"unknown")</f>
        <v>APVD</v>
      </c>
      <c r="BH1844" s="124" t="str">
        <f t="shared" si="484"/>
        <v>Ongoing</v>
      </c>
    </row>
    <row r="1845" spans="1:60" s="126" customFormat="1" ht="12">
      <c r="A1845" s="126" t="s">
        <v>228</v>
      </c>
      <c r="B1845" s="126" t="s">
        <v>6212</v>
      </c>
      <c r="C1845" s="110" t="s">
        <v>6213</v>
      </c>
      <c r="D1845" s="110" t="s">
        <v>6214</v>
      </c>
      <c r="E1845" s="127">
        <v>45014</v>
      </c>
      <c r="F1845" s="126" t="s">
        <v>297</v>
      </c>
      <c r="G1845" s="126" t="s">
        <v>255</v>
      </c>
      <c r="H1845" s="126" t="s">
        <v>6041</v>
      </c>
      <c r="I1845" s="126" t="s">
        <v>250</v>
      </c>
      <c r="J1845" s="126" t="s">
        <v>179</v>
      </c>
      <c r="K1845" s="126" t="s">
        <v>84</v>
      </c>
      <c r="L1845" s="110" t="s">
        <v>70</v>
      </c>
      <c r="M1845" s="128">
        <v>250000000</v>
      </c>
      <c r="N1845" s="128">
        <v>188141090.76678783</v>
      </c>
      <c r="O1845" s="129" t="s">
        <v>6215</v>
      </c>
      <c r="P1845" s="130">
        <v>2000300000401</v>
      </c>
      <c r="Q1845" s="129" t="s">
        <v>87</v>
      </c>
      <c r="R1845" s="16" t="str">
        <f t="shared" si="474"/>
        <v>ADB Public</v>
      </c>
      <c r="S1845" s="110" t="str">
        <f t="shared" si="473"/>
        <v>K</v>
      </c>
      <c r="T1845" s="110" t="str">
        <f t="shared" si="488"/>
        <v>ADB Countries</v>
      </c>
      <c r="U1845" s="16" t="str">
        <f t="shared" si="475"/>
        <v>Non-Transition States</v>
      </c>
      <c r="V1845" s="131" t="str">
        <f>IF(ISNUMBER(MATCH(A1845, {"Gabon","Sudan","Niger","Mali","Burkina Faso","Guinea"}, 0)), "De Facto Countries", "Non-De Facto Countries")</f>
        <v>Non-De Facto Countries</v>
      </c>
      <c r="W1845" s="110" t="str">
        <f t="shared" si="486"/>
        <v>South</v>
      </c>
      <c r="X1845" s="110" t="str">
        <f t="shared" si="487"/>
        <v>Multi-Sector</v>
      </c>
      <c r="Y1845" s="116">
        <f>Table2[[#This Row],[Approved Amount_UA Equivalent]]/5</f>
        <v>37628218.153357565</v>
      </c>
      <c r="Z1845" s="116">
        <v>37628218.153357565</v>
      </c>
      <c r="AA1845" s="116">
        <v>37628218.153357565</v>
      </c>
      <c r="AB1845" s="116">
        <v>37628218.153357565</v>
      </c>
      <c r="AC1845" s="116">
        <v>37628218.153357565</v>
      </c>
      <c r="AD1845" s="116">
        <f>SUM(Table2[[#This Row],[Feed Africa ]:[Improve Quality Of Life ]])</f>
        <v>188141090.76678783</v>
      </c>
      <c r="AE1845" s="110" t="b">
        <f>Table2[[#This Row],[Total HI5]]=Table2[[#This Row],[Approved Amount_UA Equivalent]]</f>
        <v>1</v>
      </c>
      <c r="AF1845" s="132">
        <v>20</v>
      </c>
      <c r="AG1845" s="129" t="str">
        <f t="shared" si="476"/>
        <v>Policy and Result Based Op</v>
      </c>
      <c r="AH1845" s="132" t="str">
        <f>VLOOKUP(Table2[[#This Row],[SAP Code]],[25]DATA!$A:$G,7,FALSE)</f>
        <v>PBO</v>
      </c>
      <c r="AI1845" s="129" t="str">
        <f t="shared" si="477"/>
        <v>Policy-Based Lending</v>
      </c>
      <c r="AJ1845" s="133"/>
      <c r="AK1845" s="133" t="str">
        <f>Table2[[#This Row],[Sector Dept.]]</f>
        <v>ECGF</v>
      </c>
      <c r="AL1845" s="23" t="str" cm="1">
        <f t="array" ref="AL1845">_xlfn.SWITCH(AK1845,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845" s="26">
        <v>1</v>
      </c>
      <c r="AN1845" s="25" t="str">
        <f t="shared" si="485"/>
        <v>Sovereign</v>
      </c>
      <c r="AO1845" s="134">
        <v>1</v>
      </c>
      <c r="AP1845" s="135">
        <f>Table2[[#This Row],[Approved Amount_UA Equivalent]]/1000000</f>
        <v>188.14109076678784</v>
      </c>
      <c r="AQ1845" s="136">
        <f t="shared" si="478"/>
        <v>250.38568923607193</v>
      </c>
      <c r="AR1845" s="135" t="str">
        <f t="shared" si="479"/>
        <v>181-190</v>
      </c>
      <c r="AS1845" s="135" t="str">
        <f t="shared" si="480"/>
        <v>181-200</v>
      </c>
      <c r="AT1845" s="135" t="str">
        <f t="shared" si="481"/>
        <v>161-200</v>
      </c>
      <c r="AU1845" s="135" t="str">
        <f t="shared" si="482"/>
        <v>100-200 Mn</v>
      </c>
      <c r="AV1845" s="122">
        <f>Table2[[#This Row],[Amount]]</f>
        <v>250000000</v>
      </c>
      <c r="AW1845" s="122" t="str">
        <f t="shared" si="483"/>
        <v>Mar 2023</v>
      </c>
      <c r="AX1845" s="28">
        <f>IFERROR(VLOOKUP(Table2[[#This Row],[SAP Code]],[26]_16!A:B,2,FALSE),0)</f>
        <v>0</v>
      </c>
      <c r="AY1845" s="123">
        <f>IFERROR(VLOOKUP(Table2[[#This Row],[SAP Code]],[26]_16!D:E,2,FALSE)/ 1000000, 0)</f>
        <v>0</v>
      </c>
      <c r="AZ1845" s="123">
        <f>IFERROR(VLOOKUP(Table2[[#This Row],[SAP Code]],[26]_16!G:H,2,FALSE)/ 1000000, 0)</f>
        <v>0</v>
      </c>
      <c r="BA1845" s="123">
        <f>IFERROR(VLOOKUP(Table2[[#This Row],[SAP Code]],[26]_16!J:K,2,FALSE)/ 1000000, 0)</f>
        <v>0</v>
      </c>
      <c r="BB1845" s="123">
        <f>IFERROR(VLOOKUP(Table2[[#This Row],[SAP Code]],[26]_16!M:N,2,FALSE)/ 1000000, 0)</f>
        <v>0</v>
      </c>
      <c r="BC1845" s="123">
        <f>IFERROR(VLOOKUP(Table2[[#This Row],[SAP Code]],[26]_16!P:Q,2,FALSE),0)</f>
        <v>0</v>
      </c>
      <c r="BD1845" s="123">
        <f>IFERROR(VLOOKUP(Table2[[#This Row],[SAP Code]],[26]_16!S:T,2,FALSE),0)</f>
        <v>0</v>
      </c>
      <c r="BE1845" s="123">
        <f>IFERROR(VLOOKUP(Table2[[#This Row],[SAP Code]],[26]_16!V:W,2,FALSE)/ 1000000, 0)</f>
        <v>0</v>
      </c>
      <c r="BF1845" s="123">
        <f>IFERROR(VLOOKUP(Table2[[#This Row],[SAP Code]],[26]_16!Y:Z,2,FALSE)/ 1000000, 0)</f>
        <v>186.76647466999998</v>
      </c>
      <c r="BG1845" s="123" t="str">
        <f>IFERROR(VLOOKUP(Table2[[#This Row],[SAP Code]],[26]port!$A:$AD,30,FALSE),"unknown")</f>
        <v>APVD</v>
      </c>
      <c r="BH1845" s="124" t="str">
        <f t="shared" si="484"/>
        <v>Ongoing</v>
      </c>
    </row>
    <row r="1846" spans="1:60" s="110" customFormat="1" ht="12">
      <c r="A1846" s="110" t="s">
        <v>141</v>
      </c>
      <c r="B1846" s="110" t="s">
        <v>6178</v>
      </c>
      <c r="C1846" s="110" t="s">
        <v>6216</v>
      </c>
      <c r="D1846" s="110" t="s">
        <v>6180</v>
      </c>
      <c r="E1846" s="111">
        <v>44950</v>
      </c>
      <c r="F1846" s="110" t="s">
        <v>6181</v>
      </c>
      <c r="G1846" s="110" t="s">
        <v>107</v>
      </c>
      <c r="H1846" s="110" t="s">
        <v>5979</v>
      </c>
      <c r="I1846" s="110" t="s">
        <v>102</v>
      </c>
      <c r="J1846" s="110" t="s">
        <v>261</v>
      </c>
      <c r="K1846" s="110" t="s">
        <v>618</v>
      </c>
      <c r="L1846" s="110" t="s">
        <v>70</v>
      </c>
      <c r="M1846" s="112">
        <v>30000000</v>
      </c>
      <c r="N1846" s="112">
        <v>22542153.827657718</v>
      </c>
      <c r="O1846" s="113" t="s">
        <v>6182</v>
      </c>
      <c r="P1846" s="114" t="s">
        <v>147</v>
      </c>
      <c r="Q1846" s="113" t="s">
        <v>87</v>
      </c>
      <c r="R1846" s="16" t="str">
        <f t="shared" si="474"/>
        <v>AGTF</v>
      </c>
      <c r="S1846" s="110" t="str">
        <f t="shared" si="473"/>
        <v>H</v>
      </c>
      <c r="T1846" s="110" t="str">
        <f t="shared" si="488"/>
        <v>Multinational</v>
      </c>
      <c r="U1846" s="16" t="str">
        <f t="shared" si="475"/>
        <v>Multinational</v>
      </c>
      <c r="V1846" s="115" t="str">
        <f>IF(ISNUMBER(MATCH(A1846, {"Gabon","Sudan","Niger","Mali","Burkina Faso","Guinea"}, 0)), "De Facto Countries", "Non-De Facto Countries")</f>
        <v>Non-De Facto Countries</v>
      </c>
      <c r="W1846" s="110" t="str">
        <f t="shared" si="486"/>
        <v>Multi</v>
      </c>
      <c r="X1846" s="110" t="str">
        <f t="shared" si="487"/>
        <v>Finance</v>
      </c>
      <c r="Y1846" s="116"/>
      <c r="Z1846" s="116"/>
      <c r="AA1846" s="116">
        <f>Table2[[#This Row],[Approved Amount_UA Equivalent]]</f>
        <v>22542153.827657718</v>
      </c>
      <c r="AB1846" s="116"/>
      <c r="AC1846" s="116"/>
      <c r="AD1846" s="116">
        <f>SUM(Table2[[#This Row],[Feed Africa ]:[Improve Quality Of Life ]])</f>
        <v>22542153.827657718</v>
      </c>
      <c r="AE1846" s="110" t="b">
        <f>Table2[[#This Row],[Total HI5]]=Table2[[#This Row],[Approved Amount_UA Equivalent]]</f>
        <v>1</v>
      </c>
      <c r="AF1846" s="117">
        <v>11</v>
      </c>
      <c r="AG1846" s="113" t="str">
        <f t="shared" si="476"/>
        <v>Line of Credit</v>
      </c>
      <c r="AH1846" s="117" t="str">
        <f>VLOOKUP(Table2[[#This Row],[SAP Code]],[25]DATA!$A:$G,7,FALSE)</f>
        <v>LOC</v>
      </c>
      <c r="AI1846" s="113" t="str">
        <f t="shared" si="477"/>
        <v>Other Investment</v>
      </c>
      <c r="AJ1846" s="118"/>
      <c r="AK1846" s="118" t="str">
        <f>Table2[[#This Row],[Sector Dept.]]</f>
        <v>PIFD</v>
      </c>
      <c r="AL1846" s="23" t="str" cm="1">
        <f t="array" ref="AL1846">_xlfn.SWITCH(AK1846,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46" s="125">
        <v>2</v>
      </c>
      <c r="AN1846" s="25" t="str">
        <f t="shared" si="485"/>
        <v>Non-Sovereign</v>
      </c>
      <c r="AO1846" s="119">
        <v>0.33333333333333331</v>
      </c>
      <c r="AP1846" s="116">
        <f>Table2[[#This Row],[Approved Amount_UA Equivalent]]/1000000</f>
        <v>22.542153827657717</v>
      </c>
      <c r="AQ1846" s="120">
        <f t="shared" si="478"/>
        <v>30</v>
      </c>
      <c r="AR1846" s="116" t="str">
        <f t="shared" si="479"/>
        <v>21-30</v>
      </c>
      <c r="AS1846" s="116" t="str">
        <f t="shared" si="480"/>
        <v>21-40</v>
      </c>
      <c r="AT1846" s="116" t="str">
        <f t="shared" si="481"/>
        <v>1-40</v>
      </c>
      <c r="AU1846" s="116" t="str">
        <f t="shared" si="482"/>
        <v>&lt;1-50 Mn</v>
      </c>
      <c r="AV1846" s="122">
        <f>Table2[[#This Row],[Amount]]</f>
        <v>30000000</v>
      </c>
      <c r="AW1846" s="122" t="str">
        <f t="shared" si="483"/>
        <v>Jan 2023</v>
      </c>
      <c r="AX1846" s="28">
        <f>IFERROR(VLOOKUP(Table2[[#This Row],[SAP Code]],[26]_16!A:B,2,FALSE),0)</f>
        <v>0</v>
      </c>
      <c r="AY1846" s="123">
        <f>IFERROR(VLOOKUP(Table2[[#This Row],[SAP Code]],[26]_16!D:E,2,FALSE)/ 1000000, 0)</f>
        <v>0</v>
      </c>
      <c r="AZ1846" s="123">
        <f>IFERROR(VLOOKUP(Table2[[#This Row],[SAP Code]],[26]_16!G:H,2,FALSE)/ 1000000, 0)</f>
        <v>0</v>
      </c>
      <c r="BA1846" s="123">
        <f>IFERROR(VLOOKUP(Table2[[#This Row],[SAP Code]],[26]_16!J:K,2,FALSE)/ 1000000, 0)</f>
        <v>0</v>
      </c>
      <c r="BB1846" s="123">
        <f>IFERROR(VLOOKUP(Table2[[#This Row],[SAP Code]],[26]_16!M:N,2,FALSE)/ 1000000, 0)</f>
        <v>0</v>
      </c>
      <c r="BC1846" s="123">
        <f>IFERROR(VLOOKUP(Table2[[#This Row],[SAP Code]],[26]_16!P:Q,2,FALSE),0)</f>
        <v>0</v>
      </c>
      <c r="BD1846" s="123">
        <f>IFERROR(VLOOKUP(Table2[[#This Row],[SAP Code]],[26]_16!S:T,2,FALSE),0)</f>
        <v>0</v>
      </c>
      <c r="BE1846" s="123">
        <f>IFERROR(VLOOKUP(Table2[[#This Row],[SAP Code]],[26]_16!V:W,2,FALSE)/ 1000000, 0)</f>
        <v>0</v>
      </c>
      <c r="BF1846" s="123">
        <f>IFERROR(VLOOKUP(Table2[[#This Row],[SAP Code]],[26]_16!Y:Z,2,FALSE)/ 1000000, 0)</f>
        <v>0</v>
      </c>
      <c r="BG1846" s="123" t="str">
        <f>IFERROR(VLOOKUP(Table2[[#This Row],[SAP Code]],[26]port!$A:$AD,30,FALSE),"unknown")</f>
        <v>APVD</v>
      </c>
      <c r="BH1846" s="124" t="str">
        <f t="shared" si="484"/>
        <v>Ongoing</v>
      </c>
    </row>
    <row r="1847" spans="1:60" s="110" customFormat="1" ht="12">
      <c r="A1847" s="110" t="s">
        <v>141</v>
      </c>
      <c r="B1847" s="110" t="s">
        <v>6217</v>
      </c>
      <c r="C1847" s="110" t="s">
        <v>6218</v>
      </c>
      <c r="D1847" s="110" t="s">
        <v>6219</v>
      </c>
      <c r="E1847" s="111">
        <v>44971</v>
      </c>
      <c r="F1847" s="110" t="s">
        <v>6217</v>
      </c>
      <c r="G1847" s="110" t="s">
        <v>1997</v>
      </c>
      <c r="H1847" s="110" t="s">
        <v>6176</v>
      </c>
      <c r="I1847" s="110" t="s">
        <v>82</v>
      </c>
      <c r="J1847" s="110" t="s">
        <v>1998</v>
      </c>
      <c r="K1847" s="110" t="s">
        <v>69</v>
      </c>
      <c r="L1847" s="110" t="s">
        <v>70</v>
      </c>
      <c r="M1847" s="112">
        <v>5030000</v>
      </c>
      <c r="N1847" s="112">
        <v>3730153.4331501625</v>
      </c>
      <c r="O1847" s="113" t="s">
        <v>6220</v>
      </c>
      <c r="P1847" s="114" t="s">
        <v>147</v>
      </c>
      <c r="Q1847" s="113" t="s">
        <v>72</v>
      </c>
      <c r="R1847" s="16" t="str">
        <f t="shared" si="474"/>
        <v>SEFA</v>
      </c>
      <c r="S1847" s="110" t="str">
        <f t="shared" si="473"/>
        <v>F</v>
      </c>
      <c r="T1847" s="110" t="str">
        <f t="shared" si="488"/>
        <v>Multinational</v>
      </c>
      <c r="U1847" s="16" t="str">
        <f t="shared" si="475"/>
        <v>Multinational</v>
      </c>
      <c r="V1847" s="115" t="str">
        <f>IF(ISNUMBER(MATCH(A1847, {"Gabon","Sudan","Niger","Mali","Burkina Faso","Guinea"}, 0)), "De Facto Countries", "Non-De Facto Countries")</f>
        <v>Non-De Facto Countries</v>
      </c>
      <c r="W1847" s="110" t="str">
        <f t="shared" si="486"/>
        <v>Multi</v>
      </c>
      <c r="X1847" s="110" t="str">
        <f t="shared" si="487"/>
        <v>Power</v>
      </c>
      <c r="Y1847" s="116"/>
      <c r="Z1847" s="116">
        <f>Table2[[#This Row],[Approved Amount_UA Equivalent]]</f>
        <v>3730153.4331501625</v>
      </c>
      <c r="AA1847" s="116"/>
      <c r="AB1847" s="116"/>
      <c r="AC1847" s="116"/>
      <c r="AD1847" s="116">
        <f>SUM(Table2[[#This Row],[Feed Africa ]:[Improve Quality Of Life ]])</f>
        <v>3730153.4331501625</v>
      </c>
      <c r="AE1847" s="110" t="b">
        <f>Table2[[#This Row],[Total HI5]]=Table2[[#This Row],[Approved Amount_UA Equivalent]]</f>
        <v>1</v>
      </c>
      <c r="AF1847" s="117">
        <v>40</v>
      </c>
      <c r="AG1847" s="113" t="str">
        <f t="shared" si="476"/>
        <v>ISP and Investment Project</v>
      </c>
      <c r="AH1847" s="117" t="e">
        <f>VLOOKUP(Table2[[#This Row],[SAP Code]],[25]DATA!$A:$G,7,FALSE)</f>
        <v>#N/A</v>
      </c>
      <c r="AI1847" s="113" t="str">
        <f t="shared" si="477"/>
        <v>Infrastructure</v>
      </c>
      <c r="AJ1847" s="118"/>
      <c r="AK1847" s="118" t="str">
        <f>Table2[[#This Row],[Sector Dept.]]</f>
        <v>PERN</v>
      </c>
      <c r="AL1847" s="23" t="str" cm="1">
        <f t="array" ref="AL1847">_xlfn.SWITCH(AK1847,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47" s="125">
        <v>2</v>
      </c>
      <c r="AN1847" s="25" t="str">
        <f t="shared" si="485"/>
        <v>Non-Sovereign</v>
      </c>
      <c r="AO1847" s="119">
        <v>1</v>
      </c>
      <c r="AP1847" s="116">
        <f>Table2[[#This Row],[Approved Amount_UA Equivalent]]/1000000</f>
        <v>3.7301534331501625</v>
      </c>
      <c r="AQ1847" s="120">
        <f t="shared" si="478"/>
        <v>4.9642373949735621</v>
      </c>
      <c r="AR1847" s="116" t="str">
        <f t="shared" si="479"/>
        <v>1-10</v>
      </c>
      <c r="AS1847" s="116" t="str">
        <f t="shared" si="480"/>
        <v>1-20</v>
      </c>
      <c r="AT1847" s="116" t="str">
        <f t="shared" si="481"/>
        <v>1-40</v>
      </c>
      <c r="AU1847" s="116" t="str">
        <f t="shared" si="482"/>
        <v>&lt;1-50 Mn</v>
      </c>
      <c r="AV1847" s="122">
        <f>Table2[[#This Row],[Amount]]</f>
        <v>5030000</v>
      </c>
      <c r="AW1847" s="122" t="str">
        <f t="shared" si="483"/>
        <v>Feb 2023</v>
      </c>
      <c r="AX1847" s="28">
        <f>IFERROR(VLOOKUP(Table2[[#This Row],[SAP Code]],[26]_16!A:B,2,FALSE),0)</f>
        <v>0</v>
      </c>
      <c r="AY1847" s="123">
        <f>IFERROR(VLOOKUP(Table2[[#This Row],[SAP Code]],[26]_16!D:E,2,FALSE)/ 1000000, 0)</f>
        <v>0</v>
      </c>
      <c r="AZ1847" s="123">
        <f>IFERROR(VLOOKUP(Table2[[#This Row],[SAP Code]],[26]_16!G:H,2,FALSE)/ 1000000, 0)</f>
        <v>0</v>
      </c>
      <c r="BA1847" s="123">
        <f>IFERROR(VLOOKUP(Table2[[#This Row],[SAP Code]],[26]_16!J:K,2,FALSE)/ 1000000, 0)</f>
        <v>0</v>
      </c>
      <c r="BB1847" s="123">
        <f>IFERROR(VLOOKUP(Table2[[#This Row],[SAP Code]],[26]_16!M:N,2,FALSE)/ 1000000, 0)</f>
        <v>0</v>
      </c>
      <c r="BC1847" s="123">
        <f>IFERROR(VLOOKUP(Table2[[#This Row],[SAP Code]],[26]_16!P:Q,2,FALSE),0)</f>
        <v>0</v>
      </c>
      <c r="BD1847" s="123">
        <f>IFERROR(VLOOKUP(Table2[[#This Row],[SAP Code]],[26]_16!S:T,2,FALSE),0)</f>
        <v>0</v>
      </c>
      <c r="BE1847" s="123">
        <f>IFERROR(VLOOKUP(Table2[[#This Row],[SAP Code]],[26]_16!V:W,2,FALSE)/ 1000000, 0)</f>
        <v>0</v>
      </c>
      <c r="BF1847" s="123">
        <f>IFERROR(VLOOKUP(Table2[[#This Row],[SAP Code]],[26]_16!Y:Z,2,FALSE)/ 1000000, 0)</f>
        <v>0</v>
      </c>
      <c r="BG1847" s="123" t="str">
        <f>IFERROR(VLOOKUP(Table2[[#This Row],[SAP Code]],[26]port!$A:$AD,30,FALSE),"unknown")</f>
        <v>unknown</v>
      </c>
      <c r="BH1847" s="124" t="str">
        <f t="shared" si="484"/>
        <v>Unknown</v>
      </c>
    </row>
    <row r="1848" spans="1:60" s="110" customFormat="1" ht="12">
      <c r="A1848" s="110" t="s">
        <v>203</v>
      </c>
      <c r="B1848" s="110" t="s">
        <v>4820</v>
      </c>
      <c r="C1848" s="110" t="s">
        <v>6221</v>
      </c>
      <c r="D1848" s="110" t="s">
        <v>6222</v>
      </c>
      <c r="E1848" s="111">
        <v>45014</v>
      </c>
      <c r="F1848" s="110" t="s">
        <v>4823</v>
      </c>
      <c r="G1848" s="110" t="s">
        <v>2055</v>
      </c>
      <c r="H1848" s="110" t="s">
        <v>6084</v>
      </c>
      <c r="I1848" s="110" t="s">
        <v>82</v>
      </c>
      <c r="J1848" s="110" t="s">
        <v>1998</v>
      </c>
      <c r="K1848" s="110" t="s">
        <v>3319</v>
      </c>
      <c r="L1848" s="110" t="s">
        <v>70</v>
      </c>
      <c r="M1848" s="112">
        <v>10000000</v>
      </c>
      <c r="N1848" s="112">
        <v>7525643.6306715133</v>
      </c>
      <c r="O1848" s="113" t="s">
        <v>4824</v>
      </c>
      <c r="P1848" s="114" t="s">
        <v>147</v>
      </c>
      <c r="Q1848" s="113" t="s">
        <v>72</v>
      </c>
      <c r="R1848" s="16" t="str">
        <f t="shared" si="474"/>
        <v>SEFA</v>
      </c>
      <c r="S1848" s="110" t="str">
        <f t="shared" ref="S1848:S1886" si="489">MID(O1848, 6,1)</f>
        <v>F</v>
      </c>
      <c r="T1848" s="110" t="str">
        <f t="shared" si="488"/>
        <v>ADB Countries</v>
      </c>
      <c r="U1848" s="16" t="str">
        <f t="shared" si="475"/>
        <v>Non-Transition States</v>
      </c>
      <c r="V1848" s="115" t="str">
        <f>IF(ISNUMBER(MATCH(A1848, {"Gabon","Sudan","Niger","Mali","Burkina Faso","Guinea"}, 0)), "De Facto Countries", "Non-De Facto Countries")</f>
        <v>Non-De Facto Countries</v>
      </c>
      <c r="W1848" s="110" t="str">
        <f t="shared" si="486"/>
        <v>North</v>
      </c>
      <c r="X1848" s="110" t="str">
        <f t="shared" si="487"/>
        <v>Power</v>
      </c>
      <c r="Y1848" s="116"/>
      <c r="Z1848" s="116">
        <f>Table2[[#This Row],[Approved Amount_UA Equivalent]]</f>
        <v>7525643.6306715133</v>
      </c>
      <c r="AA1848" s="116"/>
      <c r="AB1848" s="116"/>
      <c r="AC1848" s="116"/>
      <c r="AD1848" s="116">
        <f>SUM(Table2[[#This Row],[Feed Africa ]:[Improve Quality Of Life ]])</f>
        <v>7525643.6306715133</v>
      </c>
      <c r="AE1848" s="110" t="b">
        <f>Table2[[#This Row],[Total HI5]]=Table2[[#This Row],[Approved Amount_UA Equivalent]]</f>
        <v>1</v>
      </c>
      <c r="AF1848" s="117">
        <v>10</v>
      </c>
      <c r="AG1848" s="113" t="str">
        <f t="shared" si="476"/>
        <v>Investment Project</v>
      </c>
      <c r="AH1848" s="117" t="str">
        <f>VLOOKUP(Table2[[#This Row],[SAP Code]],[25]DATA!$A:$G,7,FALSE)</f>
        <v xml:space="preserve">Investment Lending </v>
      </c>
      <c r="AI1848" s="113" t="str">
        <f t="shared" si="477"/>
        <v>Infrastructure</v>
      </c>
      <c r="AJ1848" s="118"/>
      <c r="AK1848" s="118" t="str">
        <f>Table2[[#This Row],[Sector Dept.]]</f>
        <v>PESR</v>
      </c>
      <c r="AL1848" s="23" t="str" cm="1">
        <f t="array" ref="AL1848">_xlfn.SWITCH(AK1848,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48" s="125">
        <v>2</v>
      </c>
      <c r="AN1848" s="25" t="str">
        <f t="shared" si="485"/>
        <v>Non-Sovereign</v>
      </c>
      <c r="AO1848" s="119">
        <v>1</v>
      </c>
      <c r="AP1848" s="116">
        <f>Table2[[#This Row],[Approved Amount_UA Equivalent]]/1000000</f>
        <v>7.5256436306715129</v>
      </c>
      <c r="AQ1848" s="120">
        <f t="shared" si="478"/>
        <v>10.015427569442878</v>
      </c>
      <c r="AR1848" s="116" t="str">
        <f t="shared" si="479"/>
        <v>1-10</v>
      </c>
      <c r="AS1848" s="116" t="str">
        <f t="shared" si="480"/>
        <v>1-20</v>
      </c>
      <c r="AT1848" s="116" t="str">
        <f t="shared" si="481"/>
        <v>1-40</v>
      </c>
      <c r="AU1848" s="116" t="str">
        <f t="shared" si="482"/>
        <v>&lt;1-50 Mn</v>
      </c>
      <c r="AV1848" s="122">
        <f>Table2[[#This Row],[Amount]]</f>
        <v>10000000</v>
      </c>
      <c r="AW1848" s="122" t="str">
        <f t="shared" si="483"/>
        <v>Mar 2023</v>
      </c>
      <c r="AX1848" s="28">
        <f>IFERROR(VLOOKUP(Table2[[#This Row],[SAP Code]],[26]_16!A:B,2,FALSE),0)</f>
        <v>0</v>
      </c>
      <c r="AY1848" s="123">
        <f>IFERROR(VLOOKUP(Table2[[#This Row],[SAP Code]],[26]_16!D:E,2,FALSE)/ 1000000, 0)</f>
        <v>0</v>
      </c>
      <c r="AZ1848" s="123">
        <f>IFERROR(VLOOKUP(Table2[[#This Row],[SAP Code]],[26]_16!G:H,2,FALSE)/ 1000000, 0)</f>
        <v>0</v>
      </c>
      <c r="BA1848" s="123">
        <f>IFERROR(VLOOKUP(Table2[[#This Row],[SAP Code]],[26]_16!J:K,2,FALSE)/ 1000000, 0)</f>
        <v>0</v>
      </c>
      <c r="BB1848" s="123">
        <f>IFERROR(VLOOKUP(Table2[[#This Row],[SAP Code]],[26]_16!M:N,2,FALSE)/ 1000000, 0)</f>
        <v>0</v>
      </c>
      <c r="BC1848" s="123">
        <f>IFERROR(VLOOKUP(Table2[[#This Row],[SAP Code]],[26]_16!P:Q,2,FALSE),0)</f>
        <v>0</v>
      </c>
      <c r="BD1848" s="123">
        <f>IFERROR(VLOOKUP(Table2[[#This Row],[SAP Code]],[26]_16!S:T,2,FALSE),0)</f>
        <v>0</v>
      </c>
      <c r="BE1848" s="123">
        <f>IFERROR(VLOOKUP(Table2[[#This Row],[SAP Code]],[26]_16!V:W,2,FALSE)/ 1000000, 0)</f>
        <v>0</v>
      </c>
      <c r="BF1848" s="123">
        <f>IFERROR(VLOOKUP(Table2[[#This Row],[SAP Code]],[26]_16!Y:Z,2,FALSE)/ 1000000, 0)</f>
        <v>0</v>
      </c>
      <c r="BG1848" s="123" t="str">
        <f>IFERROR(VLOOKUP(Table2[[#This Row],[SAP Code]],[26]port!$A:$AD,30,FALSE),"unknown")</f>
        <v>APVD</v>
      </c>
      <c r="BH1848" s="124" t="str">
        <f t="shared" si="484"/>
        <v>Ongoing</v>
      </c>
    </row>
    <row r="1849" spans="1:60" s="110" customFormat="1" ht="12">
      <c r="A1849" s="110" t="s">
        <v>141</v>
      </c>
      <c r="B1849" s="110" t="s">
        <v>6223</v>
      </c>
      <c r="C1849" s="110" t="s">
        <v>6224</v>
      </c>
      <c r="D1849" s="110" t="s">
        <v>6225</v>
      </c>
      <c r="E1849" s="111">
        <v>44986</v>
      </c>
      <c r="F1849" s="110" t="s">
        <v>5869</v>
      </c>
      <c r="G1849" s="110" t="s">
        <v>2220</v>
      </c>
      <c r="H1849" s="110" t="s">
        <v>5984</v>
      </c>
      <c r="I1849" s="110" t="s">
        <v>155</v>
      </c>
      <c r="J1849" s="110" t="s">
        <v>1030</v>
      </c>
      <c r="K1849" s="110" t="s">
        <v>1031</v>
      </c>
      <c r="L1849" s="110" t="s">
        <v>70</v>
      </c>
      <c r="M1849" s="112">
        <v>32000000</v>
      </c>
      <c r="N1849" s="112">
        <v>24082059.618148845</v>
      </c>
      <c r="O1849" s="113" t="s">
        <v>5870</v>
      </c>
      <c r="P1849" s="114" t="s">
        <v>147</v>
      </c>
      <c r="Q1849" s="113" t="s">
        <v>87</v>
      </c>
      <c r="R1849" s="16" t="str">
        <f t="shared" si="474"/>
        <v>OTHERS</v>
      </c>
      <c r="S1849" s="110" t="str">
        <f t="shared" si="489"/>
        <v>A</v>
      </c>
      <c r="T1849" s="110" t="str">
        <f t="shared" si="488"/>
        <v>Multinational</v>
      </c>
      <c r="U1849" s="16" t="str">
        <f t="shared" si="475"/>
        <v>Multinational</v>
      </c>
      <c r="V1849" s="115" t="str">
        <f>IF(ISNUMBER(MATCH(A1849, {"Gabon","Sudan","Niger","Mali","Burkina Faso","Guinea"}, 0)), "De Facto Countries", "Non-De Facto Countries")</f>
        <v>Non-De Facto Countries</v>
      </c>
      <c r="W1849" s="110" t="str">
        <f t="shared" si="486"/>
        <v>Multi</v>
      </c>
      <c r="X1849" s="110" t="str">
        <f t="shared" si="487"/>
        <v>Agriculture</v>
      </c>
      <c r="Y1849" s="116">
        <f>Table2[[#This Row],[Approved Amount_UA Equivalent]]</f>
        <v>24082059.618148845</v>
      </c>
      <c r="Z1849" s="116"/>
      <c r="AA1849" s="116"/>
      <c r="AB1849" s="116"/>
      <c r="AC1849" s="116"/>
      <c r="AD1849" s="116">
        <f>SUM(Table2[[#This Row],[Feed Africa ]:[Improve Quality Of Life ]])</f>
        <v>24082059.618148845</v>
      </c>
      <c r="AE1849" s="110" t="b">
        <f>Table2[[#This Row],[Total HI5]]=Table2[[#This Row],[Approved Amount_UA Equivalent]]</f>
        <v>1</v>
      </c>
      <c r="AF1849" s="117">
        <v>70</v>
      </c>
      <c r="AG1849" s="113" t="str">
        <f t="shared" si="476"/>
        <v>Equity and Guarantee</v>
      </c>
      <c r="AH1849" s="117" t="str">
        <f>VLOOKUP(Table2[[#This Row],[SAP Code]],[25]DATA!$A:$G,7,FALSE)</f>
        <v xml:space="preserve">investment </v>
      </c>
      <c r="AI1849" s="113" t="str">
        <f t="shared" si="477"/>
        <v>Other Investment</v>
      </c>
      <c r="AJ1849" s="118"/>
      <c r="AK1849" s="118" t="str">
        <f>Table2[[#This Row],[Sector Dept.]]</f>
        <v>AHFR</v>
      </c>
      <c r="AL1849" s="23" t="str" cm="1">
        <f t="array" ref="AL1849">_xlfn.SWITCH(AK1849,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49" s="125">
        <v>2</v>
      </c>
      <c r="AN1849" s="25" t="str">
        <f t="shared" si="485"/>
        <v>Non-Sovereign</v>
      </c>
      <c r="AO1849" s="119">
        <v>1</v>
      </c>
      <c r="AP1849" s="116">
        <f>Table2[[#This Row],[Approved Amount_UA Equivalent]]/1000000</f>
        <v>24.082059618148843</v>
      </c>
      <c r="AQ1849" s="120">
        <f t="shared" si="478"/>
        <v>32.049368222217211</v>
      </c>
      <c r="AR1849" s="116" t="str">
        <f t="shared" si="479"/>
        <v>21-30</v>
      </c>
      <c r="AS1849" s="116" t="str">
        <f t="shared" si="480"/>
        <v>21-40</v>
      </c>
      <c r="AT1849" s="116" t="str">
        <f t="shared" si="481"/>
        <v>1-40</v>
      </c>
      <c r="AU1849" s="116" t="str">
        <f t="shared" si="482"/>
        <v>&lt;1-50 Mn</v>
      </c>
      <c r="AV1849" s="122">
        <f>Table2[[#This Row],[Amount]]</f>
        <v>32000000</v>
      </c>
      <c r="AW1849" s="122" t="str">
        <f t="shared" si="483"/>
        <v>Mar 2023</v>
      </c>
      <c r="AX1849" s="28">
        <f>IFERROR(VLOOKUP(Table2[[#This Row],[SAP Code]],[26]_16!A:B,2,FALSE),0)</f>
        <v>0</v>
      </c>
      <c r="AY1849" s="123">
        <f>IFERROR(VLOOKUP(Table2[[#This Row],[SAP Code]],[26]_16!D:E,2,FALSE)/ 1000000, 0)</f>
        <v>0</v>
      </c>
      <c r="AZ1849" s="123">
        <f>IFERROR(VLOOKUP(Table2[[#This Row],[SAP Code]],[26]_16!G:H,2,FALSE)/ 1000000, 0)</f>
        <v>0</v>
      </c>
      <c r="BA1849" s="123">
        <f>IFERROR(VLOOKUP(Table2[[#This Row],[SAP Code]],[26]_16!J:K,2,FALSE)/ 1000000, 0)</f>
        <v>0</v>
      </c>
      <c r="BB1849" s="123">
        <f>IFERROR(VLOOKUP(Table2[[#This Row],[SAP Code]],[26]_16!M:N,2,FALSE)/ 1000000, 0)</f>
        <v>0</v>
      </c>
      <c r="BC1849" s="123">
        <f>IFERROR(VLOOKUP(Table2[[#This Row],[SAP Code]],[26]_16!P:Q,2,FALSE),0)</f>
        <v>0</v>
      </c>
      <c r="BD1849" s="123">
        <f>IFERROR(VLOOKUP(Table2[[#This Row],[SAP Code]],[26]_16!S:T,2,FALSE),0)</f>
        <v>0</v>
      </c>
      <c r="BE1849" s="123">
        <f>IFERROR(VLOOKUP(Table2[[#This Row],[SAP Code]],[26]_16!V:W,2,FALSE)/ 1000000, 0)</f>
        <v>0</v>
      </c>
      <c r="BF1849" s="123">
        <f>IFERROR(VLOOKUP(Table2[[#This Row],[SAP Code]],[26]_16!Y:Z,2,FALSE)/ 1000000, 0)</f>
        <v>0</v>
      </c>
      <c r="BG1849" s="123" t="str">
        <f>IFERROR(VLOOKUP(Table2[[#This Row],[SAP Code]],[26]port!$A:$AD,30,FALSE),"unknown")</f>
        <v>APVD</v>
      </c>
      <c r="BH1849" s="124" t="str">
        <f t="shared" si="484"/>
        <v>Ongoing</v>
      </c>
    </row>
    <row r="1850" spans="1:60" s="110" customFormat="1" ht="12">
      <c r="A1850" s="110" t="s">
        <v>164</v>
      </c>
      <c r="B1850" s="110" t="s">
        <v>6226</v>
      </c>
      <c r="C1850" s="110" t="s">
        <v>6227</v>
      </c>
      <c r="D1850" s="110" t="s">
        <v>6225</v>
      </c>
      <c r="E1850" s="111">
        <v>44986</v>
      </c>
      <c r="F1850" s="110" t="s">
        <v>5907</v>
      </c>
      <c r="G1850" s="110" t="s">
        <v>2055</v>
      </c>
      <c r="H1850" s="110" t="s">
        <v>6041</v>
      </c>
      <c r="I1850" s="110" t="s">
        <v>82</v>
      </c>
      <c r="J1850" s="110" t="s">
        <v>1030</v>
      </c>
      <c r="K1850" s="110" t="s">
        <v>1031</v>
      </c>
      <c r="L1850" s="110" t="s">
        <v>195</v>
      </c>
      <c r="M1850" s="112">
        <v>50000000</v>
      </c>
      <c r="N1850" s="112">
        <v>39957485.235709205</v>
      </c>
      <c r="O1850" s="113" t="s">
        <v>5908</v>
      </c>
      <c r="P1850" s="114" t="s">
        <v>147</v>
      </c>
      <c r="Q1850" s="113" t="s">
        <v>87</v>
      </c>
      <c r="R1850" s="16" t="str">
        <f t="shared" si="474"/>
        <v>OTHERS</v>
      </c>
      <c r="S1850" s="110" t="str">
        <f t="shared" si="489"/>
        <v>F</v>
      </c>
      <c r="T1850" s="110" t="str">
        <f t="shared" si="488"/>
        <v>ADF Countries</v>
      </c>
      <c r="U1850" s="16" t="str">
        <f t="shared" si="475"/>
        <v>Transition States</v>
      </c>
      <c r="V1850" s="115" t="str">
        <f>IF(ISNUMBER(MATCH(A1850, {"Gabon","Sudan","Niger","Mali","Burkina Faso","Guinea"}, 0)), "De Facto Countries", "Non-De Facto Countries")</f>
        <v>Non-De Facto Countries</v>
      </c>
      <c r="W1850" s="110" t="str">
        <f t="shared" si="486"/>
        <v>South</v>
      </c>
      <c r="X1850" s="110" t="str">
        <f t="shared" si="487"/>
        <v>Power</v>
      </c>
      <c r="Y1850" s="116"/>
      <c r="Z1850" s="116">
        <f>Table2[[#This Row],[Approved Amount_UA Equivalent]]</f>
        <v>39957485.235709205</v>
      </c>
      <c r="AA1850" s="116"/>
      <c r="AB1850" s="116"/>
      <c r="AC1850" s="116"/>
      <c r="AD1850" s="116">
        <f>SUM(Table2[[#This Row],[Feed Africa ]:[Improve Quality Of Life ]])</f>
        <v>39957485.235709205</v>
      </c>
      <c r="AE1850" s="110" t="b">
        <f>Table2[[#This Row],[Total HI5]]=Table2[[#This Row],[Approved Amount_UA Equivalent]]</f>
        <v>1</v>
      </c>
      <c r="AF1850" s="117">
        <v>10</v>
      </c>
      <c r="AG1850" s="113" t="str">
        <f t="shared" si="476"/>
        <v>Investment Project</v>
      </c>
      <c r="AH1850" s="117" t="str">
        <f>VLOOKUP(Table2[[#This Row],[SAP Code]],[25]DATA!$A:$G,7,FALSE)</f>
        <v xml:space="preserve">investment </v>
      </c>
      <c r="AI1850" s="113" t="str">
        <f t="shared" si="477"/>
        <v>Infrastructure</v>
      </c>
      <c r="AJ1850" s="118"/>
      <c r="AK1850" s="118" t="str">
        <f>Table2[[#This Row],[Sector Dept.]]</f>
        <v>PESR</v>
      </c>
      <c r="AL1850" s="23" t="str" cm="1">
        <f t="array" ref="AL1850">_xlfn.SWITCH(AK1850,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50" s="125">
        <v>2</v>
      </c>
      <c r="AN1850" s="25" t="str">
        <f t="shared" si="485"/>
        <v>Non-Sovereign</v>
      </c>
      <c r="AO1850" s="119">
        <v>1</v>
      </c>
      <c r="AP1850" s="116">
        <f>Table2[[#This Row],[Approved Amount_UA Equivalent]]/1000000</f>
        <v>39.957485235709207</v>
      </c>
      <c r="AQ1850" s="120">
        <f t="shared" si="478"/>
        <v>53.177019651091243</v>
      </c>
      <c r="AR1850" s="116" t="str">
        <f t="shared" si="479"/>
        <v>31-40</v>
      </c>
      <c r="AS1850" s="116" t="str">
        <f t="shared" si="480"/>
        <v>21-40</v>
      </c>
      <c r="AT1850" s="116" t="str">
        <f t="shared" si="481"/>
        <v>1-40</v>
      </c>
      <c r="AU1850" s="116" t="str">
        <f t="shared" si="482"/>
        <v>&lt;1-50 Mn</v>
      </c>
      <c r="AV1850" s="122">
        <f>Table2[[#This Row],[Amount]]</f>
        <v>50000000</v>
      </c>
      <c r="AW1850" s="122" t="str">
        <f t="shared" si="483"/>
        <v>Mar 2023</v>
      </c>
      <c r="AX1850" s="28">
        <f>IFERROR(VLOOKUP(Table2[[#This Row],[SAP Code]],[26]_16!A:B,2,FALSE),0)</f>
        <v>0</v>
      </c>
      <c r="AY1850" s="123">
        <f>IFERROR(VLOOKUP(Table2[[#This Row],[SAP Code]],[26]_16!D:E,2,FALSE)/ 1000000, 0)</f>
        <v>0</v>
      </c>
      <c r="AZ1850" s="123">
        <f>IFERROR(VLOOKUP(Table2[[#This Row],[SAP Code]],[26]_16!G:H,2,FALSE)/ 1000000, 0)</f>
        <v>0</v>
      </c>
      <c r="BA1850" s="123">
        <f>IFERROR(VLOOKUP(Table2[[#This Row],[SAP Code]],[26]_16!J:K,2,FALSE)/ 1000000, 0)</f>
        <v>0</v>
      </c>
      <c r="BB1850" s="123">
        <f>IFERROR(VLOOKUP(Table2[[#This Row],[SAP Code]],[26]_16!M:N,2,FALSE)/ 1000000, 0)</f>
        <v>0</v>
      </c>
      <c r="BC1850" s="123">
        <f>IFERROR(VLOOKUP(Table2[[#This Row],[SAP Code]],[26]_16!P:Q,2,FALSE),0)</f>
        <v>0</v>
      </c>
      <c r="BD1850" s="123">
        <f>IFERROR(VLOOKUP(Table2[[#This Row],[SAP Code]],[26]_16!S:T,2,FALSE),0)</f>
        <v>0</v>
      </c>
      <c r="BE1850" s="123">
        <f>IFERROR(VLOOKUP(Table2[[#This Row],[SAP Code]],[26]_16!V:W,2,FALSE)/ 1000000, 0)</f>
        <v>0</v>
      </c>
      <c r="BF1850" s="123">
        <f>IFERROR(VLOOKUP(Table2[[#This Row],[SAP Code]],[26]_16!Y:Z,2,FALSE)/ 1000000, 0)</f>
        <v>0</v>
      </c>
      <c r="BG1850" s="123" t="str">
        <f>IFERROR(VLOOKUP(Table2[[#This Row],[SAP Code]],[26]port!$A:$AD,30,FALSE),"unknown")</f>
        <v>APVD</v>
      </c>
      <c r="BH1850" s="124" t="str">
        <f t="shared" si="484"/>
        <v>Ongoing</v>
      </c>
    </row>
    <row r="1851" spans="1:60" s="110" customFormat="1" ht="12">
      <c r="A1851" s="110" t="s">
        <v>108</v>
      </c>
      <c r="B1851" s="110" t="s">
        <v>6228</v>
      </c>
      <c r="C1851" s="110" t="s">
        <v>6229</v>
      </c>
      <c r="D1851" s="110" t="s">
        <v>6230</v>
      </c>
      <c r="E1851" s="111">
        <v>44986</v>
      </c>
      <c r="F1851" s="110" t="s">
        <v>112</v>
      </c>
      <c r="G1851" s="110" t="s">
        <v>90</v>
      </c>
      <c r="H1851" s="110" t="s">
        <v>5984</v>
      </c>
      <c r="I1851" s="110" t="s">
        <v>82</v>
      </c>
      <c r="J1851" s="110" t="s">
        <v>83</v>
      </c>
      <c r="K1851" s="110" t="s">
        <v>69</v>
      </c>
      <c r="L1851" s="110" t="s">
        <v>85</v>
      </c>
      <c r="M1851" s="112">
        <v>15000000</v>
      </c>
      <c r="N1851" s="112">
        <v>15000000</v>
      </c>
      <c r="O1851" s="113" t="s">
        <v>6231</v>
      </c>
      <c r="P1851" s="114">
        <v>2100155042372</v>
      </c>
      <c r="Q1851" s="113" t="s">
        <v>87</v>
      </c>
      <c r="R1851" s="16" t="str">
        <f t="shared" si="474"/>
        <v>ADF Including TSF</v>
      </c>
      <c r="S1851" s="110" t="str">
        <f t="shared" si="489"/>
        <v>F</v>
      </c>
      <c r="T1851" s="110" t="str">
        <f t="shared" si="488"/>
        <v>ADF Countries</v>
      </c>
      <c r="U1851" s="16" t="str">
        <f t="shared" si="475"/>
        <v>Transition States</v>
      </c>
      <c r="V1851" s="115" t="str">
        <f>IF(ISNUMBER(MATCH(A1851, {"Gabon","Sudan","Niger","Mali","Burkina Faso","Guinea"}, 0)), "De Facto Countries", "Non-De Facto Countries")</f>
        <v>Non-De Facto Countries</v>
      </c>
      <c r="W1851" s="110" t="str">
        <f t="shared" si="486"/>
        <v>East</v>
      </c>
      <c r="X1851" s="110" t="str">
        <f t="shared" si="487"/>
        <v>Power</v>
      </c>
      <c r="Y1851" s="116"/>
      <c r="Z1851" s="116">
        <f>Table2[[#This Row],[Approved Amount_UA Equivalent]]</f>
        <v>15000000</v>
      </c>
      <c r="AA1851" s="116"/>
      <c r="AB1851" s="116"/>
      <c r="AC1851" s="116"/>
      <c r="AD1851" s="116">
        <f>SUM(Table2[[#This Row],[Feed Africa ]:[Improve Quality Of Life ]])</f>
        <v>15000000</v>
      </c>
      <c r="AE1851" s="110" t="b">
        <f>Table2[[#This Row],[Total HI5]]=Table2[[#This Row],[Approved Amount_UA Equivalent]]</f>
        <v>1</v>
      </c>
      <c r="AF1851" s="117">
        <v>41</v>
      </c>
      <c r="AG1851" s="113" t="str">
        <f t="shared" si="476"/>
        <v>ISP and Investment Project</v>
      </c>
      <c r="AH1851" s="117" t="str">
        <f>VLOOKUP(Table2[[#This Row],[SAP Code]],[25]DATA!$A:$G,7,FALSE)</f>
        <v>Investment</v>
      </c>
      <c r="AI1851" s="113" t="str">
        <f t="shared" si="477"/>
        <v>Infrastructure</v>
      </c>
      <c r="AJ1851" s="118"/>
      <c r="AK1851" s="118" t="str">
        <f>Table2[[#This Row],[Sector Dept.]]</f>
        <v>PESD</v>
      </c>
      <c r="AL1851" s="23" t="str" cm="1">
        <f t="array" ref="AL1851">_xlfn.SWITCH(AK1851,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51" s="26">
        <v>1</v>
      </c>
      <c r="AN1851" s="25" t="str">
        <f t="shared" si="485"/>
        <v>Sovereign</v>
      </c>
      <c r="AO1851" s="119">
        <v>0.5</v>
      </c>
      <c r="AP1851" s="116">
        <f>Table2[[#This Row],[Approved Amount_UA Equivalent]]/1000000</f>
        <v>15</v>
      </c>
      <c r="AQ1851" s="120">
        <f t="shared" si="478"/>
        <v>19.962599999999998</v>
      </c>
      <c r="AR1851" s="116" t="str">
        <f t="shared" si="479"/>
        <v>11-20</v>
      </c>
      <c r="AS1851" s="116" t="str">
        <f t="shared" si="480"/>
        <v>1-20</v>
      </c>
      <c r="AT1851" s="116" t="str">
        <f t="shared" si="481"/>
        <v>1-40</v>
      </c>
      <c r="AU1851" s="116" t="str">
        <f t="shared" si="482"/>
        <v>&lt;1-50 Mn</v>
      </c>
      <c r="AV1851" s="122">
        <f>Table2[[#This Row],[Amount]]</f>
        <v>15000000</v>
      </c>
      <c r="AW1851" s="122" t="str">
        <f t="shared" si="483"/>
        <v>Mar 2023</v>
      </c>
      <c r="AX1851" s="28">
        <f>IFERROR(VLOOKUP(Table2[[#This Row],[SAP Code]],[26]_16!A:B,2,FALSE),0)</f>
        <v>0</v>
      </c>
      <c r="AY1851" s="123">
        <f>IFERROR(VLOOKUP(Table2[[#This Row],[SAP Code]],[26]_16!D:E,2,FALSE)/ 1000000, 0)</f>
        <v>0</v>
      </c>
      <c r="AZ1851" s="123">
        <f>IFERROR(VLOOKUP(Table2[[#This Row],[SAP Code]],[26]_16!G:H,2,FALSE)/ 1000000, 0)</f>
        <v>0</v>
      </c>
      <c r="BA1851" s="123">
        <f>IFERROR(VLOOKUP(Table2[[#This Row],[SAP Code]],[26]_16!J:K,2,FALSE)/ 1000000, 0)</f>
        <v>0</v>
      </c>
      <c r="BB1851" s="123">
        <f>IFERROR(VLOOKUP(Table2[[#This Row],[SAP Code]],[26]_16!M:N,2,FALSE)/ 1000000, 0)</f>
        <v>0</v>
      </c>
      <c r="BC1851" s="123">
        <f>IFERROR(VLOOKUP(Table2[[#This Row],[SAP Code]],[26]_16!P:Q,2,FALSE),0)</f>
        <v>0</v>
      </c>
      <c r="BD1851" s="123">
        <f>IFERROR(VLOOKUP(Table2[[#This Row],[SAP Code]],[26]_16!S:T,2,FALSE),0)</f>
        <v>0</v>
      </c>
      <c r="BE1851" s="123">
        <f>IFERROR(VLOOKUP(Table2[[#This Row],[SAP Code]],[26]_16!V:W,2,FALSE)/ 1000000, 0)</f>
        <v>0</v>
      </c>
      <c r="BF1851" s="123">
        <f>IFERROR(VLOOKUP(Table2[[#This Row],[SAP Code]],[26]_16!Y:Z,2,FALSE)/ 1000000, 0)</f>
        <v>0</v>
      </c>
      <c r="BG1851" s="123" t="str">
        <f>IFERROR(VLOOKUP(Table2[[#This Row],[SAP Code]],[26]port!$A:$AD,30,FALSE),"unknown")</f>
        <v>OnGo</v>
      </c>
      <c r="BH1851" s="124" t="str">
        <f t="shared" si="484"/>
        <v>Ongoing</v>
      </c>
    </row>
    <row r="1852" spans="1:60" s="110" customFormat="1" ht="12">
      <c r="A1852" s="110" t="s">
        <v>310</v>
      </c>
      <c r="B1852" s="110" t="s">
        <v>6232</v>
      </c>
      <c r="C1852" s="110" t="s">
        <v>6233</v>
      </c>
      <c r="D1852" s="110" t="s">
        <v>6234</v>
      </c>
      <c r="E1852" s="111">
        <v>44994</v>
      </c>
      <c r="F1852" s="110" t="s">
        <v>714</v>
      </c>
      <c r="G1852" s="110" t="s">
        <v>293</v>
      </c>
      <c r="H1852" s="110" t="s">
        <v>5979</v>
      </c>
      <c r="I1852" s="110" t="s">
        <v>250</v>
      </c>
      <c r="J1852" s="110" t="s">
        <v>83</v>
      </c>
      <c r="K1852" s="110" t="s">
        <v>69</v>
      </c>
      <c r="L1852" s="110" t="s">
        <v>85</v>
      </c>
      <c r="M1852" s="112">
        <v>5000000</v>
      </c>
      <c r="N1852" s="112">
        <v>5000000</v>
      </c>
      <c r="O1852" s="113" t="s">
        <v>6235</v>
      </c>
      <c r="P1852" s="114">
        <v>2100155042417</v>
      </c>
      <c r="Q1852" s="113" t="s">
        <v>72</v>
      </c>
      <c r="R1852" s="16" t="str">
        <f t="shared" si="474"/>
        <v>ADF Including TSF</v>
      </c>
      <c r="S1852" s="110" t="str">
        <f t="shared" si="489"/>
        <v>K</v>
      </c>
      <c r="T1852" s="110" t="str">
        <f t="shared" si="488"/>
        <v>ADF Countries</v>
      </c>
      <c r="U1852" s="16" t="str">
        <f t="shared" si="475"/>
        <v>Non-Transition States</v>
      </c>
      <c r="V1852" s="115" t="str">
        <f>IF(ISNUMBER(MATCH(A1852, {"Gabon","Sudan","Niger","Mali","Burkina Faso","Guinea"}, 0)), "De Facto Countries", "Non-De Facto Countries")</f>
        <v>Non-De Facto Countries</v>
      </c>
      <c r="W1852" s="110" t="str">
        <f t="shared" si="486"/>
        <v>West</v>
      </c>
      <c r="X1852" s="110" t="str">
        <f t="shared" si="487"/>
        <v>Multi-Sector</v>
      </c>
      <c r="Y1852" s="116">
        <f>Table2[[#This Row],[Approved Amount_UA Equivalent]]/5</f>
        <v>1000000</v>
      </c>
      <c r="Z1852" s="116">
        <v>1000000</v>
      </c>
      <c r="AA1852" s="116">
        <v>1000000</v>
      </c>
      <c r="AB1852" s="116">
        <v>1000000</v>
      </c>
      <c r="AC1852" s="116">
        <v>1000000</v>
      </c>
      <c r="AD1852" s="116">
        <f>SUM(Table2[[#This Row],[Feed Africa ]:[Improve Quality Of Life ]])</f>
        <v>5000000</v>
      </c>
      <c r="AE1852" s="110" t="b">
        <f>Table2[[#This Row],[Total HI5]]=Table2[[#This Row],[Approved Amount_UA Equivalent]]</f>
        <v>1</v>
      </c>
      <c r="AF1852" s="117">
        <v>10</v>
      </c>
      <c r="AG1852" s="113" t="str">
        <f t="shared" si="476"/>
        <v>Investment Project</v>
      </c>
      <c r="AH1852" s="117" t="str">
        <f>VLOOKUP(Table2[[#This Row],[SAP Code]],[25]DATA!$A:$G,7,FALSE)</f>
        <v>ISP</v>
      </c>
      <c r="AI1852" s="113" t="str">
        <f t="shared" si="477"/>
        <v>Other Investment</v>
      </c>
      <c r="AJ1852" s="118"/>
      <c r="AK1852" s="118" t="str">
        <f>Table2[[#This Row],[Sector Dept.]]</f>
        <v>RDRI</v>
      </c>
      <c r="AL1852" s="23" t="str" cm="1">
        <f t="array" ref="AL1852">_xlfn.SWITCH(AK1852,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1852" s="26">
        <v>1</v>
      </c>
      <c r="AN1852" s="25" t="str">
        <f t="shared" si="485"/>
        <v>Sovereign</v>
      </c>
      <c r="AO1852" s="119">
        <v>1</v>
      </c>
      <c r="AP1852" s="116">
        <f>Table2[[#This Row],[Approved Amount_UA Equivalent]]/1000000</f>
        <v>5</v>
      </c>
      <c r="AQ1852" s="120">
        <f t="shared" si="478"/>
        <v>6.6542000000000003</v>
      </c>
      <c r="AR1852" s="116" t="str">
        <f t="shared" si="479"/>
        <v>1-10</v>
      </c>
      <c r="AS1852" s="116" t="str">
        <f t="shared" si="480"/>
        <v>1-20</v>
      </c>
      <c r="AT1852" s="116" t="str">
        <f t="shared" si="481"/>
        <v>1-40</v>
      </c>
      <c r="AU1852" s="116" t="str">
        <f t="shared" si="482"/>
        <v>&lt;1-50 Mn</v>
      </c>
      <c r="AV1852" s="122">
        <f>Table2[[#This Row],[Amount]]</f>
        <v>5000000</v>
      </c>
      <c r="AW1852" s="122" t="str">
        <f t="shared" si="483"/>
        <v>Mar 2023</v>
      </c>
      <c r="AX1852" s="28">
        <f>IFERROR(VLOOKUP(Table2[[#This Row],[SAP Code]],[26]_16!A:B,2,FALSE),0)</f>
        <v>0</v>
      </c>
      <c r="AY1852" s="123">
        <f>IFERROR(VLOOKUP(Table2[[#This Row],[SAP Code]],[26]_16!D:E,2,FALSE)/ 1000000, 0)</f>
        <v>0</v>
      </c>
      <c r="AZ1852" s="123">
        <f>IFERROR(VLOOKUP(Table2[[#This Row],[SAP Code]],[26]_16!G:H,2,FALSE)/ 1000000, 0)</f>
        <v>0</v>
      </c>
      <c r="BA1852" s="123">
        <f>IFERROR(VLOOKUP(Table2[[#This Row],[SAP Code]],[26]_16!J:K,2,FALSE)/ 1000000, 0)</f>
        <v>0</v>
      </c>
      <c r="BB1852" s="123">
        <f>IFERROR(VLOOKUP(Table2[[#This Row],[SAP Code]],[26]_16!M:N,2,FALSE)/ 1000000, 0)</f>
        <v>0</v>
      </c>
      <c r="BC1852" s="123">
        <f>IFERROR(VLOOKUP(Table2[[#This Row],[SAP Code]],[26]_16!P:Q,2,FALSE),0)</f>
        <v>0</v>
      </c>
      <c r="BD1852" s="123">
        <f>IFERROR(VLOOKUP(Table2[[#This Row],[SAP Code]],[26]_16!S:T,2,FALSE),0)</f>
        <v>0</v>
      </c>
      <c r="BE1852" s="123">
        <f>IFERROR(VLOOKUP(Table2[[#This Row],[SAP Code]],[26]_16!V:W,2,FALSE)/ 1000000, 0)</f>
        <v>0</v>
      </c>
      <c r="BF1852" s="123">
        <f>IFERROR(VLOOKUP(Table2[[#This Row],[SAP Code]],[26]_16!Y:Z,2,FALSE)/ 1000000, 0)</f>
        <v>0</v>
      </c>
      <c r="BG1852" s="123" t="str">
        <f>IFERROR(VLOOKUP(Table2[[#This Row],[SAP Code]],[26]port!$A:$AD,30,FALSE),"unknown")</f>
        <v>APVD</v>
      </c>
      <c r="BH1852" s="124" t="str">
        <f t="shared" si="484"/>
        <v>Ongoing</v>
      </c>
    </row>
    <row r="1853" spans="1:60" s="110" customFormat="1" ht="12">
      <c r="A1853" s="110" t="s">
        <v>91</v>
      </c>
      <c r="B1853" s="110" t="s">
        <v>6236</v>
      </c>
      <c r="C1853" s="110" t="s">
        <v>6237</v>
      </c>
      <c r="D1853" s="110" t="s">
        <v>6238</v>
      </c>
      <c r="E1853" s="111">
        <v>44998</v>
      </c>
      <c r="F1853" s="110" t="s">
        <v>93</v>
      </c>
      <c r="G1853" s="110" t="s">
        <v>115</v>
      </c>
      <c r="H1853" s="110" t="s">
        <v>5984</v>
      </c>
      <c r="I1853" s="110" t="s">
        <v>67</v>
      </c>
      <c r="J1853" s="110" t="s">
        <v>83</v>
      </c>
      <c r="K1853" s="110" t="s">
        <v>84</v>
      </c>
      <c r="L1853" s="110" t="s">
        <v>85</v>
      </c>
      <c r="M1853" s="112">
        <v>12789000</v>
      </c>
      <c r="N1853" s="112">
        <v>12789000</v>
      </c>
      <c r="O1853" s="113" t="s">
        <v>6239</v>
      </c>
      <c r="P1853" s="114">
        <v>2100150043643</v>
      </c>
      <c r="Q1853" s="113" t="s">
        <v>72</v>
      </c>
      <c r="R1853" s="16" t="str">
        <f t="shared" si="474"/>
        <v>ADF Including TSF</v>
      </c>
      <c r="S1853" s="110" t="str">
        <f t="shared" si="489"/>
        <v>I</v>
      </c>
      <c r="T1853" s="110" t="str">
        <f t="shared" si="488"/>
        <v>Blend Countries</v>
      </c>
      <c r="U1853" s="16" t="str">
        <f t="shared" si="475"/>
        <v>Non-Transition States</v>
      </c>
      <c r="V1853" s="115" t="str">
        <f>IF(ISNUMBER(MATCH(A1853, {"Gabon","Sudan","Niger","Mali","Burkina Faso","Guinea"}, 0)), "De Facto Countries", "Non-De Facto Countries")</f>
        <v>Non-De Facto Countries</v>
      </c>
      <c r="W1853" s="110" t="str">
        <f t="shared" si="486"/>
        <v>East</v>
      </c>
      <c r="X1853" s="110" t="str">
        <f t="shared" si="487"/>
        <v>Social</v>
      </c>
      <c r="Y1853" s="116"/>
      <c r="Z1853" s="116"/>
      <c r="AA1853" s="116"/>
      <c r="AB1853" s="116"/>
      <c r="AC1853" s="10">
        <f>Table2[[#This Row],[Approved Amount_UA Equivalent]]</f>
        <v>12789000</v>
      </c>
      <c r="AD1853" s="116">
        <f>SUM(Table2[[#This Row],[Feed Africa ]:[Improve Quality Of Life ]])</f>
        <v>12789000</v>
      </c>
      <c r="AE1853" s="110" t="b">
        <f>Table2[[#This Row],[Total HI5]]=Table2[[#This Row],[Approved Amount_UA Equivalent]]</f>
        <v>1</v>
      </c>
      <c r="AF1853" s="117">
        <v>10</v>
      </c>
      <c r="AG1853" s="113" t="str">
        <f t="shared" si="476"/>
        <v>Investment Project</v>
      </c>
      <c r="AH1853" s="117" t="str">
        <f>VLOOKUP(Table2[[#This Row],[SAP Code]],[25]DATA!$A:$G,7,FALSE)</f>
        <v>Investment</v>
      </c>
      <c r="AI1853" s="113" t="str">
        <f t="shared" si="477"/>
        <v>Other Investment</v>
      </c>
      <c r="AJ1853" s="118"/>
      <c r="AK1853" s="118" t="str">
        <f>Table2[[#This Row],[Sector Dept.]]</f>
        <v>AHHD</v>
      </c>
      <c r="AL1853" s="23" t="str" cm="1">
        <f t="array" ref="AL1853">_xlfn.SWITCH(AK1853,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53" s="26">
        <v>1</v>
      </c>
      <c r="AN1853" s="25" t="str">
        <f t="shared" si="485"/>
        <v>Sovereign</v>
      </c>
      <c r="AO1853" s="119">
        <v>1</v>
      </c>
      <c r="AP1853" s="116">
        <f>Table2[[#This Row],[Approved Amount_UA Equivalent]]/1000000</f>
        <v>12.789</v>
      </c>
      <c r="AQ1853" s="120">
        <f t="shared" si="478"/>
        <v>17.02011276</v>
      </c>
      <c r="AR1853" s="116" t="str">
        <f t="shared" si="479"/>
        <v>11-20</v>
      </c>
      <c r="AS1853" s="116" t="str">
        <f t="shared" si="480"/>
        <v>1-20</v>
      </c>
      <c r="AT1853" s="116" t="str">
        <f t="shared" si="481"/>
        <v>1-40</v>
      </c>
      <c r="AU1853" s="116" t="str">
        <f t="shared" si="482"/>
        <v>&lt;1-50 Mn</v>
      </c>
      <c r="AV1853" s="122">
        <f>Table2[[#This Row],[Amount]]</f>
        <v>12789000</v>
      </c>
      <c r="AW1853" s="122" t="str">
        <f t="shared" si="483"/>
        <v>Mar 2023</v>
      </c>
      <c r="AX1853" s="28">
        <f>IFERROR(VLOOKUP(Table2[[#This Row],[SAP Code]],[26]_16!A:B,2,FALSE),0)</f>
        <v>0</v>
      </c>
      <c r="AY1853" s="123">
        <f>IFERROR(VLOOKUP(Table2[[#This Row],[SAP Code]],[26]_16!D:E,2,FALSE)/ 1000000, 0)</f>
        <v>0</v>
      </c>
      <c r="AZ1853" s="123">
        <f>IFERROR(VLOOKUP(Table2[[#This Row],[SAP Code]],[26]_16!G:H,2,FALSE)/ 1000000, 0)</f>
        <v>0</v>
      </c>
      <c r="BA1853" s="123">
        <f>IFERROR(VLOOKUP(Table2[[#This Row],[SAP Code]],[26]_16!J:K,2,FALSE)/ 1000000, 0)</f>
        <v>0</v>
      </c>
      <c r="BB1853" s="123">
        <f>IFERROR(VLOOKUP(Table2[[#This Row],[SAP Code]],[26]_16!M:N,2,FALSE)/ 1000000, 0)</f>
        <v>0</v>
      </c>
      <c r="BC1853" s="123">
        <f>IFERROR(VLOOKUP(Table2[[#This Row],[SAP Code]],[26]_16!P:Q,2,FALSE),0)</f>
        <v>0</v>
      </c>
      <c r="BD1853" s="123">
        <f>IFERROR(VLOOKUP(Table2[[#This Row],[SAP Code]],[26]_16!S:T,2,FALSE),0)</f>
        <v>0</v>
      </c>
      <c r="BE1853" s="123">
        <f>IFERROR(VLOOKUP(Table2[[#This Row],[SAP Code]],[26]_16!V:W,2,FALSE)/ 1000000, 0)</f>
        <v>0</v>
      </c>
      <c r="BF1853" s="123">
        <f>IFERROR(VLOOKUP(Table2[[#This Row],[SAP Code]],[26]_16!Y:Z,2,FALSE)/ 1000000, 0)</f>
        <v>0</v>
      </c>
      <c r="BG1853" s="123" t="str">
        <f>IFERROR(VLOOKUP(Table2[[#This Row],[SAP Code]],[26]port!$A:$AD,30,FALSE),"unknown")</f>
        <v>APVD</v>
      </c>
      <c r="BH1853" s="124" t="str">
        <f t="shared" si="484"/>
        <v>Ongoing</v>
      </c>
    </row>
    <row r="1854" spans="1:60" s="110" customFormat="1" ht="12">
      <c r="A1854" s="110" t="s">
        <v>322</v>
      </c>
      <c r="B1854" s="110" t="s">
        <v>6240</v>
      </c>
      <c r="C1854" s="110" t="s">
        <v>6241</v>
      </c>
      <c r="D1854" s="110" t="s">
        <v>6242</v>
      </c>
      <c r="E1854" s="111">
        <v>45002</v>
      </c>
      <c r="F1854" s="110" t="s">
        <v>324</v>
      </c>
      <c r="G1854" s="110" t="s">
        <v>107</v>
      </c>
      <c r="H1854" s="110" t="s">
        <v>5979</v>
      </c>
      <c r="I1854" s="110" t="s">
        <v>102</v>
      </c>
      <c r="J1854" s="110" t="s">
        <v>83</v>
      </c>
      <c r="K1854" s="110" t="s">
        <v>69</v>
      </c>
      <c r="L1854" s="110" t="s">
        <v>85</v>
      </c>
      <c r="M1854" s="112">
        <v>2910000</v>
      </c>
      <c r="N1854" s="112">
        <v>2910000</v>
      </c>
      <c r="O1854" s="113" t="s">
        <v>6243</v>
      </c>
      <c r="P1854" s="114">
        <v>2100155042469</v>
      </c>
      <c r="Q1854" s="113" t="s">
        <v>72</v>
      </c>
      <c r="R1854" s="16" t="str">
        <f t="shared" si="474"/>
        <v>ADF Including TSF</v>
      </c>
      <c r="S1854" s="110" t="str">
        <f t="shared" si="489"/>
        <v>H</v>
      </c>
      <c r="T1854" s="110" t="str">
        <f t="shared" si="488"/>
        <v>ADF Countries</v>
      </c>
      <c r="U1854" s="16" t="str">
        <f t="shared" si="475"/>
        <v>Transition States</v>
      </c>
      <c r="V1854" s="115" t="str">
        <f>IF(ISNUMBER(MATCH(A1854, {"Gabon","Sudan","Niger","Mali","Burkina Faso","Guinea"}, 0)), "De Facto Countries", "Non-De Facto Countries")</f>
        <v>Non-De Facto Countries</v>
      </c>
      <c r="W1854" s="110" t="str">
        <f t="shared" si="486"/>
        <v>West</v>
      </c>
      <c r="X1854" s="110" t="str">
        <f t="shared" si="487"/>
        <v>Finance</v>
      </c>
      <c r="Y1854" s="116"/>
      <c r="Z1854" s="116">
        <f>Table2[[#This Row],[Approved Amount_UA Equivalent]]</f>
        <v>2910000</v>
      </c>
      <c r="AA1854" s="116"/>
      <c r="AB1854" s="116"/>
      <c r="AC1854" s="116"/>
      <c r="AD1854" s="116">
        <f>SUM(Table2[[#This Row],[Feed Africa ]:[Improve Quality Of Life ]])</f>
        <v>2910000</v>
      </c>
      <c r="AE1854" s="110" t="b">
        <f>Table2[[#This Row],[Total HI5]]=Table2[[#This Row],[Approved Amount_UA Equivalent]]</f>
        <v>1</v>
      </c>
      <c r="AF1854" s="117">
        <v>32</v>
      </c>
      <c r="AG1854" s="113" t="str">
        <f t="shared" si="476"/>
        <v>Technical Assistance &amp; Study</v>
      </c>
      <c r="AH1854" s="117" t="str">
        <f>VLOOKUP(Table2[[#This Row],[SAP Code]],[25]DATA!$A:$G,7,FALSE)</f>
        <v>Grant</v>
      </c>
      <c r="AI1854" s="113" t="str">
        <f t="shared" si="477"/>
        <v>Other Investment</v>
      </c>
      <c r="AJ1854" s="118"/>
      <c r="AK1854" s="118" t="str">
        <f>Table2[[#This Row],[Sector Dept.]]</f>
        <v>PIFD</v>
      </c>
      <c r="AL1854" s="23" t="str" cm="1">
        <f t="array" ref="AL1854">_xlfn.SWITCH(AK1854,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54" s="26">
        <v>1</v>
      </c>
      <c r="AN1854" s="25" t="str">
        <f t="shared" si="485"/>
        <v>Sovereign</v>
      </c>
      <c r="AO1854" s="119">
        <v>1</v>
      </c>
      <c r="AP1854" s="116">
        <f>Table2[[#This Row],[Approved Amount_UA Equivalent]]/1000000</f>
        <v>2.91</v>
      </c>
      <c r="AQ1854" s="120">
        <f t="shared" si="478"/>
        <v>3.8727443999999998</v>
      </c>
      <c r="AR1854" s="116" t="str">
        <f t="shared" si="479"/>
        <v>1-10</v>
      </c>
      <c r="AS1854" s="116" t="str">
        <f t="shared" si="480"/>
        <v>1-20</v>
      </c>
      <c r="AT1854" s="116" t="str">
        <f t="shared" si="481"/>
        <v>1-40</v>
      </c>
      <c r="AU1854" s="116" t="str">
        <f t="shared" si="482"/>
        <v>&lt;1-50 Mn</v>
      </c>
      <c r="AV1854" s="122">
        <f>Table2[[#This Row],[Amount]]</f>
        <v>2910000</v>
      </c>
      <c r="AW1854" s="122" t="str">
        <f t="shared" si="483"/>
        <v>Mar 2023</v>
      </c>
      <c r="AX1854" s="28">
        <f>IFERROR(VLOOKUP(Table2[[#This Row],[SAP Code]],[26]_16!A:B,2,FALSE),0)</f>
        <v>0</v>
      </c>
      <c r="AY1854" s="123">
        <f>IFERROR(VLOOKUP(Table2[[#This Row],[SAP Code]],[26]_16!D:E,2,FALSE)/ 1000000, 0)</f>
        <v>0</v>
      </c>
      <c r="AZ1854" s="123">
        <f>IFERROR(VLOOKUP(Table2[[#This Row],[SAP Code]],[26]_16!G:H,2,FALSE)/ 1000000, 0)</f>
        <v>0</v>
      </c>
      <c r="BA1854" s="123">
        <f>IFERROR(VLOOKUP(Table2[[#This Row],[SAP Code]],[26]_16!J:K,2,FALSE)/ 1000000, 0)</f>
        <v>0</v>
      </c>
      <c r="BB1854" s="123">
        <f>IFERROR(VLOOKUP(Table2[[#This Row],[SAP Code]],[26]_16!M:N,2,FALSE)/ 1000000, 0)</f>
        <v>0</v>
      </c>
      <c r="BC1854" s="123">
        <f>IFERROR(VLOOKUP(Table2[[#This Row],[SAP Code]],[26]_16!P:Q,2,FALSE),0)</f>
        <v>0</v>
      </c>
      <c r="BD1854" s="123">
        <f>IFERROR(VLOOKUP(Table2[[#This Row],[SAP Code]],[26]_16!S:T,2,FALSE),0)</f>
        <v>0</v>
      </c>
      <c r="BE1854" s="123">
        <f>IFERROR(VLOOKUP(Table2[[#This Row],[SAP Code]],[26]_16!V:W,2,FALSE)/ 1000000, 0)</f>
        <v>0</v>
      </c>
      <c r="BF1854" s="123">
        <f>IFERROR(VLOOKUP(Table2[[#This Row],[SAP Code]],[26]_16!Y:Z,2,FALSE)/ 1000000, 0)</f>
        <v>0</v>
      </c>
      <c r="BG1854" s="123" t="str">
        <f>IFERROR(VLOOKUP(Table2[[#This Row],[SAP Code]],[26]port!$A:$AD,30,FALSE),"unknown")</f>
        <v>APVD</v>
      </c>
      <c r="BH1854" s="124" t="str">
        <f t="shared" si="484"/>
        <v>Ongoing</v>
      </c>
    </row>
    <row r="1855" spans="1:60" s="110" customFormat="1" ht="12">
      <c r="A1855" s="38" t="s">
        <v>872</v>
      </c>
      <c r="B1855" s="110" t="s">
        <v>6244</v>
      </c>
      <c r="C1855" s="110" t="s">
        <v>6245</v>
      </c>
      <c r="D1855" s="110" t="s">
        <v>6246</v>
      </c>
      <c r="E1855" s="111">
        <v>45014</v>
      </c>
      <c r="F1855" s="110" t="s">
        <v>876</v>
      </c>
      <c r="G1855" s="110" t="s">
        <v>140</v>
      </c>
      <c r="H1855" s="110" t="s">
        <v>5984</v>
      </c>
      <c r="I1855" s="110" t="s">
        <v>138</v>
      </c>
      <c r="J1855" s="110" t="s">
        <v>83</v>
      </c>
      <c r="K1855" s="110" t="s">
        <v>69</v>
      </c>
      <c r="L1855" s="110" t="s">
        <v>85</v>
      </c>
      <c r="M1855" s="112">
        <v>28250000</v>
      </c>
      <c r="N1855" s="112">
        <v>28250000</v>
      </c>
      <c r="O1855" s="113" t="s">
        <v>6247</v>
      </c>
      <c r="P1855" s="114" t="s">
        <v>147</v>
      </c>
      <c r="Q1855" s="113" t="s">
        <v>87</v>
      </c>
      <c r="R1855" s="16" t="str">
        <f t="shared" si="474"/>
        <v>ADF Including TSF</v>
      </c>
      <c r="S1855" s="110" t="str">
        <f t="shared" si="489"/>
        <v>D</v>
      </c>
      <c r="T1855" s="110" t="str">
        <f t="shared" si="488"/>
        <v>ADF Countries</v>
      </c>
      <c r="U1855" s="16" t="str">
        <f t="shared" si="475"/>
        <v>Transition States</v>
      </c>
      <c r="V1855" s="115" t="str">
        <f>IF(ISNUMBER(MATCH(A1855, {"Gabon","Sudan","Niger","Mali","Burkina Faso","Guinea"}, 0)), "De Facto Countries", "Non-De Facto Countries")</f>
        <v>Non-De Facto Countries</v>
      </c>
      <c r="W1855" s="110" t="str">
        <f t="shared" si="486"/>
        <v>East</v>
      </c>
      <c r="X1855" s="110" t="str">
        <f t="shared" si="487"/>
        <v>Transport</v>
      </c>
      <c r="Y1855" s="116"/>
      <c r="Z1855" s="116"/>
      <c r="AA1855" s="116"/>
      <c r="AB1855" s="116">
        <f>Table2[[#This Row],[Approved Amount_UA Equivalent]]</f>
        <v>28250000</v>
      </c>
      <c r="AC1855" s="116"/>
      <c r="AD1855" s="116">
        <f>SUM(Table2[[#This Row],[Feed Africa ]:[Improve Quality Of Life ]])</f>
        <v>28250000</v>
      </c>
      <c r="AE1855" s="110" t="b">
        <f>Table2[[#This Row],[Total HI5]]=Table2[[#This Row],[Approved Amount_UA Equivalent]]</f>
        <v>1</v>
      </c>
      <c r="AF1855" s="117">
        <v>41</v>
      </c>
      <c r="AG1855" s="113" t="str">
        <f t="shared" si="476"/>
        <v>ISP and Investment Project</v>
      </c>
      <c r="AH1855" s="117" t="str">
        <f>VLOOKUP(Table2[[#This Row],[SAP Code]],[25]DATA!$A:$G,7,FALSE)</f>
        <v>Investment</v>
      </c>
      <c r="AI1855" s="113" t="str">
        <f t="shared" si="477"/>
        <v>Infrastructure</v>
      </c>
      <c r="AJ1855" s="118"/>
      <c r="AK1855" s="118" t="str">
        <f>Table2[[#This Row],[Sector Dept.]]</f>
        <v>PICU</v>
      </c>
      <c r="AL1855" s="23" t="str" cm="1">
        <f t="array" ref="AL1855">_xlfn.SWITCH(AK1855,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55" s="26">
        <v>1</v>
      </c>
      <c r="AN1855" s="25" t="str">
        <f t="shared" si="485"/>
        <v>Sovereign</v>
      </c>
      <c r="AO1855" s="119">
        <v>0.25</v>
      </c>
      <c r="AP1855" s="116">
        <f>Table2[[#This Row],[Approved Amount_UA Equivalent]]/1000000</f>
        <v>28.25</v>
      </c>
      <c r="AQ1855" s="120">
        <f t="shared" si="478"/>
        <v>37.596229999999998</v>
      </c>
      <c r="AR1855" s="116" t="str">
        <f t="shared" si="479"/>
        <v>21-30</v>
      </c>
      <c r="AS1855" s="116" t="str">
        <f t="shared" si="480"/>
        <v>21-40</v>
      </c>
      <c r="AT1855" s="116" t="str">
        <f t="shared" si="481"/>
        <v>1-40</v>
      </c>
      <c r="AU1855" s="116" t="str">
        <f t="shared" si="482"/>
        <v>&lt;1-50 Mn</v>
      </c>
      <c r="AV1855" s="122">
        <f>Table2[[#This Row],[Amount]]</f>
        <v>28250000</v>
      </c>
      <c r="AW1855" s="122" t="str">
        <f t="shared" si="483"/>
        <v>Mar 2023</v>
      </c>
      <c r="AX1855" s="28">
        <f>IFERROR(VLOOKUP(Table2[[#This Row],[SAP Code]],[26]_16!A:B,2,FALSE),0)</f>
        <v>0</v>
      </c>
      <c r="AY1855" s="123">
        <f>IFERROR(VLOOKUP(Table2[[#This Row],[SAP Code]],[26]_16!D:E,2,FALSE)/ 1000000, 0)</f>
        <v>0</v>
      </c>
      <c r="AZ1855" s="123">
        <f>IFERROR(VLOOKUP(Table2[[#This Row],[SAP Code]],[26]_16!G:H,2,FALSE)/ 1000000, 0)</f>
        <v>0</v>
      </c>
      <c r="BA1855" s="123">
        <f>IFERROR(VLOOKUP(Table2[[#This Row],[SAP Code]],[26]_16!J:K,2,FALSE)/ 1000000, 0)</f>
        <v>0</v>
      </c>
      <c r="BB1855" s="123">
        <f>IFERROR(VLOOKUP(Table2[[#This Row],[SAP Code]],[26]_16!M:N,2,FALSE)/ 1000000, 0)</f>
        <v>0</v>
      </c>
      <c r="BC1855" s="123">
        <f>IFERROR(VLOOKUP(Table2[[#This Row],[SAP Code]],[26]_16!P:Q,2,FALSE),0)</f>
        <v>0</v>
      </c>
      <c r="BD1855" s="123">
        <f>IFERROR(VLOOKUP(Table2[[#This Row],[SAP Code]],[26]_16!S:T,2,FALSE),0)</f>
        <v>0</v>
      </c>
      <c r="BE1855" s="123">
        <f>IFERROR(VLOOKUP(Table2[[#This Row],[SAP Code]],[26]_16!V:W,2,FALSE)/ 1000000, 0)</f>
        <v>0</v>
      </c>
      <c r="BF1855" s="123">
        <f>IFERROR(VLOOKUP(Table2[[#This Row],[SAP Code]],[26]_16!Y:Z,2,FALSE)/ 1000000, 0)</f>
        <v>0</v>
      </c>
      <c r="BG1855" s="123" t="str">
        <f>IFERROR(VLOOKUP(Table2[[#This Row],[SAP Code]],[26]port!$A:$AD,30,FALSE),"unknown")</f>
        <v>APVD</v>
      </c>
      <c r="BH1855" s="124" t="str">
        <f t="shared" si="484"/>
        <v>Ongoing</v>
      </c>
    </row>
    <row r="1856" spans="1:60" s="110" customFormat="1" ht="12">
      <c r="A1856" s="110" t="s">
        <v>365</v>
      </c>
      <c r="B1856" s="110" t="s">
        <v>6244</v>
      </c>
      <c r="C1856" s="110" t="s">
        <v>6248</v>
      </c>
      <c r="D1856" s="110" t="s">
        <v>6246</v>
      </c>
      <c r="E1856" s="111">
        <v>45014</v>
      </c>
      <c r="F1856" s="110" t="s">
        <v>367</v>
      </c>
      <c r="G1856" s="110" t="s">
        <v>140</v>
      </c>
      <c r="H1856" s="110" t="s">
        <v>5984</v>
      </c>
      <c r="I1856" s="110" t="s">
        <v>138</v>
      </c>
      <c r="J1856" s="110" t="s">
        <v>83</v>
      </c>
      <c r="K1856" s="110" t="s">
        <v>69</v>
      </c>
      <c r="L1856" s="110" t="s">
        <v>85</v>
      </c>
      <c r="M1856" s="112">
        <v>21500000</v>
      </c>
      <c r="N1856" s="112">
        <v>21500000</v>
      </c>
      <c r="O1856" s="113" t="s">
        <v>6247</v>
      </c>
      <c r="P1856" s="114" t="s">
        <v>147</v>
      </c>
      <c r="Q1856" s="113" t="s">
        <v>87</v>
      </c>
      <c r="R1856" s="16" t="str">
        <f t="shared" si="474"/>
        <v>ADF Including TSF</v>
      </c>
      <c r="S1856" s="110" t="str">
        <f t="shared" si="489"/>
        <v>D</v>
      </c>
      <c r="T1856" s="110" t="str">
        <f t="shared" si="488"/>
        <v>ADF Countries</v>
      </c>
      <c r="U1856" s="16" t="str">
        <f t="shared" si="475"/>
        <v>Transition States</v>
      </c>
      <c r="V1856" s="115" t="str">
        <f>IF(ISNUMBER(MATCH(A1856, {"Gabon","Sudan","Niger","Mali","Burkina Faso","Guinea"}, 0)), "De Facto Countries", "Non-De Facto Countries")</f>
        <v>Non-De Facto Countries</v>
      </c>
      <c r="W1856" s="110" t="str">
        <f t="shared" si="486"/>
        <v>East</v>
      </c>
      <c r="X1856" s="110" t="str">
        <f t="shared" si="487"/>
        <v>Transport</v>
      </c>
      <c r="Y1856" s="116"/>
      <c r="Z1856" s="116"/>
      <c r="AA1856" s="116"/>
      <c r="AB1856" s="116">
        <f>Table2[[#This Row],[Approved Amount_UA Equivalent]]</f>
        <v>21500000</v>
      </c>
      <c r="AC1856" s="116"/>
      <c r="AD1856" s="116">
        <f>SUM(Table2[[#This Row],[Feed Africa ]:[Improve Quality Of Life ]])</f>
        <v>21500000</v>
      </c>
      <c r="AE1856" s="110" t="b">
        <f>Table2[[#This Row],[Total HI5]]=Table2[[#This Row],[Approved Amount_UA Equivalent]]</f>
        <v>1</v>
      </c>
      <c r="AF1856" s="117">
        <v>41</v>
      </c>
      <c r="AG1856" s="113" t="str">
        <f t="shared" si="476"/>
        <v>ISP and Investment Project</v>
      </c>
      <c r="AH1856" s="117" t="str">
        <f>VLOOKUP(Table2[[#This Row],[SAP Code]],[25]DATA!$A:$G,7,FALSE)</f>
        <v>Investment</v>
      </c>
      <c r="AI1856" s="113" t="str">
        <f t="shared" si="477"/>
        <v>Infrastructure</v>
      </c>
      <c r="AJ1856" s="118"/>
      <c r="AK1856" s="118" t="str">
        <f>Table2[[#This Row],[Sector Dept.]]</f>
        <v>PICU</v>
      </c>
      <c r="AL1856" s="23" t="str" cm="1">
        <f t="array" ref="AL1856">_xlfn.SWITCH(AK1856,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56" s="26">
        <v>1</v>
      </c>
      <c r="AN1856" s="25" t="str">
        <f t="shared" si="485"/>
        <v>Sovereign</v>
      </c>
      <c r="AO1856" s="119">
        <v>0.25</v>
      </c>
      <c r="AP1856" s="116">
        <f>Table2[[#This Row],[Approved Amount_UA Equivalent]]/1000000</f>
        <v>21.5</v>
      </c>
      <c r="AQ1856" s="120">
        <f t="shared" si="478"/>
        <v>28.613060000000001</v>
      </c>
      <c r="AR1856" s="116" t="str">
        <f t="shared" si="479"/>
        <v>21-30</v>
      </c>
      <c r="AS1856" s="116" t="str">
        <f t="shared" si="480"/>
        <v>21-40</v>
      </c>
      <c r="AT1856" s="116" t="str">
        <f t="shared" si="481"/>
        <v>1-40</v>
      </c>
      <c r="AU1856" s="116" t="str">
        <f t="shared" si="482"/>
        <v>&lt;1-50 Mn</v>
      </c>
      <c r="AV1856" s="122">
        <f>Table2[[#This Row],[Amount]]</f>
        <v>21500000</v>
      </c>
      <c r="AW1856" s="122" t="str">
        <f t="shared" si="483"/>
        <v>Mar 2023</v>
      </c>
      <c r="AX1856" s="28">
        <f>IFERROR(VLOOKUP(Table2[[#This Row],[SAP Code]],[26]_16!A:B,2,FALSE),0)</f>
        <v>0</v>
      </c>
      <c r="AY1856" s="123">
        <f>IFERROR(VLOOKUP(Table2[[#This Row],[SAP Code]],[26]_16!D:E,2,FALSE)/ 1000000, 0)</f>
        <v>0</v>
      </c>
      <c r="AZ1856" s="123">
        <f>IFERROR(VLOOKUP(Table2[[#This Row],[SAP Code]],[26]_16!G:H,2,FALSE)/ 1000000, 0)</f>
        <v>0</v>
      </c>
      <c r="BA1856" s="123">
        <f>IFERROR(VLOOKUP(Table2[[#This Row],[SAP Code]],[26]_16!J:K,2,FALSE)/ 1000000, 0)</f>
        <v>0</v>
      </c>
      <c r="BB1856" s="123">
        <f>IFERROR(VLOOKUP(Table2[[#This Row],[SAP Code]],[26]_16!M:N,2,FALSE)/ 1000000, 0)</f>
        <v>0</v>
      </c>
      <c r="BC1856" s="123">
        <f>IFERROR(VLOOKUP(Table2[[#This Row],[SAP Code]],[26]_16!P:Q,2,FALSE),0)</f>
        <v>0</v>
      </c>
      <c r="BD1856" s="123">
        <f>IFERROR(VLOOKUP(Table2[[#This Row],[SAP Code]],[26]_16!S:T,2,FALSE),0)</f>
        <v>0</v>
      </c>
      <c r="BE1856" s="123">
        <f>IFERROR(VLOOKUP(Table2[[#This Row],[SAP Code]],[26]_16!V:W,2,FALSE)/ 1000000, 0)</f>
        <v>0</v>
      </c>
      <c r="BF1856" s="123">
        <f>IFERROR(VLOOKUP(Table2[[#This Row],[SAP Code]],[26]_16!Y:Z,2,FALSE)/ 1000000, 0)</f>
        <v>0</v>
      </c>
      <c r="BG1856" s="123" t="str">
        <f>IFERROR(VLOOKUP(Table2[[#This Row],[SAP Code]],[26]port!$A:$AD,30,FALSE),"unknown")</f>
        <v>APVD</v>
      </c>
      <c r="BH1856" s="124" t="str">
        <f t="shared" si="484"/>
        <v>Ongoing</v>
      </c>
    </row>
    <row r="1857" spans="1:61" s="110" customFormat="1" ht="12">
      <c r="A1857" s="110" t="s">
        <v>141</v>
      </c>
      <c r="B1857" s="110" t="s">
        <v>6249</v>
      </c>
      <c r="C1857" s="110" t="s">
        <v>6250</v>
      </c>
      <c r="D1857" s="110" t="s">
        <v>6251</v>
      </c>
      <c r="E1857" s="111">
        <v>45014</v>
      </c>
      <c r="F1857" s="110" t="s">
        <v>6252</v>
      </c>
      <c r="G1857" s="110" t="s">
        <v>107</v>
      </c>
      <c r="H1857" s="110" t="s">
        <v>5979</v>
      </c>
      <c r="I1857" s="110" t="s">
        <v>102</v>
      </c>
      <c r="J1857" s="110" t="s">
        <v>83</v>
      </c>
      <c r="K1857" s="110" t="s">
        <v>69</v>
      </c>
      <c r="L1857" s="110" t="s">
        <v>85</v>
      </c>
      <c r="M1857" s="112">
        <v>6060000</v>
      </c>
      <c r="N1857" s="112">
        <v>6060000</v>
      </c>
      <c r="O1857" s="113" t="s">
        <v>6253</v>
      </c>
      <c r="P1857" s="114">
        <v>2100155042468</v>
      </c>
      <c r="Q1857" s="113" t="s">
        <v>72</v>
      </c>
      <c r="R1857" s="16" t="str">
        <f t="shared" si="474"/>
        <v>ADF Including TSF</v>
      </c>
      <c r="S1857" s="110" t="str">
        <f t="shared" si="489"/>
        <v>H</v>
      </c>
      <c r="T1857" s="110" t="str">
        <f t="shared" si="488"/>
        <v>Multinational</v>
      </c>
      <c r="U1857" s="16" t="str">
        <f t="shared" si="475"/>
        <v>Multinational</v>
      </c>
      <c r="V1857" s="115" t="str">
        <f>IF(ISNUMBER(MATCH(A1857, {"Gabon","Sudan","Niger","Mali","Burkina Faso","Guinea"}, 0)), "De Facto Countries", "Non-De Facto Countries")</f>
        <v>Non-De Facto Countries</v>
      </c>
      <c r="W1857" s="110" t="str">
        <f t="shared" si="486"/>
        <v>Multi</v>
      </c>
      <c r="X1857" s="110" t="str">
        <f t="shared" si="487"/>
        <v>Finance</v>
      </c>
      <c r="Y1857" s="116"/>
      <c r="Z1857" s="116">
        <f>Table2[[#This Row],[Approved Amount_UA Equivalent]]</f>
        <v>6060000</v>
      </c>
      <c r="AA1857" s="116"/>
      <c r="AB1857" s="116"/>
      <c r="AC1857" s="116"/>
      <c r="AD1857" s="116">
        <f>SUM(Table2[[#This Row],[Feed Africa ]:[Improve Quality Of Life ]])</f>
        <v>6060000</v>
      </c>
      <c r="AE1857" s="110" t="b">
        <f>Table2[[#This Row],[Total HI5]]=Table2[[#This Row],[Approved Amount_UA Equivalent]]</f>
        <v>1</v>
      </c>
      <c r="AF1857" s="117">
        <v>10</v>
      </c>
      <c r="AG1857" s="113" t="str">
        <f t="shared" si="476"/>
        <v>Investment Project</v>
      </c>
      <c r="AH1857" s="117" t="str">
        <f>VLOOKUP(Table2[[#This Row],[SAP Code]],[25]DATA!$A:$G,7,FALSE)</f>
        <v>Investment</v>
      </c>
      <c r="AI1857" s="113" t="str">
        <f t="shared" si="477"/>
        <v>Other Investment</v>
      </c>
      <c r="AJ1857" s="118"/>
      <c r="AK1857" s="118" t="str">
        <f>Table2[[#This Row],[Sector Dept.]]</f>
        <v>PIFD</v>
      </c>
      <c r="AL1857" s="23" t="str" cm="1">
        <f t="array" ref="AL1857">_xlfn.SWITCH(AK1857,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57" s="26">
        <v>1</v>
      </c>
      <c r="AN1857" s="25" t="str">
        <f t="shared" si="485"/>
        <v>Sovereign</v>
      </c>
      <c r="AO1857" s="119">
        <v>1</v>
      </c>
      <c r="AP1857" s="116">
        <f>Table2[[#This Row],[Approved Amount_UA Equivalent]]/1000000</f>
        <v>6.06</v>
      </c>
      <c r="AQ1857" s="120">
        <f t="shared" si="478"/>
        <v>8.0648904000000012</v>
      </c>
      <c r="AR1857" s="116" t="str">
        <f t="shared" si="479"/>
        <v>1-10</v>
      </c>
      <c r="AS1857" s="116" t="str">
        <f t="shared" si="480"/>
        <v>1-20</v>
      </c>
      <c r="AT1857" s="116" t="str">
        <f t="shared" si="481"/>
        <v>1-40</v>
      </c>
      <c r="AU1857" s="116" t="str">
        <f t="shared" si="482"/>
        <v>&lt;1-50 Mn</v>
      </c>
      <c r="AV1857" s="122">
        <f>Table2[[#This Row],[Amount]]</f>
        <v>6060000</v>
      </c>
      <c r="AW1857" s="122" t="str">
        <f t="shared" si="483"/>
        <v>Mar 2023</v>
      </c>
      <c r="AX1857" s="28">
        <f>IFERROR(VLOOKUP(Table2[[#This Row],[SAP Code]],[26]_16!A:B,2,FALSE),0)</f>
        <v>0</v>
      </c>
      <c r="AY1857" s="123">
        <f>IFERROR(VLOOKUP(Table2[[#This Row],[SAP Code]],[26]_16!D:E,2,FALSE)/ 1000000, 0)</f>
        <v>0</v>
      </c>
      <c r="AZ1857" s="123">
        <f>IFERROR(VLOOKUP(Table2[[#This Row],[SAP Code]],[26]_16!G:H,2,FALSE)/ 1000000, 0)</f>
        <v>0</v>
      </c>
      <c r="BA1857" s="123">
        <f>IFERROR(VLOOKUP(Table2[[#This Row],[SAP Code]],[26]_16!J:K,2,FALSE)/ 1000000, 0)</f>
        <v>0</v>
      </c>
      <c r="BB1857" s="123">
        <f>IFERROR(VLOOKUP(Table2[[#This Row],[SAP Code]],[26]_16!M:N,2,FALSE)/ 1000000, 0)</f>
        <v>0</v>
      </c>
      <c r="BC1857" s="123">
        <f>IFERROR(VLOOKUP(Table2[[#This Row],[SAP Code]],[26]_16!P:Q,2,FALSE),0)</f>
        <v>0</v>
      </c>
      <c r="BD1857" s="123">
        <f>IFERROR(VLOOKUP(Table2[[#This Row],[SAP Code]],[26]_16!S:T,2,FALSE),0)</f>
        <v>0</v>
      </c>
      <c r="BE1857" s="123">
        <f>IFERROR(VLOOKUP(Table2[[#This Row],[SAP Code]],[26]_16!V:W,2,FALSE)/ 1000000, 0)</f>
        <v>0</v>
      </c>
      <c r="BF1857" s="123">
        <f>IFERROR(VLOOKUP(Table2[[#This Row],[SAP Code]],[26]_16!Y:Z,2,FALSE)/ 1000000, 0)</f>
        <v>0</v>
      </c>
      <c r="BG1857" s="123" t="str">
        <f>IFERROR(VLOOKUP(Table2[[#This Row],[SAP Code]],[26]port!$A:$AD,30,FALSE),"unknown")</f>
        <v>APVD</v>
      </c>
      <c r="BH1857" s="124" t="str">
        <f t="shared" si="484"/>
        <v>Ongoing</v>
      </c>
    </row>
    <row r="1858" spans="1:61" s="110" customFormat="1" ht="12">
      <c r="A1858" s="110" t="s">
        <v>108</v>
      </c>
      <c r="B1858" s="110" t="s">
        <v>6228</v>
      </c>
      <c r="C1858" s="110" t="s">
        <v>6254</v>
      </c>
      <c r="D1858" s="110" t="s">
        <v>6230</v>
      </c>
      <c r="E1858" s="111">
        <v>44986</v>
      </c>
      <c r="F1858" s="110" t="s">
        <v>112</v>
      </c>
      <c r="G1858" s="110" t="s">
        <v>90</v>
      </c>
      <c r="H1858" s="110" t="s">
        <v>5984</v>
      </c>
      <c r="I1858" s="110" t="s">
        <v>82</v>
      </c>
      <c r="J1858" s="110" t="s">
        <v>2463</v>
      </c>
      <c r="K1858" s="110" t="s">
        <v>69</v>
      </c>
      <c r="L1858" s="110" t="s">
        <v>85</v>
      </c>
      <c r="M1858" s="112">
        <v>23400000</v>
      </c>
      <c r="N1858" s="112">
        <v>23400000</v>
      </c>
      <c r="O1858" s="113" t="s">
        <v>6231</v>
      </c>
      <c r="P1858" s="114">
        <v>5900155017954</v>
      </c>
      <c r="Q1858" s="113" t="s">
        <v>87</v>
      </c>
      <c r="R1858" s="16" t="str">
        <f t="shared" ref="R1858:R1921" si="490">IF(J1858="ADB","ADB Public",IF(J1858="ADB Private Sector","ADB Private",IF(J1858="ADF","ADF Including TSF",IF(J1858="Africa Growing Together Fund (AGTF)","AGTF",IF(J1858="Climate Investment Funds (CIF)","CIF",IF(J1858="Climate Investment Funds (CIF) - CTF","CIF",IF(J1858="Climate Investment Funds (CIF) - SCF - FIP","CIF",IF(J1858="Climate Investment Funds (CIF) - SCF - SREP","CIF",IF(J1858="ClimDev-Africa Special Fund (CDSF)","ClimDev",IF(J1858="Global Environment Facility (GEF)","GEF",IF(J1858="Multi-Donor Trust Fund for Zimbabwe (ZIM-FUND)","ZimFund",IF(J1858="NTF","NTF",IF(J1858="Sustainable Energy Fund for Africa (SEFA)","SEFA",IF(J1858="Technical Assistance Fund for Middle Income Countries (MIC-TAF)","MICTAF",IF(J1858="Transition Support Facility (TSF)","ADF Including TSF",IF(J1858="Transition Support Facility (TSF) - ACW (Pillar II)","ADF Including TSF",IF(J1858="Transition Support Facility (TSF) - SSW","ADF Including TSF",IF(J1858="Transition Support Facility (TSF) - SSW (Pillar I)","ADF Including TSF",IF(J1858="Transition Support Facility (TSF) - SSW (Pillar I) - SIF","ADF Including TSF",IF(J1858="Transition Support Facility (TSF) - SSW (Pillar I) - Unallocated Reserve","ADF Including TSF",IF(J1858="Transition Support Facility (TSF) - SSW (Pillar I) - Unallocated Reserves","ADF Including TSF",IF(J1858="Transition Support Facility (TSF) - TSW (Pillar III)","ADF Including TSF",IF(J1858="Transition Support Facility (TSF) - Unallocated Reserves","ADF Including TSF","OTHERS")))))))))))))))))))))))</f>
        <v>ADF Including TSF</v>
      </c>
      <c r="S1858" s="110" t="str">
        <f t="shared" si="489"/>
        <v>F</v>
      </c>
      <c r="T1858" s="110" t="str">
        <f t="shared" si="488"/>
        <v>ADF Countries</v>
      </c>
      <c r="U1858" s="16" t="str">
        <f t="shared" ref="U1858:U1921" si="491">IF(A1858="Algeria","Non-Transition States",
IF(A1858="Angola","Non-Transition States",
IF(A1858="Benin","Non-Transition States",
IF(A1858="Botswana","Non-Transition States",
IF(A1858="Burkina Faso","Transition States",
IF(A1858="Burundi","Transition States",
IF(A1858="Cameroon","Non-Transition States",
IF(A1858="Cape Verde","Non-Transition States",
IF(A1858="Central African Republic","Transition States",
IF(A1858="Centrafrique","Transition States",
IF(A1858="Chad","Transition States",
IF(A1858="Comoros","Transition States",
IF(A1858="Congo CG","Non-Transition States",
IF(A1858="Congo","Non-Transition States",
IF(A1858="Côte D'Ivoire","Non-Transition States",
IF(A1858="Dem Rep Congo","Transition States",
IF(A1858="DEMOCRATIC REPUBLIC OF THE CONGO","Transition States",
IF(A1858="Djibouti","Transition States",
IF(A1858="Egypt","Non-Transition States",
IF(A1858="Eq Guinea","Non-Transition States",
IF(A1858="Equatorial Guinea","Non-Transition States",
IF(A1858="Eritrea","Transition States",
IF(A1858="Swaziland","Non-Transition States",
IF(A1858="Eswatini","Non-Transition States",
IF(A1858="Ethiopia","Non-Transition States",
IF(A1858="Gabon","Non-Transition States",
IF(A1858="Gambia","Transition States",
IF(A1858="Ghana","Non-Transition States",
IF(A1858="Guinea","Transition States",
IF(A1858="Guinea-Bissau","Transition States",
IF(A1858="Kenya","Non-Transition States",
IF(A1858="Lesotho","Non-Transition States",
IF(A1858="Liberia","Transition States",
IF(A1858="Libya","Non-Transition States",
IF(A1858="Madagascar","Transition States",
IF(A1858="Malawi","Non-Transition States",
IF(A1858="Mali","Transition States",
IF(A1858="Mauritania","Non-Transition States",
IF(A1858="Mauritius","Non-Transition States",
IF(A1858="Morocco","Non-Transition States",
IF(A1858="Mozambique","Transition States",
IF(A1858="Multi","Multinational",
IF(A1858="Multinational","Multinational",
IF(A1858="Namibia","Non-Transition States",
IF(A1858="Niger","Transition States",
IF(A1858="Nigeria","Non-Transition States",
IF(A1858="Rwanda","Non-Transition States",
IF(A1858="Sao Tome &amp; Principe","Non-Transition States",
IF(A1858="Sao Tome","Non-Transition States",
IF(A1858="Senegal","Non-Transition States",
IF(A1858="Seychelles","Non-Transition States",
IF(A1858="Sierra Leone","Transition States",
IF(A1858="Somalia","Transition States",
IF(A1858="South Africa","Non-Transition States",
IF(A1858="South Sudan","Transition States",
IF(A1858="Sudan","Transition States",
IF(A1858="Tanzania","Non-Transition States",
IF(A1858="Togo","Transition States",
IF(A1858="Tunisia","Non-Transition States",
IF(A1858="Uganda","Non-Transition States",
IF(A1858="Zambia","Non-Transition States",
IF(A1858="Zimbabwe","Transition States",
IF(A1858="Multi-Countries","Multinational","")))))))))))))))))))))))))))))))))))))))))))))))))))))))))))))))</f>
        <v>Transition States</v>
      </c>
      <c r="V1858" s="115" t="str">
        <f>IF(ISNUMBER(MATCH(A1858, {"Gabon","Sudan","Niger","Mali","Burkina Faso","Guinea"}, 0)), "De Facto Countries", "Non-De Facto Countries")</f>
        <v>Non-De Facto Countries</v>
      </c>
      <c r="W1858" s="110" t="str">
        <f t="shared" si="486"/>
        <v>East</v>
      </c>
      <c r="X1858" s="110" t="str">
        <f t="shared" si="487"/>
        <v>Power</v>
      </c>
      <c r="Y1858" s="116"/>
      <c r="Z1858" s="116">
        <f>Table2[[#This Row],[Approved Amount_UA Equivalent]]</f>
        <v>23400000</v>
      </c>
      <c r="AA1858" s="116"/>
      <c r="AB1858" s="116"/>
      <c r="AC1858" s="116"/>
      <c r="AD1858" s="116">
        <f>SUM(Table2[[#This Row],[Feed Africa ]:[Improve Quality Of Life ]])</f>
        <v>23400000</v>
      </c>
      <c r="AE1858" s="110" t="b">
        <f>Table2[[#This Row],[Total HI5]]=Table2[[#This Row],[Approved Amount_UA Equivalent]]</f>
        <v>1</v>
      </c>
      <c r="AF1858" s="117">
        <v>41</v>
      </c>
      <c r="AG1858" s="113" t="str">
        <f t="shared" ref="AG1858:AG1879" si="492">IF(AF1858=10,"Investment Project",IF(AF1858=11,"Line of Credit",IF(AF1858=12,"Investment Project",IF(AF1858=13,"Investment Project",IF(AF1858=20,"Policy and Result Based Op",IF(AF1858=21,"Policy and Result Based Op",IF(AF1858=22,"Restructuring",IF(AF1858=23,"Policy and Result Based Op",IF(AF1858=32,"Technical Assistance &amp; Study",IF(AF1858=40,"ISP and Investment Project",IF(AF1858=41,"ISP and Investment Project",IF(AF1858=42,"Investment Project",IF(AF1858=43,"Technical Assistance &amp; Study",IF(AF1858=44,"Institutional Support",IF(AF1858=46,"Institutional Support",IF(AF1858=50,"Emergency Assistance",IF(AF1858=51,"Emergency Assistance",IF(AF1858=70,"Equity and Guarantee",IF(AF1858=75,"Equity and Guarantee",IF(AF1858=82,"Micro Financing",IF(AF1858=83,"Policy and Result Based Op",IF(AF1858=84,"ISP and Investment Project",IF(AF1858=85,"ISP and Investment Project",IF(AF1858=86,"Technical Assistance &amp; Study",IF(AF1858=90,"Investment Project",IF(AF1858=30,"Investment Project",""))))))))))))))))))))))))))</f>
        <v>ISP and Investment Project</v>
      </c>
      <c r="AH1858" s="117" t="str">
        <f>VLOOKUP(Table2[[#This Row],[SAP Code]],[25]DATA!$A:$G,7,FALSE)</f>
        <v>Investment</v>
      </c>
      <c r="AI1858" s="113" t="str">
        <f t="shared" ref="AI1858:AI1879" si="493">IF(AG1858="Policy and Result Based Op","Policy-Based Lending",
IF(AND(X1858="Agriculture",OR(AG1858="ISP and Investment Project",AG1858="Investment Project")),"Infrastructure",
IF(AND(X1858="Environment",OR(AG1858="ISP and Investment Project",AG1858="Investment Project")),"Infrastructure",
IF(AND(X1858="ICT",OR(AG1858="ISP and Investment Project",AG1858="Investment Project")),"Infrastructure",
IF(AND(X1858="Power",OR(AG1858="ISP and Investment Project",AG1858="Investment Project")),"Infrastructure",
IF(AND(X1858="Transport",OR(AG1858="ISP and Investment Project",AG1858="Investment Project")),"Infrastructure",
IF(AND(X1858="Urban Developm.",OR(AG1858="ISP and Investment Project",AG1858="Investment Project")),"Infrastructure",
IF(AND(X1858="WASH Sector",OR(AG1858="ISP and Investment Project",AG1858="Investment Project")),"Infrastructure","Other Investment"))))))))</f>
        <v>Infrastructure</v>
      </c>
      <c r="AJ1858" s="118"/>
      <c r="AK1858" s="118" t="str">
        <f>Table2[[#This Row],[Sector Dept.]]</f>
        <v>PESD</v>
      </c>
      <c r="AL1858" s="23" t="str" cm="1">
        <f t="array" ref="AL1858">_xlfn.SWITCH(AK1858,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58" s="26">
        <v>1</v>
      </c>
      <c r="AN1858" s="25" t="str">
        <f t="shared" si="485"/>
        <v>Sovereign</v>
      </c>
      <c r="AO1858" s="119">
        <v>0.5</v>
      </c>
      <c r="AP1858" s="116">
        <f>Table2[[#This Row],[Approved Amount_UA Equivalent]]/1000000</f>
        <v>23.4</v>
      </c>
      <c r="AQ1858" s="120">
        <f t="shared" ref="AQ1858:AQ1921" si="494">(N1858*1.33084)/1000000</f>
        <v>31.141656000000001</v>
      </c>
      <c r="AR1858" s="116" t="str">
        <f t="shared" ref="AR1858:AR1888" si="495">ROUNDUP(AP1858/10,0)*10-9&amp;"-"&amp;ROUNDUP(AP1858/10,0)*10</f>
        <v>21-30</v>
      </c>
      <c r="AS1858" s="116" t="str">
        <f t="shared" ref="AS1858:AS1888" si="496">ROUNDUP(AP1858/20,0)*20-19&amp;"-"&amp;ROUNDUP(AP1858/20,0)*20</f>
        <v>21-40</v>
      </c>
      <c r="AT1858" s="116" t="str">
        <f t="shared" ref="AT1858:AT1879" si="497">ROUNDUP(AP1858/40,0)*40-39&amp;"-"&amp;ROUNDUP(AP1858/40,0)*40</f>
        <v>1-40</v>
      </c>
      <c r="AU1858" s="116" t="str">
        <f t="shared" ref="AU1858:AU1879" si="498">IF(AP1858&lt;=50,"&lt;1-50 Mn",IF(AP1858&lt;=100,"50-100 Mn",IF(AP1858&lt;=200,"100-200 Mn",IF(AP1858&lt;=300,"100-300 Mn","&gt;300 Mn"))))</f>
        <v>&lt;1-50 Mn</v>
      </c>
      <c r="AV1858" s="122">
        <f>Table2[[#This Row],[Amount]]</f>
        <v>23400000</v>
      </c>
      <c r="AW1858" s="122" t="str">
        <f t="shared" ref="AW1858:AW1921" si="499">TEXT(E1858, "mmm yyyy")</f>
        <v>Mar 2023</v>
      </c>
      <c r="AX1858" s="28">
        <f>IFERROR(VLOOKUP(Table2[[#This Row],[SAP Code]],[26]_16!A:B,2,FALSE),0)</f>
        <v>0</v>
      </c>
      <c r="AY1858" s="123">
        <f>IFERROR(VLOOKUP(Table2[[#This Row],[SAP Code]],[26]_16!D:E,2,FALSE)/ 1000000, 0)</f>
        <v>0</v>
      </c>
      <c r="AZ1858" s="123">
        <f>IFERROR(VLOOKUP(Table2[[#This Row],[SAP Code]],[26]_16!G:H,2,FALSE)/ 1000000, 0)</f>
        <v>0</v>
      </c>
      <c r="BA1858" s="123">
        <f>IFERROR(VLOOKUP(Table2[[#This Row],[SAP Code]],[26]_16!J:K,2,FALSE)/ 1000000, 0)</f>
        <v>0</v>
      </c>
      <c r="BB1858" s="123">
        <f>IFERROR(VLOOKUP(Table2[[#This Row],[SAP Code]],[26]_16!M:N,2,FALSE)/ 1000000, 0)</f>
        <v>0</v>
      </c>
      <c r="BC1858" s="123">
        <f>IFERROR(VLOOKUP(Table2[[#This Row],[SAP Code]],[26]_16!P:Q,2,FALSE),0)</f>
        <v>0</v>
      </c>
      <c r="BD1858" s="123">
        <f>IFERROR(VLOOKUP(Table2[[#This Row],[SAP Code]],[26]_16!S:T,2,FALSE),0)</f>
        <v>0</v>
      </c>
      <c r="BE1858" s="123">
        <f>IFERROR(VLOOKUP(Table2[[#This Row],[SAP Code]],[26]_16!V:W,2,FALSE)/ 1000000, 0)</f>
        <v>0</v>
      </c>
      <c r="BF1858" s="123">
        <f>IFERROR(VLOOKUP(Table2[[#This Row],[SAP Code]],[26]_16!Y:Z,2,FALSE)/ 1000000, 0)</f>
        <v>0</v>
      </c>
      <c r="BG1858" s="123" t="str">
        <f>IFERROR(VLOOKUP(Table2[[#This Row],[SAP Code]],[26]port!$A:$AD,30,FALSE),"unknown")</f>
        <v>OnGo</v>
      </c>
      <c r="BH1858" s="124" t="str">
        <f t="shared" ref="BH1858:BH1921" si="500">IF(BG1858="ABAN", "Number of operations Cancelled before completion",
IF(OR(BG1858="APVD", BG1858="OnGo"), "Ongoing",
IF(OR(BG1858="CLSD", BG1858="COMP"), "Number of operations completed out of the net approved of that year",
IF(BG1858="TERM", "Number of operations Cancelled before completion",
IF(BG1858="unknown", "Unknown", "Not Defined")))))</f>
        <v>Ongoing</v>
      </c>
    </row>
    <row r="1859" spans="1:61" s="110" customFormat="1" ht="12">
      <c r="A1859" s="38" t="s">
        <v>872</v>
      </c>
      <c r="B1859" s="110" t="s">
        <v>6244</v>
      </c>
      <c r="C1859" s="110" t="s">
        <v>6255</v>
      </c>
      <c r="D1859" s="110" t="s">
        <v>6246</v>
      </c>
      <c r="E1859" s="111">
        <v>45014</v>
      </c>
      <c r="F1859" s="110" t="s">
        <v>876</v>
      </c>
      <c r="G1859" s="110" t="s">
        <v>140</v>
      </c>
      <c r="H1859" s="110" t="s">
        <v>5984</v>
      </c>
      <c r="I1859" s="110" t="s">
        <v>138</v>
      </c>
      <c r="J1859" s="110" t="s">
        <v>2463</v>
      </c>
      <c r="K1859" s="110" t="s">
        <v>69</v>
      </c>
      <c r="L1859" s="110" t="s">
        <v>85</v>
      </c>
      <c r="M1859" s="112">
        <v>1500000</v>
      </c>
      <c r="N1859" s="112">
        <v>1500000</v>
      </c>
      <c r="O1859" s="113" t="s">
        <v>6247</v>
      </c>
      <c r="P1859" s="114" t="s">
        <v>147</v>
      </c>
      <c r="Q1859" s="113" t="s">
        <v>87</v>
      </c>
      <c r="R1859" s="16" t="str">
        <f t="shared" si="490"/>
        <v>ADF Including TSF</v>
      </c>
      <c r="S1859" s="110" t="str">
        <f t="shared" si="489"/>
        <v>D</v>
      </c>
      <c r="T1859" s="110" t="str">
        <f t="shared" si="488"/>
        <v>ADF Countries</v>
      </c>
      <c r="U1859" s="16" t="str">
        <f t="shared" si="491"/>
        <v>Transition States</v>
      </c>
      <c r="V1859" s="115" t="str">
        <f>IF(ISNUMBER(MATCH(A1859, {"Gabon","Sudan","Niger","Mali","Burkina Faso","Guinea"}, 0)), "De Facto Countries", "Non-De Facto Countries")</f>
        <v>Non-De Facto Countries</v>
      </c>
      <c r="W1859" s="110" t="str">
        <f t="shared" si="486"/>
        <v>East</v>
      </c>
      <c r="X1859" s="110" t="str">
        <f t="shared" si="487"/>
        <v>Transport</v>
      </c>
      <c r="Y1859" s="116"/>
      <c r="Z1859" s="116"/>
      <c r="AA1859" s="116"/>
      <c r="AB1859" s="116">
        <f>Table2[[#This Row],[Approved Amount_UA Equivalent]]</f>
        <v>1500000</v>
      </c>
      <c r="AC1859" s="116"/>
      <c r="AD1859" s="116">
        <f>SUM(Table2[[#This Row],[Feed Africa ]:[Improve Quality Of Life ]])</f>
        <v>1500000</v>
      </c>
      <c r="AE1859" s="110" t="b">
        <f>Table2[[#This Row],[Total HI5]]=Table2[[#This Row],[Approved Amount_UA Equivalent]]</f>
        <v>1</v>
      </c>
      <c r="AF1859" s="117">
        <v>40</v>
      </c>
      <c r="AG1859" s="113" t="str">
        <f t="shared" si="492"/>
        <v>ISP and Investment Project</v>
      </c>
      <c r="AH1859" s="117" t="str">
        <f>VLOOKUP(Table2[[#This Row],[SAP Code]],[25]DATA!$A:$G,7,FALSE)</f>
        <v>Investment</v>
      </c>
      <c r="AI1859" s="113" t="str">
        <f t="shared" si="493"/>
        <v>Infrastructure</v>
      </c>
      <c r="AJ1859" s="118"/>
      <c r="AK1859" s="118" t="str">
        <f>Table2[[#This Row],[Sector Dept.]]</f>
        <v>PICU</v>
      </c>
      <c r="AL1859" s="23" t="str" cm="1">
        <f t="array" ref="AL1859">_xlfn.SWITCH(AK1859,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59" s="26">
        <v>1</v>
      </c>
      <c r="AN1859" s="25" t="str">
        <f t="shared" ref="AN1859:AN1879" si="501">IF(AM1859=1,"Sovereign",IF(AM1859&gt;=2,"Non-Sovereign",""))</f>
        <v>Sovereign</v>
      </c>
      <c r="AO1859" s="119">
        <v>0.25</v>
      </c>
      <c r="AP1859" s="116">
        <f>Table2[[#This Row],[Approved Amount_UA Equivalent]]/1000000</f>
        <v>1.5</v>
      </c>
      <c r="AQ1859" s="120">
        <f t="shared" si="494"/>
        <v>1.9962599999999999</v>
      </c>
      <c r="AR1859" s="116" t="str">
        <f t="shared" si="495"/>
        <v>1-10</v>
      </c>
      <c r="AS1859" s="116" t="str">
        <f t="shared" si="496"/>
        <v>1-20</v>
      </c>
      <c r="AT1859" s="116" t="str">
        <f t="shared" si="497"/>
        <v>1-40</v>
      </c>
      <c r="AU1859" s="116" t="str">
        <f t="shared" si="498"/>
        <v>&lt;1-50 Mn</v>
      </c>
      <c r="AV1859" s="122">
        <f>Table2[[#This Row],[Amount]]</f>
        <v>1500000</v>
      </c>
      <c r="AW1859" s="122" t="str">
        <f t="shared" si="499"/>
        <v>Mar 2023</v>
      </c>
      <c r="AX1859" s="28">
        <f>IFERROR(VLOOKUP(Table2[[#This Row],[SAP Code]],[26]_16!A:B,2,FALSE),0)</f>
        <v>0</v>
      </c>
      <c r="AY1859" s="123">
        <f>IFERROR(VLOOKUP(Table2[[#This Row],[SAP Code]],[26]_16!D:E,2,FALSE)/ 1000000, 0)</f>
        <v>0</v>
      </c>
      <c r="AZ1859" s="123">
        <f>IFERROR(VLOOKUP(Table2[[#This Row],[SAP Code]],[26]_16!G:H,2,FALSE)/ 1000000, 0)</f>
        <v>0</v>
      </c>
      <c r="BA1859" s="123">
        <f>IFERROR(VLOOKUP(Table2[[#This Row],[SAP Code]],[26]_16!J:K,2,FALSE)/ 1000000, 0)</f>
        <v>0</v>
      </c>
      <c r="BB1859" s="123">
        <f>IFERROR(VLOOKUP(Table2[[#This Row],[SAP Code]],[26]_16!M:N,2,FALSE)/ 1000000, 0)</f>
        <v>0</v>
      </c>
      <c r="BC1859" s="123">
        <f>IFERROR(VLOOKUP(Table2[[#This Row],[SAP Code]],[26]_16!P:Q,2,FALSE),0)</f>
        <v>0</v>
      </c>
      <c r="BD1859" s="123">
        <f>IFERROR(VLOOKUP(Table2[[#This Row],[SAP Code]],[26]_16!S:T,2,FALSE),0)</f>
        <v>0</v>
      </c>
      <c r="BE1859" s="123">
        <f>IFERROR(VLOOKUP(Table2[[#This Row],[SAP Code]],[26]_16!V:W,2,FALSE)/ 1000000, 0)</f>
        <v>0</v>
      </c>
      <c r="BF1859" s="123">
        <f>IFERROR(VLOOKUP(Table2[[#This Row],[SAP Code]],[26]_16!Y:Z,2,FALSE)/ 1000000, 0)</f>
        <v>0</v>
      </c>
      <c r="BG1859" s="123" t="str">
        <f>IFERROR(VLOOKUP(Table2[[#This Row],[SAP Code]],[26]port!$A:$AD,30,FALSE),"unknown")</f>
        <v>APVD</v>
      </c>
      <c r="BH1859" s="124" t="str">
        <f t="shared" si="500"/>
        <v>Ongoing</v>
      </c>
    </row>
    <row r="1860" spans="1:61" s="110" customFormat="1" ht="12">
      <c r="A1860" s="110" t="s">
        <v>330</v>
      </c>
      <c r="B1860" s="110" t="s">
        <v>6256</v>
      </c>
      <c r="C1860" s="110" t="s">
        <v>6257</v>
      </c>
      <c r="D1860" s="110" t="s">
        <v>6258</v>
      </c>
      <c r="E1860" s="111">
        <v>44993</v>
      </c>
      <c r="F1860" s="110" t="s">
        <v>5088</v>
      </c>
      <c r="G1860" s="110" t="s">
        <v>107</v>
      </c>
      <c r="H1860" s="110" t="s">
        <v>6041</v>
      </c>
      <c r="I1860" s="110" t="s">
        <v>102</v>
      </c>
      <c r="J1860" s="110" t="s">
        <v>607</v>
      </c>
      <c r="K1860" s="110" t="s">
        <v>84</v>
      </c>
      <c r="L1860" s="110" t="s">
        <v>85</v>
      </c>
      <c r="M1860" s="112">
        <v>2400000</v>
      </c>
      <c r="N1860" s="112">
        <v>2400000</v>
      </c>
      <c r="O1860" s="113" t="s">
        <v>1765</v>
      </c>
      <c r="P1860" s="114">
        <v>2200160002739</v>
      </c>
      <c r="Q1860" s="113" t="s">
        <v>72</v>
      </c>
      <c r="R1860" s="16" t="str">
        <f t="shared" si="490"/>
        <v>NTF</v>
      </c>
      <c r="S1860" s="110" t="str">
        <f t="shared" si="489"/>
        <v>H</v>
      </c>
      <c r="T1860" s="110" t="str">
        <f t="shared" si="488"/>
        <v>ADF Countries</v>
      </c>
      <c r="U1860" s="16" t="str">
        <f t="shared" si="491"/>
        <v>Non-Transition States</v>
      </c>
      <c r="V1860" s="115" t="str">
        <f>IF(ISNUMBER(MATCH(A1860, {"Gabon","Sudan","Niger","Mali","Burkina Faso","Guinea"}, 0)), "De Facto Countries", "Non-De Facto Countries")</f>
        <v>Non-De Facto Countries</v>
      </c>
      <c r="W1860" s="110" t="str">
        <f t="shared" ref="W1860:W1923" si="502">IF(A1860="Algeria","North",IF(A1860="Angola","South",IF(A1860="Benin","West",IF(A1860="Botswana","South",IF(A1860="Burkina Faso","West",IF(A1860="Burundi","East",IF(A1860="Cameroon","Central",IF(A1860="Cape Verde","West",IF(A1860="Central African Republic","Central",IF(A1860="Chad","Central",IF(A1860="Comoros","East",IF(A1860="Congo CG","Central",IF(A1860="Côte D'Ivoire","West",IF(A1860="Dem Rep Congo","Central",IF(A1860="Djibouti","East",IF(A1860="Egypt","North",IF(A1860="Equatorial Guinea","Central",IF(A1860="Eritrea","East",IF(A1860="Eswatini","South",IF(A1860="Ethiopia","East",IF(A1860="Gabon","Central",IF(A1860="Gambia","West",IF(A1860="Ghana","West",IF(A1860="Guinea","West",IF(A1860="Guinea-Bissau","West",IF(A1860="Kenya","East",IF(A1860="Lesotho","South",IF(A1860="Liberia","West",IF(A1860="Libya","North",IF(A1860="Madagascar","South",IF(A1860="Malawi","South",IF(A1860="Mali","West",IF(A1860="Mauritania","North",IF(A1860="Mauritius","South",IF(A1860="Morocco","North",IF(A1860="Mozambique","South",IF(A1860="Multinational","Multi",IF(A1860="Namibia","South",IF(A1860="Niger","West",IF(A1860="Nigeria","Nigeria",IF(A1860="Rwanda","East",IF(A1860="Sao Tome &amp; Principe","South",IF(A1860="Senegal","West",IF(A1860="Seychelles","East",IF(A1860="Sierra Leone","West",IF(A1860="Somalia","East",IF(A1860="South Africa","South",IF(A1860="South Sudan","East",IF(A1860="Sudan","East",IF(A1860="Tanzania","East",IF(A1860="Togo","West",IF(A1860="Tunisia","North",IF(A1860="Uganda","East",IF(A1860="Zambia","South",IF(A1860="Zimbabwe","South","Not Listed")))))))))))))))))))))))))))))))))))))))))))))))))))))))</f>
        <v>South</v>
      </c>
      <c r="X1860" s="110" t="str">
        <f t="shared" ref="X1860:X1923" si="503">IF(MID(O1860,6,1)="A","Agriculture",IF(MID(O1860,6,1)="B","Industry",IF(MID(O1860,6,1)="C","Environment",IF(MID(O1860,6,1)="D","Transport",IF(MID(O1860,6,1)="E","WASH Sector",IF(MID(O1860,6,1)="F","Power",IF(MID(O1860,6,1)="G","ICT",IF(MID(O1860,6,1)="H","Finance",IF(MID(O1860,6,1)="I","Social",IF(MID(O1860,6,1)="J","Urban Developm.",IF(MID(O1860,6,1)="K","Multi-Sector","")))))))))))</f>
        <v>Finance</v>
      </c>
      <c r="Y1860" s="116"/>
      <c r="Z1860" s="116">
        <f>Table2[[#This Row],[Approved Amount_UA Equivalent]]</f>
        <v>2400000</v>
      </c>
      <c r="AA1860" s="116"/>
      <c r="AB1860" s="116"/>
      <c r="AC1860" s="116"/>
      <c r="AD1860" s="116">
        <f>SUM(Table2[[#This Row],[Feed Africa ]:[Improve Quality Of Life ]])</f>
        <v>2400000</v>
      </c>
      <c r="AE1860" s="110" t="b">
        <f>Table2[[#This Row],[Total HI5]]=Table2[[#This Row],[Approved Amount_UA Equivalent]]</f>
        <v>1</v>
      </c>
      <c r="AF1860" s="117">
        <v>10</v>
      </c>
      <c r="AG1860" s="113" t="str">
        <f t="shared" si="492"/>
        <v>Investment Project</v>
      </c>
      <c r="AH1860" s="117">
        <f>VLOOKUP(Table2[[#This Row],[SAP Code]],[25]DATA!$A:$G,7,FALSE)</f>
        <v>0</v>
      </c>
      <c r="AI1860" s="113" t="str">
        <f t="shared" si="493"/>
        <v>Other Investment</v>
      </c>
      <c r="AJ1860" s="118"/>
      <c r="AK1860" s="118" t="str">
        <f>Table2[[#This Row],[Sector Dept.]]</f>
        <v>PIFD</v>
      </c>
      <c r="AL1860" s="23" t="str" cm="1">
        <f t="array" ref="AL1860">_xlfn.SWITCH(AK1860,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60" s="26">
        <v>1</v>
      </c>
      <c r="AN1860" s="25" t="str">
        <f t="shared" si="501"/>
        <v>Sovereign</v>
      </c>
      <c r="AO1860" s="119">
        <v>1</v>
      </c>
      <c r="AP1860" s="116">
        <f>Table2[[#This Row],[Approved Amount_UA Equivalent]]/1000000</f>
        <v>2.4</v>
      </c>
      <c r="AQ1860" s="120">
        <f t="shared" si="494"/>
        <v>3.194016</v>
      </c>
      <c r="AR1860" s="116" t="str">
        <f t="shared" si="495"/>
        <v>1-10</v>
      </c>
      <c r="AS1860" s="116" t="str">
        <f t="shared" si="496"/>
        <v>1-20</v>
      </c>
      <c r="AT1860" s="116" t="str">
        <f t="shared" si="497"/>
        <v>1-40</v>
      </c>
      <c r="AU1860" s="116" t="str">
        <f t="shared" si="498"/>
        <v>&lt;1-50 Mn</v>
      </c>
      <c r="AV1860" s="122">
        <f>Table2[[#This Row],[Amount]]</f>
        <v>2400000</v>
      </c>
      <c r="AW1860" s="122" t="str">
        <f t="shared" si="499"/>
        <v>Mar 2023</v>
      </c>
      <c r="AX1860" s="28">
        <f>IFERROR(VLOOKUP(Table2[[#This Row],[SAP Code]],[26]_16!A:B,2,FALSE),0)</f>
        <v>0</v>
      </c>
      <c r="AY1860" s="123">
        <f>IFERROR(VLOOKUP(Table2[[#This Row],[SAP Code]],[26]_16!D:E,2,FALSE)/ 1000000, 0)</f>
        <v>0</v>
      </c>
      <c r="AZ1860" s="123">
        <f>IFERROR(VLOOKUP(Table2[[#This Row],[SAP Code]],[26]_16!G:H,2,FALSE)/ 1000000, 0)</f>
        <v>0</v>
      </c>
      <c r="BA1860" s="123">
        <f>IFERROR(VLOOKUP(Table2[[#This Row],[SAP Code]],[26]_16!J:K,2,FALSE)/ 1000000, 0)</f>
        <v>0.12186748999999999</v>
      </c>
      <c r="BB1860" s="123">
        <f>IFERROR(VLOOKUP(Table2[[#This Row],[SAP Code]],[26]_16!M:N,2,FALSE)/ 1000000, 0)</f>
        <v>3.1873569999999997E-2</v>
      </c>
      <c r="BC1860" s="123">
        <f>IFERROR(VLOOKUP(Table2[[#This Row],[SAP Code]],[26]_16!P:Q,2,FALSE),0)</f>
        <v>0.16509788</v>
      </c>
      <c r="BD1860" s="123">
        <f>IFERROR(VLOOKUP(Table2[[#This Row],[SAP Code]],[26]_16!S:T,2,FALSE),0)</f>
        <v>0.14959897999999999</v>
      </c>
      <c r="BE1860" s="123">
        <f>IFERROR(VLOOKUP(Table2[[#This Row],[SAP Code]],[26]_16!V:W,2,FALSE)/ 1000000, 0)</f>
        <v>0.20652073000000001</v>
      </c>
      <c r="BF1860" s="123">
        <f>IFERROR(VLOOKUP(Table2[[#This Row],[SAP Code]],[26]_16!Y:Z,2,FALSE)/ 1000000, 0)</f>
        <v>5.9012770000000006E-2</v>
      </c>
      <c r="BG1860" s="123" t="str">
        <f>IFERROR(VLOOKUP(Table2[[#This Row],[SAP Code]],[26]port!$A:$AD,30,FALSE),"unknown")</f>
        <v>OnGo</v>
      </c>
      <c r="BH1860" s="124" t="str">
        <f t="shared" si="500"/>
        <v>Ongoing</v>
      </c>
    </row>
    <row r="1861" spans="1:61" s="110" customFormat="1" ht="12">
      <c r="A1861" s="110" t="s">
        <v>310</v>
      </c>
      <c r="B1861" s="110" t="s">
        <v>6259</v>
      </c>
      <c r="C1861" s="110" t="s">
        <v>6260</v>
      </c>
      <c r="D1861" s="110" t="s">
        <v>6261</v>
      </c>
      <c r="E1861" s="111">
        <v>44999</v>
      </c>
      <c r="F1861" s="110" t="s">
        <v>714</v>
      </c>
      <c r="G1861" s="110" t="s">
        <v>1997</v>
      </c>
      <c r="H1861" s="110" t="s">
        <v>5979</v>
      </c>
      <c r="I1861" s="110" t="s">
        <v>82</v>
      </c>
      <c r="J1861" s="110" t="s">
        <v>1801</v>
      </c>
      <c r="K1861" s="110" t="s">
        <v>69</v>
      </c>
      <c r="L1861" s="110" t="s">
        <v>70</v>
      </c>
      <c r="M1861" s="112">
        <v>28490000</v>
      </c>
      <c r="N1861" s="112">
        <v>21440558.703783143</v>
      </c>
      <c r="O1861" s="113" t="s">
        <v>5381</v>
      </c>
      <c r="P1861" s="114">
        <v>5565155002051</v>
      </c>
      <c r="Q1861" s="113" t="s">
        <v>72</v>
      </c>
      <c r="R1861" s="16" t="str">
        <f t="shared" si="490"/>
        <v>CIF</v>
      </c>
      <c r="S1861" s="110" t="str">
        <f t="shared" si="489"/>
        <v>F</v>
      </c>
      <c r="T1861" s="110" t="str">
        <f t="shared" si="488"/>
        <v>ADF Countries</v>
      </c>
      <c r="U1861" s="16" t="str">
        <f t="shared" si="491"/>
        <v>Non-Transition States</v>
      </c>
      <c r="V1861" s="115" t="str">
        <f>IF(ISNUMBER(MATCH(A1861, {"Gabon","Sudan","Niger","Mali","Burkina Faso","Guinea"}, 0)), "De Facto Countries", "Non-De Facto Countries")</f>
        <v>Non-De Facto Countries</v>
      </c>
      <c r="W1861" s="110" t="str">
        <f t="shared" si="502"/>
        <v>West</v>
      </c>
      <c r="X1861" s="110" t="str">
        <f t="shared" si="503"/>
        <v>Power</v>
      </c>
      <c r="Y1861" s="116"/>
      <c r="Z1861" s="116">
        <f>Table2[[#This Row],[Approved Amount_UA Equivalent]]</f>
        <v>21440558.703783143</v>
      </c>
      <c r="AA1861" s="116"/>
      <c r="AB1861" s="116"/>
      <c r="AC1861" s="116"/>
      <c r="AD1861" s="116">
        <f>SUM(Table2[[#This Row],[Feed Africa ]:[Improve Quality Of Life ]])</f>
        <v>21440558.703783143</v>
      </c>
      <c r="AE1861" s="110" t="b">
        <f>Table2[[#This Row],[Total HI5]]=Table2[[#This Row],[Approved Amount_UA Equivalent]]</f>
        <v>1</v>
      </c>
      <c r="AF1861" s="117">
        <v>41</v>
      </c>
      <c r="AG1861" s="113" t="str">
        <f t="shared" si="492"/>
        <v>ISP and Investment Project</v>
      </c>
      <c r="AH1861" s="117" t="str">
        <f>VLOOKUP(Table2[[#This Row],[SAP Code]],[25]DATA!$A:$G,7,FALSE)</f>
        <v xml:space="preserve">investment </v>
      </c>
      <c r="AI1861" s="113" t="str">
        <f t="shared" si="493"/>
        <v>Infrastructure</v>
      </c>
      <c r="AJ1861" s="118"/>
      <c r="AK1861" s="118" t="str">
        <f>Table2[[#This Row],[Sector Dept.]]</f>
        <v>PERN</v>
      </c>
      <c r="AL1861" s="23" t="str" cm="1">
        <f t="array" ref="AL1861">_xlfn.SWITCH(AK1861,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61" s="26">
        <v>1</v>
      </c>
      <c r="AN1861" s="25" t="str">
        <f t="shared" si="501"/>
        <v>Sovereign</v>
      </c>
      <c r="AO1861" s="119">
        <v>1</v>
      </c>
      <c r="AP1861" s="116">
        <f>Table2[[#This Row],[Approved Amount_UA Equivalent]]/1000000</f>
        <v>21.440558703783143</v>
      </c>
      <c r="AQ1861" s="120">
        <f t="shared" si="494"/>
        <v>28.53395314534276</v>
      </c>
      <c r="AR1861" s="116" t="str">
        <f t="shared" si="495"/>
        <v>21-30</v>
      </c>
      <c r="AS1861" s="116" t="str">
        <f t="shared" si="496"/>
        <v>21-40</v>
      </c>
      <c r="AT1861" s="116" t="str">
        <f t="shared" si="497"/>
        <v>1-40</v>
      </c>
      <c r="AU1861" s="116" t="str">
        <f t="shared" si="498"/>
        <v>&lt;1-50 Mn</v>
      </c>
      <c r="AV1861" s="122">
        <f>Table2[[#This Row],[Amount]]</f>
        <v>28490000</v>
      </c>
      <c r="AW1861" s="122" t="str">
        <f t="shared" si="499"/>
        <v>Mar 2023</v>
      </c>
      <c r="AX1861" s="28">
        <f>IFERROR(VLOOKUP(Table2[[#This Row],[SAP Code]],[26]_16!A:B,2,FALSE),0)</f>
        <v>0</v>
      </c>
      <c r="AY1861" s="123">
        <f>IFERROR(VLOOKUP(Table2[[#This Row],[SAP Code]],[26]_16!D:E,2,FALSE)/ 1000000, 0)</f>
        <v>0</v>
      </c>
      <c r="AZ1861" s="123">
        <f>IFERROR(VLOOKUP(Table2[[#This Row],[SAP Code]],[26]_16!G:H,2,FALSE)/ 1000000, 0)</f>
        <v>0</v>
      </c>
      <c r="BA1861" s="123">
        <f>IFERROR(VLOOKUP(Table2[[#This Row],[SAP Code]],[26]_16!J:K,2,FALSE)/ 1000000, 0)</f>
        <v>0</v>
      </c>
      <c r="BB1861" s="123">
        <f>IFERROR(VLOOKUP(Table2[[#This Row],[SAP Code]],[26]_16!M:N,2,FALSE)/ 1000000, 0)</f>
        <v>0</v>
      </c>
      <c r="BC1861" s="123">
        <f>IFERROR(VLOOKUP(Table2[[#This Row],[SAP Code]],[26]_16!P:Q,2,FALSE),0)</f>
        <v>0</v>
      </c>
      <c r="BD1861" s="123">
        <f>IFERROR(VLOOKUP(Table2[[#This Row],[SAP Code]],[26]_16!S:T,2,FALSE),0)</f>
        <v>0</v>
      </c>
      <c r="BE1861" s="123">
        <f>IFERROR(VLOOKUP(Table2[[#This Row],[SAP Code]],[26]_16!V:W,2,FALSE)/ 1000000, 0)</f>
        <v>0.73652618000000003</v>
      </c>
      <c r="BF1861" s="123">
        <f>IFERROR(VLOOKUP(Table2[[#This Row],[SAP Code]],[26]_16!Y:Z,2,FALSE)/ 1000000, 0)</f>
        <v>0</v>
      </c>
      <c r="BG1861" s="123" t="str">
        <f>IFERROR(VLOOKUP(Table2[[#This Row],[SAP Code]],[26]port!$A:$AD,30,FALSE),"unknown")</f>
        <v>OnGo</v>
      </c>
      <c r="BH1861" s="124" t="str">
        <f t="shared" si="500"/>
        <v>Ongoing</v>
      </c>
    </row>
    <row r="1862" spans="1:61" s="110" customFormat="1" ht="12">
      <c r="A1862" s="110" t="s">
        <v>164</v>
      </c>
      <c r="B1862" s="110" t="s">
        <v>6262</v>
      </c>
      <c r="C1862" s="110" t="s">
        <v>6263</v>
      </c>
      <c r="D1862" s="110" t="s">
        <v>6264</v>
      </c>
      <c r="E1862" s="111">
        <v>45009</v>
      </c>
      <c r="F1862" s="110" t="s">
        <v>787</v>
      </c>
      <c r="G1862" s="110" t="s">
        <v>74</v>
      </c>
      <c r="H1862" s="110" t="s">
        <v>6041</v>
      </c>
      <c r="I1862" s="110" t="s">
        <v>1121</v>
      </c>
      <c r="J1862" s="110" t="s">
        <v>68</v>
      </c>
      <c r="K1862" s="110" t="s">
        <v>69</v>
      </c>
      <c r="L1862" s="110" t="s">
        <v>70</v>
      </c>
      <c r="M1862" s="112">
        <v>1000000</v>
      </c>
      <c r="N1862" s="112">
        <v>752564.3630671514</v>
      </c>
      <c r="O1862" s="113" t="s">
        <v>6265</v>
      </c>
      <c r="P1862" s="114">
        <v>5000199006568</v>
      </c>
      <c r="Q1862" s="113" t="s">
        <v>72</v>
      </c>
      <c r="R1862" s="16" t="str">
        <f t="shared" si="490"/>
        <v>OTHERS</v>
      </c>
      <c r="S1862" s="110" t="str">
        <f t="shared" si="489"/>
        <v>C</v>
      </c>
      <c r="T1862" s="110" t="str">
        <f t="shared" si="488"/>
        <v>ADF Countries</v>
      </c>
      <c r="U1862" s="16" t="str">
        <f t="shared" si="491"/>
        <v>Transition States</v>
      </c>
      <c r="V1862" s="115" t="str">
        <f>IF(ISNUMBER(MATCH(A1862, {"Gabon","Sudan","Niger","Mali","Burkina Faso","Guinea"}, 0)), "De Facto Countries", "Non-De Facto Countries")</f>
        <v>Non-De Facto Countries</v>
      </c>
      <c r="W1862" s="110" t="str">
        <f t="shared" si="502"/>
        <v>South</v>
      </c>
      <c r="X1862" s="110" t="str">
        <f t="shared" si="503"/>
        <v>Environment</v>
      </c>
      <c r="Y1862" s="116">
        <f>Table2[[#This Row],[Approved Amount_UA Equivalent]]</f>
        <v>752564.3630671514</v>
      </c>
      <c r="Z1862" s="116"/>
      <c r="AA1862" s="116"/>
      <c r="AB1862" s="116"/>
      <c r="AC1862" s="116"/>
      <c r="AD1862" s="116">
        <f>SUM(Table2[[#This Row],[Feed Africa ]:[Improve Quality Of Life ]])</f>
        <v>752564.3630671514</v>
      </c>
      <c r="AE1862" s="110" t="b">
        <f>Table2[[#This Row],[Total HI5]]=Table2[[#This Row],[Approved Amount_UA Equivalent]]</f>
        <v>1</v>
      </c>
      <c r="AF1862" s="117">
        <v>50</v>
      </c>
      <c r="AG1862" s="113" t="str">
        <f t="shared" si="492"/>
        <v>Emergency Assistance</v>
      </c>
      <c r="AH1862" s="117" t="e">
        <f>VLOOKUP(Table2[[#This Row],[SAP Code]],[25]DATA!$A:$G,7,FALSE)</f>
        <v>#N/A</v>
      </c>
      <c r="AI1862" s="113" t="str">
        <f t="shared" si="493"/>
        <v>Other Investment</v>
      </c>
      <c r="AJ1862" s="118"/>
      <c r="AK1862" s="118" t="str">
        <f>Table2[[#This Row],[Sector Dept.]]</f>
        <v>AHAI</v>
      </c>
      <c r="AL1862" s="23" t="str" cm="1">
        <f t="array" ref="AL1862">_xlfn.SWITCH(AK1862,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62" s="26">
        <v>1</v>
      </c>
      <c r="AN1862" s="25" t="str">
        <f t="shared" si="501"/>
        <v>Sovereign</v>
      </c>
      <c r="AO1862" s="119">
        <v>1</v>
      </c>
      <c r="AP1862" s="116">
        <f>Table2[[#This Row],[Approved Amount_UA Equivalent]]/1000000</f>
        <v>0.75256436306715135</v>
      </c>
      <c r="AQ1862" s="120">
        <f t="shared" si="494"/>
        <v>1.0015427569442878</v>
      </c>
      <c r="AR1862" s="116" t="str">
        <f t="shared" si="495"/>
        <v>1-10</v>
      </c>
      <c r="AS1862" s="116" t="str">
        <f t="shared" si="496"/>
        <v>1-20</v>
      </c>
      <c r="AT1862" s="116" t="str">
        <f t="shared" si="497"/>
        <v>1-40</v>
      </c>
      <c r="AU1862" s="116" t="str">
        <f t="shared" si="498"/>
        <v>&lt;1-50 Mn</v>
      </c>
      <c r="AV1862" s="122">
        <f>Table2[[#This Row],[Amount]]</f>
        <v>1000000</v>
      </c>
      <c r="AW1862" s="122" t="str">
        <f t="shared" si="499"/>
        <v>Mar 2023</v>
      </c>
      <c r="AX1862" s="28">
        <f>IFERROR(VLOOKUP(Table2[[#This Row],[SAP Code]],[26]_16!A:B,2,FALSE),0)</f>
        <v>0</v>
      </c>
      <c r="AY1862" s="123">
        <f>IFERROR(VLOOKUP(Table2[[#This Row],[SAP Code]],[26]_16!D:E,2,FALSE)/ 1000000, 0)</f>
        <v>0</v>
      </c>
      <c r="AZ1862" s="123">
        <f>IFERROR(VLOOKUP(Table2[[#This Row],[SAP Code]],[26]_16!G:H,2,FALSE)/ 1000000, 0)</f>
        <v>0</v>
      </c>
      <c r="BA1862" s="123">
        <f>IFERROR(VLOOKUP(Table2[[#This Row],[SAP Code]],[26]_16!J:K,2,FALSE)/ 1000000, 0)</f>
        <v>0</v>
      </c>
      <c r="BB1862" s="123">
        <f>IFERROR(VLOOKUP(Table2[[#This Row],[SAP Code]],[26]_16!M:N,2,FALSE)/ 1000000, 0)</f>
        <v>0</v>
      </c>
      <c r="BC1862" s="123">
        <f>IFERROR(VLOOKUP(Table2[[#This Row],[SAP Code]],[26]_16!P:Q,2,FALSE),0)</f>
        <v>0</v>
      </c>
      <c r="BD1862" s="123">
        <f>IFERROR(VLOOKUP(Table2[[#This Row],[SAP Code]],[26]_16!S:T,2,FALSE),0)</f>
        <v>0</v>
      </c>
      <c r="BE1862" s="123">
        <f>IFERROR(VLOOKUP(Table2[[#This Row],[SAP Code]],[26]_16!V:W,2,FALSE)/ 1000000, 0)</f>
        <v>0</v>
      </c>
      <c r="BF1862" s="123">
        <f>IFERROR(VLOOKUP(Table2[[#This Row],[SAP Code]],[26]_16!Y:Z,2,FALSE)/ 1000000, 0)</f>
        <v>0</v>
      </c>
      <c r="BG1862" s="123" t="str">
        <f>IFERROR(VLOOKUP(Table2[[#This Row],[SAP Code]],[26]port!$A:$AD,30,FALSE),"unknown")</f>
        <v>APVD</v>
      </c>
      <c r="BH1862" s="124" t="str">
        <f t="shared" si="500"/>
        <v>Ongoing</v>
      </c>
    </row>
    <row r="1863" spans="1:61" s="110" customFormat="1" ht="12">
      <c r="A1863" s="110" t="s">
        <v>511</v>
      </c>
      <c r="B1863" s="110" t="s">
        <v>6266</v>
      </c>
      <c r="C1863" s="110" t="s">
        <v>6267</v>
      </c>
      <c r="D1863" s="110" t="s">
        <v>6268</v>
      </c>
      <c r="E1863" s="111">
        <v>45015</v>
      </c>
      <c r="F1863" s="110" t="s">
        <v>232</v>
      </c>
      <c r="G1863" s="110" t="s">
        <v>74</v>
      </c>
      <c r="H1863" s="110" t="s">
        <v>6041</v>
      </c>
      <c r="I1863" s="110" t="s">
        <v>155</v>
      </c>
      <c r="J1863" s="110" t="s">
        <v>68</v>
      </c>
      <c r="K1863" s="110" t="s">
        <v>69</v>
      </c>
      <c r="L1863" s="110" t="s">
        <v>70</v>
      </c>
      <c r="M1863" s="112">
        <v>1000000</v>
      </c>
      <c r="N1863" s="112">
        <v>752564.3630671514</v>
      </c>
      <c r="O1863" s="113" t="s">
        <v>6269</v>
      </c>
      <c r="P1863" s="114">
        <v>5000199006569</v>
      </c>
      <c r="Q1863" s="113" t="s">
        <v>72</v>
      </c>
      <c r="R1863" s="16" t="str">
        <f t="shared" si="490"/>
        <v>OTHERS</v>
      </c>
      <c r="S1863" s="110" t="str">
        <f t="shared" si="489"/>
        <v>A</v>
      </c>
      <c r="T1863" s="110" t="str">
        <f t="shared" si="488"/>
        <v>ADF Countries</v>
      </c>
      <c r="U1863" s="16" t="str">
        <f t="shared" si="491"/>
        <v>Non-Transition States</v>
      </c>
      <c r="V1863" s="115" t="str">
        <f>IF(ISNUMBER(MATCH(A1863, {"Gabon","Sudan","Niger","Mali","Burkina Faso","Guinea"}, 0)), "De Facto Countries", "Non-De Facto Countries")</f>
        <v>Non-De Facto Countries</v>
      </c>
      <c r="W1863" s="110" t="str">
        <f t="shared" si="502"/>
        <v>South</v>
      </c>
      <c r="X1863" s="110" t="str">
        <f t="shared" si="503"/>
        <v>Agriculture</v>
      </c>
      <c r="Y1863" s="116">
        <f>Table2[[#This Row],[Approved Amount_UA Equivalent]]</f>
        <v>752564.3630671514</v>
      </c>
      <c r="Z1863" s="116"/>
      <c r="AA1863" s="116"/>
      <c r="AB1863" s="116"/>
      <c r="AC1863" s="116"/>
      <c r="AD1863" s="116">
        <f>SUM(Table2[[#This Row],[Feed Africa ]:[Improve Quality Of Life ]])</f>
        <v>752564.3630671514</v>
      </c>
      <c r="AE1863" s="110" t="b">
        <f>Table2[[#This Row],[Total HI5]]=Table2[[#This Row],[Approved Amount_UA Equivalent]]</f>
        <v>1</v>
      </c>
      <c r="AF1863" s="117">
        <v>50</v>
      </c>
      <c r="AG1863" s="113" t="str">
        <f t="shared" si="492"/>
        <v>Emergency Assistance</v>
      </c>
      <c r="AH1863" s="117" t="e">
        <f>VLOOKUP(Table2[[#This Row],[SAP Code]],[25]DATA!$A:$G,7,FALSE)</f>
        <v>#N/A</v>
      </c>
      <c r="AI1863" s="113" t="str">
        <f t="shared" si="493"/>
        <v>Other Investment</v>
      </c>
      <c r="AJ1863" s="118"/>
      <c r="AK1863" s="118" t="str">
        <f>Table2[[#This Row],[Sector Dept.]]</f>
        <v>AHAI</v>
      </c>
      <c r="AL1863" s="23" t="str" cm="1">
        <f t="array" ref="AL1863">_xlfn.SWITCH(AK1863,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63" s="26">
        <v>1</v>
      </c>
      <c r="AN1863" s="25" t="str">
        <f t="shared" si="501"/>
        <v>Sovereign</v>
      </c>
      <c r="AO1863" s="119">
        <v>1</v>
      </c>
      <c r="AP1863" s="116">
        <f>Table2[[#This Row],[Approved Amount_UA Equivalent]]/1000000</f>
        <v>0.75256436306715135</v>
      </c>
      <c r="AQ1863" s="120">
        <f t="shared" si="494"/>
        <v>1.0015427569442878</v>
      </c>
      <c r="AR1863" s="116" t="str">
        <f t="shared" si="495"/>
        <v>1-10</v>
      </c>
      <c r="AS1863" s="116" t="str">
        <f t="shared" si="496"/>
        <v>1-20</v>
      </c>
      <c r="AT1863" s="116" t="str">
        <f t="shared" si="497"/>
        <v>1-40</v>
      </c>
      <c r="AU1863" s="116" t="str">
        <f t="shared" si="498"/>
        <v>&lt;1-50 Mn</v>
      </c>
      <c r="AV1863" s="122">
        <f>Table2[[#This Row],[Amount]]</f>
        <v>1000000</v>
      </c>
      <c r="AW1863" s="122" t="str">
        <f t="shared" si="499"/>
        <v>Mar 2023</v>
      </c>
      <c r="AX1863" s="28">
        <f>IFERROR(VLOOKUP(Table2[[#This Row],[SAP Code]],[26]_16!A:B,2,FALSE),0)</f>
        <v>0</v>
      </c>
      <c r="AY1863" s="123">
        <f>IFERROR(VLOOKUP(Table2[[#This Row],[SAP Code]],[26]_16!D:E,2,FALSE)/ 1000000, 0)</f>
        <v>0</v>
      </c>
      <c r="AZ1863" s="123">
        <f>IFERROR(VLOOKUP(Table2[[#This Row],[SAP Code]],[26]_16!G:H,2,FALSE)/ 1000000, 0)</f>
        <v>0</v>
      </c>
      <c r="BA1863" s="123">
        <f>IFERROR(VLOOKUP(Table2[[#This Row],[SAP Code]],[26]_16!J:K,2,FALSE)/ 1000000, 0)</f>
        <v>0</v>
      </c>
      <c r="BB1863" s="123">
        <f>IFERROR(VLOOKUP(Table2[[#This Row],[SAP Code]],[26]_16!M:N,2,FALSE)/ 1000000, 0)</f>
        <v>0</v>
      </c>
      <c r="BC1863" s="123">
        <f>IFERROR(VLOOKUP(Table2[[#This Row],[SAP Code]],[26]_16!P:Q,2,FALSE),0)</f>
        <v>0</v>
      </c>
      <c r="BD1863" s="123">
        <f>IFERROR(VLOOKUP(Table2[[#This Row],[SAP Code]],[26]_16!S:T,2,FALSE),0)</f>
        <v>0</v>
      </c>
      <c r="BE1863" s="123">
        <f>IFERROR(VLOOKUP(Table2[[#This Row],[SAP Code]],[26]_16!V:W,2,FALSE)/ 1000000, 0)</f>
        <v>0</v>
      </c>
      <c r="BF1863" s="123">
        <f>IFERROR(VLOOKUP(Table2[[#This Row],[SAP Code]],[26]_16!Y:Z,2,FALSE)/ 1000000, 0)</f>
        <v>0</v>
      </c>
      <c r="BG1863" s="123" t="str">
        <f>IFERROR(VLOOKUP(Table2[[#This Row],[SAP Code]],[26]port!$A:$AD,30,FALSE),"unknown")</f>
        <v>OnGo</v>
      </c>
      <c r="BH1863" s="124" t="str">
        <f t="shared" si="500"/>
        <v>Ongoing</v>
      </c>
    </row>
    <row r="1864" spans="1:61" s="110" customFormat="1" ht="12">
      <c r="A1864" s="38" t="s">
        <v>872</v>
      </c>
      <c r="B1864" s="110" t="s">
        <v>6244</v>
      </c>
      <c r="C1864" s="110" t="s">
        <v>6270</v>
      </c>
      <c r="D1864" s="110" t="s">
        <v>6246</v>
      </c>
      <c r="E1864" s="111">
        <v>45014</v>
      </c>
      <c r="F1864" s="110" t="s">
        <v>876</v>
      </c>
      <c r="G1864" s="110" t="s">
        <v>140</v>
      </c>
      <c r="H1864" s="110" t="s">
        <v>5984</v>
      </c>
      <c r="I1864" s="110" t="s">
        <v>138</v>
      </c>
      <c r="J1864" s="110" t="s">
        <v>6271</v>
      </c>
      <c r="K1864" s="110" t="s">
        <v>69</v>
      </c>
      <c r="L1864" s="110" t="s">
        <v>85</v>
      </c>
      <c r="M1864" s="112">
        <v>2000000</v>
      </c>
      <c r="N1864" s="112">
        <v>2000000</v>
      </c>
      <c r="O1864" s="113" t="s">
        <v>6247</v>
      </c>
      <c r="P1864" s="114">
        <v>2100155042471</v>
      </c>
      <c r="Q1864" s="113" t="s">
        <v>87</v>
      </c>
      <c r="R1864" s="16" t="str">
        <f t="shared" si="490"/>
        <v>ADF Including TSF</v>
      </c>
      <c r="S1864" s="110" t="str">
        <f t="shared" si="489"/>
        <v>D</v>
      </c>
      <c r="T1864" s="110" t="str">
        <f t="shared" si="488"/>
        <v>ADF Countries</v>
      </c>
      <c r="U1864" s="16" t="str">
        <f t="shared" si="491"/>
        <v>Transition States</v>
      </c>
      <c r="V1864" s="115" t="str">
        <f>IF(ISNUMBER(MATCH(A1864, {"Gabon","Sudan","Niger","Mali","Burkina Faso","Guinea"}, 0)), "De Facto Countries", "Non-De Facto Countries")</f>
        <v>Non-De Facto Countries</v>
      </c>
      <c r="W1864" s="110" t="str">
        <f t="shared" si="502"/>
        <v>East</v>
      </c>
      <c r="X1864" s="110" t="str">
        <f t="shared" si="503"/>
        <v>Transport</v>
      </c>
      <c r="Y1864" s="116"/>
      <c r="Z1864" s="116"/>
      <c r="AA1864" s="116"/>
      <c r="AB1864" s="116">
        <f>Table2[[#This Row],[Approved Amount_UA Equivalent]]</f>
        <v>2000000</v>
      </c>
      <c r="AC1864" s="116"/>
      <c r="AD1864" s="116">
        <f>SUM(Table2[[#This Row],[Feed Africa ]:[Improve Quality Of Life ]])</f>
        <v>2000000</v>
      </c>
      <c r="AE1864" s="110" t="b">
        <f>Table2[[#This Row],[Total HI5]]=Table2[[#This Row],[Approved Amount_UA Equivalent]]</f>
        <v>1</v>
      </c>
      <c r="AF1864" s="117">
        <v>41</v>
      </c>
      <c r="AG1864" s="113" t="str">
        <f t="shared" si="492"/>
        <v>ISP and Investment Project</v>
      </c>
      <c r="AH1864" s="117" t="str">
        <f>VLOOKUP(Table2[[#This Row],[SAP Code]],[25]DATA!$A:$G,7,FALSE)</f>
        <v>Investment</v>
      </c>
      <c r="AI1864" s="113" t="str">
        <f t="shared" si="493"/>
        <v>Infrastructure</v>
      </c>
      <c r="AJ1864" s="118"/>
      <c r="AK1864" s="118" t="str">
        <f>Table2[[#This Row],[Sector Dept.]]</f>
        <v>PICU</v>
      </c>
      <c r="AL1864" s="23" t="str" cm="1">
        <f t="array" ref="AL1864">_xlfn.SWITCH(AK1864,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64" s="26">
        <v>1</v>
      </c>
      <c r="AN1864" s="25" t="str">
        <f t="shared" si="501"/>
        <v>Sovereign</v>
      </c>
      <c r="AO1864" s="119">
        <v>0.25</v>
      </c>
      <c r="AP1864" s="116">
        <f>Table2[[#This Row],[Approved Amount_UA Equivalent]]/1000000</f>
        <v>2</v>
      </c>
      <c r="AQ1864" s="120">
        <f t="shared" si="494"/>
        <v>2.66168</v>
      </c>
      <c r="AR1864" s="116" t="str">
        <f t="shared" si="495"/>
        <v>1-10</v>
      </c>
      <c r="AS1864" s="116" t="str">
        <f t="shared" si="496"/>
        <v>1-20</v>
      </c>
      <c r="AT1864" s="116" t="str">
        <f t="shared" si="497"/>
        <v>1-40</v>
      </c>
      <c r="AU1864" s="116" t="str">
        <f t="shared" si="498"/>
        <v>&lt;1-50 Mn</v>
      </c>
      <c r="AV1864" s="122">
        <f>Table2[[#This Row],[Amount]]</f>
        <v>2000000</v>
      </c>
      <c r="AW1864" s="122" t="str">
        <f t="shared" si="499"/>
        <v>Mar 2023</v>
      </c>
      <c r="AX1864" s="28">
        <f>IFERROR(VLOOKUP(Table2[[#This Row],[SAP Code]],[26]_16!A:B,2,FALSE),0)</f>
        <v>0</v>
      </c>
      <c r="AY1864" s="123">
        <f>IFERROR(VLOOKUP(Table2[[#This Row],[SAP Code]],[26]_16!D:E,2,FALSE)/ 1000000, 0)</f>
        <v>0</v>
      </c>
      <c r="AZ1864" s="123">
        <f>IFERROR(VLOOKUP(Table2[[#This Row],[SAP Code]],[26]_16!G:H,2,FALSE)/ 1000000, 0)</f>
        <v>0</v>
      </c>
      <c r="BA1864" s="123">
        <f>IFERROR(VLOOKUP(Table2[[#This Row],[SAP Code]],[26]_16!J:K,2,FALSE)/ 1000000, 0)</f>
        <v>0</v>
      </c>
      <c r="BB1864" s="123">
        <f>IFERROR(VLOOKUP(Table2[[#This Row],[SAP Code]],[26]_16!M:N,2,FALSE)/ 1000000, 0)</f>
        <v>0</v>
      </c>
      <c r="BC1864" s="123">
        <f>IFERROR(VLOOKUP(Table2[[#This Row],[SAP Code]],[26]_16!P:Q,2,FALSE),0)</f>
        <v>0</v>
      </c>
      <c r="BD1864" s="123">
        <f>IFERROR(VLOOKUP(Table2[[#This Row],[SAP Code]],[26]_16!S:T,2,FALSE),0)</f>
        <v>0</v>
      </c>
      <c r="BE1864" s="123">
        <f>IFERROR(VLOOKUP(Table2[[#This Row],[SAP Code]],[26]_16!V:W,2,FALSE)/ 1000000, 0)</f>
        <v>0</v>
      </c>
      <c r="BF1864" s="123">
        <f>IFERROR(VLOOKUP(Table2[[#This Row],[SAP Code]],[26]_16!Y:Z,2,FALSE)/ 1000000, 0)</f>
        <v>0</v>
      </c>
      <c r="BG1864" s="123" t="str">
        <f>IFERROR(VLOOKUP(Table2[[#This Row],[SAP Code]],[26]port!$A:$AD,30,FALSE),"unknown")</f>
        <v>APVD</v>
      </c>
      <c r="BH1864" s="124" t="str">
        <f t="shared" si="500"/>
        <v>Ongoing</v>
      </c>
    </row>
    <row r="1865" spans="1:61" ht="12">
      <c r="A1865" s="16" t="s">
        <v>669</v>
      </c>
      <c r="B1865" s="16" t="s">
        <v>6272</v>
      </c>
      <c r="C1865" s="16" t="s">
        <v>6273</v>
      </c>
      <c r="D1865" s="16" t="s">
        <v>6274</v>
      </c>
      <c r="E1865" s="18">
        <v>45029</v>
      </c>
      <c r="F1865" s="16" t="s">
        <v>673</v>
      </c>
      <c r="G1865" s="16" t="s">
        <v>115</v>
      </c>
      <c r="H1865" s="16" t="s">
        <v>5979</v>
      </c>
      <c r="I1865" s="16" t="s">
        <v>67</v>
      </c>
      <c r="J1865" s="16" t="s">
        <v>83</v>
      </c>
      <c r="K1865" s="16" t="s">
        <v>69</v>
      </c>
      <c r="L1865" s="16" t="s">
        <v>85</v>
      </c>
      <c r="M1865" s="19">
        <v>6859974</v>
      </c>
      <c r="N1865" s="19">
        <v>6859974</v>
      </c>
      <c r="O1865" s="20" t="s">
        <v>6275</v>
      </c>
      <c r="P1865" s="21" t="s">
        <v>147</v>
      </c>
      <c r="Q1865" s="57" t="s">
        <v>72</v>
      </c>
      <c r="R1865" s="16" t="str">
        <f t="shared" si="490"/>
        <v>ADF Including TSF</v>
      </c>
      <c r="S1865" s="110" t="str">
        <f t="shared" si="489"/>
        <v>I</v>
      </c>
      <c r="T1865" s="16" t="str">
        <f t="shared" si="488"/>
        <v>ADF Countries</v>
      </c>
      <c r="U1865" s="16" t="str">
        <f t="shared" si="491"/>
        <v>Transition States</v>
      </c>
      <c r="V1865" s="22" t="str">
        <f>IF(ISNUMBER(MATCH(A1865, {"Gabon","Sudan","Niger","Mali","Burkina Faso","Guinea"}, 0)), "De Facto Countries", "Non-De Facto Countries")</f>
        <v>Non-De Facto Countries</v>
      </c>
      <c r="W1865" s="16" t="str">
        <f t="shared" si="502"/>
        <v>West</v>
      </c>
      <c r="X1865" s="16" t="str">
        <f t="shared" si="503"/>
        <v>Social</v>
      </c>
      <c r="Y1865" s="23"/>
      <c r="AC1865" s="10">
        <f>Table2[[#This Row],[Approved Amount_UA Equivalent]]</f>
        <v>6859974</v>
      </c>
      <c r="AD1865" s="23">
        <f>SUM(Table2[[#This Row],[Feed Africa ]:[Improve Quality Of Life ]])</f>
        <v>6859974</v>
      </c>
      <c r="AE1865" s="16" t="b">
        <f>Table2[[#This Row],[Total HI5]]=Table2[[#This Row],[Approved Amount_UA Equivalent]]</f>
        <v>1</v>
      </c>
      <c r="AF1865" s="24">
        <v>10</v>
      </c>
      <c r="AG1865" s="20" t="str">
        <f t="shared" si="492"/>
        <v>Investment Project</v>
      </c>
      <c r="AH1865" s="24" t="str">
        <f>VLOOKUP(Table2[[#This Row],[SAP Code]],[25]DATA!$A:$G,7,FALSE)</f>
        <v>Investment</v>
      </c>
      <c r="AI1865" s="20" t="str">
        <f t="shared" si="493"/>
        <v>Other Investment</v>
      </c>
      <c r="AJ1865" s="25"/>
      <c r="AK1865" s="25" t="s">
        <v>115</v>
      </c>
      <c r="AL1865" s="23" t="str" cm="1">
        <f t="array" ref="AL1865">_xlfn.SWITCH(AK1865,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65" s="26">
        <v>1</v>
      </c>
      <c r="AN1865" s="25" t="str">
        <f t="shared" si="501"/>
        <v>Sovereign</v>
      </c>
      <c r="AO1865" s="27">
        <v>0.25</v>
      </c>
      <c r="AP1865" s="23">
        <f>Table2[[#This Row],[Approved Amount_UA Equivalent]]/1000000</f>
        <v>6.8599740000000002</v>
      </c>
      <c r="AQ1865" s="120">
        <f t="shared" si="494"/>
        <v>9.1295277981599998</v>
      </c>
      <c r="AR1865" s="23" t="str">
        <f t="shared" si="495"/>
        <v>1-10</v>
      </c>
      <c r="AS1865" s="23" t="str">
        <f t="shared" si="496"/>
        <v>1-20</v>
      </c>
      <c r="AT1865" s="116" t="str">
        <f t="shared" si="497"/>
        <v>1-40</v>
      </c>
      <c r="AU1865" s="137" t="str">
        <f t="shared" si="498"/>
        <v>&lt;1-50 Mn</v>
      </c>
      <c r="AV1865" s="23">
        <f>Table2[[#This Row],[Amount]]</f>
        <v>6859974</v>
      </c>
      <c r="AW1865" s="23" t="str">
        <f t="shared" si="499"/>
        <v>Apr 2023</v>
      </c>
      <c r="AX1865" s="28">
        <f>IFERROR(VLOOKUP(Table2[[#This Row],[SAP Code]],[26]_16!A:B,2,FALSE),0)</f>
        <v>0</v>
      </c>
      <c r="AY1865" s="28">
        <f>IFERROR(VLOOKUP(Table2[[#This Row],[SAP Code]],[26]_16!D:E,2,FALSE)/ 1000000, 0)</f>
        <v>0</v>
      </c>
      <c r="AZ1865" s="28">
        <f>IFERROR(VLOOKUP(Table2[[#This Row],[SAP Code]],[26]_16!G:H,2,FALSE)/ 1000000, 0)</f>
        <v>0</v>
      </c>
      <c r="BA1865" s="28">
        <f>IFERROR(VLOOKUP(Table2[[#This Row],[SAP Code]],[26]_16!J:K,2,FALSE)/ 1000000, 0)</f>
        <v>0</v>
      </c>
      <c r="BB1865" s="28">
        <f>IFERROR(VLOOKUP(Table2[[#This Row],[SAP Code]],[26]_16!M:N,2,FALSE)/ 1000000, 0)</f>
        <v>0</v>
      </c>
      <c r="BC1865" s="28">
        <f>IFERROR(VLOOKUP(Table2[[#This Row],[SAP Code]],[26]_16!P:Q,2,FALSE),0)</f>
        <v>0</v>
      </c>
      <c r="BD1865" s="28">
        <f>IFERROR(VLOOKUP(Table2[[#This Row],[SAP Code]],[26]_16!S:T,2,FALSE),0)</f>
        <v>0</v>
      </c>
      <c r="BE1865" s="28">
        <f>IFERROR(VLOOKUP(Table2[[#This Row],[SAP Code]],[26]_16!V:W,2,FALSE)/ 1000000, 0)</f>
        <v>0</v>
      </c>
      <c r="BF1865" s="28">
        <f>IFERROR(VLOOKUP(Table2[[#This Row],[SAP Code]],[26]_16!Y:Z,2,FALSE)/ 1000000, 0)</f>
        <v>0</v>
      </c>
      <c r="BG1865" s="28" t="str">
        <f>IFERROR(VLOOKUP(Table2[[#This Row],[SAP Code]],[26]port!$A:$AD,30,FALSE),"unknown")</f>
        <v>APVD</v>
      </c>
      <c r="BH1865" s="29" t="str">
        <f t="shared" si="500"/>
        <v>Ongoing</v>
      </c>
      <c r="BI1865" s="16"/>
    </row>
    <row r="1866" spans="1:61" ht="12">
      <c r="A1866" s="16" t="s">
        <v>669</v>
      </c>
      <c r="B1866" s="16" t="s">
        <v>6272</v>
      </c>
      <c r="C1866" s="16" t="s">
        <v>6276</v>
      </c>
      <c r="D1866" s="16" t="s">
        <v>6274</v>
      </c>
      <c r="E1866" s="18">
        <v>45029</v>
      </c>
      <c r="F1866" s="16" t="s">
        <v>673</v>
      </c>
      <c r="G1866" s="16" t="s">
        <v>115</v>
      </c>
      <c r="H1866" s="16" t="s">
        <v>5979</v>
      </c>
      <c r="I1866" s="16" t="s">
        <v>67</v>
      </c>
      <c r="J1866" s="16" t="s">
        <v>2463</v>
      </c>
      <c r="K1866" s="16" t="s">
        <v>84</v>
      </c>
      <c r="L1866" s="16" t="s">
        <v>85</v>
      </c>
      <c r="M1866" s="19">
        <v>3332507</v>
      </c>
      <c r="N1866" s="19">
        <v>3332507</v>
      </c>
      <c r="O1866" s="20" t="s">
        <v>6275</v>
      </c>
      <c r="P1866" s="21" t="s">
        <v>147</v>
      </c>
      <c r="Q1866" s="57" t="s">
        <v>72</v>
      </c>
      <c r="R1866" s="16" t="str">
        <f t="shared" si="490"/>
        <v>ADF Including TSF</v>
      </c>
      <c r="S1866" s="110" t="str">
        <f t="shared" si="489"/>
        <v>I</v>
      </c>
      <c r="T1866" s="16" t="str">
        <f t="shared" si="488"/>
        <v>ADF Countries</v>
      </c>
      <c r="U1866" s="16" t="str">
        <f t="shared" si="491"/>
        <v>Transition States</v>
      </c>
      <c r="V1866" s="22" t="str">
        <f>IF(ISNUMBER(MATCH(A1866, {"Gabon","Sudan","Niger","Mali","Burkina Faso","Guinea"}, 0)), "De Facto Countries", "Non-De Facto Countries")</f>
        <v>Non-De Facto Countries</v>
      </c>
      <c r="W1866" s="16" t="str">
        <f t="shared" si="502"/>
        <v>West</v>
      </c>
      <c r="X1866" s="16" t="str">
        <f t="shared" si="503"/>
        <v>Social</v>
      </c>
      <c r="Y1866" s="23"/>
      <c r="AC1866" s="10">
        <f>Table2[[#This Row],[Approved Amount_UA Equivalent]]</f>
        <v>3332507</v>
      </c>
      <c r="AD1866" s="23">
        <f>SUM(Table2[[#This Row],[Feed Africa ]:[Improve Quality Of Life ]])</f>
        <v>3332507</v>
      </c>
      <c r="AE1866" s="16" t="b">
        <f>Table2[[#This Row],[Total HI5]]=Table2[[#This Row],[Approved Amount_UA Equivalent]]</f>
        <v>1</v>
      </c>
      <c r="AF1866" s="24">
        <v>10</v>
      </c>
      <c r="AG1866" s="20" t="str">
        <f t="shared" si="492"/>
        <v>Investment Project</v>
      </c>
      <c r="AH1866" s="24" t="str">
        <f>VLOOKUP(Table2[[#This Row],[SAP Code]],[25]DATA!$A:$G,7,FALSE)</f>
        <v>Investment</v>
      </c>
      <c r="AI1866" s="20" t="str">
        <f t="shared" si="493"/>
        <v>Other Investment</v>
      </c>
      <c r="AJ1866" s="25"/>
      <c r="AK1866" s="25" t="s">
        <v>115</v>
      </c>
      <c r="AL1866" s="23" t="str" cm="1">
        <f t="array" ref="AL1866">_xlfn.SWITCH(AK1866,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66" s="26">
        <v>1</v>
      </c>
      <c r="AN1866" s="25" t="str">
        <f t="shared" si="501"/>
        <v>Sovereign</v>
      </c>
      <c r="AO1866" s="27">
        <v>0.25</v>
      </c>
      <c r="AP1866" s="23">
        <f>Table2[[#This Row],[Approved Amount_UA Equivalent]]/1000000</f>
        <v>3.3325070000000001</v>
      </c>
      <c r="AQ1866" s="120">
        <f t="shared" si="494"/>
        <v>4.4350336158800001</v>
      </c>
      <c r="AR1866" s="23" t="str">
        <f t="shared" si="495"/>
        <v>1-10</v>
      </c>
      <c r="AS1866" s="23" t="str">
        <f t="shared" si="496"/>
        <v>1-20</v>
      </c>
      <c r="AT1866" s="116" t="str">
        <f t="shared" si="497"/>
        <v>1-40</v>
      </c>
      <c r="AU1866" s="137" t="str">
        <f t="shared" si="498"/>
        <v>&lt;1-50 Mn</v>
      </c>
      <c r="AV1866" s="23">
        <f>Table2[[#This Row],[Amount]]</f>
        <v>3332507</v>
      </c>
      <c r="AW1866" s="23" t="str">
        <f t="shared" si="499"/>
        <v>Apr 2023</v>
      </c>
      <c r="AX1866" s="28">
        <f>IFERROR(VLOOKUP(Table2[[#This Row],[SAP Code]],[26]_16!A:B,2,FALSE),0)</f>
        <v>0</v>
      </c>
      <c r="AY1866" s="28">
        <f>IFERROR(VLOOKUP(Table2[[#This Row],[SAP Code]],[26]_16!D:E,2,FALSE)/ 1000000, 0)</f>
        <v>0</v>
      </c>
      <c r="AZ1866" s="28">
        <f>IFERROR(VLOOKUP(Table2[[#This Row],[SAP Code]],[26]_16!G:H,2,FALSE)/ 1000000, 0)</f>
        <v>0</v>
      </c>
      <c r="BA1866" s="28">
        <f>IFERROR(VLOOKUP(Table2[[#This Row],[SAP Code]],[26]_16!J:K,2,FALSE)/ 1000000, 0)</f>
        <v>0</v>
      </c>
      <c r="BB1866" s="28">
        <f>IFERROR(VLOOKUP(Table2[[#This Row],[SAP Code]],[26]_16!M:N,2,FALSE)/ 1000000, 0)</f>
        <v>0</v>
      </c>
      <c r="BC1866" s="28">
        <f>IFERROR(VLOOKUP(Table2[[#This Row],[SAP Code]],[26]_16!P:Q,2,FALSE),0)</f>
        <v>0</v>
      </c>
      <c r="BD1866" s="28">
        <f>IFERROR(VLOOKUP(Table2[[#This Row],[SAP Code]],[26]_16!S:T,2,FALSE),0)</f>
        <v>0</v>
      </c>
      <c r="BE1866" s="28">
        <f>IFERROR(VLOOKUP(Table2[[#This Row],[SAP Code]],[26]_16!V:W,2,FALSE)/ 1000000, 0)</f>
        <v>0</v>
      </c>
      <c r="BF1866" s="28">
        <f>IFERROR(VLOOKUP(Table2[[#This Row],[SAP Code]],[26]_16!Y:Z,2,FALSE)/ 1000000, 0)</f>
        <v>0</v>
      </c>
      <c r="BG1866" s="28" t="str">
        <f>IFERROR(VLOOKUP(Table2[[#This Row],[SAP Code]],[26]port!$A:$AD,30,FALSE),"unknown")</f>
        <v>APVD</v>
      </c>
      <c r="BH1866" s="29" t="str">
        <f t="shared" si="500"/>
        <v>Ongoing</v>
      </c>
      <c r="BI1866" s="16"/>
    </row>
    <row r="1867" spans="1:61" ht="12">
      <c r="A1867" s="16" t="s">
        <v>669</v>
      </c>
      <c r="B1867" s="16" t="s">
        <v>6272</v>
      </c>
      <c r="C1867" s="16" t="s">
        <v>6277</v>
      </c>
      <c r="D1867" s="16" t="s">
        <v>6274</v>
      </c>
      <c r="E1867" s="18">
        <v>45029</v>
      </c>
      <c r="F1867" s="16" t="s">
        <v>673</v>
      </c>
      <c r="G1867" s="16" t="s">
        <v>115</v>
      </c>
      <c r="H1867" s="16" t="s">
        <v>5979</v>
      </c>
      <c r="I1867" s="16" t="s">
        <v>67</v>
      </c>
      <c r="J1867" s="16" t="s">
        <v>2463</v>
      </c>
      <c r="K1867" s="16" t="s">
        <v>69</v>
      </c>
      <c r="L1867" s="16" t="s">
        <v>85</v>
      </c>
      <c r="M1867" s="19">
        <v>5047492</v>
      </c>
      <c r="N1867" s="19">
        <v>5047492</v>
      </c>
      <c r="O1867" s="20" t="s">
        <v>6275</v>
      </c>
      <c r="P1867" s="21" t="s">
        <v>147</v>
      </c>
      <c r="Q1867" s="57" t="s">
        <v>72</v>
      </c>
      <c r="R1867" s="16" t="str">
        <f t="shared" si="490"/>
        <v>ADF Including TSF</v>
      </c>
      <c r="S1867" s="110" t="str">
        <f t="shared" si="489"/>
        <v>I</v>
      </c>
      <c r="T1867" s="16" t="str">
        <f t="shared" si="488"/>
        <v>ADF Countries</v>
      </c>
      <c r="U1867" s="16" t="str">
        <f t="shared" si="491"/>
        <v>Transition States</v>
      </c>
      <c r="V1867" s="22" t="str">
        <f>IF(ISNUMBER(MATCH(A1867, {"Gabon","Sudan","Niger","Mali","Burkina Faso","Guinea"}, 0)), "De Facto Countries", "Non-De Facto Countries")</f>
        <v>Non-De Facto Countries</v>
      </c>
      <c r="W1867" s="16" t="str">
        <f t="shared" si="502"/>
        <v>West</v>
      </c>
      <c r="X1867" s="16" t="str">
        <f t="shared" si="503"/>
        <v>Social</v>
      </c>
      <c r="Y1867" s="23"/>
      <c r="AC1867" s="10">
        <f>Table2[[#This Row],[Approved Amount_UA Equivalent]]</f>
        <v>5047492</v>
      </c>
      <c r="AD1867" s="23">
        <f>SUM(Table2[[#This Row],[Feed Africa ]:[Improve Quality Of Life ]])</f>
        <v>5047492</v>
      </c>
      <c r="AE1867" s="16" t="b">
        <f>Table2[[#This Row],[Total HI5]]=Table2[[#This Row],[Approved Amount_UA Equivalent]]</f>
        <v>1</v>
      </c>
      <c r="AF1867" s="24">
        <v>10</v>
      </c>
      <c r="AG1867" s="20" t="str">
        <f t="shared" si="492"/>
        <v>Investment Project</v>
      </c>
      <c r="AH1867" s="24" t="str">
        <f>VLOOKUP(Table2[[#This Row],[SAP Code]],[25]DATA!$A:$G,7,FALSE)</f>
        <v>Investment</v>
      </c>
      <c r="AI1867" s="20" t="str">
        <f t="shared" si="493"/>
        <v>Other Investment</v>
      </c>
      <c r="AJ1867" s="25"/>
      <c r="AK1867" s="25" t="s">
        <v>115</v>
      </c>
      <c r="AL1867" s="23" t="str" cm="1">
        <f t="array" ref="AL1867">_xlfn.SWITCH(AK1867,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67" s="26">
        <v>1</v>
      </c>
      <c r="AN1867" s="25" t="str">
        <f t="shared" si="501"/>
        <v>Sovereign</v>
      </c>
      <c r="AO1867" s="27">
        <v>0.25</v>
      </c>
      <c r="AP1867" s="23">
        <f>Table2[[#This Row],[Approved Amount_UA Equivalent]]/1000000</f>
        <v>5.0474920000000001</v>
      </c>
      <c r="AQ1867" s="120">
        <f t="shared" si="494"/>
        <v>6.7174042532799998</v>
      </c>
      <c r="AR1867" s="23" t="str">
        <f t="shared" si="495"/>
        <v>1-10</v>
      </c>
      <c r="AS1867" s="23" t="str">
        <f t="shared" si="496"/>
        <v>1-20</v>
      </c>
      <c r="AT1867" s="116" t="str">
        <f t="shared" si="497"/>
        <v>1-40</v>
      </c>
      <c r="AU1867" s="137" t="str">
        <f t="shared" si="498"/>
        <v>&lt;1-50 Mn</v>
      </c>
      <c r="AV1867" s="23">
        <f>Table2[[#This Row],[Amount]]</f>
        <v>5047492</v>
      </c>
      <c r="AW1867" s="23" t="str">
        <f t="shared" si="499"/>
        <v>Apr 2023</v>
      </c>
      <c r="AX1867" s="28">
        <f>IFERROR(VLOOKUP(Table2[[#This Row],[SAP Code]],[26]_16!A:B,2,FALSE),0)</f>
        <v>0</v>
      </c>
      <c r="AY1867" s="28">
        <f>IFERROR(VLOOKUP(Table2[[#This Row],[SAP Code]],[26]_16!D:E,2,FALSE)/ 1000000, 0)</f>
        <v>0</v>
      </c>
      <c r="AZ1867" s="28">
        <f>IFERROR(VLOOKUP(Table2[[#This Row],[SAP Code]],[26]_16!G:H,2,FALSE)/ 1000000, 0)</f>
        <v>0</v>
      </c>
      <c r="BA1867" s="28">
        <f>IFERROR(VLOOKUP(Table2[[#This Row],[SAP Code]],[26]_16!J:K,2,FALSE)/ 1000000, 0)</f>
        <v>0</v>
      </c>
      <c r="BB1867" s="28">
        <f>IFERROR(VLOOKUP(Table2[[#This Row],[SAP Code]],[26]_16!M:N,2,FALSE)/ 1000000, 0)</f>
        <v>0</v>
      </c>
      <c r="BC1867" s="28">
        <f>IFERROR(VLOOKUP(Table2[[#This Row],[SAP Code]],[26]_16!P:Q,2,FALSE),0)</f>
        <v>0</v>
      </c>
      <c r="BD1867" s="28">
        <f>IFERROR(VLOOKUP(Table2[[#This Row],[SAP Code]],[26]_16!S:T,2,FALSE),0)</f>
        <v>0</v>
      </c>
      <c r="BE1867" s="28">
        <f>IFERROR(VLOOKUP(Table2[[#This Row],[SAP Code]],[26]_16!V:W,2,FALSE)/ 1000000, 0)</f>
        <v>0</v>
      </c>
      <c r="BF1867" s="28">
        <f>IFERROR(VLOOKUP(Table2[[#This Row],[SAP Code]],[26]_16!Y:Z,2,FALSE)/ 1000000, 0)</f>
        <v>0</v>
      </c>
      <c r="BG1867" s="28" t="str">
        <f>IFERROR(VLOOKUP(Table2[[#This Row],[SAP Code]],[26]port!$A:$AD,30,FALSE),"unknown")</f>
        <v>APVD</v>
      </c>
      <c r="BH1867" s="29" t="str">
        <f t="shared" si="500"/>
        <v>Ongoing</v>
      </c>
      <c r="BI1867" s="16"/>
    </row>
    <row r="1868" spans="1:61" ht="12">
      <c r="A1868" s="16" t="s">
        <v>141</v>
      </c>
      <c r="B1868" s="16" t="s">
        <v>5401</v>
      </c>
      <c r="C1868" s="16" t="s">
        <v>6278</v>
      </c>
      <c r="D1868" s="16" t="s">
        <v>6279</v>
      </c>
      <c r="E1868" s="18">
        <v>45029</v>
      </c>
      <c r="F1868" s="16" t="s">
        <v>5401</v>
      </c>
      <c r="G1868" s="16" t="s">
        <v>1997</v>
      </c>
      <c r="H1868" s="16" t="s">
        <v>6176</v>
      </c>
      <c r="I1868" s="16" t="s">
        <v>82</v>
      </c>
      <c r="J1868" s="16" t="s">
        <v>2321</v>
      </c>
      <c r="K1868" s="16" t="s">
        <v>2610</v>
      </c>
      <c r="L1868" s="16" t="s">
        <v>70</v>
      </c>
      <c r="M1868" s="19">
        <v>12000000</v>
      </c>
      <c r="N1868" s="19">
        <v>8920407.6626301818</v>
      </c>
      <c r="O1868" s="20" t="s">
        <v>5404</v>
      </c>
      <c r="P1868" s="21" t="s">
        <v>243</v>
      </c>
      <c r="Q1868" s="57" t="s">
        <v>72</v>
      </c>
      <c r="R1868" s="16" t="str">
        <f t="shared" si="490"/>
        <v>CIF</v>
      </c>
      <c r="S1868" s="110" t="str">
        <f t="shared" si="489"/>
        <v>F</v>
      </c>
      <c r="T1868" s="16" t="str">
        <f t="shared" ref="T1868:T1931" si="504">IF(A1868="Algeria","ADB Countries",IF(A1868="Angola","ADB Countries",IF(A1868="Benin","ADF Countries",IF(A1868="Botswana","ADB Countries",IF(A1868="Burkina Faso","ADF Countries",IF(A1868="Burundi","ADF Countries",IF(A1868="Cameroon","Blend Countries",IF(A1868="Cape Verde","ADB Countries",IF(A1868="Central African Republic","ADF Countries",IF(A1868="Centrafrique","ADF Countries",IF(A1868="Chad","ADF Countries",IF(A1868="Comoros","ADF Countries",IF(A1868="Congo CG","ADB Countries",IF(A1868="Congo","ADB Countries",IF(A1868="Côte D'Ivoire","Blend Countries",IF(A1868="Dem Rep Congo","ADF Countries",IF(A1868="DEMOCRATIC REPUBLIC OF THE CONGO","ADF Countries",IF(A1868="Djibouti","ADF Countries",IF(A1868="Egypt","ADB Countries",IF(A1868="Eq Guinea","ADB Countries",IF(A1868="Equatorial Guinea","ADB Countries",IF(A1868="Eritrea","ADF Countries",IF(A1868="Swaziland","ADB Countries",IF(A1868="Eswatini","ADB Countries",IF(A1868="Ethiopia","ADF Countries",IF(A1868="Gabon","ADB Countries",IF(A1868="Gambia","ADF Countries",IF(A1868="Ghana","ADF Countries",IF(A1868="Guinea","ADF Countries",IF(A1868="Guinea-Bissau","ADF Countries",IF(A1868="Kenya","Blend Countries",IF(A1868="Lesotho","ADF Countries",IF(A1868="Liberia","ADF Countries",IF(A1868="Libya","ADB Countries",IF(A1868="Madagascar","ADF Countries",IF(A1868="Malawi","ADF Countries",IF(A1868="Mali","ADF Countries",IF(A1868="Mauritania","ADF Countries",IF(A1868="Mauritius","ADB Countries",IF(A1868="Morocco","ADB Countries",IF(A1868="Mozambique","ADF Countries",IF(OR(A1868="Multi",A1868="Multinational",A1868="Multi-Countries"),"Multinational",IF(A1868="Namibia","ADB Countries",IF(A1868="Niger","ADF Countries",IF(A1868="Nigeria","ADB Countries",IF(A1868="Rwanda","ADF Countries",IF(A1868="Sao Tome &amp; Principe","ADF Countries",IF(A1868="Sao Tome","ADF Countries",IF(A1868="Senegal","Blend Countries",IF(A1868="Seychelles","ADB Countries",IF(A1868="Sierra Leone","ADF Countries",IF(A1868="Somalia","ADF Countries",IF(A1868="South Africa","ADB Countries",IF(A1868="South Sudan","ADF Countries",IF(A1868="Sudan","ADF Countries",IF(A1868="Tanzania","Blend Countries",IF(A1868="Togo","ADF Countries",IF(A1868="Tunisia","ADB Countries",IF(A1868="Uganda","ADF Countries",IF(A1868="Zambia","Blend Countries",IF(A1868="Zimbabwe","ADF Countries","")))))))))))))))))))))))))))))))))))))))))))))))))))))))))))))</f>
        <v>Multinational</v>
      </c>
      <c r="U1868" s="16" t="str">
        <f t="shared" si="491"/>
        <v>Multinational</v>
      </c>
      <c r="V1868" s="22" t="str">
        <f>IF(ISNUMBER(MATCH(A1868, {"Gabon","Sudan","Niger","Mali","Burkina Faso","Guinea"}, 0)), "De Facto Countries", "Non-De Facto Countries")</f>
        <v>Non-De Facto Countries</v>
      </c>
      <c r="W1868" s="16" t="str">
        <f t="shared" si="502"/>
        <v>Multi</v>
      </c>
      <c r="X1868" s="16" t="str">
        <f t="shared" si="503"/>
        <v>Power</v>
      </c>
      <c r="Y1868" s="23"/>
      <c r="Z1868" s="116">
        <f>Table2[[#This Row],[Approved Amount_UA Equivalent]]</f>
        <v>8920407.6626301818</v>
      </c>
      <c r="AD1868" s="23">
        <f>SUM(Table2[[#This Row],[Feed Africa ]:[Improve Quality Of Life ]])</f>
        <v>8920407.6626301818</v>
      </c>
      <c r="AE1868" s="16" t="b">
        <f>Table2[[#This Row],[Total HI5]]=Table2[[#This Row],[Approved Amount_UA Equivalent]]</f>
        <v>1</v>
      </c>
      <c r="AF1868" s="24">
        <v>70</v>
      </c>
      <c r="AG1868" s="20" t="str">
        <f t="shared" si="492"/>
        <v>Equity and Guarantee</v>
      </c>
      <c r="AH1868" s="24" t="str">
        <f>VLOOKUP(Table2[[#This Row],[SAP Code]],[25]DATA!$A:$G,7,FALSE)</f>
        <v>LOC</v>
      </c>
      <c r="AI1868" s="20" t="str">
        <f t="shared" si="493"/>
        <v>Other Investment</v>
      </c>
      <c r="AJ1868" s="25"/>
      <c r="AK1868" s="25" t="s">
        <v>1997</v>
      </c>
      <c r="AL1868" s="23" t="str" cm="1">
        <f t="array" ref="AL1868">_xlfn.SWITCH(AK1868,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68" s="26">
        <v>1</v>
      </c>
      <c r="AN1868" s="25" t="str">
        <f t="shared" si="501"/>
        <v>Sovereign</v>
      </c>
      <c r="AO1868" s="27">
        <v>1</v>
      </c>
      <c r="AP1868" s="23">
        <f>Table2[[#This Row],[Approved Amount_UA Equivalent]]/1000000</f>
        <v>8.9204076626301809</v>
      </c>
      <c r="AQ1868" s="120">
        <f t="shared" si="494"/>
        <v>11.871635333734751</v>
      </c>
      <c r="AR1868" s="23" t="str">
        <f t="shared" si="495"/>
        <v>1-10</v>
      </c>
      <c r="AS1868" s="23" t="str">
        <f t="shared" si="496"/>
        <v>1-20</v>
      </c>
      <c r="AT1868" s="116" t="str">
        <f t="shared" si="497"/>
        <v>1-40</v>
      </c>
      <c r="AU1868" s="137" t="str">
        <f t="shared" si="498"/>
        <v>&lt;1-50 Mn</v>
      </c>
      <c r="AV1868" s="23">
        <f>Table2[[#This Row],[Amount]]</f>
        <v>12000000</v>
      </c>
      <c r="AW1868" s="23" t="str">
        <f t="shared" si="499"/>
        <v>Apr 2023</v>
      </c>
      <c r="AX1868" s="28">
        <f>IFERROR(VLOOKUP(Table2[[#This Row],[SAP Code]],[26]_16!A:B,2,FALSE),0)</f>
        <v>0</v>
      </c>
      <c r="AY1868" s="28">
        <f>IFERROR(VLOOKUP(Table2[[#This Row],[SAP Code]],[26]_16!D:E,2,FALSE)/ 1000000, 0)</f>
        <v>0</v>
      </c>
      <c r="AZ1868" s="28">
        <f>IFERROR(VLOOKUP(Table2[[#This Row],[SAP Code]],[26]_16!G:H,2,FALSE)/ 1000000, 0)</f>
        <v>0</v>
      </c>
      <c r="BA1868" s="28">
        <f>IFERROR(VLOOKUP(Table2[[#This Row],[SAP Code]],[26]_16!J:K,2,FALSE)/ 1000000, 0)</f>
        <v>0</v>
      </c>
      <c r="BB1868" s="28">
        <f>IFERROR(VLOOKUP(Table2[[#This Row],[SAP Code]],[26]_16!M:N,2,FALSE)/ 1000000, 0)</f>
        <v>0</v>
      </c>
      <c r="BC1868" s="28">
        <f>IFERROR(VLOOKUP(Table2[[#This Row],[SAP Code]],[26]_16!P:Q,2,FALSE),0)</f>
        <v>0</v>
      </c>
      <c r="BD1868" s="28">
        <f>IFERROR(VLOOKUP(Table2[[#This Row],[SAP Code]],[26]_16!S:T,2,FALSE),0)</f>
        <v>0</v>
      </c>
      <c r="BE1868" s="28">
        <f>IFERROR(VLOOKUP(Table2[[#This Row],[SAP Code]],[26]_16!V:W,2,FALSE)/ 1000000, 0)</f>
        <v>0</v>
      </c>
      <c r="BF1868" s="28">
        <f>IFERROR(VLOOKUP(Table2[[#This Row],[SAP Code]],[26]_16!Y:Z,2,FALSE)/ 1000000, 0)</f>
        <v>0</v>
      </c>
      <c r="BG1868" s="28" t="str">
        <f>IFERROR(VLOOKUP(Table2[[#This Row],[SAP Code]],[26]port!$A:$AD,30,FALSE),"unknown")</f>
        <v>unknown</v>
      </c>
      <c r="BH1868" s="29" t="str">
        <f t="shared" si="500"/>
        <v>Unknown</v>
      </c>
      <c r="BI1868" s="16"/>
    </row>
    <row r="1869" spans="1:61" ht="12">
      <c r="A1869" s="16" t="s">
        <v>669</v>
      </c>
      <c r="B1869" s="16" t="s">
        <v>6272</v>
      </c>
      <c r="C1869" s="16" t="s">
        <v>6280</v>
      </c>
      <c r="D1869" s="16" t="s">
        <v>6274</v>
      </c>
      <c r="E1869" s="18">
        <v>45029</v>
      </c>
      <c r="F1869" s="16" t="s">
        <v>673</v>
      </c>
      <c r="G1869" s="16" t="s">
        <v>115</v>
      </c>
      <c r="H1869" s="16" t="s">
        <v>5979</v>
      </c>
      <c r="I1869" s="16" t="s">
        <v>67</v>
      </c>
      <c r="J1869" s="16" t="s">
        <v>3737</v>
      </c>
      <c r="K1869" s="16" t="s">
        <v>69</v>
      </c>
      <c r="L1869" s="16" t="s">
        <v>70</v>
      </c>
      <c r="M1869" s="19">
        <v>4212108</v>
      </c>
      <c r="N1869" s="19">
        <v>3131143.3732521576</v>
      </c>
      <c r="O1869" s="20" t="s">
        <v>6275</v>
      </c>
      <c r="P1869" s="21" t="s">
        <v>243</v>
      </c>
      <c r="Q1869" s="57" t="s">
        <v>72</v>
      </c>
      <c r="R1869" s="16" t="str">
        <f t="shared" si="490"/>
        <v>OTHERS</v>
      </c>
      <c r="S1869" s="110" t="str">
        <f t="shared" si="489"/>
        <v>I</v>
      </c>
      <c r="T1869" s="16" t="str">
        <f t="shared" si="504"/>
        <v>ADF Countries</v>
      </c>
      <c r="U1869" s="16" t="str">
        <f t="shared" si="491"/>
        <v>Transition States</v>
      </c>
      <c r="V1869" s="22" t="str">
        <f>IF(ISNUMBER(MATCH(A1869, {"Gabon","Sudan","Niger","Mali","Burkina Faso","Guinea"}, 0)), "De Facto Countries", "Non-De Facto Countries")</f>
        <v>Non-De Facto Countries</v>
      </c>
      <c r="W1869" s="16" t="str">
        <f t="shared" si="502"/>
        <v>West</v>
      </c>
      <c r="X1869" s="16" t="str">
        <f t="shared" si="503"/>
        <v>Social</v>
      </c>
      <c r="Y1869" s="23"/>
      <c r="AC1869" s="10">
        <f>Table2[[#This Row],[Approved Amount_UA Equivalent]]</f>
        <v>3131143.3732521576</v>
      </c>
      <c r="AD1869" s="23">
        <f>SUM(Table2[[#This Row],[Feed Africa ]:[Improve Quality Of Life ]])</f>
        <v>3131143.3732521576</v>
      </c>
      <c r="AE1869" s="16" t="b">
        <f>Table2[[#This Row],[Total HI5]]=Table2[[#This Row],[Approved Amount_UA Equivalent]]</f>
        <v>1</v>
      </c>
      <c r="AF1869" s="24">
        <v>32</v>
      </c>
      <c r="AG1869" s="20" t="str">
        <f t="shared" si="492"/>
        <v>Technical Assistance &amp; Study</v>
      </c>
      <c r="AH1869" s="24" t="str">
        <f>VLOOKUP(Table2[[#This Row],[SAP Code]],[25]DATA!$A:$G,7,FALSE)</f>
        <v>Investment</v>
      </c>
      <c r="AI1869" s="20" t="str">
        <f t="shared" si="493"/>
        <v>Other Investment</v>
      </c>
      <c r="AJ1869" s="25"/>
      <c r="AK1869" s="25" t="s">
        <v>115</v>
      </c>
      <c r="AL1869" s="23" t="str" cm="1">
        <f t="array" ref="AL1869">_xlfn.SWITCH(AK1869,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69" s="26">
        <v>1</v>
      </c>
      <c r="AN1869" s="25" t="str">
        <f t="shared" si="501"/>
        <v>Sovereign</v>
      </c>
      <c r="AO1869" s="27">
        <v>0.25</v>
      </c>
      <c r="AP1869" s="23">
        <f>Table2[[#This Row],[Approved Amount_UA Equivalent]]/1000000</f>
        <v>3.1311433732521574</v>
      </c>
      <c r="AQ1869" s="120">
        <f t="shared" si="494"/>
        <v>4.1670508468589018</v>
      </c>
      <c r="AR1869" s="23" t="str">
        <f t="shared" si="495"/>
        <v>1-10</v>
      </c>
      <c r="AS1869" s="23" t="str">
        <f t="shared" si="496"/>
        <v>1-20</v>
      </c>
      <c r="AT1869" s="116" t="str">
        <f t="shared" si="497"/>
        <v>1-40</v>
      </c>
      <c r="AU1869" s="137" t="str">
        <f t="shared" si="498"/>
        <v>&lt;1-50 Mn</v>
      </c>
      <c r="AV1869" s="23">
        <f>Table2[[#This Row],[Amount]]</f>
        <v>4212108</v>
      </c>
      <c r="AW1869" s="23" t="str">
        <f t="shared" si="499"/>
        <v>Apr 2023</v>
      </c>
      <c r="AX1869" s="28">
        <f>IFERROR(VLOOKUP(Table2[[#This Row],[SAP Code]],[26]_16!A:B,2,FALSE),0)</f>
        <v>0</v>
      </c>
      <c r="AY1869" s="28">
        <f>IFERROR(VLOOKUP(Table2[[#This Row],[SAP Code]],[26]_16!D:E,2,FALSE)/ 1000000, 0)</f>
        <v>0</v>
      </c>
      <c r="AZ1869" s="28">
        <f>IFERROR(VLOOKUP(Table2[[#This Row],[SAP Code]],[26]_16!G:H,2,FALSE)/ 1000000, 0)</f>
        <v>0</v>
      </c>
      <c r="BA1869" s="28">
        <f>IFERROR(VLOOKUP(Table2[[#This Row],[SAP Code]],[26]_16!J:K,2,FALSE)/ 1000000, 0)</f>
        <v>0</v>
      </c>
      <c r="BB1869" s="28">
        <f>IFERROR(VLOOKUP(Table2[[#This Row],[SAP Code]],[26]_16!M:N,2,FALSE)/ 1000000, 0)</f>
        <v>0</v>
      </c>
      <c r="BC1869" s="28">
        <f>IFERROR(VLOOKUP(Table2[[#This Row],[SAP Code]],[26]_16!P:Q,2,FALSE),0)</f>
        <v>0</v>
      </c>
      <c r="BD1869" s="28">
        <f>IFERROR(VLOOKUP(Table2[[#This Row],[SAP Code]],[26]_16!S:T,2,FALSE),0)</f>
        <v>0</v>
      </c>
      <c r="BE1869" s="28">
        <f>IFERROR(VLOOKUP(Table2[[#This Row],[SAP Code]],[26]_16!V:W,2,FALSE)/ 1000000, 0)</f>
        <v>0</v>
      </c>
      <c r="BF1869" s="28">
        <f>IFERROR(VLOOKUP(Table2[[#This Row],[SAP Code]],[26]_16!Y:Z,2,FALSE)/ 1000000, 0)</f>
        <v>0</v>
      </c>
      <c r="BG1869" s="28" t="str">
        <f>IFERROR(VLOOKUP(Table2[[#This Row],[SAP Code]],[26]port!$A:$AD,30,FALSE),"unknown")</f>
        <v>APVD</v>
      </c>
      <c r="BH1869" s="29" t="str">
        <f t="shared" si="500"/>
        <v>Ongoing</v>
      </c>
      <c r="BI1869" s="16"/>
    </row>
    <row r="1870" spans="1:61" ht="12">
      <c r="A1870" s="16" t="s">
        <v>1171</v>
      </c>
      <c r="B1870" s="16" t="s">
        <v>6281</v>
      </c>
      <c r="C1870" s="16" t="s">
        <v>6282</v>
      </c>
      <c r="D1870" s="16" t="s">
        <v>6283</v>
      </c>
      <c r="E1870" s="18">
        <v>45034</v>
      </c>
      <c r="F1870" s="16" t="s">
        <v>1175</v>
      </c>
      <c r="G1870" s="16" t="s">
        <v>2220</v>
      </c>
      <c r="H1870" s="16" t="s">
        <v>5984</v>
      </c>
      <c r="I1870" s="16" t="s">
        <v>155</v>
      </c>
      <c r="J1870" s="16" t="s">
        <v>2463</v>
      </c>
      <c r="K1870" s="16" t="s">
        <v>2553</v>
      </c>
      <c r="L1870" s="16" t="s">
        <v>85</v>
      </c>
      <c r="M1870" s="19">
        <v>4300000</v>
      </c>
      <c r="N1870" s="19">
        <v>4300000</v>
      </c>
      <c r="O1870" s="20" t="s">
        <v>6284</v>
      </c>
      <c r="P1870" s="21">
        <v>5900155018106</v>
      </c>
      <c r="Q1870" s="57" t="s">
        <v>72</v>
      </c>
      <c r="R1870" s="16" t="str">
        <f t="shared" si="490"/>
        <v>ADF Including TSF</v>
      </c>
      <c r="S1870" s="110" t="str">
        <f t="shared" si="489"/>
        <v>A</v>
      </c>
      <c r="T1870" s="16" t="str">
        <f t="shared" si="504"/>
        <v>ADF Countries</v>
      </c>
      <c r="U1870" s="16" t="str">
        <f t="shared" si="491"/>
        <v>Transition States</v>
      </c>
      <c r="V1870" s="22" t="str">
        <f>IF(ISNUMBER(MATCH(A1870, {"Gabon","Sudan","Niger","Mali","Burkina Faso","Guinea"}, 0)), "De Facto Countries", "Non-De Facto Countries")</f>
        <v>Non-De Facto Countries</v>
      </c>
      <c r="W1870" s="16" t="str">
        <f t="shared" si="502"/>
        <v>East</v>
      </c>
      <c r="X1870" s="16" t="str">
        <f t="shared" si="503"/>
        <v>Agriculture</v>
      </c>
      <c r="Y1870" s="116">
        <f>Table2[[#This Row],[Approved Amount_UA Equivalent]]</f>
        <v>4300000</v>
      </c>
      <c r="AD1870" s="23">
        <f>SUM(Table2[[#This Row],[Feed Africa ]:[Improve Quality Of Life ]])</f>
        <v>4300000</v>
      </c>
      <c r="AE1870" s="16" t="b">
        <f>Table2[[#This Row],[Total HI5]]=Table2[[#This Row],[Approved Amount_UA Equivalent]]</f>
        <v>1</v>
      </c>
      <c r="AF1870" s="24">
        <v>40</v>
      </c>
      <c r="AG1870" s="20" t="str">
        <f t="shared" si="492"/>
        <v>ISP and Investment Project</v>
      </c>
      <c r="AH1870" s="24" t="str">
        <f>VLOOKUP(Table2[[#This Row],[SAP Code]],[25]DATA!$A:$G,7,FALSE)</f>
        <v>Investment</v>
      </c>
      <c r="AI1870" s="20" t="str">
        <f t="shared" si="493"/>
        <v>Infrastructure</v>
      </c>
      <c r="AJ1870" s="25"/>
      <c r="AK1870" s="25" t="s">
        <v>2220</v>
      </c>
      <c r="AL1870" s="23" t="str" cm="1">
        <f t="array" ref="AL1870">_xlfn.SWITCH(AK1870,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70" s="26">
        <v>1</v>
      </c>
      <c r="AN1870" s="25" t="str">
        <f t="shared" si="501"/>
        <v>Sovereign</v>
      </c>
      <c r="AO1870" s="27">
        <v>1</v>
      </c>
      <c r="AP1870" s="23">
        <f>Table2[[#This Row],[Approved Amount_UA Equivalent]]/1000000</f>
        <v>4.3</v>
      </c>
      <c r="AQ1870" s="120">
        <f t="shared" si="494"/>
        <v>5.7226119999999998</v>
      </c>
      <c r="AR1870" s="23" t="str">
        <f t="shared" si="495"/>
        <v>1-10</v>
      </c>
      <c r="AS1870" s="23" t="str">
        <f t="shared" si="496"/>
        <v>1-20</v>
      </c>
      <c r="AT1870" s="116" t="str">
        <f t="shared" si="497"/>
        <v>1-40</v>
      </c>
      <c r="AU1870" s="137" t="str">
        <f t="shared" si="498"/>
        <v>&lt;1-50 Mn</v>
      </c>
      <c r="AV1870" s="23">
        <f>Table2[[#This Row],[Amount]]</f>
        <v>4300000</v>
      </c>
      <c r="AW1870" s="23" t="str">
        <f t="shared" si="499"/>
        <v>Apr 2023</v>
      </c>
      <c r="AX1870" s="28">
        <f>IFERROR(VLOOKUP(Table2[[#This Row],[SAP Code]],[26]_16!A:B,2,FALSE),0)</f>
        <v>0</v>
      </c>
      <c r="AY1870" s="28">
        <f>IFERROR(VLOOKUP(Table2[[#This Row],[SAP Code]],[26]_16!D:E,2,FALSE)/ 1000000, 0)</f>
        <v>0</v>
      </c>
      <c r="AZ1870" s="28">
        <f>IFERROR(VLOOKUP(Table2[[#This Row],[SAP Code]],[26]_16!G:H,2,FALSE)/ 1000000, 0)</f>
        <v>0</v>
      </c>
      <c r="BA1870" s="28">
        <f>IFERROR(VLOOKUP(Table2[[#This Row],[SAP Code]],[26]_16!J:K,2,FALSE)/ 1000000, 0)</f>
        <v>0</v>
      </c>
      <c r="BB1870" s="28">
        <f>IFERROR(VLOOKUP(Table2[[#This Row],[SAP Code]],[26]_16!M:N,2,FALSE)/ 1000000, 0)</f>
        <v>0</v>
      </c>
      <c r="BC1870" s="28">
        <f>IFERROR(VLOOKUP(Table2[[#This Row],[SAP Code]],[26]_16!P:Q,2,FALSE),0)</f>
        <v>0</v>
      </c>
      <c r="BD1870" s="28">
        <f>IFERROR(VLOOKUP(Table2[[#This Row],[SAP Code]],[26]_16!S:T,2,FALSE),0)</f>
        <v>0</v>
      </c>
      <c r="BE1870" s="28">
        <f>IFERROR(VLOOKUP(Table2[[#This Row],[SAP Code]],[26]_16!V:W,2,FALSE)/ 1000000, 0)</f>
        <v>0</v>
      </c>
      <c r="BF1870" s="28">
        <f>IFERROR(VLOOKUP(Table2[[#This Row],[SAP Code]],[26]_16!Y:Z,2,FALSE)/ 1000000, 0)</f>
        <v>0</v>
      </c>
      <c r="BG1870" s="28" t="str">
        <f>IFERROR(VLOOKUP(Table2[[#This Row],[SAP Code]],[26]port!$A:$AD,30,FALSE),"unknown")</f>
        <v>APVD</v>
      </c>
      <c r="BH1870" s="29" t="str">
        <f t="shared" si="500"/>
        <v>Ongoing</v>
      </c>
      <c r="BI1870" s="16"/>
    </row>
    <row r="1871" spans="1:61" ht="12">
      <c r="A1871" s="16" t="s">
        <v>141</v>
      </c>
      <c r="B1871" s="16" t="s">
        <v>6285</v>
      </c>
      <c r="C1871" s="16" t="s">
        <v>6286</v>
      </c>
      <c r="D1871" s="16" t="s">
        <v>6287</v>
      </c>
      <c r="E1871" s="18">
        <v>45035</v>
      </c>
      <c r="F1871" s="16" t="s">
        <v>1261</v>
      </c>
      <c r="G1871" s="16" t="s">
        <v>140</v>
      </c>
      <c r="H1871" s="16" t="s">
        <v>5979</v>
      </c>
      <c r="I1871" s="16" t="s">
        <v>138</v>
      </c>
      <c r="J1871" s="16" t="s">
        <v>3616</v>
      </c>
      <c r="K1871" s="16" t="s">
        <v>2553</v>
      </c>
      <c r="L1871" s="16" t="s">
        <v>195</v>
      </c>
      <c r="M1871" s="19">
        <v>3500000</v>
      </c>
      <c r="N1871" s="19">
        <v>2829448.9041948603</v>
      </c>
      <c r="O1871" s="20" t="s">
        <v>4350</v>
      </c>
      <c r="P1871" s="21" t="s">
        <v>147</v>
      </c>
      <c r="Q1871" s="57" t="s">
        <v>72</v>
      </c>
      <c r="R1871" s="16" t="str">
        <f t="shared" si="490"/>
        <v>OTHERS</v>
      </c>
      <c r="S1871" s="110" t="str">
        <f t="shared" si="489"/>
        <v>D</v>
      </c>
      <c r="T1871" s="16" t="str">
        <f t="shared" si="504"/>
        <v>Multinational</v>
      </c>
      <c r="U1871" s="16" t="str">
        <f t="shared" si="491"/>
        <v>Multinational</v>
      </c>
      <c r="V1871" s="22" t="str">
        <f>IF(ISNUMBER(MATCH(A1871, {"Gabon","Sudan","Niger","Mali","Burkina Faso","Guinea"}, 0)), "De Facto Countries", "Non-De Facto Countries")</f>
        <v>Non-De Facto Countries</v>
      </c>
      <c r="W1871" s="16" t="str">
        <f t="shared" si="502"/>
        <v>Multi</v>
      </c>
      <c r="X1871" s="16" t="str">
        <f t="shared" si="503"/>
        <v>Transport</v>
      </c>
      <c r="Y1871" s="23"/>
      <c r="AB1871" s="116">
        <f>Table2[[#This Row],[Approved Amount_UA Equivalent]]</f>
        <v>2829448.9041948603</v>
      </c>
      <c r="AD1871" s="23">
        <f>SUM(Table2[[#This Row],[Feed Africa ]:[Improve Quality Of Life ]])</f>
        <v>2829448.9041948603</v>
      </c>
      <c r="AE1871" s="16" t="b">
        <f>Table2[[#This Row],[Total HI5]]=Table2[[#This Row],[Approved Amount_UA Equivalent]]</f>
        <v>1</v>
      </c>
      <c r="AF1871" s="24">
        <v>40</v>
      </c>
      <c r="AG1871" s="20" t="str">
        <f t="shared" si="492"/>
        <v>ISP and Investment Project</v>
      </c>
      <c r="AH1871" s="24" t="e">
        <f>VLOOKUP(Table2[[#This Row],[SAP Code]],[25]DATA!$A:$G,7,FALSE)</f>
        <v>#N/A</v>
      </c>
      <c r="AI1871" s="20" t="str">
        <f t="shared" si="493"/>
        <v>Infrastructure</v>
      </c>
      <c r="AJ1871" s="25"/>
      <c r="AK1871" s="25" t="s">
        <v>140</v>
      </c>
      <c r="AL1871" s="23" t="str" cm="1">
        <f t="array" ref="AL1871">_xlfn.SWITCH(AK1871,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71" s="26">
        <v>1</v>
      </c>
      <c r="AN1871" s="25" t="str">
        <f t="shared" si="501"/>
        <v>Sovereign</v>
      </c>
      <c r="AO1871" s="27">
        <v>1</v>
      </c>
      <c r="AP1871" s="23">
        <f>Table2[[#This Row],[Approved Amount_UA Equivalent]]/1000000</f>
        <v>2.8294489041948601</v>
      </c>
      <c r="AQ1871" s="120">
        <f t="shared" si="494"/>
        <v>3.7655437796586879</v>
      </c>
      <c r="AR1871" s="23" t="str">
        <f t="shared" si="495"/>
        <v>1-10</v>
      </c>
      <c r="AS1871" s="23" t="str">
        <f t="shared" si="496"/>
        <v>1-20</v>
      </c>
      <c r="AT1871" s="116" t="str">
        <f t="shared" si="497"/>
        <v>1-40</v>
      </c>
      <c r="AU1871" s="137" t="str">
        <f t="shared" si="498"/>
        <v>&lt;1-50 Mn</v>
      </c>
      <c r="AV1871" s="23">
        <f>Table2[[#This Row],[Amount]]</f>
        <v>3500000</v>
      </c>
      <c r="AW1871" s="23" t="str">
        <f t="shared" si="499"/>
        <v>Apr 2023</v>
      </c>
      <c r="AX1871" s="28">
        <f>IFERROR(VLOOKUP(Table2[[#This Row],[SAP Code]],[26]_16!A:B,2,FALSE),0)</f>
        <v>0</v>
      </c>
      <c r="AY1871" s="28">
        <f>IFERROR(VLOOKUP(Table2[[#This Row],[SAP Code]],[26]_16!D:E,2,FALSE)/ 1000000, 0)</f>
        <v>0</v>
      </c>
      <c r="AZ1871" s="28">
        <f>IFERROR(VLOOKUP(Table2[[#This Row],[SAP Code]],[26]_16!G:H,2,FALSE)/ 1000000, 0)</f>
        <v>0</v>
      </c>
      <c r="BA1871" s="28">
        <f>IFERROR(VLOOKUP(Table2[[#This Row],[SAP Code]],[26]_16!J:K,2,FALSE)/ 1000000, 0)</f>
        <v>0</v>
      </c>
      <c r="BB1871" s="28">
        <f>IFERROR(VLOOKUP(Table2[[#This Row],[SAP Code]],[26]_16!M:N,2,FALSE)/ 1000000, 0)</f>
        <v>0</v>
      </c>
      <c r="BC1871" s="28">
        <f>IFERROR(VLOOKUP(Table2[[#This Row],[SAP Code]],[26]_16!P:Q,2,FALSE),0)</f>
        <v>0.39722834999999995</v>
      </c>
      <c r="BD1871" s="28">
        <f>IFERROR(VLOOKUP(Table2[[#This Row],[SAP Code]],[26]_16!S:T,2,FALSE),0)</f>
        <v>0</v>
      </c>
      <c r="BE1871" s="28">
        <f>IFERROR(VLOOKUP(Table2[[#This Row],[SAP Code]],[26]_16!V:W,2,FALSE)/ 1000000, 0)</f>
        <v>0.15858231</v>
      </c>
      <c r="BF1871" s="28">
        <f>IFERROR(VLOOKUP(Table2[[#This Row],[SAP Code]],[26]_16!Y:Z,2,FALSE)/ 1000000, 0)</f>
        <v>0</v>
      </c>
      <c r="BG1871" s="28" t="str">
        <f>IFERROR(VLOOKUP(Table2[[#This Row],[SAP Code]],[26]port!$A:$AD,30,FALSE),"unknown")</f>
        <v>OnGo</v>
      </c>
      <c r="BH1871" s="29" t="str">
        <f t="shared" si="500"/>
        <v>Ongoing</v>
      </c>
      <c r="BI1871" s="16"/>
    </row>
    <row r="1872" spans="1:61" ht="12">
      <c r="A1872" s="16" t="s">
        <v>337</v>
      </c>
      <c r="B1872" s="16" t="s">
        <v>6288</v>
      </c>
      <c r="C1872" s="16" t="s">
        <v>6289</v>
      </c>
      <c r="D1872" s="16" t="s">
        <v>6290</v>
      </c>
      <c r="E1872" s="18">
        <v>45040</v>
      </c>
      <c r="F1872" s="16" t="s">
        <v>341</v>
      </c>
      <c r="G1872" s="16" t="s">
        <v>74</v>
      </c>
      <c r="H1872" s="16" t="s">
        <v>6041</v>
      </c>
      <c r="I1872" s="16" t="s">
        <v>155</v>
      </c>
      <c r="J1872" s="16" t="s">
        <v>68</v>
      </c>
      <c r="K1872" s="16" t="s">
        <v>69</v>
      </c>
      <c r="L1872" s="16" t="s">
        <v>70</v>
      </c>
      <c r="M1872" s="19">
        <v>500000</v>
      </c>
      <c r="N1872" s="19">
        <v>371683.65260959096</v>
      </c>
      <c r="O1872" s="20" t="s">
        <v>6291</v>
      </c>
      <c r="P1872" s="21">
        <v>5000199006618</v>
      </c>
      <c r="Q1872" s="57" t="s">
        <v>72</v>
      </c>
      <c r="R1872" s="16" t="str">
        <f t="shared" si="490"/>
        <v>OTHERS</v>
      </c>
      <c r="S1872" s="110" t="str">
        <f t="shared" si="489"/>
        <v>A</v>
      </c>
      <c r="T1872" s="16" t="str">
        <f t="shared" si="504"/>
        <v>ADF Countries</v>
      </c>
      <c r="U1872" s="16" t="str">
        <f t="shared" si="491"/>
        <v>Transition States</v>
      </c>
      <c r="V1872" s="22" t="str">
        <f>IF(ISNUMBER(MATCH(A1872, {"Gabon","Sudan","Niger","Mali","Burkina Faso","Guinea"}, 0)), "De Facto Countries", "Non-De Facto Countries")</f>
        <v>Non-De Facto Countries</v>
      </c>
      <c r="W1872" s="16" t="str">
        <f t="shared" si="502"/>
        <v>South</v>
      </c>
      <c r="X1872" s="16" t="str">
        <f t="shared" si="503"/>
        <v>Agriculture</v>
      </c>
      <c r="Y1872" s="116">
        <f>Table2[[#This Row],[Approved Amount_UA Equivalent]]</f>
        <v>371683.65260959096</v>
      </c>
      <c r="AD1872" s="23">
        <f>SUM(Table2[[#This Row],[Feed Africa ]:[Improve Quality Of Life ]])</f>
        <v>371683.65260959096</v>
      </c>
      <c r="AE1872" s="16" t="b">
        <f>Table2[[#This Row],[Total HI5]]=Table2[[#This Row],[Approved Amount_UA Equivalent]]</f>
        <v>1</v>
      </c>
      <c r="AF1872" s="24">
        <v>50</v>
      </c>
      <c r="AG1872" s="20" t="str">
        <f t="shared" si="492"/>
        <v>Emergency Assistance</v>
      </c>
      <c r="AH1872" s="24" t="e">
        <f>VLOOKUP(Table2[[#This Row],[SAP Code]],[25]DATA!$A:$G,7,FALSE)</f>
        <v>#N/A</v>
      </c>
      <c r="AI1872" s="20" t="str">
        <f t="shared" si="493"/>
        <v>Other Investment</v>
      </c>
      <c r="AJ1872" s="25"/>
      <c r="AK1872" s="25" t="s">
        <v>74</v>
      </c>
      <c r="AL1872" s="23" t="str" cm="1">
        <f t="array" ref="AL1872">_xlfn.SWITCH(AK1872,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72" s="26">
        <v>1</v>
      </c>
      <c r="AN1872" s="25" t="str">
        <f t="shared" si="501"/>
        <v>Sovereign</v>
      </c>
      <c r="AO1872" s="27">
        <v>1</v>
      </c>
      <c r="AP1872" s="23">
        <f>Table2[[#This Row],[Approved Amount_UA Equivalent]]/1000000</f>
        <v>0.37168365260959096</v>
      </c>
      <c r="AQ1872" s="120">
        <f t="shared" si="494"/>
        <v>0.49465147223894806</v>
      </c>
      <c r="AR1872" s="23" t="str">
        <f t="shared" si="495"/>
        <v>1-10</v>
      </c>
      <c r="AS1872" s="23" t="str">
        <f t="shared" si="496"/>
        <v>1-20</v>
      </c>
      <c r="AT1872" s="116" t="str">
        <f t="shared" si="497"/>
        <v>1-40</v>
      </c>
      <c r="AU1872" s="137" t="str">
        <f t="shared" si="498"/>
        <v>&lt;1-50 Mn</v>
      </c>
      <c r="AV1872" s="23">
        <f>Table2[[#This Row],[Amount]]</f>
        <v>500000</v>
      </c>
      <c r="AW1872" s="23" t="str">
        <f t="shared" si="499"/>
        <v>Apr 2023</v>
      </c>
      <c r="AX1872" s="28">
        <f>IFERROR(VLOOKUP(Table2[[#This Row],[SAP Code]],[26]_16!A:B,2,FALSE),0)</f>
        <v>0</v>
      </c>
      <c r="AY1872" s="28">
        <f>IFERROR(VLOOKUP(Table2[[#This Row],[SAP Code]],[26]_16!D:E,2,FALSE)/ 1000000, 0)</f>
        <v>0</v>
      </c>
      <c r="AZ1872" s="28">
        <f>IFERROR(VLOOKUP(Table2[[#This Row],[SAP Code]],[26]_16!G:H,2,FALSE)/ 1000000, 0)</f>
        <v>0</v>
      </c>
      <c r="BA1872" s="28">
        <f>IFERROR(VLOOKUP(Table2[[#This Row],[SAP Code]],[26]_16!J:K,2,FALSE)/ 1000000, 0)</f>
        <v>0</v>
      </c>
      <c r="BB1872" s="28">
        <f>IFERROR(VLOOKUP(Table2[[#This Row],[SAP Code]],[26]_16!M:N,2,FALSE)/ 1000000, 0)</f>
        <v>0</v>
      </c>
      <c r="BC1872" s="28">
        <f>IFERROR(VLOOKUP(Table2[[#This Row],[SAP Code]],[26]_16!P:Q,2,FALSE),0)</f>
        <v>0</v>
      </c>
      <c r="BD1872" s="28">
        <f>IFERROR(VLOOKUP(Table2[[#This Row],[SAP Code]],[26]_16!S:T,2,FALSE),0)</f>
        <v>0</v>
      </c>
      <c r="BE1872" s="28">
        <f>IFERROR(VLOOKUP(Table2[[#This Row],[SAP Code]],[26]_16!V:W,2,FALSE)/ 1000000, 0)</f>
        <v>0</v>
      </c>
      <c r="BF1872" s="28">
        <f>IFERROR(VLOOKUP(Table2[[#This Row],[SAP Code]],[26]_16!Y:Z,2,FALSE)/ 1000000, 0)</f>
        <v>0</v>
      </c>
      <c r="BG1872" s="28" t="str">
        <f>IFERROR(VLOOKUP(Table2[[#This Row],[SAP Code]],[26]port!$A:$AD,30,FALSE),"unknown")</f>
        <v>APVD</v>
      </c>
      <c r="BH1872" s="29" t="str">
        <f t="shared" si="500"/>
        <v>Ongoing</v>
      </c>
      <c r="BI1872" s="16"/>
    </row>
    <row r="1873" spans="1:61" s="138" customFormat="1" ht="12">
      <c r="A1873" s="138" t="s">
        <v>228</v>
      </c>
      <c r="B1873" s="138" t="s">
        <v>6292</v>
      </c>
      <c r="C1873" s="138" t="s">
        <v>6293</v>
      </c>
      <c r="D1873" s="138" t="s">
        <v>6294</v>
      </c>
      <c r="E1873" s="139">
        <v>45042</v>
      </c>
      <c r="F1873" s="138" t="s">
        <v>6295</v>
      </c>
      <c r="G1873" s="138" t="s">
        <v>90</v>
      </c>
      <c r="H1873" s="138" t="s">
        <v>6041</v>
      </c>
      <c r="I1873" s="138" t="s">
        <v>82</v>
      </c>
      <c r="J1873" s="138" t="s">
        <v>179</v>
      </c>
      <c r="K1873" s="138" t="s">
        <v>84</v>
      </c>
      <c r="L1873" s="138" t="s">
        <v>70</v>
      </c>
      <c r="M1873" s="140">
        <v>110000000</v>
      </c>
      <c r="N1873" s="140">
        <v>81770403.574110001</v>
      </c>
      <c r="O1873" s="141" t="s">
        <v>6296</v>
      </c>
      <c r="P1873" s="142">
        <v>2000300000452</v>
      </c>
      <c r="Q1873" s="143" t="s">
        <v>87</v>
      </c>
      <c r="R1873" s="16" t="str">
        <f t="shared" si="490"/>
        <v>ADB Public</v>
      </c>
      <c r="S1873" s="138" t="str">
        <f t="shared" si="489"/>
        <v>F</v>
      </c>
      <c r="T1873" s="138" t="str">
        <f t="shared" si="504"/>
        <v>ADB Countries</v>
      </c>
      <c r="U1873" s="138" t="str">
        <f t="shared" si="491"/>
        <v>Non-Transition States</v>
      </c>
      <c r="V1873" s="144" t="str">
        <f>IF(ISNUMBER(MATCH(A1873, {"Gabon","Sudan","Niger","Mali","Burkina Faso","Guinea"}, 0)), "De Facto Countries", "Non-De Facto Countries")</f>
        <v>Non-De Facto Countries</v>
      </c>
      <c r="W1873" s="138" t="str">
        <f t="shared" si="502"/>
        <v>South</v>
      </c>
      <c r="X1873" s="138" t="str">
        <f t="shared" si="503"/>
        <v>Power</v>
      </c>
      <c r="Y1873" s="145"/>
      <c r="Z1873" s="116">
        <f>Table2[[#This Row],[Approved Amount_UA Equivalent]]</f>
        <v>81770403.574110001</v>
      </c>
      <c r="AA1873" s="145"/>
      <c r="AB1873" s="145"/>
      <c r="AC1873" s="145"/>
      <c r="AD1873" s="145">
        <f>SUM(Table2[[#This Row],[Feed Africa ]:[Improve Quality Of Life ]])</f>
        <v>81770403.574110001</v>
      </c>
      <c r="AE1873" s="138" t="b">
        <f>Table2[[#This Row],[Total HI5]]=Table2[[#This Row],[Approved Amount_UA Equivalent]]</f>
        <v>1</v>
      </c>
      <c r="AF1873" s="146">
        <v>10</v>
      </c>
      <c r="AG1873" s="143" t="str">
        <f t="shared" si="492"/>
        <v>Investment Project</v>
      </c>
      <c r="AH1873" s="146" t="str">
        <f>VLOOKUP(Table2[[#This Row],[SAP Code]],[25]DATA!$A:$G,7,FALSE)</f>
        <v>Investment</v>
      </c>
      <c r="AI1873" s="143" t="str">
        <f t="shared" si="493"/>
        <v>Infrastructure</v>
      </c>
      <c r="AJ1873" s="147"/>
      <c r="AK1873" s="147" t="s">
        <v>90</v>
      </c>
      <c r="AL1873" s="23" t="str" cm="1">
        <f t="array" ref="AL1873">_xlfn.SWITCH(AK1873,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73" s="148">
        <v>1</v>
      </c>
      <c r="AN1873" s="147" t="str">
        <f t="shared" si="501"/>
        <v>Sovereign</v>
      </c>
      <c r="AO1873" s="149">
        <v>1</v>
      </c>
      <c r="AP1873" s="145">
        <f>Table2[[#This Row],[Approved Amount_UA Equivalent]]/1000000</f>
        <v>81.770403574110006</v>
      </c>
      <c r="AQ1873" s="150">
        <f t="shared" si="494"/>
        <v>108.82332389256855</v>
      </c>
      <c r="AR1873" s="145" t="str">
        <f t="shared" si="495"/>
        <v>81-90</v>
      </c>
      <c r="AS1873" s="145" t="str">
        <f t="shared" si="496"/>
        <v>81-100</v>
      </c>
      <c r="AT1873" s="151" t="str">
        <f t="shared" si="497"/>
        <v>81-120</v>
      </c>
      <c r="AU1873" s="152" t="str">
        <f t="shared" si="498"/>
        <v>50-100 Mn</v>
      </c>
      <c r="AV1873" s="145">
        <f>Table2[[#This Row],[Amount]]</f>
        <v>110000000</v>
      </c>
      <c r="AW1873" s="145" t="str">
        <f t="shared" si="499"/>
        <v>Apr 2023</v>
      </c>
      <c r="AX1873" s="28">
        <f>IFERROR(VLOOKUP(Table2[[#This Row],[SAP Code]],[26]_16!A:B,2,FALSE),0)</f>
        <v>0</v>
      </c>
      <c r="AY1873" s="153">
        <f>IFERROR(VLOOKUP(Table2[[#This Row],[SAP Code]],[26]_16!D:E,2,FALSE)/ 1000000, 0)</f>
        <v>0</v>
      </c>
      <c r="AZ1873" s="153">
        <f>IFERROR(VLOOKUP(Table2[[#This Row],[SAP Code]],[26]_16!G:H,2,FALSE)/ 1000000, 0)</f>
        <v>0</v>
      </c>
      <c r="BA1873" s="153">
        <f>IFERROR(VLOOKUP(Table2[[#This Row],[SAP Code]],[26]_16!J:K,2,FALSE)/ 1000000, 0)</f>
        <v>0</v>
      </c>
      <c r="BB1873" s="153">
        <f>IFERROR(VLOOKUP(Table2[[#This Row],[SAP Code]],[26]_16!M:N,2,FALSE)/ 1000000, 0)</f>
        <v>0</v>
      </c>
      <c r="BC1873" s="153">
        <f>IFERROR(VLOOKUP(Table2[[#This Row],[SAP Code]],[26]_16!P:Q,2,FALSE),0)</f>
        <v>0</v>
      </c>
      <c r="BD1873" s="153">
        <f>IFERROR(VLOOKUP(Table2[[#This Row],[SAP Code]],[26]_16!S:T,2,FALSE),0)</f>
        <v>0</v>
      </c>
      <c r="BE1873" s="153">
        <f>IFERROR(VLOOKUP(Table2[[#This Row],[SAP Code]],[26]_16!V:W,2,FALSE)/ 1000000, 0)</f>
        <v>0</v>
      </c>
      <c r="BF1873" s="153">
        <f>IFERROR(VLOOKUP(Table2[[#This Row],[SAP Code]],[26]_16!Y:Z,2,FALSE)/ 1000000, 0)</f>
        <v>0</v>
      </c>
      <c r="BG1873" s="153" t="str">
        <f>IFERROR(VLOOKUP(Table2[[#This Row],[SAP Code]],[26]port!$A:$AD,30,FALSE),"unknown")</f>
        <v>APVD</v>
      </c>
      <c r="BH1873" s="154" t="str">
        <f t="shared" si="500"/>
        <v>Ongoing</v>
      </c>
    </row>
    <row r="1874" spans="1:61" s="138" customFormat="1" ht="12">
      <c r="A1874" s="138" t="s">
        <v>669</v>
      </c>
      <c r="B1874" s="138" t="s">
        <v>5811</v>
      </c>
      <c r="C1874" s="138" t="s">
        <v>6297</v>
      </c>
      <c r="D1874" s="138" t="s">
        <v>6298</v>
      </c>
      <c r="E1874" s="139">
        <v>45042</v>
      </c>
      <c r="F1874" s="138" t="s">
        <v>673</v>
      </c>
      <c r="G1874" s="138" t="s">
        <v>140</v>
      </c>
      <c r="H1874" s="138" t="s">
        <v>5979</v>
      </c>
      <c r="I1874" s="138" t="s">
        <v>5043</v>
      </c>
      <c r="J1874" s="138" t="s">
        <v>83</v>
      </c>
      <c r="K1874" s="138" t="s">
        <v>69</v>
      </c>
      <c r="L1874" s="138" t="s">
        <v>85</v>
      </c>
      <c r="M1874" s="140">
        <v>159363</v>
      </c>
      <c r="N1874" s="140">
        <v>159363</v>
      </c>
      <c r="O1874" s="141" t="s">
        <v>5814</v>
      </c>
      <c r="P1874" s="142">
        <v>2100155042569</v>
      </c>
      <c r="Q1874" s="143" t="s">
        <v>72</v>
      </c>
      <c r="R1874" s="16" t="str">
        <f t="shared" si="490"/>
        <v>ADF Including TSF</v>
      </c>
      <c r="S1874" s="138" t="str">
        <f t="shared" si="489"/>
        <v>J</v>
      </c>
      <c r="T1874" s="138" t="str">
        <f t="shared" si="504"/>
        <v>ADF Countries</v>
      </c>
      <c r="U1874" s="138" t="str">
        <f t="shared" si="491"/>
        <v>Transition States</v>
      </c>
      <c r="V1874" s="144" t="str">
        <f>IF(ISNUMBER(MATCH(A1874, {"Gabon","Sudan","Niger","Mali","Burkina Faso","Guinea"}, 0)), "De Facto Countries", "Non-De Facto Countries")</f>
        <v>Non-De Facto Countries</v>
      </c>
      <c r="W1874" s="138" t="str">
        <f t="shared" si="502"/>
        <v>West</v>
      </c>
      <c r="X1874" s="138" t="str">
        <f t="shared" si="503"/>
        <v>Urban Developm.</v>
      </c>
      <c r="Y1874" s="145"/>
      <c r="Z1874" s="145"/>
      <c r="AA1874" s="145"/>
      <c r="AB1874" s="145"/>
      <c r="AC1874" s="23">
        <f>Table2[[#This Row],[Approved Amount_UA Equivalent]]</f>
        <v>159363</v>
      </c>
      <c r="AD1874" s="145">
        <f>SUM(Table2[[#This Row],[Feed Africa ]:[Improve Quality Of Life ]])</f>
        <v>159363</v>
      </c>
      <c r="AE1874" s="138" t="b">
        <f>Table2[[#This Row],[Total HI5]]=Table2[[#This Row],[Approved Amount_UA Equivalent]]</f>
        <v>1</v>
      </c>
      <c r="AF1874" s="146">
        <v>10</v>
      </c>
      <c r="AG1874" s="143" t="str">
        <f t="shared" si="492"/>
        <v>Investment Project</v>
      </c>
      <c r="AH1874" s="146">
        <f>VLOOKUP(Table2[[#This Row],[SAP Code]],[25]DATA!$A:$G,7,FALSE)</f>
        <v>0</v>
      </c>
      <c r="AI1874" s="143" t="str">
        <f t="shared" si="493"/>
        <v>Infrastructure</v>
      </c>
      <c r="AJ1874" s="147"/>
      <c r="AK1874" s="147" t="s">
        <v>140</v>
      </c>
      <c r="AL1874" s="23" t="str" cm="1">
        <f t="array" ref="AL1874">_xlfn.SWITCH(AK1874,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74" s="155">
        <v>1</v>
      </c>
      <c r="AN1874" s="147" t="str">
        <f t="shared" si="501"/>
        <v>Sovereign</v>
      </c>
      <c r="AO1874" s="149">
        <v>1</v>
      </c>
      <c r="AP1874" s="145">
        <f>Table2[[#This Row],[Approved Amount_UA Equivalent]]/1000000</f>
        <v>0.159363</v>
      </c>
      <c r="AQ1874" s="150">
        <f t="shared" si="494"/>
        <v>0.21208665492000001</v>
      </c>
      <c r="AR1874" s="145" t="str">
        <f t="shared" si="495"/>
        <v>1-10</v>
      </c>
      <c r="AS1874" s="145" t="str">
        <f t="shared" si="496"/>
        <v>1-20</v>
      </c>
      <c r="AT1874" s="151" t="str">
        <f t="shared" si="497"/>
        <v>1-40</v>
      </c>
      <c r="AU1874" s="152" t="str">
        <f t="shared" si="498"/>
        <v>&lt;1-50 Mn</v>
      </c>
      <c r="AV1874" s="145">
        <f>Table2[[#This Row],[Amount]]</f>
        <v>159363</v>
      </c>
      <c r="AW1874" s="145" t="str">
        <f t="shared" si="499"/>
        <v>Apr 2023</v>
      </c>
      <c r="AX1874" s="28">
        <f>IFERROR(VLOOKUP(Table2[[#This Row],[SAP Code]],[26]_16!A:B,2,FALSE),0)</f>
        <v>0</v>
      </c>
      <c r="AY1874" s="153">
        <f>IFERROR(VLOOKUP(Table2[[#This Row],[SAP Code]],[26]_16!D:E,2,FALSE)/ 1000000, 0)</f>
        <v>0</v>
      </c>
      <c r="AZ1874" s="153">
        <f>IFERROR(VLOOKUP(Table2[[#This Row],[SAP Code]],[26]_16!G:H,2,FALSE)/ 1000000, 0)</f>
        <v>0</v>
      </c>
      <c r="BA1874" s="153">
        <f>IFERROR(VLOOKUP(Table2[[#This Row],[SAP Code]],[26]_16!J:K,2,FALSE)/ 1000000, 0)</f>
        <v>0</v>
      </c>
      <c r="BB1874" s="153">
        <f>IFERROR(VLOOKUP(Table2[[#This Row],[SAP Code]],[26]_16!M:N,2,FALSE)/ 1000000, 0)</f>
        <v>0</v>
      </c>
      <c r="BC1874" s="153">
        <f>IFERROR(VLOOKUP(Table2[[#This Row],[SAP Code]],[26]_16!P:Q,2,FALSE),0)</f>
        <v>0</v>
      </c>
      <c r="BD1874" s="153">
        <f>IFERROR(VLOOKUP(Table2[[#This Row],[SAP Code]],[26]_16!S:T,2,FALSE),0)</f>
        <v>0</v>
      </c>
      <c r="BE1874" s="153">
        <f>IFERROR(VLOOKUP(Table2[[#This Row],[SAP Code]],[26]_16!V:W,2,FALSE)/ 1000000, 0)</f>
        <v>0</v>
      </c>
      <c r="BF1874" s="153">
        <f>IFERROR(VLOOKUP(Table2[[#This Row],[SAP Code]],[26]_16!Y:Z,2,FALSE)/ 1000000, 0)</f>
        <v>0</v>
      </c>
      <c r="BG1874" s="153" t="str">
        <f>IFERROR(VLOOKUP(Table2[[#This Row],[SAP Code]],[26]port!$A:$AD,30,FALSE),"unknown")</f>
        <v>APVD</v>
      </c>
      <c r="BH1874" s="154" t="str">
        <f t="shared" si="500"/>
        <v>Ongoing</v>
      </c>
    </row>
    <row r="1875" spans="1:61" s="156" customFormat="1" ht="12">
      <c r="A1875" s="156" t="s">
        <v>343</v>
      </c>
      <c r="B1875" s="156" t="s">
        <v>6299</v>
      </c>
      <c r="C1875" s="156" t="s">
        <v>6300</v>
      </c>
      <c r="D1875" s="156" t="s">
        <v>6301</v>
      </c>
      <c r="E1875" s="157">
        <v>45049</v>
      </c>
      <c r="F1875" s="156" t="s">
        <v>6302</v>
      </c>
      <c r="G1875" s="156" t="s">
        <v>107</v>
      </c>
      <c r="H1875" s="156" t="s">
        <v>6123</v>
      </c>
      <c r="I1875" s="156" t="s">
        <v>102</v>
      </c>
      <c r="J1875" s="156" t="s">
        <v>103</v>
      </c>
      <c r="K1875" s="156" t="s">
        <v>1426</v>
      </c>
      <c r="L1875" s="156" t="s">
        <v>70</v>
      </c>
      <c r="M1875" s="158">
        <v>15000000</v>
      </c>
      <c r="N1875" s="158">
        <v>11135774.790090645</v>
      </c>
      <c r="O1875" s="159" t="s">
        <v>6303</v>
      </c>
      <c r="P1875" s="160">
        <v>2000230030451</v>
      </c>
      <c r="Q1875" s="161" t="s">
        <v>87</v>
      </c>
      <c r="R1875" s="37" t="str">
        <f t="shared" si="490"/>
        <v>ADB Private</v>
      </c>
      <c r="S1875" s="156" t="str">
        <f t="shared" si="489"/>
        <v>H</v>
      </c>
      <c r="T1875" s="156" t="str">
        <f t="shared" si="504"/>
        <v>ADB Countries</v>
      </c>
      <c r="U1875" s="156" t="str">
        <f t="shared" si="491"/>
        <v>Non-Transition States</v>
      </c>
      <c r="V1875" s="162" t="str">
        <f>IF(ISNUMBER(MATCH(A1875, {"Gabon","Sudan","Niger","Mali","Burkina Faso","Guinea"}, 0)), "De Facto Countries", "Non-De Facto Countries")</f>
        <v>Non-De Facto Countries</v>
      </c>
      <c r="W1875" s="156" t="str">
        <f t="shared" si="502"/>
        <v>Nigeria</v>
      </c>
      <c r="X1875" s="156" t="str">
        <f t="shared" si="503"/>
        <v>Finance</v>
      </c>
      <c r="Y1875" s="163"/>
      <c r="Z1875" s="163"/>
      <c r="AA1875" s="77">
        <f>Table2[[#This Row],[Approved Amount_UA Equivalent]]</f>
        <v>11135774.790090645</v>
      </c>
      <c r="AB1875" s="163"/>
      <c r="AC1875" s="163"/>
      <c r="AD1875" s="163">
        <f>SUM(Table2[[#This Row],[Feed Africa ]:[Improve Quality Of Life ]])</f>
        <v>11135774.790090645</v>
      </c>
      <c r="AE1875" s="156" t="b">
        <f>Table2[[#This Row],[Total HI5]]=Table2[[#This Row],[Approved Amount_UA Equivalent]]</f>
        <v>1</v>
      </c>
      <c r="AF1875" s="164">
        <v>10</v>
      </c>
      <c r="AG1875" s="161" t="str">
        <f t="shared" si="492"/>
        <v>Investment Project</v>
      </c>
      <c r="AH1875" s="164" t="str">
        <f>VLOOKUP(Table2[[#This Row],[SAP Code]],[25]DATA!$A:$G,7,FALSE)</f>
        <v>LOC</v>
      </c>
      <c r="AI1875" s="161" t="str">
        <f t="shared" si="493"/>
        <v>Other Investment</v>
      </c>
      <c r="AJ1875" s="165"/>
      <c r="AK1875" s="165" t="s">
        <v>107</v>
      </c>
      <c r="AL1875" s="23" t="str" cm="1">
        <f t="array" ref="AL1875">_xlfn.SWITCH(AK1875,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75" s="166">
        <v>2</v>
      </c>
      <c r="AN1875" s="165" t="str">
        <f t="shared" si="501"/>
        <v>Non-Sovereign</v>
      </c>
      <c r="AO1875" s="167">
        <v>1</v>
      </c>
      <c r="AP1875" s="163">
        <f>Table2[[#This Row],[Approved Amount_UA Equivalent]]/1000000</f>
        <v>11.135774790090645</v>
      </c>
      <c r="AQ1875" s="150">
        <f t="shared" si="494"/>
        <v>14.819934521644235</v>
      </c>
      <c r="AR1875" s="163" t="str">
        <f t="shared" si="495"/>
        <v>11-20</v>
      </c>
      <c r="AS1875" s="163" t="str">
        <f t="shared" si="496"/>
        <v>1-20</v>
      </c>
      <c r="AT1875" s="151" t="str">
        <f t="shared" si="497"/>
        <v>1-40</v>
      </c>
      <c r="AU1875" s="152" t="str">
        <f t="shared" si="498"/>
        <v>&lt;1-50 Mn</v>
      </c>
      <c r="AV1875" s="163">
        <f>Table2[[#This Row],[Amount]]</f>
        <v>15000000</v>
      </c>
      <c r="AW1875" s="145" t="str">
        <f t="shared" si="499"/>
        <v>May 2023</v>
      </c>
      <c r="AX1875" s="28">
        <f>IFERROR(VLOOKUP(Table2[[#This Row],[SAP Code]],[26]_16!A:B,2,FALSE),0)</f>
        <v>0</v>
      </c>
      <c r="AY1875" s="153">
        <f>IFERROR(VLOOKUP(Table2[[#This Row],[SAP Code]],[26]_16!D:E,2,FALSE)/ 1000000, 0)</f>
        <v>0</v>
      </c>
      <c r="AZ1875" s="153">
        <f>IFERROR(VLOOKUP(Table2[[#This Row],[SAP Code]],[26]_16!G:H,2,FALSE)/ 1000000, 0)</f>
        <v>0</v>
      </c>
      <c r="BA1875" s="153">
        <f>IFERROR(VLOOKUP(Table2[[#This Row],[SAP Code]],[26]_16!J:K,2,FALSE)/ 1000000, 0)</f>
        <v>0</v>
      </c>
      <c r="BB1875" s="153">
        <f>IFERROR(VLOOKUP(Table2[[#This Row],[SAP Code]],[26]_16!M:N,2,FALSE)/ 1000000, 0)</f>
        <v>0</v>
      </c>
      <c r="BC1875" s="153">
        <f>IFERROR(VLOOKUP(Table2[[#This Row],[SAP Code]],[26]_16!P:Q,2,FALSE),0)</f>
        <v>0</v>
      </c>
      <c r="BD1875" s="153">
        <f>IFERROR(VLOOKUP(Table2[[#This Row],[SAP Code]],[26]_16!S:T,2,FALSE),0)</f>
        <v>0</v>
      </c>
      <c r="BE1875" s="153">
        <f>IFERROR(VLOOKUP(Table2[[#This Row],[SAP Code]],[26]_16!V:W,2,FALSE)/ 1000000, 0)</f>
        <v>0</v>
      </c>
      <c r="BF1875" s="153">
        <f>IFERROR(VLOOKUP(Table2[[#This Row],[SAP Code]],[26]_16!Y:Z,2,FALSE)/ 1000000, 0)</f>
        <v>0</v>
      </c>
      <c r="BG1875" s="153" t="str">
        <f>IFERROR(VLOOKUP(Table2[[#This Row],[SAP Code]],[26]port!$A:$AD,30,FALSE),"unknown")</f>
        <v>APVD</v>
      </c>
      <c r="BH1875" s="154" t="str">
        <f t="shared" si="500"/>
        <v>Ongoing</v>
      </c>
    </row>
    <row r="1876" spans="1:61" s="138" customFormat="1" ht="12">
      <c r="A1876" s="138" t="s">
        <v>310</v>
      </c>
      <c r="B1876" s="138" t="s">
        <v>6304</v>
      </c>
      <c r="C1876" s="138" t="s">
        <v>6305</v>
      </c>
      <c r="D1876" s="138" t="s">
        <v>6306</v>
      </c>
      <c r="E1876" s="139">
        <v>45049</v>
      </c>
      <c r="F1876" s="138" t="s">
        <v>6307</v>
      </c>
      <c r="G1876" s="138" t="s">
        <v>140</v>
      </c>
      <c r="H1876" s="138" t="s">
        <v>5979</v>
      </c>
      <c r="I1876" s="138" t="s">
        <v>138</v>
      </c>
      <c r="J1876" s="138" t="s">
        <v>103</v>
      </c>
      <c r="K1876" s="138" t="s">
        <v>84</v>
      </c>
      <c r="L1876" s="138" t="s">
        <v>70</v>
      </c>
      <c r="M1876" s="140">
        <v>23040000</v>
      </c>
      <c r="N1876" s="140">
        <v>17104550.07757923</v>
      </c>
      <c r="O1876" s="141" t="s">
        <v>6308</v>
      </c>
      <c r="P1876" s="142">
        <v>2000230030452</v>
      </c>
      <c r="Q1876" s="143" t="s">
        <v>87</v>
      </c>
      <c r="R1876" s="16" t="str">
        <f t="shared" si="490"/>
        <v>ADB Private</v>
      </c>
      <c r="S1876" s="138" t="str">
        <f t="shared" si="489"/>
        <v>D</v>
      </c>
      <c r="T1876" s="138" t="str">
        <f t="shared" si="504"/>
        <v>ADF Countries</v>
      </c>
      <c r="U1876" s="138" t="str">
        <f t="shared" si="491"/>
        <v>Non-Transition States</v>
      </c>
      <c r="V1876" s="144" t="str">
        <f>IF(ISNUMBER(MATCH(A1876, {"Gabon","Sudan","Niger","Mali","Burkina Faso","Guinea"}, 0)), "De Facto Countries", "Non-De Facto Countries")</f>
        <v>Non-De Facto Countries</v>
      </c>
      <c r="W1876" s="138" t="str">
        <f t="shared" si="502"/>
        <v>West</v>
      </c>
      <c r="X1876" s="138" t="str">
        <f t="shared" si="503"/>
        <v>Transport</v>
      </c>
      <c r="Y1876" s="145"/>
      <c r="Z1876" s="145"/>
      <c r="AA1876" s="145"/>
      <c r="AB1876" s="116">
        <f>Table2[[#This Row],[Approved Amount_UA Equivalent]]</f>
        <v>17104550.07757923</v>
      </c>
      <c r="AC1876" s="145"/>
      <c r="AD1876" s="145">
        <f>SUM(Table2[[#This Row],[Feed Africa ]:[Improve Quality Of Life ]])</f>
        <v>17104550.07757923</v>
      </c>
      <c r="AE1876" s="138" t="b">
        <f>Table2[[#This Row],[Total HI5]]=Table2[[#This Row],[Approved Amount_UA Equivalent]]</f>
        <v>1</v>
      </c>
      <c r="AF1876" s="146">
        <v>10</v>
      </c>
      <c r="AG1876" s="143" t="str">
        <f t="shared" si="492"/>
        <v>Investment Project</v>
      </c>
      <c r="AH1876" s="146" t="str">
        <f>VLOOKUP(Table2[[#This Row],[SAP Code]],[25]DATA!$A:$G,7,FALSE)</f>
        <v>Investment</v>
      </c>
      <c r="AI1876" s="143" t="str">
        <f t="shared" si="493"/>
        <v>Infrastructure</v>
      </c>
      <c r="AJ1876" s="147"/>
      <c r="AK1876" s="147" t="s">
        <v>140</v>
      </c>
      <c r="AL1876" s="23" t="str" cm="1">
        <f t="array" ref="AL1876">_xlfn.SWITCH(AK1876,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76" s="155">
        <v>2</v>
      </c>
      <c r="AN1876" s="147" t="str">
        <f t="shared" si="501"/>
        <v>Non-Sovereign</v>
      </c>
      <c r="AO1876" s="149">
        <v>1</v>
      </c>
      <c r="AP1876" s="145">
        <f>Table2[[#This Row],[Approved Amount_UA Equivalent]]/1000000</f>
        <v>17.10455007757923</v>
      </c>
      <c r="AQ1876" s="150">
        <f t="shared" si="494"/>
        <v>22.763419425245541</v>
      </c>
      <c r="AR1876" s="145" t="str">
        <f t="shared" si="495"/>
        <v>11-20</v>
      </c>
      <c r="AS1876" s="145" t="str">
        <f t="shared" si="496"/>
        <v>1-20</v>
      </c>
      <c r="AT1876" s="151" t="str">
        <f t="shared" si="497"/>
        <v>1-40</v>
      </c>
      <c r="AU1876" s="152" t="str">
        <f t="shared" si="498"/>
        <v>&lt;1-50 Mn</v>
      </c>
      <c r="AV1876" s="145">
        <f>Table2[[#This Row],[Amount]]</f>
        <v>23040000</v>
      </c>
      <c r="AW1876" s="145" t="str">
        <f t="shared" si="499"/>
        <v>May 2023</v>
      </c>
      <c r="AX1876" s="28">
        <f>IFERROR(VLOOKUP(Table2[[#This Row],[SAP Code]],[26]_16!A:B,2,FALSE),0)</f>
        <v>0</v>
      </c>
      <c r="AY1876" s="153">
        <f>IFERROR(VLOOKUP(Table2[[#This Row],[SAP Code]],[26]_16!D:E,2,FALSE)/ 1000000, 0)</f>
        <v>0</v>
      </c>
      <c r="AZ1876" s="153">
        <f>IFERROR(VLOOKUP(Table2[[#This Row],[SAP Code]],[26]_16!G:H,2,FALSE)/ 1000000, 0)</f>
        <v>0</v>
      </c>
      <c r="BA1876" s="153">
        <f>IFERROR(VLOOKUP(Table2[[#This Row],[SAP Code]],[26]_16!J:K,2,FALSE)/ 1000000, 0)</f>
        <v>0</v>
      </c>
      <c r="BB1876" s="153">
        <f>IFERROR(VLOOKUP(Table2[[#This Row],[SAP Code]],[26]_16!M:N,2,FALSE)/ 1000000, 0)</f>
        <v>0</v>
      </c>
      <c r="BC1876" s="153">
        <f>IFERROR(VLOOKUP(Table2[[#This Row],[SAP Code]],[26]_16!P:Q,2,FALSE),0)</f>
        <v>0</v>
      </c>
      <c r="BD1876" s="153">
        <f>IFERROR(VLOOKUP(Table2[[#This Row],[SAP Code]],[26]_16!S:T,2,FALSE),0)</f>
        <v>0</v>
      </c>
      <c r="BE1876" s="153">
        <f>IFERROR(VLOOKUP(Table2[[#This Row],[SAP Code]],[26]_16!V:W,2,FALSE)/ 1000000, 0)</f>
        <v>0</v>
      </c>
      <c r="BF1876" s="153">
        <f>IFERROR(VLOOKUP(Table2[[#This Row],[SAP Code]],[26]_16!Y:Z,2,FALSE)/ 1000000, 0)</f>
        <v>0</v>
      </c>
      <c r="BG1876" s="153" t="str">
        <f>IFERROR(VLOOKUP(Table2[[#This Row],[SAP Code]],[26]port!$A:$AD,30,FALSE),"unknown")</f>
        <v>APVD</v>
      </c>
      <c r="BH1876" s="154" t="str">
        <f t="shared" si="500"/>
        <v>Ongoing</v>
      </c>
    </row>
    <row r="1877" spans="1:61" s="138" customFormat="1" ht="12">
      <c r="A1877" s="138" t="s">
        <v>141</v>
      </c>
      <c r="B1877" s="138" t="s">
        <v>6309</v>
      </c>
      <c r="C1877" s="138" t="s">
        <v>6310</v>
      </c>
      <c r="D1877" s="138" t="s">
        <v>6311</v>
      </c>
      <c r="E1877" s="139">
        <v>45054</v>
      </c>
      <c r="F1877" s="138" t="s">
        <v>3530</v>
      </c>
      <c r="G1877" s="138" t="s">
        <v>293</v>
      </c>
      <c r="H1877" s="138" t="s">
        <v>6041</v>
      </c>
      <c r="I1877" s="138" t="s">
        <v>250</v>
      </c>
      <c r="J1877" s="138" t="s">
        <v>83</v>
      </c>
      <c r="K1877" s="138" t="s">
        <v>69</v>
      </c>
      <c r="L1877" s="138" t="s">
        <v>85</v>
      </c>
      <c r="M1877" s="140">
        <v>4500000</v>
      </c>
      <c r="N1877" s="140">
        <v>4500000</v>
      </c>
      <c r="O1877" s="141" t="s">
        <v>6312</v>
      </c>
      <c r="P1877" s="142" t="s">
        <v>147</v>
      </c>
      <c r="Q1877" s="143" t="s">
        <v>72</v>
      </c>
      <c r="R1877" s="16" t="str">
        <f t="shared" si="490"/>
        <v>ADF Including TSF</v>
      </c>
      <c r="S1877" s="138" t="str">
        <f t="shared" si="489"/>
        <v>K</v>
      </c>
      <c r="T1877" s="138" t="str">
        <f t="shared" si="504"/>
        <v>Multinational</v>
      </c>
      <c r="U1877" s="138" t="str">
        <f t="shared" si="491"/>
        <v>Multinational</v>
      </c>
      <c r="V1877" s="144" t="str">
        <f>IF(ISNUMBER(MATCH(A1877, {"Gabon","Sudan","Niger","Mali","Burkina Faso","Guinea"}, 0)), "De Facto Countries", "Non-De Facto Countries")</f>
        <v>Non-De Facto Countries</v>
      </c>
      <c r="W1877" s="138" t="str">
        <f t="shared" si="502"/>
        <v>Multi</v>
      </c>
      <c r="X1877" s="138" t="str">
        <f t="shared" si="503"/>
        <v>Multi-Sector</v>
      </c>
      <c r="Y1877" s="116">
        <f>Table2[[#This Row],[Approved Amount_UA Equivalent]]/5</f>
        <v>900000</v>
      </c>
      <c r="Z1877" s="116">
        <f>Table2[[#This Row],[Approved Amount_UA Equivalent]]/5</f>
        <v>900000</v>
      </c>
      <c r="AA1877" s="116">
        <f>Table2[[#This Row],[Approved Amount_UA Equivalent]]/5</f>
        <v>900000</v>
      </c>
      <c r="AB1877" s="116">
        <f>Table2[[#This Row],[Approved Amount_UA Equivalent]]/5</f>
        <v>900000</v>
      </c>
      <c r="AC1877" s="116">
        <f>Table2[[#This Row],[Approved Amount_UA Equivalent]]/5</f>
        <v>900000</v>
      </c>
      <c r="AD1877" s="145">
        <f>SUM(Table2[[#This Row],[Feed Africa ]:[Improve Quality Of Life ]])</f>
        <v>4500000</v>
      </c>
      <c r="AE1877" s="138" t="b">
        <f>Table2[[#This Row],[Total HI5]]=Table2[[#This Row],[Approved Amount_UA Equivalent]]</f>
        <v>1</v>
      </c>
      <c r="AF1877" s="146">
        <v>10</v>
      </c>
      <c r="AG1877" s="143" t="str">
        <f t="shared" si="492"/>
        <v>Investment Project</v>
      </c>
      <c r="AH1877" s="146" t="str">
        <f>VLOOKUP(Table2[[#This Row],[SAP Code]],[25]DATA!$A:$G,7,FALSE)</f>
        <v>ISP</v>
      </c>
      <c r="AI1877" s="143" t="str">
        <f t="shared" si="493"/>
        <v>Other Investment</v>
      </c>
      <c r="AJ1877" s="147"/>
      <c r="AK1877" s="147" t="s">
        <v>293</v>
      </c>
      <c r="AL1877" s="23" t="str" cm="1">
        <f t="array" ref="AL1877">_xlfn.SWITCH(AK1877,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RDVP</v>
      </c>
      <c r="AM1877" s="155">
        <v>1</v>
      </c>
      <c r="AN1877" s="147" t="str">
        <f t="shared" si="501"/>
        <v>Sovereign</v>
      </c>
      <c r="AO1877" s="149">
        <v>1</v>
      </c>
      <c r="AP1877" s="145">
        <f>Table2[[#This Row],[Approved Amount_UA Equivalent]]/1000000</f>
        <v>4.5</v>
      </c>
      <c r="AQ1877" s="150">
        <f t="shared" si="494"/>
        <v>5.9887800000000002</v>
      </c>
      <c r="AR1877" s="145" t="str">
        <f t="shared" si="495"/>
        <v>1-10</v>
      </c>
      <c r="AS1877" s="145" t="str">
        <f t="shared" si="496"/>
        <v>1-20</v>
      </c>
      <c r="AT1877" s="151" t="str">
        <f t="shared" si="497"/>
        <v>1-40</v>
      </c>
      <c r="AU1877" s="152" t="str">
        <f t="shared" si="498"/>
        <v>&lt;1-50 Mn</v>
      </c>
      <c r="AV1877" s="145">
        <f>Table2[[#This Row],[Amount]]</f>
        <v>4500000</v>
      </c>
      <c r="AW1877" s="145" t="str">
        <f t="shared" si="499"/>
        <v>May 2023</v>
      </c>
      <c r="AX1877" s="28">
        <f>IFERROR(VLOOKUP(Table2[[#This Row],[SAP Code]],[26]_16!A:B,2,FALSE),0)</f>
        <v>0</v>
      </c>
      <c r="AY1877" s="153">
        <f>IFERROR(VLOOKUP(Table2[[#This Row],[SAP Code]],[26]_16!D:E,2,FALSE)/ 1000000, 0)</f>
        <v>0</v>
      </c>
      <c r="AZ1877" s="153">
        <f>IFERROR(VLOOKUP(Table2[[#This Row],[SAP Code]],[26]_16!G:H,2,FALSE)/ 1000000, 0)</f>
        <v>0</v>
      </c>
      <c r="BA1877" s="153">
        <f>IFERROR(VLOOKUP(Table2[[#This Row],[SAP Code]],[26]_16!J:K,2,FALSE)/ 1000000, 0)</f>
        <v>0</v>
      </c>
      <c r="BB1877" s="153">
        <f>IFERROR(VLOOKUP(Table2[[#This Row],[SAP Code]],[26]_16!M:N,2,FALSE)/ 1000000, 0)</f>
        <v>0</v>
      </c>
      <c r="BC1877" s="153">
        <f>IFERROR(VLOOKUP(Table2[[#This Row],[SAP Code]],[26]_16!P:Q,2,FALSE),0)</f>
        <v>0</v>
      </c>
      <c r="BD1877" s="153">
        <f>IFERROR(VLOOKUP(Table2[[#This Row],[SAP Code]],[26]_16!S:T,2,FALSE),0)</f>
        <v>0</v>
      </c>
      <c r="BE1877" s="153">
        <f>IFERROR(VLOOKUP(Table2[[#This Row],[SAP Code]],[26]_16!V:W,2,FALSE)/ 1000000, 0)</f>
        <v>0</v>
      </c>
      <c r="BF1877" s="153">
        <f>IFERROR(VLOOKUP(Table2[[#This Row],[SAP Code]],[26]_16!Y:Z,2,FALSE)/ 1000000, 0)</f>
        <v>0</v>
      </c>
      <c r="BG1877" s="153" t="str">
        <f>IFERROR(VLOOKUP(Table2[[#This Row],[SAP Code]],[26]port!$A:$AD,30,FALSE),"unknown")</f>
        <v>APVD</v>
      </c>
      <c r="BH1877" s="154" t="str">
        <f t="shared" si="500"/>
        <v>Ongoing</v>
      </c>
    </row>
    <row r="1878" spans="1:61" s="138" customFormat="1" ht="12">
      <c r="A1878" s="138" t="s">
        <v>150</v>
      </c>
      <c r="B1878" s="138" t="s">
        <v>6313</v>
      </c>
      <c r="C1878" s="138" t="s">
        <v>6314</v>
      </c>
      <c r="D1878" s="138" t="s">
        <v>6315</v>
      </c>
      <c r="E1878" s="139">
        <v>45055</v>
      </c>
      <c r="F1878" s="138" t="s">
        <v>154</v>
      </c>
      <c r="G1878" s="138" t="s">
        <v>2055</v>
      </c>
      <c r="H1878" s="138" t="s">
        <v>6176</v>
      </c>
      <c r="I1878" s="138" t="s">
        <v>82</v>
      </c>
      <c r="J1878" s="138" t="s">
        <v>1998</v>
      </c>
      <c r="K1878" s="138" t="s">
        <v>69</v>
      </c>
      <c r="L1878" s="138" t="s">
        <v>70</v>
      </c>
      <c r="M1878" s="140">
        <v>2000000</v>
      </c>
      <c r="N1878" s="140">
        <v>1484769.9720120861</v>
      </c>
      <c r="O1878" s="141" t="s">
        <v>6316</v>
      </c>
      <c r="P1878" s="142" t="s">
        <v>243</v>
      </c>
      <c r="Q1878" s="143" t="s">
        <v>72</v>
      </c>
      <c r="R1878" s="16" t="str">
        <f t="shared" si="490"/>
        <v>SEFA</v>
      </c>
      <c r="S1878" s="138" t="str">
        <f t="shared" si="489"/>
        <v>F</v>
      </c>
      <c r="T1878" s="138" t="str">
        <f t="shared" si="504"/>
        <v>Blend Countries</v>
      </c>
      <c r="U1878" s="138" t="str">
        <f t="shared" si="491"/>
        <v>Non-Transition States</v>
      </c>
      <c r="V1878" s="144" t="str">
        <f>IF(ISNUMBER(MATCH(A1878, {"Gabon","Sudan","Niger","Mali","Burkina Faso","Guinea"}, 0)), "De Facto Countries", "Non-De Facto Countries")</f>
        <v>Non-De Facto Countries</v>
      </c>
      <c r="W1878" s="138" t="str">
        <f t="shared" si="502"/>
        <v>West</v>
      </c>
      <c r="X1878" s="138" t="str">
        <f t="shared" si="503"/>
        <v>Power</v>
      </c>
      <c r="Y1878" s="145"/>
      <c r="Z1878" s="116">
        <f>Table2[[#This Row],[Approved Amount_UA Equivalent]]</f>
        <v>1484769.9720120861</v>
      </c>
      <c r="AA1878" s="145"/>
      <c r="AB1878" s="145"/>
      <c r="AC1878" s="145"/>
      <c r="AD1878" s="145">
        <f>SUM(Table2[[#This Row],[Feed Africa ]:[Improve Quality Of Life ]])</f>
        <v>1484769.9720120861</v>
      </c>
      <c r="AE1878" s="138" t="b">
        <f>Table2[[#This Row],[Total HI5]]=Table2[[#This Row],[Approved Amount_UA Equivalent]]</f>
        <v>1</v>
      </c>
      <c r="AF1878" s="146">
        <v>10</v>
      </c>
      <c r="AG1878" s="143" t="str">
        <f t="shared" si="492"/>
        <v>Investment Project</v>
      </c>
      <c r="AH1878" s="146" t="e">
        <f>VLOOKUP(Table2[[#This Row],[SAP Code]],[25]DATA!$A:$G,7,FALSE)</f>
        <v>#N/A</v>
      </c>
      <c r="AI1878" s="143" t="str">
        <f t="shared" si="493"/>
        <v>Infrastructure</v>
      </c>
      <c r="AJ1878" s="147"/>
      <c r="AK1878" s="147" t="s">
        <v>2055</v>
      </c>
      <c r="AL1878" s="23" t="str" cm="1">
        <f t="array" ref="AL1878">_xlfn.SWITCH(AK1878,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78" s="155">
        <v>1</v>
      </c>
      <c r="AN1878" s="147" t="str">
        <f t="shared" si="501"/>
        <v>Sovereign</v>
      </c>
      <c r="AO1878" s="149">
        <v>0.5</v>
      </c>
      <c r="AP1878" s="145">
        <f>Table2[[#This Row],[Approved Amount_UA Equivalent]]/1000000</f>
        <v>1.4847699720120862</v>
      </c>
      <c r="AQ1878" s="150">
        <f t="shared" si="494"/>
        <v>1.9759912695525648</v>
      </c>
      <c r="AR1878" s="145" t="str">
        <f t="shared" si="495"/>
        <v>1-10</v>
      </c>
      <c r="AS1878" s="145" t="str">
        <f t="shared" si="496"/>
        <v>1-20</v>
      </c>
      <c r="AT1878" s="151" t="str">
        <f t="shared" si="497"/>
        <v>1-40</v>
      </c>
      <c r="AU1878" s="152" t="str">
        <f t="shared" si="498"/>
        <v>&lt;1-50 Mn</v>
      </c>
      <c r="AV1878" s="145">
        <f>Table2[[#This Row],[Amount]]</f>
        <v>2000000</v>
      </c>
      <c r="AW1878" s="145" t="str">
        <f t="shared" si="499"/>
        <v>May 2023</v>
      </c>
      <c r="AX1878" s="28">
        <f>IFERROR(VLOOKUP(Table2[[#This Row],[SAP Code]],[26]_16!A:B,2,FALSE),0)</f>
        <v>0</v>
      </c>
      <c r="AY1878" s="153">
        <f>IFERROR(VLOOKUP(Table2[[#This Row],[SAP Code]],[26]_16!D:E,2,FALSE)/ 1000000, 0)</f>
        <v>0</v>
      </c>
      <c r="AZ1878" s="153">
        <f>IFERROR(VLOOKUP(Table2[[#This Row],[SAP Code]],[26]_16!G:H,2,FALSE)/ 1000000, 0)</f>
        <v>0</v>
      </c>
      <c r="BA1878" s="153">
        <f>IFERROR(VLOOKUP(Table2[[#This Row],[SAP Code]],[26]_16!J:K,2,FALSE)/ 1000000, 0)</f>
        <v>0</v>
      </c>
      <c r="BB1878" s="153">
        <f>IFERROR(VLOOKUP(Table2[[#This Row],[SAP Code]],[26]_16!M:N,2,FALSE)/ 1000000, 0)</f>
        <v>0</v>
      </c>
      <c r="BC1878" s="153">
        <f>IFERROR(VLOOKUP(Table2[[#This Row],[SAP Code]],[26]_16!P:Q,2,FALSE),0)</f>
        <v>0</v>
      </c>
      <c r="BD1878" s="153">
        <f>IFERROR(VLOOKUP(Table2[[#This Row],[SAP Code]],[26]_16!S:T,2,FALSE),0)</f>
        <v>0</v>
      </c>
      <c r="BE1878" s="153">
        <f>IFERROR(VLOOKUP(Table2[[#This Row],[SAP Code]],[26]_16!V:W,2,FALSE)/ 1000000, 0)</f>
        <v>0</v>
      </c>
      <c r="BF1878" s="153">
        <f>IFERROR(VLOOKUP(Table2[[#This Row],[SAP Code]],[26]_16!Y:Z,2,FALSE)/ 1000000, 0)</f>
        <v>0</v>
      </c>
      <c r="BG1878" s="153" t="str">
        <f>IFERROR(VLOOKUP(Table2[[#This Row],[SAP Code]],[26]port!$A:$AD,30,FALSE),"unknown")</f>
        <v>unknown</v>
      </c>
      <c r="BH1878" s="154" t="str">
        <f t="shared" si="500"/>
        <v>Unknown</v>
      </c>
    </row>
    <row r="1879" spans="1:61" s="138" customFormat="1" ht="12">
      <c r="A1879" s="138" t="s">
        <v>141</v>
      </c>
      <c r="B1879" s="138" t="s">
        <v>6313</v>
      </c>
      <c r="C1879" s="138" t="s">
        <v>6317</v>
      </c>
      <c r="D1879" s="138" t="s">
        <v>6315</v>
      </c>
      <c r="E1879" s="139">
        <v>45055</v>
      </c>
      <c r="F1879" s="138" t="s">
        <v>243</v>
      </c>
      <c r="G1879" s="138" t="s">
        <v>2055</v>
      </c>
      <c r="H1879" s="138" t="s">
        <v>6176</v>
      </c>
      <c r="I1879" s="138" t="s">
        <v>82</v>
      </c>
      <c r="J1879" s="138" t="s">
        <v>1998</v>
      </c>
      <c r="K1879" s="138" t="s">
        <v>69</v>
      </c>
      <c r="L1879" s="138" t="s">
        <v>70</v>
      </c>
      <c r="M1879" s="140">
        <v>5880000</v>
      </c>
      <c r="N1879" s="140">
        <v>4365223.7177155325</v>
      </c>
      <c r="O1879" s="141" t="s">
        <v>6316</v>
      </c>
      <c r="P1879" s="142" t="s">
        <v>243</v>
      </c>
      <c r="Q1879" s="143" t="s">
        <v>72</v>
      </c>
      <c r="R1879" s="16" t="str">
        <f t="shared" si="490"/>
        <v>SEFA</v>
      </c>
      <c r="S1879" s="138" t="str">
        <f t="shared" si="489"/>
        <v>F</v>
      </c>
      <c r="T1879" s="138" t="str">
        <f t="shared" si="504"/>
        <v>Multinational</v>
      </c>
      <c r="U1879" s="138" t="str">
        <f t="shared" si="491"/>
        <v>Multinational</v>
      </c>
      <c r="V1879" s="144" t="str">
        <f>IF(ISNUMBER(MATCH(A1879, {"Gabon","Sudan","Niger","Mali","Burkina Faso","Guinea"}, 0)), "De Facto Countries", "Non-De Facto Countries")</f>
        <v>Non-De Facto Countries</v>
      </c>
      <c r="W1879" s="138" t="str">
        <f t="shared" si="502"/>
        <v>Multi</v>
      </c>
      <c r="X1879" s="138" t="str">
        <f t="shared" si="503"/>
        <v>Power</v>
      </c>
      <c r="Y1879" s="145"/>
      <c r="Z1879" s="116">
        <f>Table2[[#This Row],[Approved Amount_UA Equivalent]]</f>
        <v>4365223.7177155325</v>
      </c>
      <c r="AA1879" s="145"/>
      <c r="AB1879" s="145"/>
      <c r="AC1879" s="145"/>
      <c r="AD1879" s="145">
        <f>SUM(Table2[[#This Row],[Feed Africa ]:[Improve Quality Of Life ]])</f>
        <v>4365223.7177155325</v>
      </c>
      <c r="AE1879" s="138" t="b">
        <f>Table2[[#This Row],[Total HI5]]=Table2[[#This Row],[Approved Amount_UA Equivalent]]</f>
        <v>1</v>
      </c>
      <c r="AF1879" s="146">
        <v>10</v>
      </c>
      <c r="AG1879" s="143" t="str">
        <f t="shared" si="492"/>
        <v>Investment Project</v>
      </c>
      <c r="AH1879" s="146" t="e">
        <f>VLOOKUP(Table2[[#This Row],[SAP Code]],[25]DATA!$A:$G,7,FALSE)</f>
        <v>#N/A</v>
      </c>
      <c r="AI1879" s="143" t="str">
        <f t="shared" si="493"/>
        <v>Infrastructure</v>
      </c>
      <c r="AJ1879" s="147"/>
      <c r="AK1879" s="147" t="s">
        <v>2055</v>
      </c>
      <c r="AL1879" s="23" t="str" cm="1">
        <f t="array" ref="AL1879">_xlfn.SWITCH(AK1879,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879" s="155">
        <v>1</v>
      </c>
      <c r="AN1879" s="147" t="str">
        <f t="shared" si="501"/>
        <v>Sovereign</v>
      </c>
      <c r="AO1879" s="149">
        <v>0.5</v>
      </c>
      <c r="AP1879" s="145">
        <f>Table2[[#This Row],[Approved Amount_UA Equivalent]]/1000000</f>
        <v>4.3652237177155326</v>
      </c>
      <c r="AQ1879" s="150">
        <f t="shared" si="494"/>
        <v>5.8094143324845398</v>
      </c>
      <c r="AR1879" s="145" t="str">
        <f t="shared" si="495"/>
        <v>1-10</v>
      </c>
      <c r="AS1879" s="145" t="str">
        <f t="shared" si="496"/>
        <v>1-20</v>
      </c>
      <c r="AT1879" s="151" t="str">
        <f t="shared" si="497"/>
        <v>1-40</v>
      </c>
      <c r="AU1879" s="152" t="str">
        <f t="shared" si="498"/>
        <v>&lt;1-50 Mn</v>
      </c>
      <c r="AV1879" s="145">
        <f>Table2[[#This Row],[Amount]]</f>
        <v>5880000</v>
      </c>
      <c r="AW1879" s="145" t="str">
        <f t="shared" si="499"/>
        <v>May 2023</v>
      </c>
      <c r="AX1879" s="28">
        <f>IFERROR(VLOOKUP(Table2[[#This Row],[SAP Code]],[26]_16!A:B,2,FALSE),0)</f>
        <v>0</v>
      </c>
      <c r="AY1879" s="153">
        <f>IFERROR(VLOOKUP(Table2[[#This Row],[SAP Code]],[26]_16!D:E,2,FALSE)/ 1000000, 0)</f>
        <v>0</v>
      </c>
      <c r="AZ1879" s="153">
        <f>IFERROR(VLOOKUP(Table2[[#This Row],[SAP Code]],[26]_16!G:H,2,FALSE)/ 1000000, 0)</f>
        <v>0</v>
      </c>
      <c r="BA1879" s="153">
        <f>IFERROR(VLOOKUP(Table2[[#This Row],[SAP Code]],[26]_16!J:K,2,FALSE)/ 1000000, 0)</f>
        <v>0</v>
      </c>
      <c r="BB1879" s="153">
        <f>IFERROR(VLOOKUP(Table2[[#This Row],[SAP Code]],[26]_16!M:N,2,FALSE)/ 1000000, 0)</f>
        <v>0</v>
      </c>
      <c r="BC1879" s="153">
        <f>IFERROR(VLOOKUP(Table2[[#This Row],[SAP Code]],[26]_16!P:Q,2,FALSE),0)</f>
        <v>0</v>
      </c>
      <c r="BD1879" s="153">
        <f>IFERROR(VLOOKUP(Table2[[#This Row],[SAP Code]],[26]_16!S:T,2,FALSE),0)</f>
        <v>0</v>
      </c>
      <c r="BE1879" s="153">
        <f>IFERROR(VLOOKUP(Table2[[#This Row],[SAP Code]],[26]_16!V:W,2,FALSE)/ 1000000, 0)</f>
        <v>0</v>
      </c>
      <c r="BF1879" s="153">
        <f>IFERROR(VLOOKUP(Table2[[#This Row],[SAP Code]],[26]_16!Y:Z,2,FALSE)/ 1000000, 0)</f>
        <v>0</v>
      </c>
      <c r="BG1879" s="153" t="str">
        <f>IFERROR(VLOOKUP(Table2[[#This Row],[SAP Code]],[26]port!$A:$AD,30,FALSE),"unknown")</f>
        <v>unknown</v>
      </c>
      <c r="BH1879" s="154" t="str">
        <f t="shared" si="500"/>
        <v>Unknown</v>
      </c>
    </row>
    <row r="1880" spans="1:61" ht="12">
      <c r="A1880" s="168" t="s">
        <v>141</v>
      </c>
      <c r="B1880" s="168" t="s">
        <v>6318</v>
      </c>
      <c r="C1880" s="168" t="s">
        <v>6319</v>
      </c>
      <c r="D1880" s="168" t="s">
        <v>6320</v>
      </c>
      <c r="E1880" s="169">
        <v>45063</v>
      </c>
      <c r="F1880" s="168" t="s">
        <v>6318</v>
      </c>
      <c r="G1880" s="168" t="s">
        <v>2293</v>
      </c>
      <c r="H1880" s="168" t="s">
        <v>6084</v>
      </c>
      <c r="I1880" s="168" t="s">
        <v>250</v>
      </c>
      <c r="J1880" s="168" t="s">
        <v>103</v>
      </c>
      <c r="K1880" s="168" t="s">
        <v>2610</v>
      </c>
      <c r="L1880" s="168" t="s">
        <v>70</v>
      </c>
      <c r="M1880" s="170">
        <v>20000000</v>
      </c>
      <c r="N1880" s="170">
        <v>14847699.72012086</v>
      </c>
      <c r="O1880" s="171" t="s">
        <v>6321</v>
      </c>
      <c r="P1880" s="172" t="s">
        <v>243</v>
      </c>
      <c r="Q1880" s="171" t="s">
        <v>87</v>
      </c>
      <c r="R1880" s="168" t="str">
        <f t="shared" si="490"/>
        <v>ADB Private</v>
      </c>
      <c r="S1880" s="168" t="str">
        <f>MID(O1880, 6,1)</f>
        <v>K</v>
      </c>
      <c r="T1880" s="168" t="str">
        <f t="shared" si="504"/>
        <v>Multinational</v>
      </c>
      <c r="U1880" s="168" t="str">
        <f t="shared" si="491"/>
        <v>Multinational</v>
      </c>
      <c r="V1880" s="173" t="str">
        <f>IF(ISNUMBER(MATCH(A1880, {"Gabon","Sudan","Niger","Mali","Burkina Faso","Guinea"}, 0)), "De Facto Countries", "Non-De Facto Countries")</f>
        <v>Non-De Facto Countries</v>
      </c>
      <c r="W1880" s="168" t="str">
        <f t="shared" si="502"/>
        <v>Multi</v>
      </c>
      <c r="X1880" s="168" t="str">
        <f t="shared" si="503"/>
        <v>Multi-Sector</v>
      </c>
      <c r="Y1880" s="116">
        <f>Table2[[#This Row],[Approved Amount_UA Equivalent]]/5</f>
        <v>2969539.9440241721</v>
      </c>
      <c r="Z1880" s="116">
        <f>Table2[[#This Row],[Approved Amount_UA Equivalent]]/5</f>
        <v>2969539.9440241721</v>
      </c>
      <c r="AA1880" s="116">
        <f>Table2[[#This Row],[Approved Amount_UA Equivalent]]/5</f>
        <v>2969539.9440241721</v>
      </c>
      <c r="AB1880" s="116">
        <f>Table2[[#This Row],[Approved Amount_UA Equivalent]]/5</f>
        <v>2969539.9440241721</v>
      </c>
      <c r="AC1880" s="116">
        <f>Table2[[#This Row],[Approved Amount_UA Equivalent]]/5</f>
        <v>2969539.9440241721</v>
      </c>
      <c r="AD1880" s="174">
        <f>SUM(Table2[[#This Row],[Feed Africa ]:[Improve Quality Of Life ]])</f>
        <v>14847699.72012086</v>
      </c>
      <c r="AE1880" s="168" t="b">
        <f>Table2[[#This Row],[Total HI5]]=Table2[[#This Row],[Approved Amount_UA Equivalent]]</f>
        <v>1</v>
      </c>
      <c r="AF1880" s="175">
        <v>10</v>
      </c>
      <c r="AG1880" s="171" t="str">
        <f>IF(AF1880=10,"Investment Project",IF(AF1880=11,"Line of Credit",IF(AF1880=12,"Investment Project",IF(AF1880=13,"Investment Project",IF(AF1880=20,"Policy and Result Based Op",IF(AF1880=21,"Policy and Result Based Op",IF(AF1880=22,"Restructuring",IF(AF1880=23,"Policy and Result Based Op",IF(AF1880=32,"Technical Assistance &amp; Study",IF(AF1880=40,"ISP and Investment Project",IF(AF1880=41,"ISP and Investment Project",IF(AF1880=42,"Investment Project",IF(AF1880=43,"Technical Assistance &amp; Study",IF(AF1880=44,"Institutional Support",IF(AF1880=46,"Institutional Support",IF(AF1880=50,"Emergency Assistance",IF(AF1880=51,"Emergency Assistance",IF(AF1880=70,"Equity and Guarantee",IF(AF1880=75,"Equity and Guarantee",IF(AF1880=82,"Micro Financing",IF(AF1880=83,"Policy and Result Based Op",IF(AF1880=84,"ISP and Investment Project",IF(AF1880=85,"ISP and Investment Project",IF(AF1880=86,"Technical Assistance &amp; Study",IF(AF1880=90,"Investment Project",IF(AF1880=30,"Investment Project",""))))))))))))))))))))))))))</f>
        <v>Investment Project</v>
      </c>
      <c r="AH1880" s="175" t="str">
        <f>VLOOKUP(Table2[[#This Row],[SAP Code]],[25]DATA!$A:$G,7,FALSE)</f>
        <v>EQUITY</v>
      </c>
      <c r="AI1880" s="171" t="str">
        <f>IF(AG1880="Policy and Result Based Op","Policy-Based Lending",
IF(AND(X1880="Agriculture",OR(AG1880="ISP and Investment Project",AG1880="Investment Project")),"Infrastructure",
IF(AND(X1880="Environment",OR(AG1880="ISP and Investment Project",AG1880="Investment Project")),"Infrastructure",
IF(AND(X1880="ICT",OR(AG1880="ISP and Investment Project",AG1880="Investment Project")),"Infrastructure",
IF(AND(X1880="Power",OR(AG1880="ISP and Investment Project",AG1880="Investment Project")),"Infrastructure",
IF(AND(X1880="Transport",OR(AG1880="ISP and Investment Project",AG1880="Investment Project")),"Infrastructure",
IF(AND(X1880="Urban Developm.",OR(AG1880="ISP and Investment Project",AG1880="Investment Project")),"Infrastructure",
IF(AND(X1880="WASH Sector",OR(AG1880="ISP and Investment Project",AG1880="Investment Project")),"Infrastructure","Other Investment"))))))))</f>
        <v>Other Investment</v>
      </c>
      <c r="AJ1880" s="176"/>
      <c r="AK1880" s="176" t="s">
        <v>2293</v>
      </c>
      <c r="AL1880" s="23" t="str" cm="1">
        <f t="array" ref="AL1880">_xlfn.SWITCH(AK1880,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80" s="177">
        <v>1</v>
      </c>
      <c r="AN1880" s="176" t="str">
        <f>IF(AM1880=1,"Sovereign",IF(AM1880&gt;=2,"Non-Sovereign",""))</f>
        <v>Sovereign</v>
      </c>
      <c r="AO1880" s="178">
        <v>0.5</v>
      </c>
      <c r="AP1880" s="174">
        <f>Table2[[#This Row],[Approved Amount_UA Equivalent]]/1000000</f>
        <v>14.847699720120861</v>
      </c>
      <c r="AQ1880" s="179">
        <f t="shared" si="494"/>
        <v>19.759912695525646</v>
      </c>
      <c r="AR1880" s="174" t="str">
        <f>ROUNDUP(AP1880/10,0)*10-9&amp;"-"&amp;ROUNDUP(AP1880/10,0)*10</f>
        <v>11-20</v>
      </c>
      <c r="AS1880" s="174" t="str">
        <f>ROUNDUP(AP1880/20,0)*20-19&amp;"-"&amp;ROUNDUP(AP1880/20,0)*20</f>
        <v>1-20</v>
      </c>
      <c r="AT1880" s="174" t="str">
        <f>ROUNDUP(AP1880/40,0)*40-39&amp;"-"&amp;ROUNDUP(AP1880/40,0)*40</f>
        <v>1-40</v>
      </c>
      <c r="AU1880" s="177" t="str">
        <f>IF(AP1880&lt;=50,"&lt;1-50 Mn",IF(AP1880&lt;=100,"50-100 Mn",IF(AP1880&lt;=200,"100-200 Mn",IF(AP1880&lt;=300,"100-300 Mn","&gt;300 Mn"))))</f>
        <v>&lt;1-50 Mn</v>
      </c>
      <c r="AV1880" s="174">
        <f>Table2[[#This Row],[Amount]]</f>
        <v>20000000</v>
      </c>
      <c r="AW1880" s="23" t="str">
        <f t="shared" si="499"/>
        <v>May 2023</v>
      </c>
      <c r="AX1880" s="28">
        <f>IFERROR(VLOOKUP(Table2[[#This Row],[SAP Code]],[26]_16!A:B,2,FALSE),0)</f>
        <v>0</v>
      </c>
      <c r="AY1880" s="28">
        <f>IFERROR(VLOOKUP(Table2[[#This Row],[SAP Code]],[26]_16!D:E,2,FALSE)/ 1000000, 0)</f>
        <v>0</v>
      </c>
      <c r="AZ1880" s="28">
        <f>IFERROR(VLOOKUP(Table2[[#This Row],[SAP Code]],[26]_16!G:H,2,FALSE)/ 1000000, 0)</f>
        <v>0</v>
      </c>
      <c r="BA1880" s="28">
        <f>IFERROR(VLOOKUP(Table2[[#This Row],[SAP Code]],[26]_16!J:K,2,FALSE)/ 1000000, 0)</f>
        <v>0</v>
      </c>
      <c r="BB1880" s="28">
        <f>IFERROR(VLOOKUP(Table2[[#This Row],[SAP Code]],[26]_16!M:N,2,FALSE)/ 1000000, 0)</f>
        <v>0</v>
      </c>
      <c r="BC1880" s="28">
        <f>IFERROR(VLOOKUP(Table2[[#This Row],[SAP Code]],[26]_16!P:Q,2,FALSE),0)</f>
        <v>0</v>
      </c>
      <c r="BD1880" s="28">
        <f>IFERROR(VLOOKUP(Table2[[#This Row],[SAP Code]],[26]_16!S:T,2,FALSE),0)</f>
        <v>0</v>
      </c>
      <c r="BE1880" s="28">
        <f>IFERROR(VLOOKUP(Table2[[#This Row],[SAP Code]],[26]_16!V:W,2,FALSE)/ 1000000, 0)</f>
        <v>0</v>
      </c>
      <c r="BF1880" s="28">
        <f>IFERROR(VLOOKUP(Table2[[#This Row],[SAP Code]],[26]_16!Y:Z,2,FALSE)/ 1000000, 0)</f>
        <v>0</v>
      </c>
      <c r="BG1880" s="28" t="str">
        <f>IFERROR(VLOOKUP(Table2[[#This Row],[SAP Code]],[26]port!$A:$AD,30,FALSE),"unknown")</f>
        <v>unknown</v>
      </c>
      <c r="BH1880" s="29" t="str">
        <f t="shared" si="500"/>
        <v>Unknown</v>
      </c>
      <c r="BI1880" s="16"/>
    </row>
    <row r="1881" spans="1:61" ht="12">
      <c r="A1881" s="168" t="s">
        <v>203</v>
      </c>
      <c r="B1881" s="168" t="s">
        <v>6322</v>
      </c>
      <c r="C1881" s="168" t="s">
        <v>6323</v>
      </c>
      <c r="D1881" s="168" t="s">
        <v>6324</v>
      </c>
      <c r="E1881" s="169">
        <v>45063</v>
      </c>
      <c r="F1881" s="168" t="s">
        <v>207</v>
      </c>
      <c r="G1881" s="168" t="s">
        <v>107</v>
      </c>
      <c r="H1881" s="168" t="s">
        <v>6084</v>
      </c>
      <c r="I1881" s="168" t="s">
        <v>102</v>
      </c>
      <c r="J1881" s="168" t="s">
        <v>179</v>
      </c>
      <c r="K1881" s="168" t="s">
        <v>5704</v>
      </c>
      <c r="L1881" s="168" t="s">
        <v>70</v>
      </c>
      <c r="M1881" s="170">
        <v>345000000</v>
      </c>
      <c r="N1881" s="170">
        <v>265546824.48365083</v>
      </c>
      <c r="O1881" s="171" t="s">
        <v>6325</v>
      </c>
      <c r="P1881" s="172" t="s">
        <v>147</v>
      </c>
      <c r="Q1881" s="171" t="s">
        <v>87</v>
      </c>
      <c r="R1881" s="168" t="str">
        <f t="shared" si="490"/>
        <v>ADB Public</v>
      </c>
      <c r="S1881" s="168" t="str">
        <f>MID(O1881, 6,1)</f>
        <v>H</v>
      </c>
      <c r="T1881" s="168" t="str">
        <f t="shared" si="504"/>
        <v>ADB Countries</v>
      </c>
      <c r="U1881" s="168" t="str">
        <f t="shared" si="491"/>
        <v>Non-Transition States</v>
      </c>
      <c r="V1881" s="173" t="str">
        <f>IF(ISNUMBER(MATCH(A1881, {"Gabon","Sudan","Niger","Mali","Burkina Faso","Guinea"}, 0)), "De Facto Countries", "Non-De Facto Countries")</f>
        <v>Non-De Facto Countries</v>
      </c>
      <c r="W1881" s="168" t="str">
        <f t="shared" si="502"/>
        <v>North</v>
      </c>
      <c r="X1881" s="168" t="str">
        <f t="shared" si="503"/>
        <v>Finance</v>
      </c>
      <c r="Y1881" s="174"/>
      <c r="Z1881" s="174"/>
      <c r="AA1881" s="77">
        <f>Table2[[#This Row],[Approved Amount_UA Equivalent]]</f>
        <v>265546824.48365083</v>
      </c>
      <c r="AB1881" s="174"/>
      <c r="AC1881" s="174"/>
      <c r="AD1881" s="174">
        <f>SUM(Table2[[#This Row],[Feed Africa ]:[Improve Quality Of Life ]])</f>
        <v>265546824.48365083</v>
      </c>
      <c r="AE1881" s="168" t="b">
        <f>Table2[[#This Row],[Total HI5]]=Table2[[#This Row],[Approved Amount_UA Equivalent]]</f>
        <v>1</v>
      </c>
      <c r="AF1881" s="175">
        <v>10</v>
      </c>
      <c r="AG1881" s="171" t="str">
        <f>IF(AF1881=10,"Investment Project",IF(AF1881=11,"Line of Credit",IF(AF1881=12,"Investment Project",IF(AF1881=13,"Investment Project",IF(AF1881=20,"Policy and Result Based Op",IF(AF1881=21,"Policy and Result Based Op",IF(AF1881=22,"Restructuring",IF(AF1881=23,"Policy and Result Based Op",IF(AF1881=32,"Technical Assistance &amp; Study",IF(AF1881=40,"ISP and Investment Project",IF(AF1881=41,"ISP and Investment Project",IF(AF1881=42,"Investment Project",IF(AF1881=43,"Technical Assistance &amp; Study",IF(AF1881=44,"Institutional Support",IF(AF1881=46,"Institutional Support",IF(AF1881=50,"Emergency Assistance",IF(AF1881=51,"Emergency Assistance",IF(AF1881=70,"Equity and Guarantee",IF(AF1881=75,"Equity and Guarantee",IF(AF1881=82,"Micro Financing",IF(AF1881=83,"Policy and Result Based Op",IF(AF1881=84,"ISP and Investment Project",IF(AF1881=85,"ISP and Investment Project",IF(AF1881=86,"Technical Assistance &amp; Study",IF(AF1881=90,"Investment Project",IF(AF1881=30,"Investment Project",""))))))))))))))))))))))))))</f>
        <v>Investment Project</v>
      </c>
      <c r="AH1881" s="175" t="str">
        <f>VLOOKUP(Table2[[#This Row],[SAP Code]],[25]DATA!$A:$G,7,FALSE)</f>
        <v>GUARANTEE</v>
      </c>
      <c r="AI1881" s="171" t="str">
        <f>IF(AG1881="Policy and Result Based Op","Policy-Based Lending",
IF(AND(X1881="Agriculture",OR(AG1881="ISP and Investment Project",AG1881="Investment Project")),"Infrastructure",
IF(AND(X1881="Environment",OR(AG1881="ISP and Investment Project",AG1881="Investment Project")),"Infrastructure",
IF(AND(X1881="ICT",OR(AG1881="ISP and Investment Project",AG1881="Investment Project")),"Infrastructure",
IF(AND(X1881="Power",OR(AG1881="ISP and Investment Project",AG1881="Investment Project")),"Infrastructure",
IF(AND(X1881="Transport",OR(AG1881="ISP and Investment Project",AG1881="Investment Project")),"Infrastructure",
IF(AND(X1881="Urban Developm.",OR(AG1881="ISP and Investment Project",AG1881="Investment Project")),"Infrastructure",
IF(AND(X1881="WASH Sector",OR(AG1881="ISP and Investment Project",AG1881="Investment Project")),"Infrastructure","Other Investment"))))))))</f>
        <v>Other Investment</v>
      </c>
      <c r="AJ1881" s="176"/>
      <c r="AK1881" s="176" t="s">
        <v>107</v>
      </c>
      <c r="AL1881" s="23" t="str" cm="1">
        <f t="array" ref="AL1881">_xlfn.SWITCH(AK1881,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81" s="177">
        <v>1</v>
      </c>
      <c r="AN1881" s="176" t="str">
        <f>IF(AM1881=1,"Sovereign",IF(AM1881&gt;=2,"Non-Sovereign",""))</f>
        <v>Sovereign</v>
      </c>
      <c r="AO1881" s="178">
        <v>0.5</v>
      </c>
      <c r="AP1881" s="174">
        <f>Table2[[#This Row],[Approved Amount_UA Equivalent]]/1000000</f>
        <v>265.54682448365082</v>
      </c>
      <c r="AQ1881" s="179">
        <f t="shared" si="494"/>
        <v>353.40033589582185</v>
      </c>
      <c r="AR1881" s="174" t="str">
        <f>ROUNDUP(AP1881/10,0)*10-9&amp;"-"&amp;ROUNDUP(AP1881/10,0)*10</f>
        <v>261-270</v>
      </c>
      <c r="AS1881" s="174" t="str">
        <f>ROUNDUP(AP1881/20,0)*20-19&amp;"-"&amp;ROUNDUP(AP1881/20,0)*20</f>
        <v>261-280</v>
      </c>
      <c r="AT1881" s="174" t="str">
        <f>ROUNDUP(AP1881/40,0)*40-39&amp;"-"&amp;ROUNDUP(AP1881/40,0)*40</f>
        <v>241-280</v>
      </c>
      <c r="AU1881" s="177" t="str">
        <f>IF(AP1881&lt;=50,"&lt;1-50 Mn",IF(AP1881&lt;=100,"50-100 Mn",IF(AP1881&lt;=200,"100-200 Mn",IF(AP1881&lt;=300,"100-300 Mn","&gt;300 Mn"))))</f>
        <v>100-300 Mn</v>
      </c>
      <c r="AV1881" s="174">
        <f>Table2[[#This Row],[Amount]]</f>
        <v>345000000</v>
      </c>
      <c r="AW1881" s="23" t="str">
        <f t="shared" si="499"/>
        <v>May 2023</v>
      </c>
      <c r="AX1881" s="28">
        <f>IFERROR(VLOOKUP(Table2[[#This Row],[SAP Code]],[26]_16!A:B,2,FALSE),0)</f>
        <v>0</v>
      </c>
      <c r="AY1881" s="28">
        <f>IFERROR(VLOOKUP(Table2[[#This Row],[SAP Code]],[26]_16!D:E,2,FALSE)/ 1000000, 0)</f>
        <v>0</v>
      </c>
      <c r="AZ1881" s="28">
        <f>IFERROR(VLOOKUP(Table2[[#This Row],[SAP Code]],[26]_16!G:H,2,FALSE)/ 1000000, 0)</f>
        <v>0</v>
      </c>
      <c r="BA1881" s="28">
        <f>IFERROR(VLOOKUP(Table2[[#This Row],[SAP Code]],[26]_16!J:K,2,FALSE)/ 1000000, 0)</f>
        <v>0</v>
      </c>
      <c r="BB1881" s="28">
        <f>IFERROR(VLOOKUP(Table2[[#This Row],[SAP Code]],[26]_16!M:N,2,FALSE)/ 1000000, 0)</f>
        <v>0</v>
      </c>
      <c r="BC1881" s="28">
        <f>IFERROR(VLOOKUP(Table2[[#This Row],[SAP Code]],[26]_16!P:Q,2,FALSE),0)</f>
        <v>0</v>
      </c>
      <c r="BD1881" s="28">
        <f>IFERROR(VLOOKUP(Table2[[#This Row],[SAP Code]],[26]_16!S:T,2,FALSE),0)</f>
        <v>0</v>
      </c>
      <c r="BE1881" s="28">
        <f>IFERROR(VLOOKUP(Table2[[#This Row],[SAP Code]],[26]_16!V:W,2,FALSE)/ 1000000, 0)</f>
        <v>0</v>
      </c>
      <c r="BF1881" s="28">
        <f>IFERROR(VLOOKUP(Table2[[#This Row],[SAP Code]],[26]_16!Y:Z,2,FALSE)/ 1000000, 0)</f>
        <v>0</v>
      </c>
      <c r="BG1881" s="28" t="str">
        <f>IFERROR(VLOOKUP(Table2[[#This Row],[SAP Code]],[26]port!$A:$AD,30,FALSE),"unknown")</f>
        <v>unknown</v>
      </c>
      <c r="BH1881" s="29" t="str">
        <f t="shared" si="500"/>
        <v>Unknown</v>
      </c>
      <c r="BI1881" s="16"/>
    </row>
    <row r="1882" spans="1:61" ht="12">
      <c r="A1882" s="168" t="s">
        <v>174</v>
      </c>
      <c r="B1882" s="168" t="s">
        <v>6326</v>
      </c>
      <c r="C1882" s="168" t="s">
        <v>6327</v>
      </c>
      <c r="D1882" s="168" t="s">
        <v>6328</v>
      </c>
      <c r="E1882" s="169">
        <v>45063</v>
      </c>
      <c r="F1882" s="168" t="s">
        <v>635</v>
      </c>
      <c r="G1882" s="168" t="s">
        <v>126</v>
      </c>
      <c r="H1882" s="168" t="s">
        <v>6041</v>
      </c>
      <c r="I1882" s="168" t="s">
        <v>123</v>
      </c>
      <c r="J1882" s="168" t="s">
        <v>179</v>
      </c>
      <c r="K1882" s="168" t="s">
        <v>84</v>
      </c>
      <c r="L1882" s="168" t="s">
        <v>70</v>
      </c>
      <c r="M1882" s="170">
        <v>75000000</v>
      </c>
      <c r="N1882" s="170">
        <v>55678873.950453222</v>
      </c>
      <c r="O1882" s="171" t="s">
        <v>6329</v>
      </c>
      <c r="P1882" s="172">
        <v>2000300000454</v>
      </c>
      <c r="Q1882" s="171" t="s">
        <v>87</v>
      </c>
      <c r="R1882" s="168" t="str">
        <f t="shared" si="490"/>
        <v>ADB Public</v>
      </c>
      <c r="S1882" s="168" t="str">
        <f>MID(O1882, 6,1)</f>
        <v>E</v>
      </c>
      <c r="T1882" s="168" t="str">
        <f t="shared" si="504"/>
        <v>ADB Countries</v>
      </c>
      <c r="U1882" s="168" t="str">
        <f t="shared" si="491"/>
        <v>Non-Transition States</v>
      </c>
      <c r="V1882" s="173" t="str">
        <f>IF(ISNUMBER(MATCH(A1882, {"Gabon","Sudan","Niger","Mali","Burkina Faso","Guinea"}, 0)), "De Facto Countries", "Non-De Facto Countries")</f>
        <v>Non-De Facto Countries</v>
      </c>
      <c r="W1882" s="168" t="str">
        <f t="shared" si="502"/>
        <v>South</v>
      </c>
      <c r="X1882" s="168" t="str">
        <f t="shared" si="503"/>
        <v>WASH Sector</v>
      </c>
      <c r="Y1882" s="174"/>
      <c r="Z1882" s="174"/>
      <c r="AA1882" s="174"/>
      <c r="AB1882" s="174"/>
      <c r="AC1882" s="23">
        <f>Table2[[#This Row],[Approved Amount_UA Equivalent]]</f>
        <v>55678873.950453222</v>
      </c>
      <c r="AD1882" s="174">
        <f>SUM(Table2[[#This Row],[Feed Africa ]:[Improve Quality Of Life ]])</f>
        <v>55678873.950453222</v>
      </c>
      <c r="AE1882" s="168" t="b">
        <f>Table2[[#This Row],[Total HI5]]=Table2[[#This Row],[Approved Amount_UA Equivalent]]</f>
        <v>1</v>
      </c>
      <c r="AF1882" s="175">
        <v>10</v>
      </c>
      <c r="AG1882" s="171" t="str">
        <f>IF(AF1882=10,"Investment Project",IF(AF1882=11,"Line of Credit",IF(AF1882=12,"Investment Project",IF(AF1882=13,"Investment Project",IF(AF1882=20,"Policy and Result Based Op",IF(AF1882=21,"Policy and Result Based Op",IF(AF1882=22,"Restructuring",IF(AF1882=23,"Policy and Result Based Op",IF(AF1882=32,"Technical Assistance &amp; Study",IF(AF1882=40,"ISP and Investment Project",IF(AF1882=41,"ISP and Investment Project",IF(AF1882=42,"Investment Project",IF(AF1882=43,"Technical Assistance &amp; Study",IF(AF1882=44,"Institutional Support",IF(AF1882=46,"Institutional Support",IF(AF1882=50,"Emergency Assistance",IF(AF1882=51,"Emergency Assistance",IF(AF1882=70,"Equity and Guarantee",IF(AF1882=75,"Equity and Guarantee",IF(AF1882=82,"Micro Financing",IF(AF1882=83,"Policy and Result Based Op",IF(AF1882=84,"ISP and Investment Project",IF(AF1882=85,"ISP and Investment Project",IF(AF1882=86,"Technical Assistance &amp; Study",IF(AF1882=90,"Investment Project",IF(AF1882=30,"Investment Project",""))))))))))))))))))))))))))</f>
        <v>Investment Project</v>
      </c>
      <c r="AH1882" s="175" t="str">
        <f>VLOOKUP(Table2[[#This Row],[SAP Code]],[25]DATA!$A:$G,7,FALSE)</f>
        <v>Investment</v>
      </c>
      <c r="AI1882" s="171" t="str">
        <f>IF(AG1882="Policy and Result Based Op","Policy-Based Lending",
IF(AND(X1882="Agriculture",OR(AG1882="ISP and Investment Project",AG1882="Investment Project")),"Infrastructure",
IF(AND(X1882="Environment",OR(AG1882="ISP and Investment Project",AG1882="Investment Project")),"Infrastructure",
IF(AND(X1882="ICT",OR(AG1882="ISP and Investment Project",AG1882="Investment Project")),"Infrastructure",
IF(AND(X1882="Power",OR(AG1882="ISP and Investment Project",AG1882="Investment Project")),"Infrastructure",
IF(AND(X1882="Transport",OR(AG1882="ISP and Investment Project",AG1882="Investment Project")),"Infrastructure",
IF(AND(X1882="Urban Developm.",OR(AG1882="ISP and Investment Project",AG1882="Investment Project")),"Infrastructure",
IF(AND(X1882="WASH Sector",OR(AG1882="ISP and Investment Project",AG1882="Investment Project")),"Infrastructure","Other Investment"))))))))</f>
        <v>Infrastructure</v>
      </c>
      <c r="AJ1882" s="176"/>
      <c r="AK1882" s="176" t="s">
        <v>126</v>
      </c>
      <c r="AL1882" s="23" t="str" cm="1">
        <f t="array" ref="AL1882">_xlfn.SWITCH(AK1882,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82" s="177">
        <v>1</v>
      </c>
      <c r="AN1882" s="176" t="str">
        <f>IF(AM1882=1,"Sovereign",IF(AM1882&gt;=2,"Non-Sovereign",""))</f>
        <v>Sovereign</v>
      </c>
      <c r="AO1882" s="178">
        <v>1</v>
      </c>
      <c r="AP1882" s="174">
        <f>Table2[[#This Row],[Approved Amount_UA Equivalent]]/1000000</f>
        <v>55.678873950453223</v>
      </c>
      <c r="AQ1882" s="179">
        <f t="shared" si="494"/>
        <v>74.099672608221169</v>
      </c>
      <c r="AR1882" s="174" t="str">
        <f>ROUNDUP(AP1882/10,0)*10-9&amp;"-"&amp;ROUNDUP(AP1882/10,0)*10</f>
        <v>51-60</v>
      </c>
      <c r="AS1882" s="174" t="str">
        <f>ROUNDUP(AP1882/20,0)*20-19&amp;"-"&amp;ROUNDUP(AP1882/20,0)*20</f>
        <v>41-60</v>
      </c>
      <c r="AT1882" s="174" t="str">
        <f>ROUNDUP(AP1882/40,0)*40-39&amp;"-"&amp;ROUNDUP(AP1882/40,0)*40</f>
        <v>41-80</v>
      </c>
      <c r="AU1882" s="177" t="str">
        <f>IF(AP1882&lt;=50,"&lt;1-50 Mn",IF(AP1882&lt;=100,"50-100 Mn",IF(AP1882&lt;=200,"100-200 Mn",IF(AP1882&lt;=300,"100-300 Mn","&gt;300 Mn"))))</f>
        <v>50-100 Mn</v>
      </c>
      <c r="AV1882" s="174">
        <f>Table2[[#This Row],[Amount]]</f>
        <v>75000000</v>
      </c>
      <c r="AW1882" s="23" t="str">
        <f t="shared" si="499"/>
        <v>May 2023</v>
      </c>
      <c r="AX1882" s="28">
        <f>IFERROR(VLOOKUP(Table2[[#This Row],[SAP Code]],[26]_16!A:B,2,FALSE),0)</f>
        <v>0</v>
      </c>
      <c r="AY1882" s="28">
        <f>IFERROR(VLOOKUP(Table2[[#This Row],[SAP Code]],[26]_16!D:E,2,FALSE)/ 1000000, 0)</f>
        <v>0</v>
      </c>
      <c r="AZ1882" s="28">
        <f>IFERROR(VLOOKUP(Table2[[#This Row],[SAP Code]],[26]_16!G:H,2,FALSE)/ 1000000, 0)</f>
        <v>0</v>
      </c>
      <c r="BA1882" s="28">
        <f>IFERROR(VLOOKUP(Table2[[#This Row],[SAP Code]],[26]_16!J:K,2,FALSE)/ 1000000, 0)</f>
        <v>0</v>
      </c>
      <c r="BB1882" s="28">
        <f>IFERROR(VLOOKUP(Table2[[#This Row],[SAP Code]],[26]_16!M:N,2,FALSE)/ 1000000, 0)</f>
        <v>0</v>
      </c>
      <c r="BC1882" s="28">
        <f>IFERROR(VLOOKUP(Table2[[#This Row],[SAP Code]],[26]_16!P:Q,2,FALSE),0)</f>
        <v>0</v>
      </c>
      <c r="BD1882" s="28">
        <f>IFERROR(VLOOKUP(Table2[[#This Row],[SAP Code]],[26]_16!S:T,2,FALSE),0)</f>
        <v>0</v>
      </c>
      <c r="BE1882" s="28">
        <f>IFERROR(VLOOKUP(Table2[[#This Row],[SAP Code]],[26]_16!V:W,2,FALSE)/ 1000000, 0)</f>
        <v>0</v>
      </c>
      <c r="BF1882" s="28">
        <f>IFERROR(VLOOKUP(Table2[[#This Row],[SAP Code]],[26]_16!Y:Z,2,FALSE)/ 1000000, 0)</f>
        <v>0</v>
      </c>
      <c r="BG1882" s="28" t="str">
        <f>IFERROR(VLOOKUP(Table2[[#This Row],[SAP Code]],[26]port!$A:$AD,30,FALSE),"unknown")</f>
        <v>APVD</v>
      </c>
      <c r="BH1882" s="29" t="str">
        <f t="shared" si="500"/>
        <v>Ongoing</v>
      </c>
      <c r="BI1882" s="16"/>
    </row>
    <row r="1883" spans="1:61" ht="12">
      <c r="A1883" s="180" t="s">
        <v>174</v>
      </c>
      <c r="B1883" s="180" t="s">
        <v>6326</v>
      </c>
      <c r="C1883" s="180" t="s">
        <v>6330</v>
      </c>
      <c r="D1883" s="180" t="s">
        <v>6328</v>
      </c>
      <c r="E1883" s="181">
        <v>45063</v>
      </c>
      <c r="F1883" s="180" t="s">
        <v>635</v>
      </c>
      <c r="G1883" s="180" t="s">
        <v>126</v>
      </c>
      <c r="H1883" s="180" t="s">
        <v>6041</v>
      </c>
      <c r="I1883" s="180" t="s">
        <v>123</v>
      </c>
      <c r="J1883" s="180" t="s">
        <v>261</v>
      </c>
      <c r="K1883" s="180" t="s">
        <v>84</v>
      </c>
      <c r="L1883" s="180" t="s">
        <v>70</v>
      </c>
      <c r="M1883" s="182">
        <v>49400000</v>
      </c>
      <c r="N1883" s="182">
        <v>36673818.30869852</v>
      </c>
      <c r="O1883" s="107" t="s">
        <v>6329</v>
      </c>
      <c r="P1883" s="183">
        <v>5050300002051</v>
      </c>
      <c r="Q1883" s="184" t="s">
        <v>87</v>
      </c>
      <c r="R1883" s="168" t="str">
        <f t="shared" si="490"/>
        <v>AGTF</v>
      </c>
      <c r="S1883" s="180" t="str">
        <f t="shared" ref="S1883:S1890" si="505">MID(O1883, 6,1)</f>
        <v>E</v>
      </c>
      <c r="T1883" s="180" t="str">
        <f t="shared" si="504"/>
        <v>ADB Countries</v>
      </c>
      <c r="U1883" s="180" t="str">
        <f t="shared" si="491"/>
        <v>Non-Transition States</v>
      </c>
      <c r="V1883" s="185" t="str">
        <f>IF(ISNUMBER(MATCH(A1883, {"Gabon","Sudan","Niger","Mali","Burkina Faso","Guinea"}, 0)), "De Facto Countries", "Non-De Facto Countries")</f>
        <v>Non-De Facto Countries</v>
      </c>
      <c r="W1883" s="186" t="str">
        <f t="shared" si="502"/>
        <v>South</v>
      </c>
      <c r="X1883" s="186" t="str">
        <f t="shared" si="503"/>
        <v>WASH Sector</v>
      </c>
      <c r="Y1883" s="187"/>
      <c r="Z1883" s="187"/>
      <c r="AA1883" s="187"/>
      <c r="AB1883" s="187"/>
      <c r="AC1883" s="23">
        <f>Table2[[#This Row],[Approved Amount_UA Equivalent]]</f>
        <v>36673818.30869852</v>
      </c>
      <c r="AD1883" s="187">
        <f>SUM(Table2[[#This Row],[Feed Africa ]:[Improve Quality Of Life ]])</f>
        <v>36673818.30869852</v>
      </c>
      <c r="AE1883" s="180" t="b">
        <f>Table2[[#This Row],[Total HI5]]=Table2[[#This Row],[Approved Amount_UA Equivalent]]</f>
        <v>1</v>
      </c>
      <c r="AF1883" s="188">
        <v>10</v>
      </c>
      <c r="AG1883" s="107" t="str">
        <f t="shared" ref="AG1883:AG1937" si="506">IF(AF1883=10,"Investment Project",IF(AF1883=11,"Line of Credit",IF(AF1883=12,"Investment Project",IF(AF1883=13,"Investment Project",IF(AF1883=20,"Policy and Result Based Op",IF(AF1883=21,"Policy and Result Based Op",IF(AF1883=22,"Restructuring",IF(AF1883=23,"Policy and Result Based Op",IF(AF1883=32,"Technical Assistance &amp; Study",IF(AF1883=40,"ISP and Investment Project",IF(AF1883=41,"ISP and Investment Project",IF(AF1883=42,"Investment Project",IF(AF1883=43,"Technical Assistance &amp; Study",IF(AF1883=44,"Institutional Support",IF(AF1883=46,"Institutional Support",IF(AF1883=50,"Emergency Assistance",IF(AF1883=51,"Emergency Assistance",IF(AF1883=70,"Equity and Guarantee",IF(AF1883=75,"Equity and Guarantee",IF(AF1883=82,"Micro Financing",IF(AF1883=83,"Policy and Result Based Op",IF(AF1883=84,"ISP and Investment Project",IF(AF1883=85,"ISP and Investment Project",IF(AF1883=86,"Technical Assistance &amp; Study",IF(AF1883=90,"Investment Project",IF(AF1883=30,"Investment Project",""))))))))))))))))))))))))))</f>
        <v>Investment Project</v>
      </c>
      <c r="AH1883" s="189" t="str">
        <f>VLOOKUP(Table2[[#This Row],[SAP Code]],[25]DATA!$A:$G,7,FALSE)</f>
        <v>Investment</v>
      </c>
      <c r="AI1883" s="107" t="str">
        <f t="shared" ref="AI1883:AI1937" si="507">IF(AG1883="Policy and Result Based Op","Policy-Based Lending",
IF(AND(X1883="Agriculture",OR(AG1883="ISP and Investment Project",AG1883="Investment Project")),"Infrastructure",
IF(AND(X1883="Environment",OR(AG1883="ISP and Investment Project",AG1883="Investment Project")),"Infrastructure",
IF(AND(X1883="ICT",OR(AG1883="ISP and Investment Project",AG1883="Investment Project")),"Infrastructure",
IF(AND(X1883="Power",OR(AG1883="ISP and Investment Project",AG1883="Investment Project")),"Infrastructure",
IF(AND(X1883="Transport",OR(AG1883="ISP and Investment Project",AG1883="Investment Project")),"Infrastructure",
IF(AND(X1883="Urban Developm.",OR(AG1883="ISP and Investment Project",AG1883="Investment Project")),"Infrastructure",
IF(AND(X1883="WASH Sector",OR(AG1883="ISP and Investment Project",AG1883="Investment Project")),"Infrastructure","Other Investment"))))))))</f>
        <v>Infrastructure</v>
      </c>
      <c r="AJ1883" s="190"/>
      <c r="AK1883" s="176" t="s">
        <v>126</v>
      </c>
      <c r="AL1883" s="23" t="str" cm="1">
        <f t="array" ref="AL1883">_xlfn.SWITCH(AK1883,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83" s="191">
        <v>1</v>
      </c>
      <c r="AN1883" s="192" t="str">
        <f t="shared" ref="AN1883:AN1889" si="508">IF(AM1883=1,"Sovereign",IF(AM1883&gt;=2,"Non-Sovereign",""))</f>
        <v>Sovereign</v>
      </c>
      <c r="AO1883" s="193">
        <v>1</v>
      </c>
      <c r="AP1883" s="187">
        <f>Table2[[#This Row],[Approved Amount_UA Equivalent]]/1000000</f>
        <v>36.673818308698522</v>
      </c>
      <c r="AQ1883" s="179">
        <f t="shared" si="494"/>
        <v>48.806984357948338</v>
      </c>
      <c r="AR1883" s="187" t="str">
        <f t="shared" ref="AR1883:AR1937" si="509">ROUNDUP(AP1883/10,0)*10-9&amp;"-"&amp;ROUNDUP(AP1883/10,0)*10</f>
        <v>31-40</v>
      </c>
      <c r="AS1883" s="187" t="str">
        <f t="shared" ref="AS1883:AS1937" si="510">ROUNDUP(AP1883/20,0)*20-19&amp;"-"&amp;ROUNDUP(AP1883/20,0)*20</f>
        <v>21-40</v>
      </c>
      <c r="AT1883" s="116" t="str">
        <f t="shared" ref="AT1883:AT1937" si="511">ROUNDUP(AP1883/40,0)*40-39&amp;"-"&amp;ROUNDUP(AP1883/40,0)*40</f>
        <v>1-40</v>
      </c>
      <c r="AU1883" s="137" t="str">
        <f t="shared" ref="AU1883:AU1937" si="512">IF(AP1883&lt;=50,"&lt;1-50 Mn",IF(AP1883&lt;=100,"50-100 Mn",IF(AP1883&lt;=200,"100-200 Mn",IF(AP1883&lt;=300,"100-300 Mn","&gt;300 Mn"))))</f>
        <v>&lt;1-50 Mn</v>
      </c>
      <c r="AV1883" s="187">
        <f>Table2[[#This Row],[Amount]]</f>
        <v>49400000</v>
      </c>
      <c r="AW1883" s="23" t="str">
        <f t="shared" si="499"/>
        <v>May 2023</v>
      </c>
      <c r="AX1883" s="28">
        <f>IFERROR(VLOOKUP(Table2[[#This Row],[SAP Code]],[26]_16!A:B,2,FALSE),0)</f>
        <v>0</v>
      </c>
      <c r="AY1883" s="28">
        <f>IFERROR(VLOOKUP(Table2[[#This Row],[SAP Code]],[26]_16!D:E,2,FALSE)/ 1000000, 0)</f>
        <v>0</v>
      </c>
      <c r="AZ1883" s="28">
        <f>IFERROR(VLOOKUP(Table2[[#This Row],[SAP Code]],[26]_16!G:H,2,FALSE)/ 1000000, 0)</f>
        <v>0</v>
      </c>
      <c r="BA1883" s="28">
        <f>IFERROR(VLOOKUP(Table2[[#This Row],[SAP Code]],[26]_16!J:K,2,FALSE)/ 1000000, 0)</f>
        <v>0</v>
      </c>
      <c r="BB1883" s="28">
        <f>IFERROR(VLOOKUP(Table2[[#This Row],[SAP Code]],[26]_16!M:N,2,FALSE)/ 1000000, 0)</f>
        <v>0</v>
      </c>
      <c r="BC1883" s="28">
        <f>IFERROR(VLOOKUP(Table2[[#This Row],[SAP Code]],[26]_16!P:Q,2,FALSE),0)</f>
        <v>0</v>
      </c>
      <c r="BD1883" s="28">
        <f>IFERROR(VLOOKUP(Table2[[#This Row],[SAP Code]],[26]_16!S:T,2,FALSE),0)</f>
        <v>0</v>
      </c>
      <c r="BE1883" s="28">
        <f>IFERROR(VLOOKUP(Table2[[#This Row],[SAP Code]],[26]_16!V:W,2,FALSE)/ 1000000, 0)</f>
        <v>0</v>
      </c>
      <c r="BF1883" s="28">
        <f>IFERROR(VLOOKUP(Table2[[#This Row],[SAP Code]],[26]_16!Y:Z,2,FALSE)/ 1000000, 0)</f>
        <v>0</v>
      </c>
      <c r="BG1883" s="28" t="str">
        <f>IFERROR(VLOOKUP(Table2[[#This Row],[SAP Code]],[26]port!$A:$AD,30,FALSE),"unknown")</f>
        <v>APVD</v>
      </c>
      <c r="BH1883" s="29" t="str">
        <f t="shared" si="500"/>
        <v>Ongoing</v>
      </c>
      <c r="BI1883" s="16"/>
    </row>
    <row r="1884" spans="1:61" ht="12">
      <c r="A1884" s="180" t="s">
        <v>75</v>
      </c>
      <c r="B1884" s="180" t="s">
        <v>6331</v>
      </c>
      <c r="C1884" s="180" t="s">
        <v>6332</v>
      </c>
      <c r="D1884" s="180" t="s">
        <v>6333</v>
      </c>
      <c r="E1884" s="181">
        <v>45065</v>
      </c>
      <c r="F1884" s="180" t="s">
        <v>79</v>
      </c>
      <c r="G1884" s="180" t="s">
        <v>140</v>
      </c>
      <c r="H1884" s="180" t="s">
        <v>5984</v>
      </c>
      <c r="I1884" s="180" t="s">
        <v>5043</v>
      </c>
      <c r="J1884" s="180" t="s">
        <v>124</v>
      </c>
      <c r="K1884" s="180" t="s">
        <v>69</v>
      </c>
      <c r="L1884" s="180" t="s">
        <v>70</v>
      </c>
      <c r="M1884" s="182">
        <v>5117100</v>
      </c>
      <c r="N1884" s="182">
        <v>3798858.2118915226</v>
      </c>
      <c r="O1884" s="107" t="s">
        <v>6334</v>
      </c>
      <c r="P1884" s="183" t="s">
        <v>147</v>
      </c>
      <c r="Q1884" s="184" t="s">
        <v>72</v>
      </c>
      <c r="R1884" s="168" t="str">
        <f t="shared" si="490"/>
        <v>GEF</v>
      </c>
      <c r="S1884" s="180" t="str">
        <f t="shared" si="505"/>
        <v>J</v>
      </c>
      <c r="T1884" s="180" t="str">
        <f t="shared" si="504"/>
        <v>Blend Countries</v>
      </c>
      <c r="U1884" s="180" t="str">
        <f t="shared" si="491"/>
        <v>Non-Transition States</v>
      </c>
      <c r="V1884" s="185" t="str">
        <f>IF(ISNUMBER(MATCH(A1884, {"Gabon","Sudan","Niger","Mali","Burkina Faso","Guinea"}, 0)), "De Facto Countries", "Non-De Facto Countries")</f>
        <v>Non-De Facto Countries</v>
      </c>
      <c r="W1884" s="186" t="str">
        <f t="shared" si="502"/>
        <v>East</v>
      </c>
      <c r="X1884" s="186" t="str">
        <f t="shared" si="503"/>
        <v>Urban Developm.</v>
      </c>
      <c r="Y1884" s="116">
        <f>Table2[[#This Row],[Approved Amount_UA Equivalent]]/5</f>
        <v>759771.6423783045</v>
      </c>
      <c r="Z1884" s="116">
        <f>Table2[[#This Row],[Approved Amount_UA Equivalent]]/5</f>
        <v>759771.6423783045</v>
      </c>
      <c r="AA1884" s="116">
        <f>Table2[[#This Row],[Approved Amount_UA Equivalent]]/5</f>
        <v>759771.6423783045</v>
      </c>
      <c r="AB1884" s="116">
        <f>Table2[[#This Row],[Approved Amount_UA Equivalent]]/5</f>
        <v>759771.6423783045</v>
      </c>
      <c r="AC1884" s="116">
        <f>Table2[[#This Row],[Approved Amount_UA Equivalent]]/5</f>
        <v>759771.6423783045</v>
      </c>
      <c r="AD1884" s="187">
        <f>SUM(Table2[[#This Row],[Feed Africa ]:[Improve Quality Of Life ]])</f>
        <v>3798858.2118915226</v>
      </c>
      <c r="AE1884" s="180" t="b">
        <f>Table2[[#This Row],[Total HI5]]=Table2[[#This Row],[Approved Amount_UA Equivalent]]</f>
        <v>1</v>
      </c>
      <c r="AF1884" s="188">
        <v>43</v>
      </c>
      <c r="AG1884" s="107" t="str">
        <f t="shared" si="506"/>
        <v>Technical Assistance &amp; Study</v>
      </c>
      <c r="AH1884" s="189" t="e">
        <f>VLOOKUP(Table2[[#This Row],[SAP Code]],[25]DATA!$A:$G,7,FALSE)</f>
        <v>#N/A</v>
      </c>
      <c r="AI1884" s="107" t="str">
        <f t="shared" si="507"/>
        <v>Other Investment</v>
      </c>
      <c r="AJ1884" s="190"/>
      <c r="AK1884" s="192" t="s">
        <v>140</v>
      </c>
      <c r="AL1884" s="23" t="str" cm="1">
        <f t="array" ref="AL1884">_xlfn.SWITCH(AK1884,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84" s="191">
        <v>1</v>
      </c>
      <c r="AN1884" s="192" t="str">
        <f t="shared" si="508"/>
        <v>Sovereign</v>
      </c>
      <c r="AO1884" s="193">
        <v>1</v>
      </c>
      <c r="AP1884" s="187">
        <f>Table2[[#This Row],[Approved Amount_UA Equivalent]]/1000000</f>
        <v>3.7988582118915226</v>
      </c>
      <c r="AQ1884" s="179">
        <f t="shared" si="494"/>
        <v>5.055672462713714</v>
      </c>
      <c r="AR1884" s="187" t="str">
        <f t="shared" si="509"/>
        <v>1-10</v>
      </c>
      <c r="AS1884" s="187" t="str">
        <f t="shared" si="510"/>
        <v>1-20</v>
      </c>
      <c r="AT1884" s="116" t="str">
        <f t="shared" si="511"/>
        <v>1-40</v>
      </c>
      <c r="AU1884" s="137" t="str">
        <f t="shared" si="512"/>
        <v>&lt;1-50 Mn</v>
      </c>
      <c r="AV1884" s="187">
        <f>Table2[[#This Row],[Amount]]</f>
        <v>5117100</v>
      </c>
      <c r="AW1884" s="23" t="str">
        <f t="shared" si="499"/>
        <v>May 2023</v>
      </c>
      <c r="AX1884" s="28">
        <f>IFERROR(VLOOKUP(Table2[[#This Row],[SAP Code]],[26]_16!A:B,2,FALSE),0)</f>
        <v>0</v>
      </c>
      <c r="AY1884" s="28">
        <f>IFERROR(VLOOKUP(Table2[[#This Row],[SAP Code]],[26]_16!D:E,2,FALSE)/ 1000000, 0)</f>
        <v>0</v>
      </c>
      <c r="AZ1884" s="28">
        <f>IFERROR(VLOOKUP(Table2[[#This Row],[SAP Code]],[26]_16!G:H,2,FALSE)/ 1000000, 0)</f>
        <v>0</v>
      </c>
      <c r="BA1884" s="28">
        <f>IFERROR(VLOOKUP(Table2[[#This Row],[SAP Code]],[26]_16!J:K,2,FALSE)/ 1000000, 0)</f>
        <v>0</v>
      </c>
      <c r="BB1884" s="28">
        <f>IFERROR(VLOOKUP(Table2[[#This Row],[SAP Code]],[26]_16!M:N,2,FALSE)/ 1000000, 0)</f>
        <v>0</v>
      </c>
      <c r="BC1884" s="28">
        <f>IFERROR(VLOOKUP(Table2[[#This Row],[SAP Code]],[26]_16!P:Q,2,FALSE),0)</f>
        <v>0</v>
      </c>
      <c r="BD1884" s="28">
        <f>IFERROR(VLOOKUP(Table2[[#This Row],[SAP Code]],[26]_16!S:T,2,FALSE),0)</f>
        <v>0</v>
      </c>
      <c r="BE1884" s="28">
        <f>IFERROR(VLOOKUP(Table2[[#This Row],[SAP Code]],[26]_16!V:W,2,FALSE)/ 1000000, 0)</f>
        <v>0</v>
      </c>
      <c r="BF1884" s="28">
        <f>IFERROR(VLOOKUP(Table2[[#This Row],[SAP Code]],[26]_16!Y:Z,2,FALSE)/ 1000000, 0)</f>
        <v>0</v>
      </c>
      <c r="BG1884" s="28" t="str">
        <f>IFERROR(VLOOKUP(Table2[[#This Row],[SAP Code]],[26]port!$A:$AD,30,FALSE),"unknown")</f>
        <v>APVD</v>
      </c>
      <c r="BH1884" s="29" t="str">
        <f t="shared" si="500"/>
        <v>Ongoing</v>
      </c>
      <c r="BI1884" s="16"/>
    </row>
    <row r="1885" spans="1:61" ht="12">
      <c r="A1885" s="180" t="s">
        <v>75</v>
      </c>
      <c r="B1885" s="180" t="s">
        <v>6335</v>
      </c>
      <c r="C1885" s="180" t="s">
        <v>6336</v>
      </c>
      <c r="D1885" s="180" t="s">
        <v>6337</v>
      </c>
      <c r="E1885" s="181">
        <v>45071</v>
      </c>
      <c r="F1885" s="180" t="s">
        <v>3658</v>
      </c>
      <c r="G1885" s="180" t="s">
        <v>74</v>
      </c>
      <c r="H1885" s="180" t="s">
        <v>5984</v>
      </c>
      <c r="I1885" s="180" t="s">
        <v>155</v>
      </c>
      <c r="J1885" s="180" t="s">
        <v>3659</v>
      </c>
      <c r="K1885" s="180" t="s">
        <v>69</v>
      </c>
      <c r="L1885" s="180" t="s">
        <v>70</v>
      </c>
      <c r="M1885" s="182">
        <v>528600</v>
      </c>
      <c r="N1885" s="182">
        <v>392424.70360279432</v>
      </c>
      <c r="O1885" s="107" t="s">
        <v>6338</v>
      </c>
      <c r="P1885" s="183" t="s">
        <v>243</v>
      </c>
      <c r="Q1885" s="184" t="s">
        <v>72</v>
      </c>
      <c r="R1885" s="168" t="str">
        <f t="shared" si="490"/>
        <v>OTHERS</v>
      </c>
      <c r="S1885" s="180" t="str">
        <f t="shared" si="505"/>
        <v>A</v>
      </c>
      <c r="T1885" s="180" t="str">
        <f t="shared" si="504"/>
        <v>Blend Countries</v>
      </c>
      <c r="U1885" s="180" t="str">
        <f t="shared" si="491"/>
        <v>Non-Transition States</v>
      </c>
      <c r="V1885" s="185" t="str">
        <f>IF(ISNUMBER(MATCH(A1885, {"Gabon","Sudan","Niger","Mali","Burkina Faso","Guinea"}, 0)), "De Facto Countries", "Non-De Facto Countries")</f>
        <v>Non-De Facto Countries</v>
      </c>
      <c r="W1885" s="186" t="str">
        <f t="shared" si="502"/>
        <v>East</v>
      </c>
      <c r="X1885" s="186" t="str">
        <f t="shared" si="503"/>
        <v>Agriculture</v>
      </c>
      <c r="Y1885" s="116">
        <f>Table2[[#This Row],[Approved Amount_UA Equivalent]]</f>
        <v>392424.70360279432</v>
      </c>
      <c r="Z1885" s="187"/>
      <c r="AA1885" s="187"/>
      <c r="AB1885" s="187"/>
      <c r="AC1885" s="187"/>
      <c r="AD1885" s="187">
        <f>SUM(Table2[[#This Row],[Feed Africa ]:[Improve Quality Of Life ]])</f>
        <v>392424.70360279432</v>
      </c>
      <c r="AE1885" s="180" t="b">
        <f>Table2[[#This Row],[Total HI5]]=Table2[[#This Row],[Approved Amount_UA Equivalent]]</f>
        <v>1</v>
      </c>
      <c r="AF1885" s="188">
        <v>43</v>
      </c>
      <c r="AG1885" s="107" t="str">
        <f t="shared" si="506"/>
        <v>Technical Assistance &amp; Study</v>
      </c>
      <c r="AH1885" s="189" t="e">
        <f>VLOOKUP(Table2[[#This Row],[SAP Code]],[25]DATA!$A:$G,7,FALSE)</f>
        <v>#N/A</v>
      </c>
      <c r="AI1885" s="107" t="str">
        <f t="shared" si="507"/>
        <v>Other Investment</v>
      </c>
      <c r="AJ1885" s="190"/>
      <c r="AK1885" s="192" t="s">
        <v>74</v>
      </c>
      <c r="AL1885" s="23" t="str" cm="1">
        <f t="array" ref="AL1885">_xlfn.SWITCH(AK1885,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85" s="191">
        <v>1</v>
      </c>
      <c r="AN1885" s="192" t="str">
        <f t="shared" si="508"/>
        <v>Sovereign</v>
      </c>
      <c r="AO1885" s="193">
        <v>0.5</v>
      </c>
      <c r="AP1885" s="187">
        <f>Table2[[#This Row],[Approved Amount_UA Equivalent]]/1000000</f>
        <v>0.3924247036027943</v>
      </c>
      <c r="AQ1885" s="179">
        <f t="shared" si="494"/>
        <v>0.52225449254274281</v>
      </c>
      <c r="AR1885" s="187" t="str">
        <f t="shared" si="509"/>
        <v>1-10</v>
      </c>
      <c r="AS1885" s="187" t="str">
        <f t="shared" si="510"/>
        <v>1-20</v>
      </c>
      <c r="AT1885" s="116" t="str">
        <f t="shared" si="511"/>
        <v>1-40</v>
      </c>
      <c r="AU1885" s="137" t="str">
        <f t="shared" si="512"/>
        <v>&lt;1-50 Mn</v>
      </c>
      <c r="AV1885" s="187">
        <f>Table2[[#This Row],[Amount]]</f>
        <v>528600</v>
      </c>
      <c r="AW1885" s="23" t="str">
        <f t="shared" si="499"/>
        <v>May 2023</v>
      </c>
      <c r="AX1885" s="28">
        <f>IFERROR(VLOOKUP(Table2[[#This Row],[SAP Code]],[26]_16!A:B,2,FALSE),0)</f>
        <v>0</v>
      </c>
      <c r="AY1885" s="28">
        <f>IFERROR(VLOOKUP(Table2[[#This Row],[SAP Code]],[26]_16!D:E,2,FALSE)/ 1000000, 0)</f>
        <v>0</v>
      </c>
      <c r="AZ1885" s="28">
        <f>IFERROR(VLOOKUP(Table2[[#This Row],[SAP Code]],[26]_16!G:H,2,FALSE)/ 1000000, 0)</f>
        <v>0</v>
      </c>
      <c r="BA1885" s="28">
        <f>IFERROR(VLOOKUP(Table2[[#This Row],[SAP Code]],[26]_16!J:K,2,FALSE)/ 1000000, 0)</f>
        <v>0</v>
      </c>
      <c r="BB1885" s="28">
        <f>IFERROR(VLOOKUP(Table2[[#This Row],[SAP Code]],[26]_16!M:N,2,FALSE)/ 1000000, 0)</f>
        <v>0</v>
      </c>
      <c r="BC1885" s="28">
        <f>IFERROR(VLOOKUP(Table2[[#This Row],[SAP Code]],[26]_16!P:Q,2,FALSE),0)</f>
        <v>0</v>
      </c>
      <c r="BD1885" s="28">
        <f>IFERROR(VLOOKUP(Table2[[#This Row],[SAP Code]],[26]_16!S:T,2,FALSE),0)</f>
        <v>0</v>
      </c>
      <c r="BE1885" s="28">
        <f>IFERROR(VLOOKUP(Table2[[#This Row],[SAP Code]],[26]_16!V:W,2,FALSE)/ 1000000, 0)</f>
        <v>0</v>
      </c>
      <c r="BF1885" s="28">
        <f>IFERROR(VLOOKUP(Table2[[#This Row],[SAP Code]],[26]_16!Y:Z,2,FALSE)/ 1000000, 0)</f>
        <v>0</v>
      </c>
      <c r="BG1885" s="28" t="str">
        <f>IFERROR(VLOOKUP(Table2[[#This Row],[SAP Code]],[26]port!$A:$AD,30,FALSE),"unknown")</f>
        <v>unknown</v>
      </c>
      <c r="BH1885" s="29" t="str">
        <f t="shared" si="500"/>
        <v>Unknown</v>
      </c>
      <c r="BI1885" s="16"/>
    </row>
    <row r="1886" spans="1:61" ht="12">
      <c r="A1886" s="180" t="s">
        <v>75</v>
      </c>
      <c r="B1886" s="180" t="s">
        <v>6335</v>
      </c>
      <c r="C1886" s="180" t="s">
        <v>6336</v>
      </c>
      <c r="D1886" s="180" t="s">
        <v>6337</v>
      </c>
      <c r="E1886" s="181">
        <v>45071</v>
      </c>
      <c r="F1886" s="180" t="s">
        <v>3658</v>
      </c>
      <c r="G1886" s="180" t="s">
        <v>74</v>
      </c>
      <c r="H1886" s="180" t="s">
        <v>5984</v>
      </c>
      <c r="I1886" s="180" t="s">
        <v>155</v>
      </c>
      <c r="J1886" s="180" t="s">
        <v>3659</v>
      </c>
      <c r="K1886" s="180" t="s">
        <v>5704</v>
      </c>
      <c r="L1886" s="180" t="s">
        <v>70</v>
      </c>
      <c r="M1886" s="182">
        <v>2000000</v>
      </c>
      <c r="N1886" s="182">
        <v>1484769.9720120861</v>
      </c>
      <c r="O1886" s="107" t="s">
        <v>6338</v>
      </c>
      <c r="P1886" s="183" t="s">
        <v>243</v>
      </c>
      <c r="Q1886" s="184" t="s">
        <v>72</v>
      </c>
      <c r="R1886" s="168" t="str">
        <f t="shared" si="490"/>
        <v>OTHERS</v>
      </c>
      <c r="S1886" s="180" t="str">
        <f t="shared" si="505"/>
        <v>A</v>
      </c>
      <c r="T1886" s="180" t="str">
        <f t="shared" si="504"/>
        <v>Blend Countries</v>
      </c>
      <c r="U1886" s="180" t="str">
        <f t="shared" si="491"/>
        <v>Non-Transition States</v>
      </c>
      <c r="V1886" s="185" t="str">
        <f>IF(ISNUMBER(MATCH(A1886, {"Gabon","Sudan","Niger","Mali","Burkina Faso","Guinea"}, 0)), "De Facto Countries", "Non-De Facto Countries")</f>
        <v>Non-De Facto Countries</v>
      </c>
      <c r="W1886" s="186" t="str">
        <f t="shared" si="502"/>
        <v>East</v>
      </c>
      <c r="X1886" s="186" t="str">
        <f t="shared" si="503"/>
        <v>Agriculture</v>
      </c>
      <c r="Y1886" s="116">
        <f>Table2[[#This Row],[Approved Amount_UA Equivalent]]</f>
        <v>1484769.9720120861</v>
      </c>
      <c r="Z1886" s="187"/>
      <c r="AA1886" s="187"/>
      <c r="AB1886" s="187"/>
      <c r="AC1886" s="187"/>
      <c r="AD1886" s="187">
        <f>SUM(Table2[[#This Row],[Feed Africa ]:[Improve Quality Of Life ]])</f>
        <v>1484769.9720120861</v>
      </c>
      <c r="AE1886" s="180" t="b">
        <f>Table2[[#This Row],[Total HI5]]=Table2[[#This Row],[Approved Amount_UA Equivalent]]</f>
        <v>1</v>
      </c>
      <c r="AF1886" s="188">
        <v>70</v>
      </c>
      <c r="AG1886" s="107" t="str">
        <f t="shared" si="506"/>
        <v>Equity and Guarantee</v>
      </c>
      <c r="AH1886" s="189" t="e">
        <f>VLOOKUP(Table2[[#This Row],[SAP Code]],[25]DATA!$A:$G,7,FALSE)</f>
        <v>#N/A</v>
      </c>
      <c r="AI1886" s="107" t="str">
        <f t="shared" si="507"/>
        <v>Other Investment</v>
      </c>
      <c r="AJ1886" s="190"/>
      <c r="AK1886" s="192" t="s">
        <v>74</v>
      </c>
      <c r="AL1886" s="23" t="str" cm="1">
        <f t="array" ref="AL1886">_xlfn.SWITCH(AK1886,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86" s="191">
        <v>1</v>
      </c>
      <c r="AN1886" s="192" t="str">
        <f t="shared" si="508"/>
        <v>Sovereign</v>
      </c>
      <c r="AO1886" s="193">
        <v>0.5</v>
      </c>
      <c r="AP1886" s="187">
        <f>Table2[[#This Row],[Approved Amount_UA Equivalent]]/1000000</f>
        <v>1.4847699720120862</v>
      </c>
      <c r="AQ1886" s="179">
        <f t="shared" si="494"/>
        <v>1.9759912695525648</v>
      </c>
      <c r="AR1886" s="187" t="str">
        <f t="shared" si="509"/>
        <v>1-10</v>
      </c>
      <c r="AS1886" s="187" t="str">
        <f t="shared" si="510"/>
        <v>1-20</v>
      </c>
      <c r="AT1886" s="116" t="str">
        <f t="shared" si="511"/>
        <v>1-40</v>
      </c>
      <c r="AU1886" s="137" t="str">
        <f t="shared" si="512"/>
        <v>&lt;1-50 Mn</v>
      </c>
      <c r="AV1886" s="187">
        <f>Table2[[#This Row],[Amount]]</f>
        <v>2000000</v>
      </c>
      <c r="AW1886" s="23" t="str">
        <f t="shared" si="499"/>
        <v>May 2023</v>
      </c>
      <c r="AX1886" s="28">
        <f>IFERROR(VLOOKUP(Table2[[#This Row],[SAP Code]],[26]_16!A:B,2,FALSE),0)</f>
        <v>0</v>
      </c>
      <c r="AY1886" s="28">
        <f>IFERROR(VLOOKUP(Table2[[#This Row],[SAP Code]],[26]_16!D:E,2,FALSE)/ 1000000, 0)</f>
        <v>0</v>
      </c>
      <c r="AZ1886" s="28">
        <f>IFERROR(VLOOKUP(Table2[[#This Row],[SAP Code]],[26]_16!G:H,2,FALSE)/ 1000000, 0)</f>
        <v>0</v>
      </c>
      <c r="BA1886" s="28">
        <f>IFERROR(VLOOKUP(Table2[[#This Row],[SAP Code]],[26]_16!J:K,2,FALSE)/ 1000000, 0)</f>
        <v>0</v>
      </c>
      <c r="BB1886" s="28">
        <f>IFERROR(VLOOKUP(Table2[[#This Row],[SAP Code]],[26]_16!M:N,2,FALSE)/ 1000000, 0)</f>
        <v>0</v>
      </c>
      <c r="BC1886" s="28">
        <f>IFERROR(VLOOKUP(Table2[[#This Row],[SAP Code]],[26]_16!P:Q,2,FALSE),0)</f>
        <v>0</v>
      </c>
      <c r="BD1886" s="28">
        <f>IFERROR(VLOOKUP(Table2[[#This Row],[SAP Code]],[26]_16!S:T,2,FALSE),0)</f>
        <v>0</v>
      </c>
      <c r="BE1886" s="28">
        <f>IFERROR(VLOOKUP(Table2[[#This Row],[SAP Code]],[26]_16!V:W,2,FALSE)/ 1000000, 0)</f>
        <v>0</v>
      </c>
      <c r="BF1886" s="28">
        <f>IFERROR(VLOOKUP(Table2[[#This Row],[SAP Code]],[26]_16!Y:Z,2,FALSE)/ 1000000, 0)</f>
        <v>0</v>
      </c>
      <c r="BG1886" s="28" t="str">
        <f>IFERROR(VLOOKUP(Table2[[#This Row],[SAP Code]],[26]port!$A:$AD,30,FALSE),"unknown")</f>
        <v>unknown</v>
      </c>
      <c r="BH1886" s="29" t="str">
        <f t="shared" si="500"/>
        <v>Unknown</v>
      </c>
      <c r="BI1886" s="16"/>
    </row>
    <row r="1887" spans="1:61" ht="12">
      <c r="A1887" s="16" t="s">
        <v>91</v>
      </c>
      <c r="B1887" s="16" t="s">
        <v>6339</v>
      </c>
      <c r="C1887" s="16" t="s">
        <v>6340</v>
      </c>
      <c r="D1887" s="16" t="s">
        <v>6341</v>
      </c>
      <c r="E1887" s="18">
        <v>45083</v>
      </c>
      <c r="F1887" s="16" t="s">
        <v>4788</v>
      </c>
      <c r="G1887" s="16" t="s">
        <v>107</v>
      </c>
      <c r="H1887" s="16" t="s">
        <v>5984</v>
      </c>
      <c r="I1887" s="16" t="s">
        <v>102</v>
      </c>
      <c r="J1887" s="16" t="s">
        <v>6342</v>
      </c>
      <c r="K1887" s="16" t="s">
        <v>2610</v>
      </c>
      <c r="L1887" s="16" t="s">
        <v>195</v>
      </c>
      <c r="M1887" s="19">
        <v>18000000</v>
      </c>
      <c r="N1887" s="19">
        <v>14485755.673587639</v>
      </c>
      <c r="O1887" s="20" t="s">
        <v>6343</v>
      </c>
      <c r="P1887" s="21" t="s">
        <v>243</v>
      </c>
      <c r="Q1887" s="57" t="s">
        <v>72</v>
      </c>
      <c r="R1887" s="194" t="str">
        <f t="shared" si="490"/>
        <v>OTHERS</v>
      </c>
      <c r="S1887" s="195" t="str">
        <f t="shared" si="505"/>
        <v>H</v>
      </c>
      <c r="T1887" s="16" t="str">
        <f t="shared" si="504"/>
        <v>Blend Countries</v>
      </c>
      <c r="U1887" s="16" t="str">
        <f t="shared" si="491"/>
        <v>Non-Transition States</v>
      </c>
      <c r="V1887" s="22" t="str">
        <f>IF(ISNUMBER(MATCH(A1887, {"Gabon","Sudan","Niger","Mali","Burkina Faso","Guinea"}, 0)), "De Facto Countries", "Non-De Facto Countries")</f>
        <v>Non-De Facto Countries</v>
      </c>
      <c r="W1887" s="16" t="str">
        <f t="shared" si="502"/>
        <v>East</v>
      </c>
      <c r="X1887" s="16" t="str">
        <f t="shared" si="503"/>
        <v>Finance</v>
      </c>
      <c r="Y1887" s="23"/>
      <c r="AA1887" s="77">
        <f>Table2[[#This Row],[Approved Amount_UA Equivalent]]</f>
        <v>14485755.673587639</v>
      </c>
      <c r="AD1887" s="23">
        <f>SUM(Table2[[#This Row],[Feed Africa ]:[Improve Quality Of Life ]])</f>
        <v>14485755.673587639</v>
      </c>
      <c r="AE1887" s="16" t="b">
        <f>Table2[[#This Row],[Total HI5]]=Table2[[#This Row],[Approved Amount_UA Equivalent]]</f>
        <v>1</v>
      </c>
      <c r="AF1887" s="24">
        <v>70</v>
      </c>
      <c r="AG1887" s="20" t="str">
        <f t="shared" si="506"/>
        <v>Equity and Guarantee</v>
      </c>
      <c r="AH1887" s="24" t="e">
        <f>VLOOKUP(Table2[[#This Row],[SAP Code]],[25]DATA!$A:$G,7,FALSE)</f>
        <v>#N/A</v>
      </c>
      <c r="AI1887" s="20" t="str">
        <f t="shared" si="507"/>
        <v>Other Investment</v>
      </c>
      <c r="AJ1887" s="25"/>
      <c r="AK1887" s="25" t="s">
        <v>107</v>
      </c>
      <c r="AL1887" s="23" t="str" cm="1">
        <f t="array" ref="AL1887">_xlfn.SWITCH(AK1887,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87" s="196">
        <v>2</v>
      </c>
      <c r="AN1887" s="25" t="str">
        <f t="shared" si="508"/>
        <v>Non-Sovereign</v>
      </c>
      <c r="AO1887" s="27">
        <v>0.5</v>
      </c>
      <c r="AP1887" s="23">
        <f>Table2[[#This Row],[Approved Amount_UA Equivalent]]/1000000</f>
        <v>14.485755673587638</v>
      </c>
      <c r="AQ1887" s="197">
        <f t="shared" si="494"/>
        <v>19.278223080637375</v>
      </c>
      <c r="AR1887" s="23" t="str">
        <f t="shared" si="509"/>
        <v>11-20</v>
      </c>
      <c r="AS1887" s="23" t="str">
        <f t="shared" si="510"/>
        <v>1-20</v>
      </c>
      <c r="AT1887" s="116" t="str">
        <f t="shared" si="511"/>
        <v>1-40</v>
      </c>
      <c r="AU1887" s="137" t="str">
        <f t="shared" si="512"/>
        <v>&lt;1-50 Mn</v>
      </c>
      <c r="AV1887" s="23">
        <f>Table2[[#This Row],[Amount]]</f>
        <v>18000000</v>
      </c>
      <c r="AW1887" s="23" t="str">
        <f t="shared" si="499"/>
        <v>Jun 2023</v>
      </c>
      <c r="AX1887" s="28">
        <f>IFERROR(VLOOKUP(Table2[[#This Row],[SAP Code]],[26]_16!A:B,2,FALSE),0)</f>
        <v>0</v>
      </c>
      <c r="AY1887" s="28">
        <f>IFERROR(VLOOKUP(Table2[[#This Row],[SAP Code]],[26]_16!D:E,2,FALSE)/ 1000000, 0)</f>
        <v>0</v>
      </c>
      <c r="AZ1887" s="28">
        <f>IFERROR(VLOOKUP(Table2[[#This Row],[SAP Code]],[26]_16!G:H,2,FALSE)/ 1000000, 0)</f>
        <v>0</v>
      </c>
      <c r="BA1887" s="28">
        <f>IFERROR(VLOOKUP(Table2[[#This Row],[SAP Code]],[26]_16!J:K,2,FALSE)/ 1000000, 0)</f>
        <v>0</v>
      </c>
      <c r="BB1887" s="28">
        <f>IFERROR(VLOOKUP(Table2[[#This Row],[SAP Code]],[26]_16!M:N,2,FALSE)/ 1000000, 0)</f>
        <v>0</v>
      </c>
      <c r="BC1887" s="28">
        <f>IFERROR(VLOOKUP(Table2[[#This Row],[SAP Code]],[26]_16!P:Q,2,FALSE),0)</f>
        <v>0</v>
      </c>
      <c r="BD1887" s="28">
        <f>IFERROR(VLOOKUP(Table2[[#This Row],[SAP Code]],[26]_16!S:T,2,FALSE),0)</f>
        <v>0</v>
      </c>
      <c r="BE1887" s="28">
        <f>IFERROR(VLOOKUP(Table2[[#This Row],[SAP Code]],[26]_16!V:W,2,FALSE)/ 1000000, 0)</f>
        <v>0</v>
      </c>
      <c r="BF1887" s="28">
        <f>IFERROR(VLOOKUP(Table2[[#This Row],[SAP Code]],[26]_16!Y:Z,2,FALSE)/ 1000000, 0)</f>
        <v>0</v>
      </c>
      <c r="BG1887" s="28" t="str">
        <f>IFERROR(VLOOKUP(Table2[[#This Row],[SAP Code]],[26]port!$A:$AD,30,FALSE),"unknown")</f>
        <v>unknown</v>
      </c>
      <c r="BH1887" s="29" t="str">
        <f t="shared" si="500"/>
        <v>Unknown</v>
      </c>
      <c r="BI1887" s="16"/>
    </row>
    <row r="1888" spans="1:61" ht="12">
      <c r="A1888" s="16" t="s">
        <v>91</v>
      </c>
      <c r="B1888" s="16" t="s">
        <v>6339</v>
      </c>
      <c r="C1888" s="16" t="s">
        <v>6340</v>
      </c>
      <c r="D1888" s="16" t="s">
        <v>6341</v>
      </c>
      <c r="E1888" s="18">
        <v>45083</v>
      </c>
      <c r="F1888" s="16" t="s">
        <v>4788</v>
      </c>
      <c r="G1888" s="16" t="s">
        <v>107</v>
      </c>
      <c r="H1888" s="16" t="s">
        <v>5984</v>
      </c>
      <c r="I1888" s="16" t="s">
        <v>102</v>
      </c>
      <c r="J1888" s="16" t="s">
        <v>6342</v>
      </c>
      <c r="K1888" s="16" t="s">
        <v>69</v>
      </c>
      <c r="L1888" s="16" t="s">
        <v>195</v>
      </c>
      <c r="M1888" s="19">
        <v>1200000</v>
      </c>
      <c r="N1888" s="19">
        <v>965717.04490584263</v>
      </c>
      <c r="O1888" s="20" t="s">
        <v>6343</v>
      </c>
      <c r="P1888" s="21" t="s">
        <v>147</v>
      </c>
      <c r="Q1888" s="57" t="s">
        <v>72</v>
      </c>
      <c r="R1888" s="194" t="str">
        <f t="shared" si="490"/>
        <v>OTHERS</v>
      </c>
      <c r="S1888" s="195" t="str">
        <f t="shared" si="505"/>
        <v>H</v>
      </c>
      <c r="T1888" s="16" t="str">
        <f t="shared" si="504"/>
        <v>Blend Countries</v>
      </c>
      <c r="U1888" s="16" t="str">
        <f t="shared" si="491"/>
        <v>Non-Transition States</v>
      </c>
      <c r="V1888" s="22" t="str">
        <f>IF(ISNUMBER(MATCH(A1888, {"Gabon","Sudan","Niger","Mali","Burkina Faso","Guinea"}, 0)), "De Facto Countries", "Non-De Facto Countries")</f>
        <v>Non-De Facto Countries</v>
      </c>
      <c r="W1888" s="16" t="str">
        <f t="shared" si="502"/>
        <v>East</v>
      </c>
      <c r="X1888" s="16" t="str">
        <f t="shared" si="503"/>
        <v>Finance</v>
      </c>
      <c r="Y1888" s="23"/>
      <c r="AA1888" s="77">
        <f>Table2[[#This Row],[Approved Amount_UA Equivalent]]</f>
        <v>965717.04490584263</v>
      </c>
      <c r="AD1888" s="23">
        <f>SUM(Table2[[#This Row],[Feed Africa ]:[Improve Quality Of Life ]])</f>
        <v>965717.04490584263</v>
      </c>
      <c r="AE1888" s="16" t="b">
        <f>Table2[[#This Row],[Total HI5]]=Table2[[#This Row],[Approved Amount_UA Equivalent]]</f>
        <v>1</v>
      </c>
      <c r="AF1888" s="24">
        <v>70</v>
      </c>
      <c r="AG1888" s="20" t="str">
        <f t="shared" si="506"/>
        <v>Equity and Guarantee</v>
      </c>
      <c r="AH1888" s="24" t="e">
        <f>VLOOKUP(Table2[[#This Row],[SAP Code]],[25]DATA!$A:$G,7,FALSE)</f>
        <v>#N/A</v>
      </c>
      <c r="AI1888" s="20" t="str">
        <f t="shared" si="507"/>
        <v>Other Investment</v>
      </c>
      <c r="AJ1888" s="25"/>
      <c r="AK1888" s="25" t="s">
        <v>107</v>
      </c>
      <c r="AL1888" s="23" t="str" cm="1">
        <f t="array" ref="AL1888">_xlfn.SWITCH(AK1888,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88" s="196">
        <v>2</v>
      </c>
      <c r="AN1888" s="25" t="str">
        <f t="shared" si="508"/>
        <v>Non-Sovereign</v>
      </c>
      <c r="AO1888" s="27">
        <v>0.5</v>
      </c>
      <c r="AP1888" s="23">
        <f>Table2[[#This Row],[Approved Amount_UA Equivalent]]/1000000</f>
        <v>0.96571704490584265</v>
      </c>
      <c r="AQ1888" s="197">
        <f t="shared" si="494"/>
        <v>1.2852148720424916</v>
      </c>
      <c r="AR1888" s="23" t="str">
        <f t="shared" si="509"/>
        <v>1-10</v>
      </c>
      <c r="AS1888" s="23" t="str">
        <f t="shared" si="510"/>
        <v>1-20</v>
      </c>
      <c r="AT1888" s="116" t="str">
        <f t="shared" si="511"/>
        <v>1-40</v>
      </c>
      <c r="AU1888" s="137" t="str">
        <f t="shared" si="512"/>
        <v>&lt;1-50 Mn</v>
      </c>
      <c r="AV1888" s="23">
        <f>Table2[[#This Row],[Amount]]</f>
        <v>1200000</v>
      </c>
      <c r="AW1888" s="23" t="str">
        <f t="shared" si="499"/>
        <v>Jun 2023</v>
      </c>
      <c r="AX1888" s="28">
        <f>IFERROR(VLOOKUP(Table2[[#This Row],[SAP Code]],[26]_16!A:B,2,FALSE),0)</f>
        <v>0</v>
      </c>
      <c r="AY1888" s="28">
        <f>IFERROR(VLOOKUP(Table2[[#This Row],[SAP Code]],[26]_16!D:E,2,FALSE)/ 1000000, 0)</f>
        <v>0</v>
      </c>
      <c r="AZ1888" s="28">
        <f>IFERROR(VLOOKUP(Table2[[#This Row],[SAP Code]],[26]_16!G:H,2,FALSE)/ 1000000, 0)</f>
        <v>0</v>
      </c>
      <c r="BA1888" s="28">
        <f>IFERROR(VLOOKUP(Table2[[#This Row],[SAP Code]],[26]_16!J:K,2,FALSE)/ 1000000, 0)</f>
        <v>0</v>
      </c>
      <c r="BB1888" s="28">
        <f>IFERROR(VLOOKUP(Table2[[#This Row],[SAP Code]],[26]_16!M:N,2,FALSE)/ 1000000, 0)</f>
        <v>0</v>
      </c>
      <c r="BC1888" s="28">
        <f>IFERROR(VLOOKUP(Table2[[#This Row],[SAP Code]],[26]_16!P:Q,2,FALSE),0)</f>
        <v>0</v>
      </c>
      <c r="BD1888" s="28">
        <f>IFERROR(VLOOKUP(Table2[[#This Row],[SAP Code]],[26]_16!S:T,2,FALSE),0)</f>
        <v>0</v>
      </c>
      <c r="BE1888" s="28">
        <f>IFERROR(VLOOKUP(Table2[[#This Row],[SAP Code]],[26]_16!V:W,2,FALSE)/ 1000000, 0)</f>
        <v>0</v>
      </c>
      <c r="BF1888" s="28">
        <f>IFERROR(VLOOKUP(Table2[[#This Row],[SAP Code]],[26]_16!Y:Z,2,FALSE)/ 1000000, 0)</f>
        <v>0</v>
      </c>
      <c r="BG1888" s="28" t="str">
        <f>IFERROR(VLOOKUP(Table2[[#This Row],[SAP Code]],[26]port!$A:$AD,30,FALSE),"unknown")</f>
        <v>unknown</v>
      </c>
      <c r="BH1888" s="29" t="str">
        <f t="shared" si="500"/>
        <v>Unknown</v>
      </c>
      <c r="BI1888" s="16"/>
    </row>
    <row r="1889" spans="1:61" ht="12">
      <c r="A1889" s="16" t="s">
        <v>75</v>
      </c>
      <c r="B1889" s="16" t="s">
        <v>6344</v>
      </c>
      <c r="C1889" s="16" t="s">
        <v>6345</v>
      </c>
      <c r="D1889" s="16" t="s">
        <v>6346</v>
      </c>
      <c r="E1889" s="18">
        <v>45084</v>
      </c>
      <c r="F1889" s="16" t="s">
        <v>79</v>
      </c>
      <c r="G1889" s="16" t="s">
        <v>255</v>
      </c>
      <c r="H1889" s="16" t="s">
        <v>5984</v>
      </c>
      <c r="I1889" s="16" t="s">
        <v>250</v>
      </c>
      <c r="J1889" s="16" t="s">
        <v>179</v>
      </c>
      <c r="K1889" s="16" t="s">
        <v>84</v>
      </c>
      <c r="L1889" s="16" t="s">
        <v>70</v>
      </c>
      <c r="M1889" s="19">
        <v>107800000</v>
      </c>
      <c r="N1889" s="19">
        <v>81207720.006629199</v>
      </c>
      <c r="O1889" s="20" t="s">
        <v>6347</v>
      </c>
      <c r="P1889" s="21">
        <v>2000300000501</v>
      </c>
      <c r="Q1889" s="57" t="s">
        <v>87</v>
      </c>
      <c r="R1889" s="194" t="str">
        <f t="shared" si="490"/>
        <v>ADB Public</v>
      </c>
      <c r="S1889" s="195" t="str">
        <f t="shared" si="505"/>
        <v>K</v>
      </c>
      <c r="T1889" s="16" t="str">
        <f t="shared" si="504"/>
        <v>Blend Countries</v>
      </c>
      <c r="U1889" s="16" t="str">
        <f t="shared" si="491"/>
        <v>Non-Transition States</v>
      </c>
      <c r="V1889" s="22" t="str">
        <f>IF(ISNUMBER(MATCH(A1889, {"Gabon","Sudan","Niger","Mali","Burkina Faso","Guinea"}, 0)), "De Facto Countries", "Non-De Facto Countries")</f>
        <v>Non-De Facto Countries</v>
      </c>
      <c r="W1889" s="16" t="str">
        <f t="shared" si="502"/>
        <v>East</v>
      </c>
      <c r="X1889" s="16" t="str">
        <f t="shared" si="503"/>
        <v>Multi-Sector</v>
      </c>
      <c r="Y1889" s="116">
        <f>Table2[[#This Row],[Approved Amount_UA Equivalent]]/5</f>
        <v>16241544.00132584</v>
      </c>
      <c r="Z1889" s="116">
        <f>Table2[[#This Row],[Approved Amount_UA Equivalent]]/5</f>
        <v>16241544.00132584</v>
      </c>
      <c r="AA1889" s="116">
        <f>Table2[[#This Row],[Approved Amount_UA Equivalent]]/5</f>
        <v>16241544.00132584</v>
      </c>
      <c r="AB1889" s="116">
        <f>Table2[[#This Row],[Approved Amount_UA Equivalent]]/5</f>
        <v>16241544.00132584</v>
      </c>
      <c r="AC1889" s="116">
        <f>Table2[[#This Row],[Approved Amount_UA Equivalent]]/5</f>
        <v>16241544.00132584</v>
      </c>
      <c r="AD1889" s="23">
        <f>SUM(Table2[[#This Row],[Feed Africa ]:[Improve Quality Of Life ]])</f>
        <v>81207720.006629199</v>
      </c>
      <c r="AE1889" s="16" t="b">
        <f>Table2[[#This Row],[Total HI5]]=Table2[[#This Row],[Approved Amount_UA Equivalent]]</f>
        <v>1</v>
      </c>
      <c r="AF1889" s="24">
        <v>20</v>
      </c>
      <c r="AG1889" s="20" t="str">
        <f t="shared" si="506"/>
        <v>Policy and Result Based Op</v>
      </c>
      <c r="AH1889" s="24" t="str">
        <f>VLOOKUP(Table2[[#This Row],[SAP Code]],[25]DATA!$A:$G,7,FALSE)</f>
        <v>PBO</v>
      </c>
      <c r="AI1889" s="20" t="str">
        <f t="shared" si="507"/>
        <v>Policy-Based Lending</v>
      </c>
      <c r="AJ1889" s="25"/>
      <c r="AK1889" s="25" t="s">
        <v>255</v>
      </c>
      <c r="AL1889" s="23" t="str" cm="1">
        <f t="array" ref="AL1889">_xlfn.SWITCH(AK1889,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889" s="196">
        <v>1</v>
      </c>
      <c r="AN1889" s="25" t="str">
        <f t="shared" si="508"/>
        <v>Sovereign</v>
      </c>
      <c r="AO1889" s="27">
        <v>1</v>
      </c>
      <c r="AP1889" s="23">
        <f>Table2[[#This Row],[Approved Amount_UA Equivalent]]/1000000</f>
        <v>81.207720006629202</v>
      </c>
      <c r="AQ1889" s="197">
        <f t="shared" si="494"/>
        <v>108.07448209362241</v>
      </c>
      <c r="AR1889" s="23" t="str">
        <f t="shared" si="509"/>
        <v>81-90</v>
      </c>
      <c r="AS1889" s="23" t="str">
        <f t="shared" si="510"/>
        <v>81-100</v>
      </c>
      <c r="AT1889" s="116" t="str">
        <f t="shared" si="511"/>
        <v>81-120</v>
      </c>
      <c r="AU1889" s="137" t="str">
        <f t="shared" si="512"/>
        <v>50-100 Mn</v>
      </c>
      <c r="AV1889" s="23">
        <f>Table2[[#This Row],[Amount]]</f>
        <v>107800000</v>
      </c>
      <c r="AW1889" s="23" t="str">
        <f t="shared" si="499"/>
        <v>Jun 2023</v>
      </c>
      <c r="AX1889" s="28">
        <f>IFERROR(VLOOKUP(Table2[[#This Row],[SAP Code]],[26]_16!A:B,2,FALSE),0)</f>
        <v>0</v>
      </c>
      <c r="AY1889" s="28">
        <f>IFERROR(VLOOKUP(Table2[[#This Row],[SAP Code]],[26]_16!D:E,2,FALSE)/ 1000000, 0)</f>
        <v>0</v>
      </c>
      <c r="AZ1889" s="28">
        <f>IFERROR(VLOOKUP(Table2[[#This Row],[SAP Code]],[26]_16!G:H,2,FALSE)/ 1000000, 0)</f>
        <v>0</v>
      </c>
      <c r="BA1889" s="28">
        <f>IFERROR(VLOOKUP(Table2[[#This Row],[SAP Code]],[26]_16!J:K,2,FALSE)/ 1000000, 0)</f>
        <v>0</v>
      </c>
      <c r="BB1889" s="28">
        <f>IFERROR(VLOOKUP(Table2[[#This Row],[SAP Code]],[26]_16!M:N,2,FALSE)/ 1000000, 0)</f>
        <v>0</v>
      </c>
      <c r="BC1889" s="28">
        <f>IFERROR(VLOOKUP(Table2[[#This Row],[SAP Code]],[26]_16!P:Q,2,FALSE),0)</f>
        <v>0</v>
      </c>
      <c r="BD1889" s="28">
        <f>IFERROR(VLOOKUP(Table2[[#This Row],[SAP Code]],[26]_16!S:T,2,FALSE),0)</f>
        <v>0</v>
      </c>
      <c r="BE1889" s="28">
        <f>IFERROR(VLOOKUP(Table2[[#This Row],[SAP Code]],[26]_16!V:W,2,FALSE)/ 1000000, 0)</f>
        <v>0</v>
      </c>
      <c r="BF1889" s="28">
        <f>IFERROR(VLOOKUP(Table2[[#This Row],[SAP Code]],[26]_16!Y:Z,2,FALSE)/ 1000000, 0)</f>
        <v>80.744829859999996</v>
      </c>
      <c r="BG1889" s="28" t="str">
        <f>IFERROR(VLOOKUP(Table2[[#This Row],[SAP Code]],[26]port!$A:$AD,30,FALSE),"unknown")</f>
        <v>APVD</v>
      </c>
      <c r="BH1889" s="29" t="str">
        <f t="shared" si="500"/>
        <v>Ongoing</v>
      </c>
      <c r="BI1889" s="16"/>
    </row>
    <row r="1890" spans="1:61" ht="12">
      <c r="A1890" s="16" t="s">
        <v>417</v>
      </c>
      <c r="B1890" s="16" t="s">
        <v>6348</v>
      </c>
      <c r="C1890" s="16" t="s">
        <v>6349</v>
      </c>
      <c r="D1890" s="16" t="s">
        <v>6350</v>
      </c>
      <c r="E1890" s="18">
        <v>45084</v>
      </c>
      <c r="F1890" s="16" t="s">
        <v>421</v>
      </c>
      <c r="G1890" s="16" t="s">
        <v>115</v>
      </c>
      <c r="H1890" s="16" t="s">
        <v>6084</v>
      </c>
      <c r="I1890" s="16" t="s">
        <v>67</v>
      </c>
      <c r="J1890" s="16" t="s">
        <v>179</v>
      </c>
      <c r="K1890" s="16" t="s">
        <v>84</v>
      </c>
      <c r="L1890" s="16" t="s">
        <v>195</v>
      </c>
      <c r="M1890" s="19">
        <v>120000000</v>
      </c>
      <c r="N1890" s="19">
        <v>96571704.490584269</v>
      </c>
      <c r="O1890" s="20" t="s">
        <v>6351</v>
      </c>
      <c r="P1890" s="21" t="s">
        <v>147</v>
      </c>
      <c r="Q1890" s="57" t="s">
        <v>87</v>
      </c>
      <c r="R1890" s="194" t="str">
        <f t="shared" si="490"/>
        <v>ADB Public</v>
      </c>
      <c r="S1890" s="195" t="str">
        <f t="shared" si="505"/>
        <v>I</v>
      </c>
      <c r="T1890" s="16" t="str">
        <f t="shared" si="504"/>
        <v>ADB Countries</v>
      </c>
      <c r="U1890" s="16" t="str">
        <f t="shared" si="491"/>
        <v>Non-Transition States</v>
      </c>
      <c r="V1890" s="22" t="str">
        <f>IF(ISNUMBER(MATCH(A1890, {"Gabon","Sudan","Niger","Mali","Burkina Faso","Guinea"}, 0)), "De Facto Countries", "Non-De Facto Countries")</f>
        <v>Non-De Facto Countries</v>
      </c>
      <c r="W1890" s="16" t="str">
        <f t="shared" si="502"/>
        <v>North</v>
      </c>
      <c r="X1890" s="16" t="str">
        <f t="shared" si="503"/>
        <v>Social</v>
      </c>
      <c r="Y1890" s="23"/>
      <c r="AC1890" s="23">
        <f>Table2[[#This Row],[Approved Amount_UA Equivalent]]</f>
        <v>96571704.490584269</v>
      </c>
      <c r="AD1890" s="23">
        <f>SUM(Table2[[#This Row],[Feed Africa ]:[Improve Quality Of Life ]])</f>
        <v>96571704.490584269</v>
      </c>
      <c r="AE1890" s="16" t="b">
        <f>Table2[[#This Row],[Total HI5]]=Table2[[#This Row],[Approved Amount_UA Equivalent]]</f>
        <v>1</v>
      </c>
      <c r="AF1890" s="24">
        <v>10</v>
      </c>
      <c r="AG1890" s="20" t="str">
        <f t="shared" si="506"/>
        <v>Investment Project</v>
      </c>
      <c r="AH1890" s="24" t="str">
        <f>VLOOKUP(Table2[[#This Row],[SAP Code]],[25]DATA!$A:$G,7,FALSE)</f>
        <v>Investment</v>
      </c>
      <c r="AI1890" s="20" t="str">
        <f t="shared" si="507"/>
        <v>Other Investment</v>
      </c>
      <c r="AJ1890" s="25"/>
      <c r="AK1890" s="25" t="s">
        <v>115</v>
      </c>
      <c r="AL1890" s="23" t="str" cm="1">
        <f t="array" ref="AL1890">_xlfn.SWITCH(AK1890,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90" s="196">
        <v>1</v>
      </c>
      <c r="AN1890" s="25" t="str">
        <f>IF(AM1890=1,"Sovereign",IF(AM1890&gt;=2,"Non-Sovereign",""))</f>
        <v>Sovereign</v>
      </c>
      <c r="AO1890" s="27">
        <v>1</v>
      </c>
      <c r="AP1890" s="23">
        <f>Table2[[#This Row],[Approved Amount_UA Equivalent]]/1000000</f>
        <v>96.571704490584267</v>
      </c>
      <c r="AQ1890" s="197">
        <f t="shared" si="494"/>
        <v>128.52148720424918</v>
      </c>
      <c r="AR1890" s="23" t="str">
        <f t="shared" si="509"/>
        <v>91-100</v>
      </c>
      <c r="AS1890" s="23" t="str">
        <f t="shared" si="510"/>
        <v>81-100</v>
      </c>
      <c r="AT1890" s="116" t="str">
        <f t="shared" si="511"/>
        <v>81-120</v>
      </c>
      <c r="AU1890" s="137" t="str">
        <f t="shared" si="512"/>
        <v>50-100 Mn</v>
      </c>
      <c r="AV1890" s="23">
        <f>Table2[[#This Row],[Amount]]</f>
        <v>120000000</v>
      </c>
      <c r="AW1890" s="23" t="str">
        <f t="shared" si="499"/>
        <v>Jun 2023</v>
      </c>
      <c r="AX1890" s="28">
        <f>IFERROR(VLOOKUP(Table2[[#This Row],[SAP Code]],[26]_16!A:B,2,FALSE),0)</f>
        <v>0</v>
      </c>
      <c r="AY1890" s="28">
        <f>IFERROR(VLOOKUP(Table2[[#This Row],[SAP Code]],[26]_16!D:E,2,FALSE)/ 1000000, 0)</f>
        <v>0</v>
      </c>
      <c r="AZ1890" s="28">
        <f>IFERROR(VLOOKUP(Table2[[#This Row],[SAP Code]],[26]_16!G:H,2,FALSE)/ 1000000, 0)</f>
        <v>0</v>
      </c>
      <c r="BA1890" s="28">
        <f>IFERROR(VLOOKUP(Table2[[#This Row],[SAP Code]],[26]_16!J:K,2,FALSE)/ 1000000, 0)</f>
        <v>0</v>
      </c>
      <c r="BB1890" s="28">
        <f>IFERROR(VLOOKUP(Table2[[#This Row],[SAP Code]],[26]_16!M:N,2,FALSE)/ 1000000, 0)</f>
        <v>0</v>
      </c>
      <c r="BC1890" s="28">
        <f>IFERROR(VLOOKUP(Table2[[#This Row],[SAP Code]],[26]_16!P:Q,2,FALSE),0)</f>
        <v>0</v>
      </c>
      <c r="BD1890" s="28">
        <f>IFERROR(VLOOKUP(Table2[[#This Row],[SAP Code]],[26]_16!S:T,2,FALSE),0)</f>
        <v>0</v>
      </c>
      <c r="BE1890" s="28">
        <f>IFERROR(VLOOKUP(Table2[[#This Row],[SAP Code]],[26]_16!V:W,2,FALSE)/ 1000000, 0)</f>
        <v>0</v>
      </c>
      <c r="BF1890" s="28">
        <f>IFERROR(VLOOKUP(Table2[[#This Row],[SAP Code]],[26]_16!Y:Z,2,FALSE)/ 1000000, 0)</f>
        <v>0</v>
      </c>
      <c r="BG1890" s="28" t="str">
        <f>IFERROR(VLOOKUP(Table2[[#This Row],[SAP Code]],[26]port!$A:$AD,30,FALSE),"unknown")</f>
        <v>unknown</v>
      </c>
      <c r="BH1890" s="29" t="str">
        <f t="shared" si="500"/>
        <v>Unknown</v>
      </c>
      <c r="BI1890" s="16"/>
    </row>
    <row r="1891" spans="1:61" ht="12">
      <c r="A1891" s="16" t="s">
        <v>127</v>
      </c>
      <c r="B1891" s="16" t="s">
        <v>6352</v>
      </c>
      <c r="C1891" s="16" t="s">
        <v>6353</v>
      </c>
      <c r="D1891" s="16" t="s">
        <v>6354</v>
      </c>
      <c r="E1891" s="18">
        <v>45086</v>
      </c>
      <c r="F1891" s="16" t="s">
        <v>612</v>
      </c>
      <c r="G1891" s="16" t="s">
        <v>74</v>
      </c>
      <c r="H1891" s="16" t="s">
        <v>5979</v>
      </c>
      <c r="I1891" s="16" t="s">
        <v>155</v>
      </c>
      <c r="J1891" s="16" t="s">
        <v>179</v>
      </c>
      <c r="K1891" s="16" t="s">
        <v>84</v>
      </c>
      <c r="L1891" s="16" t="s">
        <v>195</v>
      </c>
      <c r="M1891" s="19">
        <v>10000000</v>
      </c>
      <c r="N1891" s="19">
        <v>8047642.0408820221</v>
      </c>
      <c r="O1891" s="20" t="s">
        <v>6355</v>
      </c>
      <c r="P1891" s="21" t="s">
        <v>147</v>
      </c>
      <c r="Q1891" s="57" t="s">
        <v>72</v>
      </c>
      <c r="R1891" s="194" t="str">
        <f t="shared" si="490"/>
        <v>ADB Public</v>
      </c>
      <c r="S1891" s="195" t="str">
        <f>MID(O1891, 6,1)</f>
        <v>A</v>
      </c>
      <c r="T1891" s="16" t="str">
        <f t="shared" si="504"/>
        <v>ADB Countries</v>
      </c>
      <c r="U1891" s="16" t="str">
        <f t="shared" si="491"/>
        <v>Non-Transition States</v>
      </c>
      <c r="V1891" s="22" t="str">
        <f>IF(ISNUMBER(MATCH(A1891, {"Gabon","Sudan","Niger","Mali","Burkina Faso","Guinea"}, 0)), "De Facto Countries", "Non-De Facto Countries")</f>
        <v>Non-De Facto Countries</v>
      </c>
      <c r="W1891" s="16" t="str">
        <f t="shared" si="502"/>
        <v>West</v>
      </c>
      <c r="X1891" s="16" t="str">
        <f t="shared" si="503"/>
        <v>Agriculture</v>
      </c>
      <c r="Y1891" s="116">
        <f>Table2[[#This Row],[Approved Amount_UA Equivalent]]</f>
        <v>8047642.0408820221</v>
      </c>
      <c r="AD1891" s="23">
        <f>SUM(Table2[[#This Row],[Feed Africa ]:[Improve Quality Of Life ]])</f>
        <v>8047642.0408820221</v>
      </c>
      <c r="AE1891" s="16" t="b">
        <f>Table2[[#This Row],[Total HI5]]=Table2[[#This Row],[Approved Amount_UA Equivalent]]</f>
        <v>1</v>
      </c>
      <c r="AF1891" s="24">
        <v>20</v>
      </c>
      <c r="AG1891" s="20" t="str">
        <f t="shared" si="506"/>
        <v>Policy and Result Based Op</v>
      </c>
      <c r="AH1891" s="24" t="str">
        <f>VLOOKUP(Table2[[#This Row],[SAP Code]],[25]DATA!$A:$G,7,FALSE)</f>
        <v>PBO</v>
      </c>
      <c r="AI1891" s="20" t="str">
        <f t="shared" si="507"/>
        <v>Policy-Based Lending</v>
      </c>
      <c r="AJ1891" s="25"/>
      <c r="AK1891" s="25" t="s">
        <v>74</v>
      </c>
      <c r="AL1891" s="23" t="str" cm="1">
        <f t="array" ref="AL1891">_xlfn.SWITCH(AK1891,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91" s="196">
        <v>1</v>
      </c>
      <c r="AN1891" s="25" t="str">
        <f t="shared" ref="AN1891:AN1937" si="513">IF(AM1891=1,"Sovereign",IF(AM1891&gt;=2,"Non-Sovereign",""))</f>
        <v>Sovereign</v>
      </c>
      <c r="AO1891" s="27">
        <v>1</v>
      </c>
      <c r="AP1891" s="23">
        <f>Table2[[#This Row],[Approved Amount_UA Equivalent]]/1000000</f>
        <v>8.0476420408820228</v>
      </c>
      <c r="AQ1891" s="197">
        <f t="shared" si="494"/>
        <v>10.710123933687429</v>
      </c>
      <c r="AR1891" s="23" t="str">
        <f t="shared" si="509"/>
        <v>1-10</v>
      </c>
      <c r="AS1891" s="23" t="str">
        <f t="shared" si="510"/>
        <v>1-20</v>
      </c>
      <c r="AT1891" s="116" t="str">
        <f t="shared" si="511"/>
        <v>1-40</v>
      </c>
      <c r="AU1891" s="137" t="str">
        <f t="shared" si="512"/>
        <v>&lt;1-50 Mn</v>
      </c>
      <c r="AV1891" s="23">
        <f>Table2[[#This Row],[Amount]]</f>
        <v>10000000</v>
      </c>
      <c r="AW1891" s="23" t="str">
        <f t="shared" si="499"/>
        <v>Jun 2023</v>
      </c>
      <c r="AX1891" s="28">
        <f>IFERROR(VLOOKUP(Table2[[#This Row],[SAP Code]],[26]_16!A:B,2,FALSE),0)</f>
        <v>0</v>
      </c>
      <c r="AY1891" s="28">
        <f>IFERROR(VLOOKUP(Table2[[#This Row],[SAP Code]],[26]_16!D:E,2,FALSE)/ 1000000, 0)</f>
        <v>0</v>
      </c>
      <c r="AZ1891" s="28">
        <f>IFERROR(VLOOKUP(Table2[[#This Row],[SAP Code]],[26]_16!G:H,2,FALSE)/ 1000000, 0)</f>
        <v>0</v>
      </c>
      <c r="BA1891" s="28">
        <f>IFERROR(VLOOKUP(Table2[[#This Row],[SAP Code]],[26]_16!J:K,2,FALSE)/ 1000000, 0)</f>
        <v>0</v>
      </c>
      <c r="BB1891" s="28">
        <f>IFERROR(VLOOKUP(Table2[[#This Row],[SAP Code]],[26]_16!M:N,2,FALSE)/ 1000000, 0)</f>
        <v>0</v>
      </c>
      <c r="BC1891" s="28">
        <f>IFERROR(VLOOKUP(Table2[[#This Row],[SAP Code]],[26]_16!P:Q,2,FALSE),0)</f>
        <v>0</v>
      </c>
      <c r="BD1891" s="28">
        <f>IFERROR(VLOOKUP(Table2[[#This Row],[SAP Code]],[26]_16!S:T,2,FALSE),0)</f>
        <v>0</v>
      </c>
      <c r="BE1891" s="28">
        <f>IFERROR(VLOOKUP(Table2[[#This Row],[SAP Code]],[26]_16!V:W,2,FALSE)/ 1000000, 0)</f>
        <v>0</v>
      </c>
      <c r="BF1891" s="28">
        <f>IFERROR(VLOOKUP(Table2[[#This Row],[SAP Code]],[26]_16!Y:Z,2,FALSE)/ 1000000, 0)</f>
        <v>0</v>
      </c>
      <c r="BG1891" s="28" t="str">
        <f>IFERROR(VLOOKUP(Table2[[#This Row],[SAP Code]],[26]port!$A:$AD,30,FALSE),"unknown")</f>
        <v>APVD</v>
      </c>
      <c r="BH1891" s="29" t="str">
        <f t="shared" si="500"/>
        <v>Ongoing</v>
      </c>
      <c r="BI1891" s="16"/>
    </row>
    <row r="1892" spans="1:61" ht="12">
      <c r="A1892" s="16" t="s">
        <v>351</v>
      </c>
      <c r="B1892" s="16" t="s">
        <v>6356</v>
      </c>
      <c r="C1892" s="16" t="s">
        <v>6357</v>
      </c>
      <c r="D1892" s="16" t="s">
        <v>6358</v>
      </c>
      <c r="E1892" s="18">
        <v>45090</v>
      </c>
      <c r="F1892" s="16" t="s">
        <v>827</v>
      </c>
      <c r="G1892" s="16" t="s">
        <v>74</v>
      </c>
      <c r="H1892" s="16" t="s">
        <v>5984</v>
      </c>
      <c r="I1892" s="16" t="s">
        <v>155</v>
      </c>
      <c r="J1892" s="16" t="s">
        <v>68</v>
      </c>
      <c r="K1892" s="16" t="s">
        <v>69</v>
      </c>
      <c r="L1892" s="16" t="s">
        <v>70</v>
      </c>
      <c r="M1892" s="19">
        <v>1000000</v>
      </c>
      <c r="N1892" s="19">
        <v>753318.36740843416</v>
      </c>
      <c r="O1892" s="20" t="s">
        <v>6359</v>
      </c>
      <c r="P1892" s="21" t="s">
        <v>147</v>
      </c>
      <c r="Q1892" s="57" t="s">
        <v>72</v>
      </c>
      <c r="R1892" s="194" t="str">
        <f t="shared" si="490"/>
        <v>OTHERS</v>
      </c>
      <c r="S1892" s="195" t="str">
        <f t="shared" ref="S1892:S1937" si="514">MID(O1892, 6,1)</f>
        <v>A</v>
      </c>
      <c r="T1892" s="16" t="str">
        <f t="shared" si="504"/>
        <v>ADF Countries</v>
      </c>
      <c r="U1892" s="16" t="str">
        <f t="shared" si="491"/>
        <v>Non-Transition States</v>
      </c>
      <c r="V1892" s="22" t="str">
        <f>IF(ISNUMBER(MATCH(A1892, {"Gabon","Sudan","Niger","Mali","Burkina Faso","Guinea"}, 0)), "De Facto Countries", "Non-De Facto Countries")</f>
        <v>Non-De Facto Countries</v>
      </c>
      <c r="W1892" s="16" t="str">
        <f t="shared" si="502"/>
        <v>East</v>
      </c>
      <c r="X1892" s="16" t="str">
        <f t="shared" si="503"/>
        <v>Agriculture</v>
      </c>
      <c r="Y1892" s="116">
        <f>Table2[[#This Row],[Approved Amount_UA Equivalent]]</f>
        <v>753318.36740843416</v>
      </c>
      <c r="AD1892" s="23">
        <f>SUM(Table2[[#This Row],[Feed Africa ]:[Improve Quality Of Life ]])</f>
        <v>753318.36740843416</v>
      </c>
      <c r="AE1892" s="16" t="b">
        <f>Table2[[#This Row],[Total HI5]]=Table2[[#This Row],[Approved Amount_UA Equivalent]]</f>
        <v>1</v>
      </c>
      <c r="AF1892" s="24">
        <v>50</v>
      </c>
      <c r="AG1892" s="20" t="str">
        <f t="shared" si="506"/>
        <v>Emergency Assistance</v>
      </c>
      <c r="AH1892" s="24" t="e">
        <f>VLOOKUP(Table2[[#This Row],[SAP Code]],[25]DATA!$A:$G,7,FALSE)</f>
        <v>#N/A</v>
      </c>
      <c r="AI1892" s="20" t="str">
        <f t="shared" si="507"/>
        <v>Other Investment</v>
      </c>
      <c r="AJ1892" s="25"/>
      <c r="AK1892" s="25" t="s">
        <v>74</v>
      </c>
      <c r="AL1892" s="23" t="str" cm="1">
        <f t="array" ref="AL1892">_xlfn.SWITCH(AK1892,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92" s="196">
        <v>1</v>
      </c>
      <c r="AN1892" s="25" t="str">
        <f t="shared" si="513"/>
        <v>Sovereign</v>
      </c>
      <c r="AO1892" s="27">
        <v>1</v>
      </c>
      <c r="AP1892" s="23">
        <f>Table2[[#This Row],[Approved Amount_UA Equivalent]]/1000000</f>
        <v>0.75331836740843416</v>
      </c>
      <c r="AQ1892" s="197">
        <f t="shared" si="494"/>
        <v>1.0025462160818406</v>
      </c>
      <c r="AR1892" s="23" t="str">
        <f t="shared" si="509"/>
        <v>1-10</v>
      </c>
      <c r="AS1892" s="23" t="str">
        <f t="shared" si="510"/>
        <v>1-20</v>
      </c>
      <c r="AT1892" s="116" t="str">
        <f t="shared" si="511"/>
        <v>1-40</v>
      </c>
      <c r="AU1892" s="137" t="str">
        <f t="shared" si="512"/>
        <v>&lt;1-50 Mn</v>
      </c>
      <c r="AV1892" s="23">
        <f>Table2[[#This Row],[Amount]]</f>
        <v>1000000</v>
      </c>
      <c r="AW1892" s="23" t="str">
        <f t="shared" si="499"/>
        <v>Jun 2023</v>
      </c>
      <c r="AX1892" s="28">
        <f>IFERROR(VLOOKUP(Table2[[#This Row],[SAP Code]],[26]_16!A:B,2,FALSE),0)</f>
        <v>0</v>
      </c>
      <c r="AY1892" s="28">
        <f>IFERROR(VLOOKUP(Table2[[#This Row],[SAP Code]],[26]_16!D:E,2,FALSE)/ 1000000, 0)</f>
        <v>0</v>
      </c>
      <c r="AZ1892" s="28">
        <f>IFERROR(VLOOKUP(Table2[[#This Row],[SAP Code]],[26]_16!G:H,2,FALSE)/ 1000000, 0)</f>
        <v>0</v>
      </c>
      <c r="BA1892" s="28">
        <f>IFERROR(VLOOKUP(Table2[[#This Row],[SAP Code]],[26]_16!J:K,2,FALSE)/ 1000000, 0)</f>
        <v>0</v>
      </c>
      <c r="BB1892" s="28">
        <f>IFERROR(VLOOKUP(Table2[[#This Row],[SAP Code]],[26]_16!M:N,2,FALSE)/ 1000000, 0)</f>
        <v>0</v>
      </c>
      <c r="BC1892" s="28">
        <f>IFERROR(VLOOKUP(Table2[[#This Row],[SAP Code]],[26]_16!P:Q,2,FALSE),0)</f>
        <v>0</v>
      </c>
      <c r="BD1892" s="28">
        <f>IFERROR(VLOOKUP(Table2[[#This Row],[SAP Code]],[26]_16!S:T,2,FALSE),0)</f>
        <v>0</v>
      </c>
      <c r="BE1892" s="28">
        <f>IFERROR(VLOOKUP(Table2[[#This Row],[SAP Code]],[26]_16!V:W,2,FALSE)/ 1000000, 0)</f>
        <v>0</v>
      </c>
      <c r="BF1892" s="28">
        <f>IFERROR(VLOOKUP(Table2[[#This Row],[SAP Code]],[26]_16!Y:Z,2,FALSE)/ 1000000, 0)</f>
        <v>0</v>
      </c>
      <c r="BG1892" s="28" t="str">
        <f>IFERROR(VLOOKUP(Table2[[#This Row],[SAP Code]],[26]port!$A:$AD,30,FALSE),"unknown")</f>
        <v>APVD</v>
      </c>
      <c r="BH1892" s="29" t="str">
        <f t="shared" si="500"/>
        <v>Ongoing</v>
      </c>
      <c r="BI1892" s="16"/>
    </row>
    <row r="1893" spans="1:61" ht="12">
      <c r="A1893" s="16" t="s">
        <v>141</v>
      </c>
      <c r="B1893" s="16" t="s">
        <v>6360</v>
      </c>
      <c r="C1893" s="16" t="s">
        <v>6361</v>
      </c>
      <c r="D1893" s="16" t="s">
        <v>6362</v>
      </c>
      <c r="E1893" s="18">
        <v>45092</v>
      </c>
      <c r="F1893" s="16" t="s">
        <v>1344</v>
      </c>
      <c r="G1893" s="16" t="s">
        <v>6363</v>
      </c>
      <c r="H1893" s="16" t="s">
        <v>6041</v>
      </c>
      <c r="I1893" s="16" t="s">
        <v>250</v>
      </c>
      <c r="J1893" s="16" t="s">
        <v>83</v>
      </c>
      <c r="K1893" s="16" t="s">
        <v>69</v>
      </c>
      <c r="L1893" s="16" t="s">
        <v>85</v>
      </c>
      <c r="M1893" s="19">
        <v>5000000</v>
      </c>
      <c r="N1893" s="19">
        <v>5000000</v>
      </c>
      <c r="O1893" s="20" t="s">
        <v>6364</v>
      </c>
      <c r="P1893" s="21">
        <v>2100155042667</v>
      </c>
      <c r="Q1893" s="57" t="s">
        <v>72</v>
      </c>
      <c r="R1893" s="194" t="str">
        <f t="shared" si="490"/>
        <v>ADF Including TSF</v>
      </c>
      <c r="S1893" s="195" t="str">
        <f t="shared" si="514"/>
        <v>K</v>
      </c>
      <c r="T1893" s="16" t="str">
        <f t="shared" si="504"/>
        <v>Multinational</v>
      </c>
      <c r="U1893" s="16" t="str">
        <f t="shared" si="491"/>
        <v>Multinational</v>
      </c>
      <c r="V1893" s="22" t="str">
        <f>IF(ISNUMBER(MATCH(A1893, {"Gabon","Sudan","Niger","Mali","Burkina Faso","Guinea"}, 0)), "De Facto Countries", "Non-De Facto Countries")</f>
        <v>Non-De Facto Countries</v>
      </c>
      <c r="W1893" s="16" t="str">
        <f t="shared" si="502"/>
        <v>Multi</v>
      </c>
      <c r="X1893" s="16" t="str">
        <f t="shared" si="503"/>
        <v>Multi-Sector</v>
      </c>
      <c r="Y1893" s="116">
        <f>Table2[[#This Row],[Approved Amount_UA Equivalent]]/5</f>
        <v>1000000</v>
      </c>
      <c r="Z1893" s="116">
        <f>Table2[[#This Row],[Approved Amount_UA Equivalent]]/5</f>
        <v>1000000</v>
      </c>
      <c r="AA1893" s="116">
        <f>Table2[[#This Row],[Approved Amount_UA Equivalent]]/5</f>
        <v>1000000</v>
      </c>
      <c r="AB1893" s="116">
        <f>Table2[[#This Row],[Approved Amount_UA Equivalent]]/5</f>
        <v>1000000</v>
      </c>
      <c r="AC1893" s="116">
        <f>Table2[[#This Row],[Approved Amount_UA Equivalent]]/5</f>
        <v>1000000</v>
      </c>
      <c r="AD1893" s="23">
        <f>SUM(Table2[[#This Row],[Feed Africa ]:[Improve Quality Of Life ]])</f>
        <v>5000000</v>
      </c>
      <c r="AE1893" s="16" t="b">
        <f>Table2[[#This Row],[Total HI5]]=Table2[[#This Row],[Approved Amount_UA Equivalent]]</f>
        <v>1</v>
      </c>
      <c r="AF1893" s="24">
        <v>10</v>
      </c>
      <c r="AG1893" s="20" t="str">
        <f t="shared" si="506"/>
        <v>Investment Project</v>
      </c>
      <c r="AH1893" s="24" t="str">
        <f>VLOOKUP(Table2[[#This Row],[SAP Code]],[25]DATA!$A:$G,7,FALSE)</f>
        <v>Investment</v>
      </c>
      <c r="AI1893" s="20" t="str">
        <f t="shared" si="507"/>
        <v>Other Investment</v>
      </c>
      <c r="AJ1893" s="25"/>
      <c r="AK1893" s="25" t="s">
        <v>6363</v>
      </c>
      <c r="AL1893" s="23" t="str" cm="1">
        <f t="array" ref="AL1893">_xlfn.SWITCH(AK1893,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893" s="196">
        <v>1</v>
      </c>
      <c r="AN1893" s="25" t="str">
        <f t="shared" si="513"/>
        <v>Sovereign</v>
      </c>
      <c r="AO1893" s="27">
        <v>1</v>
      </c>
      <c r="AP1893" s="23">
        <f>Table2[[#This Row],[Approved Amount_UA Equivalent]]/1000000</f>
        <v>5</v>
      </c>
      <c r="AQ1893" s="197">
        <f t="shared" si="494"/>
        <v>6.6542000000000003</v>
      </c>
      <c r="AR1893" s="23" t="str">
        <f t="shared" si="509"/>
        <v>1-10</v>
      </c>
      <c r="AS1893" s="23" t="str">
        <f t="shared" si="510"/>
        <v>1-20</v>
      </c>
      <c r="AT1893" s="116" t="str">
        <f t="shared" si="511"/>
        <v>1-40</v>
      </c>
      <c r="AU1893" s="137" t="str">
        <f t="shared" si="512"/>
        <v>&lt;1-50 Mn</v>
      </c>
      <c r="AV1893" s="23">
        <f>Table2[[#This Row],[Amount]]</f>
        <v>5000000</v>
      </c>
      <c r="AW1893" s="23" t="str">
        <f t="shared" si="499"/>
        <v>Jun 2023</v>
      </c>
      <c r="AX1893" s="28">
        <f>IFERROR(VLOOKUP(Table2[[#This Row],[SAP Code]],[26]_16!A:B,2,FALSE),0)</f>
        <v>0</v>
      </c>
      <c r="AY1893" s="28">
        <f>IFERROR(VLOOKUP(Table2[[#This Row],[SAP Code]],[26]_16!D:E,2,FALSE)/ 1000000, 0)</f>
        <v>0</v>
      </c>
      <c r="AZ1893" s="28">
        <f>IFERROR(VLOOKUP(Table2[[#This Row],[SAP Code]],[26]_16!G:H,2,FALSE)/ 1000000, 0)</f>
        <v>0</v>
      </c>
      <c r="BA1893" s="28">
        <f>IFERROR(VLOOKUP(Table2[[#This Row],[SAP Code]],[26]_16!J:K,2,FALSE)/ 1000000, 0)</f>
        <v>0</v>
      </c>
      <c r="BB1893" s="28">
        <f>IFERROR(VLOOKUP(Table2[[#This Row],[SAP Code]],[26]_16!M:N,2,FALSE)/ 1000000, 0)</f>
        <v>0</v>
      </c>
      <c r="BC1893" s="28">
        <f>IFERROR(VLOOKUP(Table2[[#This Row],[SAP Code]],[26]_16!P:Q,2,FALSE),0)</f>
        <v>0</v>
      </c>
      <c r="BD1893" s="28">
        <f>IFERROR(VLOOKUP(Table2[[#This Row],[SAP Code]],[26]_16!S:T,2,FALSE),0)</f>
        <v>0</v>
      </c>
      <c r="BE1893" s="28">
        <f>IFERROR(VLOOKUP(Table2[[#This Row],[SAP Code]],[26]_16!V:W,2,FALSE)/ 1000000, 0)</f>
        <v>0</v>
      </c>
      <c r="BF1893" s="28">
        <f>IFERROR(VLOOKUP(Table2[[#This Row],[SAP Code]],[26]_16!Y:Z,2,FALSE)/ 1000000, 0)</f>
        <v>0</v>
      </c>
      <c r="BG1893" s="28" t="str">
        <f>IFERROR(VLOOKUP(Table2[[#This Row],[SAP Code]],[26]port!$A:$AD,30,FALSE),"unknown")</f>
        <v>APVD</v>
      </c>
      <c r="BH1893" s="29" t="str">
        <f t="shared" si="500"/>
        <v>Ongoing</v>
      </c>
      <c r="BI1893" s="16"/>
    </row>
    <row r="1894" spans="1:61" ht="12">
      <c r="A1894" s="16" t="s">
        <v>270</v>
      </c>
      <c r="B1894" s="16" t="s">
        <v>6365</v>
      </c>
      <c r="C1894" s="16" t="s">
        <v>6366</v>
      </c>
      <c r="D1894" s="16" t="s">
        <v>6367</v>
      </c>
      <c r="E1894" s="18">
        <v>45093</v>
      </c>
      <c r="F1894" s="16" t="s">
        <v>1930</v>
      </c>
      <c r="G1894" s="16" t="s">
        <v>74</v>
      </c>
      <c r="H1894" s="16" t="s">
        <v>6020</v>
      </c>
      <c r="I1894" s="16" t="s">
        <v>155</v>
      </c>
      <c r="J1894" s="16" t="s">
        <v>68</v>
      </c>
      <c r="K1894" s="16" t="s">
        <v>69</v>
      </c>
      <c r="L1894" s="16" t="s">
        <v>70</v>
      </c>
      <c r="M1894" s="19">
        <v>1000000</v>
      </c>
      <c r="N1894" s="19">
        <v>753318.36740843416</v>
      </c>
      <c r="O1894" s="20" t="s">
        <v>6368</v>
      </c>
      <c r="P1894" s="21">
        <v>5000199006669</v>
      </c>
      <c r="Q1894" s="21" t="s">
        <v>72</v>
      </c>
      <c r="R1894" s="194" t="str">
        <f t="shared" si="490"/>
        <v>OTHERS</v>
      </c>
      <c r="S1894" s="195" t="str">
        <f t="shared" si="514"/>
        <v>A</v>
      </c>
      <c r="T1894" s="16" t="str">
        <f t="shared" si="504"/>
        <v>ADF Countries</v>
      </c>
      <c r="U1894" s="16" t="str">
        <f t="shared" si="491"/>
        <v>Transition States</v>
      </c>
      <c r="V1894" s="22" t="str">
        <f>IF(ISNUMBER(MATCH(A1894, {"Gabon","Sudan","Niger","Mali","Burkina Faso","Guinea"}, 0)), "De Facto Countries", "Non-De Facto Countries")</f>
        <v>Non-De Facto Countries</v>
      </c>
      <c r="W1894" s="16" t="str">
        <f t="shared" si="502"/>
        <v>Central</v>
      </c>
      <c r="X1894" s="16" t="str">
        <f t="shared" si="503"/>
        <v>Agriculture</v>
      </c>
      <c r="Y1894" s="23">
        <f>Table2[[#This Row],[Approved Amount_UA Equivalent]]</f>
        <v>753318.36740843416</v>
      </c>
      <c r="AD1894" s="23">
        <f>SUM(Table2[[#This Row],[Feed Africa ]:[Improve Quality Of Life ]])</f>
        <v>753318.36740843416</v>
      </c>
      <c r="AE1894" s="16" t="b">
        <f>Table2[[#This Row],[Total HI5]]=Table2[[#This Row],[Approved Amount_UA Equivalent]]</f>
        <v>1</v>
      </c>
      <c r="AF1894" s="24">
        <v>86</v>
      </c>
      <c r="AG1894" s="20" t="str">
        <f t="shared" si="506"/>
        <v>Technical Assistance &amp; Study</v>
      </c>
      <c r="AH1894" s="24" t="e">
        <f>VLOOKUP(Table2[[#This Row],[SAP Code]],[25]DATA!$A:$G,7,FALSE)</f>
        <v>#N/A</v>
      </c>
      <c r="AI1894" s="20" t="str">
        <f t="shared" si="507"/>
        <v>Other Investment</v>
      </c>
      <c r="AJ1894" s="25"/>
      <c r="AK1894" s="25" t="s">
        <v>74</v>
      </c>
      <c r="AL1894" s="23" t="str" cm="1">
        <f t="array" ref="AL1894">_xlfn.SWITCH(AK1894,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94" s="196">
        <v>1</v>
      </c>
      <c r="AN1894" s="25" t="str">
        <f t="shared" si="513"/>
        <v>Sovereign</v>
      </c>
      <c r="AO1894" s="27">
        <v>1</v>
      </c>
      <c r="AP1894" s="23">
        <f>Table2[[#This Row],[Approved Amount_UA Equivalent]]/1000000</f>
        <v>0.75331836740843416</v>
      </c>
      <c r="AQ1894" s="197">
        <f t="shared" si="494"/>
        <v>1.0025462160818406</v>
      </c>
      <c r="AR1894" s="23" t="str">
        <f t="shared" si="509"/>
        <v>1-10</v>
      </c>
      <c r="AS1894" s="23" t="str">
        <f t="shared" si="510"/>
        <v>1-20</v>
      </c>
      <c r="AT1894" s="116" t="str">
        <f t="shared" si="511"/>
        <v>1-40</v>
      </c>
      <c r="AU1894" s="137" t="str">
        <f t="shared" si="512"/>
        <v>&lt;1-50 Mn</v>
      </c>
      <c r="AV1894" s="23">
        <f>Table2[[#This Row],[Amount]]</f>
        <v>1000000</v>
      </c>
      <c r="AW1894" s="23" t="str">
        <f t="shared" si="499"/>
        <v>Jun 2023</v>
      </c>
      <c r="AX1894" s="28">
        <f>IFERROR(VLOOKUP(Table2[[#This Row],[SAP Code]],[26]_16!A:B,2,FALSE),0)</f>
        <v>0</v>
      </c>
      <c r="AY1894" s="28">
        <f>IFERROR(VLOOKUP(Table2[[#This Row],[SAP Code]],[26]_16!D:E,2,FALSE)/ 1000000, 0)</f>
        <v>0</v>
      </c>
      <c r="AZ1894" s="28">
        <f>IFERROR(VLOOKUP(Table2[[#This Row],[SAP Code]],[26]_16!G:H,2,FALSE)/ 1000000, 0)</f>
        <v>0</v>
      </c>
      <c r="BA1894" s="28">
        <f>IFERROR(VLOOKUP(Table2[[#This Row],[SAP Code]],[26]_16!J:K,2,FALSE)/ 1000000, 0)</f>
        <v>0</v>
      </c>
      <c r="BB1894" s="28">
        <f>IFERROR(VLOOKUP(Table2[[#This Row],[SAP Code]],[26]_16!M:N,2,FALSE)/ 1000000, 0)</f>
        <v>0</v>
      </c>
      <c r="BC1894" s="28">
        <f>IFERROR(VLOOKUP(Table2[[#This Row],[SAP Code]],[26]_16!P:Q,2,FALSE),0)</f>
        <v>0</v>
      </c>
      <c r="BD1894" s="28">
        <f>IFERROR(VLOOKUP(Table2[[#This Row],[SAP Code]],[26]_16!S:T,2,FALSE),0)</f>
        <v>0</v>
      </c>
      <c r="BE1894" s="28">
        <f>IFERROR(VLOOKUP(Table2[[#This Row],[SAP Code]],[26]_16!V:W,2,FALSE)/ 1000000, 0)</f>
        <v>0</v>
      </c>
      <c r="BF1894" s="28">
        <f>IFERROR(VLOOKUP(Table2[[#This Row],[SAP Code]],[26]_16!Y:Z,2,FALSE)/ 1000000, 0)</f>
        <v>0</v>
      </c>
      <c r="BG1894" s="28" t="str">
        <f>IFERROR(VLOOKUP(Table2[[#This Row],[SAP Code]],[26]port!$A:$AD,30,FALSE),"unknown")</f>
        <v>APVD</v>
      </c>
      <c r="BH1894" s="29" t="str">
        <f t="shared" si="500"/>
        <v>Ongoing</v>
      </c>
      <c r="BI1894" s="16"/>
    </row>
    <row r="1895" spans="1:61" s="198" customFormat="1" ht="12">
      <c r="A1895" s="138" t="s">
        <v>150</v>
      </c>
      <c r="B1895" s="198" t="s">
        <v>6053</v>
      </c>
      <c r="C1895" s="198" t="s">
        <v>6369</v>
      </c>
      <c r="D1895" s="198" t="s">
        <v>6370</v>
      </c>
      <c r="E1895" s="199">
        <v>45093</v>
      </c>
      <c r="F1895" s="198" t="s">
        <v>154</v>
      </c>
      <c r="G1895" s="198" t="s">
        <v>74</v>
      </c>
      <c r="H1895" s="198" t="s">
        <v>5979</v>
      </c>
      <c r="I1895" s="198" t="s">
        <v>1121</v>
      </c>
      <c r="J1895" s="198" t="s">
        <v>6371</v>
      </c>
      <c r="K1895" s="198" t="s">
        <v>84</v>
      </c>
      <c r="L1895" s="198" t="s">
        <v>70</v>
      </c>
      <c r="M1895" s="200">
        <v>5400000</v>
      </c>
      <c r="N1895" s="200">
        <v>4067919.1840055441</v>
      </c>
      <c r="O1895" s="201" t="s">
        <v>6056</v>
      </c>
      <c r="P1895" s="202" t="s">
        <v>243</v>
      </c>
      <c r="Q1895" s="202" t="s">
        <v>72</v>
      </c>
      <c r="R1895" s="194" t="str">
        <f t="shared" si="490"/>
        <v>OTHERS</v>
      </c>
      <c r="S1895" s="195" t="str">
        <f t="shared" si="514"/>
        <v>C</v>
      </c>
      <c r="T1895" s="198" t="str">
        <f t="shared" si="504"/>
        <v>Blend Countries</v>
      </c>
      <c r="U1895" s="198" t="str">
        <f t="shared" si="491"/>
        <v>Non-Transition States</v>
      </c>
      <c r="V1895" s="203" t="str">
        <f>IF(ISNUMBER(MATCH(A1895, {"Gabon","Sudan","Niger","Mali","Burkina Faso","Guinea"}, 0)), "De Facto Countries", "Non-De Facto Countries")</f>
        <v>Non-De Facto Countries</v>
      </c>
      <c r="W1895" s="198" t="str">
        <f t="shared" si="502"/>
        <v>West</v>
      </c>
      <c r="X1895" s="198" t="str">
        <f t="shared" si="503"/>
        <v>Environment</v>
      </c>
      <c r="Y1895" s="204">
        <f>Table2[[#This Row],[Approved Amount_UA Equivalent]]</f>
        <v>4067919.1840055441</v>
      </c>
      <c r="Z1895" s="204"/>
      <c r="AA1895" s="204"/>
      <c r="AB1895" s="204"/>
      <c r="AC1895" s="204"/>
      <c r="AD1895" s="204">
        <f>SUM(Table2[[#This Row],[Feed Africa ]:[Improve Quality Of Life ]])</f>
        <v>4067919.1840055441</v>
      </c>
      <c r="AE1895" s="198" t="b">
        <f>Table2[[#This Row],[Total HI5]]=Table2[[#This Row],[Approved Amount_UA Equivalent]]</f>
        <v>1</v>
      </c>
      <c r="AF1895" s="24">
        <v>10</v>
      </c>
      <c r="AG1895" s="20" t="str">
        <f t="shared" si="506"/>
        <v>Investment Project</v>
      </c>
      <c r="AH1895" s="205" t="e">
        <f>VLOOKUP(Table2[[#This Row],[SAP Code]],[25]DATA!$A:$G,7,FALSE)</f>
        <v>#N/A</v>
      </c>
      <c r="AI1895" s="201" t="str">
        <f t="shared" si="507"/>
        <v>Infrastructure</v>
      </c>
      <c r="AJ1895" s="206"/>
      <c r="AK1895" s="206" t="s">
        <v>74</v>
      </c>
      <c r="AL1895" s="23" t="str" cm="1">
        <f t="array" ref="AL1895">_xlfn.SWITCH(AK1895,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95" s="196">
        <v>1</v>
      </c>
      <c r="AN1895" s="25" t="str">
        <f t="shared" si="513"/>
        <v>Sovereign</v>
      </c>
      <c r="AO1895" s="207">
        <v>1</v>
      </c>
      <c r="AP1895" s="204">
        <f>Table2[[#This Row],[Approved Amount_UA Equivalent]]/1000000</f>
        <v>4.067919184005544</v>
      </c>
      <c r="AQ1895" s="197">
        <f t="shared" si="494"/>
        <v>5.4137495668419389</v>
      </c>
      <c r="AR1895" s="204" t="str">
        <f t="shared" si="509"/>
        <v>1-10</v>
      </c>
      <c r="AS1895" s="204" t="str">
        <f t="shared" si="510"/>
        <v>1-20</v>
      </c>
      <c r="AT1895" s="208" t="str">
        <f t="shared" si="511"/>
        <v>1-40</v>
      </c>
      <c r="AU1895" s="209" t="str">
        <f t="shared" si="512"/>
        <v>&lt;1-50 Mn</v>
      </c>
      <c r="AV1895" s="204">
        <f>Table2[[#This Row],[Amount]]</f>
        <v>5400000</v>
      </c>
      <c r="AW1895" s="204" t="str">
        <f t="shared" si="499"/>
        <v>Jun 2023</v>
      </c>
      <c r="AX1895" s="28">
        <f>IFERROR(VLOOKUP(Table2[[#This Row],[SAP Code]],[26]_16!A:B,2,FALSE),0)</f>
        <v>0</v>
      </c>
      <c r="AY1895" s="210">
        <f>IFERROR(VLOOKUP(Table2[[#This Row],[SAP Code]],[26]_16!D:E,2,FALSE)/ 1000000, 0)</f>
        <v>0</v>
      </c>
      <c r="AZ1895" s="210">
        <f>IFERROR(VLOOKUP(Table2[[#This Row],[SAP Code]],[26]_16!G:H,2,FALSE)/ 1000000, 0)</f>
        <v>0</v>
      </c>
      <c r="BA1895" s="210">
        <f>IFERROR(VLOOKUP(Table2[[#This Row],[SAP Code]],[26]_16!J:K,2,FALSE)/ 1000000, 0)</f>
        <v>0</v>
      </c>
      <c r="BB1895" s="210">
        <f>IFERROR(VLOOKUP(Table2[[#This Row],[SAP Code]],[26]_16!M:N,2,FALSE)/ 1000000, 0)</f>
        <v>0</v>
      </c>
      <c r="BC1895" s="210">
        <f>IFERROR(VLOOKUP(Table2[[#This Row],[SAP Code]],[26]_16!P:Q,2,FALSE),0)</f>
        <v>0</v>
      </c>
      <c r="BD1895" s="210">
        <f>IFERROR(VLOOKUP(Table2[[#This Row],[SAP Code]],[26]_16!S:T,2,FALSE),0)</f>
        <v>0</v>
      </c>
      <c r="BE1895" s="210">
        <f>IFERROR(VLOOKUP(Table2[[#This Row],[SAP Code]],[26]_16!V:W,2,FALSE)/ 1000000, 0)</f>
        <v>0</v>
      </c>
      <c r="BF1895" s="210">
        <f>IFERROR(VLOOKUP(Table2[[#This Row],[SAP Code]],[26]_16!Y:Z,2,FALSE)/ 1000000, 0)</f>
        <v>0.12034963</v>
      </c>
      <c r="BG1895" s="210" t="str">
        <f>IFERROR(VLOOKUP(Table2[[#This Row],[SAP Code]],[26]port!$A:$AD,30,FALSE),"unknown")</f>
        <v>APVD</v>
      </c>
      <c r="BH1895" s="211" t="str">
        <f t="shared" si="500"/>
        <v>Ongoing</v>
      </c>
    </row>
    <row r="1896" spans="1:61" ht="12">
      <c r="A1896" s="16" t="s">
        <v>141</v>
      </c>
      <c r="B1896" s="16" t="s">
        <v>6372</v>
      </c>
      <c r="C1896" s="16" t="s">
        <v>6373</v>
      </c>
      <c r="D1896" s="16" t="s">
        <v>6374</v>
      </c>
      <c r="E1896" s="18">
        <v>45098</v>
      </c>
      <c r="F1896" s="16" t="s">
        <v>6372</v>
      </c>
      <c r="G1896" s="16" t="s">
        <v>2293</v>
      </c>
      <c r="H1896" s="16" t="s">
        <v>6084</v>
      </c>
      <c r="I1896" s="16" t="s">
        <v>170</v>
      </c>
      <c r="J1896" s="16" t="s">
        <v>103</v>
      </c>
      <c r="K1896" s="16" t="s">
        <v>2610</v>
      </c>
      <c r="L1896" s="16" t="s">
        <v>70</v>
      </c>
      <c r="M1896" s="19">
        <v>11000000</v>
      </c>
      <c r="N1896" s="19">
        <v>8286502.0414927751</v>
      </c>
      <c r="O1896" s="20" t="s">
        <v>6375</v>
      </c>
      <c r="P1896" s="21" t="s">
        <v>243</v>
      </c>
      <c r="Q1896" s="21" t="s">
        <v>87</v>
      </c>
      <c r="R1896" s="194" t="str">
        <f t="shared" si="490"/>
        <v>ADB Private</v>
      </c>
      <c r="S1896" s="195" t="str">
        <f t="shared" si="514"/>
        <v>B</v>
      </c>
      <c r="T1896" s="16" t="str">
        <f t="shared" si="504"/>
        <v>Multinational</v>
      </c>
      <c r="U1896" s="16" t="str">
        <f t="shared" si="491"/>
        <v>Multinational</v>
      </c>
      <c r="V1896" s="22" t="str">
        <f>IF(ISNUMBER(MATCH(A1896, {"Gabon","Sudan","Niger","Mali","Burkina Faso","Guinea"}, 0)), "De Facto Countries", "Non-De Facto Countries")</f>
        <v>Non-De Facto Countries</v>
      </c>
      <c r="W1896" s="16" t="str">
        <f t="shared" si="502"/>
        <v>Multi</v>
      </c>
      <c r="X1896" s="16" t="str">
        <f t="shared" si="503"/>
        <v>Industry</v>
      </c>
      <c r="Y1896" s="23"/>
      <c r="AA1896" s="23">
        <f>Table2[[#This Row],[Approved Amount_UA Equivalent]]</f>
        <v>8286502.0414927751</v>
      </c>
      <c r="AD1896" s="23">
        <f>SUM(Table2[[#This Row],[Feed Africa ]:[Improve Quality Of Life ]])</f>
        <v>8286502.0414927751</v>
      </c>
      <c r="AE1896" s="16" t="b">
        <f>Table2[[#This Row],[Total HI5]]=Table2[[#This Row],[Approved Amount_UA Equivalent]]</f>
        <v>1</v>
      </c>
      <c r="AF1896" s="24">
        <v>70</v>
      </c>
      <c r="AG1896" s="20" t="str">
        <f t="shared" si="506"/>
        <v>Equity and Guarantee</v>
      </c>
      <c r="AH1896" s="24" t="str">
        <f>VLOOKUP(Table2[[#This Row],[SAP Code]],[25]DATA!$A:$G,7,FALSE)</f>
        <v>EQUITY</v>
      </c>
      <c r="AI1896" s="20" t="str">
        <f t="shared" si="507"/>
        <v>Other Investment</v>
      </c>
      <c r="AJ1896" s="25"/>
      <c r="AK1896" s="25" t="s">
        <v>2293</v>
      </c>
      <c r="AL1896" s="23" t="str" cm="1">
        <f t="array" ref="AL1896">_xlfn.SWITCH(AK1896,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96" s="212">
        <v>2</v>
      </c>
      <c r="AN1896" s="25" t="str">
        <f t="shared" si="513"/>
        <v>Non-Sovereign</v>
      </c>
      <c r="AO1896" s="27">
        <v>1</v>
      </c>
      <c r="AP1896" s="23">
        <f>Table2[[#This Row],[Approved Amount_UA Equivalent]]/1000000</f>
        <v>8.2865020414927759</v>
      </c>
      <c r="AQ1896" s="197">
        <f t="shared" si="494"/>
        <v>11.028008376900244</v>
      </c>
      <c r="AR1896" s="23" t="str">
        <f t="shared" si="509"/>
        <v>1-10</v>
      </c>
      <c r="AS1896" s="23" t="str">
        <f t="shared" si="510"/>
        <v>1-20</v>
      </c>
      <c r="AT1896" s="116" t="str">
        <f t="shared" si="511"/>
        <v>1-40</v>
      </c>
      <c r="AU1896" s="137" t="str">
        <f t="shared" si="512"/>
        <v>&lt;1-50 Mn</v>
      </c>
      <c r="AV1896" s="23">
        <f>Table2[[#This Row],[Amount]]</f>
        <v>11000000</v>
      </c>
      <c r="AW1896" s="23" t="str">
        <f t="shared" si="499"/>
        <v>Jun 2023</v>
      </c>
      <c r="AX1896" s="28">
        <f>IFERROR(VLOOKUP(Table2[[#This Row],[SAP Code]],[26]_16!A:B,2,FALSE),0)</f>
        <v>0</v>
      </c>
      <c r="AY1896" s="28">
        <f>IFERROR(VLOOKUP(Table2[[#This Row],[SAP Code]],[26]_16!D:E,2,FALSE)/ 1000000, 0)</f>
        <v>0</v>
      </c>
      <c r="AZ1896" s="28">
        <f>IFERROR(VLOOKUP(Table2[[#This Row],[SAP Code]],[26]_16!G:H,2,FALSE)/ 1000000, 0)</f>
        <v>0</v>
      </c>
      <c r="BA1896" s="28">
        <f>IFERROR(VLOOKUP(Table2[[#This Row],[SAP Code]],[26]_16!J:K,2,FALSE)/ 1000000, 0)</f>
        <v>0</v>
      </c>
      <c r="BB1896" s="28">
        <f>IFERROR(VLOOKUP(Table2[[#This Row],[SAP Code]],[26]_16!M:N,2,FALSE)/ 1000000, 0)</f>
        <v>0</v>
      </c>
      <c r="BC1896" s="28">
        <f>IFERROR(VLOOKUP(Table2[[#This Row],[SAP Code]],[26]_16!P:Q,2,FALSE),0)</f>
        <v>0</v>
      </c>
      <c r="BD1896" s="28">
        <f>IFERROR(VLOOKUP(Table2[[#This Row],[SAP Code]],[26]_16!S:T,2,FALSE),0)</f>
        <v>0</v>
      </c>
      <c r="BE1896" s="28">
        <f>IFERROR(VLOOKUP(Table2[[#This Row],[SAP Code]],[26]_16!V:W,2,FALSE)/ 1000000, 0)</f>
        <v>0</v>
      </c>
      <c r="BF1896" s="28">
        <f>IFERROR(VLOOKUP(Table2[[#This Row],[SAP Code]],[26]_16!Y:Z,2,FALSE)/ 1000000, 0)</f>
        <v>0</v>
      </c>
      <c r="BG1896" s="28" t="str">
        <f>IFERROR(VLOOKUP(Table2[[#This Row],[SAP Code]],[26]port!$A:$AD,30,FALSE),"unknown")</f>
        <v>unknown</v>
      </c>
      <c r="BH1896" s="29" t="str">
        <f t="shared" si="500"/>
        <v>Unknown</v>
      </c>
      <c r="BI1896" s="16"/>
    </row>
    <row r="1897" spans="1:61" ht="12">
      <c r="A1897" s="16" t="s">
        <v>343</v>
      </c>
      <c r="B1897" s="16" t="s">
        <v>6376</v>
      </c>
      <c r="C1897" s="16" t="s">
        <v>6377</v>
      </c>
      <c r="D1897" s="16" t="s">
        <v>6378</v>
      </c>
      <c r="E1897" s="18">
        <v>45098</v>
      </c>
      <c r="F1897" s="16" t="s">
        <v>1248</v>
      </c>
      <c r="G1897" s="16" t="s">
        <v>140</v>
      </c>
      <c r="H1897" s="16" t="s">
        <v>6123</v>
      </c>
      <c r="I1897" s="16" t="s">
        <v>250</v>
      </c>
      <c r="J1897" s="16" t="s">
        <v>179</v>
      </c>
      <c r="K1897" s="16" t="s">
        <v>84</v>
      </c>
      <c r="L1897" s="16" t="s">
        <v>70</v>
      </c>
      <c r="M1897" s="19">
        <v>100000000</v>
      </c>
      <c r="N1897" s="19">
        <v>75331836.740843415</v>
      </c>
      <c r="O1897" s="20" t="s">
        <v>6379</v>
      </c>
      <c r="P1897" s="21">
        <v>2000300000601</v>
      </c>
      <c r="Q1897" s="21" t="s">
        <v>87</v>
      </c>
      <c r="R1897" s="194" t="str">
        <f t="shared" si="490"/>
        <v>ADB Public</v>
      </c>
      <c r="S1897" s="195" t="str">
        <f t="shared" si="514"/>
        <v>K</v>
      </c>
      <c r="T1897" s="16" t="str">
        <f t="shared" si="504"/>
        <v>ADB Countries</v>
      </c>
      <c r="U1897" s="16" t="str">
        <f t="shared" si="491"/>
        <v>Non-Transition States</v>
      </c>
      <c r="V1897" s="22" t="str">
        <f>IF(ISNUMBER(MATCH(A1897, {"Gabon","Sudan","Niger","Mali","Burkina Faso","Guinea"}, 0)), "De Facto Countries", "Non-De Facto Countries")</f>
        <v>Non-De Facto Countries</v>
      </c>
      <c r="W1897" s="16" t="str">
        <f t="shared" si="502"/>
        <v>Nigeria</v>
      </c>
      <c r="X1897" s="16" t="str">
        <f t="shared" si="503"/>
        <v>Multi-Sector</v>
      </c>
      <c r="Y1897" s="23">
        <f>Table2[[#This Row],[Approved Amount_UA Equivalent]]/5</f>
        <v>15066367.348168682</v>
      </c>
      <c r="Z1897" s="23">
        <f>Table2[[#This Row],[Approved Amount_UA Equivalent]]/5</f>
        <v>15066367.348168682</v>
      </c>
      <c r="AA1897" s="23">
        <f>Table2[[#This Row],[Approved Amount_UA Equivalent]]/5</f>
        <v>15066367.348168682</v>
      </c>
      <c r="AB1897" s="23">
        <f>Table2[[#This Row],[Approved Amount_UA Equivalent]]/5</f>
        <v>15066367.348168682</v>
      </c>
      <c r="AC1897" s="23">
        <f>Table2[[#This Row],[Approved Amount_UA Equivalent]]/5</f>
        <v>15066367.348168682</v>
      </c>
      <c r="AD1897" s="23">
        <f>SUM(Table2[[#This Row],[Feed Africa ]:[Improve Quality Of Life ]])</f>
        <v>75331836.740843415</v>
      </c>
      <c r="AE1897" s="16" t="b">
        <f>Table2[[#This Row],[Total HI5]]=Table2[[#This Row],[Approved Amount_UA Equivalent]]</f>
        <v>1</v>
      </c>
      <c r="AF1897" s="24">
        <v>10</v>
      </c>
      <c r="AG1897" s="20" t="str">
        <f t="shared" si="506"/>
        <v>Investment Project</v>
      </c>
      <c r="AH1897" s="24" t="e">
        <f>VLOOKUP(Table2[[#This Row],[SAP Code]],[25]DATA!$A:$G,7,FALSE)</f>
        <v>#N/A</v>
      </c>
      <c r="AI1897" s="20" t="str">
        <f t="shared" si="507"/>
        <v>Other Investment</v>
      </c>
      <c r="AJ1897" s="25"/>
      <c r="AK1897" s="25" t="s">
        <v>140</v>
      </c>
      <c r="AL1897" s="23" t="str" cm="1">
        <f t="array" ref="AL1897">_xlfn.SWITCH(AK1897,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97" s="26">
        <v>1</v>
      </c>
      <c r="AN1897" s="25" t="str">
        <f t="shared" si="513"/>
        <v>Sovereign</v>
      </c>
      <c r="AO1897" s="27">
        <v>0.5</v>
      </c>
      <c r="AP1897" s="23">
        <f>Table2[[#This Row],[Approved Amount_UA Equivalent]]/1000000</f>
        <v>75.331836740843414</v>
      </c>
      <c r="AQ1897" s="197">
        <f t="shared" si="494"/>
        <v>100.25462160818405</v>
      </c>
      <c r="AR1897" s="23" t="str">
        <f t="shared" si="509"/>
        <v>71-80</v>
      </c>
      <c r="AS1897" s="23" t="str">
        <f t="shared" si="510"/>
        <v>61-80</v>
      </c>
      <c r="AT1897" s="116" t="str">
        <f t="shared" si="511"/>
        <v>41-80</v>
      </c>
      <c r="AU1897" s="137" t="str">
        <f t="shared" si="512"/>
        <v>50-100 Mn</v>
      </c>
      <c r="AV1897" s="23">
        <f>Table2[[#This Row],[Amount]]</f>
        <v>100000000</v>
      </c>
      <c r="AW1897" s="23" t="str">
        <f t="shared" si="499"/>
        <v>Jun 2023</v>
      </c>
      <c r="AX1897" s="28">
        <f>IFERROR(VLOOKUP(Table2[[#This Row],[SAP Code]],[26]_16!A:B,2,FALSE),0)</f>
        <v>0</v>
      </c>
      <c r="AY1897" s="28">
        <f>IFERROR(VLOOKUP(Table2[[#This Row],[SAP Code]],[26]_16!D:E,2,FALSE)/ 1000000, 0)</f>
        <v>0</v>
      </c>
      <c r="AZ1897" s="28">
        <f>IFERROR(VLOOKUP(Table2[[#This Row],[SAP Code]],[26]_16!G:H,2,FALSE)/ 1000000, 0)</f>
        <v>0</v>
      </c>
      <c r="BA1897" s="28">
        <f>IFERROR(VLOOKUP(Table2[[#This Row],[SAP Code]],[26]_16!J:K,2,FALSE)/ 1000000, 0)</f>
        <v>0</v>
      </c>
      <c r="BB1897" s="28">
        <f>IFERROR(VLOOKUP(Table2[[#This Row],[SAP Code]],[26]_16!M:N,2,FALSE)/ 1000000, 0)</f>
        <v>0</v>
      </c>
      <c r="BC1897" s="28">
        <f>IFERROR(VLOOKUP(Table2[[#This Row],[SAP Code]],[26]_16!P:Q,2,FALSE),0)</f>
        <v>0</v>
      </c>
      <c r="BD1897" s="28">
        <f>IFERROR(VLOOKUP(Table2[[#This Row],[SAP Code]],[26]_16!S:T,2,FALSE),0)</f>
        <v>0</v>
      </c>
      <c r="BE1897" s="28">
        <f>IFERROR(VLOOKUP(Table2[[#This Row],[SAP Code]],[26]_16!V:W,2,FALSE)/ 1000000, 0)</f>
        <v>0</v>
      </c>
      <c r="BF1897" s="28">
        <f>IFERROR(VLOOKUP(Table2[[#This Row],[SAP Code]],[26]_16!Y:Z,2,FALSE)/ 1000000, 0)</f>
        <v>0</v>
      </c>
      <c r="BG1897" s="28" t="str">
        <f>IFERROR(VLOOKUP(Table2[[#This Row],[SAP Code]],[26]port!$A:$AD,30,FALSE),"unknown")</f>
        <v>APVD</v>
      </c>
      <c r="BH1897" s="29" t="str">
        <f t="shared" si="500"/>
        <v>Ongoing</v>
      </c>
      <c r="BI1897" s="16"/>
    </row>
    <row r="1898" spans="1:61" ht="12">
      <c r="A1898" s="16" t="s">
        <v>343</v>
      </c>
      <c r="B1898" s="16" t="s">
        <v>6376</v>
      </c>
      <c r="C1898" s="16" t="s">
        <v>6380</v>
      </c>
      <c r="D1898" s="16" t="s">
        <v>6378</v>
      </c>
      <c r="E1898" s="18">
        <v>45098</v>
      </c>
      <c r="F1898" s="16" t="s">
        <v>1248</v>
      </c>
      <c r="G1898" s="16" t="s">
        <v>140</v>
      </c>
      <c r="H1898" s="16" t="s">
        <v>6123</v>
      </c>
      <c r="I1898" s="16" t="s">
        <v>250</v>
      </c>
      <c r="J1898" s="16" t="s">
        <v>6371</v>
      </c>
      <c r="K1898" s="16" t="s">
        <v>84</v>
      </c>
      <c r="L1898" s="16" t="s">
        <v>70</v>
      </c>
      <c r="M1898" s="19">
        <v>15000000</v>
      </c>
      <c r="N1898" s="19">
        <v>11299775.511126511</v>
      </c>
      <c r="O1898" s="20" t="s">
        <v>6379</v>
      </c>
      <c r="P1898" s="21" t="s">
        <v>243</v>
      </c>
      <c r="Q1898" s="21" t="s">
        <v>87</v>
      </c>
      <c r="R1898" s="194" t="str">
        <f t="shared" si="490"/>
        <v>OTHERS</v>
      </c>
      <c r="S1898" s="195" t="str">
        <f t="shared" si="514"/>
        <v>K</v>
      </c>
      <c r="T1898" s="16" t="str">
        <f t="shared" si="504"/>
        <v>ADB Countries</v>
      </c>
      <c r="U1898" s="16" t="str">
        <f t="shared" si="491"/>
        <v>Non-Transition States</v>
      </c>
      <c r="V1898" s="22" t="str">
        <f>IF(ISNUMBER(MATCH(A1898, {"Gabon","Sudan","Niger","Mali","Burkina Faso","Guinea"}, 0)), "De Facto Countries", "Non-De Facto Countries")</f>
        <v>Non-De Facto Countries</v>
      </c>
      <c r="W1898" s="16" t="str">
        <f t="shared" si="502"/>
        <v>Nigeria</v>
      </c>
      <c r="X1898" s="16" t="str">
        <f t="shared" si="503"/>
        <v>Multi-Sector</v>
      </c>
      <c r="Y1898" s="23">
        <f>Table2[[#This Row],[Approved Amount_UA Equivalent]]/5</f>
        <v>2259955.1022253023</v>
      </c>
      <c r="Z1898" s="23">
        <f>Table2[[#This Row],[Approved Amount_UA Equivalent]]/5</f>
        <v>2259955.1022253023</v>
      </c>
      <c r="AA1898" s="23">
        <f>Table2[[#This Row],[Approved Amount_UA Equivalent]]/5</f>
        <v>2259955.1022253023</v>
      </c>
      <c r="AB1898" s="23">
        <f>Table2[[#This Row],[Approved Amount_UA Equivalent]]/5</f>
        <v>2259955.1022253023</v>
      </c>
      <c r="AC1898" s="23">
        <f>Table2[[#This Row],[Approved Amount_UA Equivalent]]/5</f>
        <v>2259955.1022253023</v>
      </c>
      <c r="AD1898" s="23">
        <f>SUM(Table2[[#This Row],[Feed Africa ]:[Improve Quality Of Life ]])</f>
        <v>11299775.511126511</v>
      </c>
      <c r="AE1898" s="16" t="b">
        <f>Table2[[#This Row],[Total HI5]]=Table2[[#This Row],[Approved Amount_UA Equivalent]]</f>
        <v>1</v>
      </c>
      <c r="AF1898" s="24">
        <v>10</v>
      </c>
      <c r="AG1898" s="20" t="str">
        <f t="shared" si="506"/>
        <v>Investment Project</v>
      </c>
      <c r="AH1898" s="24" t="e">
        <f>VLOOKUP(Table2[[#This Row],[SAP Code]],[25]DATA!$A:$G,7,FALSE)</f>
        <v>#N/A</v>
      </c>
      <c r="AI1898" s="20" t="str">
        <f t="shared" si="507"/>
        <v>Other Investment</v>
      </c>
      <c r="AJ1898" s="25"/>
      <c r="AK1898" s="25" t="s">
        <v>140</v>
      </c>
      <c r="AL1898" s="23" t="str" cm="1">
        <f t="array" ref="AL1898">_xlfn.SWITCH(AK1898,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898" s="26">
        <v>1</v>
      </c>
      <c r="AN1898" s="25" t="str">
        <f t="shared" si="513"/>
        <v>Sovereign</v>
      </c>
      <c r="AO1898" s="27">
        <v>0.5</v>
      </c>
      <c r="AP1898" s="23">
        <f>Table2[[#This Row],[Approved Amount_UA Equivalent]]/1000000</f>
        <v>11.29977551112651</v>
      </c>
      <c r="AQ1898" s="197">
        <f t="shared" si="494"/>
        <v>15.038193241227606</v>
      </c>
      <c r="AR1898" s="23" t="str">
        <f t="shared" si="509"/>
        <v>11-20</v>
      </c>
      <c r="AS1898" s="23" t="str">
        <f t="shared" si="510"/>
        <v>1-20</v>
      </c>
      <c r="AT1898" s="116" t="str">
        <f t="shared" si="511"/>
        <v>1-40</v>
      </c>
      <c r="AU1898" s="137" t="str">
        <f t="shared" si="512"/>
        <v>&lt;1-50 Mn</v>
      </c>
      <c r="AV1898" s="23">
        <f>Table2[[#This Row],[Amount]]</f>
        <v>15000000</v>
      </c>
      <c r="AW1898" s="23" t="str">
        <f t="shared" si="499"/>
        <v>Jun 2023</v>
      </c>
      <c r="AX1898" s="28">
        <f>IFERROR(VLOOKUP(Table2[[#This Row],[SAP Code]],[26]_16!A:B,2,FALSE),0)</f>
        <v>0</v>
      </c>
      <c r="AY1898" s="28">
        <f>IFERROR(VLOOKUP(Table2[[#This Row],[SAP Code]],[26]_16!D:E,2,FALSE)/ 1000000, 0)</f>
        <v>0</v>
      </c>
      <c r="AZ1898" s="28">
        <f>IFERROR(VLOOKUP(Table2[[#This Row],[SAP Code]],[26]_16!G:H,2,FALSE)/ 1000000, 0)</f>
        <v>0</v>
      </c>
      <c r="BA1898" s="28">
        <f>IFERROR(VLOOKUP(Table2[[#This Row],[SAP Code]],[26]_16!J:K,2,FALSE)/ 1000000, 0)</f>
        <v>0</v>
      </c>
      <c r="BB1898" s="28">
        <f>IFERROR(VLOOKUP(Table2[[#This Row],[SAP Code]],[26]_16!M:N,2,FALSE)/ 1000000, 0)</f>
        <v>0</v>
      </c>
      <c r="BC1898" s="28">
        <f>IFERROR(VLOOKUP(Table2[[#This Row],[SAP Code]],[26]_16!P:Q,2,FALSE),0)</f>
        <v>0</v>
      </c>
      <c r="BD1898" s="28">
        <f>IFERROR(VLOOKUP(Table2[[#This Row],[SAP Code]],[26]_16!S:T,2,FALSE),0)</f>
        <v>0</v>
      </c>
      <c r="BE1898" s="28">
        <f>IFERROR(VLOOKUP(Table2[[#This Row],[SAP Code]],[26]_16!V:W,2,FALSE)/ 1000000, 0)</f>
        <v>0</v>
      </c>
      <c r="BF1898" s="28">
        <f>IFERROR(VLOOKUP(Table2[[#This Row],[SAP Code]],[26]_16!Y:Z,2,FALSE)/ 1000000, 0)</f>
        <v>0</v>
      </c>
      <c r="BG1898" s="28" t="str">
        <f>IFERROR(VLOOKUP(Table2[[#This Row],[SAP Code]],[26]port!$A:$AD,30,FALSE),"unknown")</f>
        <v>APVD</v>
      </c>
      <c r="BH1898" s="29" t="str">
        <f t="shared" si="500"/>
        <v>Ongoing</v>
      </c>
      <c r="BI1898" s="16"/>
    </row>
    <row r="1899" spans="1:61" ht="12">
      <c r="A1899" s="16" t="s">
        <v>158</v>
      </c>
      <c r="B1899" s="16" t="s">
        <v>6381</v>
      </c>
      <c r="C1899" s="16" t="s">
        <v>6382</v>
      </c>
      <c r="D1899" s="16" t="s">
        <v>6383</v>
      </c>
      <c r="E1899" s="18">
        <v>45106</v>
      </c>
      <c r="F1899" s="16" t="s">
        <v>6013</v>
      </c>
      <c r="G1899" s="16" t="s">
        <v>115</v>
      </c>
      <c r="H1899" s="16" t="s">
        <v>5984</v>
      </c>
      <c r="I1899" s="16" t="s">
        <v>67</v>
      </c>
      <c r="J1899" s="16" t="s">
        <v>68</v>
      </c>
      <c r="K1899" s="16" t="s">
        <v>69</v>
      </c>
      <c r="L1899" s="16" t="s">
        <v>70</v>
      </c>
      <c r="M1899" s="19">
        <v>1000000</v>
      </c>
      <c r="N1899" s="19">
        <v>753318.36740843416</v>
      </c>
      <c r="O1899" s="20" t="s">
        <v>6384</v>
      </c>
      <c r="P1899" s="21">
        <v>5000199006670</v>
      </c>
      <c r="Q1899" s="21" t="s">
        <v>72</v>
      </c>
      <c r="R1899" s="194" t="str">
        <f t="shared" si="490"/>
        <v>OTHERS</v>
      </c>
      <c r="S1899" s="195" t="str">
        <f t="shared" si="514"/>
        <v>I</v>
      </c>
      <c r="T1899" s="16" t="str">
        <f t="shared" si="504"/>
        <v>ADF Countries</v>
      </c>
      <c r="U1899" s="16" t="str">
        <f t="shared" si="491"/>
        <v>Transition States</v>
      </c>
      <c r="V1899" s="22" t="str">
        <f>IF(ISNUMBER(MATCH(A1899, {"Gabon","Sudan","Niger","Mali","Burkina Faso","Guinea"}, 0)), "De Facto Countries", "Non-De Facto Countries")</f>
        <v>De Facto Countries</v>
      </c>
      <c r="W1899" s="16" t="str">
        <f t="shared" si="502"/>
        <v>East</v>
      </c>
      <c r="X1899" s="16" t="str">
        <f t="shared" si="503"/>
        <v>Social</v>
      </c>
      <c r="Y1899" s="23"/>
      <c r="AC1899" s="23">
        <f>Table2[[#This Row],[Approved Amount_UA Equivalent]]</f>
        <v>753318.36740843416</v>
      </c>
      <c r="AD1899" s="23">
        <f>SUM(Table2[[#This Row],[Feed Africa ]:[Improve Quality Of Life ]])</f>
        <v>753318.36740843416</v>
      </c>
      <c r="AE1899" s="16" t="b">
        <f>Table2[[#This Row],[Total HI5]]=Table2[[#This Row],[Approved Amount_UA Equivalent]]</f>
        <v>1</v>
      </c>
      <c r="AF1899" s="24">
        <v>30</v>
      </c>
      <c r="AG1899" s="20" t="str">
        <f t="shared" si="506"/>
        <v>Investment Project</v>
      </c>
      <c r="AH1899" s="24" t="e">
        <f>VLOOKUP(Table2[[#This Row],[SAP Code]],[25]DATA!$A:$G,7,FALSE)</f>
        <v>#N/A</v>
      </c>
      <c r="AI1899" s="20" t="str">
        <f t="shared" si="507"/>
        <v>Other Investment</v>
      </c>
      <c r="AJ1899" s="25"/>
      <c r="AK1899" s="25" t="s">
        <v>115</v>
      </c>
      <c r="AL1899" s="23" t="str" cm="1">
        <f t="array" ref="AL1899">_xlfn.SWITCH(AK1899,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899" s="26">
        <v>1</v>
      </c>
      <c r="AN1899" s="25" t="str">
        <f t="shared" si="513"/>
        <v>Sovereign</v>
      </c>
      <c r="AO1899" s="27">
        <v>1</v>
      </c>
      <c r="AP1899" s="23">
        <f>Table2[[#This Row],[Approved Amount_UA Equivalent]]/1000000</f>
        <v>0.75331836740843416</v>
      </c>
      <c r="AQ1899" s="197">
        <f t="shared" si="494"/>
        <v>1.0025462160818406</v>
      </c>
      <c r="AR1899" s="23" t="str">
        <f t="shared" si="509"/>
        <v>1-10</v>
      </c>
      <c r="AS1899" s="23" t="str">
        <f t="shared" si="510"/>
        <v>1-20</v>
      </c>
      <c r="AT1899" s="116" t="str">
        <f t="shared" si="511"/>
        <v>1-40</v>
      </c>
      <c r="AU1899" s="137" t="str">
        <f t="shared" si="512"/>
        <v>&lt;1-50 Mn</v>
      </c>
      <c r="AV1899" s="23">
        <f>Table2[[#This Row],[Amount]]</f>
        <v>1000000</v>
      </c>
      <c r="AW1899" s="23" t="str">
        <f t="shared" si="499"/>
        <v>Jun 2023</v>
      </c>
      <c r="AX1899" s="28">
        <f>IFERROR(VLOOKUP(Table2[[#This Row],[SAP Code]],[26]_16!A:B,2,FALSE),0)</f>
        <v>0</v>
      </c>
      <c r="AY1899" s="28">
        <f>IFERROR(VLOOKUP(Table2[[#This Row],[SAP Code]],[26]_16!D:E,2,FALSE)/ 1000000, 0)</f>
        <v>0</v>
      </c>
      <c r="AZ1899" s="28">
        <f>IFERROR(VLOOKUP(Table2[[#This Row],[SAP Code]],[26]_16!G:H,2,FALSE)/ 1000000, 0)</f>
        <v>0</v>
      </c>
      <c r="BA1899" s="28">
        <f>IFERROR(VLOOKUP(Table2[[#This Row],[SAP Code]],[26]_16!J:K,2,FALSE)/ 1000000, 0)</f>
        <v>0</v>
      </c>
      <c r="BB1899" s="28">
        <f>IFERROR(VLOOKUP(Table2[[#This Row],[SAP Code]],[26]_16!M:N,2,FALSE)/ 1000000, 0)</f>
        <v>0</v>
      </c>
      <c r="BC1899" s="28">
        <f>IFERROR(VLOOKUP(Table2[[#This Row],[SAP Code]],[26]_16!P:Q,2,FALSE),0)</f>
        <v>0</v>
      </c>
      <c r="BD1899" s="28">
        <f>IFERROR(VLOOKUP(Table2[[#This Row],[SAP Code]],[26]_16!S:T,2,FALSE),0)</f>
        <v>0</v>
      </c>
      <c r="BE1899" s="28">
        <f>IFERROR(VLOOKUP(Table2[[#This Row],[SAP Code]],[26]_16!V:W,2,FALSE)/ 1000000, 0)</f>
        <v>0</v>
      </c>
      <c r="BF1899" s="28">
        <f>IFERROR(VLOOKUP(Table2[[#This Row],[SAP Code]],[26]_16!Y:Z,2,FALSE)/ 1000000, 0)</f>
        <v>0</v>
      </c>
      <c r="BG1899" s="28" t="str">
        <f>IFERROR(VLOOKUP(Table2[[#This Row],[SAP Code]],[26]port!$A:$AD,30,FALSE),"unknown")</f>
        <v>APVD</v>
      </c>
      <c r="BH1899" s="29" t="str">
        <f t="shared" si="500"/>
        <v>Ongoing</v>
      </c>
      <c r="BI1899" s="16"/>
    </row>
    <row r="1900" spans="1:61" ht="12">
      <c r="A1900" s="16" t="s">
        <v>141</v>
      </c>
      <c r="B1900" s="16" t="s">
        <v>6385</v>
      </c>
      <c r="C1900" s="16" t="s">
        <v>6386</v>
      </c>
      <c r="D1900" s="16" t="s">
        <v>6387</v>
      </c>
      <c r="E1900" s="18">
        <v>45107</v>
      </c>
      <c r="F1900" s="16" t="s">
        <v>4325</v>
      </c>
      <c r="G1900" s="16" t="s">
        <v>1997</v>
      </c>
      <c r="H1900" s="16" t="s">
        <v>5984</v>
      </c>
      <c r="I1900" s="16" t="s">
        <v>82</v>
      </c>
      <c r="J1900" s="16" t="s">
        <v>3056</v>
      </c>
      <c r="K1900" s="16" t="s">
        <v>5704</v>
      </c>
      <c r="L1900" s="16" t="s">
        <v>70</v>
      </c>
      <c r="M1900" s="19">
        <v>48000000</v>
      </c>
      <c r="N1900" s="19">
        <v>36159281.635604836</v>
      </c>
      <c r="O1900" s="20" t="s">
        <v>6388</v>
      </c>
      <c r="P1900" s="21" t="s">
        <v>147</v>
      </c>
      <c r="Q1900" s="21" t="s">
        <v>87</v>
      </c>
      <c r="R1900" s="194" t="str">
        <f t="shared" si="490"/>
        <v>OTHERS</v>
      </c>
      <c r="S1900" s="195" t="str">
        <f t="shared" si="514"/>
        <v>F</v>
      </c>
      <c r="T1900" s="16" t="str">
        <f t="shared" si="504"/>
        <v>Multinational</v>
      </c>
      <c r="U1900" s="16" t="str">
        <f t="shared" si="491"/>
        <v>Multinational</v>
      </c>
      <c r="V1900" s="22" t="str">
        <f>IF(ISNUMBER(MATCH(A1900, {"Gabon","Sudan","Niger","Mali","Burkina Faso","Guinea"}, 0)), "De Facto Countries", "Non-De Facto Countries")</f>
        <v>Non-De Facto Countries</v>
      </c>
      <c r="W1900" s="16" t="str">
        <f t="shared" si="502"/>
        <v>Multi</v>
      </c>
      <c r="X1900" s="16" t="str">
        <f t="shared" si="503"/>
        <v>Power</v>
      </c>
      <c r="Y1900" s="23"/>
      <c r="Z1900" s="23">
        <f>Table2[[#This Row],[Approved Amount_UA Equivalent]]</f>
        <v>36159281.635604836</v>
      </c>
      <c r="AD1900" s="23">
        <f>SUM(Table2[[#This Row],[Feed Africa ]:[Improve Quality Of Life ]])</f>
        <v>36159281.635604836</v>
      </c>
      <c r="AE1900" s="16" t="b">
        <f>Table2[[#This Row],[Total HI5]]=Table2[[#This Row],[Approved Amount_UA Equivalent]]</f>
        <v>1</v>
      </c>
      <c r="AF1900" s="164">
        <v>10</v>
      </c>
      <c r="AG1900" s="20" t="str">
        <f t="shared" si="506"/>
        <v>Investment Project</v>
      </c>
      <c r="AH1900" s="24" t="str">
        <f>VLOOKUP(Table2[[#This Row],[SAP Code]],[25]DATA!$A:$G,7,FALSE)</f>
        <v>LOC</v>
      </c>
      <c r="AI1900" s="20" t="str">
        <f t="shared" si="507"/>
        <v>Infrastructure</v>
      </c>
      <c r="AJ1900" s="25"/>
      <c r="AK1900" s="25" t="s">
        <v>1997</v>
      </c>
      <c r="AL1900" s="23" t="str" cm="1">
        <f t="array" ref="AL1900">_xlfn.SWITCH(AK1900,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00" s="26">
        <v>1</v>
      </c>
      <c r="AN1900" s="25" t="str">
        <f t="shared" si="513"/>
        <v>Sovereign</v>
      </c>
      <c r="AO1900" s="27">
        <v>0.33333333333333331</v>
      </c>
      <c r="AP1900" s="23">
        <f>Table2[[#This Row],[Approved Amount_UA Equivalent]]/1000000</f>
        <v>36.159281635604835</v>
      </c>
      <c r="AQ1900" s="197">
        <f t="shared" si="494"/>
        <v>48.122218371928341</v>
      </c>
      <c r="AR1900" s="23" t="str">
        <f t="shared" si="509"/>
        <v>31-40</v>
      </c>
      <c r="AS1900" s="23" t="str">
        <f t="shared" si="510"/>
        <v>21-40</v>
      </c>
      <c r="AT1900" s="116" t="str">
        <f t="shared" si="511"/>
        <v>1-40</v>
      </c>
      <c r="AU1900" s="137" t="str">
        <f t="shared" si="512"/>
        <v>&lt;1-50 Mn</v>
      </c>
      <c r="AV1900" s="23">
        <f>Table2[[#This Row],[Amount]]</f>
        <v>48000000</v>
      </c>
      <c r="AW1900" s="23" t="str">
        <f t="shared" si="499"/>
        <v>Jun 2023</v>
      </c>
      <c r="AX1900" s="28">
        <f>IFERROR(VLOOKUP(Table2[[#This Row],[SAP Code]],[26]_16!A:B,2,FALSE),0)</f>
        <v>0</v>
      </c>
      <c r="AY1900" s="28">
        <f>IFERROR(VLOOKUP(Table2[[#This Row],[SAP Code]],[26]_16!D:E,2,FALSE)/ 1000000, 0)</f>
        <v>0</v>
      </c>
      <c r="AZ1900" s="28">
        <f>IFERROR(VLOOKUP(Table2[[#This Row],[SAP Code]],[26]_16!G:H,2,FALSE)/ 1000000, 0)</f>
        <v>0</v>
      </c>
      <c r="BA1900" s="28">
        <f>IFERROR(VLOOKUP(Table2[[#This Row],[SAP Code]],[26]_16!J:K,2,FALSE)/ 1000000, 0)</f>
        <v>0</v>
      </c>
      <c r="BB1900" s="28">
        <f>IFERROR(VLOOKUP(Table2[[#This Row],[SAP Code]],[26]_16!M:N,2,FALSE)/ 1000000, 0)</f>
        <v>0</v>
      </c>
      <c r="BC1900" s="28">
        <f>IFERROR(VLOOKUP(Table2[[#This Row],[SAP Code]],[26]_16!P:Q,2,FALSE),0)</f>
        <v>0</v>
      </c>
      <c r="BD1900" s="28">
        <f>IFERROR(VLOOKUP(Table2[[#This Row],[SAP Code]],[26]_16!S:T,2,FALSE),0)</f>
        <v>0</v>
      </c>
      <c r="BE1900" s="28">
        <f>IFERROR(VLOOKUP(Table2[[#This Row],[SAP Code]],[26]_16!V:W,2,FALSE)/ 1000000, 0)</f>
        <v>0</v>
      </c>
      <c r="BF1900" s="28">
        <f>IFERROR(VLOOKUP(Table2[[#This Row],[SAP Code]],[26]_16!Y:Z,2,FALSE)/ 1000000, 0)</f>
        <v>0</v>
      </c>
      <c r="BG1900" s="28" t="str">
        <f>IFERROR(VLOOKUP(Table2[[#This Row],[SAP Code]],[26]port!$A:$AD,30,FALSE),"unknown")</f>
        <v>unknown</v>
      </c>
      <c r="BH1900" s="29" t="str">
        <f t="shared" si="500"/>
        <v>Unknown</v>
      </c>
      <c r="BI1900" s="16"/>
    </row>
    <row r="1901" spans="1:61" ht="12">
      <c r="A1901" s="16" t="s">
        <v>141</v>
      </c>
      <c r="B1901" s="16" t="s">
        <v>6385</v>
      </c>
      <c r="C1901" s="16" t="s">
        <v>6386</v>
      </c>
      <c r="D1901" s="16" t="s">
        <v>6387</v>
      </c>
      <c r="E1901" s="18">
        <v>45107</v>
      </c>
      <c r="F1901" s="16" t="s">
        <v>4325</v>
      </c>
      <c r="G1901" s="16" t="s">
        <v>1997</v>
      </c>
      <c r="H1901" s="16" t="s">
        <v>5984</v>
      </c>
      <c r="I1901" s="16" t="s">
        <v>82</v>
      </c>
      <c r="J1901" s="16" t="s">
        <v>3056</v>
      </c>
      <c r="K1901" s="16" t="s">
        <v>6389</v>
      </c>
      <c r="L1901" s="16" t="s">
        <v>70</v>
      </c>
      <c r="M1901" s="19">
        <v>4000000</v>
      </c>
      <c r="N1901" s="19">
        <v>3013273.4696337366</v>
      </c>
      <c r="O1901" s="20" t="s">
        <v>6390</v>
      </c>
      <c r="P1901" s="21" t="s">
        <v>147</v>
      </c>
      <c r="Q1901" s="21" t="s">
        <v>87</v>
      </c>
      <c r="R1901" s="194" t="str">
        <f t="shared" si="490"/>
        <v>OTHERS</v>
      </c>
      <c r="S1901" s="195" t="str">
        <f t="shared" si="514"/>
        <v>F</v>
      </c>
      <c r="T1901" s="16" t="str">
        <f t="shared" si="504"/>
        <v>Multinational</v>
      </c>
      <c r="U1901" s="16" t="str">
        <f t="shared" si="491"/>
        <v>Multinational</v>
      </c>
      <c r="V1901" s="22" t="str">
        <f>IF(ISNUMBER(MATCH(A1901, {"Gabon","Sudan","Niger","Mali","Burkina Faso","Guinea"}, 0)), "De Facto Countries", "Non-De Facto Countries")</f>
        <v>Non-De Facto Countries</v>
      </c>
      <c r="W1901" s="16" t="str">
        <f t="shared" si="502"/>
        <v>Multi</v>
      </c>
      <c r="X1901" s="16" t="str">
        <f t="shared" si="503"/>
        <v>Power</v>
      </c>
      <c r="Y1901" s="23"/>
      <c r="Z1901" s="23">
        <f>Table2[[#This Row],[Approved Amount_UA Equivalent]]</f>
        <v>3013273.4696337366</v>
      </c>
      <c r="AD1901" s="23">
        <f>SUM(Table2[[#This Row],[Feed Africa ]:[Improve Quality Of Life ]])</f>
        <v>3013273.4696337366</v>
      </c>
      <c r="AE1901" s="16" t="b">
        <f>Table2[[#This Row],[Total HI5]]=Table2[[#This Row],[Approved Amount_UA Equivalent]]</f>
        <v>1</v>
      </c>
      <c r="AF1901" s="164">
        <v>10</v>
      </c>
      <c r="AG1901" s="20" t="str">
        <f t="shared" si="506"/>
        <v>Investment Project</v>
      </c>
      <c r="AH1901" s="24" t="str">
        <f>VLOOKUP(Table2[[#This Row],[SAP Code]],[25]DATA!$A:$G,7,FALSE)</f>
        <v>LOC</v>
      </c>
      <c r="AI1901" s="20" t="str">
        <f t="shared" si="507"/>
        <v>Infrastructure</v>
      </c>
      <c r="AJ1901" s="25"/>
      <c r="AK1901" s="25" t="str">
        <f>Table2[[#This Row],[Sector Dept.]]</f>
        <v>PERN</v>
      </c>
      <c r="AL1901" s="23" t="str" cm="1">
        <f t="array" ref="AL1901">_xlfn.SWITCH(AK1901,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01" s="26">
        <v>1</v>
      </c>
      <c r="AN1901" s="25" t="str">
        <f t="shared" si="513"/>
        <v>Sovereign</v>
      </c>
      <c r="AO1901" s="27">
        <v>0.33333333333333331</v>
      </c>
      <c r="AP1901" s="23">
        <f>Table2[[#This Row],[Approved Amount_UA Equivalent]]/1000000</f>
        <v>3.0132734696337367</v>
      </c>
      <c r="AQ1901" s="197">
        <f t="shared" si="494"/>
        <v>4.0101848643273623</v>
      </c>
      <c r="AR1901" s="23" t="str">
        <f t="shared" si="509"/>
        <v>1-10</v>
      </c>
      <c r="AS1901" s="23" t="str">
        <f t="shared" si="510"/>
        <v>1-20</v>
      </c>
      <c r="AT1901" s="116" t="str">
        <f t="shared" si="511"/>
        <v>1-40</v>
      </c>
      <c r="AU1901" s="137" t="str">
        <f t="shared" si="512"/>
        <v>&lt;1-50 Mn</v>
      </c>
      <c r="AV1901" s="23">
        <f>Table2[[#This Row],[Amount]]</f>
        <v>4000000</v>
      </c>
      <c r="AW1901" s="23" t="str">
        <f t="shared" si="499"/>
        <v>Jun 2023</v>
      </c>
      <c r="AX1901" s="28">
        <f>IFERROR(VLOOKUP(Table2[[#This Row],[SAP Code]],[26]_16!A:B,2,FALSE),0)</f>
        <v>0</v>
      </c>
      <c r="AY1901" s="28">
        <f>IFERROR(VLOOKUP(Table2[[#This Row],[SAP Code]],[26]_16!D:E,2,FALSE)/ 1000000, 0)</f>
        <v>0</v>
      </c>
      <c r="AZ1901" s="28">
        <f>IFERROR(VLOOKUP(Table2[[#This Row],[SAP Code]],[26]_16!G:H,2,FALSE)/ 1000000, 0)</f>
        <v>0</v>
      </c>
      <c r="BA1901" s="28">
        <f>IFERROR(VLOOKUP(Table2[[#This Row],[SAP Code]],[26]_16!J:K,2,FALSE)/ 1000000, 0)</f>
        <v>0</v>
      </c>
      <c r="BB1901" s="28">
        <f>IFERROR(VLOOKUP(Table2[[#This Row],[SAP Code]],[26]_16!M:N,2,FALSE)/ 1000000, 0)</f>
        <v>0</v>
      </c>
      <c r="BC1901" s="28">
        <f>IFERROR(VLOOKUP(Table2[[#This Row],[SAP Code]],[26]_16!P:Q,2,FALSE),0)</f>
        <v>0</v>
      </c>
      <c r="BD1901" s="28">
        <f>IFERROR(VLOOKUP(Table2[[#This Row],[SAP Code]],[26]_16!S:T,2,FALSE),0)</f>
        <v>0</v>
      </c>
      <c r="BE1901" s="28">
        <f>IFERROR(VLOOKUP(Table2[[#This Row],[SAP Code]],[26]_16!V:W,2,FALSE)/ 1000000, 0)</f>
        <v>4.9592738399999998</v>
      </c>
      <c r="BF1901" s="28">
        <f>IFERROR(VLOOKUP(Table2[[#This Row],[SAP Code]],[26]_16!Y:Z,2,FALSE)/ 1000000, 0)</f>
        <v>0</v>
      </c>
      <c r="BG1901" s="28" t="str">
        <f>IFERROR(VLOOKUP(Table2[[#This Row],[SAP Code]],[26]port!$A:$AD,30,FALSE),"unknown")</f>
        <v>COMP</v>
      </c>
      <c r="BH1901" s="29" t="str">
        <f t="shared" si="500"/>
        <v>Number of operations completed out of the net approved of that year</v>
      </c>
      <c r="BI1901" s="16"/>
    </row>
    <row r="1902" spans="1:61" ht="12">
      <c r="A1902" s="16" t="s">
        <v>141</v>
      </c>
      <c r="B1902" s="16" t="s">
        <v>6391</v>
      </c>
      <c r="C1902" s="16" t="s">
        <v>6392</v>
      </c>
      <c r="D1902" s="16" t="s">
        <v>6393</v>
      </c>
      <c r="E1902" s="18">
        <v>45107</v>
      </c>
      <c r="F1902" s="16" t="s">
        <v>6394</v>
      </c>
      <c r="G1902" s="16" t="s">
        <v>107</v>
      </c>
      <c r="H1902" s="16" t="s">
        <v>6176</v>
      </c>
      <c r="I1902" s="16" t="s">
        <v>250</v>
      </c>
      <c r="J1902" s="16" t="s">
        <v>103</v>
      </c>
      <c r="K1902" s="16" t="s">
        <v>2610</v>
      </c>
      <c r="L1902" s="16" t="s">
        <v>195</v>
      </c>
      <c r="M1902" s="19">
        <v>7000000</v>
      </c>
      <c r="N1902" s="19">
        <v>5633349.428617415</v>
      </c>
      <c r="O1902" s="20" t="s">
        <v>6395</v>
      </c>
      <c r="P1902" s="21" t="s">
        <v>243</v>
      </c>
      <c r="Q1902" s="21" t="s">
        <v>87</v>
      </c>
      <c r="R1902" s="194" t="str">
        <f t="shared" si="490"/>
        <v>ADB Private</v>
      </c>
      <c r="S1902" s="195" t="str">
        <f t="shared" si="514"/>
        <v>K</v>
      </c>
      <c r="T1902" s="16" t="str">
        <f t="shared" si="504"/>
        <v>Multinational</v>
      </c>
      <c r="U1902" s="16" t="str">
        <f t="shared" si="491"/>
        <v>Multinational</v>
      </c>
      <c r="V1902" s="22" t="str">
        <f>IF(ISNUMBER(MATCH(A1902, {"Gabon","Sudan","Niger","Mali","Burkina Faso","Guinea"}, 0)), "De Facto Countries", "Non-De Facto Countries")</f>
        <v>Non-De Facto Countries</v>
      </c>
      <c r="W1902" s="16" t="str">
        <f t="shared" si="502"/>
        <v>Multi</v>
      </c>
      <c r="X1902" s="16" t="str">
        <f t="shared" si="503"/>
        <v>Multi-Sector</v>
      </c>
      <c r="Y1902" s="23">
        <f>Table2[[#This Row],[Approved Amount_UA Equivalent]]/5</f>
        <v>1126669.8857234831</v>
      </c>
      <c r="Z1902" s="23">
        <f>Table2[[#This Row],[Approved Amount_UA Equivalent]]/5</f>
        <v>1126669.8857234831</v>
      </c>
      <c r="AA1902" s="23">
        <f>Table2[[#This Row],[Approved Amount_UA Equivalent]]/5</f>
        <v>1126669.8857234831</v>
      </c>
      <c r="AB1902" s="23">
        <f>Table2[[#This Row],[Approved Amount_UA Equivalent]]/5</f>
        <v>1126669.8857234831</v>
      </c>
      <c r="AC1902" s="23">
        <f>Table2[[#This Row],[Approved Amount_UA Equivalent]]/5</f>
        <v>1126669.8857234831</v>
      </c>
      <c r="AD1902" s="23">
        <f>SUM(Table2[[#This Row],[Feed Africa ]:[Improve Quality Of Life ]])</f>
        <v>5633349.428617415</v>
      </c>
      <c r="AE1902" s="16" t="b">
        <f>Table2[[#This Row],[Total HI5]]=Table2[[#This Row],[Approved Amount_UA Equivalent]]</f>
        <v>1</v>
      </c>
      <c r="AF1902" s="24">
        <v>70</v>
      </c>
      <c r="AG1902" s="20" t="str">
        <f t="shared" si="506"/>
        <v>Equity and Guarantee</v>
      </c>
      <c r="AH1902" s="24" t="str">
        <f>VLOOKUP(Table2[[#This Row],[SAP Code]],[25]DATA!$A:$G,7,FALSE)</f>
        <v>Equity</v>
      </c>
      <c r="AI1902" s="20" t="str">
        <f t="shared" si="507"/>
        <v>Other Investment</v>
      </c>
      <c r="AJ1902" s="25"/>
      <c r="AK1902" s="25" t="str">
        <f>Table2[[#This Row],[Sector Dept.]]</f>
        <v>PIFD</v>
      </c>
      <c r="AL1902" s="23" t="str" cm="1">
        <f t="array" ref="AL1902">_xlfn.SWITCH(AK1902,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02" s="26">
        <v>2</v>
      </c>
      <c r="AN1902" s="25" t="str">
        <f t="shared" si="513"/>
        <v>Non-Sovereign</v>
      </c>
      <c r="AO1902" s="27">
        <v>0.5</v>
      </c>
      <c r="AP1902" s="23">
        <f>Table2[[#This Row],[Approved Amount_UA Equivalent]]/1000000</f>
        <v>5.6333494286174153</v>
      </c>
      <c r="AQ1902" s="197">
        <f t="shared" si="494"/>
        <v>7.4970867535812005</v>
      </c>
      <c r="AR1902" s="23" t="str">
        <f t="shared" si="509"/>
        <v>1-10</v>
      </c>
      <c r="AS1902" s="23" t="str">
        <f t="shared" si="510"/>
        <v>1-20</v>
      </c>
      <c r="AT1902" s="116" t="str">
        <f t="shared" si="511"/>
        <v>1-40</v>
      </c>
      <c r="AU1902" s="137" t="str">
        <f t="shared" si="512"/>
        <v>&lt;1-50 Mn</v>
      </c>
      <c r="AV1902" s="23">
        <f>Table2[[#This Row],[Amount]]</f>
        <v>7000000</v>
      </c>
      <c r="AW1902" s="23" t="str">
        <f t="shared" si="499"/>
        <v>Jun 2023</v>
      </c>
      <c r="AX1902" s="28">
        <f>IFERROR(VLOOKUP(Table2[[#This Row],[SAP Code]],[26]_16!A:B,2,FALSE),0)</f>
        <v>0</v>
      </c>
      <c r="AY1902" s="28">
        <f>IFERROR(VLOOKUP(Table2[[#This Row],[SAP Code]],[26]_16!D:E,2,FALSE)/ 1000000, 0)</f>
        <v>0</v>
      </c>
      <c r="AZ1902" s="28">
        <f>IFERROR(VLOOKUP(Table2[[#This Row],[SAP Code]],[26]_16!G:H,2,FALSE)/ 1000000, 0)</f>
        <v>0</v>
      </c>
      <c r="BA1902" s="28">
        <f>IFERROR(VLOOKUP(Table2[[#This Row],[SAP Code]],[26]_16!J:K,2,FALSE)/ 1000000, 0)</f>
        <v>0</v>
      </c>
      <c r="BB1902" s="28">
        <f>IFERROR(VLOOKUP(Table2[[#This Row],[SAP Code]],[26]_16!M:N,2,FALSE)/ 1000000, 0)</f>
        <v>0</v>
      </c>
      <c r="BC1902" s="28">
        <f>IFERROR(VLOOKUP(Table2[[#This Row],[SAP Code]],[26]_16!P:Q,2,FALSE),0)</f>
        <v>0</v>
      </c>
      <c r="BD1902" s="28">
        <f>IFERROR(VLOOKUP(Table2[[#This Row],[SAP Code]],[26]_16!S:T,2,FALSE),0)</f>
        <v>0</v>
      </c>
      <c r="BE1902" s="28">
        <f>IFERROR(VLOOKUP(Table2[[#This Row],[SAP Code]],[26]_16!V:W,2,FALSE)/ 1000000, 0)</f>
        <v>0</v>
      </c>
      <c r="BF1902" s="28">
        <f>IFERROR(VLOOKUP(Table2[[#This Row],[SAP Code]],[26]_16!Y:Z,2,FALSE)/ 1000000, 0)</f>
        <v>0</v>
      </c>
      <c r="BG1902" s="28" t="str">
        <f>IFERROR(VLOOKUP(Table2[[#This Row],[SAP Code]],[26]port!$A:$AD,30,FALSE),"unknown")</f>
        <v>unknown</v>
      </c>
      <c r="BH1902" s="29" t="str">
        <f t="shared" si="500"/>
        <v>Unknown</v>
      </c>
      <c r="BI1902" s="16"/>
    </row>
    <row r="1903" spans="1:61" ht="12">
      <c r="A1903" s="16" t="s">
        <v>141</v>
      </c>
      <c r="B1903" s="16" t="s">
        <v>6385</v>
      </c>
      <c r="C1903" s="16" t="s">
        <v>6396</v>
      </c>
      <c r="D1903" s="16" t="s">
        <v>6387</v>
      </c>
      <c r="E1903" s="18">
        <v>45107</v>
      </c>
      <c r="F1903" s="16" t="s">
        <v>4325</v>
      </c>
      <c r="G1903" s="16" t="s">
        <v>1997</v>
      </c>
      <c r="H1903" s="16" t="s">
        <v>5984</v>
      </c>
      <c r="I1903" s="16" t="s">
        <v>82</v>
      </c>
      <c r="J1903" s="16" t="s">
        <v>103</v>
      </c>
      <c r="K1903" s="16" t="s">
        <v>5704</v>
      </c>
      <c r="L1903" s="16" t="s">
        <v>70</v>
      </c>
      <c r="M1903" s="19">
        <v>52000000</v>
      </c>
      <c r="N1903" s="19">
        <v>39172555.105238572</v>
      </c>
      <c r="O1903" s="20" t="s">
        <v>6388</v>
      </c>
      <c r="P1903" s="21" t="s">
        <v>147</v>
      </c>
      <c r="Q1903" s="21" t="s">
        <v>87</v>
      </c>
      <c r="R1903" s="194" t="str">
        <f t="shared" si="490"/>
        <v>ADB Private</v>
      </c>
      <c r="S1903" s="195" t="str">
        <f t="shared" si="514"/>
        <v>F</v>
      </c>
      <c r="T1903" s="16" t="str">
        <f t="shared" si="504"/>
        <v>Multinational</v>
      </c>
      <c r="U1903" s="16" t="str">
        <f t="shared" si="491"/>
        <v>Multinational</v>
      </c>
      <c r="V1903" s="22" t="str">
        <f>IF(ISNUMBER(MATCH(A1903, {"Gabon","Sudan","Niger","Mali","Burkina Faso","Guinea"}, 0)), "De Facto Countries", "Non-De Facto Countries")</f>
        <v>Non-De Facto Countries</v>
      </c>
      <c r="W1903" s="16" t="str">
        <f t="shared" si="502"/>
        <v>Multi</v>
      </c>
      <c r="X1903" s="16" t="str">
        <f t="shared" si="503"/>
        <v>Power</v>
      </c>
      <c r="Y1903" s="23"/>
      <c r="Z1903" s="23">
        <f>Table2[[#This Row],[Approved Amount_UA Equivalent]]</f>
        <v>39172555.105238572</v>
      </c>
      <c r="AD1903" s="23">
        <f>SUM(Table2[[#This Row],[Feed Africa ]:[Improve Quality Of Life ]])</f>
        <v>39172555.105238572</v>
      </c>
      <c r="AE1903" s="16" t="b">
        <f>Table2[[#This Row],[Total HI5]]=Table2[[#This Row],[Approved Amount_UA Equivalent]]</f>
        <v>1</v>
      </c>
      <c r="AF1903" s="164">
        <v>10</v>
      </c>
      <c r="AG1903" s="20" t="str">
        <f t="shared" si="506"/>
        <v>Investment Project</v>
      </c>
      <c r="AH1903" s="24" t="str">
        <f>VLOOKUP(Table2[[#This Row],[SAP Code]],[25]DATA!$A:$G,7,FALSE)</f>
        <v>LOC</v>
      </c>
      <c r="AI1903" s="20" t="str">
        <f t="shared" si="507"/>
        <v>Infrastructure</v>
      </c>
      <c r="AJ1903" s="25"/>
      <c r="AK1903" s="25" t="str">
        <f>Table2[[#This Row],[Sector Dept.]]</f>
        <v>PERN</v>
      </c>
      <c r="AL1903" s="23" t="str" cm="1">
        <f t="array" ref="AL1903">_xlfn.SWITCH(AK1903,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03" s="212">
        <v>2</v>
      </c>
      <c r="AN1903" s="25" t="str">
        <f t="shared" si="513"/>
        <v>Non-Sovereign</v>
      </c>
      <c r="AO1903" s="27">
        <v>0.33333333333333331</v>
      </c>
      <c r="AP1903" s="23">
        <f>Table2[[#This Row],[Approved Amount_UA Equivalent]]/1000000</f>
        <v>39.172555105238573</v>
      </c>
      <c r="AQ1903" s="197">
        <f t="shared" si="494"/>
        <v>52.132403236255705</v>
      </c>
      <c r="AR1903" s="23" t="str">
        <f t="shared" si="509"/>
        <v>31-40</v>
      </c>
      <c r="AS1903" s="23" t="str">
        <f t="shared" si="510"/>
        <v>21-40</v>
      </c>
      <c r="AT1903" s="116" t="str">
        <f t="shared" si="511"/>
        <v>1-40</v>
      </c>
      <c r="AU1903" s="137" t="str">
        <f t="shared" si="512"/>
        <v>&lt;1-50 Mn</v>
      </c>
      <c r="AV1903" s="23">
        <f>Table2[[#This Row],[Amount]]</f>
        <v>52000000</v>
      </c>
      <c r="AW1903" s="23" t="str">
        <f t="shared" si="499"/>
        <v>Jun 2023</v>
      </c>
      <c r="AX1903" s="28">
        <f>IFERROR(VLOOKUP(Table2[[#This Row],[SAP Code]],[26]_16!A:B,2,FALSE),0)</f>
        <v>0</v>
      </c>
      <c r="AY1903" s="28">
        <f>IFERROR(VLOOKUP(Table2[[#This Row],[SAP Code]],[26]_16!D:E,2,FALSE)/ 1000000, 0)</f>
        <v>0</v>
      </c>
      <c r="AZ1903" s="28">
        <f>IFERROR(VLOOKUP(Table2[[#This Row],[SAP Code]],[26]_16!G:H,2,FALSE)/ 1000000, 0)</f>
        <v>0</v>
      </c>
      <c r="BA1903" s="28">
        <f>IFERROR(VLOOKUP(Table2[[#This Row],[SAP Code]],[26]_16!J:K,2,FALSE)/ 1000000, 0)</f>
        <v>0</v>
      </c>
      <c r="BB1903" s="28">
        <f>IFERROR(VLOOKUP(Table2[[#This Row],[SAP Code]],[26]_16!M:N,2,FALSE)/ 1000000, 0)</f>
        <v>0</v>
      </c>
      <c r="BC1903" s="28">
        <f>IFERROR(VLOOKUP(Table2[[#This Row],[SAP Code]],[26]_16!P:Q,2,FALSE),0)</f>
        <v>0</v>
      </c>
      <c r="BD1903" s="28">
        <f>IFERROR(VLOOKUP(Table2[[#This Row],[SAP Code]],[26]_16!S:T,2,FALSE),0)</f>
        <v>0</v>
      </c>
      <c r="BE1903" s="28">
        <f>IFERROR(VLOOKUP(Table2[[#This Row],[SAP Code]],[26]_16!V:W,2,FALSE)/ 1000000, 0)</f>
        <v>0</v>
      </c>
      <c r="BF1903" s="28">
        <f>IFERROR(VLOOKUP(Table2[[#This Row],[SAP Code]],[26]_16!Y:Z,2,FALSE)/ 1000000, 0)</f>
        <v>0</v>
      </c>
      <c r="BG1903" s="28" t="str">
        <f>IFERROR(VLOOKUP(Table2[[#This Row],[SAP Code]],[26]port!$A:$AD,30,FALSE),"unknown")</f>
        <v>unknown</v>
      </c>
      <c r="BH1903" s="29" t="str">
        <f t="shared" si="500"/>
        <v>Unknown</v>
      </c>
      <c r="BI1903" s="16"/>
    </row>
    <row r="1904" spans="1:61" ht="12">
      <c r="A1904" s="16" t="s">
        <v>141</v>
      </c>
      <c r="B1904" s="16" t="s">
        <v>6391</v>
      </c>
      <c r="C1904" s="16" t="s">
        <v>6392</v>
      </c>
      <c r="D1904" s="16" t="s">
        <v>6393</v>
      </c>
      <c r="E1904" s="18">
        <v>45107</v>
      </c>
      <c r="F1904" s="16" t="s">
        <v>6394</v>
      </c>
      <c r="G1904" s="16" t="s">
        <v>107</v>
      </c>
      <c r="H1904" s="16" t="s">
        <v>6176</v>
      </c>
      <c r="I1904" s="16" t="s">
        <v>250</v>
      </c>
      <c r="J1904" s="16" t="s">
        <v>5457</v>
      </c>
      <c r="K1904" s="16" t="s">
        <v>5458</v>
      </c>
      <c r="L1904" s="16" t="s">
        <v>195</v>
      </c>
      <c r="M1904" s="19">
        <v>3000000</v>
      </c>
      <c r="N1904" s="19">
        <v>2414292.6122646066</v>
      </c>
      <c r="O1904" s="20" t="s">
        <v>6395</v>
      </c>
      <c r="P1904" s="21" t="s">
        <v>243</v>
      </c>
      <c r="Q1904" s="21" t="s">
        <v>87</v>
      </c>
      <c r="R1904" s="194" t="str">
        <f t="shared" si="490"/>
        <v>OTHERS</v>
      </c>
      <c r="S1904" s="195" t="str">
        <f t="shared" si="514"/>
        <v>K</v>
      </c>
      <c r="T1904" s="16" t="str">
        <f t="shared" si="504"/>
        <v>Multinational</v>
      </c>
      <c r="U1904" s="16" t="str">
        <f t="shared" si="491"/>
        <v>Multinational</v>
      </c>
      <c r="V1904" s="22" t="str">
        <f>IF(ISNUMBER(MATCH(A1904, {"Gabon","Sudan","Niger","Mali","Burkina Faso","Guinea"}, 0)), "De Facto Countries", "Non-De Facto Countries")</f>
        <v>Non-De Facto Countries</v>
      </c>
      <c r="W1904" s="16" t="str">
        <f t="shared" si="502"/>
        <v>Multi</v>
      </c>
      <c r="X1904" s="16" t="str">
        <f t="shared" si="503"/>
        <v>Multi-Sector</v>
      </c>
      <c r="Y1904" s="23">
        <f>Table2[[#This Row],[Approved Amount_UA Equivalent]]/5</f>
        <v>482858.52245292132</v>
      </c>
      <c r="Z1904" s="23">
        <f>Table2[[#This Row],[Approved Amount_UA Equivalent]]/5</f>
        <v>482858.52245292132</v>
      </c>
      <c r="AA1904" s="23">
        <f>Table2[[#This Row],[Approved Amount_UA Equivalent]]/5</f>
        <v>482858.52245292132</v>
      </c>
      <c r="AB1904" s="23">
        <f>Table2[[#This Row],[Approved Amount_UA Equivalent]]/5</f>
        <v>482858.52245292132</v>
      </c>
      <c r="AC1904" s="23">
        <f>Table2[[#This Row],[Approved Amount_UA Equivalent]]/5</f>
        <v>482858.52245292132</v>
      </c>
      <c r="AD1904" s="23">
        <f>SUM(Table2[[#This Row],[Feed Africa ]:[Improve Quality Of Life ]])</f>
        <v>2414292.6122646066</v>
      </c>
      <c r="AE1904" s="16" t="b">
        <f>Table2[[#This Row],[Total HI5]]=Table2[[#This Row],[Approved Amount_UA Equivalent]]</f>
        <v>1</v>
      </c>
      <c r="AF1904" s="24">
        <v>70</v>
      </c>
      <c r="AG1904" s="20" t="str">
        <f t="shared" si="506"/>
        <v>Equity and Guarantee</v>
      </c>
      <c r="AH1904" s="24" t="str">
        <f>VLOOKUP(Table2[[#This Row],[SAP Code]],[25]DATA!$A:$G,7,FALSE)</f>
        <v>Equity</v>
      </c>
      <c r="AI1904" s="20" t="str">
        <f t="shared" si="507"/>
        <v>Other Investment</v>
      </c>
      <c r="AJ1904" s="25"/>
      <c r="AK1904" s="25" t="str">
        <f>Table2[[#This Row],[Sector Dept.]]</f>
        <v>PIFD</v>
      </c>
      <c r="AL1904" s="23" t="str" cm="1">
        <f t="array" ref="AL1904">_xlfn.SWITCH(AK1904,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04" s="212">
        <v>1</v>
      </c>
      <c r="AN1904" s="25" t="str">
        <f t="shared" si="513"/>
        <v>Sovereign</v>
      </c>
      <c r="AO1904" s="27">
        <v>0.5</v>
      </c>
      <c r="AP1904" s="23">
        <f>Table2[[#This Row],[Approved Amount_UA Equivalent]]/1000000</f>
        <v>2.4142926122646067</v>
      </c>
      <c r="AQ1904" s="197">
        <f t="shared" si="494"/>
        <v>3.213037180106229</v>
      </c>
      <c r="AR1904" s="23" t="str">
        <f t="shared" si="509"/>
        <v>1-10</v>
      </c>
      <c r="AS1904" s="23" t="str">
        <f t="shared" si="510"/>
        <v>1-20</v>
      </c>
      <c r="AT1904" s="116" t="str">
        <f t="shared" si="511"/>
        <v>1-40</v>
      </c>
      <c r="AU1904" s="137" t="str">
        <f t="shared" si="512"/>
        <v>&lt;1-50 Mn</v>
      </c>
      <c r="AV1904" s="23">
        <f>Table2[[#This Row],[Amount]]</f>
        <v>3000000</v>
      </c>
      <c r="AW1904" s="23" t="str">
        <f t="shared" si="499"/>
        <v>Jun 2023</v>
      </c>
      <c r="AX1904" s="28">
        <f>IFERROR(VLOOKUP(Table2[[#This Row],[SAP Code]],[26]_16!A:B,2,FALSE),0)</f>
        <v>0</v>
      </c>
      <c r="AY1904" s="28">
        <f>IFERROR(VLOOKUP(Table2[[#This Row],[SAP Code]],[26]_16!D:E,2,FALSE)/ 1000000, 0)</f>
        <v>0</v>
      </c>
      <c r="AZ1904" s="28">
        <f>IFERROR(VLOOKUP(Table2[[#This Row],[SAP Code]],[26]_16!G:H,2,FALSE)/ 1000000, 0)</f>
        <v>0</v>
      </c>
      <c r="BA1904" s="28">
        <f>IFERROR(VLOOKUP(Table2[[#This Row],[SAP Code]],[26]_16!J:K,2,FALSE)/ 1000000, 0)</f>
        <v>0</v>
      </c>
      <c r="BB1904" s="28">
        <f>IFERROR(VLOOKUP(Table2[[#This Row],[SAP Code]],[26]_16!M:N,2,FALSE)/ 1000000, 0)</f>
        <v>0</v>
      </c>
      <c r="BC1904" s="28">
        <f>IFERROR(VLOOKUP(Table2[[#This Row],[SAP Code]],[26]_16!P:Q,2,FALSE),0)</f>
        <v>0</v>
      </c>
      <c r="BD1904" s="28">
        <f>IFERROR(VLOOKUP(Table2[[#This Row],[SAP Code]],[26]_16!S:T,2,FALSE),0)</f>
        <v>0</v>
      </c>
      <c r="BE1904" s="28">
        <f>IFERROR(VLOOKUP(Table2[[#This Row],[SAP Code]],[26]_16!V:W,2,FALSE)/ 1000000, 0)</f>
        <v>0</v>
      </c>
      <c r="BF1904" s="28">
        <f>IFERROR(VLOOKUP(Table2[[#This Row],[SAP Code]],[26]_16!Y:Z,2,FALSE)/ 1000000, 0)</f>
        <v>0</v>
      </c>
      <c r="BG1904" s="28" t="str">
        <f>IFERROR(VLOOKUP(Table2[[#This Row],[SAP Code]],[26]port!$A:$AD,30,FALSE),"unknown")</f>
        <v>unknown</v>
      </c>
      <c r="BH1904" s="29" t="str">
        <f t="shared" si="500"/>
        <v>Unknown</v>
      </c>
      <c r="BI1904" s="16"/>
    </row>
    <row r="1905" spans="1:61" ht="12">
      <c r="A1905" s="16" t="s">
        <v>351</v>
      </c>
      <c r="B1905" s="16" t="s">
        <v>6397</v>
      </c>
      <c r="C1905" s="16" t="s">
        <v>6398</v>
      </c>
      <c r="D1905" s="16" t="s">
        <v>6399</v>
      </c>
      <c r="E1905" s="18">
        <v>45107</v>
      </c>
      <c r="F1905" s="16" t="s">
        <v>827</v>
      </c>
      <c r="G1905" s="16" t="s">
        <v>126</v>
      </c>
      <c r="H1905" s="16" t="s">
        <v>5984</v>
      </c>
      <c r="I1905" s="16" t="s">
        <v>123</v>
      </c>
      <c r="J1905" s="16" t="s">
        <v>83</v>
      </c>
      <c r="K1905" s="16" t="s">
        <v>84</v>
      </c>
      <c r="L1905" s="16" t="s">
        <v>85</v>
      </c>
      <c r="M1905" s="19">
        <v>75000000</v>
      </c>
      <c r="N1905" s="19">
        <v>75000000</v>
      </c>
      <c r="O1905" s="20" t="s">
        <v>6400</v>
      </c>
      <c r="P1905" s="21">
        <v>2100150043846</v>
      </c>
      <c r="Q1905" s="21" t="s">
        <v>87</v>
      </c>
      <c r="R1905" s="194" t="str">
        <f t="shared" si="490"/>
        <v>ADF Including TSF</v>
      </c>
      <c r="S1905" s="195" t="str">
        <f t="shared" si="514"/>
        <v>E</v>
      </c>
      <c r="T1905" s="16" t="str">
        <f t="shared" si="504"/>
        <v>ADF Countries</v>
      </c>
      <c r="U1905" s="16" t="str">
        <f t="shared" si="491"/>
        <v>Non-Transition States</v>
      </c>
      <c r="V1905" s="22" t="str">
        <f>IF(ISNUMBER(MATCH(A1905, {"Gabon","Sudan","Niger","Mali","Burkina Faso","Guinea"}, 0)), "De Facto Countries", "Non-De Facto Countries")</f>
        <v>Non-De Facto Countries</v>
      </c>
      <c r="W1905" s="16" t="str">
        <f t="shared" si="502"/>
        <v>East</v>
      </c>
      <c r="X1905" s="16" t="str">
        <f t="shared" si="503"/>
        <v>WASH Sector</v>
      </c>
      <c r="Y1905" s="23"/>
      <c r="AC1905" s="23">
        <f>Table2[[#This Row],[Approved Amount_UA Equivalent]]</f>
        <v>75000000</v>
      </c>
      <c r="AD1905" s="23">
        <f>SUM(Table2[[#This Row],[Feed Africa ]:[Improve Quality Of Life ]])</f>
        <v>75000000</v>
      </c>
      <c r="AE1905" s="16" t="b">
        <f>Table2[[#This Row],[Total HI5]]=Table2[[#This Row],[Approved Amount_UA Equivalent]]</f>
        <v>1</v>
      </c>
      <c r="AF1905" s="24">
        <v>10</v>
      </c>
      <c r="AG1905" s="20" t="str">
        <f t="shared" si="506"/>
        <v>Investment Project</v>
      </c>
      <c r="AH1905" s="24" t="str">
        <f>VLOOKUP(Table2[[#This Row],[SAP Code]],[25]DATA!$A:$G,7,FALSE)</f>
        <v>Investment</v>
      </c>
      <c r="AI1905" s="20" t="str">
        <f t="shared" si="507"/>
        <v>Infrastructure</v>
      </c>
      <c r="AJ1905" s="25"/>
      <c r="AK1905" s="25" t="str">
        <f>Table2[[#This Row],[Sector Dept.]]</f>
        <v>AHWS</v>
      </c>
      <c r="AL1905" s="23" t="str" cm="1">
        <f t="array" ref="AL1905">_xlfn.SWITCH(AK1905,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05" s="212">
        <v>1</v>
      </c>
      <c r="AN1905" s="25" t="str">
        <f t="shared" si="513"/>
        <v>Sovereign</v>
      </c>
      <c r="AO1905" s="27">
        <v>1</v>
      </c>
      <c r="AP1905" s="23">
        <f>Table2[[#This Row],[Approved Amount_UA Equivalent]]/1000000</f>
        <v>75</v>
      </c>
      <c r="AQ1905" s="197">
        <f t="shared" si="494"/>
        <v>99.813000000000002</v>
      </c>
      <c r="AR1905" s="23" t="str">
        <f t="shared" si="509"/>
        <v>71-80</v>
      </c>
      <c r="AS1905" s="23" t="str">
        <f t="shared" si="510"/>
        <v>61-80</v>
      </c>
      <c r="AT1905" s="116" t="str">
        <f t="shared" si="511"/>
        <v>41-80</v>
      </c>
      <c r="AU1905" s="137" t="str">
        <f t="shared" si="512"/>
        <v>50-100 Mn</v>
      </c>
      <c r="AV1905" s="23">
        <f>Table2[[#This Row],[Amount]]</f>
        <v>75000000</v>
      </c>
      <c r="AW1905" s="23" t="str">
        <f t="shared" si="499"/>
        <v>Jun 2023</v>
      </c>
      <c r="AX1905" s="28">
        <f>IFERROR(VLOOKUP(Table2[[#This Row],[SAP Code]],[26]_16!A:B,2,FALSE),0)</f>
        <v>0</v>
      </c>
      <c r="AY1905" s="28">
        <f>IFERROR(VLOOKUP(Table2[[#This Row],[SAP Code]],[26]_16!D:E,2,FALSE)/ 1000000, 0)</f>
        <v>0</v>
      </c>
      <c r="AZ1905" s="28">
        <f>IFERROR(VLOOKUP(Table2[[#This Row],[SAP Code]],[26]_16!G:H,2,FALSE)/ 1000000, 0)</f>
        <v>0</v>
      </c>
      <c r="BA1905" s="28">
        <f>IFERROR(VLOOKUP(Table2[[#This Row],[SAP Code]],[26]_16!J:K,2,FALSE)/ 1000000, 0)</f>
        <v>0</v>
      </c>
      <c r="BB1905" s="28">
        <f>IFERROR(VLOOKUP(Table2[[#This Row],[SAP Code]],[26]_16!M:N,2,FALSE)/ 1000000, 0)</f>
        <v>0</v>
      </c>
      <c r="BC1905" s="28">
        <f>IFERROR(VLOOKUP(Table2[[#This Row],[SAP Code]],[26]_16!P:Q,2,FALSE),0)</f>
        <v>0</v>
      </c>
      <c r="BD1905" s="28">
        <f>IFERROR(VLOOKUP(Table2[[#This Row],[SAP Code]],[26]_16!S:T,2,FALSE),0)</f>
        <v>0</v>
      </c>
      <c r="BE1905" s="28">
        <f>IFERROR(VLOOKUP(Table2[[#This Row],[SAP Code]],[26]_16!V:W,2,FALSE)/ 1000000, 0)</f>
        <v>0</v>
      </c>
      <c r="BF1905" s="28">
        <f>IFERROR(VLOOKUP(Table2[[#This Row],[SAP Code]],[26]_16!Y:Z,2,FALSE)/ 1000000, 0)</f>
        <v>0</v>
      </c>
      <c r="BG1905" s="28" t="str">
        <f>IFERROR(VLOOKUP(Table2[[#This Row],[SAP Code]],[26]port!$A:$AD,30,FALSE),"unknown")</f>
        <v>APVD</v>
      </c>
      <c r="BH1905" s="29" t="str">
        <f t="shared" si="500"/>
        <v>Ongoing</v>
      </c>
      <c r="BI1905" s="16"/>
    </row>
    <row r="1906" spans="1:61" ht="12">
      <c r="A1906" s="16" t="s">
        <v>281</v>
      </c>
      <c r="B1906" s="16" t="s">
        <v>6401</v>
      </c>
      <c r="C1906" s="16" t="s">
        <v>6402</v>
      </c>
      <c r="D1906" s="16" t="s">
        <v>6403</v>
      </c>
      <c r="E1906" s="18">
        <v>45107</v>
      </c>
      <c r="F1906" s="16" t="s">
        <v>285</v>
      </c>
      <c r="G1906" s="16" t="s">
        <v>74</v>
      </c>
      <c r="H1906" s="16" t="s">
        <v>5984</v>
      </c>
      <c r="I1906" s="16" t="s">
        <v>155</v>
      </c>
      <c r="J1906" s="16" t="s">
        <v>83</v>
      </c>
      <c r="K1906" s="16" t="s">
        <v>69</v>
      </c>
      <c r="L1906" s="16" t="s">
        <v>85</v>
      </c>
      <c r="M1906" s="19">
        <v>40000000</v>
      </c>
      <c r="N1906" s="19">
        <v>40000000</v>
      </c>
      <c r="O1906" s="20" t="s">
        <v>6404</v>
      </c>
      <c r="P1906" s="21">
        <v>2100155042720</v>
      </c>
      <c r="Q1906" s="21" t="s">
        <v>87</v>
      </c>
      <c r="R1906" s="194" t="str">
        <f t="shared" si="490"/>
        <v>ADF Including TSF</v>
      </c>
      <c r="S1906" s="195" t="str">
        <f t="shared" si="514"/>
        <v>A</v>
      </c>
      <c r="T1906" s="16" t="str">
        <f t="shared" si="504"/>
        <v>ADF Countries</v>
      </c>
      <c r="U1906" s="16" t="str">
        <f t="shared" si="491"/>
        <v>Non-Transition States</v>
      </c>
      <c r="V1906" s="22" t="str">
        <f>IF(ISNUMBER(MATCH(A1906, {"Gabon","Sudan","Niger","Mali","Burkina Faso","Guinea"}, 0)), "De Facto Countries", "Non-De Facto Countries")</f>
        <v>Non-De Facto Countries</v>
      </c>
      <c r="W1906" s="16" t="str">
        <f t="shared" si="502"/>
        <v>East</v>
      </c>
      <c r="X1906" s="16" t="str">
        <f t="shared" si="503"/>
        <v>Agriculture</v>
      </c>
      <c r="Y1906" s="23">
        <f>Table2[[#This Row],[Approved Amount_UA Equivalent]]</f>
        <v>40000000</v>
      </c>
      <c r="AD1906" s="23">
        <f>SUM(Table2[[#This Row],[Feed Africa ]:[Improve Quality Of Life ]])</f>
        <v>40000000</v>
      </c>
      <c r="AE1906" s="16" t="b">
        <f>Table2[[#This Row],[Total HI5]]=Table2[[#This Row],[Approved Amount_UA Equivalent]]</f>
        <v>1</v>
      </c>
      <c r="AF1906" s="24">
        <v>10</v>
      </c>
      <c r="AG1906" s="20" t="str">
        <f t="shared" si="506"/>
        <v>Investment Project</v>
      </c>
      <c r="AH1906" s="24" t="str">
        <f>VLOOKUP(Table2[[#This Row],[SAP Code]],[25]DATA!$A:$G,7,FALSE)</f>
        <v>Investment</v>
      </c>
      <c r="AI1906" s="20" t="str">
        <f t="shared" si="507"/>
        <v>Infrastructure</v>
      </c>
      <c r="AJ1906" s="25"/>
      <c r="AK1906" s="25" t="str">
        <f>Table2[[#This Row],[Sector Dept.]]</f>
        <v>AHAI</v>
      </c>
      <c r="AL1906" s="23" t="str" cm="1">
        <f t="array" ref="AL1906">_xlfn.SWITCH(AK1906,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06" s="212">
        <v>1</v>
      </c>
      <c r="AN1906" s="25" t="str">
        <f t="shared" si="513"/>
        <v>Sovereign</v>
      </c>
      <c r="AO1906" s="27">
        <v>1</v>
      </c>
      <c r="AP1906" s="23">
        <f>Table2[[#This Row],[Approved Amount_UA Equivalent]]/1000000</f>
        <v>40</v>
      </c>
      <c r="AQ1906" s="197">
        <f t="shared" si="494"/>
        <v>53.233600000000003</v>
      </c>
      <c r="AR1906" s="23" t="str">
        <f t="shared" si="509"/>
        <v>31-40</v>
      </c>
      <c r="AS1906" s="23" t="str">
        <f t="shared" si="510"/>
        <v>21-40</v>
      </c>
      <c r="AT1906" s="116" t="str">
        <f t="shared" si="511"/>
        <v>1-40</v>
      </c>
      <c r="AU1906" s="137" t="str">
        <f t="shared" si="512"/>
        <v>&lt;1-50 Mn</v>
      </c>
      <c r="AV1906" s="23">
        <f>Table2[[#This Row],[Amount]]</f>
        <v>40000000</v>
      </c>
      <c r="AW1906" s="23" t="str">
        <f t="shared" si="499"/>
        <v>Jun 2023</v>
      </c>
      <c r="AX1906" s="28">
        <f>IFERROR(VLOOKUP(Table2[[#This Row],[SAP Code]],[26]_16!A:B,2,FALSE),0)</f>
        <v>0</v>
      </c>
      <c r="AY1906" s="28">
        <f>IFERROR(VLOOKUP(Table2[[#This Row],[SAP Code]],[26]_16!D:E,2,FALSE)/ 1000000, 0)</f>
        <v>0</v>
      </c>
      <c r="AZ1906" s="28">
        <f>IFERROR(VLOOKUP(Table2[[#This Row],[SAP Code]],[26]_16!G:H,2,FALSE)/ 1000000, 0)</f>
        <v>0</v>
      </c>
      <c r="BA1906" s="28">
        <f>IFERROR(VLOOKUP(Table2[[#This Row],[SAP Code]],[26]_16!J:K,2,FALSE)/ 1000000, 0)</f>
        <v>0</v>
      </c>
      <c r="BB1906" s="28">
        <f>IFERROR(VLOOKUP(Table2[[#This Row],[SAP Code]],[26]_16!M:N,2,FALSE)/ 1000000, 0)</f>
        <v>0</v>
      </c>
      <c r="BC1906" s="28">
        <f>IFERROR(VLOOKUP(Table2[[#This Row],[SAP Code]],[26]_16!P:Q,2,FALSE),0)</f>
        <v>0</v>
      </c>
      <c r="BD1906" s="28">
        <f>IFERROR(VLOOKUP(Table2[[#This Row],[SAP Code]],[26]_16!S:T,2,FALSE),0)</f>
        <v>0</v>
      </c>
      <c r="BE1906" s="28">
        <f>IFERROR(VLOOKUP(Table2[[#This Row],[SAP Code]],[26]_16!V:W,2,FALSE)/ 1000000, 0)</f>
        <v>0</v>
      </c>
      <c r="BF1906" s="28">
        <f>IFERROR(VLOOKUP(Table2[[#This Row],[SAP Code]],[26]_16!Y:Z,2,FALSE)/ 1000000, 0)</f>
        <v>0</v>
      </c>
      <c r="BG1906" s="28" t="str">
        <f>IFERROR(VLOOKUP(Table2[[#This Row],[SAP Code]],[26]port!$A:$AD,30,FALSE),"unknown")</f>
        <v>APVD</v>
      </c>
      <c r="BH1906" s="29" t="str">
        <f t="shared" si="500"/>
        <v>Ongoing</v>
      </c>
      <c r="BI1906" s="16"/>
    </row>
    <row r="1907" spans="1:61" ht="12">
      <c r="A1907" s="16" t="s">
        <v>316</v>
      </c>
      <c r="B1907" s="16" t="s">
        <v>6405</v>
      </c>
      <c r="C1907" s="16" t="s">
        <v>6406</v>
      </c>
      <c r="D1907" s="16" t="s">
        <v>6407</v>
      </c>
      <c r="E1907" s="18">
        <v>45112</v>
      </c>
      <c r="F1907" s="16" t="s">
        <v>320</v>
      </c>
      <c r="G1907" s="16" t="s">
        <v>2293</v>
      </c>
      <c r="H1907" s="16" t="s">
        <v>5979</v>
      </c>
      <c r="I1907" s="16" t="s">
        <v>437</v>
      </c>
      <c r="J1907" s="16" t="s">
        <v>179</v>
      </c>
      <c r="K1907" s="16" t="s">
        <v>84</v>
      </c>
      <c r="L1907" s="16" t="s">
        <v>195</v>
      </c>
      <c r="M1907" s="19">
        <v>75000000</v>
      </c>
      <c r="N1907" s="19">
        <v>61271005.743135609</v>
      </c>
      <c r="O1907" s="20" t="s">
        <v>6408</v>
      </c>
      <c r="P1907" s="21">
        <v>2000200006057</v>
      </c>
      <c r="Q1907" s="21" t="s">
        <v>87</v>
      </c>
      <c r="R1907" s="194" t="str">
        <f t="shared" si="490"/>
        <v>ADB Public</v>
      </c>
      <c r="S1907" s="195" t="str">
        <f t="shared" si="514"/>
        <v>G</v>
      </c>
      <c r="T1907" s="16" t="str">
        <f t="shared" si="504"/>
        <v>Blend Countries</v>
      </c>
      <c r="U1907" s="16" t="str">
        <f t="shared" si="491"/>
        <v>Non-Transition States</v>
      </c>
      <c r="V1907" s="22" t="str">
        <f>IF(ISNUMBER(MATCH(A1907, {"Gabon","Sudan","Niger","Mali","Burkina Faso","Guinea"}, 0)), "De Facto Countries", "Non-De Facto Countries")</f>
        <v>Non-De Facto Countries</v>
      </c>
      <c r="W1907" s="16" t="str">
        <f t="shared" si="502"/>
        <v>West</v>
      </c>
      <c r="X1907" s="16" t="str">
        <f t="shared" si="503"/>
        <v>ICT</v>
      </c>
      <c r="Y1907" s="23">
        <f>Table2[[#This Row],[Approved Amount_UA Equivalent]]/5</f>
        <v>12254201.148627121</v>
      </c>
      <c r="Z1907" s="23">
        <f>Table2[[#This Row],[Approved Amount_UA Equivalent]]/5</f>
        <v>12254201.148627121</v>
      </c>
      <c r="AA1907" s="23">
        <f>Table2[[#This Row],[Approved Amount_UA Equivalent]]/5</f>
        <v>12254201.148627121</v>
      </c>
      <c r="AB1907" s="23">
        <f>Table2[[#This Row],[Approved Amount_UA Equivalent]]/5</f>
        <v>12254201.148627121</v>
      </c>
      <c r="AC1907" s="23">
        <f>Table2[[#This Row],[Approved Amount_UA Equivalent]]/5</f>
        <v>12254201.148627121</v>
      </c>
      <c r="AD1907" s="23">
        <f>SUM(Table2[[#This Row],[Feed Africa ]:[Improve Quality Of Life ]])</f>
        <v>61271005.743135601</v>
      </c>
      <c r="AE1907" s="16" t="b">
        <f>Table2[[#This Row],[Total HI5]]=Table2[[#This Row],[Approved Amount_UA Equivalent]]</f>
        <v>1</v>
      </c>
      <c r="AF1907" s="24">
        <v>41</v>
      </c>
      <c r="AG1907" s="20" t="str">
        <f t="shared" si="506"/>
        <v>ISP and Investment Project</v>
      </c>
      <c r="AH1907" s="24" t="str">
        <f>VLOOKUP(Table2[[#This Row],[SAP Code]],[25]DATA!$A:$G,7,FALSE)</f>
        <v>ISP</v>
      </c>
      <c r="AI1907" s="20" t="str">
        <f t="shared" si="507"/>
        <v>Infrastructure</v>
      </c>
      <c r="AJ1907" s="25"/>
      <c r="AK1907" s="25" t="str">
        <f>Table2[[#This Row],[Sector Dept.]]</f>
        <v>PITD</v>
      </c>
      <c r="AL1907" s="23" t="str" cm="1">
        <f t="array" ref="AL1907">_xlfn.SWITCH(AK1907,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07" s="212">
        <v>1</v>
      </c>
      <c r="AN1907" s="25" t="str">
        <f t="shared" si="513"/>
        <v>Sovereign</v>
      </c>
      <c r="AO1907" s="27">
        <v>1</v>
      </c>
      <c r="AP1907" s="23">
        <f>Table2[[#This Row],[Approved Amount_UA Equivalent]]/1000000</f>
        <v>61.271005743135611</v>
      </c>
      <c r="AQ1907" s="197">
        <f t="shared" si="494"/>
        <v>81.541905283194595</v>
      </c>
      <c r="AR1907" s="23" t="str">
        <f t="shared" si="509"/>
        <v>61-70</v>
      </c>
      <c r="AS1907" s="23" t="str">
        <f t="shared" si="510"/>
        <v>61-80</v>
      </c>
      <c r="AT1907" s="116" t="str">
        <f t="shared" si="511"/>
        <v>41-80</v>
      </c>
      <c r="AU1907" s="137" t="str">
        <f t="shared" si="512"/>
        <v>50-100 Mn</v>
      </c>
      <c r="AV1907" s="23">
        <f>Table2[[#This Row],[Amount]]</f>
        <v>75000000</v>
      </c>
      <c r="AW1907" s="23" t="str">
        <f t="shared" si="499"/>
        <v>Jul 2023</v>
      </c>
      <c r="AX1907" s="28">
        <f>IFERROR(VLOOKUP(Table2[[#This Row],[SAP Code]],[26]_16!A:B,2,FALSE),0)</f>
        <v>0</v>
      </c>
      <c r="AY1907" s="28">
        <f>IFERROR(VLOOKUP(Table2[[#This Row],[SAP Code]],[26]_16!D:E,2,FALSE)/ 1000000, 0)</f>
        <v>0</v>
      </c>
      <c r="AZ1907" s="28">
        <f>IFERROR(VLOOKUP(Table2[[#This Row],[SAP Code]],[26]_16!G:H,2,FALSE)/ 1000000, 0)</f>
        <v>0</v>
      </c>
      <c r="BA1907" s="28">
        <f>IFERROR(VLOOKUP(Table2[[#This Row],[SAP Code]],[26]_16!J:K,2,FALSE)/ 1000000, 0)</f>
        <v>0</v>
      </c>
      <c r="BB1907" s="28">
        <f>IFERROR(VLOOKUP(Table2[[#This Row],[SAP Code]],[26]_16!M:N,2,FALSE)/ 1000000, 0)</f>
        <v>0</v>
      </c>
      <c r="BC1907" s="28">
        <f>IFERROR(VLOOKUP(Table2[[#This Row],[SAP Code]],[26]_16!P:Q,2,FALSE),0)</f>
        <v>0</v>
      </c>
      <c r="BD1907" s="28">
        <f>IFERROR(VLOOKUP(Table2[[#This Row],[SAP Code]],[26]_16!S:T,2,FALSE),0)</f>
        <v>0</v>
      </c>
      <c r="BE1907" s="28">
        <f>IFERROR(VLOOKUP(Table2[[#This Row],[SAP Code]],[26]_16!V:W,2,FALSE)/ 1000000, 0)</f>
        <v>0</v>
      </c>
      <c r="BF1907" s="28">
        <f>IFERROR(VLOOKUP(Table2[[#This Row],[SAP Code]],[26]_16!Y:Z,2,FALSE)/ 1000000, 0)</f>
        <v>0</v>
      </c>
      <c r="BG1907" s="28" t="str">
        <f>IFERROR(VLOOKUP(Table2[[#This Row],[SAP Code]],[26]port!$A:$AD,30,FALSE),"unknown")</f>
        <v>APVD</v>
      </c>
      <c r="BH1907" s="29" t="str">
        <f t="shared" si="500"/>
        <v>Ongoing</v>
      </c>
      <c r="BI1907" s="16"/>
    </row>
    <row r="1908" spans="1:61" ht="12">
      <c r="A1908" s="16" t="s">
        <v>299</v>
      </c>
      <c r="B1908" s="16" t="s">
        <v>6409</v>
      </c>
      <c r="C1908" s="16" t="s">
        <v>6410</v>
      </c>
      <c r="D1908" s="16" t="s">
        <v>6411</v>
      </c>
      <c r="E1908" s="18">
        <v>45112</v>
      </c>
      <c r="F1908" s="16" t="s">
        <v>303</v>
      </c>
      <c r="G1908" s="16" t="s">
        <v>126</v>
      </c>
      <c r="H1908" s="16" t="s">
        <v>5979</v>
      </c>
      <c r="I1908" s="16" t="s">
        <v>123</v>
      </c>
      <c r="J1908" s="16" t="s">
        <v>179</v>
      </c>
      <c r="K1908" s="16" t="s">
        <v>84</v>
      </c>
      <c r="L1908" s="16" t="s">
        <v>195</v>
      </c>
      <c r="M1908" s="19">
        <v>118750000</v>
      </c>
      <c r="N1908" s="19">
        <v>97012425.759964705</v>
      </c>
      <c r="O1908" s="20" t="s">
        <v>6412</v>
      </c>
      <c r="P1908" s="21">
        <v>2000200006056</v>
      </c>
      <c r="Q1908" s="21" t="s">
        <v>87</v>
      </c>
      <c r="R1908" s="194" t="str">
        <f t="shared" si="490"/>
        <v>ADB Public</v>
      </c>
      <c r="S1908" s="195" t="str">
        <f t="shared" si="514"/>
        <v>E</v>
      </c>
      <c r="T1908" s="16" t="str">
        <f t="shared" si="504"/>
        <v>ADF Countries</v>
      </c>
      <c r="U1908" s="16" t="str">
        <f t="shared" si="491"/>
        <v>Non-Transition States</v>
      </c>
      <c r="V1908" s="22" t="str">
        <f>IF(ISNUMBER(MATCH(A1908, {"Gabon","Sudan","Niger","Mali","Burkina Faso","Guinea"}, 0)), "De Facto Countries", "Non-De Facto Countries")</f>
        <v>Non-De Facto Countries</v>
      </c>
      <c r="W1908" s="16" t="str">
        <f t="shared" si="502"/>
        <v>West</v>
      </c>
      <c r="X1908" s="16" t="str">
        <f t="shared" si="503"/>
        <v>WASH Sector</v>
      </c>
      <c r="Y1908" s="23"/>
      <c r="AC1908" s="23">
        <f>Table2[[#This Row],[Approved Amount_UA Equivalent]]</f>
        <v>97012425.759964705</v>
      </c>
      <c r="AD1908" s="23">
        <f>SUM(Table2[[#This Row],[Feed Africa ]:[Improve Quality Of Life ]])</f>
        <v>97012425.759964705</v>
      </c>
      <c r="AE1908" s="16" t="b">
        <f>Table2[[#This Row],[Total HI5]]=Table2[[#This Row],[Approved Amount_UA Equivalent]]</f>
        <v>1</v>
      </c>
      <c r="AF1908" s="24">
        <v>10</v>
      </c>
      <c r="AG1908" s="20" t="str">
        <f t="shared" si="506"/>
        <v>Investment Project</v>
      </c>
      <c r="AH1908" s="24" t="str">
        <f>VLOOKUP(Table2[[#This Row],[SAP Code]],[25]DATA!$A:$G,7,FALSE)</f>
        <v>Investment</v>
      </c>
      <c r="AI1908" s="20" t="str">
        <f t="shared" si="507"/>
        <v>Infrastructure</v>
      </c>
      <c r="AJ1908" s="25"/>
      <c r="AK1908" s="25" t="str">
        <f>Table2[[#This Row],[Sector Dept.]]</f>
        <v>AHWS</v>
      </c>
      <c r="AL1908" s="23" t="str" cm="1">
        <f t="array" ref="AL1908">_xlfn.SWITCH(AK1908,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08" s="212">
        <v>1</v>
      </c>
      <c r="AN1908" s="25" t="str">
        <f t="shared" si="513"/>
        <v>Sovereign</v>
      </c>
      <c r="AO1908" s="27">
        <v>0.5</v>
      </c>
      <c r="AP1908" s="23">
        <f>Table2[[#This Row],[Approved Amount_UA Equivalent]]/1000000</f>
        <v>97.0124257599647</v>
      </c>
      <c r="AQ1908" s="197">
        <f t="shared" si="494"/>
        <v>129.10801669839142</v>
      </c>
      <c r="AR1908" s="23" t="str">
        <f t="shared" si="509"/>
        <v>91-100</v>
      </c>
      <c r="AS1908" s="23" t="str">
        <f t="shared" si="510"/>
        <v>81-100</v>
      </c>
      <c r="AT1908" s="116" t="str">
        <f t="shared" si="511"/>
        <v>81-120</v>
      </c>
      <c r="AU1908" s="137" t="str">
        <f t="shared" si="512"/>
        <v>50-100 Mn</v>
      </c>
      <c r="AV1908" s="23">
        <f>Table2[[#This Row],[Amount]]</f>
        <v>118750000</v>
      </c>
      <c r="AW1908" s="23" t="str">
        <f t="shared" si="499"/>
        <v>Jul 2023</v>
      </c>
      <c r="AX1908" s="28">
        <f>IFERROR(VLOOKUP(Table2[[#This Row],[SAP Code]],[26]_16!A:B,2,FALSE),0)</f>
        <v>0</v>
      </c>
      <c r="AY1908" s="28">
        <f>IFERROR(VLOOKUP(Table2[[#This Row],[SAP Code]],[26]_16!D:E,2,FALSE)/ 1000000, 0)</f>
        <v>0</v>
      </c>
      <c r="AZ1908" s="28">
        <f>IFERROR(VLOOKUP(Table2[[#This Row],[SAP Code]],[26]_16!G:H,2,FALSE)/ 1000000, 0)</f>
        <v>0</v>
      </c>
      <c r="BA1908" s="28">
        <f>IFERROR(VLOOKUP(Table2[[#This Row],[SAP Code]],[26]_16!J:K,2,FALSE)/ 1000000, 0)</f>
        <v>0</v>
      </c>
      <c r="BB1908" s="28">
        <f>IFERROR(VLOOKUP(Table2[[#This Row],[SAP Code]],[26]_16!M:N,2,FALSE)/ 1000000, 0)</f>
        <v>0</v>
      </c>
      <c r="BC1908" s="28">
        <f>IFERROR(VLOOKUP(Table2[[#This Row],[SAP Code]],[26]_16!P:Q,2,FALSE),0)</f>
        <v>0</v>
      </c>
      <c r="BD1908" s="28">
        <f>IFERROR(VLOOKUP(Table2[[#This Row],[SAP Code]],[26]_16!S:T,2,FALSE),0)</f>
        <v>0</v>
      </c>
      <c r="BE1908" s="28">
        <f>IFERROR(VLOOKUP(Table2[[#This Row],[SAP Code]],[26]_16!V:W,2,FALSE)/ 1000000, 0)</f>
        <v>0</v>
      </c>
      <c r="BF1908" s="28">
        <f>IFERROR(VLOOKUP(Table2[[#This Row],[SAP Code]],[26]_16!Y:Z,2,FALSE)/ 1000000, 0)</f>
        <v>0</v>
      </c>
      <c r="BG1908" s="28" t="str">
        <f>IFERROR(VLOOKUP(Table2[[#This Row],[SAP Code]],[26]port!$A:$AD,30,FALSE),"unknown")</f>
        <v>OnGo</v>
      </c>
      <c r="BH1908" s="29" t="str">
        <f t="shared" si="500"/>
        <v>Ongoing</v>
      </c>
      <c r="BI1908" s="16"/>
    </row>
    <row r="1909" spans="1:61" ht="12">
      <c r="A1909" s="16" t="s">
        <v>417</v>
      </c>
      <c r="B1909" s="16" t="s">
        <v>6413</v>
      </c>
      <c r="C1909" s="16" t="s">
        <v>6414</v>
      </c>
      <c r="D1909" s="16" t="s">
        <v>6415</v>
      </c>
      <c r="E1909" s="18">
        <v>45112</v>
      </c>
      <c r="F1909" s="16" t="s">
        <v>421</v>
      </c>
      <c r="G1909" s="16" t="s">
        <v>115</v>
      </c>
      <c r="H1909" s="16" t="s">
        <v>6084</v>
      </c>
      <c r="I1909" s="16" t="s">
        <v>67</v>
      </c>
      <c r="J1909" s="16" t="s">
        <v>179</v>
      </c>
      <c r="K1909" s="16" t="s">
        <v>84</v>
      </c>
      <c r="L1909" s="16" t="s">
        <v>195</v>
      </c>
      <c r="M1909" s="19">
        <v>149000000</v>
      </c>
      <c r="N1909" s="19">
        <v>121725064.7430294</v>
      </c>
      <c r="O1909" s="20" t="s">
        <v>6416</v>
      </c>
      <c r="P1909" s="21" t="s">
        <v>147</v>
      </c>
      <c r="Q1909" s="21" t="s">
        <v>87</v>
      </c>
      <c r="R1909" s="194" t="str">
        <f t="shared" si="490"/>
        <v>ADB Public</v>
      </c>
      <c r="S1909" s="195" t="str">
        <f t="shared" si="514"/>
        <v>I</v>
      </c>
      <c r="T1909" s="16" t="str">
        <f t="shared" si="504"/>
        <v>ADB Countries</v>
      </c>
      <c r="U1909" s="16" t="str">
        <f t="shared" si="491"/>
        <v>Non-Transition States</v>
      </c>
      <c r="V1909" s="22" t="str">
        <f>IF(ISNUMBER(MATCH(A1909, {"Gabon","Sudan","Niger","Mali","Burkina Faso","Guinea"}, 0)), "De Facto Countries", "Non-De Facto Countries")</f>
        <v>Non-De Facto Countries</v>
      </c>
      <c r="W1909" s="16" t="str">
        <f t="shared" si="502"/>
        <v>North</v>
      </c>
      <c r="X1909" s="16" t="str">
        <f t="shared" si="503"/>
        <v>Social</v>
      </c>
      <c r="Y1909" s="23"/>
      <c r="AC1909" s="23">
        <f>Table2[[#This Row],[Approved Amount_UA Equivalent]]</f>
        <v>121725064.7430294</v>
      </c>
      <c r="AD1909" s="23">
        <f>SUM(Table2[[#This Row],[Feed Africa ]:[Improve Quality Of Life ]])</f>
        <v>121725064.7430294</v>
      </c>
      <c r="AE1909" s="16" t="b">
        <f>Table2[[#This Row],[Total HI5]]=Table2[[#This Row],[Approved Amount_UA Equivalent]]</f>
        <v>1</v>
      </c>
      <c r="AF1909" s="24">
        <v>10</v>
      </c>
      <c r="AG1909" s="20" t="str">
        <f t="shared" si="506"/>
        <v>Investment Project</v>
      </c>
      <c r="AH1909" s="24" t="str">
        <f>VLOOKUP(Table2[[#This Row],[SAP Code]],[25]DATA!$A:$G,7,FALSE)</f>
        <v>Investment</v>
      </c>
      <c r="AI1909" s="20" t="str">
        <f t="shared" si="507"/>
        <v>Other Investment</v>
      </c>
      <c r="AJ1909" s="25"/>
      <c r="AK1909" s="25" t="str">
        <f>Table2[[#This Row],[Sector Dept.]]</f>
        <v>AHHD</v>
      </c>
      <c r="AL1909" s="23" t="str" cm="1">
        <f t="array" ref="AL1909">_xlfn.SWITCH(AK1909,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09" s="212">
        <v>1</v>
      </c>
      <c r="AN1909" s="25" t="str">
        <f t="shared" si="513"/>
        <v>Sovereign</v>
      </c>
      <c r="AO1909" s="27">
        <v>1</v>
      </c>
      <c r="AP1909" s="23">
        <f>Table2[[#This Row],[Approved Amount_UA Equivalent]]/1000000</f>
        <v>121.72506474302941</v>
      </c>
      <c r="AQ1909" s="197">
        <f t="shared" si="494"/>
        <v>161.99658516261323</v>
      </c>
      <c r="AR1909" s="23" t="str">
        <f t="shared" si="509"/>
        <v>121-130</v>
      </c>
      <c r="AS1909" s="23" t="str">
        <f t="shared" si="510"/>
        <v>121-140</v>
      </c>
      <c r="AT1909" s="116" t="str">
        <f t="shared" si="511"/>
        <v>121-160</v>
      </c>
      <c r="AU1909" s="137" t="str">
        <f t="shared" si="512"/>
        <v>100-200 Mn</v>
      </c>
      <c r="AV1909" s="23">
        <f>Table2[[#This Row],[Amount]]</f>
        <v>149000000</v>
      </c>
      <c r="AW1909" s="23" t="str">
        <f t="shared" si="499"/>
        <v>Jul 2023</v>
      </c>
      <c r="AX1909" s="28">
        <f>IFERROR(VLOOKUP(Table2[[#This Row],[SAP Code]],[26]_16!A:B,2,FALSE),0)</f>
        <v>0</v>
      </c>
      <c r="AY1909" s="28">
        <f>IFERROR(VLOOKUP(Table2[[#This Row],[SAP Code]],[26]_16!D:E,2,FALSE)/ 1000000, 0)</f>
        <v>0</v>
      </c>
      <c r="AZ1909" s="28">
        <f>IFERROR(VLOOKUP(Table2[[#This Row],[SAP Code]],[26]_16!G:H,2,FALSE)/ 1000000, 0)</f>
        <v>0</v>
      </c>
      <c r="BA1909" s="28">
        <f>IFERROR(VLOOKUP(Table2[[#This Row],[SAP Code]],[26]_16!J:K,2,FALSE)/ 1000000, 0)</f>
        <v>0</v>
      </c>
      <c r="BB1909" s="28">
        <f>IFERROR(VLOOKUP(Table2[[#This Row],[SAP Code]],[26]_16!M:N,2,FALSE)/ 1000000, 0)</f>
        <v>0</v>
      </c>
      <c r="BC1909" s="28">
        <f>IFERROR(VLOOKUP(Table2[[#This Row],[SAP Code]],[26]_16!P:Q,2,FALSE),0)</f>
        <v>0</v>
      </c>
      <c r="BD1909" s="28">
        <f>IFERROR(VLOOKUP(Table2[[#This Row],[SAP Code]],[26]_16!S:T,2,FALSE),0)</f>
        <v>0</v>
      </c>
      <c r="BE1909" s="28">
        <f>IFERROR(VLOOKUP(Table2[[#This Row],[SAP Code]],[26]_16!V:W,2,FALSE)/ 1000000, 0)</f>
        <v>0</v>
      </c>
      <c r="BF1909" s="28">
        <f>IFERROR(VLOOKUP(Table2[[#This Row],[SAP Code]],[26]_16!Y:Z,2,FALSE)/ 1000000, 0)</f>
        <v>0</v>
      </c>
      <c r="BG1909" s="28" t="str">
        <f>IFERROR(VLOOKUP(Table2[[#This Row],[SAP Code]],[26]port!$A:$AD,30,FALSE),"unknown")</f>
        <v>unknown</v>
      </c>
      <c r="BH1909" s="29" t="str">
        <f t="shared" si="500"/>
        <v>Unknown</v>
      </c>
      <c r="BI1909" s="16"/>
    </row>
    <row r="1910" spans="1:61" ht="12">
      <c r="A1910" s="16" t="s">
        <v>299</v>
      </c>
      <c r="B1910" s="16" t="s">
        <v>6409</v>
      </c>
      <c r="C1910" s="16" t="s">
        <v>6417</v>
      </c>
      <c r="D1910" s="16" t="s">
        <v>6411</v>
      </c>
      <c r="E1910" s="18">
        <v>45112</v>
      </c>
      <c r="F1910" s="16" t="s">
        <v>303</v>
      </c>
      <c r="G1910" s="16" t="s">
        <v>126</v>
      </c>
      <c r="H1910" s="16" t="s">
        <v>5979</v>
      </c>
      <c r="I1910" s="16" t="s">
        <v>123</v>
      </c>
      <c r="J1910" s="16" t="s">
        <v>261</v>
      </c>
      <c r="K1910" s="16" t="s">
        <v>84</v>
      </c>
      <c r="L1910" s="16" t="s">
        <v>195</v>
      </c>
      <c r="M1910" s="19">
        <v>45500000</v>
      </c>
      <c r="N1910" s="19">
        <v>37171076.817502268</v>
      </c>
      <c r="O1910" s="20" t="s">
        <v>6412</v>
      </c>
      <c r="P1910" s="21">
        <v>5050200001752</v>
      </c>
      <c r="Q1910" s="21" t="s">
        <v>87</v>
      </c>
      <c r="R1910" s="194" t="str">
        <f t="shared" si="490"/>
        <v>AGTF</v>
      </c>
      <c r="S1910" s="195" t="str">
        <f t="shared" si="514"/>
        <v>E</v>
      </c>
      <c r="T1910" s="16" t="str">
        <f t="shared" si="504"/>
        <v>ADF Countries</v>
      </c>
      <c r="U1910" s="16" t="str">
        <f t="shared" si="491"/>
        <v>Non-Transition States</v>
      </c>
      <c r="V1910" s="22" t="str">
        <f>IF(ISNUMBER(MATCH(A1910, {"Gabon","Sudan","Niger","Mali","Burkina Faso","Guinea"}, 0)), "De Facto Countries", "Non-De Facto Countries")</f>
        <v>Non-De Facto Countries</v>
      </c>
      <c r="W1910" s="16" t="str">
        <f t="shared" si="502"/>
        <v>West</v>
      </c>
      <c r="X1910" s="16" t="str">
        <f t="shared" si="503"/>
        <v>WASH Sector</v>
      </c>
      <c r="Y1910" s="23"/>
      <c r="AC1910" s="23">
        <f>Table2[[#This Row],[Approved Amount_UA Equivalent]]</f>
        <v>37171076.817502268</v>
      </c>
      <c r="AD1910" s="23">
        <f>SUM(Table2[[#This Row],[Feed Africa ]:[Improve Quality Of Life ]])</f>
        <v>37171076.817502268</v>
      </c>
      <c r="AE1910" s="16" t="b">
        <f>Table2[[#This Row],[Total HI5]]=Table2[[#This Row],[Approved Amount_UA Equivalent]]</f>
        <v>1</v>
      </c>
      <c r="AF1910" s="24">
        <v>10</v>
      </c>
      <c r="AG1910" s="20" t="str">
        <f t="shared" si="506"/>
        <v>Investment Project</v>
      </c>
      <c r="AH1910" s="24" t="str">
        <f>VLOOKUP(Table2[[#This Row],[SAP Code]],[25]DATA!$A:$G,7,FALSE)</f>
        <v>Investment</v>
      </c>
      <c r="AI1910" s="20" t="str">
        <f t="shared" si="507"/>
        <v>Infrastructure</v>
      </c>
      <c r="AJ1910" s="25"/>
      <c r="AK1910" s="25" t="str">
        <f>Table2[[#This Row],[Sector Dept.]]</f>
        <v>AHWS</v>
      </c>
      <c r="AL1910" s="23" t="str" cm="1">
        <f t="array" ref="AL1910">_xlfn.SWITCH(AK1910,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10" s="212">
        <v>1</v>
      </c>
      <c r="AN1910" s="25" t="str">
        <f t="shared" si="513"/>
        <v>Sovereign</v>
      </c>
      <c r="AO1910" s="27">
        <v>0.5</v>
      </c>
      <c r="AP1910" s="23">
        <f>Table2[[#This Row],[Approved Amount_UA Equivalent]]/1000000</f>
        <v>37.171076817502268</v>
      </c>
      <c r="AQ1910" s="197">
        <f t="shared" si="494"/>
        <v>49.468755871804724</v>
      </c>
      <c r="AR1910" s="23" t="str">
        <f t="shared" si="509"/>
        <v>31-40</v>
      </c>
      <c r="AS1910" s="23" t="str">
        <f t="shared" si="510"/>
        <v>21-40</v>
      </c>
      <c r="AT1910" s="116" t="str">
        <f t="shared" si="511"/>
        <v>1-40</v>
      </c>
      <c r="AU1910" s="137" t="str">
        <f t="shared" si="512"/>
        <v>&lt;1-50 Mn</v>
      </c>
      <c r="AV1910" s="23">
        <f>Table2[[#This Row],[Amount]]</f>
        <v>45500000</v>
      </c>
      <c r="AW1910" s="23" t="str">
        <f t="shared" si="499"/>
        <v>Jul 2023</v>
      </c>
      <c r="AX1910" s="28">
        <f>IFERROR(VLOOKUP(Table2[[#This Row],[SAP Code]],[26]_16!A:B,2,FALSE),0)</f>
        <v>0</v>
      </c>
      <c r="AY1910" s="28">
        <f>IFERROR(VLOOKUP(Table2[[#This Row],[SAP Code]],[26]_16!D:E,2,FALSE)/ 1000000, 0)</f>
        <v>0</v>
      </c>
      <c r="AZ1910" s="28">
        <f>IFERROR(VLOOKUP(Table2[[#This Row],[SAP Code]],[26]_16!G:H,2,FALSE)/ 1000000, 0)</f>
        <v>0</v>
      </c>
      <c r="BA1910" s="28">
        <f>IFERROR(VLOOKUP(Table2[[#This Row],[SAP Code]],[26]_16!J:K,2,FALSE)/ 1000000, 0)</f>
        <v>0</v>
      </c>
      <c r="BB1910" s="28">
        <f>IFERROR(VLOOKUP(Table2[[#This Row],[SAP Code]],[26]_16!M:N,2,FALSE)/ 1000000, 0)</f>
        <v>0</v>
      </c>
      <c r="BC1910" s="28">
        <f>IFERROR(VLOOKUP(Table2[[#This Row],[SAP Code]],[26]_16!P:Q,2,FALSE),0)</f>
        <v>0</v>
      </c>
      <c r="BD1910" s="28">
        <f>IFERROR(VLOOKUP(Table2[[#This Row],[SAP Code]],[26]_16!S:T,2,FALSE),0)</f>
        <v>0</v>
      </c>
      <c r="BE1910" s="28">
        <f>IFERROR(VLOOKUP(Table2[[#This Row],[SAP Code]],[26]_16!V:W,2,FALSE)/ 1000000, 0)</f>
        <v>0</v>
      </c>
      <c r="BF1910" s="28">
        <f>IFERROR(VLOOKUP(Table2[[#This Row],[SAP Code]],[26]_16!Y:Z,2,FALSE)/ 1000000, 0)</f>
        <v>0</v>
      </c>
      <c r="BG1910" s="28" t="str">
        <f>IFERROR(VLOOKUP(Table2[[#This Row],[SAP Code]],[26]port!$A:$AD,30,FALSE),"unknown")</f>
        <v>OnGo</v>
      </c>
      <c r="BH1910" s="29" t="str">
        <f t="shared" si="500"/>
        <v>Ongoing</v>
      </c>
      <c r="BI1910" s="16"/>
    </row>
    <row r="1911" spans="1:61" ht="12">
      <c r="A1911" s="16" t="s">
        <v>411</v>
      </c>
      <c r="B1911" s="16" t="s">
        <v>6418</v>
      </c>
      <c r="C1911" s="16" t="s">
        <v>6419</v>
      </c>
      <c r="D1911" s="16" t="s">
        <v>6420</v>
      </c>
      <c r="E1911" s="18">
        <v>45114</v>
      </c>
      <c r="F1911" s="16" t="s">
        <v>248</v>
      </c>
      <c r="G1911" s="16" t="s">
        <v>115</v>
      </c>
      <c r="H1911" s="16" t="s">
        <v>5979</v>
      </c>
      <c r="I1911" s="16" t="s">
        <v>67</v>
      </c>
      <c r="J1911" s="16" t="s">
        <v>83</v>
      </c>
      <c r="K1911" s="16" t="s">
        <v>69</v>
      </c>
      <c r="L1911" s="16" t="s">
        <v>85</v>
      </c>
      <c r="M1911" s="19">
        <v>5000000</v>
      </c>
      <c r="N1911" s="19">
        <v>5000000</v>
      </c>
      <c r="O1911" s="20" t="s">
        <v>6421</v>
      </c>
      <c r="P1911" s="21">
        <v>2100155042723</v>
      </c>
      <c r="Q1911" s="21" t="s">
        <v>72</v>
      </c>
      <c r="R1911" s="194" t="str">
        <f t="shared" si="490"/>
        <v>ADF Including TSF</v>
      </c>
      <c r="S1911" s="195" t="str">
        <f t="shared" si="514"/>
        <v>I</v>
      </c>
      <c r="T1911" s="16" t="str">
        <f t="shared" si="504"/>
        <v>ADF Countries</v>
      </c>
      <c r="U1911" s="16" t="str">
        <f t="shared" si="491"/>
        <v>Transition States</v>
      </c>
      <c r="V1911" s="22" t="str">
        <f>IF(ISNUMBER(MATCH(A1911, {"Gabon","Sudan","Niger","Mali","Burkina Faso","Guinea"}, 0)), "De Facto Countries", "Non-De Facto Countries")</f>
        <v>Non-De Facto Countries</v>
      </c>
      <c r="W1911" s="16" t="str">
        <f t="shared" si="502"/>
        <v>West</v>
      </c>
      <c r="X1911" s="16" t="str">
        <f t="shared" si="503"/>
        <v>Social</v>
      </c>
      <c r="Y1911" s="23"/>
      <c r="AC1911" s="23">
        <f>Table2[[#This Row],[Approved Amount_UA Equivalent]]</f>
        <v>5000000</v>
      </c>
      <c r="AD1911" s="23">
        <f>SUM(Table2[[#This Row],[Feed Africa ]:[Improve Quality Of Life ]])</f>
        <v>5000000</v>
      </c>
      <c r="AE1911" s="16" t="b">
        <f>Table2[[#This Row],[Total HI5]]=Table2[[#This Row],[Approved Amount_UA Equivalent]]</f>
        <v>1</v>
      </c>
      <c r="AF1911" s="24">
        <v>10</v>
      </c>
      <c r="AG1911" s="20" t="str">
        <f t="shared" si="506"/>
        <v>Investment Project</v>
      </c>
      <c r="AH1911" s="24" t="str">
        <f>VLOOKUP(Table2[[#This Row],[SAP Code]],[25]DATA!$A:$G,7,FALSE)</f>
        <v>Investment</v>
      </c>
      <c r="AI1911" s="20" t="str">
        <f t="shared" si="507"/>
        <v>Other Investment</v>
      </c>
      <c r="AJ1911" s="25"/>
      <c r="AK1911" s="25" t="str">
        <f>Table2[[#This Row],[Sector Dept.]]</f>
        <v>AHHD</v>
      </c>
      <c r="AL1911" s="23" t="str" cm="1">
        <f t="array" ref="AL1911">_xlfn.SWITCH(AK1911,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11" s="26"/>
      <c r="AN1911" s="25" t="str">
        <f t="shared" si="513"/>
        <v/>
      </c>
      <c r="AO1911" s="27">
        <v>0.5</v>
      </c>
      <c r="AP1911" s="23">
        <f>Table2[[#This Row],[Approved Amount_UA Equivalent]]/1000000</f>
        <v>5</v>
      </c>
      <c r="AQ1911" s="197">
        <f t="shared" si="494"/>
        <v>6.6542000000000003</v>
      </c>
      <c r="AR1911" s="23" t="str">
        <f t="shared" si="509"/>
        <v>1-10</v>
      </c>
      <c r="AS1911" s="23" t="str">
        <f t="shared" si="510"/>
        <v>1-20</v>
      </c>
      <c r="AT1911" s="116" t="str">
        <f t="shared" si="511"/>
        <v>1-40</v>
      </c>
      <c r="AU1911" s="137" t="str">
        <f t="shared" si="512"/>
        <v>&lt;1-50 Mn</v>
      </c>
      <c r="AV1911" s="23">
        <f>Table2[[#This Row],[Amount]]</f>
        <v>5000000</v>
      </c>
      <c r="AW1911" s="23" t="str">
        <f t="shared" si="499"/>
        <v>Jul 2023</v>
      </c>
      <c r="AX1911" s="28">
        <f>IFERROR(VLOOKUP(Table2[[#This Row],[SAP Code]],[26]_16!A:B,2,FALSE),0)</f>
        <v>0</v>
      </c>
      <c r="AY1911" s="28">
        <f>IFERROR(VLOOKUP(Table2[[#This Row],[SAP Code]],[26]_16!D:E,2,FALSE)/ 1000000, 0)</f>
        <v>0</v>
      </c>
      <c r="AZ1911" s="28">
        <f>IFERROR(VLOOKUP(Table2[[#This Row],[SAP Code]],[26]_16!G:H,2,FALSE)/ 1000000, 0)</f>
        <v>0</v>
      </c>
      <c r="BA1911" s="28">
        <f>IFERROR(VLOOKUP(Table2[[#This Row],[SAP Code]],[26]_16!J:K,2,FALSE)/ 1000000, 0)</f>
        <v>0</v>
      </c>
      <c r="BB1911" s="28">
        <f>IFERROR(VLOOKUP(Table2[[#This Row],[SAP Code]],[26]_16!M:N,2,FALSE)/ 1000000, 0)</f>
        <v>0</v>
      </c>
      <c r="BC1911" s="28">
        <f>IFERROR(VLOOKUP(Table2[[#This Row],[SAP Code]],[26]_16!P:Q,2,FALSE),0)</f>
        <v>0</v>
      </c>
      <c r="BD1911" s="28">
        <f>IFERROR(VLOOKUP(Table2[[#This Row],[SAP Code]],[26]_16!S:T,2,FALSE),0)</f>
        <v>0</v>
      </c>
      <c r="BE1911" s="28">
        <f>IFERROR(VLOOKUP(Table2[[#This Row],[SAP Code]],[26]_16!V:W,2,FALSE)/ 1000000, 0)</f>
        <v>0</v>
      </c>
      <c r="BF1911" s="28">
        <f>IFERROR(VLOOKUP(Table2[[#This Row],[SAP Code]],[26]_16!Y:Z,2,FALSE)/ 1000000, 0)</f>
        <v>0</v>
      </c>
      <c r="BG1911" s="28" t="str">
        <f>IFERROR(VLOOKUP(Table2[[#This Row],[SAP Code]],[26]port!$A:$AD,30,FALSE),"unknown")</f>
        <v>unknown</v>
      </c>
      <c r="BH1911" s="29" t="str">
        <f t="shared" si="500"/>
        <v>Unknown</v>
      </c>
      <c r="BI1911" s="16"/>
    </row>
    <row r="1912" spans="1:61" ht="12">
      <c r="A1912" s="16" t="s">
        <v>411</v>
      </c>
      <c r="B1912" s="16" t="s">
        <v>6418</v>
      </c>
      <c r="C1912" s="16" t="s">
        <v>6422</v>
      </c>
      <c r="D1912" s="16" t="s">
        <v>6420</v>
      </c>
      <c r="E1912" s="18">
        <v>45114</v>
      </c>
      <c r="F1912" s="16" t="s">
        <v>248</v>
      </c>
      <c r="G1912" s="16" t="s">
        <v>115</v>
      </c>
      <c r="H1912" s="16" t="s">
        <v>5979</v>
      </c>
      <c r="I1912" s="16" t="s">
        <v>67</v>
      </c>
      <c r="J1912" s="16" t="s">
        <v>1747</v>
      </c>
      <c r="K1912" s="16" t="s">
        <v>69</v>
      </c>
      <c r="L1912" s="16" t="s">
        <v>85</v>
      </c>
      <c r="M1912" s="19">
        <v>1000000</v>
      </c>
      <c r="N1912" s="19">
        <v>1000000</v>
      </c>
      <c r="O1912" s="20" t="s">
        <v>6421</v>
      </c>
      <c r="P1912" s="21" t="s">
        <v>147</v>
      </c>
      <c r="Q1912" s="21" t="s">
        <v>72</v>
      </c>
      <c r="R1912" s="194" t="str">
        <f t="shared" si="490"/>
        <v>ADF Including TSF</v>
      </c>
      <c r="S1912" s="195" t="str">
        <f t="shared" si="514"/>
        <v>I</v>
      </c>
      <c r="T1912" s="16" t="str">
        <f t="shared" si="504"/>
        <v>ADF Countries</v>
      </c>
      <c r="U1912" s="16" t="str">
        <f t="shared" si="491"/>
        <v>Transition States</v>
      </c>
      <c r="V1912" s="22" t="str">
        <f>IF(ISNUMBER(MATCH(A1912, {"Gabon","Sudan","Niger","Mali","Burkina Faso","Guinea"}, 0)), "De Facto Countries", "Non-De Facto Countries")</f>
        <v>Non-De Facto Countries</v>
      </c>
      <c r="W1912" s="16" t="str">
        <f t="shared" si="502"/>
        <v>West</v>
      </c>
      <c r="X1912" s="16" t="str">
        <f t="shared" si="503"/>
        <v>Social</v>
      </c>
      <c r="Y1912" s="23"/>
      <c r="AC1912" s="23">
        <f>Table2[[#This Row],[Approved Amount_UA Equivalent]]</f>
        <v>1000000</v>
      </c>
      <c r="AD1912" s="23">
        <f>SUM(Table2[[#This Row],[Feed Africa ]:[Improve Quality Of Life ]])</f>
        <v>1000000</v>
      </c>
      <c r="AE1912" s="16" t="b">
        <f>Table2[[#This Row],[Total HI5]]=Table2[[#This Row],[Approved Amount_UA Equivalent]]</f>
        <v>1</v>
      </c>
      <c r="AF1912" s="24">
        <v>10</v>
      </c>
      <c r="AG1912" s="20" t="str">
        <f t="shared" si="506"/>
        <v>Investment Project</v>
      </c>
      <c r="AH1912" s="24" t="str">
        <f>VLOOKUP(Table2[[#This Row],[SAP Code]],[25]DATA!$A:$G,7,FALSE)</f>
        <v>Investment</v>
      </c>
      <c r="AI1912" s="20" t="str">
        <f t="shared" si="507"/>
        <v>Other Investment</v>
      </c>
      <c r="AJ1912" s="25"/>
      <c r="AK1912" s="25" t="str">
        <f>Table2[[#This Row],[Sector Dept.]]</f>
        <v>AHHD</v>
      </c>
      <c r="AL1912" s="23" t="str" cm="1">
        <f t="array" ref="AL1912">_xlfn.SWITCH(AK1912,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12" s="26"/>
      <c r="AN1912" s="25" t="str">
        <f t="shared" si="513"/>
        <v/>
      </c>
      <c r="AO1912" s="27">
        <v>0.5</v>
      </c>
      <c r="AP1912" s="23">
        <f>Table2[[#This Row],[Approved Amount_UA Equivalent]]/1000000</f>
        <v>1</v>
      </c>
      <c r="AQ1912" s="197">
        <f t="shared" si="494"/>
        <v>1.33084</v>
      </c>
      <c r="AR1912" s="23" t="str">
        <f t="shared" si="509"/>
        <v>1-10</v>
      </c>
      <c r="AS1912" s="23" t="str">
        <f t="shared" si="510"/>
        <v>1-20</v>
      </c>
      <c r="AT1912" s="116" t="str">
        <f t="shared" si="511"/>
        <v>1-40</v>
      </c>
      <c r="AU1912" s="137" t="str">
        <f t="shared" si="512"/>
        <v>&lt;1-50 Mn</v>
      </c>
      <c r="AV1912" s="23">
        <f>Table2[[#This Row],[Amount]]</f>
        <v>1000000</v>
      </c>
      <c r="AW1912" s="23" t="str">
        <f t="shared" si="499"/>
        <v>Jul 2023</v>
      </c>
      <c r="AX1912" s="28">
        <f>IFERROR(VLOOKUP(Table2[[#This Row],[SAP Code]],[26]_16!A:B,2,FALSE),0)</f>
        <v>0</v>
      </c>
      <c r="AY1912" s="28">
        <f>IFERROR(VLOOKUP(Table2[[#This Row],[SAP Code]],[26]_16!D:E,2,FALSE)/ 1000000, 0)</f>
        <v>0</v>
      </c>
      <c r="AZ1912" s="28">
        <f>IFERROR(VLOOKUP(Table2[[#This Row],[SAP Code]],[26]_16!G:H,2,FALSE)/ 1000000, 0)</f>
        <v>0</v>
      </c>
      <c r="BA1912" s="28">
        <f>IFERROR(VLOOKUP(Table2[[#This Row],[SAP Code]],[26]_16!J:K,2,FALSE)/ 1000000, 0)</f>
        <v>0</v>
      </c>
      <c r="BB1912" s="28">
        <f>IFERROR(VLOOKUP(Table2[[#This Row],[SAP Code]],[26]_16!M:N,2,FALSE)/ 1000000, 0)</f>
        <v>0</v>
      </c>
      <c r="BC1912" s="28">
        <f>IFERROR(VLOOKUP(Table2[[#This Row],[SAP Code]],[26]_16!P:Q,2,FALSE),0)</f>
        <v>0</v>
      </c>
      <c r="BD1912" s="28">
        <f>IFERROR(VLOOKUP(Table2[[#This Row],[SAP Code]],[26]_16!S:T,2,FALSE),0)</f>
        <v>0</v>
      </c>
      <c r="BE1912" s="28">
        <f>IFERROR(VLOOKUP(Table2[[#This Row],[SAP Code]],[26]_16!V:W,2,FALSE)/ 1000000, 0)</f>
        <v>0</v>
      </c>
      <c r="BF1912" s="28">
        <f>IFERROR(VLOOKUP(Table2[[#This Row],[SAP Code]],[26]_16!Y:Z,2,FALSE)/ 1000000, 0)</f>
        <v>0</v>
      </c>
      <c r="BG1912" s="28" t="str">
        <f>IFERROR(VLOOKUP(Table2[[#This Row],[SAP Code]],[26]port!$A:$AD,30,FALSE),"unknown")</f>
        <v>unknown</v>
      </c>
      <c r="BH1912" s="29" t="str">
        <f t="shared" si="500"/>
        <v>Unknown</v>
      </c>
      <c r="BI1912" s="16"/>
    </row>
    <row r="1913" spans="1:61" ht="12">
      <c r="A1913" s="213" t="s">
        <v>316</v>
      </c>
      <c r="B1913" s="16" t="s">
        <v>6423</v>
      </c>
      <c r="C1913" s="16" t="s">
        <v>6424</v>
      </c>
      <c r="D1913" s="16" t="s">
        <v>6425</v>
      </c>
      <c r="E1913" s="18">
        <v>45119</v>
      </c>
      <c r="F1913" s="16" t="s">
        <v>320</v>
      </c>
      <c r="G1913" s="16" t="s">
        <v>107</v>
      </c>
      <c r="H1913" s="16" t="s">
        <v>5979</v>
      </c>
      <c r="I1913" s="16" t="s">
        <v>102</v>
      </c>
      <c r="J1913" s="16" t="s">
        <v>179</v>
      </c>
      <c r="K1913" s="16" t="s">
        <v>5704</v>
      </c>
      <c r="L1913" s="16" t="s">
        <v>195</v>
      </c>
      <c r="M1913" s="19">
        <v>400000000</v>
      </c>
      <c r="N1913" s="19">
        <v>326778697.29672325</v>
      </c>
      <c r="O1913" s="20" t="s">
        <v>6426</v>
      </c>
      <c r="P1913" s="21">
        <v>2000140002151</v>
      </c>
      <c r="Q1913" s="21" t="s">
        <v>87</v>
      </c>
      <c r="R1913" s="194" t="str">
        <f t="shared" si="490"/>
        <v>ADB Public</v>
      </c>
      <c r="S1913" s="195" t="str">
        <f t="shared" si="514"/>
        <v>H</v>
      </c>
      <c r="T1913" s="16" t="str">
        <f t="shared" si="504"/>
        <v>Blend Countries</v>
      </c>
      <c r="U1913" s="16" t="str">
        <f t="shared" si="491"/>
        <v>Non-Transition States</v>
      </c>
      <c r="V1913" s="22" t="str">
        <f>IF(ISNUMBER(MATCH(A1913, {"Gabon","Sudan","Niger","Mali","Burkina Faso","Guinea"}, 0)), "De Facto Countries", "Non-De Facto Countries")</f>
        <v>Non-De Facto Countries</v>
      </c>
      <c r="W1913" s="16" t="str">
        <f t="shared" si="502"/>
        <v>West</v>
      </c>
      <c r="X1913" s="16" t="str">
        <f t="shared" si="503"/>
        <v>Finance</v>
      </c>
      <c r="Y1913" s="23"/>
      <c r="AA1913" s="23">
        <f>Table2[[#This Row],[Approved Amount_UA Equivalent]]</f>
        <v>326778697.29672325</v>
      </c>
      <c r="AD1913" s="23">
        <f>SUM(Table2[[#This Row],[Feed Africa ]:[Improve Quality Of Life ]])</f>
        <v>326778697.29672325</v>
      </c>
      <c r="AE1913" s="16" t="b">
        <f>Table2[[#This Row],[Total HI5]]=Table2[[#This Row],[Approved Amount_UA Equivalent]]</f>
        <v>1</v>
      </c>
      <c r="AF1913" s="24">
        <v>70</v>
      </c>
      <c r="AG1913" s="20" t="str">
        <f t="shared" si="506"/>
        <v>Equity and Guarantee</v>
      </c>
      <c r="AH1913" s="24" t="str">
        <f>VLOOKUP(Table2[[#This Row],[SAP Code]],[25]DATA!$A:$G,7,FALSE)</f>
        <v>GUARANTEE</v>
      </c>
      <c r="AI1913" s="20" t="str">
        <f t="shared" si="507"/>
        <v>Other Investment</v>
      </c>
      <c r="AJ1913" s="25"/>
      <c r="AK1913" s="25" t="str">
        <f>Table2[[#This Row],[Sector Dept.]]</f>
        <v>PIFD</v>
      </c>
      <c r="AL1913" s="23" t="str" cm="1">
        <f t="array" ref="AL1913">_xlfn.SWITCH(AK1913,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13" s="26"/>
      <c r="AN1913" s="25" t="str">
        <f t="shared" si="513"/>
        <v/>
      </c>
      <c r="AO1913" s="27">
        <v>1</v>
      </c>
      <c r="AP1913" s="23">
        <f>Table2[[#This Row],[Approved Amount_UA Equivalent]]/1000000</f>
        <v>326.77869729672324</v>
      </c>
      <c r="AQ1913" s="197">
        <f t="shared" si="494"/>
        <v>434.89016151037117</v>
      </c>
      <c r="AR1913" s="23" t="str">
        <f t="shared" si="509"/>
        <v>321-330</v>
      </c>
      <c r="AS1913" s="23" t="str">
        <f t="shared" si="510"/>
        <v>321-340</v>
      </c>
      <c r="AT1913" s="116" t="str">
        <f t="shared" si="511"/>
        <v>321-360</v>
      </c>
      <c r="AU1913" s="137" t="str">
        <f t="shared" si="512"/>
        <v>&gt;300 Mn</v>
      </c>
      <c r="AV1913" s="23">
        <f>Table2[[#This Row],[Amount]]</f>
        <v>400000000</v>
      </c>
      <c r="AW1913" s="23" t="str">
        <f t="shared" si="499"/>
        <v>Jul 2023</v>
      </c>
      <c r="AX1913" s="28">
        <f>IFERROR(VLOOKUP(Table2[[#This Row],[SAP Code]],[26]_16!A:B,2,FALSE),0)</f>
        <v>0</v>
      </c>
      <c r="AY1913" s="28">
        <f>IFERROR(VLOOKUP(Table2[[#This Row],[SAP Code]],[26]_16!D:E,2,FALSE)/ 1000000, 0)</f>
        <v>0</v>
      </c>
      <c r="AZ1913" s="28">
        <f>IFERROR(VLOOKUP(Table2[[#This Row],[SAP Code]],[26]_16!G:H,2,FALSE)/ 1000000, 0)</f>
        <v>0</v>
      </c>
      <c r="BA1913" s="28">
        <f>IFERROR(VLOOKUP(Table2[[#This Row],[SAP Code]],[26]_16!J:K,2,FALSE)/ 1000000, 0)</f>
        <v>0</v>
      </c>
      <c r="BB1913" s="28">
        <f>IFERROR(VLOOKUP(Table2[[#This Row],[SAP Code]],[26]_16!M:N,2,FALSE)/ 1000000, 0)</f>
        <v>0</v>
      </c>
      <c r="BC1913" s="28">
        <f>IFERROR(VLOOKUP(Table2[[#This Row],[SAP Code]],[26]_16!P:Q,2,FALSE),0)</f>
        <v>0</v>
      </c>
      <c r="BD1913" s="28">
        <f>IFERROR(VLOOKUP(Table2[[#This Row],[SAP Code]],[26]_16!S:T,2,FALSE),0)</f>
        <v>0</v>
      </c>
      <c r="BE1913" s="28">
        <f>IFERROR(VLOOKUP(Table2[[#This Row],[SAP Code]],[26]_16!V:W,2,FALSE)/ 1000000, 0)</f>
        <v>0</v>
      </c>
      <c r="BF1913" s="28">
        <f>IFERROR(VLOOKUP(Table2[[#This Row],[SAP Code]],[26]_16!Y:Z,2,FALSE)/ 1000000, 0)</f>
        <v>0</v>
      </c>
      <c r="BG1913" s="28" t="str">
        <f>IFERROR(VLOOKUP(Table2[[#This Row],[SAP Code]],[26]port!$A:$AD,30,FALSE),"unknown")</f>
        <v>unknown</v>
      </c>
      <c r="BH1913" s="29" t="str">
        <f t="shared" si="500"/>
        <v>Unknown</v>
      </c>
      <c r="BI1913" s="16"/>
    </row>
    <row r="1914" spans="1:61" ht="12">
      <c r="A1914" s="16" t="s">
        <v>189</v>
      </c>
      <c r="B1914" s="16" t="s">
        <v>6427</v>
      </c>
      <c r="C1914" s="16" t="s">
        <v>6428</v>
      </c>
      <c r="D1914" s="16" t="s">
        <v>6429</v>
      </c>
      <c r="E1914" s="18">
        <v>45119</v>
      </c>
      <c r="F1914" s="16" t="s">
        <v>724</v>
      </c>
      <c r="G1914" s="16" t="s">
        <v>74</v>
      </c>
      <c r="H1914" s="16" t="s">
        <v>6084</v>
      </c>
      <c r="I1914" s="16" t="s">
        <v>155</v>
      </c>
      <c r="J1914" s="16" t="s">
        <v>179</v>
      </c>
      <c r="K1914" s="16" t="s">
        <v>84</v>
      </c>
      <c r="L1914" s="16" t="s">
        <v>70</v>
      </c>
      <c r="M1914" s="19">
        <v>87100000</v>
      </c>
      <c r="N1914" s="19">
        <v>65485275.211079113</v>
      </c>
      <c r="O1914" s="20" t="s">
        <v>6430</v>
      </c>
      <c r="P1914" s="21">
        <v>2000300000651</v>
      </c>
      <c r="Q1914" s="21" t="s">
        <v>87</v>
      </c>
      <c r="R1914" s="194" t="str">
        <f t="shared" si="490"/>
        <v>ADB Public</v>
      </c>
      <c r="S1914" s="195" t="str">
        <f t="shared" si="514"/>
        <v>A</v>
      </c>
      <c r="T1914" s="16" t="str">
        <f t="shared" si="504"/>
        <v>ADB Countries</v>
      </c>
      <c r="U1914" s="16" t="str">
        <f t="shared" si="491"/>
        <v>Non-Transition States</v>
      </c>
      <c r="V1914" s="22" t="str">
        <f>IF(ISNUMBER(MATCH(A1914, {"Gabon","Sudan","Niger","Mali","Burkina Faso","Guinea"}, 0)), "De Facto Countries", "Non-De Facto Countries")</f>
        <v>Non-De Facto Countries</v>
      </c>
      <c r="W1914" s="16" t="str">
        <f t="shared" si="502"/>
        <v>North</v>
      </c>
      <c r="X1914" s="16" t="str">
        <f t="shared" si="503"/>
        <v>Agriculture</v>
      </c>
      <c r="Y1914" s="23">
        <f>Table2[[#This Row],[Approved Amount_UA Equivalent]]</f>
        <v>65485275.211079113</v>
      </c>
      <c r="AD1914" s="23">
        <f>SUM(Table2[[#This Row],[Feed Africa ]:[Improve Quality Of Life ]])</f>
        <v>65485275.211079113</v>
      </c>
      <c r="AE1914" s="16" t="b">
        <f>Table2[[#This Row],[Total HI5]]=Table2[[#This Row],[Approved Amount_UA Equivalent]]</f>
        <v>1</v>
      </c>
      <c r="AF1914" s="24">
        <v>10</v>
      </c>
      <c r="AG1914" s="20" t="str">
        <f t="shared" si="506"/>
        <v>Investment Project</v>
      </c>
      <c r="AH1914" s="24" t="str">
        <f>VLOOKUP(Table2[[#This Row],[SAP Code]],[25]DATA!$A:$G,7,FALSE)</f>
        <v>Investment</v>
      </c>
      <c r="AI1914" s="20" t="str">
        <f t="shared" si="507"/>
        <v>Infrastructure</v>
      </c>
      <c r="AJ1914" s="25"/>
      <c r="AK1914" s="25" t="str">
        <f>Table2[[#This Row],[Sector Dept.]]</f>
        <v>AHAI</v>
      </c>
      <c r="AL1914" s="23" t="str" cm="1">
        <f t="array" ref="AL1914">_xlfn.SWITCH(AK1914,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14" s="26"/>
      <c r="AN1914" s="25" t="str">
        <f t="shared" si="513"/>
        <v/>
      </c>
      <c r="AO1914" s="27">
        <v>1</v>
      </c>
      <c r="AP1914" s="23">
        <f>Table2[[#This Row],[Approved Amount_UA Equivalent]]/1000000</f>
        <v>65.485275211079113</v>
      </c>
      <c r="AQ1914" s="197">
        <f t="shared" si="494"/>
        <v>87.150423661912527</v>
      </c>
      <c r="AR1914" s="23" t="str">
        <f t="shared" si="509"/>
        <v>61-70</v>
      </c>
      <c r="AS1914" s="23" t="str">
        <f t="shared" si="510"/>
        <v>61-80</v>
      </c>
      <c r="AT1914" s="116" t="str">
        <f t="shared" si="511"/>
        <v>41-80</v>
      </c>
      <c r="AU1914" s="137" t="str">
        <f t="shared" si="512"/>
        <v>50-100 Mn</v>
      </c>
      <c r="AV1914" s="23">
        <f>Table2[[#This Row],[Amount]]</f>
        <v>87100000</v>
      </c>
      <c r="AW1914" s="23" t="str">
        <f t="shared" si="499"/>
        <v>Jul 2023</v>
      </c>
      <c r="AX1914" s="28">
        <f>IFERROR(VLOOKUP(Table2[[#This Row],[SAP Code]],[26]_16!A:B,2,FALSE),0)</f>
        <v>0</v>
      </c>
      <c r="AY1914" s="28">
        <f>IFERROR(VLOOKUP(Table2[[#This Row],[SAP Code]],[26]_16!D:E,2,FALSE)/ 1000000, 0)</f>
        <v>0</v>
      </c>
      <c r="AZ1914" s="28">
        <f>IFERROR(VLOOKUP(Table2[[#This Row],[SAP Code]],[26]_16!G:H,2,FALSE)/ 1000000, 0)</f>
        <v>0</v>
      </c>
      <c r="BA1914" s="28">
        <f>IFERROR(VLOOKUP(Table2[[#This Row],[SAP Code]],[26]_16!J:K,2,FALSE)/ 1000000, 0)</f>
        <v>0</v>
      </c>
      <c r="BB1914" s="28">
        <f>IFERROR(VLOOKUP(Table2[[#This Row],[SAP Code]],[26]_16!M:N,2,FALSE)/ 1000000, 0)</f>
        <v>0</v>
      </c>
      <c r="BC1914" s="28">
        <f>IFERROR(VLOOKUP(Table2[[#This Row],[SAP Code]],[26]_16!P:Q,2,FALSE),0)</f>
        <v>0</v>
      </c>
      <c r="BD1914" s="28">
        <f>IFERROR(VLOOKUP(Table2[[#This Row],[SAP Code]],[26]_16!S:T,2,FALSE),0)</f>
        <v>0</v>
      </c>
      <c r="BE1914" s="28">
        <f>IFERROR(VLOOKUP(Table2[[#This Row],[SAP Code]],[26]_16!V:W,2,FALSE)/ 1000000, 0)</f>
        <v>0</v>
      </c>
      <c r="BF1914" s="28">
        <f>IFERROR(VLOOKUP(Table2[[#This Row],[SAP Code]],[26]_16!Y:Z,2,FALSE)/ 1000000, 0)</f>
        <v>0</v>
      </c>
      <c r="BG1914" s="28" t="str">
        <f>IFERROR(VLOOKUP(Table2[[#This Row],[SAP Code]],[26]port!$A:$AD,30,FALSE),"unknown")</f>
        <v>unknown</v>
      </c>
      <c r="BH1914" s="29" t="str">
        <f t="shared" si="500"/>
        <v>Unknown</v>
      </c>
      <c r="BI1914" s="16"/>
    </row>
    <row r="1915" spans="1:61" ht="12">
      <c r="A1915" s="16" t="s">
        <v>91</v>
      </c>
      <c r="B1915" s="16" t="s">
        <v>6431</v>
      </c>
      <c r="C1915" s="16" t="s">
        <v>6432</v>
      </c>
      <c r="D1915" s="16" t="s">
        <v>6433</v>
      </c>
      <c r="E1915" s="18">
        <v>45119</v>
      </c>
      <c r="F1915" s="16" t="s">
        <v>93</v>
      </c>
      <c r="G1915" s="16" t="s">
        <v>90</v>
      </c>
      <c r="H1915" s="16" t="s">
        <v>5984</v>
      </c>
      <c r="I1915" s="16" t="s">
        <v>82</v>
      </c>
      <c r="J1915" s="16" t="s">
        <v>179</v>
      </c>
      <c r="K1915" s="16" t="s">
        <v>84</v>
      </c>
      <c r="L1915" s="16" t="s">
        <v>195</v>
      </c>
      <c r="M1915" s="19">
        <v>54300000</v>
      </c>
      <c r="N1915" s="19">
        <v>44360208.158030175</v>
      </c>
      <c r="O1915" s="20" t="s">
        <v>6434</v>
      </c>
      <c r="P1915" s="21">
        <v>2000200006058</v>
      </c>
      <c r="Q1915" s="21" t="s">
        <v>87</v>
      </c>
      <c r="R1915" s="194" t="str">
        <f t="shared" si="490"/>
        <v>ADB Public</v>
      </c>
      <c r="S1915" s="195" t="str">
        <f t="shared" si="514"/>
        <v>F</v>
      </c>
      <c r="T1915" s="16" t="str">
        <f t="shared" si="504"/>
        <v>Blend Countries</v>
      </c>
      <c r="U1915" s="16" t="str">
        <f t="shared" si="491"/>
        <v>Non-Transition States</v>
      </c>
      <c r="V1915" s="22" t="str">
        <f>IF(ISNUMBER(MATCH(A1915, {"Gabon","Sudan","Niger","Mali","Burkina Faso","Guinea"}, 0)), "De Facto Countries", "Non-De Facto Countries")</f>
        <v>Non-De Facto Countries</v>
      </c>
      <c r="W1915" s="16" t="str">
        <f t="shared" si="502"/>
        <v>East</v>
      </c>
      <c r="X1915" s="16" t="str">
        <f t="shared" si="503"/>
        <v>Power</v>
      </c>
      <c r="Y1915" s="23"/>
      <c r="Z1915" s="23">
        <f>Table2[[#This Row],[Approved Amount_UA Equivalent]]</f>
        <v>44360208.158030175</v>
      </c>
      <c r="AD1915" s="23">
        <f>SUM(Table2[[#This Row],[Feed Africa ]:[Improve Quality Of Life ]])</f>
        <v>44360208.158030175</v>
      </c>
      <c r="AE1915" s="16" t="b">
        <f>Table2[[#This Row],[Total HI5]]=Table2[[#This Row],[Approved Amount_UA Equivalent]]</f>
        <v>1</v>
      </c>
      <c r="AF1915" s="24">
        <v>10</v>
      </c>
      <c r="AG1915" s="20" t="str">
        <f t="shared" si="506"/>
        <v>Investment Project</v>
      </c>
      <c r="AH1915" s="24" t="str">
        <f>VLOOKUP(Table2[[#This Row],[SAP Code]],[25]DATA!$A:$G,7,FALSE)</f>
        <v>Investment</v>
      </c>
      <c r="AI1915" s="20" t="str">
        <f t="shared" si="507"/>
        <v>Infrastructure</v>
      </c>
      <c r="AJ1915" s="25"/>
      <c r="AK1915" s="25" t="str">
        <f>Table2[[#This Row],[Sector Dept.]]</f>
        <v>PESD</v>
      </c>
      <c r="AL1915" s="23" t="str" cm="1">
        <f t="array" ref="AL1915">_xlfn.SWITCH(AK1915,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15" s="26"/>
      <c r="AN1915" s="25" t="str">
        <f t="shared" si="513"/>
        <v/>
      </c>
      <c r="AO1915" s="27">
        <v>0.5</v>
      </c>
      <c r="AP1915" s="23">
        <f>Table2[[#This Row],[Approved Amount_UA Equivalent]]/1000000</f>
        <v>44.360208158030176</v>
      </c>
      <c r="AQ1915" s="197">
        <f t="shared" si="494"/>
        <v>59.036339425032878</v>
      </c>
      <c r="AR1915" s="23" t="str">
        <f t="shared" si="509"/>
        <v>41-50</v>
      </c>
      <c r="AS1915" s="23" t="str">
        <f t="shared" si="510"/>
        <v>41-60</v>
      </c>
      <c r="AT1915" s="116" t="str">
        <f t="shared" si="511"/>
        <v>41-80</v>
      </c>
      <c r="AU1915" s="137" t="str">
        <f t="shared" si="512"/>
        <v>&lt;1-50 Mn</v>
      </c>
      <c r="AV1915" s="23">
        <f>Table2[[#This Row],[Amount]]</f>
        <v>54300000</v>
      </c>
      <c r="AW1915" s="23" t="str">
        <f t="shared" si="499"/>
        <v>Jul 2023</v>
      </c>
      <c r="AX1915" s="28">
        <f>IFERROR(VLOOKUP(Table2[[#This Row],[SAP Code]],[26]_16!A:B,2,FALSE),0)</f>
        <v>0</v>
      </c>
      <c r="AY1915" s="28">
        <f>IFERROR(VLOOKUP(Table2[[#This Row],[SAP Code]],[26]_16!D:E,2,FALSE)/ 1000000, 0)</f>
        <v>0</v>
      </c>
      <c r="AZ1915" s="28">
        <f>IFERROR(VLOOKUP(Table2[[#This Row],[SAP Code]],[26]_16!G:H,2,FALSE)/ 1000000, 0)</f>
        <v>0</v>
      </c>
      <c r="BA1915" s="28">
        <f>IFERROR(VLOOKUP(Table2[[#This Row],[SAP Code]],[26]_16!J:K,2,FALSE)/ 1000000, 0)</f>
        <v>0</v>
      </c>
      <c r="BB1915" s="28">
        <f>IFERROR(VLOOKUP(Table2[[#This Row],[SAP Code]],[26]_16!M:N,2,FALSE)/ 1000000, 0)</f>
        <v>0</v>
      </c>
      <c r="BC1915" s="28">
        <f>IFERROR(VLOOKUP(Table2[[#This Row],[SAP Code]],[26]_16!P:Q,2,FALSE),0)</f>
        <v>0</v>
      </c>
      <c r="BD1915" s="28">
        <f>IFERROR(VLOOKUP(Table2[[#This Row],[SAP Code]],[26]_16!S:T,2,FALSE),0)</f>
        <v>0</v>
      </c>
      <c r="BE1915" s="28">
        <f>IFERROR(VLOOKUP(Table2[[#This Row],[SAP Code]],[26]_16!V:W,2,FALSE)/ 1000000, 0)</f>
        <v>0</v>
      </c>
      <c r="BF1915" s="28">
        <f>IFERROR(VLOOKUP(Table2[[#This Row],[SAP Code]],[26]_16!Y:Z,2,FALSE)/ 1000000, 0)</f>
        <v>0</v>
      </c>
      <c r="BG1915" s="28" t="str">
        <f>IFERROR(VLOOKUP(Table2[[#This Row],[SAP Code]],[26]port!$A:$AD,30,FALSE),"unknown")</f>
        <v>unknown</v>
      </c>
      <c r="BH1915" s="29" t="str">
        <f t="shared" si="500"/>
        <v>Unknown</v>
      </c>
      <c r="BI1915" s="16"/>
    </row>
    <row r="1916" spans="1:61" ht="12">
      <c r="A1916" s="16" t="s">
        <v>91</v>
      </c>
      <c r="B1916" s="16" t="s">
        <v>6431</v>
      </c>
      <c r="C1916" s="16" t="s">
        <v>6435</v>
      </c>
      <c r="D1916" s="16" t="s">
        <v>6433</v>
      </c>
      <c r="E1916" s="18">
        <v>45119</v>
      </c>
      <c r="F1916" s="16" t="s">
        <v>93</v>
      </c>
      <c r="G1916" s="16" t="s">
        <v>90</v>
      </c>
      <c r="H1916" s="16" t="s">
        <v>5984</v>
      </c>
      <c r="I1916" s="16" t="s">
        <v>82</v>
      </c>
      <c r="J1916" s="16" t="s">
        <v>6436</v>
      </c>
      <c r="K1916" s="16" t="s">
        <v>84</v>
      </c>
      <c r="L1916" s="16" t="s">
        <v>70</v>
      </c>
      <c r="M1916" s="19">
        <v>57000000</v>
      </c>
      <c r="N1916" s="19">
        <v>42854887.336756706</v>
      </c>
      <c r="O1916" s="20" t="s">
        <v>6434</v>
      </c>
      <c r="P1916" s="21" t="s">
        <v>243</v>
      </c>
      <c r="Q1916" s="21" t="s">
        <v>87</v>
      </c>
      <c r="R1916" s="194" t="str">
        <f t="shared" si="490"/>
        <v>OTHERS</v>
      </c>
      <c r="S1916" s="195" t="str">
        <f t="shared" si="514"/>
        <v>F</v>
      </c>
      <c r="T1916" s="16" t="str">
        <f t="shared" si="504"/>
        <v>Blend Countries</v>
      </c>
      <c r="U1916" s="16" t="str">
        <f t="shared" si="491"/>
        <v>Non-Transition States</v>
      </c>
      <c r="V1916" s="22" t="str">
        <f>IF(ISNUMBER(MATCH(A1916, {"Gabon","Sudan","Niger","Mali","Burkina Faso","Guinea"}, 0)), "De Facto Countries", "Non-De Facto Countries")</f>
        <v>Non-De Facto Countries</v>
      </c>
      <c r="W1916" s="16" t="str">
        <f t="shared" si="502"/>
        <v>East</v>
      </c>
      <c r="X1916" s="16" t="str">
        <f t="shared" si="503"/>
        <v>Power</v>
      </c>
      <c r="Y1916" s="23"/>
      <c r="Z1916" s="23">
        <f>Table2[[#This Row],[Approved Amount_UA Equivalent]]</f>
        <v>42854887.336756706</v>
      </c>
      <c r="AD1916" s="23">
        <f>SUM(Table2[[#This Row],[Feed Africa ]:[Improve Quality Of Life ]])</f>
        <v>42854887.336756706</v>
      </c>
      <c r="AE1916" s="16" t="b">
        <f>Table2[[#This Row],[Total HI5]]=Table2[[#This Row],[Approved Amount_UA Equivalent]]</f>
        <v>1</v>
      </c>
      <c r="AF1916" s="24">
        <v>10</v>
      </c>
      <c r="AG1916" s="20" t="str">
        <f t="shared" si="506"/>
        <v>Investment Project</v>
      </c>
      <c r="AH1916" s="24" t="str">
        <f>VLOOKUP(Table2[[#This Row],[SAP Code]],[25]DATA!$A:$G,7,FALSE)</f>
        <v>Investment</v>
      </c>
      <c r="AI1916" s="20" t="str">
        <f t="shared" si="507"/>
        <v>Infrastructure</v>
      </c>
      <c r="AJ1916" s="25"/>
      <c r="AK1916" s="25" t="str">
        <f>Table2[[#This Row],[Sector Dept.]]</f>
        <v>PESD</v>
      </c>
      <c r="AL1916" s="23" t="str" cm="1">
        <f t="array" ref="AL1916">_xlfn.SWITCH(AK1916,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16" s="26"/>
      <c r="AN1916" s="25" t="str">
        <f t="shared" si="513"/>
        <v/>
      </c>
      <c r="AO1916" s="27">
        <v>0.5</v>
      </c>
      <c r="AP1916" s="23">
        <f>Table2[[#This Row],[Approved Amount_UA Equivalent]]/1000000</f>
        <v>42.854887336756704</v>
      </c>
      <c r="AQ1916" s="197">
        <f t="shared" si="494"/>
        <v>57.03299826324929</v>
      </c>
      <c r="AR1916" s="23" t="str">
        <f t="shared" si="509"/>
        <v>41-50</v>
      </c>
      <c r="AS1916" s="23" t="str">
        <f t="shared" si="510"/>
        <v>41-60</v>
      </c>
      <c r="AT1916" s="116" t="str">
        <f t="shared" si="511"/>
        <v>41-80</v>
      </c>
      <c r="AU1916" s="137" t="str">
        <f t="shared" si="512"/>
        <v>&lt;1-50 Mn</v>
      </c>
      <c r="AV1916" s="23">
        <f>Table2[[#This Row],[Amount]]</f>
        <v>57000000</v>
      </c>
      <c r="AW1916" s="23" t="str">
        <f t="shared" si="499"/>
        <v>Jul 2023</v>
      </c>
      <c r="AX1916" s="28">
        <f>IFERROR(VLOOKUP(Table2[[#This Row],[SAP Code]],[26]_16!A:B,2,FALSE),0)</f>
        <v>0</v>
      </c>
      <c r="AY1916" s="28">
        <f>IFERROR(VLOOKUP(Table2[[#This Row],[SAP Code]],[26]_16!D:E,2,FALSE)/ 1000000, 0)</f>
        <v>0</v>
      </c>
      <c r="AZ1916" s="28">
        <f>IFERROR(VLOOKUP(Table2[[#This Row],[SAP Code]],[26]_16!G:H,2,FALSE)/ 1000000, 0)</f>
        <v>0</v>
      </c>
      <c r="BA1916" s="28">
        <f>IFERROR(VLOOKUP(Table2[[#This Row],[SAP Code]],[26]_16!J:K,2,FALSE)/ 1000000, 0)</f>
        <v>0</v>
      </c>
      <c r="BB1916" s="28">
        <f>IFERROR(VLOOKUP(Table2[[#This Row],[SAP Code]],[26]_16!M:N,2,FALSE)/ 1000000, 0)</f>
        <v>0</v>
      </c>
      <c r="BC1916" s="28">
        <f>IFERROR(VLOOKUP(Table2[[#This Row],[SAP Code]],[26]_16!P:Q,2,FALSE),0)</f>
        <v>0</v>
      </c>
      <c r="BD1916" s="28">
        <f>IFERROR(VLOOKUP(Table2[[#This Row],[SAP Code]],[26]_16!S:T,2,FALSE),0)</f>
        <v>0</v>
      </c>
      <c r="BE1916" s="28">
        <f>IFERROR(VLOOKUP(Table2[[#This Row],[SAP Code]],[26]_16!V:W,2,FALSE)/ 1000000, 0)</f>
        <v>0</v>
      </c>
      <c r="BF1916" s="28">
        <f>IFERROR(VLOOKUP(Table2[[#This Row],[SAP Code]],[26]_16!Y:Z,2,FALSE)/ 1000000, 0)</f>
        <v>0</v>
      </c>
      <c r="BG1916" s="28" t="str">
        <f>IFERROR(VLOOKUP(Table2[[#This Row],[SAP Code]],[26]port!$A:$AD,30,FALSE),"unknown")</f>
        <v>unknown</v>
      </c>
      <c r="BH1916" s="29" t="str">
        <f t="shared" si="500"/>
        <v>Unknown</v>
      </c>
      <c r="BI1916" s="16"/>
    </row>
    <row r="1917" spans="1:61" ht="12">
      <c r="A1917" s="16" t="s">
        <v>141</v>
      </c>
      <c r="B1917" s="16" t="s">
        <v>6437</v>
      </c>
      <c r="C1917" s="16" t="s">
        <v>6438</v>
      </c>
      <c r="D1917" s="16" t="s">
        <v>6439</v>
      </c>
      <c r="E1917" s="18">
        <v>45121</v>
      </c>
      <c r="F1917" s="16" t="s">
        <v>6440</v>
      </c>
      <c r="G1917" s="16" t="s">
        <v>2293</v>
      </c>
      <c r="H1917" s="16" t="s">
        <v>6041</v>
      </c>
      <c r="I1917" s="16" t="s">
        <v>250</v>
      </c>
      <c r="J1917" s="16" t="s">
        <v>103</v>
      </c>
      <c r="K1917" s="16" t="s">
        <v>2610</v>
      </c>
      <c r="L1917" s="16" t="s">
        <v>70</v>
      </c>
      <c r="M1917" s="19">
        <v>20000000</v>
      </c>
      <c r="N1917" s="19">
        <v>15036802.5743006</v>
      </c>
      <c r="O1917" s="20" t="s">
        <v>6441</v>
      </c>
      <c r="P1917" s="21" t="s">
        <v>243</v>
      </c>
      <c r="Q1917" s="21" t="s">
        <v>87</v>
      </c>
      <c r="R1917" s="194" t="str">
        <f t="shared" si="490"/>
        <v>ADB Private</v>
      </c>
      <c r="S1917" s="195" t="str">
        <f t="shared" si="514"/>
        <v>K</v>
      </c>
      <c r="T1917" s="16" t="str">
        <f t="shared" si="504"/>
        <v>Multinational</v>
      </c>
      <c r="U1917" s="16" t="str">
        <f t="shared" si="491"/>
        <v>Multinational</v>
      </c>
      <c r="V1917" s="22" t="str">
        <f>IF(ISNUMBER(MATCH(A1917, {"Gabon","Sudan","Niger","Mali","Burkina Faso","Guinea"}, 0)), "De Facto Countries", "Non-De Facto Countries")</f>
        <v>Non-De Facto Countries</v>
      </c>
      <c r="W1917" s="16" t="str">
        <f t="shared" si="502"/>
        <v>Multi</v>
      </c>
      <c r="X1917" s="16" t="str">
        <f t="shared" si="503"/>
        <v>Multi-Sector</v>
      </c>
      <c r="Y1917" s="23">
        <f>Table2[[#This Row],[Approved Amount_UA Equivalent]]/5</f>
        <v>3007360.5148601201</v>
      </c>
      <c r="Z1917" s="23">
        <f>Table2[[#This Row],[Approved Amount_UA Equivalent]]/5</f>
        <v>3007360.5148601201</v>
      </c>
      <c r="AA1917" s="23">
        <f>Table2[[#This Row],[Approved Amount_UA Equivalent]]/5</f>
        <v>3007360.5148601201</v>
      </c>
      <c r="AB1917" s="23">
        <f>Table2[[#This Row],[Approved Amount_UA Equivalent]]/5</f>
        <v>3007360.5148601201</v>
      </c>
      <c r="AC1917" s="23">
        <f>Table2[[#This Row],[Approved Amount_UA Equivalent]]/5</f>
        <v>3007360.5148601201</v>
      </c>
      <c r="AD1917" s="23">
        <f>SUM(Table2[[#This Row],[Feed Africa ]:[Improve Quality Of Life ]])</f>
        <v>15036802.5743006</v>
      </c>
      <c r="AE1917" s="16" t="b">
        <f>Table2[[#This Row],[Total HI5]]=Table2[[#This Row],[Approved Amount_UA Equivalent]]</f>
        <v>1</v>
      </c>
      <c r="AF1917" s="24">
        <v>70</v>
      </c>
      <c r="AG1917" s="20" t="str">
        <f t="shared" si="506"/>
        <v>Equity and Guarantee</v>
      </c>
      <c r="AH1917" s="24" t="str">
        <f>VLOOKUP(Table2[[#This Row],[SAP Code]],[25]DATA!$A:$G,7,FALSE)</f>
        <v>Equity</v>
      </c>
      <c r="AI1917" s="20" t="str">
        <f t="shared" si="507"/>
        <v>Other Investment</v>
      </c>
      <c r="AJ1917" s="25"/>
      <c r="AK1917" s="25" t="str">
        <f>Table2[[#This Row],[Sector Dept.]]</f>
        <v>PITD</v>
      </c>
      <c r="AL1917" s="23" t="str" cm="1">
        <f t="array" ref="AL1917">_xlfn.SWITCH(AK1917,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17" s="26"/>
      <c r="AN1917" s="25" t="str">
        <f t="shared" si="513"/>
        <v/>
      </c>
      <c r="AO1917" s="27">
        <v>1</v>
      </c>
      <c r="AP1917" s="23">
        <f>Table2[[#This Row],[Approved Amount_UA Equivalent]]/1000000</f>
        <v>15.0368025743006</v>
      </c>
      <c r="AQ1917" s="197">
        <f t="shared" si="494"/>
        <v>20.011578337982211</v>
      </c>
      <c r="AR1917" s="23" t="str">
        <f t="shared" si="509"/>
        <v>11-20</v>
      </c>
      <c r="AS1917" s="23" t="str">
        <f t="shared" si="510"/>
        <v>1-20</v>
      </c>
      <c r="AT1917" s="116" t="str">
        <f t="shared" si="511"/>
        <v>1-40</v>
      </c>
      <c r="AU1917" s="137" t="str">
        <f t="shared" si="512"/>
        <v>&lt;1-50 Mn</v>
      </c>
      <c r="AV1917" s="23">
        <f>Table2[[#This Row],[Amount]]</f>
        <v>20000000</v>
      </c>
      <c r="AW1917" s="23" t="str">
        <f t="shared" si="499"/>
        <v>Jul 2023</v>
      </c>
      <c r="AX1917" s="28">
        <f>IFERROR(VLOOKUP(Table2[[#This Row],[SAP Code]],[26]_16!A:B,2,FALSE),0)</f>
        <v>0</v>
      </c>
      <c r="AY1917" s="28">
        <f>IFERROR(VLOOKUP(Table2[[#This Row],[SAP Code]],[26]_16!D:E,2,FALSE)/ 1000000, 0)</f>
        <v>0</v>
      </c>
      <c r="AZ1917" s="28">
        <f>IFERROR(VLOOKUP(Table2[[#This Row],[SAP Code]],[26]_16!G:H,2,FALSE)/ 1000000, 0)</f>
        <v>0</v>
      </c>
      <c r="BA1917" s="28">
        <f>IFERROR(VLOOKUP(Table2[[#This Row],[SAP Code]],[26]_16!J:K,2,FALSE)/ 1000000, 0)</f>
        <v>0</v>
      </c>
      <c r="BB1917" s="28">
        <f>IFERROR(VLOOKUP(Table2[[#This Row],[SAP Code]],[26]_16!M:N,2,FALSE)/ 1000000, 0)</f>
        <v>0</v>
      </c>
      <c r="BC1917" s="28">
        <f>IFERROR(VLOOKUP(Table2[[#This Row],[SAP Code]],[26]_16!P:Q,2,FALSE),0)</f>
        <v>0</v>
      </c>
      <c r="BD1917" s="28">
        <f>IFERROR(VLOOKUP(Table2[[#This Row],[SAP Code]],[26]_16!S:T,2,FALSE),0)</f>
        <v>0</v>
      </c>
      <c r="BE1917" s="28">
        <f>IFERROR(VLOOKUP(Table2[[#This Row],[SAP Code]],[26]_16!V:W,2,FALSE)/ 1000000, 0)</f>
        <v>0</v>
      </c>
      <c r="BF1917" s="28">
        <f>IFERROR(VLOOKUP(Table2[[#This Row],[SAP Code]],[26]_16!Y:Z,2,FALSE)/ 1000000, 0)</f>
        <v>0</v>
      </c>
      <c r="BG1917" s="28" t="str">
        <f>IFERROR(VLOOKUP(Table2[[#This Row],[SAP Code]],[26]port!$A:$AD,30,FALSE),"unknown")</f>
        <v>unknown</v>
      </c>
      <c r="BH1917" s="29" t="str">
        <f t="shared" si="500"/>
        <v>Unknown</v>
      </c>
      <c r="BI1917" s="16"/>
    </row>
    <row r="1918" spans="1:61" ht="12">
      <c r="A1918" s="16" t="s">
        <v>299</v>
      </c>
      <c r="B1918" s="16" t="s">
        <v>6442</v>
      </c>
      <c r="C1918" s="16" t="s">
        <v>6443</v>
      </c>
      <c r="D1918" s="16" t="s">
        <v>6444</v>
      </c>
      <c r="E1918" s="18">
        <v>45121</v>
      </c>
      <c r="F1918" s="16" t="s">
        <v>6445</v>
      </c>
      <c r="G1918" s="16" t="s">
        <v>140</v>
      </c>
      <c r="H1918" s="16" t="s">
        <v>5979</v>
      </c>
      <c r="I1918" s="16" t="s">
        <v>138</v>
      </c>
      <c r="J1918" s="16" t="s">
        <v>103</v>
      </c>
      <c r="K1918" s="16" t="s">
        <v>84</v>
      </c>
      <c r="L1918" s="16" t="s">
        <v>195</v>
      </c>
      <c r="M1918" s="19">
        <v>55000000</v>
      </c>
      <c r="N1918" s="19">
        <v>44932070.878299445</v>
      </c>
      <c r="O1918" s="20" t="s">
        <v>6446</v>
      </c>
      <c r="P1918" s="21" t="s">
        <v>147</v>
      </c>
      <c r="Q1918" s="21" t="s">
        <v>87</v>
      </c>
      <c r="R1918" s="194" t="str">
        <f t="shared" si="490"/>
        <v>ADB Private</v>
      </c>
      <c r="S1918" s="195" t="str">
        <f t="shared" si="514"/>
        <v>D</v>
      </c>
      <c r="T1918" s="16" t="str">
        <f t="shared" si="504"/>
        <v>ADF Countries</v>
      </c>
      <c r="U1918" s="16" t="str">
        <f t="shared" si="491"/>
        <v>Non-Transition States</v>
      </c>
      <c r="V1918" s="22" t="str">
        <f>IF(ISNUMBER(MATCH(A1918, {"Gabon","Sudan","Niger","Mali","Burkina Faso","Guinea"}, 0)), "De Facto Countries", "Non-De Facto Countries")</f>
        <v>Non-De Facto Countries</v>
      </c>
      <c r="W1918" s="16" t="str">
        <f t="shared" si="502"/>
        <v>West</v>
      </c>
      <c r="X1918" s="16" t="str">
        <f t="shared" si="503"/>
        <v>Transport</v>
      </c>
      <c r="Y1918" s="23"/>
      <c r="AB1918" s="23">
        <f>Table2[[#This Row],[Approved Amount_UA Equivalent]]</f>
        <v>44932070.878299445</v>
      </c>
      <c r="AD1918" s="23">
        <f>SUM(Table2[[#This Row],[Feed Africa ]:[Improve Quality Of Life ]])</f>
        <v>44932070.878299445</v>
      </c>
      <c r="AE1918" s="16" t="b">
        <f>Table2[[#This Row],[Total HI5]]=Table2[[#This Row],[Approved Amount_UA Equivalent]]</f>
        <v>1</v>
      </c>
      <c r="AF1918" s="24">
        <v>10</v>
      </c>
      <c r="AG1918" s="20" t="str">
        <f t="shared" si="506"/>
        <v>Investment Project</v>
      </c>
      <c r="AH1918" s="24" t="str">
        <f>VLOOKUP(Table2[[#This Row],[SAP Code]],[25]DATA!$A:$G,7,FALSE)</f>
        <v>Investment</v>
      </c>
      <c r="AI1918" s="20" t="str">
        <f t="shared" si="507"/>
        <v>Infrastructure</v>
      </c>
      <c r="AJ1918" s="25"/>
      <c r="AK1918" s="25" t="str">
        <f>Table2[[#This Row],[Sector Dept.]]</f>
        <v>PICU</v>
      </c>
      <c r="AL1918" s="23" t="str" cm="1">
        <f t="array" ref="AL1918">_xlfn.SWITCH(AK1918,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18" s="26"/>
      <c r="AN1918" s="25" t="str">
        <f t="shared" si="513"/>
        <v/>
      </c>
      <c r="AO1918" s="27">
        <v>0.5</v>
      </c>
      <c r="AP1918" s="23">
        <f>Table2[[#This Row],[Approved Amount_UA Equivalent]]/1000000</f>
        <v>44.932070878299442</v>
      </c>
      <c r="AQ1918" s="197">
        <f t="shared" si="494"/>
        <v>59.797397207676028</v>
      </c>
      <c r="AR1918" s="23" t="str">
        <f t="shared" si="509"/>
        <v>41-50</v>
      </c>
      <c r="AS1918" s="23" t="str">
        <f t="shared" si="510"/>
        <v>41-60</v>
      </c>
      <c r="AT1918" s="116" t="str">
        <f t="shared" si="511"/>
        <v>41-80</v>
      </c>
      <c r="AU1918" s="137" t="str">
        <f t="shared" si="512"/>
        <v>&lt;1-50 Mn</v>
      </c>
      <c r="AV1918" s="23">
        <f>Table2[[#This Row],[Amount]]</f>
        <v>55000000</v>
      </c>
      <c r="AW1918" s="23" t="str">
        <f t="shared" si="499"/>
        <v>Jul 2023</v>
      </c>
      <c r="AX1918" s="28">
        <f>IFERROR(VLOOKUP(Table2[[#This Row],[SAP Code]],[26]_16!A:B,2,FALSE),0)</f>
        <v>0</v>
      </c>
      <c r="AY1918" s="28">
        <f>IFERROR(VLOOKUP(Table2[[#This Row],[SAP Code]],[26]_16!D:E,2,FALSE)/ 1000000, 0)</f>
        <v>0</v>
      </c>
      <c r="AZ1918" s="28">
        <f>IFERROR(VLOOKUP(Table2[[#This Row],[SAP Code]],[26]_16!G:H,2,FALSE)/ 1000000, 0)</f>
        <v>0</v>
      </c>
      <c r="BA1918" s="28">
        <f>IFERROR(VLOOKUP(Table2[[#This Row],[SAP Code]],[26]_16!J:K,2,FALSE)/ 1000000, 0)</f>
        <v>0</v>
      </c>
      <c r="BB1918" s="28">
        <f>IFERROR(VLOOKUP(Table2[[#This Row],[SAP Code]],[26]_16!M:N,2,FALSE)/ 1000000, 0)</f>
        <v>0</v>
      </c>
      <c r="BC1918" s="28">
        <f>IFERROR(VLOOKUP(Table2[[#This Row],[SAP Code]],[26]_16!P:Q,2,FALSE),0)</f>
        <v>0</v>
      </c>
      <c r="BD1918" s="28">
        <f>IFERROR(VLOOKUP(Table2[[#This Row],[SAP Code]],[26]_16!S:T,2,FALSE),0)</f>
        <v>0</v>
      </c>
      <c r="BE1918" s="28">
        <f>IFERROR(VLOOKUP(Table2[[#This Row],[SAP Code]],[26]_16!V:W,2,FALSE)/ 1000000, 0)</f>
        <v>0</v>
      </c>
      <c r="BF1918" s="28">
        <f>IFERROR(VLOOKUP(Table2[[#This Row],[SAP Code]],[26]_16!Y:Z,2,FALSE)/ 1000000, 0)</f>
        <v>0</v>
      </c>
      <c r="BG1918" s="28" t="str">
        <f>IFERROR(VLOOKUP(Table2[[#This Row],[SAP Code]],[26]port!$A:$AD,30,FALSE),"unknown")</f>
        <v>unknown</v>
      </c>
      <c r="BH1918" s="29" t="str">
        <f t="shared" si="500"/>
        <v>Unknown</v>
      </c>
      <c r="BI1918" s="16"/>
    </row>
    <row r="1919" spans="1:61" ht="12">
      <c r="A1919" s="16" t="s">
        <v>141</v>
      </c>
      <c r="B1919" s="16" t="s">
        <v>6447</v>
      </c>
      <c r="C1919" s="16" t="s">
        <v>6448</v>
      </c>
      <c r="D1919" s="16" t="s">
        <v>6449</v>
      </c>
      <c r="E1919" s="18">
        <v>45121</v>
      </c>
      <c r="F1919" s="16" t="s">
        <v>6450</v>
      </c>
      <c r="G1919" s="16" t="s">
        <v>107</v>
      </c>
      <c r="H1919" s="16" t="s">
        <v>6084</v>
      </c>
      <c r="I1919" s="16" t="s">
        <v>102</v>
      </c>
      <c r="J1919" s="16" t="s">
        <v>103</v>
      </c>
      <c r="K1919" s="16" t="s">
        <v>4302</v>
      </c>
      <c r="L1919" s="16" t="s">
        <v>70</v>
      </c>
      <c r="M1919" s="19">
        <v>35000000</v>
      </c>
      <c r="N1919" s="19">
        <v>26314404.50502605</v>
      </c>
      <c r="O1919" s="20" t="s">
        <v>6451</v>
      </c>
      <c r="P1919" s="21" t="s">
        <v>147</v>
      </c>
      <c r="Q1919" s="21" t="s">
        <v>72</v>
      </c>
      <c r="R1919" s="194" t="str">
        <f t="shared" si="490"/>
        <v>ADB Private</v>
      </c>
      <c r="S1919" s="195" t="str">
        <f t="shared" si="514"/>
        <v>H</v>
      </c>
      <c r="T1919" s="16" t="str">
        <f t="shared" si="504"/>
        <v>Multinational</v>
      </c>
      <c r="U1919" s="16" t="str">
        <f t="shared" si="491"/>
        <v>Multinational</v>
      </c>
      <c r="V1919" s="22" t="str">
        <f>IF(ISNUMBER(MATCH(A1919, {"Gabon","Sudan","Niger","Mali","Burkina Faso","Guinea"}, 0)), "De Facto Countries", "Non-De Facto Countries")</f>
        <v>Non-De Facto Countries</v>
      </c>
      <c r="W1919" s="16" t="str">
        <f t="shared" si="502"/>
        <v>Multi</v>
      </c>
      <c r="X1919" s="16" t="str">
        <f t="shared" si="503"/>
        <v>Finance</v>
      </c>
      <c r="Y1919" s="23"/>
      <c r="AA1919" s="23">
        <f>Table2[[#This Row],[Approved Amount_UA Equivalent]]</f>
        <v>26314404.50502605</v>
      </c>
      <c r="AD1919" s="23">
        <f>SUM(Table2[[#This Row],[Feed Africa ]:[Improve Quality Of Life ]])</f>
        <v>26314404.50502605</v>
      </c>
      <c r="AE1919" s="16" t="b">
        <f>Table2[[#This Row],[Total HI5]]=Table2[[#This Row],[Approved Amount_UA Equivalent]]</f>
        <v>1</v>
      </c>
      <c r="AF1919" s="164">
        <v>10</v>
      </c>
      <c r="AG1919" s="20" t="str">
        <f t="shared" si="506"/>
        <v>Investment Project</v>
      </c>
      <c r="AH1919" s="24" t="str">
        <f>VLOOKUP(Table2[[#This Row],[SAP Code]],[25]DATA!$A:$G,7,FALSE)</f>
        <v>LOC</v>
      </c>
      <c r="AI1919" s="20" t="str">
        <f t="shared" si="507"/>
        <v>Other Investment</v>
      </c>
      <c r="AJ1919" s="25"/>
      <c r="AK1919" s="25" t="str">
        <f>Table2[[#This Row],[Sector Dept.]]</f>
        <v>PIFD</v>
      </c>
      <c r="AL1919" s="23" t="str" cm="1">
        <f t="array" ref="AL1919">_xlfn.SWITCH(AK1919,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19" s="26"/>
      <c r="AN1919" s="25" t="str">
        <f t="shared" si="513"/>
        <v/>
      </c>
      <c r="AO1919" s="27">
        <v>1</v>
      </c>
      <c r="AP1919" s="23">
        <f>Table2[[#This Row],[Approved Amount_UA Equivalent]]/1000000</f>
        <v>26.314404505026051</v>
      </c>
      <c r="AQ1919" s="197">
        <f t="shared" si="494"/>
        <v>35.020262091468872</v>
      </c>
      <c r="AR1919" s="23" t="str">
        <f t="shared" si="509"/>
        <v>21-30</v>
      </c>
      <c r="AS1919" s="23" t="str">
        <f t="shared" si="510"/>
        <v>21-40</v>
      </c>
      <c r="AT1919" s="116" t="str">
        <f t="shared" si="511"/>
        <v>1-40</v>
      </c>
      <c r="AU1919" s="137" t="str">
        <f t="shared" si="512"/>
        <v>&lt;1-50 Mn</v>
      </c>
      <c r="AV1919" s="23">
        <f>Table2[[#This Row],[Amount]]</f>
        <v>35000000</v>
      </c>
      <c r="AW1919" s="23" t="str">
        <f t="shared" si="499"/>
        <v>Jul 2023</v>
      </c>
      <c r="AX1919" s="28">
        <f>IFERROR(VLOOKUP(Table2[[#This Row],[SAP Code]],[26]_16!A:B,2,FALSE),0)</f>
        <v>0</v>
      </c>
      <c r="AY1919" s="28">
        <f>IFERROR(VLOOKUP(Table2[[#This Row],[SAP Code]],[26]_16!D:E,2,FALSE)/ 1000000, 0)</f>
        <v>0</v>
      </c>
      <c r="AZ1919" s="28">
        <f>IFERROR(VLOOKUP(Table2[[#This Row],[SAP Code]],[26]_16!G:H,2,FALSE)/ 1000000, 0)</f>
        <v>0</v>
      </c>
      <c r="BA1919" s="28">
        <f>IFERROR(VLOOKUP(Table2[[#This Row],[SAP Code]],[26]_16!J:K,2,FALSE)/ 1000000, 0)</f>
        <v>0</v>
      </c>
      <c r="BB1919" s="28">
        <f>IFERROR(VLOOKUP(Table2[[#This Row],[SAP Code]],[26]_16!M:N,2,FALSE)/ 1000000, 0)</f>
        <v>0</v>
      </c>
      <c r="BC1919" s="28">
        <f>IFERROR(VLOOKUP(Table2[[#This Row],[SAP Code]],[26]_16!P:Q,2,FALSE),0)</f>
        <v>0</v>
      </c>
      <c r="BD1919" s="28">
        <f>IFERROR(VLOOKUP(Table2[[#This Row],[SAP Code]],[26]_16!S:T,2,FALSE),0)</f>
        <v>0</v>
      </c>
      <c r="BE1919" s="28">
        <f>IFERROR(VLOOKUP(Table2[[#This Row],[SAP Code]],[26]_16!V:W,2,FALSE)/ 1000000, 0)</f>
        <v>0</v>
      </c>
      <c r="BF1919" s="28">
        <f>IFERROR(VLOOKUP(Table2[[#This Row],[SAP Code]],[26]_16!Y:Z,2,FALSE)/ 1000000, 0)</f>
        <v>0</v>
      </c>
      <c r="BG1919" s="28" t="str">
        <f>IFERROR(VLOOKUP(Table2[[#This Row],[SAP Code]],[26]port!$A:$AD,30,FALSE),"unknown")</f>
        <v>unknown</v>
      </c>
      <c r="BH1919" s="29" t="str">
        <f t="shared" si="500"/>
        <v>Unknown</v>
      </c>
      <c r="BI1919" s="16"/>
    </row>
    <row r="1920" spans="1:61" ht="12">
      <c r="A1920" s="16" t="s">
        <v>60</v>
      </c>
      <c r="B1920" s="16" t="s">
        <v>6452</v>
      </c>
      <c r="C1920" s="16" t="s">
        <v>6453</v>
      </c>
      <c r="D1920" s="16" t="s">
        <v>6454</v>
      </c>
      <c r="E1920" s="18">
        <v>45121</v>
      </c>
      <c r="F1920" s="16" t="s">
        <v>436</v>
      </c>
      <c r="G1920" s="16" t="s">
        <v>115</v>
      </c>
      <c r="H1920" s="16" t="s">
        <v>6020</v>
      </c>
      <c r="I1920" s="16" t="s">
        <v>67</v>
      </c>
      <c r="J1920" s="16" t="s">
        <v>179</v>
      </c>
      <c r="K1920" s="16" t="s">
        <v>84</v>
      </c>
      <c r="L1920" s="16" t="s">
        <v>195</v>
      </c>
      <c r="M1920" s="19">
        <v>63090000</v>
      </c>
      <c r="N1920" s="19">
        <v>51541170.031125672</v>
      </c>
      <c r="O1920" s="20" t="s">
        <v>6455</v>
      </c>
      <c r="P1920" s="21" t="s">
        <v>147</v>
      </c>
      <c r="Q1920" s="21" t="s">
        <v>87</v>
      </c>
      <c r="R1920" s="194" t="str">
        <f t="shared" si="490"/>
        <v>ADB Public</v>
      </c>
      <c r="S1920" s="195" t="str">
        <f t="shared" si="514"/>
        <v>I</v>
      </c>
      <c r="T1920" s="16" t="str">
        <f t="shared" si="504"/>
        <v>Blend Countries</v>
      </c>
      <c r="U1920" s="16" t="str">
        <f t="shared" si="491"/>
        <v>Non-Transition States</v>
      </c>
      <c r="V1920" s="22" t="str">
        <f>IF(ISNUMBER(MATCH(A1920, {"Gabon","Sudan","Niger","Mali","Burkina Faso","Guinea"}, 0)), "De Facto Countries", "Non-De Facto Countries")</f>
        <v>Non-De Facto Countries</v>
      </c>
      <c r="W1920" s="16" t="str">
        <f t="shared" si="502"/>
        <v>Central</v>
      </c>
      <c r="X1920" s="16" t="str">
        <f t="shared" si="503"/>
        <v>Social</v>
      </c>
      <c r="Y1920" s="23"/>
      <c r="AC1920" s="23">
        <f>Table2[[#This Row],[Approved Amount_UA Equivalent]]</f>
        <v>51541170.031125672</v>
      </c>
      <c r="AD1920" s="23">
        <f>SUM(Table2[[#This Row],[Feed Africa ]:[Improve Quality Of Life ]])</f>
        <v>51541170.031125672</v>
      </c>
      <c r="AE1920" s="16" t="b">
        <f>Table2[[#This Row],[Total HI5]]=Table2[[#This Row],[Approved Amount_UA Equivalent]]</f>
        <v>1</v>
      </c>
      <c r="AF1920" s="24">
        <v>10</v>
      </c>
      <c r="AG1920" s="20" t="str">
        <f t="shared" si="506"/>
        <v>Investment Project</v>
      </c>
      <c r="AH1920" s="24" t="str">
        <f>VLOOKUP(Table2[[#This Row],[SAP Code]],[25]DATA!$A:$G,7,FALSE)</f>
        <v>Investment</v>
      </c>
      <c r="AI1920" s="20" t="str">
        <f t="shared" si="507"/>
        <v>Other Investment</v>
      </c>
      <c r="AJ1920" s="25"/>
      <c r="AK1920" s="25" t="str">
        <f>Table2[[#This Row],[Sector Dept.]]</f>
        <v>AHHD</v>
      </c>
      <c r="AL1920" s="23" t="str" cm="1">
        <f t="array" ref="AL1920">_xlfn.SWITCH(AK1920,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20" s="26"/>
      <c r="AN1920" s="25" t="str">
        <f t="shared" si="513"/>
        <v/>
      </c>
      <c r="AO1920" s="27">
        <v>1</v>
      </c>
      <c r="AP1920" s="23">
        <f>Table2[[#This Row],[Approved Amount_UA Equivalent]]/1000000</f>
        <v>51.541170031125674</v>
      </c>
      <c r="AQ1920" s="197">
        <f t="shared" si="494"/>
        <v>68.593050724223289</v>
      </c>
      <c r="AR1920" s="23" t="str">
        <f t="shared" si="509"/>
        <v>51-60</v>
      </c>
      <c r="AS1920" s="23" t="str">
        <f t="shared" si="510"/>
        <v>41-60</v>
      </c>
      <c r="AT1920" s="116" t="str">
        <f t="shared" si="511"/>
        <v>41-80</v>
      </c>
      <c r="AU1920" s="137" t="str">
        <f t="shared" si="512"/>
        <v>50-100 Mn</v>
      </c>
      <c r="AV1920" s="23">
        <f>Table2[[#This Row],[Amount]]</f>
        <v>63090000</v>
      </c>
      <c r="AW1920" s="23" t="str">
        <f t="shared" si="499"/>
        <v>Jul 2023</v>
      </c>
      <c r="AX1920" s="28">
        <f>IFERROR(VLOOKUP(Table2[[#This Row],[SAP Code]],[26]_16!A:B,2,FALSE),0)</f>
        <v>0</v>
      </c>
      <c r="AY1920" s="28">
        <f>IFERROR(VLOOKUP(Table2[[#This Row],[SAP Code]],[26]_16!D:E,2,FALSE)/ 1000000, 0)</f>
        <v>0</v>
      </c>
      <c r="AZ1920" s="28">
        <f>IFERROR(VLOOKUP(Table2[[#This Row],[SAP Code]],[26]_16!G:H,2,FALSE)/ 1000000, 0)</f>
        <v>0</v>
      </c>
      <c r="BA1920" s="28">
        <f>IFERROR(VLOOKUP(Table2[[#This Row],[SAP Code]],[26]_16!J:K,2,FALSE)/ 1000000, 0)</f>
        <v>0</v>
      </c>
      <c r="BB1920" s="28">
        <f>IFERROR(VLOOKUP(Table2[[#This Row],[SAP Code]],[26]_16!M:N,2,FALSE)/ 1000000, 0)</f>
        <v>0</v>
      </c>
      <c r="BC1920" s="28">
        <f>IFERROR(VLOOKUP(Table2[[#This Row],[SAP Code]],[26]_16!P:Q,2,FALSE),0)</f>
        <v>0</v>
      </c>
      <c r="BD1920" s="28">
        <f>IFERROR(VLOOKUP(Table2[[#This Row],[SAP Code]],[26]_16!S:T,2,FALSE),0)</f>
        <v>0</v>
      </c>
      <c r="BE1920" s="28">
        <f>IFERROR(VLOOKUP(Table2[[#This Row],[SAP Code]],[26]_16!V:W,2,FALSE)/ 1000000, 0)</f>
        <v>0</v>
      </c>
      <c r="BF1920" s="28">
        <f>IFERROR(VLOOKUP(Table2[[#This Row],[SAP Code]],[26]_16!Y:Z,2,FALSE)/ 1000000, 0)</f>
        <v>0</v>
      </c>
      <c r="BG1920" s="28" t="str">
        <f>IFERROR(VLOOKUP(Table2[[#This Row],[SAP Code]],[26]port!$A:$AD,30,FALSE),"unknown")</f>
        <v>unknown</v>
      </c>
      <c r="BH1920" s="29" t="str">
        <f t="shared" si="500"/>
        <v>Unknown</v>
      </c>
      <c r="BI1920" s="16"/>
    </row>
    <row r="1921" spans="1:61" ht="12">
      <c r="A1921" s="16" t="s">
        <v>299</v>
      </c>
      <c r="B1921" s="16" t="s">
        <v>6442</v>
      </c>
      <c r="C1921" s="16" t="s">
        <v>6456</v>
      </c>
      <c r="D1921" s="16" t="s">
        <v>6444</v>
      </c>
      <c r="E1921" s="18">
        <v>45121</v>
      </c>
      <c r="F1921" s="16" t="s">
        <v>6445</v>
      </c>
      <c r="G1921" s="16" t="s">
        <v>140</v>
      </c>
      <c r="H1921" s="16" t="s">
        <v>5979</v>
      </c>
      <c r="I1921" s="16" t="s">
        <v>138</v>
      </c>
      <c r="J1921" s="16" t="s">
        <v>261</v>
      </c>
      <c r="K1921" s="16" t="s">
        <v>84</v>
      </c>
      <c r="L1921" s="16" t="s">
        <v>195</v>
      </c>
      <c r="M1921" s="19">
        <v>25000000</v>
      </c>
      <c r="N1921" s="19">
        <v>20423668.581045203</v>
      </c>
      <c r="O1921" s="20" t="s">
        <v>6446</v>
      </c>
      <c r="P1921" s="21" t="s">
        <v>147</v>
      </c>
      <c r="Q1921" s="21" t="s">
        <v>87</v>
      </c>
      <c r="R1921" s="194" t="str">
        <f t="shared" si="490"/>
        <v>AGTF</v>
      </c>
      <c r="S1921" s="195" t="str">
        <f t="shared" si="514"/>
        <v>D</v>
      </c>
      <c r="T1921" s="16" t="str">
        <f t="shared" si="504"/>
        <v>ADF Countries</v>
      </c>
      <c r="U1921" s="16" t="str">
        <f t="shared" si="491"/>
        <v>Non-Transition States</v>
      </c>
      <c r="V1921" s="22" t="str">
        <f>IF(ISNUMBER(MATCH(A1921, {"Gabon","Sudan","Niger","Mali","Burkina Faso","Guinea"}, 0)), "De Facto Countries", "Non-De Facto Countries")</f>
        <v>Non-De Facto Countries</v>
      </c>
      <c r="W1921" s="16" t="str">
        <f t="shared" si="502"/>
        <v>West</v>
      </c>
      <c r="X1921" s="16" t="str">
        <f t="shared" si="503"/>
        <v>Transport</v>
      </c>
      <c r="Y1921" s="23"/>
      <c r="AB1921" s="23">
        <f>Table2[[#This Row],[Approved Amount_UA Equivalent]]</f>
        <v>20423668.581045203</v>
      </c>
      <c r="AD1921" s="23">
        <f>SUM(Table2[[#This Row],[Feed Africa ]:[Improve Quality Of Life ]])</f>
        <v>20423668.581045203</v>
      </c>
      <c r="AE1921" s="16" t="b">
        <f>Table2[[#This Row],[Total HI5]]=Table2[[#This Row],[Approved Amount_UA Equivalent]]</f>
        <v>1</v>
      </c>
      <c r="AF1921" s="24">
        <v>10</v>
      </c>
      <c r="AG1921" s="20" t="str">
        <f t="shared" si="506"/>
        <v>Investment Project</v>
      </c>
      <c r="AH1921" s="24" t="str">
        <f>VLOOKUP(Table2[[#This Row],[SAP Code]],[25]DATA!$A:$G,7,FALSE)</f>
        <v>Investment</v>
      </c>
      <c r="AI1921" s="20" t="str">
        <f t="shared" si="507"/>
        <v>Infrastructure</v>
      </c>
      <c r="AJ1921" s="25"/>
      <c r="AK1921" s="25" t="str">
        <f>Table2[[#This Row],[Sector Dept.]]</f>
        <v>PICU</v>
      </c>
      <c r="AL1921" s="23" t="str" cm="1">
        <f t="array" ref="AL1921">_xlfn.SWITCH(AK1921,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21" s="26"/>
      <c r="AN1921" s="25" t="str">
        <f t="shared" si="513"/>
        <v/>
      </c>
      <c r="AO1921" s="27">
        <v>0.5</v>
      </c>
      <c r="AP1921" s="23">
        <f>Table2[[#This Row],[Approved Amount_UA Equivalent]]/1000000</f>
        <v>20.423668581045202</v>
      </c>
      <c r="AQ1921" s="197">
        <f t="shared" si="494"/>
        <v>27.180635094398198</v>
      </c>
      <c r="AR1921" s="23" t="str">
        <f t="shared" si="509"/>
        <v>21-30</v>
      </c>
      <c r="AS1921" s="23" t="str">
        <f t="shared" si="510"/>
        <v>21-40</v>
      </c>
      <c r="AT1921" s="116" t="str">
        <f t="shared" si="511"/>
        <v>1-40</v>
      </c>
      <c r="AU1921" s="137" t="str">
        <f t="shared" si="512"/>
        <v>&lt;1-50 Mn</v>
      </c>
      <c r="AV1921" s="23">
        <f>Table2[[#This Row],[Amount]]</f>
        <v>25000000</v>
      </c>
      <c r="AW1921" s="23" t="str">
        <f t="shared" si="499"/>
        <v>Jul 2023</v>
      </c>
      <c r="AX1921" s="28">
        <f>IFERROR(VLOOKUP(Table2[[#This Row],[SAP Code]],[26]_16!A:B,2,FALSE),0)</f>
        <v>0</v>
      </c>
      <c r="AY1921" s="28">
        <f>IFERROR(VLOOKUP(Table2[[#This Row],[SAP Code]],[26]_16!D:E,2,FALSE)/ 1000000, 0)</f>
        <v>0</v>
      </c>
      <c r="AZ1921" s="28">
        <f>IFERROR(VLOOKUP(Table2[[#This Row],[SAP Code]],[26]_16!G:H,2,FALSE)/ 1000000, 0)</f>
        <v>0</v>
      </c>
      <c r="BA1921" s="28">
        <f>IFERROR(VLOOKUP(Table2[[#This Row],[SAP Code]],[26]_16!J:K,2,FALSE)/ 1000000, 0)</f>
        <v>0</v>
      </c>
      <c r="BB1921" s="28">
        <f>IFERROR(VLOOKUP(Table2[[#This Row],[SAP Code]],[26]_16!M:N,2,FALSE)/ 1000000, 0)</f>
        <v>0</v>
      </c>
      <c r="BC1921" s="28">
        <f>IFERROR(VLOOKUP(Table2[[#This Row],[SAP Code]],[26]_16!P:Q,2,FALSE),0)</f>
        <v>0</v>
      </c>
      <c r="BD1921" s="28">
        <f>IFERROR(VLOOKUP(Table2[[#This Row],[SAP Code]],[26]_16!S:T,2,FALSE),0)</f>
        <v>0</v>
      </c>
      <c r="BE1921" s="28">
        <f>IFERROR(VLOOKUP(Table2[[#This Row],[SAP Code]],[26]_16!V:W,2,FALSE)/ 1000000, 0)</f>
        <v>0</v>
      </c>
      <c r="BF1921" s="28">
        <f>IFERROR(VLOOKUP(Table2[[#This Row],[SAP Code]],[26]_16!Y:Z,2,FALSE)/ 1000000, 0)</f>
        <v>0</v>
      </c>
      <c r="BG1921" s="28" t="str">
        <f>IFERROR(VLOOKUP(Table2[[#This Row],[SAP Code]],[26]port!$A:$AD,30,FALSE),"unknown")</f>
        <v>unknown</v>
      </c>
      <c r="BH1921" s="29" t="str">
        <f t="shared" si="500"/>
        <v>Unknown</v>
      </c>
      <c r="BI1921" s="16"/>
    </row>
    <row r="1922" spans="1:61" ht="12">
      <c r="A1922" s="16" t="s">
        <v>769</v>
      </c>
      <c r="B1922" s="16" t="s">
        <v>6457</v>
      </c>
      <c r="C1922" s="16" t="s">
        <v>6458</v>
      </c>
      <c r="D1922" s="16" t="s">
        <v>6459</v>
      </c>
      <c r="E1922" s="18">
        <v>45121</v>
      </c>
      <c r="F1922" s="16" t="s">
        <v>773</v>
      </c>
      <c r="G1922" s="16" t="s">
        <v>74</v>
      </c>
      <c r="H1922" s="16" t="s">
        <v>5979</v>
      </c>
      <c r="I1922" s="16" t="s">
        <v>1121</v>
      </c>
      <c r="J1922" s="16" t="s">
        <v>83</v>
      </c>
      <c r="K1922" s="16" t="s">
        <v>69</v>
      </c>
      <c r="L1922" s="16" t="s">
        <v>85</v>
      </c>
      <c r="M1922" s="19">
        <v>37500000</v>
      </c>
      <c r="N1922" s="19">
        <v>37500000</v>
      </c>
      <c r="O1922" s="20" t="s">
        <v>6460</v>
      </c>
      <c r="P1922" s="21">
        <v>2100155042766</v>
      </c>
      <c r="Q1922" s="21" t="s">
        <v>87</v>
      </c>
      <c r="R1922" s="194" t="str">
        <f t="shared" ref="R1922:R1985" si="515">IF(J1922="ADB","ADB Public",IF(J1922="ADB Private Sector","ADB Private",IF(J1922="ADF","ADF Including TSF",IF(J1922="Africa Growing Together Fund (AGTF)","AGTF",IF(J1922="Climate Investment Funds (CIF)","CIF",IF(J1922="Climate Investment Funds (CIF) - CTF","CIF",IF(J1922="Climate Investment Funds (CIF) - SCF - FIP","CIF",IF(J1922="Climate Investment Funds (CIF) - SCF - SREP","CIF",IF(J1922="ClimDev-Africa Special Fund (CDSF)","ClimDev",IF(J1922="Global Environment Facility (GEF)","GEF",IF(J1922="Multi-Donor Trust Fund for Zimbabwe (ZIM-FUND)","ZimFund",IF(J1922="NTF","NTF",IF(J1922="Sustainable Energy Fund for Africa (SEFA)","SEFA",IF(J1922="Technical Assistance Fund for Middle Income Countries (MIC-TAF)","MICTAF",IF(J1922="Transition Support Facility (TSF)","ADF Including TSF",IF(J1922="Transition Support Facility (TSF) - ACW (Pillar II)","ADF Including TSF",IF(J1922="Transition Support Facility (TSF) - SSW","ADF Including TSF",IF(J1922="Transition Support Facility (TSF) - SSW (Pillar I)","ADF Including TSF",IF(J1922="Transition Support Facility (TSF) - SSW (Pillar I) - SIF","ADF Including TSF",IF(J1922="Transition Support Facility (TSF) - SSW (Pillar I) - Unallocated Reserve","ADF Including TSF",IF(J1922="Transition Support Facility (TSF) - SSW (Pillar I) - Unallocated Reserves","ADF Including TSF",IF(J1922="Transition Support Facility (TSF) - TSW (Pillar III)","ADF Including TSF",IF(J1922="Transition Support Facility (TSF) - Unallocated Reserves","ADF Including TSF","OTHERS")))))))))))))))))))))))</f>
        <v>ADF Including TSF</v>
      </c>
      <c r="S1922" s="195" t="str">
        <f t="shared" si="514"/>
        <v>C</v>
      </c>
      <c r="T1922" s="16" t="str">
        <f t="shared" si="504"/>
        <v>ADF Countries</v>
      </c>
      <c r="U1922" s="16" t="str">
        <f t="shared" ref="U1922:U1985" si="516">IF(A1922="Algeria","Non-Transition States",
IF(A1922="Angola","Non-Transition States",
IF(A1922="Benin","Non-Transition States",
IF(A1922="Botswana","Non-Transition States",
IF(A1922="Burkina Faso","Transition States",
IF(A1922="Burundi","Transition States",
IF(A1922="Cameroon","Non-Transition States",
IF(A1922="Cape Verde","Non-Transition States",
IF(A1922="Central African Republic","Transition States",
IF(A1922="Centrafrique","Transition States",
IF(A1922="Chad","Transition States",
IF(A1922="Comoros","Transition States",
IF(A1922="Congo CG","Non-Transition States",
IF(A1922="Congo","Non-Transition States",
IF(A1922="Côte D'Ivoire","Non-Transition States",
IF(A1922="Dem Rep Congo","Transition States",
IF(A1922="DEMOCRATIC REPUBLIC OF THE CONGO","Transition States",
IF(A1922="Djibouti","Transition States",
IF(A1922="Egypt","Non-Transition States",
IF(A1922="Eq Guinea","Non-Transition States",
IF(A1922="Equatorial Guinea","Non-Transition States",
IF(A1922="Eritrea","Transition States",
IF(A1922="Swaziland","Non-Transition States",
IF(A1922="Eswatini","Non-Transition States",
IF(A1922="Ethiopia","Non-Transition States",
IF(A1922="Gabon","Non-Transition States",
IF(A1922="Gambia","Transition States",
IF(A1922="Ghana","Non-Transition States",
IF(A1922="Guinea","Transition States",
IF(A1922="Guinea-Bissau","Transition States",
IF(A1922="Kenya","Non-Transition States",
IF(A1922="Lesotho","Non-Transition States",
IF(A1922="Liberia","Transition States",
IF(A1922="Libya","Non-Transition States",
IF(A1922="Madagascar","Transition States",
IF(A1922="Malawi","Non-Transition States",
IF(A1922="Mali","Transition States",
IF(A1922="Mauritania","Non-Transition States",
IF(A1922="Mauritius","Non-Transition States",
IF(A1922="Morocco","Non-Transition States",
IF(A1922="Mozambique","Transition States",
IF(A1922="Multi","Multinational",
IF(A1922="Multinational","Multinational",
IF(A1922="Namibia","Non-Transition States",
IF(A1922="Niger","Transition States",
IF(A1922="Nigeria","Non-Transition States",
IF(A1922="Rwanda","Non-Transition States",
IF(A1922="Sao Tome &amp; Principe","Non-Transition States",
IF(A1922="Sao Tome","Non-Transition States",
IF(A1922="Senegal","Non-Transition States",
IF(A1922="Seychelles","Non-Transition States",
IF(A1922="Sierra Leone","Transition States",
IF(A1922="Somalia","Transition States",
IF(A1922="South Africa","Non-Transition States",
IF(A1922="South Sudan","Transition States",
IF(A1922="Sudan","Transition States",
IF(A1922="Tanzania","Non-Transition States",
IF(A1922="Togo","Transition States",
IF(A1922="Tunisia","Non-Transition States",
IF(A1922="Uganda","Non-Transition States",
IF(A1922="Zambia","Non-Transition States",
IF(A1922="Zimbabwe","Transition States",
IF(A1922="Multi-Countries","Multinational","")))))))))))))))))))))))))))))))))))))))))))))))))))))))))))))))</f>
        <v>Transition States</v>
      </c>
      <c r="V1922" s="22" t="str">
        <f>IF(ISNUMBER(MATCH(A1922, {"Gabon","Sudan","Niger","Mali","Burkina Faso","Guinea"}, 0)), "De Facto Countries", "Non-De Facto Countries")</f>
        <v>Non-De Facto Countries</v>
      </c>
      <c r="W1922" s="16" t="str">
        <f t="shared" si="502"/>
        <v>Central</v>
      </c>
      <c r="X1922" s="16" t="str">
        <f t="shared" si="503"/>
        <v>Environment</v>
      </c>
      <c r="Y1922" s="23">
        <f>Table2[[#This Row],[Approved Amount_UA Equivalent]]</f>
        <v>37500000</v>
      </c>
      <c r="AD1922" s="23">
        <f>SUM(Table2[[#This Row],[Feed Africa ]:[Improve Quality Of Life ]])</f>
        <v>37500000</v>
      </c>
      <c r="AE1922" s="16" t="b">
        <f>Table2[[#This Row],[Total HI5]]=Table2[[#This Row],[Approved Amount_UA Equivalent]]</f>
        <v>1</v>
      </c>
      <c r="AF1922" s="24">
        <v>10</v>
      </c>
      <c r="AG1922" s="20" t="str">
        <f t="shared" si="506"/>
        <v>Investment Project</v>
      </c>
      <c r="AH1922" s="24" t="str">
        <f>VLOOKUP(Table2[[#This Row],[SAP Code]],[25]DATA!$A:$G,7,FALSE)</f>
        <v>investment</v>
      </c>
      <c r="AI1922" s="20" t="str">
        <f t="shared" si="507"/>
        <v>Infrastructure</v>
      </c>
      <c r="AJ1922" s="25"/>
      <c r="AK1922" s="25" t="str">
        <f>Table2[[#This Row],[Sector Dept.]]</f>
        <v>AHAI</v>
      </c>
      <c r="AL1922" s="23" t="str" cm="1">
        <f t="array" ref="AL1922">_xlfn.SWITCH(AK1922,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22" s="26"/>
      <c r="AN1922" s="25" t="str">
        <f t="shared" si="513"/>
        <v/>
      </c>
      <c r="AO1922" s="27">
        <v>1</v>
      </c>
      <c r="AP1922" s="23">
        <f>Table2[[#This Row],[Approved Amount_UA Equivalent]]/1000000</f>
        <v>37.5</v>
      </c>
      <c r="AQ1922" s="197">
        <f t="shared" ref="AQ1922:AQ1985" si="517">(N1922*1.33084)/1000000</f>
        <v>49.906500000000001</v>
      </c>
      <c r="AR1922" s="23" t="str">
        <f t="shared" si="509"/>
        <v>31-40</v>
      </c>
      <c r="AS1922" s="23" t="str">
        <f t="shared" si="510"/>
        <v>21-40</v>
      </c>
      <c r="AT1922" s="116" t="str">
        <f t="shared" si="511"/>
        <v>1-40</v>
      </c>
      <c r="AU1922" s="137" t="str">
        <f t="shared" si="512"/>
        <v>&lt;1-50 Mn</v>
      </c>
      <c r="AV1922" s="23">
        <f>Table2[[#This Row],[Amount]]</f>
        <v>37500000</v>
      </c>
      <c r="AW1922" s="23" t="str">
        <f t="shared" ref="AW1922:AW1985" si="518">TEXT(E1922, "mmm yyyy")</f>
        <v>Jul 2023</v>
      </c>
      <c r="AX1922" s="28">
        <f>IFERROR(VLOOKUP(Table2[[#This Row],[SAP Code]],[26]_16!A:B,2,FALSE),0)</f>
        <v>0</v>
      </c>
      <c r="AY1922" s="28">
        <f>IFERROR(VLOOKUP(Table2[[#This Row],[SAP Code]],[26]_16!D:E,2,FALSE)/ 1000000, 0)</f>
        <v>0</v>
      </c>
      <c r="AZ1922" s="28">
        <f>IFERROR(VLOOKUP(Table2[[#This Row],[SAP Code]],[26]_16!G:H,2,FALSE)/ 1000000, 0)</f>
        <v>0</v>
      </c>
      <c r="BA1922" s="28">
        <f>IFERROR(VLOOKUP(Table2[[#This Row],[SAP Code]],[26]_16!J:K,2,FALSE)/ 1000000, 0)</f>
        <v>0</v>
      </c>
      <c r="BB1922" s="28">
        <f>IFERROR(VLOOKUP(Table2[[#This Row],[SAP Code]],[26]_16!M:N,2,FALSE)/ 1000000, 0)</f>
        <v>0</v>
      </c>
      <c r="BC1922" s="28">
        <f>IFERROR(VLOOKUP(Table2[[#This Row],[SAP Code]],[26]_16!P:Q,2,FALSE),0)</f>
        <v>0</v>
      </c>
      <c r="BD1922" s="28">
        <f>IFERROR(VLOOKUP(Table2[[#This Row],[SAP Code]],[26]_16!S:T,2,FALSE),0)</f>
        <v>0</v>
      </c>
      <c r="BE1922" s="28">
        <f>IFERROR(VLOOKUP(Table2[[#This Row],[SAP Code]],[26]_16!V:W,2,FALSE)/ 1000000, 0)</f>
        <v>0</v>
      </c>
      <c r="BF1922" s="28">
        <f>IFERROR(VLOOKUP(Table2[[#This Row],[SAP Code]],[26]_16!Y:Z,2,FALSE)/ 1000000, 0)</f>
        <v>0</v>
      </c>
      <c r="BG1922" s="28" t="str">
        <f>IFERROR(VLOOKUP(Table2[[#This Row],[SAP Code]],[26]port!$A:$AD,30,FALSE),"unknown")</f>
        <v>unknown</v>
      </c>
      <c r="BH1922" s="29" t="str">
        <f t="shared" ref="BH1922:BH1940" si="519">IF(BG1922="ABAN", "Number of operations Cancelled before completion",
IF(OR(BG1922="APVD", BG1922="OnGo"), "Ongoing",
IF(OR(BG1922="CLSD", BG1922="COMP"), "Number of operations completed out of the net approved of that year",
IF(BG1922="TERM", "Number of operations Cancelled before completion",
IF(BG1922="unknown", "Unknown", "Not Defined")))))</f>
        <v>Unknown</v>
      </c>
      <c r="BI1922" s="16"/>
    </row>
    <row r="1923" spans="1:61" ht="12">
      <c r="A1923" s="16" t="s">
        <v>543</v>
      </c>
      <c r="B1923" s="16" t="s">
        <v>6457</v>
      </c>
      <c r="C1923" s="16" t="s">
        <v>6461</v>
      </c>
      <c r="D1923" s="16" t="s">
        <v>6459</v>
      </c>
      <c r="E1923" s="18">
        <v>45121</v>
      </c>
      <c r="F1923" s="16" t="s">
        <v>584</v>
      </c>
      <c r="G1923" s="16" t="s">
        <v>74</v>
      </c>
      <c r="H1923" s="16" t="s">
        <v>6020</v>
      </c>
      <c r="I1923" s="16" t="s">
        <v>1121</v>
      </c>
      <c r="J1923" s="16" t="s">
        <v>83</v>
      </c>
      <c r="K1923" s="16" t="s">
        <v>69</v>
      </c>
      <c r="L1923" s="16" t="s">
        <v>85</v>
      </c>
      <c r="M1923" s="19">
        <v>12500000</v>
      </c>
      <c r="N1923" s="19">
        <v>12500000</v>
      </c>
      <c r="O1923" s="20" t="s">
        <v>6462</v>
      </c>
      <c r="P1923" s="21">
        <v>2100155042767</v>
      </c>
      <c r="Q1923" s="21" t="s">
        <v>87</v>
      </c>
      <c r="R1923" s="194" t="str">
        <f t="shared" si="515"/>
        <v>ADF Including TSF</v>
      </c>
      <c r="S1923" s="195" t="str">
        <f t="shared" si="514"/>
        <v>C</v>
      </c>
      <c r="T1923" s="16" t="str">
        <f t="shared" si="504"/>
        <v>ADF Countries</v>
      </c>
      <c r="U1923" s="16" t="str">
        <f t="shared" si="516"/>
        <v>Transition States</v>
      </c>
      <c r="V1923" s="22" t="str">
        <f>IF(ISNUMBER(MATCH(A1923, {"Gabon","Sudan","Niger","Mali","Burkina Faso","Guinea"}, 0)), "De Facto Countries", "Non-De Facto Countries")</f>
        <v>Non-De Facto Countries</v>
      </c>
      <c r="W1923" s="16" t="str">
        <f t="shared" si="502"/>
        <v>West</v>
      </c>
      <c r="X1923" s="16" t="str">
        <f t="shared" si="503"/>
        <v>Environment</v>
      </c>
      <c r="Y1923" s="23">
        <f>Table2[[#This Row],[Approved Amount_UA Equivalent]]</f>
        <v>12500000</v>
      </c>
      <c r="AD1923" s="23">
        <f>SUM(Table2[[#This Row],[Feed Africa ]:[Improve Quality Of Life ]])</f>
        <v>12500000</v>
      </c>
      <c r="AE1923" s="16" t="b">
        <f>Table2[[#This Row],[Total HI5]]=Table2[[#This Row],[Approved Amount_UA Equivalent]]</f>
        <v>1</v>
      </c>
      <c r="AF1923" s="24">
        <v>10</v>
      </c>
      <c r="AG1923" s="20" t="str">
        <f t="shared" si="506"/>
        <v>Investment Project</v>
      </c>
      <c r="AH1923" s="24" t="str">
        <f>VLOOKUP(Table2[[#This Row],[SAP Code]],[25]DATA!$A:$G,7,FALSE)</f>
        <v>investment</v>
      </c>
      <c r="AI1923" s="20" t="str">
        <f t="shared" si="507"/>
        <v>Infrastructure</v>
      </c>
      <c r="AJ1923" s="25"/>
      <c r="AK1923" s="25" t="str">
        <f>Table2[[#This Row],[Sector Dept.]]</f>
        <v>AHAI</v>
      </c>
      <c r="AL1923" s="23" t="str" cm="1">
        <f t="array" ref="AL1923">_xlfn.SWITCH(AK1923,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23" s="26"/>
      <c r="AN1923" s="25" t="str">
        <f t="shared" si="513"/>
        <v/>
      </c>
      <c r="AO1923" s="27">
        <v>1</v>
      </c>
      <c r="AP1923" s="23">
        <f>Table2[[#This Row],[Approved Amount_UA Equivalent]]/1000000</f>
        <v>12.5</v>
      </c>
      <c r="AQ1923" s="197">
        <f t="shared" si="517"/>
        <v>16.6355</v>
      </c>
      <c r="AR1923" s="23" t="str">
        <f t="shared" si="509"/>
        <v>11-20</v>
      </c>
      <c r="AS1923" s="23" t="str">
        <f t="shared" si="510"/>
        <v>1-20</v>
      </c>
      <c r="AT1923" s="116" t="str">
        <f t="shared" si="511"/>
        <v>1-40</v>
      </c>
      <c r="AU1923" s="137" t="str">
        <f t="shared" si="512"/>
        <v>&lt;1-50 Mn</v>
      </c>
      <c r="AV1923" s="23">
        <f>Table2[[#This Row],[Amount]]</f>
        <v>12500000</v>
      </c>
      <c r="AW1923" s="23" t="str">
        <f t="shared" si="518"/>
        <v>Jul 2023</v>
      </c>
      <c r="AX1923" s="28">
        <f>IFERROR(VLOOKUP(Table2[[#This Row],[SAP Code]],[26]_16!A:B,2,FALSE),0)</f>
        <v>0</v>
      </c>
      <c r="AY1923" s="28">
        <f>IFERROR(VLOOKUP(Table2[[#This Row],[SAP Code]],[26]_16!D:E,2,FALSE)/ 1000000, 0)</f>
        <v>0</v>
      </c>
      <c r="AZ1923" s="28">
        <f>IFERROR(VLOOKUP(Table2[[#This Row],[SAP Code]],[26]_16!G:H,2,FALSE)/ 1000000, 0)</f>
        <v>0</v>
      </c>
      <c r="BA1923" s="28">
        <f>IFERROR(VLOOKUP(Table2[[#This Row],[SAP Code]],[26]_16!J:K,2,FALSE)/ 1000000, 0)</f>
        <v>0</v>
      </c>
      <c r="BB1923" s="28">
        <f>IFERROR(VLOOKUP(Table2[[#This Row],[SAP Code]],[26]_16!M:N,2,FALSE)/ 1000000, 0)</f>
        <v>0</v>
      </c>
      <c r="BC1923" s="28">
        <f>IFERROR(VLOOKUP(Table2[[#This Row],[SAP Code]],[26]_16!P:Q,2,FALSE),0)</f>
        <v>0</v>
      </c>
      <c r="BD1923" s="28">
        <f>IFERROR(VLOOKUP(Table2[[#This Row],[SAP Code]],[26]_16!S:T,2,FALSE),0)</f>
        <v>0</v>
      </c>
      <c r="BE1923" s="28">
        <f>IFERROR(VLOOKUP(Table2[[#This Row],[SAP Code]],[26]_16!V:W,2,FALSE)/ 1000000, 0)</f>
        <v>0</v>
      </c>
      <c r="BF1923" s="28">
        <f>IFERROR(VLOOKUP(Table2[[#This Row],[SAP Code]],[26]_16!Y:Z,2,FALSE)/ 1000000, 0)</f>
        <v>0</v>
      </c>
      <c r="BG1923" s="28" t="str">
        <f>IFERROR(VLOOKUP(Table2[[#This Row],[SAP Code]],[26]port!$A:$AD,30,FALSE),"unknown")</f>
        <v>unknown</v>
      </c>
      <c r="BH1923" s="29" t="str">
        <f t="shared" si="519"/>
        <v>Unknown</v>
      </c>
      <c r="BI1923" s="16"/>
    </row>
    <row r="1924" spans="1:61" ht="12">
      <c r="A1924" s="16" t="s">
        <v>322</v>
      </c>
      <c r="B1924" s="16" t="s">
        <v>6463</v>
      </c>
      <c r="C1924" s="16" t="s">
        <v>6464</v>
      </c>
      <c r="D1924" s="16" t="s">
        <v>6465</v>
      </c>
      <c r="E1924" s="18">
        <v>45121</v>
      </c>
      <c r="F1924" s="16" t="s">
        <v>324</v>
      </c>
      <c r="G1924" s="16" t="s">
        <v>107</v>
      </c>
      <c r="H1924" s="16" t="s">
        <v>5979</v>
      </c>
      <c r="I1924" s="16" t="s">
        <v>102</v>
      </c>
      <c r="J1924" s="16" t="s">
        <v>83</v>
      </c>
      <c r="K1924" s="16" t="s">
        <v>84</v>
      </c>
      <c r="L1924" s="16" t="s">
        <v>85</v>
      </c>
      <c r="M1924" s="19">
        <v>12000000</v>
      </c>
      <c r="N1924" s="19">
        <v>12000000</v>
      </c>
      <c r="O1924" s="20" t="s">
        <v>6466</v>
      </c>
      <c r="P1924" s="21" t="s">
        <v>147</v>
      </c>
      <c r="Q1924" s="21" t="s">
        <v>87</v>
      </c>
      <c r="R1924" s="194" t="str">
        <f t="shared" si="515"/>
        <v>ADF Including TSF</v>
      </c>
      <c r="S1924" s="195" t="str">
        <f t="shared" si="514"/>
        <v>H</v>
      </c>
      <c r="T1924" s="16" t="str">
        <f t="shared" si="504"/>
        <v>ADF Countries</v>
      </c>
      <c r="U1924" s="16" t="str">
        <f t="shared" si="516"/>
        <v>Transition States</v>
      </c>
      <c r="V1924" s="22" t="str">
        <f>IF(ISNUMBER(MATCH(A1924, {"Gabon","Sudan","Niger","Mali","Burkina Faso","Guinea"}, 0)), "De Facto Countries", "Non-De Facto Countries")</f>
        <v>Non-De Facto Countries</v>
      </c>
      <c r="W1924" s="16" t="str">
        <f t="shared" ref="W1924:W1987" si="520">IF(A1924="Algeria","North",IF(A1924="Angola","South",IF(A1924="Benin","West",IF(A1924="Botswana","South",IF(A1924="Burkina Faso","West",IF(A1924="Burundi","East",IF(A1924="Cameroon","Central",IF(A1924="Cape Verde","West",IF(A1924="Central African Republic","Central",IF(A1924="Chad","Central",IF(A1924="Comoros","East",IF(A1924="Congo CG","Central",IF(A1924="Côte D'Ivoire","West",IF(A1924="Dem Rep Congo","Central",IF(A1924="Djibouti","East",IF(A1924="Egypt","North",IF(A1924="Equatorial Guinea","Central",IF(A1924="Eritrea","East",IF(A1924="Eswatini","South",IF(A1924="Ethiopia","East",IF(A1924="Gabon","Central",IF(A1924="Gambia","West",IF(A1924="Ghana","West",IF(A1924="Guinea","West",IF(A1924="Guinea-Bissau","West",IF(A1924="Kenya","East",IF(A1924="Lesotho","South",IF(A1924="Liberia","West",IF(A1924="Libya","North",IF(A1924="Madagascar","South",IF(A1924="Malawi","South",IF(A1924="Mali","West",IF(A1924="Mauritania","North",IF(A1924="Mauritius","South",IF(A1924="Morocco","North",IF(A1924="Mozambique","South",IF(A1924="Multinational","Multi",IF(A1924="Namibia","South",IF(A1924="Niger","West",IF(A1924="Nigeria","Nigeria",IF(A1924="Rwanda","East",IF(A1924="Sao Tome &amp; Principe","South",IF(A1924="Senegal","West",IF(A1924="Seychelles","East",IF(A1924="Sierra Leone","West",IF(A1924="Somalia","East",IF(A1924="South Africa","South",IF(A1924="South Sudan","East",IF(A1924="Sudan","East",IF(A1924="Tanzania","East",IF(A1924="Togo","West",IF(A1924="Tunisia","North",IF(A1924="Uganda","East",IF(A1924="Zambia","South",IF(A1924="Zimbabwe","South","Not Listed")))))))))))))))))))))))))))))))))))))))))))))))))))))))</f>
        <v>West</v>
      </c>
      <c r="X1924" s="16" t="str">
        <f t="shared" ref="X1924:X1939" si="521">IF(MID(O1924,6,1)="A","Agriculture",IF(MID(O1924,6,1)="B","Industry",IF(MID(O1924,6,1)="C","Environment",IF(MID(O1924,6,1)="D","Transport",IF(MID(O1924,6,1)="E","WASH Sector",IF(MID(O1924,6,1)="F","Power",IF(MID(O1924,6,1)="G","ICT",IF(MID(O1924,6,1)="H","Finance",IF(MID(O1924,6,1)="I","Social",IF(MID(O1924,6,1)="J","Urban Developm.",IF(MID(O1924,6,1)="K","Multi-Sector","")))))))))))</f>
        <v>Finance</v>
      </c>
      <c r="Y1924" s="23"/>
      <c r="AA1924" s="23">
        <f>Table2[[#This Row],[Approved Amount_UA Equivalent]]</f>
        <v>12000000</v>
      </c>
      <c r="AD1924" s="23">
        <f>SUM(Table2[[#This Row],[Feed Africa ]:[Improve Quality Of Life ]])</f>
        <v>12000000</v>
      </c>
      <c r="AE1924" s="16" t="b">
        <f>Table2[[#This Row],[Total HI5]]=Table2[[#This Row],[Approved Amount_UA Equivalent]]</f>
        <v>1</v>
      </c>
      <c r="AF1924" s="24">
        <v>10</v>
      </c>
      <c r="AG1924" s="20" t="str">
        <f t="shared" si="506"/>
        <v>Investment Project</v>
      </c>
      <c r="AH1924" s="24" t="e">
        <f>VLOOKUP(Table2[[#This Row],[SAP Code]],[25]DATA!$A:$G,7,FALSE)</f>
        <v>#N/A</v>
      </c>
      <c r="AI1924" s="20" t="str">
        <f t="shared" si="507"/>
        <v>Other Investment</v>
      </c>
      <c r="AJ1924" s="25"/>
      <c r="AK1924" s="25" t="str">
        <f>Table2[[#This Row],[Sector Dept.]]</f>
        <v>PIFD</v>
      </c>
      <c r="AL1924" s="23" t="str" cm="1">
        <f t="array" ref="AL1924">_xlfn.SWITCH(AK1924,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24" s="26"/>
      <c r="AN1924" s="25" t="str">
        <f t="shared" si="513"/>
        <v/>
      </c>
      <c r="AO1924" s="27">
        <v>1</v>
      </c>
      <c r="AP1924" s="23">
        <f>Table2[[#This Row],[Approved Amount_UA Equivalent]]/1000000</f>
        <v>12</v>
      </c>
      <c r="AQ1924" s="197">
        <f t="shared" si="517"/>
        <v>15.970079999999999</v>
      </c>
      <c r="AR1924" s="23" t="str">
        <f t="shared" si="509"/>
        <v>11-20</v>
      </c>
      <c r="AS1924" s="23" t="str">
        <f t="shared" si="510"/>
        <v>1-20</v>
      </c>
      <c r="AT1924" s="116" t="str">
        <f t="shared" si="511"/>
        <v>1-40</v>
      </c>
      <c r="AU1924" s="137" t="str">
        <f t="shared" si="512"/>
        <v>&lt;1-50 Mn</v>
      </c>
      <c r="AV1924" s="23">
        <f>Table2[[#This Row],[Amount]]</f>
        <v>12000000</v>
      </c>
      <c r="AW1924" s="23" t="str">
        <f t="shared" si="518"/>
        <v>Jul 2023</v>
      </c>
      <c r="AX1924" s="28">
        <f>IFERROR(VLOOKUP(Table2[[#This Row],[SAP Code]],[26]_16!A:B,2,FALSE),0)</f>
        <v>0</v>
      </c>
      <c r="AY1924" s="28">
        <f>IFERROR(VLOOKUP(Table2[[#This Row],[SAP Code]],[26]_16!D:E,2,FALSE)/ 1000000, 0)</f>
        <v>0</v>
      </c>
      <c r="AZ1924" s="28">
        <f>IFERROR(VLOOKUP(Table2[[#This Row],[SAP Code]],[26]_16!G:H,2,FALSE)/ 1000000, 0)</f>
        <v>0</v>
      </c>
      <c r="BA1924" s="28">
        <f>IFERROR(VLOOKUP(Table2[[#This Row],[SAP Code]],[26]_16!J:K,2,FALSE)/ 1000000, 0)</f>
        <v>0</v>
      </c>
      <c r="BB1924" s="28">
        <f>IFERROR(VLOOKUP(Table2[[#This Row],[SAP Code]],[26]_16!M:N,2,FALSE)/ 1000000, 0)</f>
        <v>0</v>
      </c>
      <c r="BC1924" s="28">
        <f>IFERROR(VLOOKUP(Table2[[#This Row],[SAP Code]],[26]_16!P:Q,2,FALSE),0)</f>
        <v>0</v>
      </c>
      <c r="BD1924" s="28">
        <f>IFERROR(VLOOKUP(Table2[[#This Row],[SAP Code]],[26]_16!S:T,2,FALSE),0)</f>
        <v>0</v>
      </c>
      <c r="BE1924" s="28">
        <f>IFERROR(VLOOKUP(Table2[[#This Row],[SAP Code]],[26]_16!V:W,2,FALSE)/ 1000000, 0)</f>
        <v>0</v>
      </c>
      <c r="BF1924" s="28">
        <f>IFERROR(VLOOKUP(Table2[[#This Row],[SAP Code]],[26]_16!Y:Z,2,FALSE)/ 1000000, 0)</f>
        <v>0</v>
      </c>
      <c r="BG1924" s="28" t="str">
        <f>IFERROR(VLOOKUP(Table2[[#This Row],[SAP Code]],[26]port!$A:$AD,30,FALSE),"unknown")</f>
        <v>unknown</v>
      </c>
      <c r="BH1924" s="29" t="str">
        <f t="shared" si="519"/>
        <v>Unknown</v>
      </c>
      <c r="BI1924" s="16"/>
    </row>
    <row r="1925" spans="1:61" ht="12">
      <c r="A1925" s="16" t="s">
        <v>1137</v>
      </c>
      <c r="B1925" s="16" t="s">
        <v>6467</v>
      </c>
      <c r="C1925" s="16" t="s">
        <v>6468</v>
      </c>
      <c r="D1925" s="16" t="s">
        <v>6469</v>
      </c>
      <c r="E1925" s="18">
        <v>45121</v>
      </c>
      <c r="F1925" s="16" t="s">
        <v>328</v>
      </c>
      <c r="G1925" s="16" t="s">
        <v>74</v>
      </c>
      <c r="H1925" s="16" t="s">
        <v>5979</v>
      </c>
      <c r="I1925" s="16" t="s">
        <v>155</v>
      </c>
      <c r="J1925" s="16" t="s">
        <v>83</v>
      </c>
      <c r="K1925" s="16" t="s">
        <v>84</v>
      </c>
      <c r="L1925" s="16" t="s">
        <v>85</v>
      </c>
      <c r="M1925" s="19">
        <v>21000000</v>
      </c>
      <c r="N1925" s="19">
        <v>21000000</v>
      </c>
      <c r="O1925" s="20" t="s">
        <v>6470</v>
      </c>
      <c r="P1925" s="21" t="s">
        <v>147</v>
      </c>
      <c r="Q1925" s="21" t="s">
        <v>72</v>
      </c>
      <c r="R1925" s="194" t="str">
        <f t="shared" si="515"/>
        <v>ADF Including TSF</v>
      </c>
      <c r="S1925" s="195" t="str">
        <f t="shared" si="514"/>
        <v>A</v>
      </c>
      <c r="T1925" s="16" t="str">
        <f t="shared" si="504"/>
        <v>ADF Countries</v>
      </c>
      <c r="U1925" s="16" t="str">
        <f t="shared" si="516"/>
        <v>Transition States</v>
      </c>
      <c r="V1925" s="22" t="str">
        <f>IF(ISNUMBER(MATCH(A1925, {"Gabon","Sudan","Niger","Mali","Burkina Faso","Guinea"}, 0)), "De Facto Countries", "Non-De Facto Countries")</f>
        <v>De Facto Countries</v>
      </c>
      <c r="W1925" s="16" t="str">
        <f t="shared" si="520"/>
        <v>West</v>
      </c>
      <c r="X1925" s="16" t="str">
        <f t="shared" si="521"/>
        <v>Agriculture</v>
      </c>
      <c r="Y1925" s="23">
        <f>Table2[[#This Row],[Approved Amount_UA Equivalent]]</f>
        <v>21000000</v>
      </c>
      <c r="AD1925" s="23">
        <f>SUM(Table2[[#This Row],[Feed Africa ]:[Improve Quality Of Life ]])</f>
        <v>21000000</v>
      </c>
      <c r="AE1925" s="16" t="b">
        <f>Table2[[#This Row],[Total HI5]]=Table2[[#This Row],[Approved Amount_UA Equivalent]]</f>
        <v>1</v>
      </c>
      <c r="AF1925" s="24">
        <v>10</v>
      </c>
      <c r="AG1925" s="20" t="str">
        <f t="shared" si="506"/>
        <v>Investment Project</v>
      </c>
      <c r="AH1925" s="24" t="str">
        <f>VLOOKUP(Table2[[#This Row],[SAP Code]],[25]DATA!$A:$G,7,FALSE)</f>
        <v>Investment</v>
      </c>
      <c r="AI1925" s="20" t="str">
        <f t="shared" si="507"/>
        <v>Infrastructure</v>
      </c>
      <c r="AJ1925" s="25"/>
      <c r="AK1925" s="25" t="str">
        <f>Table2[[#This Row],[Sector Dept.]]</f>
        <v>AHAI</v>
      </c>
      <c r="AL1925" s="23" t="str" cm="1">
        <f t="array" ref="AL1925">_xlfn.SWITCH(AK1925,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25" s="26"/>
      <c r="AN1925" s="25" t="str">
        <f t="shared" si="513"/>
        <v/>
      </c>
      <c r="AO1925" s="27">
        <v>1</v>
      </c>
      <c r="AP1925" s="23">
        <f>Table2[[#This Row],[Approved Amount_UA Equivalent]]/1000000</f>
        <v>21</v>
      </c>
      <c r="AQ1925" s="197">
        <f t="shared" si="517"/>
        <v>27.94764</v>
      </c>
      <c r="AR1925" s="23" t="str">
        <f t="shared" si="509"/>
        <v>21-30</v>
      </c>
      <c r="AS1925" s="23" t="str">
        <f t="shared" si="510"/>
        <v>21-40</v>
      </c>
      <c r="AT1925" s="116" t="str">
        <f t="shared" si="511"/>
        <v>1-40</v>
      </c>
      <c r="AU1925" s="137" t="str">
        <f t="shared" si="512"/>
        <v>&lt;1-50 Mn</v>
      </c>
      <c r="AV1925" s="23">
        <f>Table2[[#This Row],[Amount]]</f>
        <v>21000000</v>
      </c>
      <c r="AW1925" s="23" t="str">
        <f t="shared" si="518"/>
        <v>Jul 2023</v>
      </c>
      <c r="AX1925" s="28">
        <f>IFERROR(VLOOKUP(Table2[[#This Row],[SAP Code]],[26]_16!A:B,2,FALSE),0)</f>
        <v>0</v>
      </c>
      <c r="AY1925" s="28">
        <f>IFERROR(VLOOKUP(Table2[[#This Row],[SAP Code]],[26]_16!D:E,2,FALSE)/ 1000000, 0)</f>
        <v>0</v>
      </c>
      <c r="AZ1925" s="28">
        <f>IFERROR(VLOOKUP(Table2[[#This Row],[SAP Code]],[26]_16!G:H,2,FALSE)/ 1000000, 0)</f>
        <v>0</v>
      </c>
      <c r="BA1925" s="28">
        <f>IFERROR(VLOOKUP(Table2[[#This Row],[SAP Code]],[26]_16!J:K,2,FALSE)/ 1000000, 0)</f>
        <v>0</v>
      </c>
      <c r="BB1925" s="28">
        <f>IFERROR(VLOOKUP(Table2[[#This Row],[SAP Code]],[26]_16!M:N,2,FALSE)/ 1000000, 0)</f>
        <v>0</v>
      </c>
      <c r="BC1925" s="28">
        <f>IFERROR(VLOOKUP(Table2[[#This Row],[SAP Code]],[26]_16!P:Q,2,FALSE),0)</f>
        <v>0</v>
      </c>
      <c r="BD1925" s="28">
        <f>IFERROR(VLOOKUP(Table2[[#This Row],[SAP Code]],[26]_16!S:T,2,FALSE),0)</f>
        <v>0</v>
      </c>
      <c r="BE1925" s="28">
        <f>IFERROR(VLOOKUP(Table2[[#This Row],[SAP Code]],[26]_16!V:W,2,FALSE)/ 1000000, 0)</f>
        <v>0</v>
      </c>
      <c r="BF1925" s="28">
        <f>IFERROR(VLOOKUP(Table2[[#This Row],[SAP Code]],[26]_16!Y:Z,2,FALSE)/ 1000000, 0)</f>
        <v>0</v>
      </c>
      <c r="BG1925" s="28" t="str">
        <f>IFERROR(VLOOKUP(Table2[[#This Row],[SAP Code]],[26]port!$A:$AD,30,FALSE),"unknown")</f>
        <v>unknown</v>
      </c>
      <c r="BH1925" s="29" t="str">
        <f t="shared" si="519"/>
        <v>Unknown</v>
      </c>
      <c r="BI1925" s="16"/>
    </row>
    <row r="1926" spans="1:61" ht="12">
      <c r="A1926" s="16" t="s">
        <v>543</v>
      </c>
      <c r="B1926" s="16" t="s">
        <v>6471</v>
      </c>
      <c r="C1926" s="16" t="s">
        <v>6472</v>
      </c>
      <c r="D1926" s="16" t="s">
        <v>6473</v>
      </c>
      <c r="E1926" s="18">
        <v>45121</v>
      </c>
      <c r="F1926" s="16" t="s">
        <v>584</v>
      </c>
      <c r="G1926" s="16" t="s">
        <v>90</v>
      </c>
      <c r="H1926" s="16" t="s">
        <v>5979</v>
      </c>
      <c r="I1926" s="16" t="s">
        <v>82</v>
      </c>
      <c r="J1926" s="16" t="s">
        <v>83</v>
      </c>
      <c r="K1926" s="16" t="s">
        <v>69</v>
      </c>
      <c r="L1926" s="16" t="s">
        <v>85</v>
      </c>
      <c r="M1926" s="19">
        <v>10000000</v>
      </c>
      <c r="N1926" s="19">
        <v>10000000</v>
      </c>
      <c r="O1926" s="20" t="s">
        <v>6474</v>
      </c>
      <c r="P1926" s="21" t="s">
        <v>147</v>
      </c>
      <c r="Q1926" s="21" t="s">
        <v>72</v>
      </c>
      <c r="R1926" s="194" t="str">
        <f t="shared" si="515"/>
        <v>ADF Including TSF</v>
      </c>
      <c r="S1926" s="195" t="str">
        <f t="shared" si="514"/>
        <v>F</v>
      </c>
      <c r="T1926" s="16" t="str">
        <f t="shared" si="504"/>
        <v>ADF Countries</v>
      </c>
      <c r="U1926" s="16" t="str">
        <f t="shared" si="516"/>
        <v>Transition States</v>
      </c>
      <c r="V1926" s="22" t="str">
        <f>IF(ISNUMBER(MATCH(A1926, {"Gabon","Sudan","Niger","Mali","Burkina Faso","Guinea"}, 0)), "De Facto Countries", "Non-De Facto Countries")</f>
        <v>Non-De Facto Countries</v>
      </c>
      <c r="W1926" s="16" t="str">
        <f t="shared" si="520"/>
        <v>West</v>
      </c>
      <c r="X1926" s="16" t="str">
        <f t="shared" si="521"/>
        <v>Power</v>
      </c>
      <c r="Y1926" s="23"/>
      <c r="Z1926" s="23">
        <f>Table2[[#This Row],[Approved Amount_UA Equivalent]]</f>
        <v>10000000</v>
      </c>
      <c r="AD1926" s="23">
        <f>SUM(Table2[[#This Row],[Feed Africa ]:[Improve Quality Of Life ]])</f>
        <v>10000000</v>
      </c>
      <c r="AE1926" s="16" t="b">
        <f>Table2[[#This Row],[Total HI5]]=Table2[[#This Row],[Approved Amount_UA Equivalent]]</f>
        <v>1</v>
      </c>
      <c r="AF1926" s="24">
        <v>10</v>
      </c>
      <c r="AG1926" s="20" t="str">
        <f t="shared" si="506"/>
        <v>Investment Project</v>
      </c>
      <c r="AH1926" s="24" t="str">
        <f>VLOOKUP(Table2[[#This Row],[SAP Code]],[25]DATA!$A:$G,7,FALSE)</f>
        <v>Investment</v>
      </c>
      <c r="AI1926" s="20" t="str">
        <f t="shared" si="507"/>
        <v>Infrastructure</v>
      </c>
      <c r="AJ1926" s="25"/>
      <c r="AK1926" s="25" t="str">
        <f>Table2[[#This Row],[Sector Dept.]]</f>
        <v>PESD</v>
      </c>
      <c r="AL1926" s="23" t="str" cm="1">
        <f t="array" ref="AL1926">_xlfn.SWITCH(AK1926,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26" s="26"/>
      <c r="AN1926" s="25" t="str">
        <f t="shared" si="513"/>
        <v/>
      </c>
      <c r="AO1926" s="27">
        <v>0.5</v>
      </c>
      <c r="AP1926" s="23">
        <f>Table2[[#This Row],[Approved Amount_UA Equivalent]]/1000000</f>
        <v>10</v>
      </c>
      <c r="AQ1926" s="197">
        <f t="shared" si="517"/>
        <v>13.308400000000001</v>
      </c>
      <c r="AR1926" s="23" t="str">
        <f t="shared" si="509"/>
        <v>1-10</v>
      </c>
      <c r="AS1926" s="23" t="str">
        <f t="shared" si="510"/>
        <v>1-20</v>
      </c>
      <c r="AT1926" s="116" t="str">
        <f t="shared" si="511"/>
        <v>1-40</v>
      </c>
      <c r="AU1926" s="137" t="str">
        <f t="shared" si="512"/>
        <v>&lt;1-50 Mn</v>
      </c>
      <c r="AV1926" s="23">
        <f>Table2[[#This Row],[Amount]]</f>
        <v>10000000</v>
      </c>
      <c r="AW1926" s="23" t="str">
        <f t="shared" si="518"/>
        <v>Jul 2023</v>
      </c>
      <c r="AX1926" s="28">
        <f>IFERROR(VLOOKUP(Table2[[#This Row],[SAP Code]],[26]_16!A:B,2,FALSE),0)</f>
        <v>0</v>
      </c>
      <c r="AY1926" s="28">
        <f>IFERROR(VLOOKUP(Table2[[#This Row],[SAP Code]],[26]_16!D:E,2,FALSE)/ 1000000, 0)</f>
        <v>0</v>
      </c>
      <c r="AZ1926" s="28">
        <f>IFERROR(VLOOKUP(Table2[[#This Row],[SAP Code]],[26]_16!G:H,2,FALSE)/ 1000000, 0)</f>
        <v>0</v>
      </c>
      <c r="BA1926" s="28">
        <f>IFERROR(VLOOKUP(Table2[[#This Row],[SAP Code]],[26]_16!J:K,2,FALSE)/ 1000000, 0)</f>
        <v>0</v>
      </c>
      <c r="BB1926" s="28">
        <f>IFERROR(VLOOKUP(Table2[[#This Row],[SAP Code]],[26]_16!M:N,2,FALSE)/ 1000000, 0)</f>
        <v>0</v>
      </c>
      <c r="BC1926" s="28">
        <f>IFERROR(VLOOKUP(Table2[[#This Row],[SAP Code]],[26]_16!P:Q,2,FALSE),0)</f>
        <v>0</v>
      </c>
      <c r="BD1926" s="28">
        <f>IFERROR(VLOOKUP(Table2[[#This Row],[SAP Code]],[26]_16!S:T,2,FALSE),0)</f>
        <v>0</v>
      </c>
      <c r="BE1926" s="28">
        <f>IFERROR(VLOOKUP(Table2[[#This Row],[SAP Code]],[26]_16!V:W,2,FALSE)/ 1000000, 0)</f>
        <v>0</v>
      </c>
      <c r="BF1926" s="28">
        <f>IFERROR(VLOOKUP(Table2[[#This Row],[SAP Code]],[26]_16!Y:Z,2,FALSE)/ 1000000, 0)</f>
        <v>0</v>
      </c>
      <c r="BG1926" s="28" t="str">
        <f>IFERROR(VLOOKUP(Table2[[#This Row],[SAP Code]],[26]port!$A:$AD,30,FALSE),"unknown")</f>
        <v>unknown</v>
      </c>
      <c r="BH1926" s="29" t="str">
        <f t="shared" si="519"/>
        <v>Unknown</v>
      </c>
      <c r="BI1926" s="16"/>
    </row>
    <row r="1927" spans="1:61" ht="12">
      <c r="A1927" s="16" t="s">
        <v>543</v>
      </c>
      <c r="B1927" s="16" t="s">
        <v>6471</v>
      </c>
      <c r="C1927" s="16" t="s">
        <v>6475</v>
      </c>
      <c r="D1927" s="16" t="s">
        <v>6473</v>
      </c>
      <c r="E1927" s="18">
        <v>45121</v>
      </c>
      <c r="F1927" s="16" t="s">
        <v>584</v>
      </c>
      <c r="G1927" s="16" t="s">
        <v>90</v>
      </c>
      <c r="H1927" s="16" t="s">
        <v>5979</v>
      </c>
      <c r="I1927" s="16" t="s">
        <v>82</v>
      </c>
      <c r="J1927" s="16" t="s">
        <v>2463</v>
      </c>
      <c r="K1927" s="16" t="s">
        <v>69</v>
      </c>
      <c r="L1927" s="16" t="s">
        <v>85</v>
      </c>
      <c r="M1927" s="19">
        <v>5000000</v>
      </c>
      <c r="N1927" s="19">
        <v>5000000</v>
      </c>
      <c r="O1927" s="20" t="s">
        <v>6474</v>
      </c>
      <c r="P1927" s="21" t="s">
        <v>147</v>
      </c>
      <c r="Q1927" s="21" t="s">
        <v>72</v>
      </c>
      <c r="R1927" s="194" t="str">
        <f t="shared" si="515"/>
        <v>ADF Including TSF</v>
      </c>
      <c r="S1927" s="195" t="str">
        <f t="shared" si="514"/>
        <v>F</v>
      </c>
      <c r="T1927" s="16" t="str">
        <f t="shared" si="504"/>
        <v>ADF Countries</v>
      </c>
      <c r="U1927" s="16" t="str">
        <f t="shared" si="516"/>
        <v>Transition States</v>
      </c>
      <c r="V1927" s="22" t="str">
        <f>IF(ISNUMBER(MATCH(A1927, {"Gabon","Sudan","Niger","Mali","Burkina Faso","Guinea"}, 0)), "De Facto Countries", "Non-De Facto Countries")</f>
        <v>Non-De Facto Countries</v>
      </c>
      <c r="W1927" s="16" t="str">
        <f t="shared" si="520"/>
        <v>West</v>
      </c>
      <c r="X1927" s="16" t="str">
        <f t="shared" si="521"/>
        <v>Power</v>
      </c>
      <c r="Y1927" s="23"/>
      <c r="Z1927" s="23">
        <f>Table2[[#This Row],[Approved Amount_UA Equivalent]]</f>
        <v>5000000</v>
      </c>
      <c r="AD1927" s="23">
        <f>SUM(Table2[[#This Row],[Feed Africa ]:[Improve Quality Of Life ]])</f>
        <v>5000000</v>
      </c>
      <c r="AE1927" s="16" t="b">
        <f>Table2[[#This Row],[Total HI5]]=Table2[[#This Row],[Approved Amount_UA Equivalent]]</f>
        <v>1</v>
      </c>
      <c r="AF1927" s="24">
        <v>10</v>
      </c>
      <c r="AG1927" s="20" t="str">
        <f t="shared" si="506"/>
        <v>Investment Project</v>
      </c>
      <c r="AH1927" s="24" t="str">
        <f>VLOOKUP(Table2[[#This Row],[SAP Code]],[25]DATA!$A:$G,7,FALSE)</f>
        <v>Investment</v>
      </c>
      <c r="AI1927" s="20" t="str">
        <f t="shared" si="507"/>
        <v>Infrastructure</v>
      </c>
      <c r="AJ1927" s="25"/>
      <c r="AK1927" s="25" t="str">
        <f>Table2[[#This Row],[Sector Dept.]]</f>
        <v>PESD</v>
      </c>
      <c r="AL1927" s="23" t="str" cm="1">
        <f t="array" ref="AL1927">_xlfn.SWITCH(AK1927,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27" s="26"/>
      <c r="AN1927" s="25" t="str">
        <f t="shared" si="513"/>
        <v/>
      </c>
      <c r="AO1927" s="27">
        <v>0.5</v>
      </c>
      <c r="AP1927" s="23">
        <f>Table2[[#This Row],[Approved Amount_UA Equivalent]]/1000000</f>
        <v>5</v>
      </c>
      <c r="AQ1927" s="197">
        <f t="shared" si="517"/>
        <v>6.6542000000000003</v>
      </c>
      <c r="AR1927" s="23" t="str">
        <f t="shared" si="509"/>
        <v>1-10</v>
      </c>
      <c r="AS1927" s="23" t="str">
        <f t="shared" si="510"/>
        <v>1-20</v>
      </c>
      <c r="AT1927" s="116" t="str">
        <f t="shared" si="511"/>
        <v>1-40</v>
      </c>
      <c r="AU1927" s="137" t="str">
        <f t="shared" si="512"/>
        <v>&lt;1-50 Mn</v>
      </c>
      <c r="AV1927" s="23">
        <f>Table2[[#This Row],[Amount]]</f>
        <v>5000000</v>
      </c>
      <c r="AW1927" s="23" t="str">
        <f t="shared" si="518"/>
        <v>Jul 2023</v>
      </c>
      <c r="AX1927" s="28">
        <f>IFERROR(VLOOKUP(Table2[[#This Row],[SAP Code]],[26]_16!A:B,2,FALSE),0)</f>
        <v>0</v>
      </c>
      <c r="AY1927" s="28">
        <f>IFERROR(VLOOKUP(Table2[[#This Row],[SAP Code]],[26]_16!D:E,2,FALSE)/ 1000000, 0)</f>
        <v>0</v>
      </c>
      <c r="AZ1927" s="28">
        <f>IFERROR(VLOOKUP(Table2[[#This Row],[SAP Code]],[26]_16!G:H,2,FALSE)/ 1000000, 0)</f>
        <v>0</v>
      </c>
      <c r="BA1927" s="28">
        <f>IFERROR(VLOOKUP(Table2[[#This Row],[SAP Code]],[26]_16!J:K,2,FALSE)/ 1000000, 0)</f>
        <v>0</v>
      </c>
      <c r="BB1927" s="28">
        <f>IFERROR(VLOOKUP(Table2[[#This Row],[SAP Code]],[26]_16!M:N,2,FALSE)/ 1000000, 0)</f>
        <v>0</v>
      </c>
      <c r="BC1927" s="28">
        <f>IFERROR(VLOOKUP(Table2[[#This Row],[SAP Code]],[26]_16!P:Q,2,FALSE),0)</f>
        <v>0</v>
      </c>
      <c r="BD1927" s="28">
        <f>IFERROR(VLOOKUP(Table2[[#This Row],[SAP Code]],[26]_16!S:T,2,FALSE),0)</f>
        <v>0</v>
      </c>
      <c r="BE1927" s="28">
        <f>IFERROR(VLOOKUP(Table2[[#This Row],[SAP Code]],[26]_16!V:W,2,FALSE)/ 1000000, 0)</f>
        <v>0</v>
      </c>
      <c r="BF1927" s="28">
        <f>IFERROR(VLOOKUP(Table2[[#This Row],[SAP Code]],[26]_16!Y:Z,2,FALSE)/ 1000000, 0)</f>
        <v>0</v>
      </c>
      <c r="BG1927" s="28" t="str">
        <f>IFERROR(VLOOKUP(Table2[[#This Row],[SAP Code]],[26]port!$A:$AD,30,FALSE),"unknown")</f>
        <v>unknown</v>
      </c>
      <c r="BH1927" s="29" t="str">
        <f t="shared" si="519"/>
        <v>Unknown</v>
      </c>
      <c r="BI1927" s="16"/>
    </row>
    <row r="1928" spans="1:61" ht="12">
      <c r="A1928" s="16" t="s">
        <v>351</v>
      </c>
      <c r="B1928" s="16" t="s">
        <v>6476</v>
      </c>
      <c r="C1928" s="16" t="s">
        <v>6477</v>
      </c>
      <c r="D1928" s="16" t="s">
        <v>6478</v>
      </c>
      <c r="E1928" s="18">
        <v>45121</v>
      </c>
      <c r="F1928" s="16" t="s">
        <v>827</v>
      </c>
      <c r="G1928" s="16" t="s">
        <v>74</v>
      </c>
      <c r="H1928" s="16" t="s">
        <v>5984</v>
      </c>
      <c r="I1928" s="16" t="s">
        <v>155</v>
      </c>
      <c r="J1928" s="16" t="s">
        <v>1796</v>
      </c>
      <c r="K1928" s="16" t="s">
        <v>84</v>
      </c>
      <c r="L1928" s="16" t="s">
        <v>70</v>
      </c>
      <c r="M1928" s="19">
        <v>11250000</v>
      </c>
      <c r="N1928" s="19">
        <v>8458201.4480440877</v>
      </c>
      <c r="O1928" s="20" t="s">
        <v>6479</v>
      </c>
      <c r="P1928" s="21">
        <v>5565130000851</v>
      </c>
      <c r="Q1928" s="21" t="s">
        <v>72</v>
      </c>
      <c r="R1928" s="194" t="str">
        <f t="shared" si="515"/>
        <v>CIF</v>
      </c>
      <c r="S1928" s="195" t="str">
        <f t="shared" si="514"/>
        <v>A</v>
      </c>
      <c r="T1928" s="16" t="str">
        <f t="shared" si="504"/>
        <v>ADF Countries</v>
      </c>
      <c r="U1928" s="16" t="str">
        <f t="shared" si="516"/>
        <v>Non-Transition States</v>
      </c>
      <c r="V1928" s="22" t="str">
        <f>IF(ISNUMBER(MATCH(A1928, {"Gabon","Sudan","Niger","Mali","Burkina Faso","Guinea"}, 0)), "De Facto Countries", "Non-De Facto Countries")</f>
        <v>Non-De Facto Countries</v>
      </c>
      <c r="W1928" s="16" t="str">
        <f t="shared" si="520"/>
        <v>East</v>
      </c>
      <c r="X1928" s="16" t="str">
        <f t="shared" si="521"/>
        <v>Agriculture</v>
      </c>
      <c r="Y1928" s="23">
        <f>Table2[[#This Row],[Approved Amount_UA Equivalent]]</f>
        <v>8458201.4480440877</v>
      </c>
      <c r="AD1928" s="23">
        <f>SUM(Table2[[#This Row],[Feed Africa ]:[Improve Quality Of Life ]])</f>
        <v>8458201.4480440877</v>
      </c>
      <c r="AE1928" s="16" t="b">
        <f>Table2[[#This Row],[Total HI5]]=Table2[[#This Row],[Approved Amount_UA Equivalent]]</f>
        <v>1</v>
      </c>
      <c r="AF1928" s="24">
        <v>10</v>
      </c>
      <c r="AG1928" s="20" t="str">
        <f t="shared" si="506"/>
        <v>Investment Project</v>
      </c>
      <c r="AH1928" s="24" t="e">
        <f>VLOOKUP(Table2[[#This Row],[SAP Code]],[25]DATA!$A:$G,7,FALSE)</f>
        <v>#N/A</v>
      </c>
      <c r="AI1928" s="20" t="str">
        <f t="shared" si="507"/>
        <v>Infrastructure</v>
      </c>
      <c r="AJ1928" s="25"/>
      <c r="AK1928" s="25" t="str">
        <f>Table2[[#This Row],[Sector Dept.]]</f>
        <v>AHAI</v>
      </c>
      <c r="AL1928" s="23" t="str" cm="1">
        <f t="array" ref="AL1928">_xlfn.SWITCH(AK1928,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28" s="26"/>
      <c r="AN1928" s="25" t="str">
        <f t="shared" si="513"/>
        <v/>
      </c>
      <c r="AO1928" s="27">
        <v>0.5</v>
      </c>
      <c r="AP1928" s="23">
        <f>Table2[[#This Row],[Approved Amount_UA Equivalent]]/1000000</f>
        <v>8.4582014480440879</v>
      </c>
      <c r="AQ1928" s="197">
        <f t="shared" si="517"/>
        <v>11.256512815114993</v>
      </c>
      <c r="AR1928" s="23" t="str">
        <f t="shared" si="509"/>
        <v>1-10</v>
      </c>
      <c r="AS1928" s="23" t="str">
        <f t="shared" si="510"/>
        <v>1-20</v>
      </c>
      <c r="AT1928" s="116" t="str">
        <f t="shared" si="511"/>
        <v>1-40</v>
      </c>
      <c r="AU1928" s="137" t="str">
        <f t="shared" si="512"/>
        <v>&lt;1-50 Mn</v>
      </c>
      <c r="AV1928" s="23">
        <f>Table2[[#This Row],[Amount]]</f>
        <v>11250000</v>
      </c>
      <c r="AW1928" s="23" t="str">
        <f t="shared" si="518"/>
        <v>Jul 2023</v>
      </c>
      <c r="AX1928" s="28">
        <f>IFERROR(VLOOKUP(Table2[[#This Row],[SAP Code]],[26]_16!A:B,2,FALSE),0)</f>
        <v>0</v>
      </c>
      <c r="AY1928" s="28">
        <f>IFERROR(VLOOKUP(Table2[[#This Row],[SAP Code]],[26]_16!D:E,2,FALSE)/ 1000000, 0)</f>
        <v>0</v>
      </c>
      <c r="AZ1928" s="28">
        <f>IFERROR(VLOOKUP(Table2[[#This Row],[SAP Code]],[26]_16!G:H,2,FALSE)/ 1000000, 0)</f>
        <v>0</v>
      </c>
      <c r="BA1928" s="28">
        <f>IFERROR(VLOOKUP(Table2[[#This Row],[SAP Code]],[26]_16!J:K,2,FALSE)/ 1000000, 0)</f>
        <v>0</v>
      </c>
      <c r="BB1928" s="28">
        <f>IFERROR(VLOOKUP(Table2[[#This Row],[SAP Code]],[26]_16!M:N,2,FALSE)/ 1000000, 0)</f>
        <v>0</v>
      </c>
      <c r="BC1928" s="28">
        <f>IFERROR(VLOOKUP(Table2[[#This Row],[SAP Code]],[26]_16!P:Q,2,FALSE),0)</f>
        <v>0</v>
      </c>
      <c r="BD1928" s="28">
        <f>IFERROR(VLOOKUP(Table2[[#This Row],[SAP Code]],[26]_16!S:T,2,FALSE),0)</f>
        <v>0</v>
      </c>
      <c r="BE1928" s="28">
        <f>IFERROR(VLOOKUP(Table2[[#This Row],[SAP Code]],[26]_16!V:W,2,FALSE)/ 1000000, 0)</f>
        <v>0</v>
      </c>
      <c r="BF1928" s="28">
        <f>IFERROR(VLOOKUP(Table2[[#This Row],[SAP Code]],[26]_16!Y:Z,2,FALSE)/ 1000000, 0)</f>
        <v>0</v>
      </c>
      <c r="BG1928" s="28" t="str">
        <f>IFERROR(VLOOKUP(Table2[[#This Row],[SAP Code]],[26]port!$A:$AD,30,FALSE),"unknown")</f>
        <v>unknown</v>
      </c>
      <c r="BH1928" s="29" t="str">
        <f t="shared" si="519"/>
        <v>Unknown</v>
      </c>
      <c r="BI1928" s="16"/>
    </row>
    <row r="1929" spans="1:61" ht="12">
      <c r="A1929" s="16" t="s">
        <v>351</v>
      </c>
      <c r="B1929" s="16" t="s">
        <v>6476</v>
      </c>
      <c r="C1929" s="16" t="s">
        <v>6480</v>
      </c>
      <c r="D1929" s="16" t="s">
        <v>6478</v>
      </c>
      <c r="E1929" s="18">
        <v>45121</v>
      </c>
      <c r="F1929" s="16" t="s">
        <v>827</v>
      </c>
      <c r="G1929" s="16" t="s">
        <v>74</v>
      </c>
      <c r="H1929" s="16" t="s">
        <v>5984</v>
      </c>
      <c r="I1929" s="16" t="s">
        <v>155</v>
      </c>
      <c r="J1929" s="16" t="s">
        <v>1796</v>
      </c>
      <c r="K1929" s="16" t="s">
        <v>69</v>
      </c>
      <c r="L1929" s="16" t="s">
        <v>70</v>
      </c>
      <c r="M1929" s="19">
        <v>3750000</v>
      </c>
      <c r="N1929" s="19">
        <v>2819400.4826813624</v>
      </c>
      <c r="O1929" s="20" t="s">
        <v>6479</v>
      </c>
      <c r="P1929" s="21">
        <v>5565155002101</v>
      </c>
      <c r="Q1929" s="21" t="s">
        <v>72</v>
      </c>
      <c r="R1929" s="194" t="str">
        <f t="shared" si="515"/>
        <v>CIF</v>
      </c>
      <c r="S1929" s="195" t="str">
        <f t="shared" si="514"/>
        <v>A</v>
      </c>
      <c r="T1929" s="16" t="str">
        <f t="shared" si="504"/>
        <v>ADF Countries</v>
      </c>
      <c r="U1929" s="16" t="str">
        <f t="shared" si="516"/>
        <v>Non-Transition States</v>
      </c>
      <c r="V1929" s="22" t="str">
        <f>IF(ISNUMBER(MATCH(A1929, {"Gabon","Sudan","Niger","Mali","Burkina Faso","Guinea"}, 0)), "De Facto Countries", "Non-De Facto Countries")</f>
        <v>Non-De Facto Countries</v>
      </c>
      <c r="W1929" s="16" t="str">
        <f t="shared" si="520"/>
        <v>East</v>
      </c>
      <c r="X1929" s="16" t="str">
        <f t="shared" si="521"/>
        <v>Agriculture</v>
      </c>
      <c r="Y1929" s="23">
        <f>Table2[[#This Row],[Approved Amount_UA Equivalent]]</f>
        <v>2819400.4826813624</v>
      </c>
      <c r="AD1929" s="23">
        <f>SUM(Table2[[#This Row],[Feed Africa ]:[Improve Quality Of Life ]])</f>
        <v>2819400.4826813624</v>
      </c>
      <c r="AE1929" s="16" t="b">
        <f>Table2[[#This Row],[Total HI5]]=Table2[[#This Row],[Approved Amount_UA Equivalent]]</f>
        <v>1</v>
      </c>
      <c r="AF1929" s="24">
        <v>86</v>
      </c>
      <c r="AG1929" s="20" t="str">
        <f t="shared" si="506"/>
        <v>Technical Assistance &amp; Study</v>
      </c>
      <c r="AH1929" s="24" t="e">
        <f>VLOOKUP(Table2[[#This Row],[SAP Code]],[25]DATA!$A:$G,7,FALSE)</f>
        <v>#N/A</v>
      </c>
      <c r="AI1929" s="20" t="str">
        <f t="shared" si="507"/>
        <v>Other Investment</v>
      </c>
      <c r="AJ1929" s="25"/>
      <c r="AK1929" s="25" t="str">
        <f>Table2[[#This Row],[Sector Dept.]]</f>
        <v>AHAI</v>
      </c>
      <c r="AL1929" s="23" t="str" cm="1">
        <f t="array" ref="AL1929">_xlfn.SWITCH(AK1929,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29" s="26"/>
      <c r="AN1929" s="25" t="str">
        <f t="shared" si="513"/>
        <v/>
      </c>
      <c r="AO1929" s="27">
        <v>0.5</v>
      </c>
      <c r="AP1929" s="23">
        <f>Table2[[#This Row],[Approved Amount_UA Equivalent]]/1000000</f>
        <v>2.8194004826813623</v>
      </c>
      <c r="AQ1929" s="197">
        <f t="shared" si="517"/>
        <v>3.7521709383716644</v>
      </c>
      <c r="AR1929" s="23" t="str">
        <f t="shared" si="509"/>
        <v>1-10</v>
      </c>
      <c r="AS1929" s="23" t="str">
        <f t="shared" si="510"/>
        <v>1-20</v>
      </c>
      <c r="AT1929" s="116" t="str">
        <f t="shared" si="511"/>
        <v>1-40</v>
      </c>
      <c r="AU1929" s="137" t="str">
        <f t="shared" si="512"/>
        <v>&lt;1-50 Mn</v>
      </c>
      <c r="AV1929" s="23">
        <f>Table2[[#This Row],[Amount]]</f>
        <v>3750000</v>
      </c>
      <c r="AW1929" s="23" t="str">
        <f t="shared" si="518"/>
        <v>Jul 2023</v>
      </c>
      <c r="AX1929" s="28">
        <f>IFERROR(VLOOKUP(Table2[[#This Row],[SAP Code]],[26]_16!A:B,2,FALSE),0)</f>
        <v>0</v>
      </c>
      <c r="AY1929" s="28">
        <f>IFERROR(VLOOKUP(Table2[[#This Row],[SAP Code]],[26]_16!D:E,2,FALSE)/ 1000000, 0)</f>
        <v>0</v>
      </c>
      <c r="AZ1929" s="28">
        <f>IFERROR(VLOOKUP(Table2[[#This Row],[SAP Code]],[26]_16!G:H,2,FALSE)/ 1000000, 0)</f>
        <v>0</v>
      </c>
      <c r="BA1929" s="28">
        <f>IFERROR(VLOOKUP(Table2[[#This Row],[SAP Code]],[26]_16!J:K,2,FALSE)/ 1000000, 0)</f>
        <v>0</v>
      </c>
      <c r="BB1929" s="28">
        <f>IFERROR(VLOOKUP(Table2[[#This Row],[SAP Code]],[26]_16!M:N,2,FALSE)/ 1000000, 0)</f>
        <v>0</v>
      </c>
      <c r="BC1929" s="28">
        <f>IFERROR(VLOOKUP(Table2[[#This Row],[SAP Code]],[26]_16!P:Q,2,FALSE),0)</f>
        <v>0</v>
      </c>
      <c r="BD1929" s="28">
        <f>IFERROR(VLOOKUP(Table2[[#This Row],[SAP Code]],[26]_16!S:T,2,FALSE),0)</f>
        <v>0</v>
      </c>
      <c r="BE1929" s="28">
        <f>IFERROR(VLOOKUP(Table2[[#This Row],[SAP Code]],[26]_16!V:W,2,FALSE)/ 1000000, 0)</f>
        <v>0</v>
      </c>
      <c r="BF1929" s="28">
        <f>IFERROR(VLOOKUP(Table2[[#This Row],[SAP Code]],[26]_16!Y:Z,2,FALSE)/ 1000000, 0)</f>
        <v>0</v>
      </c>
      <c r="BG1929" s="28" t="str">
        <f>IFERROR(VLOOKUP(Table2[[#This Row],[SAP Code]],[26]port!$A:$AD,30,FALSE),"unknown")</f>
        <v>unknown</v>
      </c>
      <c r="BH1929" s="29" t="str">
        <f t="shared" si="519"/>
        <v>Unknown</v>
      </c>
      <c r="BI1929" s="16"/>
    </row>
    <row r="1930" spans="1:61" ht="12">
      <c r="A1930" s="16" t="s">
        <v>343</v>
      </c>
      <c r="B1930" s="16" t="s">
        <v>6481</v>
      </c>
      <c r="C1930" s="16" t="s">
        <v>6482</v>
      </c>
      <c r="D1930" s="16" t="s">
        <v>6483</v>
      </c>
      <c r="E1930" s="18">
        <v>45175</v>
      </c>
      <c r="F1930" s="16" t="s">
        <v>6484</v>
      </c>
      <c r="G1930" s="16" t="s">
        <v>2293</v>
      </c>
      <c r="H1930" s="16" t="s">
        <v>6123</v>
      </c>
      <c r="I1930" s="16" t="s">
        <v>170</v>
      </c>
      <c r="J1930" s="16" t="s">
        <v>103</v>
      </c>
      <c r="K1930" s="16" t="s">
        <v>84</v>
      </c>
      <c r="L1930" s="16" t="s">
        <v>70</v>
      </c>
      <c r="M1930" s="19">
        <v>100000000</v>
      </c>
      <c r="N1930" s="19">
        <v>75191362.016331568</v>
      </c>
      <c r="O1930" s="20" t="s">
        <v>6485</v>
      </c>
      <c r="P1930" s="21" t="s">
        <v>147</v>
      </c>
      <c r="Q1930" s="21" t="s">
        <v>87</v>
      </c>
      <c r="R1930" s="194" t="str">
        <f t="shared" si="515"/>
        <v>ADB Private</v>
      </c>
      <c r="S1930" s="195" t="str">
        <f t="shared" si="514"/>
        <v>B</v>
      </c>
      <c r="T1930" s="16" t="str">
        <f t="shared" si="504"/>
        <v>ADB Countries</v>
      </c>
      <c r="U1930" s="16" t="str">
        <f t="shared" si="516"/>
        <v>Non-Transition States</v>
      </c>
      <c r="V1930" s="22" t="str">
        <f>IF(ISNUMBER(MATCH(A1930, {"Gabon","Sudan","Niger","Mali","Burkina Faso","Guinea"}, 0)), "De Facto Countries", "Non-De Facto Countries")</f>
        <v>Non-De Facto Countries</v>
      </c>
      <c r="W1930" s="16" t="str">
        <f t="shared" si="520"/>
        <v>Nigeria</v>
      </c>
      <c r="X1930" s="16" t="str">
        <f t="shared" si="521"/>
        <v>Industry</v>
      </c>
      <c r="Y1930" s="23"/>
      <c r="AA1930" s="23">
        <f>Table2[[#This Row],[Approved Amount_UA Equivalent]]</f>
        <v>75191362.016331568</v>
      </c>
      <c r="AD1930" s="23">
        <f>SUM(Table2[[#This Row],[Feed Africa ]:[Improve Quality Of Life ]])</f>
        <v>75191362.016331568</v>
      </c>
      <c r="AE1930" s="16" t="b">
        <f>Table2[[#This Row],[Total HI5]]=Table2[[#This Row],[Approved Amount_UA Equivalent]]</f>
        <v>1</v>
      </c>
      <c r="AF1930" s="24">
        <v>10</v>
      </c>
      <c r="AG1930" s="20" t="str">
        <f t="shared" si="506"/>
        <v>Investment Project</v>
      </c>
      <c r="AH1930" s="24" t="str">
        <f>VLOOKUP(Table2[[#This Row],[SAP Code]],[25]DATA!$A:$G,7,FALSE)</f>
        <v>Senior Debt</v>
      </c>
      <c r="AI1930" s="20" t="str">
        <f t="shared" si="507"/>
        <v>Other Investment</v>
      </c>
      <c r="AJ1930" s="25"/>
      <c r="AK1930" s="25" t="str">
        <f>Table2[[#This Row],[Sector Dept.]]</f>
        <v>PITD</v>
      </c>
      <c r="AL1930" s="23" t="str" cm="1">
        <f t="array" ref="AL1930">_xlfn.SWITCH(AK1930,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30" s="26"/>
      <c r="AN1930" s="25" t="str">
        <f t="shared" si="513"/>
        <v/>
      </c>
      <c r="AO1930" s="27">
        <v>1</v>
      </c>
      <c r="AP1930" s="23">
        <f>Table2[[#This Row],[Approved Amount_UA Equivalent]]/1000000</f>
        <v>75.191362016331567</v>
      </c>
      <c r="AQ1930" s="197">
        <f t="shared" si="517"/>
        <v>100.0676722258147</v>
      </c>
      <c r="AR1930" s="23" t="str">
        <f t="shared" si="509"/>
        <v>71-80</v>
      </c>
      <c r="AS1930" s="23" t="str">
        <f t="shared" si="510"/>
        <v>61-80</v>
      </c>
      <c r="AT1930" s="116" t="str">
        <f t="shared" si="511"/>
        <v>41-80</v>
      </c>
      <c r="AU1930" s="137" t="str">
        <f t="shared" si="512"/>
        <v>50-100 Mn</v>
      </c>
      <c r="AV1930" s="23">
        <f>Table2[[#This Row],[Amount]]</f>
        <v>100000000</v>
      </c>
      <c r="AW1930" s="23" t="str">
        <f t="shared" si="518"/>
        <v>Sep 2023</v>
      </c>
      <c r="AX1930" s="28">
        <f>IFERROR(VLOOKUP(Table2[[#This Row],[SAP Code]],[26]_16!A:B,2,FALSE),0)</f>
        <v>0</v>
      </c>
      <c r="AY1930" s="28">
        <f>IFERROR(VLOOKUP(Table2[[#This Row],[SAP Code]],[26]_16!D:E,2,FALSE)/ 1000000, 0)</f>
        <v>0</v>
      </c>
      <c r="AZ1930" s="28">
        <f>IFERROR(VLOOKUP(Table2[[#This Row],[SAP Code]],[26]_16!G:H,2,FALSE)/ 1000000, 0)</f>
        <v>0</v>
      </c>
      <c r="BA1930" s="28">
        <f>IFERROR(VLOOKUP(Table2[[#This Row],[SAP Code]],[26]_16!J:K,2,FALSE)/ 1000000, 0)</f>
        <v>0</v>
      </c>
      <c r="BB1930" s="28">
        <f>IFERROR(VLOOKUP(Table2[[#This Row],[SAP Code]],[26]_16!M:N,2,FALSE)/ 1000000, 0)</f>
        <v>0</v>
      </c>
      <c r="BC1930" s="28">
        <f>IFERROR(VLOOKUP(Table2[[#This Row],[SAP Code]],[26]_16!P:Q,2,FALSE),0)</f>
        <v>0</v>
      </c>
      <c r="BD1930" s="28">
        <f>IFERROR(VLOOKUP(Table2[[#This Row],[SAP Code]],[26]_16!S:T,2,FALSE),0)</f>
        <v>0</v>
      </c>
      <c r="BE1930" s="28">
        <f>IFERROR(VLOOKUP(Table2[[#This Row],[SAP Code]],[26]_16!V:W,2,FALSE)/ 1000000, 0)</f>
        <v>0</v>
      </c>
      <c r="BF1930" s="28">
        <f>IFERROR(VLOOKUP(Table2[[#This Row],[SAP Code]],[26]_16!Y:Z,2,FALSE)/ 1000000, 0)</f>
        <v>0</v>
      </c>
      <c r="BG1930" s="28" t="str">
        <f>IFERROR(VLOOKUP(Table2[[#This Row],[SAP Code]],[26]port!$A:$AD,30,FALSE),"unknown")</f>
        <v>unknown</v>
      </c>
      <c r="BH1930" s="29" t="str">
        <f t="shared" si="519"/>
        <v>Unknown</v>
      </c>
      <c r="BI1930" s="16"/>
    </row>
    <row r="1931" spans="1:61" ht="12">
      <c r="A1931" s="16" t="s">
        <v>369</v>
      </c>
      <c r="B1931" s="16" t="s">
        <v>6486</v>
      </c>
      <c r="C1931" s="16" t="s">
        <v>6487</v>
      </c>
      <c r="D1931" s="16" t="s">
        <v>6488</v>
      </c>
      <c r="E1931" s="18">
        <v>45175</v>
      </c>
      <c r="F1931" s="16" t="s">
        <v>373</v>
      </c>
      <c r="G1931" s="16" t="s">
        <v>255</v>
      </c>
      <c r="H1931" s="16" t="s">
        <v>6020</v>
      </c>
      <c r="I1931" s="16" t="s">
        <v>250</v>
      </c>
      <c r="J1931" s="16" t="s">
        <v>2463</v>
      </c>
      <c r="K1931" s="16" t="s">
        <v>69</v>
      </c>
      <c r="L1931" s="16" t="s">
        <v>85</v>
      </c>
      <c r="M1931" s="19">
        <v>4500000</v>
      </c>
      <c r="N1931" s="19">
        <v>4500000</v>
      </c>
      <c r="O1931" s="20" t="s">
        <v>6489</v>
      </c>
      <c r="P1931" s="21">
        <v>5900155018506</v>
      </c>
      <c r="Q1931" s="21" t="s">
        <v>87</v>
      </c>
      <c r="R1931" s="194" t="str">
        <f t="shared" si="515"/>
        <v>ADF Including TSF</v>
      </c>
      <c r="S1931" s="195" t="str">
        <f t="shared" si="514"/>
        <v>K</v>
      </c>
      <c r="T1931" s="16" t="str">
        <f t="shared" si="504"/>
        <v>ADF Countries</v>
      </c>
      <c r="U1931" s="16" t="str">
        <f t="shared" si="516"/>
        <v>Transition States</v>
      </c>
      <c r="V1931" s="22" t="str">
        <f>IF(ISNUMBER(MATCH(A1931, {"Gabon","Sudan","Niger","Mali","Burkina Faso","Guinea"}, 0)), "De Facto Countries", "Non-De Facto Countries")</f>
        <v>Non-De Facto Countries</v>
      </c>
      <c r="W1931" s="16" t="str">
        <f t="shared" si="520"/>
        <v>Central</v>
      </c>
      <c r="X1931" s="16" t="str">
        <f t="shared" si="521"/>
        <v>Multi-Sector</v>
      </c>
      <c r="Y1931" s="23">
        <f>Table2[[#This Row],[Approved Amount_UA Equivalent]]/5</f>
        <v>900000</v>
      </c>
      <c r="Z1931" s="23">
        <f>Table2[[#This Row],[Approved Amount_UA Equivalent]]/5</f>
        <v>900000</v>
      </c>
      <c r="AA1931" s="23">
        <f>Table2[[#This Row],[Approved Amount_UA Equivalent]]/5</f>
        <v>900000</v>
      </c>
      <c r="AB1931" s="23">
        <f>Table2[[#This Row],[Approved Amount_UA Equivalent]]/5</f>
        <v>900000</v>
      </c>
      <c r="AC1931" s="23">
        <f>Table2[[#This Row],[Approved Amount_UA Equivalent]]/5</f>
        <v>900000</v>
      </c>
      <c r="AD1931" s="23">
        <f>SUM(Table2[[#This Row],[Feed Africa ]:[Improve Quality Of Life ]])</f>
        <v>4500000</v>
      </c>
      <c r="AE1931" s="16" t="b">
        <f>Table2[[#This Row],[Total HI5]]=Table2[[#This Row],[Approved Amount_UA Equivalent]]</f>
        <v>1</v>
      </c>
      <c r="AF1931" s="24">
        <v>20</v>
      </c>
      <c r="AG1931" s="20" t="str">
        <f t="shared" si="506"/>
        <v>Policy and Result Based Op</v>
      </c>
      <c r="AH1931" s="24" t="str">
        <f>VLOOKUP(Table2[[#This Row],[SAP Code]],[25]DATA!$A:$G,7,FALSE)</f>
        <v>PBO</v>
      </c>
      <c r="AI1931" s="20" t="str">
        <f t="shared" si="507"/>
        <v>Policy-Based Lending</v>
      </c>
      <c r="AJ1931" s="25"/>
      <c r="AK1931" s="25" t="str">
        <f>Table2[[#This Row],[Sector Dept.]]</f>
        <v>ECGF</v>
      </c>
      <c r="AL1931" s="23" t="str" cm="1">
        <f t="array" ref="AL1931">_xlfn.SWITCH(AK1931,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31" s="26"/>
      <c r="AN1931" s="25" t="str">
        <f t="shared" si="513"/>
        <v/>
      </c>
      <c r="AO1931" s="27">
        <v>1</v>
      </c>
      <c r="AP1931" s="23">
        <f>Table2[[#This Row],[Approved Amount_UA Equivalent]]/1000000</f>
        <v>4.5</v>
      </c>
      <c r="AQ1931" s="197">
        <f t="shared" si="517"/>
        <v>5.9887800000000002</v>
      </c>
      <c r="AR1931" s="23" t="str">
        <f t="shared" si="509"/>
        <v>1-10</v>
      </c>
      <c r="AS1931" s="23" t="str">
        <f t="shared" si="510"/>
        <v>1-20</v>
      </c>
      <c r="AT1931" s="116" t="str">
        <f t="shared" si="511"/>
        <v>1-40</v>
      </c>
      <c r="AU1931" s="137" t="str">
        <f t="shared" si="512"/>
        <v>&lt;1-50 Mn</v>
      </c>
      <c r="AV1931" s="23">
        <f>Table2[[#This Row],[Amount]]</f>
        <v>4500000</v>
      </c>
      <c r="AW1931" s="23" t="str">
        <f t="shared" si="518"/>
        <v>Sep 2023</v>
      </c>
      <c r="AX1931" s="28">
        <f>IFERROR(VLOOKUP(Table2[[#This Row],[SAP Code]],[26]_16!A:B,2,FALSE),0)</f>
        <v>0</v>
      </c>
      <c r="AY1931" s="28">
        <f>IFERROR(VLOOKUP(Table2[[#This Row],[SAP Code]],[26]_16!D:E,2,FALSE)/ 1000000, 0)</f>
        <v>0</v>
      </c>
      <c r="AZ1931" s="28">
        <f>IFERROR(VLOOKUP(Table2[[#This Row],[SAP Code]],[26]_16!G:H,2,FALSE)/ 1000000, 0)</f>
        <v>0</v>
      </c>
      <c r="BA1931" s="28">
        <f>IFERROR(VLOOKUP(Table2[[#This Row],[SAP Code]],[26]_16!J:K,2,FALSE)/ 1000000, 0)</f>
        <v>0</v>
      </c>
      <c r="BB1931" s="28">
        <f>IFERROR(VLOOKUP(Table2[[#This Row],[SAP Code]],[26]_16!M:N,2,FALSE)/ 1000000, 0)</f>
        <v>0</v>
      </c>
      <c r="BC1931" s="28">
        <f>IFERROR(VLOOKUP(Table2[[#This Row],[SAP Code]],[26]_16!P:Q,2,FALSE),0)</f>
        <v>0</v>
      </c>
      <c r="BD1931" s="28">
        <f>IFERROR(VLOOKUP(Table2[[#This Row],[SAP Code]],[26]_16!S:T,2,FALSE),0)</f>
        <v>0</v>
      </c>
      <c r="BE1931" s="28">
        <f>IFERROR(VLOOKUP(Table2[[#This Row],[SAP Code]],[26]_16!V:W,2,FALSE)/ 1000000, 0)</f>
        <v>0</v>
      </c>
      <c r="BF1931" s="28">
        <f>IFERROR(VLOOKUP(Table2[[#This Row],[SAP Code]],[26]_16!Y:Z,2,FALSE)/ 1000000, 0)</f>
        <v>0</v>
      </c>
      <c r="BG1931" s="28" t="str">
        <f>IFERROR(VLOOKUP(Table2[[#This Row],[SAP Code]],[26]port!$A:$AD,30,FALSE),"unknown")</f>
        <v>unknown</v>
      </c>
      <c r="BH1931" s="29" t="str">
        <f t="shared" si="519"/>
        <v>Unknown</v>
      </c>
      <c r="BI1931" s="16"/>
    </row>
    <row r="1932" spans="1:61" ht="12">
      <c r="A1932" s="16" t="s">
        <v>369</v>
      </c>
      <c r="B1932" s="16" t="s">
        <v>6490</v>
      </c>
      <c r="C1932" s="16" t="s">
        <v>6491</v>
      </c>
      <c r="D1932" s="16" t="s">
        <v>6492</v>
      </c>
      <c r="E1932" s="18">
        <v>45175</v>
      </c>
      <c r="F1932" s="16" t="s">
        <v>373</v>
      </c>
      <c r="G1932" s="16" t="s">
        <v>115</v>
      </c>
      <c r="H1932" s="16" t="s">
        <v>6020</v>
      </c>
      <c r="I1932" s="16" t="s">
        <v>67</v>
      </c>
      <c r="J1932" s="16" t="s">
        <v>2463</v>
      </c>
      <c r="K1932" s="16" t="s">
        <v>69</v>
      </c>
      <c r="L1932" s="16" t="s">
        <v>85</v>
      </c>
      <c r="M1932" s="19">
        <v>10101176</v>
      </c>
      <c r="N1932" s="19">
        <v>10101176</v>
      </c>
      <c r="O1932" s="20" t="s">
        <v>6493</v>
      </c>
      <c r="P1932" s="21">
        <v>5900155018505</v>
      </c>
      <c r="Q1932" s="21" t="s">
        <v>87</v>
      </c>
      <c r="R1932" s="194" t="str">
        <f t="shared" si="515"/>
        <v>ADF Including TSF</v>
      </c>
      <c r="S1932" s="195" t="str">
        <f t="shared" si="514"/>
        <v>I</v>
      </c>
      <c r="T1932" s="16" t="str">
        <f t="shared" ref="T1932:T1995" si="522">IF(A1932="Algeria","ADB Countries",IF(A1932="Angola","ADB Countries",IF(A1932="Benin","ADF Countries",IF(A1932="Botswana","ADB Countries",IF(A1932="Burkina Faso","ADF Countries",IF(A1932="Burundi","ADF Countries",IF(A1932="Cameroon","Blend Countries",IF(A1932="Cape Verde","ADB Countries",IF(A1932="Central African Republic","ADF Countries",IF(A1932="Centrafrique","ADF Countries",IF(A1932="Chad","ADF Countries",IF(A1932="Comoros","ADF Countries",IF(A1932="Congo CG","ADB Countries",IF(A1932="Congo","ADB Countries",IF(A1932="Côte D'Ivoire","Blend Countries",IF(A1932="Dem Rep Congo","ADF Countries",IF(A1932="DEMOCRATIC REPUBLIC OF THE CONGO","ADF Countries",IF(A1932="Djibouti","ADF Countries",IF(A1932="Egypt","ADB Countries",IF(A1932="Eq Guinea","ADB Countries",IF(A1932="Equatorial Guinea","ADB Countries",IF(A1932="Eritrea","ADF Countries",IF(A1932="Swaziland","ADB Countries",IF(A1932="Eswatini","ADB Countries",IF(A1932="Ethiopia","ADF Countries",IF(A1932="Gabon","ADB Countries",IF(A1932="Gambia","ADF Countries",IF(A1932="Ghana","ADF Countries",IF(A1932="Guinea","ADF Countries",IF(A1932="Guinea-Bissau","ADF Countries",IF(A1932="Kenya","Blend Countries",IF(A1932="Lesotho","ADF Countries",IF(A1932="Liberia","ADF Countries",IF(A1932="Libya","ADB Countries",IF(A1932="Madagascar","ADF Countries",IF(A1932="Malawi","ADF Countries",IF(A1932="Mali","ADF Countries",IF(A1932="Mauritania","ADF Countries",IF(A1932="Mauritius","ADB Countries",IF(A1932="Morocco","ADB Countries",IF(A1932="Mozambique","ADF Countries",IF(OR(A1932="Multi",A1932="Multinational",A1932="Multi-Countries"),"Multinational",IF(A1932="Namibia","ADB Countries",IF(A1932="Niger","ADF Countries",IF(A1932="Nigeria","ADB Countries",IF(A1932="Rwanda","ADF Countries",IF(A1932="Sao Tome &amp; Principe","ADF Countries",IF(A1932="Sao Tome","ADF Countries",IF(A1932="Senegal","Blend Countries",IF(A1932="Seychelles","ADB Countries",IF(A1932="Sierra Leone","ADF Countries",IF(A1932="Somalia","ADF Countries",IF(A1932="South Africa","ADB Countries",IF(A1932="South Sudan","ADF Countries",IF(A1932="Sudan","ADF Countries",IF(A1932="Tanzania","Blend Countries",IF(A1932="Togo","ADF Countries",IF(A1932="Tunisia","ADB Countries",IF(A1932="Uganda","ADF Countries",IF(A1932="Zambia","Blend Countries",IF(A1932="Zimbabwe","ADF Countries","")))))))))))))))))))))))))))))))))))))))))))))))))))))))))))))</f>
        <v>ADF Countries</v>
      </c>
      <c r="U1932" s="16" t="str">
        <f t="shared" si="516"/>
        <v>Transition States</v>
      </c>
      <c r="V1932" s="22" t="str">
        <f>IF(ISNUMBER(MATCH(A1932, {"Gabon","Sudan","Niger","Mali","Burkina Faso","Guinea"}, 0)), "De Facto Countries", "Non-De Facto Countries")</f>
        <v>Non-De Facto Countries</v>
      </c>
      <c r="W1932" s="16" t="str">
        <f t="shared" si="520"/>
        <v>Central</v>
      </c>
      <c r="X1932" s="16" t="str">
        <f t="shared" si="521"/>
        <v>Social</v>
      </c>
      <c r="Y1932" s="23"/>
      <c r="AC1932" s="23">
        <f>Table2[[#This Row],[Approved Amount_UA Equivalent]]</f>
        <v>10101176</v>
      </c>
      <c r="AD1932" s="23">
        <f>SUM(Table2[[#This Row],[Feed Africa ]:[Improve Quality Of Life ]])</f>
        <v>10101176</v>
      </c>
      <c r="AE1932" s="16" t="b">
        <f>Table2[[#This Row],[Total HI5]]=Table2[[#This Row],[Approved Amount_UA Equivalent]]</f>
        <v>1</v>
      </c>
      <c r="AF1932" s="24">
        <v>10</v>
      </c>
      <c r="AG1932" s="20" t="str">
        <f t="shared" si="506"/>
        <v>Investment Project</v>
      </c>
      <c r="AH1932" s="24" t="str">
        <f>VLOOKUP(Table2[[#This Row],[SAP Code]],[25]DATA!$A:$G,7,FALSE)</f>
        <v>Investment</v>
      </c>
      <c r="AI1932" s="20" t="str">
        <f t="shared" si="507"/>
        <v>Other Investment</v>
      </c>
      <c r="AJ1932" s="25"/>
      <c r="AK1932" s="25" t="str">
        <f>Table2[[#This Row],[Sector Dept.]]</f>
        <v>AHHD</v>
      </c>
      <c r="AL1932" s="23" t="str" cm="1">
        <f t="array" ref="AL1932">_xlfn.SWITCH(AK1932,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32" s="26"/>
      <c r="AN1932" s="25" t="str">
        <f t="shared" si="513"/>
        <v/>
      </c>
      <c r="AO1932" s="27">
        <v>1</v>
      </c>
      <c r="AP1932" s="23">
        <f>Table2[[#This Row],[Approved Amount_UA Equivalent]]/1000000</f>
        <v>10.101176000000001</v>
      </c>
      <c r="AQ1932" s="197">
        <f t="shared" si="517"/>
        <v>13.443049067840001</v>
      </c>
      <c r="AR1932" s="23" t="str">
        <f t="shared" si="509"/>
        <v>11-20</v>
      </c>
      <c r="AS1932" s="23" t="str">
        <f t="shared" si="510"/>
        <v>1-20</v>
      </c>
      <c r="AT1932" s="116" t="str">
        <f t="shared" si="511"/>
        <v>1-40</v>
      </c>
      <c r="AU1932" s="137" t="str">
        <f t="shared" si="512"/>
        <v>&lt;1-50 Mn</v>
      </c>
      <c r="AV1932" s="23">
        <f>Table2[[#This Row],[Amount]]</f>
        <v>10101176</v>
      </c>
      <c r="AW1932" s="23" t="str">
        <f t="shared" si="518"/>
        <v>Sep 2023</v>
      </c>
      <c r="AX1932" s="28">
        <f>IFERROR(VLOOKUP(Table2[[#This Row],[SAP Code]],[26]_16!A:B,2,FALSE),0)</f>
        <v>0</v>
      </c>
      <c r="AY1932" s="28">
        <f>IFERROR(VLOOKUP(Table2[[#This Row],[SAP Code]],[26]_16!D:E,2,FALSE)/ 1000000, 0)</f>
        <v>0</v>
      </c>
      <c r="AZ1932" s="28">
        <f>IFERROR(VLOOKUP(Table2[[#This Row],[SAP Code]],[26]_16!G:H,2,FALSE)/ 1000000, 0)</f>
        <v>0</v>
      </c>
      <c r="BA1932" s="28">
        <f>IFERROR(VLOOKUP(Table2[[#This Row],[SAP Code]],[26]_16!J:K,2,FALSE)/ 1000000, 0)</f>
        <v>0</v>
      </c>
      <c r="BB1932" s="28">
        <f>IFERROR(VLOOKUP(Table2[[#This Row],[SAP Code]],[26]_16!M:N,2,FALSE)/ 1000000, 0)</f>
        <v>0</v>
      </c>
      <c r="BC1932" s="28">
        <f>IFERROR(VLOOKUP(Table2[[#This Row],[SAP Code]],[26]_16!P:Q,2,FALSE),0)</f>
        <v>0</v>
      </c>
      <c r="BD1932" s="28">
        <f>IFERROR(VLOOKUP(Table2[[#This Row],[SAP Code]],[26]_16!S:T,2,FALSE),0)</f>
        <v>0</v>
      </c>
      <c r="BE1932" s="28">
        <f>IFERROR(VLOOKUP(Table2[[#This Row],[SAP Code]],[26]_16!V:W,2,FALSE)/ 1000000, 0)</f>
        <v>0</v>
      </c>
      <c r="BF1932" s="28">
        <f>IFERROR(VLOOKUP(Table2[[#This Row],[SAP Code]],[26]_16!Y:Z,2,FALSE)/ 1000000, 0)</f>
        <v>0</v>
      </c>
      <c r="BG1932" s="28" t="str">
        <f>IFERROR(VLOOKUP(Table2[[#This Row],[SAP Code]],[26]port!$A:$AD,30,FALSE),"unknown")</f>
        <v>unknown</v>
      </c>
      <c r="BH1932" s="29" t="str">
        <f t="shared" si="519"/>
        <v>Unknown</v>
      </c>
      <c r="BI1932" s="16"/>
    </row>
    <row r="1933" spans="1:61" ht="12">
      <c r="A1933" s="16" t="s">
        <v>141</v>
      </c>
      <c r="B1933" s="16" t="s">
        <v>6494</v>
      </c>
      <c r="C1933" s="16" t="s">
        <v>6495</v>
      </c>
      <c r="D1933" s="16" t="s">
        <v>6496</v>
      </c>
      <c r="E1933" s="18">
        <v>45180</v>
      </c>
      <c r="F1933" s="16" t="s">
        <v>6497</v>
      </c>
      <c r="G1933" s="16" t="s">
        <v>1997</v>
      </c>
      <c r="H1933" s="16" t="s">
        <v>6176</v>
      </c>
      <c r="I1933" s="16" t="s">
        <v>82</v>
      </c>
      <c r="J1933" s="16" t="s">
        <v>1998</v>
      </c>
      <c r="K1933" s="16" t="s">
        <v>6498</v>
      </c>
      <c r="L1933" s="16" t="s">
        <v>70</v>
      </c>
      <c r="M1933" s="19">
        <v>10000000</v>
      </c>
      <c r="N1933" s="19">
        <v>7519136.2016331572</v>
      </c>
      <c r="O1933" s="20" t="s">
        <v>6499</v>
      </c>
      <c r="P1933" s="21" t="s">
        <v>147</v>
      </c>
      <c r="Q1933" s="21" t="s">
        <v>72</v>
      </c>
      <c r="R1933" s="194" t="str">
        <f t="shared" si="515"/>
        <v>SEFA</v>
      </c>
      <c r="S1933" s="195" t="str">
        <f t="shared" si="514"/>
        <v>F</v>
      </c>
      <c r="T1933" s="16" t="str">
        <f t="shared" si="522"/>
        <v>Multinational</v>
      </c>
      <c r="U1933" s="16" t="str">
        <f t="shared" si="516"/>
        <v>Multinational</v>
      </c>
      <c r="V1933" s="22" t="str">
        <f>IF(ISNUMBER(MATCH(A1933, {"Gabon","Sudan","Niger","Mali","Burkina Faso","Guinea"}, 0)), "De Facto Countries", "Non-De Facto Countries")</f>
        <v>Non-De Facto Countries</v>
      </c>
      <c r="W1933" s="16" t="str">
        <f t="shared" si="520"/>
        <v>Multi</v>
      </c>
      <c r="X1933" s="16" t="str">
        <f t="shared" si="521"/>
        <v>Power</v>
      </c>
      <c r="Y1933" s="23"/>
      <c r="Z1933" s="23">
        <f>Table2[[#This Row],[Approved Amount_UA Equivalent]]</f>
        <v>7519136.2016331572</v>
      </c>
      <c r="AD1933" s="23">
        <f>SUM(Table2[[#This Row],[Feed Africa ]:[Improve Quality Of Life ]])</f>
        <v>7519136.2016331572</v>
      </c>
      <c r="AE1933" s="16" t="b">
        <f>Table2[[#This Row],[Total HI5]]=Table2[[#This Row],[Approved Amount_UA Equivalent]]</f>
        <v>1</v>
      </c>
      <c r="AF1933" s="24">
        <v>10</v>
      </c>
      <c r="AG1933" s="20" t="str">
        <f t="shared" si="506"/>
        <v>Investment Project</v>
      </c>
      <c r="AH1933" s="24" t="e">
        <f>VLOOKUP(Table2[[#This Row],[SAP Code]],[25]DATA!$A:$G,7,FALSE)</f>
        <v>#N/A</v>
      </c>
      <c r="AI1933" s="20" t="str">
        <f t="shared" si="507"/>
        <v>Infrastructure</v>
      </c>
      <c r="AJ1933" s="25"/>
      <c r="AK1933" s="25" t="str">
        <f>Table2[[#This Row],[Sector Dept.]]</f>
        <v>PERN</v>
      </c>
      <c r="AL1933" s="23" t="str" cm="1">
        <f t="array" ref="AL1933">_xlfn.SWITCH(AK1933,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33" s="26"/>
      <c r="AN1933" s="25" t="str">
        <f t="shared" si="513"/>
        <v/>
      </c>
      <c r="AO1933" s="27">
        <v>1</v>
      </c>
      <c r="AP1933" s="23">
        <f>Table2[[#This Row],[Approved Amount_UA Equivalent]]/1000000</f>
        <v>7.5191362016331569</v>
      </c>
      <c r="AQ1933" s="197">
        <f t="shared" si="517"/>
        <v>10.00676722258147</v>
      </c>
      <c r="AR1933" s="23" t="str">
        <f t="shared" si="509"/>
        <v>1-10</v>
      </c>
      <c r="AS1933" s="23" t="str">
        <f t="shared" si="510"/>
        <v>1-20</v>
      </c>
      <c r="AT1933" s="116" t="str">
        <f t="shared" si="511"/>
        <v>1-40</v>
      </c>
      <c r="AU1933" s="137" t="str">
        <f t="shared" si="512"/>
        <v>&lt;1-50 Mn</v>
      </c>
      <c r="AV1933" s="23">
        <f>Table2[[#This Row],[Amount]]</f>
        <v>10000000</v>
      </c>
      <c r="AW1933" s="23" t="str">
        <f t="shared" si="518"/>
        <v>Sep 2023</v>
      </c>
      <c r="AX1933" s="28">
        <f>IFERROR(VLOOKUP(Table2[[#This Row],[SAP Code]],[26]_16!A:B,2,FALSE),0)</f>
        <v>0</v>
      </c>
      <c r="AY1933" s="28">
        <f>IFERROR(VLOOKUP(Table2[[#This Row],[SAP Code]],[26]_16!D:E,2,FALSE)/ 1000000, 0)</f>
        <v>0</v>
      </c>
      <c r="AZ1933" s="28">
        <f>IFERROR(VLOOKUP(Table2[[#This Row],[SAP Code]],[26]_16!G:H,2,FALSE)/ 1000000, 0)</f>
        <v>0</v>
      </c>
      <c r="BA1933" s="28">
        <f>IFERROR(VLOOKUP(Table2[[#This Row],[SAP Code]],[26]_16!J:K,2,FALSE)/ 1000000, 0)</f>
        <v>0</v>
      </c>
      <c r="BB1933" s="28">
        <f>IFERROR(VLOOKUP(Table2[[#This Row],[SAP Code]],[26]_16!M:N,2,FALSE)/ 1000000, 0)</f>
        <v>0</v>
      </c>
      <c r="BC1933" s="28">
        <f>IFERROR(VLOOKUP(Table2[[#This Row],[SAP Code]],[26]_16!P:Q,2,FALSE),0)</f>
        <v>0</v>
      </c>
      <c r="BD1933" s="28">
        <f>IFERROR(VLOOKUP(Table2[[#This Row],[SAP Code]],[26]_16!S:T,2,FALSE),0)</f>
        <v>0</v>
      </c>
      <c r="BE1933" s="28">
        <f>IFERROR(VLOOKUP(Table2[[#This Row],[SAP Code]],[26]_16!V:W,2,FALSE)/ 1000000, 0)</f>
        <v>0</v>
      </c>
      <c r="BF1933" s="28">
        <f>IFERROR(VLOOKUP(Table2[[#This Row],[SAP Code]],[26]_16!Y:Z,2,FALSE)/ 1000000, 0)</f>
        <v>0</v>
      </c>
      <c r="BG1933" s="28" t="str">
        <f>IFERROR(VLOOKUP(Table2[[#This Row],[SAP Code]],[26]port!$A:$AD,30,FALSE),"unknown")</f>
        <v>unknown</v>
      </c>
      <c r="BH1933" s="29" t="str">
        <f t="shared" si="519"/>
        <v>Unknown</v>
      </c>
      <c r="BI1933" s="16"/>
    </row>
    <row r="1934" spans="1:61" ht="12">
      <c r="A1934" s="16" t="s">
        <v>281</v>
      </c>
      <c r="B1934" s="16" t="s">
        <v>6500</v>
      </c>
      <c r="C1934" s="16" t="s">
        <v>6501</v>
      </c>
      <c r="D1934" s="16" t="s">
        <v>6502</v>
      </c>
      <c r="E1934" s="18">
        <v>45182</v>
      </c>
      <c r="F1934" s="16" t="s">
        <v>285</v>
      </c>
      <c r="G1934" s="16" t="s">
        <v>90</v>
      </c>
      <c r="H1934" s="16" t="s">
        <v>5984</v>
      </c>
      <c r="I1934" s="16" t="s">
        <v>82</v>
      </c>
      <c r="J1934" s="16" t="s">
        <v>83</v>
      </c>
      <c r="K1934" s="16" t="s">
        <v>69</v>
      </c>
      <c r="L1934" s="16" t="s">
        <v>85</v>
      </c>
      <c r="M1934" s="19">
        <v>40000000</v>
      </c>
      <c r="N1934" s="19">
        <v>40000000</v>
      </c>
      <c r="O1934" s="20" t="s">
        <v>6503</v>
      </c>
      <c r="P1934" s="21" t="s">
        <v>147</v>
      </c>
      <c r="Q1934" s="21" t="s">
        <v>87</v>
      </c>
      <c r="R1934" s="194" t="str">
        <f t="shared" si="515"/>
        <v>ADF Including TSF</v>
      </c>
      <c r="S1934" s="195" t="str">
        <f t="shared" si="514"/>
        <v>F</v>
      </c>
      <c r="T1934" s="16" t="str">
        <f t="shared" si="522"/>
        <v>ADF Countries</v>
      </c>
      <c r="U1934" s="16" t="str">
        <f t="shared" si="516"/>
        <v>Non-Transition States</v>
      </c>
      <c r="V1934" s="22" t="str">
        <f>IF(ISNUMBER(MATCH(A1934, {"Gabon","Sudan","Niger","Mali","Burkina Faso","Guinea"}, 0)), "De Facto Countries", "Non-De Facto Countries")</f>
        <v>Non-De Facto Countries</v>
      </c>
      <c r="W1934" s="16" t="str">
        <f t="shared" si="520"/>
        <v>East</v>
      </c>
      <c r="X1934" s="16" t="str">
        <f t="shared" si="521"/>
        <v>Power</v>
      </c>
      <c r="Y1934" s="23"/>
      <c r="Z1934" s="23">
        <f>Table2[[#This Row],[Approved Amount_UA Equivalent]]</f>
        <v>40000000</v>
      </c>
      <c r="AD1934" s="23">
        <f>SUM(Table2[[#This Row],[Feed Africa ]:[Improve Quality Of Life ]])</f>
        <v>40000000</v>
      </c>
      <c r="AE1934" s="16" t="b">
        <f>Table2[[#This Row],[Total HI5]]=Table2[[#This Row],[Approved Amount_UA Equivalent]]</f>
        <v>1</v>
      </c>
      <c r="AF1934" s="24">
        <v>10</v>
      </c>
      <c r="AG1934" s="20" t="str">
        <f t="shared" si="506"/>
        <v>Investment Project</v>
      </c>
      <c r="AH1934" s="24" t="str">
        <f>VLOOKUP(Table2[[#This Row],[SAP Code]],[25]DATA!$A:$G,7,FALSE)</f>
        <v>Investment</v>
      </c>
      <c r="AI1934" s="20" t="str">
        <f t="shared" si="507"/>
        <v>Infrastructure</v>
      </c>
      <c r="AJ1934" s="25"/>
      <c r="AK1934" s="25" t="str">
        <f>Table2[[#This Row],[Sector Dept.]]</f>
        <v>PESD</v>
      </c>
      <c r="AL1934" s="23" t="str" cm="1">
        <f t="array" ref="AL1934">_xlfn.SWITCH(AK1934,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34" s="26"/>
      <c r="AN1934" s="25" t="str">
        <f t="shared" si="513"/>
        <v/>
      </c>
      <c r="AO1934" s="27">
        <v>1</v>
      </c>
      <c r="AP1934" s="23">
        <f>Table2[[#This Row],[Approved Amount_UA Equivalent]]/1000000</f>
        <v>40</v>
      </c>
      <c r="AQ1934" s="197">
        <f t="shared" si="517"/>
        <v>53.233600000000003</v>
      </c>
      <c r="AR1934" s="23" t="str">
        <f t="shared" si="509"/>
        <v>31-40</v>
      </c>
      <c r="AS1934" s="23" t="str">
        <f t="shared" si="510"/>
        <v>21-40</v>
      </c>
      <c r="AT1934" s="116" t="str">
        <f t="shared" si="511"/>
        <v>1-40</v>
      </c>
      <c r="AU1934" s="137" t="str">
        <f t="shared" si="512"/>
        <v>&lt;1-50 Mn</v>
      </c>
      <c r="AV1934" s="23">
        <f>Table2[[#This Row],[Amount]]</f>
        <v>40000000</v>
      </c>
      <c r="AW1934" s="23" t="str">
        <f t="shared" si="518"/>
        <v>Sep 2023</v>
      </c>
      <c r="AX1934" s="28">
        <f>IFERROR(VLOOKUP(Table2[[#This Row],[SAP Code]],[26]_16!A:B,2,FALSE),0)</f>
        <v>0</v>
      </c>
      <c r="AY1934" s="28">
        <f>IFERROR(VLOOKUP(Table2[[#This Row],[SAP Code]],[26]_16!D:E,2,FALSE)/ 1000000, 0)</f>
        <v>0</v>
      </c>
      <c r="AZ1934" s="28">
        <f>IFERROR(VLOOKUP(Table2[[#This Row],[SAP Code]],[26]_16!G:H,2,FALSE)/ 1000000, 0)</f>
        <v>0</v>
      </c>
      <c r="BA1934" s="28">
        <f>IFERROR(VLOOKUP(Table2[[#This Row],[SAP Code]],[26]_16!J:K,2,FALSE)/ 1000000, 0)</f>
        <v>0</v>
      </c>
      <c r="BB1934" s="28">
        <f>IFERROR(VLOOKUP(Table2[[#This Row],[SAP Code]],[26]_16!M:N,2,FALSE)/ 1000000, 0)</f>
        <v>0</v>
      </c>
      <c r="BC1934" s="28">
        <f>IFERROR(VLOOKUP(Table2[[#This Row],[SAP Code]],[26]_16!P:Q,2,FALSE),0)</f>
        <v>0</v>
      </c>
      <c r="BD1934" s="28">
        <f>IFERROR(VLOOKUP(Table2[[#This Row],[SAP Code]],[26]_16!S:T,2,FALSE),0)</f>
        <v>0</v>
      </c>
      <c r="BE1934" s="28">
        <f>IFERROR(VLOOKUP(Table2[[#This Row],[SAP Code]],[26]_16!V:W,2,FALSE)/ 1000000, 0)</f>
        <v>0</v>
      </c>
      <c r="BF1934" s="28">
        <f>IFERROR(VLOOKUP(Table2[[#This Row],[SAP Code]],[26]_16!Y:Z,2,FALSE)/ 1000000, 0)</f>
        <v>0</v>
      </c>
      <c r="BG1934" s="28" t="str">
        <f>IFERROR(VLOOKUP(Table2[[#This Row],[SAP Code]],[26]port!$A:$AD,30,FALSE),"unknown")</f>
        <v>unknown</v>
      </c>
      <c r="BH1934" s="29" t="str">
        <f t="shared" si="519"/>
        <v>Unknown</v>
      </c>
      <c r="BI1934" s="16"/>
    </row>
    <row r="1935" spans="1:61" ht="12">
      <c r="A1935" s="16" t="s">
        <v>164</v>
      </c>
      <c r="B1935" s="16" t="s">
        <v>6504</v>
      </c>
      <c r="C1935" s="16" t="s">
        <v>6505</v>
      </c>
      <c r="D1935" s="16" t="s">
        <v>6506</v>
      </c>
      <c r="E1935" s="18">
        <v>45182</v>
      </c>
      <c r="F1935" s="16" t="s">
        <v>787</v>
      </c>
      <c r="G1935" s="16" t="s">
        <v>255</v>
      </c>
      <c r="H1935" s="16" t="s">
        <v>6041</v>
      </c>
      <c r="I1935" s="16" t="s">
        <v>250</v>
      </c>
      <c r="J1935" s="16" t="s">
        <v>83</v>
      </c>
      <c r="K1935" s="16" t="s">
        <v>69</v>
      </c>
      <c r="L1935" s="16" t="s">
        <v>85</v>
      </c>
      <c r="M1935" s="19">
        <v>5000000</v>
      </c>
      <c r="N1935" s="19">
        <v>5000000</v>
      </c>
      <c r="O1935" s="20" t="s">
        <v>6507</v>
      </c>
      <c r="P1935" s="21" t="s">
        <v>147</v>
      </c>
      <c r="Q1935" s="21" t="s">
        <v>87</v>
      </c>
      <c r="R1935" s="194" t="str">
        <f t="shared" si="515"/>
        <v>ADF Including TSF</v>
      </c>
      <c r="S1935" s="195" t="str">
        <f t="shared" si="514"/>
        <v>K</v>
      </c>
      <c r="T1935" s="16" t="str">
        <f t="shared" si="522"/>
        <v>ADF Countries</v>
      </c>
      <c r="U1935" s="16" t="str">
        <f t="shared" si="516"/>
        <v>Transition States</v>
      </c>
      <c r="V1935" s="22" t="str">
        <f>IF(ISNUMBER(MATCH(A1935, {"Gabon","Sudan","Niger","Mali","Burkina Faso","Guinea"}, 0)), "De Facto Countries", "Non-De Facto Countries")</f>
        <v>Non-De Facto Countries</v>
      </c>
      <c r="W1935" s="16" t="str">
        <f t="shared" si="520"/>
        <v>South</v>
      </c>
      <c r="X1935" s="16" t="str">
        <f t="shared" si="521"/>
        <v>Multi-Sector</v>
      </c>
      <c r="Y1935" s="23">
        <f>Table2[[#This Row],[Approved Amount_UA Equivalent]]/5</f>
        <v>1000000</v>
      </c>
      <c r="Z1935" s="23">
        <f>Table2[[#This Row],[Approved Amount_UA Equivalent]]/5</f>
        <v>1000000</v>
      </c>
      <c r="AA1935" s="23">
        <f>Table2[[#This Row],[Approved Amount_UA Equivalent]]/5</f>
        <v>1000000</v>
      </c>
      <c r="AB1935" s="23">
        <f>Table2[[#This Row],[Approved Amount_UA Equivalent]]/5</f>
        <v>1000000</v>
      </c>
      <c r="AC1935" s="23">
        <f>Table2[[#This Row],[Approved Amount_UA Equivalent]]/5</f>
        <v>1000000</v>
      </c>
      <c r="AD1935" s="23">
        <f>SUM(Table2[[#This Row],[Feed Africa ]:[Improve Quality Of Life ]])</f>
        <v>5000000</v>
      </c>
      <c r="AE1935" s="16" t="b">
        <f>Table2[[#This Row],[Total HI5]]=Table2[[#This Row],[Approved Amount_UA Equivalent]]</f>
        <v>1</v>
      </c>
      <c r="AF1935" s="24">
        <v>41</v>
      </c>
      <c r="AG1935" s="20" t="str">
        <f t="shared" si="506"/>
        <v>ISP and Investment Project</v>
      </c>
      <c r="AH1935" s="24" t="str">
        <f>VLOOKUP(Table2[[#This Row],[SAP Code]],[25]DATA!$A:$G,7,FALSE)</f>
        <v>ISP</v>
      </c>
      <c r="AI1935" s="20" t="str">
        <f t="shared" si="507"/>
        <v>Other Investment</v>
      </c>
      <c r="AJ1935" s="25"/>
      <c r="AK1935" s="25" t="str">
        <f>Table2[[#This Row],[Sector Dept.]]</f>
        <v>ECGF</v>
      </c>
      <c r="AL1935" s="23" t="str" cm="1">
        <f t="array" ref="AL1935">_xlfn.SWITCH(AK1935,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35" s="26"/>
      <c r="AN1935" s="25" t="str">
        <f t="shared" si="513"/>
        <v/>
      </c>
      <c r="AO1935" s="27">
        <v>1</v>
      </c>
      <c r="AP1935" s="23">
        <f>Table2[[#This Row],[Approved Amount_UA Equivalent]]/1000000</f>
        <v>5</v>
      </c>
      <c r="AQ1935" s="197">
        <f t="shared" si="517"/>
        <v>6.6542000000000003</v>
      </c>
      <c r="AR1935" s="23" t="str">
        <f t="shared" si="509"/>
        <v>1-10</v>
      </c>
      <c r="AS1935" s="23" t="str">
        <f t="shared" si="510"/>
        <v>1-20</v>
      </c>
      <c r="AT1935" s="116" t="str">
        <f t="shared" si="511"/>
        <v>1-40</v>
      </c>
      <c r="AU1935" s="137" t="str">
        <f t="shared" si="512"/>
        <v>&lt;1-50 Mn</v>
      </c>
      <c r="AV1935" s="23">
        <f>Table2[[#This Row],[Amount]]</f>
        <v>5000000</v>
      </c>
      <c r="AW1935" s="23" t="str">
        <f t="shared" si="518"/>
        <v>Sep 2023</v>
      </c>
      <c r="AX1935" s="28">
        <f>IFERROR(VLOOKUP(Table2[[#This Row],[SAP Code]],[26]_16!A:B,2,FALSE),0)</f>
        <v>0</v>
      </c>
      <c r="AY1935" s="28">
        <f>IFERROR(VLOOKUP(Table2[[#This Row],[SAP Code]],[26]_16!D:E,2,FALSE)/ 1000000, 0)</f>
        <v>0</v>
      </c>
      <c r="AZ1935" s="28">
        <f>IFERROR(VLOOKUP(Table2[[#This Row],[SAP Code]],[26]_16!G:H,2,FALSE)/ 1000000, 0)</f>
        <v>0</v>
      </c>
      <c r="BA1935" s="28">
        <f>IFERROR(VLOOKUP(Table2[[#This Row],[SAP Code]],[26]_16!J:K,2,FALSE)/ 1000000, 0)</f>
        <v>0</v>
      </c>
      <c r="BB1935" s="28">
        <f>IFERROR(VLOOKUP(Table2[[#This Row],[SAP Code]],[26]_16!M:N,2,FALSE)/ 1000000, 0)</f>
        <v>0</v>
      </c>
      <c r="BC1935" s="28">
        <f>IFERROR(VLOOKUP(Table2[[#This Row],[SAP Code]],[26]_16!P:Q,2,FALSE),0)</f>
        <v>0</v>
      </c>
      <c r="BD1935" s="28">
        <f>IFERROR(VLOOKUP(Table2[[#This Row],[SAP Code]],[26]_16!S:T,2,FALSE),0)</f>
        <v>0</v>
      </c>
      <c r="BE1935" s="28">
        <f>IFERROR(VLOOKUP(Table2[[#This Row],[SAP Code]],[26]_16!V:W,2,FALSE)/ 1000000, 0)</f>
        <v>0</v>
      </c>
      <c r="BF1935" s="28">
        <f>IFERROR(VLOOKUP(Table2[[#This Row],[SAP Code]],[26]_16!Y:Z,2,FALSE)/ 1000000, 0)</f>
        <v>0</v>
      </c>
      <c r="BG1935" s="28" t="str">
        <f>IFERROR(VLOOKUP(Table2[[#This Row],[SAP Code]],[26]port!$A:$AD,30,FALSE),"unknown")</f>
        <v>unknown</v>
      </c>
      <c r="BH1935" s="29" t="str">
        <f t="shared" si="519"/>
        <v>Unknown</v>
      </c>
      <c r="BI1935" s="16"/>
    </row>
    <row r="1936" spans="1:61" ht="12">
      <c r="A1936" s="16" t="s">
        <v>164</v>
      </c>
      <c r="B1936" s="16" t="s">
        <v>6508</v>
      </c>
      <c r="C1936" s="16" t="s">
        <v>6509</v>
      </c>
      <c r="D1936" s="16" t="s">
        <v>6510</v>
      </c>
      <c r="E1936" s="18">
        <v>45182</v>
      </c>
      <c r="F1936" s="16" t="s">
        <v>787</v>
      </c>
      <c r="G1936" s="16" t="s">
        <v>255</v>
      </c>
      <c r="H1936" s="16" t="s">
        <v>6041</v>
      </c>
      <c r="I1936" s="16" t="s">
        <v>250</v>
      </c>
      <c r="J1936" s="16" t="s">
        <v>83</v>
      </c>
      <c r="K1936" s="16" t="s">
        <v>69</v>
      </c>
      <c r="L1936" s="16" t="s">
        <v>85</v>
      </c>
      <c r="M1936" s="19">
        <v>15000000</v>
      </c>
      <c r="N1936" s="19">
        <v>15000000</v>
      </c>
      <c r="O1936" s="20" t="s">
        <v>6511</v>
      </c>
      <c r="P1936" s="21" t="s">
        <v>147</v>
      </c>
      <c r="Q1936" s="21" t="s">
        <v>87</v>
      </c>
      <c r="R1936" s="194" t="str">
        <f t="shared" si="515"/>
        <v>ADF Including TSF</v>
      </c>
      <c r="S1936" s="195" t="str">
        <f t="shared" si="514"/>
        <v>K</v>
      </c>
      <c r="T1936" s="16" t="str">
        <f t="shared" si="522"/>
        <v>ADF Countries</v>
      </c>
      <c r="U1936" s="16" t="str">
        <f t="shared" si="516"/>
        <v>Transition States</v>
      </c>
      <c r="V1936" s="22" t="str">
        <f>IF(ISNUMBER(MATCH(A1936, {"Gabon","Sudan","Niger","Mali","Burkina Faso","Guinea"}, 0)), "De Facto Countries", "Non-De Facto Countries")</f>
        <v>Non-De Facto Countries</v>
      </c>
      <c r="W1936" s="16" t="str">
        <f t="shared" si="520"/>
        <v>South</v>
      </c>
      <c r="X1936" s="16" t="str">
        <f t="shared" si="521"/>
        <v>Multi-Sector</v>
      </c>
      <c r="Y1936" s="23">
        <f>Table2[[#This Row],[Approved Amount_UA Equivalent]]/5</f>
        <v>3000000</v>
      </c>
      <c r="Z1936" s="23">
        <f>Table2[[#This Row],[Approved Amount_UA Equivalent]]/5</f>
        <v>3000000</v>
      </c>
      <c r="AA1936" s="23">
        <f>Table2[[#This Row],[Approved Amount_UA Equivalent]]/5</f>
        <v>3000000</v>
      </c>
      <c r="AB1936" s="23">
        <f>Table2[[#This Row],[Approved Amount_UA Equivalent]]/5</f>
        <v>3000000</v>
      </c>
      <c r="AC1936" s="23">
        <f>Table2[[#This Row],[Approved Amount_UA Equivalent]]/5</f>
        <v>3000000</v>
      </c>
      <c r="AD1936" s="23">
        <f>SUM(Table2[[#This Row],[Feed Africa ]:[Improve Quality Of Life ]])</f>
        <v>15000000</v>
      </c>
      <c r="AE1936" s="16" t="b">
        <f>Table2[[#This Row],[Total HI5]]=Table2[[#This Row],[Approved Amount_UA Equivalent]]</f>
        <v>1</v>
      </c>
      <c r="AF1936" s="24">
        <v>20</v>
      </c>
      <c r="AG1936" s="20" t="str">
        <f t="shared" si="506"/>
        <v>Policy and Result Based Op</v>
      </c>
      <c r="AH1936" s="24" t="str">
        <f>VLOOKUP(Table2[[#This Row],[SAP Code]],[25]DATA!$A:$G,7,FALSE)</f>
        <v>PBO</v>
      </c>
      <c r="AI1936" s="20" t="str">
        <f t="shared" si="507"/>
        <v>Policy-Based Lending</v>
      </c>
      <c r="AJ1936" s="25"/>
      <c r="AK1936" s="25" t="str">
        <f>Table2[[#This Row],[Sector Dept.]]</f>
        <v>ECGF</v>
      </c>
      <c r="AL1936" s="23" t="str" cm="1">
        <f t="array" ref="AL1936">_xlfn.SWITCH(AK1936,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36" s="26"/>
      <c r="AN1936" s="25" t="str">
        <f t="shared" si="513"/>
        <v/>
      </c>
      <c r="AO1936" s="27">
        <v>1</v>
      </c>
      <c r="AP1936" s="23">
        <f>Table2[[#This Row],[Approved Amount_UA Equivalent]]/1000000</f>
        <v>15</v>
      </c>
      <c r="AQ1936" s="197">
        <f t="shared" si="517"/>
        <v>19.962599999999998</v>
      </c>
      <c r="AR1936" s="23" t="str">
        <f t="shared" si="509"/>
        <v>11-20</v>
      </c>
      <c r="AS1936" s="23" t="str">
        <f t="shared" si="510"/>
        <v>1-20</v>
      </c>
      <c r="AT1936" s="116" t="str">
        <f t="shared" si="511"/>
        <v>1-40</v>
      </c>
      <c r="AU1936" s="137" t="str">
        <f t="shared" si="512"/>
        <v>&lt;1-50 Mn</v>
      </c>
      <c r="AV1936" s="23">
        <f>Table2[[#This Row],[Amount]]</f>
        <v>15000000</v>
      </c>
      <c r="AW1936" s="23" t="str">
        <f t="shared" si="518"/>
        <v>Sep 2023</v>
      </c>
      <c r="AX1936" s="28">
        <f>IFERROR(VLOOKUP(Table2[[#This Row],[SAP Code]],[26]_16!A:B,2,FALSE),0)</f>
        <v>0</v>
      </c>
      <c r="AY1936" s="28">
        <f>IFERROR(VLOOKUP(Table2[[#This Row],[SAP Code]],[26]_16!D:E,2,FALSE)/ 1000000, 0)</f>
        <v>0</v>
      </c>
      <c r="AZ1936" s="28">
        <f>IFERROR(VLOOKUP(Table2[[#This Row],[SAP Code]],[26]_16!G:H,2,FALSE)/ 1000000, 0)</f>
        <v>0</v>
      </c>
      <c r="BA1936" s="28">
        <f>IFERROR(VLOOKUP(Table2[[#This Row],[SAP Code]],[26]_16!J:K,2,FALSE)/ 1000000, 0)</f>
        <v>0</v>
      </c>
      <c r="BB1936" s="28">
        <f>IFERROR(VLOOKUP(Table2[[#This Row],[SAP Code]],[26]_16!M:N,2,FALSE)/ 1000000, 0)</f>
        <v>0</v>
      </c>
      <c r="BC1936" s="28">
        <f>IFERROR(VLOOKUP(Table2[[#This Row],[SAP Code]],[26]_16!P:Q,2,FALSE),0)</f>
        <v>0</v>
      </c>
      <c r="BD1936" s="28">
        <f>IFERROR(VLOOKUP(Table2[[#This Row],[SAP Code]],[26]_16!S:T,2,FALSE),0)</f>
        <v>0</v>
      </c>
      <c r="BE1936" s="28">
        <f>IFERROR(VLOOKUP(Table2[[#This Row],[SAP Code]],[26]_16!V:W,2,FALSE)/ 1000000, 0)</f>
        <v>0</v>
      </c>
      <c r="BF1936" s="28">
        <f>IFERROR(VLOOKUP(Table2[[#This Row],[SAP Code]],[26]_16!Y:Z,2,FALSE)/ 1000000, 0)</f>
        <v>0</v>
      </c>
      <c r="BG1936" s="28" t="str">
        <f>IFERROR(VLOOKUP(Table2[[#This Row],[SAP Code]],[26]port!$A:$AD,30,FALSE),"unknown")</f>
        <v>unknown</v>
      </c>
      <c r="BH1936" s="29" t="str">
        <f t="shared" si="519"/>
        <v>Unknown</v>
      </c>
      <c r="BI1936" s="16"/>
    </row>
    <row r="1937" spans="1:61" ht="12">
      <c r="A1937" s="16" t="s">
        <v>281</v>
      </c>
      <c r="B1937" s="16" t="s">
        <v>6500</v>
      </c>
      <c r="C1937" s="16" t="s">
        <v>6512</v>
      </c>
      <c r="D1937" s="16" t="s">
        <v>6502</v>
      </c>
      <c r="E1937" s="18">
        <v>45182</v>
      </c>
      <c r="F1937" s="16" t="s">
        <v>285</v>
      </c>
      <c r="G1937" s="16" t="s">
        <v>90</v>
      </c>
      <c r="H1937" s="16" t="s">
        <v>5984</v>
      </c>
      <c r="I1937" s="16" t="s">
        <v>82</v>
      </c>
      <c r="J1937" s="16" t="s">
        <v>6436</v>
      </c>
      <c r="K1937" s="16" t="s">
        <v>84</v>
      </c>
      <c r="L1937" s="16" t="s">
        <v>70</v>
      </c>
      <c r="M1937" s="19">
        <v>52000000</v>
      </c>
      <c r="N1937" s="19">
        <v>39099508.24849242</v>
      </c>
      <c r="O1937" s="20" t="s">
        <v>6503</v>
      </c>
      <c r="P1937" s="21" t="s">
        <v>243</v>
      </c>
      <c r="Q1937" s="21" t="s">
        <v>87</v>
      </c>
      <c r="R1937" s="194" t="str">
        <f t="shared" si="515"/>
        <v>OTHERS</v>
      </c>
      <c r="S1937" s="195" t="str">
        <f t="shared" si="514"/>
        <v>F</v>
      </c>
      <c r="T1937" s="16" t="str">
        <f t="shared" si="522"/>
        <v>ADF Countries</v>
      </c>
      <c r="U1937" s="16" t="str">
        <f t="shared" si="516"/>
        <v>Non-Transition States</v>
      </c>
      <c r="V1937" s="22" t="str">
        <f>IF(ISNUMBER(MATCH(A1937, {"Gabon","Sudan","Niger","Mali","Burkina Faso","Guinea"}, 0)), "De Facto Countries", "Non-De Facto Countries")</f>
        <v>Non-De Facto Countries</v>
      </c>
      <c r="W1937" s="16" t="str">
        <f t="shared" si="520"/>
        <v>East</v>
      </c>
      <c r="X1937" s="16" t="str">
        <f t="shared" si="521"/>
        <v>Power</v>
      </c>
      <c r="Y1937" s="23"/>
      <c r="Z1937" s="23">
        <f>Table2[[#This Row],[Approved Amount_UA Equivalent]]</f>
        <v>39099508.24849242</v>
      </c>
      <c r="AD1937" s="23">
        <f>SUM(Table2[[#This Row],[Feed Africa ]:[Improve Quality Of Life ]])</f>
        <v>39099508.24849242</v>
      </c>
      <c r="AE1937" s="16" t="b">
        <f>Table2[[#This Row],[Total HI5]]=Table2[[#This Row],[Approved Amount_UA Equivalent]]</f>
        <v>1</v>
      </c>
      <c r="AF1937" s="24">
        <v>10</v>
      </c>
      <c r="AG1937" s="20" t="str">
        <f t="shared" si="506"/>
        <v>Investment Project</v>
      </c>
      <c r="AH1937" s="24" t="str">
        <f>VLOOKUP(Table2[[#This Row],[SAP Code]],[25]DATA!$A:$G,7,FALSE)</f>
        <v>Investment</v>
      </c>
      <c r="AI1937" s="20" t="str">
        <f t="shared" si="507"/>
        <v>Infrastructure</v>
      </c>
      <c r="AJ1937" s="25"/>
      <c r="AK1937" s="25" t="str">
        <f>Table2[[#This Row],[Sector Dept.]]</f>
        <v>PESD</v>
      </c>
      <c r="AL1937" s="23" t="str" cm="1">
        <f t="array" ref="AL1937">_xlfn.SWITCH(AK1937,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37" s="26"/>
      <c r="AN1937" s="25" t="str">
        <f t="shared" si="513"/>
        <v/>
      </c>
      <c r="AO1937" s="27">
        <v>1</v>
      </c>
      <c r="AP1937" s="23">
        <f>Table2[[#This Row],[Approved Amount_UA Equivalent]]/1000000</f>
        <v>39.09950824849242</v>
      </c>
      <c r="AQ1937" s="197">
        <f t="shared" si="517"/>
        <v>52.035189557423649</v>
      </c>
      <c r="AR1937" s="23" t="str">
        <f t="shared" si="509"/>
        <v>31-40</v>
      </c>
      <c r="AS1937" s="23" t="str">
        <f t="shared" si="510"/>
        <v>21-40</v>
      </c>
      <c r="AT1937" s="116" t="str">
        <f t="shared" si="511"/>
        <v>1-40</v>
      </c>
      <c r="AU1937" s="137" t="str">
        <f t="shared" si="512"/>
        <v>&lt;1-50 Mn</v>
      </c>
      <c r="AV1937" s="23">
        <f>Table2[[#This Row],[Amount]]</f>
        <v>52000000</v>
      </c>
      <c r="AW1937" s="23" t="str">
        <f t="shared" si="518"/>
        <v>Sep 2023</v>
      </c>
      <c r="AX1937" s="28">
        <f>IFERROR(VLOOKUP(Table2[[#This Row],[SAP Code]],[26]_16!A:B,2,FALSE),0)</f>
        <v>0</v>
      </c>
      <c r="AY1937" s="28">
        <f>IFERROR(VLOOKUP(Table2[[#This Row],[SAP Code]],[26]_16!D:E,2,FALSE)/ 1000000, 0)</f>
        <v>0</v>
      </c>
      <c r="AZ1937" s="28">
        <f>IFERROR(VLOOKUP(Table2[[#This Row],[SAP Code]],[26]_16!G:H,2,FALSE)/ 1000000, 0)</f>
        <v>0</v>
      </c>
      <c r="BA1937" s="28">
        <f>IFERROR(VLOOKUP(Table2[[#This Row],[SAP Code]],[26]_16!J:K,2,FALSE)/ 1000000, 0)</f>
        <v>0</v>
      </c>
      <c r="BB1937" s="28">
        <f>IFERROR(VLOOKUP(Table2[[#This Row],[SAP Code]],[26]_16!M:N,2,FALSE)/ 1000000, 0)</f>
        <v>0</v>
      </c>
      <c r="BC1937" s="28">
        <f>IFERROR(VLOOKUP(Table2[[#This Row],[SAP Code]],[26]_16!P:Q,2,FALSE),0)</f>
        <v>0</v>
      </c>
      <c r="BD1937" s="28">
        <f>IFERROR(VLOOKUP(Table2[[#This Row],[SAP Code]],[26]_16!S:T,2,FALSE),0)</f>
        <v>0</v>
      </c>
      <c r="BE1937" s="28">
        <f>IFERROR(VLOOKUP(Table2[[#This Row],[SAP Code]],[26]_16!V:W,2,FALSE)/ 1000000, 0)</f>
        <v>0</v>
      </c>
      <c r="BF1937" s="28">
        <f>IFERROR(VLOOKUP(Table2[[#This Row],[SAP Code]],[26]_16!Y:Z,2,FALSE)/ 1000000, 0)</f>
        <v>0</v>
      </c>
      <c r="BG1937" s="28" t="str">
        <f>IFERROR(VLOOKUP(Table2[[#This Row],[SAP Code]],[26]port!$A:$AD,30,FALSE),"unknown")</f>
        <v>unknown</v>
      </c>
      <c r="BH1937" s="29" t="str">
        <f t="shared" si="519"/>
        <v>Unknown</v>
      </c>
      <c r="BI1937" s="16"/>
    </row>
    <row r="1938" spans="1:61" ht="12">
      <c r="A1938" s="16" t="s">
        <v>543</v>
      </c>
      <c r="B1938" s="16" t="s">
        <v>6513</v>
      </c>
      <c r="C1938" s="16" t="s">
        <v>6514</v>
      </c>
      <c r="D1938" s="16" t="s">
        <v>6515</v>
      </c>
      <c r="E1938" s="18">
        <v>45183</v>
      </c>
      <c r="F1938" s="16" t="s">
        <v>584</v>
      </c>
      <c r="G1938" s="16" t="s">
        <v>115</v>
      </c>
      <c r="H1938" s="16" t="s">
        <v>5979</v>
      </c>
      <c r="I1938" s="16" t="s">
        <v>67</v>
      </c>
      <c r="J1938" s="16" t="s">
        <v>83</v>
      </c>
      <c r="K1938" s="16" t="s">
        <v>69</v>
      </c>
      <c r="L1938" s="16" t="s">
        <v>85</v>
      </c>
      <c r="M1938" s="19">
        <v>5000000</v>
      </c>
      <c r="N1938" s="19">
        <v>5000000</v>
      </c>
      <c r="O1938" s="20" t="s">
        <v>6516</v>
      </c>
      <c r="P1938" s="21">
        <v>2100155043024</v>
      </c>
      <c r="Q1938" s="20" t="s">
        <v>72</v>
      </c>
      <c r="R1938" s="194" t="str">
        <f t="shared" si="515"/>
        <v>ADF Including TSF</v>
      </c>
      <c r="S1938" s="16" t="str">
        <f>MID(O1938, 6,1)</f>
        <v>I</v>
      </c>
      <c r="T1938" s="16" t="str">
        <f t="shared" si="522"/>
        <v>ADF Countries</v>
      </c>
      <c r="U1938" s="16" t="str">
        <f t="shared" si="516"/>
        <v>Transition States</v>
      </c>
      <c r="V1938" s="22" t="str">
        <f>IF(ISNUMBER(MATCH(A1938, {"Gabon","Sudan","Niger","Mali","Burkina Faso","Guinea"}, 0)), "De Facto Countries", "Non-De Facto Countries")</f>
        <v>Non-De Facto Countries</v>
      </c>
      <c r="W1938" s="16" t="str">
        <f t="shared" si="520"/>
        <v>West</v>
      </c>
      <c r="X1938" s="16" t="str">
        <f>IF(MID(O1938,6,1)="A","Agriculture",IF(MID(O1938,6,1)="B","Industry",IF(MID(O1938,6,1)="C","Environment",IF(MID(O1938,6,1)="D","Transport",IF(MID(O1938,6,1)="E","WASH Sector",IF(MID(O1938,6,1)="F","Power",IF(MID(O1938,6,1)="G","ICT",IF(MID(O1938,6,1)="H","Finance",IF(MID(O1938,6,1)="I","Social",IF(MID(O1938,6,1)="J","Urban Developm.",IF(MID(O1938,6,1)="K","Multi-Sector","")))))))))))</f>
        <v>Social</v>
      </c>
      <c r="Y1938" s="23"/>
      <c r="AC1938" s="23">
        <f>Table2[[#This Row],[Approved Amount_UA Equivalent]]</f>
        <v>5000000</v>
      </c>
      <c r="AD1938" s="23">
        <f>SUM(Table2[[#This Row],[Feed Africa ]:[Improve Quality Of Life ]])</f>
        <v>5000000</v>
      </c>
      <c r="AE1938" s="16" t="b">
        <f>Table2[[#This Row],[Total HI5]]=Table2[[#This Row],[Approved Amount_UA Equivalent]]</f>
        <v>1</v>
      </c>
      <c r="AF1938" s="24">
        <v>10</v>
      </c>
      <c r="AG1938" s="20" t="str">
        <f>IF(AF1938=10,"Investment Project",IF(AF1938=11,"Line of Credit",IF(AF1938=12,"Investment Project",IF(AF1938=13,"Investment Project",IF(AF1938=20,"Policy and Result Based Op",IF(AF1938=21,"Policy and Result Based Op",IF(AF1938=22,"Restructuring",IF(AF1938=23,"Policy and Result Based Op",IF(AF1938=32,"Technical Assistance &amp; Study",IF(AF1938=40,"ISP and Investment Project",IF(AF1938=41,"ISP and Investment Project",IF(AF1938=42,"Investment Project",IF(AF1938=43,"Technical Assistance &amp; Study",IF(AF1938=44,"Institutional Support",IF(AF1938=46,"Institutional Support",IF(AF1938=50,"Emergency Assistance",IF(AF1938=51,"Emergency Assistance",IF(AF1938=70,"Equity and Guarantee",IF(AF1938=75,"Equity and Guarantee",IF(AF1938=82,"Micro Financing",IF(AF1938=83,"Policy and Result Based Op",IF(AF1938=84,"ISP and Investment Project",IF(AF1938=85,"ISP and Investment Project",IF(AF1938=86,"Technical Assistance &amp; Study",IF(AF1938=90,"Investment Project",IF(AF1938=30,"Investment Project",""))))))))))))))))))))))))))</f>
        <v>Investment Project</v>
      </c>
      <c r="AH1938" s="24" t="str">
        <f>VLOOKUP(Table2[[#This Row],[SAP Code]],[25]DATA!$A:$G,7,FALSE)</f>
        <v>Investment</v>
      </c>
      <c r="AI1938" s="20" t="str">
        <f>IF(AG1938="Policy and Result Based Op","Policy-Based Lending",
IF(AND(X1938="Agriculture",OR(AG1938="ISP and Investment Project",AG1938="Investment Project")),"Infrastructure",
IF(AND(X1938="Environment",OR(AG1938="ISP and Investment Project",AG1938="Investment Project")),"Infrastructure",
IF(AND(X1938="ICT",OR(AG1938="ISP and Investment Project",AG1938="Investment Project")),"Infrastructure",
IF(AND(X1938="Power",OR(AG1938="ISP and Investment Project",AG1938="Investment Project")),"Infrastructure",
IF(AND(X1938="Transport",OR(AG1938="ISP and Investment Project",AG1938="Investment Project")),"Infrastructure",
IF(AND(X1938="Urban Developm.",OR(AG1938="ISP and Investment Project",AG1938="Investment Project")),"Infrastructure",
IF(AND(X1938="WASH Sector",OR(AG1938="ISP and Investment Project",AG1938="Investment Project")),"Infrastructure","Other Investment"))))))))</f>
        <v>Other Investment</v>
      </c>
      <c r="AJ1938" s="25"/>
      <c r="AK1938" s="25" t="str">
        <f>Table2[[#This Row],[Sector Dept.]]</f>
        <v>AHHD</v>
      </c>
      <c r="AL1938" s="23" t="str" cm="1">
        <f t="array" ref="AL1938">_xlfn.SWITCH(AK1938,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38" s="26"/>
      <c r="AN1938" s="25" t="str">
        <f>IF(AM1938=1,"Sovereign",IF(AM1938&gt;=2,"Non-Sovereign",""))</f>
        <v/>
      </c>
      <c r="AO1938" s="27">
        <v>1</v>
      </c>
      <c r="AP1938" s="23">
        <f>Table2[[#This Row],[Approved Amount_UA Equivalent]]/1000000</f>
        <v>5</v>
      </c>
      <c r="AQ1938" s="214">
        <f t="shared" si="517"/>
        <v>6.6542000000000003</v>
      </c>
      <c r="AR1938" s="23" t="str">
        <f>ROUNDUP(AP1938/10,0)*10-9&amp;"-"&amp;ROUNDUP(AP1938/10,0)*10</f>
        <v>1-10</v>
      </c>
      <c r="AS1938" s="23" t="str">
        <f>ROUNDUP(AP1938/20,0)*20-19&amp;"-"&amp;ROUNDUP(AP1938/20,0)*20</f>
        <v>1-20</v>
      </c>
      <c r="AT1938" s="116" t="str">
        <f>ROUNDUP(AP1938/40,0)*40-39&amp;"-"&amp;ROUNDUP(AP1938/40,0)*40</f>
        <v>1-40</v>
      </c>
      <c r="AU1938" s="137" t="str">
        <f>IF(AP1938&lt;=50,"&lt;1-50 Mn",IF(AP1938&lt;=100,"50-100 Mn",IF(AP1938&lt;=200,"100-200 Mn",IF(AP1938&lt;=300,"100-300 Mn","&gt;300 Mn"))))</f>
        <v>&lt;1-50 Mn</v>
      </c>
      <c r="AV1938" s="23">
        <f>Table2[[#This Row],[Amount]]</f>
        <v>5000000</v>
      </c>
      <c r="AW1938" s="23" t="str">
        <f t="shared" si="518"/>
        <v>Sep 2023</v>
      </c>
      <c r="AX1938" s="28">
        <f>IFERROR(VLOOKUP(Table2[[#This Row],[SAP Code]],[26]_16!A:B,2,FALSE),0)</f>
        <v>0</v>
      </c>
      <c r="AY1938" s="28">
        <f>IFERROR(VLOOKUP(Table2[[#This Row],[SAP Code]],[26]_16!D:E,2,FALSE)/ 1000000, 0)</f>
        <v>0</v>
      </c>
      <c r="AZ1938" s="28">
        <f>IFERROR(VLOOKUP(Table2[[#This Row],[SAP Code]],[26]_16!G:H,2,FALSE)/ 1000000, 0)</f>
        <v>0</v>
      </c>
      <c r="BA1938" s="28">
        <f>IFERROR(VLOOKUP(Table2[[#This Row],[SAP Code]],[26]_16!J:K,2,FALSE)/ 1000000, 0)</f>
        <v>0</v>
      </c>
      <c r="BB1938" s="28">
        <f>IFERROR(VLOOKUP(Table2[[#This Row],[SAP Code]],[26]_16!M:N,2,FALSE)/ 1000000, 0)</f>
        <v>0</v>
      </c>
      <c r="BC1938" s="28">
        <f>IFERROR(VLOOKUP(Table2[[#This Row],[SAP Code]],[26]_16!P:Q,2,FALSE),0)</f>
        <v>0</v>
      </c>
      <c r="BD1938" s="28">
        <f>IFERROR(VLOOKUP(Table2[[#This Row],[SAP Code]],[26]_16!S:T,2,FALSE),0)</f>
        <v>0</v>
      </c>
      <c r="BE1938" s="28">
        <f>IFERROR(VLOOKUP(Table2[[#This Row],[SAP Code]],[26]_16!V:W,2,FALSE)/ 1000000, 0)</f>
        <v>0</v>
      </c>
      <c r="BF1938" s="28">
        <f>IFERROR(VLOOKUP(Table2[[#This Row],[SAP Code]],[26]_16!Y:Z,2,FALSE)/ 1000000, 0)</f>
        <v>0</v>
      </c>
      <c r="BG1938" s="28" t="str">
        <f>IFERROR(VLOOKUP(Table2[[#This Row],[SAP Code]],[26]port!$A:$AD,30,FALSE),"unknown")</f>
        <v>unknown</v>
      </c>
      <c r="BH1938" s="29" t="str">
        <f>IF(BG1938="ABAN", "Number of operations Cancelled before completion",
IF(OR(BG1938="APVD", BG1938="OnGo"), "Ongoing",
IF(OR(BG1938="CLSD", BG1938="COMP"), "Number of operations completed out of the net approved of that year",
IF(BG1938="TERM", "Number of operations Cancelled before completion",
IF(BG1938="unknown", "Unknown", "Not Defined")))))</f>
        <v>Unknown</v>
      </c>
      <c r="BI1938" s="16"/>
    </row>
    <row r="1939" spans="1:61" ht="12">
      <c r="A1939" s="16" t="s">
        <v>411</v>
      </c>
      <c r="B1939" s="16" t="s">
        <v>6517</v>
      </c>
      <c r="C1939" s="16" t="s">
        <v>6518</v>
      </c>
      <c r="D1939" s="16" t="s">
        <v>6519</v>
      </c>
      <c r="E1939" s="18">
        <v>45183</v>
      </c>
      <c r="F1939" s="16" t="s">
        <v>248</v>
      </c>
      <c r="G1939" s="16" t="s">
        <v>74</v>
      </c>
      <c r="H1939" s="16" t="s">
        <v>5979</v>
      </c>
      <c r="I1939" s="16" t="s">
        <v>1121</v>
      </c>
      <c r="J1939" s="16" t="s">
        <v>83</v>
      </c>
      <c r="K1939" s="16" t="s">
        <v>69</v>
      </c>
      <c r="L1939" s="16" t="s">
        <v>85</v>
      </c>
      <c r="M1939" s="19">
        <v>12500000</v>
      </c>
      <c r="N1939" s="19">
        <v>12500000</v>
      </c>
      <c r="O1939" s="20" t="s">
        <v>6520</v>
      </c>
      <c r="P1939" s="21">
        <v>2100155043025</v>
      </c>
      <c r="Q1939" s="20" t="s">
        <v>72</v>
      </c>
      <c r="R1939" s="194" t="str">
        <f t="shared" si="515"/>
        <v>ADF Including TSF</v>
      </c>
      <c r="S1939" s="16" t="str">
        <f t="shared" ref="S1939:S1958" si="523">MID(O1939, 6,1)</f>
        <v>C</v>
      </c>
      <c r="T1939" s="16" t="str">
        <f t="shared" si="522"/>
        <v>ADF Countries</v>
      </c>
      <c r="U1939" s="16" t="str">
        <f t="shared" si="516"/>
        <v>Transition States</v>
      </c>
      <c r="V1939" s="22" t="str">
        <f>IF(ISNUMBER(MATCH(A1939, {"Gabon","Sudan","Niger","Mali","Burkina Faso","Guinea"}, 0)), "De Facto Countries", "Non-De Facto Countries")</f>
        <v>Non-De Facto Countries</v>
      </c>
      <c r="W1939" s="16" t="str">
        <f t="shared" si="520"/>
        <v>West</v>
      </c>
      <c r="X1939" s="16" t="str">
        <f t="shared" ref="X1939:X1958" si="524">IF(MID(O1939,6,1)="A","Agriculture",IF(MID(O1939,6,1)="B","Industry",IF(MID(O1939,6,1)="C","Environment",IF(MID(O1939,6,1)="D","Transport",IF(MID(O1939,6,1)="E","WASH Sector",IF(MID(O1939,6,1)="F","Power",IF(MID(O1939,6,1)="G","ICT",IF(MID(O1939,6,1)="H","Finance",IF(MID(O1939,6,1)="I","Social",IF(MID(O1939,6,1)="J","Urban Developm.",IF(MID(O1939,6,1)="K","Multi-Sector","")))))))))))</f>
        <v>Environment</v>
      </c>
      <c r="Y1939" s="23">
        <f>Table2[[#This Row],[Approved Amount_UA Equivalent]]</f>
        <v>12500000</v>
      </c>
      <c r="AD1939" s="23">
        <f>SUM(Table2[[#This Row],[Feed Africa ]:[Improve Quality Of Life ]])</f>
        <v>12500000</v>
      </c>
      <c r="AE1939" s="16" t="b">
        <f>Table2[[#This Row],[Total HI5]]=Table2[[#This Row],[Approved Amount_UA Equivalent]]</f>
        <v>1</v>
      </c>
      <c r="AF1939" s="24">
        <v>10</v>
      </c>
      <c r="AG1939" s="20" t="str">
        <f t="shared" ref="AG1939:AG1958" si="525">IF(AF1939=10,"Investment Project",IF(AF1939=11,"Line of Credit",IF(AF1939=12,"Investment Project",IF(AF1939=13,"Investment Project",IF(AF1939=20,"Policy and Result Based Op",IF(AF1939=21,"Policy and Result Based Op",IF(AF1939=22,"Restructuring",IF(AF1939=23,"Policy and Result Based Op",IF(AF1939=32,"Technical Assistance &amp; Study",IF(AF1939=40,"ISP and Investment Project",IF(AF1939=41,"ISP and Investment Project",IF(AF1939=42,"Investment Project",IF(AF1939=43,"Technical Assistance &amp; Study",IF(AF1939=44,"Institutional Support",IF(AF1939=46,"Institutional Support",IF(AF1939=50,"Emergency Assistance",IF(AF1939=51,"Emergency Assistance",IF(AF1939=70,"Equity and Guarantee",IF(AF1939=75,"Equity and Guarantee",IF(AF1939=82,"Micro Financing",IF(AF1939=83,"Policy and Result Based Op",IF(AF1939=84,"ISP and Investment Project",IF(AF1939=85,"ISP and Investment Project",IF(AF1939=86,"Technical Assistance &amp; Study",IF(AF1939=90,"Investment Project",IF(AF1939=30,"Investment Project",""))))))))))))))))))))))))))</f>
        <v>Investment Project</v>
      </c>
      <c r="AH1939" s="24" t="str">
        <f>VLOOKUP(Table2[[#This Row],[SAP Code]],[25]DATA!$A:$G,7,FALSE)</f>
        <v>investment</v>
      </c>
      <c r="AI1939" s="20" t="str">
        <f t="shared" ref="AI1939:AI1958" si="526">IF(AG1939="Policy and Result Based Op","Policy-Based Lending",
IF(AND(X1939="Agriculture",OR(AG1939="ISP and Investment Project",AG1939="Investment Project")),"Infrastructure",
IF(AND(X1939="Environment",OR(AG1939="ISP and Investment Project",AG1939="Investment Project")),"Infrastructure",
IF(AND(X1939="ICT",OR(AG1939="ISP and Investment Project",AG1939="Investment Project")),"Infrastructure",
IF(AND(X1939="Power",OR(AG1939="ISP and Investment Project",AG1939="Investment Project")),"Infrastructure",
IF(AND(X1939="Transport",OR(AG1939="ISP and Investment Project",AG1939="Investment Project")),"Infrastructure",
IF(AND(X1939="Urban Developm.",OR(AG1939="ISP and Investment Project",AG1939="Investment Project")),"Infrastructure",
IF(AND(X1939="WASH Sector",OR(AG1939="ISP and Investment Project",AG1939="Investment Project")),"Infrastructure","Other Investment"))))))))</f>
        <v>Infrastructure</v>
      </c>
      <c r="AJ1939" s="25"/>
      <c r="AK1939" s="25" t="str">
        <f>Table2[[#This Row],[Sector Dept.]]</f>
        <v>AHAI</v>
      </c>
      <c r="AL1939" s="23" t="str" cm="1">
        <f t="array" ref="AL1939">_xlfn.SWITCH(AK1939,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39" s="26"/>
      <c r="AN1939" s="25" t="str">
        <f t="shared" ref="AN1939:AN1958" si="527">IF(AM1939=1,"Sovereign",IF(AM1939&gt;=2,"Non-Sovereign",""))</f>
        <v/>
      </c>
      <c r="AO1939" s="27">
        <v>1</v>
      </c>
      <c r="AP1939" s="23">
        <f>Table2[[#This Row],[Approved Amount_UA Equivalent]]/1000000</f>
        <v>12.5</v>
      </c>
      <c r="AQ1939" s="214">
        <f t="shared" si="517"/>
        <v>16.6355</v>
      </c>
      <c r="AR1939" s="23" t="str">
        <f t="shared" ref="AR1939:AR1958" si="528">ROUNDUP(AP1939/10,0)*10-9&amp;"-"&amp;ROUNDUP(AP1939/10,0)*10</f>
        <v>11-20</v>
      </c>
      <c r="AS1939" s="23" t="str">
        <f t="shared" ref="AS1939:AS1958" si="529">ROUNDUP(AP1939/20,0)*20-19&amp;"-"&amp;ROUNDUP(AP1939/20,0)*20</f>
        <v>1-20</v>
      </c>
      <c r="AT1939" s="116" t="str">
        <f t="shared" ref="AT1939:AT1958" si="530">ROUNDUP(AP1939/40,0)*40-39&amp;"-"&amp;ROUNDUP(AP1939/40,0)*40</f>
        <v>1-40</v>
      </c>
      <c r="AU1939" s="137" t="str">
        <f t="shared" ref="AU1939:AU1958" si="531">IF(AP1939&lt;=50,"&lt;1-50 Mn",IF(AP1939&lt;=100,"50-100 Mn",IF(AP1939&lt;=200,"100-200 Mn",IF(AP1939&lt;=300,"100-300 Mn","&gt;300 Mn"))))</f>
        <v>&lt;1-50 Mn</v>
      </c>
      <c r="AV1939" s="23">
        <f>Table2[[#This Row],[Amount]]</f>
        <v>12500000</v>
      </c>
      <c r="AW1939" s="23" t="str">
        <f t="shared" si="518"/>
        <v>Sep 2023</v>
      </c>
      <c r="AX1939" s="28">
        <f>IFERROR(VLOOKUP(Table2[[#This Row],[SAP Code]],[26]_16!A:B,2,FALSE),0)</f>
        <v>0</v>
      </c>
      <c r="AY1939" s="28">
        <f>IFERROR(VLOOKUP(Table2[[#This Row],[SAP Code]],[26]_16!D:E,2,FALSE)/ 1000000, 0)</f>
        <v>0</v>
      </c>
      <c r="AZ1939" s="28">
        <f>IFERROR(VLOOKUP(Table2[[#This Row],[SAP Code]],[26]_16!G:H,2,FALSE)/ 1000000, 0)</f>
        <v>0</v>
      </c>
      <c r="BA1939" s="28">
        <f>IFERROR(VLOOKUP(Table2[[#This Row],[SAP Code]],[26]_16!J:K,2,FALSE)/ 1000000, 0)</f>
        <v>0</v>
      </c>
      <c r="BB1939" s="28">
        <f>IFERROR(VLOOKUP(Table2[[#This Row],[SAP Code]],[26]_16!M:N,2,FALSE)/ 1000000, 0)</f>
        <v>0</v>
      </c>
      <c r="BC1939" s="28">
        <f>IFERROR(VLOOKUP(Table2[[#This Row],[SAP Code]],[26]_16!P:Q,2,FALSE),0)</f>
        <v>0</v>
      </c>
      <c r="BD1939" s="28">
        <f>IFERROR(VLOOKUP(Table2[[#This Row],[SAP Code]],[26]_16!S:T,2,FALSE),0)</f>
        <v>0</v>
      </c>
      <c r="BE1939" s="28">
        <f>IFERROR(VLOOKUP(Table2[[#This Row],[SAP Code]],[26]_16!V:W,2,FALSE)/ 1000000, 0)</f>
        <v>0</v>
      </c>
      <c r="BF1939" s="28">
        <f>IFERROR(VLOOKUP(Table2[[#This Row],[SAP Code]],[26]_16!Y:Z,2,FALSE)/ 1000000, 0)</f>
        <v>0</v>
      </c>
      <c r="BG1939" s="28" t="str">
        <f>IFERROR(VLOOKUP(Table2[[#This Row],[SAP Code]],[26]port!$A:$AD,30,FALSE),"unknown")</f>
        <v>unknown</v>
      </c>
      <c r="BH1939" s="29" t="str">
        <f t="shared" ref="BH1939:BH1958" si="532">IF(BG1939="ABAN", "Number of operations Cancelled before completion",
IF(OR(BG1939="APVD", BG1939="OnGo"), "Ongoing",
IF(OR(BG1939="CLSD", BG1939="COMP"), "Number of operations completed out of the net approved of that year",
IF(BG1939="TERM", "Number of operations Cancelled before completion",
IF(BG1939="unknown", "Unknown", "Not Defined")))))</f>
        <v>Unknown</v>
      </c>
      <c r="BI1939" s="16"/>
    </row>
    <row r="1940" spans="1:61" ht="12">
      <c r="A1940" s="16" t="s">
        <v>1006</v>
      </c>
      <c r="B1940" s="16" t="s">
        <v>6521</v>
      </c>
      <c r="C1940" s="16" t="s">
        <v>6522</v>
      </c>
      <c r="D1940" s="16" t="s">
        <v>6523</v>
      </c>
      <c r="E1940" s="18">
        <v>45188</v>
      </c>
      <c r="F1940" s="16" t="s">
        <v>1130</v>
      </c>
      <c r="G1940" s="16" t="s">
        <v>255</v>
      </c>
      <c r="H1940" s="16" t="s">
        <v>6084</v>
      </c>
      <c r="I1940" s="16" t="s">
        <v>250</v>
      </c>
      <c r="J1940" s="16" t="s">
        <v>83</v>
      </c>
      <c r="K1940" s="16" t="s">
        <v>84</v>
      </c>
      <c r="L1940" s="16" t="s">
        <v>85</v>
      </c>
      <c r="M1940" s="19">
        <v>6000000</v>
      </c>
      <c r="N1940" s="19">
        <v>6000000</v>
      </c>
      <c r="O1940" s="20" t="s">
        <v>6524</v>
      </c>
      <c r="P1940" s="21" t="s">
        <v>147</v>
      </c>
      <c r="Q1940" s="20" t="s">
        <v>72</v>
      </c>
      <c r="R1940" s="194" t="str">
        <f t="shared" si="515"/>
        <v>ADF Including TSF</v>
      </c>
      <c r="S1940" s="16" t="str">
        <f t="shared" si="523"/>
        <v>K</v>
      </c>
      <c r="T1940" s="16" t="str">
        <f t="shared" si="522"/>
        <v>ADF Countries</v>
      </c>
      <c r="U1940" s="16" t="str">
        <f t="shared" si="516"/>
        <v>Non-Transition States</v>
      </c>
      <c r="V1940" s="22" t="str">
        <f>IF(ISNUMBER(MATCH(A1940, {"Gabon","Sudan","Niger","Mali","Burkina Faso","Guinea"}, 0)), "De Facto Countries", "Non-De Facto Countries")</f>
        <v>Non-De Facto Countries</v>
      </c>
      <c r="W1940" s="16" t="str">
        <f t="shared" si="520"/>
        <v>North</v>
      </c>
      <c r="X1940" s="16" t="str">
        <f t="shared" si="524"/>
        <v>Multi-Sector</v>
      </c>
      <c r="Y1940" s="23">
        <f>Table2[[#This Row],[Approved Amount_UA Equivalent]]/5</f>
        <v>1200000</v>
      </c>
      <c r="Z1940" s="23">
        <f>Table2[[#This Row],[Approved Amount_UA Equivalent]]/5</f>
        <v>1200000</v>
      </c>
      <c r="AA1940" s="23">
        <f>Table2[[#This Row],[Approved Amount_UA Equivalent]]/5</f>
        <v>1200000</v>
      </c>
      <c r="AB1940" s="23">
        <f>Table2[[#This Row],[Approved Amount_UA Equivalent]]/5</f>
        <v>1200000</v>
      </c>
      <c r="AC1940" s="23">
        <f>Table2[[#This Row],[Approved Amount_UA Equivalent]]/5</f>
        <v>1200000</v>
      </c>
      <c r="AD1940" s="23">
        <f>SUM(Table2[[#This Row],[Feed Africa ]:[Improve Quality Of Life ]])</f>
        <v>6000000</v>
      </c>
      <c r="AE1940" s="16" t="b">
        <f>Table2[[#This Row],[Total HI5]]=Table2[[#This Row],[Approved Amount_UA Equivalent]]</f>
        <v>1</v>
      </c>
      <c r="AF1940" s="24">
        <v>41</v>
      </c>
      <c r="AG1940" s="20" t="str">
        <f t="shared" si="525"/>
        <v>ISP and Investment Project</v>
      </c>
      <c r="AH1940" s="24" t="str">
        <f>VLOOKUP(Table2[[#This Row],[SAP Code]],[25]DATA!$A:$G,7,FALSE)</f>
        <v>ISP</v>
      </c>
      <c r="AI1940" s="20" t="str">
        <f t="shared" si="526"/>
        <v>Other Investment</v>
      </c>
      <c r="AJ1940" s="25"/>
      <c r="AK1940" s="25" t="str">
        <f>Table2[[#This Row],[Sector Dept.]]</f>
        <v>ECGF</v>
      </c>
      <c r="AL1940" s="23" t="str" cm="1">
        <f t="array" ref="AL1940">_xlfn.SWITCH(AK1940,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40" s="26"/>
      <c r="AN1940" s="25" t="str">
        <f t="shared" si="527"/>
        <v/>
      </c>
      <c r="AO1940" s="27">
        <v>1</v>
      </c>
      <c r="AP1940" s="23">
        <f>Table2[[#This Row],[Approved Amount_UA Equivalent]]/1000000</f>
        <v>6</v>
      </c>
      <c r="AQ1940" s="214">
        <f t="shared" si="517"/>
        <v>7.9850399999999997</v>
      </c>
      <c r="AR1940" s="23" t="str">
        <f t="shared" si="528"/>
        <v>1-10</v>
      </c>
      <c r="AS1940" s="23" t="str">
        <f t="shared" si="529"/>
        <v>1-20</v>
      </c>
      <c r="AT1940" s="116" t="str">
        <f t="shared" si="530"/>
        <v>1-40</v>
      </c>
      <c r="AU1940" s="137" t="str">
        <f t="shared" si="531"/>
        <v>&lt;1-50 Mn</v>
      </c>
      <c r="AV1940" s="23">
        <f>Table2[[#This Row],[Amount]]</f>
        <v>6000000</v>
      </c>
      <c r="AW1940" s="23" t="str">
        <f t="shared" si="518"/>
        <v>Sep 2023</v>
      </c>
      <c r="AX1940" s="28">
        <f>IFERROR(VLOOKUP(Table2[[#This Row],[SAP Code]],[26]_16!A:B,2,FALSE),0)</f>
        <v>0</v>
      </c>
      <c r="AY1940" s="28">
        <f>IFERROR(VLOOKUP(Table2[[#This Row],[SAP Code]],[26]_16!D:E,2,FALSE)/ 1000000, 0)</f>
        <v>0</v>
      </c>
      <c r="AZ1940" s="28">
        <f>IFERROR(VLOOKUP(Table2[[#This Row],[SAP Code]],[26]_16!G:H,2,FALSE)/ 1000000, 0)</f>
        <v>0</v>
      </c>
      <c r="BA1940" s="28">
        <f>IFERROR(VLOOKUP(Table2[[#This Row],[SAP Code]],[26]_16!J:K,2,FALSE)/ 1000000, 0)</f>
        <v>0</v>
      </c>
      <c r="BB1940" s="28">
        <f>IFERROR(VLOOKUP(Table2[[#This Row],[SAP Code]],[26]_16!M:N,2,FALSE)/ 1000000, 0)</f>
        <v>0</v>
      </c>
      <c r="BC1940" s="28">
        <f>IFERROR(VLOOKUP(Table2[[#This Row],[SAP Code]],[26]_16!P:Q,2,FALSE),0)</f>
        <v>0</v>
      </c>
      <c r="BD1940" s="28">
        <f>IFERROR(VLOOKUP(Table2[[#This Row],[SAP Code]],[26]_16!S:T,2,FALSE),0)</f>
        <v>0</v>
      </c>
      <c r="BE1940" s="28">
        <f>IFERROR(VLOOKUP(Table2[[#This Row],[SAP Code]],[26]_16!V:W,2,FALSE)/ 1000000, 0)</f>
        <v>0</v>
      </c>
      <c r="BF1940" s="28">
        <f>IFERROR(VLOOKUP(Table2[[#This Row],[SAP Code]],[26]_16!Y:Z,2,FALSE)/ 1000000, 0)</f>
        <v>0</v>
      </c>
      <c r="BG1940" s="28" t="str">
        <f>IFERROR(VLOOKUP(Table2[[#This Row],[SAP Code]],[26]port!$A:$AD,30,FALSE),"unknown")</f>
        <v>unknown</v>
      </c>
      <c r="BH1940" s="29" t="str">
        <f t="shared" si="532"/>
        <v>Unknown</v>
      </c>
      <c r="BI1940" s="16"/>
    </row>
    <row r="1941" spans="1:61" ht="12">
      <c r="A1941" s="16" t="s">
        <v>203</v>
      </c>
      <c r="B1941" s="16" t="s">
        <v>6525</v>
      </c>
      <c r="C1941" s="16" t="s">
        <v>6526</v>
      </c>
      <c r="D1941" s="16" t="s">
        <v>6527</v>
      </c>
      <c r="E1941" s="18">
        <v>45189</v>
      </c>
      <c r="F1941" s="16" t="s">
        <v>6528</v>
      </c>
      <c r="G1941" s="16" t="s">
        <v>115</v>
      </c>
      <c r="H1941" s="16" t="s">
        <v>6084</v>
      </c>
      <c r="I1941" s="16" t="s">
        <v>67</v>
      </c>
      <c r="J1941" s="16" t="s">
        <v>103</v>
      </c>
      <c r="K1941" s="16" t="s">
        <v>84</v>
      </c>
      <c r="L1941" s="16" t="s">
        <v>70</v>
      </c>
      <c r="M1941" s="19">
        <v>26000000</v>
      </c>
      <c r="N1941" s="19">
        <v>19549754.12424621</v>
      </c>
      <c r="O1941" s="20" t="s">
        <v>6529</v>
      </c>
      <c r="P1941" s="21" t="s">
        <v>147</v>
      </c>
      <c r="Q1941" s="20" t="s">
        <v>87</v>
      </c>
      <c r="R1941" s="194" t="str">
        <f t="shared" si="515"/>
        <v>ADB Private</v>
      </c>
      <c r="S1941" s="16" t="str">
        <f t="shared" si="523"/>
        <v>I</v>
      </c>
      <c r="T1941" s="16" t="str">
        <f t="shared" si="522"/>
        <v>ADB Countries</v>
      </c>
      <c r="U1941" s="16" t="str">
        <f t="shared" si="516"/>
        <v>Non-Transition States</v>
      </c>
      <c r="V1941" s="22" t="str">
        <f>IF(ISNUMBER(MATCH(A1941, {"Gabon","Sudan","Niger","Mali","Burkina Faso","Guinea"}, 0)), "De Facto Countries", "Non-De Facto Countries")</f>
        <v>Non-De Facto Countries</v>
      </c>
      <c r="W1941" s="16" t="str">
        <f t="shared" si="520"/>
        <v>North</v>
      </c>
      <c r="X1941" s="16" t="str">
        <f t="shared" si="524"/>
        <v>Social</v>
      </c>
      <c r="Y1941" s="23"/>
      <c r="AC1941" s="23">
        <f>Table2[[#This Row],[Approved Amount_UA Equivalent]]</f>
        <v>19549754.12424621</v>
      </c>
      <c r="AD1941" s="23">
        <f>SUM(Table2[[#This Row],[Feed Africa ]:[Improve Quality Of Life ]])</f>
        <v>19549754.12424621</v>
      </c>
      <c r="AE1941" s="16" t="b">
        <f>Table2[[#This Row],[Total HI5]]=Table2[[#This Row],[Approved Amount_UA Equivalent]]</f>
        <v>1</v>
      </c>
      <c r="AF1941" s="24">
        <v>10</v>
      </c>
      <c r="AG1941" s="20" t="str">
        <f t="shared" si="525"/>
        <v>Investment Project</v>
      </c>
      <c r="AH1941" s="24" t="str">
        <f>VLOOKUP(Table2[[#This Row],[SAP Code]],[25]DATA!$A:$G,7,FALSE)</f>
        <v>Investment</v>
      </c>
      <c r="AI1941" s="20" t="str">
        <f t="shared" si="526"/>
        <v>Other Investment</v>
      </c>
      <c r="AJ1941" s="25"/>
      <c r="AK1941" s="25" t="str">
        <f>Table2[[#This Row],[Sector Dept.]]</f>
        <v>AHHD</v>
      </c>
      <c r="AL1941" s="23" t="str" cm="1">
        <f t="array" ref="AL1941">_xlfn.SWITCH(AK1941,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41" s="26"/>
      <c r="AN1941" s="25" t="str">
        <f t="shared" si="527"/>
        <v/>
      </c>
      <c r="AO1941" s="27">
        <v>1</v>
      </c>
      <c r="AP1941" s="23">
        <f>Table2[[#This Row],[Approved Amount_UA Equivalent]]/1000000</f>
        <v>19.54975412424621</v>
      </c>
      <c r="AQ1941" s="214">
        <f t="shared" si="517"/>
        <v>26.017594778711825</v>
      </c>
      <c r="AR1941" s="23" t="str">
        <f t="shared" si="528"/>
        <v>11-20</v>
      </c>
      <c r="AS1941" s="23" t="str">
        <f t="shared" si="529"/>
        <v>1-20</v>
      </c>
      <c r="AT1941" s="116" t="str">
        <f t="shared" si="530"/>
        <v>1-40</v>
      </c>
      <c r="AU1941" s="137" t="str">
        <f t="shared" si="531"/>
        <v>&lt;1-50 Mn</v>
      </c>
      <c r="AV1941" s="23">
        <f>Table2[[#This Row],[Amount]]</f>
        <v>26000000</v>
      </c>
      <c r="AW1941" s="23" t="str">
        <f t="shared" si="518"/>
        <v>Sep 2023</v>
      </c>
      <c r="AX1941" s="28">
        <f>IFERROR(VLOOKUP(Table2[[#This Row],[SAP Code]],[26]_16!A:B,2,FALSE),0)</f>
        <v>0</v>
      </c>
      <c r="AY1941" s="28">
        <f>IFERROR(VLOOKUP(Table2[[#This Row],[SAP Code]],[26]_16!D:E,2,FALSE)/ 1000000, 0)</f>
        <v>0</v>
      </c>
      <c r="AZ1941" s="28">
        <f>IFERROR(VLOOKUP(Table2[[#This Row],[SAP Code]],[26]_16!G:H,2,FALSE)/ 1000000, 0)</f>
        <v>0</v>
      </c>
      <c r="BA1941" s="28">
        <f>IFERROR(VLOOKUP(Table2[[#This Row],[SAP Code]],[26]_16!J:K,2,FALSE)/ 1000000, 0)</f>
        <v>0</v>
      </c>
      <c r="BB1941" s="28">
        <f>IFERROR(VLOOKUP(Table2[[#This Row],[SAP Code]],[26]_16!M:N,2,FALSE)/ 1000000, 0)</f>
        <v>0</v>
      </c>
      <c r="BC1941" s="28">
        <f>IFERROR(VLOOKUP(Table2[[#This Row],[SAP Code]],[26]_16!P:Q,2,FALSE),0)</f>
        <v>0</v>
      </c>
      <c r="BD1941" s="28">
        <f>IFERROR(VLOOKUP(Table2[[#This Row],[SAP Code]],[26]_16!S:T,2,FALSE),0)</f>
        <v>0</v>
      </c>
      <c r="BE1941" s="28">
        <f>IFERROR(VLOOKUP(Table2[[#This Row],[SAP Code]],[26]_16!V:W,2,FALSE)/ 1000000, 0)</f>
        <v>0</v>
      </c>
      <c r="BF1941" s="28">
        <f>IFERROR(VLOOKUP(Table2[[#This Row],[SAP Code]],[26]_16!Y:Z,2,FALSE)/ 1000000, 0)</f>
        <v>0</v>
      </c>
      <c r="BG1941" s="28" t="str">
        <f>IFERROR(VLOOKUP(Table2[[#This Row],[SAP Code]],[26]port!$A:$AD,30,FALSE),"unknown")</f>
        <v>unknown</v>
      </c>
      <c r="BH1941" s="29" t="str">
        <f t="shared" si="532"/>
        <v>Unknown</v>
      </c>
      <c r="BI1941" s="16"/>
    </row>
    <row r="1942" spans="1:61" ht="12">
      <c r="A1942" s="16" t="s">
        <v>417</v>
      </c>
      <c r="B1942" s="16" t="s">
        <v>6530</v>
      </c>
      <c r="C1942" s="16" t="s">
        <v>6531</v>
      </c>
      <c r="D1942" s="16" t="s">
        <v>6532</v>
      </c>
      <c r="E1942" s="18">
        <v>45189</v>
      </c>
      <c r="F1942" s="16" t="s">
        <v>6533</v>
      </c>
      <c r="G1942" s="16" t="s">
        <v>2293</v>
      </c>
      <c r="H1942" s="16" t="s">
        <v>6084</v>
      </c>
      <c r="I1942" s="16" t="s">
        <v>170</v>
      </c>
      <c r="J1942" s="16" t="s">
        <v>103</v>
      </c>
      <c r="K1942" s="16" t="s">
        <v>84</v>
      </c>
      <c r="L1942" s="16" t="s">
        <v>70</v>
      </c>
      <c r="M1942" s="19">
        <v>150000000</v>
      </c>
      <c r="N1942" s="19">
        <v>112787043.02449736</v>
      </c>
      <c r="O1942" s="20" t="s">
        <v>6534</v>
      </c>
      <c r="P1942" s="21" t="s">
        <v>147</v>
      </c>
      <c r="Q1942" s="20" t="s">
        <v>87</v>
      </c>
      <c r="R1942" s="194" t="str">
        <f t="shared" si="515"/>
        <v>ADB Private</v>
      </c>
      <c r="S1942" s="16" t="str">
        <f t="shared" si="523"/>
        <v>B</v>
      </c>
      <c r="T1942" s="16" t="str">
        <f t="shared" si="522"/>
        <v>ADB Countries</v>
      </c>
      <c r="U1942" s="16" t="str">
        <f t="shared" si="516"/>
        <v>Non-Transition States</v>
      </c>
      <c r="V1942" s="22" t="str">
        <f>IF(ISNUMBER(MATCH(A1942, {"Gabon","Sudan","Niger","Mali","Burkina Faso","Guinea"}, 0)), "De Facto Countries", "Non-De Facto Countries")</f>
        <v>Non-De Facto Countries</v>
      </c>
      <c r="W1942" s="16" t="str">
        <f t="shared" si="520"/>
        <v>North</v>
      </c>
      <c r="X1942" s="16" t="str">
        <f t="shared" si="524"/>
        <v>Industry</v>
      </c>
      <c r="Y1942" s="23"/>
      <c r="AA1942" s="23">
        <f>Table2[[#This Row],[Approved Amount_UA Equivalent]]</f>
        <v>112787043.02449736</v>
      </c>
      <c r="AD1942" s="23">
        <f>SUM(Table2[[#This Row],[Feed Africa ]:[Improve Quality Of Life ]])</f>
        <v>112787043.02449736</v>
      </c>
      <c r="AE1942" s="16" t="b">
        <f>Table2[[#This Row],[Total HI5]]=Table2[[#This Row],[Approved Amount_UA Equivalent]]</f>
        <v>1</v>
      </c>
      <c r="AF1942" s="24">
        <v>10</v>
      </c>
      <c r="AG1942" s="20" t="str">
        <f t="shared" si="525"/>
        <v>Investment Project</v>
      </c>
      <c r="AH1942" s="24" t="str">
        <f>VLOOKUP(Table2[[#This Row],[SAP Code]],[25]DATA!$A:$G,7,FALSE)</f>
        <v>Investment</v>
      </c>
      <c r="AI1942" s="20" t="str">
        <f t="shared" si="526"/>
        <v>Other Investment</v>
      </c>
      <c r="AJ1942" s="25"/>
      <c r="AK1942" s="25" t="str">
        <f>Table2[[#This Row],[Sector Dept.]]</f>
        <v>PITD</v>
      </c>
      <c r="AL1942" s="23" t="str" cm="1">
        <f t="array" ref="AL1942">_xlfn.SWITCH(AK1942,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42" s="26"/>
      <c r="AN1942" s="25" t="str">
        <f t="shared" si="527"/>
        <v/>
      </c>
      <c r="AO1942" s="27">
        <v>0.5</v>
      </c>
      <c r="AP1942" s="23">
        <f>Table2[[#This Row],[Approved Amount_UA Equivalent]]/1000000</f>
        <v>112.78704302449736</v>
      </c>
      <c r="AQ1942" s="214">
        <f t="shared" si="517"/>
        <v>150.10150833872208</v>
      </c>
      <c r="AR1942" s="23" t="str">
        <f t="shared" si="528"/>
        <v>111-120</v>
      </c>
      <c r="AS1942" s="23" t="str">
        <f t="shared" si="529"/>
        <v>101-120</v>
      </c>
      <c r="AT1942" s="116" t="str">
        <f t="shared" si="530"/>
        <v>81-120</v>
      </c>
      <c r="AU1942" s="137" t="str">
        <f t="shared" si="531"/>
        <v>100-200 Mn</v>
      </c>
      <c r="AV1942" s="23">
        <f>Table2[[#This Row],[Amount]]</f>
        <v>150000000</v>
      </c>
      <c r="AW1942" s="23" t="str">
        <f t="shared" si="518"/>
        <v>Sep 2023</v>
      </c>
      <c r="AX1942" s="28">
        <f>IFERROR(VLOOKUP(Table2[[#This Row],[SAP Code]],[26]_16!A:B,2,FALSE),0)</f>
        <v>0</v>
      </c>
      <c r="AY1942" s="28">
        <f>IFERROR(VLOOKUP(Table2[[#This Row],[SAP Code]],[26]_16!D:E,2,FALSE)/ 1000000, 0)</f>
        <v>0</v>
      </c>
      <c r="AZ1942" s="28">
        <f>IFERROR(VLOOKUP(Table2[[#This Row],[SAP Code]],[26]_16!G:H,2,FALSE)/ 1000000, 0)</f>
        <v>0</v>
      </c>
      <c r="BA1942" s="28">
        <f>IFERROR(VLOOKUP(Table2[[#This Row],[SAP Code]],[26]_16!J:K,2,FALSE)/ 1000000, 0)</f>
        <v>0</v>
      </c>
      <c r="BB1942" s="28">
        <f>IFERROR(VLOOKUP(Table2[[#This Row],[SAP Code]],[26]_16!M:N,2,FALSE)/ 1000000, 0)</f>
        <v>0</v>
      </c>
      <c r="BC1942" s="28">
        <f>IFERROR(VLOOKUP(Table2[[#This Row],[SAP Code]],[26]_16!P:Q,2,FALSE),0)</f>
        <v>0</v>
      </c>
      <c r="BD1942" s="28">
        <f>IFERROR(VLOOKUP(Table2[[#This Row],[SAP Code]],[26]_16!S:T,2,FALSE),0)</f>
        <v>0</v>
      </c>
      <c r="BE1942" s="28">
        <f>IFERROR(VLOOKUP(Table2[[#This Row],[SAP Code]],[26]_16!V:W,2,FALSE)/ 1000000, 0)</f>
        <v>0</v>
      </c>
      <c r="BF1942" s="28">
        <f>IFERROR(VLOOKUP(Table2[[#This Row],[SAP Code]],[26]_16!Y:Z,2,FALSE)/ 1000000, 0)</f>
        <v>0</v>
      </c>
      <c r="BG1942" s="28" t="str">
        <f>IFERROR(VLOOKUP(Table2[[#This Row],[SAP Code]],[26]port!$A:$AD,30,FALSE),"unknown")</f>
        <v>unknown</v>
      </c>
      <c r="BH1942" s="29" t="str">
        <f t="shared" si="532"/>
        <v>Unknown</v>
      </c>
      <c r="BI1942" s="16"/>
    </row>
    <row r="1943" spans="1:61" ht="12">
      <c r="A1943" s="16" t="s">
        <v>417</v>
      </c>
      <c r="B1943" s="16" t="s">
        <v>6530</v>
      </c>
      <c r="C1943" s="16" t="s">
        <v>6535</v>
      </c>
      <c r="D1943" s="16" t="s">
        <v>6532</v>
      </c>
      <c r="E1943" s="18">
        <v>45189</v>
      </c>
      <c r="F1943" s="16" t="s">
        <v>6533</v>
      </c>
      <c r="G1943" s="16" t="s">
        <v>2293</v>
      </c>
      <c r="H1943" s="16" t="s">
        <v>6084</v>
      </c>
      <c r="I1943" s="16" t="s">
        <v>170</v>
      </c>
      <c r="J1943" s="16" t="s">
        <v>2321</v>
      </c>
      <c r="K1943" s="16" t="s">
        <v>84</v>
      </c>
      <c r="L1943" s="16" t="s">
        <v>70</v>
      </c>
      <c r="M1943" s="19">
        <v>20000000</v>
      </c>
      <c r="N1943" s="19">
        <v>15038272.403266314</v>
      </c>
      <c r="O1943" s="20" t="s">
        <v>6534</v>
      </c>
      <c r="P1943" s="21" t="s">
        <v>147</v>
      </c>
      <c r="Q1943" s="20" t="s">
        <v>87</v>
      </c>
      <c r="R1943" s="194" t="str">
        <f t="shared" si="515"/>
        <v>CIF</v>
      </c>
      <c r="S1943" s="16" t="str">
        <f t="shared" si="523"/>
        <v>B</v>
      </c>
      <c r="T1943" s="16" t="str">
        <f t="shared" si="522"/>
        <v>ADB Countries</v>
      </c>
      <c r="U1943" s="16" t="str">
        <f t="shared" si="516"/>
        <v>Non-Transition States</v>
      </c>
      <c r="V1943" s="22" t="str">
        <f>IF(ISNUMBER(MATCH(A1943, {"Gabon","Sudan","Niger","Mali","Burkina Faso","Guinea"}, 0)), "De Facto Countries", "Non-De Facto Countries")</f>
        <v>Non-De Facto Countries</v>
      </c>
      <c r="W1943" s="16" t="str">
        <f t="shared" si="520"/>
        <v>North</v>
      </c>
      <c r="X1943" s="16" t="str">
        <f t="shared" si="524"/>
        <v>Industry</v>
      </c>
      <c r="Y1943" s="23"/>
      <c r="AA1943" s="23">
        <f>Table2[[#This Row],[Approved Amount_UA Equivalent]]</f>
        <v>15038272.403266314</v>
      </c>
      <c r="AD1943" s="23">
        <f>SUM(Table2[[#This Row],[Feed Africa ]:[Improve Quality Of Life ]])</f>
        <v>15038272.403266314</v>
      </c>
      <c r="AE1943" s="16" t="b">
        <f>Table2[[#This Row],[Total HI5]]=Table2[[#This Row],[Approved Amount_UA Equivalent]]</f>
        <v>1</v>
      </c>
      <c r="AF1943" s="24">
        <v>10</v>
      </c>
      <c r="AG1943" s="20" t="str">
        <f t="shared" si="525"/>
        <v>Investment Project</v>
      </c>
      <c r="AH1943" s="24" t="str">
        <f>VLOOKUP(Table2[[#This Row],[SAP Code]],[25]DATA!$A:$G,7,FALSE)</f>
        <v>Investment</v>
      </c>
      <c r="AI1943" s="20" t="str">
        <f t="shared" si="526"/>
        <v>Other Investment</v>
      </c>
      <c r="AJ1943" s="25"/>
      <c r="AK1943" s="25" t="str">
        <f>Table2[[#This Row],[Sector Dept.]]</f>
        <v>PITD</v>
      </c>
      <c r="AL1943" s="23" t="str" cm="1">
        <f t="array" ref="AL1943">_xlfn.SWITCH(AK1943,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43" s="26"/>
      <c r="AN1943" s="25" t="str">
        <f t="shared" si="527"/>
        <v/>
      </c>
      <c r="AO1943" s="27">
        <v>0.5</v>
      </c>
      <c r="AP1943" s="23">
        <f>Table2[[#This Row],[Approved Amount_UA Equivalent]]/1000000</f>
        <v>15.038272403266314</v>
      </c>
      <c r="AQ1943" s="214">
        <f t="shared" si="517"/>
        <v>20.013534445162939</v>
      </c>
      <c r="AR1943" s="23" t="str">
        <f t="shared" si="528"/>
        <v>11-20</v>
      </c>
      <c r="AS1943" s="23" t="str">
        <f t="shared" si="529"/>
        <v>1-20</v>
      </c>
      <c r="AT1943" s="116" t="str">
        <f t="shared" si="530"/>
        <v>1-40</v>
      </c>
      <c r="AU1943" s="137" t="str">
        <f t="shared" si="531"/>
        <v>&lt;1-50 Mn</v>
      </c>
      <c r="AV1943" s="23">
        <f>Table2[[#This Row],[Amount]]</f>
        <v>20000000</v>
      </c>
      <c r="AW1943" s="23" t="str">
        <f t="shared" si="518"/>
        <v>Sep 2023</v>
      </c>
      <c r="AX1943" s="28">
        <f>IFERROR(VLOOKUP(Table2[[#This Row],[SAP Code]],[26]_16!A:B,2,FALSE),0)</f>
        <v>0</v>
      </c>
      <c r="AY1943" s="28">
        <f>IFERROR(VLOOKUP(Table2[[#This Row],[SAP Code]],[26]_16!D:E,2,FALSE)/ 1000000, 0)</f>
        <v>0</v>
      </c>
      <c r="AZ1943" s="28">
        <f>IFERROR(VLOOKUP(Table2[[#This Row],[SAP Code]],[26]_16!G:H,2,FALSE)/ 1000000, 0)</f>
        <v>0</v>
      </c>
      <c r="BA1943" s="28">
        <f>IFERROR(VLOOKUP(Table2[[#This Row],[SAP Code]],[26]_16!J:K,2,FALSE)/ 1000000, 0)</f>
        <v>0</v>
      </c>
      <c r="BB1943" s="28">
        <f>IFERROR(VLOOKUP(Table2[[#This Row],[SAP Code]],[26]_16!M:N,2,FALSE)/ 1000000, 0)</f>
        <v>0</v>
      </c>
      <c r="BC1943" s="28">
        <f>IFERROR(VLOOKUP(Table2[[#This Row],[SAP Code]],[26]_16!P:Q,2,FALSE),0)</f>
        <v>0</v>
      </c>
      <c r="BD1943" s="28">
        <f>IFERROR(VLOOKUP(Table2[[#This Row],[SAP Code]],[26]_16!S:T,2,FALSE),0)</f>
        <v>0</v>
      </c>
      <c r="BE1943" s="28">
        <f>IFERROR(VLOOKUP(Table2[[#This Row],[SAP Code]],[26]_16!V:W,2,FALSE)/ 1000000, 0)</f>
        <v>0</v>
      </c>
      <c r="BF1943" s="28">
        <f>IFERROR(VLOOKUP(Table2[[#This Row],[SAP Code]],[26]_16!Y:Z,2,FALSE)/ 1000000, 0)</f>
        <v>0</v>
      </c>
      <c r="BG1943" s="28" t="str">
        <f>IFERROR(VLOOKUP(Table2[[#This Row],[SAP Code]],[26]port!$A:$AD,30,FALSE),"unknown")</f>
        <v>unknown</v>
      </c>
      <c r="BH1943" s="29" t="str">
        <f t="shared" si="532"/>
        <v>Unknown</v>
      </c>
      <c r="BI1943" s="16"/>
    </row>
    <row r="1944" spans="1:61" ht="12">
      <c r="A1944" s="16" t="s">
        <v>117</v>
      </c>
      <c r="B1944" s="16" t="s">
        <v>6335</v>
      </c>
      <c r="C1944" s="16" t="s">
        <v>6536</v>
      </c>
      <c r="D1944" s="16" t="s">
        <v>6537</v>
      </c>
      <c r="E1944" s="18">
        <v>45189</v>
      </c>
      <c r="F1944" s="16" t="s">
        <v>3658</v>
      </c>
      <c r="G1944" s="16" t="s">
        <v>74</v>
      </c>
      <c r="H1944" s="16" t="s">
        <v>5984</v>
      </c>
      <c r="I1944" s="16" t="s">
        <v>155</v>
      </c>
      <c r="J1944" s="16" t="s">
        <v>3659</v>
      </c>
      <c r="K1944" s="16" t="s">
        <v>69</v>
      </c>
      <c r="L1944" s="16" t="s">
        <v>70</v>
      </c>
      <c r="M1944" s="19">
        <v>877842</v>
      </c>
      <c r="N1944" s="19">
        <v>660061.35615140537</v>
      </c>
      <c r="O1944" s="20" t="s">
        <v>6538</v>
      </c>
      <c r="P1944" s="21" t="s">
        <v>243</v>
      </c>
      <c r="Q1944" s="20" t="s">
        <v>72</v>
      </c>
      <c r="R1944" s="194" t="str">
        <f t="shared" si="515"/>
        <v>OTHERS</v>
      </c>
      <c r="S1944" s="16" t="str">
        <f t="shared" si="523"/>
        <v>A</v>
      </c>
      <c r="T1944" s="16" t="str">
        <f t="shared" si="522"/>
        <v>ADF Countries</v>
      </c>
      <c r="U1944" s="16" t="str">
        <f t="shared" si="516"/>
        <v>Non-Transition States</v>
      </c>
      <c r="V1944" s="22" t="str">
        <f>IF(ISNUMBER(MATCH(A1944, {"Gabon","Sudan","Niger","Mali","Burkina Faso","Guinea"}, 0)), "De Facto Countries", "Non-De Facto Countries")</f>
        <v>Non-De Facto Countries</v>
      </c>
      <c r="W1944" s="16" t="str">
        <f t="shared" si="520"/>
        <v>East</v>
      </c>
      <c r="X1944" s="16" t="str">
        <f t="shared" si="524"/>
        <v>Agriculture</v>
      </c>
      <c r="Y1944" s="23">
        <f>Table2[[#This Row],[Approved Amount_UA Equivalent]]</f>
        <v>660061.35615140537</v>
      </c>
      <c r="AD1944" s="23">
        <f>SUM(Table2[[#This Row],[Feed Africa ]:[Improve Quality Of Life ]])</f>
        <v>660061.35615140537</v>
      </c>
      <c r="AE1944" s="16" t="b">
        <f>Table2[[#This Row],[Total HI5]]=Table2[[#This Row],[Approved Amount_UA Equivalent]]</f>
        <v>1</v>
      </c>
      <c r="AF1944" s="24">
        <v>86</v>
      </c>
      <c r="AG1944" s="20" t="str">
        <f t="shared" si="525"/>
        <v>Technical Assistance &amp; Study</v>
      </c>
      <c r="AH1944" s="24" t="e">
        <f>VLOOKUP(Table2[[#This Row],[SAP Code]],[25]DATA!$A:$G,7,FALSE)</f>
        <v>#N/A</v>
      </c>
      <c r="AI1944" s="20" t="str">
        <f t="shared" si="526"/>
        <v>Other Investment</v>
      </c>
      <c r="AJ1944" s="25"/>
      <c r="AK1944" s="25" t="str">
        <f>Table2[[#This Row],[Sector Dept.]]</f>
        <v>AHAI</v>
      </c>
      <c r="AL1944" s="23" t="str" cm="1">
        <f t="array" ref="AL1944">_xlfn.SWITCH(AK1944,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44" s="26"/>
      <c r="AN1944" s="25" t="str">
        <f t="shared" si="527"/>
        <v/>
      </c>
      <c r="AO1944" s="27">
        <v>0.5</v>
      </c>
      <c r="AP1944" s="23">
        <f>Table2[[#This Row],[Approved Amount_UA Equivalent]]/1000000</f>
        <v>0.66006135615140538</v>
      </c>
      <c r="AQ1944" s="214">
        <f t="shared" si="517"/>
        <v>0.87843605522053636</v>
      </c>
      <c r="AR1944" s="23" t="str">
        <f t="shared" si="528"/>
        <v>1-10</v>
      </c>
      <c r="AS1944" s="23" t="str">
        <f t="shared" si="529"/>
        <v>1-20</v>
      </c>
      <c r="AT1944" s="116" t="str">
        <f t="shared" si="530"/>
        <v>1-40</v>
      </c>
      <c r="AU1944" s="137" t="str">
        <f t="shared" si="531"/>
        <v>&lt;1-50 Mn</v>
      </c>
      <c r="AV1944" s="23">
        <f>Table2[[#This Row],[Amount]]</f>
        <v>877842</v>
      </c>
      <c r="AW1944" s="23" t="str">
        <f t="shared" si="518"/>
        <v>Sep 2023</v>
      </c>
      <c r="AX1944" s="28">
        <f>IFERROR(VLOOKUP(Table2[[#This Row],[SAP Code]],[26]_16!A:B,2,FALSE),0)</f>
        <v>0</v>
      </c>
      <c r="AY1944" s="28">
        <f>IFERROR(VLOOKUP(Table2[[#This Row],[SAP Code]],[26]_16!D:E,2,FALSE)/ 1000000, 0)</f>
        <v>0</v>
      </c>
      <c r="AZ1944" s="28">
        <f>IFERROR(VLOOKUP(Table2[[#This Row],[SAP Code]],[26]_16!G:H,2,FALSE)/ 1000000, 0)</f>
        <v>0</v>
      </c>
      <c r="BA1944" s="28">
        <f>IFERROR(VLOOKUP(Table2[[#This Row],[SAP Code]],[26]_16!J:K,2,FALSE)/ 1000000, 0)</f>
        <v>0</v>
      </c>
      <c r="BB1944" s="28">
        <f>IFERROR(VLOOKUP(Table2[[#This Row],[SAP Code]],[26]_16!M:N,2,FALSE)/ 1000000, 0)</f>
        <v>0</v>
      </c>
      <c r="BC1944" s="28">
        <f>IFERROR(VLOOKUP(Table2[[#This Row],[SAP Code]],[26]_16!P:Q,2,FALSE),0)</f>
        <v>0</v>
      </c>
      <c r="BD1944" s="28">
        <f>IFERROR(VLOOKUP(Table2[[#This Row],[SAP Code]],[26]_16!S:T,2,FALSE),0)</f>
        <v>0</v>
      </c>
      <c r="BE1944" s="28">
        <f>IFERROR(VLOOKUP(Table2[[#This Row],[SAP Code]],[26]_16!V:W,2,FALSE)/ 1000000, 0)</f>
        <v>0</v>
      </c>
      <c r="BF1944" s="28">
        <f>IFERROR(VLOOKUP(Table2[[#This Row],[SAP Code]],[26]_16!Y:Z,2,FALSE)/ 1000000, 0)</f>
        <v>0</v>
      </c>
      <c r="BG1944" s="28" t="str">
        <f>IFERROR(VLOOKUP(Table2[[#This Row],[SAP Code]],[26]port!$A:$AD,30,FALSE),"unknown")</f>
        <v>unknown</v>
      </c>
      <c r="BH1944" s="29" t="str">
        <f t="shared" si="532"/>
        <v>Unknown</v>
      </c>
      <c r="BI1944" s="16"/>
    </row>
    <row r="1945" spans="1:61" ht="12">
      <c r="A1945" s="16" t="s">
        <v>117</v>
      </c>
      <c r="B1945" s="16" t="s">
        <v>6335</v>
      </c>
      <c r="C1945" s="16" t="s">
        <v>6536</v>
      </c>
      <c r="D1945" s="16" t="s">
        <v>6537</v>
      </c>
      <c r="E1945" s="18">
        <v>45189</v>
      </c>
      <c r="F1945" s="16" t="s">
        <v>3658</v>
      </c>
      <c r="G1945" s="16" t="s">
        <v>74</v>
      </c>
      <c r="H1945" s="16" t="s">
        <v>5984</v>
      </c>
      <c r="I1945" s="16" t="s">
        <v>155</v>
      </c>
      <c r="J1945" s="16" t="s">
        <v>3659</v>
      </c>
      <c r="K1945" s="16" t="s">
        <v>5704</v>
      </c>
      <c r="L1945" s="16" t="s">
        <v>70</v>
      </c>
      <c r="M1945" s="19">
        <v>2000000</v>
      </c>
      <c r="N1945" s="19">
        <v>1503827.2403266313</v>
      </c>
      <c r="O1945" s="20" t="s">
        <v>6538</v>
      </c>
      <c r="P1945" s="21" t="s">
        <v>243</v>
      </c>
      <c r="Q1945" s="20" t="s">
        <v>72</v>
      </c>
      <c r="R1945" s="194" t="str">
        <f t="shared" si="515"/>
        <v>OTHERS</v>
      </c>
      <c r="S1945" s="16" t="str">
        <f t="shared" si="523"/>
        <v>A</v>
      </c>
      <c r="T1945" s="16" t="str">
        <f t="shared" si="522"/>
        <v>ADF Countries</v>
      </c>
      <c r="U1945" s="16" t="str">
        <f t="shared" si="516"/>
        <v>Non-Transition States</v>
      </c>
      <c r="V1945" s="22" t="str">
        <f>IF(ISNUMBER(MATCH(A1945, {"Gabon","Sudan","Niger","Mali","Burkina Faso","Guinea"}, 0)), "De Facto Countries", "Non-De Facto Countries")</f>
        <v>Non-De Facto Countries</v>
      </c>
      <c r="W1945" s="16" t="str">
        <f t="shared" si="520"/>
        <v>East</v>
      </c>
      <c r="X1945" s="16" t="str">
        <f t="shared" si="524"/>
        <v>Agriculture</v>
      </c>
      <c r="Y1945" s="23">
        <f>Table2[[#This Row],[Approved Amount_UA Equivalent]]</f>
        <v>1503827.2403266313</v>
      </c>
      <c r="AD1945" s="23">
        <f>SUM(Table2[[#This Row],[Feed Africa ]:[Improve Quality Of Life ]])</f>
        <v>1503827.2403266313</v>
      </c>
      <c r="AE1945" s="16" t="b">
        <f>Table2[[#This Row],[Total HI5]]=Table2[[#This Row],[Approved Amount_UA Equivalent]]</f>
        <v>1</v>
      </c>
      <c r="AF1945" s="24">
        <v>75</v>
      </c>
      <c r="AG1945" s="20" t="str">
        <f t="shared" si="525"/>
        <v>Equity and Guarantee</v>
      </c>
      <c r="AH1945" s="24" t="e">
        <f>VLOOKUP(Table2[[#This Row],[SAP Code]],[25]DATA!$A:$G,7,FALSE)</f>
        <v>#N/A</v>
      </c>
      <c r="AI1945" s="20" t="str">
        <f t="shared" si="526"/>
        <v>Other Investment</v>
      </c>
      <c r="AJ1945" s="25"/>
      <c r="AK1945" s="25" t="str">
        <f>Table2[[#This Row],[Sector Dept.]]</f>
        <v>AHAI</v>
      </c>
      <c r="AL1945" s="23" t="str" cm="1">
        <f t="array" ref="AL1945">_xlfn.SWITCH(AK1945,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45" s="26"/>
      <c r="AN1945" s="25" t="str">
        <f t="shared" si="527"/>
        <v/>
      </c>
      <c r="AO1945" s="27">
        <v>0.5</v>
      </c>
      <c r="AP1945" s="23">
        <f>Table2[[#This Row],[Approved Amount_UA Equivalent]]/1000000</f>
        <v>1.5038272403266313</v>
      </c>
      <c r="AQ1945" s="214">
        <f t="shared" si="517"/>
        <v>2.0013534445162944</v>
      </c>
      <c r="AR1945" s="23" t="str">
        <f t="shared" si="528"/>
        <v>1-10</v>
      </c>
      <c r="AS1945" s="23" t="str">
        <f t="shared" si="529"/>
        <v>1-20</v>
      </c>
      <c r="AT1945" s="116" t="str">
        <f t="shared" si="530"/>
        <v>1-40</v>
      </c>
      <c r="AU1945" s="137" t="str">
        <f t="shared" si="531"/>
        <v>&lt;1-50 Mn</v>
      </c>
      <c r="AV1945" s="23">
        <f>Table2[[#This Row],[Amount]]</f>
        <v>2000000</v>
      </c>
      <c r="AW1945" s="23" t="str">
        <f t="shared" si="518"/>
        <v>Sep 2023</v>
      </c>
      <c r="AX1945" s="28">
        <f>IFERROR(VLOOKUP(Table2[[#This Row],[SAP Code]],[26]_16!A:B,2,FALSE),0)</f>
        <v>0</v>
      </c>
      <c r="AY1945" s="28">
        <f>IFERROR(VLOOKUP(Table2[[#This Row],[SAP Code]],[26]_16!D:E,2,FALSE)/ 1000000, 0)</f>
        <v>0</v>
      </c>
      <c r="AZ1945" s="28">
        <f>IFERROR(VLOOKUP(Table2[[#This Row],[SAP Code]],[26]_16!G:H,2,FALSE)/ 1000000, 0)</f>
        <v>0</v>
      </c>
      <c r="BA1945" s="28">
        <f>IFERROR(VLOOKUP(Table2[[#This Row],[SAP Code]],[26]_16!J:K,2,FALSE)/ 1000000, 0)</f>
        <v>0</v>
      </c>
      <c r="BB1945" s="28">
        <f>IFERROR(VLOOKUP(Table2[[#This Row],[SAP Code]],[26]_16!M:N,2,FALSE)/ 1000000, 0)</f>
        <v>0</v>
      </c>
      <c r="BC1945" s="28">
        <f>IFERROR(VLOOKUP(Table2[[#This Row],[SAP Code]],[26]_16!P:Q,2,FALSE),0)</f>
        <v>0</v>
      </c>
      <c r="BD1945" s="28">
        <f>IFERROR(VLOOKUP(Table2[[#This Row],[SAP Code]],[26]_16!S:T,2,FALSE),0)</f>
        <v>0</v>
      </c>
      <c r="BE1945" s="28">
        <f>IFERROR(VLOOKUP(Table2[[#This Row],[SAP Code]],[26]_16!V:W,2,FALSE)/ 1000000, 0)</f>
        <v>0</v>
      </c>
      <c r="BF1945" s="28">
        <f>IFERROR(VLOOKUP(Table2[[#This Row],[SAP Code]],[26]_16!Y:Z,2,FALSE)/ 1000000, 0)</f>
        <v>0</v>
      </c>
      <c r="BG1945" s="28" t="str">
        <f>IFERROR(VLOOKUP(Table2[[#This Row],[SAP Code]],[26]port!$A:$AD,30,FALSE),"unknown")</f>
        <v>unknown</v>
      </c>
      <c r="BH1945" s="29" t="str">
        <f t="shared" si="532"/>
        <v>Unknown</v>
      </c>
      <c r="BI1945" s="16"/>
    </row>
    <row r="1946" spans="1:61" ht="12">
      <c r="A1946" s="16" t="s">
        <v>164</v>
      </c>
      <c r="B1946" s="16" t="s">
        <v>6335</v>
      </c>
      <c r="C1946" s="16" t="s">
        <v>6539</v>
      </c>
      <c r="D1946" s="16" t="s">
        <v>6540</v>
      </c>
      <c r="E1946" s="18">
        <v>45191</v>
      </c>
      <c r="F1946" s="16" t="s">
        <v>3658</v>
      </c>
      <c r="G1946" s="16" t="s">
        <v>74</v>
      </c>
      <c r="H1946" s="16" t="s">
        <v>6041</v>
      </c>
      <c r="I1946" s="16" t="s">
        <v>155</v>
      </c>
      <c r="J1946" s="16" t="s">
        <v>3659</v>
      </c>
      <c r="K1946" s="16" t="s">
        <v>69</v>
      </c>
      <c r="L1946" s="16" t="s">
        <v>70</v>
      </c>
      <c r="M1946" s="19">
        <v>877980</v>
      </c>
      <c r="N1946" s="19">
        <v>660165.1202309879</v>
      </c>
      <c r="O1946" s="20" t="s">
        <v>6541</v>
      </c>
      <c r="P1946" s="21" t="s">
        <v>243</v>
      </c>
      <c r="Q1946" s="20" t="s">
        <v>72</v>
      </c>
      <c r="R1946" s="194" t="str">
        <f t="shared" si="515"/>
        <v>OTHERS</v>
      </c>
      <c r="S1946" s="16" t="str">
        <f t="shared" si="523"/>
        <v>A</v>
      </c>
      <c r="T1946" s="16" t="str">
        <f t="shared" si="522"/>
        <v>ADF Countries</v>
      </c>
      <c r="U1946" s="16" t="str">
        <f t="shared" si="516"/>
        <v>Transition States</v>
      </c>
      <c r="V1946" s="22" t="str">
        <f>IF(ISNUMBER(MATCH(A1946, {"Gabon","Sudan","Niger","Mali","Burkina Faso","Guinea"}, 0)), "De Facto Countries", "Non-De Facto Countries")</f>
        <v>Non-De Facto Countries</v>
      </c>
      <c r="W1946" s="16" t="str">
        <f t="shared" si="520"/>
        <v>South</v>
      </c>
      <c r="X1946" s="16" t="str">
        <f t="shared" si="524"/>
        <v>Agriculture</v>
      </c>
      <c r="Y1946" s="23">
        <f>Table2[[#This Row],[Approved Amount_UA Equivalent]]</f>
        <v>660165.1202309879</v>
      </c>
      <c r="AD1946" s="23">
        <f>SUM(Table2[[#This Row],[Feed Africa ]:[Improve Quality Of Life ]])</f>
        <v>660165.1202309879</v>
      </c>
      <c r="AE1946" s="16" t="b">
        <f>Table2[[#This Row],[Total HI5]]=Table2[[#This Row],[Approved Amount_UA Equivalent]]</f>
        <v>1</v>
      </c>
      <c r="AF1946" s="24">
        <v>86</v>
      </c>
      <c r="AG1946" s="20" t="str">
        <f t="shared" si="525"/>
        <v>Technical Assistance &amp; Study</v>
      </c>
      <c r="AH1946" s="24" t="e">
        <f>VLOOKUP(Table2[[#This Row],[SAP Code]],[25]DATA!$A:$G,7,FALSE)</f>
        <v>#N/A</v>
      </c>
      <c r="AI1946" s="20" t="str">
        <f t="shared" si="526"/>
        <v>Other Investment</v>
      </c>
      <c r="AJ1946" s="25"/>
      <c r="AK1946" s="25" t="str">
        <f>Table2[[#This Row],[Sector Dept.]]</f>
        <v>AHAI</v>
      </c>
      <c r="AL1946" s="23" t="str" cm="1">
        <f t="array" ref="AL1946">_xlfn.SWITCH(AK1946,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46" s="26"/>
      <c r="AN1946" s="25" t="str">
        <f t="shared" si="527"/>
        <v/>
      </c>
      <c r="AO1946" s="27">
        <v>0.5</v>
      </c>
      <c r="AP1946" s="23">
        <f>Table2[[#This Row],[Approved Amount_UA Equivalent]]/1000000</f>
        <v>0.66016512023098795</v>
      </c>
      <c r="AQ1946" s="214">
        <f t="shared" si="517"/>
        <v>0.87857414860820793</v>
      </c>
      <c r="AR1946" s="23" t="str">
        <f t="shared" si="528"/>
        <v>1-10</v>
      </c>
      <c r="AS1946" s="23" t="str">
        <f t="shared" si="529"/>
        <v>1-20</v>
      </c>
      <c r="AT1946" s="116" t="str">
        <f t="shared" si="530"/>
        <v>1-40</v>
      </c>
      <c r="AU1946" s="137" t="str">
        <f t="shared" si="531"/>
        <v>&lt;1-50 Mn</v>
      </c>
      <c r="AV1946" s="23">
        <f>Table2[[#This Row],[Amount]]</f>
        <v>877980</v>
      </c>
      <c r="AW1946" s="23" t="str">
        <f t="shared" si="518"/>
        <v>Sep 2023</v>
      </c>
      <c r="AX1946" s="28">
        <f>IFERROR(VLOOKUP(Table2[[#This Row],[SAP Code]],[26]_16!A:B,2,FALSE),0)</f>
        <v>0</v>
      </c>
      <c r="AY1946" s="28">
        <f>IFERROR(VLOOKUP(Table2[[#This Row],[SAP Code]],[26]_16!D:E,2,FALSE)/ 1000000, 0)</f>
        <v>0</v>
      </c>
      <c r="AZ1946" s="28">
        <f>IFERROR(VLOOKUP(Table2[[#This Row],[SAP Code]],[26]_16!G:H,2,FALSE)/ 1000000, 0)</f>
        <v>0</v>
      </c>
      <c r="BA1946" s="28">
        <f>IFERROR(VLOOKUP(Table2[[#This Row],[SAP Code]],[26]_16!J:K,2,FALSE)/ 1000000, 0)</f>
        <v>0</v>
      </c>
      <c r="BB1946" s="28">
        <f>IFERROR(VLOOKUP(Table2[[#This Row],[SAP Code]],[26]_16!M:N,2,FALSE)/ 1000000, 0)</f>
        <v>0</v>
      </c>
      <c r="BC1946" s="28">
        <f>IFERROR(VLOOKUP(Table2[[#This Row],[SAP Code]],[26]_16!P:Q,2,FALSE),0)</f>
        <v>0</v>
      </c>
      <c r="BD1946" s="28">
        <f>IFERROR(VLOOKUP(Table2[[#This Row],[SAP Code]],[26]_16!S:T,2,FALSE),0)</f>
        <v>0</v>
      </c>
      <c r="BE1946" s="28">
        <f>IFERROR(VLOOKUP(Table2[[#This Row],[SAP Code]],[26]_16!V:W,2,FALSE)/ 1000000, 0)</f>
        <v>0</v>
      </c>
      <c r="BF1946" s="28">
        <f>IFERROR(VLOOKUP(Table2[[#This Row],[SAP Code]],[26]_16!Y:Z,2,FALSE)/ 1000000, 0)</f>
        <v>0</v>
      </c>
      <c r="BG1946" s="28" t="str">
        <f>IFERROR(VLOOKUP(Table2[[#This Row],[SAP Code]],[26]port!$A:$AD,30,FALSE),"unknown")</f>
        <v>unknown</v>
      </c>
      <c r="BH1946" s="29" t="str">
        <f t="shared" si="532"/>
        <v>Unknown</v>
      </c>
      <c r="BI1946" s="16"/>
    </row>
    <row r="1947" spans="1:61" s="37" customFormat="1" ht="12">
      <c r="A1947" s="37" t="s">
        <v>164</v>
      </c>
      <c r="B1947" s="37" t="s">
        <v>6335</v>
      </c>
      <c r="C1947" s="37" t="s">
        <v>6539</v>
      </c>
      <c r="D1947" s="37" t="s">
        <v>6540</v>
      </c>
      <c r="E1947" s="71">
        <v>45191</v>
      </c>
      <c r="F1947" s="37" t="s">
        <v>3658</v>
      </c>
      <c r="G1947" s="37" t="s">
        <v>74</v>
      </c>
      <c r="H1947" s="37" t="s">
        <v>6041</v>
      </c>
      <c r="I1947" s="37" t="s">
        <v>155</v>
      </c>
      <c r="J1947" s="37" t="s">
        <v>3659</v>
      </c>
      <c r="K1947" s="37" t="s">
        <v>5704</v>
      </c>
      <c r="L1947" s="37" t="s">
        <v>70</v>
      </c>
      <c r="M1947" s="72">
        <v>2000000</v>
      </c>
      <c r="N1947" s="72">
        <v>1503827.2403266313</v>
      </c>
      <c r="O1947" s="74" t="s">
        <v>6541</v>
      </c>
      <c r="P1947" s="75" t="s">
        <v>243</v>
      </c>
      <c r="Q1947" s="74" t="s">
        <v>72</v>
      </c>
      <c r="R1947" s="37" t="str">
        <f t="shared" si="515"/>
        <v>OTHERS</v>
      </c>
      <c r="S1947" s="37" t="str">
        <f t="shared" si="523"/>
        <v>A</v>
      </c>
      <c r="T1947" s="37" t="str">
        <f t="shared" si="522"/>
        <v>ADF Countries</v>
      </c>
      <c r="U1947" s="37" t="str">
        <f t="shared" si="516"/>
        <v>Transition States</v>
      </c>
      <c r="V1947" s="76" t="str">
        <f>IF(ISNUMBER(MATCH(A1947, {"Gabon","Sudan","Niger","Mali","Burkina Faso","Guinea"}, 0)), "De Facto Countries", "Non-De Facto Countries")</f>
        <v>Non-De Facto Countries</v>
      </c>
      <c r="W1947" s="37" t="str">
        <f t="shared" si="520"/>
        <v>South</v>
      </c>
      <c r="X1947" s="37" t="str">
        <f t="shared" si="524"/>
        <v>Agriculture</v>
      </c>
      <c r="Y1947" s="23">
        <f>Table2[[#This Row],[Approved Amount_UA Equivalent]]</f>
        <v>1503827.2403266313</v>
      </c>
      <c r="Z1947" s="77"/>
      <c r="AA1947" s="77"/>
      <c r="AB1947" s="77"/>
      <c r="AC1947" s="77"/>
      <c r="AD1947" s="77">
        <f>SUM(Table2[[#This Row],[Feed Africa ]:[Improve Quality Of Life ]])</f>
        <v>1503827.2403266313</v>
      </c>
      <c r="AE1947" s="37" t="b">
        <f>Table2[[#This Row],[Total HI5]]=Table2[[#This Row],[Approved Amount_UA Equivalent]]</f>
        <v>1</v>
      </c>
      <c r="AF1947" s="24">
        <v>75</v>
      </c>
      <c r="AG1947" s="74" t="str">
        <f t="shared" si="525"/>
        <v>Equity and Guarantee</v>
      </c>
      <c r="AH1947" s="78" t="e">
        <f>VLOOKUP(Table2[[#This Row],[SAP Code]],[25]DATA!$A:$G,7,FALSE)</f>
        <v>#N/A</v>
      </c>
      <c r="AI1947" s="74" t="str">
        <f t="shared" si="526"/>
        <v>Other Investment</v>
      </c>
      <c r="AJ1947" s="79"/>
      <c r="AK1947" s="79" t="str">
        <f>Table2[[#This Row],[Sector Dept.]]</f>
        <v>AHAI</v>
      </c>
      <c r="AL1947" s="77" t="str" cm="1">
        <f t="array" ref="AL1947">_xlfn.SWITCH(AK1947,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47" s="80"/>
      <c r="AN1947" s="79" t="str">
        <f t="shared" si="527"/>
        <v/>
      </c>
      <c r="AO1947" s="81">
        <v>0.5</v>
      </c>
      <c r="AP1947" s="77">
        <f>Table2[[#This Row],[Approved Amount_UA Equivalent]]/1000000</f>
        <v>1.5038272403266313</v>
      </c>
      <c r="AQ1947" s="215">
        <f t="shared" si="517"/>
        <v>2.0013534445162944</v>
      </c>
      <c r="AR1947" s="77" t="str">
        <f t="shared" si="528"/>
        <v>1-10</v>
      </c>
      <c r="AS1947" s="77" t="str">
        <f t="shared" si="529"/>
        <v>1-20</v>
      </c>
      <c r="AT1947" s="116" t="str">
        <f t="shared" si="530"/>
        <v>1-40</v>
      </c>
      <c r="AU1947" s="137" t="str">
        <f t="shared" si="531"/>
        <v>&lt;1-50 Mn</v>
      </c>
      <c r="AV1947" s="77">
        <f>Table2[[#This Row],[Amount]]</f>
        <v>2000000</v>
      </c>
      <c r="AW1947" s="77" t="str">
        <f t="shared" si="518"/>
        <v>Sep 2023</v>
      </c>
      <c r="AX1947" s="82">
        <f>IFERROR(VLOOKUP(Table2[[#This Row],[SAP Code]],[26]_16!A:B,2,FALSE),0)</f>
        <v>0</v>
      </c>
      <c r="AY1947" s="82">
        <f>IFERROR(VLOOKUP(Table2[[#This Row],[SAP Code]],[26]_16!D:E,2,FALSE)/ 1000000, 0)</f>
        <v>0</v>
      </c>
      <c r="AZ1947" s="82">
        <f>IFERROR(VLOOKUP(Table2[[#This Row],[SAP Code]],[26]_16!G:H,2,FALSE)/ 1000000, 0)</f>
        <v>0</v>
      </c>
      <c r="BA1947" s="82">
        <f>IFERROR(VLOOKUP(Table2[[#This Row],[SAP Code]],[26]_16!J:K,2,FALSE)/ 1000000, 0)</f>
        <v>0</v>
      </c>
      <c r="BB1947" s="82">
        <f>IFERROR(VLOOKUP(Table2[[#This Row],[SAP Code]],[26]_16!M:N,2,FALSE)/ 1000000, 0)</f>
        <v>0</v>
      </c>
      <c r="BC1947" s="82">
        <f>IFERROR(VLOOKUP(Table2[[#This Row],[SAP Code]],[26]_16!P:Q,2,FALSE),0)</f>
        <v>0</v>
      </c>
      <c r="BD1947" s="82">
        <f>IFERROR(VLOOKUP(Table2[[#This Row],[SAP Code]],[26]_16!S:T,2,FALSE),0)</f>
        <v>0</v>
      </c>
      <c r="BE1947" s="82">
        <f>IFERROR(VLOOKUP(Table2[[#This Row],[SAP Code]],[26]_16!V:W,2,FALSE)/ 1000000, 0)</f>
        <v>0</v>
      </c>
      <c r="BF1947" s="82">
        <f>IFERROR(VLOOKUP(Table2[[#This Row],[SAP Code]],[26]_16!Y:Z,2,FALSE)/ 1000000, 0)</f>
        <v>0</v>
      </c>
      <c r="BG1947" s="82" t="str">
        <f>IFERROR(VLOOKUP(Table2[[#This Row],[SAP Code]],[26]port!$A:$AD,30,FALSE),"unknown")</f>
        <v>unknown</v>
      </c>
      <c r="BH1947" s="83" t="str">
        <f t="shared" si="532"/>
        <v>Unknown</v>
      </c>
    </row>
    <row r="1948" spans="1:61" s="37" customFormat="1" ht="12">
      <c r="A1948" s="37" t="s">
        <v>141</v>
      </c>
      <c r="B1948" s="37" t="s">
        <v>6542</v>
      </c>
      <c r="C1948" s="37" t="s">
        <v>6543</v>
      </c>
      <c r="D1948" s="37" t="s">
        <v>6544</v>
      </c>
      <c r="E1948" s="71">
        <v>45198</v>
      </c>
      <c r="F1948" s="37" t="s">
        <v>3720</v>
      </c>
      <c r="G1948" s="37" t="s">
        <v>107</v>
      </c>
      <c r="H1948" s="37" t="s">
        <v>6084</v>
      </c>
      <c r="I1948" s="37" t="s">
        <v>102</v>
      </c>
      <c r="J1948" s="37" t="s">
        <v>103</v>
      </c>
      <c r="K1948" s="37" t="s">
        <v>4302</v>
      </c>
      <c r="L1948" s="37" t="s">
        <v>195</v>
      </c>
      <c r="M1948" s="72">
        <v>100000000</v>
      </c>
      <c r="N1948" s="72">
        <v>81718040.074526861</v>
      </c>
      <c r="O1948" s="74" t="s">
        <v>6545</v>
      </c>
      <c r="P1948" s="75" t="s">
        <v>147</v>
      </c>
      <c r="Q1948" s="74" t="s">
        <v>87</v>
      </c>
      <c r="R1948" s="37" t="str">
        <f t="shared" si="515"/>
        <v>ADB Private</v>
      </c>
      <c r="S1948" s="37" t="str">
        <f t="shared" si="523"/>
        <v>H</v>
      </c>
      <c r="T1948" s="37" t="str">
        <f t="shared" si="522"/>
        <v>Multinational</v>
      </c>
      <c r="U1948" s="37" t="str">
        <f t="shared" si="516"/>
        <v>Multinational</v>
      </c>
      <c r="V1948" s="76" t="str">
        <f>IF(ISNUMBER(MATCH(A1948, {"Gabon","Sudan","Niger","Mali","Burkina Faso","Guinea"}, 0)), "De Facto Countries", "Non-De Facto Countries")</f>
        <v>Non-De Facto Countries</v>
      </c>
      <c r="W1948" s="37" t="str">
        <f t="shared" si="520"/>
        <v>Multi</v>
      </c>
      <c r="X1948" s="37" t="str">
        <f t="shared" si="524"/>
        <v>Finance</v>
      </c>
      <c r="Y1948" s="77"/>
      <c r="Z1948" s="77"/>
      <c r="AA1948" s="23">
        <f>Table2[[#This Row],[Approved Amount_UA Equivalent]]</f>
        <v>81718040.074526861</v>
      </c>
      <c r="AB1948" s="77"/>
      <c r="AC1948" s="77"/>
      <c r="AD1948" s="77">
        <f>SUM(Table2[[#This Row],[Feed Africa ]:[Improve Quality Of Life ]])</f>
        <v>81718040.074526861</v>
      </c>
      <c r="AE1948" s="37" t="b">
        <f>Table2[[#This Row],[Total HI5]]=Table2[[#This Row],[Approved Amount_UA Equivalent]]</f>
        <v>1</v>
      </c>
      <c r="AF1948" s="24">
        <v>70</v>
      </c>
      <c r="AG1948" s="74" t="str">
        <f t="shared" si="525"/>
        <v>Equity and Guarantee</v>
      </c>
      <c r="AH1948" s="78" t="str">
        <f>VLOOKUP(Table2[[#This Row],[SAP Code]],[25]DATA!$A:$G,7,FALSE)</f>
        <v>RPA</v>
      </c>
      <c r="AI1948" s="74" t="str">
        <f t="shared" si="526"/>
        <v>Other Investment</v>
      </c>
      <c r="AJ1948" s="79"/>
      <c r="AK1948" s="79" t="str">
        <f>Table2[[#This Row],[Sector Dept.]]</f>
        <v>PIFD</v>
      </c>
      <c r="AL1948" s="77" t="str" cm="1">
        <f t="array" ref="AL1948">_xlfn.SWITCH(AK1948,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48" s="80"/>
      <c r="AN1948" s="79" t="str">
        <f t="shared" si="527"/>
        <v/>
      </c>
      <c r="AO1948" s="81">
        <v>1</v>
      </c>
      <c r="AP1948" s="77">
        <f>Table2[[#This Row],[Approved Amount_UA Equivalent]]/1000000</f>
        <v>81.718040074526854</v>
      </c>
      <c r="AQ1948" s="215">
        <f t="shared" si="517"/>
        <v>108.75363645278333</v>
      </c>
      <c r="AR1948" s="77" t="str">
        <f t="shared" si="528"/>
        <v>81-90</v>
      </c>
      <c r="AS1948" s="77" t="str">
        <f t="shared" si="529"/>
        <v>81-100</v>
      </c>
      <c r="AT1948" s="116" t="str">
        <f t="shared" si="530"/>
        <v>81-120</v>
      </c>
      <c r="AU1948" s="137" t="str">
        <f t="shared" si="531"/>
        <v>50-100 Mn</v>
      </c>
      <c r="AV1948" s="77">
        <f>Table2[[#This Row],[Amount]]</f>
        <v>100000000</v>
      </c>
      <c r="AW1948" s="77" t="str">
        <f t="shared" si="518"/>
        <v>Sep 2023</v>
      </c>
      <c r="AX1948" s="82">
        <f>IFERROR(VLOOKUP(Table2[[#This Row],[SAP Code]],[26]_16!A:B,2,FALSE),0)</f>
        <v>0</v>
      </c>
      <c r="AY1948" s="82">
        <f>IFERROR(VLOOKUP(Table2[[#This Row],[SAP Code]],[26]_16!D:E,2,FALSE)/ 1000000, 0)</f>
        <v>0</v>
      </c>
      <c r="AZ1948" s="82">
        <f>IFERROR(VLOOKUP(Table2[[#This Row],[SAP Code]],[26]_16!G:H,2,FALSE)/ 1000000, 0)</f>
        <v>0</v>
      </c>
      <c r="BA1948" s="82">
        <f>IFERROR(VLOOKUP(Table2[[#This Row],[SAP Code]],[26]_16!J:K,2,FALSE)/ 1000000, 0)</f>
        <v>0</v>
      </c>
      <c r="BB1948" s="82">
        <f>IFERROR(VLOOKUP(Table2[[#This Row],[SAP Code]],[26]_16!M:N,2,FALSE)/ 1000000, 0)</f>
        <v>0</v>
      </c>
      <c r="BC1948" s="82">
        <f>IFERROR(VLOOKUP(Table2[[#This Row],[SAP Code]],[26]_16!P:Q,2,FALSE),0)</f>
        <v>0</v>
      </c>
      <c r="BD1948" s="82">
        <f>IFERROR(VLOOKUP(Table2[[#This Row],[SAP Code]],[26]_16!S:T,2,FALSE),0)</f>
        <v>0</v>
      </c>
      <c r="BE1948" s="82">
        <f>IFERROR(VLOOKUP(Table2[[#This Row],[SAP Code]],[26]_16!V:W,2,FALSE)/ 1000000, 0)</f>
        <v>0</v>
      </c>
      <c r="BF1948" s="82">
        <f>IFERROR(VLOOKUP(Table2[[#This Row],[SAP Code]],[26]_16!Y:Z,2,FALSE)/ 1000000, 0)</f>
        <v>0</v>
      </c>
      <c r="BG1948" s="82" t="str">
        <f>IFERROR(VLOOKUP(Table2[[#This Row],[SAP Code]],[26]port!$A:$AD,30,FALSE),"unknown")</f>
        <v>unknown</v>
      </c>
      <c r="BH1948" s="83" t="str">
        <f t="shared" si="532"/>
        <v>Unknown</v>
      </c>
    </row>
    <row r="1949" spans="1:61" s="37" customFormat="1" ht="12">
      <c r="A1949" s="37" t="s">
        <v>351</v>
      </c>
      <c r="B1949" s="37" t="s">
        <v>6546</v>
      </c>
      <c r="C1949" s="37" t="s">
        <v>6547</v>
      </c>
      <c r="D1949" s="37" t="s">
        <v>6548</v>
      </c>
      <c r="E1949" s="71">
        <v>45198</v>
      </c>
      <c r="F1949" s="37" t="s">
        <v>827</v>
      </c>
      <c r="G1949" s="37" t="s">
        <v>115</v>
      </c>
      <c r="H1949" s="37" t="s">
        <v>5984</v>
      </c>
      <c r="I1949" s="37" t="s">
        <v>67</v>
      </c>
      <c r="J1949" s="37" t="s">
        <v>83</v>
      </c>
      <c r="K1949" s="37" t="s">
        <v>84</v>
      </c>
      <c r="L1949" s="37" t="s">
        <v>85</v>
      </c>
      <c r="M1949" s="72">
        <v>18000000</v>
      </c>
      <c r="N1949" s="72">
        <v>18000000</v>
      </c>
      <c r="O1949" s="74" t="s">
        <v>6549</v>
      </c>
      <c r="P1949" s="75">
        <v>2100150044143</v>
      </c>
      <c r="Q1949" s="74" t="s">
        <v>72</v>
      </c>
      <c r="R1949" s="37" t="str">
        <f t="shared" si="515"/>
        <v>ADF Including TSF</v>
      </c>
      <c r="S1949" s="37" t="str">
        <f t="shared" si="523"/>
        <v>I</v>
      </c>
      <c r="T1949" s="37" t="str">
        <f t="shared" si="522"/>
        <v>ADF Countries</v>
      </c>
      <c r="U1949" s="37" t="str">
        <f t="shared" si="516"/>
        <v>Non-Transition States</v>
      </c>
      <c r="V1949" s="76" t="str">
        <f>IF(ISNUMBER(MATCH(A1949, {"Gabon","Sudan","Niger","Mali","Burkina Faso","Guinea"}, 0)), "De Facto Countries", "Non-De Facto Countries")</f>
        <v>Non-De Facto Countries</v>
      </c>
      <c r="W1949" s="37" t="str">
        <f t="shared" si="520"/>
        <v>East</v>
      </c>
      <c r="X1949" s="37" t="str">
        <f t="shared" si="524"/>
        <v>Social</v>
      </c>
      <c r="Y1949" s="77"/>
      <c r="Z1949" s="77"/>
      <c r="AA1949" s="77"/>
      <c r="AB1949" s="77"/>
      <c r="AC1949" s="23">
        <f>Table2[[#This Row],[Approved Amount_UA Equivalent]]</f>
        <v>18000000</v>
      </c>
      <c r="AD1949" s="77">
        <f>SUM(Table2[[#This Row],[Feed Africa ]:[Improve Quality Of Life ]])</f>
        <v>18000000</v>
      </c>
      <c r="AE1949" s="37" t="b">
        <f>Table2[[#This Row],[Total HI5]]=Table2[[#This Row],[Approved Amount_UA Equivalent]]</f>
        <v>1</v>
      </c>
      <c r="AF1949" s="24">
        <v>10</v>
      </c>
      <c r="AG1949" s="74" t="str">
        <f t="shared" si="525"/>
        <v>Investment Project</v>
      </c>
      <c r="AH1949" s="78" t="str">
        <f>VLOOKUP(Table2[[#This Row],[SAP Code]],[25]DATA!$A:$G,7,FALSE)</f>
        <v>Investment</v>
      </c>
      <c r="AI1949" s="74" t="str">
        <f t="shared" si="526"/>
        <v>Other Investment</v>
      </c>
      <c r="AJ1949" s="79"/>
      <c r="AK1949" s="79" t="str">
        <f>Table2[[#This Row],[Sector Dept.]]</f>
        <v>AHHD</v>
      </c>
      <c r="AL1949" s="77" t="str" cm="1">
        <f t="array" ref="AL1949">_xlfn.SWITCH(AK1949,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49" s="80"/>
      <c r="AN1949" s="79" t="str">
        <f t="shared" si="527"/>
        <v/>
      </c>
      <c r="AO1949" s="81">
        <v>1</v>
      </c>
      <c r="AP1949" s="77">
        <f>Table2[[#This Row],[Approved Amount_UA Equivalent]]/1000000</f>
        <v>18</v>
      </c>
      <c r="AQ1949" s="215">
        <f t="shared" si="517"/>
        <v>23.955120000000001</v>
      </c>
      <c r="AR1949" s="77" t="str">
        <f t="shared" si="528"/>
        <v>11-20</v>
      </c>
      <c r="AS1949" s="77" t="str">
        <f t="shared" si="529"/>
        <v>1-20</v>
      </c>
      <c r="AT1949" s="116" t="str">
        <f t="shared" si="530"/>
        <v>1-40</v>
      </c>
      <c r="AU1949" s="137" t="str">
        <f t="shared" si="531"/>
        <v>&lt;1-50 Mn</v>
      </c>
      <c r="AV1949" s="77">
        <f>Table2[[#This Row],[Amount]]</f>
        <v>18000000</v>
      </c>
      <c r="AW1949" s="77" t="str">
        <f t="shared" si="518"/>
        <v>Sep 2023</v>
      </c>
      <c r="AX1949" s="82">
        <f>IFERROR(VLOOKUP(Table2[[#This Row],[SAP Code]],[26]_16!A:B,2,FALSE),0)</f>
        <v>0</v>
      </c>
      <c r="AY1949" s="82">
        <f>IFERROR(VLOOKUP(Table2[[#This Row],[SAP Code]],[26]_16!D:E,2,FALSE)/ 1000000, 0)</f>
        <v>0</v>
      </c>
      <c r="AZ1949" s="82">
        <f>IFERROR(VLOOKUP(Table2[[#This Row],[SAP Code]],[26]_16!G:H,2,FALSE)/ 1000000, 0)</f>
        <v>0</v>
      </c>
      <c r="BA1949" s="82">
        <f>IFERROR(VLOOKUP(Table2[[#This Row],[SAP Code]],[26]_16!J:K,2,FALSE)/ 1000000, 0)</f>
        <v>0</v>
      </c>
      <c r="BB1949" s="82">
        <f>IFERROR(VLOOKUP(Table2[[#This Row],[SAP Code]],[26]_16!M:N,2,FALSE)/ 1000000, 0)</f>
        <v>0</v>
      </c>
      <c r="BC1949" s="82">
        <f>IFERROR(VLOOKUP(Table2[[#This Row],[SAP Code]],[26]_16!P:Q,2,FALSE),0)</f>
        <v>0</v>
      </c>
      <c r="BD1949" s="82">
        <f>IFERROR(VLOOKUP(Table2[[#This Row],[SAP Code]],[26]_16!S:T,2,FALSE),0)</f>
        <v>0</v>
      </c>
      <c r="BE1949" s="82">
        <f>IFERROR(VLOOKUP(Table2[[#This Row],[SAP Code]],[26]_16!V:W,2,FALSE)/ 1000000, 0)</f>
        <v>0</v>
      </c>
      <c r="BF1949" s="82">
        <f>IFERROR(VLOOKUP(Table2[[#This Row],[SAP Code]],[26]_16!Y:Z,2,FALSE)/ 1000000, 0)</f>
        <v>0</v>
      </c>
      <c r="BG1949" s="82" t="str">
        <f>IFERROR(VLOOKUP(Table2[[#This Row],[SAP Code]],[26]port!$A:$AD,30,FALSE),"unknown")</f>
        <v>unknown</v>
      </c>
      <c r="BH1949" s="83" t="str">
        <f t="shared" si="532"/>
        <v>Unknown</v>
      </c>
    </row>
    <row r="1950" spans="1:61" s="37" customFormat="1" ht="12">
      <c r="A1950" s="37" t="s">
        <v>872</v>
      </c>
      <c r="B1950" s="37" t="s">
        <v>6550</v>
      </c>
      <c r="C1950" s="37" t="s">
        <v>6551</v>
      </c>
      <c r="D1950" s="37" t="s">
        <v>6552</v>
      </c>
      <c r="E1950" s="71">
        <v>45201</v>
      </c>
      <c r="F1950" s="37" t="s">
        <v>876</v>
      </c>
      <c r="G1950" s="37" t="s">
        <v>255</v>
      </c>
      <c r="H1950" s="37" t="s">
        <v>5984</v>
      </c>
      <c r="I1950" s="37" t="s">
        <v>250</v>
      </c>
      <c r="J1950" s="37" t="s">
        <v>83</v>
      </c>
      <c r="K1950" s="37" t="s">
        <v>69</v>
      </c>
      <c r="L1950" s="37" t="s">
        <v>85</v>
      </c>
      <c r="M1950" s="72">
        <v>7000000</v>
      </c>
      <c r="N1950" s="72">
        <v>7000000</v>
      </c>
      <c r="O1950" s="74" t="s">
        <v>6553</v>
      </c>
      <c r="P1950" s="75" t="s">
        <v>147</v>
      </c>
      <c r="Q1950" s="74" t="s">
        <v>72</v>
      </c>
      <c r="R1950" s="37" t="str">
        <f t="shared" si="515"/>
        <v>ADF Including TSF</v>
      </c>
      <c r="S1950" s="37" t="str">
        <f t="shared" si="523"/>
        <v>K</v>
      </c>
      <c r="T1950" s="37" t="str">
        <f t="shared" si="522"/>
        <v>ADF Countries</v>
      </c>
      <c r="U1950" s="37" t="str">
        <f t="shared" si="516"/>
        <v>Transition States</v>
      </c>
      <c r="V1950" s="76" t="str">
        <f>IF(ISNUMBER(MATCH(A1950, {"Gabon","Sudan","Niger","Mali","Burkina Faso","Guinea"}, 0)), "De Facto Countries", "Non-De Facto Countries")</f>
        <v>Non-De Facto Countries</v>
      </c>
      <c r="W1950" s="37" t="str">
        <f t="shared" si="520"/>
        <v>East</v>
      </c>
      <c r="X1950" s="37" t="str">
        <f t="shared" si="524"/>
        <v>Multi-Sector</v>
      </c>
      <c r="Y1950" s="23">
        <f>Table2[[#This Row],[Approved Amount_UA Equivalent]]/5</f>
        <v>1400000</v>
      </c>
      <c r="Z1950" s="23">
        <f>Table2[[#This Row],[Approved Amount_UA Equivalent]]/5</f>
        <v>1400000</v>
      </c>
      <c r="AA1950" s="23">
        <f>Table2[[#This Row],[Approved Amount_UA Equivalent]]/5</f>
        <v>1400000</v>
      </c>
      <c r="AB1950" s="23">
        <f>Table2[[#This Row],[Approved Amount_UA Equivalent]]/5</f>
        <v>1400000</v>
      </c>
      <c r="AC1950" s="23">
        <f>Table2[[#This Row],[Approved Amount_UA Equivalent]]/5</f>
        <v>1400000</v>
      </c>
      <c r="AD1950" s="77">
        <f>SUM(Table2[[#This Row],[Feed Africa ]:[Improve Quality Of Life ]])</f>
        <v>7000000</v>
      </c>
      <c r="AE1950" s="37" t="b">
        <f>Table2[[#This Row],[Total HI5]]=Table2[[#This Row],[Approved Amount_UA Equivalent]]</f>
        <v>1</v>
      </c>
      <c r="AF1950" s="24">
        <v>41</v>
      </c>
      <c r="AG1950" s="74" t="str">
        <f t="shared" si="525"/>
        <v>ISP and Investment Project</v>
      </c>
      <c r="AH1950" s="78" t="str">
        <f>VLOOKUP(Table2[[#This Row],[SAP Code]],[25]DATA!$A:$G,7,FALSE)</f>
        <v>ISP</v>
      </c>
      <c r="AI1950" s="74" t="str">
        <f t="shared" si="526"/>
        <v>Other Investment</v>
      </c>
      <c r="AJ1950" s="79"/>
      <c r="AK1950" s="79" t="str">
        <f>Table2[[#This Row],[Sector Dept.]]</f>
        <v>ECGF</v>
      </c>
      <c r="AL1950" s="77" t="str" cm="1">
        <f t="array" ref="AL1950">_xlfn.SWITCH(AK1950,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50" s="80"/>
      <c r="AN1950" s="79" t="str">
        <f t="shared" si="527"/>
        <v/>
      </c>
      <c r="AO1950" s="81">
        <v>1</v>
      </c>
      <c r="AP1950" s="77">
        <f>Table2[[#This Row],[Approved Amount_UA Equivalent]]/1000000</f>
        <v>7</v>
      </c>
      <c r="AQ1950" s="215">
        <f t="shared" si="517"/>
        <v>9.3158799999999999</v>
      </c>
      <c r="AR1950" s="77" t="str">
        <f t="shared" si="528"/>
        <v>1-10</v>
      </c>
      <c r="AS1950" s="77" t="str">
        <f t="shared" si="529"/>
        <v>1-20</v>
      </c>
      <c r="AT1950" s="116" t="str">
        <f t="shared" si="530"/>
        <v>1-40</v>
      </c>
      <c r="AU1950" s="137" t="str">
        <f t="shared" si="531"/>
        <v>&lt;1-50 Mn</v>
      </c>
      <c r="AV1950" s="77">
        <f>Table2[[#This Row],[Amount]]</f>
        <v>7000000</v>
      </c>
      <c r="AW1950" s="77" t="str">
        <f t="shared" si="518"/>
        <v>Oct 2023</v>
      </c>
      <c r="AX1950" s="82">
        <f>IFERROR(VLOOKUP(Table2[[#This Row],[SAP Code]],[26]_16!A:B,2,FALSE),0)</f>
        <v>0</v>
      </c>
      <c r="AY1950" s="82">
        <f>IFERROR(VLOOKUP(Table2[[#This Row],[SAP Code]],[26]_16!D:E,2,FALSE)/ 1000000, 0)</f>
        <v>0</v>
      </c>
      <c r="AZ1950" s="82">
        <f>IFERROR(VLOOKUP(Table2[[#This Row],[SAP Code]],[26]_16!G:H,2,FALSE)/ 1000000, 0)</f>
        <v>0</v>
      </c>
      <c r="BA1950" s="82">
        <f>IFERROR(VLOOKUP(Table2[[#This Row],[SAP Code]],[26]_16!J:K,2,FALSE)/ 1000000, 0)</f>
        <v>0</v>
      </c>
      <c r="BB1950" s="82">
        <f>IFERROR(VLOOKUP(Table2[[#This Row],[SAP Code]],[26]_16!M:N,2,FALSE)/ 1000000, 0)</f>
        <v>0</v>
      </c>
      <c r="BC1950" s="82">
        <f>IFERROR(VLOOKUP(Table2[[#This Row],[SAP Code]],[26]_16!P:Q,2,FALSE),0)</f>
        <v>0</v>
      </c>
      <c r="BD1950" s="82">
        <f>IFERROR(VLOOKUP(Table2[[#This Row],[SAP Code]],[26]_16!S:T,2,FALSE),0)</f>
        <v>0</v>
      </c>
      <c r="BE1950" s="82">
        <f>IFERROR(VLOOKUP(Table2[[#This Row],[SAP Code]],[26]_16!V:W,2,FALSE)/ 1000000, 0)</f>
        <v>0</v>
      </c>
      <c r="BF1950" s="82">
        <f>IFERROR(VLOOKUP(Table2[[#This Row],[SAP Code]],[26]_16!Y:Z,2,FALSE)/ 1000000, 0)</f>
        <v>0</v>
      </c>
      <c r="BG1950" s="82" t="str">
        <f>IFERROR(VLOOKUP(Table2[[#This Row],[SAP Code]],[26]port!$A:$AD,30,FALSE),"unknown")</f>
        <v>unknown</v>
      </c>
      <c r="BH1950" s="83" t="str">
        <f t="shared" si="532"/>
        <v>Unknown</v>
      </c>
    </row>
    <row r="1951" spans="1:61" s="37" customFormat="1" ht="12">
      <c r="A1951" s="37" t="s">
        <v>872</v>
      </c>
      <c r="B1951" s="37" t="s">
        <v>6550</v>
      </c>
      <c r="C1951" s="37" t="s">
        <v>6554</v>
      </c>
      <c r="D1951" s="37" t="s">
        <v>6552</v>
      </c>
      <c r="E1951" s="71">
        <v>45201</v>
      </c>
      <c r="F1951" s="37" t="s">
        <v>876</v>
      </c>
      <c r="G1951" s="37" t="s">
        <v>255</v>
      </c>
      <c r="H1951" s="37" t="s">
        <v>5984</v>
      </c>
      <c r="I1951" s="37" t="s">
        <v>250</v>
      </c>
      <c r="J1951" s="37" t="s">
        <v>2463</v>
      </c>
      <c r="K1951" s="37" t="s">
        <v>69</v>
      </c>
      <c r="L1951" s="37" t="s">
        <v>85</v>
      </c>
      <c r="M1951" s="72">
        <v>3000000</v>
      </c>
      <c r="N1951" s="72">
        <v>3000000</v>
      </c>
      <c r="O1951" s="74" t="s">
        <v>6553</v>
      </c>
      <c r="P1951" s="75" t="s">
        <v>147</v>
      </c>
      <c r="Q1951" s="74" t="s">
        <v>72</v>
      </c>
      <c r="R1951" s="37" t="str">
        <f t="shared" si="515"/>
        <v>ADF Including TSF</v>
      </c>
      <c r="S1951" s="37" t="str">
        <f t="shared" si="523"/>
        <v>K</v>
      </c>
      <c r="T1951" s="37" t="str">
        <f t="shared" si="522"/>
        <v>ADF Countries</v>
      </c>
      <c r="U1951" s="37" t="str">
        <f t="shared" si="516"/>
        <v>Transition States</v>
      </c>
      <c r="V1951" s="76" t="str">
        <f>IF(ISNUMBER(MATCH(A1951, {"Gabon","Sudan","Niger","Mali","Burkina Faso","Guinea"}, 0)), "De Facto Countries", "Non-De Facto Countries")</f>
        <v>Non-De Facto Countries</v>
      </c>
      <c r="W1951" s="37" t="str">
        <f t="shared" si="520"/>
        <v>East</v>
      </c>
      <c r="X1951" s="37" t="str">
        <f t="shared" si="524"/>
        <v>Multi-Sector</v>
      </c>
      <c r="Y1951" s="23">
        <f>Table2[[#This Row],[Approved Amount_UA Equivalent]]/5</f>
        <v>600000</v>
      </c>
      <c r="Z1951" s="23">
        <f>Table2[[#This Row],[Approved Amount_UA Equivalent]]/5</f>
        <v>600000</v>
      </c>
      <c r="AA1951" s="23">
        <f>Table2[[#This Row],[Approved Amount_UA Equivalent]]/5</f>
        <v>600000</v>
      </c>
      <c r="AB1951" s="23">
        <f>Table2[[#This Row],[Approved Amount_UA Equivalent]]/5</f>
        <v>600000</v>
      </c>
      <c r="AC1951" s="23">
        <f>Table2[[#This Row],[Approved Amount_UA Equivalent]]/5</f>
        <v>600000</v>
      </c>
      <c r="AD1951" s="77">
        <f>SUM(Table2[[#This Row],[Feed Africa ]:[Improve Quality Of Life ]])</f>
        <v>3000000</v>
      </c>
      <c r="AE1951" s="37" t="b">
        <f>Table2[[#This Row],[Total HI5]]=Table2[[#This Row],[Approved Amount_UA Equivalent]]</f>
        <v>1</v>
      </c>
      <c r="AF1951" s="24">
        <v>41</v>
      </c>
      <c r="AG1951" s="74" t="str">
        <f t="shared" si="525"/>
        <v>ISP and Investment Project</v>
      </c>
      <c r="AH1951" s="78" t="str">
        <f>VLOOKUP(Table2[[#This Row],[SAP Code]],[25]DATA!$A:$G,7,FALSE)</f>
        <v>ISP</v>
      </c>
      <c r="AI1951" s="74" t="str">
        <f t="shared" si="526"/>
        <v>Other Investment</v>
      </c>
      <c r="AJ1951" s="79"/>
      <c r="AK1951" s="79" t="str">
        <f>Table2[[#This Row],[Sector Dept.]]</f>
        <v>ECGF</v>
      </c>
      <c r="AL1951" s="77" t="str" cm="1">
        <f t="array" ref="AL1951">_xlfn.SWITCH(AK1951,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51" s="80"/>
      <c r="AN1951" s="79" t="str">
        <f t="shared" si="527"/>
        <v/>
      </c>
      <c r="AO1951" s="81">
        <v>1</v>
      </c>
      <c r="AP1951" s="77">
        <f>Table2[[#This Row],[Approved Amount_UA Equivalent]]/1000000</f>
        <v>3</v>
      </c>
      <c r="AQ1951" s="215">
        <f t="shared" si="517"/>
        <v>3.9925199999999998</v>
      </c>
      <c r="AR1951" s="77" t="str">
        <f t="shared" si="528"/>
        <v>1-10</v>
      </c>
      <c r="AS1951" s="77" t="str">
        <f t="shared" si="529"/>
        <v>1-20</v>
      </c>
      <c r="AT1951" s="116" t="str">
        <f t="shared" si="530"/>
        <v>1-40</v>
      </c>
      <c r="AU1951" s="137" t="str">
        <f t="shared" si="531"/>
        <v>&lt;1-50 Mn</v>
      </c>
      <c r="AV1951" s="77">
        <f>Table2[[#This Row],[Amount]]</f>
        <v>3000000</v>
      </c>
      <c r="AW1951" s="77" t="str">
        <f t="shared" si="518"/>
        <v>Oct 2023</v>
      </c>
      <c r="AX1951" s="82">
        <f>IFERROR(VLOOKUP(Table2[[#This Row],[SAP Code]],[26]_16!A:B,2,FALSE),0)</f>
        <v>0</v>
      </c>
      <c r="AY1951" s="82">
        <f>IFERROR(VLOOKUP(Table2[[#This Row],[SAP Code]],[26]_16!D:E,2,FALSE)/ 1000000, 0)</f>
        <v>0</v>
      </c>
      <c r="AZ1951" s="82">
        <f>IFERROR(VLOOKUP(Table2[[#This Row],[SAP Code]],[26]_16!G:H,2,FALSE)/ 1000000, 0)</f>
        <v>0</v>
      </c>
      <c r="BA1951" s="82">
        <f>IFERROR(VLOOKUP(Table2[[#This Row],[SAP Code]],[26]_16!J:K,2,FALSE)/ 1000000, 0)</f>
        <v>0</v>
      </c>
      <c r="BB1951" s="82">
        <f>IFERROR(VLOOKUP(Table2[[#This Row],[SAP Code]],[26]_16!M:N,2,FALSE)/ 1000000, 0)</f>
        <v>0</v>
      </c>
      <c r="BC1951" s="82">
        <f>IFERROR(VLOOKUP(Table2[[#This Row],[SAP Code]],[26]_16!P:Q,2,FALSE),0)</f>
        <v>0</v>
      </c>
      <c r="BD1951" s="82">
        <f>IFERROR(VLOOKUP(Table2[[#This Row],[SAP Code]],[26]_16!S:T,2,FALSE),0)</f>
        <v>0</v>
      </c>
      <c r="BE1951" s="82">
        <f>IFERROR(VLOOKUP(Table2[[#This Row],[SAP Code]],[26]_16!V:W,2,FALSE)/ 1000000, 0)</f>
        <v>0</v>
      </c>
      <c r="BF1951" s="82">
        <f>IFERROR(VLOOKUP(Table2[[#This Row],[SAP Code]],[26]_16!Y:Z,2,FALSE)/ 1000000, 0)</f>
        <v>0</v>
      </c>
      <c r="BG1951" s="82" t="str">
        <f>IFERROR(VLOOKUP(Table2[[#This Row],[SAP Code]],[26]port!$A:$AD,30,FALSE),"unknown")</f>
        <v>unknown</v>
      </c>
      <c r="BH1951" s="83" t="str">
        <f t="shared" si="532"/>
        <v>Unknown</v>
      </c>
    </row>
    <row r="1952" spans="1:61" s="37" customFormat="1" ht="12">
      <c r="A1952" s="37" t="s">
        <v>417</v>
      </c>
      <c r="B1952" s="37" t="s">
        <v>6555</v>
      </c>
      <c r="C1952" s="37" t="s">
        <v>6556</v>
      </c>
      <c r="D1952" s="37" t="s">
        <v>6557</v>
      </c>
      <c r="E1952" s="71">
        <v>45201</v>
      </c>
      <c r="F1952" s="37" t="s">
        <v>6558</v>
      </c>
      <c r="G1952" s="37" t="s">
        <v>115</v>
      </c>
      <c r="H1952" s="37" t="s">
        <v>6084</v>
      </c>
      <c r="I1952" s="37" t="s">
        <v>67</v>
      </c>
      <c r="J1952" s="37" t="s">
        <v>68</v>
      </c>
      <c r="K1952" s="37" t="s">
        <v>69</v>
      </c>
      <c r="L1952" s="37" t="s">
        <v>70</v>
      </c>
      <c r="M1952" s="72">
        <v>1000000</v>
      </c>
      <c r="N1952" s="72">
        <v>760467.83981505421</v>
      </c>
      <c r="O1952" s="74" t="s">
        <v>6559</v>
      </c>
      <c r="P1952" s="75">
        <v>5000199006718</v>
      </c>
      <c r="Q1952" s="74" t="s">
        <v>72</v>
      </c>
      <c r="R1952" s="37" t="str">
        <f t="shared" si="515"/>
        <v>OTHERS</v>
      </c>
      <c r="S1952" s="37" t="str">
        <f t="shared" si="523"/>
        <v>I</v>
      </c>
      <c r="T1952" s="37" t="str">
        <f t="shared" si="522"/>
        <v>ADB Countries</v>
      </c>
      <c r="U1952" s="37" t="str">
        <f t="shared" si="516"/>
        <v>Non-Transition States</v>
      </c>
      <c r="V1952" s="76" t="str">
        <f>IF(ISNUMBER(MATCH(A1952, {"Gabon","Sudan","Niger","Mali","Burkina Faso","Guinea"}, 0)), "De Facto Countries", "Non-De Facto Countries")</f>
        <v>Non-De Facto Countries</v>
      </c>
      <c r="W1952" s="37" t="str">
        <f t="shared" si="520"/>
        <v>North</v>
      </c>
      <c r="X1952" s="37" t="str">
        <f t="shared" si="524"/>
        <v>Social</v>
      </c>
      <c r="Y1952" s="77"/>
      <c r="Z1952" s="77"/>
      <c r="AA1952" s="77"/>
      <c r="AB1952" s="77"/>
      <c r="AC1952" s="23">
        <f>Table2[[#This Row],[Approved Amount_UA Equivalent]]</f>
        <v>760467.83981505421</v>
      </c>
      <c r="AD1952" s="77">
        <f>SUM(Table2[[#This Row],[Feed Africa ]:[Improve Quality Of Life ]])</f>
        <v>760467.83981505421</v>
      </c>
      <c r="AE1952" s="37" t="b">
        <f>Table2[[#This Row],[Total HI5]]=Table2[[#This Row],[Approved Amount_UA Equivalent]]</f>
        <v>1</v>
      </c>
      <c r="AF1952" s="24">
        <v>86</v>
      </c>
      <c r="AG1952" s="74" t="str">
        <f t="shared" si="525"/>
        <v>Technical Assistance &amp; Study</v>
      </c>
      <c r="AH1952" s="78" t="e">
        <f>VLOOKUP(Table2[[#This Row],[SAP Code]],[25]DATA!$A:$G,7,FALSE)</f>
        <v>#N/A</v>
      </c>
      <c r="AI1952" s="74" t="str">
        <f t="shared" si="526"/>
        <v>Other Investment</v>
      </c>
      <c r="AJ1952" s="79"/>
      <c r="AK1952" s="79" t="str">
        <f>Table2[[#This Row],[Sector Dept.]]</f>
        <v>AHHD</v>
      </c>
      <c r="AL1952" s="77" t="str" cm="1">
        <f t="array" ref="AL1952">_xlfn.SWITCH(AK1952,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52" s="80"/>
      <c r="AN1952" s="79" t="str">
        <f t="shared" si="527"/>
        <v/>
      </c>
      <c r="AO1952" s="81">
        <v>1</v>
      </c>
      <c r="AP1952" s="77">
        <f>Table2[[#This Row],[Approved Amount_UA Equivalent]]/1000000</f>
        <v>0.76046783981505417</v>
      </c>
      <c r="AQ1952" s="215">
        <f t="shared" si="517"/>
        <v>1.0120610199394666</v>
      </c>
      <c r="AR1952" s="77" t="str">
        <f t="shared" si="528"/>
        <v>1-10</v>
      </c>
      <c r="AS1952" s="77" t="str">
        <f t="shared" si="529"/>
        <v>1-20</v>
      </c>
      <c r="AT1952" s="116" t="str">
        <f t="shared" si="530"/>
        <v>1-40</v>
      </c>
      <c r="AU1952" s="137" t="str">
        <f t="shared" si="531"/>
        <v>&lt;1-50 Mn</v>
      </c>
      <c r="AV1952" s="77">
        <f>Table2[[#This Row],[Amount]]</f>
        <v>1000000</v>
      </c>
      <c r="AW1952" s="77" t="str">
        <f t="shared" si="518"/>
        <v>Oct 2023</v>
      </c>
      <c r="AX1952" s="82">
        <f>IFERROR(VLOOKUP(Table2[[#This Row],[SAP Code]],[26]_16!A:B,2,FALSE),0)</f>
        <v>0</v>
      </c>
      <c r="AY1952" s="82">
        <f>IFERROR(VLOOKUP(Table2[[#This Row],[SAP Code]],[26]_16!D:E,2,FALSE)/ 1000000, 0)</f>
        <v>0</v>
      </c>
      <c r="AZ1952" s="82">
        <f>IFERROR(VLOOKUP(Table2[[#This Row],[SAP Code]],[26]_16!G:H,2,FALSE)/ 1000000, 0)</f>
        <v>0</v>
      </c>
      <c r="BA1952" s="82">
        <f>IFERROR(VLOOKUP(Table2[[#This Row],[SAP Code]],[26]_16!J:K,2,FALSE)/ 1000000, 0)</f>
        <v>0</v>
      </c>
      <c r="BB1952" s="82">
        <f>IFERROR(VLOOKUP(Table2[[#This Row],[SAP Code]],[26]_16!M:N,2,FALSE)/ 1000000, 0)</f>
        <v>0</v>
      </c>
      <c r="BC1952" s="82">
        <f>IFERROR(VLOOKUP(Table2[[#This Row],[SAP Code]],[26]_16!P:Q,2,FALSE),0)</f>
        <v>0</v>
      </c>
      <c r="BD1952" s="82">
        <f>IFERROR(VLOOKUP(Table2[[#This Row],[SAP Code]],[26]_16!S:T,2,FALSE),0)</f>
        <v>0</v>
      </c>
      <c r="BE1952" s="82">
        <f>IFERROR(VLOOKUP(Table2[[#This Row],[SAP Code]],[26]_16!V:W,2,FALSE)/ 1000000, 0)</f>
        <v>0</v>
      </c>
      <c r="BF1952" s="82">
        <f>IFERROR(VLOOKUP(Table2[[#This Row],[SAP Code]],[26]_16!Y:Z,2,FALSE)/ 1000000, 0)</f>
        <v>0</v>
      </c>
      <c r="BG1952" s="82" t="str">
        <f>IFERROR(VLOOKUP(Table2[[#This Row],[SAP Code]],[26]port!$A:$AD,30,FALSE),"unknown")</f>
        <v>unknown</v>
      </c>
      <c r="BH1952" s="83" t="str">
        <f t="shared" si="532"/>
        <v>Unknown</v>
      </c>
    </row>
    <row r="1953" spans="1:61" s="37" customFormat="1" ht="12">
      <c r="A1953" s="37" t="s">
        <v>543</v>
      </c>
      <c r="B1953" s="37" t="s">
        <v>6560</v>
      </c>
      <c r="C1953" s="37" t="s">
        <v>6561</v>
      </c>
      <c r="D1953" s="37" t="s">
        <v>6562</v>
      </c>
      <c r="E1953" s="71">
        <v>45202</v>
      </c>
      <c r="F1953" s="37" t="s">
        <v>584</v>
      </c>
      <c r="G1953" s="37" t="s">
        <v>255</v>
      </c>
      <c r="H1953" s="37" t="s">
        <v>5979</v>
      </c>
      <c r="I1953" s="37" t="s">
        <v>250</v>
      </c>
      <c r="J1953" s="37" t="s">
        <v>2463</v>
      </c>
      <c r="K1953" s="37" t="s">
        <v>69</v>
      </c>
      <c r="L1953" s="37" t="s">
        <v>85</v>
      </c>
      <c r="M1953" s="72">
        <v>5000000</v>
      </c>
      <c r="N1953" s="72">
        <v>5000000</v>
      </c>
      <c r="O1953" s="74" t="s">
        <v>6563</v>
      </c>
      <c r="P1953" s="75">
        <v>5900155018606</v>
      </c>
      <c r="Q1953" s="74" t="s">
        <v>72</v>
      </c>
      <c r="R1953" s="37" t="str">
        <f t="shared" si="515"/>
        <v>ADF Including TSF</v>
      </c>
      <c r="S1953" s="37" t="str">
        <f t="shared" si="523"/>
        <v>K</v>
      </c>
      <c r="T1953" s="37" t="str">
        <f t="shared" si="522"/>
        <v>ADF Countries</v>
      </c>
      <c r="U1953" s="37" t="str">
        <f t="shared" si="516"/>
        <v>Transition States</v>
      </c>
      <c r="V1953" s="76" t="str">
        <f>IF(ISNUMBER(MATCH(A1953, {"Gabon","Sudan","Niger","Mali","Burkina Faso","Guinea"}, 0)), "De Facto Countries", "Non-De Facto Countries")</f>
        <v>Non-De Facto Countries</v>
      </c>
      <c r="W1953" s="37" t="str">
        <f t="shared" si="520"/>
        <v>West</v>
      </c>
      <c r="X1953" s="37" t="str">
        <f t="shared" si="524"/>
        <v>Multi-Sector</v>
      </c>
      <c r="Y1953" s="23">
        <f>Table2[[#This Row],[Approved Amount_UA Equivalent]]/5</f>
        <v>1000000</v>
      </c>
      <c r="Z1953" s="23">
        <f>Table2[[#This Row],[Approved Amount_UA Equivalent]]/5</f>
        <v>1000000</v>
      </c>
      <c r="AA1953" s="23">
        <f>Table2[[#This Row],[Approved Amount_UA Equivalent]]/5</f>
        <v>1000000</v>
      </c>
      <c r="AB1953" s="23">
        <f>Table2[[#This Row],[Approved Amount_UA Equivalent]]/5</f>
        <v>1000000</v>
      </c>
      <c r="AC1953" s="23">
        <f>Table2[[#This Row],[Approved Amount_UA Equivalent]]/5</f>
        <v>1000000</v>
      </c>
      <c r="AD1953" s="77">
        <f>SUM(Table2[[#This Row],[Feed Africa ]:[Improve Quality Of Life ]])</f>
        <v>5000000</v>
      </c>
      <c r="AE1953" s="37" t="b">
        <f>Table2[[#This Row],[Total HI5]]=Table2[[#This Row],[Approved Amount_UA Equivalent]]</f>
        <v>1</v>
      </c>
      <c r="AF1953" s="24">
        <v>20</v>
      </c>
      <c r="AG1953" s="74" t="str">
        <f t="shared" si="525"/>
        <v>Policy and Result Based Op</v>
      </c>
      <c r="AH1953" s="78" t="str">
        <f>VLOOKUP(Table2[[#This Row],[SAP Code]],[25]DATA!$A:$G,7,FALSE)</f>
        <v>PBO</v>
      </c>
      <c r="AI1953" s="74" t="str">
        <f t="shared" si="526"/>
        <v>Policy-Based Lending</v>
      </c>
      <c r="AJ1953" s="79"/>
      <c r="AK1953" s="79" t="str">
        <f>Table2[[#This Row],[Sector Dept.]]</f>
        <v>ECGF</v>
      </c>
      <c r="AL1953" s="77" t="str" cm="1">
        <f t="array" ref="AL1953">_xlfn.SWITCH(AK1953,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53" s="80"/>
      <c r="AN1953" s="79" t="str">
        <f t="shared" si="527"/>
        <v/>
      </c>
      <c r="AO1953" s="81">
        <v>1</v>
      </c>
      <c r="AP1953" s="77">
        <f>Table2[[#This Row],[Approved Amount_UA Equivalent]]/1000000</f>
        <v>5</v>
      </c>
      <c r="AQ1953" s="215">
        <f t="shared" si="517"/>
        <v>6.6542000000000003</v>
      </c>
      <c r="AR1953" s="77" t="str">
        <f t="shared" si="528"/>
        <v>1-10</v>
      </c>
      <c r="AS1953" s="77" t="str">
        <f t="shared" si="529"/>
        <v>1-20</v>
      </c>
      <c r="AT1953" s="116" t="str">
        <f t="shared" si="530"/>
        <v>1-40</v>
      </c>
      <c r="AU1953" s="137" t="str">
        <f t="shared" si="531"/>
        <v>&lt;1-50 Mn</v>
      </c>
      <c r="AV1953" s="77">
        <f>Table2[[#This Row],[Amount]]</f>
        <v>5000000</v>
      </c>
      <c r="AW1953" s="77" t="str">
        <f t="shared" si="518"/>
        <v>Oct 2023</v>
      </c>
      <c r="AX1953" s="82">
        <f>IFERROR(VLOOKUP(Table2[[#This Row],[SAP Code]],[26]_16!A:B,2,FALSE),0)</f>
        <v>0</v>
      </c>
      <c r="AY1953" s="82">
        <f>IFERROR(VLOOKUP(Table2[[#This Row],[SAP Code]],[26]_16!D:E,2,FALSE)/ 1000000, 0)</f>
        <v>0</v>
      </c>
      <c r="AZ1953" s="82">
        <f>IFERROR(VLOOKUP(Table2[[#This Row],[SAP Code]],[26]_16!G:H,2,FALSE)/ 1000000, 0)</f>
        <v>0</v>
      </c>
      <c r="BA1953" s="82">
        <f>IFERROR(VLOOKUP(Table2[[#This Row],[SAP Code]],[26]_16!J:K,2,FALSE)/ 1000000, 0)</f>
        <v>0</v>
      </c>
      <c r="BB1953" s="82">
        <f>IFERROR(VLOOKUP(Table2[[#This Row],[SAP Code]],[26]_16!M:N,2,FALSE)/ 1000000, 0)</f>
        <v>0</v>
      </c>
      <c r="BC1953" s="82">
        <f>IFERROR(VLOOKUP(Table2[[#This Row],[SAP Code]],[26]_16!P:Q,2,FALSE),0)</f>
        <v>0</v>
      </c>
      <c r="BD1953" s="82">
        <f>IFERROR(VLOOKUP(Table2[[#This Row],[SAP Code]],[26]_16!S:T,2,FALSE),0)</f>
        <v>0</v>
      </c>
      <c r="BE1953" s="82">
        <f>IFERROR(VLOOKUP(Table2[[#This Row],[SAP Code]],[26]_16!V:W,2,FALSE)/ 1000000, 0)</f>
        <v>0</v>
      </c>
      <c r="BF1953" s="82">
        <f>IFERROR(VLOOKUP(Table2[[#This Row],[SAP Code]],[26]_16!Y:Z,2,FALSE)/ 1000000, 0)</f>
        <v>0</v>
      </c>
      <c r="BG1953" s="82" t="str">
        <f>IFERROR(VLOOKUP(Table2[[#This Row],[SAP Code]],[26]port!$A:$AD,30,FALSE),"unknown")</f>
        <v>unknown</v>
      </c>
      <c r="BH1953" s="83" t="str">
        <f t="shared" si="532"/>
        <v>Unknown</v>
      </c>
    </row>
    <row r="1954" spans="1:61" s="216" customFormat="1" ht="12">
      <c r="A1954" s="216" t="s">
        <v>819</v>
      </c>
      <c r="B1954" s="216" t="s">
        <v>6564</v>
      </c>
      <c r="C1954" s="216" t="s">
        <v>6565</v>
      </c>
      <c r="D1954" s="216" t="s">
        <v>6566</v>
      </c>
      <c r="E1954" s="217">
        <v>45204</v>
      </c>
      <c r="F1954" s="216" t="s">
        <v>1751</v>
      </c>
      <c r="G1954" s="216" t="s">
        <v>126</v>
      </c>
      <c r="H1954" s="216" t="s">
        <v>5984</v>
      </c>
      <c r="I1954" s="216" t="s">
        <v>123</v>
      </c>
      <c r="J1954" s="216" t="s">
        <v>2463</v>
      </c>
      <c r="K1954" s="216" t="s">
        <v>69</v>
      </c>
      <c r="L1954" s="216" t="s">
        <v>85</v>
      </c>
      <c r="M1954" s="218">
        <v>8496100</v>
      </c>
      <c r="N1954" s="218">
        <v>8496100</v>
      </c>
      <c r="O1954" s="219" t="s">
        <v>6567</v>
      </c>
      <c r="P1954" s="220" t="s">
        <v>147</v>
      </c>
      <c r="Q1954" s="219" t="s">
        <v>72</v>
      </c>
      <c r="R1954" s="216" t="str">
        <f t="shared" si="515"/>
        <v>ADF Including TSF</v>
      </c>
      <c r="S1954" s="216" t="str">
        <f t="shared" si="523"/>
        <v>E</v>
      </c>
      <c r="T1954" s="216" t="str">
        <f t="shared" si="522"/>
        <v>ADF Countries</v>
      </c>
      <c r="U1954" s="216" t="str">
        <f t="shared" si="516"/>
        <v>Transition States</v>
      </c>
      <c r="V1954" s="221" t="str">
        <f>IF(ISNUMBER(MATCH(A1954, {"Gabon","Sudan","Niger","Mali","Burkina Faso","Guinea"}, 0)), "De Facto Countries", "Non-De Facto Countries")</f>
        <v>Non-De Facto Countries</v>
      </c>
      <c r="W1954" s="216" t="str">
        <f t="shared" si="520"/>
        <v>East</v>
      </c>
      <c r="X1954" s="216" t="str">
        <f t="shared" si="524"/>
        <v>WASH Sector</v>
      </c>
      <c r="Y1954" s="222"/>
      <c r="Z1954" s="222"/>
      <c r="AA1954" s="222"/>
      <c r="AB1954" s="222"/>
      <c r="AC1954" s="23">
        <f>Table2[[#This Row],[Approved Amount_UA Equivalent]]</f>
        <v>8496100</v>
      </c>
      <c r="AD1954" s="222">
        <f>SUM(Table2[[#This Row],[Feed Africa ]:[Improve Quality Of Life ]])</f>
        <v>8496100</v>
      </c>
      <c r="AE1954" s="216" t="b">
        <f>Table2[[#This Row],[Total HI5]]=Table2[[#This Row],[Approved Amount_UA Equivalent]]</f>
        <v>1</v>
      </c>
      <c r="AF1954" s="24">
        <v>10</v>
      </c>
      <c r="AG1954" s="219" t="str">
        <f t="shared" si="525"/>
        <v>Investment Project</v>
      </c>
      <c r="AH1954" s="223" t="str">
        <f>VLOOKUP(Table2[[#This Row],[SAP Code]],[25]DATA!$A:$G,7,FALSE)</f>
        <v>Investment</v>
      </c>
      <c r="AI1954" s="219" t="str">
        <f t="shared" si="526"/>
        <v>Infrastructure</v>
      </c>
      <c r="AJ1954" s="224"/>
      <c r="AK1954" s="224" t="str">
        <f>Table2[[#This Row],[Sector Dept.]]</f>
        <v>AHWS</v>
      </c>
      <c r="AL1954" s="222" t="str" cm="1">
        <f t="array" ref="AL1954">_xlfn.SWITCH(AK1954,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54" s="225"/>
      <c r="AN1954" s="224" t="str">
        <f t="shared" si="527"/>
        <v/>
      </c>
      <c r="AO1954" s="226">
        <v>0.5</v>
      </c>
      <c r="AP1954" s="222">
        <f>Table2[[#This Row],[Approved Amount_UA Equivalent]]/1000000</f>
        <v>8.4961000000000002</v>
      </c>
      <c r="AQ1954" s="227">
        <f t="shared" si="517"/>
        <v>11.306949723999999</v>
      </c>
      <c r="AR1954" s="222" t="str">
        <f t="shared" si="528"/>
        <v>1-10</v>
      </c>
      <c r="AS1954" s="222" t="str">
        <f t="shared" si="529"/>
        <v>1-20</v>
      </c>
      <c r="AT1954" s="228" t="str">
        <f t="shared" si="530"/>
        <v>1-40</v>
      </c>
      <c r="AU1954" s="229" t="str">
        <f t="shared" si="531"/>
        <v>&lt;1-50 Mn</v>
      </c>
      <c r="AV1954" s="222">
        <f>Table2[[#This Row],[Amount]]</f>
        <v>8496100</v>
      </c>
      <c r="AW1954" s="222" t="str">
        <f t="shared" si="518"/>
        <v>Oct 2023</v>
      </c>
      <c r="AX1954" s="230">
        <f>IFERROR(VLOOKUP(Table2[[#This Row],[SAP Code]],[26]_16!A:B,2,FALSE),0)</f>
        <v>0</v>
      </c>
      <c r="AY1954" s="230">
        <f>IFERROR(VLOOKUP(Table2[[#This Row],[SAP Code]],[26]_16!D:E,2,FALSE)/ 1000000, 0)</f>
        <v>0</v>
      </c>
      <c r="AZ1954" s="230">
        <f>IFERROR(VLOOKUP(Table2[[#This Row],[SAP Code]],[26]_16!G:H,2,FALSE)/ 1000000, 0)</f>
        <v>0</v>
      </c>
      <c r="BA1954" s="230">
        <f>IFERROR(VLOOKUP(Table2[[#This Row],[SAP Code]],[26]_16!J:K,2,FALSE)/ 1000000, 0)</f>
        <v>0</v>
      </c>
      <c r="BB1954" s="230">
        <f>IFERROR(VLOOKUP(Table2[[#This Row],[SAP Code]],[26]_16!M:N,2,FALSE)/ 1000000, 0)</f>
        <v>0</v>
      </c>
      <c r="BC1954" s="230">
        <f>IFERROR(VLOOKUP(Table2[[#This Row],[SAP Code]],[26]_16!P:Q,2,FALSE),0)</f>
        <v>0</v>
      </c>
      <c r="BD1954" s="230">
        <f>IFERROR(VLOOKUP(Table2[[#This Row],[SAP Code]],[26]_16!S:T,2,FALSE),0)</f>
        <v>0</v>
      </c>
      <c r="BE1954" s="230">
        <f>IFERROR(VLOOKUP(Table2[[#This Row],[SAP Code]],[26]_16!V:W,2,FALSE)/ 1000000, 0)</f>
        <v>0</v>
      </c>
      <c r="BF1954" s="230">
        <f>IFERROR(VLOOKUP(Table2[[#This Row],[SAP Code]],[26]_16!Y:Z,2,FALSE)/ 1000000, 0)</f>
        <v>0</v>
      </c>
      <c r="BG1954" s="230" t="str">
        <f>IFERROR(VLOOKUP(Table2[[#This Row],[SAP Code]],[26]port!$A:$AD,30,FALSE),"unknown")</f>
        <v>unknown</v>
      </c>
      <c r="BH1954" s="231" t="str">
        <f t="shared" si="532"/>
        <v>Unknown</v>
      </c>
    </row>
    <row r="1955" spans="1:61" s="216" customFormat="1" ht="12">
      <c r="A1955" s="216" t="s">
        <v>819</v>
      </c>
      <c r="B1955" s="216" t="s">
        <v>6564</v>
      </c>
      <c r="C1955" s="216" t="s">
        <v>6568</v>
      </c>
      <c r="D1955" s="216" t="s">
        <v>6566</v>
      </c>
      <c r="E1955" s="217">
        <v>45204</v>
      </c>
      <c r="F1955" s="216" t="s">
        <v>1751</v>
      </c>
      <c r="G1955" s="216" t="s">
        <v>126</v>
      </c>
      <c r="H1955" s="216" t="s">
        <v>5984</v>
      </c>
      <c r="I1955" s="216" t="s">
        <v>123</v>
      </c>
      <c r="J1955" s="216" t="s">
        <v>2463</v>
      </c>
      <c r="K1955" s="216" t="s">
        <v>69</v>
      </c>
      <c r="L1955" s="216" t="s">
        <v>85</v>
      </c>
      <c r="M1955" s="218">
        <v>1503900</v>
      </c>
      <c r="N1955" s="218">
        <v>1503900</v>
      </c>
      <c r="O1955" s="219" t="s">
        <v>6567</v>
      </c>
      <c r="P1955" s="220" t="s">
        <v>147</v>
      </c>
      <c r="Q1955" s="219" t="s">
        <v>72</v>
      </c>
      <c r="R1955" s="216" t="str">
        <f t="shared" si="515"/>
        <v>ADF Including TSF</v>
      </c>
      <c r="S1955" s="216" t="str">
        <f t="shared" si="523"/>
        <v>E</v>
      </c>
      <c r="T1955" s="216" t="str">
        <f t="shared" si="522"/>
        <v>ADF Countries</v>
      </c>
      <c r="U1955" s="216" t="str">
        <f t="shared" si="516"/>
        <v>Transition States</v>
      </c>
      <c r="V1955" s="221" t="str">
        <f>IF(ISNUMBER(MATCH(A1955, {"Gabon","Sudan","Niger","Mali","Burkina Faso","Guinea"}, 0)), "De Facto Countries", "Non-De Facto Countries")</f>
        <v>Non-De Facto Countries</v>
      </c>
      <c r="W1955" s="216" t="str">
        <f t="shared" si="520"/>
        <v>East</v>
      </c>
      <c r="X1955" s="216" t="str">
        <f t="shared" si="524"/>
        <v>WASH Sector</v>
      </c>
      <c r="Y1955" s="222"/>
      <c r="Z1955" s="222"/>
      <c r="AA1955" s="222"/>
      <c r="AB1955" s="222"/>
      <c r="AC1955" s="23">
        <f>Table2[[#This Row],[Approved Amount_UA Equivalent]]</f>
        <v>1503900</v>
      </c>
      <c r="AD1955" s="222">
        <f>SUM(Table2[[#This Row],[Feed Africa ]:[Improve Quality Of Life ]])</f>
        <v>1503900</v>
      </c>
      <c r="AE1955" s="216" t="b">
        <f>Table2[[#This Row],[Total HI5]]=Table2[[#This Row],[Approved Amount_UA Equivalent]]</f>
        <v>1</v>
      </c>
      <c r="AF1955" s="24">
        <v>10</v>
      </c>
      <c r="AG1955" s="219" t="str">
        <f t="shared" si="525"/>
        <v>Investment Project</v>
      </c>
      <c r="AH1955" s="223" t="str">
        <f>VLOOKUP(Table2[[#This Row],[SAP Code]],[25]DATA!$A:$G,7,FALSE)</f>
        <v>Investment</v>
      </c>
      <c r="AI1955" s="219" t="str">
        <f t="shared" si="526"/>
        <v>Infrastructure</v>
      </c>
      <c r="AJ1955" s="224"/>
      <c r="AK1955" s="224" t="str">
        <f>Table2[[#This Row],[Sector Dept.]]</f>
        <v>AHWS</v>
      </c>
      <c r="AL1955" s="222" t="str" cm="1">
        <f t="array" ref="AL1955">_xlfn.SWITCH(AK1955,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55" s="225"/>
      <c r="AN1955" s="224" t="str">
        <f t="shared" si="527"/>
        <v/>
      </c>
      <c r="AO1955" s="226">
        <v>0.5</v>
      </c>
      <c r="AP1955" s="222">
        <f>Table2[[#This Row],[Approved Amount_UA Equivalent]]/1000000</f>
        <v>1.5039</v>
      </c>
      <c r="AQ1955" s="227">
        <f t="shared" si="517"/>
        <v>2.0014502759999999</v>
      </c>
      <c r="AR1955" s="222" t="str">
        <f t="shared" si="528"/>
        <v>1-10</v>
      </c>
      <c r="AS1955" s="222" t="str">
        <f t="shared" si="529"/>
        <v>1-20</v>
      </c>
      <c r="AT1955" s="228" t="str">
        <f t="shared" si="530"/>
        <v>1-40</v>
      </c>
      <c r="AU1955" s="229" t="str">
        <f t="shared" si="531"/>
        <v>&lt;1-50 Mn</v>
      </c>
      <c r="AV1955" s="222">
        <f>Table2[[#This Row],[Amount]]</f>
        <v>1503900</v>
      </c>
      <c r="AW1955" s="222" t="str">
        <f t="shared" si="518"/>
        <v>Oct 2023</v>
      </c>
      <c r="AX1955" s="230">
        <f>IFERROR(VLOOKUP(Table2[[#This Row],[SAP Code]],[26]_16!A:B,2,FALSE),0)</f>
        <v>0</v>
      </c>
      <c r="AY1955" s="230">
        <f>IFERROR(VLOOKUP(Table2[[#This Row],[SAP Code]],[26]_16!D:E,2,FALSE)/ 1000000, 0)</f>
        <v>0</v>
      </c>
      <c r="AZ1955" s="230">
        <f>IFERROR(VLOOKUP(Table2[[#This Row],[SAP Code]],[26]_16!G:H,2,FALSE)/ 1000000, 0)</f>
        <v>0</v>
      </c>
      <c r="BA1955" s="230">
        <f>IFERROR(VLOOKUP(Table2[[#This Row],[SAP Code]],[26]_16!J:K,2,FALSE)/ 1000000, 0)</f>
        <v>0</v>
      </c>
      <c r="BB1955" s="230">
        <f>IFERROR(VLOOKUP(Table2[[#This Row],[SAP Code]],[26]_16!M:N,2,FALSE)/ 1000000, 0)</f>
        <v>0</v>
      </c>
      <c r="BC1955" s="230">
        <f>IFERROR(VLOOKUP(Table2[[#This Row],[SAP Code]],[26]_16!P:Q,2,FALSE),0)</f>
        <v>0</v>
      </c>
      <c r="BD1955" s="230">
        <f>IFERROR(VLOOKUP(Table2[[#This Row],[SAP Code]],[26]_16!S:T,2,FALSE),0)</f>
        <v>0</v>
      </c>
      <c r="BE1955" s="230">
        <f>IFERROR(VLOOKUP(Table2[[#This Row],[SAP Code]],[26]_16!V:W,2,FALSE)/ 1000000, 0)</f>
        <v>0</v>
      </c>
      <c r="BF1955" s="230">
        <f>IFERROR(VLOOKUP(Table2[[#This Row],[SAP Code]],[26]_16!Y:Z,2,FALSE)/ 1000000, 0)</f>
        <v>0</v>
      </c>
      <c r="BG1955" s="230" t="str">
        <f>IFERROR(VLOOKUP(Table2[[#This Row],[SAP Code]],[26]port!$A:$AD,30,FALSE),"unknown")</f>
        <v>unknown</v>
      </c>
      <c r="BH1955" s="231" t="str">
        <f t="shared" si="532"/>
        <v>Unknown</v>
      </c>
    </row>
    <row r="1956" spans="1:61" s="37" customFormat="1" ht="12">
      <c r="A1956" s="37" t="s">
        <v>4490</v>
      </c>
      <c r="B1956" s="37" t="s">
        <v>6569</v>
      </c>
      <c r="C1956" s="37" t="s">
        <v>6570</v>
      </c>
      <c r="D1956" s="37" t="s">
        <v>6571</v>
      </c>
      <c r="E1956" s="71">
        <v>45212</v>
      </c>
      <c r="F1956" s="37" t="s">
        <v>4494</v>
      </c>
      <c r="G1956" s="37" t="s">
        <v>126</v>
      </c>
      <c r="H1956" s="37" t="s">
        <v>6084</v>
      </c>
      <c r="I1956" s="37" t="s">
        <v>123</v>
      </c>
      <c r="J1956" s="37" t="s">
        <v>68</v>
      </c>
      <c r="K1956" s="37" t="s">
        <v>69</v>
      </c>
      <c r="L1956" s="37" t="s">
        <v>70</v>
      </c>
      <c r="M1956" s="72">
        <v>1000000</v>
      </c>
      <c r="N1956" s="72">
        <v>760467.83981505421</v>
      </c>
      <c r="O1956" s="74" t="s">
        <v>6572</v>
      </c>
      <c r="P1956" s="75" t="s">
        <v>147</v>
      </c>
      <c r="Q1956" s="74" t="s">
        <v>72</v>
      </c>
      <c r="R1956" s="37" t="str">
        <f t="shared" si="515"/>
        <v>OTHERS</v>
      </c>
      <c r="S1956" s="37" t="str">
        <f t="shared" si="523"/>
        <v>E</v>
      </c>
      <c r="T1956" s="37" t="str">
        <f t="shared" si="522"/>
        <v>ADB Countries</v>
      </c>
      <c r="U1956" s="37" t="str">
        <f t="shared" si="516"/>
        <v>Non-Transition States</v>
      </c>
      <c r="V1956" s="76" t="str">
        <f>IF(ISNUMBER(MATCH(A1956, {"Gabon","Sudan","Niger","Mali","Burkina Faso","Guinea"}, 0)), "De Facto Countries", "Non-De Facto Countries")</f>
        <v>Non-De Facto Countries</v>
      </c>
      <c r="W1956" s="37" t="str">
        <f t="shared" si="520"/>
        <v>North</v>
      </c>
      <c r="X1956" s="37" t="str">
        <f t="shared" si="524"/>
        <v>WASH Sector</v>
      </c>
      <c r="Y1956" s="77"/>
      <c r="Z1956" s="77"/>
      <c r="AA1956" s="77"/>
      <c r="AB1956" s="77"/>
      <c r="AC1956" s="23">
        <f>Table2[[#This Row],[Approved Amount_UA Equivalent]]</f>
        <v>760467.83981505421</v>
      </c>
      <c r="AD1956" s="77">
        <f>SUM(Table2[[#This Row],[Feed Africa ]:[Improve Quality Of Life ]])</f>
        <v>760467.83981505421</v>
      </c>
      <c r="AE1956" s="37" t="b">
        <f>Table2[[#This Row],[Total HI5]]=Table2[[#This Row],[Approved Amount_UA Equivalent]]</f>
        <v>1</v>
      </c>
      <c r="AF1956" s="24">
        <v>86</v>
      </c>
      <c r="AG1956" s="74" t="str">
        <f t="shared" si="525"/>
        <v>Technical Assistance &amp; Study</v>
      </c>
      <c r="AH1956" s="78" t="e">
        <f>VLOOKUP(Table2[[#This Row],[SAP Code]],[25]DATA!$A:$G,7,FALSE)</f>
        <v>#N/A</v>
      </c>
      <c r="AI1956" s="74" t="str">
        <f t="shared" si="526"/>
        <v>Other Investment</v>
      </c>
      <c r="AJ1956" s="79"/>
      <c r="AK1956" s="79" t="str">
        <f>Table2[[#This Row],[Sector Dept.]]</f>
        <v>AHWS</v>
      </c>
      <c r="AL1956" s="77" t="str" cm="1">
        <f t="array" ref="AL1956">_xlfn.SWITCH(AK1956,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56" s="80"/>
      <c r="AN1956" s="79" t="str">
        <f t="shared" si="527"/>
        <v/>
      </c>
      <c r="AO1956" s="81">
        <v>1</v>
      </c>
      <c r="AP1956" s="77">
        <f>Table2[[#This Row],[Approved Amount_UA Equivalent]]/1000000</f>
        <v>0.76046783981505417</v>
      </c>
      <c r="AQ1956" s="215">
        <f t="shared" si="517"/>
        <v>1.0120610199394666</v>
      </c>
      <c r="AR1956" s="77" t="str">
        <f t="shared" si="528"/>
        <v>1-10</v>
      </c>
      <c r="AS1956" s="77" t="str">
        <f t="shared" si="529"/>
        <v>1-20</v>
      </c>
      <c r="AT1956" s="116" t="str">
        <f t="shared" si="530"/>
        <v>1-40</v>
      </c>
      <c r="AU1956" s="137" t="str">
        <f t="shared" si="531"/>
        <v>&lt;1-50 Mn</v>
      </c>
      <c r="AV1956" s="77">
        <f>Table2[[#This Row],[Amount]]</f>
        <v>1000000</v>
      </c>
      <c r="AW1956" s="77" t="str">
        <f t="shared" si="518"/>
        <v>Oct 2023</v>
      </c>
      <c r="AX1956" s="82">
        <f>IFERROR(VLOOKUP(Table2[[#This Row],[SAP Code]],[26]_16!A:B,2,FALSE),0)</f>
        <v>0</v>
      </c>
      <c r="AY1956" s="82">
        <f>IFERROR(VLOOKUP(Table2[[#This Row],[SAP Code]],[26]_16!D:E,2,FALSE)/ 1000000, 0)</f>
        <v>0</v>
      </c>
      <c r="AZ1956" s="82">
        <f>IFERROR(VLOOKUP(Table2[[#This Row],[SAP Code]],[26]_16!G:H,2,FALSE)/ 1000000, 0)</f>
        <v>0</v>
      </c>
      <c r="BA1956" s="82">
        <f>IFERROR(VLOOKUP(Table2[[#This Row],[SAP Code]],[26]_16!J:K,2,FALSE)/ 1000000, 0)</f>
        <v>0</v>
      </c>
      <c r="BB1956" s="82">
        <f>IFERROR(VLOOKUP(Table2[[#This Row],[SAP Code]],[26]_16!M:N,2,FALSE)/ 1000000, 0)</f>
        <v>0</v>
      </c>
      <c r="BC1956" s="82">
        <f>IFERROR(VLOOKUP(Table2[[#This Row],[SAP Code]],[26]_16!P:Q,2,FALSE),0)</f>
        <v>0</v>
      </c>
      <c r="BD1956" s="82">
        <f>IFERROR(VLOOKUP(Table2[[#This Row],[SAP Code]],[26]_16!S:T,2,FALSE),0)</f>
        <v>0</v>
      </c>
      <c r="BE1956" s="82">
        <f>IFERROR(VLOOKUP(Table2[[#This Row],[SAP Code]],[26]_16!V:W,2,FALSE)/ 1000000, 0)</f>
        <v>0</v>
      </c>
      <c r="BF1956" s="82">
        <f>IFERROR(VLOOKUP(Table2[[#This Row],[SAP Code]],[26]_16!Y:Z,2,FALSE)/ 1000000, 0)</f>
        <v>0</v>
      </c>
      <c r="BG1956" s="82" t="str">
        <f>IFERROR(VLOOKUP(Table2[[#This Row],[SAP Code]],[26]port!$A:$AD,30,FALSE),"unknown")</f>
        <v>unknown</v>
      </c>
      <c r="BH1956" s="83" t="str">
        <f t="shared" si="532"/>
        <v>Unknown</v>
      </c>
    </row>
    <row r="1957" spans="1:61" s="216" customFormat="1" ht="12">
      <c r="A1957" s="232" t="s">
        <v>91</v>
      </c>
      <c r="B1957" s="232" t="s">
        <v>6573</v>
      </c>
      <c r="C1957" s="232" t="s">
        <v>6574</v>
      </c>
      <c r="D1957" s="232" t="s">
        <v>6575</v>
      </c>
      <c r="E1957" s="233">
        <v>45212</v>
      </c>
      <c r="F1957" s="232" t="s">
        <v>6576</v>
      </c>
      <c r="G1957" s="232" t="s">
        <v>74</v>
      </c>
      <c r="H1957" s="232" t="s">
        <v>5984</v>
      </c>
      <c r="I1957" s="232" t="s">
        <v>155</v>
      </c>
      <c r="J1957" s="232" t="s">
        <v>3659</v>
      </c>
      <c r="K1957" s="232" t="s">
        <v>69</v>
      </c>
      <c r="L1957" s="232" t="s">
        <v>70</v>
      </c>
      <c r="M1957" s="234">
        <v>219000</v>
      </c>
      <c r="N1957" s="234">
        <v>166542.45691949688</v>
      </c>
      <c r="O1957" s="235" t="s">
        <v>6577</v>
      </c>
      <c r="P1957" s="220" t="s">
        <v>243</v>
      </c>
      <c r="Q1957" s="219" t="s">
        <v>72</v>
      </c>
      <c r="R1957" s="216" t="str">
        <f t="shared" si="515"/>
        <v>OTHERS</v>
      </c>
      <c r="S1957" s="216" t="str">
        <f t="shared" si="523"/>
        <v>A</v>
      </c>
      <c r="T1957" s="216" t="str">
        <f t="shared" si="522"/>
        <v>Blend Countries</v>
      </c>
      <c r="U1957" s="216" t="str">
        <f t="shared" si="516"/>
        <v>Non-Transition States</v>
      </c>
      <c r="V1957" s="221" t="str">
        <f>IF(ISNUMBER(MATCH(A1957, {"Gabon","Sudan","Niger","Mali","Burkina Faso","Guinea"}, 0)), "De Facto Countries", "Non-De Facto Countries")</f>
        <v>Non-De Facto Countries</v>
      </c>
      <c r="W1957" s="216" t="str">
        <f t="shared" si="520"/>
        <v>East</v>
      </c>
      <c r="X1957" s="216" t="str">
        <f t="shared" si="524"/>
        <v>Agriculture</v>
      </c>
      <c r="Y1957" s="23">
        <f>Table2[[#This Row],[Approved Amount_UA Equivalent]]</f>
        <v>166542.45691949688</v>
      </c>
      <c r="Z1957" s="222"/>
      <c r="AA1957" s="222"/>
      <c r="AB1957" s="222"/>
      <c r="AC1957" s="222"/>
      <c r="AD1957" s="222">
        <f>SUM(Table2[[#This Row],[Feed Africa ]:[Improve Quality Of Life ]])</f>
        <v>166542.45691949688</v>
      </c>
      <c r="AE1957" s="216" t="b">
        <f>Table2[[#This Row],[Total HI5]]=Table2[[#This Row],[Approved Amount_UA Equivalent]]</f>
        <v>1</v>
      </c>
      <c r="AF1957" s="24">
        <v>86</v>
      </c>
      <c r="AG1957" s="219" t="str">
        <f t="shared" si="525"/>
        <v>Technical Assistance &amp; Study</v>
      </c>
      <c r="AH1957" s="223" t="e">
        <f>VLOOKUP(Table2[[#This Row],[SAP Code]],[25]DATA!$A:$G,7,FALSE)</f>
        <v>#N/A</v>
      </c>
      <c r="AI1957" s="219" t="str">
        <f t="shared" si="526"/>
        <v>Other Investment</v>
      </c>
      <c r="AJ1957" s="224"/>
      <c r="AK1957" s="224" t="str">
        <f>Table2[[#This Row],[Sector Dept.]]</f>
        <v>AHAI</v>
      </c>
      <c r="AL1957" s="222" t="str" cm="1">
        <f t="array" ref="AL1957">_xlfn.SWITCH(AK1957,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57" s="225"/>
      <c r="AN1957" s="224" t="str">
        <f t="shared" si="527"/>
        <v/>
      </c>
      <c r="AO1957" s="226">
        <v>0.5</v>
      </c>
      <c r="AP1957" s="222">
        <f>Table2[[#This Row],[Approved Amount_UA Equivalent]]/1000000</f>
        <v>0.16654245691949687</v>
      </c>
      <c r="AQ1957" s="236">
        <f t="shared" si="517"/>
        <v>0.22164136336674323</v>
      </c>
      <c r="AR1957" s="222" t="str">
        <f t="shared" si="528"/>
        <v>1-10</v>
      </c>
      <c r="AS1957" s="222" t="str">
        <f t="shared" si="529"/>
        <v>1-20</v>
      </c>
      <c r="AT1957" s="228" t="str">
        <f t="shared" si="530"/>
        <v>1-40</v>
      </c>
      <c r="AU1957" s="229" t="str">
        <f t="shared" si="531"/>
        <v>&lt;1-50 Mn</v>
      </c>
      <c r="AV1957" s="222">
        <f>Table2[[#This Row],[Amount]]</f>
        <v>219000</v>
      </c>
      <c r="AW1957" s="222" t="str">
        <f t="shared" si="518"/>
        <v>Oct 2023</v>
      </c>
      <c r="AX1957" s="230">
        <f>IFERROR(VLOOKUP(Table2[[#This Row],[SAP Code]],[26]_16!A:B,2,FALSE),0)</f>
        <v>0</v>
      </c>
      <c r="AY1957" s="230">
        <f>IFERROR(VLOOKUP(Table2[[#This Row],[SAP Code]],[26]_16!D:E,2,FALSE)/ 1000000, 0)</f>
        <v>0</v>
      </c>
      <c r="AZ1957" s="230">
        <f>IFERROR(VLOOKUP(Table2[[#This Row],[SAP Code]],[26]_16!G:H,2,FALSE)/ 1000000, 0)</f>
        <v>0</v>
      </c>
      <c r="BA1957" s="230">
        <f>IFERROR(VLOOKUP(Table2[[#This Row],[SAP Code]],[26]_16!J:K,2,FALSE)/ 1000000, 0)</f>
        <v>0</v>
      </c>
      <c r="BB1957" s="230">
        <f>IFERROR(VLOOKUP(Table2[[#This Row],[SAP Code]],[26]_16!M:N,2,FALSE)/ 1000000, 0)</f>
        <v>0</v>
      </c>
      <c r="BC1957" s="230">
        <f>IFERROR(VLOOKUP(Table2[[#This Row],[SAP Code]],[26]_16!P:Q,2,FALSE),0)</f>
        <v>0</v>
      </c>
      <c r="BD1957" s="230">
        <f>IFERROR(VLOOKUP(Table2[[#This Row],[SAP Code]],[26]_16!S:T,2,FALSE),0)</f>
        <v>0</v>
      </c>
      <c r="BE1957" s="230">
        <f>IFERROR(VLOOKUP(Table2[[#This Row],[SAP Code]],[26]_16!V:W,2,FALSE)/ 1000000, 0)</f>
        <v>0</v>
      </c>
      <c r="BF1957" s="230">
        <f>IFERROR(VLOOKUP(Table2[[#This Row],[SAP Code]],[26]_16!Y:Z,2,FALSE)/ 1000000, 0)</f>
        <v>0</v>
      </c>
      <c r="BG1957" s="230" t="str">
        <f>IFERROR(VLOOKUP(Table2[[#This Row],[SAP Code]],[26]port!$A:$AD,30,FALSE),"unknown")</f>
        <v>unknown</v>
      </c>
      <c r="BH1957" s="231" t="str">
        <f t="shared" si="532"/>
        <v>Unknown</v>
      </c>
    </row>
    <row r="1958" spans="1:61" s="216" customFormat="1" ht="12">
      <c r="A1958" s="232" t="s">
        <v>91</v>
      </c>
      <c r="B1958" s="232" t="s">
        <v>6573</v>
      </c>
      <c r="C1958" s="232" t="s">
        <v>6574</v>
      </c>
      <c r="D1958" s="232" t="s">
        <v>6575</v>
      </c>
      <c r="E1958" s="233">
        <v>45212</v>
      </c>
      <c r="F1958" s="232" t="s">
        <v>6576</v>
      </c>
      <c r="G1958" s="232" t="s">
        <v>74</v>
      </c>
      <c r="H1958" s="232" t="s">
        <v>5984</v>
      </c>
      <c r="I1958" s="232" t="s">
        <v>155</v>
      </c>
      <c r="J1958" s="232" t="s">
        <v>3659</v>
      </c>
      <c r="K1958" s="232" t="s">
        <v>5704</v>
      </c>
      <c r="L1958" s="232" t="s">
        <v>70</v>
      </c>
      <c r="M1958" s="234">
        <v>2000000</v>
      </c>
      <c r="N1958" s="234">
        <v>1520935.6796301084</v>
      </c>
      <c r="O1958" s="235" t="s">
        <v>6577</v>
      </c>
      <c r="P1958" s="237" t="s">
        <v>243</v>
      </c>
      <c r="Q1958" s="238" t="s">
        <v>72</v>
      </c>
      <c r="R1958" s="216" t="str">
        <f t="shared" si="515"/>
        <v>OTHERS</v>
      </c>
      <c r="S1958" s="216" t="str">
        <f t="shared" si="523"/>
        <v>A</v>
      </c>
      <c r="T1958" s="216" t="str">
        <f t="shared" si="522"/>
        <v>Blend Countries</v>
      </c>
      <c r="U1958" s="216" t="str">
        <f t="shared" si="516"/>
        <v>Non-Transition States</v>
      </c>
      <c r="V1958" s="221" t="str">
        <f>IF(ISNUMBER(MATCH(A1958, {"Gabon","Sudan","Niger","Mali","Burkina Faso","Guinea"}, 0)), "De Facto Countries", "Non-De Facto Countries")</f>
        <v>Non-De Facto Countries</v>
      </c>
      <c r="W1958" s="216" t="str">
        <f t="shared" si="520"/>
        <v>East</v>
      </c>
      <c r="X1958" s="216" t="str">
        <f t="shared" si="524"/>
        <v>Agriculture</v>
      </c>
      <c r="Y1958" s="23">
        <f>Table2[[#This Row],[Approved Amount_UA Equivalent]]</f>
        <v>1520935.6796301084</v>
      </c>
      <c r="Z1958" s="222"/>
      <c r="AA1958" s="222"/>
      <c r="AB1958" s="222"/>
      <c r="AC1958" s="222"/>
      <c r="AD1958" s="222">
        <f>SUM(Table2[[#This Row],[Feed Africa ]:[Improve Quality Of Life ]])</f>
        <v>1520935.6796301084</v>
      </c>
      <c r="AE1958" s="216" t="b">
        <f>Table2[[#This Row],[Total HI5]]=Table2[[#This Row],[Approved Amount_UA Equivalent]]</f>
        <v>1</v>
      </c>
      <c r="AF1958" s="24">
        <v>75</v>
      </c>
      <c r="AG1958" s="219" t="str">
        <f t="shared" si="525"/>
        <v>Equity and Guarantee</v>
      </c>
      <c r="AH1958" s="223" t="e">
        <f>VLOOKUP(Table2[[#This Row],[SAP Code]],[25]DATA!$A:$G,7,FALSE)</f>
        <v>#N/A</v>
      </c>
      <c r="AI1958" s="219" t="str">
        <f t="shared" si="526"/>
        <v>Other Investment</v>
      </c>
      <c r="AJ1958" s="224"/>
      <c r="AK1958" s="224" t="str">
        <f>Table2[[#This Row],[Sector Dept.]]</f>
        <v>AHAI</v>
      </c>
      <c r="AL1958" s="222" t="str" cm="1">
        <f t="array" ref="AL1958">_xlfn.SWITCH(AK1958,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58" s="225"/>
      <c r="AN1958" s="224" t="str">
        <f t="shared" si="527"/>
        <v/>
      </c>
      <c r="AO1958" s="226">
        <v>0.5</v>
      </c>
      <c r="AP1958" s="222">
        <f>Table2[[#This Row],[Approved Amount_UA Equivalent]]/1000000</f>
        <v>1.5209356796301083</v>
      </c>
      <c r="AQ1958" s="236">
        <f t="shared" si="517"/>
        <v>2.0241220398789332</v>
      </c>
      <c r="AR1958" s="222" t="str">
        <f t="shared" si="528"/>
        <v>1-10</v>
      </c>
      <c r="AS1958" s="222" t="str">
        <f t="shared" si="529"/>
        <v>1-20</v>
      </c>
      <c r="AT1958" s="228" t="str">
        <f t="shared" si="530"/>
        <v>1-40</v>
      </c>
      <c r="AU1958" s="229" t="str">
        <f t="shared" si="531"/>
        <v>&lt;1-50 Mn</v>
      </c>
      <c r="AV1958" s="222">
        <f>Table2[[#This Row],[Amount]]</f>
        <v>2000000</v>
      </c>
      <c r="AW1958" s="222" t="str">
        <f t="shared" si="518"/>
        <v>Oct 2023</v>
      </c>
      <c r="AX1958" s="230">
        <f>IFERROR(VLOOKUP(Table2[[#This Row],[SAP Code]],[26]_16!A:B,2,FALSE),0)</f>
        <v>0</v>
      </c>
      <c r="AY1958" s="230">
        <f>IFERROR(VLOOKUP(Table2[[#This Row],[SAP Code]],[26]_16!D:E,2,FALSE)/ 1000000, 0)</f>
        <v>0</v>
      </c>
      <c r="AZ1958" s="230">
        <f>IFERROR(VLOOKUP(Table2[[#This Row],[SAP Code]],[26]_16!G:H,2,FALSE)/ 1000000, 0)</f>
        <v>0</v>
      </c>
      <c r="BA1958" s="230">
        <f>IFERROR(VLOOKUP(Table2[[#This Row],[SAP Code]],[26]_16!J:K,2,FALSE)/ 1000000, 0)</f>
        <v>0</v>
      </c>
      <c r="BB1958" s="230">
        <f>IFERROR(VLOOKUP(Table2[[#This Row],[SAP Code]],[26]_16!M:N,2,FALSE)/ 1000000, 0)</f>
        <v>0</v>
      </c>
      <c r="BC1958" s="230">
        <f>IFERROR(VLOOKUP(Table2[[#This Row],[SAP Code]],[26]_16!P:Q,2,FALSE),0)</f>
        <v>0</v>
      </c>
      <c r="BD1958" s="230">
        <f>IFERROR(VLOOKUP(Table2[[#This Row],[SAP Code]],[26]_16!S:T,2,FALSE),0)</f>
        <v>0</v>
      </c>
      <c r="BE1958" s="230">
        <f>IFERROR(VLOOKUP(Table2[[#This Row],[SAP Code]],[26]_16!V:W,2,FALSE)/ 1000000, 0)</f>
        <v>0</v>
      </c>
      <c r="BF1958" s="230">
        <f>IFERROR(VLOOKUP(Table2[[#This Row],[SAP Code]],[26]_16!Y:Z,2,FALSE)/ 1000000, 0)</f>
        <v>0</v>
      </c>
      <c r="BG1958" s="230" t="str">
        <f>IFERROR(VLOOKUP(Table2[[#This Row],[SAP Code]],[26]port!$A:$AD,30,FALSE),"unknown")</f>
        <v>unknown</v>
      </c>
      <c r="BH1958" s="231" t="str">
        <f t="shared" si="532"/>
        <v>Unknown</v>
      </c>
    </row>
    <row r="1959" spans="1:61" s="239" customFormat="1" ht="12">
      <c r="A1959" s="239" t="s">
        <v>164</v>
      </c>
      <c r="B1959" s="239" t="s">
        <v>6578</v>
      </c>
      <c r="C1959" s="240" t="s">
        <v>6579</v>
      </c>
      <c r="D1959" s="240" t="s">
        <v>6580</v>
      </c>
      <c r="E1959" s="241">
        <v>45216</v>
      </c>
      <c r="F1959" s="240" t="s">
        <v>787</v>
      </c>
      <c r="G1959" s="240" t="s">
        <v>74</v>
      </c>
      <c r="H1959" s="240" t="s">
        <v>6041</v>
      </c>
      <c r="I1959" s="240" t="s">
        <v>250</v>
      </c>
      <c r="J1959" s="239" t="s">
        <v>5536</v>
      </c>
      <c r="K1959" s="240" t="s">
        <v>69</v>
      </c>
      <c r="L1959" s="240" t="s">
        <v>85</v>
      </c>
      <c r="M1959" s="242">
        <v>7519136</v>
      </c>
      <c r="N1959" s="243">
        <v>7519136</v>
      </c>
      <c r="O1959" s="235" t="s">
        <v>6581</v>
      </c>
      <c r="P1959" s="244" t="s">
        <v>147</v>
      </c>
      <c r="Q1959" s="245" t="s">
        <v>72</v>
      </c>
      <c r="R1959" s="240" t="str">
        <f t="shared" si="515"/>
        <v>ADF Including TSF</v>
      </c>
      <c r="S1959" s="239" t="str">
        <f>MID(O1959, 6,1)</f>
        <v>A</v>
      </c>
      <c r="T1959" s="239" t="str">
        <f t="shared" si="522"/>
        <v>ADF Countries</v>
      </c>
      <c r="U1959" s="239" t="str">
        <f t="shared" si="516"/>
        <v>Transition States</v>
      </c>
      <c r="V1959" s="246" t="str">
        <f>IF(ISNUMBER(MATCH(A1959, {"Gabon","Sudan","Niger","Mali","Burkina Faso","Guinea"}, 0)), "De Facto Countries", "Non-De Facto Countries")</f>
        <v>Non-De Facto Countries</v>
      </c>
      <c r="W1959" s="239" t="str">
        <f t="shared" si="520"/>
        <v>South</v>
      </c>
      <c r="X1959" s="239" t="str">
        <f>IF(MID(O1959,6,1)="A","Agriculture",IF(MID(O1959,6,1)="B","Industry",IF(MID(O1959,6,1)="C","Environment",IF(MID(O1959,6,1)="D","Transport",IF(MID(O1959,6,1)="E","WASH Sector",IF(MID(O1959,6,1)="F","Power",IF(MID(O1959,6,1)="G","ICT",IF(MID(O1959,6,1)="H","Finance",IF(MID(O1959,6,1)="I","Social",IF(MID(O1959,6,1)="J","Urban Developm.",IF(MID(O1959,6,1)="K","Multi-Sector","")))))))))))</f>
        <v>Agriculture</v>
      </c>
      <c r="Y1959" s="23">
        <f>Table2[[#This Row],[Approved Amount_UA Equivalent]]</f>
        <v>7519136</v>
      </c>
      <c r="Z1959" s="247"/>
      <c r="AA1959" s="247"/>
      <c r="AB1959" s="247"/>
      <c r="AC1959" s="247"/>
      <c r="AD1959" s="247">
        <f>SUM(Table2[[#This Row],[Feed Africa ]:[Improve Quality Of Life ]])</f>
        <v>7519136</v>
      </c>
      <c r="AE1959" s="239" t="b">
        <f>Table2[[#This Row],[Total HI5]]=Table2[[#This Row],[Approved Amount_UA Equivalent]]</f>
        <v>1</v>
      </c>
      <c r="AF1959" s="24">
        <v>10</v>
      </c>
      <c r="AG1959" s="248" t="str">
        <f>IF(AF1959=10,"Investment Project",IF(AF1959=11,"Line of Credit",IF(AF1959=12,"Investment Project",IF(AF1959=13,"Investment Project",IF(AF1959=20,"Policy and Result Based Op",IF(AF1959=21,"Policy and Result Based Op",IF(AF1959=22,"Restructuring",IF(AF1959=23,"Policy and Result Based Op",IF(AF1959=32,"Technical Assistance &amp; Study",IF(AF1959=40,"ISP and Investment Project",IF(AF1959=41,"ISP and Investment Project",IF(AF1959=42,"Investment Project",IF(AF1959=43,"Technical Assistance &amp; Study",IF(AF1959=44,"Institutional Support",IF(AF1959=46,"Institutional Support",IF(AF1959=50,"Emergency Assistance",IF(AF1959=51,"Emergency Assistance",IF(AF1959=70,"Equity and Guarantee",IF(AF1959=75,"Equity and Guarantee",IF(AF1959=82,"Micro Financing",IF(AF1959=83,"Policy and Result Based Op",IF(AF1959=84,"ISP and Investment Project",IF(AF1959=85,"ISP and Investment Project",IF(AF1959=86,"Technical Assistance &amp; Study",IF(AF1959=90,"Investment Project",IF(AF1959=30,"Investment Project",""))))))))))))))))))))))))))</f>
        <v>Investment Project</v>
      </c>
      <c r="AH1959" s="249" t="e">
        <f>VLOOKUP(Table2[[#This Row],[SAP Code]],[25]DATA!$A:$G,7,FALSE)</f>
        <v>#N/A</v>
      </c>
      <c r="AI1959" s="248" t="str">
        <f>IF(AG1959="Policy and Result Based Op","Policy-Based Lending",
IF(AND(X1959="Agriculture",OR(AG1959="ISP and Investment Project",AG1959="Investment Project")),"Infrastructure",
IF(AND(X1959="Environment",OR(AG1959="ISP and Investment Project",AG1959="Investment Project")),"Infrastructure",
IF(AND(X1959="ICT",OR(AG1959="ISP and Investment Project",AG1959="Investment Project")),"Infrastructure",
IF(AND(X1959="Power",OR(AG1959="ISP and Investment Project",AG1959="Investment Project")),"Infrastructure",
IF(AND(X1959="Transport",OR(AG1959="ISP and Investment Project",AG1959="Investment Project")),"Infrastructure",
IF(AND(X1959="Urban Developm.",OR(AG1959="ISP and Investment Project",AG1959="Investment Project")),"Infrastructure",
IF(AND(X1959="WASH Sector",OR(AG1959="ISP and Investment Project",AG1959="Investment Project")),"Infrastructure","Other Investment"))))))))</f>
        <v>Infrastructure</v>
      </c>
      <c r="AJ1959" s="250"/>
      <c r="AK1959" s="251" t="str">
        <f>Table2[[#This Row],[Sector Dept.]]</f>
        <v>AHAI</v>
      </c>
      <c r="AL1959" s="247" t="str" cm="1">
        <f t="array" ref="AL1959">_xlfn.SWITCH(AK1959,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59" s="252"/>
      <c r="AN1959" s="250" t="str">
        <f>IF(AM1959=1,"Sovereign",IF(AM1959&gt;=2,"Non-Sovereign",""))</f>
        <v/>
      </c>
      <c r="AO1959" s="253">
        <v>1</v>
      </c>
      <c r="AP1959" s="247">
        <f>Table2[[#This Row],[Approved Amount_UA Equivalent]]/1000000</f>
        <v>7.5191359999999996</v>
      </c>
      <c r="AQ1959" s="254">
        <f t="shared" si="517"/>
        <v>10.00676695424</v>
      </c>
      <c r="AR1959" s="247" t="str">
        <f>ROUNDUP(AP1959/10,0)*10-9&amp;"-"&amp;ROUNDUP(AP1959/10,0)*10</f>
        <v>1-10</v>
      </c>
      <c r="AS1959" s="247" t="str">
        <f>ROUNDUP(AP1959/20,0)*20-19&amp;"-"&amp;ROUNDUP(AP1959/20,0)*20</f>
        <v>1-20</v>
      </c>
      <c r="AT1959" s="255" t="str">
        <f>ROUNDUP(AP1959/40,0)*40-39&amp;"-"&amp;ROUNDUP(AP1959/40,0)*40</f>
        <v>1-40</v>
      </c>
      <c r="AU1959" s="256" t="str">
        <f>IF(AP1959&lt;=50,"&lt;1-50 Mn",IF(AP1959&lt;=100,"50-100 Mn",IF(AP1959&lt;=200,"100-200 Mn",IF(AP1959&lt;=300,"100-300 Mn","&gt;300 Mn"))))</f>
        <v>&lt;1-50 Mn</v>
      </c>
      <c r="AV1959" s="247">
        <f>Table2[[#This Row],[Amount]]</f>
        <v>7519136</v>
      </c>
      <c r="AW1959" s="247" t="str">
        <f t="shared" si="518"/>
        <v>Oct 2023</v>
      </c>
      <c r="AX1959" s="257">
        <f>IFERROR(VLOOKUP(Table2[[#This Row],[SAP Code]],[26]_16!A:B,2,FALSE),0)</f>
        <v>0</v>
      </c>
      <c r="AY1959" s="257">
        <f>IFERROR(VLOOKUP(Table2[[#This Row],[SAP Code]],[26]_16!D:E,2,FALSE)/ 1000000, 0)</f>
        <v>0</v>
      </c>
      <c r="AZ1959" s="257">
        <f>IFERROR(VLOOKUP(Table2[[#This Row],[SAP Code]],[26]_16!G:H,2,FALSE)/ 1000000, 0)</f>
        <v>0</v>
      </c>
      <c r="BA1959" s="257">
        <f>IFERROR(VLOOKUP(Table2[[#This Row],[SAP Code]],[26]_16!J:K,2,FALSE)/ 1000000, 0)</f>
        <v>0</v>
      </c>
      <c r="BB1959" s="257">
        <f>IFERROR(VLOOKUP(Table2[[#This Row],[SAP Code]],[26]_16!M:N,2,FALSE)/ 1000000, 0)</f>
        <v>0</v>
      </c>
      <c r="BC1959" s="257">
        <f>IFERROR(VLOOKUP(Table2[[#This Row],[SAP Code]],[26]_16!P:Q,2,FALSE),0)</f>
        <v>0</v>
      </c>
      <c r="BD1959" s="257">
        <f>IFERROR(VLOOKUP(Table2[[#This Row],[SAP Code]],[26]_16!S:T,2,FALSE),0)</f>
        <v>0</v>
      </c>
      <c r="BE1959" s="257">
        <f>IFERROR(VLOOKUP(Table2[[#This Row],[SAP Code]],[26]_16!V:W,2,FALSE)/ 1000000, 0)</f>
        <v>0</v>
      </c>
      <c r="BF1959" s="257">
        <f>IFERROR(VLOOKUP(Table2[[#This Row],[SAP Code]],[26]_16!Y:Z,2,FALSE)/ 1000000, 0)</f>
        <v>0</v>
      </c>
      <c r="BG1959" s="257" t="str">
        <f>IFERROR(VLOOKUP(Table2[[#This Row],[SAP Code]],[26]port!$A:$AD,30,FALSE),"unknown")</f>
        <v>unknown</v>
      </c>
      <c r="BH1959" s="258" t="str">
        <f>IF(BG1959="ABAN", "Number of operations Cancelled before completion",
IF(OR(BG1959="APVD", BG1959="OnGo"), "Ongoing",
IF(OR(BG1959="CLSD", BG1959="COMP"), "Number of operations completed out of the net approved of that year",
IF(BG1959="TERM", "Number of operations Cancelled before completion",
IF(BG1959="unknown", "Unknown", "Not Defined")))))</f>
        <v>Unknown</v>
      </c>
    </row>
    <row r="1960" spans="1:61" ht="12">
      <c r="A1960" s="16" t="s">
        <v>281</v>
      </c>
      <c r="B1960" s="16" t="s">
        <v>6582</v>
      </c>
      <c r="C1960" s="259" t="s">
        <v>6583</v>
      </c>
      <c r="D1960" s="259" t="s">
        <v>6584</v>
      </c>
      <c r="E1960" s="18">
        <v>45217</v>
      </c>
      <c r="F1960" s="259" t="s">
        <v>285</v>
      </c>
      <c r="G1960" s="259" t="s">
        <v>74</v>
      </c>
      <c r="H1960" s="259" t="s">
        <v>5984</v>
      </c>
      <c r="I1960" s="259" t="s">
        <v>155</v>
      </c>
      <c r="J1960" s="37" t="s">
        <v>5536</v>
      </c>
      <c r="K1960" s="259" t="s">
        <v>69</v>
      </c>
      <c r="L1960" s="259" t="s">
        <v>85</v>
      </c>
      <c r="M1960" s="260">
        <v>14810000</v>
      </c>
      <c r="N1960" s="19">
        <v>14810000</v>
      </c>
      <c r="O1960" s="238" t="s">
        <v>6404</v>
      </c>
      <c r="P1960" s="237" t="s">
        <v>147</v>
      </c>
      <c r="Q1960" s="238" t="s">
        <v>72</v>
      </c>
      <c r="R1960" s="216" t="str">
        <f t="shared" si="515"/>
        <v>ADF Including TSF</v>
      </c>
      <c r="S1960" s="16" t="str">
        <f t="shared" ref="S1960:S2023" si="533">MID(O1960, 6,1)</f>
        <v>A</v>
      </c>
      <c r="T1960" s="16" t="str">
        <f t="shared" si="522"/>
        <v>ADF Countries</v>
      </c>
      <c r="U1960" s="16" t="str">
        <f t="shared" si="516"/>
        <v>Non-Transition States</v>
      </c>
      <c r="V1960" s="22" t="str">
        <f>IF(ISNUMBER(MATCH(A1960, {"Gabon","Sudan","Niger","Mali","Burkina Faso","Guinea"}, 0)), "De Facto Countries", "Non-De Facto Countries")</f>
        <v>Non-De Facto Countries</v>
      </c>
      <c r="W1960" s="16" t="str">
        <f t="shared" si="520"/>
        <v>East</v>
      </c>
      <c r="X1960" s="16" t="str">
        <f t="shared" ref="X1960:X2023" si="534">IF(MID(O1960,6,1)="A","Agriculture",IF(MID(O1960,6,1)="B","Industry",IF(MID(O1960,6,1)="C","Environment",IF(MID(O1960,6,1)="D","Transport",IF(MID(O1960,6,1)="E","WASH Sector",IF(MID(O1960,6,1)="F","Power",IF(MID(O1960,6,1)="G","ICT",IF(MID(O1960,6,1)="H","Finance",IF(MID(O1960,6,1)="I","Social",IF(MID(O1960,6,1)="J","Urban Developm.",IF(MID(O1960,6,1)="K","Multi-Sector","")))))))))))</f>
        <v>Agriculture</v>
      </c>
      <c r="Y1960" s="23">
        <f>Table2[[#This Row],[Approved Amount_UA Equivalent]]</f>
        <v>14810000</v>
      </c>
      <c r="AD1960" s="23">
        <f>SUM(Table2[[#This Row],[Feed Africa ]:[Improve Quality Of Life ]])</f>
        <v>14810000</v>
      </c>
      <c r="AE1960" s="16" t="b">
        <f>Table2[[#This Row],[Total HI5]]=Table2[[#This Row],[Approved Amount_UA Equivalent]]</f>
        <v>1</v>
      </c>
      <c r="AF1960" s="24">
        <v>10</v>
      </c>
      <c r="AG1960" s="20" t="str">
        <f t="shared" ref="AG1960:AG1986" si="535">IF(AF1960=10,"Investment Project",IF(AF1960=11,"Line of Credit",IF(AF1960=12,"Investment Project",IF(AF1960=13,"Investment Project",IF(AF1960=20,"Policy and Result Based Op",IF(AF1960=21,"Policy and Result Based Op",IF(AF1960=22,"Restructuring",IF(AF1960=23,"Policy and Result Based Op",IF(AF1960=32,"Technical Assistance &amp; Study",IF(AF1960=40,"ISP and Investment Project",IF(AF1960=41,"ISP and Investment Project",IF(AF1960=42,"Investment Project",IF(AF1960=43,"Technical Assistance &amp; Study",IF(AF1960=44,"Institutional Support",IF(AF1960=46,"Institutional Support",IF(AF1960=50,"Emergency Assistance",IF(AF1960=51,"Emergency Assistance",IF(AF1960=70,"Equity and Guarantee",IF(AF1960=75,"Equity and Guarantee",IF(AF1960=82,"Micro Financing",IF(AF1960=83,"Policy and Result Based Op",IF(AF1960=84,"ISP and Investment Project",IF(AF1960=85,"ISP and Investment Project",IF(AF1960=86,"Technical Assistance &amp; Study",IF(AF1960=90,"Investment Project",IF(AF1960=30,"Investment Project",""))))))))))))))))))))))))))</f>
        <v>Investment Project</v>
      </c>
      <c r="AH1960" s="24" t="str">
        <f>VLOOKUP(Table2[[#This Row],[SAP Code]],[25]DATA!$A:$G,7,FALSE)</f>
        <v>Investment</v>
      </c>
      <c r="AI1960" s="20" t="str">
        <f t="shared" ref="AI1960:AI1993" si="536">IF(AG1960="Policy and Result Based Op","Policy-Based Lending",
IF(AND(X1960="Agriculture",OR(AG1960="ISP and Investment Project",AG1960="Investment Project")),"Infrastructure",
IF(AND(X1960="Environment",OR(AG1960="ISP and Investment Project",AG1960="Investment Project")),"Infrastructure",
IF(AND(X1960="ICT",OR(AG1960="ISP and Investment Project",AG1960="Investment Project")),"Infrastructure",
IF(AND(X1960="Power",OR(AG1960="ISP and Investment Project",AG1960="Investment Project")),"Infrastructure",
IF(AND(X1960="Transport",OR(AG1960="ISP and Investment Project",AG1960="Investment Project")),"Infrastructure",
IF(AND(X1960="Urban Developm.",OR(AG1960="ISP and Investment Project",AG1960="Investment Project")),"Infrastructure",
IF(AND(X1960="WASH Sector",OR(AG1960="ISP and Investment Project",AG1960="Investment Project")),"Infrastructure","Other Investment"))))))))</f>
        <v>Infrastructure</v>
      </c>
      <c r="AJ1960" s="25"/>
      <c r="AK1960" s="224" t="str">
        <f>Table2[[#This Row],[Sector Dept.]]</f>
        <v>AHAI</v>
      </c>
      <c r="AL1960" s="23" t="str" cm="1">
        <f t="array" ref="AL1960">_xlfn.SWITCH(AK1960,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60" s="26"/>
      <c r="AN1960" s="25" t="str">
        <f t="shared" ref="AN1960:AN2023" si="537">IF(AM1960=1,"Sovereign",IF(AM1960&gt;=2,"Non-Sovereign",""))</f>
        <v/>
      </c>
      <c r="AO1960" s="27">
        <v>1</v>
      </c>
      <c r="AP1960" s="23">
        <f>Table2[[#This Row],[Approved Amount_UA Equivalent]]/1000000</f>
        <v>14.81</v>
      </c>
      <c r="AQ1960" s="214">
        <f t="shared" si="517"/>
        <v>19.709740399999998</v>
      </c>
      <c r="AR1960" s="23" t="str">
        <f t="shared" ref="AR1960:AR2023" si="538">ROUNDUP(AP1960/10,0)*10-9&amp;"-"&amp;ROUNDUP(AP1960/10,0)*10</f>
        <v>11-20</v>
      </c>
      <c r="AS1960" s="23" t="str">
        <f t="shared" ref="AS1960:AS2023" si="539">ROUNDUP(AP1960/20,0)*20-19&amp;"-"&amp;ROUNDUP(AP1960/20,0)*20</f>
        <v>1-20</v>
      </c>
      <c r="AT1960" s="116" t="str">
        <f t="shared" ref="AT1960:AT2023" si="540">ROUNDUP(AP1960/40,0)*40-39&amp;"-"&amp;ROUNDUP(AP1960/40,0)*40</f>
        <v>1-40</v>
      </c>
      <c r="AU1960" s="137" t="str">
        <f t="shared" ref="AU1960:AU2023" si="541">IF(AP1960&lt;=50,"&lt;1-50 Mn",IF(AP1960&lt;=100,"50-100 Mn",IF(AP1960&lt;=200,"100-200 Mn",IF(AP1960&lt;=300,"100-300 Mn","&gt;300 Mn"))))</f>
        <v>&lt;1-50 Mn</v>
      </c>
      <c r="AV1960" s="23">
        <f>Table2[[#This Row],[Amount]]</f>
        <v>14810000</v>
      </c>
      <c r="AW1960" s="23" t="str">
        <f t="shared" si="518"/>
        <v>Oct 2023</v>
      </c>
      <c r="AX1960" s="28">
        <f>IFERROR(VLOOKUP(Table2[[#This Row],[SAP Code]],[26]_16!A:B,2,FALSE),0)</f>
        <v>0</v>
      </c>
      <c r="AY1960" s="28">
        <f>IFERROR(VLOOKUP(Table2[[#This Row],[SAP Code]],[26]_16!D:E,2,FALSE)/ 1000000, 0)</f>
        <v>0</v>
      </c>
      <c r="AZ1960" s="28">
        <f>IFERROR(VLOOKUP(Table2[[#This Row],[SAP Code]],[26]_16!G:H,2,FALSE)/ 1000000, 0)</f>
        <v>0</v>
      </c>
      <c r="BA1960" s="28">
        <f>IFERROR(VLOOKUP(Table2[[#This Row],[SAP Code]],[26]_16!J:K,2,FALSE)/ 1000000, 0)</f>
        <v>0</v>
      </c>
      <c r="BB1960" s="28">
        <f>IFERROR(VLOOKUP(Table2[[#This Row],[SAP Code]],[26]_16!M:N,2,FALSE)/ 1000000, 0)</f>
        <v>0</v>
      </c>
      <c r="BC1960" s="28">
        <f>IFERROR(VLOOKUP(Table2[[#This Row],[SAP Code]],[26]_16!P:Q,2,FALSE),0)</f>
        <v>0</v>
      </c>
      <c r="BD1960" s="28">
        <f>IFERROR(VLOOKUP(Table2[[#This Row],[SAP Code]],[26]_16!S:T,2,FALSE),0)</f>
        <v>0</v>
      </c>
      <c r="BE1960" s="28">
        <f>IFERROR(VLOOKUP(Table2[[#This Row],[SAP Code]],[26]_16!V:W,2,FALSE)/ 1000000, 0)</f>
        <v>0</v>
      </c>
      <c r="BF1960" s="28">
        <f>IFERROR(VLOOKUP(Table2[[#This Row],[SAP Code]],[26]_16!Y:Z,2,FALSE)/ 1000000, 0)</f>
        <v>0</v>
      </c>
      <c r="BG1960" s="28" t="str">
        <f>IFERROR(VLOOKUP(Table2[[#This Row],[SAP Code]],[26]port!$A:$AD,30,FALSE),"unknown")</f>
        <v>APVD</v>
      </c>
      <c r="BH1960" s="29" t="str">
        <f t="shared" ref="BH1960:BH2023" si="542">IF(BG1960="ABAN", "Number of operations Cancelled before completion",
IF(OR(BG1960="APVD", BG1960="OnGo"), "Ongoing",
IF(OR(BG1960="CLSD", BG1960="COMP"), "Number of operations completed out of the net approved of that year",
IF(BG1960="TERM", "Number of operations Cancelled before completion",
IF(BG1960="unknown", "Unknown", "Not Defined")))))</f>
        <v>Ongoing</v>
      </c>
      <c r="BI1960" s="16"/>
    </row>
    <row r="1961" spans="1:61" ht="12">
      <c r="A1961" s="16" t="s">
        <v>75</v>
      </c>
      <c r="B1961" s="16" t="s">
        <v>6585</v>
      </c>
      <c r="C1961" s="259" t="s">
        <v>6586</v>
      </c>
      <c r="D1961" s="259" t="s">
        <v>6587</v>
      </c>
      <c r="E1961" s="18">
        <v>45218</v>
      </c>
      <c r="F1961" s="259" t="s">
        <v>6588</v>
      </c>
      <c r="G1961" s="259" t="s">
        <v>74</v>
      </c>
      <c r="H1961" s="259" t="s">
        <v>5984</v>
      </c>
      <c r="I1961" s="259" t="s">
        <v>155</v>
      </c>
      <c r="J1961" s="37" t="s">
        <v>602</v>
      </c>
      <c r="K1961" s="259" t="s">
        <v>69</v>
      </c>
      <c r="L1961" s="259" t="s">
        <v>70</v>
      </c>
      <c r="M1961" s="260">
        <v>2500000</v>
      </c>
      <c r="N1961" s="19">
        <v>1901169.5995376355</v>
      </c>
      <c r="O1961" s="238" t="s">
        <v>6589</v>
      </c>
      <c r="P1961" s="237">
        <v>5570155001151</v>
      </c>
      <c r="Q1961" s="238" t="s">
        <v>72</v>
      </c>
      <c r="R1961" s="216" t="str">
        <f t="shared" si="515"/>
        <v>OTHERS</v>
      </c>
      <c r="S1961" s="16" t="str">
        <f t="shared" si="533"/>
        <v>A</v>
      </c>
      <c r="T1961" s="16" t="str">
        <f t="shared" si="522"/>
        <v>Blend Countries</v>
      </c>
      <c r="U1961" s="16" t="str">
        <f t="shared" si="516"/>
        <v>Non-Transition States</v>
      </c>
      <c r="V1961" s="22" t="str">
        <f>IF(ISNUMBER(MATCH(A1961, {"Gabon","Sudan","Niger","Mali","Burkina Faso","Guinea"}, 0)), "De Facto Countries", "Non-De Facto Countries")</f>
        <v>Non-De Facto Countries</v>
      </c>
      <c r="W1961" s="16" t="str">
        <f t="shared" si="520"/>
        <v>East</v>
      </c>
      <c r="X1961" s="16" t="str">
        <f t="shared" si="534"/>
        <v>Agriculture</v>
      </c>
      <c r="Y1961" s="23">
        <f>Table2[[#This Row],[Approved Amount_UA Equivalent]]</f>
        <v>1901169.5995376355</v>
      </c>
      <c r="AD1961" s="23">
        <f>SUM(Table2[[#This Row],[Feed Africa ]:[Improve Quality Of Life ]])</f>
        <v>1901169.5995376355</v>
      </c>
      <c r="AE1961" s="16" t="b">
        <f>Table2[[#This Row],[Total HI5]]=Table2[[#This Row],[Approved Amount_UA Equivalent]]</f>
        <v>1</v>
      </c>
      <c r="AF1961" s="24">
        <v>86</v>
      </c>
      <c r="AG1961" s="20" t="str">
        <f t="shared" si="535"/>
        <v>Technical Assistance &amp; Study</v>
      </c>
      <c r="AH1961" s="24" t="e">
        <f>VLOOKUP(Table2[[#This Row],[SAP Code]],[25]DATA!$A:$G,7,FALSE)</f>
        <v>#N/A</v>
      </c>
      <c r="AI1961" s="20" t="str">
        <f t="shared" si="536"/>
        <v>Other Investment</v>
      </c>
      <c r="AJ1961" s="25"/>
      <c r="AK1961" s="224" t="str">
        <f>Table2[[#This Row],[Sector Dept.]]</f>
        <v>AHAI</v>
      </c>
      <c r="AL1961" s="23" t="str" cm="1">
        <f t="array" ref="AL1961">_xlfn.SWITCH(AK1961,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61" s="26"/>
      <c r="AN1961" s="25" t="str">
        <f t="shared" si="537"/>
        <v/>
      </c>
      <c r="AO1961" s="27">
        <v>1</v>
      </c>
      <c r="AP1961" s="23">
        <f>Table2[[#This Row],[Approved Amount_UA Equivalent]]/1000000</f>
        <v>1.9011695995376354</v>
      </c>
      <c r="AQ1961" s="214">
        <f t="shared" si="517"/>
        <v>2.5301525498486668</v>
      </c>
      <c r="AR1961" s="23" t="str">
        <f t="shared" si="538"/>
        <v>1-10</v>
      </c>
      <c r="AS1961" s="23" t="str">
        <f t="shared" si="539"/>
        <v>1-20</v>
      </c>
      <c r="AT1961" s="116" t="str">
        <f t="shared" si="540"/>
        <v>1-40</v>
      </c>
      <c r="AU1961" s="137" t="str">
        <f t="shared" si="541"/>
        <v>&lt;1-50 Mn</v>
      </c>
      <c r="AV1961" s="23">
        <f>Table2[[#This Row],[Amount]]</f>
        <v>2500000</v>
      </c>
      <c r="AW1961" s="23" t="str">
        <f t="shared" si="518"/>
        <v>Oct 2023</v>
      </c>
      <c r="AX1961" s="28">
        <f>IFERROR(VLOOKUP(Table2[[#This Row],[SAP Code]],[26]_16!A:B,2,FALSE),0)</f>
        <v>0</v>
      </c>
      <c r="AY1961" s="28">
        <f>IFERROR(VLOOKUP(Table2[[#This Row],[SAP Code]],[26]_16!D:E,2,FALSE)/ 1000000, 0)</f>
        <v>0</v>
      </c>
      <c r="AZ1961" s="28">
        <f>IFERROR(VLOOKUP(Table2[[#This Row],[SAP Code]],[26]_16!G:H,2,FALSE)/ 1000000, 0)</f>
        <v>0</v>
      </c>
      <c r="BA1961" s="28">
        <f>IFERROR(VLOOKUP(Table2[[#This Row],[SAP Code]],[26]_16!J:K,2,FALSE)/ 1000000, 0)</f>
        <v>0</v>
      </c>
      <c r="BB1961" s="28">
        <f>IFERROR(VLOOKUP(Table2[[#This Row],[SAP Code]],[26]_16!M:N,2,FALSE)/ 1000000, 0)</f>
        <v>0</v>
      </c>
      <c r="BC1961" s="28">
        <f>IFERROR(VLOOKUP(Table2[[#This Row],[SAP Code]],[26]_16!P:Q,2,FALSE),0)</f>
        <v>0</v>
      </c>
      <c r="BD1961" s="28">
        <f>IFERROR(VLOOKUP(Table2[[#This Row],[SAP Code]],[26]_16!S:T,2,FALSE),0)</f>
        <v>0</v>
      </c>
      <c r="BE1961" s="28">
        <f>IFERROR(VLOOKUP(Table2[[#This Row],[SAP Code]],[26]_16!V:W,2,FALSE)/ 1000000, 0)</f>
        <v>0</v>
      </c>
      <c r="BF1961" s="28">
        <f>IFERROR(VLOOKUP(Table2[[#This Row],[SAP Code]],[26]_16!Y:Z,2,FALSE)/ 1000000, 0)</f>
        <v>0</v>
      </c>
      <c r="BG1961" s="28" t="str">
        <f>IFERROR(VLOOKUP(Table2[[#This Row],[SAP Code]],[26]port!$A:$AD,30,FALSE),"unknown")</f>
        <v>unknown</v>
      </c>
      <c r="BH1961" s="29" t="str">
        <f t="shared" si="542"/>
        <v>Unknown</v>
      </c>
      <c r="BI1961" s="16"/>
    </row>
    <row r="1962" spans="1:61" ht="12">
      <c r="A1962" s="16" t="s">
        <v>310</v>
      </c>
      <c r="B1962" s="16" t="s">
        <v>6590</v>
      </c>
      <c r="C1962" s="259" t="s">
        <v>6591</v>
      </c>
      <c r="D1962" s="259" t="s">
        <v>6592</v>
      </c>
      <c r="E1962" s="18">
        <v>45222</v>
      </c>
      <c r="F1962" s="259" t="s">
        <v>6307</v>
      </c>
      <c r="G1962" s="259" t="s">
        <v>1757</v>
      </c>
      <c r="H1962" s="259" t="s">
        <v>5979</v>
      </c>
      <c r="I1962" s="259" t="s">
        <v>138</v>
      </c>
      <c r="J1962" s="37" t="s">
        <v>1030</v>
      </c>
      <c r="K1962" s="259" t="s">
        <v>1031</v>
      </c>
      <c r="L1962" s="259" t="s">
        <v>70</v>
      </c>
      <c r="M1962" s="260">
        <v>11520000</v>
      </c>
      <c r="N1962" s="19">
        <v>8760589.5146694239</v>
      </c>
      <c r="O1962" s="238" t="s">
        <v>6308</v>
      </c>
      <c r="P1962" s="237" t="s">
        <v>147</v>
      </c>
      <c r="Q1962" s="238" t="s">
        <v>72</v>
      </c>
      <c r="R1962" s="216" t="str">
        <f t="shared" si="515"/>
        <v>OTHERS</v>
      </c>
      <c r="S1962" s="16" t="str">
        <f t="shared" si="533"/>
        <v>D</v>
      </c>
      <c r="T1962" s="16" t="str">
        <f t="shared" si="522"/>
        <v>ADF Countries</v>
      </c>
      <c r="U1962" s="16" t="str">
        <f t="shared" si="516"/>
        <v>Non-Transition States</v>
      </c>
      <c r="V1962" s="22" t="str">
        <f>IF(ISNUMBER(MATCH(A1962, {"Gabon","Sudan","Niger","Mali","Burkina Faso","Guinea"}, 0)), "De Facto Countries", "Non-De Facto Countries")</f>
        <v>Non-De Facto Countries</v>
      </c>
      <c r="W1962" s="16" t="str">
        <f t="shared" si="520"/>
        <v>West</v>
      </c>
      <c r="X1962" s="16" t="str">
        <f t="shared" si="534"/>
        <v>Transport</v>
      </c>
      <c r="Y1962" s="23"/>
      <c r="AB1962" s="23">
        <f>Table2[[#This Row],[Approved Amount_UA Equivalent]]</f>
        <v>8760589.5146694239</v>
      </c>
      <c r="AD1962" s="23">
        <f>SUM(Table2[[#This Row],[Feed Africa ]:[Improve Quality Of Life ]])</f>
        <v>8760589.5146694239</v>
      </c>
      <c r="AE1962" s="16" t="b">
        <f>Table2[[#This Row],[Total HI5]]=Table2[[#This Row],[Approved Amount_UA Equivalent]]</f>
        <v>1</v>
      </c>
      <c r="AF1962" s="24">
        <v>10</v>
      </c>
      <c r="AG1962" s="20" t="str">
        <f t="shared" si="535"/>
        <v>Investment Project</v>
      </c>
      <c r="AH1962" s="24" t="str">
        <f>VLOOKUP(Table2[[#This Row],[SAP Code]],[25]DATA!$A:$G,7,FALSE)</f>
        <v>Investment</v>
      </c>
      <c r="AI1962" s="20" t="str">
        <f t="shared" si="536"/>
        <v>Infrastructure</v>
      </c>
      <c r="AJ1962" s="25"/>
      <c r="AK1962" s="224" t="str">
        <f>Table2[[#This Row],[Sector Dept.]]</f>
        <v>N/A
(FIRM)</v>
      </c>
      <c r="AL1962" s="23" t="str" cm="1">
        <f t="array" ref="AL1962">_xlfn.SWITCH(AK1962,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1962" s="26"/>
      <c r="AN1962" s="25" t="str">
        <f t="shared" si="537"/>
        <v/>
      </c>
      <c r="AO1962" s="27">
        <v>1</v>
      </c>
      <c r="AP1962" s="23">
        <f>Table2[[#This Row],[Approved Amount_UA Equivalent]]/1000000</f>
        <v>8.760589514669423</v>
      </c>
      <c r="AQ1962" s="214">
        <f t="shared" si="517"/>
        <v>11.658942949702656</v>
      </c>
      <c r="AR1962" s="23" t="str">
        <f t="shared" si="538"/>
        <v>1-10</v>
      </c>
      <c r="AS1962" s="23" t="str">
        <f t="shared" si="539"/>
        <v>1-20</v>
      </c>
      <c r="AT1962" s="116" t="str">
        <f t="shared" si="540"/>
        <v>1-40</v>
      </c>
      <c r="AU1962" s="137" t="str">
        <f t="shared" si="541"/>
        <v>&lt;1-50 Mn</v>
      </c>
      <c r="AV1962" s="23">
        <f>Table2[[#This Row],[Amount]]</f>
        <v>11520000</v>
      </c>
      <c r="AW1962" s="23" t="str">
        <f t="shared" si="518"/>
        <v>Oct 2023</v>
      </c>
      <c r="AX1962" s="28">
        <f>IFERROR(VLOOKUP(Table2[[#This Row],[SAP Code]],[26]_16!A:B,2,FALSE),0)</f>
        <v>0</v>
      </c>
      <c r="AY1962" s="28">
        <f>IFERROR(VLOOKUP(Table2[[#This Row],[SAP Code]],[26]_16!D:E,2,FALSE)/ 1000000, 0)</f>
        <v>0</v>
      </c>
      <c r="AZ1962" s="28">
        <f>IFERROR(VLOOKUP(Table2[[#This Row],[SAP Code]],[26]_16!G:H,2,FALSE)/ 1000000, 0)</f>
        <v>0</v>
      </c>
      <c r="BA1962" s="28">
        <f>IFERROR(VLOOKUP(Table2[[#This Row],[SAP Code]],[26]_16!J:K,2,FALSE)/ 1000000, 0)</f>
        <v>0</v>
      </c>
      <c r="BB1962" s="28">
        <f>IFERROR(VLOOKUP(Table2[[#This Row],[SAP Code]],[26]_16!M:N,2,FALSE)/ 1000000, 0)</f>
        <v>0</v>
      </c>
      <c r="BC1962" s="28">
        <f>IFERROR(VLOOKUP(Table2[[#This Row],[SAP Code]],[26]_16!P:Q,2,FALSE),0)</f>
        <v>0</v>
      </c>
      <c r="BD1962" s="28">
        <f>IFERROR(VLOOKUP(Table2[[#This Row],[SAP Code]],[26]_16!S:T,2,FALSE),0)</f>
        <v>0</v>
      </c>
      <c r="BE1962" s="28">
        <f>IFERROR(VLOOKUP(Table2[[#This Row],[SAP Code]],[26]_16!V:W,2,FALSE)/ 1000000, 0)</f>
        <v>0</v>
      </c>
      <c r="BF1962" s="28">
        <f>IFERROR(VLOOKUP(Table2[[#This Row],[SAP Code]],[26]_16!Y:Z,2,FALSE)/ 1000000, 0)</f>
        <v>0</v>
      </c>
      <c r="BG1962" s="28" t="str">
        <f>IFERROR(VLOOKUP(Table2[[#This Row],[SAP Code]],[26]port!$A:$AD,30,FALSE),"unknown")</f>
        <v>APVD</v>
      </c>
      <c r="BH1962" s="29" t="str">
        <f t="shared" si="542"/>
        <v>Ongoing</v>
      </c>
      <c r="BI1962" s="16"/>
    </row>
    <row r="1963" spans="1:61" ht="12">
      <c r="A1963" s="16" t="s">
        <v>141</v>
      </c>
      <c r="B1963" s="16" t="s">
        <v>6593</v>
      </c>
      <c r="C1963" s="16" t="s">
        <v>6594</v>
      </c>
      <c r="D1963" s="16" t="s">
        <v>6595</v>
      </c>
      <c r="E1963" s="18">
        <v>45222</v>
      </c>
      <c r="F1963" s="16" t="s">
        <v>3711</v>
      </c>
      <c r="G1963" s="16" t="s">
        <v>107</v>
      </c>
      <c r="H1963" s="16" t="s">
        <v>5984</v>
      </c>
      <c r="I1963" s="16" t="s">
        <v>102</v>
      </c>
      <c r="J1963" s="16" t="s">
        <v>2321</v>
      </c>
      <c r="K1963" s="16" t="s">
        <v>2610</v>
      </c>
      <c r="L1963" s="16" t="s">
        <v>70</v>
      </c>
      <c r="M1963" s="19">
        <v>15000000</v>
      </c>
      <c r="N1963" s="19">
        <v>11407017.597225813</v>
      </c>
      <c r="O1963" s="20" t="s">
        <v>5778</v>
      </c>
      <c r="P1963" s="21" t="s">
        <v>243</v>
      </c>
      <c r="Q1963" s="20" t="s">
        <v>72</v>
      </c>
      <c r="R1963" s="216" t="str">
        <f t="shared" si="515"/>
        <v>CIF</v>
      </c>
      <c r="S1963" s="16" t="str">
        <f t="shared" si="533"/>
        <v>H</v>
      </c>
      <c r="T1963" s="16" t="str">
        <f t="shared" si="522"/>
        <v>Multinational</v>
      </c>
      <c r="U1963" s="16" t="str">
        <f t="shared" si="516"/>
        <v>Multinational</v>
      </c>
      <c r="V1963" s="22" t="str">
        <f>IF(ISNUMBER(MATCH(A1963, {"Gabon","Sudan","Niger","Mali","Burkina Faso","Guinea"}, 0)), "De Facto Countries", "Non-De Facto Countries")</f>
        <v>Non-De Facto Countries</v>
      </c>
      <c r="W1963" s="16" t="str">
        <f t="shared" si="520"/>
        <v>Multi</v>
      </c>
      <c r="X1963" s="16" t="str">
        <f t="shared" si="534"/>
        <v>Finance</v>
      </c>
      <c r="Y1963" s="23"/>
      <c r="AA1963" s="23">
        <f>Table2[[#This Row],[Approved Amount_UA Equivalent]]</f>
        <v>11407017.597225813</v>
      </c>
      <c r="AD1963" s="23">
        <f>SUM(Table2[[#This Row],[Feed Africa ]:[Improve Quality Of Life ]])</f>
        <v>11407017.597225813</v>
      </c>
      <c r="AE1963" s="16" t="b">
        <f>Table2[[#This Row],[Total HI5]]=Table2[[#This Row],[Approved Amount_UA Equivalent]]</f>
        <v>1</v>
      </c>
      <c r="AF1963" s="164">
        <v>10</v>
      </c>
      <c r="AG1963" s="20" t="str">
        <f t="shared" si="535"/>
        <v>Investment Project</v>
      </c>
      <c r="AH1963" s="24" t="str">
        <f>VLOOKUP(Table2[[#This Row],[SAP Code]],[25]DATA!$A:$G,7,FALSE)</f>
        <v>LOC</v>
      </c>
      <c r="AI1963" s="20" t="str">
        <f t="shared" si="536"/>
        <v>Other Investment</v>
      </c>
      <c r="AJ1963" s="25"/>
      <c r="AK1963" s="224" t="str">
        <f>Table2[[#This Row],[Sector Dept.]]</f>
        <v>PIFD</v>
      </c>
      <c r="AL1963" s="23" t="str" cm="1">
        <f t="array" ref="AL1963">_xlfn.SWITCH(AK1963,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63" s="26"/>
      <c r="AN1963" s="25" t="str">
        <f t="shared" si="537"/>
        <v/>
      </c>
      <c r="AO1963" s="27">
        <v>1</v>
      </c>
      <c r="AP1963" s="23">
        <f>Table2[[#This Row],[Approved Amount_UA Equivalent]]/1000000</f>
        <v>11.407017597225813</v>
      </c>
      <c r="AQ1963" s="214">
        <f t="shared" si="517"/>
        <v>15.180915299092002</v>
      </c>
      <c r="AR1963" s="23" t="str">
        <f t="shared" si="538"/>
        <v>11-20</v>
      </c>
      <c r="AS1963" s="23" t="str">
        <f t="shared" si="539"/>
        <v>1-20</v>
      </c>
      <c r="AT1963" s="116" t="str">
        <f t="shared" si="540"/>
        <v>1-40</v>
      </c>
      <c r="AU1963" s="137" t="str">
        <f t="shared" si="541"/>
        <v>&lt;1-50 Mn</v>
      </c>
      <c r="AV1963" s="23">
        <f>Table2[[#This Row],[Amount]]</f>
        <v>15000000</v>
      </c>
      <c r="AW1963" s="23" t="str">
        <f t="shared" si="518"/>
        <v>Oct 2023</v>
      </c>
      <c r="AX1963" s="28">
        <f>IFERROR(VLOOKUP(Table2[[#This Row],[SAP Code]],[26]_16!A:B,2,FALSE),0)</f>
        <v>0</v>
      </c>
      <c r="AY1963" s="28">
        <f>IFERROR(VLOOKUP(Table2[[#This Row],[SAP Code]],[26]_16!D:E,2,FALSE)/ 1000000, 0)</f>
        <v>0</v>
      </c>
      <c r="AZ1963" s="28">
        <f>IFERROR(VLOOKUP(Table2[[#This Row],[SAP Code]],[26]_16!G:H,2,FALSE)/ 1000000, 0)</f>
        <v>0</v>
      </c>
      <c r="BA1963" s="28">
        <f>IFERROR(VLOOKUP(Table2[[#This Row],[SAP Code]],[26]_16!J:K,2,FALSE)/ 1000000, 0)</f>
        <v>0</v>
      </c>
      <c r="BB1963" s="28">
        <f>IFERROR(VLOOKUP(Table2[[#This Row],[SAP Code]],[26]_16!M:N,2,FALSE)/ 1000000, 0)</f>
        <v>0</v>
      </c>
      <c r="BC1963" s="28">
        <f>IFERROR(VLOOKUP(Table2[[#This Row],[SAP Code]],[26]_16!P:Q,2,FALSE),0)</f>
        <v>0</v>
      </c>
      <c r="BD1963" s="28">
        <f>IFERROR(VLOOKUP(Table2[[#This Row],[SAP Code]],[26]_16!S:T,2,FALSE),0)</f>
        <v>0</v>
      </c>
      <c r="BE1963" s="28">
        <f>IFERROR(VLOOKUP(Table2[[#This Row],[SAP Code]],[26]_16!V:W,2,FALSE)/ 1000000, 0)</f>
        <v>0</v>
      </c>
      <c r="BF1963" s="28">
        <f>IFERROR(VLOOKUP(Table2[[#This Row],[SAP Code]],[26]_16!Y:Z,2,FALSE)/ 1000000, 0)</f>
        <v>0</v>
      </c>
      <c r="BG1963" s="28" t="str">
        <f>IFERROR(VLOOKUP(Table2[[#This Row],[SAP Code]],[26]port!$A:$AD,30,FALSE),"unknown")</f>
        <v>unknown</v>
      </c>
      <c r="BH1963" s="29" t="str">
        <f t="shared" si="542"/>
        <v>Unknown</v>
      </c>
      <c r="BI1963" s="16"/>
    </row>
    <row r="1964" spans="1:61" ht="12">
      <c r="A1964" s="16" t="s">
        <v>215</v>
      </c>
      <c r="B1964" s="16" t="s">
        <v>6596</v>
      </c>
      <c r="C1964" s="16" t="s">
        <v>6597</v>
      </c>
      <c r="D1964" s="16" t="s">
        <v>6598</v>
      </c>
      <c r="E1964" s="18">
        <v>45224</v>
      </c>
      <c r="F1964" s="16" t="s">
        <v>6596</v>
      </c>
      <c r="G1964" s="16" t="s">
        <v>107</v>
      </c>
      <c r="H1964" s="16" t="s">
        <v>6041</v>
      </c>
      <c r="I1964" s="16" t="s">
        <v>102</v>
      </c>
      <c r="J1964" s="16" t="s">
        <v>103</v>
      </c>
      <c r="K1964" s="16" t="s">
        <v>1426</v>
      </c>
      <c r="L1964" s="16" t="s">
        <v>458</v>
      </c>
      <c r="M1964" s="19">
        <v>1700000000</v>
      </c>
      <c r="N1964" s="19">
        <v>68824517.722313315</v>
      </c>
      <c r="O1964" s="20" t="s">
        <v>6599</v>
      </c>
      <c r="P1964" s="21" t="s">
        <v>147</v>
      </c>
      <c r="Q1964" s="20" t="s">
        <v>87</v>
      </c>
      <c r="R1964" s="216" t="str">
        <f t="shared" si="515"/>
        <v>ADB Private</v>
      </c>
      <c r="S1964" s="16" t="str">
        <f t="shared" si="533"/>
        <v>H</v>
      </c>
      <c r="T1964" s="16" t="str">
        <f t="shared" si="522"/>
        <v>ADB Countries</v>
      </c>
      <c r="U1964" s="16" t="str">
        <f t="shared" si="516"/>
        <v>Non-Transition States</v>
      </c>
      <c r="V1964" s="22" t="str">
        <f>IF(ISNUMBER(MATCH(A1964, {"Gabon","Sudan","Niger","Mali","Burkina Faso","Guinea"}, 0)), "De Facto Countries", "Non-De Facto Countries")</f>
        <v>Non-De Facto Countries</v>
      </c>
      <c r="W1964" s="16" t="str">
        <f t="shared" si="520"/>
        <v>South</v>
      </c>
      <c r="X1964" s="16" t="str">
        <f t="shared" si="534"/>
        <v>Finance</v>
      </c>
      <c r="Y1964" s="23"/>
      <c r="AA1964" s="23">
        <f>Table2[[#This Row],[Approved Amount_UA Equivalent]]</f>
        <v>68824517.722313315</v>
      </c>
      <c r="AD1964" s="23">
        <f>SUM(Table2[[#This Row],[Feed Africa ]:[Improve Quality Of Life ]])</f>
        <v>68824517.722313315</v>
      </c>
      <c r="AE1964" s="16" t="b">
        <f>Table2[[#This Row],[Total HI5]]=Table2[[#This Row],[Approved Amount_UA Equivalent]]</f>
        <v>1</v>
      </c>
      <c r="AF1964" s="24">
        <v>10</v>
      </c>
      <c r="AG1964" s="20" t="str">
        <f t="shared" si="535"/>
        <v>Investment Project</v>
      </c>
      <c r="AH1964" s="24" t="e">
        <f>VLOOKUP(Table2[[#This Row],[SAP Code]],[25]DATA!$A:$G,7,FALSE)</f>
        <v>#N/A</v>
      </c>
      <c r="AI1964" s="20" t="str">
        <f t="shared" si="536"/>
        <v>Other Investment</v>
      </c>
      <c r="AJ1964" s="25"/>
      <c r="AK1964" s="224" t="str">
        <f>Table2[[#This Row],[Sector Dept.]]</f>
        <v>PIFD</v>
      </c>
      <c r="AL1964" s="23" t="str" cm="1">
        <f t="array" ref="AL1964">_xlfn.SWITCH(AK1964,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64" s="26"/>
      <c r="AN1964" s="25" t="str">
        <f t="shared" si="537"/>
        <v/>
      </c>
      <c r="AO1964" s="27">
        <v>0.33333333333333331</v>
      </c>
      <c r="AP1964" s="23">
        <f>Table2[[#This Row],[Approved Amount_UA Equivalent]]/1000000</f>
        <v>68.824517722313317</v>
      </c>
      <c r="AQ1964" s="214">
        <f t="shared" si="517"/>
        <v>91.594421165563446</v>
      </c>
      <c r="AR1964" s="23" t="str">
        <f t="shared" si="538"/>
        <v>61-70</v>
      </c>
      <c r="AS1964" s="23" t="str">
        <f t="shared" si="539"/>
        <v>61-80</v>
      </c>
      <c r="AT1964" s="116" t="str">
        <f t="shared" si="540"/>
        <v>41-80</v>
      </c>
      <c r="AU1964" s="137" t="str">
        <f t="shared" si="541"/>
        <v>50-100 Mn</v>
      </c>
      <c r="AV1964" s="23">
        <f>Table2[[#This Row],[Amount]]</f>
        <v>1700000000</v>
      </c>
      <c r="AW1964" s="23" t="str">
        <f t="shared" si="518"/>
        <v>Oct 2023</v>
      </c>
      <c r="AX1964" s="28">
        <f>IFERROR(VLOOKUP(Table2[[#This Row],[SAP Code]],[26]_16!A:B,2,FALSE),0)</f>
        <v>0</v>
      </c>
      <c r="AY1964" s="28">
        <f>IFERROR(VLOOKUP(Table2[[#This Row],[SAP Code]],[26]_16!D:E,2,FALSE)/ 1000000, 0)</f>
        <v>0</v>
      </c>
      <c r="AZ1964" s="28">
        <f>IFERROR(VLOOKUP(Table2[[#This Row],[SAP Code]],[26]_16!G:H,2,FALSE)/ 1000000, 0)</f>
        <v>0</v>
      </c>
      <c r="BA1964" s="28">
        <f>IFERROR(VLOOKUP(Table2[[#This Row],[SAP Code]],[26]_16!J:K,2,FALSE)/ 1000000, 0)</f>
        <v>0</v>
      </c>
      <c r="BB1964" s="28">
        <f>IFERROR(VLOOKUP(Table2[[#This Row],[SAP Code]],[26]_16!M:N,2,FALSE)/ 1000000, 0)</f>
        <v>0</v>
      </c>
      <c r="BC1964" s="28">
        <f>IFERROR(VLOOKUP(Table2[[#This Row],[SAP Code]],[26]_16!P:Q,2,FALSE),0)</f>
        <v>0</v>
      </c>
      <c r="BD1964" s="28">
        <f>IFERROR(VLOOKUP(Table2[[#This Row],[SAP Code]],[26]_16!S:T,2,FALSE),0)</f>
        <v>0</v>
      </c>
      <c r="BE1964" s="28">
        <f>IFERROR(VLOOKUP(Table2[[#This Row],[SAP Code]],[26]_16!V:W,2,FALSE)/ 1000000, 0)</f>
        <v>0</v>
      </c>
      <c r="BF1964" s="28">
        <f>IFERROR(VLOOKUP(Table2[[#This Row],[SAP Code]],[26]_16!Y:Z,2,FALSE)/ 1000000, 0)</f>
        <v>0</v>
      </c>
      <c r="BG1964" s="28" t="str">
        <f>IFERROR(VLOOKUP(Table2[[#This Row],[SAP Code]],[26]port!$A:$AD,30,FALSE),"unknown")</f>
        <v>unknown</v>
      </c>
      <c r="BH1964" s="29" t="str">
        <f t="shared" si="542"/>
        <v>Unknown</v>
      </c>
      <c r="BI1964" s="16"/>
    </row>
    <row r="1965" spans="1:61" ht="12">
      <c r="A1965" s="16" t="s">
        <v>215</v>
      </c>
      <c r="B1965" s="16" t="s">
        <v>6596</v>
      </c>
      <c r="C1965" s="16" t="s">
        <v>6600</v>
      </c>
      <c r="D1965" s="16" t="s">
        <v>6598</v>
      </c>
      <c r="E1965" s="18">
        <v>45224</v>
      </c>
      <c r="F1965" s="16" t="s">
        <v>6596</v>
      </c>
      <c r="G1965" s="16" t="s">
        <v>107</v>
      </c>
      <c r="H1965" s="16" t="s">
        <v>6041</v>
      </c>
      <c r="I1965" s="16" t="s">
        <v>102</v>
      </c>
      <c r="J1965" s="16" t="s">
        <v>103</v>
      </c>
      <c r="K1965" s="16" t="s">
        <v>6192</v>
      </c>
      <c r="L1965" s="16" t="s">
        <v>458</v>
      </c>
      <c r="M1965" s="19">
        <v>1000000000</v>
      </c>
      <c r="N1965" s="19">
        <v>40485010.424890183</v>
      </c>
      <c r="O1965" s="20" t="s">
        <v>6599</v>
      </c>
      <c r="P1965" s="21" t="s">
        <v>147</v>
      </c>
      <c r="Q1965" s="20" t="s">
        <v>87</v>
      </c>
      <c r="R1965" s="216" t="str">
        <f t="shared" si="515"/>
        <v>ADB Private</v>
      </c>
      <c r="S1965" s="16" t="str">
        <f t="shared" si="533"/>
        <v>H</v>
      </c>
      <c r="T1965" s="16" t="str">
        <f t="shared" si="522"/>
        <v>ADB Countries</v>
      </c>
      <c r="U1965" s="16" t="str">
        <f t="shared" si="516"/>
        <v>Non-Transition States</v>
      </c>
      <c r="V1965" s="22" t="str">
        <f>IF(ISNUMBER(MATCH(A1965, {"Gabon","Sudan","Niger","Mali","Burkina Faso","Guinea"}, 0)), "De Facto Countries", "Non-De Facto Countries")</f>
        <v>Non-De Facto Countries</v>
      </c>
      <c r="W1965" s="16" t="str">
        <f t="shared" si="520"/>
        <v>South</v>
      </c>
      <c r="X1965" s="16" t="str">
        <f t="shared" si="534"/>
        <v>Finance</v>
      </c>
      <c r="Y1965" s="23"/>
      <c r="AA1965" s="23">
        <f>Table2[[#This Row],[Approved Amount_UA Equivalent]]</f>
        <v>40485010.424890183</v>
      </c>
      <c r="AD1965" s="23">
        <f>SUM(Table2[[#This Row],[Feed Africa ]:[Improve Quality Of Life ]])</f>
        <v>40485010.424890183</v>
      </c>
      <c r="AE1965" s="16" t="b">
        <f>Table2[[#This Row],[Total HI5]]=Table2[[#This Row],[Approved Amount_UA Equivalent]]</f>
        <v>1</v>
      </c>
      <c r="AF1965" s="24">
        <v>10</v>
      </c>
      <c r="AG1965" s="20" t="str">
        <f t="shared" si="535"/>
        <v>Investment Project</v>
      </c>
      <c r="AH1965" s="24" t="e">
        <f>VLOOKUP(Table2[[#This Row],[SAP Code]],[25]DATA!$A:$G,7,FALSE)</f>
        <v>#N/A</v>
      </c>
      <c r="AI1965" s="20" t="str">
        <f t="shared" si="536"/>
        <v>Other Investment</v>
      </c>
      <c r="AJ1965" s="25"/>
      <c r="AK1965" s="224" t="str">
        <f>Table2[[#This Row],[Sector Dept.]]</f>
        <v>PIFD</v>
      </c>
      <c r="AL1965" s="23" t="str" cm="1">
        <f t="array" ref="AL1965">_xlfn.SWITCH(AK1965,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65" s="26"/>
      <c r="AN1965" s="25" t="str">
        <f t="shared" si="537"/>
        <v/>
      </c>
      <c r="AO1965" s="27">
        <v>0.33333333333333331</v>
      </c>
      <c r="AP1965" s="23">
        <f>Table2[[#This Row],[Approved Amount_UA Equivalent]]/1000000</f>
        <v>40.485010424890184</v>
      </c>
      <c r="AQ1965" s="214">
        <f t="shared" si="517"/>
        <v>53.879071273860852</v>
      </c>
      <c r="AR1965" s="23" t="str">
        <f t="shared" si="538"/>
        <v>41-50</v>
      </c>
      <c r="AS1965" s="23" t="str">
        <f t="shared" si="539"/>
        <v>41-60</v>
      </c>
      <c r="AT1965" s="116" t="str">
        <f t="shared" si="540"/>
        <v>41-80</v>
      </c>
      <c r="AU1965" s="137" t="str">
        <f t="shared" si="541"/>
        <v>&lt;1-50 Mn</v>
      </c>
      <c r="AV1965" s="23">
        <f>Table2[[#This Row],[Amount]]</f>
        <v>1000000000</v>
      </c>
      <c r="AW1965" s="23" t="str">
        <f t="shared" si="518"/>
        <v>Oct 2023</v>
      </c>
      <c r="AX1965" s="28">
        <f>IFERROR(VLOOKUP(Table2[[#This Row],[SAP Code]],[26]_16!A:B,2,FALSE),0)</f>
        <v>0</v>
      </c>
      <c r="AY1965" s="28">
        <f>IFERROR(VLOOKUP(Table2[[#This Row],[SAP Code]],[26]_16!D:E,2,FALSE)/ 1000000, 0)</f>
        <v>0</v>
      </c>
      <c r="AZ1965" s="28">
        <f>IFERROR(VLOOKUP(Table2[[#This Row],[SAP Code]],[26]_16!G:H,2,FALSE)/ 1000000, 0)</f>
        <v>0</v>
      </c>
      <c r="BA1965" s="28">
        <f>IFERROR(VLOOKUP(Table2[[#This Row],[SAP Code]],[26]_16!J:K,2,FALSE)/ 1000000, 0)</f>
        <v>0</v>
      </c>
      <c r="BB1965" s="28">
        <f>IFERROR(VLOOKUP(Table2[[#This Row],[SAP Code]],[26]_16!M:N,2,FALSE)/ 1000000, 0)</f>
        <v>0</v>
      </c>
      <c r="BC1965" s="28">
        <f>IFERROR(VLOOKUP(Table2[[#This Row],[SAP Code]],[26]_16!P:Q,2,FALSE),0)</f>
        <v>0</v>
      </c>
      <c r="BD1965" s="28">
        <f>IFERROR(VLOOKUP(Table2[[#This Row],[SAP Code]],[26]_16!S:T,2,FALSE),0)</f>
        <v>0</v>
      </c>
      <c r="BE1965" s="28">
        <f>IFERROR(VLOOKUP(Table2[[#This Row],[SAP Code]],[26]_16!V:W,2,FALSE)/ 1000000, 0)</f>
        <v>0</v>
      </c>
      <c r="BF1965" s="28">
        <f>IFERROR(VLOOKUP(Table2[[#This Row],[SAP Code]],[26]_16!Y:Z,2,FALSE)/ 1000000, 0)</f>
        <v>0</v>
      </c>
      <c r="BG1965" s="28" t="str">
        <f>IFERROR(VLOOKUP(Table2[[#This Row],[SAP Code]],[26]port!$A:$AD,30,FALSE),"unknown")</f>
        <v>unknown</v>
      </c>
      <c r="BH1965" s="29" t="str">
        <f t="shared" si="542"/>
        <v>Unknown</v>
      </c>
      <c r="BI1965" s="16"/>
    </row>
    <row r="1966" spans="1:61" ht="12">
      <c r="A1966" s="16" t="s">
        <v>215</v>
      </c>
      <c r="B1966" s="16" t="s">
        <v>6596</v>
      </c>
      <c r="C1966" s="16" t="s">
        <v>6601</v>
      </c>
      <c r="D1966" s="16" t="s">
        <v>6598</v>
      </c>
      <c r="E1966" s="18">
        <v>45224</v>
      </c>
      <c r="F1966" s="16" t="s">
        <v>6596</v>
      </c>
      <c r="G1966" s="16" t="s">
        <v>107</v>
      </c>
      <c r="H1966" s="16" t="s">
        <v>6041</v>
      </c>
      <c r="I1966" s="16" t="s">
        <v>102</v>
      </c>
      <c r="J1966" s="16" t="s">
        <v>103</v>
      </c>
      <c r="K1966" s="16" t="s">
        <v>4302</v>
      </c>
      <c r="L1966" s="16" t="s">
        <v>70</v>
      </c>
      <c r="M1966" s="19">
        <v>150000000</v>
      </c>
      <c r="N1966" s="19">
        <v>114070175.97225814</v>
      </c>
      <c r="O1966" s="20" t="s">
        <v>6599</v>
      </c>
      <c r="P1966" s="21">
        <v>2000140002201</v>
      </c>
      <c r="Q1966" s="20" t="s">
        <v>87</v>
      </c>
      <c r="R1966" s="216" t="str">
        <f t="shared" si="515"/>
        <v>ADB Private</v>
      </c>
      <c r="S1966" s="16" t="str">
        <f t="shared" si="533"/>
        <v>H</v>
      </c>
      <c r="T1966" s="16" t="str">
        <f t="shared" si="522"/>
        <v>ADB Countries</v>
      </c>
      <c r="U1966" s="16" t="str">
        <f t="shared" si="516"/>
        <v>Non-Transition States</v>
      </c>
      <c r="V1966" s="22" t="str">
        <f>IF(ISNUMBER(MATCH(A1966, {"Gabon","Sudan","Niger","Mali","Burkina Faso","Guinea"}, 0)), "De Facto Countries", "Non-De Facto Countries")</f>
        <v>Non-De Facto Countries</v>
      </c>
      <c r="W1966" s="16" t="str">
        <f t="shared" si="520"/>
        <v>South</v>
      </c>
      <c r="X1966" s="16" t="str">
        <f t="shared" si="534"/>
        <v>Finance</v>
      </c>
      <c r="Y1966" s="23"/>
      <c r="AA1966" s="23">
        <f>Table2[[#This Row],[Approved Amount_UA Equivalent]]</f>
        <v>114070175.97225814</v>
      </c>
      <c r="AD1966" s="23">
        <f>SUM(Table2[[#This Row],[Feed Africa ]:[Improve Quality Of Life ]])</f>
        <v>114070175.97225814</v>
      </c>
      <c r="AE1966" s="16" t="b">
        <f>Table2[[#This Row],[Total HI5]]=Table2[[#This Row],[Approved Amount_UA Equivalent]]</f>
        <v>1</v>
      </c>
      <c r="AF1966" s="24">
        <v>10</v>
      </c>
      <c r="AG1966" s="20" t="str">
        <f t="shared" si="535"/>
        <v>Investment Project</v>
      </c>
      <c r="AH1966" s="24" t="e">
        <f>VLOOKUP(Table2[[#This Row],[SAP Code]],[25]DATA!$A:$G,7,FALSE)</f>
        <v>#N/A</v>
      </c>
      <c r="AI1966" s="20" t="str">
        <f t="shared" si="536"/>
        <v>Other Investment</v>
      </c>
      <c r="AJ1966" s="25"/>
      <c r="AK1966" s="224" t="str">
        <f>Table2[[#This Row],[Sector Dept.]]</f>
        <v>PIFD</v>
      </c>
      <c r="AL1966" s="23" t="str" cm="1">
        <f t="array" ref="AL1966">_xlfn.SWITCH(AK1966,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66" s="26"/>
      <c r="AN1966" s="25" t="str">
        <f t="shared" si="537"/>
        <v/>
      </c>
      <c r="AO1966" s="27">
        <v>0.33333333333333331</v>
      </c>
      <c r="AP1966" s="23">
        <f>Table2[[#This Row],[Approved Amount_UA Equivalent]]/1000000</f>
        <v>114.07017597225814</v>
      </c>
      <c r="AQ1966" s="214">
        <f t="shared" si="517"/>
        <v>151.80915299092001</v>
      </c>
      <c r="AR1966" s="23" t="str">
        <f t="shared" si="538"/>
        <v>111-120</v>
      </c>
      <c r="AS1966" s="23" t="str">
        <f t="shared" si="539"/>
        <v>101-120</v>
      </c>
      <c r="AT1966" s="116" t="str">
        <f t="shared" si="540"/>
        <v>81-120</v>
      </c>
      <c r="AU1966" s="137" t="str">
        <f t="shared" si="541"/>
        <v>100-200 Mn</v>
      </c>
      <c r="AV1966" s="23">
        <f>Table2[[#This Row],[Amount]]</f>
        <v>150000000</v>
      </c>
      <c r="AW1966" s="23" t="str">
        <f t="shared" si="518"/>
        <v>Oct 2023</v>
      </c>
      <c r="AX1966" s="28">
        <f>IFERROR(VLOOKUP(Table2[[#This Row],[SAP Code]],[26]_16!A:B,2,FALSE),0)</f>
        <v>0</v>
      </c>
      <c r="AY1966" s="28">
        <f>IFERROR(VLOOKUP(Table2[[#This Row],[SAP Code]],[26]_16!D:E,2,FALSE)/ 1000000, 0)</f>
        <v>0</v>
      </c>
      <c r="AZ1966" s="28">
        <f>IFERROR(VLOOKUP(Table2[[#This Row],[SAP Code]],[26]_16!G:H,2,FALSE)/ 1000000, 0)</f>
        <v>0</v>
      </c>
      <c r="BA1966" s="28">
        <f>IFERROR(VLOOKUP(Table2[[#This Row],[SAP Code]],[26]_16!J:K,2,FALSE)/ 1000000, 0)</f>
        <v>0</v>
      </c>
      <c r="BB1966" s="28">
        <f>IFERROR(VLOOKUP(Table2[[#This Row],[SAP Code]],[26]_16!M:N,2,FALSE)/ 1000000, 0)</f>
        <v>0</v>
      </c>
      <c r="BC1966" s="28">
        <f>IFERROR(VLOOKUP(Table2[[#This Row],[SAP Code]],[26]_16!P:Q,2,FALSE),0)</f>
        <v>0</v>
      </c>
      <c r="BD1966" s="28">
        <f>IFERROR(VLOOKUP(Table2[[#This Row],[SAP Code]],[26]_16!S:T,2,FALSE),0)</f>
        <v>0</v>
      </c>
      <c r="BE1966" s="28">
        <f>IFERROR(VLOOKUP(Table2[[#This Row],[SAP Code]],[26]_16!V:W,2,FALSE)/ 1000000, 0)</f>
        <v>0</v>
      </c>
      <c r="BF1966" s="28">
        <f>IFERROR(VLOOKUP(Table2[[#This Row],[SAP Code]],[26]_16!Y:Z,2,FALSE)/ 1000000, 0)</f>
        <v>0</v>
      </c>
      <c r="BG1966" s="28" t="str">
        <f>IFERROR(VLOOKUP(Table2[[#This Row],[SAP Code]],[26]port!$A:$AD,30,FALSE),"unknown")</f>
        <v>unknown</v>
      </c>
      <c r="BH1966" s="29" t="str">
        <f t="shared" si="542"/>
        <v>Unknown</v>
      </c>
      <c r="BI1966" s="16"/>
    </row>
    <row r="1967" spans="1:61" ht="12">
      <c r="A1967" s="16" t="s">
        <v>215</v>
      </c>
      <c r="B1967" s="16" t="s">
        <v>6602</v>
      </c>
      <c r="C1967" s="16" t="s">
        <v>6603</v>
      </c>
      <c r="D1967" s="16" t="s">
        <v>6604</v>
      </c>
      <c r="E1967" s="18">
        <v>45224</v>
      </c>
      <c r="F1967" s="16" t="s">
        <v>219</v>
      </c>
      <c r="G1967" s="16" t="s">
        <v>255</v>
      </c>
      <c r="H1967" s="16" t="s">
        <v>6041</v>
      </c>
      <c r="I1967" s="16" t="s">
        <v>250</v>
      </c>
      <c r="J1967" s="16" t="s">
        <v>179</v>
      </c>
      <c r="K1967" s="16" t="s">
        <v>84</v>
      </c>
      <c r="L1967" s="16" t="s">
        <v>70</v>
      </c>
      <c r="M1967" s="19">
        <v>300000000</v>
      </c>
      <c r="N1967" s="19">
        <v>228140351.94451627</v>
      </c>
      <c r="O1967" s="20" t="s">
        <v>6605</v>
      </c>
      <c r="P1967" s="21" t="s">
        <v>147</v>
      </c>
      <c r="Q1967" s="20" t="s">
        <v>87</v>
      </c>
      <c r="R1967" s="216" t="str">
        <f t="shared" si="515"/>
        <v>ADB Public</v>
      </c>
      <c r="S1967" s="16" t="str">
        <f t="shared" si="533"/>
        <v>K</v>
      </c>
      <c r="T1967" s="16" t="str">
        <f t="shared" si="522"/>
        <v>ADB Countries</v>
      </c>
      <c r="U1967" s="16" t="str">
        <f t="shared" si="516"/>
        <v>Non-Transition States</v>
      </c>
      <c r="V1967" s="22" t="str">
        <f>IF(ISNUMBER(MATCH(A1967, {"Gabon","Sudan","Niger","Mali","Burkina Faso","Guinea"}, 0)), "De Facto Countries", "Non-De Facto Countries")</f>
        <v>Non-De Facto Countries</v>
      </c>
      <c r="W1967" s="16" t="str">
        <f t="shared" si="520"/>
        <v>South</v>
      </c>
      <c r="X1967" s="16" t="str">
        <f t="shared" si="534"/>
        <v>Multi-Sector</v>
      </c>
      <c r="Y1967" s="23">
        <f>Table2[[#This Row],[Approved Amount_UA Equivalent]]/5</f>
        <v>45628070.388903253</v>
      </c>
      <c r="Z1967" s="23">
        <f>Table2[[#This Row],[Approved Amount_UA Equivalent]]/5</f>
        <v>45628070.388903253</v>
      </c>
      <c r="AA1967" s="23">
        <f>Table2[[#This Row],[Approved Amount_UA Equivalent]]/5</f>
        <v>45628070.388903253</v>
      </c>
      <c r="AB1967" s="23">
        <f>Table2[[#This Row],[Approved Amount_UA Equivalent]]/5</f>
        <v>45628070.388903253</v>
      </c>
      <c r="AC1967" s="23">
        <f>Table2[[#This Row],[Approved Amount_UA Equivalent]]/5</f>
        <v>45628070.388903253</v>
      </c>
      <c r="AD1967" s="23">
        <f>SUM(Table2[[#This Row],[Feed Africa ]:[Improve Quality Of Life ]])</f>
        <v>228140351.94451627</v>
      </c>
      <c r="AE1967" s="16" t="b">
        <f>Table2[[#This Row],[Total HI5]]=Table2[[#This Row],[Approved Amount_UA Equivalent]]</f>
        <v>1</v>
      </c>
      <c r="AF1967" s="24">
        <v>20</v>
      </c>
      <c r="AG1967" s="20" t="str">
        <f t="shared" si="535"/>
        <v>Policy and Result Based Op</v>
      </c>
      <c r="AH1967" s="24" t="str">
        <f>VLOOKUP(Table2[[#This Row],[SAP Code]],[25]DATA!$A:$G,7,FALSE)</f>
        <v>PBO</v>
      </c>
      <c r="AI1967" s="20" t="str">
        <f t="shared" si="536"/>
        <v>Policy-Based Lending</v>
      </c>
      <c r="AJ1967" s="25"/>
      <c r="AK1967" s="224" t="str">
        <f>Table2[[#This Row],[Sector Dept.]]</f>
        <v>ECGF</v>
      </c>
      <c r="AL1967" s="23" t="str" cm="1">
        <f t="array" ref="AL1967">_xlfn.SWITCH(AK1967,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67" s="26"/>
      <c r="AN1967" s="25" t="str">
        <f t="shared" si="537"/>
        <v/>
      </c>
      <c r="AO1967" s="27">
        <v>1</v>
      </c>
      <c r="AP1967" s="23">
        <f>Table2[[#This Row],[Approved Amount_UA Equivalent]]/1000000</f>
        <v>228.14035194451628</v>
      </c>
      <c r="AQ1967" s="214">
        <f t="shared" si="517"/>
        <v>303.61830598184002</v>
      </c>
      <c r="AR1967" s="23" t="str">
        <f t="shared" si="538"/>
        <v>221-230</v>
      </c>
      <c r="AS1967" s="23" t="str">
        <f t="shared" si="539"/>
        <v>221-240</v>
      </c>
      <c r="AT1967" s="116" t="str">
        <f t="shared" si="540"/>
        <v>201-240</v>
      </c>
      <c r="AU1967" s="137" t="str">
        <f t="shared" si="541"/>
        <v>100-300 Mn</v>
      </c>
      <c r="AV1967" s="23">
        <f>Table2[[#This Row],[Amount]]</f>
        <v>300000000</v>
      </c>
      <c r="AW1967" s="23" t="str">
        <f t="shared" si="518"/>
        <v>Oct 2023</v>
      </c>
      <c r="AX1967" s="28">
        <f>IFERROR(VLOOKUP(Table2[[#This Row],[SAP Code]],[26]_16!A:B,2,FALSE),0)</f>
        <v>0</v>
      </c>
      <c r="AY1967" s="28">
        <f>IFERROR(VLOOKUP(Table2[[#This Row],[SAP Code]],[26]_16!D:E,2,FALSE)/ 1000000, 0)</f>
        <v>0</v>
      </c>
      <c r="AZ1967" s="28">
        <f>IFERROR(VLOOKUP(Table2[[#This Row],[SAP Code]],[26]_16!G:H,2,FALSE)/ 1000000, 0)</f>
        <v>0</v>
      </c>
      <c r="BA1967" s="28">
        <f>IFERROR(VLOOKUP(Table2[[#This Row],[SAP Code]],[26]_16!J:K,2,FALSE)/ 1000000, 0)</f>
        <v>0</v>
      </c>
      <c r="BB1967" s="28">
        <f>IFERROR(VLOOKUP(Table2[[#This Row],[SAP Code]],[26]_16!M:N,2,FALSE)/ 1000000, 0)</f>
        <v>0</v>
      </c>
      <c r="BC1967" s="28">
        <f>IFERROR(VLOOKUP(Table2[[#This Row],[SAP Code]],[26]_16!P:Q,2,FALSE),0)</f>
        <v>0</v>
      </c>
      <c r="BD1967" s="28">
        <f>IFERROR(VLOOKUP(Table2[[#This Row],[SAP Code]],[26]_16!S:T,2,FALSE),0)</f>
        <v>0</v>
      </c>
      <c r="BE1967" s="28">
        <f>IFERROR(VLOOKUP(Table2[[#This Row],[SAP Code]],[26]_16!V:W,2,FALSE)/ 1000000, 0)</f>
        <v>0</v>
      </c>
      <c r="BF1967" s="28">
        <f>IFERROR(VLOOKUP(Table2[[#This Row],[SAP Code]],[26]_16!Y:Z,2,FALSE)/ 1000000, 0)</f>
        <v>0</v>
      </c>
      <c r="BG1967" s="28" t="str">
        <f>IFERROR(VLOOKUP(Table2[[#This Row],[SAP Code]],[26]port!$A:$AD,30,FALSE),"unknown")</f>
        <v>unknown</v>
      </c>
      <c r="BH1967" s="29" t="str">
        <f t="shared" si="542"/>
        <v>Unknown</v>
      </c>
      <c r="BI1967" s="16"/>
    </row>
    <row r="1968" spans="1:61" ht="12">
      <c r="A1968" s="16" t="s">
        <v>60</v>
      </c>
      <c r="B1968" s="16" t="s">
        <v>6606</v>
      </c>
      <c r="C1968" s="16" t="s">
        <v>6607</v>
      </c>
      <c r="D1968" s="16" t="s">
        <v>6608</v>
      </c>
      <c r="E1968" s="18">
        <v>45224</v>
      </c>
      <c r="F1968" s="16" t="s">
        <v>436</v>
      </c>
      <c r="G1968" s="16" t="s">
        <v>140</v>
      </c>
      <c r="H1968" s="16" t="s">
        <v>6020</v>
      </c>
      <c r="I1968" s="16" t="s">
        <v>138</v>
      </c>
      <c r="J1968" s="16" t="s">
        <v>179</v>
      </c>
      <c r="K1968" s="16" t="s">
        <v>84</v>
      </c>
      <c r="L1968" s="16" t="s">
        <v>195</v>
      </c>
      <c r="M1968" s="19">
        <v>203114000</v>
      </c>
      <c r="N1968" s="19">
        <v>163636656.59617323</v>
      </c>
      <c r="O1968" s="20" t="s">
        <v>6609</v>
      </c>
      <c r="P1968" s="21" t="s">
        <v>147</v>
      </c>
      <c r="Q1968" s="20" t="s">
        <v>87</v>
      </c>
      <c r="R1968" s="216" t="str">
        <f t="shared" si="515"/>
        <v>ADB Public</v>
      </c>
      <c r="S1968" s="16" t="str">
        <f t="shared" si="533"/>
        <v>D</v>
      </c>
      <c r="T1968" s="16" t="str">
        <f t="shared" si="522"/>
        <v>Blend Countries</v>
      </c>
      <c r="U1968" s="16" t="str">
        <f t="shared" si="516"/>
        <v>Non-Transition States</v>
      </c>
      <c r="V1968" s="22" t="str">
        <f>IF(ISNUMBER(MATCH(A1968, {"Gabon","Sudan","Niger","Mali","Burkina Faso","Guinea"}, 0)), "De Facto Countries", "Non-De Facto Countries")</f>
        <v>Non-De Facto Countries</v>
      </c>
      <c r="W1968" s="16" t="str">
        <f t="shared" si="520"/>
        <v>Central</v>
      </c>
      <c r="X1968" s="16" t="str">
        <f t="shared" si="534"/>
        <v>Transport</v>
      </c>
      <c r="Y1968" s="23"/>
      <c r="AB1968" s="23">
        <f>Table2[[#This Row],[Approved Amount_UA Equivalent]]</f>
        <v>163636656.59617323</v>
      </c>
      <c r="AD1968" s="23">
        <f>SUM(Table2[[#This Row],[Feed Africa ]:[Improve Quality Of Life ]])</f>
        <v>163636656.59617323</v>
      </c>
      <c r="AE1968" s="16" t="b">
        <f>Table2[[#This Row],[Total HI5]]=Table2[[#This Row],[Approved Amount_UA Equivalent]]</f>
        <v>1</v>
      </c>
      <c r="AF1968" s="24">
        <v>10</v>
      </c>
      <c r="AG1968" s="20" t="str">
        <f t="shared" si="535"/>
        <v>Investment Project</v>
      </c>
      <c r="AH1968" s="24" t="str">
        <f>VLOOKUP(Table2[[#This Row],[SAP Code]],[25]DATA!$A:$G,7,FALSE)</f>
        <v>Investment</v>
      </c>
      <c r="AI1968" s="20" t="str">
        <f t="shared" si="536"/>
        <v>Infrastructure</v>
      </c>
      <c r="AJ1968" s="25"/>
      <c r="AK1968" s="224" t="str">
        <f>Table2[[#This Row],[Sector Dept.]]</f>
        <v>PICU</v>
      </c>
      <c r="AL1968" s="23" t="str" cm="1">
        <f t="array" ref="AL1968">_xlfn.SWITCH(AK1968,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68" s="26"/>
      <c r="AN1968" s="25" t="str">
        <f t="shared" si="537"/>
        <v/>
      </c>
      <c r="AO1968" s="27">
        <v>1</v>
      </c>
      <c r="AP1968" s="23">
        <f>Table2[[#This Row],[Approved Amount_UA Equivalent]]/1000000</f>
        <v>163.63665659617322</v>
      </c>
      <c r="AQ1968" s="214">
        <f t="shared" si="517"/>
        <v>217.77420806445119</v>
      </c>
      <c r="AR1968" s="23" t="str">
        <f t="shared" si="538"/>
        <v>161-170</v>
      </c>
      <c r="AS1968" s="23" t="str">
        <f t="shared" si="539"/>
        <v>161-180</v>
      </c>
      <c r="AT1968" s="116" t="str">
        <f t="shared" si="540"/>
        <v>161-200</v>
      </c>
      <c r="AU1968" s="137" t="str">
        <f t="shared" si="541"/>
        <v>100-200 Mn</v>
      </c>
      <c r="AV1968" s="23">
        <f>Table2[[#This Row],[Amount]]</f>
        <v>203114000</v>
      </c>
      <c r="AW1968" s="23" t="str">
        <f t="shared" si="518"/>
        <v>Oct 2023</v>
      </c>
      <c r="AX1968" s="28">
        <f>IFERROR(VLOOKUP(Table2[[#This Row],[SAP Code]],[26]_16!A:B,2,FALSE),0)</f>
        <v>0</v>
      </c>
      <c r="AY1968" s="28">
        <f>IFERROR(VLOOKUP(Table2[[#This Row],[SAP Code]],[26]_16!D:E,2,FALSE)/ 1000000, 0)</f>
        <v>0</v>
      </c>
      <c r="AZ1968" s="28">
        <f>IFERROR(VLOOKUP(Table2[[#This Row],[SAP Code]],[26]_16!G:H,2,FALSE)/ 1000000, 0)</f>
        <v>0</v>
      </c>
      <c r="BA1968" s="28">
        <f>IFERROR(VLOOKUP(Table2[[#This Row],[SAP Code]],[26]_16!J:K,2,FALSE)/ 1000000, 0)</f>
        <v>0</v>
      </c>
      <c r="BB1968" s="28">
        <f>IFERROR(VLOOKUP(Table2[[#This Row],[SAP Code]],[26]_16!M:N,2,FALSE)/ 1000000, 0)</f>
        <v>0</v>
      </c>
      <c r="BC1968" s="28">
        <f>IFERROR(VLOOKUP(Table2[[#This Row],[SAP Code]],[26]_16!P:Q,2,FALSE),0)</f>
        <v>0</v>
      </c>
      <c r="BD1968" s="28">
        <f>IFERROR(VLOOKUP(Table2[[#This Row],[SAP Code]],[26]_16!S:T,2,FALSE),0)</f>
        <v>0</v>
      </c>
      <c r="BE1968" s="28">
        <f>IFERROR(VLOOKUP(Table2[[#This Row],[SAP Code]],[26]_16!V:W,2,FALSE)/ 1000000, 0)</f>
        <v>0</v>
      </c>
      <c r="BF1968" s="28">
        <f>IFERROR(VLOOKUP(Table2[[#This Row],[SAP Code]],[26]_16!Y:Z,2,FALSE)/ 1000000, 0)</f>
        <v>0</v>
      </c>
      <c r="BG1968" s="28" t="str">
        <f>IFERROR(VLOOKUP(Table2[[#This Row],[SAP Code]],[26]port!$A:$AD,30,FALSE),"unknown")</f>
        <v>unknown</v>
      </c>
      <c r="BH1968" s="29" t="str">
        <f t="shared" si="542"/>
        <v>Unknown</v>
      </c>
      <c r="BI1968" s="16"/>
    </row>
    <row r="1969" spans="1:61" ht="12">
      <c r="A1969" s="16" t="s">
        <v>299</v>
      </c>
      <c r="B1969" s="16" t="s">
        <v>6610</v>
      </c>
      <c r="C1969" s="16" t="s">
        <v>6611</v>
      </c>
      <c r="D1969" s="16" t="s">
        <v>6612</v>
      </c>
      <c r="E1969" s="18">
        <v>45224</v>
      </c>
      <c r="F1969" s="16" t="s">
        <v>6445</v>
      </c>
      <c r="G1969" s="16" t="s">
        <v>140</v>
      </c>
      <c r="H1969" s="16" t="s">
        <v>5979</v>
      </c>
      <c r="I1969" s="16" t="s">
        <v>138</v>
      </c>
      <c r="J1969" s="16" t="s">
        <v>6371</v>
      </c>
      <c r="K1969" s="16" t="s">
        <v>84</v>
      </c>
      <c r="L1969" s="16" t="s">
        <v>70</v>
      </c>
      <c r="M1969" s="19">
        <v>18300000</v>
      </c>
      <c r="N1969" s="19">
        <v>13916561.468615491</v>
      </c>
      <c r="O1969" s="20" t="s">
        <v>6446</v>
      </c>
      <c r="P1969" s="21" t="s">
        <v>147</v>
      </c>
      <c r="Q1969" s="20" t="s">
        <v>72</v>
      </c>
      <c r="R1969" s="216" t="str">
        <f t="shared" si="515"/>
        <v>OTHERS</v>
      </c>
      <c r="S1969" s="16" t="str">
        <f t="shared" si="533"/>
        <v>D</v>
      </c>
      <c r="T1969" s="16" t="str">
        <f t="shared" si="522"/>
        <v>ADF Countries</v>
      </c>
      <c r="U1969" s="16" t="str">
        <f t="shared" si="516"/>
        <v>Non-Transition States</v>
      </c>
      <c r="V1969" s="22" t="str">
        <f>IF(ISNUMBER(MATCH(A1969, {"Gabon","Sudan","Niger","Mali","Burkina Faso","Guinea"}, 0)), "De Facto Countries", "Non-De Facto Countries")</f>
        <v>Non-De Facto Countries</v>
      </c>
      <c r="W1969" s="16" t="str">
        <f t="shared" si="520"/>
        <v>West</v>
      </c>
      <c r="X1969" s="16" t="str">
        <f t="shared" si="534"/>
        <v>Transport</v>
      </c>
      <c r="Y1969" s="23"/>
      <c r="AB1969" s="23">
        <f>Table2[[#This Row],[Approved Amount_UA Equivalent]]</f>
        <v>13916561.468615491</v>
      </c>
      <c r="AD1969" s="23">
        <f>SUM(Table2[[#This Row],[Feed Africa ]:[Improve Quality Of Life ]])</f>
        <v>13916561.468615491</v>
      </c>
      <c r="AE1969" s="16" t="b">
        <f>Table2[[#This Row],[Total HI5]]=Table2[[#This Row],[Approved Amount_UA Equivalent]]</f>
        <v>1</v>
      </c>
      <c r="AF1969" s="24">
        <v>10</v>
      </c>
      <c r="AG1969" s="20" t="str">
        <f t="shared" si="535"/>
        <v>Investment Project</v>
      </c>
      <c r="AH1969" s="24" t="str">
        <f>VLOOKUP(Table2[[#This Row],[SAP Code]],[25]DATA!$A:$G,7,FALSE)</f>
        <v>Investment</v>
      </c>
      <c r="AI1969" s="20" t="str">
        <f t="shared" si="536"/>
        <v>Infrastructure</v>
      </c>
      <c r="AJ1969" s="25"/>
      <c r="AK1969" s="224" t="str">
        <f>Table2[[#This Row],[Sector Dept.]]</f>
        <v>PICU</v>
      </c>
      <c r="AL1969" s="23" t="str" cm="1">
        <f t="array" ref="AL1969">_xlfn.SWITCH(AK1969,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69" s="26"/>
      <c r="AN1969" s="25" t="str">
        <f t="shared" si="537"/>
        <v/>
      </c>
      <c r="AO1969" s="27">
        <v>1</v>
      </c>
      <c r="AP1969" s="23">
        <f>Table2[[#This Row],[Approved Amount_UA Equivalent]]/1000000</f>
        <v>13.916561468615491</v>
      </c>
      <c r="AQ1969" s="214">
        <f t="shared" si="517"/>
        <v>18.520716664892241</v>
      </c>
      <c r="AR1969" s="23" t="str">
        <f t="shared" si="538"/>
        <v>11-20</v>
      </c>
      <c r="AS1969" s="23" t="str">
        <f t="shared" si="539"/>
        <v>1-20</v>
      </c>
      <c r="AT1969" s="116" t="str">
        <f t="shared" si="540"/>
        <v>1-40</v>
      </c>
      <c r="AU1969" s="137" t="str">
        <f t="shared" si="541"/>
        <v>&lt;1-50 Mn</v>
      </c>
      <c r="AV1969" s="23">
        <f>Table2[[#This Row],[Amount]]</f>
        <v>18300000</v>
      </c>
      <c r="AW1969" s="23" t="str">
        <f t="shared" si="518"/>
        <v>Oct 2023</v>
      </c>
      <c r="AX1969" s="28">
        <f>IFERROR(VLOOKUP(Table2[[#This Row],[SAP Code]],[26]_16!A:B,2,FALSE),0)</f>
        <v>0</v>
      </c>
      <c r="AY1969" s="28">
        <f>IFERROR(VLOOKUP(Table2[[#This Row],[SAP Code]],[26]_16!D:E,2,FALSE)/ 1000000, 0)</f>
        <v>0</v>
      </c>
      <c r="AZ1969" s="28">
        <f>IFERROR(VLOOKUP(Table2[[#This Row],[SAP Code]],[26]_16!G:H,2,FALSE)/ 1000000, 0)</f>
        <v>0</v>
      </c>
      <c r="BA1969" s="28">
        <f>IFERROR(VLOOKUP(Table2[[#This Row],[SAP Code]],[26]_16!J:K,2,FALSE)/ 1000000, 0)</f>
        <v>0</v>
      </c>
      <c r="BB1969" s="28">
        <f>IFERROR(VLOOKUP(Table2[[#This Row],[SAP Code]],[26]_16!M:N,2,FALSE)/ 1000000, 0)</f>
        <v>0</v>
      </c>
      <c r="BC1969" s="28">
        <f>IFERROR(VLOOKUP(Table2[[#This Row],[SAP Code]],[26]_16!P:Q,2,FALSE),0)</f>
        <v>0</v>
      </c>
      <c r="BD1969" s="28">
        <f>IFERROR(VLOOKUP(Table2[[#This Row],[SAP Code]],[26]_16!S:T,2,FALSE),0)</f>
        <v>0</v>
      </c>
      <c r="BE1969" s="28">
        <f>IFERROR(VLOOKUP(Table2[[#This Row],[SAP Code]],[26]_16!V:W,2,FALSE)/ 1000000, 0)</f>
        <v>0</v>
      </c>
      <c r="BF1969" s="28">
        <f>IFERROR(VLOOKUP(Table2[[#This Row],[SAP Code]],[26]_16!Y:Z,2,FALSE)/ 1000000, 0)</f>
        <v>0</v>
      </c>
      <c r="BG1969" s="28" t="str">
        <f>IFERROR(VLOOKUP(Table2[[#This Row],[SAP Code]],[26]port!$A:$AD,30,FALSE),"unknown")</f>
        <v>unknown</v>
      </c>
      <c r="BH1969" s="29" t="str">
        <f t="shared" si="542"/>
        <v>Unknown</v>
      </c>
      <c r="BI1969" s="16"/>
    </row>
    <row r="1970" spans="1:61" ht="12">
      <c r="A1970" s="16" t="s">
        <v>417</v>
      </c>
      <c r="B1970" s="16" t="s">
        <v>6613</v>
      </c>
      <c r="C1970" s="16" t="s">
        <v>6614</v>
      </c>
      <c r="D1970" s="16" t="s">
        <v>6615</v>
      </c>
      <c r="E1970" s="18">
        <v>45225</v>
      </c>
      <c r="F1970" s="16" t="s">
        <v>6533</v>
      </c>
      <c r="G1970" s="16" t="s">
        <v>2293</v>
      </c>
      <c r="H1970" s="16" t="s">
        <v>6084</v>
      </c>
      <c r="I1970" s="16" t="s">
        <v>170</v>
      </c>
      <c r="J1970" s="16" t="s">
        <v>6371</v>
      </c>
      <c r="K1970" s="16" t="s">
        <v>84</v>
      </c>
      <c r="L1970" s="16" t="s">
        <v>70</v>
      </c>
      <c r="M1970" s="19">
        <v>18000000</v>
      </c>
      <c r="N1970" s="19">
        <v>13688421.116670975</v>
      </c>
      <c r="O1970" s="20" t="s">
        <v>6534</v>
      </c>
      <c r="P1970" s="21" t="s">
        <v>147</v>
      </c>
      <c r="Q1970" s="20" t="s">
        <v>72</v>
      </c>
      <c r="R1970" s="216" t="str">
        <f t="shared" si="515"/>
        <v>OTHERS</v>
      </c>
      <c r="S1970" s="16" t="str">
        <f t="shared" si="533"/>
        <v>B</v>
      </c>
      <c r="T1970" s="16" t="str">
        <f t="shared" si="522"/>
        <v>ADB Countries</v>
      </c>
      <c r="U1970" s="16" t="str">
        <f t="shared" si="516"/>
        <v>Non-Transition States</v>
      </c>
      <c r="V1970" s="22" t="str">
        <f>IF(ISNUMBER(MATCH(A1970, {"Gabon","Sudan","Niger","Mali","Burkina Faso","Guinea"}, 0)), "De Facto Countries", "Non-De Facto Countries")</f>
        <v>Non-De Facto Countries</v>
      </c>
      <c r="W1970" s="16" t="str">
        <f t="shared" si="520"/>
        <v>North</v>
      </c>
      <c r="X1970" s="16" t="str">
        <f t="shared" si="534"/>
        <v>Industry</v>
      </c>
      <c r="Y1970" s="23"/>
      <c r="AA1970" s="23">
        <f>Table2[[#This Row],[Approved Amount_UA Equivalent]]</f>
        <v>13688421.116670975</v>
      </c>
      <c r="AD1970" s="23">
        <f>SUM(Table2[[#This Row],[Feed Africa ]:[Improve Quality Of Life ]])</f>
        <v>13688421.116670975</v>
      </c>
      <c r="AE1970" s="16" t="b">
        <f>Table2[[#This Row],[Total HI5]]=Table2[[#This Row],[Approved Amount_UA Equivalent]]</f>
        <v>1</v>
      </c>
      <c r="AF1970" s="24">
        <v>10</v>
      </c>
      <c r="AG1970" s="20" t="str">
        <f t="shared" si="535"/>
        <v>Investment Project</v>
      </c>
      <c r="AH1970" s="24" t="str">
        <f>VLOOKUP(Table2[[#This Row],[SAP Code]],[25]DATA!$A:$G,7,FALSE)</f>
        <v>Investment</v>
      </c>
      <c r="AI1970" s="20" t="str">
        <f t="shared" si="536"/>
        <v>Other Investment</v>
      </c>
      <c r="AJ1970" s="25"/>
      <c r="AK1970" s="224" t="str">
        <f>Table2[[#This Row],[Sector Dept.]]</f>
        <v>PITD</v>
      </c>
      <c r="AL1970" s="23" t="str" cm="1">
        <f t="array" ref="AL1970">_xlfn.SWITCH(AK1970,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70" s="26"/>
      <c r="AN1970" s="25" t="str">
        <f t="shared" si="537"/>
        <v/>
      </c>
      <c r="AO1970" s="27">
        <v>1</v>
      </c>
      <c r="AP1970" s="23">
        <f>Table2[[#This Row],[Approved Amount_UA Equivalent]]/1000000</f>
        <v>13.688421116670975</v>
      </c>
      <c r="AQ1970" s="214">
        <f t="shared" si="517"/>
        <v>18.217098358910402</v>
      </c>
      <c r="AR1970" s="23" t="str">
        <f t="shared" si="538"/>
        <v>11-20</v>
      </c>
      <c r="AS1970" s="23" t="str">
        <f t="shared" si="539"/>
        <v>1-20</v>
      </c>
      <c r="AT1970" s="116" t="str">
        <f t="shared" si="540"/>
        <v>1-40</v>
      </c>
      <c r="AU1970" s="137" t="str">
        <f t="shared" si="541"/>
        <v>&lt;1-50 Mn</v>
      </c>
      <c r="AV1970" s="23">
        <f>Table2[[#This Row],[Amount]]</f>
        <v>18000000</v>
      </c>
      <c r="AW1970" s="23" t="str">
        <f t="shared" si="518"/>
        <v>Oct 2023</v>
      </c>
      <c r="AX1970" s="28">
        <f>IFERROR(VLOOKUP(Table2[[#This Row],[SAP Code]],[26]_16!A:B,2,FALSE),0)</f>
        <v>0</v>
      </c>
      <c r="AY1970" s="28">
        <f>IFERROR(VLOOKUP(Table2[[#This Row],[SAP Code]],[26]_16!D:E,2,FALSE)/ 1000000, 0)</f>
        <v>0</v>
      </c>
      <c r="AZ1970" s="28">
        <f>IFERROR(VLOOKUP(Table2[[#This Row],[SAP Code]],[26]_16!G:H,2,FALSE)/ 1000000, 0)</f>
        <v>0</v>
      </c>
      <c r="BA1970" s="28">
        <f>IFERROR(VLOOKUP(Table2[[#This Row],[SAP Code]],[26]_16!J:K,2,FALSE)/ 1000000, 0)</f>
        <v>0</v>
      </c>
      <c r="BB1970" s="28">
        <f>IFERROR(VLOOKUP(Table2[[#This Row],[SAP Code]],[26]_16!M:N,2,FALSE)/ 1000000, 0)</f>
        <v>0</v>
      </c>
      <c r="BC1970" s="28">
        <f>IFERROR(VLOOKUP(Table2[[#This Row],[SAP Code]],[26]_16!P:Q,2,FALSE),0)</f>
        <v>0</v>
      </c>
      <c r="BD1970" s="28">
        <f>IFERROR(VLOOKUP(Table2[[#This Row],[SAP Code]],[26]_16!S:T,2,FALSE),0)</f>
        <v>0</v>
      </c>
      <c r="BE1970" s="28">
        <f>IFERROR(VLOOKUP(Table2[[#This Row],[SAP Code]],[26]_16!V:W,2,FALSE)/ 1000000, 0)</f>
        <v>0</v>
      </c>
      <c r="BF1970" s="28">
        <f>IFERROR(VLOOKUP(Table2[[#This Row],[SAP Code]],[26]_16!Y:Z,2,FALSE)/ 1000000, 0)</f>
        <v>0</v>
      </c>
      <c r="BG1970" s="28" t="str">
        <f>IFERROR(VLOOKUP(Table2[[#This Row],[SAP Code]],[26]port!$A:$AD,30,FALSE),"unknown")</f>
        <v>unknown</v>
      </c>
      <c r="BH1970" s="29" t="str">
        <f t="shared" si="542"/>
        <v>Unknown</v>
      </c>
      <c r="BI1970" s="16"/>
    </row>
    <row r="1971" spans="1:61" ht="12">
      <c r="A1971" s="16" t="s">
        <v>453</v>
      </c>
      <c r="B1971" s="16" t="s">
        <v>6616</v>
      </c>
      <c r="C1971" s="16" t="s">
        <v>6617</v>
      </c>
      <c r="D1971" s="16" t="s">
        <v>6618</v>
      </c>
      <c r="E1971" s="18">
        <v>45230</v>
      </c>
      <c r="F1971" s="16" t="s">
        <v>1935</v>
      </c>
      <c r="G1971" s="16" t="s">
        <v>140</v>
      </c>
      <c r="H1971" s="16" t="s">
        <v>6041</v>
      </c>
      <c r="I1971" s="16" t="s">
        <v>138</v>
      </c>
      <c r="J1971" s="16" t="s">
        <v>179</v>
      </c>
      <c r="K1971" s="16" t="s">
        <v>84</v>
      </c>
      <c r="L1971" s="16" t="s">
        <v>458</v>
      </c>
      <c r="M1971" s="19">
        <v>3671000000</v>
      </c>
      <c r="N1971" s="19">
        <v>148575961.53456992</v>
      </c>
      <c r="O1971" s="20" t="s">
        <v>6619</v>
      </c>
      <c r="P1971" s="21">
        <v>2000200006203</v>
      </c>
      <c r="Q1971" s="20" t="s">
        <v>87</v>
      </c>
      <c r="R1971" s="216" t="str">
        <f t="shared" si="515"/>
        <v>ADB Public</v>
      </c>
      <c r="S1971" s="16" t="str">
        <f t="shared" si="533"/>
        <v>D</v>
      </c>
      <c r="T1971" s="16" t="str">
        <f t="shared" si="522"/>
        <v>ADB Countries</v>
      </c>
      <c r="U1971" s="16" t="str">
        <f t="shared" si="516"/>
        <v>Non-Transition States</v>
      </c>
      <c r="V1971" s="22" t="str">
        <f>IF(ISNUMBER(MATCH(A1971, {"Gabon","Sudan","Niger","Mali","Burkina Faso","Guinea"}, 0)), "De Facto Countries", "Non-De Facto Countries")</f>
        <v>Non-De Facto Countries</v>
      </c>
      <c r="W1971" s="16" t="str">
        <f t="shared" si="520"/>
        <v>South</v>
      </c>
      <c r="X1971" s="16" t="str">
        <f t="shared" si="534"/>
        <v>Transport</v>
      </c>
      <c r="Y1971" s="23"/>
      <c r="AB1971" s="23">
        <f>Table2[[#This Row],[Approved Amount_UA Equivalent]]</f>
        <v>148575961.53456992</v>
      </c>
      <c r="AD1971" s="23">
        <f>SUM(Table2[[#This Row],[Feed Africa ]:[Improve Quality Of Life ]])</f>
        <v>148575961.53456992</v>
      </c>
      <c r="AE1971" s="16" t="b">
        <f>Table2[[#This Row],[Total HI5]]=Table2[[#This Row],[Approved Amount_UA Equivalent]]</f>
        <v>1</v>
      </c>
      <c r="AF1971" s="24">
        <v>10</v>
      </c>
      <c r="AG1971" s="20" t="str">
        <f t="shared" si="535"/>
        <v>Investment Project</v>
      </c>
      <c r="AH1971" s="24" t="str">
        <f>VLOOKUP(Table2[[#This Row],[SAP Code]],[25]DATA!$A:$G,7,FALSE)</f>
        <v>Investment</v>
      </c>
      <c r="AI1971" s="20" t="str">
        <f t="shared" si="536"/>
        <v>Infrastructure</v>
      </c>
      <c r="AJ1971" s="25"/>
      <c r="AK1971" s="224" t="str">
        <f>Table2[[#This Row],[Sector Dept.]]</f>
        <v>PICU</v>
      </c>
      <c r="AL1971" s="23" t="str" cm="1">
        <f t="array" ref="AL1971">_xlfn.SWITCH(AK1971,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71" s="26"/>
      <c r="AN1971" s="25" t="str">
        <f t="shared" si="537"/>
        <v/>
      </c>
      <c r="AO1971" s="27">
        <v>1</v>
      </c>
      <c r="AP1971" s="23">
        <f>Table2[[#This Row],[Approved Amount_UA Equivalent]]/1000000</f>
        <v>148.57596153456993</v>
      </c>
      <c r="AQ1971" s="214">
        <f t="shared" si="517"/>
        <v>197.73083264866705</v>
      </c>
      <c r="AR1971" s="23" t="str">
        <f t="shared" si="538"/>
        <v>141-150</v>
      </c>
      <c r="AS1971" s="23" t="str">
        <f t="shared" si="539"/>
        <v>141-160</v>
      </c>
      <c r="AT1971" s="116" t="str">
        <f t="shared" si="540"/>
        <v>121-160</v>
      </c>
      <c r="AU1971" s="137" t="str">
        <f t="shared" si="541"/>
        <v>100-200 Mn</v>
      </c>
      <c r="AV1971" s="23">
        <f>Table2[[#This Row],[Amount]]</f>
        <v>3671000000</v>
      </c>
      <c r="AW1971" s="23" t="str">
        <f t="shared" si="518"/>
        <v>Oct 2023</v>
      </c>
      <c r="AX1971" s="28">
        <f>IFERROR(VLOOKUP(Table2[[#This Row],[SAP Code]],[26]_16!A:B,2,FALSE),0)</f>
        <v>0</v>
      </c>
      <c r="AY1971" s="28">
        <f>IFERROR(VLOOKUP(Table2[[#This Row],[SAP Code]],[26]_16!D:E,2,FALSE)/ 1000000, 0)</f>
        <v>0</v>
      </c>
      <c r="AZ1971" s="28">
        <f>IFERROR(VLOOKUP(Table2[[#This Row],[SAP Code]],[26]_16!G:H,2,FALSE)/ 1000000, 0)</f>
        <v>0</v>
      </c>
      <c r="BA1971" s="28">
        <f>IFERROR(VLOOKUP(Table2[[#This Row],[SAP Code]],[26]_16!J:K,2,FALSE)/ 1000000, 0)</f>
        <v>0</v>
      </c>
      <c r="BB1971" s="28">
        <f>IFERROR(VLOOKUP(Table2[[#This Row],[SAP Code]],[26]_16!M:N,2,FALSE)/ 1000000, 0)</f>
        <v>0</v>
      </c>
      <c r="BC1971" s="28">
        <f>IFERROR(VLOOKUP(Table2[[#This Row],[SAP Code]],[26]_16!P:Q,2,FALSE),0)</f>
        <v>0</v>
      </c>
      <c r="BD1971" s="28">
        <f>IFERROR(VLOOKUP(Table2[[#This Row],[SAP Code]],[26]_16!S:T,2,FALSE),0)</f>
        <v>0</v>
      </c>
      <c r="BE1971" s="28">
        <f>IFERROR(VLOOKUP(Table2[[#This Row],[SAP Code]],[26]_16!V:W,2,FALSE)/ 1000000, 0)</f>
        <v>0</v>
      </c>
      <c r="BF1971" s="28">
        <f>IFERROR(VLOOKUP(Table2[[#This Row],[SAP Code]],[26]_16!Y:Z,2,FALSE)/ 1000000, 0)</f>
        <v>0</v>
      </c>
      <c r="BG1971" s="28" t="str">
        <f>IFERROR(VLOOKUP(Table2[[#This Row],[SAP Code]],[26]port!$A:$AD,30,FALSE),"unknown")</f>
        <v>unknown</v>
      </c>
      <c r="BH1971" s="29" t="str">
        <f t="shared" si="542"/>
        <v>Unknown</v>
      </c>
      <c r="BI1971" s="16"/>
    </row>
    <row r="1972" spans="1:61" ht="12">
      <c r="A1972" s="16" t="s">
        <v>310</v>
      </c>
      <c r="B1972" s="16" t="s">
        <v>6620</v>
      </c>
      <c r="C1972" s="16" t="s">
        <v>6621</v>
      </c>
      <c r="D1972" s="16" t="s">
        <v>6622</v>
      </c>
      <c r="E1972" s="18">
        <v>45230</v>
      </c>
      <c r="F1972" s="16" t="s">
        <v>714</v>
      </c>
      <c r="G1972" s="16" t="s">
        <v>255</v>
      </c>
      <c r="H1972" s="16" t="s">
        <v>5979</v>
      </c>
      <c r="I1972" s="16" t="s">
        <v>250</v>
      </c>
      <c r="J1972" s="16" t="s">
        <v>83</v>
      </c>
      <c r="K1972" s="16" t="s">
        <v>69</v>
      </c>
      <c r="L1972" s="16" t="s">
        <v>85</v>
      </c>
      <c r="M1972" s="19">
        <v>78019000</v>
      </c>
      <c r="N1972" s="19">
        <v>78019000</v>
      </c>
      <c r="O1972" s="20" t="s">
        <v>6623</v>
      </c>
      <c r="P1972" s="21">
        <v>2100155043075</v>
      </c>
      <c r="Q1972" s="20" t="s">
        <v>87</v>
      </c>
      <c r="R1972" s="216" t="str">
        <f t="shared" si="515"/>
        <v>ADF Including TSF</v>
      </c>
      <c r="S1972" s="16" t="str">
        <f t="shared" si="533"/>
        <v>K</v>
      </c>
      <c r="T1972" s="16" t="str">
        <f t="shared" si="522"/>
        <v>ADF Countries</v>
      </c>
      <c r="U1972" s="16" t="str">
        <f t="shared" si="516"/>
        <v>Non-Transition States</v>
      </c>
      <c r="V1972" s="22" t="str">
        <f>IF(ISNUMBER(MATCH(A1972, {"Gabon","Sudan","Niger","Mali","Burkina Faso","Guinea"}, 0)), "De Facto Countries", "Non-De Facto Countries")</f>
        <v>Non-De Facto Countries</v>
      </c>
      <c r="W1972" s="16" t="str">
        <f t="shared" si="520"/>
        <v>West</v>
      </c>
      <c r="X1972" s="16" t="str">
        <f t="shared" si="534"/>
        <v>Multi-Sector</v>
      </c>
      <c r="Y1972" s="23">
        <f>Table2[[#This Row],[Approved Amount_UA Equivalent]]/5</f>
        <v>15603800</v>
      </c>
      <c r="Z1972" s="23">
        <f>Table2[[#This Row],[Approved Amount_UA Equivalent]]/5</f>
        <v>15603800</v>
      </c>
      <c r="AA1972" s="23">
        <f>Table2[[#This Row],[Approved Amount_UA Equivalent]]/5</f>
        <v>15603800</v>
      </c>
      <c r="AB1972" s="23">
        <f>Table2[[#This Row],[Approved Amount_UA Equivalent]]/5</f>
        <v>15603800</v>
      </c>
      <c r="AC1972" s="23">
        <f>Table2[[#This Row],[Approved Amount_UA Equivalent]]/5</f>
        <v>15603800</v>
      </c>
      <c r="AD1972" s="23">
        <f>SUM(Table2[[#This Row],[Feed Africa ]:[Improve Quality Of Life ]])</f>
        <v>78019000</v>
      </c>
      <c r="AE1972" s="16" t="b">
        <f>Table2[[#This Row],[Total HI5]]=Table2[[#This Row],[Approved Amount_UA Equivalent]]</f>
        <v>1</v>
      </c>
      <c r="AF1972" s="24">
        <v>20</v>
      </c>
      <c r="AG1972" s="20" t="str">
        <f t="shared" si="535"/>
        <v>Policy and Result Based Op</v>
      </c>
      <c r="AH1972" s="24" t="str">
        <f>VLOOKUP(Table2[[#This Row],[SAP Code]],[25]DATA!$A:$G,7,FALSE)</f>
        <v>PBO</v>
      </c>
      <c r="AI1972" s="20" t="str">
        <f t="shared" si="536"/>
        <v>Policy-Based Lending</v>
      </c>
      <c r="AJ1972" s="25"/>
      <c r="AK1972" s="224" t="str">
        <f>Table2[[#This Row],[Sector Dept.]]</f>
        <v>ECGF</v>
      </c>
      <c r="AL1972" s="23" t="str" cm="1">
        <f t="array" ref="AL1972">_xlfn.SWITCH(AK1972,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72" s="26"/>
      <c r="AN1972" s="25" t="str">
        <f t="shared" si="537"/>
        <v/>
      </c>
      <c r="AO1972" s="27">
        <v>1</v>
      </c>
      <c r="AP1972" s="23">
        <f>Table2[[#This Row],[Approved Amount_UA Equivalent]]/1000000</f>
        <v>78.019000000000005</v>
      </c>
      <c r="AQ1972" s="214">
        <f t="shared" si="517"/>
        <v>103.83080596000001</v>
      </c>
      <c r="AR1972" s="23" t="str">
        <f t="shared" si="538"/>
        <v>71-80</v>
      </c>
      <c r="AS1972" s="23" t="str">
        <f t="shared" si="539"/>
        <v>61-80</v>
      </c>
      <c r="AT1972" s="116" t="str">
        <f t="shared" si="540"/>
        <v>41-80</v>
      </c>
      <c r="AU1972" s="137" t="str">
        <f t="shared" si="541"/>
        <v>50-100 Mn</v>
      </c>
      <c r="AV1972" s="23">
        <f>Table2[[#This Row],[Amount]]</f>
        <v>78019000</v>
      </c>
      <c r="AW1972" s="23" t="str">
        <f t="shared" si="518"/>
        <v>Oct 2023</v>
      </c>
      <c r="AX1972" s="28">
        <f>IFERROR(VLOOKUP(Table2[[#This Row],[SAP Code]],[26]_16!A:B,2,FALSE),0)</f>
        <v>0</v>
      </c>
      <c r="AY1972" s="28">
        <f>IFERROR(VLOOKUP(Table2[[#This Row],[SAP Code]],[26]_16!D:E,2,FALSE)/ 1000000, 0)</f>
        <v>0</v>
      </c>
      <c r="AZ1972" s="28">
        <f>IFERROR(VLOOKUP(Table2[[#This Row],[SAP Code]],[26]_16!G:H,2,FALSE)/ 1000000, 0)</f>
        <v>0</v>
      </c>
      <c r="BA1972" s="28">
        <f>IFERROR(VLOOKUP(Table2[[#This Row],[SAP Code]],[26]_16!J:K,2,FALSE)/ 1000000, 0)</f>
        <v>0</v>
      </c>
      <c r="BB1972" s="28">
        <f>IFERROR(VLOOKUP(Table2[[#This Row],[SAP Code]],[26]_16!M:N,2,FALSE)/ 1000000, 0)</f>
        <v>0</v>
      </c>
      <c r="BC1972" s="28">
        <f>IFERROR(VLOOKUP(Table2[[#This Row],[SAP Code]],[26]_16!P:Q,2,FALSE),0)</f>
        <v>0</v>
      </c>
      <c r="BD1972" s="28">
        <f>IFERROR(VLOOKUP(Table2[[#This Row],[SAP Code]],[26]_16!S:T,2,FALSE),0)</f>
        <v>0</v>
      </c>
      <c r="BE1972" s="28">
        <f>IFERROR(VLOOKUP(Table2[[#This Row],[SAP Code]],[26]_16!V:W,2,FALSE)/ 1000000, 0)</f>
        <v>0</v>
      </c>
      <c r="BF1972" s="28">
        <f>IFERROR(VLOOKUP(Table2[[#This Row],[SAP Code]],[26]_16!Y:Z,2,FALSE)/ 1000000, 0)</f>
        <v>0</v>
      </c>
      <c r="BG1972" s="28" t="str">
        <f>IFERROR(VLOOKUP(Table2[[#This Row],[SAP Code]],[26]port!$A:$AD,30,FALSE),"unknown")</f>
        <v>unknown</v>
      </c>
      <c r="BH1972" s="29" t="str">
        <f t="shared" si="542"/>
        <v>Unknown</v>
      </c>
      <c r="BI1972" s="16"/>
    </row>
    <row r="1973" spans="1:61" ht="12">
      <c r="A1973" s="16" t="s">
        <v>495</v>
      </c>
      <c r="B1973" s="16" t="s">
        <v>6624</v>
      </c>
      <c r="C1973" s="16" t="s">
        <v>6625</v>
      </c>
      <c r="D1973" s="16" t="s">
        <v>6626</v>
      </c>
      <c r="E1973" s="18">
        <v>45230</v>
      </c>
      <c r="F1973" s="16" t="s">
        <v>499</v>
      </c>
      <c r="G1973" s="16" t="s">
        <v>255</v>
      </c>
      <c r="H1973" s="16" t="s">
        <v>6041</v>
      </c>
      <c r="I1973" s="16" t="s">
        <v>250</v>
      </c>
      <c r="J1973" s="16" t="s">
        <v>83</v>
      </c>
      <c r="K1973" s="16" t="s">
        <v>69</v>
      </c>
      <c r="L1973" s="16" t="s">
        <v>85</v>
      </c>
      <c r="M1973" s="19">
        <v>4000000</v>
      </c>
      <c r="N1973" s="19">
        <v>4000000</v>
      </c>
      <c r="O1973" s="20" t="s">
        <v>6627</v>
      </c>
      <c r="P1973" s="21" t="s">
        <v>147</v>
      </c>
      <c r="Q1973" s="20" t="s">
        <v>72</v>
      </c>
      <c r="R1973" s="216" t="str">
        <f t="shared" si="515"/>
        <v>ADF Including TSF</v>
      </c>
      <c r="S1973" s="16" t="str">
        <f t="shared" si="533"/>
        <v>K</v>
      </c>
      <c r="T1973" s="16" t="str">
        <f t="shared" si="522"/>
        <v>ADF Countries</v>
      </c>
      <c r="U1973" s="16" t="str">
        <f t="shared" si="516"/>
        <v>Transition States</v>
      </c>
      <c r="V1973" s="22" t="str">
        <f>IF(ISNUMBER(MATCH(A1973, {"Gabon","Sudan","Niger","Mali","Burkina Faso","Guinea"}, 0)), "De Facto Countries", "Non-De Facto Countries")</f>
        <v>Non-De Facto Countries</v>
      </c>
      <c r="W1973" s="16" t="str">
        <f t="shared" si="520"/>
        <v>South</v>
      </c>
      <c r="X1973" s="16" t="str">
        <f t="shared" si="534"/>
        <v>Multi-Sector</v>
      </c>
      <c r="Y1973" s="23">
        <f>Table2[[#This Row],[Approved Amount_UA Equivalent]]/5</f>
        <v>800000</v>
      </c>
      <c r="Z1973" s="23">
        <f>Table2[[#This Row],[Approved Amount_UA Equivalent]]/5</f>
        <v>800000</v>
      </c>
      <c r="AA1973" s="23">
        <f>Table2[[#This Row],[Approved Amount_UA Equivalent]]/5</f>
        <v>800000</v>
      </c>
      <c r="AB1973" s="23">
        <f>Table2[[#This Row],[Approved Amount_UA Equivalent]]/5</f>
        <v>800000</v>
      </c>
      <c r="AC1973" s="23">
        <f>Table2[[#This Row],[Approved Amount_UA Equivalent]]/5</f>
        <v>800000</v>
      </c>
      <c r="AD1973" s="23">
        <f>SUM(Table2[[#This Row],[Feed Africa ]:[Improve Quality Of Life ]])</f>
        <v>4000000</v>
      </c>
      <c r="AE1973" s="16" t="b">
        <f>Table2[[#This Row],[Total HI5]]=Table2[[#This Row],[Approved Amount_UA Equivalent]]</f>
        <v>1</v>
      </c>
      <c r="AF1973" s="24">
        <v>20</v>
      </c>
      <c r="AG1973" s="20" t="str">
        <f t="shared" si="535"/>
        <v>Policy and Result Based Op</v>
      </c>
      <c r="AH1973" s="24" t="str">
        <f>VLOOKUP(Table2[[#This Row],[SAP Code]],[25]DATA!$A:$G,7,FALSE)</f>
        <v>PBO</v>
      </c>
      <c r="AI1973" s="20" t="str">
        <f t="shared" si="536"/>
        <v>Policy-Based Lending</v>
      </c>
      <c r="AJ1973" s="25"/>
      <c r="AK1973" s="224" t="str">
        <f>Table2[[#This Row],[Sector Dept.]]</f>
        <v>ECGF</v>
      </c>
      <c r="AL1973" s="23" t="str" cm="1">
        <f t="array" ref="AL1973">_xlfn.SWITCH(AK1973,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73" s="26"/>
      <c r="AN1973" s="25" t="str">
        <f t="shared" si="537"/>
        <v/>
      </c>
      <c r="AO1973" s="27">
        <v>1</v>
      </c>
      <c r="AP1973" s="23">
        <f>Table2[[#This Row],[Approved Amount_UA Equivalent]]/1000000</f>
        <v>4</v>
      </c>
      <c r="AQ1973" s="214">
        <f t="shared" si="517"/>
        <v>5.3233600000000001</v>
      </c>
      <c r="AR1973" s="23" t="str">
        <f t="shared" si="538"/>
        <v>1-10</v>
      </c>
      <c r="AS1973" s="23" t="str">
        <f t="shared" si="539"/>
        <v>1-20</v>
      </c>
      <c r="AT1973" s="116" t="str">
        <f t="shared" si="540"/>
        <v>1-40</v>
      </c>
      <c r="AU1973" s="137" t="str">
        <f t="shared" si="541"/>
        <v>&lt;1-50 Mn</v>
      </c>
      <c r="AV1973" s="23">
        <f>Table2[[#This Row],[Amount]]</f>
        <v>4000000</v>
      </c>
      <c r="AW1973" s="23" t="str">
        <f t="shared" si="518"/>
        <v>Oct 2023</v>
      </c>
      <c r="AX1973" s="28">
        <f>IFERROR(VLOOKUP(Table2[[#This Row],[SAP Code]],[26]_16!A:B,2,FALSE),0)</f>
        <v>0</v>
      </c>
      <c r="AY1973" s="28">
        <f>IFERROR(VLOOKUP(Table2[[#This Row],[SAP Code]],[26]_16!D:E,2,FALSE)/ 1000000, 0)</f>
        <v>0</v>
      </c>
      <c r="AZ1973" s="28">
        <f>IFERROR(VLOOKUP(Table2[[#This Row],[SAP Code]],[26]_16!G:H,2,FALSE)/ 1000000, 0)</f>
        <v>0</v>
      </c>
      <c r="BA1973" s="28">
        <f>IFERROR(VLOOKUP(Table2[[#This Row],[SAP Code]],[26]_16!J:K,2,FALSE)/ 1000000, 0)</f>
        <v>0</v>
      </c>
      <c r="BB1973" s="28">
        <f>IFERROR(VLOOKUP(Table2[[#This Row],[SAP Code]],[26]_16!M:N,2,FALSE)/ 1000000, 0)</f>
        <v>0</v>
      </c>
      <c r="BC1973" s="28">
        <f>IFERROR(VLOOKUP(Table2[[#This Row],[SAP Code]],[26]_16!P:Q,2,FALSE),0)</f>
        <v>0</v>
      </c>
      <c r="BD1973" s="28">
        <f>IFERROR(VLOOKUP(Table2[[#This Row],[SAP Code]],[26]_16!S:T,2,FALSE),0)</f>
        <v>0</v>
      </c>
      <c r="BE1973" s="28">
        <f>IFERROR(VLOOKUP(Table2[[#This Row],[SAP Code]],[26]_16!V:W,2,FALSE)/ 1000000, 0)</f>
        <v>0</v>
      </c>
      <c r="BF1973" s="28">
        <f>IFERROR(VLOOKUP(Table2[[#This Row],[SAP Code]],[26]_16!Y:Z,2,FALSE)/ 1000000, 0)</f>
        <v>0</v>
      </c>
      <c r="BG1973" s="28" t="str">
        <f>IFERROR(VLOOKUP(Table2[[#This Row],[SAP Code]],[26]port!$A:$AD,30,FALSE),"unknown")</f>
        <v>unknown</v>
      </c>
      <c r="BH1973" s="29" t="str">
        <f t="shared" si="542"/>
        <v>Unknown</v>
      </c>
      <c r="BI1973" s="16"/>
    </row>
    <row r="1974" spans="1:61" ht="12">
      <c r="A1974" s="16" t="s">
        <v>1006</v>
      </c>
      <c r="B1974" s="16" t="s">
        <v>6628</v>
      </c>
      <c r="C1974" s="16" t="s">
        <v>6629</v>
      </c>
      <c r="D1974" s="16" t="s">
        <v>6630</v>
      </c>
      <c r="E1974" s="18">
        <v>45232</v>
      </c>
      <c r="F1974" s="16" t="s">
        <v>1130</v>
      </c>
      <c r="G1974" s="16" t="s">
        <v>1997</v>
      </c>
      <c r="H1974" s="16" t="s">
        <v>6084</v>
      </c>
      <c r="I1974" s="16" t="s">
        <v>82</v>
      </c>
      <c r="J1974" s="16" t="s">
        <v>1998</v>
      </c>
      <c r="K1974" s="16" t="s">
        <v>69</v>
      </c>
      <c r="L1974" s="16" t="s">
        <v>195</v>
      </c>
      <c r="M1974" s="19">
        <v>14424456</v>
      </c>
      <c r="N1974" s="19">
        <v>11655843.494703159</v>
      </c>
      <c r="O1974" s="20" t="s">
        <v>6631</v>
      </c>
      <c r="P1974" s="21">
        <v>5590155000302</v>
      </c>
      <c r="Q1974" s="57" t="s">
        <v>72</v>
      </c>
      <c r="R1974" s="216" t="str">
        <f t="shared" si="515"/>
        <v>SEFA</v>
      </c>
      <c r="S1974" s="16" t="str">
        <f t="shared" si="533"/>
        <v>F</v>
      </c>
      <c r="T1974" s="16" t="str">
        <f t="shared" si="522"/>
        <v>ADF Countries</v>
      </c>
      <c r="U1974" s="16" t="str">
        <f t="shared" si="516"/>
        <v>Non-Transition States</v>
      </c>
      <c r="V1974" s="22" t="str">
        <f>IF(ISNUMBER(MATCH(A1974, {"Gabon","Sudan","Niger","Mali","Burkina Faso","Guinea"}, 0)), "De Facto Countries", "Non-De Facto Countries")</f>
        <v>Non-De Facto Countries</v>
      </c>
      <c r="W1974" s="16" t="str">
        <f t="shared" si="520"/>
        <v>North</v>
      </c>
      <c r="X1974" s="16" t="str">
        <f t="shared" si="534"/>
        <v>Power</v>
      </c>
      <c r="Y1974" s="23"/>
      <c r="Z1974" s="23">
        <f>Table2[[#This Row],[Approved Amount_UA Equivalent]]</f>
        <v>11655843.494703159</v>
      </c>
      <c r="AD1974" s="23">
        <f>SUM(Table2[[#This Row],[Feed Africa ]:[Improve Quality Of Life ]])</f>
        <v>11655843.494703159</v>
      </c>
      <c r="AE1974" s="212" t="b">
        <f>Table2[[#This Row],[Total HI5]]=Table2[[#This Row],[Approved Amount_UA Equivalent]]</f>
        <v>1</v>
      </c>
      <c r="AF1974" s="24">
        <v>43</v>
      </c>
      <c r="AG1974" s="20" t="str">
        <f t="shared" si="535"/>
        <v>Technical Assistance &amp; Study</v>
      </c>
      <c r="AH1974" s="24" t="e">
        <f>VLOOKUP(Table2[[#This Row],[SAP Code]],[25]DATA!$A:$G,7,FALSE)</f>
        <v>#N/A</v>
      </c>
      <c r="AI1974" s="20" t="str">
        <f t="shared" si="536"/>
        <v>Other Investment</v>
      </c>
      <c r="AJ1974" s="25"/>
      <c r="AK1974" s="224" t="str">
        <f>Table2[[#This Row],[Sector Dept.]]</f>
        <v>PERN</v>
      </c>
      <c r="AL1974" s="23" t="str" cm="1">
        <f t="array" ref="AL1974">_xlfn.SWITCH(AK1974,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74" s="26"/>
      <c r="AN1974" s="25" t="str">
        <f t="shared" si="537"/>
        <v/>
      </c>
      <c r="AO1974" s="27">
        <v>1</v>
      </c>
      <c r="AP1974" s="23">
        <f>Table2[[#This Row],[Approved Amount_UA Equivalent]]/1000000</f>
        <v>11.655843494703159</v>
      </c>
      <c r="AQ1974" s="19">
        <f t="shared" si="517"/>
        <v>15.512062756490753</v>
      </c>
      <c r="AR1974" s="23" t="str">
        <f t="shared" si="538"/>
        <v>11-20</v>
      </c>
      <c r="AS1974" s="23" t="str">
        <f t="shared" si="539"/>
        <v>1-20</v>
      </c>
      <c r="AT1974" s="116" t="str">
        <f t="shared" si="540"/>
        <v>1-40</v>
      </c>
      <c r="AU1974" s="137" t="str">
        <f t="shared" si="541"/>
        <v>&lt;1-50 Mn</v>
      </c>
      <c r="AV1974" s="23">
        <f>Table2[[#This Row],[Amount]]</f>
        <v>14424456</v>
      </c>
      <c r="AW1974" s="23" t="str">
        <f t="shared" si="518"/>
        <v>Nov 2023</v>
      </c>
      <c r="AX1974" s="28">
        <f>IFERROR(VLOOKUP(Table2[[#This Row],[SAP Code]],[26]_16!A:B,2,FALSE),0)</f>
        <v>0</v>
      </c>
      <c r="AY1974" s="28">
        <f>IFERROR(VLOOKUP(Table2[[#This Row],[SAP Code]],[26]_16!D:E,2,FALSE)/ 1000000, 0)</f>
        <v>0</v>
      </c>
      <c r="AZ1974" s="28">
        <f>IFERROR(VLOOKUP(Table2[[#This Row],[SAP Code]],[26]_16!G:H,2,FALSE)/ 1000000, 0)</f>
        <v>0</v>
      </c>
      <c r="BA1974" s="28">
        <f>IFERROR(VLOOKUP(Table2[[#This Row],[SAP Code]],[26]_16!J:K,2,FALSE)/ 1000000, 0)</f>
        <v>0</v>
      </c>
      <c r="BB1974" s="28">
        <f>IFERROR(VLOOKUP(Table2[[#This Row],[SAP Code]],[26]_16!M:N,2,FALSE)/ 1000000, 0)</f>
        <v>0</v>
      </c>
      <c r="BC1974" s="28">
        <f>IFERROR(VLOOKUP(Table2[[#This Row],[SAP Code]],[26]_16!P:Q,2,FALSE),0)</f>
        <v>0</v>
      </c>
      <c r="BD1974" s="28">
        <f>IFERROR(VLOOKUP(Table2[[#This Row],[SAP Code]],[26]_16!S:T,2,FALSE),0)</f>
        <v>0</v>
      </c>
      <c r="BE1974" s="28">
        <f>IFERROR(VLOOKUP(Table2[[#This Row],[SAP Code]],[26]_16!V:W,2,FALSE)/ 1000000, 0)</f>
        <v>0</v>
      </c>
      <c r="BF1974" s="28">
        <f>IFERROR(VLOOKUP(Table2[[#This Row],[SAP Code]],[26]_16!Y:Z,2,FALSE)/ 1000000, 0)</f>
        <v>0</v>
      </c>
      <c r="BG1974" s="28" t="str">
        <f>IFERROR(VLOOKUP(Table2[[#This Row],[SAP Code]],[26]port!$A:$AD,30,FALSE),"unknown")</f>
        <v>unknown</v>
      </c>
      <c r="BH1974" s="29" t="str">
        <f t="shared" si="542"/>
        <v>Unknown</v>
      </c>
    </row>
    <row r="1975" spans="1:61" ht="12">
      <c r="A1975" s="16" t="s">
        <v>1171</v>
      </c>
      <c r="B1975" s="16" t="s">
        <v>6632</v>
      </c>
      <c r="C1975" s="16" t="s">
        <v>6633</v>
      </c>
      <c r="D1975" s="16" t="s">
        <v>6634</v>
      </c>
      <c r="E1975" s="18">
        <v>45232</v>
      </c>
      <c r="F1975" s="16" t="s">
        <v>1175</v>
      </c>
      <c r="G1975" s="16" t="s">
        <v>115</v>
      </c>
      <c r="H1975" s="16" t="s">
        <v>5984</v>
      </c>
      <c r="I1975" s="16" t="s">
        <v>67</v>
      </c>
      <c r="J1975" s="16" t="s">
        <v>83</v>
      </c>
      <c r="K1975" s="16" t="s">
        <v>69</v>
      </c>
      <c r="L1975" s="16" t="s">
        <v>85</v>
      </c>
      <c r="M1975" s="19">
        <v>7000000</v>
      </c>
      <c r="N1975" s="19">
        <v>7000000</v>
      </c>
      <c r="O1975" s="20" t="s">
        <v>6635</v>
      </c>
      <c r="P1975" s="21">
        <v>2100155043077</v>
      </c>
      <c r="Q1975" s="57" t="s">
        <v>72</v>
      </c>
      <c r="R1975" s="216" t="str">
        <f t="shared" si="515"/>
        <v>ADF Including TSF</v>
      </c>
      <c r="S1975" s="16" t="str">
        <f t="shared" si="533"/>
        <v>I</v>
      </c>
      <c r="T1975" s="16" t="str">
        <f t="shared" si="522"/>
        <v>ADF Countries</v>
      </c>
      <c r="U1975" s="16" t="str">
        <f t="shared" si="516"/>
        <v>Transition States</v>
      </c>
      <c r="V1975" s="22" t="str">
        <f>IF(ISNUMBER(MATCH(A1975, {"Gabon","Sudan","Niger","Mali","Burkina Faso","Guinea"}, 0)), "De Facto Countries", "Non-De Facto Countries")</f>
        <v>Non-De Facto Countries</v>
      </c>
      <c r="W1975" s="16" t="str">
        <f t="shared" si="520"/>
        <v>East</v>
      </c>
      <c r="X1975" s="16" t="str">
        <f t="shared" si="534"/>
        <v>Social</v>
      </c>
      <c r="Y1975" s="23"/>
      <c r="AC1975" s="23">
        <f>Table2[[#This Row],[Approved Amount_UA Equivalent]]</f>
        <v>7000000</v>
      </c>
      <c r="AD1975" s="23">
        <f>SUM(Table2[[#This Row],[Feed Africa ]:[Improve Quality Of Life ]])</f>
        <v>7000000</v>
      </c>
      <c r="AE1975" s="212" t="b">
        <f>Table2[[#This Row],[Total HI5]]=Table2[[#This Row],[Approved Amount_UA Equivalent]]</f>
        <v>1</v>
      </c>
      <c r="AF1975" s="24">
        <v>10</v>
      </c>
      <c r="AG1975" s="20" t="str">
        <f t="shared" si="535"/>
        <v>Investment Project</v>
      </c>
      <c r="AH1975" s="24" t="str">
        <f>VLOOKUP(Table2[[#This Row],[SAP Code]],[25]DATA!$A:$G,7,FALSE)</f>
        <v>Investment</v>
      </c>
      <c r="AI1975" s="20" t="str">
        <f t="shared" si="536"/>
        <v>Other Investment</v>
      </c>
      <c r="AJ1975" s="25"/>
      <c r="AK1975" s="224" t="str">
        <f>Table2[[#This Row],[Sector Dept.]]</f>
        <v>AHHD</v>
      </c>
      <c r="AL1975" s="23" t="str" cm="1">
        <f t="array" ref="AL1975">_xlfn.SWITCH(AK1975,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75" s="26"/>
      <c r="AN1975" s="25" t="str">
        <f t="shared" si="537"/>
        <v/>
      </c>
      <c r="AO1975" s="27">
        <v>1</v>
      </c>
      <c r="AP1975" s="23">
        <f>Table2[[#This Row],[Approved Amount_UA Equivalent]]/1000000</f>
        <v>7</v>
      </c>
      <c r="AQ1975" s="19">
        <f t="shared" si="517"/>
        <v>9.3158799999999999</v>
      </c>
      <c r="AR1975" s="23" t="str">
        <f t="shared" si="538"/>
        <v>1-10</v>
      </c>
      <c r="AS1975" s="23" t="str">
        <f t="shared" si="539"/>
        <v>1-20</v>
      </c>
      <c r="AT1975" s="116" t="str">
        <f t="shared" si="540"/>
        <v>1-40</v>
      </c>
      <c r="AU1975" s="137" t="str">
        <f t="shared" si="541"/>
        <v>&lt;1-50 Mn</v>
      </c>
      <c r="AV1975" s="23">
        <f>Table2[[#This Row],[Amount]]</f>
        <v>7000000</v>
      </c>
      <c r="AW1975" s="23" t="str">
        <f t="shared" si="518"/>
        <v>Nov 2023</v>
      </c>
      <c r="AX1975" s="28">
        <f>IFERROR(VLOOKUP(Table2[[#This Row],[SAP Code]],[26]_16!A:B,2,FALSE),0)</f>
        <v>0</v>
      </c>
      <c r="AY1975" s="28">
        <f>IFERROR(VLOOKUP(Table2[[#This Row],[SAP Code]],[26]_16!D:E,2,FALSE)/ 1000000, 0)</f>
        <v>0</v>
      </c>
      <c r="AZ1975" s="28">
        <f>IFERROR(VLOOKUP(Table2[[#This Row],[SAP Code]],[26]_16!G:H,2,FALSE)/ 1000000, 0)</f>
        <v>0</v>
      </c>
      <c r="BA1975" s="28">
        <f>IFERROR(VLOOKUP(Table2[[#This Row],[SAP Code]],[26]_16!J:K,2,FALSE)/ 1000000, 0)</f>
        <v>0</v>
      </c>
      <c r="BB1975" s="28">
        <f>IFERROR(VLOOKUP(Table2[[#This Row],[SAP Code]],[26]_16!M:N,2,FALSE)/ 1000000, 0)</f>
        <v>0</v>
      </c>
      <c r="BC1975" s="28">
        <f>IFERROR(VLOOKUP(Table2[[#This Row],[SAP Code]],[26]_16!P:Q,2,FALSE),0)</f>
        <v>0</v>
      </c>
      <c r="BD1975" s="28">
        <f>IFERROR(VLOOKUP(Table2[[#This Row],[SAP Code]],[26]_16!S:T,2,FALSE),0)</f>
        <v>0</v>
      </c>
      <c r="BE1975" s="28">
        <f>IFERROR(VLOOKUP(Table2[[#This Row],[SAP Code]],[26]_16!V:W,2,FALSE)/ 1000000, 0)</f>
        <v>0</v>
      </c>
      <c r="BF1975" s="28">
        <f>IFERROR(VLOOKUP(Table2[[#This Row],[SAP Code]],[26]_16!Y:Z,2,FALSE)/ 1000000, 0)</f>
        <v>0</v>
      </c>
      <c r="BG1975" s="28" t="str">
        <f>IFERROR(VLOOKUP(Table2[[#This Row],[SAP Code]],[26]port!$A:$AD,30,FALSE),"unknown")</f>
        <v>unknown</v>
      </c>
      <c r="BH1975" s="29" t="str">
        <f t="shared" si="542"/>
        <v>Unknown</v>
      </c>
    </row>
    <row r="1976" spans="1:61" ht="12">
      <c r="A1976" s="16" t="s">
        <v>343</v>
      </c>
      <c r="B1976" s="16" t="s">
        <v>6636</v>
      </c>
      <c r="C1976" s="16" t="s">
        <v>6637</v>
      </c>
      <c r="D1976" s="16" t="s">
        <v>6638</v>
      </c>
      <c r="E1976" s="18">
        <v>45244</v>
      </c>
      <c r="F1976" s="16" t="s">
        <v>1248</v>
      </c>
      <c r="G1976" s="16" t="s">
        <v>115</v>
      </c>
      <c r="H1976" s="16" t="s">
        <v>6123</v>
      </c>
      <c r="I1976" s="16" t="s">
        <v>67</v>
      </c>
      <c r="J1976" s="16" t="s">
        <v>179</v>
      </c>
      <c r="K1976" s="16" t="s">
        <v>84</v>
      </c>
      <c r="L1976" s="16" t="s">
        <v>70</v>
      </c>
      <c r="M1976" s="19">
        <v>80000000</v>
      </c>
      <c r="N1976" s="19">
        <v>60876314.547917262</v>
      </c>
      <c r="O1976" s="20" t="s">
        <v>6639</v>
      </c>
      <c r="P1976" s="21">
        <v>2000300000856</v>
      </c>
      <c r="Q1976" s="57" t="s">
        <v>87</v>
      </c>
      <c r="R1976" s="216" t="str">
        <f t="shared" si="515"/>
        <v>ADB Public</v>
      </c>
      <c r="S1976" s="16" t="str">
        <f t="shared" si="533"/>
        <v>I</v>
      </c>
      <c r="T1976" s="16" t="str">
        <f t="shared" si="522"/>
        <v>ADB Countries</v>
      </c>
      <c r="U1976" s="16" t="str">
        <f t="shared" si="516"/>
        <v>Non-Transition States</v>
      </c>
      <c r="V1976" s="22" t="str">
        <f>IF(ISNUMBER(MATCH(A1976, {"Gabon","Sudan","Niger","Mali","Burkina Faso","Guinea"}, 0)), "De Facto Countries", "Non-De Facto Countries")</f>
        <v>Non-De Facto Countries</v>
      </c>
      <c r="W1976" s="16" t="str">
        <f t="shared" si="520"/>
        <v>Nigeria</v>
      </c>
      <c r="X1976" s="16" t="str">
        <f t="shared" si="534"/>
        <v>Social</v>
      </c>
      <c r="Y1976" s="23"/>
      <c r="AC1976" s="23">
        <f>Table2[[#This Row],[Approved Amount_UA Equivalent]]</f>
        <v>60876314.547917262</v>
      </c>
      <c r="AD1976" s="23">
        <f>SUM(Table2[[#This Row],[Feed Africa ]:[Improve Quality Of Life ]])</f>
        <v>60876314.547917262</v>
      </c>
      <c r="AE1976" s="212" t="b">
        <f>Table2[[#This Row],[Total HI5]]=Table2[[#This Row],[Approved Amount_UA Equivalent]]</f>
        <v>1</v>
      </c>
      <c r="AF1976" s="24">
        <v>10</v>
      </c>
      <c r="AG1976" s="20" t="str">
        <f t="shared" si="535"/>
        <v>Investment Project</v>
      </c>
      <c r="AH1976" s="24" t="str">
        <f>VLOOKUP(Table2[[#This Row],[SAP Code]],[25]DATA!$A:$G,7,FALSE)</f>
        <v>Investment</v>
      </c>
      <c r="AI1976" s="20" t="str">
        <f t="shared" si="536"/>
        <v>Other Investment</v>
      </c>
      <c r="AJ1976" s="25"/>
      <c r="AK1976" s="224" t="str">
        <f>Table2[[#This Row],[Sector Dept.]]</f>
        <v>AHHD</v>
      </c>
      <c r="AL1976" s="23" t="str" cm="1">
        <f t="array" ref="AL1976">_xlfn.SWITCH(AK1976,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76" s="26"/>
      <c r="AN1976" s="25" t="str">
        <f t="shared" si="537"/>
        <v/>
      </c>
      <c r="AO1976" s="27">
        <v>1</v>
      </c>
      <c r="AP1976" s="23">
        <f>Table2[[#This Row],[Approved Amount_UA Equivalent]]/1000000</f>
        <v>60.876314547917261</v>
      </c>
      <c r="AQ1976" s="19">
        <f t="shared" si="517"/>
        <v>81.016634452950214</v>
      </c>
      <c r="AR1976" s="23" t="str">
        <f t="shared" si="538"/>
        <v>61-70</v>
      </c>
      <c r="AS1976" s="23" t="str">
        <f t="shared" si="539"/>
        <v>61-80</v>
      </c>
      <c r="AT1976" s="116" t="str">
        <f t="shared" si="540"/>
        <v>41-80</v>
      </c>
      <c r="AU1976" s="137" t="str">
        <f t="shared" si="541"/>
        <v>50-100 Mn</v>
      </c>
      <c r="AV1976" s="23">
        <f>Table2[[#This Row],[Amount]]</f>
        <v>80000000</v>
      </c>
      <c r="AW1976" s="23" t="str">
        <f t="shared" si="518"/>
        <v>Nov 2023</v>
      </c>
      <c r="AX1976" s="28">
        <f>IFERROR(VLOOKUP(Table2[[#This Row],[SAP Code]],[26]_16!A:B,2,FALSE),0)</f>
        <v>0</v>
      </c>
      <c r="AY1976" s="28">
        <f>IFERROR(VLOOKUP(Table2[[#This Row],[SAP Code]],[26]_16!D:E,2,FALSE)/ 1000000, 0)</f>
        <v>0</v>
      </c>
      <c r="AZ1976" s="28">
        <f>IFERROR(VLOOKUP(Table2[[#This Row],[SAP Code]],[26]_16!G:H,2,FALSE)/ 1000000, 0)</f>
        <v>0</v>
      </c>
      <c r="BA1976" s="28">
        <f>IFERROR(VLOOKUP(Table2[[#This Row],[SAP Code]],[26]_16!J:K,2,FALSE)/ 1000000, 0)</f>
        <v>0</v>
      </c>
      <c r="BB1976" s="28">
        <f>IFERROR(VLOOKUP(Table2[[#This Row],[SAP Code]],[26]_16!M:N,2,FALSE)/ 1000000, 0)</f>
        <v>0</v>
      </c>
      <c r="BC1976" s="28">
        <f>IFERROR(VLOOKUP(Table2[[#This Row],[SAP Code]],[26]_16!P:Q,2,FALSE),0)</f>
        <v>0</v>
      </c>
      <c r="BD1976" s="28">
        <f>IFERROR(VLOOKUP(Table2[[#This Row],[SAP Code]],[26]_16!S:T,2,FALSE),0)</f>
        <v>0</v>
      </c>
      <c r="BE1976" s="28">
        <f>IFERROR(VLOOKUP(Table2[[#This Row],[SAP Code]],[26]_16!V:W,2,FALSE)/ 1000000, 0)</f>
        <v>0</v>
      </c>
      <c r="BF1976" s="28">
        <f>IFERROR(VLOOKUP(Table2[[#This Row],[SAP Code]],[26]_16!Y:Z,2,FALSE)/ 1000000, 0)</f>
        <v>0</v>
      </c>
      <c r="BG1976" s="28" t="str">
        <f>IFERROR(VLOOKUP(Table2[[#This Row],[SAP Code]],[26]port!$A:$AD,30,FALSE),"unknown")</f>
        <v>unknown</v>
      </c>
      <c r="BH1976" s="29" t="str">
        <f t="shared" si="542"/>
        <v>Unknown</v>
      </c>
    </row>
    <row r="1977" spans="1:61" ht="12">
      <c r="A1977" s="16" t="s">
        <v>164</v>
      </c>
      <c r="B1977" s="16" t="s">
        <v>6640</v>
      </c>
      <c r="C1977" s="16" t="s">
        <v>6641</v>
      </c>
      <c r="D1977" s="16" t="s">
        <v>6642</v>
      </c>
      <c r="E1977" s="18">
        <v>45244</v>
      </c>
      <c r="F1977" s="16" t="s">
        <v>787</v>
      </c>
      <c r="G1977" s="16" t="s">
        <v>126</v>
      </c>
      <c r="H1977" s="16" t="s">
        <v>6041</v>
      </c>
      <c r="I1977" s="16" t="s">
        <v>123</v>
      </c>
      <c r="J1977" s="16" t="s">
        <v>2463</v>
      </c>
      <c r="K1977" s="16" t="s">
        <v>69</v>
      </c>
      <c r="L1977" s="16" t="s">
        <v>85</v>
      </c>
      <c r="M1977" s="19">
        <v>20000000</v>
      </c>
      <c r="N1977" s="19">
        <v>20000000</v>
      </c>
      <c r="O1977" s="20" t="s">
        <v>6643</v>
      </c>
      <c r="P1977" s="21" t="s">
        <v>147</v>
      </c>
      <c r="Q1977" s="57" t="s">
        <v>87</v>
      </c>
      <c r="R1977" s="216" t="str">
        <f t="shared" si="515"/>
        <v>ADF Including TSF</v>
      </c>
      <c r="S1977" s="16" t="str">
        <f t="shared" si="533"/>
        <v>E</v>
      </c>
      <c r="T1977" s="16" t="str">
        <f t="shared" si="522"/>
        <v>ADF Countries</v>
      </c>
      <c r="U1977" s="16" t="str">
        <f t="shared" si="516"/>
        <v>Transition States</v>
      </c>
      <c r="V1977" s="22" t="str">
        <f>IF(ISNUMBER(MATCH(A1977, {"Gabon","Sudan","Niger","Mali","Burkina Faso","Guinea"}, 0)), "De Facto Countries", "Non-De Facto Countries")</f>
        <v>Non-De Facto Countries</v>
      </c>
      <c r="W1977" s="16" t="str">
        <f t="shared" si="520"/>
        <v>South</v>
      </c>
      <c r="X1977" s="16" t="str">
        <f t="shared" si="534"/>
        <v>WASH Sector</v>
      </c>
      <c r="Y1977" s="23"/>
      <c r="AC1977" s="23">
        <f>Table2[[#This Row],[Approved Amount_UA Equivalent]]</f>
        <v>20000000</v>
      </c>
      <c r="AD1977" s="23">
        <f>SUM(Table2[[#This Row],[Feed Africa ]:[Improve Quality Of Life ]])</f>
        <v>20000000</v>
      </c>
      <c r="AE1977" s="212" t="b">
        <f>Table2[[#This Row],[Total HI5]]=Table2[[#This Row],[Approved Amount_UA Equivalent]]</f>
        <v>1</v>
      </c>
      <c r="AF1977" s="24">
        <v>10</v>
      </c>
      <c r="AG1977" s="20" t="str">
        <f t="shared" si="535"/>
        <v>Investment Project</v>
      </c>
      <c r="AH1977" s="24" t="str">
        <f>VLOOKUP(Table2[[#This Row],[SAP Code]],[25]DATA!$A:$G,7,FALSE)</f>
        <v>Investment</v>
      </c>
      <c r="AI1977" s="20" t="str">
        <f t="shared" si="536"/>
        <v>Infrastructure</v>
      </c>
      <c r="AJ1977" s="25"/>
      <c r="AK1977" s="224" t="str">
        <f>Table2[[#This Row],[Sector Dept.]]</f>
        <v>AHWS</v>
      </c>
      <c r="AL1977" s="23" t="str" cm="1">
        <f t="array" ref="AL1977">_xlfn.SWITCH(AK1977,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77" s="26"/>
      <c r="AN1977" s="25" t="str">
        <f t="shared" si="537"/>
        <v/>
      </c>
      <c r="AO1977" s="27">
        <v>1</v>
      </c>
      <c r="AP1977" s="23">
        <f>Table2[[#This Row],[Approved Amount_UA Equivalent]]/1000000</f>
        <v>20</v>
      </c>
      <c r="AQ1977" s="19">
        <f t="shared" si="517"/>
        <v>26.616800000000001</v>
      </c>
      <c r="AR1977" s="23" t="str">
        <f t="shared" si="538"/>
        <v>11-20</v>
      </c>
      <c r="AS1977" s="23" t="str">
        <f t="shared" si="539"/>
        <v>1-20</v>
      </c>
      <c r="AT1977" s="116" t="str">
        <f t="shared" si="540"/>
        <v>1-40</v>
      </c>
      <c r="AU1977" s="137" t="str">
        <f t="shared" si="541"/>
        <v>&lt;1-50 Mn</v>
      </c>
      <c r="AV1977" s="23">
        <f>Table2[[#This Row],[Amount]]</f>
        <v>20000000</v>
      </c>
      <c r="AW1977" s="23" t="str">
        <f t="shared" si="518"/>
        <v>Nov 2023</v>
      </c>
      <c r="AX1977" s="28">
        <f>IFERROR(VLOOKUP(Table2[[#This Row],[SAP Code]],[26]_16!A:B,2,FALSE),0)</f>
        <v>0</v>
      </c>
      <c r="AY1977" s="28">
        <f>IFERROR(VLOOKUP(Table2[[#This Row],[SAP Code]],[26]_16!D:E,2,FALSE)/ 1000000, 0)</f>
        <v>0</v>
      </c>
      <c r="AZ1977" s="28">
        <f>IFERROR(VLOOKUP(Table2[[#This Row],[SAP Code]],[26]_16!G:H,2,FALSE)/ 1000000, 0)</f>
        <v>0</v>
      </c>
      <c r="BA1977" s="28">
        <f>IFERROR(VLOOKUP(Table2[[#This Row],[SAP Code]],[26]_16!J:K,2,FALSE)/ 1000000, 0)</f>
        <v>0</v>
      </c>
      <c r="BB1977" s="28">
        <f>IFERROR(VLOOKUP(Table2[[#This Row],[SAP Code]],[26]_16!M:N,2,FALSE)/ 1000000, 0)</f>
        <v>0</v>
      </c>
      <c r="BC1977" s="28">
        <f>IFERROR(VLOOKUP(Table2[[#This Row],[SAP Code]],[26]_16!P:Q,2,FALSE),0)</f>
        <v>0</v>
      </c>
      <c r="BD1977" s="28">
        <f>IFERROR(VLOOKUP(Table2[[#This Row],[SAP Code]],[26]_16!S:T,2,FALSE),0)</f>
        <v>0</v>
      </c>
      <c r="BE1977" s="28">
        <f>IFERROR(VLOOKUP(Table2[[#This Row],[SAP Code]],[26]_16!V:W,2,FALSE)/ 1000000, 0)</f>
        <v>0</v>
      </c>
      <c r="BF1977" s="28">
        <f>IFERROR(VLOOKUP(Table2[[#This Row],[SAP Code]],[26]_16!Y:Z,2,FALSE)/ 1000000, 0)</f>
        <v>0</v>
      </c>
      <c r="BG1977" s="28" t="str">
        <f>IFERROR(VLOOKUP(Table2[[#This Row],[SAP Code]],[26]port!$A:$AD,30,FALSE),"unknown")</f>
        <v>unknown</v>
      </c>
      <c r="BH1977" s="29" t="str">
        <f t="shared" si="542"/>
        <v>Unknown</v>
      </c>
    </row>
    <row r="1978" spans="1:61" ht="12">
      <c r="A1978" s="16" t="s">
        <v>141</v>
      </c>
      <c r="B1978" s="16" t="s">
        <v>6644</v>
      </c>
      <c r="C1978" s="16" t="s">
        <v>6645</v>
      </c>
      <c r="D1978" s="16" t="s">
        <v>6646</v>
      </c>
      <c r="E1978" s="18">
        <v>45247</v>
      </c>
      <c r="F1978" s="16" t="s">
        <v>6647</v>
      </c>
      <c r="G1978" s="16" t="s">
        <v>107</v>
      </c>
      <c r="H1978" s="16" t="s">
        <v>5984</v>
      </c>
      <c r="I1978" s="16" t="s">
        <v>102</v>
      </c>
      <c r="J1978" s="16" t="s">
        <v>103</v>
      </c>
      <c r="K1978" s="16" t="s">
        <v>2610</v>
      </c>
      <c r="L1978" s="16" t="s">
        <v>70</v>
      </c>
      <c r="M1978" s="19">
        <v>10000000</v>
      </c>
      <c r="N1978" s="19">
        <v>7609539.3184896577</v>
      </c>
      <c r="O1978" s="20" t="s">
        <v>6648</v>
      </c>
      <c r="P1978" s="21" t="s">
        <v>243</v>
      </c>
      <c r="Q1978" s="57" t="s">
        <v>87</v>
      </c>
      <c r="R1978" s="216" t="str">
        <f t="shared" si="515"/>
        <v>ADB Private</v>
      </c>
      <c r="S1978" s="16" t="str">
        <f t="shared" si="533"/>
        <v>H</v>
      </c>
      <c r="T1978" s="16" t="str">
        <f t="shared" si="522"/>
        <v>Multinational</v>
      </c>
      <c r="U1978" s="16" t="str">
        <f t="shared" si="516"/>
        <v>Multinational</v>
      </c>
      <c r="V1978" s="22" t="str">
        <f>IF(ISNUMBER(MATCH(A1978, {"Gabon","Sudan","Niger","Mali","Burkina Faso","Guinea"}, 0)), "De Facto Countries", "Non-De Facto Countries")</f>
        <v>Non-De Facto Countries</v>
      </c>
      <c r="W1978" s="16" t="str">
        <f t="shared" si="520"/>
        <v>Multi</v>
      </c>
      <c r="X1978" s="16" t="str">
        <f t="shared" si="534"/>
        <v>Finance</v>
      </c>
      <c r="Y1978" s="23"/>
      <c r="AA1978" s="23">
        <f>Table2[[#This Row],[Approved Amount_UA Equivalent]]</f>
        <v>7609539.3184896577</v>
      </c>
      <c r="AD1978" s="23">
        <f>SUM(Table2[[#This Row],[Feed Africa ]:[Improve Quality Of Life ]])</f>
        <v>7609539.3184896577</v>
      </c>
      <c r="AE1978" s="212" t="b">
        <f>Table2[[#This Row],[Total HI5]]=Table2[[#This Row],[Approved Amount_UA Equivalent]]</f>
        <v>1</v>
      </c>
      <c r="AF1978" s="24">
        <v>75</v>
      </c>
      <c r="AG1978" s="20" t="str">
        <f t="shared" si="535"/>
        <v>Equity and Guarantee</v>
      </c>
      <c r="AH1978" s="24" t="str">
        <f>VLOOKUP(Table2[[#This Row],[SAP Code]],[25]DATA!$A:$G,7,FALSE)</f>
        <v>EQUITY</v>
      </c>
      <c r="AI1978" s="20" t="str">
        <f t="shared" si="536"/>
        <v>Other Investment</v>
      </c>
      <c r="AJ1978" s="25"/>
      <c r="AK1978" s="224" t="str">
        <f>Table2[[#This Row],[Sector Dept.]]</f>
        <v>PIFD</v>
      </c>
      <c r="AL1978" s="23" t="str" cm="1">
        <f t="array" ref="AL1978">_xlfn.SWITCH(AK1978,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78" s="26"/>
      <c r="AN1978" s="25" t="str">
        <f t="shared" si="537"/>
        <v/>
      </c>
      <c r="AO1978" s="27">
        <v>1</v>
      </c>
      <c r="AP1978" s="23">
        <f>Table2[[#This Row],[Approved Amount_UA Equivalent]]/1000000</f>
        <v>7.6095393184896576</v>
      </c>
      <c r="AQ1978" s="19">
        <f t="shared" si="517"/>
        <v>10.127079306618777</v>
      </c>
      <c r="AR1978" s="23" t="str">
        <f t="shared" si="538"/>
        <v>1-10</v>
      </c>
      <c r="AS1978" s="23" t="str">
        <f t="shared" si="539"/>
        <v>1-20</v>
      </c>
      <c r="AT1978" s="116" t="str">
        <f t="shared" si="540"/>
        <v>1-40</v>
      </c>
      <c r="AU1978" s="137" t="str">
        <f t="shared" si="541"/>
        <v>&lt;1-50 Mn</v>
      </c>
      <c r="AV1978" s="23">
        <f>Table2[[#This Row],[Amount]]</f>
        <v>10000000</v>
      </c>
      <c r="AW1978" s="23" t="str">
        <f t="shared" si="518"/>
        <v>Nov 2023</v>
      </c>
      <c r="AX1978" s="28">
        <f>IFERROR(VLOOKUP(Table2[[#This Row],[SAP Code]],[26]_16!A:B,2,FALSE),0)</f>
        <v>0</v>
      </c>
      <c r="AY1978" s="28">
        <f>IFERROR(VLOOKUP(Table2[[#This Row],[SAP Code]],[26]_16!D:E,2,FALSE)/ 1000000, 0)</f>
        <v>0</v>
      </c>
      <c r="AZ1978" s="28">
        <f>IFERROR(VLOOKUP(Table2[[#This Row],[SAP Code]],[26]_16!G:H,2,FALSE)/ 1000000, 0)</f>
        <v>0</v>
      </c>
      <c r="BA1978" s="28">
        <f>IFERROR(VLOOKUP(Table2[[#This Row],[SAP Code]],[26]_16!J:K,2,FALSE)/ 1000000, 0)</f>
        <v>0</v>
      </c>
      <c r="BB1978" s="28">
        <f>IFERROR(VLOOKUP(Table2[[#This Row],[SAP Code]],[26]_16!M:N,2,FALSE)/ 1000000, 0)</f>
        <v>0</v>
      </c>
      <c r="BC1978" s="28">
        <f>IFERROR(VLOOKUP(Table2[[#This Row],[SAP Code]],[26]_16!P:Q,2,FALSE),0)</f>
        <v>0</v>
      </c>
      <c r="BD1978" s="28">
        <f>IFERROR(VLOOKUP(Table2[[#This Row],[SAP Code]],[26]_16!S:T,2,FALSE),0)</f>
        <v>0</v>
      </c>
      <c r="BE1978" s="28">
        <f>IFERROR(VLOOKUP(Table2[[#This Row],[SAP Code]],[26]_16!V:W,2,FALSE)/ 1000000, 0)</f>
        <v>0</v>
      </c>
      <c r="BF1978" s="28">
        <f>IFERROR(VLOOKUP(Table2[[#This Row],[SAP Code]],[26]_16!Y:Z,2,FALSE)/ 1000000, 0)</f>
        <v>0</v>
      </c>
      <c r="BG1978" s="28" t="str">
        <f>IFERROR(VLOOKUP(Table2[[#This Row],[SAP Code]],[26]port!$A:$AD,30,FALSE),"unknown")</f>
        <v>unknown</v>
      </c>
      <c r="BH1978" s="29" t="str">
        <f t="shared" si="542"/>
        <v>Unknown</v>
      </c>
    </row>
    <row r="1979" spans="1:61" ht="12">
      <c r="A1979" s="16" t="s">
        <v>385</v>
      </c>
      <c r="B1979" s="16" t="s">
        <v>6649</v>
      </c>
      <c r="C1979" s="16" t="s">
        <v>6650</v>
      </c>
      <c r="D1979" s="16" t="s">
        <v>6651</v>
      </c>
      <c r="E1979" s="18">
        <v>45247</v>
      </c>
      <c r="F1979" s="16" t="s">
        <v>389</v>
      </c>
      <c r="G1979" s="16" t="s">
        <v>255</v>
      </c>
      <c r="H1979" s="16" t="s">
        <v>6020</v>
      </c>
      <c r="I1979" s="16" t="s">
        <v>250</v>
      </c>
      <c r="J1979" s="16" t="s">
        <v>179</v>
      </c>
      <c r="K1979" s="16" t="s">
        <v>84</v>
      </c>
      <c r="L1979" s="16" t="s">
        <v>195</v>
      </c>
      <c r="M1979" s="19">
        <v>92000000</v>
      </c>
      <c r="N1979" s="19">
        <v>74341632.12204957</v>
      </c>
      <c r="O1979" s="20" t="s">
        <v>6652</v>
      </c>
      <c r="P1979" s="21">
        <v>2000200006205</v>
      </c>
      <c r="Q1979" s="57" t="s">
        <v>87</v>
      </c>
      <c r="R1979" s="216" t="str">
        <f t="shared" si="515"/>
        <v>ADB Public</v>
      </c>
      <c r="S1979" s="16" t="str">
        <f t="shared" si="533"/>
        <v>K</v>
      </c>
      <c r="T1979" s="16" t="str">
        <f t="shared" si="522"/>
        <v>ADB Countries</v>
      </c>
      <c r="U1979" s="16" t="str">
        <f t="shared" si="516"/>
        <v>Non-Transition States</v>
      </c>
      <c r="V1979" s="22" t="str">
        <f>IF(ISNUMBER(MATCH(A1979, {"Gabon","Sudan","Niger","Mali","Burkina Faso","Guinea"}, 0)), "De Facto Countries", "Non-De Facto Countries")</f>
        <v>Non-De Facto Countries</v>
      </c>
      <c r="W1979" s="16" t="str">
        <f t="shared" si="520"/>
        <v>Central</v>
      </c>
      <c r="X1979" s="16" t="str">
        <f t="shared" si="534"/>
        <v>Multi-Sector</v>
      </c>
      <c r="Y1979" s="23">
        <f>Table2[[#This Row],[Approved Amount_UA Equivalent]]/5</f>
        <v>14868326.424409915</v>
      </c>
      <c r="Z1979" s="23">
        <f>Table2[[#This Row],[Approved Amount_UA Equivalent]]/5</f>
        <v>14868326.424409915</v>
      </c>
      <c r="AA1979" s="23">
        <f>Table2[[#This Row],[Approved Amount_UA Equivalent]]/5</f>
        <v>14868326.424409915</v>
      </c>
      <c r="AB1979" s="23">
        <f>Table2[[#This Row],[Approved Amount_UA Equivalent]]/5</f>
        <v>14868326.424409915</v>
      </c>
      <c r="AC1979" s="23">
        <f>Table2[[#This Row],[Approved Amount_UA Equivalent]]/5</f>
        <v>14868326.424409915</v>
      </c>
      <c r="AD1979" s="23">
        <f>SUM(Table2[[#This Row],[Feed Africa ]:[Improve Quality Of Life ]])</f>
        <v>74341632.12204957</v>
      </c>
      <c r="AE1979" s="212" t="b">
        <f>Table2[[#This Row],[Total HI5]]=Table2[[#This Row],[Approved Amount_UA Equivalent]]</f>
        <v>1</v>
      </c>
      <c r="AF1979" s="24">
        <v>20</v>
      </c>
      <c r="AG1979" s="20" t="str">
        <f t="shared" si="535"/>
        <v>Policy and Result Based Op</v>
      </c>
      <c r="AH1979" s="24" t="str">
        <f>VLOOKUP(Table2[[#This Row],[SAP Code]],[25]DATA!$A:$G,7,FALSE)</f>
        <v>PBO</v>
      </c>
      <c r="AI1979" s="20" t="str">
        <f t="shared" si="536"/>
        <v>Policy-Based Lending</v>
      </c>
      <c r="AJ1979" s="25"/>
      <c r="AK1979" s="224" t="str">
        <f>Table2[[#This Row],[Sector Dept.]]</f>
        <v>ECGF</v>
      </c>
      <c r="AL1979" s="23" t="str" cm="1">
        <f t="array" ref="AL1979">_xlfn.SWITCH(AK1979,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79" s="26"/>
      <c r="AN1979" s="25" t="str">
        <f t="shared" si="537"/>
        <v/>
      </c>
      <c r="AO1979" s="27">
        <v>1</v>
      </c>
      <c r="AP1979" s="23">
        <f>Table2[[#This Row],[Approved Amount_UA Equivalent]]/1000000</f>
        <v>74.341632122049575</v>
      </c>
      <c r="AQ1979" s="19">
        <f t="shared" si="517"/>
        <v>98.936817693308456</v>
      </c>
      <c r="AR1979" s="23" t="str">
        <f t="shared" si="538"/>
        <v>71-80</v>
      </c>
      <c r="AS1979" s="23" t="str">
        <f t="shared" si="539"/>
        <v>61-80</v>
      </c>
      <c r="AT1979" s="116" t="str">
        <f t="shared" si="540"/>
        <v>41-80</v>
      </c>
      <c r="AU1979" s="137" t="str">
        <f t="shared" si="541"/>
        <v>50-100 Mn</v>
      </c>
      <c r="AV1979" s="23">
        <f>Table2[[#This Row],[Amount]]</f>
        <v>92000000</v>
      </c>
      <c r="AW1979" s="23" t="str">
        <f t="shared" si="518"/>
        <v>Nov 2023</v>
      </c>
      <c r="AX1979" s="28">
        <f>IFERROR(VLOOKUP(Table2[[#This Row],[SAP Code]],[26]_16!A:B,2,FALSE),0)</f>
        <v>0</v>
      </c>
      <c r="AY1979" s="28">
        <f>IFERROR(VLOOKUP(Table2[[#This Row],[SAP Code]],[26]_16!D:E,2,FALSE)/ 1000000, 0)</f>
        <v>0</v>
      </c>
      <c r="AZ1979" s="28">
        <f>IFERROR(VLOOKUP(Table2[[#This Row],[SAP Code]],[26]_16!G:H,2,FALSE)/ 1000000, 0)</f>
        <v>0</v>
      </c>
      <c r="BA1979" s="28">
        <f>IFERROR(VLOOKUP(Table2[[#This Row],[SAP Code]],[26]_16!J:K,2,FALSE)/ 1000000, 0)</f>
        <v>0</v>
      </c>
      <c r="BB1979" s="28">
        <f>IFERROR(VLOOKUP(Table2[[#This Row],[SAP Code]],[26]_16!M:N,2,FALSE)/ 1000000, 0)</f>
        <v>0</v>
      </c>
      <c r="BC1979" s="28">
        <f>IFERROR(VLOOKUP(Table2[[#This Row],[SAP Code]],[26]_16!P:Q,2,FALSE),0)</f>
        <v>0</v>
      </c>
      <c r="BD1979" s="28">
        <f>IFERROR(VLOOKUP(Table2[[#This Row],[SAP Code]],[26]_16!S:T,2,FALSE),0)</f>
        <v>0</v>
      </c>
      <c r="BE1979" s="28">
        <f>IFERROR(VLOOKUP(Table2[[#This Row],[SAP Code]],[26]_16!V:W,2,FALSE)/ 1000000, 0)</f>
        <v>0</v>
      </c>
      <c r="BF1979" s="28">
        <f>IFERROR(VLOOKUP(Table2[[#This Row],[SAP Code]],[26]_16!Y:Z,2,FALSE)/ 1000000, 0)</f>
        <v>0</v>
      </c>
      <c r="BG1979" s="28" t="str">
        <f>IFERROR(VLOOKUP(Table2[[#This Row],[SAP Code]],[26]port!$A:$AD,30,FALSE),"unknown")</f>
        <v>unknown</v>
      </c>
      <c r="BH1979" s="29" t="str">
        <f t="shared" si="542"/>
        <v>Unknown</v>
      </c>
    </row>
    <row r="1980" spans="1:61" ht="12">
      <c r="A1980" s="16" t="s">
        <v>181</v>
      </c>
      <c r="B1980" s="16" t="s">
        <v>6653</v>
      </c>
      <c r="C1980" s="16" t="s">
        <v>6654</v>
      </c>
      <c r="D1980" s="16" t="s">
        <v>6655</v>
      </c>
      <c r="E1980" s="18">
        <v>45247</v>
      </c>
      <c r="F1980" s="16" t="s">
        <v>185</v>
      </c>
      <c r="G1980" s="16" t="s">
        <v>255</v>
      </c>
      <c r="H1980" s="16" t="s">
        <v>5984</v>
      </c>
      <c r="I1980" s="16" t="s">
        <v>250</v>
      </c>
      <c r="J1980" s="16" t="s">
        <v>179</v>
      </c>
      <c r="K1980" s="16" t="s">
        <v>84</v>
      </c>
      <c r="L1980" s="16" t="s">
        <v>70</v>
      </c>
      <c r="M1980" s="19">
        <v>33000000</v>
      </c>
      <c r="N1980" s="19">
        <v>25111479.751015872</v>
      </c>
      <c r="O1980" s="20" t="s">
        <v>6656</v>
      </c>
      <c r="P1980" s="21" t="s">
        <v>147</v>
      </c>
      <c r="Q1980" s="57" t="s">
        <v>87</v>
      </c>
      <c r="R1980" s="216" t="str">
        <f t="shared" si="515"/>
        <v>ADB Public</v>
      </c>
      <c r="S1980" s="16" t="str">
        <f t="shared" si="533"/>
        <v>K</v>
      </c>
      <c r="T1980" s="16" t="str">
        <f t="shared" si="522"/>
        <v>ADB Countries</v>
      </c>
      <c r="U1980" s="16" t="str">
        <f t="shared" si="516"/>
        <v>Non-Transition States</v>
      </c>
      <c r="V1980" s="22" t="str">
        <f>IF(ISNUMBER(MATCH(A1980, {"Gabon","Sudan","Niger","Mali","Burkina Faso","Guinea"}, 0)), "De Facto Countries", "Non-De Facto Countries")</f>
        <v>Non-De Facto Countries</v>
      </c>
      <c r="W1980" s="16" t="str">
        <f t="shared" si="520"/>
        <v>East</v>
      </c>
      <c r="X1980" s="16" t="str">
        <f t="shared" si="534"/>
        <v>Multi-Sector</v>
      </c>
      <c r="Y1980" s="23">
        <f>Table2[[#This Row],[Approved Amount_UA Equivalent]]/5</f>
        <v>5022295.9502031747</v>
      </c>
      <c r="Z1980" s="23">
        <f>Table2[[#This Row],[Approved Amount_UA Equivalent]]/5</f>
        <v>5022295.9502031747</v>
      </c>
      <c r="AA1980" s="23">
        <f>Table2[[#This Row],[Approved Amount_UA Equivalent]]/5</f>
        <v>5022295.9502031747</v>
      </c>
      <c r="AB1980" s="23">
        <f>Table2[[#This Row],[Approved Amount_UA Equivalent]]/5</f>
        <v>5022295.9502031747</v>
      </c>
      <c r="AC1980" s="23">
        <f>Table2[[#This Row],[Approved Amount_UA Equivalent]]/5</f>
        <v>5022295.9502031747</v>
      </c>
      <c r="AD1980" s="23">
        <f>SUM(Table2[[#This Row],[Feed Africa ]:[Improve Quality Of Life ]])</f>
        <v>25111479.751015872</v>
      </c>
      <c r="AE1980" s="212" t="b">
        <f>Table2[[#This Row],[Total HI5]]=Table2[[#This Row],[Approved Amount_UA Equivalent]]</f>
        <v>1</v>
      </c>
      <c r="AF1980" s="24">
        <v>20</v>
      </c>
      <c r="AG1980" s="20" t="str">
        <f t="shared" si="535"/>
        <v>Policy and Result Based Op</v>
      </c>
      <c r="AH1980" s="24" t="str">
        <f>VLOOKUP(Table2[[#This Row],[SAP Code]],[25]DATA!$A:$G,7,FALSE)</f>
        <v>PBO</v>
      </c>
      <c r="AI1980" s="20" t="str">
        <f t="shared" si="536"/>
        <v>Policy-Based Lending</v>
      </c>
      <c r="AJ1980" s="25"/>
      <c r="AK1980" s="224" t="str">
        <f>Table2[[#This Row],[Sector Dept.]]</f>
        <v>ECGF</v>
      </c>
      <c r="AL1980" s="23" t="str" cm="1">
        <f t="array" ref="AL1980">_xlfn.SWITCH(AK1980,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80" s="26"/>
      <c r="AN1980" s="25" t="str">
        <f t="shared" si="537"/>
        <v/>
      </c>
      <c r="AO1980" s="27">
        <v>1</v>
      </c>
      <c r="AP1980" s="23">
        <f>Table2[[#This Row],[Approved Amount_UA Equivalent]]/1000000</f>
        <v>25.111479751015871</v>
      </c>
      <c r="AQ1980" s="19">
        <f t="shared" si="517"/>
        <v>33.419361711841965</v>
      </c>
      <c r="AR1980" s="23" t="str">
        <f t="shared" si="538"/>
        <v>21-30</v>
      </c>
      <c r="AS1980" s="23" t="str">
        <f t="shared" si="539"/>
        <v>21-40</v>
      </c>
      <c r="AT1980" s="116" t="str">
        <f t="shared" si="540"/>
        <v>1-40</v>
      </c>
      <c r="AU1980" s="137" t="str">
        <f t="shared" si="541"/>
        <v>&lt;1-50 Mn</v>
      </c>
      <c r="AV1980" s="23">
        <f>Table2[[#This Row],[Amount]]</f>
        <v>33000000</v>
      </c>
      <c r="AW1980" s="23" t="str">
        <f t="shared" si="518"/>
        <v>Nov 2023</v>
      </c>
      <c r="AX1980" s="28">
        <f>IFERROR(VLOOKUP(Table2[[#This Row],[SAP Code]],[26]_16!A:B,2,FALSE),0)</f>
        <v>0</v>
      </c>
      <c r="AY1980" s="28">
        <f>IFERROR(VLOOKUP(Table2[[#This Row],[SAP Code]],[26]_16!D:E,2,FALSE)/ 1000000, 0)</f>
        <v>0</v>
      </c>
      <c r="AZ1980" s="28">
        <f>IFERROR(VLOOKUP(Table2[[#This Row],[SAP Code]],[26]_16!G:H,2,FALSE)/ 1000000, 0)</f>
        <v>0</v>
      </c>
      <c r="BA1980" s="28">
        <f>IFERROR(VLOOKUP(Table2[[#This Row],[SAP Code]],[26]_16!J:K,2,FALSE)/ 1000000, 0)</f>
        <v>0</v>
      </c>
      <c r="BB1980" s="28">
        <f>IFERROR(VLOOKUP(Table2[[#This Row],[SAP Code]],[26]_16!M:N,2,FALSE)/ 1000000, 0)</f>
        <v>0</v>
      </c>
      <c r="BC1980" s="28">
        <f>IFERROR(VLOOKUP(Table2[[#This Row],[SAP Code]],[26]_16!P:Q,2,FALSE),0)</f>
        <v>0</v>
      </c>
      <c r="BD1980" s="28">
        <f>IFERROR(VLOOKUP(Table2[[#This Row],[SAP Code]],[26]_16!S:T,2,FALSE),0)</f>
        <v>0</v>
      </c>
      <c r="BE1980" s="28">
        <f>IFERROR(VLOOKUP(Table2[[#This Row],[SAP Code]],[26]_16!V:W,2,FALSE)/ 1000000, 0)</f>
        <v>0</v>
      </c>
      <c r="BF1980" s="28">
        <f>IFERROR(VLOOKUP(Table2[[#This Row],[SAP Code]],[26]_16!Y:Z,2,FALSE)/ 1000000, 0)</f>
        <v>0</v>
      </c>
      <c r="BG1980" s="28" t="str">
        <f>IFERROR(VLOOKUP(Table2[[#This Row],[SAP Code]],[26]port!$A:$AD,30,FALSE),"unknown")</f>
        <v>unknown</v>
      </c>
      <c r="BH1980" s="29" t="str">
        <f t="shared" si="542"/>
        <v>Unknown</v>
      </c>
    </row>
    <row r="1981" spans="1:61" ht="12">
      <c r="A1981" s="16" t="s">
        <v>511</v>
      </c>
      <c r="B1981" s="16" t="s">
        <v>6657</v>
      </c>
      <c r="C1981" s="16" t="s">
        <v>6658</v>
      </c>
      <c r="D1981" s="16" t="s">
        <v>6659</v>
      </c>
      <c r="E1981" s="18">
        <v>45247</v>
      </c>
      <c r="F1981" s="16" t="s">
        <v>232</v>
      </c>
      <c r="G1981" s="16" t="s">
        <v>126</v>
      </c>
      <c r="H1981" s="16" t="s">
        <v>6041</v>
      </c>
      <c r="I1981" s="16" t="s">
        <v>123</v>
      </c>
      <c r="J1981" s="16" t="s">
        <v>83</v>
      </c>
      <c r="K1981" s="16" t="s">
        <v>69</v>
      </c>
      <c r="L1981" s="16" t="s">
        <v>85</v>
      </c>
      <c r="M1981" s="19">
        <v>23000000</v>
      </c>
      <c r="N1981" s="19">
        <v>23000000</v>
      </c>
      <c r="O1981" s="20" t="s">
        <v>6660</v>
      </c>
      <c r="P1981" s="21" t="s">
        <v>147</v>
      </c>
      <c r="Q1981" s="57" t="s">
        <v>72</v>
      </c>
      <c r="R1981" s="216" t="str">
        <f t="shared" si="515"/>
        <v>ADF Including TSF</v>
      </c>
      <c r="S1981" s="16" t="str">
        <f t="shared" si="533"/>
        <v>E</v>
      </c>
      <c r="T1981" s="16" t="str">
        <f t="shared" si="522"/>
        <v>ADF Countries</v>
      </c>
      <c r="U1981" s="16" t="str">
        <f t="shared" si="516"/>
        <v>Non-Transition States</v>
      </c>
      <c r="V1981" s="22" t="str">
        <f>IF(ISNUMBER(MATCH(A1981, {"Gabon","Sudan","Niger","Mali","Burkina Faso","Guinea"}, 0)), "De Facto Countries", "Non-De Facto Countries")</f>
        <v>Non-De Facto Countries</v>
      </c>
      <c r="W1981" s="16" t="str">
        <f t="shared" si="520"/>
        <v>South</v>
      </c>
      <c r="X1981" s="16" t="str">
        <f t="shared" si="534"/>
        <v>WASH Sector</v>
      </c>
      <c r="Y1981" s="23"/>
      <c r="AC1981" s="23">
        <f>Table2[[#This Row],[Approved Amount_UA Equivalent]]</f>
        <v>23000000</v>
      </c>
      <c r="AD1981" s="23">
        <f>SUM(Table2[[#This Row],[Feed Africa ]:[Improve Quality Of Life ]])</f>
        <v>23000000</v>
      </c>
      <c r="AE1981" s="212" t="b">
        <f>Table2[[#This Row],[Total HI5]]=Table2[[#This Row],[Approved Amount_UA Equivalent]]</f>
        <v>1</v>
      </c>
      <c r="AF1981" s="24">
        <v>10</v>
      </c>
      <c r="AG1981" s="20" t="str">
        <f t="shared" si="535"/>
        <v>Investment Project</v>
      </c>
      <c r="AH1981" s="24" t="str">
        <f>VLOOKUP(Table2[[#This Row],[SAP Code]],[25]DATA!$A:$G,7,FALSE)</f>
        <v>Investment</v>
      </c>
      <c r="AI1981" s="20" t="str">
        <f t="shared" si="536"/>
        <v>Infrastructure</v>
      </c>
      <c r="AJ1981" s="25"/>
      <c r="AK1981" s="224" t="str">
        <f>Table2[[#This Row],[Sector Dept.]]</f>
        <v>AHWS</v>
      </c>
      <c r="AL1981" s="23" t="str" cm="1">
        <f t="array" ref="AL1981">_xlfn.SWITCH(AK1981,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81" s="26"/>
      <c r="AN1981" s="25" t="str">
        <f t="shared" si="537"/>
        <v/>
      </c>
      <c r="AO1981" s="27">
        <v>1</v>
      </c>
      <c r="AP1981" s="23">
        <f>Table2[[#This Row],[Approved Amount_UA Equivalent]]/1000000</f>
        <v>23</v>
      </c>
      <c r="AQ1981" s="19">
        <f t="shared" si="517"/>
        <v>30.60932</v>
      </c>
      <c r="AR1981" s="23" t="str">
        <f t="shared" si="538"/>
        <v>21-30</v>
      </c>
      <c r="AS1981" s="23" t="str">
        <f t="shared" si="539"/>
        <v>21-40</v>
      </c>
      <c r="AT1981" s="116" t="str">
        <f t="shared" si="540"/>
        <v>1-40</v>
      </c>
      <c r="AU1981" s="137" t="str">
        <f t="shared" si="541"/>
        <v>&lt;1-50 Mn</v>
      </c>
      <c r="AV1981" s="23">
        <f>Table2[[#This Row],[Amount]]</f>
        <v>23000000</v>
      </c>
      <c r="AW1981" s="23" t="str">
        <f t="shared" si="518"/>
        <v>Nov 2023</v>
      </c>
      <c r="AX1981" s="28">
        <f>IFERROR(VLOOKUP(Table2[[#This Row],[SAP Code]],[26]_16!A:B,2,FALSE),0)</f>
        <v>0</v>
      </c>
      <c r="AY1981" s="28">
        <f>IFERROR(VLOOKUP(Table2[[#This Row],[SAP Code]],[26]_16!D:E,2,FALSE)/ 1000000, 0)</f>
        <v>0</v>
      </c>
      <c r="AZ1981" s="28">
        <f>IFERROR(VLOOKUP(Table2[[#This Row],[SAP Code]],[26]_16!G:H,2,FALSE)/ 1000000, 0)</f>
        <v>0</v>
      </c>
      <c r="BA1981" s="28">
        <f>IFERROR(VLOOKUP(Table2[[#This Row],[SAP Code]],[26]_16!J:K,2,FALSE)/ 1000000, 0)</f>
        <v>0</v>
      </c>
      <c r="BB1981" s="28">
        <f>IFERROR(VLOOKUP(Table2[[#This Row],[SAP Code]],[26]_16!M:N,2,FALSE)/ 1000000, 0)</f>
        <v>0</v>
      </c>
      <c r="BC1981" s="28">
        <f>IFERROR(VLOOKUP(Table2[[#This Row],[SAP Code]],[26]_16!P:Q,2,FALSE),0)</f>
        <v>0</v>
      </c>
      <c r="BD1981" s="28">
        <f>IFERROR(VLOOKUP(Table2[[#This Row],[SAP Code]],[26]_16!S:T,2,FALSE),0)</f>
        <v>0</v>
      </c>
      <c r="BE1981" s="28">
        <f>IFERROR(VLOOKUP(Table2[[#This Row],[SAP Code]],[26]_16!V:W,2,FALSE)/ 1000000, 0)</f>
        <v>0</v>
      </c>
      <c r="BF1981" s="28">
        <f>IFERROR(VLOOKUP(Table2[[#This Row],[SAP Code]],[26]_16!Y:Z,2,FALSE)/ 1000000, 0)</f>
        <v>0</v>
      </c>
      <c r="BG1981" s="28" t="str">
        <f>IFERROR(VLOOKUP(Table2[[#This Row],[SAP Code]],[26]port!$A:$AD,30,FALSE),"unknown")</f>
        <v>unknown</v>
      </c>
      <c r="BH1981" s="29" t="str">
        <f t="shared" si="542"/>
        <v>Unknown</v>
      </c>
    </row>
    <row r="1982" spans="1:61" ht="12">
      <c r="A1982" s="16" t="s">
        <v>769</v>
      </c>
      <c r="B1982" s="16" t="s">
        <v>6661</v>
      </c>
      <c r="C1982" s="16" t="s">
        <v>6662</v>
      </c>
      <c r="D1982" s="16" t="s">
        <v>6663</v>
      </c>
      <c r="E1982" s="18">
        <v>45247</v>
      </c>
      <c r="F1982" s="16" t="s">
        <v>773</v>
      </c>
      <c r="G1982" s="16" t="s">
        <v>126</v>
      </c>
      <c r="H1982" s="16" t="s">
        <v>6020</v>
      </c>
      <c r="I1982" s="16" t="s">
        <v>123</v>
      </c>
      <c r="J1982" s="16" t="s">
        <v>2463</v>
      </c>
      <c r="K1982" s="16" t="s">
        <v>69</v>
      </c>
      <c r="L1982" s="16" t="s">
        <v>85</v>
      </c>
      <c r="M1982" s="19">
        <v>28000000</v>
      </c>
      <c r="N1982" s="19">
        <v>28000000</v>
      </c>
      <c r="O1982" s="20" t="s">
        <v>6664</v>
      </c>
      <c r="P1982" s="21" t="s">
        <v>147</v>
      </c>
      <c r="Q1982" s="57" t="s">
        <v>72</v>
      </c>
      <c r="R1982" s="216" t="str">
        <f t="shared" si="515"/>
        <v>ADF Including TSF</v>
      </c>
      <c r="S1982" s="16" t="str">
        <f t="shared" si="533"/>
        <v>E</v>
      </c>
      <c r="T1982" s="16" t="str">
        <f t="shared" si="522"/>
        <v>ADF Countries</v>
      </c>
      <c r="U1982" s="16" t="str">
        <f t="shared" si="516"/>
        <v>Transition States</v>
      </c>
      <c r="V1982" s="22" t="str">
        <f>IF(ISNUMBER(MATCH(A1982, {"Gabon","Sudan","Niger","Mali","Burkina Faso","Guinea"}, 0)), "De Facto Countries", "Non-De Facto Countries")</f>
        <v>Non-De Facto Countries</v>
      </c>
      <c r="W1982" s="16" t="str">
        <f t="shared" si="520"/>
        <v>Central</v>
      </c>
      <c r="X1982" s="16" t="str">
        <f t="shared" si="534"/>
        <v>WASH Sector</v>
      </c>
      <c r="Y1982" s="23"/>
      <c r="AC1982" s="23">
        <f>Table2[[#This Row],[Approved Amount_UA Equivalent]]</f>
        <v>28000000</v>
      </c>
      <c r="AD1982" s="23">
        <f>SUM(Table2[[#This Row],[Feed Africa ]:[Improve Quality Of Life ]])</f>
        <v>28000000</v>
      </c>
      <c r="AE1982" s="212" t="b">
        <f>Table2[[#This Row],[Total HI5]]=Table2[[#This Row],[Approved Amount_UA Equivalent]]</f>
        <v>1</v>
      </c>
      <c r="AF1982" s="24">
        <v>10</v>
      </c>
      <c r="AG1982" s="20" t="str">
        <f t="shared" si="535"/>
        <v>Investment Project</v>
      </c>
      <c r="AH1982" s="24" t="str">
        <f>VLOOKUP(Table2[[#This Row],[SAP Code]],[25]DATA!$A:$G,7,FALSE)</f>
        <v>Investment</v>
      </c>
      <c r="AI1982" s="20" t="str">
        <f t="shared" si="536"/>
        <v>Infrastructure</v>
      </c>
      <c r="AJ1982" s="25"/>
      <c r="AK1982" s="224" t="str">
        <f>Table2[[#This Row],[Sector Dept.]]</f>
        <v>AHWS</v>
      </c>
      <c r="AL1982" s="23" t="str" cm="1">
        <f t="array" ref="AL1982">_xlfn.SWITCH(AK1982,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82" s="26"/>
      <c r="AN1982" s="25" t="str">
        <f t="shared" si="537"/>
        <v/>
      </c>
      <c r="AO1982" s="27">
        <v>1</v>
      </c>
      <c r="AP1982" s="23">
        <f>Table2[[#This Row],[Approved Amount_UA Equivalent]]/1000000</f>
        <v>28</v>
      </c>
      <c r="AQ1982" s="19">
        <f t="shared" si="517"/>
        <v>37.26352</v>
      </c>
      <c r="AR1982" s="23" t="str">
        <f t="shared" si="538"/>
        <v>21-30</v>
      </c>
      <c r="AS1982" s="23" t="str">
        <f t="shared" si="539"/>
        <v>21-40</v>
      </c>
      <c r="AT1982" s="116" t="str">
        <f t="shared" si="540"/>
        <v>1-40</v>
      </c>
      <c r="AU1982" s="137" t="str">
        <f t="shared" si="541"/>
        <v>&lt;1-50 Mn</v>
      </c>
      <c r="AV1982" s="23">
        <f>Table2[[#This Row],[Amount]]</f>
        <v>28000000</v>
      </c>
      <c r="AW1982" s="23" t="str">
        <f t="shared" si="518"/>
        <v>Nov 2023</v>
      </c>
      <c r="AX1982" s="28">
        <f>IFERROR(VLOOKUP(Table2[[#This Row],[SAP Code]],[26]_16!A:B,2,FALSE),0)</f>
        <v>0</v>
      </c>
      <c r="AY1982" s="28">
        <f>IFERROR(VLOOKUP(Table2[[#This Row],[SAP Code]],[26]_16!D:E,2,FALSE)/ 1000000, 0)</f>
        <v>0</v>
      </c>
      <c r="AZ1982" s="28">
        <f>IFERROR(VLOOKUP(Table2[[#This Row],[SAP Code]],[26]_16!G:H,2,FALSE)/ 1000000, 0)</f>
        <v>0</v>
      </c>
      <c r="BA1982" s="28">
        <f>IFERROR(VLOOKUP(Table2[[#This Row],[SAP Code]],[26]_16!J:K,2,FALSE)/ 1000000, 0)</f>
        <v>0</v>
      </c>
      <c r="BB1982" s="28">
        <f>IFERROR(VLOOKUP(Table2[[#This Row],[SAP Code]],[26]_16!M:N,2,FALSE)/ 1000000, 0)</f>
        <v>0</v>
      </c>
      <c r="BC1982" s="28">
        <f>IFERROR(VLOOKUP(Table2[[#This Row],[SAP Code]],[26]_16!P:Q,2,FALSE),0)</f>
        <v>0</v>
      </c>
      <c r="BD1982" s="28">
        <f>IFERROR(VLOOKUP(Table2[[#This Row],[SAP Code]],[26]_16!S:T,2,FALSE),0)</f>
        <v>0</v>
      </c>
      <c r="BE1982" s="28">
        <f>IFERROR(VLOOKUP(Table2[[#This Row],[SAP Code]],[26]_16!V:W,2,FALSE)/ 1000000, 0)</f>
        <v>0</v>
      </c>
      <c r="BF1982" s="28">
        <f>IFERROR(VLOOKUP(Table2[[#This Row],[SAP Code]],[26]_16!Y:Z,2,FALSE)/ 1000000, 0)</f>
        <v>0</v>
      </c>
      <c r="BG1982" s="28" t="str">
        <f>IFERROR(VLOOKUP(Table2[[#This Row],[SAP Code]],[26]port!$A:$AD,30,FALSE),"unknown")</f>
        <v>unknown</v>
      </c>
      <c r="BH1982" s="29" t="str">
        <f t="shared" si="542"/>
        <v>Unknown</v>
      </c>
    </row>
    <row r="1983" spans="1:61" ht="12">
      <c r="A1983" s="16" t="s">
        <v>511</v>
      </c>
      <c r="B1983" s="16" t="s">
        <v>6665</v>
      </c>
      <c r="C1983" s="16" t="s">
        <v>6666</v>
      </c>
      <c r="D1983" s="16" t="s">
        <v>6667</v>
      </c>
      <c r="E1983" s="18">
        <v>45250</v>
      </c>
      <c r="F1983" s="16" t="s">
        <v>232</v>
      </c>
      <c r="G1983" s="16" t="s">
        <v>74</v>
      </c>
      <c r="H1983" s="16" t="s">
        <v>6041</v>
      </c>
      <c r="I1983" s="16" t="s">
        <v>155</v>
      </c>
      <c r="J1983" s="16" t="s">
        <v>83</v>
      </c>
      <c r="K1983" s="16" t="s">
        <v>69</v>
      </c>
      <c r="L1983" s="16" t="s">
        <v>85</v>
      </c>
      <c r="M1983" s="19">
        <v>20000000</v>
      </c>
      <c r="N1983" s="19">
        <v>20000000</v>
      </c>
      <c r="O1983" s="20" t="s">
        <v>6668</v>
      </c>
      <c r="P1983" s="21" t="s">
        <v>147</v>
      </c>
      <c r="Q1983" s="57" t="s">
        <v>72</v>
      </c>
      <c r="R1983" s="216" t="str">
        <f t="shared" si="515"/>
        <v>ADF Including TSF</v>
      </c>
      <c r="S1983" s="16" t="str">
        <f t="shared" si="533"/>
        <v>A</v>
      </c>
      <c r="T1983" s="16" t="str">
        <f t="shared" si="522"/>
        <v>ADF Countries</v>
      </c>
      <c r="U1983" s="16" t="str">
        <f t="shared" si="516"/>
        <v>Non-Transition States</v>
      </c>
      <c r="V1983" s="22" t="str">
        <f>IF(ISNUMBER(MATCH(A1983, {"Gabon","Sudan","Niger","Mali","Burkina Faso","Guinea"}, 0)), "De Facto Countries", "Non-De Facto Countries")</f>
        <v>Non-De Facto Countries</v>
      </c>
      <c r="W1983" s="16" t="str">
        <f t="shared" si="520"/>
        <v>South</v>
      </c>
      <c r="X1983" s="16" t="str">
        <f t="shared" si="534"/>
        <v>Agriculture</v>
      </c>
      <c r="Y1983" s="23">
        <f>Table2[[#This Row],[Approved Amount_UA Equivalent]]</f>
        <v>20000000</v>
      </c>
      <c r="AD1983" s="23">
        <f>SUM(Table2[[#This Row],[Feed Africa ]:[Improve Quality Of Life ]])</f>
        <v>20000000</v>
      </c>
      <c r="AE1983" s="212" t="b">
        <f>Table2[[#This Row],[Total HI5]]=Table2[[#This Row],[Approved Amount_UA Equivalent]]</f>
        <v>1</v>
      </c>
      <c r="AF1983" s="24">
        <v>10</v>
      </c>
      <c r="AG1983" s="20" t="str">
        <f t="shared" si="535"/>
        <v>Investment Project</v>
      </c>
      <c r="AH1983" s="24" t="str">
        <f>VLOOKUP(Table2[[#This Row],[SAP Code]],[25]DATA!$A:$G,7,FALSE)</f>
        <v>Investment</v>
      </c>
      <c r="AI1983" s="20" t="str">
        <f t="shared" si="536"/>
        <v>Infrastructure</v>
      </c>
      <c r="AJ1983" s="25"/>
      <c r="AK1983" s="224" t="str">
        <f>Table2[[#This Row],[Sector Dept.]]</f>
        <v>AHAI</v>
      </c>
      <c r="AL1983" s="23" t="str" cm="1">
        <f t="array" ref="AL1983">_xlfn.SWITCH(AK1983,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83" s="26"/>
      <c r="AN1983" s="25" t="str">
        <f t="shared" si="537"/>
        <v/>
      </c>
      <c r="AO1983" s="27">
        <v>1</v>
      </c>
      <c r="AP1983" s="23">
        <f>Table2[[#This Row],[Approved Amount_UA Equivalent]]/1000000</f>
        <v>20</v>
      </c>
      <c r="AQ1983" s="19">
        <f t="shared" si="517"/>
        <v>26.616800000000001</v>
      </c>
      <c r="AR1983" s="23" t="str">
        <f t="shared" si="538"/>
        <v>11-20</v>
      </c>
      <c r="AS1983" s="23" t="str">
        <f t="shared" si="539"/>
        <v>1-20</v>
      </c>
      <c r="AT1983" s="116" t="str">
        <f t="shared" si="540"/>
        <v>1-40</v>
      </c>
      <c r="AU1983" s="137" t="str">
        <f t="shared" si="541"/>
        <v>&lt;1-50 Mn</v>
      </c>
      <c r="AV1983" s="23">
        <f>Table2[[#This Row],[Amount]]</f>
        <v>20000000</v>
      </c>
      <c r="AW1983" s="23" t="str">
        <f t="shared" si="518"/>
        <v>Nov 2023</v>
      </c>
      <c r="AX1983" s="28">
        <f>IFERROR(VLOOKUP(Table2[[#This Row],[SAP Code]],[26]_16!A:B,2,FALSE),0)</f>
        <v>0</v>
      </c>
      <c r="AY1983" s="28">
        <f>IFERROR(VLOOKUP(Table2[[#This Row],[SAP Code]],[26]_16!D:E,2,FALSE)/ 1000000, 0)</f>
        <v>0</v>
      </c>
      <c r="AZ1983" s="28">
        <f>IFERROR(VLOOKUP(Table2[[#This Row],[SAP Code]],[26]_16!G:H,2,FALSE)/ 1000000, 0)</f>
        <v>0</v>
      </c>
      <c r="BA1983" s="28">
        <f>IFERROR(VLOOKUP(Table2[[#This Row],[SAP Code]],[26]_16!J:K,2,FALSE)/ 1000000, 0)</f>
        <v>0</v>
      </c>
      <c r="BB1983" s="28">
        <f>IFERROR(VLOOKUP(Table2[[#This Row],[SAP Code]],[26]_16!M:N,2,FALSE)/ 1000000, 0)</f>
        <v>0</v>
      </c>
      <c r="BC1983" s="28">
        <f>IFERROR(VLOOKUP(Table2[[#This Row],[SAP Code]],[26]_16!P:Q,2,FALSE),0)</f>
        <v>0</v>
      </c>
      <c r="BD1983" s="28">
        <f>IFERROR(VLOOKUP(Table2[[#This Row],[SAP Code]],[26]_16!S:T,2,FALSE),0)</f>
        <v>0</v>
      </c>
      <c r="BE1983" s="28">
        <f>IFERROR(VLOOKUP(Table2[[#This Row],[SAP Code]],[26]_16!V:W,2,FALSE)/ 1000000, 0)</f>
        <v>0</v>
      </c>
      <c r="BF1983" s="28">
        <f>IFERROR(VLOOKUP(Table2[[#This Row],[SAP Code]],[26]_16!Y:Z,2,FALSE)/ 1000000, 0)</f>
        <v>0</v>
      </c>
      <c r="BG1983" s="28" t="str">
        <f>IFERROR(VLOOKUP(Table2[[#This Row],[SAP Code]],[26]port!$A:$AD,30,FALSE),"unknown")</f>
        <v>unknown</v>
      </c>
      <c r="BH1983" s="29" t="str">
        <f t="shared" si="542"/>
        <v>Unknown</v>
      </c>
    </row>
    <row r="1984" spans="1:61" ht="12">
      <c r="A1984" s="16" t="s">
        <v>1106</v>
      </c>
      <c r="B1984" s="16" t="s">
        <v>6669</v>
      </c>
      <c r="C1984" s="16" t="s">
        <v>6670</v>
      </c>
      <c r="D1984" s="16" t="s">
        <v>6671</v>
      </c>
      <c r="E1984" s="18">
        <v>45251</v>
      </c>
      <c r="F1984" s="16" t="s">
        <v>6672</v>
      </c>
      <c r="G1984" s="16" t="s">
        <v>1997</v>
      </c>
      <c r="H1984" s="16" t="s">
        <v>6020</v>
      </c>
      <c r="I1984" s="16" t="s">
        <v>82</v>
      </c>
      <c r="J1984" s="16" t="s">
        <v>1998</v>
      </c>
      <c r="K1984" s="16" t="s">
        <v>3319</v>
      </c>
      <c r="L1984" s="16" t="s">
        <v>70</v>
      </c>
      <c r="M1984" s="19">
        <v>1500000</v>
      </c>
      <c r="N1984" s="19">
        <v>1141430.8977734486</v>
      </c>
      <c r="O1984" s="20" t="s">
        <v>6673</v>
      </c>
      <c r="P1984" s="21" t="s">
        <v>147</v>
      </c>
      <c r="Q1984" s="57" t="s">
        <v>72</v>
      </c>
      <c r="R1984" s="216" t="str">
        <f t="shared" si="515"/>
        <v>SEFA</v>
      </c>
      <c r="S1984" s="16" t="str">
        <f t="shared" si="533"/>
        <v>F</v>
      </c>
      <c r="T1984" s="16" t="str">
        <f t="shared" si="522"/>
        <v>ADB Countries</v>
      </c>
      <c r="U1984" s="16" t="str">
        <f t="shared" si="516"/>
        <v>Non-Transition States</v>
      </c>
      <c r="V1984" s="22" t="str">
        <f>IF(ISNUMBER(MATCH(A1984, {"Gabon","Sudan","Niger","Mali","Burkina Faso","Guinea"}, 0)), "De Facto Countries", "Non-De Facto Countries")</f>
        <v>De Facto Countries</v>
      </c>
      <c r="W1984" s="16" t="str">
        <f t="shared" si="520"/>
        <v>Central</v>
      </c>
      <c r="X1984" s="16" t="str">
        <f t="shared" si="534"/>
        <v>Power</v>
      </c>
      <c r="Y1984" s="23"/>
      <c r="Z1984" s="23">
        <f>Table2[[#This Row],[Approved Amount_UA Equivalent]]</f>
        <v>1141430.8977734486</v>
      </c>
      <c r="AD1984" s="23">
        <f>SUM(Table2[[#This Row],[Feed Africa ]:[Improve Quality Of Life ]])</f>
        <v>1141430.8977734486</v>
      </c>
      <c r="AE1984" s="212" t="b">
        <f>Table2[[#This Row],[Total HI5]]=Table2[[#This Row],[Approved Amount_UA Equivalent]]</f>
        <v>1</v>
      </c>
      <c r="AF1984" s="24">
        <v>43</v>
      </c>
      <c r="AG1984" s="20" t="str">
        <f t="shared" si="535"/>
        <v>Technical Assistance &amp; Study</v>
      </c>
      <c r="AH1984" s="24" t="e">
        <f>VLOOKUP(Table2[[#This Row],[SAP Code]],[25]DATA!$A:$G,7,FALSE)</f>
        <v>#N/A</v>
      </c>
      <c r="AI1984" s="20" t="str">
        <f t="shared" si="536"/>
        <v>Other Investment</v>
      </c>
      <c r="AJ1984" s="25"/>
      <c r="AK1984" s="224" t="str">
        <f>Table2[[#This Row],[Sector Dept.]]</f>
        <v>PERN</v>
      </c>
      <c r="AL1984" s="23" t="str" cm="1">
        <f t="array" ref="AL1984">_xlfn.SWITCH(AK1984,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84" s="26"/>
      <c r="AN1984" s="25" t="str">
        <f t="shared" si="537"/>
        <v/>
      </c>
      <c r="AO1984" s="27">
        <v>1</v>
      </c>
      <c r="AP1984" s="23">
        <f>Table2[[#This Row],[Approved Amount_UA Equivalent]]/1000000</f>
        <v>1.1414308977734486</v>
      </c>
      <c r="AQ1984" s="19">
        <f t="shared" si="517"/>
        <v>1.5190618959928164</v>
      </c>
      <c r="AR1984" s="23" t="str">
        <f t="shared" si="538"/>
        <v>1-10</v>
      </c>
      <c r="AS1984" s="23" t="str">
        <f t="shared" si="539"/>
        <v>1-20</v>
      </c>
      <c r="AT1984" s="116" t="str">
        <f t="shared" si="540"/>
        <v>1-40</v>
      </c>
      <c r="AU1984" s="137" t="str">
        <f t="shared" si="541"/>
        <v>&lt;1-50 Mn</v>
      </c>
      <c r="AV1984" s="23">
        <f>Table2[[#This Row],[Amount]]</f>
        <v>1500000</v>
      </c>
      <c r="AW1984" s="23" t="str">
        <f t="shared" si="518"/>
        <v>Nov 2023</v>
      </c>
      <c r="AX1984" s="28">
        <f>IFERROR(VLOOKUP(Table2[[#This Row],[SAP Code]],[26]_16!A:B,2,FALSE),0)</f>
        <v>0</v>
      </c>
      <c r="AY1984" s="28">
        <f>IFERROR(VLOOKUP(Table2[[#This Row],[SAP Code]],[26]_16!D:E,2,FALSE)/ 1000000, 0)</f>
        <v>0</v>
      </c>
      <c r="AZ1984" s="28">
        <f>IFERROR(VLOOKUP(Table2[[#This Row],[SAP Code]],[26]_16!G:H,2,FALSE)/ 1000000, 0)</f>
        <v>0</v>
      </c>
      <c r="BA1984" s="28">
        <f>IFERROR(VLOOKUP(Table2[[#This Row],[SAP Code]],[26]_16!J:K,2,FALSE)/ 1000000, 0)</f>
        <v>0</v>
      </c>
      <c r="BB1984" s="28">
        <f>IFERROR(VLOOKUP(Table2[[#This Row],[SAP Code]],[26]_16!M:N,2,FALSE)/ 1000000, 0)</f>
        <v>0</v>
      </c>
      <c r="BC1984" s="28">
        <f>IFERROR(VLOOKUP(Table2[[#This Row],[SAP Code]],[26]_16!P:Q,2,FALSE),0)</f>
        <v>0</v>
      </c>
      <c r="BD1984" s="28">
        <f>IFERROR(VLOOKUP(Table2[[#This Row],[SAP Code]],[26]_16!S:T,2,FALSE),0)</f>
        <v>0</v>
      </c>
      <c r="BE1984" s="28">
        <f>IFERROR(VLOOKUP(Table2[[#This Row],[SAP Code]],[26]_16!V:W,2,FALSE)/ 1000000, 0)</f>
        <v>0</v>
      </c>
      <c r="BF1984" s="28">
        <f>IFERROR(VLOOKUP(Table2[[#This Row],[SAP Code]],[26]_16!Y:Z,2,FALSE)/ 1000000, 0)</f>
        <v>0</v>
      </c>
      <c r="BG1984" s="28" t="str">
        <f>IFERROR(VLOOKUP(Table2[[#This Row],[SAP Code]],[26]port!$A:$AD,30,FALSE),"unknown")</f>
        <v>unknown</v>
      </c>
      <c r="BH1984" s="29" t="str">
        <f t="shared" si="542"/>
        <v>Unknown</v>
      </c>
    </row>
    <row r="1985" spans="1:61" ht="12">
      <c r="A1985" s="16" t="s">
        <v>6674</v>
      </c>
      <c r="B1985" s="16" t="s">
        <v>6675</v>
      </c>
      <c r="C1985" s="16" t="s">
        <v>6676</v>
      </c>
      <c r="D1985" s="16" t="s">
        <v>6671</v>
      </c>
      <c r="E1985" s="18">
        <v>45251</v>
      </c>
      <c r="F1985" s="16" t="s">
        <v>6677</v>
      </c>
      <c r="G1985" s="16" t="s">
        <v>1997</v>
      </c>
      <c r="H1985" s="16" t="s">
        <v>6041</v>
      </c>
      <c r="I1985" s="16" t="s">
        <v>82</v>
      </c>
      <c r="J1985" s="16" t="s">
        <v>1998</v>
      </c>
      <c r="K1985" s="16" t="s">
        <v>3319</v>
      </c>
      <c r="L1985" s="16" t="s">
        <v>70</v>
      </c>
      <c r="M1985" s="19">
        <v>2800000</v>
      </c>
      <c r="N1985" s="19">
        <v>2130671.0091771041</v>
      </c>
      <c r="O1985" s="20" t="s">
        <v>6673</v>
      </c>
      <c r="P1985" s="21" t="s">
        <v>147</v>
      </c>
      <c r="Q1985" s="57" t="s">
        <v>72</v>
      </c>
      <c r="R1985" s="216" t="str">
        <f t="shared" si="515"/>
        <v>SEFA</v>
      </c>
      <c r="S1985" s="16" t="str">
        <f t="shared" si="533"/>
        <v>F</v>
      </c>
      <c r="T1985" s="16" t="str">
        <f t="shared" si="522"/>
        <v>Blend Countries</v>
      </c>
      <c r="U1985" s="16" t="str">
        <f t="shared" si="516"/>
        <v>Non-Transition States</v>
      </c>
      <c r="V1985" s="22" t="str">
        <f>IF(ISNUMBER(MATCH(A1985, {"Gabon","Sudan","Niger","Mali","Burkina Faso","Guinea"}, 0)), "De Facto Countries", "Non-De Facto Countries")</f>
        <v>Non-De Facto Countries</v>
      </c>
      <c r="W1985" s="16" t="str">
        <f t="shared" si="520"/>
        <v>South</v>
      </c>
      <c r="X1985" s="16" t="str">
        <f t="shared" si="534"/>
        <v>Power</v>
      </c>
      <c r="Y1985" s="23"/>
      <c r="Z1985" s="23">
        <f>Table2[[#This Row],[Approved Amount_UA Equivalent]]</f>
        <v>2130671.0091771041</v>
      </c>
      <c r="AD1985" s="23">
        <f>SUM(Table2[[#This Row],[Feed Africa ]:[Improve Quality Of Life ]])</f>
        <v>2130671.0091771041</v>
      </c>
      <c r="AE1985" s="212" t="b">
        <f>Table2[[#This Row],[Total HI5]]=Table2[[#This Row],[Approved Amount_UA Equivalent]]</f>
        <v>1</v>
      </c>
      <c r="AF1985" s="24">
        <v>43</v>
      </c>
      <c r="AG1985" s="20" t="str">
        <f t="shared" si="535"/>
        <v>Technical Assistance &amp; Study</v>
      </c>
      <c r="AH1985" s="24" t="e">
        <f>VLOOKUP(Table2[[#This Row],[SAP Code]],[25]DATA!$A:$G,7,FALSE)</f>
        <v>#N/A</v>
      </c>
      <c r="AI1985" s="20" t="str">
        <f t="shared" si="536"/>
        <v>Other Investment</v>
      </c>
      <c r="AJ1985" s="25"/>
      <c r="AK1985" s="224" t="str">
        <f>Table2[[#This Row],[Sector Dept.]]</f>
        <v>PERN</v>
      </c>
      <c r="AL1985" s="23" t="str" cm="1">
        <f t="array" ref="AL1985">_xlfn.SWITCH(AK1985,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85" s="26"/>
      <c r="AN1985" s="25" t="str">
        <f t="shared" si="537"/>
        <v/>
      </c>
      <c r="AO1985" s="27">
        <v>1</v>
      </c>
      <c r="AP1985" s="23">
        <f>Table2[[#This Row],[Approved Amount_UA Equivalent]]/1000000</f>
        <v>2.1306710091771039</v>
      </c>
      <c r="AQ1985" s="19">
        <f t="shared" si="517"/>
        <v>2.8355822058532572</v>
      </c>
      <c r="AR1985" s="23" t="str">
        <f t="shared" si="538"/>
        <v>1-10</v>
      </c>
      <c r="AS1985" s="23" t="str">
        <f t="shared" si="539"/>
        <v>1-20</v>
      </c>
      <c r="AT1985" s="116" t="str">
        <f t="shared" si="540"/>
        <v>1-40</v>
      </c>
      <c r="AU1985" s="137" t="str">
        <f t="shared" si="541"/>
        <v>&lt;1-50 Mn</v>
      </c>
      <c r="AV1985" s="23">
        <f>Table2[[#This Row],[Amount]]</f>
        <v>2800000</v>
      </c>
      <c r="AW1985" s="23" t="str">
        <f t="shared" si="518"/>
        <v>Nov 2023</v>
      </c>
      <c r="AX1985" s="28">
        <f>IFERROR(VLOOKUP(Table2[[#This Row],[SAP Code]],[26]_16!A:B,2,FALSE),0)</f>
        <v>0</v>
      </c>
      <c r="AY1985" s="28">
        <f>IFERROR(VLOOKUP(Table2[[#This Row],[SAP Code]],[26]_16!D:E,2,FALSE)/ 1000000, 0)</f>
        <v>0</v>
      </c>
      <c r="AZ1985" s="28">
        <f>IFERROR(VLOOKUP(Table2[[#This Row],[SAP Code]],[26]_16!G:H,2,FALSE)/ 1000000, 0)</f>
        <v>0</v>
      </c>
      <c r="BA1985" s="28">
        <f>IFERROR(VLOOKUP(Table2[[#This Row],[SAP Code]],[26]_16!J:K,2,FALSE)/ 1000000, 0)</f>
        <v>0</v>
      </c>
      <c r="BB1985" s="28">
        <f>IFERROR(VLOOKUP(Table2[[#This Row],[SAP Code]],[26]_16!M:N,2,FALSE)/ 1000000, 0)</f>
        <v>0</v>
      </c>
      <c r="BC1985" s="28">
        <f>IFERROR(VLOOKUP(Table2[[#This Row],[SAP Code]],[26]_16!P:Q,2,FALSE),0)</f>
        <v>0</v>
      </c>
      <c r="BD1985" s="28">
        <f>IFERROR(VLOOKUP(Table2[[#This Row],[SAP Code]],[26]_16!S:T,2,FALSE),0)</f>
        <v>0</v>
      </c>
      <c r="BE1985" s="28">
        <f>IFERROR(VLOOKUP(Table2[[#This Row],[SAP Code]],[26]_16!V:W,2,FALSE)/ 1000000, 0)</f>
        <v>0</v>
      </c>
      <c r="BF1985" s="28">
        <f>IFERROR(VLOOKUP(Table2[[#This Row],[SAP Code]],[26]_16!Y:Z,2,FALSE)/ 1000000, 0)</f>
        <v>0</v>
      </c>
      <c r="BG1985" s="28" t="str">
        <f>IFERROR(VLOOKUP(Table2[[#This Row],[SAP Code]],[26]port!$A:$AD,30,FALSE),"unknown")</f>
        <v>unknown</v>
      </c>
      <c r="BH1985" s="29" t="str">
        <f t="shared" si="542"/>
        <v>Unknown</v>
      </c>
    </row>
    <row r="1986" spans="1:61" ht="12">
      <c r="A1986" s="16" t="s">
        <v>174</v>
      </c>
      <c r="B1986" s="16" t="s">
        <v>6678</v>
      </c>
      <c r="C1986" s="16" t="s">
        <v>6679</v>
      </c>
      <c r="D1986" s="16" t="s">
        <v>6671</v>
      </c>
      <c r="E1986" s="18">
        <v>45251</v>
      </c>
      <c r="F1986" s="16" t="s">
        <v>6680</v>
      </c>
      <c r="G1986" s="16" t="s">
        <v>1997</v>
      </c>
      <c r="H1986" s="16" t="s">
        <v>6041</v>
      </c>
      <c r="I1986" s="16" t="s">
        <v>82</v>
      </c>
      <c r="J1986" s="16" t="s">
        <v>1998</v>
      </c>
      <c r="K1986" s="16" t="s">
        <v>3319</v>
      </c>
      <c r="L1986" s="16" t="s">
        <v>70</v>
      </c>
      <c r="M1986" s="19">
        <v>1400000</v>
      </c>
      <c r="N1986" s="19">
        <v>1065335.5045885521</v>
      </c>
      <c r="O1986" s="20" t="s">
        <v>6681</v>
      </c>
      <c r="P1986" s="21" t="s">
        <v>147</v>
      </c>
      <c r="Q1986" s="57" t="s">
        <v>72</v>
      </c>
      <c r="R1986" s="216" t="str">
        <f t="shared" ref="R1986:R2049" si="543">IF(J1986="ADB","ADB Public",IF(J1986="ADB Private Sector","ADB Private",IF(J1986="ADF","ADF Including TSF",IF(J1986="Africa Growing Together Fund (AGTF)","AGTF",IF(J1986="Climate Investment Funds (CIF)","CIF",IF(J1986="Climate Investment Funds (CIF) - CTF","CIF",IF(J1986="Climate Investment Funds (CIF) - SCF - FIP","CIF",IF(J1986="Climate Investment Funds (CIF) - SCF - SREP","CIF",IF(J1986="ClimDev-Africa Special Fund (CDSF)","ClimDev",IF(J1986="Global Environment Facility (GEF)","GEF",IF(J1986="Multi-Donor Trust Fund for Zimbabwe (ZIM-FUND)","ZimFund",IF(J1986="NTF","NTF",IF(J1986="Sustainable Energy Fund for Africa (SEFA)","SEFA",IF(J1986="Technical Assistance Fund for Middle Income Countries (MIC-TAF)","MICTAF",IF(J1986="Transition Support Facility (TSF)","ADF Including TSF",IF(J1986="Transition Support Facility (TSF) - ACW (Pillar II)","ADF Including TSF",IF(J1986="Transition Support Facility (TSF) - SSW","ADF Including TSF",IF(J1986="Transition Support Facility (TSF) - SSW (Pillar I)","ADF Including TSF",IF(J1986="Transition Support Facility (TSF) - SSW (Pillar I) - SIF","ADF Including TSF",IF(J1986="Transition Support Facility (TSF) - SSW (Pillar I) - Unallocated Reserve","ADF Including TSF",IF(J1986="Transition Support Facility (TSF) - SSW (Pillar I) - Unallocated Reserves","ADF Including TSF",IF(J1986="Transition Support Facility (TSF) - TSW (Pillar III)","ADF Including TSF",IF(J1986="Transition Support Facility (TSF) - Unallocated Reserves","ADF Including TSF","OTHERS")))))))))))))))))))))))</f>
        <v>SEFA</v>
      </c>
      <c r="S1986" s="16" t="str">
        <f t="shared" si="533"/>
        <v>F</v>
      </c>
      <c r="T1986" s="16" t="str">
        <f t="shared" si="522"/>
        <v>ADB Countries</v>
      </c>
      <c r="U1986" s="16" t="str">
        <f t="shared" ref="U1986:U2026" si="544">IF(A1986="Algeria","Non-Transition States",
IF(A1986="Angola","Non-Transition States",
IF(A1986="Benin","Non-Transition States",
IF(A1986="Botswana","Non-Transition States",
IF(A1986="Burkina Faso","Transition States",
IF(A1986="Burundi","Transition States",
IF(A1986="Cameroon","Non-Transition States",
IF(A1986="Cape Verde","Non-Transition States",
IF(A1986="Central African Republic","Transition States",
IF(A1986="Centrafrique","Transition States",
IF(A1986="Chad","Transition States",
IF(A1986="Comoros","Transition States",
IF(A1986="Congo CG","Non-Transition States",
IF(A1986="Congo","Non-Transition States",
IF(A1986="Côte D'Ivoire","Non-Transition States",
IF(A1986="Dem Rep Congo","Transition States",
IF(A1986="DEMOCRATIC REPUBLIC OF THE CONGO","Transition States",
IF(A1986="Djibouti","Transition States",
IF(A1986="Egypt","Non-Transition States",
IF(A1986="Eq Guinea","Non-Transition States",
IF(A1986="Equatorial Guinea","Non-Transition States",
IF(A1986="Eritrea","Transition States",
IF(A1986="Swaziland","Non-Transition States",
IF(A1986="Eswatini","Non-Transition States",
IF(A1986="Ethiopia","Non-Transition States",
IF(A1986="Gabon","Non-Transition States",
IF(A1986="Gambia","Transition States",
IF(A1986="Ghana","Non-Transition States",
IF(A1986="Guinea","Transition States",
IF(A1986="Guinea-Bissau","Transition States",
IF(A1986="Kenya","Non-Transition States",
IF(A1986="Lesotho","Non-Transition States",
IF(A1986="Liberia","Transition States",
IF(A1986="Libya","Non-Transition States",
IF(A1986="Madagascar","Transition States",
IF(A1986="Malawi","Non-Transition States",
IF(A1986="Mali","Transition States",
IF(A1986="Mauritania","Non-Transition States",
IF(A1986="Mauritius","Non-Transition States",
IF(A1986="Morocco","Non-Transition States",
IF(A1986="Mozambique","Transition States",
IF(A1986="Multi","Multinational",
IF(A1986="Multinational","Multinational",
IF(A1986="Namibia","Non-Transition States",
IF(A1986="Niger","Transition States",
IF(A1986="Nigeria","Non-Transition States",
IF(A1986="Rwanda","Non-Transition States",
IF(A1986="Sao Tome &amp; Principe","Non-Transition States",
IF(A1986="Sao Tome","Non-Transition States",
IF(A1986="Senegal","Non-Transition States",
IF(A1986="Seychelles","Non-Transition States",
IF(A1986="Sierra Leone","Transition States",
IF(A1986="Somalia","Transition States",
IF(A1986="South Africa","Non-Transition States",
IF(A1986="South Sudan","Transition States",
IF(A1986="Sudan","Transition States",
IF(A1986="Tanzania","Non-Transition States",
IF(A1986="Togo","Transition States",
IF(A1986="Tunisia","Non-Transition States",
IF(A1986="Uganda","Non-Transition States",
IF(A1986="Zambia","Non-Transition States",
IF(A1986="Zimbabwe","Transition States",
IF(A1986="Multi-Countries","Multinational","")))))))))))))))))))))))))))))))))))))))))))))))))))))))))))))))</f>
        <v>Non-Transition States</v>
      </c>
      <c r="V1986" s="22" t="str">
        <f>IF(ISNUMBER(MATCH(A1986, {"Gabon","Sudan","Niger","Mali","Burkina Faso","Guinea"}, 0)), "De Facto Countries", "Non-De Facto Countries")</f>
        <v>Non-De Facto Countries</v>
      </c>
      <c r="W1986" s="16" t="str">
        <f t="shared" si="520"/>
        <v>South</v>
      </c>
      <c r="X1986" s="16" t="str">
        <f t="shared" si="534"/>
        <v>Power</v>
      </c>
      <c r="Y1986" s="23"/>
      <c r="Z1986" s="23">
        <f>Table2[[#This Row],[Approved Amount_UA Equivalent]]</f>
        <v>1065335.5045885521</v>
      </c>
      <c r="AD1986" s="23">
        <f>SUM(Table2[[#This Row],[Feed Africa ]:[Improve Quality Of Life ]])</f>
        <v>1065335.5045885521</v>
      </c>
      <c r="AE1986" s="212" t="b">
        <f>Table2[[#This Row],[Total HI5]]=Table2[[#This Row],[Approved Amount_UA Equivalent]]</f>
        <v>1</v>
      </c>
      <c r="AF1986" s="24">
        <v>43</v>
      </c>
      <c r="AG1986" s="20" t="str">
        <f t="shared" si="535"/>
        <v>Technical Assistance &amp; Study</v>
      </c>
      <c r="AH1986" s="24" t="e">
        <f>VLOOKUP(Table2[[#This Row],[SAP Code]],[25]DATA!$A:$G,7,FALSE)</f>
        <v>#N/A</v>
      </c>
      <c r="AI1986" s="20" t="str">
        <f t="shared" si="536"/>
        <v>Other Investment</v>
      </c>
      <c r="AJ1986" s="25"/>
      <c r="AK1986" s="224" t="str">
        <f>Table2[[#This Row],[Sector Dept.]]</f>
        <v>PERN</v>
      </c>
      <c r="AL1986" s="23" t="str" cm="1">
        <f t="array" ref="AL1986">_xlfn.SWITCH(AK1986,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1986" s="26"/>
      <c r="AN1986" s="25" t="str">
        <f t="shared" si="537"/>
        <v/>
      </c>
      <c r="AO1986" s="27">
        <v>1</v>
      </c>
      <c r="AP1986" s="23">
        <f>Table2[[#This Row],[Approved Amount_UA Equivalent]]/1000000</f>
        <v>1.065335504588552</v>
      </c>
      <c r="AQ1986" s="19">
        <f t="shared" ref="AQ1986:AQ2026" si="545">(N1986*1.33084)/1000000</f>
        <v>1.4177911029266286</v>
      </c>
      <c r="AR1986" s="23" t="str">
        <f t="shared" si="538"/>
        <v>1-10</v>
      </c>
      <c r="AS1986" s="23" t="str">
        <f t="shared" si="539"/>
        <v>1-20</v>
      </c>
      <c r="AT1986" s="116" t="str">
        <f t="shared" si="540"/>
        <v>1-40</v>
      </c>
      <c r="AU1986" s="137" t="str">
        <f t="shared" si="541"/>
        <v>&lt;1-50 Mn</v>
      </c>
      <c r="AV1986" s="23">
        <f>Table2[[#This Row],[Amount]]</f>
        <v>1400000</v>
      </c>
      <c r="AW1986" s="23" t="str">
        <f t="shared" ref="AW1986:AW2026" si="546">TEXT(E1986, "mmm yyyy")</f>
        <v>Nov 2023</v>
      </c>
      <c r="AX1986" s="28">
        <f>IFERROR(VLOOKUP(Table2[[#This Row],[SAP Code]],[26]_16!A:B,2,FALSE),0)</f>
        <v>0</v>
      </c>
      <c r="AY1986" s="28">
        <f>IFERROR(VLOOKUP(Table2[[#This Row],[SAP Code]],[26]_16!D:E,2,FALSE)/ 1000000, 0)</f>
        <v>0.41230945999999996</v>
      </c>
      <c r="AZ1986" s="28">
        <f>IFERROR(VLOOKUP(Table2[[#This Row],[SAP Code]],[26]_16!G:H,2,FALSE)/ 1000000, 0)</f>
        <v>7.4200390000000005E-2</v>
      </c>
      <c r="BA1986" s="28">
        <f>IFERROR(VLOOKUP(Table2[[#This Row],[SAP Code]],[26]_16!J:K,2,FALSE)/ 1000000, 0)</f>
        <v>8.4421250000000003E-2</v>
      </c>
      <c r="BB1986" s="28">
        <f>IFERROR(VLOOKUP(Table2[[#This Row],[SAP Code]],[26]_16!M:N,2,FALSE)/ 1000000, 0)</f>
        <v>0.39189320000000005</v>
      </c>
      <c r="BC1986" s="28">
        <f>IFERROR(VLOOKUP(Table2[[#This Row],[SAP Code]],[26]_16!P:Q,2,FALSE),0)</f>
        <v>0</v>
      </c>
      <c r="BD1986" s="28">
        <f>IFERROR(VLOOKUP(Table2[[#This Row],[SAP Code]],[26]_16!S:T,2,FALSE),0)</f>
        <v>0</v>
      </c>
      <c r="BE1986" s="28">
        <f>IFERROR(VLOOKUP(Table2[[#This Row],[SAP Code]],[26]_16!V:W,2,FALSE)/ 1000000, 0)</f>
        <v>0</v>
      </c>
      <c r="BF1986" s="28">
        <f>IFERROR(VLOOKUP(Table2[[#This Row],[SAP Code]],[26]_16!Y:Z,2,FALSE)/ 1000000, 0)</f>
        <v>0</v>
      </c>
      <c r="BG1986" s="28" t="str">
        <f>IFERROR(VLOOKUP(Table2[[#This Row],[SAP Code]],[26]port!$A:$AD,30,FALSE),"unknown")</f>
        <v>OnGo</v>
      </c>
      <c r="BH1986" s="29" t="str">
        <f t="shared" si="542"/>
        <v>Ongoing</v>
      </c>
    </row>
    <row r="1987" spans="1:61" ht="12">
      <c r="A1987" s="16" t="s">
        <v>203</v>
      </c>
      <c r="B1987" s="16" t="s">
        <v>6682</v>
      </c>
      <c r="C1987" s="16" t="s">
        <v>6683</v>
      </c>
      <c r="D1987" s="16" t="s">
        <v>6684</v>
      </c>
      <c r="E1987" s="18">
        <v>45252</v>
      </c>
      <c r="F1987" s="16" t="s">
        <v>207</v>
      </c>
      <c r="G1987" s="16" t="s">
        <v>255</v>
      </c>
      <c r="H1987" s="16" t="s">
        <v>6084</v>
      </c>
      <c r="I1987" s="16" t="s">
        <v>250</v>
      </c>
      <c r="J1987" s="16" t="s">
        <v>179</v>
      </c>
      <c r="K1987" s="16" t="s">
        <v>84</v>
      </c>
      <c r="L1987" s="16" t="s">
        <v>70</v>
      </c>
      <c r="M1987" s="19">
        <v>131000000</v>
      </c>
      <c r="N1987" s="19">
        <v>99684965.072214529</v>
      </c>
      <c r="O1987" s="20" t="s">
        <v>6685</v>
      </c>
      <c r="P1987" s="21">
        <v>2000300000863</v>
      </c>
      <c r="Q1987" s="57" t="s">
        <v>87</v>
      </c>
      <c r="R1987" s="216" t="str">
        <f t="shared" si="543"/>
        <v>ADB Public</v>
      </c>
      <c r="S1987" s="16" t="str">
        <f t="shared" si="533"/>
        <v>K</v>
      </c>
      <c r="T1987" s="16" t="str">
        <f t="shared" si="522"/>
        <v>ADB Countries</v>
      </c>
      <c r="U1987" s="16" t="str">
        <f t="shared" si="544"/>
        <v>Non-Transition States</v>
      </c>
      <c r="V1987" s="22" t="str">
        <f>IF(ISNUMBER(MATCH(A1987, {"Gabon","Sudan","Niger","Mali","Burkina Faso","Guinea"}, 0)), "De Facto Countries", "Non-De Facto Countries")</f>
        <v>Non-De Facto Countries</v>
      </c>
      <c r="W1987" s="16" t="str">
        <f t="shared" si="520"/>
        <v>North</v>
      </c>
      <c r="X1987" s="16" t="str">
        <f t="shared" si="534"/>
        <v>Multi-Sector</v>
      </c>
      <c r="Y1987" s="23">
        <f>Table2[[#This Row],[Approved Amount_UA Equivalent]]/5</f>
        <v>19936993.014442906</v>
      </c>
      <c r="Z1987" s="23">
        <f>Table2[[#This Row],[Approved Amount_UA Equivalent]]/5</f>
        <v>19936993.014442906</v>
      </c>
      <c r="AA1987" s="23">
        <f>Table2[[#This Row],[Approved Amount_UA Equivalent]]/5</f>
        <v>19936993.014442906</v>
      </c>
      <c r="AB1987" s="23">
        <f>Table2[[#This Row],[Approved Amount_UA Equivalent]]/5</f>
        <v>19936993.014442906</v>
      </c>
      <c r="AC1987" s="23">
        <f>Table2[[#This Row],[Approved Amount_UA Equivalent]]/5</f>
        <v>19936993.014442906</v>
      </c>
      <c r="AD1987" s="23">
        <f>SUM(Table2[[#This Row],[Feed Africa ]:[Improve Quality Of Life ]])</f>
        <v>99684965.072214529</v>
      </c>
      <c r="AE1987" s="212" t="b">
        <f>Table2[[#This Row],[Total HI5]]=Table2[[#This Row],[Approved Amount_UA Equivalent]]</f>
        <v>1</v>
      </c>
      <c r="AF1987" s="24">
        <v>10</v>
      </c>
      <c r="AG1987" s="20" t="str">
        <f>IF(AF1987=10,"Investment Project",IF(AF1987=11,"Line of Credit",IF(AF1987=12,"Investment Project",IF(AF1987=13,"Investment Project",IF(AF1987=20,"Policy and Result Based Op",IF(AF1987=21,"Policy and Result Based Op",IF(AF1987=22,"Restructuring",IF(AF1987=23,"Policy and Result Based Op",IF(AF1987=32,"Technical Assistance &amp; Study",IF(AF1987=40,"ISP and Investment Project",IF(AF1987=41,"ISP and Investment Project",IF(AF1987=42,"Investment Project",IF(AF1987=43,"Technical Assistance &amp; Study",IF(AF1987=44,"Institutional Support",IF(AF1987=46,"Institutional Support",IF(AF1987=50,"Emergency Assistance",IF(AF1987=51,"Emergency Assistance",IF(AF1987=70,"Equity and Guarantee",IF(AF1987=75,"Equity and Guarantee",IF(AF1987=82,"Micro Financing",IF(AF1987=83,"Policy and Result Based Op",IF(AF1987=84,"ISP and Investment Project",IF(AF1987=85,"ISP and Investment Project",IF(AF1987=86,"Technical Assistance &amp; Study",IF(AF1987=90,"Investment Project",IF(AF1987=30,"Investment Project",""))))))))))))))))))))))))))</f>
        <v>Investment Project</v>
      </c>
      <c r="AH1987" s="24" t="e">
        <f>VLOOKUP(Table2[[#This Row],[SAP Code]],[25]DATA!$A:$G,7,FALSE)</f>
        <v>#N/A</v>
      </c>
      <c r="AI1987" s="20" t="str">
        <f t="shared" si="536"/>
        <v>Other Investment</v>
      </c>
      <c r="AJ1987" s="25"/>
      <c r="AK1987" s="224" t="str">
        <f>Table2[[#This Row],[Sector Dept.]]</f>
        <v>ECGF</v>
      </c>
      <c r="AL1987" s="23" t="str" cm="1">
        <f t="array" ref="AL1987">_xlfn.SWITCH(AK1987,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87" s="26"/>
      <c r="AN1987" s="25" t="str">
        <f t="shared" si="537"/>
        <v/>
      </c>
      <c r="AO1987" s="27">
        <v>1</v>
      </c>
      <c r="AP1987" s="23">
        <f>Table2[[#This Row],[Approved Amount_UA Equivalent]]/1000000</f>
        <v>99.684965072214524</v>
      </c>
      <c r="AQ1987" s="19">
        <f t="shared" si="545"/>
        <v>132.66473891670597</v>
      </c>
      <c r="AR1987" s="23" t="str">
        <f t="shared" si="538"/>
        <v>91-100</v>
      </c>
      <c r="AS1987" s="23" t="str">
        <f t="shared" si="539"/>
        <v>81-100</v>
      </c>
      <c r="AT1987" s="116" t="str">
        <f t="shared" si="540"/>
        <v>81-120</v>
      </c>
      <c r="AU1987" s="137" t="str">
        <f t="shared" si="541"/>
        <v>50-100 Mn</v>
      </c>
      <c r="AV1987" s="23">
        <f>Table2[[#This Row],[Amount]]</f>
        <v>131000000</v>
      </c>
      <c r="AW1987" s="23" t="str">
        <f t="shared" si="546"/>
        <v>Nov 2023</v>
      </c>
      <c r="AX1987" s="28">
        <f>IFERROR(VLOOKUP(Table2[[#This Row],[SAP Code]],[26]_16!A:B,2,FALSE),0)</f>
        <v>0</v>
      </c>
      <c r="AY1987" s="28">
        <f>IFERROR(VLOOKUP(Table2[[#This Row],[SAP Code]],[26]_16!D:E,2,FALSE)/ 1000000, 0)</f>
        <v>0</v>
      </c>
      <c r="AZ1987" s="28">
        <f>IFERROR(VLOOKUP(Table2[[#This Row],[SAP Code]],[26]_16!G:H,2,FALSE)/ 1000000, 0)</f>
        <v>0</v>
      </c>
      <c r="BA1987" s="28">
        <f>IFERROR(VLOOKUP(Table2[[#This Row],[SAP Code]],[26]_16!J:K,2,FALSE)/ 1000000, 0)</f>
        <v>0</v>
      </c>
      <c r="BB1987" s="28">
        <f>IFERROR(VLOOKUP(Table2[[#This Row],[SAP Code]],[26]_16!M:N,2,FALSE)/ 1000000, 0)</f>
        <v>0</v>
      </c>
      <c r="BC1987" s="28">
        <f>IFERROR(VLOOKUP(Table2[[#This Row],[SAP Code]],[26]_16!P:Q,2,FALSE),0)</f>
        <v>0</v>
      </c>
      <c r="BD1987" s="28">
        <f>IFERROR(VLOOKUP(Table2[[#This Row],[SAP Code]],[26]_16!S:T,2,FALSE),0)</f>
        <v>0</v>
      </c>
      <c r="BE1987" s="28">
        <f>IFERROR(VLOOKUP(Table2[[#This Row],[SAP Code]],[26]_16!V:W,2,FALSE)/ 1000000, 0)</f>
        <v>0</v>
      </c>
      <c r="BF1987" s="28">
        <f>IFERROR(VLOOKUP(Table2[[#This Row],[SAP Code]],[26]_16!Y:Z,2,FALSE)/ 1000000, 0)</f>
        <v>0</v>
      </c>
      <c r="BG1987" s="28" t="str">
        <f>IFERROR(VLOOKUP(Table2[[#This Row],[SAP Code]],[26]port!$A:$AD,30,FALSE),"unknown")</f>
        <v>unknown</v>
      </c>
      <c r="BH1987" s="29" t="str">
        <f t="shared" si="542"/>
        <v>Unknown</v>
      </c>
    </row>
    <row r="1988" spans="1:61" ht="12">
      <c r="A1988" s="16" t="s">
        <v>150</v>
      </c>
      <c r="B1988" s="16" t="s">
        <v>6686</v>
      </c>
      <c r="C1988" s="16" t="s">
        <v>6687</v>
      </c>
      <c r="D1988" s="16" t="s">
        <v>6688</v>
      </c>
      <c r="E1988" s="18">
        <v>45252</v>
      </c>
      <c r="F1988" s="16" t="s">
        <v>154</v>
      </c>
      <c r="G1988" s="16" t="s">
        <v>2220</v>
      </c>
      <c r="H1988" s="16" t="s">
        <v>5979</v>
      </c>
      <c r="I1988" s="16" t="s">
        <v>155</v>
      </c>
      <c r="J1988" s="16" t="s">
        <v>179</v>
      </c>
      <c r="K1988" s="16" t="s">
        <v>84</v>
      </c>
      <c r="L1988" s="16" t="s">
        <v>195</v>
      </c>
      <c r="M1988" s="19">
        <v>86890000</v>
      </c>
      <c r="N1988" s="19">
        <v>70212439.294400945</v>
      </c>
      <c r="O1988" s="20" t="s">
        <v>6689</v>
      </c>
      <c r="P1988" s="21" t="s">
        <v>147</v>
      </c>
      <c r="Q1988" s="57" t="s">
        <v>87</v>
      </c>
      <c r="R1988" s="216" t="str">
        <f t="shared" si="543"/>
        <v>ADB Public</v>
      </c>
      <c r="S1988" s="16" t="str">
        <f t="shared" si="533"/>
        <v>A</v>
      </c>
      <c r="T1988" s="16" t="str">
        <f t="shared" si="522"/>
        <v>Blend Countries</v>
      </c>
      <c r="U1988" s="16" t="str">
        <f t="shared" si="544"/>
        <v>Non-Transition States</v>
      </c>
      <c r="V1988" s="22" t="str">
        <f>IF(ISNUMBER(MATCH(A1988, {"Gabon","Sudan","Niger","Mali","Burkina Faso","Guinea"}, 0)), "De Facto Countries", "Non-De Facto Countries")</f>
        <v>Non-De Facto Countries</v>
      </c>
      <c r="W1988" s="16" t="str">
        <f t="shared" ref="W1988:W2026" si="547">IF(A1988="Algeria","North",IF(A1988="Angola","South",IF(A1988="Benin","West",IF(A1988="Botswana","South",IF(A1988="Burkina Faso","West",IF(A1988="Burundi","East",IF(A1988="Cameroon","Central",IF(A1988="Cape Verde","West",IF(A1988="Central African Republic","Central",IF(A1988="Chad","Central",IF(A1988="Comoros","East",IF(A1988="Congo CG","Central",IF(A1988="Côte D'Ivoire","West",IF(A1988="Dem Rep Congo","Central",IF(A1988="Djibouti","East",IF(A1988="Egypt","North",IF(A1988="Equatorial Guinea","Central",IF(A1988="Eritrea","East",IF(A1988="Eswatini","South",IF(A1988="Ethiopia","East",IF(A1988="Gabon","Central",IF(A1988="Gambia","West",IF(A1988="Ghana","West",IF(A1988="Guinea","West",IF(A1988="Guinea-Bissau","West",IF(A1988="Kenya","East",IF(A1988="Lesotho","South",IF(A1988="Liberia","West",IF(A1988="Libya","North",IF(A1988="Madagascar","South",IF(A1988="Malawi","South",IF(A1988="Mali","West",IF(A1988="Mauritania","North",IF(A1988="Mauritius","South",IF(A1988="Morocco","North",IF(A1988="Mozambique","South",IF(A1988="Multinational","Multi",IF(A1988="Namibia","South",IF(A1988="Niger","West",IF(A1988="Nigeria","Nigeria",IF(A1988="Rwanda","East",IF(A1988="Sao Tome &amp; Principe","South",IF(A1988="Senegal","West",IF(A1988="Seychelles","East",IF(A1988="Sierra Leone","West",IF(A1988="Somalia","East",IF(A1988="South Africa","South",IF(A1988="South Sudan","East",IF(A1988="Sudan","East",IF(A1988="Tanzania","East",IF(A1988="Togo","West",IF(A1988="Tunisia","North",IF(A1988="Uganda","East",IF(A1988="Zambia","South",IF(A1988="Zimbabwe","South","Not Listed")))))))))))))))))))))))))))))))))))))))))))))))))))))))</f>
        <v>West</v>
      </c>
      <c r="X1988" s="16" t="str">
        <f t="shared" si="534"/>
        <v>Agriculture</v>
      </c>
      <c r="Y1988" s="23">
        <f>Table2[[#This Row],[Approved Amount_UA Equivalent]]</f>
        <v>70212439.294400945</v>
      </c>
      <c r="AD1988" s="23">
        <f>SUM(Table2[[#This Row],[Feed Africa ]:[Improve Quality Of Life ]])</f>
        <v>70212439.294400945</v>
      </c>
      <c r="AE1988" s="212" t="b">
        <f>Table2[[#This Row],[Total HI5]]=Table2[[#This Row],[Approved Amount_UA Equivalent]]</f>
        <v>1</v>
      </c>
      <c r="AF1988" s="24">
        <v>10</v>
      </c>
      <c r="AG1988" s="20" t="str">
        <f t="shared" ref="AG1988:AG2026" si="548">IF(AF1988=10,"Investment Project",IF(AF1988=11,"Line of Credit",IF(AF1988=12,"Investment Project",IF(AF1988=13,"Investment Project",IF(AF1988=20,"Policy and Result Based Op",IF(AF1988=21,"Policy and Result Based Op",IF(AF1988=22,"Restructuring",IF(AF1988=23,"Policy and Result Based Op",IF(AF1988=32,"Technical Assistance &amp; Study",IF(AF1988=40,"ISP and Investment Project",IF(AF1988=41,"ISP and Investment Project",IF(AF1988=42,"Investment Project",IF(AF1988=43,"Technical Assistance &amp; Study",IF(AF1988=44,"Institutional Support",IF(AF1988=46,"Institutional Support",IF(AF1988=50,"Emergency Assistance",IF(AF1988=51,"Emergency Assistance",IF(AF1988=70,"Equity and Guarantee",IF(AF1988=75,"Equity and Guarantee",IF(AF1988=82,"Micro Financing",IF(AF1988=83,"Policy and Result Based Op",IF(AF1988=84,"ISP and Investment Project",IF(AF1988=85,"ISP and Investment Project",IF(AF1988=86,"Technical Assistance &amp; Study",IF(AF1988=90,"Investment Project",IF(AF1988=30,"Investment Project",""))))))))))))))))))))))))))</f>
        <v>Investment Project</v>
      </c>
      <c r="AH1988" s="24" t="str">
        <f>VLOOKUP(Table2[[#This Row],[SAP Code]],[25]DATA!$A:$G,7,FALSE)</f>
        <v>Investment</v>
      </c>
      <c r="AI1988" s="20" t="str">
        <f t="shared" si="536"/>
        <v>Infrastructure</v>
      </c>
      <c r="AJ1988" s="25"/>
      <c r="AK1988" s="224" t="str">
        <f>Table2[[#This Row],[Sector Dept.]]</f>
        <v>AHFR</v>
      </c>
      <c r="AL1988" s="23" t="str" cm="1">
        <f t="array" ref="AL1988">_xlfn.SWITCH(AK1988,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88" s="26"/>
      <c r="AN1988" s="25" t="str">
        <f t="shared" si="537"/>
        <v/>
      </c>
      <c r="AO1988" s="27">
        <v>1</v>
      </c>
      <c r="AP1988" s="23">
        <f>Table2[[#This Row],[Approved Amount_UA Equivalent]]/1000000</f>
        <v>70.212439294400951</v>
      </c>
      <c r="AQ1988" s="19">
        <f t="shared" si="545"/>
        <v>93.441522710560562</v>
      </c>
      <c r="AR1988" s="23" t="str">
        <f t="shared" si="538"/>
        <v>71-80</v>
      </c>
      <c r="AS1988" s="23" t="str">
        <f t="shared" si="539"/>
        <v>61-80</v>
      </c>
      <c r="AT1988" s="116" t="str">
        <f t="shared" si="540"/>
        <v>41-80</v>
      </c>
      <c r="AU1988" s="137" t="str">
        <f t="shared" si="541"/>
        <v>50-100 Mn</v>
      </c>
      <c r="AV1988" s="23">
        <f>Table2[[#This Row],[Amount]]</f>
        <v>86890000</v>
      </c>
      <c r="AW1988" s="23" t="str">
        <f t="shared" si="546"/>
        <v>Nov 2023</v>
      </c>
      <c r="AX1988" s="28">
        <f>IFERROR(VLOOKUP(Table2[[#This Row],[SAP Code]],[26]_16!A:B,2,FALSE),0)</f>
        <v>0</v>
      </c>
      <c r="AY1988" s="28">
        <f>IFERROR(VLOOKUP(Table2[[#This Row],[SAP Code]],[26]_16!D:E,2,FALSE)/ 1000000, 0)</f>
        <v>0</v>
      </c>
      <c r="AZ1988" s="28">
        <f>IFERROR(VLOOKUP(Table2[[#This Row],[SAP Code]],[26]_16!G:H,2,FALSE)/ 1000000, 0)</f>
        <v>0</v>
      </c>
      <c r="BA1988" s="28">
        <f>IFERROR(VLOOKUP(Table2[[#This Row],[SAP Code]],[26]_16!J:K,2,FALSE)/ 1000000, 0)</f>
        <v>0</v>
      </c>
      <c r="BB1988" s="28">
        <f>IFERROR(VLOOKUP(Table2[[#This Row],[SAP Code]],[26]_16!M:N,2,FALSE)/ 1000000, 0)</f>
        <v>0</v>
      </c>
      <c r="BC1988" s="28">
        <f>IFERROR(VLOOKUP(Table2[[#This Row],[SAP Code]],[26]_16!P:Q,2,FALSE),0)</f>
        <v>0</v>
      </c>
      <c r="BD1988" s="28">
        <f>IFERROR(VLOOKUP(Table2[[#This Row],[SAP Code]],[26]_16!S:T,2,FALSE),0)</f>
        <v>0</v>
      </c>
      <c r="BE1988" s="28">
        <f>IFERROR(VLOOKUP(Table2[[#This Row],[SAP Code]],[26]_16!V:W,2,FALSE)/ 1000000, 0)</f>
        <v>0</v>
      </c>
      <c r="BF1988" s="28">
        <f>IFERROR(VLOOKUP(Table2[[#This Row],[SAP Code]],[26]_16!Y:Z,2,FALSE)/ 1000000, 0)</f>
        <v>0</v>
      </c>
      <c r="BG1988" s="28" t="str">
        <f>IFERROR(VLOOKUP(Table2[[#This Row],[SAP Code]],[26]port!$A:$AD,30,FALSE),"unknown")</f>
        <v>unknown</v>
      </c>
      <c r="BH1988" s="29" t="str">
        <f t="shared" si="542"/>
        <v>Unknown</v>
      </c>
    </row>
    <row r="1989" spans="1:61" ht="12">
      <c r="A1989" s="16" t="s">
        <v>299</v>
      </c>
      <c r="B1989" s="16" t="s">
        <v>6690</v>
      </c>
      <c r="C1989" s="16" t="s">
        <v>6691</v>
      </c>
      <c r="D1989" s="16" t="s">
        <v>6692</v>
      </c>
      <c r="E1989" s="18">
        <v>45252</v>
      </c>
      <c r="F1989" s="16" t="s">
        <v>303</v>
      </c>
      <c r="G1989" s="16" t="s">
        <v>74</v>
      </c>
      <c r="H1989" s="16" t="s">
        <v>5979</v>
      </c>
      <c r="I1989" s="16" t="s">
        <v>155</v>
      </c>
      <c r="J1989" s="16" t="s">
        <v>83</v>
      </c>
      <c r="K1989" s="16" t="s">
        <v>84</v>
      </c>
      <c r="L1989" s="16" t="s">
        <v>85</v>
      </c>
      <c r="M1989" s="19">
        <v>19998000</v>
      </c>
      <c r="N1989" s="19">
        <v>19998000</v>
      </c>
      <c r="O1989" s="20" t="s">
        <v>6693</v>
      </c>
      <c r="P1989" s="21" t="s">
        <v>147</v>
      </c>
      <c r="Q1989" s="57" t="s">
        <v>72</v>
      </c>
      <c r="R1989" s="216" t="str">
        <f t="shared" si="543"/>
        <v>ADF Including TSF</v>
      </c>
      <c r="S1989" s="16" t="str">
        <f t="shared" si="533"/>
        <v>A</v>
      </c>
      <c r="T1989" s="16" t="str">
        <f t="shared" si="522"/>
        <v>ADF Countries</v>
      </c>
      <c r="U1989" s="16" t="str">
        <f t="shared" si="544"/>
        <v>Non-Transition States</v>
      </c>
      <c r="V1989" s="22" t="str">
        <f>IF(ISNUMBER(MATCH(A1989, {"Gabon","Sudan","Niger","Mali","Burkina Faso","Guinea"}, 0)), "De Facto Countries", "Non-De Facto Countries")</f>
        <v>Non-De Facto Countries</v>
      </c>
      <c r="W1989" s="16" t="str">
        <f t="shared" si="547"/>
        <v>West</v>
      </c>
      <c r="X1989" s="16" t="str">
        <f t="shared" si="534"/>
        <v>Agriculture</v>
      </c>
      <c r="Y1989" s="23">
        <f>Table2[[#This Row],[Approved Amount_UA Equivalent]]</f>
        <v>19998000</v>
      </c>
      <c r="AD1989" s="23">
        <f>SUM(Table2[[#This Row],[Feed Africa ]:[Improve Quality Of Life ]])</f>
        <v>19998000</v>
      </c>
      <c r="AE1989" s="212" t="b">
        <f>Table2[[#This Row],[Total HI5]]=Table2[[#This Row],[Approved Amount_UA Equivalent]]</f>
        <v>1</v>
      </c>
      <c r="AF1989" s="24">
        <v>10</v>
      </c>
      <c r="AG1989" s="20" t="str">
        <f t="shared" si="548"/>
        <v>Investment Project</v>
      </c>
      <c r="AH1989" s="24" t="str">
        <f>VLOOKUP(Table2[[#This Row],[SAP Code]],[25]DATA!$A:$G,7,FALSE)</f>
        <v>Investment</v>
      </c>
      <c r="AI1989" s="20" t="str">
        <f t="shared" si="536"/>
        <v>Infrastructure</v>
      </c>
      <c r="AJ1989" s="25"/>
      <c r="AK1989" s="224" t="str">
        <f>Table2[[#This Row],[Sector Dept.]]</f>
        <v>AHAI</v>
      </c>
      <c r="AL1989" s="23" t="str" cm="1">
        <f t="array" ref="AL1989">_xlfn.SWITCH(AK1989,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1989" s="26"/>
      <c r="AN1989" s="25" t="str">
        <f t="shared" si="537"/>
        <v/>
      </c>
      <c r="AO1989" s="27">
        <v>1</v>
      </c>
      <c r="AP1989" s="23">
        <f>Table2[[#This Row],[Approved Amount_UA Equivalent]]/1000000</f>
        <v>19.998000000000001</v>
      </c>
      <c r="AQ1989" s="19">
        <f t="shared" si="545"/>
        <v>26.614138319999999</v>
      </c>
      <c r="AR1989" s="23" t="str">
        <f t="shared" si="538"/>
        <v>11-20</v>
      </c>
      <c r="AS1989" s="23" t="str">
        <f t="shared" si="539"/>
        <v>1-20</v>
      </c>
      <c r="AT1989" s="116" t="str">
        <f t="shared" si="540"/>
        <v>1-40</v>
      </c>
      <c r="AU1989" s="137" t="str">
        <f t="shared" si="541"/>
        <v>&lt;1-50 Mn</v>
      </c>
      <c r="AV1989" s="23">
        <f>Table2[[#This Row],[Amount]]</f>
        <v>19998000</v>
      </c>
      <c r="AW1989" s="23" t="str">
        <f t="shared" si="546"/>
        <v>Nov 2023</v>
      </c>
      <c r="AX1989" s="28">
        <f>IFERROR(VLOOKUP(Table2[[#This Row],[SAP Code]],[26]_16!A:B,2,FALSE),0)</f>
        <v>0</v>
      </c>
      <c r="AY1989" s="28">
        <f>IFERROR(VLOOKUP(Table2[[#This Row],[SAP Code]],[26]_16!D:E,2,FALSE)/ 1000000, 0)</f>
        <v>0</v>
      </c>
      <c r="AZ1989" s="28">
        <f>IFERROR(VLOOKUP(Table2[[#This Row],[SAP Code]],[26]_16!G:H,2,FALSE)/ 1000000, 0)</f>
        <v>0</v>
      </c>
      <c r="BA1989" s="28">
        <f>IFERROR(VLOOKUP(Table2[[#This Row],[SAP Code]],[26]_16!J:K,2,FALSE)/ 1000000, 0)</f>
        <v>0</v>
      </c>
      <c r="BB1989" s="28">
        <f>IFERROR(VLOOKUP(Table2[[#This Row],[SAP Code]],[26]_16!M:N,2,FALSE)/ 1000000, 0)</f>
        <v>0</v>
      </c>
      <c r="BC1989" s="28">
        <f>IFERROR(VLOOKUP(Table2[[#This Row],[SAP Code]],[26]_16!P:Q,2,FALSE),0)</f>
        <v>0</v>
      </c>
      <c r="BD1989" s="28">
        <f>IFERROR(VLOOKUP(Table2[[#This Row],[SAP Code]],[26]_16!S:T,2,FALSE),0)</f>
        <v>0</v>
      </c>
      <c r="BE1989" s="28">
        <f>IFERROR(VLOOKUP(Table2[[#This Row],[SAP Code]],[26]_16!V:W,2,FALSE)/ 1000000, 0)</f>
        <v>0</v>
      </c>
      <c r="BF1989" s="28">
        <f>IFERROR(VLOOKUP(Table2[[#This Row],[SAP Code]],[26]_16!Y:Z,2,FALSE)/ 1000000, 0)</f>
        <v>0</v>
      </c>
      <c r="BG1989" s="28" t="str">
        <f>IFERROR(VLOOKUP(Table2[[#This Row],[SAP Code]],[26]port!$A:$AD,30,FALSE),"unknown")</f>
        <v>unknown</v>
      </c>
      <c r="BH1989" s="29" t="str">
        <f t="shared" si="542"/>
        <v>Unknown</v>
      </c>
    </row>
    <row r="1990" spans="1:61" s="261" customFormat="1" ht="12.95">
      <c r="A1990" s="261" t="s">
        <v>6694</v>
      </c>
      <c r="B1990" s="261" t="s">
        <v>6695</v>
      </c>
      <c r="C1990" s="261" t="s">
        <v>6696</v>
      </c>
      <c r="D1990" s="261" t="s">
        <v>6697</v>
      </c>
      <c r="E1990" s="262">
        <v>45258</v>
      </c>
      <c r="F1990" s="261" t="s">
        <v>5088</v>
      </c>
      <c r="G1990" s="261" t="s">
        <v>255</v>
      </c>
      <c r="H1990" s="261" t="s">
        <v>6041</v>
      </c>
      <c r="I1990" s="261" t="s">
        <v>250</v>
      </c>
      <c r="J1990" s="261" t="s">
        <v>2463</v>
      </c>
      <c r="K1990" s="261" t="s">
        <v>69</v>
      </c>
      <c r="L1990" s="261" t="s">
        <v>85</v>
      </c>
      <c r="M1990" s="263">
        <v>5000000</v>
      </c>
      <c r="N1990" s="263">
        <v>5000000</v>
      </c>
      <c r="O1990" s="264" t="s">
        <v>6698</v>
      </c>
      <c r="P1990" s="265">
        <v>5900155018651</v>
      </c>
      <c r="Q1990" s="266" t="s">
        <v>72</v>
      </c>
      <c r="R1990" s="261" t="str">
        <f t="shared" si="543"/>
        <v>ADF Including TSF</v>
      </c>
      <c r="S1990" s="261" t="str">
        <f t="shared" si="533"/>
        <v>K</v>
      </c>
      <c r="T1990" s="261" t="str">
        <f t="shared" si="522"/>
        <v>ADF Countries</v>
      </c>
      <c r="U1990" s="261" t="str">
        <f t="shared" si="544"/>
        <v>Non-Transition States</v>
      </c>
      <c r="V1990" s="267" t="str">
        <f>IF(ISNUMBER(MATCH(A1990, {"Gabon","Sudan","Niger","Mali","Burkina Faso","Guinea"}, 0)), "De Facto Countries", "Non-De Facto Countries")</f>
        <v>Non-De Facto Countries</v>
      </c>
      <c r="W1990" s="261" t="str">
        <f t="shared" si="547"/>
        <v>South</v>
      </c>
      <c r="X1990" s="261" t="str">
        <f t="shared" si="534"/>
        <v>Multi-Sector</v>
      </c>
      <c r="Y1990" s="268"/>
      <c r="Z1990" s="268"/>
      <c r="AA1990" s="268"/>
      <c r="AB1990" s="268"/>
      <c r="AC1990" s="268"/>
      <c r="AD1990" s="268">
        <f>SUM(Table2[[#This Row],[Feed Africa ]:[Improve Quality Of Life ]])</f>
        <v>0</v>
      </c>
      <c r="AE1990" s="269" t="b">
        <f>Table2[[#This Row],[Total HI5]]=Table2[[#This Row],[Approved Amount_UA Equivalent]]</f>
        <v>0</v>
      </c>
      <c r="AF1990" s="270">
        <v>10</v>
      </c>
      <c r="AG1990" s="264" t="str">
        <f t="shared" si="548"/>
        <v>Investment Project</v>
      </c>
      <c r="AH1990" s="270" t="e">
        <f>VLOOKUP(Table2[[#This Row],[SAP Code]],[25]DATA!$A:$G,7,FALSE)</f>
        <v>#N/A</v>
      </c>
      <c r="AI1990" s="264" t="str">
        <f t="shared" si="536"/>
        <v>Other Investment</v>
      </c>
      <c r="AJ1990" s="271"/>
      <c r="AK1990" s="271" t="str">
        <f>Table2[[#This Row],[Sector Dept.]]</f>
        <v>ECGF</v>
      </c>
      <c r="AL1990" s="268" t="str" cm="1">
        <f t="array" ref="AL1990">_xlfn.SWITCH(AK1990,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ECVP</v>
      </c>
      <c r="AM1990" s="272"/>
      <c r="AN1990" s="271" t="str">
        <f t="shared" si="537"/>
        <v/>
      </c>
      <c r="AO1990" s="273"/>
      <c r="AP1990" s="268">
        <f>Table2[[#This Row],[Approved Amount_UA Equivalent]]/1000000</f>
        <v>5</v>
      </c>
      <c r="AQ1990" s="263">
        <f t="shared" si="545"/>
        <v>6.6542000000000003</v>
      </c>
      <c r="AR1990" s="268" t="str">
        <f t="shared" si="538"/>
        <v>1-10</v>
      </c>
      <c r="AS1990" s="268" t="str">
        <f t="shared" si="539"/>
        <v>1-20</v>
      </c>
      <c r="AT1990" s="274" t="str">
        <f t="shared" si="540"/>
        <v>1-40</v>
      </c>
      <c r="AU1990" s="275" t="str">
        <f t="shared" si="541"/>
        <v>&lt;1-50 Mn</v>
      </c>
      <c r="AV1990" s="268">
        <f>Table2[[#This Row],[Amount]]</f>
        <v>5000000</v>
      </c>
      <c r="AW1990" s="268" t="str">
        <f t="shared" si="546"/>
        <v>Nov 2023</v>
      </c>
      <c r="AX1990" s="276">
        <f>IFERROR(VLOOKUP(Table2[[#This Row],[SAP Code]],[26]_16!A:B,2,FALSE),0)</f>
        <v>0</v>
      </c>
      <c r="AY1990" s="276">
        <f>IFERROR(VLOOKUP(Table2[[#This Row],[SAP Code]],[26]_16!D:E,2,FALSE)/ 1000000, 0)</f>
        <v>0</v>
      </c>
      <c r="AZ1990" s="276">
        <f>IFERROR(VLOOKUP(Table2[[#This Row],[SAP Code]],[26]_16!G:H,2,FALSE)/ 1000000, 0)</f>
        <v>0</v>
      </c>
      <c r="BA1990" s="276">
        <f>IFERROR(VLOOKUP(Table2[[#This Row],[SAP Code]],[26]_16!J:K,2,FALSE)/ 1000000, 0)</f>
        <v>0</v>
      </c>
      <c r="BB1990" s="276">
        <f>IFERROR(VLOOKUP(Table2[[#This Row],[SAP Code]],[26]_16!M:N,2,FALSE)/ 1000000, 0)</f>
        <v>0</v>
      </c>
      <c r="BC1990" s="276">
        <f>IFERROR(VLOOKUP(Table2[[#This Row],[SAP Code]],[26]_16!P:Q,2,FALSE),0)</f>
        <v>0</v>
      </c>
      <c r="BD1990" s="276">
        <f>IFERROR(VLOOKUP(Table2[[#This Row],[SAP Code]],[26]_16!S:T,2,FALSE),0)</f>
        <v>0</v>
      </c>
      <c r="BE1990" s="276">
        <f>IFERROR(VLOOKUP(Table2[[#This Row],[SAP Code]],[26]_16!V:W,2,FALSE)/ 1000000, 0)</f>
        <v>0</v>
      </c>
      <c r="BF1990" s="276">
        <f>IFERROR(VLOOKUP(Table2[[#This Row],[SAP Code]],[26]_16!Y:Z,2,FALSE)/ 1000000, 0)</f>
        <v>0</v>
      </c>
      <c r="BG1990" s="276" t="str">
        <f>IFERROR(VLOOKUP(Table2[[#This Row],[SAP Code]],[26]port!$A:$AD,30,FALSE),"unknown")</f>
        <v>unknown</v>
      </c>
      <c r="BH1990" s="277" t="str">
        <f t="shared" si="542"/>
        <v>Unknown</v>
      </c>
      <c r="BI1990" s="264"/>
    </row>
    <row r="1991" spans="1:61" s="261" customFormat="1" ht="12.95">
      <c r="A1991" s="261" t="s">
        <v>203</v>
      </c>
      <c r="B1991" s="261" t="s">
        <v>6699</v>
      </c>
      <c r="C1991" s="261" t="s">
        <v>6700</v>
      </c>
      <c r="D1991" s="261" t="s">
        <v>6701</v>
      </c>
      <c r="E1991" s="262">
        <v>45259</v>
      </c>
      <c r="F1991" s="261" t="s">
        <v>6702</v>
      </c>
      <c r="G1991" s="261" t="s">
        <v>107</v>
      </c>
      <c r="H1991" s="261" t="s">
        <v>6084</v>
      </c>
      <c r="I1991" s="261" t="s">
        <v>102</v>
      </c>
      <c r="J1991" s="261" t="s">
        <v>103</v>
      </c>
      <c r="K1991" s="261" t="s">
        <v>618</v>
      </c>
      <c r="L1991" s="261" t="s">
        <v>70</v>
      </c>
      <c r="M1991" s="263">
        <v>32000000</v>
      </c>
      <c r="N1991" s="263">
        <v>24350525.819166906</v>
      </c>
      <c r="O1991" s="264" t="s">
        <v>6703</v>
      </c>
      <c r="P1991" s="265" t="s">
        <v>147</v>
      </c>
      <c r="Q1991" s="266" t="s">
        <v>87</v>
      </c>
      <c r="R1991" s="261" t="str">
        <f t="shared" si="543"/>
        <v>ADB Private</v>
      </c>
      <c r="S1991" s="261" t="str">
        <f t="shared" si="533"/>
        <v>H</v>
      </c>
      <c r="T1991" s="261" t="str">
        <f t="shared" si="522"/>
        <v>ADB Countries</v>
      </c>
      <c r="U1991" s="261" t="str">
        <f t="shared" si="544"/>
        <v>Non-Transition States</v>
      </c>
      <c r="V1991" s="267" t="str">
        <f>IF(ISNUMBER(MATCH(A1991, {"Gabon","Sudan","Niger","Mali","Burkina Faso","Guinea"}, 0)), "De Facto Countries", "Non-De Facto Countries")</f>
        <v>Non-De Facto Countries</v>
      </c>
      <c r="W1991" s="261" t="str">
        <f t="shared" si="547"/>
        <v>North</v>
      </c>
      <c r="X1991" s="261" t="str">
        <f t="shared" si="534"/>
        <v>Finance</v>
      </c>
      <c r="Y1991" s="268"/>
      <c r="Z1991" s="268"/>
      <c r="AA1991" s="268"/>
      <c r="AB1991" s="268"/>
      <c r="AC1991" s="268"/>
      <c r="AD1991" s="268">
        <f>SUM(Table2[[#This Row],[Feed Africa ]:[Improve Quality Of Life ]])</f>
        <v>0</v>
      </c>
      <c r="AE1991" s="269" t="b">
        <f>Table2[[#This Row],[Total HI5]]=Table2[[#This Row],[Approved Amount_UA Equivalent]]</f>
        <v>0</v>
      </c>
      <c r="AF1991" s="270">
        <v>11</v>
      </c>
      <c r="AG1991" s="264" t="str">
        <f t="shared" si="548"/>
        <v>Line of Credit</v>
      </c>
      <c r="AH1991" s="270" t="str">
        <f>VLOOKUP(Table2[[#This Row],[SAP Code]],[25]DATA!$A:$G,7,FALSE)</f>
        <v>LOC/TFLOC/SUBDEBT</v>
      </c>
      <c r="AI1991" s="264" t="str">
        <f t="shared" si="536"/>
        <v>Other Investment</v>
      </c>
      <c r="AJ1991" s="271"/>
      <c r="AK1991" s="271"/>
      <c r="AL1991" s="268" t="str" cm="1">
        <f t="array" ref="AL1991">_xlfn.SWITCH(AK1991,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1991" s="272"/>
      <c r="AN1991" s="271" t="str">
        <f t="shared" si="537"/>
        <v/>
      </c>
      <c r="AO1991" s="273"/>
      <c r="AP1991" s="268">
        <f>Table2[[#This Row],[Approved Amount_UA Equivalent]]/1000000</f>
        <v>24.350525819166908</v>
      </c>
      <c r="AQ1991" s="263">
        <f t="shared" si="545"/>
        <v>32.40665378118009</v>
      </c>
      <c r="AR1991" s="268" t="str">
        <f t="shared" si="538"/>
        <v>21-30</v>
      </c>
      <c r="AS1991" s="268" t="str">
        <f t="shared" si="539"/>
        <v>21-40</v>
      </c>
      <c r="AT1991" s="274" t="str">
        <f t="shared" si="540"/>
        <v>1-40</v>
      </c>
      <c r="AU1991" s="275" t="str">
        <f t="shared" si="541"/>
        <v>&lt;1-50 Mn</v>
      </c>
      <c r="AV1991" s="268">
        <f>Table2[[#This Row],[Amount]]</f>
        <v>32000000</v>
      </c>
      <c r="AW1991" s="268" t="str">
        <f t="shared" si="546"/>
        <v>Nov 2023</v>
      </c>
      <c r="AX1991" s="276">
        <f>IFERROR(VLOOKUP(Table2[[#This Row],[SAP Code]],[26]_16!A:B,2,FALSE),0)</f>
        <v>0</v>
      </c>
      <c r="AY1991" s="276">
        <f>IFERROR(VLOOKUP(Table2[[#This Row],[SAP Code]],[26]_16!D:E,2,FALSE)/ 1000000, 0)</f>
        <v>0</v>
      </c>
      <c r="AZ1991" s="276">
        <f>IFERROR(VLOOKUP(Table2[[#This Row],[SAP Code]],[26]_16!G:H,2,FALSE)/ 1000000, 0)</f>
        <v>0</v>
      </c>
      <c r="BA1991" s="276">
        <f>IFERROR(VLOOKUP(Table2[[#This Row],[SAP Code]],[26]_16!J:K,2,FALSE)/ 1000000, 0)</f>
        <v>0</v>
      </c>
      <c r="BB1991" s="276">
        <f>IFERROR(VLOOKUP(Table2[[#This Row],[SAP Code]],[26]_16!M:N,2,FALSE)/ 1000000, 0)</f>
        <v>0</v>
      </c>
      <c r="BC1991" s="276">
        <f>IFERROR(VLOOKUP(Table2[[#This Row],[SAP Code]],[26]_16!P:Q,2,FALSE),0)</f>
        <v>0</v>
      </c>
      <c r="BD1991" s="276">
        <f>IFERROR(VLOOKUP(Table2[[#This Row],[SAP Code]],[26]_16!S:T,2,FALSE),0)</f>
        <v>0</v>
      </c>
      <c r="BE1991" s="276">
        <f>IFERROR(VLOOKUP(Table2[[#This Row],[SAP Code]],[26]_16!V:W,2,FALSE)/ 1000000, 0)</f>
        <v>0</v>
      </c>
      <c r="BF1991" s="276">
        <f>IFERROR(VLOOKUP(Table2[[#This Row],[SAP Code]],[26]_16!Y:Z,2,FALSE)/ 1000000, 0)</f>
        <v>0</v>
      </c>
      <c r="BG1991" s="276" t="str">
        <f>IFERROR(VLOOKUP(Table2[[#This Row],[SAP Code]],[26]port!$A:$AD,30,FALSE),"unknown")</f>
        <v>unknown</v>
      </c>
      <c r="BH1991" s="277" t="str">
        <f t="shared" si="542"/>
        <v>Unknown</v>
      </c>
      <c r="BI1991" s="264"/>
    </row>
    <row r="1992" spans="1:61" s="261" customFormat="1" ht="12.95">
      <c r="A1992" s="261" t="s">
        <v>203</v>
      </c>
      <c r="B1992" s="261" t="s">
        <v>6699</v>
      </c>
      <c r="C1992" s="261" t="s">
        <v>6704</v>
      </c>
      <c r="D1992" s="261" t="s">
        <v>6701</v>
      </c>
      <c r="E1992" s="262">
        <v>45259</v>
      </c>
      <c r="F1992" s="261" t="s">
        <v>6702</v>
      </c>
      <c r="G1992" s="261" t="s">
        <v>107</v>
      </c>
      <c r="H1992" s="261" t="s">
        <v>6084</v>
      </c>
      <c r="I1992" s="261" t="s">
        <v>102</v>
      </c>
      <c r="J1992" s="261" t="s">
        <v>103</v>
      </c>
      <c r="K1992" s="261" t="s">
        <v>1426</v>
      </c>
      <c r="L1992" s="261" t="s">
        <v>70</v>
      </c>
      <c r="M1992" s="263">
        <v>90000000</v>
      </c>
      <c r="N1992" s="263">
        <v>68485853.866406918</v>
      </c>
      <c r="O1992" s="264" t="s">
        <v>6703</v>
      </c>
      <c r="P1992" s="265" t="s">
        <v>147</v>
      </c>
      <c r="Q1992" s="266" t="s">
        <v>87</v>
      </c>
      <c r="R1992" s="261" t="str">
        <f t="shared" si="543"/>
        <v>ADB Private</v>
      </c>
      <c r="S1992" s="261" t="str">
        <f t="shared" si="533"/>
        <v>H</v>
      </c>
      <c r="T1992" s="261" t="str">
        <f t="shared" si="522"/>
        <v>ADB Countries</v>
      </c>
      <c r="U1992" s="261" t="str">
        <f t="shared" si="544"/>
        <v>Non-Transition States</v>
      </c>
      <c r="V1992" s="267" t="str">
        <f>IF(ISNUMBER(MATCH(A1992, {"Gabon","Sudan","Niger","Mali","Burkina Faso","Guinea"}, 0)), "De Facto Countries", "Non-De Facto Countries")</f>
        <v>Non-De Facto Countries</v>
      </c>
      <c r="W1992" s="261" t="str">
        <f t="shared" si="547"/>
        <v>North</v>
      </c>
      <c r="X1992" s="261" t="str">
        <f t="shared" si="534"/>
        <v>Finance</v>
      </c>
      <c r="Y1992" s="268"/>
      <c r="Z1992" s="268"/>
      <c r="AA1992" s="268"/>
      <c r="AB1992" s="268"/>
      <c r="AC1992" s="268"/>
      <c r="AD1992" s="268">
        <f>SUM(Table2[[#This Row],[Feed Africa ]:[Improve Quality Of Life ]])</f>
        <v>0</v>
      </c>
      <c r="AE1992" s="269" t="b">
        <f>Table2[[#This Row],[Total HI5]]=Table2[[#This Row],[Approved Amount_UA Equivalent]]</f>
        <v>0</v>
      </c>
      <c r="AF1992" s="270">
        <v>10</v>
      </c>
      <c r="AG1992" s="264" t="str">
        <f t="shared" si="548"/>
        <v>Investment Project</v>
      </c>
      <c r="AH1992" s="270" t="str">
        <f>VLOOKUP(Table2[[#This Row],[SAP Code]],[25]DATA!$A:$G,7,FALSE)</f>
        <v>LOC/TFLOC/SUBDEBT</v>
      </c>
      <c r="AI1992" s="264" t="str">
        <f t="shared" si="536"/>
        <v>Other Investment</v>
      </c>
      <c r="AJ1992" s="271"/>
      <c r="AK1992" s="271" t="str">
        <f>Table2[[#This Row],[Sector Dept.]]</f>
        <v>PIFD</v>
      </c>
      <c r="AL1992" s="268" t="str" cm="1">
        <f t="array" ref="AL1992">_xlfn.SWITCH(AK1992,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1992" s="272"/>
      <c r="AN1992" s="271" t="str">
        <f t="shared" si="537"/>
        <v/>
      </c>
      <c r="AO1992" s="273"/>
      <c r="AP1992" s="268">
        <f>Table2[[#This Row],[Approved Amount_UA Equivalent]]/1000000</f>
        <v>68.485853866406913</v>
      </c>
      <c r="AQ1992" s="263">
        <f t="shared" si="545"/>
        <v>91.143713759568996</v>
      </c>
      <c r="AR1992" s="268" t="str">
        <f t="shared" si="538"/>
        <v>61-70</v>
      </c>
      <c r="AS1992" s="268" t="str">
        <f t="shared" si="539"/>
        <v>61-80</v>
      </c>
      <c r="AT1992" s="274" t="str">
        <f t="shared" si="540"/>
        <v>41-80</v>
      </c>
      <c r="AU1992" s="275" t="str">
        <f t="shared" si="541"/>
        <v>50-100 Mn</v>
      </c>
      <c r="AV1992" s="268">
        <f>Table2[[#This Row],[Amount]]</f>
        <v>90000000</v>
      </c>
      <c r="AW1992" s="268" t="str">
        <f t="shared" si="546"/>
        <v>Nov 2023</v>
      </c>
      <c r="AX1992" s="276">
        <f>IFERROR(VLOOKUP(Table2[[#This Row],[SAP Code]],[26]_16!A:B,2,FALSE),0)</f>
        <v>0</v>
      </c>
      <c r="AY1992" s="276">
        <f>IFERROR(VLOOKUP(Table2[[#This Row],[SAP Code]],[26]_16!D:E,2,FALSE)/ 1000000, 0)</f>
        <v>0</v>
      </c>
      <c r="AZ1992" s="276">
        <f>IFERROR(VLOOKUP(Table2[[#This Row],[SAP Code]],[26]_16!G:H,2,FALSE)/ 1000000, 0)</f>
        <v>0</v>
      </c>
      <c r="BA1992" s="276">
        <f>IFERROR(VLOOKUP(Table2[[#This Row],[SAP Code]],[26]_16!J:K,2,FALSE)/ 1000000, 0)</f>
        <v>0</v>
      </c>
      <c r="BB1992" s="276">
        <f>IFERROR(VLOOKUP(Table2[[#This Row],[SAP Code]],[26]_16!M:N,2,FALSE)/ 1000000, 0)</f>
        <v>0</v>
      </c>
      <c r="BC1992" s="276">
        <f>IFERROR(VLOOKUP(Table2[[#This Row],[SAP Code]],[26]_16!P:Q,2,FALSE),0)</f>
        <v>0</v>
      </c>
      <c r="BD1992" s="276">
        <f>IFERROR(VLOOKUP(Table2[[#This Row],[SAP Code]],[26]_16!S:T,2,FALSE),0)</f>
        <v>0</v>
      </c>
      <c r="BE1992" s="276">
        <f>IFERROR(VLOOKUP(Table2[[#This Row],[SAP Code]],[26]_16!V:W,2,FALSE)/ 1000000, 0)</f>
        <v>0</v>
      </c>
      <c r="BF1992" s="276">
        <f>IFERROR(VLOOKUP(Table2[[#This Row],[SAP Code]],[26]_16!Y:Z,2,FALSE)/ 1000000, 0)</f>
        <v>0</v>
      </c>
      <c r="BG1992" s="276" t="str">
        <f>IFERROR(VLOOKUP(Table2[[#This Row],[SAP Code]],[26]port!$A:$AD,30,FALSE),"unknown")</f>
        <v>unknown</v>
      </c>
      <c r="BH1992" s="277" t="str">
        <f t="shared" si="542"/>
        <v>Unknown</v>
      </c>
      <c r="BI1992" s="264"/>
    </row>
    <row r="1993" spans="1:61" s="261" customFormat="1" ht="12.95">
      <c r="A1993" s="261" t="s">
        <v>203</v>
      </c>
      <c r="B1993" s="261" t="s">
        <v>6699</v>
      </c>
      <c r="C1993" s="261" t="s">
        <v>6705</v>
      </c>
      <c r="D1993" s="261" t="s">
        <v>6701</v>
      </c>
      <c r="E1993" s="262">
        <v>45259</v>
      </c>
      <c r="F1993" s="261" t="s">
        <v>6702</v>
      </c>
      <c r="G1993" s="261" t="s">
        <v>107</v>
      </c>
      <c r="H1993" s="261" t="s">
        <v>6084</v>
      </c>
      <c r="I1993" s="261" t="s">
        <v>102</v>
      </c>
      <c r="J1993" s="261" t="s">
        <v>103</v>
      </c>
      <c r="K1993" s="261" t="s">
        <v>104</v>
      </c>
      <c r="L1993" s="261" t="s">
        <v>70</v>
      </c>
      <c r="M1993" s="263">
        <v>10000000</v>
      </c>
      <c r="N1993" s="263">
        <v>7609539.3184896577</v>
      </c>
      <c r="O1993" s="264" t="s">
        <v>6703</v>
      </c>
      <c r="P1993" s="265" t="s">
        <v>147</v>
      </c>
      <c r="Q1993" s="266" t="s">
        <v>87</v>
      </c>
      <c r="R1993" s="261" t="str">
        <f t="shared" si="543"/>
        <v>ADB Private</v>
      </c>
      <c r="S1993" s="261" t="str">
        <f t="shared" si="533"/>
        <v>H</v>
      </c>
      <c r="T1993" s="261" t="str">
        <f t="shared" si="522"/>
        <v>ADB Countries</v>
      </c>
      <c r="U1993" s="261" t="str">
        <f t="shared" si="544"/>
        <v>Non-Transition States</v>
      </c>
      <c r="V1993" s="267" t="str">
        <f>IF(ISNUMBER(MATCH(A1993, {"Gabon","Sudan","Niger","Mali","Burkina Faso","Guinea"}, 0)), "De Facto Countries", "Non-De Facto Countries")</f>
        <v>Non-De Facto Countries</v>
      </c>
      <c r="W1993" s="261" t="str">
        <f t="shared" si="547"/>
        <v>North</v>
      </c>
      <c r="X1993" s="261" t="str">
        <f t="shared" si="534"/>
        <v>Finance</v>
      </c>
      <c r="Y1993" s="268"/>
      <c r="Z1993" s="268"/>
      <c r="AA1993" s="268"/>
      <c r="AB1993" s="268"/>
      <c r="AC1993" s="268"/>
      <c r="AD1993" s="268">
        <f>SUM(Table2[[#This Row],[Feed Africa ]:[Improve Quality Of Life ]])</f>
        <v>0</v>
      </c>
      <c r="AE1993" s="269" t="b">
        <f>Table2[[#This Row],[Total HI5]]=Table2[[#This Row],[Approved Amount_UA Equivalent]]</f>
        <v>0</v>
      </c>
      <c r="AF1993" s="270">
        <v>11</v>
      </c>
      <c r="AG1993" s="264" t="str">
        <f t="shared" si="548"/>
        <v>Line of Credit</v>
      </c>
      <c r="AH1993" s="270" t="str">
        <f>VLOOKUP(Table2[[#This Row],[SAP Code]],[25]DATA!$A:$G,7,FALSE)</f>
        <v>LOC/TFLOC/SUBDEBT</v>
      </c>
      <c r="AI1993" s="264" t="str">
        <f t="shared" si="536"/>
        <v>Other Investment</v>
      </c>
      <c r="AJ1993" s="271"/>
      <c r="AK1993" s="271"/>
      <c r="AL1993" s="268" t="str" cm="1">
        <f t="array" ref="AL1993">_xlfn.SWITCH(AK1993,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1993" s="272"/>
      <c r="AN1993" s="271" t="str">
        <f t="shared" si="537"/>
        <v/>
      </c>
      <c r="AO1993" s="273"/>
      <c r="AP1993" s="268">
        <f>Table2[[#This Row],[Approved Amount_UA Equivalent]]/1000000</f>
        <v>7.6095393184896576</v>
      </c>
      <c r="AQ1993" s="263">
        <f t="shared" si="545"/>
        <v>10.127079306618777</v>
      </c>
      <c r="AR1993" s="268" t="str">
        <f t="shared" si="538"/>
        <v>1-10</v>
      </c>
      <c r="AS1993" s="268" t="str">
        <f t="shared" si="539"/>
        <v>1-20</v>
      </c>
      <c r="AT1993" s="274" t="str">
        <f t="shared" si="540"/>
        <v>1-40</v>
      </c>
      <c r="AU1993" s="275" t="str">
        <f t="shared" si="541"/>
        <v>&lt;1-50 Mn</v>
      </c>
      <c r="AV1993" s="268">
        <f>Table2[[#This Row],[Amount]]</f>
        <v>10000000</v>
      </c>
      <c r="AW1993" s="268" t="str">
        <f t="shared" si="546"/>
        <v>Nov 2023</v>
      </c>
      <c r="AX1993" s="276">
        <f>IFERROR(VLOOKUP(Table2[[#This Row],[SAP Code]],[26]_16!A:B,2,FALSE),0)</f>
        <v>0</v>
      </c>
      <c r="AY1993" s="276">
        <f>IFERROR(VLOOKUP(Table2[[#This Row],[SAP Code]],[26]_16!D:E,2,FALSE)/ 1000000, 0)</f>
        <v>0</v>
      </c>
      <c r="AZ1993" s="276">
        <f>IFERROR(VLOOKUP(Table2[[#This Row],[SAP Code]],[26]_16!G:H,2,FALSE)/ 1000000, 0)</f>
        <v>0</v>
      </c>
      <c r="BA1993" s="276">
        <f>IFERROR(VLOOKUP(Table2[[#This Row],[SAP Code]],[26]_16!J:K,2,FALSE)/ 1000000, 0)</f>
        <v>0</v>
      </c>
      <c r="BB1993" s="276">
        <f>IFERROR(VLOOKUP(Table2[[#This Row],[SAP Code]],[26]_16!M:N,2,FALSE)/ 1000000, 0)</f>
        <v>0</v>
      </c>
      <c r="BC1993" s="276">
        <f>IFERROR(VLOOKUP(Table2[[#This Row],[SAP Code]],[26]_16!P:Q,2,FALSE),0)</f>
        <v>0</v>
      </c>
      <c r="BD1993" s="276">
        <f>IFERROR(VLOOKUP(Table2[[#This Row],[SAP Code]],[26]_16!S:T,2,FALSE),0)</f>
        <v>0</v>
      </c>
      <c r="BE1993" s="276">
        <f>IFERROR(VLOOKUP(Table2[[#This Row],[SAP Code]],[26]_16!V:W,2,FALSE)/ 1000000, 0)</f>
        <v>0</v>
      </c>
      <c r="BF1993" s="276">
        <f>IFERROR(VLOOKUP(Table2[[#This Row],[SAP Code]],[26]_16!Y:Z,2,FALSE)/ 1000000, 0)</f>
        <v>0</v>
      </c>
      <c r="BG1993" s="276" t="str">
        <f>IFERROR(VLOOKUP(Table2[[#This Row],[SAP Code]],[26]port!$A:$AD,30,FALSE),"unknown")</f>
        <v>unknown</v>
      </c>
      <c r="BH1993" s="277" t="str">
        <f t="shared" si="542"/>
        <v>Unknown</v>
      </c>
      <c r="BI1993" s="264"/>
    </row>
    <row r="1994" spans="1:61" s="261" customFormat="1" ht="12.95">
      <c r="A1994" s="261" t="s">
        <v>91</v>
      </c>
      <c r="B1994" s="261" t="s">
        <v>6706</v>
      </c>
      <c r="C1994" s="261" t="s">
        <v>6707</v>
      </c>
      <c r="D1994" s="261" t="s">
        <v>6708</v>
      </c>
      <c r="E1994" s="262">
        <v>45259</v>
      </c>
      <c r="F1994" s="261" t="s">
        <v>1084</v>
      </c>
      <c r="G1994" s="261" t="s">
        <v>255</v>
      </c>
      <c r="H1994" s="261" t="s">
        <v>5984</v>
      </c>
      <c r="I1994" s="261" t="s">
        <v>250</v>
      </c>
      <c r="J1994" s="261" t="s">
        <v>179</v>
      </c>
      <c r="K1994" s="261" t="s">
        <v>84</v>
      </c>
      <c r="L1994" s="261" t="s">
        <v>195</v>
      </c>
      <c r="M1994" s="263">
        <v>73000000</v>
      </c>
      <c r="N1994" s="263">
        <v>58988468.966408893</v>
      </c>
      <c r="O1994" s="264" t="s">
        <v>6709</v>
      </c>
      <c r="P1994" s="265">
        <v>2000200006208</v>
      </c>
      <c r="Q1994" s="266" t="s">
        <v>87</v>
      </c>
      <c r="R1994" s="261" t="str">
        <f t="shared" si="543"/>
        <v>ADB Public</v>
      </c>
      <c r="S1994" s="261" t="str">
        <f t="shared" si="533"/>
        <v>K</v>
      </c>
      <c r="T1994" s="261" t="str">
        <f t="shared" si="522"/>
        <v>Blend Countries</v>
      </c>
      <c r="U1994" s="261" t="str">
        <f t="shared" si="544"/>
        <v>Non-Transition States</v>
      </c>
      <c r="V1994" s="267" t="str">
        <f>IF(ISNUMBER(MATCH(A1994, {"Gabon","Sudan","Niger","Mali","Burkina Faso","Guinea"}, 0)), "De Facto Countries", "Non-De Facto Countries")</f>
        <v>Non-De Facto Countries</v>
      </c>
      <c r="W1994" s="261" t="str">
        <f t="shared" si="547"/>
        <v>East</v>
      </c>
      <c r="X1994" s="261" t="str">
        <f t="shared" si="534"/>
        <v>Multi-Sector</v>
      </c>
      <c r="Y1994" s="268"/>
      <c r="Z1994" s="268"/>
      <c r="AA1994" s="268"/>
      <c r="AB1994" s="268"/>
      <c r="AC1994" s="268"/>
      <c r="AD1994" s="268">
        <f>SUM(Table2[[#This Row],[Feed Africa ]:[Improve Quality Of Life ]])</f>
        <v>0</v>
      </c>
      <c r="AE1994" s="269" t="b">
        <f>Table2[[#This Row],[Total HI5]]=Table2[[#This Row],[Approved Amount_UA Equivalent]]</f>
        <v>0</v>
      </c>
      <c r="AF1994" s="270">
        <v>20</v>
      </c>
      <c r="AG1994" s="264" t="str">
        <f t="shared" si="548"/>
        <v>Policy and Result Based Op</v>
      </c>
      <c r="AH1994" s="270" t="str">
        <f>VLOOKUP(Table2[[#This Row],[SAP Code]],[25]DATA!$A:$G,7,FALSE)</f>
        <v>PBO</v>
      </c>
      <c r="AI1994" s="264" t="str">
        <f>IF(AG1994="Policy and Result Based Op","Policy-Based Lending",
IF(AND(X1994="Agriculture",OR(AG1994="ISP and Investment Project",AG1994="Investment Project")),"Infrastructure",
IF(AND(X1994="Environment",OR(AG1994="ISP and Investment Project",AG1994="Investment Project")),"Infrastructure",
IF(AND(X1994="ICT",OR(AG1994="ISP and Investment Project",AG1994="Investment Project")),"Infrastructure",
IF(AND(X1994="Power",OR(AG1994="ISP and Investment Project",AG1994="Investment Project")),"Infrastructure",
IF(AND(X1994="Transport",OR(AG1994="ISP and Investment Project",AG1994="Investment Project")),"Infrastructure",
IF(AND(X1994="Urban Developm.",OR(AG1994="ISP and Investment Project",AG1994="Investment Project")),"Infrastructure",
IF(AND(X1994="WASH Sector",OR(AG1994="ISP and Investment Project",AG1994="Investment Project")),"Infrastructure","Other Investment"))))))))</f>
        <v>Policy-Based Lending</v>
      </c>
      <c r="AJ1994" s="271"/>
      <c r="AK1994" s="271"/>
      <c r="AL1994" s="268" t="str" cm="1">
        <f t="array" ref="AL1994">_xlfn.SWITCH(AK1994,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1994" s="272"/>
      <c r="AN1994" s="271" t="str">
        <f t="shared" si="537"/>
        <v/>
      </c>
      <c r="AO1994" s="273"/>
      <c r="AP1994" s="268">
        <f>Table2[[#This Row],[Approved Amount_UA Equivalent]]/1000000</f>
        <v>58.988468966408895</v>
      </c>
      <c r="AQ1994" s="263">
        <f t="shared" si="545"/>
        <v>78.504214039255615</v>
      </c>
      <c r="AR1994" s="268" t="str">
        <f t="shared" si="538"/>
        <v>51-60</v>
      </c>
      <c r="AS1994" s="268" t="str">
        <f t="shared" si="539"/>
        <v>41-60</v>
      </c>
      <c r="AT1994" s="274" t="str">
        <f t="shared" si="540"/>
        <v>41-80</v>
      </c>
      <c r="AU1994" s="275" t="str">
        <f t="shared" si="541"/>
        <v>50-100 Mn</v>
      </c>
      <c r="AV1994" s="268">
        <f>Table2[[#This Row],[Amount]]</f>
        <v>73000000</v>
      </c>
      <c r="AW1994" s="268" t="str">
        <f t="shared" si="546"/>
        <v>Nov 2023</v>
      </c>
      <c r="AX1994" s="276">
        <f>IFERROR(VLOOKUP(Table2[[#This Row],[SAP Code]],[26]_16!A:B,2,FALSE),0)</f>
        <v>0</v>
      </c>
      <c r="AY1994" s="276">
        <f>IFERROR(VLOOKUP(Table2[[#This Row],[SAP Code]],[26]_16!D:E,2,FALSE)/ 1000000, 0)</f>
        <v>0</v>
      </c>
      <c r="AZ1994" s="276">
        <f>IFERROR(VLOOKUP(Table2[[#This Row],[SAP Code]],[26]_16!G:H,2,FALSE)/ 1000000, 0)</f>
        <v>0</v>
      </c>
      <c r="BA1994" s="276">
        <f>IFERROR(VLOOKUP(Table2[[#This Row],[SAP Code]],[26]_16!J:K,2,FALSE)/ 1000000, 0)</f>
        <v>0</v>
      </c>
      <c r="BB1994" s="276">
        <f>IFERROR(VLOOKUP(Table2[[#This Row],[SAP Code]],[26]_16!M:N,2,FALSE)/ 1000000, 0)</f>
        <v>0</v>
      </c>
      <c r="BC1994" s="276">
        <f>IFERROR(VLOOKUP(Table2[[#This Row],[SAP Code]],[26]_16!P:Q,2,FALSE),0)</f>
        <v>0</v>
      </c>
      <c r="BD1994" s="276">
        <f>IFERROR(VLOOKUP(Table2[[#This Row],[SAP Code]],[26]_16!S:T,2,FALSE),0)</f>
        <v>0</v>
      </c>
      <c r="BE1994" s="276">
        <f>IFERROR(VLOOKUP(Table2[[#This Row],[SAP Code]],[26]_16!V:W,2,FALSE)/ 1000000, 0)</f>
        <v>0</v>
      </c>
      <c r="BF1994" s="276">
        <f>IFERROR(VLOOKUP(Table2[[#This Row],[SAP Code]],[26]_16!Y:Z,2,FALSE)/ 1000000, 0)</f>
        <v>0</v>
      </c>
      <c r="BG1994" s="276" t="str">
        <f>IFERROR(VLOOKUP(Table2[[#This Row],[SAP Code]],[26]port!$A:$AD,30,FALSE),"unknown")</f>
        <v>unknown</v>
      </c>
      <c r="BH1994" s="277" t="str">
        <f t="shared" si="542"/>
        <v>Unknown</v>
      </c>
      <c r="BI1994" s="264"/>
    </row>
    <row r="1995" spans="1:61" s="261" customFormat="1" ht="12.95">
      <c r="A1995" s="261" t="s">
        <v>91</v>
      </c>
      <c r="B1995" s="261" t="s">
        <v>6710</v>
      </c>
      <c r="C1995" s="261" t="s">
        <v>6711</v>
      </c>
      <c r="D1995" s="261" t="s">
        <v>6712</v>
      </c>
      <c r="E1995" s="262">
        <v>45259</v>
      </c>
      <c r="F1995" s="261" t="s">
        <v>93</v>
      </c>
      <c r="G1995" s="261" t="s">
        <v>90</v>
      </c>
      <c r="H1995" s="261" t="s">
        <v>5984</v>
      </c>
      <c r="I1995" s="261" t="s">
        <v>82</v>
      </c>
      <c r="J1995" s="261" t="s">
        <v>179</v>
      </c>
      <c r="K1995" s="261" t="s">
        <v>84</v>
      </c>
      <c r="L1995" s="261" t="s">
        <v>195</v>
      </c>
      <c r="M1995" s="263">
        <v>101100000</v>
      </c>
      <c r="N1995" s="263">
        <v>81694989.212382734</v>
      </c>
      <c r="O1995" s="264" t="s">
        <v>6713</v>
      </c>
      <c r="P1995" s="265">
        <v>2000200006253</v>
      </c>
      <c r="Q1995" s="266" t="s">
        <v>87</v>
      </c>
      <c r="R1995" s="261" t="str">
        <f t="shared" si="543"/>
        <v>ADB Public</v>
      </c>
      <c r="S1995" s="261" t="str">
        <f t="shared" si="533"/>
        <v>F</v>
      </c>
      <c r="T1995" s="261" t="str">
        <f t="shared" si="522"/>
        <v>Blend Countries</v>
      </c>
      <c r="U1995" s="261" t="str">
        <f t="shared" si="544"/>
        <v>Non-Transition States</v>
      </c>
      <c r="V1995" s="267" t="str">
        <f>IF(ISNUMBER(MATCH(A1995, {"Gabon","Sudan","Niger","Mali","Burkina Faso","Guinea"}, 0)), "De Facto Countries", "Non-De Facto Countries")</f>
        <v>Non-De Facto Countries</v>
      </c>
      <c r="W1995" s="261" t="str">
        <f t="shared" si="547"/>
        <v>East</v>
      </c>
      <c r="X1995" s="261" t="str">
        <f t="shared" si="534"/>
        <v>Power</v>
      </c>
      <c r="Y1995" s="268"/>
      <c r="Z1995" s="268"/>
      <c r="AA1995" s="268"/>
      <c r="AB1995" s="268"/>
      <c r="AC1995" s="268"/>
      <c r="AD1995" s="268">
        <f>SUM(Table2[[#This Row],[Feed Africa ]:[Improve Quality Of Life ]])</f>
        <v>0</v>
      </c>
      <c r="AE1995" s="269" t="b">
        <f>Table2[[#This Row],[Total HI5]]=Table2[[#This Row],[Approved Amount_UA Equivalent]]</f>
        <v>0</v>
      </c>
      <c r="AF1995" s="270">
        <v>10</v>
      </c>
      <c r="AG1995" s="264" t="str">
        <f t="shared" si="548"/>
        <v>Investment Project</v>
      </c>
      <c r="AH1995" s="270" t="str">
        <f>VLOOKUP(Table2[[#This Row],[SAP Code]],[25]DATA!$A:$G,7,FALSE)</f>
        <v>Investment</v>
      </c>
      <c r="AI1995" s="264" t="str">
        <f t="shared" ref="AI1995:AI2031" si="549">IF(AG1995="Policy and Result Based Op","Policy-Based Lending",
IF(AND(X1995="Agriculture",OR(AG1995="ISP and Investment Project",AG1995="Investment Project")),"Infrastructure",
IF(AND(X1995="Environment",OR(AG1995="ISP and Investment Project",AG1995="Investment Project")),"Infrastructure",
IF(AND(X1995="ICT",OR(AG1995="ISP and Investment Project",AG1995="Investment Project")),"Infrastructure",
IF(AND(X1995="Power",OR(AG1995="ISP and Investment Project",AG1995="Investment Project")),"Infrastructure",
IF(AND(X1995="Transport",OR(AG1995="ISP and Investment Project",AG1995="Investment Project")),"Infrastructure",
IF(AND(X1995="Urban Developm.",OR(AG1995="ISP and Investment Project",AG1995="Investment Project")),"Infrastructure",
IF(AND(X1995="WASH Sector",OR(AG1995="ISP and Investment Project",AG1995="Investment Project")),"Infrastructure","Other Investment"))))))))</f>
        <v>Infrastructure</v>
      </c>
      <c r="AJ1995" s="271"/>
      <c r="AK1995" s="271"/>
      <c r="AL1995" s="268" t="str" cm="1">
        <f t="array" ref="AL1995">_xlfn.SWITCH(AK1995,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1995" s="272"/>
      <c r="AN1995" s="271" t="str">
        <f t="shared" si="537"/>
        <v/>
      </c>
      <c r="AO1995" s="273"/>
      <c r="AP1995" s="268">
        <f>Table2[[#This Row],[Approved Amount_UA Equivalent]]/1000000</f>
        <v>81.694989212382737</v>
      </c>
      <c r="AQ1995" s="263">
        <f t="shared" si="545"/>
        <v>108.72295944340745</v>
      </c>
      <c r="AR1995" s="268" t="str">
        <f t="shared" si="538"/>
        <v>81-90</v>
      </c>
      <c r="AS1995" s="268" t="str">
        <f t="shared" si="539"/>
        <v>81-100</v>
      </c>
      <c r="AT1995" s="274" t="str">
        <f t="shared" si="540"/>
        <v>81-120</v>
      </c>
      <c r="AU1995" s="275" t="str">
        <f t="shared" si="541"/>
        <v>50-100 Mn</v>
      </c>
      <c r="AV1995" s="268">
        <f>Table2[[#This Row],[Amount]]</f>
        <v>101100000</v>
      </c>
      <c r="AW1995" s="268" t="str">
        <f t="shared" si="546"/>
        <v>Nov 2023</v>
      </c>
      <c r="AX1995" s="276">
        <f>IFERROR(VLOOKUP(Table2[[#This Row],[SAP Code]],[26]_16!A:B,2,FALSE),0)</f>
        <v>0</v>
      </c>
      <c r="AY1995" s="276">
        <f>IFERROR(VLOOKUP(Table2[[#This Row],[SAP Code]],[26]_16!D:E,2,FALSE)/ 1000000, 0)</f>
        <v>0</v>
      </c>
      <c r="AZ1995" s="276">
        <f>IFERROR(VLOOKUP(Table2[[#This Row],[SAP Code]],[26]_16!G:H,2,FALSE)/ 1000000, 0)</f>
        <v>0</v>
      </c>
      <c r="BA1995" s="276">
        <f>IFERROR(VLOOKUP(Table2[[#This Row],[SAP Code]],[26]_16!J:K,2,FALSE)/ 1000000, 0)</f>
        <v>0</v>
      </c>
      <c r="BB1995" s="276">
        <f>IFERROR(VLOOKUP(Table2[[#This Row],[SAP Code]],[26]_16!M:N,2,FALSE)/ 1000000, 0)</f>
        <v>0</v>
      </c>
      <c r="BC1995" s="276">
        <f>IFERROR(VLOOKUP(Table2[[#This Row],[SAP Code]],[26]_16!P:Q,2,FALSE),0)</f>
        <v>0</v>
      </c>
      <c r="BD1995" s="276">
        <f>IFERROR(VLOOKUP(Table2[[#This Row],[SAP Code]],[26]_16!S:T,2,FALSE),0)</f>
        <v>0</v>
      </c>
      <c r="BE1995" s="276">
        <f>IFERROR(VLOOKUP(Table2[[#This Row],[SAP Code]],[26]_16!V:W,2,FALSE)/ 1000000, 0)</f>
        <v>0</v>
      </c>
      <c r="BF1995" s="276">
        <f>IFERROR(VLOOKUP(Table2[[#This Row],[SAP Code]],[26]_16!Y:Z,2,FALSE)/ 1000000, 0)</f>
        <v>0</v>
      </c>
      <c r="BG1995" s="276" t="str">
        <f>IFERROR(VLOOKUP(Table2[[#This Row],[SAP Code]],[26]port!$A:$AD,30,FALSE),"unknown")</f>
        <v>unknown</v>
      </c>
      <c r="BH1995" s="277" t="str">
        <f t="shared" si="542"/>
        <v>Unknown</v>
      </c>
      <c r="BI1995" s="264"/>
    </row>
    <row r="1996" spans="1:61" s="261" customFormat="1" ht="12.95">
      <c r="A1996" s="261" t="s">
        <v>141</v>
      </c>
      <c r="B1996" s="261" t="s">
        <v>6714</v>
      </c>
      <c r="C1996" s="261" t="s">
        <v>6715</v>
      </c>
      <c r="D1996" s="261" t="s">
        <v>6716</v>
      </c>
      <c r="E1996" s="262">
        <v>45259</v>
      </c>
      <c r="F1996" s="261" t="s">
        <v>436</v>
      </c>
      <c r="G1996" s="261" t="s">
        <v>140</v>
      </c>
      <c r="H1996" s="261" t="s">
        <v>6020</v>
      </c>
      <c r="I1996" s="261" t="s">
        <v>138</v>
      </c>
      <c r="J1996" s="261" t="s">
        <v>179</v>
      </c>
      <c r="K1996" s="261" t="s">
        <v>84</v>
      </c>
      <c r="L1996" s="261" t="s">
        <v>195</v>
      </c>
      <c r="M1996" s="263">
        <v>48960000</v>
      </c>
      <c r="N1996" s="263">
        <v>39562677.268429853</v>
      </c>
      <c r="O1996" s="264" t="s">
        <v>6717</v>
      </c>
      <c r="P1996" s="265" t="s">
        <v>147</v>
      </c>
      <c r="Q1996" s="266" t="s">
        <v>87</v>
      </c>
      <c r="R1996" s="261" t="str">
        <f t="shared" si="543"/>
        <v>ADB Public</v>
      </c>
      <c r="S1996" s="261" t="str">
        <f t="shared" si="533"/>
        <v>D</v>
      </c>
      <c r="T1996" s="261" t="str">
        <f t="shared" ref="T1996:T2032" si="550">IF(A1996="Algeria","ADB Countries",IF(A1996="Angola","ADB Countries",IF(A1996="Benin","ADF Countries",IF(A1996="Botswana","ADB Countries",IF(A1996="Burkina Faso","ADF Countries",IF(A1996="Burundi","ADF Countries",IF(A1996="Cameroon","Blend Countries",IF(A1996="Cape Verde","ADB Countries",IF(A1996="Central African Republic","ADF Countries",IF(A1996="Centrafrique","ADF Countries",IF(A1996="Chad","ADF Countries",IF(A1996="Comoros","ADF Countries",IF(A1996="Congo CG","ADB Countries",IF(A1996="Congo","ADB Countries",IF(A1996="Côte D'Ivoire","Blend Countries",IF(A1996="Dem Rep Congo","ADF Countries",IF(A1996="DEMOCRATIC REPUBLIC OF THE CONGO","ADF Countries",IF(A1996="Djibouti","ADF Countries",IF(A1996="Egypt","ADB Countries",IF(A1996="Eq Guinea","ADB Countries",IF(A1996="Equatorial Guinea","ADB Countries",IF(A1996="Eritrea","ADF Countries",IF(A1996="Swaziland","ADB Countries",IF(A1996="Eswatini","ADB Countries",IF(A1996="Ethiopia","ADF Countries",IF(A1996="Gabon","ADB Countries",IF(A1996="Gambia","ADF Countries",IF(A1996="Ghana","ADF Countries",IF(A1996="Guinea","ADF Countries",IF(A1996="Guinea-Bissau","ADF Countries",IF(A1996="Kenya","Blend Countries",IF(A1996="Lesotho","ADF Countries",IF(A1996="Liberia","ADF Countries",IF(A1996="Libya","ADB Countries",IF(A1996="Madagascar","ADF Countries",IF(A1996="Malawi","ADF Countries",IF(A1996="Mali","ADF Countries",IF(A1996="Mauritania","ADF Countries",IF(A1996="Mauritius","ADB Countries",IF(A1996="Morocco","ADB Countries",IF(A1996="Mozambique","ADF Countries",IF(OR(A1996="Multi",A1996="Multinational",A1996="Multi-Countries"),"Multinational",IF(A1996="Namibia","ADB Countries",IF(A1996="Niger","ADF Countries",IF(A1996="Nigeria","ADB Countries",IF(A1996="Rwanda","ADF Countries",IF(A1996="Sao Tome &amp; Principe","ADF Countries",IF(A1996="Sao Tome","ADF Countries",IF(A1996="Senegal","Blend Countries",IF(A1996="Seychelles","ADB Countries",IF(A1996="Sierra Leone","ADF Countries",IF(A1996="Somalia","ADF Countries",IF(A1996="South Africa","ADB Countries",IF(A1996="South Sudan","ADF Countries",IF(A1996="Sudan","ADF Countries",IF(A1996="Tanzania","Blend Countries",IF(A1996="Togo","ADF Countries",IF(A1996="Tunisia","ADB Countries",IF(A1996="Uganda","ADF Countries",IF(A1996="Zambia","Blend Countries",IF(A1996="Zimbabwe","ADF Countries","")))))))))))))))))))))))))))))))))))))))))))))))))))))))))))))</f>
        <v>Multinational</v>
      </c>
      <c r="U1996" s="261" t="str">
        <f t="shared" si="544"/>
        <v>Multinational</v>
      </c>
      <c r="V1996" s="267" t="str">
        <f>IF(ISNUMBER(MATCH(A1996, {"Gabon","Sudan","Niger","Mali","Burkina Faso","Guinea"}, 0)), "De Facto Countries", "Non-De Facto Countries")</f>
        <v>Non-De Facto Countries</v>
      </c>
      <c r="W1996" s="261" t="str">
        <f t="shared" si="547"/>
        <v>Multi</v>
      </c>
      <c r="X1996" s="261" t="str">
        <f t="shared" si="534"/>
        <v>Transport</v>
      </c>
      <c r="Y1996" s="268"/>
      <c r="Z1996" s="268"/>
      <c r="AA1996" s="268"/>
      <c r="AB1996" s="268"/>
      <c r="AC1996" s="268"/>
      <c r="AD1996" s="268">
        <f>SUM(Table2[[#This Row],[Feed Africa ]:[Improve Quality Of Life ]])</f>
        <v>0</v>
      </c>
      <c r="AE1996" s="269" t="b">
        <f>Table2[[#This Row],[Total HI5]]=Table2[[#This Row],[Approved Amount_UA Equivalent]]</f>
        <v>0</v>
      </c>
      <c r="AF1996" s="270">
        <v>10</v>
      </c>
      <c r="AG1996" s="264" t="str">
        <f t="shared" si="548"/>
        <v>Investment Project</v>
      </c>
      <c r="AH1996" s="270" t="str">
        <f>VLOOKUP(Table2[[#This Row],[SAP Code]],[25]DATA!$A:$G,7,FALSE)</f>
        <v>Investment</v>
      </c>
      <c r="AI1996" s="264" t="str">
        <f t="shared" si="549"/>
        <v>Infrastructure</v>
      </c>
      <c r="AJ1996" s="271"/>
      <c r="AK1996" s="271"/>
      <c r="AL1996" s="268" t="str" cm="1">
        <f t="array" ref="AL1996">_xlfn.SWITCH(AK1996,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1996" s="272"/>
      <c r="AN1996" s="271" t="str">
        <f t="shared" si="537"/>
        <v/>
      </c>
      <c r="AO1996" s="273"/>
      <c r="AP1996" s="268">
        <f>Table2[[#This Row],[Approved Amount_UA Equivalent]]/1000000</f>
        <v>39.562677268429852</v>
      </c>
      <c r="AQ1996" s="263">
        <f t="shared" si="545"/>
        <v>52.651593415917191</v>
      </c>
      <c r="AR1996" s="268" t="str">
        <f t="shared" si="538"/>
        <v>31-40</v>
      </c>
      <c r="AS1996" s="268" t="str">
        <f t="shared" si="539"/>
        <v>21-40</v>
      </c>
      <c r="AT1996" s="274" t="str">
        <f t="shared" si="540"/>
        <v>1-40</v>
      </c>
      <c r="AU1996" s="275" t="str">
        <f t="shared" si="541"/>
        <v>&lt;1-50 Mn</v>
      </c>
      <c r="AV1996" s="268">
        <f>Table2[[#This Row],[Amount]]</f>
        <v>48960000</v>
      </c>
      <c r="AW1996" s="268" t="str">
        <f t="shared" si="546"/>
        <v>Nov 2023</v>
      </c>
      <c r="AX1996" s="276">
        <f>IFERROR(VLOOKUP(Table2[[#This Row],[SAP Code]],[26]_16!A:B,2,FALSE),0)</f>
        <v>0</v>
      </c>
      <c r="AY1996" s="276">
        <f>IFERROR(VLOOKUP(Table2[[#This Row],[SAP Code]],[26]_16!D:E,2,FALSE)/ 1000000, 0)</f>
        <v>0</v>
      </c>
      <c r="AZ1996" s="276">
        <f>IFERROR(VLOOKUP(Table2[[#This Row],[SAP Code]],[26]_16!G:H,2,FALSE)/ 1000000, 0)</f>
        <v>0</v>
      </c>
      <c r="BA1996" s="276">
        <f>IFERROR(VLOOKUP(Table2[[#This Row],[SAP Code]],[26]_16!J:K,2,FALSE)/ 1000000, 0)</f>
        <v>0</v>
      </c>
      <c r="BB1996" s="276">
        <f>IFERROR(VLOOKUP(Table2[[#This Row],[SAP Code]],[26]_16!M:N,2,FALSE)/ 1000000, 0)</f>
        <v>0</v>
      </c>
      <c r="BC1996" s="276">
        <f>IFERROR(VLOOKUP(Table2[[#This Row],[SAP Code]],[26]_16!P:Q,2,FALSE),0)</f>
        <v>0</v>
      </c>
      <c r="BD1996" s="276">
        <f>IFERROR(VLOOKUP(Table2[[#This Row],[SAP Code]],[26]_16!S:T,2,FALSE),0)</f>
        <v>0</v>
      </c>
      <c r="BE1996" s="276">
        <f>IFERROR(VLOOKUP(Table2[[#This Row],[SAP Code]],[26]_16!V:W,2,FALSE)/ 1000000, 0)</f>
        <v>0</v>
      </c>
      <c r="BF1996" s="276">
        <f>IFERROR(VLOOKUP(Table2[[#This Row],[SAP Code]],[26]_16!Y:Z,2,FALSE)/ 1000000, 0)</f>
        <v>0</v>
      </c>
      <c r="BG1996" s="276" t="str">
        <f>IFERROR(VLOOKUP(Table2[[#This Row],[SAP Code]],[26]port!$A:$AD,30,FALSE),"unknown")</f>
        <v>unknown</v>
      </c>
      <c r="BH1996" s="277" t="str">
        <f t="shared" si="542"/>
        <v>Unknown</v>
      </c>
      <c r="BI1996" s="264"/>
    </row>
    <row r="1997" spans="1:61" s="261" customFormat="1" ht="12.95">
      <c r="A1997" s="261" t="s">
        <v>203</v>
      </c>
      <c r="B1997" s="261" t="s">
        <v>6699</v>
      </c>
      <c r="C1997" s="261" t="s">
        <v>6718</v>
      </c>
      <c r="D1997" s="261" t="s">
        <v>6701</v>
      </c>
      <c r="E1997" s="262">
        <v>45259</v>
      </c>
      <c r="F1997" s="261" t="s">
        <v>6702</v>
      </c>
      <c r="G1997" s="261" t="s">
        <v>107</v>
      </c>
      <c r="H1997" s="261" t="s">
        <v>6084</v>
      </c>
      <c r="I1997" s="261" t="s">
        <v>102</v>
      </c>
      <c r="J1997" s="261" t="s">
        <v>261</v>
      </c>
      <c r="K1997" s="261" t="s">
        <v>618</v>
      </c>
      <c r="L1997" s="261" t="s">
        <v>70</v>
      </c>
      <c r="M1997" s="263">
        <v>16000000</v>
      </c>
      <c r="N1997" s="263">
        <v>12175262.909583453</v>
      </c>
      <c r="O1997" s="264" t="s">
        <v>6703</v>
      </c>
      <c r="P1997" s="265" t="s">
        <v>147</v>
      </c>
      <c r="Q1997" s="266" t="s">
        <v>87</v>
      </c>
      <c r="R1997" s="278" t="str">
        <f t="shared" si="543"/>
        <v>AGTF</v>
      </c>
      <c r="S1997" s="261" t="str">
        <f t="shared" si="533"/>
        <v>H</v>
      </c>
      <c r="T1997" s="261" t="str">
        <f t="shared" si="550"/>
        <v>ADB Countries</v>
      </c>
      <c r="U1997" s="261" t="str">
        <f t="shared" si="544"/>
        <v>Non-Transition States</v>
      </c>
      <c r="V1997" s="267" t="str">
        <f>IF(ISNUMBER(MATCH(A1997, {"Gabon","Sudan","Niger","Mali","Burkina Faso","Guinea"}, 0)), "De Facto Countries", "Non-De Facto Countries")</f>
        <v>Non-De Facto Countries</v>
      </c>
      <c r="W1997" s="261" t="str">
        <f t="shared" si="547"/>
        <v>North</v>
      </c>
      <c r="X1997" s="261" t="str">
        <f t="shared" si="534"/>
        <v>Finance</v>
      </c>
      <c r="Y1997" s="268"/>
      <c r="Z1997" s="268"/>
      <c r="AA1997" s="268"/>
      <c r="AB1997" s="268"/>
      <c r="AC1997" s="268"/>
      <c r="AD1997" s="268">
        <f>SUM(Table2[[#This Row],[Feed Africa ]:[Improve Quality Of Life ]])</f>
        <v>0</v>
      </c>
      <c r="AE1997" s="269" t="b">
        <f>Table2[[#This Row],[Total HI5]]=Table2[[#This Row],[Approved Amount_UA Equivalent]]</f>
        <v>0</v>
      </c>
      <c r="AF1997" s="270">
        <v>11</v>
      </c>
      <c r="AG1997" s="264" t="str">
        <f t="shared" si="548"/>
        <v>Line of Credit</v>
      </c>
      <c r="AH1997" s="270" t="str">
        <f>VLOOKUP(Table2[[#This Row],[SAP Code]],[25]DATA!$A:$G,7,FALSE)</f>
        <v>LOC/TFLOC/SUBDEBT</v>
      </c>
      <c r="AI1997" s="264" t="str">
        <f t="shared" si="549"/>
        <v>Other Investment</v>
      </c>
      <c r="AJ1997" s="271"/>
      <c r="AK1997" s="271"/>
      <c r="AL1997" s="268" t="str" cm="1">
        <f t="array" ref="AL1997">_xlfn.SWITCH(AK1997,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1997" s="272"/>
      <c r="AN1997" s="271" t="str">
        <f t="shared" si="537"/>
        <v/>
      </c>
      <c r="AO1997" s="273"/>
      <c r="AP1997" s="268">
        <f>Table2[[#This Row],[Approved Amount_UA Equivalent]]/1000000</f>
        <v>12.175262909583454</v>
      </c>
      <c r="AQ1997" s="263">
        <f t="shared" si="545"/>
        <v>16.203326890590045</v>
      </c>
      <c r="AR1997" s="268" t="str">
        <f t="shared" si="538"/>
        <v>11-20</v>
      </c>
      <c r="AS1997" s="268" t="str">
        <f t="shared" si="539"/>
        <v>1-20</v>
      </c>
      <c r="AT1997" s="274" t="str">
        <f t="shared" si="540"/>
        <v>1-40</v>
      </c>
      <c r="AU1997" s="275" t="str">
        <f t="shared" si="541"/>
        <v>&lt;1-50 Mn</v>
      </c>
      <c r="AV1997" s="268">
        <f>Table2[[#This Row],[Amount]]</f>
        <v>16000000</v>
      </c>
      <c r="AW1997" s="268" t="str">
        <f t="shared" si="546"/>
        <v>Nov 2023</v>
      </c>
      <c r="AX1997" s="276">
        <f>IFERROR(VLOOKUP(Table2[[#This Row],[SAP Code]],[26]_16!A:B,2,FALSE),0)</f>
        <v>0</v>
      </c>
      <c r="AY1997" s="276">
        <f>IFERROR(VLOOKUP(Table2[[#This Row],[SAP Code]],[26]_16!D:E,2,FALSE)/ 1000000, 0)</f>
        <v>0</v>
      </c>
      <c r="AZ1997" s="276">
        <f>IFERROR(VLOOKUP(Table2[[#This Row],[SAP Code]],[26]_16!G:H,2,FALSE)/ 1000000, 0)</f>
        <v>0</v>
      </c>
      <c r="BA1997" s="276">
        <f>IFERROR(VLOOKUP(Table2[[#This Row],[SAP Code]],[26]_16!J:K,2,FALSE)/ 1000000, 0)</f>
        <v>0</v>
      </c>
      <c r="BB1997" s="276">
        <f>IFERROR(VLOOKUP(Table2[[#This Row],[SAP Code]],[26]_16!M:N,2,FALSE)/ 1000000, 0)</f>
        <v>0</v>
      </c>
      <c r="BC1997" s="276">
        <f>IFERROR(VLOOKUP(Table2[[#This Row],[SAP Code]],[26]_16!P:Q,2,FALSE),0)</f>
        <v>0</v>
      </c>
      <c r="BD1997" s="276">
        <f>IFERROR(VLOOKUP(Table2[[#This Row],[SAP Code]],[26]_16!S:T,2,FALSE),0)</f>
        <v>0</v>
      </c>
      <c r="BE1997" s="276">
        <f>IFERROR(VLOOKUP(Table2[[#This Row],[SAP Code]],[26]_16!V:W,2,FALSE)/ 1000000, 0)</f>
        <v>0</v>
      </c>
      <c r="BF1997" s="276">
        <f>IFERROR(VLOOKUP(Table2[[#This Row],[SAP Code]],[26]_16!Y:Z,2,FALSE)/ 1000000, 0)</f>
        <v>0</v>
      </c>
      <c r="BG1997" s="276" t="str">
        <f>IFERROR(VLOOKUP(Table2[[#This Row],[SAP Code]],[26]port!$A:$AD,30,FALSE),"unknown")</f>
        <v>unknown</v>
      </c>
      <c r="BH1997" s="277" t="str">
        <f t="shared" si="542"/>
        <v>Unknown</v>
      </c>
      <c r="BI1997" s="264"/>
    </row>
    <row r="1998" spans="1:61" s="261" customFormat="1" ht="12.95">
      <c r="A1998" s="261" t="s">
        <v>141</v>
      </c>
      <c r="B1998" s="261" t="s">
        <v>6714</v>
      </c>
      <c r="C1998" s="261" t="s">
        <v>6719</v>
      </c>
      <c r="D1998" s="261" t="s">
        <v>6716</v>
      </c>
      <c r="E1998" s="262">
        <v>45259</v>
      </c>
      <c r="F1998" s="261" t="s">
        <v>436</v>
      </c>
      <c r="G1998" s="261" t="s">
        <v>140</v>
      </c>
      <c r="H1998" s="261" t="s">
        <v>6020</v>
      </c>
      <c r="I1998" s="261" t="s">
        <v>138</v>
      </c>
      <c r="J1998" s="261" t="s">
        <v>83</v>
      </c>
      <c r="K1998" s="261" t="s">
        <v>84</v>
      </c>
      <c r="L1998" s="261" t="s">
        <v>85</v>
      </c>
      <c r="M1998" s="263">
        <v>20000000</v>
      </c>
      <c r="N1998" s="263">
        <v>20000000</v>
      </c>
      <c r="O1998" s="264" t="s">
        <v>6717</v>
      </c>
      <c r="P1998" s="265" t="s">
        <v>147</v>
      </c>
      <c r="Q1998" s="266" t="s">
        <v>87</v>
      </c>
      <c r="R1998" s="261" t="str">
        <f t="shared" si="543"/>
        <v>ADF Including TSF</v>
      </c>
      <c r="S1998" s="261" t="str">
        <f t="shared" si="533"/>
        <v>D</v>
      </c>
      <c r="T1998" s="261" t="str">
        <f t="shared" si="550"/>
        <v>Multinational</v>
      </c>
      <c r="U1998" s="261" t="str">
        <f t="shared" si="544"/>
        <v>Multinational</v>
      </c>
      <c r="V1998" s="267" t="str">
        <f>IF(ISNUMBER(MATCH(A1998, {"Gabon","Sudan","Niger","Mali","Burkina Faso","Guinea"}, 0)), "De Facto Countries", "Non-De Facto Countries")</f>
        <v>Non-De Facto Countries</v>
      </c>
      <c r="W1998" s="261" t="str">
        <f t="shared" si="547"/>
        <v>Multi</v>
      </c>
      <c r="X1998" s="261" t="str">
        <f t="shared" si="534"/>
        <v>Transport</v>
      </c>
      <c r="Y1998" s="268"/>
      <c r="Z1998" s="268"/>
      <c r="AA1998" s="268"/>
      <c r="AB1998" s="268"/>
      <c r="AC1998" s="268"/>
      <c r="AD1998" s="268">
        <f>SUM(Table2[[#This Row],[Feed Africa ]:[Improve Quality Of Life ]])</f>
        <v>0</v>
      </c>
      <c r="AE1998" s="269" t="b">
        <f>Table2[[#This Row],[Total HI5]]=Table2[[#This Row],[Approved Amount_UA Equivalent]]</f>
        <v>0</v>
      </c>
      <c r="AF1998" s="270">
        <v>10</v>
      </c>
      <c r="AG1998" s="264" t="str">
        <f t="shared" si="548"/>
        <v>Investment Project</v>
      </c>
      <c r="AH1998" s="270" t="str">
        <f>VLOOKUP(Table2[[#This Row],[SAP Code]],[25]DATA!$A:$G,7,FALSE)</f>
        <v>Investment</v>
      </c>
      <c r="AI1998" s="264" t="str">
        <f t="shared" si="549"/>
        <v>Infrastructure</v>
      </c>
      <c r="AJ1998" s="271"/>
      <c r="AK1998" s="271"/>
      <c r="AL1998" s="268" t="str" cm="1">
        <f t="array" ref="AL1998">_xlfn.SWITCH(AK1998,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1998" s="272"/>
      <c r="AN1998" s="271" t="str">
        <f t="shared" si="537"/>
        <v/>
      </c>
      <c r="AO1998" s="273"/>
      <c r="AP1998" s="268">
        <f>Table2[[#This Row],[Approved Amount_UA Equivalent]]/1000000</f>
        <v>20</v>
      </c>
      <c r="AQ1998" s="263">
        <f t="shared" si="545"/>
        <v>26.616800000000001</v>
      </c>
      <c r="AR1998" s="268" t="str">
        <f t="shared" si="538"/>
        <v>11-20</v>
      </c>
      <c r="AS1998" s="268" t="str">
        <f t="shared" si="539"/>
        <v>1-20</v>
      </c>
      <c r="AT1998" s="274" t="str">
        <f t="shared" si="540"/>
        <v>1-40</v>
      </c>
      <c r="AU1998" s="275" t="str">
        <f t="shared" si="541"/>
        <v>&lt;1-50 Mn</v>
      </c>
      <c r="AV1998" s="268">
        <f>Table2[[#This Row],[Amount]]</f>
        <v>20000000</v>
      </c>
      <c r="AW1998" s="268" t="str">
        <f t="shared" si="546"/>
        <v>Nov 2023</v>
      </c>
      <c r="AX1998" s="276">
        <f>IFERROR(VLOOKUP(Table2[[#This Row],[SAP Code]],[26]_16!A:B,2,FALSE),0)</f>
        <v>0</v>
      </c>
      <c r="AY1998" s="276">
        <f>IFERROR(VLOOKUP(Table2[[#This Row],[SAP Code]],[26]_16!D:E,2,FALSE)/ 1000000, 0)</f>
        <v>0</v>
      </c>
      <c r="AZ1998" s="276">
        <f>IFERROR(VLOOKUP(Table2[[#This Row],[SAP Code]],[26]_16!G:H,2,FALSE)/ 1000000, 0)</f>
        <v>0</v>
      </c>
      <c r="BA1998" s="276">
        <f>IFERROR(VLOOKUP(Table2[[#This Row],[SAP Code]],[26]_16!J:K,2,FALSE)/ 1000000, 0)</f>
        <v>0</v>
      </c>
      <c r="BB1998" s="276">
        <f>IFERROR(VLOOKUP(Table2[[#This Row],[SAP Code]],[26]_16!M:N,2,FALSE)/ 1000000, 0)</f>
        <v>0</v>
      </c>
      <c r="BC1998" s="276">
        <f>IFERROR(VLOOKUP(Table2[[#This Row],[SAP Code]],[26]_16!P:Q,2,FALSE),0)</f>
        <v>0</v>
      </c>
      <c r="BD1998" s="276">
        <f>IFERROR(VLOOKUP(Table2[[#This Row],[SAP Code]],[26]_16!S:T,2,FALSE),0)</f>
        <v>0</v>
      </c>
      <c r="BE1998" s="276">
        <f>IFERROR(VLOOKUP(Table2[[#This Row],[SAP Code]],[26]_16!V:W,2,FALSE)/ 1000000, 0)</f>
        <v>0</v>
      </c>
      <c r="BF1998" s="276">
        <f>IFERROR(VLOOKUP(Table2[[#This Row],[SAP Code]],[26]_16!Y:Z,2,FALSE)/ 1000000, 0)</f>
        <v>0</v>
      </c>
      <c r="BG1998" s="276" t="str">
        <f>IFERROR(VLOOKUP(Table2[[#This Row],[SAP Code]],[26]port!$A:$AD,30,FALSE),"unknown")</f>
        <v>unknown</v>
      </c>
      <c r="BH1998" s="277" t="str">
        <f t="shared" si="542"/>
        <v>Unknown</v>
      </c>
      <c r="BI1998" s="264"/>
    </row>
    <row r="1999" spans="1:61" s="261" customFormat="1" ht="12.95">
      <c r="A1999" s="261" t="s">
        <v>91</v>
      </c>
      <c r="B1999" s="261" t="s">
        <v>6710</v>
      </c>
      <c r="C1999" s="261" t="s">
        <v>6720</v>
      </c>
      <c r="D1999" s="261" t="s">
        <v>6712</v>
      </c>
      <c r="E1999" s="262">
        <v>45259</v>
      </c>
      <c r="F1999" s="261" t="s">
        <v>93</v>
      </c>
      <c r="G1999" s="261" t="s">
        <v>90</v>
      </c>
      <c r="H1999" s="261" t="s">
        <v>5984</v>
      </c>
      <c r="I1999" s="261" t="s">
        <v>82</v>
      </c>
      <c r="J1999" s="261" t="s">
        <v>6371</v>
      </c>
      <c r="K1999" s="261" t="s">
        <v>84</v>
      </c>
      <c r="L1999" s="261" t="s">
        <v>70</v>
      </c>
      <c r="M1999" s="263">
        <v>13170000</v>
      </c>
      <c r="N1999" s="263">
        <v>10021763.282450879</v>
      </c>
      <c r="O1999" s="264" t="s">
        <v>6713</v>
      </c>
      <c r="P1999" s="265">
        <v>5160130000051</v>
      </c>
      <c r="Q1999" s="266" t="s">
        <v>87</v>
      </c>
      <c r="R1999" s="278" t="str">
        <f t="shared" si="543"/>
        <v>OTHERS</v>
      </c>
      <c r="S1999" s="261" t="str">
        <f t="shared" si="533"/>
        <v>F</v>
      </c>
      <c r="T1999" s="261" t="str">
        <f t="shared" si="550"/>
        <v>Blend Countries</v>
      </c>
      <c r="U1999" s="261" t="str">
        <f t="shared" si="544"/>
        <v>Non-Transition States</v>
      </c>
      <c r="V1999" s="267" t="str">
        <f>IF(ISNUMBER(MATCH(A1999, {"Gabon","Sudan","Niger","Mali","Burkina Faso","Guinea"}, 0)), "De Facto Countries", "Non-De Facto Countries")</f>
        <v>Non-De Facto Countries</v>
      </c>
      <c r="W1999" s="261" t="str">
        <f t="shared" si="547"/>
        <v>East</v>
      </c>
      <c r="X1999" s="261" t="str">
        <f t="shared" si="534"/>
        <v>Power</v>
      </c>
      <c r="Y1999" s="268"/>
      <c r="Z1999" s="268"/>
      <c r="AA1999" s="268"/>
      <c r="AB1999" s="268"/>
      <c r="AC1999" s="268"/>
      <c r="AD1999" s="268">
        <f>SUM(Table2[[#This Row],[Feed Africa ]:[Improve Quality Of Life ]])</f>
        <v>0</v>
      </c>
      <c r="AE1999" s="269" t="b">
        <f>Table2[[#This Row],[Total HI5]]=Table2[[#This Row],[Approved Amount_UA Equivalent]]</f>
        <v>0</v>
      </c>
      <c r="AF1999" s="270">
        <v>10</v>
      </c>
      <c r="AG1999" s="264" t="str">
        <f t="shared" si="548"/>
        <v>Investment Project</v>
      </c>
      <c r="AH1999" s="270" t="str">
        <f>VLOOKUP(Table2[[#This Row],[SAP Code]],[25]DATA!$A:$G,7,FALSE)</f>
        <v>Investment</v>
      </c>
      <c r="AI1999" s="264" t="str">
        <f t="shared" si="549"/>
        <v>Infrastructure</v>
      </c>
      <c r="AJ1999" s="271"/>
      <c r="AK1999" s="271"/>
      <c r="AL1999" s="268" t="str" cm="1">
        <f t="array" ref="AL1999">_xlfn.SWITCH(AK1999,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1999" s="272"/>
      <c r="AN1999" s="271" t="str">
        <f t="shared" si="537"/>
        <v/>
      </c>
      <c r="AO1999" s="273"/>
      <c r="AP1999" s="268">
        <f>Table2[[#This Row],[Approved Amount_UA Equivalent]]/1000000</f>
        <v>10.021763282450879</v>
      </c>
      <c r="AQ1999" s="263">
        <f t="shared" si="545"/>
        <v>13.337363446816928</v>
      </c>
      <c r="AR1999" s="268" t="str">
        <f t="shared" si="538"/>
        <v>11-20</v>
      </c>
      <c r="AS1999" s="268" t="str">
        <f t="shared" si="539"/>
        <v>1-20</v>
      </c>
      <c r="AT1999" s="274" t="str">
        <f t="shared" si="540"/>
        <v>1-40</v>
      </c>
      <c r="AU1999" s="275" t="str">
        <f t="shared" si="541"/>
        <v>&lt;1-50 Mn</v>
      </c>
      <c r="AV1999" s="268">
        <f>Table2[[#This Row],[Amount]]</f>
        <v>13170000</v>
      </c>
      <c r="AW1999" s="268" t="str">
        <f t="shared" si="546"/>
        <v>Nov 2023</v>
      </c>
      <c r="AX1999" s="276">
        <f>IFERROR(VLOOKUP(Table2[[#This Row],[SAP Code]],[26]_16!A:B,2,FALSE),0)</f>
        <v>0</v>
      </c>
      <c r="AY1999" s="276">
        <f>IFERROR(VLOOKUP(Table2[[#This Row],[SAP Code]],[26]_16!D:E,2,FALSE)/ 1000000, 0)</f>
        <v>0</v>
      </c>
      <c r="AZ1999" s="276">
        <f>IFERROR(VLOOKUP(Table2[[#This Row],[SAP Code]],[26]_16!G:H,2,FALSE)/ 1000000, 0)</f>
        <v>0</v>
      </c>
      <c r="BA1999" s="276">
        <f>IFERROR(VLOOKUP(Table2[[#This Row],[SAP Code]],[26]_16!J:K,2,FALSE)/ 1000000, 0)</f>
        <v>0</v>
      </c>
      <c r="BB1999" s="276">
        <f>IFERROR(VLOOKUP(Table2[[#This Row],[SAP Code]],[26]_16!M:N,2,FALSE)/ 1000000, 0)</f>
        <v>0</v>
      </c>
      <c r="BC1999" s="276">
        <f>IFERROR(VLOOKUP(Table2[[#This Row],[SAP Code]],[26]_16!P:Q,2,FALSE),0)</f>
        <v>0</v>
      </c>
      <c r="BD1999" s="276">
        <f>IFERROR(VLOOKUP(Table2[[#This Row],[SAP Code]],[26]_16!S:T,2,FALSE),0)</f>
        <v>0</v>
      </c>
      <c r="BE1999" s="276">
        <f>IFERROR(VLOOKUP(Table2[[#This Row],[SAP Code]],[26]_16!V:W,2,FALSE)/ 1000000, 0)</f>
        <v>0</v>
      </c>
      <c r="BF1999" s="276">
        <f>IFERROR(VLOOKUP(Table2[[#This Row],[SAP Code]],[26]_16!Y:Z,2,FALSE)/ 1000000, 0)</f>
        <v>0</v>
      </c>
      <c r="BG1999" s="276" t="str">
        <f>IFERROR(VLOOKUP(Table2[[#This Row],[SAP Code]],[26]port!$A:$AD,30,FALSE),"unknown")</f>
        <v>unknown</v>
      </c>
      <c r="BH1999" s="277" t="str">
        <f t="shared" si="542"/>
        <v>Unknown</v>
      </c>
      <c r="BI1999" s="264"/>
    </row>
    <row r="2000" spans="1:61" s="261" customFormat="1" ht="12.95">
      <c r="A2000" s="261" t="s">
        <v>495</v>
      </c>
      <c r="B2000" s="261" t="s">
        <v>6721</v>
      </c>
      <c r="C2000" s="261" t="s">
        <v>6722</v>
      </c>
      <c r="D2000" s="261" t="s">
        <v>6723</v>
      </c>
      <c r="E2000" s="262">
        <v>45260</v>
      </c>
      <c r="F2000" s="261" t="s">
        <v>6724</v>
      </c>
      <c r="G2000" s="261" t="s">
        <v>107</v>
      </c>
      <c r="H2000" s="261" t="s">
        <v>6041</v>
      </c>
      <c r="I2000" s="261" t="s">
        <v>102</v>
      </c>
      <c r="J2000" s="261" t="s">
        <v>103</v>
      </c>
      <c r="K2000" s="261" t="s">
        <v>5712</v>
      </c>
      <c r="L2000" s="261" t="s">
        <v>70</v>
      </c>
      <c r="M2000" s="263">
        <v>15000000</v>
      </c>
      <c r="N2000" s="263">
        <v>11414308.977734488</v>
      </c>
      <c r="O2000" s="264" t="s">
        <v>6725</v>
      </c>
      <c r="P2000" s="265" t="s">
        <v>147</v>
      </c>
      <c r="Q2000" s="266" t="s">
        <v>72</v>
      </c>
      <c r="R2000" s="261" t="str">
        <f t="shared" si="543"/>
        <v>ADB Private</v>
      </c>
      <c r="S2000" s="261" t="str">
        <f t="shared" si="533"/>
        <v>H</v>
      </c>
      <c r="T2000" s="261" t="str">
        <f t="shared" si="550"/>
        <v>ADF Countries</v>
      </c>
      <c r="U2000" s="261" t="str">
        <f t="shared" si="544"/>
        <v>Transition States</v>
      </c>
      <c r="V2000" s="267" t="str">
        <f>IF(ISNUMBER(MATCH(A2000, {"Gabon","Sudan","Niger","Mali","Burkina Faso","Guinea"}, 0)), "De Facto Countries", "Non-De Facto Countries")</f>
        <v>Non-De Facto Countries</v>
      </c>
      <c r="W2000" s="261" t="str">
        <f t="shared" si="547"/>
        <v>South</v>
      </c>
      <c r="X2000" s="261" t="str">
        <f t="shared" si="534"/>
        <v>Finance</v>
      </c>
      <c r="Y2000" s="268"/>
      <c r="Z2000" s="268"/>
      <c r="AA2000" s="268"/>
      <c r="AB2000" s="268"/>
      <c r="AC2000" s="268"/>
      <c r="AD2000" s="268">
        <f>SUM(Table2[[#This Row],[Feed Africa ]:[Improve Quality Of Life ]])</f>
        <v>0</v>
      </c>
      <c r="AE2000" s="269" t="b">
        <f>Table2[[#This Row],[Total HI5]]=Table2[[#This Row],[Approved Amount_UA Equivalent]]</f>
        <v>0</v>
      </c>
      <c r="AF2000" s="270">
        <v>10</v>
      </c>
      <c r="AG2000" s="264" t="str">
        <f t="shared" si="548"/>
        <v>Investment Project</v>
      </c>
      <c r="AH2000" s="270" t="str">
        <f>VLOOKUP(Table2[[#This Row],[SAP Code]],[25]DATA!$A:$G,7,FALSE)</f>
        <v>Investment</v>
      </c>
      <c r="AI2000" s="264" t="str">
        <f t="shared" si="549"/>
        <v>Other Investment</v>
      </c>
      <c r="AJ2000" s="271"/>
      <c r="AK2000" s="271"/>
      <c r="AL2000" s="268" t="str" cm="1">
        <f t="array" ref="AL2000">_xlfn.SWITCH(AK2000,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00" s="272"/>
      <c r="AN2000" s="271" t="str">
        <f t="shared" si="537"/>
        <v/>
      </c>
      <c r="AO2000" s="273"/>
      <c r="AP2000" s="268">
        <f>Table2[[#This Row],[Approved Amount_UA Equivalent]]/1000000</f>
        <v>11.414308977734487</v>
      </c>
      <c r="AQ2000" s="263">
        <f t="shared" si="545"/>
        <v>15.190618959928166</v>
      </c>
      <c r="AR2000" s="268" t="str">
        <f t="shared" si="538"/>
        <v>11-20</v>
      </c>
      <c r="AS2000" s="268" t="str">
        <f t="shared" si="539"/>
        <v>1-20</v>
      </c>
      <c r="AT2000" s="274" t="str">
        <f t="shared" si="540"/>
        <v>1-40</v>
      </c>
      <c r="AU2000" s="275" t="str">
        <f t="shared" si="541"/>
        <v>&lt;1-50 Mn</v>
      </c>
      <c r="AV2000" s="268">
        <f>Table2[[#This Row],[Amount]]</f>
        <v>15000000</v>
      </c>
      <c r="AW2000" s="268" t="str">
        <f t="shared" si="546"/>
        <v>Nov 2023</v>
      </c>
      <c r="AX2000" s="276">
        <f>IFERROR(VLOOKUP(Table2[[#This Row],[SAP Code]],[26]_16!A:B,2,FALSE),0)</f>
        <v>0</v>
      </c>
      <c r="AY2000" s="276">
        <f>IFERROR(VLOOKUP(Table2[[#This Row],[SAP Code]],[26]_16!D:E,2,FALSE)/ 1000000, 0)</f>
        <v>0</v>
      </c>
      <c r="AZ2000" s="276">
        <f>IFERROR(VLOOKUP(Table2[[#This Row],[SAP Code]],[26]_16!G:H,2,FALSE)/ 1000000, 0)</f>
        <v>0</v>
      </c>
      <c r="BA2000" s="276">
        <f>IFERROR(VLOOKUP(Table2[[#This Row],[SAP Code]],[26]_16!J:K,2,FALSE)/ 1000000, 0)</f>
        <v>0</v>
      </c>
      <c r="BB2000" s="276">
        <f>IFERROR(VLOOKUP(Table2[[#This Row],[SAP Code]],[26]_16!M:N,2,FALSE)/ 1000000, 0)</f>
        <v>0</v>
      </c>
      <c r="BC2000" s="276">
        <f>IFERROR(VLOOKUP(Table2[[#This Row],[SAP Code]],[26]_16!P:Q,2,FALSE),0)</f>
        <v>0</v>
      </c>
      <c r="BD2000" s="276">
        <f>IFERROR(VLOOKUP(Table2[[#This Row],[SAP Code]],[26]_16!S:T,2,FALSE),0)</f>
        <v>0</v>
      </c>
      <c r="BE2000" s="276">
        <f>IFERROR(VLOOKUP(Table2[[#This Row],[SAP Code]],[26]_16!V:W,2,FALSE)/ 1000000, 0)</f>
        <v>0</v>
      </c>
      <c r="BF2000" s="276">
        <f>IFERROR(VLOOKUP(Table2[[#This Row],[SAP Code]],[26]_16!Y:Z,2,FALSE)/ 1000000, 0)</f>
        <v>0</v>
      </c>
      <c r="BG2000" s="276" t="str">
        <f>IFERROR(VLOOKUP(Table2[[#This Row],[SAP Code]],[26]port!$A:$AD,30,FALSE),"unknown")</f>
        <v>unknown</v>
      </c>
      <c r="BH2000" s="277" t="str">
        <f t="shared" si="542"/>
        <v>Unknown</v>
      </c>
      <c r="BI2000" s="264"/>
    </row>
    <row r="2001" spans="1:61" s="261" customFormat="1" ht="12.95">
      <c r="A2001" s="261" t="s">
        <v>221</v>
      </c>
      <c r="B2001" s="261" t="s">
        <v>6726</v>
      </c>
      <c r="C2001" s="261" t="s">
        <v>6727</v>
      </c>
      <c r="D2001" s="261" t="s">
        <v>6728</v>
      </c>
      <c r="E2001" s="262">
        <v>45260</v>
      </c>
      <c r="F2001" s="261" t="s">
        <v>225</v>
      </c>
      <c r="G2001" s="261" t="s">
        <v>74</v>
      </c>
      <c r="H2001" s="261" t="s">
        <v>5979</v>
      </c>
      <c r="I2001" s="261" t="s">
        <v>155</v>
      </c>
      <c r="J2001" s="261" t="s">
        <v>83</v>
      </c>
      <c r="K2001" s="261" t="s">
        <v>304</v>
      </c>
      <c r="L2001" s="261" t="s">
        <v>85</v>
      </c>
      <c r="M2001" s="263">
        <v>14000000</v>
      </c>
      <c r="N2001" s="263">
        <v>14000000</v>
      </c>
      <c r="O2001" s="264" t="s">
        <v>6729</v>
      </c>
      <c r="P2001" s="265">
        <v>2100150044195</v>
      </c>
      <c r="Q2001" s="266" t="s">
        <v>72</v>
      </c>
      <c r="R2001" s="261" t="str">
        <f t="shared" si="543"/>
        <v>ADF Including TSF</v>
      </c>
      <c r="S2001" s="261" t="str">
        <f t="shared" si="533"/>
        <v>A</v>
      </c>
      <c r="T2001" s="261" t="str">
        <f t="shared" si="550"/>
        <v>ADF Countries</v>
      </c>
      <c r="U2001" s="261" t="str">
        <f t="shared" si="544"/>
        <v>Transition States</v>
      </c>
      <c r="V2001" s="267" t="str">
        <f>IF(ISNUMBER(MATCH(A2001, {"Gabon","Sudan","Niger","Mali","Burkina Faso","Guinea"}, 0)), "De Facto Countries", "Non-De Facto Countries")</f>
        <v>De Facto Countries</v>
      </c>
      <c r="W2001" s="261" t="str">
        <f t="shared" si="547"/>
        <v>West</v>
      </c>
      <c r="X2001" s="261" t="str">
        <f t="shared" si="534"/>
        <v>Agriculture</v>
      </c>
      <c r="Y2001" s="268"/>
      <c r="Z2001" s="268"/>
      <c r="AA2001" s="268"/>
      <c r="AB2001" s="268"/>
      <c r="AC2001" s="268"/>
      <c r="AD2001" s="268">
        <f>SUM(Table2[[#This Row],[Feed Africa ]:[Improve Quality Of Life ]])</f>
        <v>0</v>
      </c>
      <c r="AE2001" s="269" t="b">
        <f>Table2[[#This Row],[Total HI5]]=Table2[[#This Row],[Approved Amount_UA Equivalent]]</f>
        <v>0</v>
      </c>
      <c r="AF2001" s="270">
        <v>10</v>
      </c>
      <c r="AG2001" s="264" t="str">
        <f t="shared" si="548"/>
        <v>Investment Project</v>
      </c>
      <c r="AH2001" s="270" t="str">
        <f>VLOOKUP(Table2[[#This Row],[SAP Code]],[25]DATA!$A:$G,7,FALSE)</f>
        <v>Investment</v>
      </c>
      <c r="AI2001" s="264" t="str">
        <f t="shared" si="549"/>
        <v>Infrastructure</v>
      </c>
      <c r="AJ2001" s="271"/>
      <c r="AK2001" s="271"/>
      <c r="AL2001" s="268" t="str" cm="1">
        <f t="array" ref="AL2001">_xlfn.SWITCH(AK2001,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01" s="272"/>
      <c r="AN2001" s="271" t="str">
        <f t="shared" si="537"/>
        <v/>
      </c>
      <c r="AO2001" s="273"/>
      <c r="AP2001" s="268">
        <f>Table2[[#This Row],[Approved Amount_UA Equivalent]]/1000000</f>
        <v>14</v>
      </c>
      <c r="AQ2001" s="263">
        <f t="shared" si="545"/>
        <v>18.63176</v>
      </c>
      <c r="AR2001" s="268" t="str">
        <f t="shared" si="538"/>
        <v>11-20</v>
      </c>
      <c r="AS2001" s="268" t="str">
        <f t="shared" si="539"/>
        <v>1-20</v>
      </c>
      <c r="AT2001" s="274" t="str">
        <f t="shared" si="540"/>
        <v>1-40</v>
      </c>
      <c r="AU2001" s="275" t="str">
        <f t="shared" si="541"/>
        <v>&lt;1-50 Mn</v>
      </c>
      <c r="AV2001" s="268">
        <f>Table2[[#This Row],[Amount]]</f>
        <v>14000000</v>
      </c>
      <c r="AW2001" s="268" t="str">
        <f t="shared" si="546"/>
        <v>Nov 2023</v>
      </c>
      <c r="AX2001" s="276">
        <f>IFERROR(VLOOKUP(Table2[[#This Row],[SAP Code]],[26]_16!A:B,2,FALSE),0)</f>
        <v>0</v>
      </c>
      <c r="AY2001" s="276">
        <f>IFERROR(VLOOKUP(Table2[[#This Row],[SAP Code]],[26]_16!D:E,2,FALSE)/ 1000000, 0)</f>
        <v>0</v>
      </c>
      <c r="AZ2001" s="276">
        <f>IFERROR(VLOOKUP(Table2[[#This Row],[SAP Code]],[26]_16!G:H,2,FALSE)/ 1000000, 0)</f>
        <v>0</v>
      </c>
      <c r="BA2001" s="276">
        <f>IFERROR(VLOOKUP(Table2[[#This Row],[SAP Code]],[26]_16!J:K,2,FALSE)/ 1000000, 0)</f>
        <v>0</v>
      </c>
      <c r="BB2001" s="276">
        <f>IFERROR(VLOOKUP(Table2[[#This Row],[SAP Code]],[26]_16!M:N,2,FALSE)/ 1000000, 0)</f>
        <v>0</v>
      </c>
      <c r="BC2001" s="276">
        <f>IFERROR(VLOOKUP(Table2[[#This Row],[SAP Code]],[26]_16!P:Q,2,FALSE),0)</f>
        <v>0</v>
      </c>
      <c r="BD2001" s="276">
        <f>IFERROR(VLOOKUP(Table2[[#This Row],[SAP Code]],[26]_16!S:T,2,FALSE),0)</f>
        <v>0</v>
      </c>
      <c r="BE2001" s="276">
        <f>IFERROR(VLOOKUP(Table2[[#This Row],[SAP Code]],[26]_16!V:W,2,FALSE)/ 1000000, 0)</f>
        <v>0</v>
      </c>
      <c r="BF2001" s="276">
        <f>IFERROR(VLOOKUP(Table2[[#This Row],[SAP Code]],[26]_16!Y:Z,2,FALSE)/ 1000000, 0)</f>
        <v>0</v>
      </c>
      <c r="BG2001" s="276" t="str">
        <f>IFERROR(VLOOKUP(Table2[[#This Row],[SAP Code]],[26]port!$A:$AD,30,FALSE),"unknown")</f>
        <v>unknown</v>
      </c>
      <c r="BH2001" s="277" t="str">
        <f t="shared" si="542"/>
        <v>Unknown</v>
      </c>
      <c r="BI2001" s="264"/>
    </row>
    <row r="2002" spans="1:61" s="261" customFormat="1" ht="12.95">
      <c r="A2002" s="261" t="s">
        <v>141</v>
      </c>
      <c r="B2002" s="261" t="s">
        <v>6730</v>
      </c>
      <c r="C2002" s="261" t="s">
        <v>6731</v>
      </c>
      <c r="D2002" s="261" t="s">
        <v>6732</v>
      </c>
      <c r="E2002" s="262">
        <v>45260</v>
      </c>
      <c r="F2002" s="261" t="s">
        <v>6733</v>
      </c>
      <c r="G2002" s="261" t="s">
        <v>74</v>
      </c>
      <c r="H2002" s="261" t="s">
        <v>5984</v>
      </c>
      <c r="I2002" s="261" t="s">
        <v>155</v>
      </c>
      <c r="J2002" s="261" t="s">
        <v>83</v>
      </c>
      <c r="K2002" s="261" t="s">
        <v>69</v>
      </c>
      <c r="L2002" s="261" t="s">
        <v>85</v>
      </c>
      <c r="M2002" s="263">
        <v>6430000</v>
      </c>
      <c r="N2002" s="263">
        <v>6430000</v>
      </c>
      <c r="O2002" s="264" t="s">
        <v>6734</v>
      </c>
      <c r="P2002" s="265">
        <v>2100155043083</v>
      </c>
      <c r="Q2002" s="266" t="s">
        <v>72</v>
      </c>
      <c r="R2002" s="261" t="str">
        <f t="shared" si="543"/>
        <v>ADF Including TSF</v>
      </c>
      <c r="S2002" s="261" t="str">
        <f t="shared" si="533"/>
        <v>A</v>
      </c>
      <c r="T2002" s="261" t="str">
        <f t="shared" si="550"/>
        <v>Multinational</v>
      </c>
      <c r="U2002" s="261" t="str">
        <f t="shared" si="544"/>
        <v>Multinational</v>
      </c>
      <c r="V2002" s="267" t="str">
        <f>IF(ISNUMBER(MATCH(A2002, {"Gabon","Sudan","Niger","Mali","Burkina Faso","Guinea"}, 0)), "De Facto Countries", "Non-De Facto Countries")</f>
        <v>Non-De Facto Countries</v>
      </c>
      <c r="W2002" s="261" t="str">
        <f t="shared" si="547"/>
        <v>Multi</v>
      </c>
      <c r="X2002" s="261" t="str">
        <f t="shared" si="534"/>
        <v>Agriculture</v>
      </c>
      <c r="Y2002" s="268"/>
      <c r="Z2002" s="268"/>
      <c r="AA2002" s="268"/>
      <c r="AB2002" s="268"/>
      <c r="AC2002" s="268"/>
      <c r="AD2002" s="268">
        <f>SUM(Table2[[#This Row],[Feed Africa ]:[Improve Quality Of Life ]])</f>
        <v>0</v>
      </c>
      <c r="AE2002" s="269" t="b">
        <f>Table2[[#This Row],[Total HI5]]=Table2[[#This Row],[Approved Amount_UA Equivalent]]</f>
        <v>0</v>
      </c>
      <c r="AF2002" s="270">
        <v>10</v>
      </c>
      <c r="AG2002" s="264" t="str">
        <f t="shared" si="548"/>
        <v>Investment Project</v>
      </c>
      <c r="AH2002" s="270" t="str">
        <f>VLOOKUP(Table2[[#This Row],[SAP Code]],[25]DATA!$A:$G,7,FALSE)</f>
        <v>Investment</v>
      </c>
      <c r="AI2002" s="264" t="str">
        <f t="shared" si="549"/>
        <v>Infrastructure</v>
      </c>
      <c r="AJ2002" s="271"/>
      <c r="AK2002" s="271"/>
      <c r="AL2002" s="268" t="str" cm="1">
        <f t="array" ref="AL2002">_xlfn.SWITCH(AK2002,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02" s="272"/>
      <c r="AN2002" s="271" t="str">
        <f t="shared" si="537"/>
        <v/>
      </c>
      <c r="AO2002" s="273"/>
      <c r="AP2002" s="268">
        <f>Table2[[#This Row],[Approved Amount_UA Equivalent]]/1000000</f>
        <v>6.43</v>
      </c>
      <c r="AQ2002" s="263">
        <f t="shared" si="545"/>
        <v>8.5573011999999995</v>
      </c>
      <c r="AR2002" s="268" t="str">
        <f t="shared" si="538"/>
        <v>1-10</v>
      </c>
      <c r="AS2002" s="268" t="str">
        <f t="shared" si="539"/>
        <v>1-20</v>
      </c>
      <c r="AT2002" s="274" t="str">
        <f t="shared" si="540"/>
        <v>1-40</v>
      </c>
      <c r="AU2002" s="275" t="str">
        <f t="shared" si="541"/>
        <v>&lt;1-50 Mn</v>
      </c>
      <c r="AV2002" s="268">
        <f>Table2[[#This Row],[Amount]]</f>
        <v>6430000</v>
      </c>
      <c r="AW2002" s="268" t="str">
        <f t="shared" si="546"/>
        <v>Nov 2023</v>
      </c>
      <c r="AX2002" s="276">
        <f>IFERROR(VLOOKUP(Table2[[#This Row],[SAP Code]],[26]_16!A:B,2,FALSE),0)</f>
        <v>0</v>
      </c>
      <c r="AY2002" s="276">
        <f>IFERROR(VLOOKUP(Table2[[#This Row],[SAP Code]],[26]_16!D:E,2,FALSE)/ 1000000, 0)</f>
        <v>0</v>
      </c>
      <c r="AZ2002" s="276">
        <f>IFERROR(VLOOKUP(Table2[[#This Row],[SAP Code]],[26]_16!G:H,2,FALSE)/ 1000000, 0)</f>
        <v>0</v>
      </c>
      <c r="BA2002" s="276">
        <f>IFERROR(VLOOKUP(Table2[[#This Row],[SAP Code]],[26]_16!J:K,2,FALSE)/ 1000000, 0)</f>
        <v>0</v>
      </c>
      <c r="BB2002" s="276">
        <f>IFERROR(VLOOKUP(Table2[[#This Row],[SAP Code]],[26]_16!M:N,2,FALSE)/ 1000000, 0)</f>
        <v>0</v>
      </c>
      <c r="BC2002" s="276">
        <f>IFERROR(VLOOKUP(Table2[[#This Row],[SAP Code]],[26]_16!P:Q,2,FALSE),0)</f>
        <v>0</v>
      </c>
      <c r="BD2002" s="276">
        <f>IFERROR(VLOOKUP(Table2[[#This Row],[SAP Code]],[26]_16!S:T,2,FALSE),0)</f>
        <v>0</v>
      </c>
      <c r="BE2002" s="276">
        <f>IFERROR(VLOOKUP(Table2[[#This Row],[SAP Code]],[26]_16!V:W,2,FALSE)/ 1000000, 0)</f>
        <v>0</v>
      </c>
      <c r="BF2002" s="276">
        <f>IFERROR(VLOOKUP(Table2[[#This Row],[SAP Code]],[26]_16!Y:Z,2,FALSE)/ 1000000, 0)</f>
        <v>0</v>
      </c>
      <c r="BG2002" s="276" t="str">
        <f>IFERROR(VLOOKUP(Table2[[#This Row],[SAP Code]],[26]port!$A:$AD,30,FALSE),"unknown")</f>
        <v>unknown</v>
      </c>
      <c r="BH2002" s="277" t="str">
        <f t="shared" si="542"/>
        <v>Unknown</v>
      </c>
      <c r="BI2002" s="264"/>
    </row>
    <row r="2003" spans="1:61" s="261" customFormat="1" ht="12.95">
      <c r="A2003" s="261" t="s">
        <v>117</v>
      </c>
      <c r="B2003" s="261" t="s">
        <v>6735</v>
      </c>
      <c r="C2003" s="261" t="s">
        <v>6736</v>
      </c>
      <c r="D2003" s="261" t="s">
        <v>6737</v>
      </c>
      <c r="E2003" s="262">
        <v>45261</v>
      </c>
      <c r="F2003" s="261" t="s">
        <v>121</v>
      </c>
      <c r="G2003" s="261" t="s">
        <v>140</v>
      </c>
      <c r="H2003" s="261" t="s">
        <v>5984</v>
      </c>
      <c r="I2003" s="261" t="s">
        <v>138</v>
      </c>
      <c r="J2003" s="261" t="s">
        <v>179</v>
      </c>
      <c r="K2003" s="261" t="s">
        <v>84</v>
      </c>
      <c r="L2003" s="261" t="s">
        <v>70</v>
      </c>
      <c r="M2003" s="263">
        <v>179680000</v>
      </c>
      <c r="N2003" s="263">
        <v>134764379.84234488</v>
      </c>
      <c r="O2003" s="264" t="s">
        <v>6738</v>
      </c>
      <c r="P2003" s="265">
        <v>2000300000904</v>
      </c>
      <c r="Q2003" s="266" t="s">
        <v>87</v>
      </c>
      <c r="R2003" s="261" t="str">
        <f t="shared" si="543"/>
        <v>ADB Public</v>
      </c>
      <c r="S2003" s="261" t="str">
        <f t="shared" si="533"/>
        <v>D</v>
      </c>
      <c r="T2003" s="261" t="str">
        <f t="shared" si="550"/>
        <v>ADF Countries</v>
      </c>
      <c r="U2003" s="261" t="str">
        <f t="shared" si="544"/>
        <v>Non-Transition States</v>
      </c>
      <c r="V2003" s="267" t="str">
        <f>IF(ISNUMBER(MATCH(A2003, {"Gabon","Sudan","Niger","Mali","Burkina Faso","Guinea"}, 0)), "De Facto Countries", "Non-De Facto Countries")</f>
        <v>Non-De Facto Countries</v>
      </c>
      <c r="W2003" s="261" t="str">
        <f t="shared" si="547"/>
        <v>East</v>
      </c>
      <c r="X2003" s="261" t="str">
        <f t="shared" si="534"/>
        <v>Transport</v>
      </c>
      <c r="Y2003" s="268"/>
      <c r="Z2003" s="268"/>
      <c r="AA2003" s="268"/>
      <c r="AB2003" s="268"/>
      <c r="AC2003" s="268"/>
      <c r="AD2003" s="268">
        <f>SUM(Table2[[#This Row],[Feed Africa ]:[Improve Quality Of Life ]])</f>
        <v>0</v>
      </c>
      <c r="AE2003" s="269" t="b">
        <f>Table2[[#This Row],[Total HI5]]=Table2[[#This Row],[Approved Amount_UA Equivalent]]</f>
        <v>0</v>
      </c>
      <c r="AF2003" s="270">
        <v>10</v>
      </c>
      <c r="AG2003" s="264" t="str">
        <f t="shared" si="548"/>
        <v>Investment Project</v>
      </c>
      <c r="AH2003" s="270" t="str">
        <f>VLOOKUP(Table2[[#This Row],[SAP Code]],[25]DATA!$A:$G,7,FALSE)</f>
        <v>Investment</v>
      </c>
      <c r="AI2003" s="264" t="str">
        <f t="shared" si="549"/>
        <v>Infrastructure</v>
      </c>
      <c r="AJ2003" s="271"/>
      <c r="AK2003" s="271"/>
      <c r="AL2003" s="268" t="str" cm="1">
        <f t="array" ref="AL2003">_xlfn.SWITCH(AK2003,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03" s="272"/>
      <c r="AN2003" s="271" t="str">
        <f t="shared" si="537"/>
        <v/>
      </c>
      <c r="AO2003" s="273"/>
      <c r="AP2003" s="268">
        <f>Table2[[#This Row],[Approved Amount_UA Equivalent]]/1000000</f>
        <v>134.76437984234488</v>
      </c>
      <c r="AQ2003" s="263">
        <f t="shared" si="545"/>
        <v>179.34982726938625</v>
      </c>
      <c r="AR2003" s="268" t="str">
        <f t="shared" si="538"/>
        <v>131-140</v>
      </c>
      <c r="AS2003" s="268" t="str">
        <f t="shared" si="539"/>
        <v>121-140</v>
      </c>
      <c r="AT2003" s="274" t="str">
        <f t="shared" si="540"/>
        <v>121-160</v>
      </c>
      <c r="AU2003" s="275" t="str">
        <f t="shared" si="541"/>
        <v>100-200 Mn</v>
      </c>
      <c r="AV2003" s="268">
        <f>Table2[[#This Row],[Amount]]</f>
        <v>179680000</v>
      </c>
      <c r="AW2003" s="268" t="str">
        <f t="shared" si="546"/>
        <v>Dec 2023</v>
      </c>
      <c r="AX2003" s="276">
        <f>IFERROR(VLOOKUP(Table2[[#This Row],[SAP Code]],[26]_16!A:B,2,FALSE),0)</f>
        <v>0</v>
      </c>
      <c r="AY2003" s="276">
        <f>IFERROR(VLOOKUP(Table2[[#This Row],[SAP Code]],[26]_16!D:E,2,FALSE)/ 1000000, 0)</f>
        <v>0</v>
      </c>
      <c r="AZ2003" s="276">
        <f>IFERROR(VLOOKUP(Table2[[#This Row],[SAP Code]],[26]_16!G:H,2,FALSE)/ 1000000, 0)</f>
        <v>0</v>
      </c>
      <c r="BA2003" s="276">
        <f>IFERROR(VLOOKUP(Table2[[#This Row],[SAP Code]],[26]_16!J:K,2,FALSE)/ 1000000, 0)</f>
        <v>0</v>
      </c>
      <c r="BB2003" s="276">
        <f>IFERROR(VLOOKUP(Table2[[#This Row],[SAP Code]],[26]_16!M:N,2,FALSE)/ 1000000, 0)</f>
        <v>0</v>
      </c>
      <c r="BC2003" s="276">
        <f>IFERROR(VLOOKUP(Table2[[#This Row],[SAP Code]],[26]_16!P:Q,2,FALSE),0)</f>
        <v>0</v>
      </c>
      <c r="BD2003" s="276">
        <f>IFERROR(VLOOKUP(Table2[[#This Row],[SAP Code]],[26]_16!S:T,2,FALSE),0)</f>
        <v>0</v>
      </c>
      <c r="BE2003" s="276">
        <f>IFERROR(VLOOKUP(Table2[[#This Row],[SAP Code]],[26]_16!V:W,2,FALSE)/ 1000000, 0)</f>
        <v>0</v>
      </c>
      <c r="BF2003" s="276">
        <f>IFERROR(VLOOKUP(Table2[[#This Row],[SAP Code]],[26]_16!Y:Z,2,FALSE)/ 1000000, 0)</f>
        <v>0</v>
      </c>
      <c r="BG2003" s="276" t="str">
        <f>IFERROR(VLOOKUP(Table2[[#This Row],[SAP Code]],[26]port!$A:$AD,30,FALSE),"unknown")</f>
        <v>unknown</v>
      </c>
      <c r="BH2003" s="277" t="str">
        <f t="shared" si="542"/>
        <v>Unknown</v>
      </c>
      <c r="BI2003" s="264"/>
    </row>
    <row r="2004" spans="1:61" s="261" customFormat="1" ht="12.95">
      <c r="A2004" s="261" t="s">
        <v>351</v>
      </c>
      <c r="B2004" s="261" t="s">
        <v>6739</v>
      </c>
      <c r="C2004" s="261" t="s">
        <v>6740</v>
      </c>
      <c r="D2004" s="261" t="s">
        <v>6741</v>
      </c>
      <c r="E2004" s="262">
        <v>45261</v>
      </c>
      <c r="F2004" s="261" t="s">
        <v>827</v>
      </c>
      <c r="G2004" s="261" t="s">
        <v>126</v>
      </c>
      <c r="H2004" s="261" t="s">
        <v>5984</v>
      </c>
      <c r="I2004" s="261" t="s">
        <v>123</v>
      </c>
      <c r="J2004" s="261" t="s">
        <v>179</v>
      </c>
      <c r="K2004" s="261" t="s">
        <v>84</v>
      </c>
      <c r="L2004" s="261" t="s">
        <v>5462</v>
      </c>
      <c r="M2004" s="263">
        <v>28903627830</v>
      </c>
      <c r="N2004" s="263">
        <v>147493074.46189645</v>
      </c>
      <c r="O2004" s="264" t="s">
        <v>6742</v>
      </c>
      <c r="P2004" s="265">
        <v>2000300000902</v>
      </c>
      <c r="Q2004" s="266" t="s">
        <v>87</v>
      </c>
      <c r="R2004" s="261" t="str">
        <f t="shared" si="543"/>
        <v>ADB Public</v>
      </c>
      <c r="S2004" s="261" t="str">
        <f t="shared" si="533"/>
        <v>E</v>
      </c>
      <c r="T2004" s="261" t="str">
        <f t="shared" si="550"/>
        <v>ADF Countries</v>
      </c>
      <c r="U2004" s="261" t="str">
        <f t="shared" si="544"/>
        <v>Non-Transition States</v>
      </c>
      <c r="V2004" s="267" t="str">
        <f>IF(ISNUMBER(MATCH(A2004, {"Gabon","Sudan","Niger","Mali","Burkina Faso","Guinea"}, 0)), "De Facto Countries", "Non-De Facto Countries")</f>
        <v>Non-De Facto Countries</v>
      </c>
      <c r="W2004" s="261" t="str">
        <f t="shared" si="547"/>
        <v>East</v>
      </c>
      <c r="X2004" s="261" t="str">
        <f t="shared" si="534"/>
        <v>WASH Sector</v>
      </c>
      <c r="Y2004" s="268"/>
      <c r="Z2004" s="268"/>
      <c r="AA2004" s="268"/>
      <c r="AB2004" s="268"/>
      <c r="AC2004" s="268"/>
      <c r="AD2004" s="268">
        <f>SUM(Table2[[#This Row],[Feed Africa ]:[Improve Quality Of Life ]])</f>
        <v>0</v>
      </c>
      <c r="AE2004" s="269" t="b">
        <f>Table2[[#This Row],[Total HI5]]=Table2[[#This Row],[Approved Amount_UA Equivalent]]</f>
        <v>0</v>
      </c>
      <c r="AF2004" s="270">
        <v>10</v>
      </c>
      <c r="AG2004" s="264" t="str">
        <f t="shared" si="548"/>
        <v>Investment Project</v>
      </c>
      <c r="AH2004" s="270" t="str">
        <f>VLOOKUP(Table2[[#This Row],[SAP Code]],[25]DATA!$A:$G,7,FALSE)</f>
        <v>Investment</v>
      </c>
      <c r="AI2004" s="264" t="str">
        <f t="shared" si="549"/>
        <v>Infrastructure</v>
      </c>
      <c r="AJ2004" s="271"/>
      <c r="AK2004" s="271"/>
      <c r="AL2004" s="268" t="str" cm="1">
        <f t="array" ref="AL2004">_xlfn.SWITCH(AK2004,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04" s="272"/>
      <c r="AN2004" s="271" t="str">
        <f t="shared" si="537"/>
        <v/>
      </c>
      <c r="AO2004" s="273"/>
      <c r="AP2004" s="268">
        <f>Table2[[#This Row],[Approved Amount_UA Equivalent]]/1000000</f>
        <v>147.49307446189644</v>
      </c>
      <c r="AQ2004" s="263">
        <f t="shared" si="545"/>
        <v>196.28968321687029</v>
      </c>
      <c r="AR2004" s="268" t="str">
        <f t="shared" si="538"/>
        <v>141-150</v>
      </c>
      <c r="AS2004" s="268" t="str">
        <f t="shared" si="539"/>
        <v>141-160</v>
      </c>
      <c r="AT2004" s="274" t="str">
        <f t="shared" si="540"/>
        <v>121-160</v>
      </c>
      <c r="AU2004" s="275" t="str">
        <f t="shared" si="541"/>
        <v>100-200 Mn</v>
      </c>
      <c r="AV2004" s="268">
        <f>Table2[[#This Row],[Amount]]</f>
        <v>28903627830</v>
      </c>
      <c r="AW2004" s="268" t="str">
        <f t="shared" si="546"/>
        <v>Dec 2023</v>
      </c>
      <c r="AX2004" s="276">
        <f>IFERROR(VLOOKUP(Table2[[#This Row],[SAP Code]],[26]_16!A:B,2,FALSE),0)</f>
        <v>0</v>
      </c>
      <c r="AY2004" s="276">
        <f>IFERROR(VLOOKUP(Table2[[#This Row],[SAP Code]],[26]_16!D:E,2,FALSE)/ 1000000, 0)</f>
        <v>0</v>
      </c>
      <c r="AZ2004" s="276">
        <f>IFERROR(VLOOKUP(Table2[[#This Row],[SAP Code]],[26]_16!G:H,2,FALSE)/ 1000000, 0)</f>
        <v>0</v>
      </c>
      <c r="BA2004" s="276">
        <f>IFERROR(VLOOKUP(Table2[[#This Row],[SAP Code]],[26]_16!J:K,2,FALSE)/ 1000000, 0)</f>
        <v>0</v>
      </c>
      <c r="BB2004" s="276">
        <f>IFERROR(VLOOKUP(Table2[[#This Row],[SAP Code]],[26]_16!M:N,2,FALSE)/ 1000000, 0)</f>
        <v>0</v>
      </c>
      <c r="BC2004" s="276">
        <f>IFERROR(VLOOKUP(Table2[[#This Row],[SAP Code]],[26]_16!P:Q,2,FALSE),0)</f>
        <v>0</v>
      </c>
      <c r="BD2004" s="276">
        <f>IFERROR(VLOOKUP(Table2[[#This Row],[SAP Code]],[26]_16!S:T,2,FALSE),0)</f>
        <v>0</v>
      </c>
      <c r="BE2004" s="276">
        <f>IFERROR(VLOOKUP(Table2[[#This Row],[SAP Code]],[26]_16!V:W,2,FALSE)/ 1000000, 0)</f>
        <v>0</v>
      </c>
      <c r="BF2004" s="276">
        <f>IFERROR(VLOOKUP(Table2[[#This Row],[SAP Code]],[26]_16!Y:Z,2,FALSE)/ 1000000, 0)</f>
        <v>0</v>
      </c>
      <c r="BG2004" s="276" t="str">
        <f>IFERROR(VLOOKUP(Table2[[#This Row],[SAP Code]],[26]port!$A:$AD,30,FALSE),"unknown")</f>
        <v>unknown</v>
      </c>
      <c r="BH2004" s="277" t="str">
        <f t="shared" si="542"/>
        <v>Unknown</v>
      </c>
      <c r="BI2004" s="264"/>
    </row>
    <row r="2005" spans="1:61" s="261" customFormat="1" ht="12.95">
      <c r="A2005" s="261" t="s">
        <v>150</v>
      </c>
      <c r="B2005" s="261" t="s">
        <v>6743</v>
      </c>
      <c r="C2005" s="261" t="s">
        <v>6744</v>
      </c>
      <c r="D2005" s="261" t="s">
        <v>6745</v>
      </c>
      <c r="E2005" s="262">
        <v>45261</v>
      </c>
      <c r="F2005" s="261" t="s">
        <v>154</v>
      </c>
      <c r="G2005" s="261" t="s">
        <v>255</v>
      </c>
      <c r="H2005" s="261" t="s">
        <v>5979</v>
      </c>
      <c r="I2005" s="261" t="s">
        <v>250</v>
      </c>
      <c r="J2005" s="261" t="s">
        <v>179</v>
      </c>
      <c r="K2005" s="261" t="s">
        <v>84</v>
      </c>
      <c r="L2005" s="261" t="s">
        <v>195</v>
      </c>
      <c r="M2005" s="263">
        <v>74500000</v>
      </c>
      <c r="N2005" s="263">
        <v>61079091.274298415</v>
      </c>
      <c r="O2005" s="264" t="s">
        <v>6746</v>
      </c>
      <c r="P2005" s="265">
        <v>2000200006251</v>
      </c>
      <c r="Q2005" s="266" t="s">
        <v>87</v>
      </c>
      <c r="R2005" s="261" t="str">
        <f t="shared" si="543"/>
        <v>ADB Public</v>
      </c>
      <c r="S2005" s="261" t="str">
        <f t="shared" si="533"/>
        <v>K</v>
      </c>
      <c r="T2005" s="261" t="str">
        <f t="shared" si="550"/>
        <v>Blend Countries</v>
      </c>
      <c r="U2005" s="261" t="str">
        <f t="shared" si="544"/>
        <v>Non-Transition States</v>
      </c>
      <c r="V2005" s="267" t="str">
        <f>IF(ISNUMBER(MATCH(A2005, {"Gabon","Sudan","Niger","Mali","Burkina Faso","Guinea"}, 0)), "De Facto Countries", "Non-De Facto Countries")</f>
        <v>Non-De Facto Countries</v>
      </c>
      <c r="W2005" s="261" t="str">
        <f t="shared" si="547"/>
        <v>West</v>
      </c>
      <c r="X2005" s="261" t="str">
        <f t="shared" si="534"/>
        <v>Multi-Sector</v>
      </c>
      <c r="Y2005" s="268"/>
      <c r="Z2005" s="268"/>
      <c r="AA2005" s="268"/>
      <c r="AB2005" s="268"/>
      <c r="AC2005" s="268"/>
      <c r="AD2005" s="268">
        <f>SUM(Table2[[#This Row],[Feed Africa ]:[Improve Quality Of Life ]])</f>
        <v>0</v>
      </c>
      <c r="AE2005" s="269" t="b">
        <f>Table2[[#This Row],[Total HI5]]=Table2[[#This Row],[Approved Amount_UA Equivalent]]</f>
        <v>0</v>
      </c>
      <c r="AF2005" s="270">
        <v>20</v>
      </c>
      <c r="AG2005" s="264" t="str">
        <f t="shared" si="548"/>
        <v>Policy and Result Based Op</v>
      </c>
      <c r="AH2005" s="270" t="str">
        <f>VLOOKUP(Table2[[#This Row],[SAP Code]],[25]DATA!$A:$G,7,FALSE)</f>
        <v>PBO</v>
      </c>
      <c r="AI2005" s="264" t="str">
        <f t="shared" si="549"/>
        <v>Policy-Based Lending</v>
      </c>
      <c r="AJ2005" s="271"/>
      <c r="AK2005" s="271"/>
      <c r="AL2005" s="268" t="str" cm="1">
        <f t="array" ref="AL2005">_xlfn.SWITCH(AK2005,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05" s="272"/>
      <c r="AN2005" s="271" t="str">
        <f t="shared" si="537"/>
        <v/>
      </c>
      <c r="AO2005" s="273"/>
      <c r="AP2005" s="268">
        <f>Table2[[#This Row],[Approved Amount_UA Equivalent]]/1000000</f>
        <v>61.079091274298413</v>
      </c>
      <c r="AQ2005" s="263">
        <f t="shared" si="545"/>
        <v>81.286497831487296</v>
      </c>
      <c r="AR2005" s="268" t="str">
        <f t="shared" si="538"/>
        <v>61-70</v>
      </c>
      <c r="AS2005" s="268" t="str">
        <f t="shared" si="539"/>
        <v>61-80</v>
      </c>
      <c r="AT2005" s="274" t="str">
        <f t="shared" si="540"/>
        <v>41-80</v>
      </c>
      <c r="AU2005" s="275" t="str">
        <f t="shared" si="541"/>
        <v>50-100 Mn</v>
      </c>
      <c r="AV2005" s="268">
        <f>Table2[[#This Row],[Amount]]</f>
        <v>74500000</v>
      </c>
      <c r="AW2005" s="268" t="str">
        <f t="shared" si="546"/>
        <v>Dec 2023</v>
      </c>
      <c r="AX2005" s="276">
        <f>IFERROR(VLOOKUP(Table2[[#This Row],[SAP Code]],[26]_16!A:B,2,FALSE),0)</f>
        <v>0</v>
      </c>
      <c r="AY2005" s="276">
        <f>IFERROR(VLOOKUP(Table2[[#This Row],[SAP Code]],[26]_16!D:E,2,FALSE)/ 1000000, 0)</f>
        <v>0</v>
      </c>
      <c r="AZ2005" s="276">
        <f>IFERROR(VLOOKUP(Table2[[#This Row],[SAP Code]],[26]_16!G:H,2,FALSE)/ 1000000, 0)</f>
        <v>0</v>
      </c>
      <c r="BA2005" s="276">
        <f>IFERROR(VLOOKUP(Table2[[#This Row],[SAP Code]],[26]_16!J:K,2,FALSE)/ 1000000, 0)</f>
        <v>0</v>
      </c>
      <c r="BB2005" s="276">
        <f>IFERROR(VLOOKUP(Table2[[#This Row],[SAP Code]],[26]_16!M:N,2,FALSE)/ 1000000, 0)</f>
        <v>0</v>
      </c>
      <c r="BC2005" s="276">
        <f>IFERROR(VLOOKUP(Table2[[#This Row],[SAP Code]],[26]_16!P:Q,2,FALSE),0)</f>
        <v>0</v>
      </c>
      <c r="BD2005" s="276">
        <f>IFERROR(VLOOKUP(Table2[[#This Row],[SAP Code]],[26]_16!S:T,2,FALSE),0)</f>
        <v>0</v>
      </c>
      <c r="BE2005" s="276">
        <f>IFERROR(VLOOKUP(Table2[[#This Row],[SAP Code]],[26]_16!V:W,2,FALSE)/ 1000000, 0)</f>
        <v>0</v>
      </c>
      <c r="BF2005" s="276">
        <f>IFERROR(VLOOKUP(Table2[[#This Row],[SAP Code]],[26]_16!Y:Z,2,FALSE)/ 1000000, 0)</f>
        <v>0</v>
      </c>
      <c r="BG2005" s="276" t="str">
        <f>IFERROR(VLOOKUP(Table2[[#This Row],[SAP Code]],[26]port!$A:$AD,30,FALSE),"unknown")</f>
        <v>unknown</v>
      </c>
      <c r="BH2005" s="277" t="str">
        <f t="shared" si="542"/>
        <v>Unknown</v>
      </c>
      <c r="BI2005" s="264"/>
    </row>
    <row r="2006" spans="1:61" s="261" customFormat="1" ht="12.95">
      <c r="A2006" s="261" t="s">
        <v>351</v>
      </c>
      <c r="B2006" s="261" t="s">
        <v>6739</v>
      </c>
      <c r="C2006" s="261" t="s">
        <v>6747</v>
      </c>
      <c r="D2006" s="261" t="s">
        <v>6741</v>
      </c>
      <c r="E2006" s="262">
        <v>45261</v>
      </c>
      <c r="F2006" s="261" t="s">
        <v>827</v>
      </c>
      <c r="G2006" s="261" t="s">
        <v>126</v>
      </c>
      <c r="H2006" s="261" t="s">
        <v>5984</v>
      </c>
      <c r="I2006" s="261" t="s">
        <v>123</v>
      </c>
      <c r="J2006" s="261" t="s">
        <v>261</v>
      </c>
      <c r="K2006" s="261" t="s">
        <v>84</v>
      </c>
      <c r="L2006" s="261" t="s">
        <v>70</v>
      </c>
      <c r="M2006" s="263">
        <v>50000000</v>
      </c>
      <c r="N2006" s="263">
        <v>37501218.789610662</v>
      </c>
      <c r="O2006" s="264" t="s">
        <v>6742</v>
      </c>
      <c r="P2006" s="265">
        <v>5050300002251</v>
      </c>
      <c r="Q2006" s="266" t="s">
        <v>87</v>
      </c>
      <c r="R2006" s="278" t="str">
        <f t="shared" si="543"/>
        <v>AGTF</v>
      </c>
      <c r="S2006" s="261" t="str">
        <f t="shared" si="533"/>
        <v>E</v>
      </c>
      <c r="T2006" s="261" t="str">
        <f t="shared" si="550"/>
        <v>ADF Countries</v>
      </c>
      <c r="U2006" s="261" t="str">
        <f t="shared" si="544"/>
        <v>Non-Transition States</v>
      </c>
      <c r="V2006" s="267" t="str">
        <f>IF(ISNUMBER(MATCH(A2006, {"Gabon","Sudan","Niger","Mali","Burkina Faso","Guinea"}, 0)), "De Facto Countries", "Non-De Facto Countries")</f>
        <v>Non-De Facto Countries</v>
      </c>
      <c r="W2006" s="261" t="str">
        <f t="shared" si="547"/>
        <v>East</v>
      </c>
      <c r="X2006" s="261" t="str">
        <f t="shared" si="534"/>
        <v>WASH Sector</v>
      </c>
      <c r="Y2006" s="268"/>
      <c r="Z2006" s="268"/>
      <c r="AA2006" s="268"/>
      <c r="AB2006" s="268"/>
      <c r="AC2006" s="268"/>
      <c r="AD2006" s="268">
        <f>SUM(Table2[[#This Row],[Feed Africa ]:[Improve Quality Of Life ]])</f>
        <v>0</v>
      </c>
      <c r="AE2006" s="269" t="b">
        <f>Table2[[#This Row],[Total HI5]]=Table2[[#This Row],[Approved Amount_UA Equivalent]]</f>
        <v>0</v>
      </c>
      <c r="AF2006" s="270">
        <v>10</v>
      </c>
      <c r="AG2006" s="264" t="str">
        <f t="shared" si="548"/>
        <v>Investment Project</v>
      </c>
      <c r="AH2006" s="270" t="str">
        <f>VLOOKUP(Table2[[#This Row],[SAP Code]],[25]DATA!$A:$G,7,FALSE)</f>
        <v>Investment</v>
      </c>
      <c r="AI2006" s="264" t="str">
        <f t="shared" si="549"/>
        <v>Infrastructure</v>
      </c>
      <c r="AJ2006" s="271"/>
      <c r="AK2006" s="271"/>
      <c r="AL2006" s="268" t="str" cm="1">
        <f t="array" ref="AL2006">_xlfn.SWITCH(AK2006,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06" s="272"/>
      <c r="AN2006" s="271" t="str">
        <f t="shared" si="537"/>
        <v/>
      </c>
      <c r="AO2006" s="273"/>
      <c r="AP2006" s="268">
        <f>Table2[[#This Row],[Approved Amount_UA Equivalent]]/1000000</f>
        <v>37.501218789610661</v>
      </c>
      <c r="AQ2006" s="263">
        <f t="shared" si="545"/>
        <v>49.908122013965453</v>
      </c>
      <c r="AR2006" s="268" t="str">
        <f t="shared" si="538"/>
        <v>31-40</v>
      </c>
      <c r="AS2006" s="268" t="str">
        <f t="shared" si="539"/>
        <v>21-40</v>
      </c>
      <c r="AT2006" s="274" t="str">
        <f t="shared" si="540"/>
        <v>1-40</v>
      </c>
      <c r="AU2006" s="275" t="str">
        <f t="shared" si="541"/>
        <v>&lt;1-50 Mn</v>
      </c>
      <c r="AV2006" s="268">
        <f>Table2[[#This Row],[Amount]]</f>
        <v>50000000</v>
      </c>
      <c r="AW2006" s="268" t="str">
        <f t="shared" si="546"/>
        <v>Dec 2023</v>
      </c>
      <c r="AX2006" s="276">
        <f>IFERROR(VLOOKUP(Table2[[#This Row],[SAP Code]],[26]_16!A:B,2,FALSE),0)</f>
        <v>0</v>
      </c>
      <c r="AY2006" s="276">
        <f>IFERROR(VLOOKUP(Table2[[#This Row],[SAP Code]],[26]_16!D:E,2,FALSE)/ 1000000, 0)</f>
        <v>0</v>
      </c>
      <c r="AZ2006" s="276">
        <f>IFERROR(VLOOKUP(Table2[[#This Row],[SAP Code]],[26]_16!G:H,2,FALSE)/ 1000000, 0)</f>
        <v>0</v>
      </c>
      <c r="BA2006" s="276">
        <f>IFERROR(VLOOKUP(Table2[[#This Row],[SAP Code]],[26]_16!J:K,2,FALSE)/ 1000000, 0)</f>
        <v>0</v>
      </c>
      <c r="BB2006" s="276">
        <f>IFERROR(VLOOKUP(Table2[[#This Row],[SAP Code]],[26]_16!M:N,2,FALSE)/ 1000000, 0)</f>
        <v>0</v>
      </c>
      <c r="BC2006" s="276">
        <f>IFERROR(VLOOKUP(Table2[[#This Row],[SAP Code]],[26]_16!P:Q,2,FALSE),0)</f>
        <v>0</v>
      </c>
      <c r="BD2006" s="276">
        <f>IFERROR(VLOOKUP(Table2[[#This Row],[SAP Code]],[26]_16!S:T,2,FALSE),0)</f>
        <v>0</v>
      </c>
      <c r="BE2006" s="276">
        <f>IFERROR(VLOOKUP(Table2[[#This Row],[SAP Code]],[26]_16!V:W,2,FALSE)/ 1000000, 0)</f>
        <v>0</v>
      </c>
      <c r="BF2006" s="276">
        <f>IFERROR(VLOOKUP(Table2[[#This Row],[SAP Code]],[26]_16!Y:Z,2,FALSE)/ 1000000, 0)</f>
        <v>0</v>
      </c>
      <c r="BG2006" s="276" t="str">
        <f>IFERROR(VLOOKUP(Table2[[#This Row],[SAP Code]],[26]port!$A:$AD,30,FALSE),"unknown")</f>
        <v>unknown</v>
      </c>
      <c r="BH2006" s="277" t="str">
        <f t="shared" si="542"/>
        <v>Unknown</v>
      </c>
      <c r="BI2006" s="264"/>
    </row>
    <row r="2007" spans="1:61" s="261" customFormat="1" ht="12.95">
      <c r="A2007" s="261" t="s">
        <v>117</v>
      </c>
      <c r="B2007" s="261" t="s">
        <v>6735</v>
      </c>
      <c r="C2007" s="261" t="s">
        <v>6748</v>
      </c>
      <c r="D2007" s="261" t="s">
        <v>6737</v>
      </c>
      <c r="E2007" s="262">
        <v>45261</v>
      </c>
      <c r="F2007" s="261" t="s">
        <v>121</v>
      </c>
      <c r="G2007" s="261" t="s">
        <v>140</v>
      </c>
      <c r="H2007" s="261" t="s">
        <v>5984</v>
      </c>
      <c r="I2007" s="261" t="s">
        <v>138</v>
      </c>
      <c r="J2007" s="261" t="s">
        <v>83</v>
      </c>
      <c r="K2007" s="261" t="s">
        <v>84</v>
      </c>
      <c r="L2007" s="261" t="s">
        <v>85</v>
      </c>
      <c r="M2007" s="263">
        <v>55000000</v>
      </c>
      <c r="N2007" s="263">
        <v>55000000</v>
      </c>
      <c r="O2007" s="264" t="s">
        <v>6738</v>
      </c>
      <c r="P2007" s="265">
        <v>2100150044194</v>
      </c>
      <c r="Q2007" s="266" t="s">
        <v>87</v>
      </c>
      <c r="R2007" s="261" t="str">
        <f t="shared" si="543"/>
        <v>ADF Including TSF</v>
      </c>
      <c r="S2007" s="261" t="str">
        <f t="shared" si="533"/>
        <v>D</v>
      </c>
      <c r="T2007" s="261" t="str">
        <f t="shared" si="550"/>
        <v>ADF Countries</v>
      </c>
      <c r="U2007" s="261" t="str">
        <f t="shared" si="544"/>
        <v>Non-Transition States</v>
      </c>
      <c r="V2007" s="267" t="str">
        <f>IF(ISNUMBER(MATCH(A2007, {"Gabon","Sudan","Niger","Mali","Burkina Faso","Guinea"}, 0)), "De Facto Countries", "Non-De Facto Countries")</f>
        <v>Non-De Facto Countries</v>
      </c>
      <c r="W2007" s="261" t="str">
        <f t="shared" si="547"/>
        <v>East</v>
      </c>
      <c r="X2007" s="261" t="str">
        <f t="shared" si="534"/>
        <v>Transport</v>
      </c>
      <c r="Y2007" s="268"/>
      <c r="Z2007" s="268"/>
      <c r="AA2007" s="268"/>
      <c r="AB2007" s="268"/>
      <c r="AC2007" s="268"/>
      <c r="AD2007" s="268">
        <f>SUM(Table2[[#This Row],[Feed Africa ]:[Improve Quality Of Life ]])</f>
        <v>0</v>
      </c>
      <c r="AE2007" s="269" t="b">
        <f>Table2[[#This Row],[Total HI5]]=Table2[[#This Row],[Approved Amount_UA Equivalent]]</f>
        <v>0</v>
      </c>
      <c r="AF2007" s="270">
        <v>10</v>
      </c>
      <c r="AG2007" s="264" t="str">
        <f t="shared" si="548"/>
        <v>Investment Project</v>
      </c>
      <c r="AH2007" s="270" t="str">
        <f>VLOOKUP(Table2[[#This Row],[SAP Code]],[25]DATA!$A:$G,7,FALSE)</f>
        <v>Investment</v>
      </c>
      <c r="AI2007" s="264" t="str">
        <f t="shared" si="549"/>
        <v>Infrastructure</v>
      </c>
      <c r="AJ2007" s="271"/>
      <c r="AK2007" s="271"/>
      <c r="AL2007" s="268" t="str" cm="1">
        <f t="array" ref="AL2007">_xlfn.SWITCH(AK2007,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07" s="272"/>
      <c r="AN2007" s="271" t="str">
        <f t="shared" si="537"/>
        <v/>
      </c>
      <c r="AO2007" s="273"/>
      <c r="AP2007" s="268">
        <f>Table2[[#This Row],[Approved Amount_UA Equivalent]]/1000000</f>
        <v>55</v>
      </c>
      <c r="AQ2007" s="263">
        <f t="shared" si="545"/>
        <v>73.196200000000005</v>
      </c>
      <c r="AR2007" s="268" t="str">
        <f t="shared" si="538"/>
        <v>51-60</v>
      </c>
      <c r="AS2007" s="268" t="str">
        <f t="shared" si="539"/>
        <v>41-60</v>
      </c>
      <c r="AT2007" s="274" t="str">
        <f t="shared" si="540"/>
        <v>41-80</v>
      </c>
      <c r="AU2007" s="275" t="str">
        <f t="shared" si="541"/>
        <v>50-100 Mn</v>
      </c>
      <c r="AV2007" s="268">
        <f>Table2[[#This Row],[Amount]]</f>
        <v>55000000</v>
      </c>
      <c r="AW2007" s="268" t="str">
        <f t="shared" si="546"/>
        <v>Dec 2023</v>
      </c>
      <c r="AX2007" s="276">
        <f>IFERROR(VLOOKUP(Table2[[#This Row],[SAP Code]],[26]_16!A:B,2,FALSE),0)</f>
        <v>0</v>
      </c>
      <c r="AY2007" s="276">
        <f>IFERROR(VLOOKUP(Table2[[#This Row],[SAP Code]],[26]_16!D:E,2,FALSE)/ 1000000, 0)</f>
        <v>0</v>
      </c>
      <c r="AZ2007" s="276">
        <f>IFERROR(VLOOKUP(Table2[[#This Row],[SAP Code]],[26]_16!G:H,2,FALSE)/ 1000000, 0)</f>
        <v>0</v>
      </c>
      <c r="BA2007" s="276">
        <f>IFERROR(VLOOKUP(Table2[[#This Row],[SAP Code]],[26]_16!J:K,2,FALSE)/ 1000000, 0)</f>
        <v>0</v>
      </c>
      <c r="BB2007" s="276">
        <f>IFERROR(VLOOKUP(Table2[[#This Row],[SAP Code]],[26]_16!M:N,2,FALSE)/ 1000000, 0)</f>
        <v>0</v>
      </c>
      <c r="BC2007" s="276">
        <f>IFERROR(VLOOKUP(Table2[[#This Row],[SAP Code]],[26]_16!P:Q,2,FALSE),0)</f>
        <v>0</v>
      </c>
      <c r="BD2007" s="276">
        <f>IFERROR(VLOOKUP(Table2[[#This Row],[SAP Code]],[26]_16!S:T,2,FALSE),0)</f>
        <v>0</v>
      </c>
      <c r="BE2007" s="276">
        <f>IFERROR(VLOOKUP(Table2[[#This Row],[SAP Code]],[26]_16!V:W,2,FALSE)/ 1000000, 0)</f>
        <v>0</v>
      </c>
      <c r="BF2007" s="276">
        <f>IFERROR(VLOOKUP(Table2[[#This Row],[SAP Code]],[26]_16!Y:Z,2,FALSE)/ 1000000, 0)</f>
        <v>0</v>
      </c>
      <c r="BG2007" s="276" t="str">
        <f>IFERROR(VLOOKUP(Table2[[#This Row],[SAP Code]],[26]port!$A:$AD,30,FALSE),"unknown")</f>
        <v>unknown</v>
      </c>
      <c r="BH2007" s="277" t="str">
        <f t="shared" si="542"/>
        <v>Unknown</v>
      </c>
      <c r="BI2007" s="264"/>
    </row>
    <row r="2008" spans="1:61" s="261" customFormat="1" ht="12.95">
      <c r="A2008" s="261" t="s">
        <v>6694</v>
      </c>
      <c r="B2008" s="261" t="s">
        <v>6749</v>
      </c>
      <c r="C2008" s="261" t="s">
        <v>6750</v>
      </c>
      <c r="D2008" s="261" t="s">
        <v>6751</v>
      </c>
      <c r="E2008" s="262">
        <v>45261</v>
      </c>
      <c r="F2008" s="261" t="s">
        <v>5088</v>
      </c>
      <c r="G2008" s="261" t="s">
        <v>255</v>
      </c>
      <c r="H2008" s="261" t="s">
        <v>6041</v>
      </c>
      <c r="I2008" s="261" t="s">
        <v>250</v>
      </c>
      <c r="J2008" s="261" t="s">
        <v>83</v>
      </c>
      <c r="K2008" s="261" t="s">
        <v>69</v>
      </c>
      <c r="L2008" s="261" t="s">
        <v>85</v>
      </c>
      <c r="M2008" s="263">
        <v>4000000</v>
      </c>
      <c r="N2008" s="263">
        <v>4000000</v>
      </c>
      <c r="O2008" s="264" t="s">
        <v>6752</v>
      </c>
      <c r="P2008" s="265">
        <v>2100155043119</v>
      </c>
      <c r="Q2008" s="266" t="s">
        <v>72</v>
      </c>
      <c r="R2008" s="261" t="str">
        <f t="shared" si="543"/>
        <v>ADF Including TSF</v>
      </c>
      <c r="S2008" s="261" t="str">
        <f t="shared" si="533"/>
        <v>K</v>
      </c>
      <c r="T2008" s="261" t="str">
        <f t="shared" si="550"/>
        <v>ADF Countries</v>
      </c>
      <c r="U2008" s="261" t="str">
        <f t="shared" si="544"/>
        <v>Non-Transition States</v>
      </c>
      <c r="V2008" s="267" t="str">
        <f>IF(ISNUMBER(MATCH(A2008, {"Gabon","Sudan","Niger","Mali","Burkina Faso","Guinea"}, 0)), "De Facto Countries", "Non-De Facto Countries")</f>
        <v>Non-De Facto Countries</v>
      </c>
      <c r="W2008" s="261" t="str">
        <f t="shared" si="547"/>
        <v>South</v>
      </c>
      <c r="X2008" s="261" t="str">
        <f t="shared" si="534"/>
        <v>Multi-Sector</v>
      </c>
      <c r="Y2008" s="268"/>
      <c r="Z2008" s="268"/>
      <c r="AA2008" s="268"/>
      <c r="AB2008" s="268"/>
      <c r="AC2008" s="268"/>
      <c r="AD2008" s="268">
        <f>SUM(Table2[[#This Row],[Feed Africa ]:[Improve Quality Of Life ]])</f>
        <v>0</v>
      </c>
      <c r="AE2008" s="269" t="b">
        <f>Table2[[#This Row],[Total HI5]]=Table2[[#This Row],[Approved Amount_UA Equivalent]]</f>
        <v>0</v>
      </c>
      <c r="AF2008" s="270">
        <v>20</v>
      </c>
      <c r="AG2008" s="264" t="str">
        <f t="shared" si="548"/>
        <v>Policy and Result Based Op</v>
      </c>
      <c r="AH2008" s="270" t="str">
        <f>VLOOKUP(Table2[[#This Row],[SAP Code]],[25]DATA!$A:$G,7,FALSE)</f>
        <v>PBO</v>
      </c>
      <c r="AI2008" s="264" t="str">
        <f t="shared" si="549"/>
        <v>Policy-Based Lending</v>
      </c>
      <c r="AJ2008" s="271"/>
      <c r="AK2008" s="271"/>
      <c r="AL2008" s="268" t="str" cm="1">
        <f t="array" ref="AL2008">_xlfn.SWITCH(AK2008,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08" s="272"/>
      <c r="AN2008" s="271" t="str">
        <f t="shared" si="537"/>
        <v/>
      </c>
      <c r="AO2008" s="273"/>
      <c r="AP2008" s="268">
        <f>Table2[[#This Row],[Approved Amount_UA Equivalent]]/1000000</f>
        <v>4</v>
      </c>
      <c r="AQ2008" s="263">
        <f t="shared" si="545"/>
        <v>5.3233600000000001</v>
      </c>
      <c r="AR2008" s="268" t="str">
        <f t="shared" si="538"/>
        <v>1-10</v>
      </c>
      <c r="AS2008" s="268" t="str">
        <f t="shared" si="539"/>
        <v>1-20</v>
      </c>
      <c r="AT2008" s="274" t="str">
        <f t="shared" si="540"/>
        <v>1-40</v>
      </c>
      <c r="AU2008" s="275" t="str">
        <f t="shared" si="541"/>
        <v>&lt;1-50 Mn</v>
      </c>
      <c r="AV2008" s="268">
        <f>Table2[[#This Row],[Amount]]</f>
        <v>4000000</v>
      </c>
      <c r="AW2008" s="268" t="str">
        <f t="shared" si="546"/>
        <v>Dec 2023</v>
      </c>
      <c r="AX2008" s="276">
        <f>IFERROR(VLOOKUP(Table2[[#This Row],[SAP Code]],[26]_16!A:B,2,FALSE),0)</f>
        <v>0</v>
      </c>
      <c r="AY2008" s="276">
        <f>IFERROR(VLOOKUP(Table2[[#This Row],[SAP Code]],[26]_16!D:E,2,FALSE)/ 1000000, 0)</f>
        <v>0</v>
      </c>
      <c r="AZ2008" s="276">
        <f>IFERROR(VLOOKUP(Table2[[#This Row],[SAP Code]],[26]_16!G:H,2,FALSE)/ 1000000, 0)</f>
        <v>0</v>
      </c>
      <c r="BA2008" s="276">
        <f>IFERROR(VLOOKUP(Table2[[#This Row],[SAP Code]],[26]_16!J:K,2,FALSE)/ 1000000, 0)</f>
        <v>0</v>
      </c>
      <c r="BB2008" s="276">
        <f>IFERROR(VLOOKUP(Table2[[#This Row],[SAP Code]],[26]_16!M:N,2,FALSE)/ 1000000, 0)</f>
        <v>0</v>
      </c>
      <c r="BC2008" s="276">
        <f>IFERROR(VLOOKUP(Table2[[#This Row],[SAP Code]],[26]_16!P:Q,2,FALSE),0)</f>
        <v>0</v>
      </c>
      <c r="BD2008" s="276">
        <f>IFERROR(VLOOKUP(Table2[[#This Row],[SAP Code]],[26]_16!S:T,2,FALSE),0)</f>
        <v>0</v>
      </c>
      <c r="BE2008" s="276">
        <f>IFERROR(VLOOKUP(Table2[[#This Row],[SAP Code]],[26]_16!V:W,2,FALSE)/ 1000000, 0)</f>
        <v>0</v>
      </c>
      <c r="BF2008" s="276">
        <f>IFERROR(VLOOKUP(Table2[[#This Row],[SAP Code]],[26]_16!Y:Z,2,FALSE)/ 1000000, 0)</f>
        <v>0</v>
      </c>
      <c r="BG2008" s="276" t="str">
        <f>IFERROR(VLOOKUP(Table2[[#This Row],[SAP Code]],[26]port!$A:$AD,30,FALSE),"unknown")</f>
        <v>unknown</v>
      </c>
      <c r="BH2008" s="277" t="str">
        <f t="shared" si="542"/>
        <v>Unknown</v>
      </c>
      <c r="BI2008" s="264"/>
    </row>
    <row r="2009" spans="1:61" s="261" customFormat="1" ht="12.95">
      <c r="A2009" s="261" t="s">
        <v>75</v>
      </c>
      <c r="B2009" s="261" t="s">
        <v>6753</v>
      </c>
      <c r="C2009" s="261" t="s">
        <v>6754</v>
      </c>
      <c r="D2009" s="261" t="s">
        <v>6755</v>
      </c>
      <c r="E2009" s="262">
        <v>45264</v>
      </c>
      <c r="F2009" s="261" t="s">
        <v>6756</v>
      </c>
      <c r="G2009" s="261" t="s">
        <v>107</v>
      </c>
      <c r="H2009" s="261" t="s">
        <v>5984</v>
      </c>
      <c r="I2009" s="261" t="s">
        <v>102</v>
      </c>
      <c r="J2009" s="261" t="s">
        <v>103</v>
      </c>
      <c r="K2009" s="261" t="s">
        <v>5712</v>
      </c>
      <c r="L2009" s="261" t="s">
        <v>70</v>
      </c>
      <c r="M2009" s="263">
        <v>7500000</v>
      </c>
      <c r="N2009" s="263">
        <v>5625182.8184415987</v>
      </c>
      <c r="O2009" s="264" t="s">
        <v>6757</v>
      </c>
      <c r="P2009" s="265">
        <v>2000140002255</v>
      </c>
      <c r="Q2009" s="266" t="s">
        <v>72</v>
      </c>
      <c r="R2009" s="261" t="str">
        <f t="shared" si="543"/>
        <v>ADB Private</v>
      </c>
      <c r="S2009" s="261" t="str">
        <f t="shared" si="533"/>
        <v>H</v>
      </c>
      <c r="T2009" s="261" t="str">
        <f t="shared" si="550"/>
        <v>Blend Countries</v>
      </c>
      <c r="U2009" s="261" t="str">
        <f t="shared" si="544"/>
        <v>Non-Transition States</v>
      </c>
      <c r="V2009" s="267" t="str">
        <f>IF(ISNUMBER(MATCH(A2009, {"Gabon","Sudan","Niger","Mali","Burkina Faso","Guinea"}, 0)), "De Facto Countries", "Non-De Facto Countries")</f>
        <v>Non-De Facto Countries</v>
      </c>
      <c r="W2009" s="261" t="str">
        <f t="shared" si="547"/>
        <v>East</v>
      </c>
      <c r="X2009" s="261" t="str">
        <f t="shared" si="534"/>
        <v>Finance</v>
      </c>
      <c r="Y2009" s="268"/>
      <c r="Z2009" s="268"/>
      <c r="AA2009" s="268"/>
      <c r="AB2009" s="268"/>
      <c r="AC2009" s="268"/>
      <c r="AD2009" s="268">
        <f>SUM(Table2[[#This Row],[Feed Africa ]:[Improve Quality Of Life ]])</f>
        <v>0</v>
      </c>
      <c r="AE2009" s="269" t="b">
        <f>Table2[[#This Row],[Total HI5]]=Table2[[#This Row],[Approved Amount_UA Equivalent]]</f>
        <v>0</v>
      </c>
      <c r="AF2009" s="270">
        <v>11</v>
      </c>
      <c r="AG2009" s="264" t="str">
        <f t="shared" si="548"/>
        <v>Line of Credit</v>
      </c>
      <c r="AH2009" s="270" t="str">
        <f>VLOOKUP(Table2[[#This Row],[SAP Code]],[25]DATA!$A:$G,7,FALSE)</f>
        <v>TF</v>
      </c>
      <c r="AI2009" s="264" t="str">
        <f t="shared" si="549"/>
        <v>Other Investment</v>
      </c>
      <c r="AJ2009" s="271"/>
      <c r="AK2009" s="271"/>
      <c r="AL2009" s="268" t="str" cm="1">
        <f t="array" ref="AL2009">_xlfn.SWITCH(AK2009,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09" s="272"/>
      <c r="AN2009" s="271" t="str">
        <f t="shared" si="537"/>
        <v/>
      </c>
      <c r="AO2009" s="273"/>
      <c r="AP2009" s="268">
        <f>Table2[[#This Row],[Approved Amount_UA Equivalent]]/1000000</f>
        <v>5.6251828184415986</v>
      </c>
      <c r="AQ2009" s="263">
        <f t="shared" si="545"/>
        <v>7.4862183020948168</v>
      </c>
      <c r="AR2009" s="268" t="str">
        <f t="shared" si="538"/>
        <v>1-10</v>
      </c>
      <c r="AS2009" s="268" t="str">
        <f t="shared" si="539"/>
        <v>1-20</v>
      </c>
      <c r="AT2009" s="274" t="str">
        <f t="shared" si="540"/>
        <v>1-40</v>
      </c>
      <c r="AU2009" s="275" t="str">
        <f t="shared" si="541"/>
        <v>&lt;1-50 Mn</v>
      </c>
      <c r="AV2009" s="268">
        <f>Table2[[#This Row],[Amount]]</f>
        <v>7500000</v>
      </c>
      <c r="AW2009" s="268" t="str">
        <f t="shared" si="546"/>
        <v>Dec 2023</v>
      </c>
      <c r="AX2009" s="276">
        <f>IFERROR(VLOOKUP(Table2[[#This Row],[SAP Code]],[26]_16!A:B,2,FALSE),0)</f>
        <v>0</v>
      </c>
      <c r="AY2009" s="276">
        <f>IFERROR(VLOOKUP(Table2[[#This Row],[SAP Code]],[26]_16!D:E,2,FALSE)/ 1000000, 0)</f>
        <v>0</v>
      </c>
      <c r="AZ2009" s="276">
        <f>IFERROR(VLOOKUP(Table2[[#This Row],[SAP Code]],[26]_16!G:H,2,FALSE)/ 1000000, 0)</f>
        <v>0</v>
      </c>
      <c r="BA2009" s="276">
        <f>IFERROR(VLOOKUP(Table2[[#This Row],[SAP Code]],[26]_16!J:K,2,FALSE)/ 1000000, 0)</f>
        <v>0</v>
      </c>
      <c r="BB2009" s="276">
        <f>IFERROR(VLOOKUP(Table2[[#This Row],[SAP Code]],[26]_16!M:N,2,FALSE)/ 1000000, 0)</f>
        <v>0</v>
      </c>
      <c r="BC2009" s="276">
        <f>IFERROR(VLOOKUP(Table2[[#This Row],[SAP Code]],[26]_16!P:Q,2,FALSE),0)</f>
        <v>0</v>
      </c>
      <c r="BD2009" s="276">
        <f>IFERROR(VLOOKUP(Table2[[#This Row],[SAP Code]],[26]_16!S:T,2,FALSE),0)</f>
        <v>0</v>
      </c>
      <c r="BE2009" s="276">
        <f>IFERROR(VLOOKUP(Table2[[#This Row],[SAP Code]],[26]_16!V:W,2,FALSE)/ 1000000, 0)</f>
        <v>0</v>
      </c>
      <c r="BF2009" s="276">
        <f>IFERROR(VLOOKUP(Table2[[#This Row],[SAP Code]],[26]_16!Y:Z,2,FALSE)/ 1000000, 0)</f>
        <v>0</v>
      </c>
      <c r="BG2009" s="276" t="str">
        <f>IFERROR(VLOOKUP(Table2[[#This Row],[SAP Code]],[26]port!$A:$AD,30,FALSE),"unknown")</f>
        <v>unknown</v>
      </c>
      <c r="BH2009" s="277" t="str">
        <f t="shared" si="542"/>
        <v>Unknown</v>
      </c>
      <c r="BI2009" s="264"/>
    </row>
    <row r="2010" spans="1:61" s="261" customFormat="1" ht="12.95">
      <c r="A2010" s="261" t="s">
        <v>511</v>
      </c>
      <c r="B2010" s="261" t="s">
        <v>6758</v>
      </c>
      <c r="C2010" s="261" t="s">
        <v>6759</v>
      </c>
      <c r="D2010" s="261" t="s">
        <v>6760</v>
      </c>
      <c r="E2010" s="262">
        <v>45264</v>
      </c>
      <c r="F2010" s="261" t="s">
        <v>6761</v>
      </c>
      <c r="G2010" s="261" t="s">
        <v>107</v>
      </c>
      <c r="H2010" s="261" t="s">
        <v>6041</v>
      </c>
      <c r="I2010" s="261" t="s">
        <v>102</v>
      </c>
      <c r="J2010" s="261" t="s">
        <v>103</v>
      </c>
      <c r="K2010" s="261" t="s">
        <v>5712</v>
      </c>
      <c r="L2010" s="261" t="s">
        <v>70</v>
      </c>
      <c r="M2010" s="263">
        <v>7000000</v>
      </c>
      <c r="N2010" s="263">
        <v>5250170.6305454923</v>
      </c>
      <c r="O2010" s="264" t="s">
        <v>6762</v>
      </c>
      <c r="P2010" s="265" t="s">
        <v>147</v>
      </c>
      <c r="Q2010" s="266" t="s">
        <v>72</v>
      </c>
      <c r="R2010" s="261" t="str">
        <f t="shared" si="543"/>
        <v>ADB Private</v>
      </c>
      <c r="S2010" s="261" t="str">
        <f t="shared" si="533"/>
        <v>H</v>
      </c>
      <c r="T2010" s="261" t="str">
        <f t="shared" si="550"/>
        <v>ADF Countries</v>
      </c>
      <c r="U2010" s="261" t="str">
        <f t="shared" si="544"/>
        <v>Non-Transition States</v>
      </c>
      <c r="V2010" s="267" t="str">
        <f>IF(ISNUMBER(MATCH(A2010, {"Gabon","Sudan","Niger","Mali","Burkina Faso","Guinea"}, 0)), "De Facto Countries", "Non-De Facto Countries")</f>
        <v>Non-De Facto Countries</v>
      </c>
      <c r="W2010" s="261" t="str">
        <f t="shared" si="547"/>
        <v>South</v>
      </c>
      <c r="X2010" s="261" t="str">
        <f t="shared" si="534"/>
        <v>Finance</v>
      </c>
      <c r="Y2010" s="268"/>
      <c r="Z2010" s="268"/>
      <c r="AA2010" s="268"/>
      <c r="AB2010" s="268"/>
      <c r="AC2010" s="268"/>
      <c r="AD2010" s="268">
        <f>SUM(Table2[[#This Row],[Feed Africa ]:[Improve Quality Of Life ]])</f>
        <v>0</v>
      </c>
      <c r="AE2010" s="269" t="b">
        <f>Table2[[#This Row],[Total HI5]]=Table2[[#This Row],[Approved Amount_UA Equivalent]]</f>
        <v>0</v>
      </c>
      <c r="AF2010" s="270">
        <v>11</v>
      </c>
      <c r="AG2010" s="264" t="str">
        <f t="shared" si="548"/>
        <v>Line of Credit</v>
      </c>
      <c r="AH2010" s="270" t="str">
        <f>VLOOKUP(Table2[[#This Row],[SAP Code]],[25]DATA!$A:$G,7,FALSE)</f>
        <v>TG</v>
      </c>
      <c r="AI2010" s="264" t="str">
        <f t="shared" si="549"/>
        <v>Other Investment</v>
      </c>
      <c r="AJ2010" s="271"/>
      <c r="AK2010" s="271"/>
      <c r="AL2010" s="268" t="str" cm="1">
        <f t="array" ref="AL2010">_xlfn.SWITCH(AK2010,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10" s="272"/>
      <c r="AN2010" s="271" t="str">
        <f t="shared" si="537"/>
        <v/>
      </c>
      <c r="AO2010" s="273"/>
      <c r="AP2010" s="268">
        <f>Table2[[#This Row],[Approved Amount_UA Equivalent]]/1000000</f>
        <v>5.250170630545492</v>
      </c>
      <c r="AQ2010" s="263">
        <f t="shared" si="545"/>
        <v>6.9871370819551624</v>
      </c>
      <c r="AR2010" s="268" t="str">
        <f t="shared" si="538"/>
        <v>1-10</v>
      </c>
      <c r="AS2010" s="268" t="str">
        <f t="shared" si="539"/>
        <v>1-20</v>
      </c>
      <c r="AT2010" s="274" t="str">
        <f t="shared" si="540"/>
        <v>1-40</v>
      </c>
      <c r="AU2010" s="275" t="str">
        <f t="shared" si="541"/>
        <v>&lt;1-50 Mn</v>
      </c>
      <c r="AV2010" s="268">
        <f>Table2[[#This Row],[Amount]]</f>
        <v>7000000</v>
      </c>
      <c r="AW2010" s="268" t="str">
        <f t="shared" si="546"/>
        <v>Dec 2023</v>
      </c>
      <c r="AX2010" s="276">
        <f>IFERROR(VLOOKUP(Table2[[#This Row],[SAP Code]],[26]_16!A:B,2,FALSE),0)</f>
        <v>0</v>
      </c>
      <c r="AY2010" s="276">
        <f>IFERROR(VLOOKUP(Table2[[#This Row],[SAP Code]],[26]_16!D:E,2,FALSE)/ 1000000, 0)</f>
        <v>0</v>
      </c>
      <c r="AZ2010" s="276">
        <f>IFERROR(VLOOKUP(Table2[[#This Row],[SAP Code]],[26]_16!G:H,2,FALSE)/ 1000000, 0)</f>
        <v>0</v>
      </c>
      <c r="BA2010" s="276">
        <f>IFERROR(VLOOKUP(Table2[[#This Row],[SAP Code]],[26]_16!J:K,2,FALSE)/ 1000000, 0)</f>
        <v>0</v>
      </c>
      <c r="BB2010" s="276">
        <f>IFERROR(VLOOKUP(Table2[[#This Row],[SAP Code]],[26]_16!M:N,2,FALSE)/ 1000000, 0)</f>
        <v>0</v>
      </c>
      <c r="BC2010" s="276">
        <f>IFERROR(VLOOKUP(Table2[[#This Row],[SAP Code]],[26]_16!P:Q,2,FALSE),0)</f>
        <v>0</v>
      </c>
      <c r="BD2010" s="276">
        <f>IFERROR(VLOOKUP(Table2[[#This Row],[SAP Code]],[26]_16!S:T,2,FALSE),0)</f>
        <v>0</v>
      </c>
      <c r="BE2010" s="276">
        <f>IFERROR(VLOOKUP(Table2[[#This Row],[SAP Code]],[26]_16!V:W,2,FALSE)/ 1000000, 0)</f>
        <v>0</v>
      </c>
      <c r="BF2010" s="276">
        <f>IFERROR(VLOOKUP(Table2[[#This Row],[SAP Code]],[26]_16!Y:Z,2,FALSE)/ 1000000, 0)</f>
        <v>0</v>
      </c>
      <c r="BG2010" s="276" t="str">
        <f>IFERROR(VLOOKUP(Table2[[#This Row],[SAP Code]],[26]port!$A:$AD,30,FALSE),"unknown")</f>
        <v>unknown</v>
      </c>
      <c r="BH2010" s="277" t="str">
        <f t="shared" si="542"/>
        <v>Unknown</v>
      </c>
      <c r="BI2010" s="264"/>
    </row>
    <row r="2011" spans="1:61" s="261" customFormat="1" ht="12.95">
      <c r="A2011" s="261" t="s">
        <v>75</v>
      </c>
      <c r="B2011" s="261" t="s">
        <v>6763</v>
      </c>
      <c r="C2011" s="261" t="s">
        <v>6764</v>
      </c>
      <c r="D2011" s="261" t="s">
        <v>6765</v>
      </c>
      <c r="E2011" s="262">
        <v>45265</v>
      </c>
      <c r="F2011" s="261" t="s">
        <v>79</v>
      </c>
      <c r="G2011" s="261" t="s">
        <v>107</v>
      </c>
      <c r="H2011" s="261" t="s">
        <v>5984</v>
      </c>
      <c r="I2011" s="261" t="s">
        <v>102</v>
      </c>
      <c r="J2011" s="261" t="s">
        <v>179</v>
      </c>
      <c r="K2011" s="261" t="s">
        <v>84</v>
      </c>
      <c r="L2011" s="261" t="s">
        <v>70</v>
      </c>
      <c r="M2011" s="263">
        <v>66000000</v>
      </c>
      <c r="N2011" s="263">
        <v>49501608.802286074</v>
      </c>
      <c r="O2011" s="264" t="s">
        <v>6766</v>
      </c>
      <c r="P2011" s="265">
        <v>2000300000903</v>
      </c>
      <c r="Q2011" s="266" t="s">
        <v>87</v>
      </c>
      <c r="R2011" s="261" t="str">
        <f t="shared" si="543"/>
        <v>ADB Public</v>
      </c>
      <c r="S2011" s="261" t="str">
        <f t="shared" si="533"/>
        <v>H</v>
      </c>
      <c r="T2011" s="261" t="str">
        <f t="shared" si="550"/>
        <v>Blend Countries</v>
      </c>
      <c r="U2011" s="261" t="str">
        <f t="shared" si="544"/>
        <v>Non-Transition States</v>
      </c>
      <c r="V2011" s="267" t="str">
        <f>IF(ISNUMBER(MATCH(A2011, {"Gabon","Sudan","Niger","Mali","Burkina Faso","Guinea"}, 0)), "De Facto Countries", "Non-De Facto Countries")</f>
        <v>Non-De Facto Countries</v>
      </c>
      <c r="W2011" s="261" t="str">
        <f t="shared" si="547"/>
        <v>East</v>
      </c>
      <c r="X2011" s="261" t="str">
        <f t="shared" si="534"/>
        <v>Finance</v>
      </c>
      <c r="Y2011" s="268"/>
      <c r="Z2011" s="268"/>
      <c r="AA2011" s="268"/>
      <c r="AB2011" s="268"/>
      <c r="AC2011" s="268"/>
      <c r="AD2011" s="268">
        <f>SUM(Table2[[#This Row],[Feed Africa ]:[Improve Quality Of Life ]])</f>
        <v>0</v>
      </c>
      <c r="AE2011" s="269" t="b">
        <f>Table2[[#This Row],[Total HI5]]=Table2[[#This Row],[Approved Amount_UA Equivalent]]</f>
        <v>0</v>
      </c>
      <c r="AF2011" s="270">
        <v>10</v>
      </c>
      <c r="AG2011" s="264" t="str">
        <f t="shared" si="548"/>
        <v>Investment Project</v>
      </c>
      <c r="AH2011" s="270" t="str">
        <f>VLOOKUP(Table2[[#This Row],[SAP Code]],[25]DATA!$A:$G,7,FALSE)</f>
        <v>Investment</v>
      </c>
      <c r="AI2011" s="264" t="str">
        <f t="shared" si="549"/>
        <v>Other Investment</v>
      </c>
      <c r="AJ2011" s="271"/>
      <c r="AK2011" s="271"/>
      <c r="AL2011" s="268" t="str" cm="1">
        <f t="array" ref="AL2011">_xlfn.SWITCH(AK2011,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11" s="272"/>
      <c r="AN2011" s="271" t="str">
        <f t="shared" si="537"/>
        <v/>
      </c>
      <c r="AO2011" s="273"/>
      <c r="AP2011" s="268">
        <f>Table2[[#This Row],[Approved Amount_UA Equivalent]]/1000000</f>
        <v>49.501608802286071</v>
      </c>
      <c r="AQ2011" s="263">
        <f t="shared" si="545"/>
        <v>65.878721058434394</v>
      </c>
      <c r="AR2011" s="268" t="str">
        <f t="shared" si="538"/>
        <v>41-50</v>
      </c>
      <c r="AS2011" s="268" t="str">
        <f t="shared" si="539"/>
        <v>41-60</v>
      </c>
      <c r="AT2011" s="274" t="str">
        <f t="shared" si="540"/>
        <v>41-80</v>
      </c>
      <c r="AU2011" s="275" t="str">
        <f t="shared" si="541"/>
        <v>&lt;1-50 Mn</v>
      </c>
      <c r="AV2011" s="268">
        <f>Table2[[#This Row],[Amount]]</f>
        <v>66000000</v>
      </c>
      <c r="AW2011" s="268" t="str">
        <f t="shared" si="546"/>
        <v>Dec 2023</v>
      </c>
      <c r="AX2011" s="276">
        <f>IFERROR(VLOOKUP(Table2[[#This Row],[SAP Code]],[26]_16!A:B,2,FALSE),0)</f>
        <v>0</v>
      </c>
      <c r="AY2011" s="276">
        <f>IFERROR(VLOOKUP(Table2[[#This Row],[SAP Code]],[26]_16!D:E,2,FALSE)/ 1000000, 0)</f>
        <v>0</v>
      </c>
      <c r="AZ2011" s="276">
        <f>IFERROR(VLOOKUP(Table2[[#This Row],[SAP Code]],[26]_16!G:H,2,FALSE)/ 1000000, 0)</f>
        <v>0</v>
      </c>
      <c r="BA2011" s="276">
        <f>IFERROR(VLOOKUP(Table2[[#This Row],[SAP Code]],[26]_16!J:K,2,FALSE)/ 1000000, 0)</f>
        <v>0</v>
      </c>
      <c r="BB2011" s="276">
        <f>IFERROR(VLOOKUP(Table2[[#This Row],[SAP Code]],[26]_16!M:N,2,FALSE)/ 1000000, 0)</f>
        <v>0</v>
      </c>
      <c r="BC2011" s="276">
        <f>IFERROR(VLOOKUP(Table2[[#This Row],[SAP Code]],[26]_16!P:Q,2,FALSE),0)</f>
        <v>0</v>
      </c>
      <c r="BD2011" s="276">
        <f>IFERROR(VLOOKUP(Table2[[#This Row],[SAP Code]],[26]_16!S:T,2,FALSE),0)</f>
        <v>0</v>
      </c>
      <c r="BE2011" s="276">
        <f>IFERROR(VLOOKUP(Table2[[#This Row],[SAP Code]],[26]_16!V:W,2,FALSE)/ 1000000, 0)</f>
        <v>0</v>
      </c>
      <c r="BF2011" s="276">
        <f>IFERROR(VLOOKUP(Table2[[#This Row],[SAP Code]],[26]_16!Y:Z,2,FALSE)/ 1000000, 0)</f>
        <v>0</v>
      </c>
      <c r="BG2011" s="276" t="str">
        <f>IFERROR(VLOOKUP(Table2[[#This Row],[SAP Code]],[26]port!$A:$AD,30,FALSE),"unknown")</f>
        <v>unknown</v>
      </c>
      <c r="BH2011" s="277" t="str">
        <f t="shared" si="542"/>
        <v>Unknown</v>
      </c>
      <c r="BI2011" s="264"/>
    </row>
    <row r="2012" spans="1:61" s="261" customFormat="1" ht="12.95">
      <c r="A2012" s="261" t="s">
        <v>316</v>
      </c>
      <c r="B2012" s="261" t="s">
        <v>6767</v>
      </c>
      <c r="C2012" s="261" t="s">
        <v>6768</v>
      </c>
      <c r="D2012" s="261" t="s">
        <v>6769</v>
      </c>
      <c r="E2012" s="262">
        <v>45265</v>
      </c>
      <c r="F2012" s="261" t="s">
        <v>320</v>
      </c>
      <c r="G2012" s="261" t="s">
        <v>2293</v>
      </c>
      <c r="H2012" s="261" t="s">
        <v>5979</v>
      </c>
      <c r="I2012" s="261" t="s">
        <v>170</v>
      </c>
      <c r="J2012" s="261" t="s">
        <v>179</v>
      </c>
      <c r="K2012" s="261" t="s">
        <v>84</v>
      </c>
      <c r="L2012" s="261" t="s">
        <v>195</v>
      </c>
      <c r="M2012" s="263">
        <v>120000000</v>
      </c>
      <c r="N2012" s="263">
        <v>98382428.898198783</v>
      </c>
      <c r="O2012" s="264" t="s">
        <v>6770</v>
      </c>
      <c r="P2012" s="265" t="s">
        <v>147</v>
      </c>
      <c r="Q2012" s="266" t="s">
        <v>87</v>
      </c>
      <c r="R2012" s="261" t="str">
        <f t="shared" si="543"/>
        <v>ADB Public</v>
      </c>
      <c r="S2012" s="261" t="str">
        <f t="shared" si="533"/>
        <v>B</v>
      </c>
      <c r="T2012" s="261" t="str">
        <f>IF(A2012="Algeria","ADB Countries",IF(A2012="Angola","ADB Countries",IF(A2012="Benin","ADF Countries",IF(A2012="Botswana","ADB Countries",IF(A2012="Burkina Faso","ADF Countries",IF(A2012="Burundi","ADF Countries",IF(A2012="Cameroon","Blend Countries",IF(A2012="Cape Verde","ADB Countries",IF(A2012="Central African Republic","ADF Countries",IF(A2012="Centrafrique","ADF Countries",IF(A2012="Chad","ADF Countries",IF(A2012="Comoros","ADF Countries",IF(A2012="Congo CG","ADB Countries",IF(A2012="Congo","ADB Countries",IF(A2012="Côte D'Ivoire","Blend Countries",IF(A2012="Dem Rep Congo","ADF Countries",IF(A2012="DEMOCRATIC REPUBLIC OF THE CONGO","ADF Countries",IF(A2012="Djibouti","ADF Countries",IF(A2012="Egypt","ADB Countries",IF(A2012="Eq Guinea","ADB Countries",IF(A2012="Equatorial Guinea","ADB Countries",IF(A2012="Eritrea","ADF Countries",IF(A2012="Swaziland","ADB Countries",IF(A2012="Eswatini","ADB Countries",IF(A2012="Ethiopia","ADF Countries",IF(A2012="Gabon","ADB Countries",IF(A2012="Gambia","ADF Countries",IF(A2012="Ghana","ADF Countries",IF(A2012="Guinea","ADF Countries",IF(A2012="Guinea-Bissau","ADF Countries",IF(A2012="Kenya","Blend Countries",IF(A2012="Lesotho","ADF Countries",IF(A2012="Liberia","ADF Countries",IF(A2012="Libya","ADB Countries",IF(A2012="Madagascar","ADF Countries",IF(A2012="Malawi","ADF Countries",IF(A2012="Mali","ADF Countries",IF(A2012="Mauritania","ADF Countries",IF(A2012="Mauritius","ADB Countries",IF(A2012="Morocco","ADB Countries",IF(A2012="Mozambique","ADF Countries",IF(OR(A2012="Multi",A2012="Multinational",A2012="Multi-Countries"),"Multinational",IF(A2012="Namibia","ADB Countries",IF(A2012="Niger","ADF Countries",IF(A2012="Nigeria","ADB Countries",IF(A2012="Rwanda","ADF Countries",IF(A2012="Sao Tome &amp; Principe","ADF Countries",IF(A2012="Sao Tome","ADF Countries",IF(A2012="Senegal","Blend Countries",IF(A2012="Seychelles","ADB Countries",IF(A2012="Sierra Leone","ADF Countries",IF(A2012="Somalia","ADF Countries",IF(A2012="South Africa","ADB Countries",IF(A2012="South Sudan","ADF Countries",IF(A2012="Sudan","ADF Countries",IF(A2012="Tanzania","Blend Countries",IF(A2012="Togo","ADF Countries",IF(A2012="Tunisia","ADB Countries",IF(A2012="Uganda","ADF Countries",IF(A2012="Zambia","Blend Countries",IF(A2012="Zimbabwe","ADF Countries","")))))))))))))))))))))))))))))))))))))))))))))))))))))))))))))</f>
        <v>Blend Countries</v>
      </c>
      <c r="U2012" s="261" t="str">
        <f t="shared" si="544"/>
        <v>Non-Transition States</v>
      </c>
      <c r="V2012" s="267" t="str">
        <f>IF(ISNUMBER(MATCH(A2012, {"Gabon","Sudan","Niger","Mali","Burkina Faso","Guinea"}, 0)), "De Facto Countries", "Non-De Facto Countries")</f>
        <v>Non-De Facto Countries</v>
      </c>
      <c r="W2012" s="261" t="str">
        <f t="shared" si="547"/>
        <v>West</v>
      </c>
      <c r="X2012" s="261" t="str">
        <f t="shared" si="534"/>
        <v>Industry</v>
      </c>
      <c r="Y2012" s="268"/>
      <c r="Z2012" s="268"/>
      <c r="AA2012" s="268"/>
      <c r="AB2012" s="268"/>
      <c r="AC2012" s="268"/>
      <c r="AD2012" s="268">
        <f>SUM(Table2[[#This Row],[Feed Africa ]:[Improve Quality Of Life ]])</f>
        <v>0</v>
      </c>
      <c r="AE2012" s="269" t="b">
        <f>Table2[[#This Row],[Total HI5]]=Table2[[#This Row],[Approved Amount_UA Equivalent]]</f>
        <v>0</v>
      </c>
      <c r="AF2012" s="270">
        <v>10</v>
      </c>
      <c r="AG2012" s="264" t="str">
        <f t="shared" si="548"/>
        <v>Investment Project</v>
      </c>
      <c r="AH2012" s="270" t="str">
        <f>VLOOKUP(Table2[[#This Row],[SAP Code]],[25]DATA!$A:$G,7,FALSE)</f>
        <v>Investment</v>
      </c>
      <c r="AI2012" s="264" t="str">
        <f t="shared" si="549"/>
        <v>Other Investment</v>
      </c>
      <c r="AJ2012" s="271"/>
      <c r="AK2012" s="271"/>
      <c r="AL2012" s="268" t="str" cm="1">
        <f t="array" ref="AL2012">_xlfn.SWITCH(AK2012,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12" s="272"/>
      <c r="AN2012" s="271" t="str">
        <f t="shared" si="537"/>
        <v/>
      </c>
      <c r="AO2012" s="273"/>
      <c r="AP2012" s="268">
        <f>Table2[[#This Row],[Approved Amount_UA Equivalent]]/1000000</f>
        <v>98.382428898198782</v>
      </c>
      <c r="AQ2012" s="263">
        <f t="shared" si="545"/>
        <v>130.93127167487887</v>
      </c>
      <c r="AR2012" s="268" t="str">
        <f t="shared" si="538"/>
        <v>91-100</v>
      </c>
      <c r="AS2012" s="268" t="str">
        <f t="shared" si="539"/>
        <v>81-100</v>
      </c>
      <c r="AT2012" s="274" t="str">
        <f t="shared" si="540"/>
        <v>81-120</v>
      </c>
      <c r="AU2012" s="275" t="str">
        <f t="shared" si="541"/>
        <v>50-100 Mn</v>
      </c>
      <c r="AV2012" s="268">
        <f>Table2[[#This Row],[Amount]]</f>
        <v>120000000</v>
      </c>
      <c r="AW2012" s="268" t="str">
        <f t="shared" si="546"/>
        <v>Dec 2023</v>
      </c>
      <c r="AX2012" s="276">
        <f>IFERROR(VLOOKUP(Table2[[#This Row],[SAP Code]],[26]_16!A:B,2,FALSE),0)</f>
        <v>0</v>
      </c>
      <c r="AY2012" s="276">
        <f>IFERROR(VLOOKUP(Table2[[#This Row],[SAP Code]],[26]_16!D:E,2,FALSE)/ 1000000, 0)</f>
        <v>0</v>
      </c>
      <c r="AZ2012" s="276">
        <f>IFERROR(VLOOKUP(Table2[[#This Row],[SAP Code]],[26]_16!G:H,2,FALSE)/ 1000000, 0)</f>
        <v>0</v>
      </c>
      <c r="BA2012" s="276">
        <f>IFERROR(VLOOKUP(Table2[[#This Row],[SAP Code]],[26]_16!J:K,2,FALSE)/ 1000000, 0)</f>
        <v>0</v>
      </c>
      <c r="BB2012" s="276">
        <f>IFERROR(VLOOKUP(Table2[[#This Row],[SAP Code]],[26]_16!M:N,2,FALSE)/ 1000000, 0)</f>
        <v>0</v>
      </c>
      <c r="BC2012" s="276">
        <f>IFERROR(VLOOKUP(Table2[[#This Row],[SAP Code]],[26]_16!P:Q,2,FALSE),0)</f>
        <v>0</v>
      </c>
      <c r="BD2012" s="276">
        <f>IFERROR(VLOOKUP(Table2[[#This Row],[SAP Code]],[26]_16!S:T,2,FALSE),0)</f>
        <v>0</v>
      </c>
      <c r="BE2012" s="276">
        <f>IFERROR(VLOOKUP(Table2[[#This Row],[SAP Code]],[26]_16!V:W,2,FALSE)/ 1000000, 0)</f>
        <v>0</v>
      </c>
      <c r="BF2012" s="276">
        <f>IFERROR(VLOOKUP(Table2[[#This Row],[SAP Code]],[26]_16!Y:Z,2,FALSE)/ 1000000, 0)</f>
        <v>0</v>
      </c>
      <c r="BG2012" s="276" t="str">
        <f>IFERROR(VLOOKUP(Table2[[#This Row],[SAP Code]],[26]port!$A:$AD,30,FALSE),"unknown")</f>
        <v>unknown</v>
      </c>
      <c r="BH2012" s="277" t="str">
        <f t="shared" si="542"/>
        <v>Unknown</v>
      </c>
      <c r="BI2012" s="264"/>
    </row>
    <row r="2013" spans="1:61" s="261" customFormat="1" ht="12.95">
      <c r="A2013" s="261" t="s">
        <v>316</v>
      </c>
      <c r="B2013" s="261" t="s">
        <v>6767</v>
      </c>
      <c r="C2013" s="261" t="s">
        <v>6771</v>
      </c>
      <c r="D2013" s="261" t="s">
        <v>6769</v>
      </c>
      <c r="E2013" s="262">
        <v>45265</v>
      </c>
      <c r="F2013" s="261" t="s">
        <v>320</v>
      </c>
      <c r="G2013" s="261" t="s">
        <v>2293</v>
      </c>
      <c r="H2013" s="261" t="s">
        <v>5979</v>
      </c>
      <c r="I2013" s="261" t="s">
        <v>170</v>
      </c>
      <c r="J2013" s="261" t="s">
        <v>261</v>
      </c>
      <c r="K2013" s="261" t="s">
        <v>84</v>
      </c>
      <c r="L2013" s="261" t="s">
        <v>195</v>
      </c>
      <c r="M2013" s="263">
        <v>45000000</v>
      </c>
      <c r="N2013" s="263">
        <v>36893410.836824544</v>
      </c>
      <c r="O2013" s="264" t="s">
        <v>6770</v>
      </c>
      <c r="P2013" s="265" t="s">
        <v>147</v>
      </c>
      <c r="Q2013" s="266" t="s">
        <v>87</v>
      </c>
      <c r="R2013" s="261" t="str">
        <f t="shared" si="543"/>
        <v>AGTF</v>
      </c>
      <c r="S2013" s="261" t="str">
        <f t="shared" si="533"/>
        <v>B</v>
      </c>
      <c r="T2013" s="261" t="str">
        <f t="shared" ref="T2013:T2049" si="551">IF(A2013="Algeria","ADB Countries",IF(A2013="Angola","ADB Countries",IF(A2013="Benin","ADF Countries",IF(A2013="Botswana","ADB Countries",IF(A2013="Burkina Faso","ADF Countries",IF(A2013="Burundi","ADF Countries",IF(A2013="Cameroon","Blend Countries",IF(A2013="Cape Verde","ADB Countries",IF(A2013="Central African Republic","ADF Countries",IF(A2013="Centrafrique","ADF Countries",IF(A2013="Chad","ADF Countries",IF(A2013="Comoros","ADF Countries",IF(A2013="Congo CG","ADB Countries",IF(A2013="Congo","ADB Countries",IF(A2013="Côte D'Ivoire","Blend Countries",IF(A2013="Dem Rep Congo","ADF Countries",IF(A2013="DEMOCRATIC REPUBLIC OF THE CONGO","ADF Countries",IF(A2013="Djibouti","ADF Countries",IF(A2013="Egypt","ADB Countries",IF(A2013="Eq Guinea","ADB Countries",IF(A2013="Equatorial Guinea","ADB Countries",IF(A2013="Eritrea","ADF Countries",IF(A2013="Swaziland","ADB Countries",IF(A2013="Eswatini","ADB Countries",IF(A2013="Ethiopia","ADF Countries",IF(A2013="Gabon","ADB Countries",IF(A2013="Gambia","ADF Countries",IF(A2013="Ghana","ADF Countries",IF(A2013="Guinea","ADF Countries",IF(A2013="Guinea-Bissau","ADF Countries",IF(A2013="Kenya","Blend Countries",IF(A2013="Lesotho","ADF Countries",IF(A2013="Liberia","ADF Countries",IF(A2013="Libya","ADB Countries",IF(A2013="Madagascar","ADF Countries",IF(A2013="Malawi","ADF Countries",IF(A2013="Mali","ADF Countries",IF(A2013="Mauritania","ADF Countries",IF(A2013="Mauritius","ADB Countries",IF(A2013="Morocco","ADB Countries",IF(A2013="Mozambique","ADF Countries",IF(OR(A2013="Multi",A2013="Multinational",A2013="Multi-Countries"),"Multinational",IF(A2013="Namibia","ADB Countries",IF(A2013="Niger","ADF Countries",IF(A2013="Nigeria","ADB Countries",IF(A2013="Rwanda","ADF Countries",IF(A2013="Sao Tome &amp; Principe","ADF Countries",IF(A2013="Sao Tome","ADF Countries",IF(A2013="Senegal","Blend Countries",IF(A2013="Seychelles","ADB Countries",IF(A2013="Sierra Leone","ADF Countries",IF(A2013="Somalia","ADF Countries",IF(A2013="South Africa","ADB Countries",IF(A2013="South Sudan","ADF Countries",IF(A2013="Sudan","ADF Countries",IF(A2013="Tanzania","Blend Countries",IF(A2013="Togo","ADF Countries",IF(A2013="Tunisia","ADB Countries",IF(A2013="Uganda","ADF Countries",IF(A2013="Zambia","Blend Countries",IF(A2013="Zimbabwe","ADF Countries","")))))))))))))))))))))))))))))))))))))))))))))))))))))))))))))</f>
        <v>Blend Countries</v>
      </c>
      <c r="U2013" s="261" t="str">
        <f t="shared" si="544"/>
        <v>Non-Transition States</v>
      </c>
      <c r="V2013" s="267" t="str">
        <f>IF(ISNUMBER(MATCH(A2013, {"Gabon","Sudan","Niger","Mali","Burkina Faso","Guinea"}, 0)), "De Facto Countries", "Non-De Facto Countries")</f>
        <v>Non-De Facto Countries</v>
      </c>
      <c r="W2013" s="261" t="str">
        <f t="shared" si="547"/>
        <v>West</v>
      </c>
      <c r="X2013" s="261" t="str">
        <f t="shared" si="534"/>
        <v>Industry</v>
      </c>
      <c r="Y2013" s="268"/>
      <c r="Z2013" s="268"/>
      <c r="AA2013" s="268"/>
      <c r="AB2013" s="268"/>
      <c r="AC2013" s="268"/>
      <c r="AD2013" s="268">
        <f>SUM(Table2[[#This Row],[Feed Africa ]:[Improve Quality Of Life ]])</f>
        <v>0</v>
      </c>
      <c r="AE2013" s="269" t="b">
        <f>Table2[[#This Row],[Total HI5]]=Table2[[#This Row],[Approved Amount_UA Equivalent]]</f>
        <v>0</v>
      </c>
      <c r="AF2013" s="270">
        <v>10</v>
      </c>
      <c r="AG2013" s="264" t="str">
        <f t="shared" si="548"/>
        <v>Investment Project</v>
      </c>
      <c r="AH2013" s="270" t="str">
        <f>VLOOKUP(Table2[[#This Row],[SAP Code]],[25]DATA!$A:$G,7,FALSE)</f>
        <v>Investment</v>
      </c>
      <c r="AI2013" s="264" t="str">
        <f t="shared" si="549"/>
        <v>Other Investment</v>
      </c>
      <c r="AJ2013" s="271"/>
      <c r="AK2013" s="271"/>
      <c r="AL2013" s="268" t="str" cm="1">
        <f t="array" ref="AL2013">_xlfn.SWITCH(AK2013,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13" s="272"/>
      <c r="AN2013" s="271" t="str">
        <f t="shared" si="537"/>
        <v/>
      </c>
      <c r="AO2013" s="273"/>
      <c r="AP2013" s="268">
        <f>Table2[[#This Row],[Approved Amount_UA Equivalent]]/1000000</f>
        <v>36.893410836824543</v>
      </c>
      <c r="AQ2013" s="263">
        <f t="shared" si="545"/>
        <v>49.099226878079577</v>
      </c>
      <c r="AR2013" s="268" t="str">
        <f t="shared" si="538"/>
        <v>31-40</v>
      </c>
      <c r="AS2013" s="268" t="str">
        <f t="shared" si="539"/>
        <v>21-40</v>
      </c>
      <c r="AT2013" s="274" t="str">
        <f t="shared" si="540"/>
        <v>1-40</v>
      </c>
      <c r="AU2013" s="275" t="str">
        <f t="shared" si="541"/>
        <v>&lt;1-50 Mn</v>
      </c>
      <c r="AV2013" s="268">
        <f>Table2[[#This Row],[Amount]]</f>
        <v>45000000</v>
      </c>
      <c r="AW2013" s="268" t="str">
        <f t="shared" si="546"/>
        <v>Dec 2023</v>
      </c>
      <c r="AX2013" s="276">
        <f>IFERROR(VLOOKUP(Table2[[#This Row],[SAP Code]],[26]_16!A:B,2,FALSE),0)</f>
        <v>0</v>
      </c>
      <c r="AY2013" s="276">
        <f>IFERROR(VLOOKUP(Table2[[#This Row],[SAP Code]],[26]_16!D:E,2,FALSE)/ 1000000, 0)</f>
        <v>0</v>
      </c>
      <c r="AZ2013" s="276">
        <f>IFERROR(VLOOKUP(Table2[[#This Row],[SAP Code]],[26]_16!G:H,2,FALSE)/ 1000000, 0)</f>
        <v>0</v>
      </c>
      <c r="BA2013" s="276">
        <f>IFERROR(VLOOKUP(Table2[[#This Row],[SAP Code]],[26]_16!J:K,2,FALSE)/ 1000000, 0)</f>
        <v>0</v>
      </c>
      <c r="BB2013" s="276">
        <f>IFERROR(VLOOKUP(Table2[[#This Row],[SAP Code]],[26]_16!M:N,2,FALSE)/ 1000000, 0)</f>
        <v>0</v>
      </c>
      <c r="BC2013" s="276">
        <f>IFERROR(VLOOKUP(Table2[[#This Row],[SAP Code]],[26]_16!P:Q,2,FALSE),0)</f>
        <v>0</v>
      </c>
      <c r="BD2013" s="276">
        <f>IFERROR(VLOOKUP(Table2[[#This Row],[SAP Code]],[26]_16!S:T,2,FALSE),0)</f>
        <v>0</v>
      </c>
      <c r="BE2013" s="276">
        <f>IFERROR(VLOOKUP(Table2[[#This Row],[SAP Code]],[26]_16!V:W,2,FALSE)/ 1000000, 0)</f>
        <v>0</v>
      </c>
      <c r="BF2013" s="276">
        <f>IFERROR(VLOOKUP(Table2[[#This Row],[SAP Code]],[26]_16!Y:Z,2,FALSE)/ 1000000, 0)</f>
        <v>0</v>
      </c>
      <c r="BG2013" s="276" t="str">
        <f>IFERROR(VLOOKUP(Table2[[#This Row],[SAP Code]],[26]port!$A:$AD,30,FALSE),"unknown")</f>
        <v>unknown</v>
      </c>
      <c r="BH2013" s="277" t="str">
        <f t="shared" si="542"/>
        <v>Unknown</v>
      </c>
      <c r="BI2013" s="264"/>
    </row>
    <row r="2014" spans="1:61" s="261" customFormat="1" ht="12.95">
      <c r="A2014" s="261" t="s">
        <v>164</v>
      </c>
      <c r="B2014" s="261" t="s">
        <v>6772</v>
      </c>
      <c r="C2014" s="261" t="s">
        <v>6773</v>
      </c>
      <c r="D2014" s="261" t="s">
        <v>6774</v>
      </c>
      <c r="E2014" s="262">
        <v>45265</v>
      </c>
      <c r="F2014" s="261" t="s">
        <v>787</v>
      </c>
      <c r="G2014" s="261" t="s">
        <v>90</v>
      </c>
      <c r="H2014" s="261" t="s">
        <v>6041</v>
      </c>
      <c r="I2014" s="261" t="s">
        <v>82</v>
      </c>
      <c r="J2014" s="261" t="s">
        <v>2463</v>
      </c>
      <c r="K2014" s="261" t="s">
        <v>69</v>
      </c>
      <c r="L2014" s="261" t="s">
        <v>85</v>
      </c>
      <c r="M2014" s="263">
        <v>25000000</v>
      </c>
      <c r="N2014" s="263">
        <v>25000000</v>
      </c>
      <c r="O2014" s="264" t="s">
        <v>6775</v>
      </c>
      <c r="P2014" s="265" t="s">
        <v>147</v>
      </c>
      <c r="Q2014" s="266" t="s">
        <v>87</v>
      </c>
      <c r="R2014" s="261" t="str">
        <f t="shared" si="543"/>
        <v>ADF Including TSF</v>
      </c>
      <c r="S2014" s="261" t="str">
        <f t="shared" si="533"/>
        <v>F</v>
      </c>
      <c r="T2014" s="261" t="str">
        <f t="shared" si="551"/>
        <v>ADF Countries</v>
      </c>
      <c r="U2014" s="261" t="str">
        <f t="shared" si="544"/>
        <v>Transition States</v>
      </c>
      <c r="V2014" s="267" t="str">
        <f>IF(ISNUMBER(MATCH(A2014, {"Gabon","Sudan","Niger","Mali","Burkina Faso","Guinea"}, 0)), "De Facto Countries", "Non-De Facto Countries")</f>
        <v>Non-De Facto Countries</v>
      </c>
      <c r="W2014" s="261" t="str">
        <f t="shared" si="547"/>
        <v>South</v>
      </c>
      <c r="X2014" s="261" t="str">
        <f t="shared" si="534"/>
        <v>Power</v>
      </c>
      <c r="Y2014" s="268"/>
      <c r="Z2014" s="268"/>
      <c r="AA2014" s="268"/>
      <c r="AB2014" s="268"/>
      <c r="AC2014" s="268"/>
      <c r="AD2014" s="268">
        <f>SUM(Table2[[#This Row],[Feed Africa ]:[Improve Quality Of Life ]])</f>
        <v>0</v>
      </c>
      <c r="AE2014" s="269" t="b">
        <f>Table2[[#This Row],[Total HI5]]=Table2[[#This Row],[Approved Amount_UA Equivalent]]</f>
        <v>0</v>
      </c>
      <c r="AF2014" s="270">
        <v>10</v>
      </c>
      <c r="AG2014" s="264" t="str">
        <f t="shared" si="548"/>
        <v>Investment Project</v>
      </c>
      <c r="AH2014" s="270" t="str">
        <f>VLOOKUP(Table2[[#This Row],[SAP Code]],[25]DATA!$A:$G,7,FALSE)</f>
        <v>Investment</v>
      </c>
      <c r="AI2014" s="264" t="str">
        <f t="shared" si="549"/>
        <v>Infrastructure</v>
      </c>
      <c r="AJ2014" s="271"/>
      <c r="AK2014" s="271"/>
      <c r="AL2014" s="268" t="str" cm="1">
        <f t="array" ref="AL2014">_xlfn.SWITCH(AK2014,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14" s="272"/>
      <c r="AN2014" s="271" t="str">
        <f t="shared" si="537"/>
        <v/>
      </c>
      <c r="AO2014" s="273"/>
      <c r="AP2014" s="268">
        <f>Table2[[#This Row],[Approved Amount_UA Equivalent]]/1000000</f>
        <v>25</v>
      </c>
      <c r="AQ2014" s="263">
        <f t="shared" si="545"/>
        <v>33.271000000000001</v>
      </c>
      <c r="AR2014" s="268" t="str">
        <f t="shared" si="538"/>
        <v>21-30</v>
      </c>
      <c r="AS2014" s="268" t="str">
        <f t="shared" si="539"/>
        <v>21-40</v>
      </c>
      <c r="AT2014" s="274" t="str">
        <f t="shared" si="540"/>
        <v>1-40</v>
      </c>
      <c r="AU2014" s="275" t="str">
        <f t="shared" si="541"/>
        <v>&lt;1-50 Mn</v>
      </c>
      <c r="AV2014" s="268">
        <f>Table2[[#This Row],[Amount]]</f>
        <v>25000000</v>
      </c>
      <c r="AW2014" s="268" t="str">
        <f t="shared" si="546"/>
        <v>Dec 2023</v>
      </c>
      <c r="AX2014" s="276">
        <f>IFERROR(VLOOKUP(Table2[[#This Row],[SAP Code]],[26]_16!A:B,2,FALSE),0)</f>
        <v>0</v>
      </c>
      <c r="AY2014" s="276">
        <f>IFERROR(VLOOKUP(Table2[[#This Row],[SAP Code]],[26]_16!D:E,2,FALSE)/ 1000000, 0)</f>
        <v>0</v>
      </c>
      <c r="AZ2014" s="276">
        <f>IFERROR(VLOOKUP(Table2[[#This Row],[SAP Code]],[26]_16!G:H,2,FALSE)/ 1000000, 0)</f>
        <v>0</v>
      </c>
      <c r="BA2014" s="276">
        <f>IFERROR(VLOOKUP(Table2[[#This Row],[SAP Code]],[26]_16!J:K,2,FALSE)/ 1000000, 0)</f>
        <v>0</v>
      </c>
      <c r="BB2014" s="276">
        <f>IFERROR(VLOOKUP(Table2[[#This Row],[SAP Code]],[26]_16!M:N,2,FALSE)/ 1000000, 0)</f>
        <v>0</v>
      </c>
      <c r="BC2014" s="276">
        <f>IFERROR(VLOOKUP(Table2[[#This Row],[SAP Code]],[26]_16!P:Q,2,FALSE),0)</f>
        <v>0</v>
      </c>
      <c r="BD2014" s="276">
        <f>IFERROR(VLOOKUP(Table2[[#This Row],[SAP Code]],[26]_16!S:T,2,FALSE),0)</f>
        <v>0</v>
      </c>
      <c r="BE2014" s="276">
        <f>IFERROR(VLOOKUP(Table2[[#This Row],[SAP Code]],[26]_16!V:W,2,FALSE)/ 1000000, 0)</f>
        <v>0</v>
      </c>
      <c r="BF2014" s="276">
        <f>IFERROR(VLOOKUP(Table2[[#This Row],[SAP Code]],[26]_16!Y:Z,2,FALSE)/ 1000000, 0)</f>
        <v>0</v>
      </c>
      <c r="BG2014" s="276" t="str">
        <f>IFERROR(VLOOKUP(Table2[[#This Row],[SAP Code]],[26]port!$A:$AD,30,FALSE),"unknown")</f>
        <v>unknown</v>
      </c>
      <c r="BH2014" s="277" t="str">
        <f t="shared" si="542"/>
        <v>Unknown</v>
      </c>
      <c r="BI2014" s="264"/>
    </row>
    <row r="2015" spans="1:61" s="261" customFormat="1" ht="12.95">
      <c r="A2015" s="261" t="s">
        <v>189</v>
      </c>
      <c r="B2015" s="261" t="s">
        <v>6776</v>
      </c>
      <c r="C2015" s="261" t="s">
        <v>6777</v>
      </c>
      <c r="D2015" s="261" t="s">
        <v>6778</v>
      </c>
      <c r="E2015" s="262">
        <v>45266</v>
      </c>
      <c r="F2015" s="261" t="s">
        <v>6779</v>
      </c>
      <c r="G2015" s="261" t="s">
        <v>126</v>
      </c>
      <c r="H2015" s="261" t="s">
        <v>6084</v>
      </c>
      <c r="I2015" s="261" t="s">
        <v>123</v>
      </c>
      <c r="J2015" s="261" t="s">
        <v>179</v>
      </c>
      <c r="K2015" s="261" t="s">
        <v>84</v>
      </c>
      <c r="L2015" s="261" t="s">
        <v>195</v>
      </c>
      <c r="M2015" s="263">
        <v>81900000</v>
      </c>
      <c r="N2015" s="263">
        <v>67146007.723020673</v>
      </c>
      <c r="O2015" s="264" t="s">
        <v>6780</v>
      </c>
      <c r="P2015" s="265">
        <v>2000200006254</v>
      </c>
      <c r="Q2015" s="266" t="s">
        <v>87</v>
      </c>
      <c r="R2015" s="261" t="str">
        <f t="shared" si="543"/>
        <v>ADB Public</v>
      </c>
      <c r="S2015" s="261" t="str">
        <f t="shared" si="533"/>
        <v>E</v>
      </c>
      <c r="T2015" s="261" t="str">
        <f t="shared" si="551"/>
        <v>ADB Countries</v>
      </c>
      <c r="U2015" s="261" t="str">
        <f t="shared" si="544"/>
        <v>Non-Transition States</v>
      </c>
      <c r="V2015" s="267" t="str">
        <f>IF(ISNUMBER(MATCH(A2015, {"Gabon","Sudan","Niger","Mali","Burkina Faso","Guinea"}, 0)), "De Facto Countries", "Non-De Facto Countries")</f>
        <v>Non-De Facto Countries</v>
      </c>
      <c r="W2015" s="261" t="str">
        <f t="shared" si="547"/>
        <v>North</v>
      </c>
      <c r="X2015" s="261" t="str">
        <f t="shared" si="534"/>
        <v>WASH Sector</v>
      </c>
      <c r="Y2015" s="268"/>
      <c r="Z2015" s="268"/>
      <c r="AA2015" s="268"/>
      <c r="AB2015" s="268"/>
      <c r="AC2015" s="268"/>
      <c r="AD2015" s="268">
        <f>SUM(Table2[[#This Row],[Feed Africa ]:[Improve Quality Of Life ]])</f>
        <v>0</v>
      </c>
      <c r="AE2015" s="269" t="b">
        <f>Table2[[#This Row],[Total HI5]]=Table2[[#This Row],[Approved Amount_UA Equivalent]]</f>
        <v>0</v>
      </c>
      <c r="AF2015" s="270">
        <v>10</v>
      </c>
      <c r="AG2015" s="264" t="str">
        <f t="shared" si="548"/>
        <v>Investment Project</v>
      </c>
      <c r="AH2015" s="270" t="str">
        <f>VLOOKUP(Table2[[#This Row],[SAP Code]],[25]DATA!$A:$G,7,FALSE)</f>
        <v>investment</v>
      </c>
      <c r="AI2015" s="264" t="str">
        <f t="shared" si="549"/>
        <v>Infrastructure</v>
      </c>
      <c r="AJ2015" s="271"/>
      <c r="AK2015" s="271"/>
      <c r="AL2015" s="268" t="str" cm="1">
        <f t="array" ref="AL2015">_xlfn.SWITCH(AK2015,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15" s="272"/>
      <c r="AN2015" s="271" t="str">
        <f t="shared" si="537"/>
        <v/>
      </c>
      <c r="AO2015" s="273"/>
      <c r="AP2015" s="268">
        <f>Table2[[#This Row],[Approved Amount_UA Equivalent]]/1000000</f>
        <v>67.146007723020674</v>
      </c>
      <c r="AQ2015" s="263">
        <f t="shared" si="545"/>
        <v>89.360592918104828</v>
      </c>
      <c r="AR2015" s="268" t="str">
        <f t="shared" si="538"/>
        <v>61-70</v>
      </c>
      <c r="AS2015" s="268" t="str">
        <f t="shared" si="539"/>
        <v>61-80</v>
      </c>
      <c r="AT2015" s="274" t="str">
        <f t="shared" si="540"/>
        <v>41-80</v>
      </c>
      <c r="AU2015" s="275" t="str">
        <f t="shared" si="541"/>
        <v>50-100 Mn</v>
      </c>
      <c r="AV2015" s="268">
        <f>Table2[[#This Row],[Amount]]</f>
        <v>81900000</v>
      </c>
      <c r="AW2015" s="268" t="str">
        <f t="shared" si="546"/>
        <v>Dec 2023</v>
      </c>
      <c r="AX2015" s="276">
        <f>IFERROR(VLOOKUP(Table2[[#This Row],[SAP Code]],[26]_16!A:B,2,FALSE),0)</f>
        <v>0</v>
      </c>
      <c r="AY2015" s="276">
        <f>IFERROR(VLOOKUP(Table2[[#This Row],[SAP Code]],[26]_16!D:E,2,FALSE)/ 1000000, 0)</f>
        <v>0</v>
      </c>
      <c r="AZ2015" s="276">
        <f>IFERROR(VLOOKUP(Table2[[#This Row],[SAP Code]],[26]_16!G:H,2,FALSE)/ 1000000, 0)</f>
        <v>0</v>
      </c>
      <c r="BA2015" s="276">
        <f>IFERROR(VLOOKUP(Table2[[#This Row],[SAP Code]],[26]_16!J:K,2,FALSE)/ 1000000, 0)</f>
        <v>0</v>
      </c>
      <c r="BB2015" s="276">
        <f>IFERROR(VLOOKUP(Table2[[#This Row],[SAP Code]],[26]_16!M:N,2,FALSE)/ 1000000, 0)</f>
        <v>0</v>
      </c>
      <c r="BC2015" s="276">
        <f>IFERROR(VLOOKUP(Table2[[#This Row],[SAP Code]],[26]_16!P:Q,2,FALSE),0)</f>
        <v>0</v>
      </c>
      <c r="BD2015" s="276">
        <f>IFERROR(VLOOKUP(Table2[[#This Row],[SAP Code]],[26]_16!S:T,2,FALSE),0)</f>
        <v>0</v>
      </c>
      <c r="BE2015" s="276">
        <f>IFERROR(VLOOKUP(Table2[[#This Row],[SAP Code]],[26]_16!V:W,2,FALSE)/ 1000000, 0)</f>
        <v>0</v>
      </c>
      <c r="BF2015" s="276">
        <f>IFERROR(VLOOKUP(Table2[[#This Row],[SAP Code]],[26]_16!Y:Z,2,FALSE)/ 1000000, 0)</f>
        <v>0</v>
      </c>
      <c r="BG2015" s="276" t="str">
        <f>IFERROR(VLOOKUP(Table2[[#This Row],[SAP Code]],[26]port!$A:$AD,30,FALSE),"unknown")</f>
        <v>unknown</v>
      </c>
      <c r="BH2015" s="277" t="str">
        <f t="shared" si="542"/>
        <v>Unknown</v>
      </c>
      <c r="BI2015" s="264"/>
    </row>
    <row r="2016" spans="1:61" s="261" customFormat="1" ht="12.95">
      <c r="A2016" s="261" t="s">
        <v>369</v>
      </c>
      <c r="B2016" s="261" t="s">
        <v>6781</v>
      </c>
      <c r="C2016" s="261" t="s">
        <v>6782</v>
      </c>
      <c r="D2016" s="261" t="s">
        <v>6783</v>
      </c>
      <c r="E2016" s="262">
        <v>45266</v>
      </c>
      <c r="F2016" s="261" t="s">
        <v>373</v>
      </c>
      <c r="G2016" s="261" t="s">
        <v>255</v>
      </c>
      <c r="H2016" s="261" t="s">
        <v>6020</v>
      </c>
      <c r="I2016" s="261" t="s">
        <v>250</v>
      </c>
      <c r="J2016" s="261" t="s">
        <v>83</v>
      </c>
      <c r="K2016" s="261" t="s">
        <v>69</v>
      </c>
      <c r="L2016" s="261" t="s">
        <v>85</v>
      </c>
      <c r="M2016" s="263">
        <v>7500000</v>
      </c>
      <c r="N2016" s="263">
        <v>7500000</v>
      </c>
      <c r="O2016" s="264" t="s">
        <v>6784</v>
      </c>
      <c r="P2016" s="265">
        <v>2100155043122</v>
      </c>
      <c r="Q2016" s="266" t="s">
        <v>72</v>
      </c>
      <c r="R2016" s="261" t="str">
        <f t="shared" si="543"/>
        <v>ADF Including TSF</v>
      </c>
      <c r="S2016" s="261" t="str">
        <f t="shared" si="533"/>
        <v>K</v>
      </c>
      <c r="T2016" s="261" t="str">
        <f t="shared" si="551"/>
        <v>ADF Countries</v>
      </c>
      <c r="U2016" s="261" t="str">
        <f t="shared" si="544"/>
        <v>Transition States</v>
      </c>
      <c r="V2016" s="267" t="str">
        <f>IF(ISNUMBER(MATCH(A2016, {"Gabon","Sudan","Niger","Mali","Burkina Faso","Guinea"}, 0)), "De Facto Countries", "Non-De Facto Countries")</f>
        <v>Non-De Facto Countries</v>
      </c>
      <c r="W2016" s="261" t="str">
        <f t="shared" si="547"/>
        <v>Central</v>
      </c>
      <c r="X2016" s="261" t="str">
        <f t="shared" si="534"/>
        <v>Multi-Sector</v>
      </c>
      <c r="Y2016" s="268"/>
      <c r="Z2016" s="268"/>
      <c r="AA2016" s="268"/>
      <c r="AB2016" s="268"/>
      <c r="AC2016" s="268"/>
      <c r="AD2016" s="268">
        <f>SUM(Table2[[#This Row],[Feed Africa ]:[Improve Quality Of Life ]])</f>
        <v>0</v>
      </c>
      <c r="AE2016" s="269" t="b">
        <f>Table2[[#This Row],[Total HI5]]=Table2[[#This Row],[Approved Amount_UA Equivalent]]</f>
        <v>0</v>
      </c>
      <c r="AF2016" s="270">
        <v>20</v>
      </c>
      <c r="AG2016" s="264" t="str">
        <f t="shared" si="548"/>
        <v>Policy and Result Based Op</v>
      </c>
      <c r="AH2016" s="270" t="str">
        <f>VLOOKUP(Table2[[#This Row],[SAP Code]],[25]DATA!$A:$G,7,FALSE)</f>
        <v>PBO</v>
      </c>
      <c r="AI2016" s="264" t="str">
        <f t="shared" si="549"/>
        <v>Policy-Based Lending</v>
      </c>
      <c r="AJ2016" s="271"/>
      <c r="AK2016" s="271"/>
      <c r="AL2016" s="268" t="str" cm="1">
        <f t="array" ref="AL2016">_xlfn.SWITCH(AK2016,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16" s="272"/>
      <c r="AN2016" s="271" t="str">
        <f t="shared" si="537"/>
        <v/>
      </c>
      <c r="AO2016" s="273"/>
      <c r="AP2016" s="268">
        <f>Table2[[#This Row],[Approved Amount_UA Equivalent]]/1000000</f>
        <v>7.5</v>
      </c>
      <c r="AQ2016" s="263">
        <f t="shared" si="545"/>
        <v>9.9812999999999992</v>
      </c>
      <c r="AR2016" s="268" t="str">
        <f t="shared" si="538"/>
        <v>1-10</v>
      </c>
      <c r="AS2016" s="268" t="str">
        <f t="shared" si="539"/>
        <v>1-20</v>
      </c>
      <c r="AT2016" s="274" t="str">
        <f t="shared" si="540"/>
        <v>1-40</v>
      </c>
      <c r="AU2016" s="275" t="str">
        <f t="shared" si="541"/>
        <v>&lt;1-50 Mn</v>
      </c>
      <c r="AV2016" s="268">
        <f>Table2[[#This Row],[Amount]]</f>
        <v>7500000</v>
      </c>
      <c r="AW2016" s="268" t="str">
        <f t="shared" si="546"/>
        <v>Dec 2023</v>
      </c>
      <c r="AX2016" s="276">
        <f>IFERROR(VLOOKUP(Table2[[#This Row],[SAP Code]],[26]_16!A:B,2,FALSE),0)</f>
        <v>0</v>
      </c>
      <c r="AY2016" s="276">
        <f>IFERROR(VLOOKUP(Table2[[#This Row],[SAP Code]],[26]_16!D:E,2,FALSE)/ 1000000, 0)</f>
        <v>0</v>
      </c>
      <c r="AZ2016" s="276">
        <f>IFERROR(VLOOKUP(Table2[[#This Row],[SAP Code]],[26]_16!G:H,2,FALSE)/ 1000000, 0)</f>
        <v>0</v>
      </c>
      <c r="BA2016" s="276">
        <f>IFERROR(VLOOKUP(Table2[[#This Row],[SAP Code]],[26]_16!J:K,2,FALSE)/ 1000000, 0)</f>
        <v>0</v>
      </c>
      <c r="BB2016" s="276">
        <f>IFERROR(VLOOKUP(Table2[[#This Row],[SAP Code]],[26]_16!M:N,2,FALSE)/ 1000000, 0)</f>
        <v>0</v>
      </c>
      <c r="BC2016" s="276">
        <f>IFERROR(VLOOKUP(Table2[[#This Row],[SAP Code]],[26]_16!P:Q,2,FALSE),0)</f>
        <v>0</v>
      </c>
      <c r="BD2016" s="276">
        <f>IFERROR(VLOOKUP(Table2[[#This Row],[SAP Code]],[26]_16!S:T,2,FALSE),0)</f>
        <v>0</v>
      </c>
      <c r="BE2016" s="276">
        <f>IFERROR(VLOOKUP(Table2[[#This Row],[SAP Code]],[26]_16!V:W,2,FALSE)/ 1000000, 0)</f>
        <v>0</v>
      </c>
      <c r="BF2016" s="276">
        <f>IFERROR(VLOOKUP(Table2[[#This Row],[SAP Code]],[26]_16!Y:Z,2,FALSE)/ 1000000, 0)</f>
        <v>0</v>
      </c>
      <c r="BG2016" s="276" t="str">
        <f>IFERROR(VLOOKUP(Table2[[#This Row],[SAP Code]],[26]port!$A:$AD,30,FALSE),"unknown")</f>
        <v>unknown</v>
      </c>
      <c r="BH2016" s="277" t="str">
        <f t="shared" si="542"/>
        <v>Unknown</v>
      </c>
      <c r="BI2016" s="264"/>
    </row>
    <row r="2017" spans="1:61" s="261" customFormat="1" ht="12.95">
      <c r="A2017" s="261" t="s">
        <v>141</v>
      </c>
      <c r="B2017" s="261" t="s">
        <v>6785</v>
      </c>
      <c r="C2017" s="261" t="s">
        <v>6786</v>
      </c>
      <c r="D2017" s="261" t="s">
        <v>6787</v>
      </c>
      <c r="E2017" s="262">
        <v>45266</v>
      </c>
      <c r="F2017" s="261" t="s">
        <v>773</v>
      </c>
      <c r="G2017" s="261" t="s">
        <v>115</v>
      </c>
      <c r="H2017" s="261" t="s">
        <v>6020</v>
      </c>
      <c r="I2017" s="261" t="s">
        <v>67</v>
      </c>
      <c r="J2017" s="261" t="s">
        <v>5536</v>
      </c>
      <c r="K2017" s="261" t="s">
        <v>69</v>
      </c>
      <c r="L2017" s="261" t="s">
        <v>85</v>
      </c>
      <c r="M2017" s="263">
        <v>15057263</v>
      </c>
      <c r="N2017" s="263">
        <v>15057263</v>
      </c>
      <c r="O2017" s="264" t="s">
        <v>6788</v>
      </c>
      <c r="P2017" s="265" t="s">
        <v>147</v>
      </c>
      <c r="Q2017" s="266" t="s">
        <v>72</v>
      </c>
      <c r="R2017" s="261" t="str">
        <f t="shared" si="543"/>
        <v>ADF Including TSF</v>
      </c>
      <c r="S2017" s="261" t="str">
        <f t="shared" si="533"/>
        <v>I</v>
      </c>
      <c r="T2017" s="261" t="str">
        <f t="shared" si="551"/>
        <v>Multinational</v>
      </c>
      <c r="U2017" s="261" t="str">
        <f t="shared" si="544"/>
        <v>Multinational</v>
      </c>
      <c r="V2017" s="267" t="str">
        <f>IF(ISNUMBER(MATCH(A2017, {"Gabon","Sudan","Niger","Mali","Burkina Faso","Guinea"}, 0)), "De Facto Countries", "Non-De Facto Countries")</f>
        <v>Non-De Facto Countries</v>
      </c>
      <c r="W2017" s="261" t="str">
        <f t="shared" si="547"/>
        <v>Multi</v>
      </c>
      <c r="X2017" s="261" t="str">
        <f t="shared" si="534"/>
        <v>Social</v>
      </c>
      <c r="Y2017" s="268"/>
      <c r="Z2017" s="268"/>
      <c r="AA2017" s="268"/>
      <c r="AB2017" s="268"/>
      <c r="AC2017" s="268"/>
      <c r="AD2017" s="268">
        <f>SUM(Table2[[#This Row],[Feed Africa ]:[Improve Quality Of Life ]])</f>
        <v>0</v>
      </c>
      <c r="AE2017" s="269" t="b">
        <f>Table2[[#This Row],[Total HI5]]=Table2[[#This Row],[Approved Amount_UA Equivalent]]</f>
        <v>0</v>
      </c>
      <c r="AF2017" s="270">
        <v>43</v>
      </c>
      <c r="AG2017" s="264" t="str">
        <f t="shared" si="548"/>
        <v>Technical Assistance &amp; Study</v>
      </c>
      <c r="AH2017" s="270" t="str">
        <f>VLOOKUP(Table2[[#This Row],[SAP Code]],[25]DATA!$A:$G,7,FALSE)</f>
        <v>Aide d'urgence</v>
      </c>
      <c r="AI2017" s="264" t="str">
        <f t="shared" si="549"/>
        <v>Other Investment</v>
      </c>
      <c r="AJ2017" s="271"/>
      <c r="AK2017" s="271" t="str">
        <f>Table2[[#This Row],[Sector Dept.]]</f>
        <v>AHHD</v>
      </c>
      <c r="AL2017" s="268" t="str" cm="1">
        <f t="array" ref="AL2017">_xlfn.SWITCH(AK2017,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017" s="272"/>
      <c r="AN2017" s="271" t="str">
        <f t="shared" si="537"/>
        <v/>
      </c>
      <c r="AO2017" s="273"/>
      <c r="AP2017" s="268">
        <f>Table2[[#This Row],[Approved Amount_UA Equivalent]]/1000000</f>
        <v>15.057263000000001</v>
      </c>
      <c r="AQ2017" s="263">
        <f t="shared" si="545"/>
        <v>20.038807890920001</v>
      </c>
      <c r="AR2017" s="268" t="str">
        <f t="shared" si="538"/>
        <v>11-20</v>
      </c>
      <c r="AS2017" s="268" t="str">
        <f t="shared" si="539"/>
        <v>1-20</v>
      </c>
      <c r="AT2017" s="274" t="str">
        <f t="shared" si="540"/>
        <v>1-40</v>
      </c>
      <c r="AU2017" s="275" t="str">
        <f t="shared" si="541"/>
        <v>&lt;1-50 Mn</v>
      </c>
      <c r="AV2017" s="268">
        <f>Table2[[#This Row],[Amount]]</f>
        <v>15057263</v>
      </c>
      <c r="AW2017" s="268" t="str">
        <f t="shared" si="546"/>
        <v>Dec 2023</v>
      </c>
      <c r="AX2017" s="276">
        <f>IFERROR(VLOOKUP(Table2[[#This Row],[SAP Code]],[26]_16!A:B,2,FALSE),0)</f>
        <v>0</v>
      </c>
      <c r="AY2017" s="276">
        <f>IFERROR(VLOOKUP(Table2[[#This Row],[SAP Code]],[26]_16!D:E,2,FALSE)/ 1000000, 0)</f>
        <v>0</v>
      </c>
      <c r="AZ2017" s="276">
        <f>IFERROR(VLOOKUP(Table2[[#This Row],[SAP Code]],[26]_16!G:H,2,FALSE)/ 1000000, 0)</f>
        <v>0</v>
      </c>
      <c r="BA2017" s="276">
        <f>IFERROR(VLOOKUP(Table2[[#This Row],[SAP Code]],[26]_16!J:K,2,FALSE)/ 1000000, 0)</f>
        <v>0</v>
      </c>
      <c r="BB2017" s="276">
        <f>IFERROR(VLOOKUP(Table2[[#This Row],[SAP Code]],[26]_16!M:N,2,FALSE)/ 1000000, 0)</f>
        <v>0</v>
      </c>
      <c r="BC2017" s="276">
        <f>IFERROR(VLOOKUP(Table2[[#This Row],[SAP Code]],[26]_16!P:Q,2,FALSE),0)</f>
        <v>0</v>
      </c>
      <c r="BD2017" s="276">
        <f>IFERROR(VLOOKUP(Table2[[#This Row],[SAP Code]],[26]_16!S:T,2,FALSE),0)</f>
        <v>0</v>
      </c>
      <c r="BE2017" s="276">
        <f>IFERROR(VLOOKUP(Table2[[#This Row],[SAP Code]],[26]_16!V:W,2,FALSE)/ 1000000, 0)</f>
        <v>0</v>
      </c>
      <c r="BF2017" s="276">
        <f>IFERROR(VLOOKUP(Table2[[#This Row],[SAP Code]],[26]_16!Y:Z,2,FALSE)/ 1000000, 0)</f>
        <v>0</v>
      </c>
      <c r="BG2017" s="276" t="str">
        <f>IFERROR(VLOOKUP(Table2[[#This Row],[SAP Code]],[26]port!$A:$AD,30,FALSE),"unknown")</f>
        <v>unknown</v>
      </c>
      <c r="BH2017" s="277" t="str">
        <f t="shared" si="542"/>
        <v>Unknown</v>
      </c>
      <c r="BI2017" s="264"/>
    </row>
    <row r="2018" spans="1:61" s="261" customFormat="1" ht="12.95">
      <c r="A2018" s="261" t="s">
        <v>141</v>
      </c>
      <c r="B2018" s="261" t="s">
        <v>6785</v>
      </c>
      <c r="C2018" s="261" t="s">
        <v>6789</v>
      </c>
      <c r="D2018" s="261" t="s">
        <v>6787</v>
      </c>
      <c r="E2018" s="262">
        <v>45266</v>
      </c>
      <c r="F2018" s="261" t="s">
        <v>373</v>
      </c>
      <c r="G2018" s="261" t="s">
        <v>115</v>
      </c>
      <c r="H2018" s="261" t="s">
        <v>6020</v>
      </c>
      <c r="I2018" s="261" t="s">
        <v>67</v>
      </c>
      <c r="J2018" s="261" t="s">
        <v>5536</v>
      </c>
      <c r="K2018" s="261" t="s">
        <v>69</v>
      </c>
      <c r="L2018" s="261" t="s">
        <v>85</v>
      </c>
      <c r="M2018" s="263">
        <v>4905017</v>
      </c>
      <c r="N2018" s="263">
        <v>4905017</v>
      </c>
      <c r="O2018" s="264" t="s">
        <v>6790</v>
      </c>
      <c r="P2018" s="265" t="s">
        <v>147</v>
      </c>
      <c r="Q2018" s="266" t="s">
        <v>72</v>
      </c>
      <c r="R2018" s="261" t="str">
        <f t="shared" si="543"/>
        <v>ADF Including TSF</v>
      </c>
      <c r="S2018" s="261" t="str">
        <f t="shared" si="533"/>
        <v>I</v>
      </c>
      <c r="T2018" s="261" t="str">
        <f t="shared" si="551"/>
        <v>Multinational</v>
      </c>
      <c r="U2018" s="261" t="str">
        <f t="shared" si="544"/>
        <v>Multinational</v>
      </c>
      <c r="V2018" s="267" t="str">
        <f>IF(ISNUMBER(MATCH(A2018, {"Gabon","Sudan","Niger","Mali","Burkina Faso","Guinea"}, 0)), "De Facto Countries", "Non-De Facto Countries")</f>
        <v>Non-De Facto Countries</v>
      </c>
      <c r="W2018" s="261" t="str">
        <f t="shared" si="547"/>
        <v>Multi</v>
      </c>
      <c r="X2018" s="261" t="str">
        <f t="shared" si="534"/>
        <v>Social</v>
      </c>
      <c r="Y2018" s="268"/>
      <c r="Z2018" s="268"/>
      <c r="AA2018" s="268"/>
      <c r="AB2018" s="268"/>
      <c r="AC2018" s="268"/>
      <c r="AD2018" s="268">
        <f>SUM(Table2[[#This Row],[Feed Africa ]:[Improve Quality Of Life ]])</f>
        <v>0</v>
      </c>
      <c r="AE2018" s="269" t="b">
        <f>Table2[[#This Row],[Total HI5]]=Table2[[#This Row],[Approved Amount_UA Equivalent]]</f>
        <v>0</v>
      </c>
      <c r="AF2018" s="270">
        <v>43</v>
      </c>
      <c r="AG2018" s="264" t="str">
        <f t="shared" si="548"/>
        <v>Technical Assistance &amp; Study</v>
      </c>
      <c r="AH2018" s="270" t="str">
        <f>VLOOKUP(Table2[[#This Row],[SAP Code]],[25]DATA!$A:$G,7,FALSE)</f>
        <v>Aide d'urgence</v>
      </c>
      <c r="AI2018" s="264" t="str">
        <f t="shared" si="549"/>
        <v>Other Investment</v>
      </c>
      <c r="AJ2018" s="271"/>
      <c r="AK2018" s="271" t="str">
        <f>Table2[[#This Row],[Sector Dept.]]</f>
        <v>AHHD</v>
      </c>
      <c r="AL2018" s="268" t="str" cm="1">
        <f t="array" ref="AL2018">_xlfn.SWITCH(AK2018,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AHVP</v>
      </c>
      <c r="AM2018" s="272"/>
      <c r="AN2018" s="271" t="str">
        <f t="shared" si="537"/>
        <v/>
      </c>
      <c r="AO2018" s="273"/>
      <c r="AP2018" s="268">
        <f>Table2[[#This Row],[Approved Amount_UA Equivalent]]/1000000</f>
        <v>4.905017</v>
      </c>
      <c r="AQ2018" s="263">
        <f t="shared" si="545"/>
        <v>6.5277928242800005</v>
      </c>
      <c r="AR2018" s="268" t="str">
        <f t="shared" si="538"/>
        <v>1-10</v>
      </c>
      <c r="AS2018" s="268" t="str">
        <f t="shared" si="539"/>
        <v>1-20</v>
      </c>
      <c r="AT2018" s="274" t="str">
        <f t="shared" si="540"/>
        <v>1-40</v>
      </c>
      <c r="AU2018" s="275" t="str">
        <f t="shared" si="541"/>
        <v>&lt;1-50 Mn</v>
      </c>
      <c r="AV2018" s="268">
        <f>Table2[[#This Row],[Amount]]</f>
        <v>4905017</v>
      </c>
      <c r="AW2018" s="268" t="str">
        <f t="shared" si="546"/>
        <v>Dec 2023</v>
      </c>
      <c r="AX2018" s="276">
        <f>IFERROR(VLOOKUP(Table2[[#This Row],[SAP Code]],[26]_16!A:B,2,FALSE),0)</f>
        <v>0</v>
      </c>
      <c r="AY2018" s="276">
        <f>IFERROR(VLOOKUP(Table2[[#This Row],[SAP Code]],[26]_16!D:E,2,FALSE)/ 1000000, 0)</f>
        <v>0</v>
      </c>
      <c r="AZ2018" s="276">
        <f>IFERROR(VLOOKUP(Table2[[#This Row],[SAP Code]],[26]_16!G:H,2,FALSE)/ 1000000, 0)</f>
        <v>0.15742993</v>
      </c>
      <c r="BA2018" s="276">
        <f>IFERROR(VLOOKUP(Table2[[#This Row],[SAP Code]],[26]_16!J:K,2,FALSE)/ 1000000, 0)</f>
        <v>0.51102493000000004</v>
      </c>
      <c r="BB2018" s="276">
        <f>IFERROR(VLOOKUP(Table2[[#This Row],[SAP Code]],[26]_16!M:N,2,FALSE)/ 1000000, 0)</f>
        <v>8.268462E-2</v>
      </c>
      <c r="BC2018" s="276">
        <f>IFERROR(VLOOKUP(Table2[[#This Row],[SAP Code]],[26]_16!P:Q,2,FALSE),0)</f>
        <v>2.1452359999999997E-2</v>
      </c>
      <c r="BD2018" s="276">
        <f>IFERROR(VLOOKUP(Table2[[#This Row],[SAP Code]],[26]_16!S:T,2,FALSE),0)</f>
        <v>0.28328976</v>
      </c>
      <c r="BE2018" s="276">
        <f>IFERROR(VLOOKUP(Table2[[#This Row],[SAP Code]],[26]_16!V:W,2,FALSE)/ 1000000, 0)</f>
        <v>0.12419263</v>
      </c>
      <c r="BF2018" s="276">
        <f>IFERROR(VLOOKUP(Table2[[#This Row],[SAP Code]],[26]_16!Y:Z,2,FALSE)/ 1000000, 0)</f>
        <v>9.6488619999999997E-2</v>
      </c>
      <c r="BG2018" s="276" t="str">
        <f>IFERROR(VLOOKUP(Table2[[#This Row],[SAP Code]],[26]port!$A:$AD,30,FALSE),"unknown")</f>
        <v>CLSD</v>
      </c>
      <c r="BH2018" s="277" t="str">
        <f t="shared" si="542"/>
        <v>Number of operations completed out of the net approved of that year</v>
      </c>
      <c r="BI2018" s="264"/>
    </row>
    <row r="2019" spans="1:61" s="261" customFormat="1" ht="12.95">
      <c r="A2019" s="261" t="s">
        <v>150</v>
      </c>
      <c r="B2019" s="261" t="s">
        <v>6791</v>
      </c>
      <c r="C2019" s="261" t="s">
        <v>6792</v>
      </c>
      <c r="D2019" s="261" t="s">
        <v>6793</v>
      </c>
      <c r="E2019" s="262">
        <v>45268</v>
      </c>
      <c r="F2019" s="261" t="s">
        <v>154</v>
      </c>
      <c r="G2019" s="261" t="s">
        <v>107</v>
      </c>
      <c r="H2019" s="261" t="s">
        <v>5979</v>
      </c>
      <c r="I2019" s="261" t="s">
        <v>102</v>
      </c>
      <c r="J2019" s="261" t="s">
        <v>179</v>
      </c>
      <c r="K2019" s="261" t="s">
        <v>5704</v>
      </c>
      <c r="L2019" s="261" t="s">
        <v>195</v>
      </c>
      <c r="M2019" s="263">
        <v>400000000</v>
      </c>
      <c r="N2019" s="263">
        <v>327941429.66066259</v>
      </c>
      <c r="O2019" s="264" t="s">
        <v>6794</v>
      </c>
      <c r="P2019" s="265">
        <v>2000140002254</v>
      </c>
      <c r="Q2019" s="266" t="s">
        <v>87</v>
      </c>
      <c r="R2019" s="261" t="str">
        <f t="shared" si="543"/>
        <v>ADB Public</v>
      </c>
      <c r="S2019" s="261" t="str">
        <f t="shared" si="533"/>
        <v>H</v>
      </c>
      <c r="T2019" s="261" t="str">
        <f t="shared" si="551"/>
        <v>Blend Countries</v>
      </c>
      <c r="U2019" s="261" t="str">
        <f t="shared" si="544"/>
        <v>Non-Transition States</v>
      </c>
      <c r="V2019" s="267" t="str">
        <f>IF(ISNUMBER(MATCH(A2019, {"Gabon","Sudan","Niger","Mali","Burkina Faso","Guinea"}, 0)), "De Facto Countries", "Non-De Facto Countries")</f>
        <v>Non-De Facto Countries</v>
      </c>
      <c r="W2019" s="261" t="str">
        <f t="shared" si="547"/>
        <v>West</v>
      </c>
      <c r="X2019" s="261" t="str">
        <f t="shared" si="534"/>
        <v>Finance</v>
      </c>
      <c r="Y2019" s="268"/>
      <c r="Z2019" s="268"/>
      <c r="AA2019" s="268"/>
      <c r="AB2019" s="268"/>
      <c r="AC2019" s="268"/>
      <c r="AD2019" s="268">
        <f>SUM(Table2[[#This Row],[Feed Africa ]:[Improve Quality Of Life ]])</f>
        <v>0</v>
      </c>
      <c r="AE2019" s="269" t="b">
        <f>Table2[[#This Row],[Total HI5]]=Table2[[#This Row],[Approved Amount_UA Equivalent]]</f>
        <v>0</v>
      </c>
      <c r="AF2019" s="270">
        <v>75</v>
      </c>
      <c r="AG2019" s="264" t="str">
        <f t="shared" si="548"/>
        <v>Equity and Guarantee</v>
      </c>
      <c r="AH2019" s="270" t="str">
        <f>VLOOKUP(Table2[[#This Row],[SAP Code]],[25]DATA!$A:$G,7,FALSE)</f>
        <v>GUARANTEE</v>
      </c>
      <c r="AI2019" s="264" t="str">
        <f t="shared" si="549"/>
        <v>Other Investment</v>
      </c>
      <c r="AJ2019" s="271"/>
      <c r="AK2019" s="271" t="str">
        <f>Table2[[#This Row],[Sector Dept.]]</f>
        <v>PIFD</v>
      </c>
      <c r="AL2019" s="268" t="str" cm="1">
        <f t="array" ref="AL2019">_xlfn.SWITCH(AK2019,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PIVP</v>
      </c>
      <c r="AM2019" s="272"/>
      <c r="AN2019" s="271" t="str">
        <f t="shared" si="537"/>
        <v/>
      </c>
      <c r="AO2019" s="273"/>
      <c r="AP2019" s="268">
        <f>Table2[[#This Row],[Approved Amount_UA Equivalent]]/1000000</f>
        <v>327.94142966066261</v>
      </c>
      <c r="AQ2019" s="263">
        <f t="shared" si="545"/>
        <v>436.43757224959626</v>
      </c>
      <c r="AR2019" s="268" t="str">
        <f t="shared" si="538"/>
        <v>321-330</v>
      </c>
      <c r="AS2019" s="268" t="str">
        <f t="shared" si="539"/>
        <v>321-340</v>
      </c>
      <c r="AT2019" s="274" t="str">
        <f t="shared" si="540"/>
        <v>321-360</v>
      </c>
      <c r="AU2019" s="275" t="str">
        <f t="shared" si="541"/>
        <v>&gt;300 Mn</v>
      </c>
      <c r="AV2019" s="268">
        <f>Table2[[#This Row],[Amount]]</f>
        <v>400000000</v>
      </c>
      <c r="AW2019" s="268" t="str">
        <f t="shared" si="546"/>
        <v>Dec 2023</v>
      </c>
      <c r="AX2019" s="276">
        <f>IFERROR(VLOOKUP(Table2[[#This Row],[SAP Code]],[26]_16!A:B,2,FALSE),0)</f>
        <v>0</v>
      </c>
      <c r="AY2019" s="276">
        <f>IFERROR(VLOOKUP(Table2[[#This Row],[SAP Code]],[26]_16!D:E,2,FALSE)/ 1000000, 0)</f>
        <v>0</v>
      </c>
      <c r="AZ2019" s="276">
        <f>IFERROR(VLOOKUP(Table2[[#This Row],[SAP Code]],[26]_16!G:H,2,FALSE)/ 1000000, 0)</f>
        <v>0</v>
      </c>
      <c r="BA2019" s="276">
        <f>IFERROR(VLOOKUP(Table2[[#This Row],[SAP Code]],[26]_16!J:K,2,FALSE)/ 1000000, 0)</f>
        <v>0</v>
      </c>
      <c r="BB2019" s="276">
        <f>IFERROR(VLOOKUP(Table2[[#This Row],[SAP Code]],[26]_16!M:N,2,FALSE)/ 1000000, 0)</f>
        <v>0</v>
      </c>
      <c r="BC2019" s="276">
        <f>IFERROR(VLOOKUP(Table2[[#This Row],[SAP Code]],[26]_16!P:Q,2,FALSE),0)</f>
        <v>0</v>
      </c>
      <c r="BD2019" s="276">
        <f>IFERROR(VLOOKUP(Table2[[#This Row],[SAP Code]],[26]_16!S:T,2,FALSE),0)</f>
        <v>0</v>
      </c>
      <c r="BE2019" s="276">
        <f>IFERROR(VLOOKUP(Table2[[#This Row],[SAP Code]],[26]_16!V:W,2,FALSE)/ 1000000, 0)</f>
        <v>0</v>
      </c>
      <c r="BF2019" s="276">
        <f>IFERROR(VLOOKUP(Table2[[#This Row],[SAP Code]],[26]_16!Y:Z,2,FALSE)/ 1000000, 0)</f>
        <v>0</v>
      </c>
      <c r="BG2019" s="276" t="str">
        <f>IFERROR(VLOOKUP(Table2[[#This Row],[SAP Code]],[26]port!$A:$AD,30,FALSE),"unknown")</f>
        <v>unknown</v>
      </c>
      <c r="BH2019" s="277" t="str">
        <f t="shared" si="542"/>
        <v>Unknown</v>
      </c>
      <c r="BI2019" s="264"/>
    </row>
    <row r="2020" spans="1:61" s="261" customFormat="1" ht="12.95">
      <c r="A2020" s="261" t="s">
        <v>141</v>
      </c>
      <c r="B2020" s="261" t="s">
        <v>6795</v>
      </c>
      <c r="C2020" s="261" t="s">
        <v>6796</v>
      </c>
      <c r="D2020" s="261" t="s">
        <v>6797</v>
      </c>
      <c r="E2020" s="262">
        <v>45268</v>
      </c>
      <c r="F2020" s="261" t="s">
        <v>79</v>
      </c>
      <c r="G2020" s="261" t="s">
        <v>140</v>
      </c>
      <c r="H2020" s="261" t="s">
        <v>5984</v>
      </c>
      <c r="I2020" s="261" t="s">
        <v>138</v>
      </c>
      <c r="J2020" s="261" t="s">
        <v>179</v>
      </c>
      <c r="K2020" s="261" t="s">
        <v>5704</v>
      </c>
      <c r="L2020" s="261" t="s">
        <v>70</v>
      </c>
      <c r="M2020" s="263">
        <v>800000000</v>
      </c>
      <c r="N2020" s="263">
        <v>600019500.63377059</v>
      </c>
      <c r="O2020" s="264" t="s">
        <v>6798</v>
      </c>
      <c r="P2020" s="265" t="s">
        <v>147</v>
      </c>
      <c r="Q2020" s="266" t="s">
        <v>87</v>
      </c>
      <c r="R2020" s="261" t="str">
        <f t="shared" si="543"/>
        <v>ADB Public</v>
      </c>
      <c r="S2020" s="261" t="str">
        <f t="shared" si="533"/>
        <v>D</v>
      </c>
      <c r="T2020" s="261" t="str">
        <f t="shared" si="551"/>
        <v>Multinational</v>
      </c>
      <c r="U2020" s="261" t="str">
        <f t="shared" si="544"/>
        <v>Multinational</v>
      </c>
      <c r="V2020" s="267" t="str">
        <f>IF(ISNUMBER(MATCH(A2020, {"Gabon","Sudan","Niger","Mali","Burkina Faso","Guinea"}, 0)), "De Facto Countries", "Non-De Facto Countries")</f>
        <v>Non-De Facto Countries</v>
      </c>
      <c r="W2020" s="261" t="str">
        <f t="shared" si="547"/>
        <v>Multi</v>
      </c>
      <c r="X2020" s="261" t="str">
        <f t="shared" si="534"/>
        <v>Transport</v>
      </c>
      <c r="Y2020" s="268"/>
      <c r="Z2020" s="268"/>
      <c r="AA2020" s="268"/>
      <c r="AB2020" s="268"/>
      <c r="AC2020" s="268"/>
      <c r="AD2020" s="268">
        <f>SUM(Table2[[#This Row],[Feed Africa ]:[Improve Quality Of Life ]])</f>
        <v>0</v>
      </c>
      <c r="AE2020" s="269" t="b">
        <f>Table2[[#This Row],[Total HI5]]=Table2[[#This Row],[Approved Amount_UA Equivalent]]</f>
        <v>0</v>
      </c>
      <c r="AF2020" s="270">
        <v>10</v>
      </c>
      <c r="AG2020" s="264" t="str">
        <f t="shared" si="548"/>
        <v>Investment Project</v>
      </c>
      <c r="AH2020" s="270" t="str">
        <f>VLOOKUP(Table2[[#This Row],[SAP Code]],[25]DATA!$A:$G,7,FALSE)</f>
        <v>Investment</v>
      </c>
      <c r="AI2020" s="264" t="str">
        <f t="shared" si="549"/>
        <v>Infrastructure</v>
      </c>
      <c r="AJ2020" s="271"/>
      <c r="AK2020" s="271"/>
      <c r="AL2020" s="268" t="str" cm="1">
        <f t="array" ref="AL2020">_xlfn.SWITCH(AK2020,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20" s="272"/>
      <c r="AN2020" s="271" t="str">
        <f t="shared" si="537"/>
        <v/>
      </c>
      <c r="AO2020" s="273"/>
      <c r="AP2020" s="268">
        <f>Table2[[#This Row],[Approved Amount_UA Equivalent]]/1000000</f>
        <v>600.01950063377058</v>
      </c>
      <c r="AQ2020" s="263">
        <f t="shared" si="545"/>
        <v>798.52995222344725</v>
      </c>
      <c r="AR2020" s="268" t="str">
        <f t="shared" si="538"/>
        <v>601-610</v>
      </c>
      <c r="AS2020" s="268" t="str">
        <f t="shared" si="539"/>
        <v>601-620</v>
      </c>
      <c r="AT2020" s="274" t="str">
        <f t="shared" si="540"/>
        <v>601-640</v>
      </c>
      <c r="AU2020" s="275" t="str">
        <f t="shared" si="541"/>
        <v>&gt;300 Mn</v>
      </c>
      <c r="AV2020" s="268">
        <f>Table2[[#This Row],[Amount]]</f>
        <v>800000000</v>
      </c>
      <c r="AW2020" s="268" t="str">
        <f t="shared" si="546"/>
        <v>Dec 2023</v>
      </c>
      <c r="AX2020" s="276">
        <f>IFERROR(VLOOKUP(Table2[[#This Row],[SAP Code]],[26]_16!A:B,2,FALSE),0)</f>
        <v>0</v>
      </c>
      <c r="AY2020" s="276">
        <f>IFERROR(VLOOKUP(Table2[[#This Row],[SAP Code]],[26]_16!D:E,2,FALSE)/ 1000000, 0)</f>
        <v>0</v>
      </c>
      <c r="AZ2020" s="276">
        <f>IFERROR(VLOOKUP(Table2[[#This Row],[SAP Code]],[26]_16!G:H,2,FALSE)/ 1000000, 0)</f>
        <v>0</v>
      </c>
      <c r="BA2020" s="276">
        <f>IFERROR(VLOOKUP(Table2[[#This Row],[SAP Code]],[26]_16!J:K,2,FALSE)/ 1000000, 0)</f>
        <v>0</v>
      </c>
      <c r="BB2020" s="276">
        <f>IFERROR(VLOOKUP(Table2[[#This Row],[SAP Code]],[26]_16!M:N,2,FALSE)/ 1000000, 0)</f>
        <v>0</v>
      </c>
      <c r="BC2020" s="276">
        <f>IFERROR(VLOOKUP(Table2[[#This Row],[SAP Code]],[26]_16!P:Q,2,FALSE),0)</f>
        <v>0</v>
      </c>
      <c r="BD2020" s="276">
        <f>IFERROR(VLOOKUP(Table2[[#This Row],[SAP Code]],[26]_16!S:T,2,FALSE),0)</f>
        <v>0</v>
      </c>
      <c r="BE2020" s="276">
        <f>IFERROR(VLOOKUP(Table2[[#This Row],[SAP Code]],[26]_16!V:W,2,FALSE)/ 1000000, 0)</f>
        <v>0</v>
      </c>
      <c r="BF2020" s="276">
        <f>IFERROR(VLOOKUP(Table2[[#This Row],[SAP Code]],[26]_16!Y:Z,2,FALSE)/ 1000000, 0)</f>
        <v>0</v>
      </c>
      <c r="BG2020" s="276" t="str">
        <f>IFERROR(VLOOKUP(Table2[[#This Row],[SAP Code]],[26]port!$A:$AD,30,FALSE),"unknown")</f>
        <v>unknown</v>
      </c>
      <c r="BH2020" s="277" t="str">
        <f t="shared" si="542"/>
        <v>Unknown</v>
      </c>
      <c r="BI2020" s="264"/>
    </row>
    <row r="2021" spans="1:61" s="261" customFormat="1" ht="12.95">
      <c r="A2021" s="261" t="s">
        <v>141</v>
      </c>
      <c r="B2021" s="261" t="s">
        <v>6795</v>
      </c>
      <c r="C2021" s="261" t="s">
        <v>6799</v>
      </c>
      <c r="D2021" s="261" t="s">
        <v>6797</v>
      </c>
      <c r="E2021" s="262">
        <v>45268</v>
      </c>
      <c r="F2021" s="261" t="s">
        <v>79</v>
      </c>
      <c r="G2021" s="261" t="s">
        <v>140</v>
      </c>
      <c r="H2021" s="261" t="s">
        <v>5984</v>
      </c>
      <c r="I2021" s="261" t="s">
        <v>138</v>
      </c>
      <c r="J2021" s="261" t="s">
        <v>179</v>
      </c>
      <c r="K2021" s="261" t="s">
        <v>5704</v>
      </c>
      <c r="L2021" s="261" t="s">
        <v>70</v>
      </c>
      <c r="M2021" s="263">
        <v>72300000</v>
      </c>
      <c r="N2021" s="263">
        <v>54226762.369777016</v>
      </c>
      <c r="O2021" s="264" t="s">
        <v>6800</v>
      </c>
      <c r="P2021" s="265" t="s">
        <v>147</v>
      </c>
      <c r="Q2021" s="266" t="s">
        <v>87</v>
      </c>
      <c r="R2021" s="261" t="str">
        <f t="shared" si="543"/>
        <v>ADB Public</v>
      </c>
      <c r="S2021" s="261" t="str">
        <f t="shared" si="533"/>
        <v>D</v>
      </c>
      <c r="T2021" s="261" t="str">
        <f t="shared" si="551"/>
        <v>Multinational</v>
      </c>
      <c r="U2021" s="261" t="str">
        <f t="shared" si="544"/>
        <v>Multinational</v>
      </c>
      <c r="V2021" s="267" t="str">
        <f>IF(ISNUMBER(MATCH(A2021, {"Gabon","Sudan","Niger","Mali","Burkina Faso","Guinea"}, 0)), "De Facto Countries", "Non-De Facto Countries")</f>
        <v>Non-De Facto Countries</v>
      </c>
      <c r="W2021" s="261" t="str">
        <f t="shared" si="547"/>
        <v>Multi</v>
      </c>
      <c r="X2021" s="261" t="str">
        <f t="shared" si="534"/>
        <v>Transport</v>
      </c>
      <c r="Y2021" s="268"/>
      <c r="Z2021" s="268"/>
      <c r="AA2021" s="268"/>
      <c r="AB2021" s="268"/>
      <c r="AC2021" s="268"/>
      <c r="AD2021" s="268">
        <f>SUM(Table2[[#This Row],[Feed Africa ]:[Improve Quality Of Life ]])</f>
        <v>0</v>
      </c>
      <c r="AE2021" s="269" t="b">
        <f>Table2[[#This Row],[Total HI5]]=Table2[[#This Row],[Approved Amount_UA Equivalent]]</f>
        <v>0</v>
      </c>
      <c r="AF2021" s="270">
        <v>10</v>
      </c>
      <c r="AG2021" s="264" t="str">
        <f t="shared" si="548"/>
        <v>Investment Project</v>
      </c>
      <c r="AH2021" s="270" t="str">
        <f>VLOOKUP(Table2[[#This Row],[SAP Code]],[25]DATA!$A:$G,7,FALSE)</f>
        <v>Investment</v>
      </c>
      <c r="AI2021" s="264" t="str">
        <f t="shared" si="549"/>
        <v>Infrastructure</v>
      </c>
      <c r="AJ2021" s="271"/>
      <c r="AK2021" s="271"/>
      <c r="AL2021" s="268" t="str" cm="1">
        <f t="array" ref="AL2021">_xlfn.SWITCH(AK2021,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21" s="272"/>
      <c r="AN2021" s="271" t="str">
        <f t="shared" si="537"/>
        <v/>
      </c>
      <c r="AO2021" s="273"/>
      <c r="AP2021" s="268">
        <f>Table2[[#This Row],[Approved Amount_UA Equivalent]]/1000000</f>
        <v>54.226762369777013</v>
      </c>
      <c r="AQ2021" s="263">
        <f t="shared" si="545"/>
        <v>72.167144432194036</v>
      </c>
      <c r="AR2021" s="268" t="str">
        <f t="shared" si="538"/>
        <v>51-60</v>
      </c>
      <c r="AS2021" s="268" t="str">
        <f t="shared" si="539"/>
        <v>41-60</v>
      </c>
      <c r="AT2021" s="274" t="str">
        <f t="shared" si="540"/>
        <v>41-80</v>
      </c>
      <c r="AU2021" s="275" t="str">
        <f t="shared" si="541"/>
        <v>50-100 Mn</v>
      </c>
      <c r="AV2021" s="268">
        <f>Table2[[#This Row],[Amount]]</f>
        <v>72300000</v>
      </c>
      <c r="AW2021" s="268" t="str">
        <f t="shared" si="546"/>
        <v>Dec 2023</v>
      </c>
      <c r="AX2021" s="276">
        <f>IFERROR(VLOOKUP(Table2[[#This Row],[SAP Code]],[26]_16!A:B,2,FALSE),0)</f>
        <v>0</v>
      </c>
      <c r="AY2021" s="276">
        <f>IFERROR(VLOOKUP(Table2[[#This Row],[SAP Code]],[26]_16!D:E,2,FALSE)/ 1000000, 0)</f>
        <v>0.11206097999999999</v>
      </c>
      <c r="AZ2021" s="276">
        <f>IFERROR(VLOOKUP(Table2[[#This Row],[SAP Code]],[26]_16!G:H,2,FALSE)/ 1000000, 0)</f>
        <v>0.16264667000000002</v>
      </c>
      <c r="BA2021" s="276">
        <f>IFERROR(VLOOKUP(Table2[[#This Row],[SAP Code]],[26]_16!J:K,2,FALSE)/ 1000000, 0)</f>
        <v>0.14849999999999999</v>
      </c>
      <c r="BB2021" s="276">
        <f>IFERROR(VLOOKUP(Table2[[#This Row],[SAP Code]],[26]_16!M:N,2,FALSE)/ 1000000, 0)</f>
        <v>1.6862680000000001E-2</v>
      </c>
      <c r="BC2021" s="276">
        <f>IFERROR(VLOOKUP(Table2[[#This Row],[SAP Code]],[26]_16!P:Q,2,FALSE),0)</f>
        <v>0.33327084999999995</v>
      </c>
      <c r="BD2021" s="276">
        <f>IFERROR(VLOOKUP(Table2[[#This Row],[SAP Code]],[26]_16!S:T,2,FALSE),0)</f>
        <v>0.10253047</v>
      </c>
      <c r="BE2021" s="276">
        <f>IFERROR(VLOOKUP(Table2[[#This Row],[SAP Code]],[26]_16!V:W,2,FALSE)/ 1000000, 0)</f>
        <v>0.47694498000000002</v>
      </c>
      <c r="BF2021" s="276">
        <f>IFERROR(VLOOKUP(Table2[[#This Row],[SAP Code]],[26]_16!Y:Z,2,FALSE)/ 1000000, 0)</f>
        <v>0.73500953000000002</v>
      </c>
      <c r="BG2021" s="276" t="str">
        <f>IFERROR(VLOOKUP(Table2[[#This Row],[SAP Code]],[26]port!$A:$AD,30,FALSE),"unknown")</f>
        <v>OnGo</v>
      </c>
      <c r="BH2021" s="277" t="str">
        <f t="shared" si="542"/>
        <v>Ongoing</v>
      </c>
      <c r="BI2021" s="264"/>
    </row>
    <row r="2022" spans="1:61" s="261" customFormat="1" ht="12.95">
      <c r="A2022" s="261" t="s">
        <v>141</v>
      </c>
      <c r="B2022" s="261" t="s">
        <v>6795</v>
      </c>
      <c r="C2022" s="261" t="s">
        <v>6801</v>
      </c>
      <c r="D2022" s="261" t="s">
        <v>6797</v>
      </c>
      <c r="E2022" s="262">
        <v>45268</v>
      </c>
      <c r="F2022" s="261" t="s">
        <v>1751</v>
      </c>
      <c r="G2022" s="261" t="s">
        <v>140</v>
      </c>
      <c r="H2022" s="261" t="s">
        <v>5984</v>
      </c>
      <c r="I2022" s="261" t="s">
        <v>138</v>
      </c>
      <c r="J2022" s="261" t="s">
        <v>83</v>
      </c>
      <c r="K2022" s="261" t="s">
        <v>69</v>
      </c>
      <c r="L2022" s="261" t="s">
        <v>85</v>
      </c>
      <c r="M2022" s="263">
        <v>63000000</v>
      </c>
      <c r="N2022" s="263">
        <v>63000000</v>
      </c>
      <c r="O2022" s="264" t="s">
        <v>6800</v>
      </c>
      <c r="P2022" s="265" t="s">
        <v>147</v>
      </c>
      <c r="Q2022" s="266" t="s">
        <v>87</v>
      </c>
      <c r="R2022" s="261" t="str">
        <f t="shared" si="543"/>
        <v>ADF Including TSF</v>
      </c>
      <c r="S2022" s="261" t="str">
        <f t="shared" si="533"/>
        <v>D</v>
      </c>
      <c r="T2022" s="261" t="str">
        <f t="shared" si="551"/>
        <v>Multinational</v>
      </c>
      <c r="U2022" s="261" t="str">
        <f t="shared" si="544"/>
        <v>Multinational</v>
      </c>
      <c r="V2022" s="267" t="str">
        <f>IF(ISNUMBER(MATCH(A2022, {"Gabon","Sudan","Niger","Mali","Burkina Faso","Guinea"}, 0)), "De Facto Countries", "Non-De Facto Countries")</f>
        <v>Non-De Facto Countries</v>
      </c>
      <c r="W2022" s="261" t="str">
        <f t="shared" si="547"/>
        <v>Multi</v>
      </c>
      <c r="X2022" s="261" t="str">
        <f t="shared" si="534"/>
        <v>Transport</v>
      </c>
      <c r="Y2022" s="268"/>
      <c r="Z2022" s="268"/>
      <c r="AA2022" s="268"/>
      <c r="AB2022" s="268"/>
      <c r="AC2022" s="268"/>
      <c r="AD2022" s="268">
        <f>SUM(Table2[[#This Row],[Feed Africa ]:[Improve Quality Of Life ]])</f>
        <v>0</v>
      </c>
      <c r="AE2022" s="269" t="b">
        <f>Table2[[#This Row],[Total HI5]]=Table2[[#This Row],[Approved Amount_UA Equivalent]]</f>
        <v>0</v>
      </c>
      <c r="AF2022" s="270">
        <v>10</v>
      </c>
      <c r="AG2022" s="264" t="str">
        <f t="shared" si="548"/>
        <v>Investment Project</v>
      </c>
      <c r="AH2022" s="270" t="str">
        <f>VLOOKUP(Table2[[#This Row],[SAP Code]],[25]DATA!$A:$G,7,FALSE)</f>
        <v>Investment</v>
      </c>
      <c r="AI2022" s="264" t="str">
        <f t="shared" si="549"/>
        <v>Infrastructure</v>
      </c>
      <c r="AJ2022" s="271"/>
      <c r="AK2022" s="271"/>
      <c r="AL2022" s="268" t="str" cm="1">
        <f t="array" ref="AL2022">_xlfn.SWITCH(AK2022,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22" s="272"/>
      <c r="AN2022" s="271" t="str">
        <f t="shared" si="537"/>
        <v/>
      </c>
      <c r="AO2022" s="273"/>
      <c r="AP2022" s="268">
        <f>Table2[[#This Row],[Approved Amount_UA Equivalent]]/1000000</f>
        <v>63</v>
      </c>
      <c r="AQ2022" s="263">
        <f t="shared" si="545"/>
        <v>83.842920000000007</v>
      </c>
      <c r="AR2022" s="268" t="str">
        <f t="shared" si="538"/>
        <v>61-70</v>
      </c>
      <c r="AS2022" s="268" t="str">
        <f t="shared" si="539"/>
        <v>61-80</v>
      </c>
      <c r="AT2022" s="274" t="str">
        <f t="shared" si="540"/>
        <v>41-80</v>
      </c>
      <c r="AU2022" s="275" t="str">
        <f t="shared" si="541"/>
        <v>50-100 Mn</v>
      </c>
      <c r="AV2022" s="268">
        <f>Table2[[#This Row],[Amount]]</f>
        <v>63000000</v>
      </c>
      <c r="AW2022" s="268" t="str">
        <f t="shared" si="546"/>
        <v>Dec 2023</v>
      </c>
      <c r="AX2022" s="276">
        <f>IFERROR(VLOOKUP(Table2[[#This Row],[SAP Code]],[26]_16!A:B,2,FALSE),0)</f>
        <v>0</v>
      </c>
      <c r="AY2022" s="276">
        <f>IFERROR(VLOOKUP(Table2[[#This Row],[SAP Code]],[26]_16!D:E,2,FALSE)/ 1000000, 0)</f>
        <v>0.11206097999999999</v>
      </c>
      <c r="AZ2022" s="276">
        <f>IFERROR(VLOOKUP(Table2[[#This Row],[SAP Code]],[26]_16!G:H,2,FALSE)/ 1000000, 0)</f>
        <v>0.16264667000000002</v>
      </c>
      <c r="BA2022" s="276">
        <f>IFERROR(VLOOKUP(Table2[[#This Row],[SAP Code]],[26]_16!J:K,2,FALSE)/ 1000000, 0)</f>
        <v>0.14849999999999999</v>
      </c>
      <c r="BB2022" s="276">
        <f>IFERROR(VLOOKUP(Table2[[#This Row],[SAP Code]],[26]_16!M:N,2,FALSE)/ 1000000, 0)</f>
        <v>1.6862680000000001E-2</v>
      </c>
      <c r="BC2022" s="276">
        <f>IFERROR(VLOOKUP(Table2[[#This Row],[SAP Code]],[26]_16!P:Q,2,FALSE),0)</f>
        <v>0.33327084999999995</v>
      </c>
      <c r="BD2022" s="276">
        <f>IFERROR(VLOOKUP(Table2[[#This Row],[SAP Code]],[26]_16!S:T,2,FALSE),0)</f>
        <v>0.10253047</v>
      </c>
      <c r="BE2022" s="276">
        <f>IFERROR(VLOOKUP(Table2[[#This Row],[SAP Code]],[26]_16!V:W,2,FALSE)/ 1000000, 0)</f>
        <v>0.47694498000000002</v>
      </c>
      <c r="BF2022" s="276">
        <f>IFERROR(VLOOKUP(Table2[[#This Row],[SAP Code]],[26]_16!Y:Z,2,FALSE)/ 1000000, 0)</f>
        <v>0.73500953000000002</v>
      </c>
      <c r="BG2022" s="276" t="str">
        <f>IFERROR(VLOOKUP(Table2[[#This Row],[SAP Code]],[26]port!$A:$AD,30,FALSE),"unknown")</f>
        <v>OnGo</v>
      </c>
      <c r="BH2022" s="277" t="str">
        <f t="shared" si="542"/>
        <v>Ongoing</v>
      </c>
      <c r="BI2022" s="264"/>
    </row>
    <row r="2023" spans="1:61" s="261" customFormat="1" ht="12.95">
      <c r="A2023" s="261" t="s">
        <v>141</v>
      </c>
      <c r="B2023" s="261" t="s">
        <v>6795</v>
      </c>
      <c r="C2023" s="261" t="s">
        <v>6802</v>
      </c>
      <c r="D2023" s="261" t="s">
        <v>6797</v>
      </c>
      <c r="E2023" s="262">
        <v>45268</v>
      </c>
      <c r="F2023" s="261" t="s">
        <v>79</v>
      </c>
      <c r="G2023" s="261" t="s">
        <v>140</v>
      </c>
      <c r="H2023" s="261" t="s">
        <v>5984</v>
      </c>
      <c r="I2023" s="261" t="s">
        <v>138</v>
      </c>
      <c r="J2023" s="261" t="s">
        <v>83</v>
      </c>
      <c r="K2023" s="261" t="s">
        <v>84</v>
      </c>
      <c r="L2023" s="261" t="s">
        <v>85</v>
      </c>
      <c r="M2023" s="263">
        <v>69000000</v>
      </c>
      <c r="N2023" s="263">
        <v>69000000</v>
      </c>
      <c r="O2023" s="264" t="s">
        <v>6798</v>
      </c>
      <c r="P2023" s="265">
        <v>2100150044193</v>
      </c>
      <c r="Q2023" s="266" t="s">
        <v>87</v>
      </c>
      <c r="R2023" s="261" t="str">
        <f t="shared" si="543"/>
        <v>ADF Including TSF</v>
      </c>
      <c r="S2023" s="261" t="str">
        <f t="shared" si="533"/>
        <v>D</v>
      </c>
      <c r="T2023" s="261" t="str">
        <f t="shared" si="551"/>
        <v>Multinational</v>
      </c>
      <c r="U2023" s="261" t="str">
        <f t="shared" si="544"/>
        <v>Multinational</v>
      </c>
      <c r="V2023" s="267" t="str">
        <f>IF(ISNUMBER(MATCH(A2023, {"Gabon","Sudan","Niger","Mali","Burkina Faso","Guinea"}, 0)), "De Facto Countries", "Non-De Facto Countries")</f>
        <v>Non-De Facto Countries</v>
      </c>
      <c r="W2023" s="261" t="str">
        <f t="shared" si="547"/>
        <v>Multi</v>
      </c>
      <c r="X2023" s="261" t="str">
        <f t="shared" si="534"/>
        <v>Transport</v>
      </c>
      <c r="Y2023" s="268"/>
      <c r="Z2023" s="268"/>
      <c r="AA2023" s="268"/>
      <c r="AB2023" s="268"/>
      <c r="AC2023" s="268"/>
      <c r="AD2023" s="268">
        <f>SUM(Table2[[#This Row],[Feed Africa ]:[Improve Quality Of Life ]])</f>
        <v>0</v>
      </c>
      <c r="AE2023" s="269" t="b">
        <f>Table2[[#This Row],[Total HI5]]=Table2[[#This Row],[Approved Amount_UA Equivalent]]</f>
        <v>0</v>
      </c>
      <c r="AF2023" s="270">
        <v>10</v>
      </c>
      <c r="AG2023" s="264" t="str">
        <f t="shared" si="548"/>
        <v>Investment Project</v>
      </c>
      <c r="AH2023" s="270" t="str">
        <f>VLOOKUP(Table2[[#This Row],[SAP Code]],[25]DATA!$A:$G,7,FALSE)</f>
        <v>Investment</v>
      </c>
      <c r="AI2023" s="264" t="str">
        <f t="shared" si="549"/>
        <v>Infrastructure</v>
      </c>
      <c r="AJ2023" s="271"/>
      <c r="AK2023" s="271"/>
      <c r="AL2023" s="268" t="str" cm="1">
        <f t="array" ref="AL2023">_xlfn.SWITCH(AK2023,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23" s="272"/>
      <c r="AN2023" s="271" t="str">
        <f t="shared" si="537"/>
        <v/>
      </c>
      <c r="AO2023" s="273"/>
      <c r="AP2023" s="268">
        <f>Table2[[#This Row],[Approved Amount_UA Equivalent]]/1000000</f>
        <v>69</v>
      </c>
      <c r="AQ2023" s="263">
        <f t="shared" si="545"/>
        <v>91.827960000000004</v>
      </c>
      <c r="AR2023" s="268" t="str">
        <f t="shared" si="538"/>
        <v>61-70</v>
      </c>
      <c r="AS2023" s="268" t="str">
        <f t="shared" si="539"/>
        <v>61-80</v>
      </c>
      <c r="AT2023" s="274" t="str">
        <f t="shared" si="540"/>
        <v>41-80</v>
      </c>
      <c r="AU2023" s="275" t="str">
        <f t="shared" si="541"/>
        <v>50-100 Mn</v>
      </c>
      <c r="AV2023" s="268">
        <f>Table2[[#This Row],[Amount]]</f>
        <v>69000000</v>
      </c>
      <c r="AW2023" s="268" t="str">
        <f t="shared" si="546"/>
        <v>Dec 2023</v>
      </c>
      <c r="AX2023" s="276">
        <f>IFERROR(VLOOKUP(Table2[[#This Row],[SAP Code]],[26]_16!A:B,2,FALSE),0)</f>
        <v>0</v>
      </c>
      <c r="AY2023" s="276">
        <f>IFERROR(VLOOKUP(Table2[[#This Row],[SAP Code]],[26]_16!D:E,2,FALSE)/ 1000000, 0)</f>
        <v>0</v>
      </c>
      <c r="AZ2023" s="276">
        <f>IFERROR(VLOOKUP(Table2[[#This Row],[SAP Code]],[26]_16!G:H,2,FALSE)/ 1000000, 0)</f>
        <v>0</v>
      </c>
      <c r="BA2023" s="276">
        <f>IFERROR(VLOOKUP(Table2[[#This Row],[SAP Code]],[26]_16!J:K,2,FALSE)/ 1000000, 0)</f>
        <v>0</v>
      </c>
      <c r="BB2023" s="276">
        <f>IFERROR(VLOOKUP(Table2[[#This Row],[SAP Code]],[26]_16!M:N,2,FALSE)/ 1000000, 0)</f>
        <v>0</v>
      </c>
      <c r="BC2023" s="276">
        <f>IFERROR(VLOOKUP(Table2[[#This Row],[SAP Code]],[26]_16!P:Q,2,FALSE),0)</f>
        <v>0</v>
      </c>
      <c r="BD2023" s="276">
        <f>IFERROR(VLOOKUP(Table2[[#This Row],[SAP Code]],[26]_16!S:T,2,FALSE),0)</f>
        <v>0</v>
      </c>
      <c r="BE2023" s="276">
        <f>IFERROR(VLOOKUP(Table2[[#This Row],[SAP Code]],[26]_16!V:W,2,FALSE)/ 1000000, 0)</f>
        <v>0</v>
      </c>
      <c r="BF2023" s="276">
        <f>IFERROR(VLOOKUP(Table2[[#This Row],[SAP Code]],[26]_16!Y:Z,2,FALSE)/ 1000000, 0)</f>
        <v>0</v>
      </c>
      <c r="BG2023" s="276" t="str">
        <f>IFERROR(VLOOKUP(Table2[[#This Row],[SAP Code]],[26]port!$A:$AD,30,FALSE),"unknown")</f>
        <v>unknown</v>
      </c>
      <c r="BH2023" s="277" t="str">
        <f t="shared" si="542"/>
        <v>Unknown</v>
      </c>
      <c r="BI2023" s="264"/>
    </row>
    <row r="2024" spans="1:61" s="261" customFormat="1" ht="12.95">
      <c r="A2024" s="261" t="s">
        <v>141</v>
      </c>
      <c r="B2024" s="261" t="s">
        <v>6795</v>
      </c>
      <c r="C2024" s="261" t="s">
        <v>6803</v>
      </c>
      <c r="D2024" s="261" t="s">
        <v>6797</v>
      </c>
      <c r="E2024" s="262">
        <v>45268</v>
      </c>
      <c r="F2024" s="261" t="s">
        <v>79</v>
      </c>
      <c r="G2024" s="261" t="s">
        <v>140</v>
      </c>
      <c r="H2024" s="261" t="s">
        <v>5984</v>
      </c>
      <c r="I2024" s="261" t="s">
        <v>138</v>
      </c>
      <c r="J2024" s="261" t="s">
        <v>83</v>
      </c>
      <c r="K2024" s="261" t="s">
        <v>5704</v>
      </c>
      <c r="L2024" s="261" t="s">
        <v>70</v>
      </c>
      <c r="M2024" s="263">
        <v>122000000</v>
      </c>
      <c r="N2024" s="263">
        <v>91502973.846650004</v>
      </c>
      <c r="O2024" s="264" t="s">
        <v>6800</v>
      </c>
      <c r="P2024" s="265" t="s">
        <v>147</v>
      </c>
      <c r="Q2024" s="266" t="s">
        <v>87</v>
      </c>
      <c r="R2024" s="261" t="str">
        <f t="shared" si="543"/>
        <v>ADF Including TSF</v>
      </c>
      <c r="S2024" s="261" t="str">
        <f t="shared" ref="S2024:S2060" si="552">MID(O2024, 6,1)</f>
        <v>D</v>
      </c>
      <c r="T2024" s="261" t="str">
        <f t="shared" si="551"/>
        <v>Multinational</v>
      </c>
      <c r="U2024" s="261" t="str">
        <f t="shared" si="544"/>
        <v>Multinational</v>
      </c>
      <c r="V2024" s="267" t="str">
        <f>IF(ISNUMBER(MATCH(A2024, {"Gabon","Sudan","Niger","Mali","Burkina Faso","Guinea"}, 0)), "De Facto Countries", "Non-De Facto Countries")</f>
        <v>Non-De Facto Countries</v>
      </c>
      <c r="W2024" s="261" t="str">
        <f t="shared" si="547"/>
        <v>Multi</v>
      </c>
      <c r="X2024" s="261" t="str">
        <f t="shared" ref="X2024:X2060" si="553">IF(MID(O2024,6,1)="A","Agriculture",IF(MID(O2024,6,1)="B","Industry",IF(MID(O2024,6,1)="C","Environment",IF(MID(O2024,6,1)="D","Transport",IF(MID(O2024,6,1)="E","WASH Sector",IF(MID(O2024,6,1)="F","Power",IF(MID(O2024,6,1)="G","ICT",IF(MID(O2024,6,1)="H","Finance",IF(MID(O2024,6,1)="I","Social",IF(MID(O2024,6,1)="J","Urban Developm.",IF(MID(O2024,6,1)="K","Multi-Sector","")))))))))))</f>
        <v>Transport</v>
      </c>
      <c r="Y2024" s="268"/>
      <c r="Z2024" s="268"/>
      <c r="AA2024" s="268"/>
      <c r="AB2024" s="268"/>
      <c r="AC2024" s="268"/>
      <c r="AD2024" s="268">
        <f>SUM(Table2[[#This Row],[Feed Africa ]:[Improve Quality Of Life ]])</f>
        <v>0</v>
      </c>
      <c r="AE2024" s="269" t="b">
        <f>Table2[[#This Row],[Total HI5]]=Table2[[#This Row],[Approved Amount_UA Equivalent]]</f>
        <v>0</v>
      </c>
      <c r="AF2024" s="270">
        <v>10</v>
      </c>
      <c r="AG2024" s="264" t="str">
        <f t="shared" si="548"/>
        <v>Investment Project</v>
      </c>
      <c r="AH2024" s="270" t="str">
        <f>VLOOKUP(Table2[[#This Row],[SAP Code]],[25]DATA!$A:$G,7,FALSE)</f>
        <v>Investment</v>
      </c>
      <c r="AI2024" s="264" t="str">
        <f t="shared" si="549"/>
        <v>Infrastructure</v>
      </c>
      <c r="AJ2024" s="271"/>
      <c r="AK2024" s="271"/>
      <c r="AL2024" s="268" t="str" cm="1">
        <f t="array" ref="AL2024">_xlfn.SWITCH(AK2024,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24" s="272"/>
      <c r="AN2024" s="271" t="str">
        <f t="shared" ref="AN2024:AN2060" si="554">IF(AM2024=1,"Sovereign",IF(AM2024&gt;=2,"Non-Sovereign",""))</f>
        <v/>
      </c>
      <c r="AO2024" s="273"/>
      <c r="AP2024" s="268">
        <f>Table2[[#This Row],[Approved Amount_UA Equivalent]]/1000000</f>
        <v>91.502973846650008</v>
      </c>
      <c r="AQ2024" s="263">
        <f t="shared" si="545"/>
        <v>121.7758177140757</v>
      </c>
      <c r="AR2024" s="268" t="str">
        <f t="shared" ref="AR2024:AR2060" si="555">ROUNDUP(AP2024/10,0)*10-9&amp;"-"&amp;ROUNDUP(AP2024/10,0)*10</f>
        <v>91-100</v>
      </c>
      <c r="AS2024" s="268" t="str">
        <f t="shared" ref="AS2024:AS2060" si="556">ROUNDUP(AP2024/20,0)*20-19&amp;"-"&amp;ROUNDUP(AP2024/20,0)*20</f>
        <v>81-100</v>
      </c>
      <c r="AT2024" s="274" t="str">
        <f t="shared" ref="AT2024:AT2060" si="557">ROUNDUP(AP2024/40,0)*40-39&amp;"-"&amp;ROUNDUP(AP2024/40,0)*40</f>
        <v>81-120</v>
      </c>
      <c r="AU2024" s="275" t="str">
        <f t="shared" ref="AU2024:AU2060" si="558">IF(AP2024&lt;=50,"&lt;1-50 Mn",IF(AP2024&lt;=100,"50-100 Mn",IF(AP2024&lt;=200,"100-200 Mn",IF(AP2024&lt;=300,"100-300 Mn","&gt;300 Mn"))))</f>
        <v>50-100 Mn</v>
      </c>
      <c r="AV2024" s="268">
        <f>Table2[[#This Row],[Amount]]</f>
        <v>122000000</v>
      </c>
      <c r="AW2024" s="268" t="str">
        <f t="shared" si="546"/>
        <v>Dec 2023</v>
      </c>
      <c r="AX2024" s="276">
        <f>IFERROR(VLOOKUP(Table2[[#This Row],[SAP Code]],[26]_16!A:B,2,FALSE),0)</f>
        <v>0</v>
      </c>
      <c r="AY2024" s="276">
        <f>IFERROR(VLOOKUP(Table2[[#This Row],[SAP Code]],[26]_16!D:E,2,FALSE)/ 1000000, 0)</f>
        <v>0.11206097999999999</v>
      </c>
      <c r="AZ2024" s="276">
        <f>IFERROR(VLOOKUP(Table2[[#This Row],[SAP Code]],[26]_16!G:H,2,FALSE)/ 1000000, 0)</f>
        <v>0.16264667000000002</v>
      </c>
      <c r="BA2024" s="276">
        <f>IFERROR(VLOOKUP(Table2[[#This Row],[SAP Code]],[26]_16!J:K,2,FALSE)/ 1000000, 0)</f>
        <v>0.14849999999999999</v>
      </c>
      <c r="BB2024" s="276">
        <f>IFERROR(VLOOKUP(Table2[[#This Row],[SAP Code]],[26]_16!M:N,2,FALSE)/ 1000000, 0)</f>
        <v>1.6862680000000001E-2</v>
      </c>
      <c r="BC2024" s="276">
        <f>IFERROR(VLOOKUP(Table2[[#This Row],[SAP Code]],[26]_16!P:Q,2,FALSE),0)</f>
        <v>0.33327084999999995</v>
      </c>
      <c r="BD2024" s="276">
        <f>IFERROR(VLOOKUP(Table2[[#This Row],[SAP Code]],[26]_16!S:T,2,FALSE),0)</f>
        <v>0.10253047</v>
      </c>
      <c r="BE2024" s="276">
        <f>IFERROR(VLOOKUP(Table2[[#This Row],[SAP Code]],[26]_16!V:W,2,FALSE)/ 1000000, 0)</f>
        <v>0.47694498000000002</v>
      </c>
      <c r="BF2024" s="276">
        <f>IFERROR(VLOOKUP(Table2[[#This Row],[SAP Code]],[26]_16!Y:Z,2,FALSE)/ 1000000, 0)</f>
        <v>0.73500953000000002</v>
      </c>
      <c r="BG2024" s="276" t="str">
        <f>IFERROR(VLOOKUP(Table2[[#This Row],[SAP Code]],[26]port!$A:$AD,30,FALSE),"unknown")</f>
        <v>OnGo</v>
      </c>
      <c r="BH2024" s="277" t="str">
        <f t="shared" ref="BH2024:BH2060" si="559">IF(BG2024="ABAN", "Number of operations Cancelled before completion",
IF(OR(BG2024="APVD", BG2024="OnGo"), "Ongoing",
IF(OR(BG2024="CLSD", BG2024="COMP"), "Number of operations completed out of the net approved of that year",
IF(BG2024="TERM", "Number of operations Cancelled before completion",
IF(BG2024="unknown", "Unknown", "Not Defined")))))</f>
        <v>Ongoing</v>
      </c>
      <c r="BI2024" s="264"/>
    </row>
    <row r="2025" spans="1:61" s="261" customFormat="1" ht="12.95">
      <c r="A2025" s="261" t="s">
        <v>141</v>
      </c>
      <c r="B2025" s="261" t="s">
        <v>6795</v>
      </c>
      <c r="C2025" s="261" t="s">
        <v>6804</v>
      </c>
      <c r="D2025" s="261" t="s">
        <v>6797</v>
      </c>
      <c r="E2025" s="262">
        <v>45268</v>
      </c>
      <c r="F2025" s="261" t="s">
        <v>1751</v>
      </c>
      <c r="G2025" s="261" t="s">
        <v>140</v>
      </c>
      <c r="H2025" s="261" t="s">
        <v>5984</v>
      </c>
      <c r="I2025" s="261" t="s">
        <v>138</v>
      </c>
      <c r="J2025" s="261" t="s">
        <v>2463</v>
      </c>
      <c r="K2025" s="261" t="s">
        <v>69</v>
      </c>
      <c r="L2025" s="261" t="s">
        <v>85</v>
      </c>
      <c r="M2025" s="263">
        <v>12000000</v>
      </c>
      <c r="N2025" s="263">
        <v>12000000</v>
      </c>
      <c r="O2025" s="264" t="s">
        <v>6800</v>
      </c>
      <c r="P2025" s="265" t="s">
        <v>147</v>
      </c>
      <c r="Q2025" s="266" t="s">
        <v>87</v>
      </c>
      <c r="R2025" s="261" t="str">
        <f t="shared" si="543"/>
        <v>ADF Including TSF</v>
      </c>
      <c r="S2025" s="261" t="str">
        <f t="shared" si="552"/>
        <v>D</v>
      </c>
      <c r="T2025" s="261" t="str">
        <f t="shared" si="551"/>
        <v>Multinational</v>
      </c>
      <c r="U2025" s="261" t="str">
        <f t="shared" si="544"/>
        <v>Multinational</v>
      </c>
      <c r="V2025" s="267" t="str">
        <f>IF(ISNUMBER(MATCH(A2025, {"Gabon","Sudan","Niger","Mali","Burkina Faso","Guinea"}, 0)), "De Facto Countries", "Non-De Facto Countries")</f>
        <v>Non-De Facto Countries</v>
      </c>
      <c r="W2025" s="261" t="str">
        <f t="shared" si="547"/>
        <v>Multi</v>
      </c>
      <c r="X2025" s="261" t="str">
        <f t="shared" si="553"/>
        <v>Transport</v>
      </c>
      <c r="Y2025" s="268"/>
      <c r="Z2025" s="268"/>
      <c r="AA2025" s="268"/>
      <c r="AB2025" s="268"/>
      <c r="AC2025" s="268"/>
      <c r="AD2025" s="268">
        <f>SUM(Table2[[#This Row],[Feed Africa ]:[Improve Quality Of Life ]])</f>
        <v>0</v>
      </c>
      <c r="AE2025" s="269" t="b">
        <f>Table2[[#This Row],[Total HI5]]=Table2[[#This Row],[Approved Amount_UA Equivalent]]</f>
        <v>0</v>
      </c>
      <c r="AF2025" s="270">
        <v>10</v>
      </c>
      <c r="AG2025" s="264" t="str">
        <f t="shared" si="548"/>
        <v>Investment Project</v>
      </c>
      <c r="AH2025" s="270" t="str">
        <f>VLOOKUP(Table2[[#This Row],[SAP Code]],[25]DATA!$A:$G,7,FALSE)</f>
        <v>Investment</v>
      </c>
      <c r="AI2025" s="264" t="str">
        <f t="shared" si="549"/>
        <v>Infrastructure</v>
      </c>
      <c r="AJ2025" s="271"/>
      <c r="AK2025" s="271"/>
      <c r="AL2025" s="268" t="str" cm="1">
        <f t="array" ref="AL2025">_xlfn.SWITCH(AK2025,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Error</v>
      </c>
      <c r="AM2025" s="272"/>
      <c r="AN2025" s="271" t="str">
        <f t="shared" si="554"/>
        <v/>
      </c>
      <c r="AO2025" s="273"/>
      <c r="AP2025" s="268">
        <f>Table2[[#This Row],[Approved Amount_UA Equivalent]]/1000000</f>
        <v>12</v>
      </c>
      <c r="AQ2025" s="263">
        <f t="shared" si="545"/>
        <v>15.970079999999999</v>
      </c>
      <c r="AR2025" s="268" t="str">
        <f t="shared" si="555"/>
        <v>11-20</v>
      </c>
      <c r="AS2025" s="268" t="str">
        <f t="shared" si="556"/>
        <v>1-20</v>
      </c>
      <c r="AT2025" s="274" t="str">
        <f t="shared" si="557"/>
        <v>1-40</v>
      </c>
      <c r="AU2025" s="275" t="str">
        <f t="shared" si="558"/>
        <v>&lt;1-50 Mn</v>
      </c>
      <c r="AV2025" s="268">
        <f>Table2[[#This Row],[Amount]]</f>
        <v>12000000</v>
      </c>
      <c r="AW2025" s="268" t="str">
        <f t="shared" si="546"/>
        <v>Dec 2023</v>
      </c>
      <c r="AX2025" s="276">
        <f>IFERROR(VLOOKUP(Table2[[#This Row],[SAP Code]],[26]_16!A:B,2,FALSE),0)</f>
        <v>0</v>
      </c>
      <c r="AY2025" s="276">
        <f>IFERROR(VLOOKUP(Table2[[#This Row],[SAP Code]],[26]_16!D:E,2,FALSE)/ 1000000, 0)</f>
        <v>0.11206097999999999</v>
      </c>
      <c r="AZ2025" s="276">
        <f>IFERROR(VLOOKUP(Table2[[#This Row],[SAP Code]],[26]_16!G:H,2,FALSE)/ 1000000, 0)</f>
        <v>0.16264667000000002</v>
      </c>
      <c r="BA2025" s="276">
        <f>IFERROR(VLOOKUP(Table2[[#This Row],[SAP Code]],[26]_16!J:K,2,FALSE)/ 1000000, 0)</f>
        <v>0.14849999999999999</v>
      </c>
      <c r="BB2025" s="276">
        <f>IFERROR(VLOOKUP(Table2[[#This Row],[SAP Code]],[26]_16!M:N,2,FALSE)/ 1000000, 0)</f>
        <v>1.6862680000000001E-2</v>
      </c>
      <c r="BC2025" s="276">
        <f>IFERROR(VLOOKUP(Table2[[#This Row],[SAP Code]],[26]_16!P:Q,2,FALSE),0)</f>
        <v>0.33327084999999995</v>
      </c>
      <c r="BD2025" s="276">
        <f>IFERROR(VLOOKUP(Table2[[#This Row],[SAP Code]],[26]_16!S:T,2,FALSE),0)</f>
        <v>0.10253047</v>
      </c>
      <c r="BE2025" s="276">
        <f>IFERROR(VLOOKUP(Table2[[#This Row],[SAP Code]],[26]_16!V:W,2,FALSE)/ 1000000, 0)</f>
        <v>0.47694498000000002</v>
      </c>
      <c r="BF2025" s="276">
        <f>IFERROR(VLOOKUP(Table2[[#This Row],[SAP Code]],[26]_16!Y:Z,2,FALSE)/ 1000000, 0)</f>
        <v>0.73500953000000002</v>
      </c>
      <c r="BG2025" s="276" t="str">
        <f>IFERROR(VLOOKUP(Table2[[#This Row],[SAP Code]],[26]port!$A:$AD,30,FALSE),"unknown")</f>
        <v>OnGo</v>
      </c>
      <c r="BH2025" s="277" t="str">
        <f t="shared" si="559"/>
        <v>Ongoing</v>
      </c>
      <c r="BI2025" s="264"/>
    </row>
    <row r="2026" spans="1:61" s="261" customFormat="1" ht="12.95">
      <c r="A2026" s="261" t="s">
        <v>141</v>
      </c>
      <c r="B2026" s="261" t="s">
        <v>6805</v>
      </c>
      <c r="C2026" s="261" t="s">
        <v>6806</v>
      </c>
      <c r="D2026" s="261" t="s">
        <v>6807</v>
      </c>
      <c r="E2026" s="262">
        <v>45271</v>
      </c>
      <c r="F2026" s="261" t="s">
        <v>6808</v>
      </c>
      <c r="G2026" s="261" t="s">
        <v>90</v>
      </c>
      <c r="H2026" s="261" t="s">
        <v>5984</v>
      </c>
      <c r="I2026" s="261" t="s">
        <v>82</v>
      </c>
      <c r="J2026" s="261" t="s">
        <v>83</v>
      </c>
      <c r="K2026" s="261" t="s">
        <v>69</v>
      </c>
      <c r="L2026" s="261" t="s">
        <v>85</v>
      </c>
      <c r="M2026" s="263">
        <v>4060000</v>
      </c>
      <c r="N2026" s="263">
        <v>4060000</v>
      </c>
      <c r="O2026" s="264" t="s">
        <v>6809</v>
      </c>
      <c r="P2026" s="265">
        <v>2100155043121</v>
      </c>
      <c r="Q2026" s="266" t="s">
        <v>87</v>
      </c>
      <c r="R2026" s="261" t="str">
        <f t="shared" si="543"/>
        <v>ADF Including TSF</v>
      </c>
      <c r="S2026" s="261" t="str">
        <f t="shared" si="552"/>
        <v>F</v>
      </c>
      <c r="T2026" s="261" t="str">
        <f t="shared" si="551"/>
        <v>Multinational</v>
      </c>
      <c r="U2026" s="261" t="str">
        <f t="shared" si="544"/>
        <v>Multinational</v>
      </c>
      <c r="V2026" s="267" t="str">
        <f>IF(ISNUMBER(MATCH(A2026, {"Gabon","Sudan","Niger","Mali","Burkina Faso","Guinea"}, 0)), "De Facto Countries", "Non-De Facto Countries")</f>
        <v>Non-De Facto Countries</v>
      </c>
      <c r="W2026" s="261" t="str">
        <f t="shared" si="547"/>
        <v>Multi</v>
      </c>
      <c r="X2026" s="261" t="str">
        <f t="shared" si="553"/>
        <v>Power</v>
      </c>
      <c r="Y2026" s="268"/>
      <c r="Z2026" s="268"/>
      <c r="AA2026" s="268"/>
      <c r="AB2026" s="268"/>
      <c r="AC2026" s="268"/>
      <c r="AD2026" s="268">
        <f>SUM(Table2[[#This Row],[Feed Africa ]:[Improve Quality Of Life ]])</f>
        <v>0</v>
      </c>
      <c r="AE2026" s="269" t="b">
        <f>Table2[[#This Row],[Total HI5]]=Table2[[#This Row],[Approved Amount_UA Equivalent]]</f>
        <v>0</v>
      </c>
      <c r="AF2026" s="270">
        <v>43</v>
      </c>
      <c r="AG2026" s="264" t="str">
        <f t="shared" si="548"/>
        <v>Technical Assistance &amp; Study</v>
      </c>
      <c r="AH2026" s="270">
        <f>VLOOKUP(Table2[[#This Row],[SAP Code]],[25]DATA!$A:$G,7,FALSE)</f>
        <v>0</v>
      </c>
      <c r="AI2026" s="264" t="str">
        <f t="shared" si="549"/>
        <v>Other Investment</v>
      </c>
      <c r="AJ2026" s="271"/>
      <c r="AK2026" s="271" t="str">
        <f>Table2[[#This Row],[Sector Dept.]]</f>
        <v>PESD</v>
      </c>
      <c r="AL2026" s="268" t="str" cm="1">
        <f t="array" ref="AL2026">_xlfn.SWITCH(AK2026,
"AHAI", "AHVP",
"AHFR", "AHVP",
"AHGC", "AHVP",
"AHHD", "AHVP",
"AHWS", "AHVP",
"AWTF", "AHVP",
"ECAD", "ECVP",
"ECCE", "ECVP",
"ECGF", "ECVP",
"ECMR", "ECVP",
"ECNR", "ECVP",
"ECSA", "ECVP",
"ECST", "ECVP",
"FIFC", "FIVP",
"FIFM", "FIVP",
"FIRM", "FIVP",
"FISA", "FIVP",
"FIST", "FIVP",
"FITR", "FIVP",
"LIGW", "RDVP",
"LIMR", "RDVP",
"LIMU", "RDVP",
"LIST", "RDVP",
"PECG", "PEVP",
"PENP", "PEVP",
"PERN", "PEVP",
"PESA", "PEVP",
"PESD", "PEVP",
"PESR", "PEVP",
"PEVP", "PEVP",
"PICU", "PIVP",
"PIFD", "PIVP",
"PINS", "PIVP",
"PISA", "PIVP",
"PISD", "PIVP",
"PITD", "PIVP",
"RDCC", "RDVP",
"RDCE", "RDVP",
"RDCN", "RDVP",
"RDCS", "RDVP",
"RDCW", "RDVP",
"RDGC", "RDVP",
"RDGE", "RDVP",
"RDGN", "RDVP",
"RDGS", "RDVP",
"RDGW", "RDVP",
"RDNG", "RDVP",
"RDRI", "RDVP",
"RDSA", "RDVP",
"RDTS", "RDVP",
"RDVP", "RDVP",
"SNAC", "SNVP",
"SNBT", "SNVP",
"SNDR", "SNVP",
"SNFI", "SNVP",
"SNMO", "SNVP",
"SNOM", "SNVP",
"SNOU", "SNVP",
"SNPB", "SNVP",
"SNSA", "SNVP",
"SNSC", "SNVP",
"SNSO", "SNVP",
"SNSP", "SNVP",
"SNVP", "SNVP",
"Error"
)</f>
        <v>PEVP</v>
      </c>
      <c r="AM2026" s="272"/>
      <c r="AN2026" s="271" t="str">
        <f t="shared" si="554"/>
        <v/>
      </c>
      <c r="AO2026" s="273"/>
      <c r="AP2026" s="268">
        <f>Table2[[#This Row],[Approved Amount_UA Equivalent]]/1000000</f>
        <v>4.0599999999999996</v>
      </c>
      <c r="AQ2026" s="263">
        <f t="shared" si="545"/>
        <v>5.4032104000000007</v>
      </c>
      <c r="AR2026" s="268" t="str">
        <f t="shared" si="555"/>
        <v>1-10</v>
      </c>
      <c r="AS2026" s="268" t="str">
        <f t="shared" si="556"/>
        <v>1-20</v>
      </c>
      <c r="AT2026" s="274" t="str">
        <f t="shared" si="557"/>
        <v>1-40</v>
      </c>
      <c r="AU2026" s="275" t="str">
        <f t="shared" si="558"/>
        <v>&lt;1-50 Mn</v>
      </c>
      <c r="AV2026" s="268">
        <f>Table2[[#This Row],[Amount]]</f>
        <v>4060000</v>
      </c>
      <c r="AW2026" s="268" t="str">
        <f t="shared" si="546"/>
        <v>Dec 2023</v>
      </c>
      <c r="AX2026" s="276">
        <f>IFERROR(VLOOKUP(Table2[[#This Row],[SAP Code]],[26]_16!A:B,2,FALSE),0)</f>
        <v>0</v>
      </c>
      <c r="AY2026" s="276">
        <f>IFERROR(VLOOKUP(Table2[[#This Row],[SAP Code]],[26]_16!D:E,2,FALSE)/ 1000000, 0)</f>
        <v>0</v>
      </c>
      <c r="AZ2026" s="276">
        <f>IFERROR(VLOOKUP(Table2[[#This Row],[SAP Code]],[26]_16!G:H,2,FALSE)/ 1000000, 0)</f>
        <v>0</v>
      </c>
      <c r="BA2026" s="276">
        <f>IFERROR(VLOOKUP(Table2[[#This Row],[SAP Code]],[26]_16!J:K,2,FALSE)/ 1000000, 0)</f>
        <v>0</v>
      </c>
      <c r="BB2026" s="276">
        <f>IFERROR(VLOOKUP(Table2[[#This Row],[SAP Code]],[26]_16!M:N,2,FALSE)/ 1000000, 0)</f>
        <v>0</v>
      </c>
      <c r="BC2026" s="276">
        <f>IFERROR(VLOOKUP(Table2[[#This Row],[SAP Code]],[26]_16!P:Q,2,FALSE),0)</f>
        <v>0</v>
      </c>
      <c r="BD2026" s="276">
        <f>IFERROR(VLOOKUP(Table2[[#This Row],[SAP Code]],[26]_16!S:T,2,FALSE),0)</f>
        <v>0</v>
      </c>
      <c r="BE2026" s="276">
        <f>IFERROR(VLOOKUP(Table2[[#This Row],[SAP Code]],[26]_16!V:W,2,FALSE)/ 1000000, 0)</f>
        <v>0</v>
      </c>
      <c r="BF2026" s="276">
        <f>IFERROR(VLOOKUP(Table2[[#This Row],[SAP Code]],[26]_16!Y:Z,2,FALSE)/ 1000000, 0)</f>
        <v>0</v>
      </c>
      <c r="BG2026" s="276" t="str">
        <f>IFERROR(VLOOKUP(Table2[[#This Row],[SAP Code]],[26]port!$A:$AD,30,FALSE),"unknown")</f>
        <v>unknown</v>
      </c>
      <c r="BH2026" s="277" t="str">
        <f t="shared" si="559"/>
        <v>Unknown</v>
      </c>
      <c r="BI2026" s="264"/>
    </row>
  </sheetData>
  <conditionalFormatting sqref="B2:B179 B181 B183:B1833">
    <cfRule type="duplicateValues" dxfId="116" priority="8"/>
  </conditionalFormatting>
  <conditionalFormatting sqref="B180">
    <cfRule type="duplicateValues" dxfId="115" priority="9"/>
  </conditionalFormatting>
  <conditionalFormatting sqref="B182">
    <cfRule type="duplicateValues" dxfId="114" priority="10"/>
  </conditionalFormatting>
  <conditionalFormatting sqref="B1890:B1048576 B1:B1888">
    <cfRule type="duplicateValues" dxfId="113" priority="3"/>
  </conditionalFormatting>
  <conditionalFormatting sqref="O180">
    <cfRule type="duplicateValues" dxfId="112" priority="7"/>
  </conditionalFormatting>
  <conditionalFormatting sqref="O182">
    <cfRule type="duplicateValues" dxfId="111" priority="5"/>
  </conditionalFormatting>
  <conditionalFormatting sqref="P1:P18 P38:P179 P181 P183:P1864 P1873:P1886 Q1887:Q1937 Q1865:Q1872 Q1974:Q1048576 P1938:P1973">
    <cfRule type="duplicateValues" dxfId="110" priority="12"/>
  </conditionalFormatting>
  <conditionalFormatting sqref="P19:P37 O1:O179 O181 O183:O1864 P1865:P1872 O1880:O1886 P1887:P1937 P1974:P1048576 O1938:O1973">
    <cfRule type="duplicateValues" dxfId="109" priority="11"/>
  </conditionalFormatting>
  <conditionalFormatting sqref="P180">
    <cfRule type="duplicateValues" dxfId="108" priority="6"/>
  </conditionalFormatting>
  <conditionalFormatting sqref="P182">
    <cfRule type="duplicateValues" dxfId="107" priority="4"/>
  </conditionalFormatting>
  <conditionalFormatting sqref="AY1974:AY1048576 AX1:AX2026">
    <cfRule type="colorScale" priority="1">
      <colorScale>
        <cfvo type="min"/>
        <cfvo type="percentile" val="50"/>
        <cfvo type="max"/>
        <color rgb="FF63BE7B"/>
        <color rgb="FFFFEB84"/>
        <color rgb="FFF8696B"/>
      </colorScale>
    </cfRule>
    <cfRule type="duplicateValues" dxfId="106" priority="13"/>
  </conditionalFormatting>
  <conditionalFormatting sqref="AZ1974:AZ1048576 AY1:AY2026">
    <cfRule type="colorScale" priority="2">
      <colorScale>
        <cfvo type="min"/>
        <cfvo type="percentile" val="50"/>
        <cfvo type="max"/>
        <color rgb="FF63BE7B"/>
        <color rgb="FFFFEB84"/>
        <color rgb="FFF8696B"/>
      </colorScale>
    </cfRule>
  </conditionalFormatting>
  <pageMargins left="0" right="0" top="0.75" bottom="0.75" header="0.3" footer="0.3"/>
  <pageSetup scale="77" fitToHeight="0" orientation="landscape" r:id="rId1"/>
  <headerFooter>
    <oddHeader>&amp;R&amp;"Calibri"&amp;10&amp;KFF8C00Public&amp;1#</oddHead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OKPE, BERNARD A</dc:creator>
  <cp:keywords/>
  <dc:description/>
  <cp:lastModifiedBy/>
  <cp:revision/>
  <dcterms:created xsi:type="dcterms:W3CDTF">2023-12-18T12:44:28Z</dcterms:created>
  <dcterms:modified xsi:type="dcterms:W3CDTF">2023-12-21T10:06:32Z</dcterms:modified>
  <cp:category/>
  <cp:contentStatus/>
</cp:coreProperties>
</file>